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3.xml" ContentType="application/vnd.openxmlformats-officedocument.spreadsheetml.pivotCacheRecords+xml"/>
  <Override PartName="/xl/pivotCache/pivotCacheDefinition14.xml" ContentType="application/vnd.openxmlformats-officedocument.spreadsheetml.pivotCacheDefinition+xml"/>
  <Override PartName="/xl/pivotCache/pivotCacheRecords14.xml" ContentType="application/vnd.openxmlformats-officedocument.spreadsheetml.pivotCacheRecords+xml"/>
  <Override PartName="/xl/pivotCache/pivotCacheDefinition15.xml" ContentType="application/vnd.openxmlformats-officedocument.spreadsheetml.pivotCacheDefinition+xml"/>
  <Override PartName="/xl/pivotCache/pivotCacheRecords15.xml" ContentType="application/vnd.openxmlformats-officedocument.spreadsheetml.pivotCacheRecords+xml"/>
  <Override PartName="/xl/pivotCache/pivotCacheDefinition16.xml" ContentType="application/vnd.openxmlformats-officedocument.spreadsheetml.pivotCacheDefinition+xml"/>
  <Override PartName="/xl/pivotCache/pivotCacheRecords16.xml" ContentType="application/vnd.openxmlformats-officedocument.spreadsheetml.pivotCacheRecords+xml"/>
  <Override PartName="/xl/pivotCache/pivotCacheDefinition17.xml" ContentType="application/vnd.openxmlformats-officedocument.spreadsheetml.pivotCacheDefinition+xml"/>
  <Override PartName="/xl/pivotCache/pivotCacheRecords17.xml" ContentType="application/vnd.openxmlformats-officedocument.spreadsheetml.pivotCacheRecords+xml"/>
  <Override PartName="/xl/pivotCache/pivotCacheDefinition18.xml" ContentType="application/vnd.openxmlformats-officedocument.spreadsheetml.pivotCacheDefinition+xml"/>
  <Override PartName="/xl/pivotCache/pivotCacheRecords18.xml" ContentType="application/vnd.openxmlformats-officedocument.spreadsheetml.pivotCacheRecords+xml"/>
  <Override PartName="/xl/pivotCache/pivotCacheDefinition19.xml" ContentType="application/vnd.openxmlformats-officedocument.spreadsheetml.pivotCacheDefinition+xml"/>
  <Override PartName="/xl/pivotCache/pivotCacheRecords19.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pivotTables/pivotTable45.xml" ContentType="application/vnd.openxmlformats-officedocument.spreadsheetml.pivotTable+xml"/>
  <Override PartName="/xl/pivotTables/pivotTable46.xml" ContentType="application/vnd.openxmlformats-officedocument.spreadsheetml.pivotTable+xml"/>
  <Override PartName="/xl/pivotTables/pivotTable47.xml" ContentType="application/vnd.openxmlformats-officedocument.spreadsheetml.pivotTable+xml"/>
  <Override PartName="/xl/pivotTables/pivotTable48.xml" ContentType="application/vnd.openxmlformats-officedocument.spreadsheetml.pivotTable+xml"/>
  <Override PartName="/xl/pivotTables/pivotTable49.xml" ContentType="application/vnd.openxmlformats-officedocument.spreadsheetml.pivotTable+xml"/>
  <Override PartName="/xl/pivotTables/pivotTable50.xml" ContentType="application/vnd.openxmlformats-officedocument.spreadsheetml.pivotTable+xml"/>
  <Override PartName="/xl/pivotTables/pivotTable51.xml" ContentType="application/vnd.openxmlformats-officedocument.spreadsheetml.pivotTable+xml"/>
  <Override PartName="/xl/pivotTables/pivotTable52.xml" ContentType="application/vnd.openxmlformats-officedocument.spreadsheetml.pivotTable+xml"/>
  <Override PartName="/xl/pivotTables/pivotTable53.xml" ContentType="application/vnd.openxmlformats-officedocument.spreadsheetml.pivotTable+xml"/>
  <Override PartName="/xl/pivotTables/pivotTable54.xml" ContentType="application/vnd.openxmlformats-officedocument.spreadsheetml.pivotTable+xml"/>
  <Override PartName="/xl/pivotTables/pivotTable55.xml" ContentType="application/vnd.openxmlformats-officedocument.spreadsheetml.pivotTable+xml"/>
  <Override PartName="/xl/pivotTables/pivotTable56.xml" ContentType="application/vnd.openxmlformats-officedocument.spreadsheetml.pivotTable+xml"/>
  <Override PartName="/xl/pivotTables/pivotTable57.xml" ContentType="application/vnd.openxmlformats-officedocument.spreadsheetml.pivotTable+xml"/>
  <Override PartName="/xl/pivotTables/pivotTable58.xml" ContentType="application/vnd.openxmlformats-officedocument.spreadsheetml.pivotTable+xml"/>
  <Override PartName="/xl/pivotTables/pivotTable59.xml" ContentType="application/vnd.openxmlformats-officedocument.spreadsheetml.pivotTable+xml"/>
  <Override PartName="/xl/pivotTables/pivotTable60.xml" ContentType="application/vnd.openxmlformats-officedocument.spreadsheetml.pivotTable+xml"/>
  <Override PartName="/xl/pivotTables/pivotTable61.xml" ContentType="application/vnd.openxmlformats-officedocument.spreadsheetml.pivotTable+xml"/>
  <Override PartName="/xl/pivotTables/pivotTable62.xml" ContentType="application/vnd.openxmlformats-officedocument.spreadsheetml.pivotTable+xml"/>
  <Override PartName="/xl/pivotTables/pivotTable63.xml" ContentType="application/vnd.openxmlformats-officedocument.spreadsheetml.pivotTable+xml"/>
  <Override PartName="/xl/pivotTables/pivotTable64.xml" ContentType="application/vnd.openxmlformats-officedocument.spreadsheetml.pivotTable+xml"/>
  <Override PartName="/xl/pivotTables/pivotTable65.xml" ContentType="application/vnd.openxmlformats-officedocument.spreadsheetml.pivotTable+xml"/>
  <Override PartName="/xl/pivotTables/pivotTable66.xml" ContentType="application/vnd.openxmlformats-officedocument.spreadsheetml.pivotTable+xml"/>
  <Override PartName="/xl/pivotTables/pivotTable67.xml" ContentType="application/vnd.openxmlformats-officedocument.spreadsheetml.pivotTable+xml"/>
  <Override PartName="/xl/drawings/drawing2.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SENIOR GIS-IMPACT\Dropbox\REACH_HTI\2_Research_Management\2020_41EFZU66_CRS\HTI2002_ICSM\2_Data\3_Analysis\R8\"/>
    </mc:Choice>
  </mc:AlternateContent>
  <bookViews>
    <workbookView xWindow="0" yWindow="780" windowWidth="15360" windowHeight="6710" activeTab="7"/>
  </bookViews>
  <sheets>
    <sheet name="Read me" sheetId="9" r:id="rId1"/>
    <sheet name="Clean Data" sheetId="69" r:id="rId2"/>
    <sheet name="Processed_Data" sheetId="70" r:id="rId3"/>
    <sheet name="Partenaires" sheetId="62" r:id="rId4"/>
    <sheet name="Prix_Médians" sheetId="32" r:id="rId5"/>
    <sheet name="Variations" sheetId="40" r:id="rId6"/>
    <sheet name="Commerçants" sheetId="25" r:id="rId7"/>
    <sheet name="Eau" sheetId="68" r:id="rId8"/>
    <sheet name="Importation" sheetId="75" r:id="rId9"/>
    <sheet name="Approvisionnement_nourritures" sheetId="66" r:id="rId10"/>
    <sheet name="Approvisionnement_EHA" sheetId="67" r:id="rId11"/>
    <sheet name="Approvisionnement_autre_produit" sheetId="82" r:id="rId12"/>
    <sheet name="Contexte" sheetId="78" r:id="rId13"/>
    <sheet name="Graph 1" sheetId="50" state="hidden" r:id="rId14"/>
    <sheet name="Références" sheetId="11" r:id="rId15"/>
    <sheet name="Cleaning Log" sheetId="37" r:id="rId16"/>
    <sheet name="Deletion Log" sheetId="76" r:id="rId17"/>
    <sheet name="Kobo survey" sheetId="59" r:id="rId18"/>
    <sheet name="Kobo Choices" sheetId="6" r:id="rId19"/>
  </sheets>
  <externalReferences>
    <externalReference r:id="rId20"/>
  </externalReferences>
  <definedNames>
    <definedName name="_xlnm._FilterDatabase" localSheetId="1" hidden="1">'Clean Data'!$A$1:$NC$212</definedName>
    <definedName name="_xlnm._FilterDatabase" localSheetId="15" hidden="1">'Cleaning Log'!$A$2:$K$279</definedName>
    <definedName name="_xlnm._FilterDatabase" localSheetId="2" hidden="1">Processed_Data!$A$1:$LQ$266</definedName>
  </definedNames>
  <calcPr calcId="162913"/>
  <pivotCaches>
    <pivotCache cacheId="32" r:id="rId21"/>
    <pivotCache cacheId="33" r:id="rId22"/>
    <pivotCache cacheId="34" r:id="rId23"/>
    <pivotCache cacheId="35" r:id="rId24"/>
    <pivotCache cacheId="36" r:id="rId25"/>
    <pivotCache cacheId="37" r:id="rId26"/>
    <pivotCache cacheId="38" r:id="rId27"/>
    <pivotCache cacheId="39" r:id="rId28"/>
    <pivotCache cacheId="40" r:id="rId29"/>
    <pivotCache cacheId="41" r:id="rId30"/>
    <pivotCache cacheId="42" r:id="rId31"/>
    <pivotCache cacheId="43" r:id="rId32"/>
    <pivotCache cacheId="44" r:id="rId33"/>
    <pivotCache cacheId="45" r:id="rId34"/>
    <pivotCache cacheId="46" r:id="rId35"/>
    <pivotCache cacheId="47" r:id="rId36"/>
    <pivotCache cacheId="48" r:id="rId37"/>
    <pivotCache cacheId="49" r:id="rId38"/>
    <pivotCache cacheId="50" r:id="rId3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81" i="68" l="1" a="1"/>
  <c r="B81" i="68" s="1"/>
  <c r="H15" i="32" l="1" a="1"/>
  <c r="G21" i="25"/>
  <c r="C16" i="68"/>
  <c r="F23" i="25"/>
  <c r="C62" i="68" l="1"/>
  <c r="G22" i="25" l="1"/>
  <c r="O35" i="32" l="1" a="1"/>
  <c r="O35" i="32" s="1"/>
  <c r="N35" i="32" a="1"/>
  <c r="N35" i="32" s="1"/>
  <c r="C77" i="66"/>
  <c r="F22" i="25"/>
  <c r="F21" i="25"/>
  <c r="G26" i="25" l="1"/>
  <c r="G25" i="25"/>
  <c r="G24" i="25"/>
  <c r="G23" i="25"/>
  <c r="G16" i="25" l="1"/>
  <c r="F16" i="25"/>
  <c r="E16" i="25"/>
  <c r="C16" i="25"/>
  <c r="H22" i="25"/>
  <c r="H21" i="25"/>
  <c r="B16" i="25"/>
  <c r="J83" i="40"/>
  <c r="J78" i="40"/>
  <c r="J73" i="40"/>
  <c r="BO269" i="70"/>
  <c r="K35" i="32" a="1"/>
  <c r="K35" i="32" s="1"/>
  <c r="H23" i="25" l="1"/>
  <c r="H24" i="25"/>
  <c r="H25" i="25"/>
  <c r="H26" i="25"/>
  <c r="F26" i="25"/>
  <c r="F24" i="25"/>
  <c r="F25" i="25"/>
  <c r="I9" i="32" l="1" a="1"/>
  <c r="H6" i="32" l="1" a="1"/>
  <c r="H5" i="32" a="1"/>
  <c r="H4" i="32" a="1"/>
  <c r="AI73" i="32" a="1"/>
  <c r="AI72" i="32" a="1"/>
  <c r="AI72" i="11"/>
  <c r="AI66" i="32" a="1"/>
  <c r="AI65" i="32" a="1"/>
  <c r="AI64" i="32" a="1"/>
  <c r="AI63" i="32" a="1"/>
  <c r="AI62" i="32" a="1"/>
  <c r="AI61" i="32" a="1"/>
  <c r="AI62" i="11"/>
  <c r="AF60" i="32" a="1"/>
  <c r="AG60" i="32" l="1" a="1"/>
  <c r="AJ60" i="32" a="1"/>
  <c r="B3" i="32" a="1"/>
  <c r="C69" i="68" l="1"/>
  <c r="D32" i="68"/>
  <c r="D33" i="68"/>
  <c r="D34" i="68"/>
  <c r="D35" i="68"/>
  <c r="D36" i="68"/>
  <c r="D37" i="68"/>
  <c r="D38" i="68"/>
  <c r="D39" i="68"/>
  <c r="D31" i="68"/>
  <c r="C33" i="25"/>
  <c r="C32" i="25"/>
  <c r="C31" i="25"/>
  <c r="C30" i="25"/>
  <c r="G17" i="75"/>
  <c r="G16" i="75"/>
  <c r="G15" i="75"/>
  <c r="G14" i="75"/>
  <c r="G13" i="75"/>
  <c r="G10" i="75"/>
  <c r="G9" i="75"/>
  <c r="F13" i="75"/>
  <c r="G18" i="75"/>
  <c r="F20" i="75"/>
  <c r="F18" i="75"/>
  <c r="F19" i="75"/>
  <c r="F17" i="75"/>
  <c r="F16" i="75"/>
  <c r="F15" i="75"/>
  <c r="F14" i="75"/>
  <c r="F10" i="75"/>
  <c r="F9" i="75"/>
  <c r="F8" i="75"/>
  <c r="F7" i="75"/>
  <c r="F6" i="75"/>
  <c r="F5" i="75"/>
  <c r="F4" i="75"/>
  <c r="G4" i="75"/>
  <c r="C15" i="66"/>
  <c r="C14" i="66"/>
  <c r="C13" i="66"/>
  <c r="C12" i="66"/>
  <c r="C11" i="66"/>
  <c r="C10" i="66"/>
  <c r="C9" i="66"/>
  <c r="C68" i="68"/>
  <c r="C67" i="68"/>
  <c r="D6" i="68"/>
  <c r="C61" i="68"/>
  <c r="C60" i="68"/>
  <c r="C3" i="67" l="1"/>
  <c r="AH37" i="32" l="1" a="1"/>
  <c r="AH37" i="32" s="1"/>
  <c r="K4" i="40"/>
  <c r="J4" i="40"/>
  <c r="BB31" i="40"/>
  <c r="B31" i="32" l="1" a="1"/>
  <c r="B30" i="32" a="1"/>
  <c r="B29" i="32" a="1"/>
  <c r="B28" i="32" a="1"/>
  <c r="B27" i="32" a="1"/>
  <c r="B26" i="32" a="1"/>
  <c r="B25" i="32" a="1"/>
  <c r="B24" i="32" a="1"/>
  <c r="B23" i="32" a="1"/>
  <c r="B22" i="32" a="1"/>
  <c r="B21" i="32" a="1"/>
  <c r="B20" i="32" a="1"/>
  <c r="B19" i="32" a="1"/>
  <c r="B17" i="32" a="1"/>
  <c r="B18" i="32" a="1"/>
  <c r="F47" i="32" l="1" a="1"/>
  <c r="F47" i="32" s="1"/>
  <c r="AH46" i="32" a="1"/>
  <c r="AH46" i="32" s="1"/>
  <c r="AF46" i="32" a="1"/>
  <c r="AF46" i="32" s="1"/>
  <c r="AE46" i="32" a="1"/>
  <c r="AE46" i="32" s="1"/>
  <c r="AD46" i="32" a="1"/>
  <c r="AD46" i="32" s="1"/>
  <c r="AC46" i="32" a="1"/>
  <c r="AC46" i="32" s="1"/>
  <c r="AB46" i="32" a="1"/>
  <c r="AB46" i="32" s="1"/>
  <c r="AA46" i="32" a="1"/>
  <c r="AA46" i="32" s="1"/>
  <c r="Z46" i="32" a="1"/>
  <c r="Z46" i="32" s="1"/>
  <c r="Y46" i="32" a="1"/>
  <c r="Y46" i="32" s="1"/>
  <c r="X46" i="32" a="1"/>
  <c r="X46" i="32" s="1"/>
  <c r="W46" i="32" a="1"/>
  <c r="W46" i="32" s="1"/>
  <c r="V46" i="32" a="1"/>
  <c r="V46" i="32" s="1"/>
  <c r="T46" i="32" a="1"/>
  <c r="T46" i="32" s="1"/>
  <c r="R46" i="32" a="1"/>
  <c r="R46" i="32" s="1"/>
  <c r="Q46" i="32" a="1"/>
  <c r="Q46" i="32" s="1"/>
  <c r="P46" i="32" a="1"/>
  <c r="P46" i="32" s="1"/>
  <c r="O46" i="32" a="1"/>
  <c r="O46" i="32" s="1"/>
  <c r="N46" i="32" a="1"/>
  <c r="N46" i="32" s="1"/>
  <c r="M46" i="32" a="1"/>
  <c r="M46" i="32" s="1"/>
  <c r="L46" i="32" a="1"/>
  <c r="L46" i="32" s="1"/>
  <c r="K46" i="32" a="1"/>
  <c r="K46" i="32" s="1"/>
  <c r="J46" i="32" a="1"/>
  <c r="J46" i="32" s="1"/>
  <c r="I46" i="32" a="1"/>
  <c r="I46" i="32" s="1"/>
  <c r="H46" i="32" a="1"/>
  <c r="H46" i="32" s="1"/>
  <c r="G46" i="32" a="1"/>
  <c r="G46" i="32" s="1"/>
  <c r="F46" i="32" a="1"/>
  <c r="F46" i="32" s="1"/>
  <c r="S46" i="32" a="1"/>
  <c r="S46" i="32" s="1"/>
  <c r="AG46" i="32" a="1"/>
  <c r="AG46" i="32" s="1"/>
  <c r="U47" i="32" a="1"/>
  <c r="U47" i="32" s="1"/>
  <c r="G47" i="32" a="1"/>
  <c r="G47" i="32" s="1"/>
  <c r="H47" i="32" a="1"/>
  <c r="H47" i="32" s="1"/>
  <c r="I47" i="32" a="1"/>
  <c r="I47" i="32" s="1"/>
  <c r="J47" i="32" a="1"/>
  <c r="J47" i="32" s="1"/>
  <c r="K47" i="32" a="1"/>
  <c r="K47" i="32" s="1"/>
  <c r="L47" i="32" a="1"/>
  <c r="L47" i="32" s="1"/>
  <c r="M47" i="32" a="1"/>
  <c r="M47" i="32" s="1"/>
  <c r="N47" i="32" a="1"/>
  <c r="N47" i="32" s="1"/>
  <c r="O47" i="32" a="1"/>
  <c r="O47" i="32" s="1"/>
  <c r="T47" i="32" a="1"/>
  <c r="T47" i="32" s="1"/>
  <c r="V47" i="32" a="1"/>
  <c r="V47" i="32" s="1"/>
  <c r="W47" i="32" a="1"/>
  <c r="W47" i="32" s="1"/>
  <c r="X47" i="32" a="1"/>
  <c r="X47" i="32" s="1"/>
  <c r="Y47" i="32" a="1"/>
  <c r="Y47" i="32" s="1"/>
  <c r="Z47" i="32" a="1"/>
  <c r="Z47" i="32" s="1"/>
  <c r="AA47" i="32" a="1"/>
  <c r="AA47" i="32" s="1"/>
  <c r="AB47" i="32" a="1"/>
  <c r="AB47" i="32" s="1"/>
  <c r="AC47" i="32" a="1"/>
  <c r="AC47" i="32" s="1"/>
  <c r="AD47" i="32" a="1"/>
  <c r="AD47" i="32" s="1"/>
  <c r="AE47" i="32" a="1"/>
  <c r="AE47" i="32" s="1"/>
  <c r="AF47" i="32" a="1"/>
  <c r="AF47" i="32" s="1"/>
  <c r="AH47" i="32" a="1"/>
  <c r="AH47" i="32" s="1"/>
  <c r="R47" i="32" a="1"/>
  <c r="R47" i="32" s="1"/>
  <c r="Q47" i="32" a="1"/>
  <c r="Q47" i="32" s="1"/>
  <c r="P42" i="32" a="1"/>
  <c r="P42" i="32" s="1"/>
  <c r="I40" i="32" l="1" a="1"/>
  <c r="I40" i="32" s="1"/>
  <c r="J40" i="32" a="1"/>
  <c r="J40" i="32" s="1"/>
  <c r="K40" i="32" a="1"/>
  <c r="K40" i="32" s="1"/>
  <c r="L40" i="32" a="1"/>
  <c r="L40" i="32" s="1"/>
  <c r="M40" i="32" a="1"/>
  <c r="M40" i="32" s="1"/>
  <c r="N40" i="32" a="1"/>
  <c r="N40" i="32" s="1"/>
  <c r="O40" i="32" a="1"/>
  <c r="O40" i="32" s="1"/>
  <c r="Q40" i="32" a="1"/>
  <c r="Q40" i="32" s="1"/>
  <c r="R40" i="32" a="1"/>
  <c r="R40" i="32" s="1"/>
  <c r="S40" i="32" a="1"/>
  <c r="S40" i="32" s="1"/>
  <c r="T40" i="32" a="1"/>
  <c r="T40" i="32" s="1"/>
  <c r="U40" i="32" a="1"/>
  <c r="U40" i="32" s="1"/>
  <c r="X40" i="32" a="1"/>
  <c r="X40" i="32" s="1"/>
  <c r="Y40" i="32" a="1"/>
  <c r="Y40" i="32" s="1"/>
  <c r="Z40" i="32" a="1"/>
  <c r="Z40" i="32" s="1"/>
  <c r="AA40" i="32" a="1"/>
  <c r="AA40" i="32" s="1"/>
  <c r="AB40" i="32" a="1"/>
  <c r="AB40" i="32" s="1"/>
  <c r="AC40" i="32" a="1"/>
  <c r="AC40" i="32" s="1"/>
  <c r="AD40" i="32" a="1"/>
  <c r="AD40" i="32" s="1"/>
  <c r="AE40" i="32" a="1"/>
  <c r="AE40" i="32" s="1"/>
  <c r="AF40" i="32" a="1"/>
  <c r="AF40" i="32" s="1"/>
  <c r="AG40" i="32" a="1"/>
  <c r="AG40" i="32" s="1"/>
  <c r="AH40" i="32" a="1"/>
  <c r="AH40" i="32" s="1"/>
  <c r="H40" i="32" a="1"/>
  <c r="H40" i="32" s="1"/>
  <c r="G40" i="32" a="1"/>
  <c r="G40" i="32" s="1"/>
  <c r="F40" i="32" a="1"/>
  <c r="F40" i="32" s="1"/>
  <c r="F39" i="32" a="1"/>
  <c r="F39" i="32" s="1"/>
  <c r="F38" i="32" a="1"/>
  <c r="F38" i="32" s="1"/>
  <c r="F37" i="32" a="1"/>
  <c r="F37" i="32" s="1"/>
  <c r="F36" i="32" a="1"/>
  <c r="F36" i="32" s="1"/>
  <c r="F35" i="32" a="1"/>
  <c r="F35" i="32" s="1"/>
  <c r="D855" i="37" l="1"/>
  <c r="D854" i="37"/>
  <c r="D853" i="37"/>
  <c r="D852" i="37"/>
  <c r="BK47" i="40" l="1"/>
  <c r="AJ43" i="40"/>
  <c r="AJ45" i="40"/>
  <c r="AJ42" i="40"/>
  <c r="C79" i="67" l="1"/>
  <c r="I78" i="40" s="1"/>
  <c r="C78" i="67"/>
  <c r="C77" i="67"/>
  <c r="C72" i="67"/>
  <c r="I83" i="40" s="1"/>
  <c r="C71" i="67"/>
  <c r="C70" i="67"/>
  <c r="C30" i="67"/>
  <c r="C29" i="67"/>
  <c r="C5" i="82"/>
  <c r="C63" i="78"/>
  <c r="C61" i="78"/>
  <c r="C17" i="82"/>
  <c r="C69" i="78"/>
  <c r="C4" i="82"/>
  <c r="C62" i="78"/>
  <c r="C68" i="78"/>
  <c r="C72" i="78"/>
  <c r="C71" i="78"/>
  <c r="C70" i="78"/>
  <c r="C16" i="82"/>
  <c r="C3" i="82"/>
  <c r="C43" i="78"/>
  <c r="C16" i="78"/>
  <c r="C44" i="78"/>
  <c r="C45" i="78"/>
  <c r="C42" i="78"/>
  <c r="C15" i="78"/>
  <c r="C46" i="78"/>
  <c r="C18" i="78"/>
  <c r="C47" i="78"/>
  <c r="C17" i="78"/>
  <c r="C14" i="78"/>
  <c r="C18" i="67"/>
  <c r="D18" i="67" l="1"/>
  <c r="T35" i="32" a="1"/>
  <c r="T35" i="32" s="1"/>
  <c r="T36" i="32" a="1"/>
  <c r="T36" i="32" s="1"/>
  <c r="T37" i="32" a="1"/>
  <c r="T37" i="32" s="1"/>
  <c r="T38" i="32" a="1"/>
  <c r="T38" i="32" s="1"/>
  <c r="T39" i="32" a="1"/>
  <c r="T39" i="32" s="1"/>
  <c r="T41" i="32" a="1"/>
  <c r="T41" i="32" s="1"/>
  <c r="T42" i="32" a="1"/>
  <c r="T42" i="32" s="1"/>
  <c r="T43" i="32" a="1"/>
  <c r="T43" i="32" s="1"/>
  <c r="T44" i="32" a="1"/>
  <c r="T44" i="32" s="1"/>
  <c r="T45" i="32" a="1"/>
  <c r="T45" i="32" s="1"/>
  <c r="S35" i="32" a="1"/>
  <c r="S35" i="32" s="1"/>
  <c r="AH35" i="32" a="1"/>
  <c r="AH35" i="32" s="1"/>
  <c r="AH36" i="32" a="1"/>
  <c r="AH36" i="32" s="1"/>
  <c r="AH38" i="32" a="1"/>
  <c r="AH38" i="32" s="1"/>
  <c r="AH39" i="32" a="1"/>
  <c r="AH39" i="32" s="1"/>
  <c r="AH41" i="32" a="1"/>
  <c r="AH41" i="32" s="1"/>
  <c r="AH42" i="32" a="1"/>
  <c r="AH42" i="32" s="1"/>
  <c r="AH43" i="32" a="1"/>
  <c r="AH43" i="32" s="1"/>
  <c r="AH44" i="32" a="1"/>
  <c r="AH44" i="32" s="1"/>
  <c r="AH45" i="32" a="1"/>
  <c r="AH45" i="32" s="1"/>
  <c r="C19" i="67"/>
  <c r="C20" i="67"/>
  <c r="C5" i="66"/>
  <c r="C12" i="67"/>
  <c r="C11" i="67"/>
  <c r="C13" i="67"/>
  <c r="C10" i="67"/>
  <c r="C9" i="67"/>
  <c r="H15" i="32" l="1"/>
  <c r="AD66" i="32" a="1"/>
  <c r="AD66" i="32" s="1"/>
  <c r="B18" i="32"/>
  <c r="I19" i="40" s="1"/>
  <c r="P19" i="40" s="1"/>
  <c r="B16" i="32"/>
  <c r="I17" i="40" s="1"/>
  <c r="P17" i="40" s="1"/>
  <c r="P73" i="32" a="1"/>
  <c r="P73" i="32" s="1"/>
  <c r="P72" i="32" a="1"/>
  <c r="P72" i="32" s="1"/>
  <c r="Q73" i="32" a="1"/>
  <c r="Q73" i="32" s="1"/>
  <c r="Q72" i="32" a="1"/>
  <c r="Q72" i="32" s="1"/>
  <c r="P60" i="32" a="1"/>
  <c r="P60" i="32" s="1"/>
  <c r="P64" i="32" a="1"/>
  <c r="P64" i="32" s="1"/>
  <c r="P61" i="32" a="1"/>
  <c r="P61" i="32" s="1"/>
  <c r="P65" i="32" a="1"/>
  <c r="P65" i="32" s="1"/>
  <c r="P63" i="32" a="1"/>
  <c r="P63" i="32" s="1"/>
  <c r="P62" i="32" a="1"/>
  <c r="P62" i="32" s="1"/>
  <c r="P66" i="32" a="1"/>
  <c r="P66" i="32" s="1"/>
  <c r="AD64" i="32" a="1"/>
  <c r="AD64" i="32" s="1"/>
  <c r="AD65" i="32" a="1"/>
  <c r="AD65" i="32" s="1"/>
  <c r="AD60" i="32" a="1"/>
  <c r="AD60" i="32" s="1"/>
  <c r="AD62" i="32" a="1"/>
  <c r="AD62" i="32" s="1"/>
  <c r="AD63" i="32" a="1"/>
  <c r="AD63" i="32" s="1"/>
  <c r="AD61" i="32" a="1"/>
  <c r="AD61" i="32" s="1"/>
  <c r="D20" i="67"/>
  <c r="D19" i="67"/>
  <c r="H9" i="32" l="1" a="1"/>
  <c r="H9" i="32" s="1"/>
  <c r="I9" i="32" s="1"/>
  <c r="BP47" i="40"/>
  <c r="BP46" i="40"/>
  <c r="BP45" i="40"/>
  <c r="BP44" i="40"/>
  <c r="BP43" i="40"/>
  <c r="BP42" i="40"/>
  <c r="BA48" i="40"/>
  <c r="BA47" i="40"/>
  <c r="BA46" i="40"/>
  <c r="BA45" i="40"/>
  <c r="BA44" i="40"/>
  <c r="BA43" i="40"/>
  <c r="BA42" i="40"/>
  <c r="AI48" i="40"/>
  <c r="AI47" i="40"/>
  <c r="AI46" i="40"/>
  <c r="AI44" i="40"/>
  <c r="AI42" i="40"/>
  <c r="O19" i="40"/>
  <c r="N19" i="40" a="1"/>
  <c r="N19" i="40" s="1"/>
  <c r="M19" i="40"/>
  <c r="L19" i="40"/>
  <c r="K19" i="40"/>
  <c r="J19" i="40"/>
  <c r="O18" i="40"/>
  <c r="N18" i="40"/>
  <c r="M18" i="40"/>
  <c r="L18" i="40"/>
  <c r="K18" i="40"/>
  <c r="J18" i="40"/>
  <c r="O17" i="40"/>
  <c r="N17" i="40" a="1"/>
  <c r="N17" i="40" s="1"/>
  <c r="M17" i="40"/>
  <c r="O16" i="40"/>
  <c r="N16" i="40"/>
  <c r="M16" i="40"/>
  <c r="L16" i="40"/>
  <c r="K16" i="40"/>
  <c r="J16" i="40"/>
  <c r="O15" i="40"/>
  <c r="N15" i="40"/>
  <c r="M15" i="40"/>
  <c r="L15" i="40"/>
  <c r="K15" i="40"/>
  <c r="J15" i="40"/>
  <c r="O14" i="40"/>
  <c r="N14" i="40"/>
  <c r="M14" i="40"/>
  <c r="L14" i="40"/>
  <c r="K14" i="40"/>
  <c r="J14" i="40"/>
  <c r="O13" i="40"/>
  <c r="N13" i="40"/>
  <c r="M13" i="40"/>
  <c r="L13" i="40"/>
  <c r="K13" i="40"/>
  <c r="J13" i="40"/>
  <c r="O12" i="40"/>
  <c r="N12" i="40"/>
  <c r="M12" i="40"/>
  <c r="L12" i="40"/>
  <c r="K12" i="40"/>
  <c r="J12" i="40"/>
  <c r="O11" i="40"/>
  <c r="N11" i="40" a="1"/>
  <c r="N11" i="40" s="1"/>
  <c r="M11" i="40"/>
  <c r="L11" i="40"/>
  <c r="K11" i="40"/>
  <c r="J11" i="40"/>
  <c r="O10" i="40"/>
  <c r="N10" i="40"/>
  <c r="M10" i="40"/>
  <c r="L10" i="40"/>
  <c r="K10" i="40"/>
  <c r="J10" i="40"/>
  <c r="O9" i="40"/>
  <c r="N9" i="40"/>
  <c r="M9" i="40"/>
  <c r="L9" i="40"/>
  <c r="K9" i="40"/>
  <c r="J9" i="40"/>
  <c r="O8" i="40"/>
  <c r="N8" i="40" a="1"/>
  <c r="N8" i="40" s="1"/>
  <c r="M8" i="40"/>
  <c r="L8" i="40"/>
  <c r="K8" i="40"/>
  <c r="J8" i="40"/>
  <c r="O7" i="40"/>
  <c r="N7" i="40"/>
  <c r="M7" i="40"/>
  <c r="L7" i="40"/>
  <c r="K7" i="40"/>
  <c r="J7" i="40"/>
  <c r="O6" i="40"/>
  <c r="N6" i="40"/>
  <c r="M6" i="40"/>
  <c r="L6" i="40"/>
  <c r="K6" i="40"/>
  <c r="J6" i="40"/>
  <c r="O5" i="40"/>
  <c r="N5" i="40" a="1"/>
  <c r="N5" i="40" s="1"/>
  <c r="M5" i="40"/>
  <c r="L5" i="40"/>
  <c r="K5" i="40"/>
  <c r="J5" i="40"/>
  <c r="O4" i="40"/>
  <c r="N4" i="40"/>
  <c r="M4" i="40" a="1"/>
  <c r="M4" i="40" s="1"/>
  <c r="L4" i="40"/>
  <c r="BY44" i="40" l="1"/>
  <c r="BY42" i="40" l="1"/>
  <c r="BY46" i="40"/>
  <c r="BY48" i="40"/>
  <c r="BY45" i="40"/>
  <c r="BY43" i="40" l="1"/>
  <c r="BY47" i="40"/>
  <c r="B78" i="68" l="1" a="1"/>
  <c r="B78" i="68" s="1"/>
  <c r="B79" i="68" a="1"/>
  <c r="B79" i="68" s="1"/>
  <c r="B80" i="68" a="1"/>
  <c r="B80" i="68" s="1"/>
  <c r="B76" i="68" a="1"/>
  <c r="B76" i="68" s="1"/>
  <c r="B77" i="68" a="1"/>
  <c r="B77" i="68" s="1"/>
  <c r="B75" i="68" a="1"/>
  <c r="B75" i="68" s="1"/>
  <c r="C13" i="68"/>
  <c r="C18" i="68"/>
  <c r="C15" i="68"/>
  <c r="C12" i="68"/>
  <c r="C17" i="68"/>
  <c r="C14" i="68"/>
  <c r="AG39" i="32" l="1" a="1"/>
  <c r="AG39" i="32" s="1"/>
  <c r="AG41" i="32" a="1"/>
  <c r="AG41" i="32" s="1"/>
  <c r="AG42" i="32" a="1"/>
  <c r="AG42" i="32" s="1"/>
  <c r="AG44" i="32" a="1"/>
  <c r="AG44" i="32" s="1"/>
  <c r="AG45" i="32" a="1"/>
  <c r="AG45" i="32" s="1"/>
  <c r="AF37" i="32" a="1"/>
  <c r="AF37" i="32" s="1"/>
  <c r="AF39" i="32" a="1"/>
  <c r="AF39" i="32" s="1"/>
  <c r="AF42" i="32" a="1"/>
  <c r="AF42" i="32" s="1"/>
  <c r="AF43" i="32" a="1"/>
  <c r="AF43" i="32" s="1"/>
  <c r="AF44" i="32" a="1"/>
  <c r="AF44" i="32" s="1"/>
  <c r="AF45" i="32" a="1"/>
  <c r="AF45" i="32" s="1"/>
  <c r="AE37" i="32" a="1"/>
  <c r="AE37" i="32" s="1"/>
  <c r="AE39" i="32" a="1"/>
  <c r="AE39" i="32" s="1"/>
  <c r="AE42" i="32" a="1"/>
  <c r="AE42" i="32" s="1"/>
  <c r="AE43" i="32" a="1"/>
  <c r="AE43" i="32" s="1"/>
  <c r="AE44" i="32" a="1"/>
  <c r="AE44" i="32" s="1"/>
  <c r="AE45" i="32" a="1"/>
  <c r="AE45" i="32" s="1"/>
  <c r="AD39" i="32" a="1"/>
  <c r="AD39" i="32" s="1"/>
  <c r="AD42" i="32" a="1"/>
  <c r="AD42" i="32" s="1"/>
  <c r="AD43" i="32" a="1"/>
  <c r="AD43" i="32" s="1"/>
  <c r="AD44" i="32" a="1"/>
  <c r="AD44" i="32" s="1"/>
  <c r="AD45" i="32" a="1"/>
  <c r="AD45" i="32" s="1"/>
  <c r="AC37" i="32" a="1"/>
  <c r="AC37" i="32" s="1"/>
  <c r="AC39" i="32" a="1"/>
  <c r="AC39" i="32" s="1"/>
  <c r="AC42" i="32" a="1"/>
  <c r="AC42" i="32" s="1"/>
  <c r="AC43" i="32" a="1"/>
  <c r="AC43" i="32" s="1"/>
  <c r="AC44" i="32" a="1"/>
  <c r="AC44" i="32" s="1"/>
  <c r="AC45" i="32" a="1"/>
  <c r="AC45" i="32" s="1"/>
  <c r="AB37" i="32" a="1"/>
  <c r="AB37" i="32" s="1"/>
  <c r="AB39" i="32" a="1"/>
  <c r="AB39" i="32" s="1"/>
  <c r="AB42" i="32" a="1"/>
  <c r="AB42" i="32" s="1"/>
  <c r="AB43" i="32" a="1"/>
  <c r="AB43" i="32" s="1"/>
  <c r="AB44" i="32" a="1"/>
  <c r="AB44" i="32" s="1"/>
  <c r="AB45" i="32" a="1"/>
  <c r="AB45" i="32" s="1"/>
  <c r="AA39" i="32" a="1"/>
  <c r="AA39" i="32" s="1"/>
  <c r="AA42" i="32" a="1"/>
  <c r="AA42" i="32" s="1"/>
  <c r="AA43" i="32" a="1"/>
  <c r="AA43" i="32" s="1"/>
  <c r="AA44" i="32" a="1"/>
  <c r="AA44" i="32" s="1"/>
  <c r="AA45" i="32" a="1"/>
  <c r="AA45" i="32" s="1"/>
  <c r="Z37" i="32" a="1"/>
  <c r="Z37" i="32" s="1"/>
  <c r="Z39" i="32" a="1"/>
  <c r="Z39" i="32" s="1"/>
  <c r="Z42" i="32" a="1"/>
  <c r="Z42" i="32" s="1"/>
  <c r="Z43" i="32" a="1"/>
  <c r="Z43" i="32" s="1"/>
  <c r="Z44" i="32" a="1"/>
  <c r="Z44" i="32" s="1"/>
  <c r="Z45" i="32" a="1"/>
  <c r="Z45" i="32" s="1"/>
  <c r="Y37" i="32" a="1"/>
  <c r="Y37" i="32" s="1"/>
  <c r="Y39" i="32" a="1"/>
  <c r="Y39" i="32" s="1"/>
  <c r="Y42" i="32" a="1"/>
  <c r="Y42" i="32" s="1"/>
  <c r="Y43" i="32" a="1"/>
  <c r="Y43" i="32" s="1"/>
  <c r="Y44" i="32" a="1"/>
  <c r="Y44" i="32" s="1"/>
  <c r="Y45" i="32" a="1"/>
  <c r="Y45" i="32" s="1"/>
  <c r="X37" i="32" a="1"/>
  <c r="X37" i="32" s="1"/>
  <c r="X39" i="32" a="1"/>
  <c r="X39" i="32" s="1"/>
  <c r="X42" i="32" a="1"/>
  <c r="X42" i="32" s="1"/>
  <c r="X44" i="32" a="1"/>
  <c r="X44" i="32" s="1"/>
  <c r="X45" i="32" a="1"/>
  <c r="X45" i="32" s="1"/>
  <c r="W37" i="32" a="1"/>
  <c r="W37" i="32" s="1"/>
  <c r="W43" i="32" a="1"/>
  <c r="W43" i="32" s="1"/>
  <c r="W44" i="32" a="1"/>
  <c r="W44" i="32" s="1"/>
  <c r="W45" i="32" a="1"/>
  <c r="W45" i="32" s="1"/>
  <c r="V39" i="32" a="1"/>
  <c r="V39" i="32" s="1"/>
  <c r="V43" i="32" a="1"/>
  <c r="V43" i="32" s="1"/>
  <c r="V44" i="32" a="1"/>
  <c r="V44" i="32" s="1"/>
  <c r="U39" i="32" a="1"/>
  <c r="U39" i="32" s="1"/>
  <c r="U42" i="32" a="1"/>
  <c r="U42" i="32" s="1"/>
  <c r="U43" i="32" a="1"/>
  <c r="U43" i="32" s="1"/>
  <c r="U44" i="32" a="1"/>
  <c r="U44" i="32" s="1"/>
  <c r="U45" i="32" a="1"/>
  <c r="U45" i="32" s="1"/>
  <c r="B24" i="32" l="1"/>
  <c r="B19" i="32"/>
  <c r="B27" i="32"/>
  <c r="B30" i="32"/>
  <c r="B23" i="32"/>
  <c r="B26" i="32"/>
  <c r="B22" i="32"/>
  <c r="B29" i="32"/>
  <c r="B25" i="32"/>
  <c r="B28" i="32"/>
  <c r="B21" i="32"/>
  <c r="B20" i="32"/>
  <c r="B31" i="32"/>
  <c r="R72" i="32" a="1"/>
  <c r="R72" i="32" s="1"/>
  <c r="S72" i="32" a="1"/>
  <c r="S72" i="32" s="1"/>
  <c r="R73" i="32" a="1"/>
  <c r="R73" i="32" s="1"/>
  <c r="W72" i="32" a="1"/>
  <c r="W72" i="32" s="1"/>
  <c r="W73" i="32" a="1"/>
  <c r="W73" i="32" s="1"/>
  <c r="Z73" i="32" a="1"/>
  <c r="Z73" i="32" s="1"/>
  <c r="Z72" i="32" a="1"/>
  <c r="Z72" i="32" s="1"/>
  <c r="V72" i="32" a="1"/>
  <c r="V72" i="32" s="1"/>
  <c r="V73" i="32" a="1"/>
  <c r="V73" i="32" s="1"/>
  <c r="AC72" i="32" a="1"/>
  <c r="AC72" i="32" s="1"/>
  <c r="AC73" i="32" a="1"/>
  <c r="AC73" i="32" s="1"/>
  <c r="Y73" i="32" a="1"/>
  <c r="Y73" i="32" s="1"/>
  <c r="Y72" i="32" a="1"/>
  <c r="Y72" i="32" s="1"/>
  <c r="U72" i="32" a="1"/>
  <c r="U72" i="32" s="1"/>
  <c r="U73" i="32" a="1"/>
  <c r="U73" i="32" s="1"/>
  <c r="AB72" i="32" a="1"/>
  <c r="AB72" i="32" s="1"/>
  <c r="AB73" i="32" a="1"/>
  <c r="AB73" i="32" s="1"/>
  <c r="X73" i="32" a="1"/>
  <c r="X73" i="32" s="1"/>
  <c r="X72" i="32" a="1"/>
  <c r="X72" i="32" s="1"/>
  <c r="AA73" i="32" a="1"/>
  <c r="AA73" i="32" s="1"/>
  <c r="AA72" i="32" a="1"/>
  <c r="AA72" i="32" s="1"/>
  <c r="T72" i="32" a="1"/>
  <c r="T72" i="32" s="1"/>
  <c r="AD72" i="32" a="1"/>
  <c r="AD72" i="32" s="1"/>
  <c r="AD73" i="32" a="1"/>
  <c r="AD73" i="32" s="1"/>
  <c r="Y66" i="32" a="1"/>
  <c r="Y66" i="32" s="1"/>
  <c r="Y61" i="32" a="1"/>
  <c r="Y61" i="32" s="1"/>
  <c r="Y62" i="32" a="1"/>
  <c r="Y62" i="32" s="1"/>
  <c r="Y65" i="32" a="1"/>
  <c r="Y65" i="32" s="1"/>
  <c r="Y63" i="32" a="1"/>
  <c r="Y63" i="32" s="1"/>
  <c r="Y64" i="32" a="1"/>
  <c r="Y64" i="32" s="1"/>
  <c r="U63" i="32" a="1"/>
  <c r="U63" i="32" s="1"/>
  <c r="U61" i="32" a="1"/>
  <c r="U61" i="32" s="1"/>
  <c r="U66" i="32" a="1"/>
  <c r="U66" i="32" s="1"/>
  <c r="U65" i="32" a="1"/>
  <c r="U65" i="32" s="1"/>
  <c r="U62" i="32" a="1"/>
  <c r="U62" i="32" s="1"/>
  <c r="U64" i="32" a="1"/>
  <c r="U64" i="32" s="1"/>
  <c r="AB65" i="32" a="1"/>
  <c r="AB65" i="32" s="1"/>
  <c r="AB66" i="32" a="1"/>
  <c r="AB66" i="32" s="1"/>
  <c r="AB64" i="32" a="1"/>
  <c r="AB64" i="32" s="1"/>
  <c r="AB61" i="32" a="1"/>
  <c r="AB61" i="32" s="1"/>
  <c r="AB63" i="32" a="1"/>
  <c r="AB63" i="32" s="1"/>
  <c r="AB62" i="32" a="1"/>
  <c r="AB62" i="32" s="1"/>
  <c r="R61" i="32" a="1"/>
  <c r="R61" i="32" s="1"/>
  <c r="R65" i="32" a="1"/>
  <c r="R65" i="32" s="1"/>
  <c r="R64" i="32" a="1"/>
  <c r="R64" i="32" s="1"/>
  <c r="R63" i="32" a="1"/>
  <c r="R63" i="32" s="1"/>
  <c r="X62" i="32" a="1"/>
  <c r="X62" i="32" s="1"/>
  <c r="X63" i="32" a="1"/>
  <c r="X63" i="32" s="1"/>
  <c r="X64" i="32" a="1"/>
  <c r="X64" i="32" s="1"/>
  <c r="X65" i="32" a="1"/>
  <c r="X65" i="32" s="1"/>
  <c r="X61" i="32" a="1"/>
  <c r="X61" i="32" s="1"/>
  <c r="X66" i="32" a="1"/>
  <c r="X66" i="32" s="1"/>
  <c r="T66" i="32" a="1"/>
  <c r="T66" i="32" s="1"/>
  <c r="T65" i="32" a="1"/>
  <c r="T65" i="32" s="1"/>
  <c r="T62" i="32" a="1"/>
  <c r="T62" i="32" s="1"/>
  <c r="T64" i="32" a="1"/>
  <c r="T64" i="32" s="1"/>
  <c r="T61" i="32" a="1"/>
  <c r="T61" i="32" s="1"/>
  <c r="AA66" i="32" a="1"/>
  <c r="AA66" i="32" s="1"/>
  <c r="AA64" i="32" a="1"/>
  <c r="AA64" i="32" s="1"/>
  <c r="AA61" i="32" a="1"/>
  <c r="AA61" i="32" s="1"/>
  <c r="AA62" i="32" a="1"/>
  <c r="AA62" i="32" s="1"/>
  <c r="AA63" i="32" a="1"/>
  <c r="AA63" i="32" s="1"/>
  <c r="AA65" i="32" a="1"/>
  <c r="AA65" i="32" s="1"/>
  <c r="W62" i="32" a="1"/>
  <c r="W62" i="32" s="1"/>
  <c r="W64" i="32" a="1"/>
  <c r="W64" i="32" s="1"/>
  <c r="W65" i="32" a="1"/>
  <c r="W65" i="32" s="1"/>
  <c r="W63" i="32" a="1"/>
  <c r="W63" i="32" s="1"/>
  <c r="W61" i="32" a="1"/>
  <c r="W61" i="32" s="1"/>
  <c r="Z64" i="32" a="1"/>
  <c r="Z64" i="32" s="1"/>
  <c r="Z63" i="32" a="1"/>
  <c r="Z63" i="32" s="1"/>
  <c r="Z61" i="32" a="1"/>
  <c r="Z61" i="32" s="1"/>
  <c r="Z65" i="32" a="1"/>
  <c r="Z65" i="32" s="1"/>
  <c r="Z62" i="32" a="1"/>
  <c r="Z62" i="32" s="1"/>
  <c r="Q62" i="32" a="1"/>
  <c r="Q62" i="32" s="1"/>
  <c r="Q61" i="32" a="1"/>
  <c r="Q61" i="32" s="1"/>
  <c r="Q63" i="32" a="1"/>
  <c r="Q63" i="32" s="1"/>
  <c r="Q65" i="32" a="1"/>
  <c r="Q65" i="32" s="1"/>
  <c r="Q64" i="32" a="1"/>
  <c r="Q64" i="32" s="1"/>
  <c r="V62" i="32" a="1"/>
  <c r="V62" i="32" s="1"/>
  <c r="V64" i="32" a="1"/>
  <c r="V64" i="32" s="1"/>
  <c r="V65" i="32" a="1"/>
  <c r="V65" i="32" s="1"/>
  <c r="V63" i="32" a="1"/>
  <c r="V63" i="32" s="1"/>
  <c r="V61" i="32" a="1"/>
  <c r="V61" i="32" s="1"/>
  <c r="V66" i="32" a="1"/>
  <c r="V66" i="32" s="1"/>
  <c r="S62" i="32" a="1"/>
  <c r="S62" i="32" s="1"/>
  <c r="S66" i="32" a="1"/>
  <c r="S66" i="32" s="1"/>
  <c r="S65" i="32" a="1"/>
  <c r="S65" i="32" s="1"/>
  <c r="S63" i="32" a="1"/>
  <c r="S63" i="32" s="1"/>
  <c r="S64" i="32" a="1"/>
  <c r="S64" i="32" s="1"/>
  <c r="AC64" i="32" a="1"/>
  <c r="AC64" i="32" s="1"/>
  <c r="AC60" i="32" a="1"/>
  <c r="AC60" i="32" s="1"/>
  <c r="AC63" i="32" a="1"/>
  <c r="AC63" i="32" s="1"/>
  <c r="AC61" i="32" a="1"/>
  <c r="AC61" i="32" s="1"/>
  <c r="AC62" i="32" a="1"/>
  <c r="AC62" i="32" s="1"/>
  <c r="BZ42" i="40"/>
  <c r="CA42" i="40" s="1"/>
  <c r="BZ48" i="40"/>
  <c r="CA48" i="40" s="1"/>
  <c r="BQ48" i="40"/>
  <c r="BZ43" i="40"/>
  <c r="CA43" i="40" s="1"/>
  <c r="BZ46" i="40"/>
  <c r="CA46" i="40" s="1"/>
  <c r="BZ45" i="40"/>
  <c r="BZ44" i="40"/>
  <c r="CA44" i="40" s="1"/>
  <c r="BZ47" i="40"/>
  <c r="CA47" i="40" s="1"/>
  <c r="AI72" i="32" l="1"/>
  <c r="AI61" i="32"/>
  <c r="AI73" i="32"/>
  <c r="AI62" i="32"/>
  <c r="AI66" i="32"/>
  <c r="AI64" i="32"/>
  <c r="AI65" i="32"/>
  <c r="H6" i="32"/>
  <c r="I6" i="32" s="1"/>
  <c r="AI63" i="32"/>
  <c r="CA45" i="40" a="1"/>
  <c r="CA45" i="40" s="1"/>
  <c r="S36" i="32" a="1"/>
  <c r="S36" i="32" s="1"/>
  <c r="S37" i="32" a="1"/>
  <c r="S37" i="32" s="1"/>
  <c r="S38" i="32" a="1"/>
  <c r="S38" i="32" s="1"/>
  <c r="S39" i="32" a="1"/>
  <c r="S39" i="32" s="1"/>
  <c r="S41" i="32" a="1"/>
  <c r="S41" i="32" s="1"/>
  <c r="S42" i="32" a="1"/>
  <c r="S42" i="32" s="1"/>
  <c r="S43" i="32" a="1"/>
  <c r="S43" i="32" s="1"/>
  <c r="S44" i="32" a="1"/>
  <c r="S44" i="32" s="1"/>
  <c r="S45" i="32" a="1"/>
  <c r="S45" i="32" s="1"/>
  <c r="O72" i="32" l="1" a="1"/>
  <c r="O72" i="32" s="1"/>
  <c r="O61" i="32" a="1"/>
  <c r="O61" i="32" s="1"/>
  <c r="O62" i="32" a="1"/>
  <c r="O62" i="32" s="1"/>
  <c r="O66" i="32" a="1"/>
  <c r="O66" i="32" s="1"/>
  <c r="BK48" i="40" s="1"/>
  <c r="BL48" i="40" s="1"/>
  <c r="O63" i="32" a="1"/>
  <c r="O63" i="32" s="1"/>
  <c r="O60" i="32" a="1"/>
  <c r="O60" i="32" s="1"/>
  <c r="B14" i="32"/>
  <c r="O64" i="32" a="1"/>
  <c r="O64" i="32" s="1"/>
  <c r="O73" i="32" a="1"/>
  <c r="O73" i="32" s="1"/>
  <c r="Q35" i="32" a="1"/>
  <c r="Q35" i="32" s="1"/>
  <c r="Q36" i="32" a="1"/>
  <c r="Q36" i="32" s="1"/>
  <c r="R35" i="32" a="1"/>
  <c r="R35" i="32" s="1"/>
  <c r="R36" i="32" a="1"/>
  <c r="R36" i="32" s="1"/>
  <c r="R37" i="32" a="1"/>
  <c r="R37" i="32" s="1"/>
  <c r="R38" i="32" a="1"/>
  <c r="R38" i="32" s="1"/>
  <c r="R39" i="32" a="1"/>
  <c r="R39" i="32" s="1"/>
  <c r="R41" i="32" a="1"/>
  <c r="R41" i="32" s="1"/>
  <c r="R42" i="32" a="1"/>
  <c r="R42" i="32" s="1"/>
  <c r="R43" i="32" a="1"/>
  <c r="R43" i="32" s="1"/>
  <c r="R44" i="32" a="1"/>
  <c r="R44" i="32" s="1"/>
  <c r="R45" i="32" a="1"/>
  <c r="R45" i="32" s="1"/>
  <c r="Q37" i="32" a="1"/>
  <c r="Q37" i="32" s="1"/>
  <c r="Q38" i="32" a="1"/>
  <c r="Q38" i="32" s="1"/>
  <c r="Q39" i="32" a="1"/>
  <c r="Q39" i="32" s="1"/>
  <c r="Q41" i="32" a="1"/>
  <c r="Q41" i="32" s="1"/>
  <c r="Q42" i="32" a="1"/>
  <c r="Q42" i="32" s="1"/>
  <c r="Q43" i="32" a="1"/>
  <c r="Q43" i="32" s="1"/>
  <c r="Q44" i="32" a="1"/>
  <c r="Q44" i="32" s="1"/>
  <c r="Q45" i="32" a="1"/>
  <c r="Q45" i="32" s="1"/>
  <c r="P36" i="32" a="1"/>
  <c r="P36" i="32" s="1"/>
  <c r="P44" i="32" a="1"/>
  <c r="P44" i="32" s="1"/>
  <c r="P45" i="32" a="1"/>
  <c r="P45" i="32" s="1"/>
  <c r="O36" i="32" a="1"/>
  <c r="O36" i="32" s="1"/>
  <c r="O37" i="32" a="1"/>
  <c r="O37" i="32" s="1"/>
  <c r="O38" i="32" a="1"/>
  <c r="O38" i="32" s="1"/>
  <c r="O39" i="32" a="1"/>
  <c r="O39" i="32" s="1"/>
  <c r="O41" i="32" a="1"/>
  <c r="O41" i="32" s="1"/>
  <c r="O42" i="32" a="1"/>
  <c r="O42" i="32" s="1"/>
  <c r="O43" i="32" a="1"/>
  <c r="O43" i="32" s="1"/>
  <c r="O44" i="32" a="1"/>
  <c r="O44" i="32" s="1"/>
  <c r="O45" i="32" a="1"/>
  <c r="O45" i="32" s="1"/>
  <c r="N36" i="32" a="1"/>
  <c r="N36" i="32" s="1"/>
  <c r="N37" i="32" a="1"/>
  <c r="N37" i="32" s="1"/>
  <c r="N38" i="32" a="1"/>
  <c r="N38" i="32" s="1"/>
  <c r="N39" i="32" a="1"/>
  <c r="N39" i="32" s="1"/>
  <c r="N41" i="32" a="1"/>
  <c r="N41" i="32" s="1"/>
  <c r="N42" i="32" a="1"/>
  <c r="N42" i="32" s="1"/>
  <c r="N43" i="32" a="1"/>
  <c r="N43" i="32" s="1"/>
  <c r="N44" i="32" a="1"/>
  <c r="N44" i="32" s="1"/>
  <c r="N45" i="32" a="1"/>
  <c r="N45" i="32" s="1"/>
  <c r="M35" i="32" a="1"/>
  <c r="M35" i="32" s="1"/>
  <c r="M36" i="32" a="1"/>
  <c r="M36" i="32" s="1"/>
  <c r="M38" i="32" a="1"/>
  <c r="M38" i="32" s="1"/>
  <c r="M39" i="32" a="1"/>
  <c r="M39" i="32" s="1"/>
  <c r="M41" i="32" a="1"/>
  <c r="M41" i="32" s="1"/>
  <c r="M42" i="32" a="1"/>
  <c r="M42" i="32" s="1"/>
  <c r="M43" i="32" a="1"/>
  <c r="M43" i="32" s="1"/>
  <c r="M44" i="32" a="1"/>
  <c r="M44" i="32" s="1"/>
  <c r="M45" i="32" a="1"/>
  <c r="M45" i="32" s="1"/>
  <c r="L35" i="32" a="1"/>
  <c r="L35" i="32" s="1"/>
  <c r="L36" i="32" a="1"/>
  <c r="L36" i="32" s="1"/>
  <c r="L38" i="32" a="1"/>
  <c r="L38" i="32" s="1"/>
  <c r="L39" i="32" a="1"/>
  <c r="L39" i="32" s="1"/>
  <c r="L41" i="32" a="1"/>
  <c r="L41" i="32" s="1"/>
  <c r="L42" i="32" a="1"/>
  <c r="L42" i="32" s="1"/>
  <c r="L43" i="32" a="1"/>
  <c r="L43" i="32" s="1"/>
  <c r="L44" i="32" a="1"/>
  <c r="L44" i="32" s="1"/>
  <c r="L45" i="32" a="1"/>
  <c r="L45" i="32" s="1"/>
  <c r="K36" i="32" a="1"/>
  <c r="K36" i="32" s="1"/>
  <c r="K38" i="32" a="1"/>
  <c r="K38" i="32" s="1"/>
  <c r="K39" i="32" a="1"/>
  <c r="K39" i="32" s="1"/>
  <c r="K42" i="32" a="1"/>
  <c r="K42" i="32" s="1"/>
  <c r="K44" i="32" a="1"/>
  <c r="K44" i="32" s="1"/>
  <c r="K45" i="32" a="1"/>
  <c r="K45" i="32" s="1"/>
  <c r="J35" i="32" a="1"/>
  <c r="J35" i="32" s="1"/>
  <c r="J36" i="32" a="1"/>
  <c r="J36" i="32" s="1"/>
  <c r="J37" i="32" a="1"/>
  <c r="J37" i="32" s="1"/>
  <c r="J38" i="32" a="1"/>
  <c r="J38" i="32" s="1"/>
  <c r="J39" i="32" a="1"/>
  <c r="J39" i="32" s="1"/>
  <c r="J42" i="32" a="1"/>
  <c r="J42" i="32" s="1"/>
  <c r="J43" i="32" a="1"/>
  <c r="J43" i="32" s="1"/>
  <c r="J44" i="32" a="1"/>
  <c r="J44" i="32" s="1"/>
  <c r="J45" i="32" a="1"/>
  <c r="J45" i="32" s="1"/>
  <c r="I35" i="32" a="1"/>
  <c r="I35" i="32" s="1"/>
  <c r="I36" i="32" a="1"/>
  <c r="I36" i="32" s="1"/>
  <c r="I37" i="32" a="1"/>
  <c r="I37" i="32" s="1"/>
  <c r="I38" i="32" a="1"/>
  <c r="I38" i="32" s="1"/>
  <c r="I39" i="32" a="1"/>
  <c r="I39" i="32" s="1"/>
  <c r="I41" i="32" a="1"/>
  <c r="I41" i="32" s="1"/>
  <c r="I42" i="32" a="1"/>
  <c r="I42" i="32" s="1"/>
  <c r="I43" i="32" a="1"/>
  <c r="I43" i="32" s="1"/>
  <c r="I44" i="32" a="1"/>
  <c r="I44" i="32" s="1"/>
  <c r="I45" i="32" a="1"/>
  <c r="I45" i="32" s="1"/>
  <c r="H35" i="32" a="1"/>
  <c r="H35" i="32" s="1"/>
  <c r="H36" i="32" a="1"/>
  <c r="H36" i="32" s="1"/>
  <c r="H37" i="32" a="1"/>
  <c r="H37" i="32" s="1"/>
  <c r="H38" i="32" a="1"/>
  <c r="H38" i="32" s="1"/>
  <c r="H39" i="32" a="1"/>
  <c r="H39" i="32" s="1"/>
  <c r="H41" i="32" a="1"/>
  <c r="H41" i="32" s="1"/>
  <c r="H42" i="32" a="1"/>
  <c r="H42" i="32" s="1"/>
  <c r="H43" i="32" a="1"/>
  <c r="H43" i="32" s="1"/>
  <c r="H44" i="32" a="1"/>
  <c r="H44" i="32" s="1"/>
  <c r="H45" i="32" a="1"/>
  <c r="H45" i="32" s="1"/>
  <c r="G35" i="32" a="1"/>
  <c r="G35" i="32" s="1"/>
  <c r="G36" i="32" a="1"/>
  <c r="G36" i="32" s="1"/>
  <c r="G37" i="32" a="1"/>
  <c r="G37" i="32" s="1"/>
  <c r="G38" i="32" a="1"/>
  <c r="G38" i="32" s="1"/>
  <c r="G39" i="32" a="1"/>
  <c r="G39" i="32" s="1"/>
  <c r="G41" i="32" a="1"/>
  <c r="G41" i="32" s="1"/>
  <c r="G42" i="32" a="1"/>
  <c r="G42" i="32" s="1"/>
  <c r="G43" i="32" a="1"/>
  <c r="G43" i="32" s="1"/>
  <c r="G44" i="32" a="1"/>
  <c r="G44" i="32" s="1"/>
  <c r="G45" i="32" a="1"/>
  <c r="G45" i="32" s="1"/>
  <c r="F41" i="32" a="1"/>
  <c r="F41" i="32" s="1"/>
  <c r="F42" i="32" a="1"/>
  <c r="F42" i="32" s="1"/>
  <c r="F43" i="32" a="1"/>
  <c r="F43" i="32" s="1"/>
  <c r="F44" i="32" a="1"/>
  <c r="F44" i="32" s="1"/>
  <c r="F45" i="32" a="1"/>
  <c r="F45" i="32" s="1"/>
  <c r="B8" i="32" l="1"/>
  <c r="B7" i="32"/>
  <c r="B10" i="32"/>
  <c r="B3" i="32"/>
  <c r="B17" i="32"/>
  <c r="E72" i="32" a="1"/>
  <c r="E72" i="32" s="1"/>
  <c r="G72" i="32" a="1"/>
  <c r="G72" i="32" s="1"/>
  <c r="L72" i="32" a="1"/>
  <c r="L72" i="32" s="1"/>
  <c r="I72" i="32" a="1"/>
  <c r="I72" i="32" s="1"/>
  <c r="F72" i="32" a="1"/>
  <c r="F72" i="32" s="1"/>
  <c r="B72" i="32" a="1"/>
  <c r="B72" i="32" s="1"/>
  <c r="B73" i="32" a="1"/>
  <c r="B73" i="32" s="1"/>
  <c r="N72" i="32" a="1"/>
  <c r="N72" i="32" s="1"/>
  <c r="J72" i="32" a="1"/>
  <c r="J72" i="32" s="1"/>
  <c r="M72" i="32" a="1"/>
  <c r="M72" i="32" s="1"/>
  <c r="H72" i="32" a="1"/>
  <c r="H72" i="32" s="1"/>
  <c r="C72" i="32" a="1"/>
  <c r="C72" i="32" s="1"/>
  <c r="D72" i="32" a="1"/>
  <c r="D72" i="32" s="1"/>
  <c r="K72" i="32" a="1"/>
  <c r="K72" i="32" s="1"/>
  <c r="B15" i="32"/>
  <c r="L62" i="32" a="1"/>
  <c r="L62" i="32" s="1"/>
  <c r="L73" i="32" a="1"/>
  <c r="L73" i="32" s="1"/>
  <c r="B66" i="32" a="1"/>
  <c r="B66" i="32" s="1"/>
  <c r="C73" i="32" a="1"/>
  <c r="C73" i="32" s="1"/>
  <c r="G65" i="32" a="1"/>
  <c r="G65" i="32" s="1"/>
  <c r="BB33" i="40" s="1"/>
  <c r="BC33" i="40" s="1"/>
  <c r="G73" i="32" a="1"/>
  <c r="G73" i="32" s="1"/>
  <c r="G62" i="32" a="1"/>
  <c r="G62" i="32" s="1"/>
  <c r="BB30" i="40" s="1"/>
  <c r="BC30" i="40" s="1"/>
  <c r="G61" i="32" a="1"/>
  <c r="G61" i="32" s="1"/>
  <c r="BB29" i="40" s="1"/>
  <c r="BC29" i="40" s="1"/>
  <c r="G60" i="32" a="1"/>
  <c r="G60" i="32" s="1"/>
  <c r="BB28" i="40" s="1"/>
  <c r="BC28" i="40" s="1"/>
  <c r="G66" i="32" a="1"/>
  <c r="G66" i="32" s="1"/>
  <c r="BB34" i="40" s="1"/>
  <c r="BC34" i="40" s="1"/>
  <c r="G64" i="32" a="1"/>
  <c r="G64" i="32" s="1"/>
  <c r="BB32" i="40" s="1"/>
  <c r="BC32" i="40" s="1"/>
  <c r="E61" i="32" a="1"/>
  <c r="E61" i="32" s="1"/>
  <c r="AJ29" i="40" s="1"/>
  <c r="AK29" i="40" s="1"/>
  <c r="B6" i="32"/>
  <c r="E63" i="32" a="1"/>
  <c r="E63" i="32" s="1"/>
  <c r="AJ31" i="40" s="1"/>
  <c r="AK31" i="40" s="1"/>
  <c r="E66" i="32" a="1"/>
  <c r="E66" i="32" s="1"/>
  <c r="AJ34" i="40" s="1"/>
  <c r="AK34" i="40" s="1"/>
  <c r="E62" i="32" a="1"/>
  <c r="E62" i="32" s="1"/>
  <c r="AJ30" i="40" s="1"/>
  <c r="AK30" i="40" s="1"/>
  <c r="E65" i="32" a="1"/>
  <c r="E65" i="32" s="1"/>
  <c r="AJ33" i="40" s="1"/>
  <c r="AK33" i="40" s="1"/>
  <c r="E64" i="32" a="1"/>
  <c r="E64" i="32" s="1"/>
  <c r="AJ32" i="40" s="1"/>
  <c r="AK32" i="40" s="1"/>
  <c r="E73" i="32" a="1"/>
  <c r="E73" i="32" s="1"/>
  <c r="E60" i="32" a="1"/>
  <c r="E60" i="32" s="1"/>
  <c r="AJ28" i="40" s="1"/>
  <c r="AK28" i="40" s="1"/>
  <c r="F62" i="32" a="1"/>
  <c r="F62" i="32" s="1"/>
  <c r="AS30" i="40" s="1"/>
  <c r="AT30" i="40" s="1"/>
  <c r="F66" i="32" a="1"/>
  <c r="F66" i="32" s="1"/>
  <c r="AS34" i="40" s="1"/>
  <c r="AT34" i="40" s="1"/>
  <c r="F63" i="32" a="1"/>
  <c r="F63" i="32" s="1"/>
  <c r="AS31" i="40" s="1"/>
  <c r="AT31" i="40" s="1"/>
  <c r="F73" i="32" a="1"/>
  <c r="F73" i="32" s="1"/>
  <c r="F61" i="32" a="1"/>
  <c r="F61" i="32" s="1"/>
  <c r="AS29" i="40" s="1"/>
  <c r="AT29" i="40" s="1"/>
  <c r="F60" i="32" a="1"/>
  <c r="F60" i="32" s="1"/>
  <c r="AS28" i="40" s="1"/>
  <c r="AT28" i="40" s="1"/>
  <c r="F65" i="32" a="1"/>
  <c r="F65" i="32" s="1"/>
  <c r="AS33" i="40" s="1"/>
  <c r="AT33" i="40" s="1"/>
  <c r="F64" i="32" a="1"/>
  <c r="F64" i="32" s="1"/>
  <c r="AS32" i="40" s="1"/>
  <c r="AT32" i="40" s="1"/>
  <c r="H64" i="32" a="1"/>
  <c r="H64" i="32" s="1"/>
  <c r="BK32" i="40" s="1"/>
  <c r="BL32" i="40" s="1"/>
  <c r="H60" i="32" a="1"/>
  <c r="H60" i="32" s="1"/>
  <c r="BK28" i="40" s="1"/>
  <c r="BL28" i="40" s="1"/>
  <c r="H65" i="32" a="1"/>
  <c r="H65" i="32" s="1"/>
  <c r="BK33" i="40" s="1"/>
  <c r="BL33" i="40" s="1"/>
  <c r="H61" i="32" a="1"/>
  <c r="H61" i="32" s="1"/>
  <c r="BK29" i="40" s="1"/>
  <c r="BL29" i="40" s="1"/>
  <c r="H63" i="32" a="1"/>
  <c r="H63" i="32" s="1"/>
  <c r="BK31" i="40" s="1"/>
  <c r="BL31" i="40" s="1"/>
  <c r="H73" i="32" a="1"/>
  <c r="H73" i="32" s="1"/>
  <c r="H66" i="32" a="1"/>
  <c r="H66" i="32" s="1"/>
  <c r="BK34" i="40" s="1"/>
  <c r="BL34" i="40" s="1"/>
  <c r="H62" i="32" a="1"/>
  <c r="H62" i="32" s="1"/>
  <c r="BK30" i="40" s="1"/>
  <c r="BL30" i="40" s="1"/>
  <c r="B9" i="32"/>
  <c r="L64" i="32" a="1"/>
  <c r="L64" i="32" s="1"/>
  <c r="AJ46" i="40" s="1"/>
  <c r="AK46" i="40" s="1"/>
  <c r="L66" i="32" a="1"/>
  <c r="L66" i="32" s="1"/>
  <c r="AJ48" i="40" s="1"/>
  <c r="AK48" i="40" s="1"/>
  <c r="B64" i="32" a="1"/>
  <c r="B64" i="32" s="1"/>
  <c r="B60" i="32" a="1"/>
  <c r="B60" i="32" s="1"/>
  <c r="B65" i="32" a="1"/>
  <c r="B65" i="32" s="1"/>
  <c r="B63" i="32" a="1"/>
  <c r="B63" i="32" s="1"/>
  <c r="B61" i="32" a="1"/>
  <c r="B61" i="32" s="1"/>
  <c r="B62" i="32" a="1"/>
  <c r="B62" i="32" s="1"/>
  <c r="I61" i="32" a="1"/>
  <c r="I61" i="32" s="1"/>
  <c r="AG61" i="32" s="1" a="1"/>
  <c r="I63" i="32" a="1"/>
  <c r="I63" i="32" s="1"/>
  <c r="I66" i="32" a="1"/>
  <c r="I66" i="32" s="1"/>
  <c r="I64" i="32" a="1"/>
  <c r="I64" i="32" s="1"/>
  <c r="I60" i="32" a="1"/>
  <c r="I60" i="32" s="1"/>
  <c r="I62" i="32" a="1"/>
  <c r="I62" i="32" s="1"/>
  <c r="I65" i="32" a="1"/>
  <c r="I65" i="32" s="1"/>
  <c r="I73" i="32" a="1"/>
  <c r="I73" i="32" s="1"/>
  <c r="AG73" i="32" s="1" a="1"/>
  <c r="N60" i="32" a="1"/>
  <c r="N60" i="32" s="1"/>
  <c r="N66" i="32" a="1"/>
  <c r="N66" i="32" s="1"/>
  <c r="BB48" i="40" s="1"/>
  <c r="BC48" i="40" s="1"/>
  <c r="N73" i="32" a="1"/>
  <c r="N73" i="32" s="1"/>
  <c r="N63" i="32" a="1"/>
  <c r="N63" i="32" s="1"/>
  <c r="N61" i="32" a="1"/>
  <c r="N61" i="32" s="1"/>
  <c r="N64" i="32" a="1"/>
  <c r="N64" i="32" s="1"/>
  <c r="N65" i="32" a="1"/>
  <c r="N65" i="32" s="1"/>
  <c r="B12" i="32"/>
  <c r="N62" i="32" a="1"/>
  <c r="N62" i="32" s="1"/>
  <c r="C63" i="32" a="1"/>
  <c r="C63" i="32" s="1"/>
  <c r="C66" i="32" a="1"/>
  <c r="C66" i="32" s="1"/>
  <c r="B4" i="32"/>
  <c r="C65" i="32" a="1"/>
  <c r="C65" i="32" s="1"/>
  <c r="C60" i="32" a="1"/>
  <c r="C60" i="32" s="1"/>
  <c r="C64" i="32" a="1"/>
  <c r="C64" i="32" s="1"/>
  <c r="C62" i="32" a="1"/>
  <c r="C62" i="32" s="1"/>
  <c r="C61" i="32" a="1"/>
  <c r="C61" i="32" s="1"/>
  <c r="J62" i="32" a="1"/>
  <c r="J62" i="32" s="1"/>
  <c r="J61" i="32" a="1"/>
  <c r="J61" i="32" s="1"/>
  <c r="J63" i="32" a="1"/>
  <c r="J63" i="32" s="1"/>
  <c r="J60" i="32" a="1"/>
  <c r="J60" i="32" s="1"/>
  <c r="J73" i="32" a="1"/>
  <c r="J73" i="32" s="1"/>
  <c r="B11" i="32"/>
  <c r="J66" i="32" a="1"/>
  <c r="J66" i="32" s="1"/>
  <c r="R48" i="40" s="1"/>
  <c r="S48" i="40" s="1"/>
  <c r="J64" i="32" a="1"/>
  <c r="J64" i="32" s="1"/>
  <c r="J65" i="32" a="1"/>
  <c r="J65" i="32" s="1"/>
  <c r="M62" i="32" a="1"/>
  <c r="M62" i="32" s="1"/>
  <c r="M73" i="32" a="1"/>
  <c r="M73" i="32" s="1"/>
  <c r="M63" i="32" a="1"/>
  <c r="M63" i="32" s="1"/>
  <c r="M60" i="32" a="1"/>
  <c r="M60" i="32" s="1"/>
  <c r="M61" i="32" a="1"/>
  <c r="M61" i="32" s="1"/>
  <c r="M65" i="32" a="1"/>
  <c r="M65" i="32" s="1"/>
  <c r="M66" i="32" a="1"/>
  <c r="M66" i="32" s="1"/>
  <c r="AS48" i="40" s="1"/>
  <c r="AT48" i="40" s="1"/>
  <c r="M64" i="32" a="1"/>
  <c r="M64" i="32" s="1"/>
  <c r="D73" i="32" a="1"/>
  <c r="D73" i="32" s="1"/>
  <c r="D62" i="32" a="1"/>
  <c r="D62" i="32" s="1"/>
  <c r="AA30" i="40" s="1"/>
  <c r="AB30" i="40" s="1"/>
  <c r="B5" i="32"/>
  <c r="D66" i="32" a="1"/>
  <c r="D66" i="32" s="1"/>
  <c r="AA34" i="40" s="1"/>
  <c r="AB34" i="40" s="1"/>
  <c r="D65" i="32" a="1"/>
  <c r="D65" i="32" s="1"/>
  <c r="AA33" i="40" s="1"/>
  <c r="AB33" i="40" s="1"/>
  <c r="D61" i="32" a="1"/>
  <c r="D61" i="32" s="1"/>
  <c r="AA29" i="40" s="1"/>
  <c r="AB29" i="40" s="1"/>
  <c r="D64" i="32" a="1"/>
  <c r="D64" i="32" s="1"/>
  <c r="AA32" i="40" s="1"/>
  <c r="AB32" i="40" s="1"/>
  <c r="D60" i="32" a="1"/>
  <c r="D60" i="32" s="1"/>
  <c r="AA28" i="40" s="1"/>
  <c r="AB28" i="40" s="1"/>
  <c r="D63" i="32" a="1"/>
  <c r="D63" i="32" s="1"/>
  <c r="AA31" i="40" s="1"/>
  <c r="AB31" i="40" s="1"/>
  <c r="K61" i="32" a="1"/>
  <c r="K61" i="32" s="1"/>
  <c r="K65" i="32" a="1"/>
  <c r="K65" i="32" s="1"/>
  <c r="K73" i="32" a="1"/>
  <c r="K73" i="32" s="1"/>
  <c r="K66" i="32" a="1"/>
  <c r="K66" i="32" s="1"/>
  <c r="AA48" i="40" s="1"/>
  <c r="AB48" i="40" s="1"/>
  <c r="B13" i="32"/>
  <c r="K60" i="32" a="1"/>
  <c r="K60" i="32" s="1"/>
  <c r="K64" i="32" a="1"/>
  <c r="K64" i="32" s="1"/>
  <c r="K62" i="32" a="1"/>
  <c r="K62" i="32" s="1"/>
  <c r="K63" i="32" a="1"/>
  <c r="K63" i="32" s="1"/>
  <c r="AJ47" i="40"/>
  <c r="AF72" i="32" l="1"/>
  <c r="AF75" i="32" s="1"/>
  <c r="AG60" i="32"/>
  <c r="AF60" i="32"/>
  <c r="H5" i="32"/>
  <c r="AG65" i="32" a="1"/>
  <c r="AG65" i="32" s="1"/>
  <c r="AG62" i="32" a="1"/>
  <c r="AG64" i="32" a="1"/>
  <c r="AG66" i="32" a="1"/>
  <c r="AG63" i="32" a="1"/>
  <c r="AG73" i="32"/>
  <c r="AF80" i="32" s="1"/>
  <c r="AG62" i="32"/>
  <c r="AG64" i="32"/>
  <c r="I48" i="40"/>
  <c r="J48" i="40" s="1"/>
  <c r="AG66" i="32"/>
  <c r="AG63" i="32"/>
  <c r="AG61" i="32"/>
  <c r="AF73" i="32" a="1"/>
  <c r="AF73" i="32" s="1"/>
  <c r="AF76" i="32" s="1"/>
  <c r="AG72" i="32" a="1"/>
  <c r="AG72" i="32" s="1"/>
  <c r="AF79" i="32" s="1"/>
  <c r="AF62" i="32" a="1"/>
  <c r="AF62" i="32" s="1"/>
  <c r="AF64" i="32" a="1"/>
  <c r="AF64" i="32" s="1"/>
  <c r="AF63" i="32" a="1"/>
  <c r="AF63" i="32" s="1"/>
  <c r="AF65" i="32" a="1"/>
  <c r="AF65" i="32" s="1"/>
  <c r="AF66" i="32" a="1"/>
  <c r="AF66" i="32" s="1"/>
  <c r="AF61" i="32"/>
  <c r="D16" i="25"/>
  <c r="C20" i="66"/>
  <c r="D20" i="66" s="1"/>
  <c r="AH60" i="32" l="1"/>
  <c r="I89" i="40" s="1"/>
  <c r="J89" i="40" s="1"/>
  <c r="AH72" i="32"/>
  <c r="AH63" i="32"/>
  <c r="AH62" i="32"/>
  <c r="AH73" i="32"/>
  <c r="AH66" i="32"/>
  <c r="AH61" i="32"/>
  <c r="AH64" i="32"/>
  <c r="AH65" i="32"/>
  <c r="D7" i="68"/>
  <c r="C21" i="67"/>
  <c r="C23" i="67"/>
  <c r="C25" i="67"/>
  <c r="C22" i="67"/>
  <c r="C24" i="67"/>
  <c r="C76" i="66"/>
  <c r="I82" i="40" l="1"/>
  <c r="J82" i="40" s="1"/>
  <c r="D21" i="67"/>
  <c r="D22" i="67"/>
  <c r="D23" i="67"/>
  <c r="D24" i="67"/>
  <c r="D25" i="67"/>
  <c r="E20" i="75"/>
  <c r="E19" i="75"/>
  <c r="E18" i="75"/>
  <c r="E17" i="75"/>
  <c r="E16" i="75"/>
  <c r="E15" i="75"/>
  <c r="E14" i="75"/>
  <c r="E13" i="75"/>
  <c r="E10" i="75"/>
  <c r="E9" i="75"/>
  <c r="E8" i="75"/>
  <c r="E7" i="75"/>
  <c r="E6" i="75"/>
  <c r="E5" i="75"/>
  <c r="E4" i="75"/>
  <c r="G5" i="75"/>
  <c r="G6" i="75"/>
  <c r="G7" i="75"/>
  <c r="G20" i="75"/>
  <c r="G8" i="75"/>
  <c r="G19" i="75"/>
  <c r="C25" i="66"/>
  <c r="C24" i="66"/>
  <c r="C22" i="66"/>
  <c r="C26" i="66"/>
  <c r="C23" i="66"/>
  <c r="C21" i="66"/>
  <c r="BQ42" i="40" l="1"/>
  <c r="I16" i="40"/>
  <c r="P16" i="40" s="1"/>
  <c r="BR42" i="40" l="1" a="1"/>
  <c r="BR42" i="40" s="1"/>
  <c r="I55" i="40"/>
  <c r="J55" i="40" s="1"/>
  <c r="R28" i="40"/>
  <c r="S28" i="40" s="1"/>
  <c r="I18" i="40"/>
  <c r="P18" i="40" s="1"/>
  <c r="R47" i="40"/>
  <c r="S47" i="40" s="1"/>
  <c r="I47" i="40"/>
  <c r="J47" i="40" s="1"/>
  <c r="AA42" i="40"/>
  <c r="AB42" i="40" s="1"/>
  <c r="BB44" i="40"/>
  <c r="BC44" i="40" s="1"/>
  <c r="AA43" i="40"/>
  <c r="AB43" i="40" s="1"/>
  <c r="AS42" i="40"/>
  <c r="AT42" i="40" s="1"/>
  <c r="R44" i="40"/>
  <c r="S44" i="40" s="1"/>
  <c r="BK44" i="40"/>
  <c r="BL44" i="40" s="1"/>
  <c r="I44" i="40"/>
  <c r="J44" i="40" s="1"/>
  <c r="BB43" i="40"/>
  <c r="BK45" i="40"/>
  <c r="BL45" i="40" s="1"/>
  <c r="BQ45" i="40"/>
  <c r="BR45" i="40" s="1"/>
  <c r="BQ46" i="40"/>
  <c r="BR46" i="40" s="1"/>
  <c r="R43" i="40"/>
  <c r="S43" i="40" s="1"/>
  <c r="BQ44" i="40"/>
  <c r="BR44" i="40" s="1"/>
  <c r="BK43" i="40"/>
  <c r="BL43" i="40" s="1"/>
  <c r="BB42" i="40"/>
  <c r="BC42" i="40" s="1"/>
  <c r="AJ44" i="40"/>
  <c r="R33" i="40"/>
  <c r="S33" i="40" s="1"/>
  <c r="BQ43" i="40"/>
  <c r="BR43" i="40" s="1"/>
  <c r="AS47" i="40"/>
  <c r="AT47" i="40" s="1"/>
  <c r="R42" i="40"/>
  <c r="S42" i="40" s="1"/>
  <c r="I42" i="40"/>
  <c r="J42" i="40" s="1"/>
  <c r="R32" i="40"/>
  <c r="BK42" i="40"/>
  <c r="BL42" i="40" s="1"/>
  <c r="AS46" i="40"/>
  <c r="AT46" i="40" s="1"/>
  <c r="AA47" i="40"/>
  <c r="AB47" i="40" s="1"/>
  <c r="R31" i="40"/>
  <c r="S31" i="40" s="1"/>
  <c r="BB47" i="40"/>
  <c r="BC47" i="40" s="1"/>
  <c r="AS45" i="40"/>
  <c r="AT45" i="40" s="1"/>
  <c r="AA46" i="40"/>
  <c r="AB46" i="40" s="1"/>
  <c r="R46" i="40"/>
  <c r="S46" i="40" s="1"/>
  <c r="I46" i="40"/>
  <c r="J46" i="40" s="1"/>
  <c r="R30" i="40"/>
  <c r="S30" i="40" s="1"/>
  <c r="R34" i="40"/>
  <c r="S34" i="40" s="1"/>
  <c r="BB46" i="40"/>
  <c r="BC46" i="40" s="1"/>
  <c r="AS44" i="40"/>
  <c r="AT44" i="40" s="1"/>
  <c r="AA45" i="40"/>
  <c r="AB45" i="40" s="1"/>
  <c r="R29" i="40"/>
  <c r="S29" i="40" s="1"/>
  <c r="BQ47" i="40"/>
  <c r="BR47" i="40" s="1"/>
  <c r="BK46" i="40"/>
  <c r="BL46" i="40" s="1"/>
  <c r="BB45" i="40"/>
  <c r="BC45" i="40" s="1"/>
  <c r="AS43" i="40"/>
  <c r="AT43" i="40" s="1"/>
  <c r="AA44" i="40"/>
  <c r="AB44" i="40" s="1"/>
  <c r="R45" i="40"/>
  <c r="S45" i="40" s="1"/>
  <c r="I45" i="40"/>
  <c r="J45" i="40" s="1"/>
  <c r="I43" i="40"/>
  <c r="J43" i="40" s="1"/>
  <c r="S32" i="40" l="1" a="1"/>
  <c r="S32" i="40" s="1"/>
  <c r="BC43" i="40" a="1"/>
  <c r="BC43" i="40" s="1"/>
  <c r="AK44" i="40" a="1"/>
  <c r="AK44" i="40" s="1"/>
  <c r="I31" i="40"/>
  <c r="J31" i="40" s="1"/>
  <c r="C83" i="66"/>
  <c r="C84" i="66"/>
  <c r="C3" i="66"/>
  <c r="C30" i="66"/>
  <c r="C4" i="66"/>
  <c r="C4" i="67"/>
  <c r="I72" i="40" l="1"/>
  <c r="J72" i="40" s="1"/>
  <c r="I77" i="40"/>
  <c r="J77" i="40" s="1"/>
  <c r="I28" i="40"/>
  <c r="J28" i="40" s="1"/>
  <c r="I32" i="40"/>
  <c r="J32" i="40" s="1"/>
  <c r="I34" i="40"/>
  <c r="J34" i="40" s="1"/>
  <c r="I30" i="40"/>
  <c r="J30" i="40" s="1"/>
  <c r="I90" i="40"/>
  <c r="J90" i="40" s="1"/>
  <c r="I29" i="40"/>
  <c r="J29" i="40" s="1"/>
  <c r="I33" i="40"/>
  <c r="J33" i="40" s="1"/>
  <c r="I73" i="40"/>
  <c r="I10" i="40"/>
  <c r="P10" i="40" s="1"/>
  <c r="I4" i="40"/>
  <c r="P4" i="40" s="1"/>
  <c r="I12" i="40"/>
  <c r="P12" i="40" s="1"/>
  <c r="D23" i="66"/>
  <c r="D26" i="66"/>
  <c r="D24" i="66"/>
  <c r="D22" i="66"/>
  <c r="D25" i="66"/>
  <c r="D21" i="66"/>
  <c r="I9" i="40" l="1"/>
  <c r="P9" i="40" s="1"/>
  <c r="I94" i="40" l="1"/>
  <c r="J94" i="40" s="1"/>
  <c r="I15" i="40"/>
  <c r="P15" i="40" s="1"/>
  <c r="I13" i="40"/>
  <c r="P13" i="40" s="1"/>
  <c r="I5" i="40" l="1"/>
  <c r="P5" i="40" s="1"/>
  <c r="I6" i="40"/>
  <c r="P6" i="40" s="1"/>
  <c r="I11" i="40"/>
  <c r="P11" i="40" s="1"/>
  <c r="I14" i="40"/>
  <c r="P14" i="40" s="1"/>
  <c r="H4" i="32"/>
  <c r="I7" i="40"/>
  <c r="P7" i="40" s="1"/>
  <c r="H3" i="32" l="1"/>
  <c r="AJ60" i="32" s="1"/>
  <c r="I8" i="40"/>
  <c r="P8" i="40" s="1"/>
  <c r="I61" i="40"/>
  <c r="J61" i="40" s="1"/>
  <c r="I95" i="40"/>
  <c r="J95" i="40" s="1"/>
  <c r="I4" i="32" a="1"/>
  <c r="I92" i="40"/>
  <c r="J92" i="40" s="1"/>
  <c r="I60" i="40"/>
  <c r="J60" i="40" s="1"/>
  <c r="I66" i="40"/>
  <c r="J66" i="40" s="1"/>
  <c r="I67" i="40" l="1"/>
  <c r="J67" i="40" s="1"/>
  <c r="I65" i="40"/>
  <c r="J65" i="40" s="1"/>
  <c r="I5" i="32" a="1"/>
  <c r="I5" i="32"/>
  <c r="I54" i="40"/>
  <c r="J54" i="40" s="1"/>
  <c r="I4" i="32"/>
  <c r="I53" i="40"/>
  <c r="J53" i="40" s="1"/>
  <c r="I59" i="40"/>
  <c r="J59" i="40" s="1"/>
  <c r="I3" i="32" a="1"/>
  <c r="I91" i="40"/>
  <c r="J91" i="40" s="1"/>
  <c r="I93" i="40"/>
  <c r="J93" i="40" s="1"/>
  <c r="I3" i="32" l="1"/>
  <c r="I52" i="40"/>
  <c r="J52" i="40" s="1"/>
  <c r="AJ61" i="32"/>
  <c r="AJ65" i="32"/>
  <c r="AJ64" i="32"/>
  <c r="AJ66" i="32"/>
  <c r="AJ62" i="32"/>
  <c r="AJ63" i="32"/>
  <c r="D374" i="59" l="1"/>
</calcChain>
</file>

<file path=xl/comments1.xml><?xml version="1.0" encoding="utf-8"?>
<comments xmlns="http://schemas.openxmlformats.org/spreadsheetml/2006/main">
  <authors>
    <author>SENIOR GIS-IMPACT</author>
  </authors>
  <commentList>
    <comment ref="D17" authorId="0" shapeId="0">
      <text>
        <r>
          <rPr>
            <b/>
            <sz val="9"/>
            <color indexed="81"/>
            <rFont val="Tahoma"/>
            <family val="2"/>
          </rPr>
          <t>SENIOR GIS-IMPACT:</t>
        </r>
        <r>
          <rPr>
            <sz val="9"/>
            <color indexed="81"/>
            <rFont val="Tahoma"/>
            <family val="2"/>
          </rPr>
          <t xml:space="preserve">
1 Cuillere equivaut a 10g (standard)</t>
        </r>
      </text>
    </comment>
  </commentList>
</comments>
</file>

<file path=xl/sharedStrings.xml><?xml version="1.0" encoding="utf-8"?>
<sst xmlns="http://schemas.openxmlformats.org/spreadsheetml/2006/main" count="183910" uniqueCount="5703">
  <si>
    <t>start</t>
  </si>
  <si>
    <t>end</t>
  </si>
  <si>
    <t>today</t>
  </si>
  <si>
    <t>username</t>
  </si>
  <si>
    <t>subscriberid</t>
  </si>
  <si>
    <t>survey_time</t>
  </si>
  <si>
    <t>q01_date</t>
  </si>
  <si>
    <t>q02_organisation</t>
  </si>
  <si>
    <t>q02_1_organisation_autre</t>
  </si>
  <si>
    <t>nom_ong</t>
  </si>
  <si>
    <t>organisation_connue</t>
  </si>
  <si>
    <t>organisation</t>
  </si>
  <si>
    <t>q03_enqueteur</t>
  </si>
  <si>
    <t>q03_enqueteur_autre</t>
  </si>
  <si>
    <t>q04_departement</t>
  </si>
  <si>
    <t>q05_commune</t>
  </si>
  <si>
    <t>nom_commune</t>
  </si>
  <si>
    <t>commune</t>
  </si>
  <si>
    <t>q06_localite</t>
  </si>
  <si>
    <t>q07_marche</t>
  </si>
  <si>
    <t>q07_1_marche_autre</t>
  </si>
  <si>
    <t>nom_marche</t>
  </si>
  <si>
    <t>marche_conu</t>
  </si>
  <si>
    <t>marche</t>
  </si>
  <si>
    <t>q08_intro</t>
  </si>
  <si>
    <t>q08_1_intro_non</t>
  </si>
  <si>
    <t>q09_agelegal</t>
  </si>
  <si>
    <t>q09_1_agelegal_non</t>
  </si>
  <si>
    <t>q1_1_magasin</t>
  </si>
  <si>
    <t>q1_2_telephone</t>
  </si>
  <si>
    <t>q1_3_type_produits</t>
  </si>
  <si>
    <t>nom_type_produits</t>
  </si>
  <si>
    <t>type_produit</t>
  </si>
  <si>
    <t>q1_4_type_payment</t>
  </si>
  <si>
    <t>q1_4_1_autre_type_payment</t>
  </si>
  <si>
    <t>q1_5_changement_commercants</t>
  </si>
  <si>
    <t>q1_6_clients</t>
  </si>
  <si>
    <t>q2_1_articles_disponibles</t>
  </si>
  <si>
    <t>q3_2_prix_bas_kg_farine_ble</t>
  </si>
  <si>
    <t>q3_3_importe_farine_ble</t>
  </si>
  <si>
    <t>q3_3_importe_riz</t>
  </si>
  <si>
    <t>q3_2_prix_bas_autre_mais_mais</t>
  </si>
  <si>
    <t>q3_3_importe_mais</t>
  </si>
  <si>
    <t>q3_2_prix_bas_autre_sucre_sucre</t>
  </si>
  <si>
    <t>q3_3_importe_sucre</t>
  </si>
  <si>
    <t>q3_3_importe_haricot_noir</t>
  </si>
  <si>
    <t>q3_2_prix_bas_kg_haricot_rouge</t>
  </si>
  <si>
    <t>q3_3_importe_haricot_rouge</t>
  </si>
  <si>
    <t>q3_1_unite_huile</t>
  </si>
  <si>
    <t>note_huile_autreunite</t>
  </si>
  <si>
    <t>q3_1_2_unites_autre_huile</t>
  </si>
  <si>
    <t>nom_unite_autre_huile</t>
  </si>
  <si>
    <t>unite_autre_huile_connue</t>
  </si>
  <si>
    <t>q3_1_3_poids_unite_autre_huile</t>
  </si>
  <si>
    <t>q3_2_prix_bas_autre_huile_huile</t>
  </si>
  <si>
    <t>q3_3_importe_huile</t>
  </si>
  <si>
    <t>q4_1_ruptures_nourriture</t>
  </si>
  <si>
    <t>q4_2_raison_rupture_nourriture</t>
  </si>
  <si>
    <t>q4_2_1_autre_rupture_nourriture</t>
  </si>
  <si>
    <t>q4_3_produits_rupture_nourriture</t>
  </si>
  <si>
    <t>q4_4_origin_fourniseur_nourriture</t>
  </si>
  <si>
    <t>q4_5_1_departement_fourniseur_nourriture</t>
  </si>
  <si>
    <t>q4_5_2_commune_fourniseur_nourriture</t>
  </si>
  <si>
    <t>q4_4_credit_fournisseur_nourriture</t>
  </si>
  <si>
    <t>q4_4_capacite_stock_nourriture</t>
  </si>
  <si>
    <t>q2_1_articles_disponibles_eha</t>
  </si>
  <si>
    <t>q3_1_unite_savon_lessive</t>
  </si>
  <si>
    <t>q3_1_2_unites_autre_savon_lessive</t>
  </si>
  <si>
    <t>q3_3_importe_savon_lessive</t>
  </si>
  <si>
    <t>q3_3_importe_brosse_dent</t>
  </si>
  <si>
    <t>q3_3_importe_dentrifrice</t>
  </si>
  <si>
    <t>q3_3_importe_papier_toilette</t>
  </si>
  <si>
    <t>q3_1_unite_serviettes_hygieniques</t>
  </si>
  <si>
    <t>q3_1_2_unites_autre_serviettes_hygieniques</t>
  </si>
  <si>
    <t>q3_2_prix_bas_autre_serviettes_hygieniques_serviettes_hygieniques</t>
  </si>
  <si>
    <t>q3_3_importe_serviettes_hygieniques</t>
  </si>
  <si>
    <t>q3_1_unite_chlore_liquide</t>
  </si>
  <si>
    <t>q3_2_prix_bas_lt_chlore_liquide</t>
  </si>
  <si>
    <t>note_chlore_autreunite</t>
  </si>
  <si>
    <t>q3_1_2_unites_autre_chlore_liquide</t>
  </si>
  <si>
    <t>nom_unite_autre_chlore_liquide</t>
  </si>
  <si>
    <t>unite_autre_chlore_liquide_connue</t>
  </si>
  <si>
    <t>q3_1_3_poids_unite_autre_chlore_liquide</t>
  </si>
  <si>
    <t>q3_3_importe_chlore_liquide</t>
  </si>
  <si>
    <t>q3_1_unite_savon_mains</t>
  </si>
  <si>
    <t>q3_3_importe_savon_mains</t>
  </si>
  <si>
    <t>q4_1_ruptures_eha</t>
  </si>
  <si>
    <t>q4_2_raison_rupture_eha</t>
  </si>
  <si>
    <t>q4_2_1_autre_rupture_eha</t>
  </si>
  <si>
    <t>q4_3_produits_rupture_eha</t>
  </si>
  <si>
    <t>q4_4_origin_fourniseur_eha</t>
  </si>
  <si>
    <t>q4_5_1_departement_fourniseur_eha</t>
  </si>
  <si>
    <t>q4_5_2_commune_fourniseur_eha</t>
  </si>
  <si>
    <t>q4_4_credit_fournisseur_eha</t>
  </si>
  <si>
    <t>q4_4_capacite_stock_eha</t>
  </si>
  <si>
    <t>q0_gps</t>
  </si>
  <si>
    <t>_q0_gps_latitude</t>
  </si>
  <si>
    <t>_q0_gps_longitude</t>
  </si>
  <si>
    <t>_q0_gps_altitude</t>
  </si>
  <si>
    <t>_q0_gps_precision</t>
  </si>
  <si>
    <t>commentaires</t>
  </si>
  <si>
    <t>merci</t>
  </si>
  <si>
    <t>_uuid</t>
  </si>
  <si>
    <t>CRS</t>
  </si>
  <si>
    <t>crs</t>
  </si>
  <si>
    <t>O86</t>
  </si>
  <si>
    <t>Nippes</t>
  </si>
  <si>
    <t>Autre</t>
  </si>
  <si>
    <t>autre</t>
  </si>
  <si>
    <t>Oui</t>
  </si>
  <si>
    <t>nourriture</t>
  </si>
  <si>
    <t>Nourriture</t>
  </si>
  <si>
    <t>En espèces (Gourde)</t>
  </si>
  <si>
    <t>Non, il n'y a pas eu de variation</t>
  </si>
  <si>
    <t>Non</t>
  </si>
  <si>
    <t>Marmite</t>
  </si>
  <si>
    <t>Changement du taux de change de la Gourde</t>
  </si>
  <si>
    <t>Sud</t>
  </si>
  <si>
    <t>Cavaillon</t>
  </si>
  <si>
    <t>Les Cayes</t>
  </si>
  <si>
    <t>Savon lessive</t>
  </si>
  <si>
    <t>Mililitre</t>
  </si>
  <si>
    <t>mililitre</t>
  </si>
  <si>
    <t>Ouest</t>
  </si>
  <si>
    <t>Port-au-Prince</t>
  </si>
  <si>
    <t>Autre (précisez)</t>
  </si>
  <si>
    <t>Riz</t>
  </si>
  <si>
    <t>Huile végétale</t>
  </si>
  <si>
    <t>Oui, il y a plus de commerçants par rapport au mois passé</t>
  </si>
  <si>
    <t>Fonds des Nègres</t>
  </si>
  <si>
    <t>wash</t>
  </si>
  <si>
    <t>Haricot noir</t>
  </si>
  <si>
    <t>Je ne sais pas, je ne souhaite pas répondre</t>
  </si>
  <si>
    <t>MOJDDE</t>
  </si>
  <si>
    <t>mojdde</t>
  </si>
  <si>
    <t>SA0099</t>
  </si>
  <si>
    <t>Port-à-Piment</t>
  </si>
  <si>
    <t>HT0742</t>
  </si>
  <si>
    <t>Port-à-piment</t>
  </si>
  <si>
    <t>Marché de Port-à-Piment</t>
  </si>
  <si>
    <t>port-piment</t>
  </si>
  <si>
    <t>kg</t>
  </si>
  <si>
    <t>Je ne sais pas / Je ne souhaite pas répondre</t>
  </si>
  <si>
    <t>Oui, il y a moins de commerçants par rapport au mois passé</t>
  </si>
  <si>
    <t>Gallon</t>
  </si>
  <si>
    <t>gallon</t>
  </si>
  <si>
    <t>EI3120</t>
  </si>
  <si>
    <t>Tabarre</t>
  </si>
  <si>
    <t>Concern</t>
  </si>
  <si>
    <t>concern</t>
  </si>
  <si>
    <t>CWW-01</t>
  </si>
  <si>
    <t>Cité Soleil</t>
  </si>
  <si>
    <t>HT0117</t>
  </si>
  <si>
    <t>Terre-noire</t>
  </si>
  <si>
    <t>terre_noir</t>
  </si>
  <si>
    <t>Delmas</t>
  </si>
  <si>
    <t>NA</t>
  </si>
  <si>
    <t>CWW-02</t>
  </si>
  <si>
    <t>Haricot rouge</t>
  </si>
  <si>
    <t>Centre</t>
  </si>
  <si>
    <t>Croix-Des-Bouquets</t>
  </si>
  <si>
    <t>WFP</t>
  </si>
  <si>
    <t>wfp</t>
  </si>
  <si>
    <t>nord_5661</t>
  </si>
  <si>
    <t>Nord</t>
  </si>
  <si>
    <t>Limonade</t>
  </si>
  <si>
    <t>HT0313</t>
  </si>
  <si>
    <t>Marché principal de Limonade</t>
  </si>
  <si>
    <t>Cap-Haïtien</t>
  </si>
  <si>
    <t>HT0711</t>
  </si>
  <si>
    <t>lescayes</t>
  </si>
  <si>
    <t>FOKA DAI AYITI</t>
  </si>
  <si>
    <t>foka_dai_ayiti</t>
  </si>
  <si>
    <t>Miragoâne</t>
  </si>
  <si>
    <t>HT1011</t>
  </si>
  <si>
    <t>Article indisponible chez les fournisseurs</t>
  </si>
  <si>
    <t>Sud-Est</t>
  </si>
  <si>
    <t>Nord-Ouest</t>
  </si>
  <si>
    <t>Jacmel</t>
  </si>
  <si>
    <t>Save the Children</t>
  </si>
  <si>
    <t>save</t>
  </si>
  <si>
    <t>ASV758</t>
  </si>
  <si>
    <t>Artibonite</t>
  </si>
  <si>
    <t>L'Estère</t>
  </si>
  <si>
    <t>HT0513</t>
  </si>
  <si>
    <t>Gonaïves</t>
  </si>
  <si>
    <t>Sucre</t>
  </si>
  <si>
    <t>Mercy Corps</t>
  </si>
  <si>
    <t>mc</t>
  </si>
  <si>
    <t>MC01</t>
  </si>
  <si>
    <t>HT0131</t>
  </si>
  <si>
    <t>Serviettes hygiéniques</t>
  </si>
  <si>
    <t>Litres</t>
  </si>
  <si>
    <t/>
  </si>
  <si>
    <t>save_asv</t>
  </si>
  <si>
    <t>foka_e2</t>
  </si>
  <si>
    <t>wfp_5720</t>
  </si>
  <si>
    <t>nord_5720</t>
  </si>
  <si>
    <t>wfp_5661</t>
  </si>
  <si>
    <t>cww_01</t>
  </si>
  <si>
    <t>cww_02</t>
  </si>
  <si>
    <t>mojdde_SA0099</t>
  </si>
  <si>
    <t>mojdde_EI3120</t>
  </si>
  <si>
    <t>mc01</t>
  </si>
  <si>
    <t>crs_o86</t>
  </si>
  <si>
    <t>nsnr</t>
  </si>
  <si>
    <t>cap-haitien</t>
  </si>
  <si>
    <t>HT0311</t>
  </si>
  <si>
    <t>HT0211</t>
  </si>
  <si>
    <t>HT0833</t>
  </si>
  <si>
    <t>HT0815</t>
  </si>
  <si>
    <t>HT0522</t>
  </si>
  <si>
    <t>HT0213</t>
  </si>
  <si>
    <t>HT1022</t>
  </si>
  <si>
    <t>Brosse à dent</t>
  </si>
  <si>
    <t>Dentifrice</t>
  </si>
  <si>
    <t>Papier toilette</t>
  </si>
  <si>
    <t>Arnaud</t>
  </si>
  <si>
    <t>Jérémie</t>
  </si>
  <si>
    <t>Beaumont</t>
  </si>
  <si>
    <t>Chambellan</t>
  </si>
  <si>
    <t>Terre Neuve</t>
  </si>
  <si>
    <t>Petite Rivière de Nippes</t>
  </si>
  <si>
    <t>Camp-Perrin</t>
  </si>
  <si>
    <t>Cayes-Jacmel</t>
  </si>
  <si>
    <t>Petit Trou de Nippes</t>
  </si>
  <si>
    <t>HT0211-01</t>
  </si>
  <si>
    <t>1re Section Bas Cap Rouge</t>
  </si>
  <si>
    <t>1re Section Basse Plaine</t>
  </si>
  <si>
    <t>HT0313-01</t>
  </si>
  <si>
    <t>HT0833-01</t>
  </si>
  <si>
    <t>1re Section Beaumont</t>
  </si>
  <si>
    <t>HT0711-01</t>
  </si>
  <si>
    <t>1re Section Bourdet</t>
  </si>
  <si>
    <t>HT0815-01</t>
  </si>
  <si>
    <t>1re Section Dejean</t>
  </si>
  <si>
    <t>HT0117-02</t>
  </si>
  <si>
    <t>1re Section des Varreux</t>
  </si>
  <si>
    <t>HT0131-01</t>
  </si>
  <si>
    <t>HT1022-01</t>
  </si>
  <si>
    <t>1re Section Raymond</t>
  </si>
  <si>
    <t>HT0117-01</t>
  </si>
  <si>
    <t>2e Section des Varreux</t>
  </si>
  <si>
    <t>HT1022-02</t>
  </si>
  <si>
    <t>2e Section Tiby</t>
  </si>
  <si>
    <t>HT0213-03</t>
  </si>
  <si>
    <t>3e Section Haut Cap Rouge</t>
  </si>
  <si>
    <t>HT0522-03</t>
  </si>
  <si>
    <t>3e Section Lagon</t>
  </si>
  <si>
    <t>HT1011-04</t>
  </si>
  <si>
    <t>4e Section St-Michel</t>
  </si>
  <si>
    <t>Organisation</t>
  </si>
  <si>
    <t>Département</t>
  </si>
  <si>
    <t>Milieu</t>
  </si>
  <si>
    <t>Éléments</t>
  </si>
  <si>
    <t>Description</t>
  </si>
  <si>
    <t>Justification</t>
  </si>
  <si>
    <t>Période de collecte</t>
  </si>
  <si>
    <t>Méthodologie</t>
  </si>
  <si>
    <t>Couverture géographique</t>
  </si>
  <si>
    <t>Contacts</t>
  </si>
  <si>
    <t>Base de données nettoyée comprenant les entrées collectées au niveau des commerçants / fournisseurs</t>
  </si>
  <si>
    <t>Résumé du nombre d'enquêtes et de prix collectés</t>
  </si>
  <si>
    <t>Kobo Survey</t>
  </si>
  <si>
    <t>Questionnaire Kobo utilisé pour l'évaluation</t>
  </si>
  <si>
    <t>Kobo Choices</t>
  </si>
  <si>
    <t>Réponses possibles proposées dans le questionnaire Kobo utilisé pour l'évaluation</t>
  </si>
  <si>
    <t>Cleaning Log</t>
  </si>
  <si>
    <t>Liste et justification des changements effectués sur les données brutes pendant la phase de nettoyage</t>
  </si>
  <si>
    <t>Farine de blé (1kg)</t>
  </si>
  <si>
    <t>Riz (1 kg)</t>
  </si>
  <si>
    <t>Maïs (1kg)</t>
  </si>
  <si>
    <t>Sucre (1kg)</t>
  </si>
  <si>
    <t>Savon lessive (75g)</t>
  </si>
  <si>
    <t>Dentifrice (85g)</t>
  </si>
  <si>
    <t>Papier toilette (1p)</t>
  </si>
  <si>
    <t>Chlore liquide (1lt)</t>
  </si>
  <si>
    <t>Eau pour boire (5 gal)</t>
  </si>
  <si>
    <t>Huile (1 gal)</t>
  </si>
  <si>
    <t>Produit</t>
  </si>
  <si>
    <t>Variation du nombre de commerçants dans le marché</t>
  </si>
  <si>
    <t>%</t>
  </si>
  <si>
    <t>Farine de blé</t>
  </si>
  <si>
    <t>Haricot rouge(1kg)</t>
  </si>
  <si>
    <t>Haricot noir (1kg)</t>
  </si>
  <si>
    <t>Huile</t>
  </si>
  <si>
    <t>Savon pour la lessive</t>
  </si>
  <si>
    <t>Eau pour boire</t>
  </si>
  <si>
    <t>Chlore liquide</t>
  </si>
  <si>
    <t>Savon pour les mains</t>
  </si>
  <si>
    <t>CARACTERISTIQUES DES COMMERÇANTS</t>
  </si>
  <si>
    <t>Maïs</t>
  </si>
  <si>
    <t>Processed Data</t>
  </si>
  <si>
    <t>Partenaires</t>
  </si>
  <si>
    <t>Importation</t>
  </si>
  <si>
    <t>Approvissionnement_nourriture</t>
  </si>
  <si>
    <t>Approvissionnement_EHA</t>
  </si>
  <si>
    <t>Prix médians des produits</t>
  </si>
  <si>
    <t>Haïti, qui fait partie des pays les plus vulnérables du monde et qui est le plus pauvre du continent américain, est confronté à une crise multidimensionnelle profonde. Depuis 2018, la situation sociale, politique et économique s'est considérablement dégradée avec une hausse des prix des matières premières, une fluctuation de la monnaie haïtienne par rapport au dollar américain, des troubles socio-politiques et une détérioration des conditions de sécurité, qui ont notamment conduit à une insécurité alimentaire croissante. Ajoutée à une forte exposition aux risques naturels (en particulier aux ouragans), à l'épidémie de Covid-19 et à une forte dépendance à l'aide internationale, le pays fait face à une situation complexe qui nécessite une coordination efficace et efficiente de l'aide humanitaire et de l'aide au développement.
Les transferts monétaires (TM) sont plus que jamais au cœur de la réponse aux crises, tant sur le plan humanitaire que sur celui de la protection sociale, et Haïti ne fait pas l’exception. Cette modalité permet d’offrir aux bénéficiaires un choix et une flexibilité favorable à l’autonomisation de leur développement, mais aussi de renforcer les marchés locaux et le secteur privé. Il n’existe toutefois des donnés sur le prix et la disponibilité de produits de base pour la population haïtienne pour appuyer la planification des activités de TM en Haïti dans le cadre des réponses d’urgence. Les partenaires mettant en œuvre des activités de TM sont donc confrontés à un manque d’accès aux données essentielles à la compréhension des dynamiques des prix et des marchés et à la prise de décisions opérationnelles et stratégiques.
Pour cette raison, REACH et le Groupe de Travail sur les Transferts Monétaires (GTTM) proposent la mise en place d’un système collaboratif de suivi de prix des produits clés pour les acteurs humanitaires mettant en œuvre des activités de TM. Les informations issues de ce système permettront une identification régulière de tendances dans l’évolution des prix et des disponibilités dans les marchés Haïtiens, ainsi qu’une amélioration de la compréhension du fonctionnement des marchés. Par conséquent, les acteurs humanitaires auront accès à un support d’informations facilitant la prise de décision lors de la planification de ces interventions de TM.</t>
  </si>
  <si>
    <t>Huile vegetal</t>
  </si>
  <si>
    <t>Gal</t>
  </si>
  <si>
    <t>Pièce (75g)</t>
  </si>
  <si>
    <t xml:space="preserve">Chlore liquide </t>
  </si>
  <si>
    <t>Serviettes hygieniques</t>
  </si>
  <si>
    <t xml:space="preserve">Pièce </t>
  </si>
  <si>
    <t>Pièce (85g)</t>
  </si>
  <si>
    <t>Rouleaux</t>
  </si>
  <si>
    <t>1 L</t>
  </si>
  <si>
    <t>Unité de comparaison</t>
  </si>
  <si>
    <t>Pack de 8</t>
  </si>
  <si>
    <t>1 Kg</t>
  </si>
  <si>
    <t>1 Gal</t>
  </si>
  <si>
    <t>Unité de rapportage</t>
  </si>
  <si>
    <t>Pack</t>
  </si>
  <si>
    <t>Bokit</t>
  </si>
  <si>
    <t>Pièces</t>
  </si>
  <si>
    <t>Farine blanche</t>
  </si>
  <si>
    <t>Maïs moulou</t>
  </si>
  <si>
    <t>Unité de collecte</t>
  </si>
  <si>
    <t>2 kg</t>
  </si>
  <si>
    <t>2.6 kg</t>
  </si>
  <si>
    <t>2.3 kg</t>
  </si>
  <si>
    <t>2.9 kg</t>
  </si>
  <si>
    <t>2.4 kg</t>
  </si>
  <si>
    <t>UNITE DE RAPPORTAGE</t>
  </si>
  <si>
    <t>Type de produit</t>
  </si>
  <si>
    <t>Eau, assainissement et hygiène (EHA)</t>
  </si>
  <si>
    <t>Panier Alimentaire ICSM</t>
  </si>
  <si>
    <t>Panier EHA ICSM</t>
  </si>
  <si>
    <t>Type</t>
  </si>
  <si>
    <t>COÛT GLOBAL DU PANIER</t>
  </si>
  <si>
    <t>Prix en Gourdes</t>
  </si>
  <si>
    <t>Cleaned_Data</t>
  </si>
  <si>
    <t>Référence</t>
  </si>
  <si>
    <t>Mesure de référence pour les calculs</t>
  </si>
  <si>
    <t>Indicateurs liés à l'approvisionnement et la gestion du stock du commercant pour les produits de nourriture</t>
  </si>
  <si>
    <t>Indicateurs liés à l'approvisionnement et la gestion du stock du commercant pour les produits EHA</t>
  </si>
  <si>
    <t>Informations sur l'origine des produits</t>
  </si>
  <si>
    <t>Brosse à dent (1p)</t>
  </si>
  <si>
    <t>Serviettes hygiéniques (8p)</t>
  </si>
  <si>
    <t>Savon pour les mains (75g)</t>
  </si>
  <si>
    <t>Ruptures de stock</t>
  </si>
  <si>
    <t>EST-CE QUE VOTRE FOURNISSEUR PRINCIPAL DE PRODUITS ALIMENTAIRES SE TROUVE EN HAÏTI ?</t>
  </si>
  <si>
    <t>EST-CE QUE VOUS AVEZ EU DES RUPTURES DE STOCK DE PRODUITS D'EHA AU COURS DU DERNIER MOIS ?</t>
  </si>
  <si>
    <t>EST-CE QUE VOUS AVEZ EU DES RUPTURES DE STOCK DE PRODUITS DE NOURRITURE AU COURS DU DERNIER MOIS ?</t>
  </si>
  <si>
    <t>SI OUI, POURQUOI EST-CE QU'IL Y A EU UNE RUPTURE DE STOCK DE PRODUITS D'EHA AU COURS DU DERNIER MOIS ?</t>
  </si>
  <si>
    <t>Produits concernés par des rupture de stock</t>
  </si>
  <si>
    <t>SI OUI, VEUILLEZ INDIQUER QUELS PRODUITS ÉTAIENT CONCERNÉS PAR LES RUPTURES DE STOCK AU COURS DU DERNIER MOIS?</t>
  </si>
  <si>
    <t>EST-CE QUE VOUS AVEZ ACTUELLEMENT LA CAPACITÉ D'AUGMENTER/RENOUVELER VOTRE STOCK EN NOURRITURE DE 20% DANS UN DELAI DE 15 JOURS EN CAS D'AUGMENTATION DE LA DEMANDE?</t>
  </si>
  <si>
    <t>Bidon de 5 Gal (bokit)</t>
  </si>
  <si>
    <t>Quantité contenue dans le panier*</t>
  </si>
  <si>
    <t>CONVERSION DE LA MARMITE EN POIDS</t>
  </si>
  <si>
    <t>Haricot</t>
  </si>
  <si>
    <t>Poids estimé d'une marmite**</t>
  </si>
  <si>
    <t>**Le poids a été estimé à partir du volume de la marmite la plus citée par les commerçants lors de la première collecte (boîte de conserve du type "La Perla - Pâte de tomate de  3420g")</t>
  </si>
  <si>
    <t xml:space="preserve">*Cette quantité vise à réprésenter la consommation mensuelle d'une famille de 5 personnes sur la base du MEB en Haïti, en prenant en compte les ajustements suggérés par le groupe de travail ICSM ainsi que les MEB des autres pays </t>
  </si>
  <si>
    <t>Panier ICSM sans eau**</t>
  </si>
  <si>
    <t>No</t>
  </si>
  <si>
    <t>HTG</t>
  </si>
  <si>
    <r>
      <t xml:space="preserve">Les valeurs indiquées en </t>
    </r>
    <r>
      <rPr>
        <sz val="10"/>
        <color theme="4"/>
        <rFont val="Arial Narrow"/>
        <family val="2"/>
      </rPr>
      <t>bleu</t>
    </r>
    <r>
      <rPr>
        <sz val="10"/>
        <color theme="1"/>
        <rFont val="Arial Narrow"/>
        <family val="2"/>
      </rPr>
      <t xml:space="preserve"> ont été calculées à partir des prix médians collectés au niveau national ("médianes globales") en cas de manque de données au niveau départemental (valeurs indiquées en rouge)</t>
    </r>
  </si>
  <si>
    <t>sq06_section_communale</t>
  </si>
  <si>
    <t>nom_section_commune</t>
  </si>
  <si>
    <t>section_commune</t>
  </si>
  <si>
    <t>q06_localite_autre</t>
  </si>
  <si>
    <t>q07_2_marche_zone</t>
  </si>
  <si>
    <t>q00_type_enquete</t>
  </si>
  <si>
    <t>q010_sexe</t>
  </si>
  <si>
    <t>q1_1_magain_type</t>
  </si>
  <si>
    <t>q1_1_magain_type_Grossiste</t>
  </si>
  <si>
    <t>q1_3_type_produits/nourriture</t>
  </si>
  <si>
    <t>q1_3_type_produits/wash</t>
  </si>
  <si>
    <t>q1_3_type_produits/aucun</t>
  </si>
  <si>
    <t>q1_4_type_payment/gourde</t>
  </si>
  <si>
    <t>q1_4_type_payment/dollar</t>
  </si>
  <si>
    <t>q1_4_type_payment/mobile</t>
  </si>
  <si>
    <t>q1_4_type_payment/credite_tot</t>
  </si>
  <si>
    <t>q1_4_type_payment/credite_part</t>
  </si>
  <si>
    <t>q1_4_type_payment/trock</t>
  </si>
  <si>
    <t>q1_4_type_payment/coupon</t>
  </si>
  <si>
    <t>q1_4_type_payment/check</t>
  </si>
  <si>
    <t>q1_4_type_payment/autre</t>
  </si>
  <si>
    <t>q1_4_type_payment/nsnr</t>
  </si>
  <si>
    <t>q2_1_articles_disponibles/farine_ble</t>
  </si>
  <si>
    <t>q2_1_articles_disponibles/riz</t>
  </si>
  <si>
    <t>q2_1_articles_disponibles/mais</t>
  </si>
  <si>
    <t>q2_1_articles_disponibles/sucre</t>
  </si>
  <si>
    <t>q2_1_articles_disponibles/haricot_noir</t>
  </si>
  <si>
    <t>q2_1_articles_disponibles/haricot_rouge</t>
  </si>
  <si>
    <t>q2_1_articles_disponibles/huile</t>
  </si>
  <si>
    <t>q2_1_articles_disponibles/aucun</t>
  </si>
  <si>
    <t>q2_2_utilisation_marmite</t>
  </si>
  <si>
    <t>farine_prix</t>
  </si>
  <si>
    <t>q3_2_prix_bas_marmite_riz</t>
  </si>
  <si>
    <t>riz_prix</t>
  </si>
  <si>
    <t>mais_prix</t>
  </si>
  <si>
    <t>sucre_prix</t>
  </si>
  <si>
    <t>haricot_noir_prix</t>
  </si>
  <si>
    <t>haricot_rouge_prix</t>
  </si>
  <si>
    <t>q3_2_prix_bas_gal_huile</t>
  </si>
  <si>
    <t>huile_prix_unite_converti_gallon</t>
  </si>
  <si>
    <t>huile_prix</t>
  </si>
  <si>
    <t>q4_2_raison_rupture_nourriture/taux_echange</t>
  </si>
  <si>
    <t>q4_2_raison_rupture_nourriture/catastrophe</t>
  </si>
  <si>
    <t>q4_2_raison_rupture_nourriture/pas_saison</t>
  </si>
  <si>
    <t>q4_2_raison_rupture_nourriture/indisponible_f</t>
  </si>
  <si>
    <t>q4_2_raison_rupture_nourriture/relation_f</t>
  </si>
  <si>
    <t>q4_2_raison_rupture_nourriture/pas_voulu</t>
  </si>
  <si>
    <t>q4_2_raison_rupture_nourriture/autre</t>
  </si>
  <si>
    <t>q4_2_raison_rupture_nourriture/nsnr</t>
  </si>
  <si>
    <t>q4_3_produits_rupture_nourriture/farine_ble</t>
  </si>
  <si>
    <t>q4_3_produits_rupture_nourriture/riz</t>
  </si>
  <si>
    <t>q4_3_produits_rupture_nourriture/mais</t>
  </si>
  <si>
    <t>q4_3_produits_rupture_nourriture/sucre</t>
  </si>
  <si>
    <t>q4_3_produits_rupture_nourriture/haricot_noir</t>
  </si>
  <si>
    <t>q4_3_produits_rupture_nourriture/haricot_rouge</t>
  </si>
  <si>
    <t>q4_3_produits_rupture_nourriture/huile</t>
  </si>
  <si>
    <t>q4_3_produits_rupture_nourriture/aucun</t>
  </si>
  <si>
    <t>q2_1_articles_disponibles_eha/savon_lessive</t>
  </si>
  <si>
    <t>q2_1_articles_disponibles_eha/brosse_dent</t>
  </si>
  <si>
    <t>q2_1_articles_disponibles_eha/dentrifrice</t>
  </si>
  <si>
    <t>q2_1_articles_disponibles_eha/papier_toilette</t>
  </si>
  <si>
    <t>q2_1_articles_disponibles_eha/serviettes_hygieniques</t>
  </si>
  <si>
    <t>q2_1_articles_disponibles_eha/chlore_liquide</t>
  </si>
  <si>
    <t>q2_1_articles_disponibles_eha/savon_mains</t>
  </si>
  <si>
    <t>q2_1_articles_disponibles_eha/aucun</t>
  </si>
  <si>
    <t>q3_2_prix_75g_savon_lessive</t>
  </si>
  <si>
    <t>q3_2_prix_bas_autre_savon_lessive</t>
  </si>
  <si>
    <t>savon_lessive_prix</t>
  </si>
  <si>
    <t>brosse_dent_prix</t>
  </si>
  <si>
    <t>q3_1_unite_dentifrice</t>
  </si>
  <si>
    <t>q3_2_prix_85g_dentifrice</t>
  </si>
  <si>
    <t>q3_1_2_unites_autre_dentifrice</t>
  </si>
  <si>
    <t>q3_2_prix_bas_autre_dentifrice_dentrifrice</t>
  </si>
  <si>
    <t>dentifrice_prix</t>
  </si>
  <si>
    <t>papier_toilette_prix</t>
  </si>
  <si>
    <t>q3_2_prix_p8_serviettes_hygieniques</t>
  </si>
  <si>
    <t>serv_hygieniques_prix</t>
  </si>
  <si>
    <t>q3_2_prix_bas_autre_chlore_liquide</t>
  </si>
  <si>
    <t>chlore_prix_unite_converti_litre</t>
  </si>
  <si>
    <t>chlore_prix</t>
  </si>
  <si>
    <t>q3_2_prix_75g_savon_mains</t>
  </si>
  <si>
    <t>q3_1_2_unites_autre_savon_toilette</t>
  </si>
  <si>
    <t>q3_2_prix_bas_autre_savon_toilette</t>
  </si>
  <si>
    <t>savon_mains_prix</t>
  </si>
  <si>
    <t>q4_2_raison_rupture_eha/taux_echange</t>
  </si>
  <si>
    <t>q4_2_raison_rupture_eha/catastrophe</t>
  </si>
  <si>
    <t>q4_2_raison_rupture_eha/stockage</t>
  </si>
  <si>
    <t>q4_2_raison_rupture_eha/indisponible_f</t>
  </si>
  <si>
    <t>q4_2_raison_rupture_eha/relation_f</t>
  </si>
  <si>
    <t>q4_2_raison_rupture_eha/pas_voulu</t>
  </si>
  <si>
    <t>q4_2_raison_rupture_eha/autre</t>
  </si>
  <si>
    <t>q4_2_raison_rupture_eha/nsnr</t>
  </si>
  <si>
    <t>q4_3_produits_rupture_eha/savon_lessive</t>
  </si>
  <si>
    <t>q4_3_produits_rupture_eha/brosse_dent</t>
  </si>
  <si>
    <t>q4_3_produits_rupture_eha/dentrifrice</t>
  </si>
  <si>
    <t>q4_3_produits_rupture_eha/papier_toilette</t>
  </si>
  <si>
    <t>q4_3_produits_rupture_eha/serviettes_hygieniques</t>
  </si>
  <si>
    <t>q4_3_produits_rupture_eha/chlore_liquide</t>
  </si>
  <si>
    <t>q4_3_produits_rupture_eha/savon_mains</t>
  </si>
  <si>
    <t>q4_3_produits_rupture_eha/aucun</t>
  </si>
  <si>
    <t>q1_2_client_marche</t>
  </si>
  <si>
    <t>q2_1_type_source</t>
  </si>
  <si>
    <t>q2_1_type_source_autre</t>
  </si>
  <si>
    <t>source_eau</t>
  </si>
  <si>
    <t>nom_source_eau</t>
  </si>
  <si>
    <t>source_eau_all</t>
  </si>
  <si>
    <t>nom_unite_autre_eau_1</t>
  </si>
  <si>
    <t>unite_autre_eau_connue</t>
  </si>
  <si>
    <t>note_autre_unite</t>
  </si>
  <si>
    <t>q2_3_eau_autre_unite</t>
  </si>
  <si>
    <t>nom_unite_autre_eau_2</t>
  </si>
  <si>
    <t>unite_autre_eau_autre</t>
  </si>
  <si>
    <t>q2_3_eau_autre_unite_quantite</t>
  </si>
  <si>
    <t>q2_4_prix_eau_connue</t>
  </si>
  <si>
    <t>q2_4_prix_eau_autre</t>
  </si>
  <si>
    <t>eau_prix</t>
  </si>
  <si>
    <t>q3_1_ruptures_eau</t>
  </si>
  <si>
    <t>q3_3_raisons_ruptures_eau</t>
  </si>
  <si>
    <t>q3_3_raisons_ruptures_eau/insecu</t>
  </si>
  <si>
    <t>q3_3_raisons_ruptures_eau/pb_transport</t>
  </si>
  <si>
    <t>q3_3_raisons_ruptures_eau/catastrophe</t>
  </si>
  <si>
    <t>q3_3_raisons_ruptures_eau/secheresse</t>
  </si>
  <si>
    <t>q3_3_raisons_ruptures_eau/infrastructures</t>
  </si>
  <si>
    <t>q3_3_raisons_ruptures_eau/technique</t>
  </si>
  <si>
    <t>q3_3_raisons_ruptures_eau/politique</t>
  </si>
  <si>
    <t>q3_3_raisons_ruptures_eau/contamination</t>
  </si>
  <si>
    <t>q3_3_raisons_ruptures_eau/autre</t>
  </si>
  <si>
    <t>q3_3_raisons_ruptures_eau/nsnr</t>
  </si>
  <si>
    <t>q3_3_1_autre_rupture_nourriture</t>
  </si>
  <si>
    <t>Milieu rural</t>
  </si>
  <si>
    <t>Enquête auprès d'un marchand</t>
  </si>
  <si>
    <t>Femme</t>
  </si>
  <si>
    <t>Détaillant avec boutique</t>
  </si>
  <si>
    <t>Entre 21 et 60</t>
  </si>
  <si>
    <t>Homme</t>
  </si>
  <si>
    <t>Plus de 60</t>
  </si>
  <si>
    <t>Détaillant sur une table</t>
  </si>
  <si>
    <t>manje</t>
  </si>
  <si>
    <t>Oui je connais le prix de mes produits en grosse marmite</t>
  </si>
  <si>
    <t>Farine de blé blanche Riz Maïs (moulu) Sucre Haricot noir Haricot rouge Huile végétale</t>
  </si>
  <si>
    <t>Grand'Anse</t>
  </si>
  <si>
    <t>Moins de 20</t>
  </si>
  <si>
    <t>Farine de blé blanche Riz Sucre Huile végétale</t>
  </si>
  <si>
    <t>Farine de blé blanche Riz Maïs (moulu) Sucre Haricot noir Huile végétale</t>
  </si>
  <si>
    <t>Brosse à dent Dentifrice Papier toilette Serviettes hygiéniques Savon pour se laver</t>
  </si>
  <si>
    <t>Oui, je vais parfois/souvent chercher l'eau</t>
  </si>
  <si>
    <t>boutique</t>
  </si>
  <si>
    <t>Farine de blé blanche Riz Maïs (moulu) Sucre Huile végétale</t>
  </si>
  <si>
    <t>mililit</t>
  </si>
  <si>
    <t>riv</t>
  </si>
  <si>
    <t>A cause de la sècheresses</t>
  </si>
  <si>
    <t>Problèmes de transport</t>
  </si>
  <si>
    <t>En espèces (Gourde) A crédit partiel</t>
  </si>
  <si>
    <t>Marché de Cluny</t>
  </si>
  <si>
    <t>Détaillant mobile</t>
  </si>
  <si>
    <t>kiosque</t>
  </si>
  <si>
    <t>source</t>
  </si>
  <si>
    <t>lòt</t>
  </si>
  <si>
    <t>Lit</t>
  </si>
  <si>
    <t>branchement</t>
  </si>
  <si>
    <t>Problèmes techniques sur le réseau</t>
  </si>
  <si>
    <t>Infrastructures endomagées</t>
  </si>
  <si>
    <t>COMMUNE</t>
  </si>
  <si>
    <t>DEP</t>
  </si>
  <si>
    <t>MILIEU</t>
  </si>
  <si>
    <t>Row Labels</t>
  </si>
  <si>
    <t>Grand Total</t>
  </si>
  <si>
    <t>Total général</t>
  </si>
  <si>
    <t>Raison de la rupture de Stock</t>
  </si>
  <si>
    <t>Taux de change</t>
  </si>
  <si>
    <t>Produits indisponibles chez le fournisseur</t>
  </si>
  <si>
    <t>Produits trop chers</t>
  </si>
  <si>
    <t>Autre *</t>
  </si>
  <si>
    <t>Type de commerce</t>
  </si>
  <si>
    <t>Types de paiement acceptés</t>
  </si>
  <si>
    <t>Crédit partiel</t>
  </si>
  <si>
    <t>Milieu urbain</t>
  </si>
  <si>
    <t>Crédit total</t>
  </si>
  <si>
    <t>Sexe des commerçants enquêtés</t>
  </si>
  <si>
    <t>Sexe des clients enquêtés</t>
  </si>
  <si>
    <t>Pas de réponse</t>
  </si>
  <si>
    <t>CARACTERISTIQUES DES CLIENTS INTERROGES ET PRATIQUES CONCERNANT L'APPROVISONNEMENT EN EAU</t>
  </si>
  <si>
    <t>Raisons citées par les IP ayant fait face à des problèmes d'approvisionnement</t>
  </si>
  <si>
    <t>Problèmes liés à l'insécurité</t>
  </si>
  <si>
    <t>Problèmes d'infrastructures</t>
  </si>
  <si>
    <t>Problèmes technique sur le réseau</t>
  </si>
  <si>
    <t>Difficultés politiques</t>
  </si>
  <si>
    <t>Eau</t>
  </si>
  <si>
    <t>Serviettes Hygiéniques</t>
  </si>
  <si>
    <t>Savon de toilette</t>
  </si>
  <si>
    <t>Chlore</t>
  </si>
  <si>
    <t>Brosse à dents</t>
  </si>
  <si>
    <t>Haricots rouges</t>
  </si>
  <si>
    <t>Haricots noirs</t>
  </si>
  <si>
    <t>Farine de Blé</t>
  </si>
  <si>
    <t>Prix_Médians</t>
  </si>
  <si>
    <t>Farine de blé blanche</t>
  </si>
  <si>
    <t>localite</t>
  </si>
  <si>
    <t>jac_1</t>
  </si>
  <si>
    <t>Beaudoin</t>
  </si>
  <si>
    <t>cit_1</t>
  </si>
  <si>
    <t>portpi_1</t>
  </si>
  <si>
    <t>est_1</t>
  </si>
  <si>
    <t>lim_1</t>
  </si>
  <si>
    <t>cayes_2</t>
  </si>
  <si>
    <r>
      <t>PRIX MÉDIAN PAR PRODUIT (AU GLOBAL)</t>
    </r>
    <r>
      <rPr>
        <vertAlign val="superscript"/>
        <sz val="11"/>
        <color rgb="FFEE5859"/>
        <rFont val="Arial Narrow"/>
        <family val="2"/>
      </rPr>
      <t>1</t>
    </r>
  </si>
  <si>
    <r>
      <t>Panier ICSM sans eau</t>
    </r>
    <r>
      <rPr>
        <b/>
        <vertAlign val="superscript"/>
        <sz val="12"/>
        <color theme="1"/>
        <rFont val="Arial Narrow"/>
        <family val="2"/>
      </rPr>
      <t>2</t>
    </r>
  </si>
  <si>
    <r>
      <t>PRIX MÉDIAN PAR DÉPARTEMENT</t>
    </r>
    <r>
      <rPr>
        <vertAlign val="superscript"/>
        <sz val="11"/>
        <color rgb="FFEE5859"/>
        <rFont val="Arial Narrow"/>
        <family val="2"/>
      </rPr>
      <t>1</t>
    </r>
  </si>
  <si>
    <r>
      <t>PRIX MÉDIAN PAR MILIEU</t>
    </r>
    <r>
      <rPr>
        <vertAlign val="superscript"/>
        <sz val="11"/>
        <color rgb="FFEE5859"/>
        <rFont val="Arial Narrow"/>
        <family val="2"/>
      </rPr>
      <t>1</t>
    </r>
  </si>
  <si>
    <r>
      <rPr>
        <vertAlign val="superscript"/>
        <sz val="10"/>
        <color theme="1"/>
        <rFont val="Arial Narrow"/>
        <family val="2"/>
      </rPr>
      <t>1</t>
    </r>
    <r>
      <rPr>
        <sz val="10"/>
        <color theme="1"/>
        <rFont val="Arial Narrow"/>
        <family val="2"/>
      </rPr>
      <t xml:space="preserve"> Le nombre insuffisant de prix collectés constitue une limite importante et devra être pris en compte lors de l'interprétation des résultats. </t>
    </r>
  </si>
  <si>
    <r>
      <rPr>
        <vertAlign val="superscript"/>
        <sz val="10"/>
        <color theme="1"/>
        <rFont val="Arial Narrow"/>
        <family val="2"/>
      </rPr>
      <t>1</t>
    </r>
    <r>
      <rPr>
        <sz val="10"/>
        <color theme="1"/>
        <rFont val="Arial Narrow"/>
        <family val="2"/>
      </rPr>
      <t xml:space="preserve"> Afin de permettre une interprétatin plus robuste, un minimum de 4 prix devront être collectés par produit lors des prochains cycles de collecte.</t>
    </r>
  </si>
  <si>
    <r>
      <rPr>
        <vertAlign val="superscript"/>
        <sz val="10"/>
        <color theme="1"/>
        <rFont val="Arial Narrow"/>
        <family val="2"/>
      </rPr>
      <t xml:space="preserve">4 </t>
    </r>
    <r>
      <rPr>
        <sz val="10"/>
        <color theme="1"/>
        <rFont val="Arial Narrow"/>
        <family val="2"/>
      </rPr>
      <t xml:space="preserve">En raison d’un manque de comparabilité des lieux d’approvisionnement et du niveau de qualité de l’eau considérés pour l’eau de boisson, la distribution des prix apparait relativement asymétrique pour ce produit : il existe des différences importantes entre les prix relevés, avec plusieurs groupes de valeurs analogues. Le profil des ménages (i.e. niveau de vulnérabilité, accès aux services de base) interrogés lors de l’enquête n’étant pas une variable connue, l’utilisation de la médiane comme valeur centrale présenterait le risque d’une sous-estimation du prix de l’eau payé par les ménages vulnérables, dont les conditions d’accès physique/financier aux branchements privés ou aux sources aménagées peuvent varier. 
</t>
    </r>
  </si>
  <si>
    <r>
      <t xml:space="preserve">Par conséquent, </t>
    </r>
    <r>
      <rPr>
        <b/>
        <sz val="10"/>
        <color theme="1"/>
        <rFont val="Arial Narrow"/>
        <family val="2"/>
      </rPr>
      <t>la moyenne tronquée à 20% (i.e. calcul de la moyenne après avoir retiré les valeurs extrêmes à hauteur de 20% des observations) a été utilisée comme valeur centrale au niveau des localités pour ce produit</t>
    </r>
    <r>
      <rPr>
        <sz val="10"/>
        <color theme="1"/>
        <rFont val="Arial Narrow"/>
        <family val="2"/>
      </rPr>
      <t xml:space="preserve">. Cette approche permet une meilleure prise en compte des valeurs éloignées de la médiane – et donc d’éviter une sous-estimation de la valeur de l’eau dans les localités ciblées – tout en limitant l’influence des valeurs extrêmes. </t>
    </r>
  </si>
  <si>
    <r>
      <t>MÉDIANE DES PRIX MOYENS DE L'EAU TRONQUÉS A 20%</t>
    </r>
    <r>
      <rPr>
        <vertAlign val="superscript"/>
        <sz val="11"/>
        <color rgb="FFEE5859"/>
        <rFont val="Arial Narrow"/>
        <family val="2"/>
      </rPr>
      <t>4</t>
    </r>
  </si>
  <si>
    <t>Commerçants</t>
  </si>
  <si>
    <t>Caracteristiques principales sur les commerçants (informateurs clés)</t>
  </si>
  <si>
    <r>
      <t>Eau</t>
    </r>
    <r>
      <rPr>
        <vertAlign val="superscript"/>
        <sz val="12"/>
        <color theme="1"/>
        <rFont val="Arial Narrow"/>
        <family val="2"/>
      </rPr>
      <t>2</t>
    </r>
  </si>
  <si>
    <t>EHA</t>
  </si>
  <si>
    <t>Prix médians janvier 21 (HTG)</t>
  </si>
  <si>
    <t>Prix médians nov 20 (HTG)</t>
  </si>
  <si>
    <t>VARIATIONS AU GLOBAL</t>
  </si>
  <si>
    <t>Panier</t>
  </si>
  <si>
    <t>Panier ICSM sans eau</t>
  </si>
  <si>
    <t>VARIATIONS DU PRIX DES PANIERS AU GLOBAL</t>
  </si>
  <si>
    <t>VARIATIONS DU PRIX DES PANIERS EN MILIEU URBAIN</t>
  </si>
  <si>
    <t>Panier ICSM sans eau - Milieu urbain</t>
  </si>
  <si>
    <t>Panier Alimentaire ICSM - Milieu urbain</t>
  </si>
  <si>
    <t>Panier EHA ICSM - Milieu urbain</t>
  </si>
  <si>
    <t>VARIATIONS DU PRIX DES PANIERS EN MILIEU RURAL</t>
  </si>
  <si>
    <t>Panier ICSM sans eau - Milieu rural</t>
  </si>
  <si>
    <t>Panier Alimentaire ICSM - Milieu rural</t>
  </si>
  <si>
    <t>Panier EHA ICSM - Milieu rural</t>
  </si>
  <si>
    <t>EVOLUTION DU % DES COMMERCANTS AYANT FAIT FACE A DES RUPTURES DE STOCK</t>
  </si>
  <si>
    <t>Type de produits</t>
  </si>
  <si>
    <t>EVOLUTION DU % DES COMMERCANTS AYANT ACCES AU CREDIT</t>
  </si>
  <si>
    <t>Détaillant mobile / sur table</t>
  </si>
  <si>
    <t>Aucune variation</t>
  </si>
  <si>
    <t>Moins de commerçants</t>
  </si>
  <si>
    <t>Plus de commerçants</t>
  </si>
  <si>
    <t>Variations</t>
  </si>
  <si>
    <t>audit</t>
  </si>
  <si>
    <t>q3_2_prix_bas_autre_haricot_noir</t>
  </si>
  <si>
    <t>q3_1_remplissage_huille</t>
  </si>
  <si>
    <t>call_savon_lessive_75g_prix</t>
  </si>
  <si>
    <t>savon_prix_standard</t>
  </si>
  <si>
    <t>serv_hygieniques_prix_unite_standard</t>
  </si>
  <si>
    <t>q05_commune_test</t>
  </si>
  <si>
    <t>_id</t>
  </si>
  <si>
    <t>_submission_time</t>
  </si>
  <si>
    <t>_validation_status</t>
  </si>
  <si>
    <t>_index</t>
  </si>
  <si>
    <t>icsm_haiti</t>
  </si>
  <si>
    <t>Bidon/Bouteille fermée.</t>
  </si>
  <si>
    <t>GVC</t>
  </si>
  <si>
    <t>gvc</t>
  </si>
  <si>
    <t>DG34</t>
  </si>
  <si>
    <t>GJ22</t>
  </si>
  <si>
    <t>CARE</t>
  </si>
  <si>
    <t>care</t>
  </si>
  <si>
    <t>RC71</t>
  </si>
  <si>
    <t>Marché communal de Chambellan</t>
  </si>
  <si>
    <t>chambellan</t>
  </si>
  <si>
    <t>Remplissage à partir de drum</t>
  </si>
  <si>
    <t>TP52</t>
  </si>
  <si>
    <t>MSA01</t>
  </si>
  <si>
    <t>LFP84</t>
  </si>
  <si>
    <t>Ras</t>
  </si>
  <si>
    <t>Pharmacie</t>
  </si>
  <si>
    <t>Bon repos</t>
  </si>
  <si>
    <t>Problèmes de transport Insécurités dans la commune</t>
  </si>
  <si>
    <t>Marché communal de Beaumont</t>
  </si>
  <si>
    <t>beaumont</t>
  </si>
  <si>
    <t>Panier ICSM Réduit sans eau**</t>
  </si>
  <si>
    <t>Produits du panier réduit</t>
  </si>
  <si>
    <r>
      <rPr>
        <vertAlign val="superscript"/>
        <sz val="10"/>
        <color theme="1"/>
        <rFont val="Arial Narrow"/>
        <family val="2"/>
      </rPr>
      <t xml:space="preserve">1 </t>
    </r>
    <r>
      <rPr>
        <sz val="10"/>
        <color theme="1"/>
        <rFont val="Arial Narrow"/>
        <family val="2"/>
      </rPr>
      <t>Étant donné que le nombre de prix collectés était souvent insuffisant au niveau des localité pendant la collecte 3 (voir onglet "Partenaires"), des valeurs brutes/moyennes ont également été intégrées à l'analyse et sont indiquées en rouge dans le tableau "PRIX MEDIAN PAR LOCALITE".</t>
    </r>
  </si>
  <si>
    <r>
      <rPr>
        <vertAlign val="superscript"/>
        <sz val="10"/>
        <color theme="1"/>
        <rFont val="Arial Narrow"/>
        <family val="2"/>
      </rPr>
      <t xml:space="preserve">1 </t>
    </r>
    <r>
      <rPr>
        <sz val="10"/>
        <color theme="1"/>
        <rFont val="Arial Narrow"/>
        <family val="2"/>
      </rPr>
      <t>Les prix médians (i) au global, (iii) par département et (ii) par milieu ont été calculés selon une approche "médiane des médianes" (aggrégation des médianes calculées au niveau des localités) pour éviter les biais liés au nombre de prix collectés, sauf pour l'eau où il s'agit d'une médiane des prix moyens tronqués à 20%</t>
    </r>
  </si>
  <si>
    <t>PANIERS PAR DÉPARTEMENT</t>
  </si>
  <si>
    <t>Prix médian février 2021 (HTG)</t>
  </si>
  <si>
    <t>Variation jan-fev</t>
  </si>
  <si>
    <r>
      <t>Prix en dollars</t>
    </r>
    <r>
      <rPr>
        <vertAlign val="superscript"/>
        <sz val="12"/>
        <color theme="0"/>
        <rFont val="Arial Narrow"/>
        <family val="2"/>
      </rPr>
      <t>3</t>
    </r>
  </si>
  <si>
    <r>
      <rPr>
        <vertAlign val="superscript"/>
        <sz val="10"/>
        <color theme="1"/>
        <rFont val="Arial Narrow"/>
        <family val="2"/>
      </rPr>
      <t xml:space="preserve">4 </t>
    </r>
    <r>
      <rPr>
        <sz val="10"/>
        <color theme="1"/>
        <rFont val="Arial Narrow"/>
        <family val="2"/>
      </rPr>
      <t xml:space="preserve">En raison d'un manque de données, les valeurs en </t>
    </r>
    <r>
      <rPr>
        <sz val="10"/>
        <color rgb="FFEE5859"/>
        <rFont val="Arial Narrow"/>
        <family val="2"/>
      </rPr>
      <t>rouge</t>
    </r>
    <r>
      <rPr>
        <sz val="10"/>
        <color theme="1"/>
        <rFont val="Arial Narrow"/>
        <family val="2"/>
      </rPr>
      <t xml:space="preserve"> ne correspondent pas à la médiane</t>
    </r>
  </si>
  <si>
    <r>
      <rPr>
        <vertAlign val="superscript"/>
        <sz val="10"/>
        <color theme="1"/>
        <rFont val="Arial Narrow"/>
        <family val="2"/>
      </rPr>
      <t xml:space="preserve">4 </t>
    </r>
    <r>
      <rPr>
        <sz val="10"/>
        <color theme="1"/>
        <rFont val="Arial Narrow"/>
        <family val="2"/>
      </rPr>
      <t xml:space="preserve">Si le nombre de prix collectés est &lt;2, alors la moyenne a été rapportée </t>
    </r>
  </si>
  <si>
    <r>
      <rPr>
        <vertAlign val="superscript"/>
        <sz val="10"/>
        <color theme="1"/>
        <rFont val="Arial Narrow"/>
        <family val="2"/>
      </rPr>
      <t xml:space="preserve">4 </t>
    </r>
    <r>
      <rPr>
        <sz val="10"/>
        <color theme="1"/>
        <rFont val="Arial Narrow"/>
        <family val="2"/>
      </rPr>
      <t>Si le nombre de prix collectés est de 1, la valeur rapportée est la valeur brute</t>
    </r>
  </si>
  <si>
    <t>Total #</t>
  </si>
  <si>
    <t>#</t>
  </si>
  <si>
    <t>Total %</t>
  </si>
  <si>
    <t>Type de commerce, désaggrégé par sexe</t>
  </si>
  <si>
    <t>Coupons</t>
  </si>
  <si>
    <t>Pas de reponse</t>
  </si>
  <si>
    <t># commerçants</t>
  </si>
  <si>
    <t>% concernés</t>
  </si>
  <si>
    <t>ACCES AU CREDIT DES FOURNISSEURS DE PRODUITS ALIMENTAIRES</t>
  </si>
  <si>
    <t>Desaggrégé par type de milieu</t>
  </si>
  <si>
    <t>Désaggrégé par département</t>
  </si>
  <si>
    <t>Valeurs</t>
  </si>
  <si>
    <t>Caracteristiques principales sur les cllients interrogés (informateurs clés) et les types de sources consédérées pour l'eau de boisson</t>
  </si>
  <si>
    <t>Evolution des prix et d'autres indicateurs par rapport aux collectes de données des cycles précédents</t>
  </si>
  <si>
    <t>gvc_gj22</t>
  </si>
  <si>
    <t>gvc_dg34</t>
  </si>
  <si>
    <t>care_1</t>
  </si>
  <si>
    <t>care_2</t>
  </si>
  <si>
    <t>care_3</t>
  </si>
  <si>
    <t>care_4</t>
  </si>
  <si>
    <t>Haïti - Initiative Conjointe de Suivi des Marchés (ICSM)</t>
  </si>
  <si>
    <t>EVOLUTION DU % DES COMMERCANTS AYANT LA CAPACITE D'AUGMENTER / RENOUVELER LEUR STOCK</t>
  </si>
  <si>
    <t xml:space="preserve">Etant donné que l'échantillonnage ne prend pas en compte l'ensemble des commerçants/fournisseurs du pays, ces données ne peuvent pas etre considerées comme représentatives, elles sont indicatives. </t>
  </si>
  <si>
    <t>nom_enqueteur</t>
  </si>
  <si>
    <t>enqueteur_connu</t>
  </si>
  <si>
    <t>enqueteur</t>
  </si>
  <si>
    <t>nom_localite</t>
  </si>
  <si>
    <t>localite_connu</t>
  </si>
  <si>
    <t>q4_2_raison_rupture_nourriture/probleme_transport</t>
  </si>
  <si>
    <t>q4_2_raison_rupture_nourriture/epuise_demande</t>
  </si>
  <si>
    <t>q4_2_raison_rupture_nourriture/epuise_appro</t>
  </si>
  <si>
    <t>q2_1_articles_disponibles_eha/chlore_grain</t>
  </si>
  <si>
    <t>q3_1_unite_chlore_grain</t>
  </si>
  <si>
    <t>q3_2_prix_bas_lt_chlore_grain</t>
  </si>
  <si>
    <t>note_chlore_autreunite_grain</t>
  </si>
  <si>
    <t>q3_1_2_unites_autre_chlore_grain</t>
  </si>
  <si>
    <t>nom_unite_autre_chlore_grain</t>
  </si>
  <si>
    <t>unite_autre_chlore_grain_connue</t>
  </si>
  <si>
    <t>q3_1_3_poids_unite_autre_chlore_grain</t>
  </si>
  <si>
    <t>q3_2_prix_bas_autre_chlore_grain</t>
  </si>
  <si>
    <t>q3_3_importe_chlore_grain</t>
  </si>
  <si>
    <t>chlore_grain_conversion</t>
  </si>
  <si>
    <t>chlore_grain_prix</t>
  </si>
  <si>
    <t>q4_2_raison_rupture_eha/probleme_transport</t>
  </si>
  <si>
    <t>q4_2_raison_rupture_eha/epuise</t>
  </si>
  <si>
    <t>q4_2_raison_rupture_eha/epuise_appro</t>
  </si>
  <si>
    <t>q4_3_produits_rupture_eha/chlore_grain</t>
  </si>
  <si>
    <t>q2_1_type_source_derniere_fois_autre_raison</t>
  </si>
  <si>
    <t>q2_3_eau_quantite_1gal</t>
  </si>
  <si>
    <t>eau_prix_unite_converti_1gal</t>
  </si>
  <si>
    <t>q3_1_traitement_eau</t>
  </si>
  <si>
    <t>q3_1_traitement_eau_non</t>
  </si>
  <si>
    <t>_notes</t>
  </si>
  <si>
    <t>_status</t>
  </si>
  <si>
    <t>_submitted_by</t>
  </si>
  <si>
    <t>_tags</t>
  </si>
  <si>
    <t>[]</t>
  </si>
  <si>
    <t>submitted_via_web</t>
  </si>
  <si>
    <t>Produits d'hygiène et assainissement</t>
  </si>
  <si>
    <t>Problèmes liés au transport ou au carburant</t>
  </si>
  <si>
    <t>Savon lessive Chlore en grain (nettoyage)</t>
  </si>
  <si>
    <t>Marché communal des Cayes</t>
  </si>
  <si>
    <t>Oui, parfois</t>
  </si>
  <si>
    <t>beaumont_1</t>
  </si>
  <si>
    <t>Centre-ville</t>
  </si>
  <si>
    <t>Centre-ville de l'Estère</t>
  </si>
  <si>
    <t>Marché L'Estère</t>
  </si>
  <si>
    <t>lest_1</t>
  </si>
  <si>
    <t>voisin</t>
  </si>
  <si>
    <t>Oui, chaque fois</t>
  </si>
  <si>
    <t>Nourriture Produits d'hygiène et assainissement</t>
  </si>
  <si>
    <t>Savon lessive Brosse à dent Dentifrice Papier toilette Serviettes hygiéniques Chlore en grain (nettoyage) Savon pour se laver</t>
  </si>
  <si>
    <t>Chlore en grain (nettoyage)</t>
  </si>
  <si>
    <t>cap_centre_ville</t>
  </si>
  <si>
    <t>Savon lessive Brosse à dent Dentifrice Papier toilette Serviettes hygiéniques Chlore liquide (nettoyage) Chlore en grain (nettoyage) Savon pour se laver</t>
  </si>
  <si>
    <t>Farine de blé blanche Riz Huile végétale</t>
  </si>
  <si>
    <t>Produit épuisé car beaucoup de personnes ont acheté</t>
  </si>
  <si>
    <t>Produits d'hygiène et assainissement Nourriture</t>
  </si>
  <si>
    <t># Farine</t>
  </si>
  <si>
    <t xml:space="preserve"> # Riz</t>
  </si>
  <si>
    <t># Maïs</t>
  </si>
  <si>
    <t># Sucre</t>
  </si>
  <si>
    <t># Haricot noir</t>
  </si>
  <si>
    <t># Savon lessive</t>
  </si>
  <si>
    <t>NOMBRE DE PRIX COLLECTÉS PAR PRODUIT PAR ZONE (minimum visé = 4 prix par produit et par marché)</t>
  </si>
  <si>
    <t>Chlore en grains</t>
  </si>
  <si>
    <t>Problème de transport</t>
  </si>
  <si>
    <t>Variation fev-mars</t>
  </si>
  <si>
    <t>Prix médian mars 2021 (HTG)</t>
  </si>
  <si>
    <t>VARIATIONS PAR DEPARTEMENT - PRODUITS ALIMENTAIRES</t>
  </si>
  <si>
    <t>VARIATIONS PAR DEPARTEMENT - PRODUITS EHA</t>
  </si>
  <si>
    <t>Gourdes</t>
  </si>
  <si>
    <t>Dollar</t>
  </si>
  <si>
    <t>Chèques</t>
  </si>
  <si>
    <t>Paiement</t>
  </si>
  <si>
    <t>Evolution du nombre de commerçants dans le marché, selon les commerçants</t>
  </si>
  <si>
    <t>Evolution du nombre de commerçants dans le marché, selon les commerçants, désaggrégé par départements</t>
  </si>
  <si>
    <t>Nombre de clients par jour, désaggégé par le sexe du commerçant</t>
  </si>
  <si>
    <t>Stock épuisé</t>
  </si>
  <si>
    <r>
      <t xml:space="preserve">FOURNISSEUR PRINCIPAL DE PRODUITS DE NOURRITURE SITUÉ DANS LE MÊME DÉPARTEMENT QUE LE COMMERÇANT </t>
    </r>
    <r>
      <rPr>
        <sz val="12"/>
        <color theme="1" tint="0.499984740745262"/>
        <rFont val="Arial Narrow"/>
        <family val="2"/>
      </rPr>
      <t>(Parmi ceux se trouvant en Haïti)</t>
    </r>
  </si>
  <si>
    <t xml:space="preserve">AVEZ VOUS ACCÈS AU CRÉDIT POUR ACHETER DES PRODUITS DE NOURRITURE ? </t>
  </si>
  <si>
    <t>LOCALISATION DES FOURNISSEURS PRINCIPAUX SITUES HORS DE LA COMMUNE</t>
  </si>
  <si>
    <t>LOCALISATION DES FOURNISSEURS PRINCIPAUX SITUES HORS DU DEPARTEMENT</t>
  </si>
  <si>
    <t>Selon le département d'implantation / origine du commerçant</t>
  </si>
  <si>
    <t>Savon mains</t>
  </si>
  <si>
    <t>Selon le nombre de commerçants vendant chaque produit</t>
  </si>
  <si>
    <t>EST-CE QUE VOTRE FOURNISSEUR PRINCIPAL DE PRODUITS EHA SE TROUVE EN HAÏTI ?</t>
  </si>
  <si>
    <t xml:space="preserve">AVEZ VOUS ACCÈS AU CRÉDIT POUR ACHETER DES PRODUITS EHA ? </t>
  </si>
  <si>
    <t>EST-CE QUE VOUS AVEZ ACTUELLEMENT LA CAPACITÉ D'AUGMENTER/RENOUVELER VOTRE STOCK EN PRODUITS EHA DE 20% DANS UN DELAI DE 15 JOURS EN CAS D'AUGMENTATION DE LA DEMANDE?</t>
  </si>
  <si>
    <t>Département du commerçant</t>
  </si>
  <si>
    <t>ACCES AU CREDIT DES FOURNISSEURS DE PRODUITS EHA</t>
  </si>
  <si>
    <t>Desaggrégé par département</t>
  </si>
  <si>
    <t>Nombre de q010_sexe</t>
  </si>
  <si>
    <t>#IP</t>
  </si>
  <si>
    <t>%IP</t>
  </si>
  <si>
    <t>TRAITEMENT DE L'EAU</t>
  </si>
  <si>
    <t>Proportion des clients considérant que l'eau de boisson qu'ils se procurent / achètent habituellement est déjà traitée</t>
  </si>
  <si>
    <t>Proportion des clients traitant l'eau à domicile, parmi les clients ayant rapporté que l'eau n'était pas déjà traitée</t>
  </si>
  <si>
    <t>Feuile</t>
  </si>
  <si>
    <t>pwodwi lijèn, netwayaj</t>
  </si>
  <si>
    <t>Enquêteur 2</t>
  </si>
  <si>
    <t>anketè 2</t>
  </si>
  <si>
    <t>lòt ( bay presizyon )</t>
  </si>
  <si>
    <t>petit_trou_1</t>
  </si>
  <si>
    <t>croix_2</t>
  </si>
  <si>
    <t>mira_3</t>
  </si>
  <si>
    <t>Saint Michel</t>
  </si>
  <si>
    <t>Marché du centre-ville de Petit Trou des Nippes / Ste Thérèse</t>
  </si>
  <si>
    <t>mir_st_michel</t>
  </si>
  <si>
    <t>Marché de St Michel</t>
  </si>
  <si>
    <r>
      <t>Cette évaluation a été réalisée à travers des enquêtes en face-à-face auprès d'informateurs clés (IC), comprenant commercants des produits de nourriture et / ou EHA, et des clients des marchés ciblées, selon la méthode d’échantillonnage « choisi » (</t>
    </r>
    <r>
      <rPr>
        <i/>
        <sz val="10"/>
        <color rgb="FFFFFFFF"/>
        <rFont val="Arial Narrow"/>
        <family val="2"/>
      </rPr>
      <t>purposive sampling</t>
    </r>
    <r>
      <rPr>
        <sz val="10"/>
        <color rgb="FFFFFFFF"/>
        <rFont val="Arial Narrow"/>
        <family val="2"/>
      </rPr>
      <t>). Les IC ont été interrogés en personne dans les marchés avec pour objectif d'obtenir des informations sur le prix et la disponibilité de sept produits de nourriture, huit produits d'hygiène et assainissement, et de l'eau de boisson. 
La collecte de données a été réalisée par des partenaires du groupe de travail de Transferts Monétaires en Haïti interessés par l’initiative et en capacité de mobiliser des ressources dans la zone d’étude. Les équipes de terrain de ces organisations et institutions étaient en charge de relever quatre prix par produit/service</t>
    </r>
    <r>
      <rPr>
        <sz val="10"/>
        <color rgb="FFFFFF66"/>
        <rFont val="Arial Narrow"/>
        <family val="2"/>
      </rPr>
      <t xml:space="preserve"> </t>
    </r>
    <r>
      <rPr>
        <sz val="10"/>
        <color rgb="FFFFFFFF"/>
        <rFont val="Arial Narrow"/>
        <family val="2"/>
      </rPr>
      <t xml:space="preserve">afin de permettre le calcul de prix médians. Cette évaluation sera menée à une fréquence d'environ une fois par mois (3ème semaine). </t>
    </r>
  </si>
  <si>
    <t>Sélection des unités / variables pris en compte pour le calcul des prix médians (standardisation) des produits,  ainsi que des autres indicateurs et variables calculées</t>
  </si>
  <si>
    <t xml:space="preserve">5 ème cycle de collecte </t>
  </si>
  <si>
    <t>Limites</t>
  </si>
  <si>
    <t>CHECK_DURATION_PER_ITEM</t>
  </si>
  <si>
    <t>meme_dep_food</t>
  </si>
  <si>
    <t>meme_com_food</t>
  </si>
  <si>
    <t>meme_dep_eha</t>
  </si>
  <si>
    <t>meme_com_food_001</t>
  </si>
  <si>
    <t>q2_1_type_source_derniere_fois_autre_raison_autre</t>
  </si>
  <si>
    <t>q3_1_distance_eau</t>
  </si>
  <si>
    <t>eau_prix_connu</t>
  </si>
  <si>
    <t>Différent</t>
  </si>
  <si>
    <t>J’ai appliqué la même diminution</t>
  </si>
  <si>
    <t>Les prix ont augmenté chez mon fournisseur</t>
  </si>
  <si>
    <t>Reprise de valeur du dollar américain par rapport à la gourde</t>
  </si>
  <si>
    <t>Meme</t>
  </si>
  <si>
    <t>Je n’ai pas remarqué de variations</t>
  </si>
  <si>
    <t>Les prix de certains produits ont diminué et d’autre ont augmenté</t>
  </si>
  <si>
    <t>Diminution de la production / rareté des produits</t>
  </si>
  <si>
    <t>J’ai appliqué la même augmentation</t>
  </si>
  <si>
    <t>Augmentation de la valeur de la gourde par rapport au dollar américain</t>
  </si>
  <si>
    <t>Farine de blé blanche Riz Maïs (moulu) Sucre Haricot rouge Huile végétale</t>
  </si>
  <si>
    <t>Il n'y a pas d'autres options dans ma zone</t>
  </si>
  <si>
    <t>gros bidon de 5 gallons (18,9 L)</t>
  </si>
  <si>
    <t>5gal</t>
  </si>
  <si>
    <t>bidon ki vo 5 galon (18,9L)</t>
  </si>
  <si>
    <t>L'eau est de meilleure qualité</t>
  </si>
  <si>
    <t>J’ai légèrement augmenté mes prix, mais pas autant que le fournisseur</t>
  </si>
  <si>
    <t>petit bidon de 1 gallon (3,78 L)</t>
  </si>
  <si>
    <t>1gal</t>
  </si>
  <si>
    <t>bidon ki vo 1 galon (3,78L)</t>
  </si>
  <si>
    <t>Entre 30 min et 1h au total</t>
  </si>
  <si>
    <t>Les autres points d'eau ne sont pas fonctionnels</t>
  </si>
  <si>
    <t>Plus d'1h au total</t>
  </si>
  <si>
    <t>J’ai légèrement diminué mes prix, mais pas autant que le fournisseur</t>
  </si>
  <si>
    <t>0</t>
  </si>
  <si>
    <t>C'est le moins cher</t>
  </si>
  <si>
    <t>Farine de blé blanche Riz Maïs (moulu) Sucre Haricot noir Huile végétale Haricot rouge</t>
  </si>
  <si>
    <t>Marché de Terre Noire</t>
  </si>
  <si>
    <t>En espèces (Gourde) Paiement mobile (téléphone) Coupon</t>
  </si>
  <si>
    <t>En espèces (Gourde) Paiement mobile (téléphone)</t>
  </si>
  <si>
    <t>Farine de blé blanche Riz Maïs (moulu) Sucre Haricot noir</t>
  </si>
  <si>
    <t>Brosse à dent Dentifrice Serviettes hygiéniques Savon pour se laver</t>
  </si>
  <si>
    <t>Brosse à dent Dentifrice Savon pour se laver</t>
  </si>
  <si>
    <t>Chlore en grain (nettoyage) Savon lessive</t>
  </si>
  <si>
    <t>Savon lessive Papier toilette Serviettes hygiéniques Chlore en grain (nettoyage) Savon pour se laver</t>
  </si>
  <si>
    <t>Autres (précisez)</t>
  </si>
  <si>
    <t>Insécurités dans la commune Problèmes de transport</t>
  </si>
  <si>
    <t>Riz Huile végétale</t>
  </si>
  <si>
    <t>372032330787357</t>
  </si>
  <si>
    <t>Dentifrice Papier toilette</t>
  </si>
  <si>
    <t>Je ne sais pas</t>
  </si>
  <si>
    <t>mwen pa konnen</t>
  </si>
  <si>
    <t>Non, jamais.</t>
  </si>
  <si>
    <t>Riz Maïs (moulu) Haricot noir Haricot rouge</t>
  </si>
  <si>
    <t>Ka Raymond</t>
  </si>
  <si>
    <t>petit_trou_2</t>
  </si>
  <si>
    <t>Troubles socio-politiques / insécurité</t>
  </si>
  <si>
    <t>Je n’ai pas modifié mes prix</t>
  </si>
  <si>
    <t>Savon lessive Brosse à dent Dentifrice</t>
  </si>
  <si>
    <t>Riz Farine de blé blanche Sucre</t>
  </si>
  <si>
    <t>Pas de commentaire</t>
  </si>
  <si>
    <t>Croix-Rouge Neerlandaise</t>
  </si>
  <si>
    <t>crnl</t>
  </si>
  <si>
    <t>Cap Rouge</t>
  </si>
  <si>
    <t>cayjac_1</t>
  </si>
  <si>
    <t>Marché de Cap Rouge</t>
  </si>
  <si>
    <t>cayjac</t>
  </si>
  <si>
    <t>A crédit partiel En espèces (Gourde)</t>
  </si>
  <si>
    <t>Riz Sucre Huile végétale</t>
  </si>
  <si>
    <t>Marché Beaudoin</t>
  </si>
  <si>
    <t>Farine de blé blanche Riz Maïs (moulu) Sucre Haricot rouge Haricot noir Huile végétale</t>
  </si>
  <si>
    <t>Farine de blé blanche Riz Maïs (moulu) Sucre</t>
  </si>
  <si>
    <t>Riz Farine de blé blanche Maïs (moulu) Sucre Haricot noir Haricot rouge Huile végétale</t>
  </si>
  <si>
    <t>Ok</t>
  </si>
  <si>
    <t>Lagon</t>
  </si>
  <si>
    <t>terre_neuve_1</t>
  </si>
  <si>
    <t>Marché de Lagon</t>
  </si>
  <si>
    <t>Prix médian Avril 2021 (HTG)</t>
  </si>
  <si>
    <t>Variation mars-avril</t>
  </si>
  <si>
    <t>POURCENTAGE DE PRODUITS ALIMENTAIRES IMPORTÉS RAPPORTÉ PAR LES COMMERCANTS</t>
  </si>
  <si>
    <t>POURCENTAGE DE PRODUITS EHA IMPORTÉS RAPPORTÉ PAR LES COMMERCANTS</t>
  </si>
  <si>
    <t>Dentrifrice</t>
  </si>
  <si>
    <t>Chlore en grain</t>
  </si>
  <si>
    <t>Total</t>
  </si>
  <si>
    <t>Count of meme_dep_food</t>
  </si>
  <si>
    <r>
      <t xml:space="preserve">FOURNISSEUR PRINCIPAL DE PRODUITS ALIMENTAIRES SITUÉ DANS LA MEME COMMUNE QUE LE COMMERÇANT </t>
    </r>
    <r>
      <rPr>
        <sz val="12"/>
        <color theme="1" tint="0.499984740745262"/>
        <rFont val="Arial Narrow"/>
        <family val="2"/>
      </rPr>
      <t>(Parmi ceux se trouvant en Haïti)</t>
    </r>
  </si>
  <si>
    <t>Count of meme_com_food</t>
  </si>
  <si>
    <t>* Un des commerçants concernés n'a pas donné de réponse</t>
  </si>
  <si>
    <t>Commune d'approvisionnement</t>
  </si>
  <si>
    <t>Count of meme_dep_eha</t>
  </si>
  <si>
    <t>Count of meme_com_food_001</t>
  </si>
  <si>
    <t>FOURNISSEUR PRINCIPAL DE PRODUITS EHA EST SITUÉ DANS LE MÊME DÉPARTEMENT QUE LE COMMERÇANT</t>
  </si>
  <si>
    <t>FOURNISSEUR PRINCIPAL DE PRODUITS EHA EST SITUÉ DANS LA MEME COMMUNE QUE LE COMMERÇANT</t>
  </si>
  <si>
    <t>Catastrophe naturelle</t>
  </si>
  <si>
    <t>Secheresse</t>
  </si>
  <si>
    <t>* Contexte socio-politique / Conflit de gangs</t>
  </si>
  <si>
    <t>PRIX MOYEN DE L'EAU DE BOISSON (Tronqué à 20%)</t>
  </si>
  <si>
    <t>Disaggrégé par type de source considérée</t>
  </si>
  <si>
    <t>Source</t>
  </si>
  <si>
    <t>Prix moyen tronqué (HTG)</t>
  </si>
  <si>
    <t>Question</t>
  </si>
  <si>
    <t>Change needed?</t>
  </si>
  <si>
    <t>Dataset changes</t>
  </si>
  <si>
    <t>ID</t>
  </si>
  <si>
    <t>Follow-up</t>
  </si>
  <si>
    <t>Enumerator</t>
  </si>
  <si>
    <t>uuid</t>
  </si>
  <si>
    <t>Community</t>
  </si>
  <si>
    <t>Notes</t>
  </si>
  <si>
    <t>Old Value</t>
  </si>
  <si>
    <t>New Value</t>
  </si>
  <si>
    <t>Reason</t>
  </si>
  <si>
    <t>Modified by?</t>
  </si>
  <si>
    <t>Standardisation</t>
  </si>
  <si>
    <t>EK</t>
  </si>
  <si>
    <t>Clarification from enumerator</t>
  </si>
  <si>
    <t>Traduction</t>
  </si>
  <si>
    <t>All</t>
  </si>
  <si>
    <t>Form deleted</t>
  </si>
  <si>
    <t>Litre</t>
  </si>
  <si>
    <t>litre</t>
  </si>
  <si>
    <t>Traduction et Standardisation</t>
  </si>
  <si>
    <t>Enquêteur 1</t>
  </si>
  <si>
    <t>Raison</t>
  </si>
  <si>
    <t>type</t>
  </si>
  <si>
    <t>name</t>
  </si>
  <si>
    <t>label::Français</t>
  </si>
  <si>
    <t>label:Kreyol</t>
  </si>
  <si>
    <t>hint:Français</t>
  </si>
  <si>
    <t>hint:Kreyol</t>
  </si>
  <si>
    <t>constraint</t>
  </si>
  <si>
    <t>constraint_message</t>
  </si>
  <si>
    <t>relevant</t>
  </si>
  <si>
    <t>choice_filter</t>
  </si>
  <si>
    <t>appearance</t>
  </si>
  <si>
    <t>calculation</t>
  </si>
  <si>
    <t>repeat_count</t>
  </si>
  <si>
    <t>$given_name</t>
  </si>
  <si>
    <t>default</t>
  </si>
  <si>
    <t>required</t>
  </si>
  <si>
    <t>calculate</t>
  </si>
  <si>
    <t>${end}-${start}</t>
  </si>
  <si>
    <t>begin group</t>
  </si>
  <si>
    <t>a_intro</t>
  </si>
  <si>
    <t>Introduction</t>
  </si>
  <si>
    <t>date</t>
  </si>
  <si>
    <t>Date d'aujourd'hui :</t>
  </si>
  <si>
    <t>Dat jodi an</t>
  </si>
  <si>
    <t>.=date(today())</t>
  </si>
  <si>
    <t>TRUE</t>
  </si>
  <si>
    <t>select_one org</t>
  </si>
  <si>
    <t>Nom de l'organisation qui collecte :</t>
  </si>
  <si>
    <t>minimal</t>
  </si>
  <si>
    <t>text</t>
  </si>
  <si>
    <t>Veuillez spécifier le nom du partenaire :</t>
  </si>
  <si>
    <t>selected(${q02_organisation}, 'autre')</t>
  </si>
  <si>
    <t>select_one enq</t>
  </si>
  <si>
    <t>Code de l'enquêteur :</t>
  </si>
  <si>
    <t>filter=${q02_organisation}</t>
  </si>
  <si>
    <t>Veuillez indiquer les initiales de votre nom</t>
  </si>
  <si>
    <t>Endike pou nou, inisyal non ou</t>
  </si>
  <si>
    <t>Exemple: Pour Samson Lux, indiquer SL</t>
  </si>
  <si>
    <t>Pa egzamp: si non ou se Samson Lux, mete SL pou inisyal ou</t>
  </si>
  <si>
    <t>${q03_enqueteur}='autre'</t>
  </si>
  <si>
    <t>select_one dept</t>
  </si>
  <si>
    <t>Nom du département :</t>
  </si>
  <si>
    <t>Non depatman an</t>
  </si>
  <si>
    <t>select_one commune</t>
  </si>
  <si>
    <t>Nom de la commune :</t>
  </si>
  <si>
    <t>Non komin nan</t>
  </si>
  <si>
    <t>filter=${q04_departement}</t>
  </si>
  <si>
    <t>select_one section_communale</t>
  </si>
  <si>
    <t>Nom de la Section Communale:</t>
  </si>
  <si>
    <t>Non seksyon kominal la</t>
  </si>
  <si>
    <t>filter=${q05_commune}</t>
  </si>
  <si>
    <t>select_one localite</t>
  </si>
  <si>
    <t>Nom de la localité:</t>
  </si>
  <si>
    <t>Non lokalite a</t>
  </si>
  <si>
    <t>Précisez le nom de la localité / ville :</t>
  </si>
  <si>
    <t>Presize non vil/lokalite a</t>
  </si>
  <si>
    <t>selected(${q06_localite}, 'autre')</t>
  </si>
  <si>
    <t>select_one marche</t>
  </si>
  <si>
    <t>Nom du marché :</t>
  </si>
  <si>
    <t>Non mache a</t>
  </si>
  <si>
    <t>Même s’il s’agit d’une enquête client, il est important de renseigner dans quel marché se trouve le client au moment de l’enquête / ou autour de quel marché </t>
  </si>
  <si>
    <t>Menm ke se ta on kliyan li ta enpotan poun mete non mache kote ankèt la tap fèt la.</t>
  </si>
  <si>
    <t>Veuillez spécifier le nom du marché :</t>
  </si>
  <si>
    <t>Bay presizyon sou non mache an</t>
  </si>
  <si>
    <t>${q07_marche}='autre'</t>
  </si>
  <si>
    <t>select_one type_zone</t>
  </si>
  <si>
    <t>Dans quelle type de milieu se trouve le marché?</t>
  </si>
  <si>
    <t>Dit nous si ce marché se trouve en milieu rural ou urbain</t>
  </si>
  <si>
    <t>select_one type_enquete</t>
  </si>
  <si>
    <t>Type de l'enquête:</t>
  </si>
  <si>
    <t>select_one oui_non</t>
  </si>
  <si>
    <t>[Enquêteur] : Bonjour, je suis enquêteur de/d' ${organisation}. Nous, avec d'autres partenaires humanitaires, menons actuellement une étude pour mieux comprendre la disponibilité et le prix de de certains produits de base sur le marché. Je souhaiterais vous poser quelques questions relatives à ces sujets. Dans ce but, nous mènerons plusieurs enquêtes sur ce marché en espérant pouvoir compter sur votre participation ! Votre participation à cette étude est entièrement volontaire et notre entretien durera environ 20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Est-ce que vous êtes d'accord de commencer ?</t>
  </si>
  <si>
    <t>note</t>
  </si>
  <si>
    <t xml:space="preserve">[Enquêteur] : Merci de votre temps, au revoir. </t>
  </si>
  <si>
    <t>${q08_intro}='non'</t>
  </si>
  <si>
    <t>Avez-vous plus de 17 ans ?</t>
  </si>
  <si>
    <t>[Enquêteur] : Merci de votre temps, nous cherchons informateurs clés de plus de 18 ans.</t>
  </si>
  <si>
    <t>${q09_agelegal}='non'</t>
  </si>
  <si>
    <t>select_one sexe</t>
  </si>
  <si>
    <t>Quel est le sexe de la personne enquêtée?</t>
  </si>
  <si>
    <t>end group</t>
  </si>
  <si>
    <t>applicable</t>
  </si>
  <si>
    <t xml:space="preserve">${q08_intro}='oui' and ${q09_agelegal}='oui' </t>
  </si>
  <si>
    <t>marchand</t>
  </si>
  <si>
    <t>${q00_type_enquete}='marchand'</t>
  </si>
  <si>
    <t>b_magasin</t>
  </si>
  <si>
    <t>1-Questions sur le marchand</t>
  </si>
  <si>
    <t>1- Kesyon sou machann lan</t>
  </si>
  <si>
    <t>Nom de la boutique ou du commerce</t>
  </si>
  <si>
    <t>Si le commerce n'a pas de nom, indiquer le nom du marchand</t>
  </si>
  <si>
    <t>Numéro de téléphone du magasin/marchand</t>
  </si>
  <si>
    <t>Sera utilisé seulement si on a des informations à clarifier pendant le nettoyage de données ou dans le cas ou votre magasin devient inaccessible pour nous. Écrivez "-999" pour si l'enquêté ne peux/veux pas répondre</t>
  </si>
  <si>
    <t>numbers</t>
  </si>
  <si>
    <t>select_one type_marchand</t>
  </si>
  <si>
    <t>Quel est le type de marchand?</t>
  </si>
  <si>
    <t>Ki jan de machann ou ye?</t>
  </si>
  <si>
    <t xml:space="preserve">Merci de votre temps, nous cherchons uniquement des marchands non grossistes cette enquête. Aurevoir. </t>
  </si>
  <si>
    <t>${q1_1_magain_type}='Grossiste'</t>
  </si>
  <si>
    <t>select_multiple type_produits</t>
  </si>
  <si>
    <t>Quel type de produits vendez-vous ?</t>
  </si>
  <si>
    <t>not(selected(., 'aucun')) or count-selected(.) = 1</t>
  </si>
  <si>
    <t>selected-at(${q1_3_type_produits}, position(..)-1)</t>
  </si>
  <si>
    <t>jr:choice-name(${nom_type_produits}, '${q1_3_type_produits}')</t>
  </si>
  <si>
    <t>select_multiple type_payment</t>
  </si>
  <si>
    <t>Lequel des moyens de paiement suivants acceptez-vous dans votre commerce ?</t>
  </si>
  <si>
    <t>Plusieurs réponses sont possibles</t>
  </si>
  <si>
    <t>plizyè repons posib</t>
  </si>
  <si>
    <t>Veuillez préciser  quel "autre" moyen de paiement acceptez-vous :</t>
  </si>
  <si>
    <t>selected(${q1_4_type_payment}, 'autre')</t>
  </si>
  <si>
    <t>select_one changement_commercants</t>
  </si>
  <si>
    <t>select_one clients</t>
  </si>
  <si>
    <t>Environ, combien de clients (qui achètent) avez-vous par jour dans votre magasin  ?</t>
  </si>
  <si>
    <t>c_produits_food</t>
  </si>
  <si>
    <t>2-Questions sur les produits : nourriture</t>
  </si>
  <si>
    <t>2- Kesyon sou pwodui yo: Manje</t>
  </si>
  <si>
    <t>selected(${q1_3_type_produits}, 'nourriture')</t>
  </si>
  <si>
    <t>select_multiple articles_food</t>
  </si>
  <si>
    <t xml:space="preserve">Lequel de ces articles vendez-vous actuellement ? </t>
  </si>
  <si>
    <t>food_solide</t>
  </si>
  <si>
    <t>(selected(${q2_1_articles_disponibles}, 'farine_ble')) or (selected(${q2_1_articles_disponibles}, 'riz')) or (selected (${q2_1_articles_disponibles}, 'mais')) or (selected (${q2_1_articles_disponibles}, 'sucre')) or (selected (${q2_1_articles_disponibles}, 'haricot_noir')) or (selected (${q2_1_articles_disponibles}, 'haricot_rouge'))</t>
  </si>
  <si>
    <t>select_one oui_non_marmite</t>
  </si>
  <si>
    <t>Pour cette enquête, nous aurions besoin de connaître les prix en grande marmite. Vendez-vous vos produits en grande marmite?</t>
  </si>
  <si>
    <t>food_solide_marmite</t>
  </si>
  <si>
    <t>${q2_2_utilisation_marmite}='oui_marmite'</t>
  </si>
  <si>
    <t>nourriture_farine_ble</t>
  </si>
  <si>
    <t>selected(${q2_1_articles_disponibles}, 'farine_ble')</t>
  </si>
  <si>
    <t>decimal</t>
  </si>
  <si>
    <t>Quel est le prix en gourdes pour 1 grosse marmite de farine de blé (blanche) ?</t>
  </si>
  <si>
    <t xml:space="preserve">Si le marchand vend plusieurs types de farine, merci de considérer uniquement la moins chère pour relever le prix. Écrivez "-999" pour si l'enquêté ne peut/veut pas répondre. </t>
  </si>
  <si>
    <t>${q3_2_prix_bas_kg_farine_ble} div 2</t>
  </si>
  <si>
    <t>select_one oui_non_nsnr</t>
  </si>
  <si>
    <t>Est-ce que cette farine de blé (blanche) est un produit importé?</t>
  </si>
  <si>
    <t>nourriture_riz</t>
  </si>
  <si>
    <t>selected(${q2_1_articles_disponibles}, 'riz')</t>
  </si>
  <si>
    <t>Quel est le prix en gourdes pour 1 grosse marmite de riz?</t>
  </si>
  <si>
    <t>Si le marchand vend plusieurs types de riz, merci de considérer uniquement le moins cher pour relever le prix.  Écrivez "-999" pour si l'enquêté ne peut/veut pas répondre.</t>
  </si>
  <si>
    <t>${q3_2_prix_bas_marmite_riz} div 2.6</t>
  </si>
  <si>
    <t>Est-ce que ce riz est un produit importé?</t>
  </si>
  <si>
    <t>nourriture_mais</t>
  </si>
  <si>
    <t>selected(${q2_1_articles_disponibles}, 'mais')</t>
  </si>
  <si>
    <t>Quel est le prix en gourdes pour 1 grosse marmite de maïs (moulu) ?</t>
  </si>
  <si>
    <t xml:space="preserve">Si le marchand vend plusieurs types de maïs, merci de considérer uniquement le moins cher pour relever le prix.  Écrivez "-999" pour si l'enquêté ne peux/veux pas répondre. </t>
  </si>
  <si>
    <t>${q3_2_prix_bas_autre_mais_mais} div 2.3</t>
  </si>
  <si>
    <t>Est-ce que ce maïs est un produit importé?</t>
  </si>
  <si>
    <t>nourriture_sucre</t>
  </si>
  <si>
    <t>selected(${q2_1_articles_disponibles}, 'sucre')</t>
  </si>
  <si>
    <t>Quel est le prix en gourdes pour une grosse marmite de sucre en gourdes?</t>
  </si>
  <si>
    <t>Si le marchand vend plusieurs types de sucre, merci de considérer uniquement le moins cher pour relever le prix.  Écrivez "-999" pour si l'enquêté ne peux/veux pas répondre.</t>
  </si>
  <si>
    <t>${q3_2_prix_bas_autre_sucre_sucre} div 2.9</t>
  </si>
  <si>
    <t>Est-ce que ce sucre est un produit importé?</t>
  </si>
  <si>
    <t>nourriture_haricot_noir</t>
  </si>
  <si>
    <t>selected(${q2_1_articles_disponibles}, 'haricot_noir')</t>
  </si>
  <si>
    <t>Quel est le prix en gourdes pour 1 grosse marmite de haricots noirs en gourdes?</t>
  </si>
  <si>
    <t>Si le marchand vend plusieurs types de haricots noirs, merci de considérer uniquement le moins cher pour relever le prix.  Écrivez "-999" pour si l'enquêté ne peux/veux pas répondre.</t>
  </si>
  <si>
    <t>${q3_2_prix_bas_autre_haricot_noir} div 2.4</t>
  </si>
  <si>
    <t>Est-ce que ces haricots noir sont un produit importé?</t>
  </si>
  <si>
    <t>nourriture_haricot_rouge</t>
  </si>
  <si>
    <t>selected(${q2_1_articles_disponibles}, 'haricot_rouge')</t>
  </si>
  <si>
    <t>Quel est le prix en gourdes pour une marmite de haricots rouge ?</t>
  </si>
  <si>
    <t>Si le marchand vend plusieurs types de haricots rouges, merci de considérer uniquement le moins cher pour relever le prix.  Écrivez "-999" pour si l'enquêté ne peux/veux pas</t>
  </si>
  <si>
    <t>${q3_2_prix_bas_kg_haricot_rouge} div 2.4</t>
  </si>
  <si>
    <t>Est-ce que ces haricots rouge est un produit importé?</t>
  </si>
  <si>
    <t>nourriture_huile</t>
  </si>
  <si>
    <t>selected(${q2_1_articles_disponibles}, 'huile')</t>
  </si>
  <si>
    <t>select_one remplissage_huille</t>
  </si>
  <si>
    <t xml:space="preserve">Comment est vendue l’huile la moins chère chez ce marchand ? </t>
  </si>
  <si>
    <t>Vendez-vous cette huile en bidon de 1 gallon (environ 3,78 L) ?</t>
  </si>
  <si>
    <t>Quel est le prix en gourdes pour 1 gallon d'huile ?</t>
  </si>
  <si>
    <t>Si il y a plusieurs types de bidons de 1 gallon d'huile, merci de ne considérer uniquement celui le moins cher pour relever le prix.  Écrivez "-999" pour si l'enquêté ne peux/veux pas répondre.</t>
  </si>
  <si>
    <t>${q3_1_unite_huile} = 'oui'</t>
  </si>
  <si>
    <t>selected(${q3_1_unite_huile},'oui')</t>
  </si>
  <si>
    <t>nourriture_huile_autreunite</t>
  </si>
  <si>
    <t>${q3_1_unite_huile} = 'non'</t>
  </si>
  <si>
    <t>field-list</t>
  </si>
  <si>
    <t>Si non, par quelle quantité vendez-vous généralement cette huile ?</t>
  </si>
  <si>
    <t>si non, pa ki kantite ou vann lwil la:</t>
  </si>
  <si>
    <t>Si il y a plusieurs types d'huile dans le magasin, merci de considérer uniquement la marque/catégorie la moins chère.</t>
  </si>
  <si>
    <t>select_one unite_volume</t>
  </si>
  <si>
    <t>Unité :</t>
  </si>
  <si>
    <t>inite:</t>
  </si>
  <si>
    <t>Exemple: Si par bouteille de 2 litres: Unité=litre, Nombre=2</t>
  </si>
  <si>
    <t>selected-at(${q3_1_2_unites_autre_huile}, position(..)-1)</t>
  </si>
  <si>
    <t>jr:choice-name(${nom_unite_autre_huile}, '${q3_1_2_unites_autre_huile}')</t>
  </si>
  <si>
    <t>Nombre de ${unite_autre_huile_connue}  :</t>
  </si>
  <si>
    <t>kantite ${unite_autre_huile_connue}  :</t>
  </si>
  <si>
    <t>Écrivez "-999" pour si l'enquêté ne peut/veut pas répondre.</t>
  </si>
  <si>
    <t xml:space="preserve"> Ekri "-999" si li pa vle ou pa kapab reponn</t>
  </si>
  <si>
    <t>Quel est le prix de ${q3_1_3_poids_unite_autre_huile},  ${unite_autre_huile_connue} d'huile en gourdes?</t>
  </si>
  <si>
    <t>Ki pri ${q3_1_3_poids_unite_autre_huile},  ${unite_autre_huile_connue} lwil an goud?</t>
  </si>
  <si>
    <t>Si il y a plusieurs types d'huile différents, merci de considérer le moins cher pour relever le prix.  Écrivez "-999" pour si l'enquêté ne peux/veux pas répondre.</t>
  </si>
  <si>
    <t>if((selected(${q3_1_2_unites_autre_huile}, 'gallon')),(${q3_2_prix_bas_autre_huile_huile} div ${q3_1_3_poids_unite_autre_huile}),
if((selected(${q3_1_2_unites_autre_huile}, 'litre')),((${q3_2_prix_bas_autre_huile_huile} div ${q3_1_3_poids_unite_autre_huile} )*3.78),
if((selected(${q3_1_2_unites_autre_huile}, 'mililitre')),(((${q3_2_prix_bas_autre_huile_huile} div ${q3_1_3_poids_unite_autre_huile} )*1000)*3.785),
if((selected(${q3_1_2_unites_autre_huile}, 'bouteille_barbancourt')),(((${q3_2_prix_bas_autre_huile_huile} div (${q3_1_3_poids_unite_autre_huile}) div .75)) *3.785),
'NA'))))</t>
  </si>
  <si>
    <t>if((selected(${q3_1_unite_huile}, 'oui')),
(${q3_2_prix_bas_gal_huile}), (${huile_prix_unite_converti_gallon}))</t>
  </si>
  <si>
    <t>Est-ce que cette huile est un produit importé?</t>
  </si>
  <si>
    <t>Est-ce que vous avez eu des ruptures de stock de ces produits de nourriture lors du dernier mois ?</t>
  </si>
  <si>
    <t>pandan dènye mwa sa, èske sa rivew deja estòk pwodwi manjew lan konn fini?</t>
  </si>
  <si>
    <t>select_multiple raison_pasdispo_nourriture</t>
  </si>
  <si>
    <t>Pourquoi est-ce qu'il y a eu une rupture de stock de produits de nourriture lors du dernier mois ?</t>
  </si>
  <si>
    <t>${q4_1_ruptures_nourriture}='oui'</t>
  </si>
  <si>
    <t xml:space="preserve">Si autre, veuillez préciser </t>
  </si>
  <si>
    <t>selected(${q4_2_raison_rupture_nourriture},'autre')</t>
  </si>
  <si>
    <t>Veuillez indiquer lequels de ces produits ont été concernés par les ruptures de stock lors du dernier mois?</t>
  </si>
  <si>
    <t>selected(${q2_1_articles_disponibles}, name)</t>
  </si>
  <si>
    <t>Avez vous accès au crédit pour acheter des produits de nourriture ?</t>
  </si>
  <si>
    <t>Est-ce que vous avez actuellement la capacité d'augmenter/renouveler votre stock en nourriture de 20% dans les prochaines 15 jours s'il y a une augmentation dans la demande?</t>
  </si>
  <si>
    <t>nourriture_fournisseur</t>
  </si>
  <si>
    <t>Fournisseur produits alimentaires</t>
  </si>
  <si>
    <t>Est-ce que votre fournisseur principal de produits alimentaires se trouve en Haïti ?</t>
  </si>
  <si>
    <t>Dans quel département se trouve votre fournisseur principal de produits alimentaires?</t>
  </si>
  <si>
    <t>${q4_4_origin_fourniseur_nourriture}='oui'</t>
  </si>
  <si>
    <t>if((${q4_5_1_departement_fourniseur_nourriture} = ${q04_departement}), ‘Meme’, ‘Différent’)</t>
  </si>
  <si>
    <t>Dans quelle commune se trouve votre fournisseur principal de produits alimentaires?</t>
  </si>
  <si>
    <t>filter=${q4_5_1_departement_fourniseur_nourriture}</t>
  </si>
  <si>
    <t>if((${q4_5_2_commune_fourniseur_nourriture}=${q05_commune}), ‘Meme’, ‘Différent’)</t>
  </si>
  <si>
    <t>d_produits_eha</t>
  </si>
  <si>
    <t>3-Questions sur les produits : Produits d'hygiène, eau ou assainissement</t>
  </si>
  <si>
    <t>selected(${q1_3_type_produits}, 'wash')</t>
  </si>
  <si>
    <t>select_multiple articles_eha</t>
  </si>
  <si>
    <t>savon_lessive</t>
  </si>
  <si>
    <t>selected(${q2_1_articles_disponibles_eha}, 'savon_lessive')</t>
  </si>
  <si>
    <t>Est-ce que les barres de savon lessive que vous vendez font entre 70 et 80 g ?</t>
  </si>
  <si>
    <t>Eske ba savon lave ou vann yo peze 70-80g?</t>
  </si>
  <si>
    <t>Pour référence, un savon d'environ 8 cm x 5 cm fait 75g</t>
  </si>
  <si>
    <t>integer</t>
  </si>
  <si>
    <t>Quel est le prix en gourdes pour 1 pièce de savon lessive d'environ 70-80 g ?</t>
  </si>
  <si>
    <t xml:space="preserve">Écrivez "-999" pour si l'enquêté ne peut/souhaite pas répondre. </t>
  </si>
  <si>
    <t>selected(${q3_1_unite_savon_lessive},'oui')</t>
  </si>
  <si>
    <t>${q3_2_prix_75g_savon_lessive}*1</t>
  </si>
  <si>
    <t>savon_autre_unite</t>
  </si>
  <si>
    <t>${q3_1_unite_savon_lessive} = 'non'</t>
  </si>
  <si>
    <t>Si non, combien de grammes fait le savon lessive que vous vendez?</t>
  </si>
  <si>
    <t>Si vous vendez plusieurs marques, merci d'indiquer le poids de la barre de la marque la moins chère.</t>
  </si>
  <si>
    <t>Siw vann plizyè mak, endike pri mak ki vann mwen chè a</t>
  </si>
  <si>
    <t>Quel est le prix en gourdes pour ${q3_1_2_unites_autre_savon_lessive} grammes de savon lessive ?</t>
  </si>
  <si>
    <t>ki pri an goud pou ${q3_1_2_unites_autre_savon_lessive} gram savon lave ?</t>
  </si>
  <si>
    <t>Si vous vendez plusieurs marques, merci d'indiquer le prix pour la marque la moins chère.  Écrivez "-999" pour si l'enquêté ne peut/souhaite pas répondre.</t>
  </si>
  <si>
    <t>(((${q3_2_prix_bas_autre_savon_lessive}) div (${q3_1_2_unites_autre_savon_lessive}))*(75))</t>
  </si>
  <si>
    <t>Est-ce que le savon lessive est un produit importé?</t>
  </si>
  <si>
    <t>brosse_dent</t>
  </si>
  <si>
    <t>selected(${q2_1_articles_disponibles_eha}, 'brosse_dent')</t>
  </si>
  <si>
    <t>Quel est le prix le plus bas en gourdes pour 1 brosse à dent ?</t>
  </si>
  <si>
    <t>En gourdes.  Écrivez "-999" pour si l'enquêté ne peux/veux pas</t>
  </si>
  <si>
    <t>an goud. Ekri "-999" pou si moun kap reponn lan pa vle oubyen pa swete reponn</t>
  </si>
  <si>
    <t>Est-ce que cette brosse à dent est un produit importé?</t>
  </si>
  <si>
    <t>papier_toilette</t>
  </si>
  <si>
    <t>selected(${q2_1_articles_disponibles_eha}, 'papier_toilette')</t>
  </si>
  <si>
    <t>Quel est le prix le plus bas en gourdes pour 1 rouleau de papier toilette ?</t>
  </si>
  <si>
    <t xml:space="preserve">Si il y a plusieurs types de papier toilette, merci de considérer la marque la moins chère. Écrivez "-999" pour si l'enquêté ne peut/veut pas répondre. </t>
  </si>
  <si>
    <t>Est-ce que ce papier toilette est un produit importé?</t>
  </si>
  <si>
    <t>chlore_liquide</t>
  </si>
  <si>
    <t>selected(${q2_1_articles_disponibles_eha}, 'chlore_liquide')</t>
  </si>
  <si>
    <t>Est-ce que vous vendez le chlore liquide (nettoyage) par bouteille d'1 litre ?</t>
  </si>
  <si>
    <t>Quel est le prix en gourdes pour une bouteille d'un litre de chlore liquide (nettoyage) ?</t>
  </si>
  <si>
    <t xml:space="preserve">Si il y a plusieurs types de chlore liquide chez le marchand, merci de considérer uniquement la marque/catégorie la moins chère.  Écrivez "-999" pour si l'enquêté ne peuT/souhaite pas répondre. </t>
  </si>
  <si>
    <t>${q3_1_unite_chlore_liquide} = 'oui'</t>
  </si>
  <si>
    <t>wash_chlore_autreunite</t>
  </si>
  <si>
    <t>${q3_1_unite_chlore_liquide} = 'non'</t>
  </si>
  <si>
    <t>Dans ce cas, quelle taille font les bouteilles de chlore liquide de nettoyage que vous vendez (marque la moins chère)?</t>
  </si>
  <si>
    <t>selected-at(${q3_1_2_unites_autre_chlore_liquide}, position(..)-1)</t>
  </si>
  <si>
    <t>jr:choice-name(${nom_unite_autre_chlore_liquide}, '${q3_1_2_unites_autre_chlore_liquide}')</t>
  </si>
  <si>
    <t>Nombre de ${q3_1_2_unites_autre_chlore_liquide} dans la bouteille de chlore :</t>
  </si>
  <si>
    <t>Si il y a plusieurs types de chlore liquide chez le marchand, merci de considérer uniquement la marque/catégorie la moins chère. Écrivez "-999" pour si l'enquêté ne peut/veut pas répondre.</t>
  </si>
  <si>
    <t>Quel est le prix de ${q3_1_3_poids_unite_autre_chlore_liquide},  ${unite_autre_chlore_liquide_connue} de chlore liquide en gourdes?</t>
  </si>
  <si>
    <t>ki pri ${q3_1_3_poids_unite_autre_chlore_liquide},  ${unite_autre_chlore_liquide_connue} kloròks likid an goud?</t>
  </si>
  <si>
    <t xml:space="preserve">Si il y a plusieurs types de chlore liquide chez le marchand, merci de considérer uniquement la marque/catégorie la moins chère.  Écrivez "-999" pour si l'enquêté ne peut/veut pas répondre. </t>
  </si>
  <si>
    <t>if((selected(${q3_1_2_unites_autre_chlore_liquide}, 'litre')),       (${q3_2_prix_bas_autre_chlore_liquide} div ${q3_1_3_poids_unite_autre_chlore_liquide}),
if((selected(${q3_1_2_unites_autre_chlore_liquide}, 'gallon')),   ((${q3_2_prix_bas_autre_chlore_liquide} div ${q3_1_3_poids_unite_autre_chlore_liquide}) div (3.785)),
if((selected(${q3_1_2_unites_autre_chlore_liquide}, 'mililitre')) ,((${q3_2_prix_bas_autre_chlore_liquide} div ${q3_1_3_poids_unite_autre_chlore_liquide} )*1000),
if((selected(${q3_1_2_unites_autre_chlore_liquide}, 'bouteille_barbancourt')), ((${q3_2_prix_bas_autre_chlore_liquide} div (${q3_1_3_poids_unite_autre_chlore_liquide}) div (.75))),
'NA'))))</t>
  </si>
  <si>
    <t>if((selected(${q3_1_unite_chlore_liquide}, ‘oui’)), ${q3_2_prix_bas_lt_chlore_liquide}, 
if((selected(${q3_1_unite_chlore_liquide}, ‘non’)), ${chlore_prix_unite_converti_litre}, 'NA'))</t>
  </si>
  <si>
    <t>Est-ce que ce chlore liquide (nettoyage) est un produit importé?</t>
  </si>
  <si>
    <t>Eske kloròks likid sa sòti nan lòt peyi?</t>
  </si>
  <si>
    <t>savon_mains</t>
  </si>
  <si>
    <t>selected(${q2_1_articles_disponibles_eha}, 'savon_mains')</t>
  </si>
  <si>
    <t>Est-ce que les barres de savon de toilette que vous vendez font entre 70 et 80 g ?</t>
  </si>
  <si>
    <t>Quel est le prix le plus bas en gourdes pour 1 pièce de savon de toilette d'environ 70-80 g ?</t>
  </si>
  <si>
    <t xml:space="preserve">Si il y a plusieurs types de savons de toilette, merci de considérer la marque la moins chère. Écrivez "-999" pour si l'enquêté ne peut/veut pas répondre. </t>
  </si>
  <si>
    <t>${q3_1_unite_savon_mains} = 'oui'</t>
  </si>
  <si>
    <t>savons_mains_autre_unite</t>
  </si>
  <si>
    <t>${q3_1_unite_savon_mains} = 'non'</t>
  </si>
  <si>
    <t>Si non, combien de grammes fait le savon de toilette que vous vendez (marque la moins chère)?</t>
  </si>
  <si>
    <t>Quel est le prix en gourdes pour ${q3_1_2_unites_autre_savon_toilette} grammes de savon de toilette ?</t>
  </si>
  <si>
    <t>ki pri an goud pou ${q3_1_2_unites_autre_savon_toilette} gram savon twalèt ?</t>
  </si>
  <si>
    <t>Est-ce que ce savon de toilette est un produit importé?</t>
  </si>
  <si>
    <t>dentrifrice</t>
  </si>
  <si>
    <t>selected(${q2_1_articles_disponibles_eha}, 'dentrifrice')</t>
  </si>
  <si>
    <t>Est-ce que les tubes de dentifrice que vous vendez font 85g ?</t>
  </si>
  <si>
    <t>èske ou vann pat pou bwose dan ki peze 85 gram?</t>
  </si>
  <si>
    <t>Si vous vendez plusieurs types/marques de dentifrice, merci de considérer le moins cher pour répondre.</t>
  </si>
  <si>
    <t>Quel est le prix en gourdes pour 1 tube de dentrifrice d'environ 85g ?</t>
  </si>
  <si>
    <t>konbyen goud ou vann yon pat pou bwose dan ki peze 85 gram?</t>
  </si>
  <si>
    <t xml:space="preserve">Si vous vendez plusieurs types de dentifrice, merci de considérer la marque de dentifrice la moins chère.  Écrivez "-999" pour si l'enquêté ne peut/souhaite pas répondre. </t>
  </si>
  <si>
    <t>selected(${q3_1_unite_dentifrice},'oui')</t>
  </si>
  <si>
    <t>dentifrice_autre_unite</t>
  </si>
  <si>
    <t>${q3_1_unite_dentifrice} = 'non'</t>
  </si>
  <si>
    <t>Si non, combien de grammes font le dentifrice que vous vendez ?</t>
  </si>
  <si>
    <t>Si non, konbyen gram pat ou vann yo peze?</t>
  </si>
  <si>
    <t>Quel est le prix en gourdes pour ${q3_1_2_unites_autre_dentifrice} grammes de dentrifrice ?</t>
  </si>
  <si>
    <t>Ki pri an goud pou ${q3_1_2_unites_autre_dentifrice} gram pat ?</t>
  </si>
  <si>
    <t xml:space="preserve">Si vous vendez plusieurs types de dentifrice, merci de considérer uniquement le moins cher d'entre eux.  Écrivez "-999" pour si l'enquêté ne peut/souhaite pas répondre. </t>
  </si>
  <si>
    <t>Est-ce que ce dentifrice est un produit importé?</t>
  </si>
  <si>
    <t>serviettes_hygieniques</t>
  </si>
  <si>
    <t>selected(${q2_1_articles_disponibles_eha}, 'serviettes_hygieniques')</t>
  </si>
  <si>
    <t>Est-ce que vous vendez les serviettes hygiéniques (kotex) en sachet de 8 pièces ?</t>
  </si>
  <si>
    <t>Quel est le prix en gourdes pour 1 sachet de 8 pièces de serviettes hygiéniques (kotex) dans votre magasin?</t>
  </si>
  <si>
    <t xml:space="preserve">Si il y a plusieurs types, merci de considérer la marque la moins chère. Écrivez "-999" pour si l'enquêté ne peut/veut pas répondre. </t>
  </si>
  <si>
    <t>selected(${q3_1_unite_serviettes_hygieniques},'oui')</t>
  </si>
  <si>
    <t>serviettes_autre_unite</t>
  </si>
  <si>
    <t>${q3_1_unite_serviettes_hygieniques} = 'non'</t>
  </si>
  <si>
    <t>Si non, combien d'unités y a-t'il dans les sachets de serviettes hygiéniques (kotex) que vous vendez ?</t>
  </si>
  <si>
    <t>Exemple: Si il y a 10 serviettes/pads dans un paquet, indiquer 10.</t>
  </si>
  <si>
    <t>Quel est le prix en gourdes pour ${q3_1_2_unites_autre_serviettes_hygieniques} serviettes hygiéniques (kotex)?</t>
  </si>
  <si>
    <t xml:space="preserve">Si il y a plusieurs types, merci de considérer la marque la moins chère.  Écrivez "-999" pour si l'enquêté ne peut/veut pas répondre. </t>
  </si>
  <si>
    <t>((${q3_2_prix_bas_autre_serviettes_hygieniques_serviettes_hygieniques}) div (${q3_1_2_unites_autre_serviettes_hygieniques}))*(8)</t>
  </si>
  <si>
    <t>Est-ce que ces serviettes hygiéniques (kotex) sont un produit importé?</t>
  </si>
  <si>
    <t>chlore_en_grain</t>
  </si>
  <si>
    <t>selected(${q2_1_articles_disponibles_eha}, 'chlore_grain')</t>
  </si>
  <si>
    <t>Est-ce que vous vendez le chlore en grain (de nettoyage) en sachets d'1 cuillère à soupe (environ 11 grammes)?</t>
  </si>
  <si>
    <t>Quel est le prix en gourde pour un sachet de 1 cuillère de chlore en grain (environ 11 grammes)?</t>
  </si>
  <si>
    <t xml:space="preserve">Si il y a plusieurs types de chlore en grain chez le marchand, merci de considérer uniquement la marque/catégorie la moins chère.  Écrivez "-999" pour si l'enquêté ne peuT/souhaite pas répondre. </t>
  </si>
  <si>
    <t>${q3_1_unite_chlore_grain} = 'oui'</t>
  </si>
  <si>
    <t>wash_chlore_autreunite_grain</t>
  </si>
  <si>
    <t>${q3_1_unite_chlore_grain} = 'non'</t>
  </si>
  <si>
    <t>Quelle quantité font les sachets de chlore que vous vendez ?</t>
  </si>
  <si>
    <t>Si il y a plusieurs types de chlore grain chez le marchand, merci de considérer uniquement la marque/catégorie la moins chère.</t>
  </si>
  <si>
    <t>select_one unite_mesure_chlore_grain</t>
  </si>
  <si>
    <t>Exemple: si vous vendez des sachets de 10 onces, indiquez unité : once (oz) ; nombre de onces : 10</t>
  </si>
  <si>
    <t>selected-at(${q3_1_2_unites_autre_chlore_grain}, position(..)-1)</t>
  </si>
  <si>
    <t>jr:choice-name(${nom_unite_autre_chlore_grain}, '${q3_1_2_unites_autre_chlore_grain}')</t>
  </si>
  <si>
    <t>Nombre de ${q3_1_2_unites_autre_chlore_grain} dans le sachet de chlore en grain:</t>
  </si>
  <si>
    <t>Quel est le prix de ${q3_1_3_poids_unite_autre_chlore_grain},  ${unite_autre_chlore_grain_connue} de chlore en grain en gourdes?</t>
  </si>
  <si>
    <t xml:space="preserve">Si il y a plusieurs types de chlore en grain chez le marchand, merci de considérer uniquement la marque/catégorie la moins chère.  Écrivez "-999" pour si l'enquêté ne peut/veut pas répondre. </t>
  </si>
  <si>
    <t>Est-ce que ce chlore en grain (nettoyage) est un produit importé?</t>
  </si>
  <si>
    <t>Eske kloròks an grenn sa sòti nan lòt peyi?</t>
  </si>
  <si>
    <t>if((selected(${q3_1_2_unites_autre_chlore_grain}, 'cuillere_a_soupe')), (${q3_2_prix_bas_autre_chlore_grain} div (${q3_1_3_poids_unite_autre_chlore_grain})), if((selected(${q3_1_2_unites_autre_chlore_grain}, 'once')), (((${q3_2_prix_bas_autre_chlore_grain} div (${q3_1_3_poids_unite_autre_chlore_grain})) div (28.35)) * (11)), if((selected(${q3_1_2_unites_autre_chlore_grain}, 'gramme')), ((${q3_2_prix_bas_autre_chlore_grain} div (${q3_1_3_poids_unite_autre_chlore_grain})) * (11)), ‘NA’)))</t>
  </si>
  <si>
    <t>if((selected(${q3_1_unite_chlore_grain}, ‘oui’)), ${q3_2_prix_bas_lt_chlore_grain}, 
if((selected(${q3_1_unite_chlore_grain}, ‘non’)), ${chlore_grain_conversion}, 'NA'))</t>
  </si>
  <si>
    <t>chlore_grain</t>
  </si>
  <si>
    <t>Est-ce que vous avez eu des ruptures de stock de ces produits EHA lors du dernier mois ?</t>
  </si>
  <si>
    <t>EHA: Hygiène, eau, assainissement (savon lessive, brosse a dents, dentifrice, savon pour se laver, papier toilette, serviettes hygiéniques, eau traitée, chlore liquide de nettoyage)</t>
  </si>
  <si>
    <t>select_multiple raison_pasdispo_eha</t>
  </si>
  <si>
    <t>Pourquoi est-ce qu'il y a eu une rupture de stock de produits de EHA lors du dernier mois ?</t>
  </si>
  <si>
    <t>${q4_1_ruptures_eha}='oui'</t>
  </si>
  <si>
    <t>selected(${q4_2_raison_rupture_eha},'autre')</t>
  </si>
  <si>
    <t>Veuillez indiquer lequel de ces produits a été concerné par la rupture du stock lors du dernier mois?</t>
  </si>
  <si>
    <t>kiyès nan pwodwi sa yo ki te fini pandan dènye mwa sa?</t>
  </si>
  <si>
    <t>selected(${q2_1_articles_disponibles_eha}, name)</t>
  </si>
  <si>
    <t>Avez vous accès au crédit pour acheter des produits EHA ?</t>
  </si>
  <si>
    <t>èske ou kapab jwenn kredi pou ou achte pwodwi lijèn dlo e pwodwi pou netwayaj  sitou?</t>
  </si>
  <si>
    <t>Est-ce que vous avez actuellement la capacité de augmenter/renouveler votre stock en produits EHA de 20% dans les prochaines 15 jours s'il y a une augmentation dans la demande?</t>
  </si>
  <si>
    <t>eha_fournisseur</t>
  </si>
  <si>
    <t>Fournisseur produits d'hygiène et assainissement</t>
  </si>
  <si>
    <t>Dans quel département se trouve votre fournisseur principal de produits EHA?</t>
  </si>
  <si>
    <t>${q4_4_origin_fourniseur_eha}='oui'</t>
  </si>
  <si>
    <t>if((${q4_5_1_departement_fourniseur_eha} = ${q04_departement}), ‘Meme’, ‘Différent’)</t>
  </si>
  <si>
    <t>Dans quelle commune se trouve votre fournisseur principal de produits EHA?</t>
  </si>
  <si>
    <t>filter=${q4_5_1_departement_fourniseur_eha}</t>
  </si>
  <si>
    <t>if((${q4_5_2_commune_fourniseur_eha}=${q05_commune}), ‘Meme’, ‘Différent’)</t>
  </si>
  <si>
    <t>Produits d'hygiène, eau ou assainissement</t>
  </si>
  <si>
    <t xml:space="preserve">Pwodwi lijèn dlo e pwodwi pou netwayaj  </t>
  </si>
  <si>
    <t>habitant</t>
  </si>
  <si>
    <t>selected(${q00_type_enquete},'client')</t>
  </si>
  <si>
    <t>Est-ce que vous habitez dans la commune de ${commune} ?</t>
  </si>
  <si>
    <t>select_one oui_non_eau</t>
  </si>
  <si>
    <t>${q05_commune_test}='oui'</t>
  </si>
  <si>
    <t>applicable_2</t>
  </si>
  <si>
    <t>(${q1_2_client_marche}='oui_eau' and ${q05_commune_test}='oui')</t>
  </si>
  <si>
    <t>c_eau</t>
  </si>
  <si>
    <t>select_one type_source</t>
  </si>
  <si>
    <t>Le plus souvent, d'où provient l'eau bue par votre ménage ?</t>
  </si>
  <si>
    <t>Concerne l'eau de boisson. Si le ménage boit de l'eau de différentes provenances, merci de ne considérer que la principale.</t>
  </si>
  <si>
    <t>Précisez d'où provient l'eau bue par votre ménage:</t>
  </si>
  <si>
    <t>selected(${q2_1_type_source}, 'autre')</t>
  </si>
  <si>
    <t>selected-at(${q2_1_type_source}, position(..)-1)</t>
  </si>
  <si>
    <t>jr:choice-name(${source_eau}, '${q2_1_type_source}')</t>
  </si>
  <si>
    <t>if (${q2_1_type_source}='autre', (${q2_1_type_source_autre}), (${nom_source_eau}))</t>
  </si>
  <si>
    <t>select_one raison_autre</t>
  </si>
  <si>
    <t>Pouki sa ou chwazi achte/pran dlo nan  ${source_eau_all}?</t>
  </si>
  <si>
    <t xml:space="preserve">Précisez pourquoi : </t>
  </si>
  <si>
    <t>di nou poukisa</t>
  </si>
  <si>
    <t>selected(${q2_1_type_source_derniere_fois_autre_raison}, 'raison_autre_autre')</t>
  </si>
  <si>
    <t>select_one temps_eau</t>
  </si>
  <si>
    <t>En incluant trajet aller-retour et temps d'attente</t>
  </si>
  <si>
    <t xml:space="preserve"> mete trajè ale retou a ak tan li fè a svp.</t>
  </si>
  <si>
    <t>select_one volume</t>
  </si>
  <si>
    <t xml:space="preserve">Concerne l'eau de boisson. </t>
  </si>
  <si>
    <t>Sa gen rapò ak dlo moun brè.</t>
  </si>
  <si>
    <t>selected-at(${q2_3_eau_quantite_1gal}, position(..)-1)</t>
  </si>
  <si>
    <t>jr:choice-name(${nom_unite_autre_eau_1}, '${q2_3_eau_quantite_1gal}')</t>
  </si>
  <si>
    <t>q_eau_autre</t>
  </si>
  <si>
    <t>selected(${q2_3_eau_quantite_1gal}, 'autre')</t>
  </si>
  <si>
    <t>Dans ce cas, quelle est la taille des bidons que vous remplissez/achetez pour l'eau de boisson consommée par votre ménage?</t>
  </si>
  <si>
    <t>Par exemple, si vous remplissez ou achetez des bidons de 3 gallons, indiquer unité = gallons; nombre = 3.</t>
  </si>
  <si>
    <t>Tankou, siw ta plen ou achte bokit ou gwo galon ki mezire 3 galon. Di li konsa, unite=galon; kantite=3</t>
  </si>
  <si>
    <t>select_one unite_volume_eau</t>
  </si>
  <si>
    <t>Précisez l'unité des bidons d'eau:</t>
  </si>
  <si>
    <t>Bay egzakteman inite kew mezire bokit ou bidon dlo yo.</t>
  </si>
  <si>
    <t>selected-at(${q2_3_eau_autre_unite}, position(..)-1)</t>
  </si>
  <si>
    <t>jr:choice-name(${nom_unite_autre_eau_2}, '${q2_3_eau_autre_unite}')</t>
  </si>
  <si>
    <t>Précisez le nombre de ${unite_autre_eau_autre} par bidon d'eau:</t>
  </si>
  <si>
    <t>Bay egzakteman kantite ${unite_autre_eau_autre} pou chak bokit ou bidon dlo yo.</t>
  </si>
  <si>
    <t>${q2_3_eau_autre_unite}!='nsnr'</t>
  </si>
  <si>
    <t>Quel est le prix que vous avez payé pour un ${unite_autre_eau_connue} d'eau la dernière fois que vous êtes allés chercher de l'eau?</t>
  </si>
  <si>
    <t>Concerne l'eau qui est utilisée pour boire. Si l'eau bue par le ménage est gratuite, merci d'indiquer 0.</t>
  </si>
  <si>
    <t>Sa gen rapò ak dlo moun brè. Si dlo fwaye pou bwè li gratis ti cheri, mesi mete 0.</t>
  </si>
  <si>
    <t>selected(${q2_3_eau_quantite_1gal},'1gal') or selected(${q2_3_eau_quantite_1gal}, '5gal')</t>
  </si>
  <si>
    <t>if((selected(${q2_3_eau_quantite_1gal}, '1gal')), ${q2_4_prix_eau_connue},
if((selected(${q2_3_eau_quantite_1gal}, '5gal')), (${q2_4_prix_eau_connue} div 5),
'NA'))</t>
  </si>
  <si>
    <t>Concerne l'eau qui est utilisée pour boire. Si cette eau était gratuite, merci d'indiquer 0.</t>
  </si>
  <si>
    <t>selected(${q2_3_eau_quantite_1gal}, 'autre') and ${q2_3_eau_autre_unite}!='nsnr'</t>
  </si>
  <si>
    <t>if((selected(${q2_3_eau_autre_unite}, 'gallon')), ((${q2_4_prix_eau_autre} div ${q2_3_eau_autre_unite_quantite})),
if((selected(${q2_3_eau_autre_unite}, 'litre')), ((${q2_4_prix_eau_autre} div ${q2_3_eau_autre_unite_quantite} )*(18.925 div 5)),
if((selected(${q2_3_eau_autre_unite}, 'mililitre')), (((${q2_4_prix_eau_autre} div ${q2_3_eau_autre_unite_quantite} )*(1000))*(18.925 div 5)),
if((selected(${q2_3_eau_autre_unite}, 'bouteille_barbancourt')), (((${q2_4_prix_eau_autre} div (${q2_3_eau_autre_unite_quantite}) div (0.75))) *(18.925 div 5)),
'NA'))))</t>
  </si>
  <si>
    <t>if(${q2_3_eau_quantite_1gal}!='autre', ${eau_prix_connu},${eau_prix_unite_converti_1gal})</t>
  </si>
  <si>
    <t>d_disponibilite</t>
  </si>
  <si>
    <t>D’après-vous, cette eau est-elle traitée ?</t>
  </si>
  <si>
    <t>Eske dlo sa trete daprè ou menm?</t>
  </si>
  <si>
    <t>select_one oui_non_traitement</t>
  </si>
  <si>
    <t xml:space="preserve">Si non, traitez-vous l’eau à domicile ? </t>
  </si>
  <si>
    <t>Sinon, èske oun konn trete dlo lakay ou?</t>
  </si>
  <si>
    <t>${q3_1_traitement_eau}='non'</t>
  </si>
  <si>
    <t xml:space="preserve">Au cours du dernier mois, avez-vous fait face à des problèmes d'absence d'eau à votre source/fournisseur habituel (${source_eau_all})? </t>
  </si>
  <si>
    <t xml:space="preserve">Nan mwa pase yo, èskew konn wè sous dlo yo oubyen kote yo vann dlo a t gen ratman dlo (${source_eau_all})? </t>
  </si>
  <si>
    <t>C'est à dire si à un moment il n'y avait pas d'eau disponible à l'endroit où vous allez la cherche habituellement</t>
  </si>
  <si>
    <t>Sa vle di èske pandan yon moman pat gen dlo kote ou konn al chèche dlo a</t>
  </si>
  <si>
    <t>select_multiple raison_pasdispo_eau</t>
  </si>
  <si>
    <t>D'après vous, pourquoi est-ce qu'il y a eu ces problèmes d'absence d'eau au cours du dernier mois?</t>
  </si>
  <si>
    <t>Selon ou menm, ki sa ki koz ratman dlo sa a nan mwa pase yo?</t>
  </si>
  <si>
    <t>${q3_1_ruptures_eau}='oui'</t>
  </si>
  <si>
    <t>Si gen lòt koz wa dil</t>
  </si>
  <si>
    <t>selected(${q3_3_raisons_ruptures_eau}, 'autre')</t>
  </si>
  <si>
    <t>gps</t>
  </si>
  <si>
    <t>Mesi mete pwen geografik yo</t>
  </si>
  <si>
    <t>Commentaires :</t>
  </si>
  <si>
    <t>Komantè</t>
  </si>
  <si>
    <t>Merci de votre temps</t>
  </si>
  <si>
    <t>Mesi pou ti tan sa nou sot pase ansanm</t>
  </si>
  <si>
    <t>list_name</t>
  </si>
  <si>
    <t>label::Kreyol</t>
  </si>
  <si>
    <t>filter</t>
  </si>
  <si>
    <t>org</t>
  </si>
  <si>
    <t>acted</t>
  </si>
  <si>
    <t>ACTED</t>
  </si>
  <si>
    <t>atepase</t>
  </si>
  <si>
    <t>avsi</t>
  </si>
  <si>
    <t>undp</t>
  </si>
  <si>
    <t>enq</t>
  </si>
  <si>
    <t>avsi_1</t>
  </si>
  <si>
    <t>Kòd anketè 1</t>
  </si>
  <si>
    <t>avsi_2</t>
  </si>
  <si>
    <t>avsi_3</t>
  </si>
  <si>
    <t>Enquêteur 3</t>
  </si>
  <si>
    <t>gvc_jwd14</t>
  </si>
  <si>
    <t>JWD14</t>
  </si>
  <si>
    <t>gvc_ca36</t>
  </si>
  <si>
    <t>CA36</t>
  </si>
  <si>
    <t>impact2</t>
  </si>
  <si>
    <t>JSM80</t>
  </si>
  <si>
    <t>Impact_ini</t>
  </si>
  <si>
    <t>acf_e1</t>
  </si>
  <si>
    <t>Code enquêteur 1</t>
  </si>
  <si>
    <t>anketè 1</t>
  </si>
  <si>
    <t>acf</t>
  </si>
  <si>
    <t>acf_e2</t>
  </si>
  <si>
    <t>Code enquêteur 2</t>
  </si>
  <si>
    <t>acf_e3</t>
  </si>
  <si>
    <t>Code enquêteur 3</t>
  </si>
  <si>
    <t>acf_e4</t>
  </si>
  <si>
    <t>Code enquêteur 4</t>
  </si>
  <si>
    <t>acf_e5</t>
  </si>
  <si>
    <t>Code enquêteur 5</t>
  </si>
  <si>
    <t>acf_e6</t>
  </si>
  <si>
    <t>Code enquêteur 6</t>
  </si>
  <si>
    <t>acf_e7</t>
  </si>
  <si>
    <t>Code enquêteur 7</t>
  </si>
  <si>
    <t>acf_e8</t>
  </si>
  <si>
    <t>Code enquêteur 8</t>
  </si>
  <si>
    <t>ate_e1</t>
  </si>
  <si>
    <t>ate_e2</t>
  </si>
  <si>
    <t>ate_e3</t>
  </si>
  <si>
    <t>save_mjt</t>
  </si>
  <si>
    <t>MJT480</t>
  </si>
  <si>
    <t>save_re</t>
  </si>
  <si>
    <t>RE020</t>
  </si>
  <si>
    <t>save_jt</t>
  </si>
  <si>
    <t>JT471</t>
  </si>
  <si>
    <t>foka_e1</t>
  </si>
  <si>
    <t>foka_e3</t>
  </si>
  <si>
    <t>wfp_8132</t>
  </si>
  <si>
    <t>sud_8132</t>
  </si>
  <si>
    <t>cww_03</t>
  </si>
  <si>
    <t>CWW-03</t>
  </si>
  <si>
    <t>cww_04</t>
  </si>
  <si>
    <t>CWW-04</t>
  </si>
  <si>
    <t>cww_05</t>
  </si>
  <si>
    <t>CWW-05</t>
  </si>
  <si>
    <t>cww_06</t>
  </si>
  <si>
    <t>CWW-06</t>
  </si>
  <si>
    <t>mojdde_PL0063</t>
  </si>
  <si>
    <t>PL0063</t>
  </si>
  <si>
    <t>mojdde_DF0012</t>
  </si>
  <si>
    <t>DF0012</t>
  </si>
  <si>
    <t>mc02</t>
  </si>
  <si>
    <t>MC02</t>
  </si>
  <si>
    <t>mc03</t>
  </si>
  <si>
    <t xml:space="preserve">MC03 </t>
  </si>
  <si>
    <t>crs_746</t>
  </si>
  <si>
    <t>acted_bb8202</t>
  </si>
  <si>
    <t>BB8202</t>
  </si>
  <si>
    <t>acted_pl82</t>
  </si>
  <si>
    <t>PL82</t>
  </si>
  <si>
    <t>acted_nd1985</t>
  </si>
  <si>
    <t>ND1985</t>
  </si>
  <si>
    <t>undp_2727</t>
  </si>
  <si>
    <t>sexe</t>
  </si>
  <si>
    <t>femme</t>
  </si>
  <si>
    <t>Fanm</t>
  </si>
  <si>
    <t>homme</t>
  </si>
  <si>
    <t>Gason</t>
  </si>
  <si>
    <t>type_localite</t>
  </si>
  <si>
    <t>urbaine</t>
  </si>
  <si>
    <t>Urbain</t>
  </si>
  <si>
    <t>vil</t>
  </si>
  <si>
    <t>rurale</t>
  </si>
  <si>
    <t>Rural</t>
  </si>
  <si>
    <t>andeyò</t>
  </si>
  <si>
    <t>mwen pa konnen, mwen pa swete reponn</t>
  </si>
  <si>
    <t>type_enquete</t>
  </si>
  <si>
    <t>ankèt bò kote machann yo</t>
  </si>
  <si>
    <t>client</t>
  </si>
  <si>
    <t>ankèt bò kote achtè yo</t>
  </si>
  <si>
    <t>type_produits</t>
  </si>
  <si>
    <t xml:space="preserve">Nourriture </t>
  </si>
  <si>
    <t>aucun</t>
  </si>
  <si>
    <t>Aucun</t>
  </si>
  <si>
    <t>anyen</t>
  </si>
  <si>
    <t>type_payment</t>
  </si>
  <si>
    <t>gourde</t>
  </si>
  <si>
    <t>lajan kach goud</t>
  </si>
  <si>
    <t>dollar</t>
  </si>
  <si>
    <t>En espèces (Dollar)</t>
  </si>
  <si>
    <t>lajan kach dolameriken</t>
  </si>
  <si>
    <t>mobile</t>
  </si>
  <si>
    <t>Paiement mobile (téléphone)</t>
  </si>
  <si>
    <t>peye pa telefòn</t>
  </si>
  <si>
    <t>credite_tot</t>
  </si>
  <si>
    <t>À crédit total</t>
  </si>
  <si>
    <t>tout se kredi</t>
  </si>
  <si>
    <t>credite_part</t>
  </si>
  <si>
    <t>A crédit partiel</t>
  </si>
  <si>
    <t>yon pati se kredi</t>
  </si>
  <si>
    <t>trock</t>
  </si>
  <si>
    <t>Trock</t>
  </si>
  <si>
    <t>echanj</t>
  </si>
  <si>
    <t>coupon</t>
  </si>
  <si>
    <t>Coupon</t>
  </si>
  <si>
    <t>koupon</t>
  </si>
  <si>
    <t>check</t>
  </si>
  <si>
    <t>Cheque</t>
  </si>
  <si>
    <t xml:space="preserve">lòt epi bay presizyon </t>
  </si>
  <si>
    <t>mwen pa konnen / mwen pa swete reponn</t>
  </si>
  <si>
    <t>type_marchand</t>
  </si>
  <si>
    <t>boutik ki vann an detay</t>
  </si>
  <si>
    <t>table</t>
  </si>
  <si>
    <t>machann pwomennen ki vann an detay</t>
  </si>
  <si>
    <t>changement_commercants</t>
  </si>
  <si>
    <t>non</t>
  </si>
  <si>
    <t>non, pat genyen varyasyon</t>
  </si>
  <si>
    <t>plus</t>
  </si>
  <si>
    <t>wi, vin genyen plus machann ke mwa pase an</t>
  </si>
  <si>
    <t>mois</t>
  </si>
  <si>
    <t>wi, vin genyen mwens machann ke mwa pase an</t>
  </si>
  <si>
    <t>clients</t>
  </si>
  <si>
    <t>pi piti ke 20</t>
  </si>
  <si>
    <t>21_60</t>
  </si>
  <si>
    <t>ant 21 e 60</t>
  </si>
  <si>
    <t>plus ke 60</t>
  </si>
  <si>
    <t>articles_food</t>
  </si>
  <si>
    <t>farine_ble</t>
  </si>
  <si>
    <t>farin ble ki blanch</t>
  </si>
  <si>
    <t>riz</t>
  </si>
  <si>
    <t xml:space="preserve">Riz </t>
  </si>
  <si>
    <t>diri</t>
  </si>
  <si>
    <t>mais</t>
  </si>
  <si>
    <t>Maïs (moulu)</t>
  </si>
  <si>
    <t>mayi moulen</t>
  </si>
  <si>
    <t>sucre</t>
  </si>
  <si>
    <t>sik</t>
  </si>
  <si>
    <t>haricot_noir</t>
  </si>
  <si>
    <t>pwa nwa</t>
  </si>
  <si>
    <t>haricot_rouge</t>
  </si>
  <si>
    <t>pwa rouj</t>
  </si>
  <si>
    <t>huile</t>
  </si>
  <si>
    <t>lwil vejetal</t>
  </si>
  <si>
    <t xml:space="preserve"> kg_marmite</t>
  </si>
  <si>
    <t>Kilogramme (kg)</t>
  </si>
  <si>
    <t>kilogram</t>
  </si>
  <si>
    <t>marmite</t>
  </si>
  <si>
    <t>Mamit</t>
  </si>
  <si>
    <t>unite_poids</t>
  </si>
  <si>
    <t>g</t>
  </si>
  <si>
    <t>Grammes (g)</t>
  </si>
  <si>
    <t>Gram</t>
  </si>
  <si>
    <t>lb</t>
  </si>
  <si>
    <t>Livres (lb)</t>
  </si>
  <si>
    <t>Liv</t>
  </si>
  <si>
    <t>oz</t>
  </si>
  <si>
    <t>Onces (oz)</t>
  </si>
  <si>
    <t>Ons</t>
  </si>
  <si>
    <t>unite_volume</t>
  </si>
  <si>
    <t>Galon</t>
  </si>
  <si>
    <t>bouteille_barbancourt</t>
  </si>
  <si>
    <t>Bouteille type Barbancourt (750 ml)</t>
  </si>
  <si>
    <t>unite_mesure_chlore_grain</t>
  </si>
  <si>
    <t>once</t>
  </si>
  <si>
    <t>cuillere_a_soupe</t>
  </si>
  <si>
    <t>Cuillère à soupe (environ 11 grammes)</t>
  </si>
  <si>
    <t>gramme</t>
  </si>
  <si>
    <t>oui_non_marmite</t>
  </si>
  <si>
    <t>oui_marmite</t>
  </si>
  <si>
    <t>wi mwen konnen pri pwodwi mwen yo an gro mamit</t>
  </si>
  <si>
    <t>non_marmite</t>
  </si>
  <si>
    <t>remplissage_huille</t>
  </si>
  <si>
    <t>remplissage_drum</t>
  </si>
  <si>
    <t>Remplissage à partir de drum </t>
  </si>
  <si>
    <t>Ranplisay fèt ak doum</t>
  </si>
  <si>
    <t>remplissage_bidon_bouteil_ferme</t>
  </si>
  <si>
    <t>articles_eha</t>
  </si>
  <si>
    <t>Savon lave</t>
  </si>
  <si>
    <t>Bròs dan</t>
  </si>
  <si>
    <t>Pat pou brose dan</t>
  </si>
  <si>
    <t>papye twalèt</t>
  </si>
  <si>
    <t>sèvyèt pou lijèn ( kotèks)</t>
  </si>
  <si>
    <t>Chlore liquide (nettoyage)</t>
  </si>
  <si>
    <t>dlo kloròks</t>
  </si>
  <si>
    <t>Gren kloròks</t>
  </si>
  <si>
    <t>Savon benyen</t>
  </si>
  <si>
    <t>raison_pasdispo_nourriture</t>
  </si>
  <si>
    <t>taux_echange</t>
  </si>
  <si>
    <t>Chanjman ki genyen nan to chanj goud lan</t>
  </si>
  <si>
    <t>probleme_transport</t>
  </si>
  <si>
    <t>Problèmes liés au transport ou au carburant </t>
  </si>
  <si>
    <t>Pwoblèm pou transpotel</t>
  </si>
  <si>
    <t>catastrophe</t>
  </si>
  <si>
    <t>A cause d’une catastrophe naturelle</t>
  </si>
  <si>
    <t>a koz yon katastròf natitrèl</t>
  </si>
  <si>
    <t>pas_saison</t>
  </si>
  <si>
    <t>Ce n'est pas un article de saison</t>
  </si>
  <si>
    <t>se pa yon pwodwi ki genyen pa sezon</t>
  </si>
  <si>
    <t>stockage</t>
  </si>
  <si>
    <t>Problème de stockage</t>
  </si>
  <si>
    <t>pwoblèm pou estoke l</t>
  </si>
  <si>
    <t>indisponible_f</t>
  </si>
  <si>
    <t>pwodwi ki pa disponib kote nou konn jwenn li an</t>
  </si>
  <si>
    <t>relation_f</t>
  </si>
  <si>
    <t xml:space="preserve">Mauvaise relation avec les fournisseurs </t>
  </si>
  <si>
    <t xml:space="preserve">move ralasyon avèk moun yo ki konn fe nou jwenn </t>
  </si>
  <si>
    <t>pas_voulu</t>
  </si>
  <si>
    <t xml:space="preserve">Je n'ai pas souhaité faire un réapprovisionnement </t>
  </si>
  <si>
    <t>mwen pa swete repran pwodwi ankò</t>
  </si>
  <si>
    <t>epuise_demande</t>
  </si>
  <si>
    <t>Pwidi an fini akoz anpil moun achte</t>
  </si>
  <si>
    <t>epuise_appro</t>
  </si>
  <si>
    <t>Produit épuisé car beaucoup de temps nécessaire pour l'approvisionnement</t>
  </si>
  <si>
    <t>prodwi yo te fini   paske yo te pran anpil tan ki nesesè pou rezève estok la</t>
  </si>
  <si>
    <t>lòt (bay presizyon an)</t>
  </si>
  <si>
    <t>raison_pasdispo_eha</t>
  </si>
  <si>
    <t>Akoz yon katastròf natitrèl</t>
  </si>
  <si>
    <t>epuise</t>
  </si>
  <si>
    <t>periode_prix_up</t>
  </si>
  <si>
    <t>perm</t>
  </si>
  <si>
    <t>sep_dec</t>
  </si>
  <si>
    <t>De septembre 2020 à décembre 2020</t>
  </si>
  <si>
    <t>ant septanm 2020 pou rive desanm 2020</t>
  </si>
  <si>
    <t>jan_now</t>
  </si>
  <si>
    <t>Depuis janvier 2021</t>
  </si>
  <si>
    <t>depi janvye 2021</t>
  </si>
  <si>
    <t>autre_mois</t>
  </si>
  <si>
    <t>lòt (bay mwa a)</t>
  </si>
  <si>
    <t>evol</t>
  </si>
  <si>
    <t>augmentation</t>
  </si>
  <si>
    <t>pri yo ogmante kay founisè m nan</t>
  </si>
  <si>
    <t>pas_varie</t>
  </si>
  <si>
    <t>mwen pa we chanjman yo</t>
  </si>
  <si>
    <t>diminution</t>
  </si>
  <si>
    <t>pri yo diminye kay founisè m nan</t>
  </si>
  <si>
    <t>depend</t>
  </si>
  <si>
    <t xml:space="preserve">kèk nan pwodwi yo diminye epi lot y ogmante </t>
  </si>
  <si>
    <t>adapt_up</t>
  </si>
  <si>
    <t>mw fè menm ogmantasyon an</t>
  </si>
  <si>
    <t>augm_leger</t>
  </si>
  <si>
    <t>Mwen fè on ti ogmantasyon tou piti men pa menm jan founisèm nan fèl la.</t>
  </si>
  <si>
    <t>idem</t>
  </si>
  <si>
    <t>Mwen pa chanje pri m yo</t>
  </si>
  <si>
    <t>Mwen pa konnen, mwen pa swete reponn</t>
  </si>
  <si>
    <t>adapt_down</t>
  </si>
  <si>
    <t>Mwen fè menm rediksyon an</t>
  </si>
  <si>
    <t>dim_leger</t>
  </si>
  <si>
    <t>Mwen fè on ti diminisyon tou piti men pa menm jan founisèm nan fèl la.</t>
  </si>
  <si>
    <t>evol_raison</t>
  </si>
  <si>
    <t>gourde_up</t>
  </si>
  <si>
    <t>Ogmantasyon goud la sou dola ameriken an</t>
  </si>
  <si>
    <t>covid</t>
  </si>
  <si>
    <t>Crise sanitaire du COVID-19</t>
  </si>
  <si>
    <t>Pwoblèm la sante sou  Kowona a</t>
  </si>
  <si>
    <t>dollar_up</t>
  </si>
  <si>
    <t>Dola ameriken an retounen pran valèl sou goud la</t>
  </si>
  <si>
    <t>importations</t>
  </si>
  <si>
    <t>Augmentation du nombre d'importations</t>
  </si>
  <si>
    <t>Ogmantasyon sou kantite enpotasyon ki fèt</t>
  </si>
  <si>
    <t>carburant</t>
  </si>
  <si>
    <t>Augmentation du prix du carburant</t>
  </si>
  <si>
    <t>Ogmantasyon  ki fèt sou gaz la</t>
  </si>
  <si>
    <t>troubles</t>
  </si>
  <si>
    <t>Pwoblèm sosyal ak politik e ensekirite</t>
  </si>
  <si>
    <t>production_down</t>
  </si>
  <si>
    <t>Redwiksyon ki fèt nan pwodwiksyon/ratman nan pwodwi yo</t>
  </si>
  <si>
    <t>oui_non_nsnr</t>
  </si>
  <si>
    <t>oui</t>
  </si>
  <si>
    <t>wi</t>
  </si>
  <si>
    <t>oui_non_traitement</t>
  </si>
  <si>
    <t>oui_chaque_fois</t>
  </si>
  <si>
    <t>wi, chak fwa</t>
  </si>
  <si>
    <t>oui_parfois</t>
  </si>
  <si>
    <t>Wi pafwa</t>
  </si>
  <si>
    <t>non_jamais</t>
  </si>
  <si>
    <t xml:space="preserve">Non, jamais. </t>
  </si>
  <si>
    <t>non, Jamè</t>
  </si>
  <si>
    <t>unite_food</t>
  </si>
  <si>
    <t>1 Kilogramme (kg)</t>
  </si>
  <si>
    <t>lt</t>
  </si>
  <si>
    <t>1 Litre (lt)</t>
  </si>
  <si>
    <t>1 Gallon</t>
  </si>
  <si>
    <t>piece</t>
  </si>
  <si>
    <t>1 Pièce</t>
  </si>
  <si>
    <t>yon pyès</t>
  </si>
  <si>
    <t>oui_non</t>
  </si>
  <si>
    <t>article_wash</t>
  </si>
  <si>
    <t>Savon lessive (1 barre)</t>
  </si>
  <si>
    <t>Savon lave ( yon ba)</t>
  </si>
  <si>
    <t>brosse à dent (1 pièce)</t>
  </si>
  <si>
    <t>Bròs dan ( yon pyes)</t>
  </si>
  <si>
    <t>chlore</t>
  </si>
  <si>
    <t>Chlore liquide (nettoyage) (1 lt)</t>
  </si>
  <si>
    <t>Dlo kloròks ( pou netwaye) yon Lit</t>
  </si>
  <si>
    <t>type_source</t>
  </si>
  <si>
    <t>type_source_derniere_fois</t>
  </si>
  <si>
    <t>kiosque_source_amenage</t>
  </si>
  <si>
    <t>kiosque/source aménagée</t>
  </si>
  <si>
    <t>kiòs/sous amenaje</t>
  </si>
  <si>
    <t>raison_autre</t>
  </si>
  <si>
    <t>raison_autre_moins_cher</t>
  </si>
  <si>
    <t>se sak mwen chè a</t>
  </si>
  <si>
    <t>raison_autre_bonne_qualite</t>
  </si>
  <si>
    <t>Dlo a bon kalite</t>
  </si>
  <si>
    <t>raison_autre_source_loin</t>
  </si>
  <si>
    <t>pa gen lot posiblite nan zon nan</t>
  </si>
  <si>
    <t>raison_autre_non_fonctionnale</t>
  </si>
  <si>
    <t>C'est le plus près / pratique pour moi</t>
  </si>
  <si>
    <t>se sak pi chè a/partikel pou mwen</t>
  </si>
  <si>
    <t>raison_autre_pres</t>
  </si>
  <si>
    <t>raison_autre_autre</t>
  </si>
  <si>
    <t>temps_eau</t>
  </si>
  <si>
    <t>30_60min</t>
  </si>
  <si>
    <t>ant 30 minit a 1ed tan an tou</t>
  </si>
  <si>
    <t>plus_60min</t>
  </si>
  <si>
    <t>plis ke 1ed tan an tou</t>
  </si>
  <si>
    <t>volume</t>
  </si>
  <si>
    <t xml:space="preserve"> bidon ki vo 1 galon (3,78L)</t>
  </si>
  <si>
    <t xml:space="preserve"> bidon ki vo 5 galon (18,9L)</t>
  </si>
  <si>
    <t>jnsp</t>
  </si>
  <si>
    <t>Je ne sais pas parce qu'il s'agit d'un branchement privé</t>
  </si>
  <si>
    <t>Mwen pa konnen paske li se yon koneksyon prive</t>
  </si>
  <si>
    <t>unite_volume_eau</t>
  </si>
  <si>
    <t>Mililit</t>
  </si>
  <si>
    <t>oui_non_eau</t>
  </si>
  <si>
    <t>oui_eau</t>
  </si>
  <si>
    <t>wi, pafwa oubyen souvan mwen konn al chache dlo</t>
  </si>
  <si>
    <t>non_eau</t>
  </si>
  <si>
    <t>Non, je ne vais jamais chercher de l'eau</t>
  </si>
  <si>
    <t>non, mwen pa janm ale chache dlo</t>
  </si>
  <si>
    <t>raison_pasdispo_eau</t>
  </si>
  <si>
    <t>insecu</t>
  </si>
  <si>
    <t>Insécurités dans la commune</t>
  </si>
  <si>
    <t>Komin lan gen ensekirite</t>
  </si>
  <si>
    <t>pb_transport</t>
  </si>
  <si>
    <t xml:space="preserve">Problèmes de transport </t>
  </si>
  <si>
    <t>Akoz yon katastrof natirel</t>
  </si>
  <si>
    <t>secheresse</t>
  </si>
  <si>
    <t>infrastructures</t>
  </si>
  <si>
    <t>Enfrastrikti yo domaje</t>
  </si>
  <si>
    <t>technique</t>
  </si>
  <si>
    <t>Pwoblèm teknik ki genyen sou rezo a</t>
  </si>
  <si>
    <t>politique</t>
  </si>
  <si>
    <t>Problèmes de gestion (comité)</t>
  </si>
  <si>
    <t>contamination</t>
  </si>
  <si>
    <t>Eau contaminée</t>
  </si>
  <si>
    <t>Dlo kontamine</t>
  </si>
  <si>
    <t>perception</t>
  </si>
  <si>
    <t>Non, je ne pense pas qu'il va avoir une variation dans les prix</t>
  </si>
  <si>
    <t>non, mwen pa panse ke pri yo ap varye</t>
  </si>
  <si>
    <t>monte</t>
  </si>
  <si>
    <t>Oui, les prix vont monter</t>
  </si>
  <si>
    <t>wi, pri yo ap monte</t>
  </si>
  <si>
    <t>descendu</t>
  </si>
  <si>
    <t>Oui, les prix vont baisser</t>
  </si>
  <si>
    <t>wi, pri yo ap desann</t>
  </si>
  <si>
    <t>insecu_ville</t>
  </si>
  <si>
    <t>Insécurité en ville</t>
  </si>
  <si>
    <t>ensekite nan vil</t>
  </si>
  <si>
    <t>insecu_route</t>
  </si>
  <si>
    <t xml:space="preserve">Insécurité sur les routes </t>
  </si>
  <si>
    <t>ensekirite nan wout yo</t>
  </si>
  <si>
    <t>mauvais_routes</t>
  </si>
  <si>
    <t>Mauvais état des routes</t>
  </si>
  <si>
    <t>wout yo nan move eta</t>
  </si>
  <si>
    <t>route_ferme</t>
  </si>
  <si>
    <t>La route a été fermée</t>
  </si>
  <si>
    <t>port_ferme</t>
  </si>
  <si>
    <t>Le port a été fermé</t>
  </si>
  <si>
    <t>pas_transport</t>
  </si>
  <si>
    <t xml:space="preserve">Absence de moyen de transport </t>
  </si>
  <si>
    <t>trop_cher</t>
  </si>
  <si>
    <t>Article trop cher</t>
  </si>
  <si>
    <t>essence</t>
  </si>
  <si>
    <t>Le prix de l’essence est descendu</t>
  </si>
  <si>
    <t>Pri gaz lan desann</t>
  </si>
  <si>
    <t>securite_transport</t>
  </si>
  <si>
    <t>La sécurité sur les transports s’est améliorée</t>
  </si>
  <si>
    <t>securite_route</t>
  </si>
  <si>
    <t>La sécurité dans la ville s’est améliorée</t>
  </si>
  <si>
    <t>sekirite nan vil yo vinn pi bon</t>
  </si>
  <si>
    <t>Les importations ont augmenté</t>
  </si>
  <si>
    <t>J’ai plus de capacité de stockage</t>
  </si>
  <si>
    <t>autre_fournis</t>
  </si>
  <si>
    <t>J’ai changé de fournisseurs</t>
  </si>
  <si>
    <t>dept</t>
  </si>
  <si>
    <t>HT01</t>
  </si>
  <si>
    <t>HT07</t>
  </si>
  <si>
    <t>HT02</t>
  </si>
  <si>
    <t>HT10</t>
  </si>
  <si>
    <t>HT06</t>
  </si>
  <si>
    <t>HT08</t>
  </si>
  <si>
    <t>HT03</t>
  </si>
  <si>
    <t>HT05</t>
  </si>
  <si>
    <t>HT09</t>
  </si>
  <si>
    <t>HT04</t>
  </si>
  <si>
    <t>Nord-Est</t>
  </si>
  <si>
    <t>HT0122</t>
  </si>
  <si>
    <t>Petit-Goâve</t>
  </si>
  <si>
    <t>HT0121</t>
  </si>
  <si>
    <t>Léogâne</t>
  </si>
  <si>
    <t>HT0731</t>
  </si>
  <si>
    <t>Aquin</t>
  </si>
  <si>
    <t>HT0113</t>
  </si>
  <si>
    <t>Carrefour</t>
  </si>
  <si>
    <t>HT1013</t>
  </si>
  <si>
    <t>HT0641</t>
  </si>
  <si>
    <t>Cerca La Source</t>
  </si>
  <si>
    <t>HT0814</t>
  </si>
  <si>
    <t>Moron</t>
  </si>
  <si>
    <t>HT0812</t>
  </si>
  <si>
    <t>Abricots</t>
  </si>
  <si>
    <t>HT0343</t>
  </si>
  <si>
    <t>Ranquitte</t>
  </si>
  <si>
    <t>HT1024</t>
  </si>
  <si>
    <t>HT1021</t>
  </si>
  <si>
    <t>Anse-à-Veau</t>
  </si>
  <si>
    <t>HT0231</t>
  </si>
  <si>
    <t>Belle Anse</t>
  </si>
  <si>
    <t>HT0372</t>
  </si>
  <si>
    <t>Pilate</t>
  </si>
  <si>
    <t>HT0721</t>
  </si>
  <si>
    <t>Port-Salut</t>
  </si>
  <si>
    <t>HT0822</t>
  </si>
  <si>
    <t>Dame Marie</t>
  </si>
  <si>
    <t>HT0542</t>
  </si>
  <si>
    <t>Petite Rivière de l'Artibonite</t>
  </si>
  <si>
    <t>HT0922</t>
  </si>
  <si>
    <t>Anse-à-Foleur</t>
  </si>
  <si>
    <t>HT0412</t>
  </si>
  <si>
    <t>Ferrier</t>
  </si>
  <si>
    <t>HT0312</t>
  </si>
  <si>
    <t>Quartier Morin</t>
  </si>
  <si>
    <t>HT0811</t>
  </si>
  <si>
    <t>HT0911</t>
  </si>
  <si>
    <t>Port-de-Paix</t>
  </si>
  <si>
    <t>HT0743</t>
  </si>
  <si>
    <t>Roche à Bâteau</t>
  </si>
  <si>
    <t>HT0834</t>
  </si>
  <si>
    <t>Pestel</t>
  </si>
  <si>
    <t>HT0753</t>
  </si>
  <si>
    <t>Tiburon</t>
  </si>
  <si>
    <t>HT0733</t>
  </si>
  <si>
    <t>HT0442</t>
  </si>
  <si>
    <t>Carice</t>
  </si>
  <si>
    <t>HT0341</t>
  </si>
  <si>
    <t>Saint-Raphaël</t>
  </si>
  <si>
    <t>HT0332</t>
  </si>
  <si>
    <t>Bahon</t>
  </si>
  <si>
    <t>HT0234</t>
  </si>
  <si>
    <t>Anse-à-Pître</t>
  </si>
  <si>
    <t>HT0521</t>
  </si>
  <si>
    <t>Gros Morne</t>
  </si>
  <si>
    <t>HT0141</t>
  </si>
  <si>
    <t>Arcahaie</t>
  </si>
  <si>
    <t>HT0142</t>
  </si>
  <si>
    <t>Cabaret</t>
  </si>
  <si>
    <t>HT0712</t>
  </si>
  <si>
    <t>Torbeck</t>
  </si>
  <si>
    <t>HT0221</t>
  </si>
  <si>
    <t>Bainet</t>
  </si>
  <si>
    <t>HT0342</t>
  </si>
  <si>
    <t>Dondon</t>
  </si>
  <si>
    <t>HT0613</t>
  </si>
  <si>
    <t>Thomonde</t>
  </si>
  <si>
    <t>HT0321</t>
  </si>
  <si>
    <t>Acul du Nord</t>
  </si>
  <si>
    <t>HT0622</t>
  </si>
  <si>
    <t>Saut d'Eau</t>
  </si>
  <si>
    <t>HT0422</t>
  </si>
  <si>
    <t>Capotille</t>
  </si>
  <si>
    <t>HT0832</t>
  </si>
  <si>
    <t>Roseaux</t>
  </si>
  <si>
    <t>HT0434</t>
  </si>
  <si>
    <t>Caracol</t>
  </si>
  <si>
    <t>HT0914</t>
  </si>
  <si>
    <t>Chamsolme</t>
  </si>
  <si>
    <t>HT0932</t>
  </si>
  <si>
    <t>Baie de Henne</t>
  </si>
  <si>
    <t>HT0232</t>
  </si>
  <si>
    <t>Grand Gosier</t>
  </si>
  <si>
    <t>HT0741</t>
  </si>
  <si>
    <t>Côteaux</t>
  </si>
  <si>
    <t>HT0212</t>
  </si>
  <si>
    <t>Marigot</t>
  </si>
  <si>
    <t>HT0552</t>
  </si>
  <si>
    <t>Marmelade</t>
  </si>
  <si>
    <t>HT0931</t>
  </si>
  <si>
    <t>Môle Saint Nicolas</t>
  </si>
  <si>
    <t>HT0544</t>
  </si>
  <si>
    <t>Desdunes</t>
  </si>
  <si>
    <t>HT0352</t>
  </si>
  <si>
    <t>Port-Margot</t>
  </si>
  <si>
    <t>HT0345</t>
  </si>
  <si>
    <t>La Victoire</t>
  </si>
  <si>
    <t>HT0633</t>
  </si>
  <si>
    <t>Savanette</t>
  </si>
  <si>
    <t>HT0531</t>
  </si>
  <si>
    <t>Saint-Marc</t>
  </si>
  <si>
    <t>HT0813</t>
  </si>
  <si>
    <t>Bonbon</t>
  </si>
  <si>
    <t>HT0411</t>
  </si>
  <si>
    <t>Fort-Liberté</t>
  </si>
  <si>
    <t>HT0831</t>
  </si>
  <si>
    <t>Corail</t>
  </si>
  <si>
    <t>HT0433</t>
  </si>
  <si>
    <t>Terrier Rouge</t>
  </si>
  <si>
    <t>HT1012</t>
  </si>
  <si>
    <t>HT0135</t>
  </si>
  <si>
    <t>Fonds-Verrettes</t>
  </si>
  <si>
    <t>HT0713</t>
  </si>
  <si>
    <t>Chantal</t>
  </si>
  <si>
    <t>HT0432</t>
  </si>
  <si>
    <t>Sainte Suzanne</t>
  </si>
  <si>
    <t>HT0133</t>
  </si>
  <si>
    <t>Ganthier</t>
  </si>
  <si>
    <t>HT0431</t>
  </si>
  <si>
    <t>Trou du Nord</t>
  </si>
  <si>
    <t>HT0362</t>
  </si>
  <si>
    <t>Bas Limbé</t>
  </si>
  <si>
    <t>HT0621</t>
  </si>
  <si>
    <t>Mirebalais</t>
  </si>
  <si>
    <t>HT1031</t>
  </si>
  <si>
    <t>Baradères</t>
  </si>
  <si>
    <t>HT0371</t>
  </si>
  <si>
    <t>Plaisance</t>
  </si>
  <si>
    <t>HT1032</t>
  </si>
  <si>
    <t>Grand-Boucan</t>
  </si>
  <si>
    <t>HT0732</t>
  </si>
  <si>
    <t>Saint Louis du Sud</t>
  </si>
  <si>
    <t>HT0331</t>
  </si>
  <si>
    <t>Grande Riviere Du Nord</t>
  </si>
  <si>
    <t>HT0132</t>
  </si>
  <si>
    <t>Thomazeau</t>
  </si>
  <si>
    <t>HT0821</t>
  </si>
  <si>
    <t>Anse d'Hainault</t>
  </si>
  <si>
    <t>HT0222</t>
  </si>
  <si>
    <t>Côtes de Fer</t>
  </si>
  <si>
    <t>HT0413</t>
  </si>
  <si>
    <t>Perches</t>
  </si>
  <si>
    <t>HT0361</t>
  </si>
  <si>
    <t>Limbé</t>
  </si>
  <si>
    <t>HT0421</t>
  </si>
  <si>
    <t>Ouanaminthe</t>
  </si>
  <si>
    <t>HT0716</t>
  </si>
  <si>
    <t>Île à Vache</t>
  </si>
  <si>
    <t>HT0611</t>
  </si>
  <si>
    <t>Hinche</t>
  </si>
  <si>
    <t>HT0523</t>
  </si>
  <si>
    <t>Anse Rouge</t>
  </si>
  <si>
    <t>HT1023</t>
  </si>
  <si>
    <t>L'Asile</t>
  </si>
  <si>
    <t>HT0913</t>
  </si>
  <si>
    <t>Bassin Bleu</t>
  </si>
  <si>
    <t>HT0152</t>
  </si>
  <si>
    <t>Pointe à Raquette</t>
  </si>
  <si>
    <t>HT0214</t>
  </si>
  <si>
    <t>La Vallée</t>
  </si>
  <si>
    <t>HT0934</t>
  </si>
  <si>
    <t>Jean Rabel</t>
  </si>
  <si>
    <t>HT0723</t>
  </si>
  <si>
    <t>Arniquet</t>
  </si>
  <si>
    <t>HT0714</t>
  </si>
  <si>
    <t>HT0532</t>
  </si>
  <si>
    <t>Verrettes</t>
  </si>
  <si>
    <t>HT0715</t>
  </si>
  <si>
    <t>Maniche</t>
  </si>
  <si>
    <t>HT0351</t>
  </si>
  <si>
    <t>Borgne</t>
  </si>
  <si>
    <t>HT0533</t>
  </si>
  <si>
    <t>La Chapelle</t>
  </si>
  <si>
    <t>HT0823</t>
  </si>
  <si>
    <t>Les Irois</t>
  </si>
  <si>
    <t>HT0642</t>
  </si>
  <si>
    <t>Thomassique</t>
  </si>
  <si>
    <t>HT0114</t>
  </si>
  <si>
    <t>Pétion-Ville</t>
  </si>
  <si>
    <t>HT0116</t>
  </si>
  <si>
    <t>Gressier</t>
  </si>
  <si>
    <t>HT0322</t>
  </si>
  <si>
    <t>Plaine du Nord</t>
  </si>
  <si>
    <t>HT0115</t>
  </si>
  <si>
    <t>Kenscoff</t>
  </si>
  <si>
    <t>HT0151</t>
  </si>
  <si>
    <t>Anse à Galets</t>
  </si>
  <si>
    <t>HT0323</t>
  </si>
  <si>
    <t>Milot</t>
  </si>
  <si>
    <t>HT0631</t>
  </si>
  <si>
    <t>Lascahobas</t>
  </si>
  <si>
    <t>HT0623</t>
  </si>
  <si>
    <t>Boucan Carré</t>
  </si>
  <si>
    <t>HT0134</t>
  </si>
  <si>
    <t>Cornillon / Grand Bois</t>
  </si>
  <si>
    <t>HT1025</t>
  </si>
  <si>
    <t>Plaisance du Sud</t>
  </si>
  <si>
    <t>HT0551</t>
  </si>
  <si>
    <t>Saint-Michel de l'Attalaye</t>
  </si>
  <si>
    <t>HT0933</t>
  </si>
  <si>
    <t>Bombardopolis</t>
  </si>
  <si>
    <t>HT0912</t>
  </si>
  <si>
    <t>La Tortue</t>
  </si>
  <si>
    <t>HT0511</t>
  </si>
  <si>
    <t>HT0543</t>
  </si>
  <si>
    <t>Grande Saline</t>
  </si>
  <si>
    <t>HT0751</t>
  </si>
  <si>
    <t>Chardonnières</t>
  </si>
  <si>
    <t>HT0614</t>
  </si>
  <si>
    <t>Cerca Carvajal</t>
  </si>
  <si>
    <t>HT0632</t>
  </si>
  <si>
    <t>Belladère</t>
  </si>
  <si>
    <t>HT0921</t>
  </si>
  <si>
    <t>Saint-Louis du Nord</t>
  </si>
  <si>
    <t>HT1014</t>
  </si>
  <si>
    <t>Paillant</t>
  </si>
  <si>
    <t>HT0443</t>
  </si>
  <si>
    <t>Mombin Crochu</t>
  </si>
  <si>
    <t>HT0512</t>
  </si>
  <si>
    <t>Ennery</t>
  </si>
  <si>
    <t>HT0612</t>
  </si>
  <si>
    <t>Maïssade</t>
  </si>
  <si>
    <t>HT0423</t>
  </si>
  <si>
    <t>Mont-Organisé</t>
  </si>
  <si>
    <t>HT0344</t>
  </si>
  <si>
    <t>Pignon</t>
  </si>
  <si>
    <t>HT0112</t>
  </si>
  <si>
    <t>HT0722</t>
  </si>
  <si>
    <t>Saint Jean du Sud</t>
  </si>
  <si>
    <t>HT0123</t>
  </si>
  <si>
    <t>Grand-Goâve</t>
  </si>
  <si>
    <t>HT0233</t>
  </si>
  <si>
    <t>Thiotte</t>
  </si>
  <si>
    <t>HT0441</t>
  </si>
  <si>
    <t>Vallières</t>
  </si>
  <si>
    <t>HT0111</t>
  </si>
  <si>
    <t>HT0752</t>
  </si>
  <si>
    <t>Les Anglais</t>
  </si>
  <si>
    <t>HT0541</t>
  </si>
  <si>
    <t>Dessalines</t>
  </si>
  <si>
    <t>HT0118</t>
  </si>
  <si>
    <t>section_communale</t>
  </si>
  <si>
    <t>HT0131-10</t>
  </si>
  <si>
    <t>10e Section des Orangers</t>
  </si>
  <si>
    <t>HT0122-10</t>
  </si>
  <si>
    <t>10e Section des Palmes</t>
  </si>
  <si>
    <t>HT0121-10</t>
  </si>
  <si>
    <t>10e Section Fond d'Oie</t>
  </si>
  <si>
    <t>HT0731-10</t>
  </si>
  <si>
    <t>10e Section Guirand</t>
  </si>
  <si>
    <t>HT0211-10</t>
  </si>
  <si>
    <t>10e Section La Vanneau</t>
  </si>
  <si>
    <t>HT0113-10</t>
  </si>
  <si>
    <t>10e Section Thor</t>
  </si>
  <si>
    <t>HT0121-11</t>
  </si>
  <si>
    <t>11e Section Gros Morne</t>
  </si>
  <si>
    <t>HT0211-11</t>
  </si>
  <si>
    <t>11e Section La Montagne</t>
  </si>
  <si>
    <t>HT0122-11</t>
  </si>
  <si>
    <t>11e Section Ravine Sèche</t>
  </si>
  <si>
    <t>HT0113-11</t>
  </si>
  <si>
    <t>11e Section Rivière Froide</t>
  </si>
  <si>
    <t>HT0121-12</t>
  </si>
  <si>
    <t>12e Section Cormiers</t>
  </si>
  <si>
    <t>HT0122-12</t>
  </si>
  <si>
    <t>12e Section des Fourques</t>
  </si>
  <si>
    <t>HT0113-12</t>
  </si>
  <si>
    <t>12e Section Malanga</t>
  </si>
  <si>
    <t>HT0113-13</t>
  </si>
  <si>
    <t>13e Section Corail Thor</t>
  </si>
  <si>
    <t>HT0121-13</t>
  </si>
  <si>
    <t>13e Section Petit Harpon</t>
  </si>
  <si>
    <t>HT1013-01</t>
  </si>
  <si>
    <t>1er Section Bouzi</t>
  </si>
  <si>
    <t>HT0641-01</t>
  </si>
  <si>
    <t>1re Section Acaj ou Brûle No 1</t>
  </si>
  <si>
    <t>HT0814-01</t>
  </si>
  <si>
    <t>1re Section Anote ou 1re Tapion</t>
  </si>
  <si>
    <t>HT0812-01</t>
  </si>
  <si>
    <t>1re Section Anse du Clerc</t>
  </si>
  <si>
    <t>HT0343-01</t>
  </si>
  <si>
    <t>1re Section Bac à Soude</t>
  </si>
  <si>
    <t>HT1024-01</t>
  </si>
  <si>
    <t>1re Section Baconnois-Barreau</t>
  </si>
  <si>
    <t>HT1021-01</t>
  </si>
  <si>
    <t>1re Section Baconnois-Grand-Fond</t>
  </si>
  <si>
    <t>HT0231-01</t>
  </si>
  <si>
    <t>1re Section Bais d'Orange</t>
  </si>
  <si>
    <t>HT0372-01</t>
  </si>
  <si>
    <t>1re Section Ballon</t>
  </si>
  <si>
    <t>HT0311-01</t>
  </si>
  <si>
    <t>1re Section Bande du Nord</t>
  </si>
  <si>
    <t>HT0721-01</t>
  </si>
  <si>
    <t>1re Section Barbois</t>
  </si>
  <si>
    <t>HT0822-01</t>
  </si>
  <si>
    <t>1re Section Bariadelle</t>
  </si>
  <si>
    <t>HT0542-01</t>
  </si>
  <si>
    <t>1re Section Bas Coursin I</t>
  </si>
  <si>
    <t>HT0922-01</t>
  </si>
  <si>
    <t>1re Section Bas de Sainte Anne</t>
  </si>
  <si>
    <t>HT0412-01</t>
  </si>
  <si>
    <t>1re Section Bas Maribahoux</t>
  </si>
  <si>
    <t>HT0312-01</t>
  </si>
  <si>
    <t>HT0811-01</t>
  </si>
  <si>
    <t>1re Section Basse Voldrogue</t>
  </si>
  <si>
    <t>HT0911-01</t>
  </si>
  <si>
    <t>1re Section Baudin</t>
  </si>
  <si>
    <t>HT0743-01</t>
  </si>
  <si>
    <t>1re Section Beaulieu</t>
  </si>
  <si>
    <t>HT0834-01</t>
  </si>
  <si>
    <t>1re Section Bernagousse</t>
  </si>
  <si>
    <t>HT0122-01</t>
  </si>
  <si>
    <t>1re Section Bino</t>
  </si>
  <si>
    <t>HT0753-01</t>
  </si>
  <si>
    <t>1re Section Blactote</t>
  </si>
  <si>
    <t>HT0733-01</t>
  </si>
  <si>
    <t>1re Section Boileau</t>
  </si>
  <si>
    <t>HT0442-01</t>
  </si>
  <si>
    <t>1re Section Bois Camelle</t>
  </si>
  <si>
    <t>HT0341-01</t>
  </si>
  <si>
    <t>1re Section Bois Neuf</t>
  </si>
  <si>
    <t>HT0332-01</t>
  </si>
  <si>
    <t>1re Section Bois Pin</t>
  </si>
  <si>
    <t>HT0234-01</t>
  </si>
  <si>
    <t>1re Section Boucan Guillaume</t>
  </si>
  <si>
    <t>HT0521-01</t>
  </si>
  <si>
    <t>1re Section Boucan Richard</t>
  </si>
  <si>
    <t>HT0141-01</t>
  </si>
  <si>
    <t>1re Section Boucassin</t>
  </si>
  <si>
    <t>HT0142-01</t>
  </si>
  <si>
    <t>HT0712-01</t>
  </si>
  <si>
    <t>1re Section Boury</t>
  </si>
  <si>
    <t>HT0221-01</t>
  </si>
  <si>
    <t>1re Section Bresilienne</t>
  </si>
  <si>
    <t>HT0342-01</t>
  </si>
  <si>
    <t>1re Section Brostage</t>
  </si>
  <si>
    <t>HT0613-01</t>
  </si>
  <si>
    <t>1re Section Cabral</t>
  </si>
  <si>
    <t>HT0321-01</t>
  </si>
  <si>
    <t>1re Section Camp-Louise</t>
  </si>
  <si>
    <t>HT0622-01</t>
  </si>
  <si>
    <t>1re Section Canot ou Rivière Canot</t>
  </si>
  <si>
    <t>HT0422-01</t>
  </si>
  <si>
    <t>1re Section Capotille</t>
  </si>
  <si>
    <t>HT0832-01</t>
  </si>
  <si>
    <t>1re Section Carrefour Charles ou Jacqui</t>
  </si>
  <si>
    <t>HT1011-01</t>
  </si>
  <si>
    <t>1re Section Chalon</t>
  </si>
  <si>
    <t>HT0434-01</t>
  </si>
  <si>
    <t>1re Section Champin</t>
  </si>
  <si>
    <t>HT0914-01</t>
  </si>
  <si>
    <t>1re Section Chansolme</t>
  </si>
  <si>
    <t>HT0932-01</t>
  </si>
  <si>
    <t>1re Section Citerne Remy</t>
  </si>
  <si>
    <t>HT0232-01</t>
  </si>
  <si>
    <t>1re Section Colline des Chênes ou Bodarie</t>
  </si>
  <si>
    <t>HT0741-01</t>
  </si>
  <si>
    <t>1re Section Conde</t>
  </si>
  <si>
    <t>HT0212-01</t>
  </si>
  <si>
    <t>1re Section Corail Soult</t>
  </si>
  <si>
    <t>HT0552-01</t>
  </si>
  <si>
    <t>1re Section Crête à Pins</t>
  </si>
  <si>
    <t>HT0931-01</t>
  </si>
  <si>
    <t>1re Section de Cotes de Fer</t>
  </si>
  <si>
    <t>HT0544-01</t>
  </si>
  <si>
    <t>1re Section de Desdunes</t>
  </si>
  <si>
    <t>HT0352-01</t>
  </si>
  <si>
    <t>1re Section de Grande Plaine</t>
  </si>
  <si>
    <t>HT0345-01</t>
  </si>
  <si>
    <t>1re Section de la Victoire</t>
  </si>
  <si>
    <t>HT0633-01</t>
  </si>
  <si>
    <t>1re Section de Savanette (Colombier)</t>
  </si>
  <si>
    <t>HT0531-01</t>
  </si>
  <si>
    <t>1re Section Deluge</t>
  </si>
  <si>
    <t>HT0813-01</t>
  </si>
  <si>
    <t>1re Section Desormeau ou Bonbon</t>
  </si>
  <si>
    <t>HT0121-01</t>
  </si>
  <si>
    <t>1re Section Dessources</t>
  </si>
  <si>
    <t>HT0522-01</t>
  </si>
  <si>
    <t>1re Section Doland</t>
  </si>
  <si>
    <t>HT0411-01</t>
  </si>
  <si>
    <t>1re Section Dumas</t>
  </si>
  <si>
    <t>HT0831-01</t>
  </si>
  <si>
    <t>1re Section Duquillon</t>
  </si>
  <si>
    <t>HT0433-01</t>
  </si>
  <si>
    <t>1re Section Fond Blanc</t>
  </si>
  <si>
    <t>HT1012-01</t>
  </si>
  <si>
    <t>1re Section Fond des Lianes</t>
  </si>
  <si>
    <t>HT0135-01</t>
  </si>
  <si>
    <t>1re Section Fonds-Verrettes</t>
  </si>
  <si>
    <t>HT0713-01</t>
  </si>
  <si>
    <t>1re Section Fonds Palmiste</t>
  </si>
  <si>
    <t>HT0432-01</t>
  </si>
  <si>
    <t>1re Section Foulon</t>
  </si>
  <si>
    <t>HT0133-01</t>
  </si>
  <si>
    <t>1re Section Galette Chambon</t>
  </si>
  <si>
    <t>HT0431-01</t>
  </si>
  <si>
    <t>1re Section Garcin</t>
  </si>
  <si>
    <t>HT0362-01</t>
  </si>
  <si>
    <t>1re Section Garde Champètre (Bas Limbe)</t>
  </si>
  <si>
    <t>HT0621-01</t>
  </si>
  <si>
    <t>1re Section Gascogne</t>
  </si>
  <si>
    <t>HT1031-01</t>
  </si>
  <si>
    <t>1re Section Gerin ou Mouton</t>
  </si>
  <si>
    <t>HT0371-01</t>
  </si>
  <si>
    <t>1re Section Gobert ou Colline Gobert</t>
  </si>
  <si>
    <t>HT1032-01</t>
  </si>
  <si>
    <t>1re Section Grand-Boucan</t>
  </si>
  <si>
    <t>HT0732-01</t>
  </si>
  <si>
    <t>1re Section Grand Fonds</t>
  </si>
  <si>
    <t>HT0331-01</t>
  </si>
  <si>
    <t>1re Section Grand Gilles</t>
  </si>
  <si>
    <t>HT0132-01</t>
  </si>
  <si>
    <t>1re Section Grande Plaine</t>
  </si>
  <si>
    <t>HT0821-01</t>
  </si>
  <si>
    <t>1re Section Grandoit</t>
  </si>
  <si>
    <t>HT0222-01</t>
  </si>
  <si>
    <t>1re Section Gris Gris</t>
  </si>
  <si>
    <t>HT0413-01</t>
  </si>
  <si>
    <t>1re Section Haut des Perches</t>
  </si>
  <si>
    <t>HT0361-01</t>
  </si>
  <si>
    <t>1re Section Haut Limbe ou Acul Jeannot</t>
  </si>
  <si>
    <t>HT0421-01</t>
  </si>
  <si>
    <t>1re Section Haut Maribahoux</t>
  </si>
  <si>
    <t>HT0716-01</t>
  </si>
  <si>
    <t>1re Section Île à Vache</t>
  </si>
  <si>
    <t>HT0611-01</t>
  </si>
  <si>
    <t>1re Section Juanaria</t>
  </si>
  <si>
    <t>HT0523-01</t>
  </si>
  <si>
    <t>1re Section l'Arbre</t>
  </si>
  <si>
    <t>HT1023-03</t>
  </si>
  <si>
    <t>1re Section l'Asile ou Nan Paul</t>
  </si>
  <si>
    <t>HT0513-01</t>
  </si>
  <si>
    <t>1re Section La Croix Perisse</t>
  </si>
  <si>
    <t>HT0913-01</t>
  </si>
  <si>
    <t>1re Section La Plate</t>
  </si>
  <si>
    <t>HT0152-02</t>
  </si>
  <si>
    <t>1re Section la Source</t>
  </si>
  <si>
    <t>HT0214-01</t>
  </si>
  <si>
    <t>1re Section La Vallee de Jacmel ou Muzac</t>
  </si>
  <si>
    <t>HT0934-01</t>
  </si>
  <si>
    <t>1re Section Lacoma</t>
  </si>
  <si>
    <t>HT0723-01</t>
  </si>
  <si>
    <t>1re Section Lazarre</t>
  </si>
  <si>
    <t>HT0714-01</t>
  </si>
  <si>
    <t>1re Section Levy Mersan</t>
  </si>
  <si>
    <t>HT0532-01</t>
  </si>
  <si>
    <t>1re Section Liancourt</t>
  </si>
  <si>
    <t>HT0731-01</t>
  </si>
  <si>
    <t>1re Section Macéan</t>
  </si>
  <si>
    <t>HT0715-01</t>
  </si>
  <si>
    <t>1re Section Maniche</t>
  </si>
  <si>
    <t>HT0351-01</t>
  </si>
  <si>
    <t>1re Section Margot</t>
  </si>
  <si>
    <t>HT0533-01</t>
  </si>
  <si>
    <t>1re Section Martineau</t>
  </si>
  <si>
    <t>HT0823-01</t>
  </si>
  <si>
    <t>1re Section Matador (Jorgue)</t>
  </si>
  <si>
    <t>HT0642-01</t>
  </si>
  <si>
    <t>1re Section Matelgate</t>
  </si>
  <si>
    <t>HT0114-01</t>
  </si>
  <si>
    <t>1re Section Montagne Noire</t>
  </si>
  <si>
    <t>HT0116-01</t>
  </si>
  <si>
    <t>1re Section Morne à Bateau</t>
  </si>
  <si>
    <t>HT0113-01</t>
  </si>
  <si>
    <t>1re Section Morne Chandelle</t>
  </si>
  <si>
    <t>HT0322-01</t>
  </si>
  <si>
    <t>1re Section Morne Rouge</t>
  </si>
  <si>
    <t>HT0115-01</t>
  </si>
  <si>
    <t>1re Section Nouvelle Touraine</t>
  </si>
  <si>
    <t>HT0151-01</t>
  </si>
  <si>
    <t>1re Section Palma</t>
  </si>
  <si>
    <t>HT0742-01</t>
  </si>
  <si>
    <t>1re Section Paricot</t>
  </si>
  <si>
    <t>HT0323-01</t>
  </si>
  <si>
    <t>1re Section Perches-de-Bonnet</t>
  </si>
  <si>
    <t>HT0631-01</t>
  </si>
  <si>
    <t>1re Section Petit Fond</t>
  </si>
  <si>
    <t>HT0623-01</t>
  </si>
  <si>
    <t>1re Section Petite Montagne</t>
  </si>
  <si>
    <t>HT0134-01</t>
  </si>
  <si>
    <t>1re Section Plaine Céleste</t>
  </si>
  <si>
    <t>HT1025-01</t>
  </si>
  <si>
    <t>1re Section Plaisance du Sud (ou ti François)</t>
  </si>
  <si>
    <t>HT0551-01</t>
  </si>
  <si>
    <t>1re Section Platana</t>
  </si>
  <si>
    <t>HT0933-01</t>
  </si>
  <si>
    <t>1re Section Plate Forme</t>
  </si>
  <si>
    <t>HT0912-01</t>
  </si>
  <si>
    <t>1re Section Pointe des Oiseaux</t>
  </si>
  <si>
    <t>HT0511-01</t>
  </si>
  <si>
    <t>1re Section Pont Tamarin</t>
  </si>
  <si>
    <t>HT0543-01</t>
  </si>
  <si>
    <t>1re Section Poteneau</t>
  </si>
  <si>
    <t>HT0751-01</t>
  </si>
  <si>
    <t>1re Section Randel</t>
  </si>
  <si>
    <t>HT0614-01</t>
  </si>
  <si>
    <t>1re Section Rang</t>
  </si>
  <si>
    <t>HT0213-01</t>
  </si>
  <si>
    <t>1re Section Ravine Normande</t>
  </si>
  <si>
    <t>HT0632-01</t>
  </si>
  <si>
    <t>1re Section Renthe Mathe</t>
  </si>
  <si>
    <t>HT0921-01</t>
  </si>
  <si>
    <t>1re Section Rivière des Nègres</t>
  </si>
  <si>
    <t>HT1014-01</t>
  </si>
  <si>
    <t>1re Section Salagnac</t>
  </si>
  <si>
    <t>HT0443-01</t>
  </si>
  <si>
    <t>1re Section Sans Souci</t>
  </si>
  <si>
    <t>HT0512-01</t>
  </si>
  <si>
    <t>1re Section Savane Carree</t>
  </si>
  <si>
    <t>HT0612-01</t>
  </si>
  <si>
    <t>1re Section Savane Grande</t>
  </si>
  <si>
    <t>HT0423-01</t>
  </si>
  <si>
    <t>1re Section Savanette</t>
  </si>
  <si>
    <t>HT0344-01</t>
  </si>
  <si>
    <t>1re Section Savannette</t>
  </si>
  <si>
    <t>HT0112-01</t>
  </si>
  <si>
    <t>1re Section St Martin</t>
  </si>
  <si>
    <t>HT0722-01</t>
  </si>
  <si>
    <t>1re Section Tapion</t>
  </si>
  <si>
    <t>HT0123-01</t>
  </si>
  <si>
    <t>1re Section Tête-à-Boeuf</t>
  </si>
  <si>
    <t>HT0233-01</t>
  </si>
  <si>
    <t>1re Section Thiotte</t>
  </si>
  <si>
    <t>HT0441-01</t>
  </si>
  <si>
    <t>1re Section Trois Palmistes</t>
  </si>
  <si>
    <t>HT0111-01</t>
  </si>
  <si>
    <t>1re Section Turgeau</t>
  </si>
  <si>
    <t>HT0752-01</t>
  </si>
  <si>
    <t>1re Section Verone</t>
  </si>
  <si>
    <t>HT0541-01</t>
  </si>
  <si>
    <t>1re Section Villars</t>
  </si>
  <si>
    <t>HT0641-02</t>
  </si>
  <si>
    <t>2e Section Acaj ou Brûle No 1</t>
  </si>
  <si>
    <t>HT0421-02</t>
  </si>
  <si>
    <t>2e Section Acul des Pins</t>
  </si>
  <si>
    <t>HT0723-02</t>
  </si>
  <si>
    <t>2e Section Anse à Drick</t>
  </si>
  <si>
    <t>HT1025-02</t>
  </si>
  <si>
    <t>2e Section Anse aux Pins</t>
  </si>
  <si>
    <t>HT0114-02</t>
  </si>
  <si>
    <t>2e Section Aux Cadets</t>
  </si>
  <si>
    <t>HT0732-02</t>
  </si>
  <si>
    <t>2e Section Baie Dumesle</t>
  </si>
  <si>
    <t>HT0332-02</t>
  </si>
  <si>
    <t>2e Section Bailly ou Bailla</t>
  </si>
  <si>
    <t>HT0742-02</t>
  </si>
  <si>
    <t>2e Section Balais</t>
  </si>
  <si>
    <t>HT0133-02</t>
  </si>
  <si>
    <t>2e Section Balan</t>
  </si>
  <si>
    <t>HT0812-02</t>
  </si>
  <si>
    <t>2e Section Balisiers</t>
  </si>
  <si>
    <t>HT1024-02</t>
  </si>
  <si>
    <t>2e Section Baquet</t>
  </si>
  <si>
    <t>HT0542-02</t>
  </si>
  <si>
    <t>2e Section Bas Coursin II</t>
  </si>
  <si>
    <t>HT0321-02</t>
  </si>
  <si>
    <t>2e Section Bas de l'Acul (Basse Plaine)</t>
  </si>
  <si>
    <t>HT0413-02</t>
  </si>
  <si>
    <t>2e Section Bas des Perches</t>
  </si>
  <si>
    <t>HT0352-02</t>
  </si>
  <si>
    <t>2e Section Bas Petit Borgne</t>
  </si>
  <si>
    <t>HT0322-02</t>
  </si>
  <si>
    <t>2e Section Basse Plaine</t>
  </si>
  <si>
    <t>HT0511-02</t>
  </si>
  <si>
    <t>2e Section Bassin</t>
  </si>
  <si>
    <t>HT0342-02</t>
  </si>
  <si>
    <t>2e Section Bassin Caïman</t>
  </si>
  <si>
    <t>HT0552-02</t>
  </si>
  <si>
    <t>2e Section Bassin ou Billier</t>
  </si>
  <si>
    <t>HT0372-02</t>
  </si>
  <si>
    <t>2e Section Baudin</t>
  </si>
  <si>
    <t>HT0411-02</t>
  </si>
  <si>
    <t>2e Section Bayaha</t>
  </si>
  <si>
    <t>HT0823-02</t>
  </si>
  <si>
    <t>2e Section Belair</t>
  </si>
  <si>
    <t>HT0532-02</t>
  </si>
  <si>
    <t>2e Section Belanger</t>
  </si>
  <si>
    <t>HT1011-02</t>
  </si>
  <si>
    <t>2e Section Belle Rivière</t>
  </si>
  <si>
    <t>HT0731-02</t>
  </si>
  <si>
    <t>2e Section Bellevue</t>
  </si>
  <si>
    <t>HT0712-02</t>
  </si>
  <si>
    <t>2e Section Berault</t>
  </si>
  <si>
    <t>HT1014-02</t>
  </si>
  <si>
    <t>2e Section Bezin II</t>
  </si>
  <si>
    <t>HT0432-02</t>
  </si>
  <si>
    <t>2e Section Bois Blanc</t>
  </si>
  <si>
    <t>HT0234-02</t>
  </si>
  <si>
    <t>2e Section Bois d'Orme</t>
  </si>
  <si>
    <t>HT0313-02</t>
  </si>
  <si>
    <t>2e Section Bois de Lance</t>
  </si>
  <si>
    <t>HT0343-02</t>
  </si>
  <si>
    <t>HT0443-02</t>
  </si>
  <si>
    <t>2e Section Bois Laurence</t>
  </si>
  <si>
    <t>HT0522-02</t>
  </si>
  <si>
    <t>2e Section Bois Neuf</t>
  </si>
  <si>
    <t>HT0531-02</t>
  </si>
  <si>
    <t>HT0423-02</t>
  </si>
  <si>
    <t>2e Section Bois Poux</t>
  </si>
  <si>
    <t>HT0115-02</t>
  </si>
  <si>
    <t>2e Section Bongars</t>
  </si>
  <si>
    <t>HT0323-02</t>
  </si>
  <si>
    <t>2e Section Bonnet à l'Evêque</t>
  </si>
  <si>
    <t>HT0533-02</t>
  </si>
  <si>
    <t>2e Section Bossous</t>
  </si>
  <si>
    <t>HT0815-02</t>
  </si>
  <si>
    <t>2e Section Boucan</t>
  </si>
  <si>
    <t>HT0623-02</t>
  </si>
  <si>
    <t>2e Section Boucan Carre</t>
  </si>
  <si>
    <t>HT0351-02</t>
  </si>
  <si>
    <t>2e Section Boucan Michel</t>
  </si>
  <si>
    <t>HT0142-02</t>
  </si>
  <si>
    <t>2e Section Boucassin</t>
  </si>
  <si>
    <t>HT0821-02</t>
  </si>
  <si>
    <t>2e Section Boudon</t>
  </si>
  <si>
    <t>HT0551-02</t>
  </si>
  <si>
    <t>2e Section Camathe</t>
  </si>
  <si>
    <t>HT0913-02</t>
  </si>
  <si>
    <t>2e Section Carreau Datty</t>
  </si>
  <si>
    <t>HT0361-02</t>
  </si>
  <si>
    <t>2e Section Chabotte</t>
  </si>
  <si>
    <t>HT0371-02</t>
  </si>
  <si>
    <t>2e Section Champagne</t>
  </si>
  <si>
    <t>HT0714-02</t>
  </si>
  <si>
    <t>2e Section Champlois</t>
  </si>
  <si>
    <t>HT1023-02</t>
  </si>
  <si>
    <t>2e Section Changeux (Quartier de Changeux)</t>
  </si>
  <si>
    <t>HT0833-02</t>
  </si>
  <si>
    <t>2e Section Chardonnette</t>
  </si>
  <si>
    <t>HT1012-02</t>
  </si>
  <si>
    <t>2e Section Cholette</t>
  </si>
  <si>
    <t>HT0822-02</t>
  </si>
  <si>
    <t>2e Section Dallier</t>
  </si>
  <si>
    <t>HT0722-02</t>
  </si>
  <si>
    <t>2e Section Debouchette</t>
  </si>
  <si>
    <t>HT0751-02</t>
  </si>
  <si>
    <t>2e Section Dejoie</t>
  </si>
  <si>
    <t>HT0122-02</t>
  </si>
  <si>
    <t>2e Section Delatre</t>
  </si>
  <si>
    <t>HT0921-02</t>
  </si>
  <si>
    <t>2e Section Derourvay</t>
  </si>
  <si>
    <t>HT0933-02</t>
  </si>
  <si>
    <t>2e Section des Forges</t>
  </si>
  <si>
    <t>HT0131-02</t>
  </si>
  <si>
    <t>HT0741-02</t>
  </si>
  <si>
    <t>2e Section Despas</t>
  </si>
  <si>
    <t>HT0715-02</t>
  </si>
  <si>
    <t>2e Section Dory</t>
  </si>
  <si>
    <t>HT0932-02</t>
  </si>
  <si>
    <t>2e Section Dos d'Ane</t>
  </si>
  <si>
    <t>HT0721-02</t>
  </si>
  <si>
    <t>2e Section Dumont</t>
  </si>
  <si>
    <t>HT1032-02</t>
  </si>
  <si>
    <t>2e Section Eaux Basses</t>
  </si>
  <si>
    <t>HT0441-02</t>
  </si>
  <si>
    <t>2e Section Ecrevisse ou Grosse Roche</t>
  </si>
  <si>
    <t>HT0752-02</t>
  </si>
  <si>
    <t>2e Section Edelin</t>
  </si>
  <si>
    <t>HT0834-02</t>
  </si>
  <si>
    <t>2e Section Espère</t>
  </si>
  <si>
    <t>HT1013-02</t>
  </si>
  <si>
    <t>2e Section Fond-des-Nègres ou Morne Brice</t>
  </si>
  <si>
    <t>HT0832-02</t>
  </si>
  <si>
    <t>2e Section Fond Cochon ou Lopineau</t>
  </si>
  <si>
    <t>HT0831-02</t>
  </si>
  <si>
    <t>2e Section Fond d'Icaque</t>
  </si>
  <si>
    <t>HT0211-02</t>
  </si>
  <si>
    <t>2e Section Fond Melon (Selles)</t>
  </si>
  <si>
    <t>HT0213-04</t>
  </si>
  <si>
    <t>2e Section Fond Melon Michineau</t>
  </si>
  <si>
    <t>HT0141-02</t>
  </si>
  <si>
    <t>2e Section Fonds Baptiste</t>
  </si>
  <si>
    <t>HT0711-02</t>
  </si>
  <si>
    <t>2e Section Fonfrède</t>
  </si>
  <si>
    <t>HT0541-02</t>
  </si>
  <si>
    <t>2e Section Fosse Naboth ou Duvallon</t>
  </si>
  <si>
    <t>HT0213-02</t>
  </si>
  <si>
    <t>2e Section Gaillard</t>
  </si>
  <si>
    <t>HT0434-02</t>
  </si>
  <si>
    <t>2e Section Glaudine ou ""Jacquesil""</t>
  </si>
  <si>
    <t>HT0433-02</t>
  </si>
  <si>
    <t>2e Section Grand Bassin</t>
  </si>
  <si>
    <t>HT0152-03</t>
  </si>
  <si>
    <t>2e Section Grand Vide</t>
  </si>
  <si>
    <t>HT1021-02</t>
  </si>
  <si>
    <t>2e Section Grande-Rivière-Joly</t>
  </si>
  <si>
    <t>HT0132-02</t>
  </si>
  <si>
    <t>2e Section Grande Plaine</t>
  </si>
  <si>
    <t>HT0212-02</t>
  </si>
  <si>
    <t>2e Section Grande Rivière Fesles</t>
  </si>
  <si>
    <t>HT0934-02</t>
  </si>
  <si>
    <t>2e Section Guinaudee</t>
  </si>
  <si>
    <t>HT0311-02</t>
  </si>
  <si>
    <t>2e Section Haut du Cap</t>
  </si>
  <si>
    <t>HT0811-02</t>
  </si>
  <si>
    <t>2e Section Haute Voldrogue</t>
  </si>
  <si>
    <t>HT0631-02</t>
  </si>
  <si>
    <t>2e Section Juampas</t>
  </si>
  <si>
    <t>HT0344-02</t>
  </si>
  <si>
    <t>2e Section la Belle Mère</t>
  </si>
  <si>
    <t>HT0633-02</t>
  </si>
  <si>
    <t>2e Section la Haye</t>
  </si>
  <si>
    <t>HT0911-02</t>
  </si>
  <si>
    <t>2e Section la Pointe</t>
  </si>
  <si>
    <t>HT0622-02</t>
  </si>
  <si>
    <t>2e Section la Selle</t>
  </si>
  <si>
    <t>HT0214-02</t>
  </si>
  <si>
    <t>2e Section La Vallee de Bainet ou Ternier</t>
  </si>
  <si>
    <t>HT0222-02</t>
  </si>
  <si>
    <t>2e Section Labiche</t>
  </si>
  <si>
    <t>HT0422-02</t>
  </si>
  <si>
    <t>2e Section Lamine</t>
  </si>
  <si>
    <t>HT0642-02</t>
  </si>
  <si>
    <t>2e Section Lociane</t>
  </si>
  <si>
    <t>HT0231-02</t>
  </si>
  <si>
    <t>2e Section Mabriole</t>
  </si>
  <si>
    <t>HT0931-02</t>
  </si>
  <si>
    <t>2e Section Mare-Rouge</t>
  </si>
  <si>
    <t>HT0912-02</t>
  </si>
  <si>
    <t>2e Section Mare Rouge</t>
  </si>
  <si>
    <t>HT0611-02</t>
  </si>
  <si>
    <t>2e Section Marmont</t>
  </si>
  <si>
    <t>HT0733-02</t>
  </si>
  <si>
    <t>2e Section Martineau</t>
  </si>
  <si>
    <t>HT0341-02</t>
  </si>
  <si>
    <t>2e Section Mathurin</t>
  </si>
  <si>
    <t>HT0922-02</t>
  </si>
  <si>
    <t>2e Section Mayance</t>
  </si>
  <si>
    <t>HT0713-02</t>
  </si>
  <si>
    <t>2e Section Melonière</t>
  </si>
  <si>
    <t>HT0116-02</t>
  </si>
  <si>
    <t>2e Section Morne Chandelle</t>
  </si>
  <si>
    <t>HT0111-02</t>
  </si>
  <si>
    <t>2e Section Morne l'Hopital</t>
  </si>
  <si>
    <t>HT0312-02</t>
  </si>
  <si>
    <t>2e Section Morne Pele</t>
  </si>
  <si>
    <t>HT0753-02</t>
  </si>
  <si>
    <t>2e Section Nan Sevre</t>
  </si>
  <si>
    <t>HT0612-02</t>
  </si>
  <si>
    <t>2e Section Narang</t>
  </si>
  <si>
    <t>HT0512-02</t>
  </si>
  <si>
    <t>2e Section Passe-Reine ou Bas d'Ennery</t>
  </si>
  <si>
    <t>HT0362-02</t>
  </si>
  <si>
    <t>2e Section Petit Howars (la Fange)</t>
  </si>
  <si>
    <t>HT0513-02</t>
  </si>
  <si>
    <t>2e Section Petite Desdunes</t>
  </si>
  <si>
    <t>HT0121-02</t>
  </si>
  <si>
    <t>2e Section Petite Rivière</t>
  </si>
  <si>
    <t>HT0151-02</t>
  </si>
  <si>
    <t>2e Section Petite Source</t>
  </si>
  <si>
    <t>HT0134-02</t>
  </si>
  <si>
    <t>2e Section Plaine Céleste</t>
  </si>
  <si>
    <t>HT0113-02</t>
  </si>
  <si>
    <t>2e Section Platon Dufrene</t>
  </si>
  <si>
    <t>HT0233-02</t>
  </si>
  <si>
    <t>2e Section Pot de Chambre</t>
  </si>
  <si>
    <t>HT0743-02</t>
  </si>
  <si>
    <t>2e Section Renaudin</t>
  </si>
  <si>
    <t>HT0521-02</t>
  </si>
  <si>
    <t>2e Section Rivière Mancelle</t>
  </si>
  <si>
    <t>HT0442-02</t>
  </si>
  <si>
    <t>2e Section Rose Bonite</t>
  </si>
  <si>
    <t>HT0431-02</t>
  </si>
  <si>
    <t>2e Section Roucou</t>
  </si>
  <si>
    <t>HT0632-02</t>
  </si>
  <si>
    <t>2e Section Roye-Sec</t>
  </si>
  <si>
    <t>HT0621-02</t>
  </si>
  <si>
    <t>2e Section Sarazin</t>
  </si>
  <si>
    <t>HT0331-02</t>
  </si>
  <si>
    <t>2e Section Solon</t>
  </si>
  <si>
    <t>HT0523-02</t>
  </si>
  <si>
    <t>2e Section Sources Chaudes</t>
  </si>
  <si>
    <t>HT0814-02</t>
  </si>
  <si>
    <t>HT0123-02</t>
  </si>
  <si>
    <t>2e Section Tête-à-Boeuf</t>
  </si>
  <si>
    <t>HT1031-02</t>
  </si>
  <si>
    <t>2e Section Tête d'Eau</t>
  </si>
  <si>
    <t>HT0613-02</t>
  </si>
  <si>
    <t>2e Section Tierra Muscady</t>
  </si>
  <si>
    <t>HT0221-02</t>
  </si>
  <si>
    <t>2e Section Trou Mahot</t>
  </si>
  <si>
    <t>HT0914-02</t>
  </si>
  <si>
    <t>2e Source Beauvoir</t>
  </si>
  <si>
    <t>HT0611-03</t>
  </si>
  <si>
    <t>3e Section Aguahedionde (Rive Droite)</t>
  </si>
  <si>
    <t>HT1024-03</t>
  </si>
  <si>
    <t>3e Section Arnaud (Morcou)</t>
  </si>
  <si>
    <t>HT0911-03</t>
  </si>
  <si>
    <t>3e Section Aubert</t>
  </si>
  <si>
    <t>HT0613-03</t>
  </si>
  <si>
    <t>3e Section Baille Tourrible</t>
  </si>
  <si>
    <t>HT0551-03</t>
  </si>
  <si>
    <t>3e Section Bas de Sault</t>
  </si>
  <si>
    <t>HT0743-03</t>
  </si>
  <si>
    <t>3e Section Beauclos</t>
  </si>
  <si>
    <t>HT0118-03</t>
  </si>
  <si>
    <t>3e Section Bellevue</t>
  </si>
  <si>
    <t>HT0751-03</t>
  </si>
  <si>
    <t>3e Section Bony</t>
  </si>
  <si>
    <t>HT0134-03</t>
  </si>
  <si>
    <t>3e Section Boucan Bois Pin</t>
  </si>
  <si>
    <t>HT0341-03</t>
  </si>
  <si>
    <t>3e Section Bouyaha</t>
  </si>
  <si>
    <t>HT0222-03</t>
  </si>
  <si>
    <t>3e Section Bras Gauche</t>
  </si>
  <si>
    <t>HT0731-03</t>
  </si>
  <si>
    <t>3e Section Brodequin</t>
  </si>
  <si>
    <t>HT0231-03</t>
  </si>
  <si>
    <t>3e Section Callumette</t>
  </si>
  <si>
    <t>HT0361-03</t>
  </si>
  <si>
    <t>3e Section Camp Coq</t>
  </si>
  <si>
    <t>HT0331-03</t>
  </si>
  <si>
    <t>3e Section Caracol</t>
  </si>
  <si>
    <t>HT0713-03</t>
  </si>
  <si>
    <t>3e Section Carrefour Canon</t>
  </si>
  <si>
    <t>HT0831-03</t>
  </si>
  <si>
    <t>3e Section Champy (Nan Campêche)</t>
  </si>
  <si>
    <t>HT0512-03</t>
  </si>
  <si>
    <t>3e Section Chemin Neuf</t>
  </si>
  <si>
    <t>HT0211-03</t>
  </si>
  <si>
    <t>3e Section Cochon Gras</t>
  </si>
  <si>
    <t>HT0441-03</t>
  </si>
  <si>
    <t>3e Section Corosse</t>
  </si>
  <si>
    <t>HT0752-03</t>
  </si>
  <si>
    <t>3e Section Cosse</t>
  </si>
  <si>
    <t>HT0432-03</t>
  </si>
  <si>
    <t>3e Section Cotelette</t>
  </si>
  <si>
    <t>HT0922-03</t>
  </si>
  <si>
    <t>3e Section Cotes de Fer</t>
  </si>
  <si>
    <t>HT0622-03</t>
  </si>
  <si>
    <t>3e Section Coupe Mardi Gras</t>
  </si>
  <si>
    <t>HT0343-03</t>
  </si>
  <si>
    <t>3e Section Cracaraille</t>
  </si>
  <si>
    <t>HT0723-03</t>
  </si>
  <si>
    <t>3e Section d'Arniquet</t>
  </si>
  <si>
    <t>HT0931-03</t>
  </si>
  <si>
    <t>3e Section Dame</t>
  </si>
  <si>
    <t>HT0812-03</t>
  </si>
  <si>
    <t>3e Section Danglise</t>
  </si>
  <si>
    <t>HT0352-03</t>
  </si>
  <si>
    <t>3e Section de Corail</t>
  </si>
  <si>
    <t>HT0623-03</t>
  </si>
  <si>
    <t>3e Section des Bayes</t>
  </si>
  <si>
    <t>HT0921-03</t>
  </si>
  <si>
    <t>3e Section des Granges</t>
  </si>
  <si>
    <t>HT0141-03</t>
  </si>
  <si>
    <t>3e Section des Vases</t>
  </si>
  <si>
    <t>HT0822-03</t>
  </si>
  <si>
    <t>3e Section Desormeau</t>
  </si>
  <si>
    <t>HT1011-03</t>
  </si>
  <si>
    <t>3e Section Dessources</t>
  </si>
  <si>
    <t>HT0114-03</t>
  </si>
  <si>
    <t>3e Section Etang du Jonc</t>
  </si>
  <si>
    <t>HT0133-03</t>
  </si>
  <si>
    <t>3e Section Fond Parisien</t>
  </si>
  <si>
    <t>HT1031-03</t>
  </si>
  <si>
    <t>3e Section Fond Tortue</t>
  </si>
  <si>
    <t>HT0823-03</t>
  </si>
  <si>
    <t>3e Section Garcasse</t>
  </si>
  <si>
    <t>HT0323-03</t>
  </si>
  <si>
    <t>3e Section Genipailler</t>
  </si>
  <si>
    <t>HT0531-03</t>
  </si>
  <si>
    <t>3e Section Goyavier</t>
  </si>
  <si>
    <t>HT0322-03</t>
  </si>
  <si>
    <t>3e Section Grand Boucan</t>
  </si>
  <si>
    <t>HT0621-03</t>
  </si>
  <si>
    <t>HT0832-03</t>
  </si>
  <si>
    <t>3e Section Grand Vincent</t>
  </si>
  <si>
    <t>HT0121-03</t>
  </si>
  <si>
    <t>3e Section Grande Rivère</t>
  </si>
  <si>
    <t>HT0151-03</t>
  </si>
  <si>
    <t>3e Section Grande Source</t>
  </si>
  <si>
    <t>HT0732-03</t>
  </si>
  <si>
    <t>3e Section Grenodière</t>
  </si>
  <si>
    <t>HT0733-03</t>
  </si>
  <si>
    <t>3e Section Gros Marin</t>
  </si>
  <si>
    <t>HT0532-03</t>
  </si>
  <si>
    <t>3e Section Guillaume Moge (Quartier de Desarmes)</t>
  </si>
  <si>
    <t>HT0612-03</t>
  </si>
  <si>
    <t>3e Section Hatty</t>
  </si>
  <si>
    <t>HT0913-03</t>
  </si>
  <si>
    <t>3e Section Haut des Moustiques</t>
  </si>
  <si>
    <t>HT0371-03</t>
  </si>
  <si>
    <t>3e Section Haut Martineau</t>
  </si>
  <si>
    <t>HT0811-03</t>
  </si>
  <si>
    <t>3e Section Haute Guinaudee</t>
  </si>
  <si>
    <t>HT0821-03</t>
  </si>
  <si>
    <t>3e Section Îlet à Pierre Joseph</t>
  </si>
  <si>
    <t>HT0834-03</t>
  </si>
  <si>
    <t>3e Section Jean Bellune</t>
  </si>
  <si>
    <t>HT0814-03</t>
  </si>
  <si>
    <t>3e Section l'Assise ou Chameau</t>
  </si>
  <si>
    <t>HT0221-03</t>
  </si>
  <si>
    <t>3e Section La Vallee de Bainet</t>
  </si>
  <si>
    <t>HT0542-03</t>
  </si>
  <si>
    <t>3e Section Labady</t>
  </si>
  <si>
    <t>HT0711-03</t>
  </si>
  <si>
    <t>3e Section Laborde</t>
  </si>
  <si>
    <t>HT0641-03</t>
  </si>
  <si>
    <t>3e Section Lamielle</t>
  </si>
  <si>
    <t>HT1022-03</t>
  </si>
  <si>
    <t>3e Section Liève ou Vigny</t>
  </si>
  <si>
    <t>HT0753-03</t>
  </si>
  <si>
    <t>3e Section Loby</t>
  </si>
  <si>
    <t>HT0411-03</t>
  </si>
  <si>
    <t>3e Section Loiseau</t>
  </si>
  <si>
    <t>HT0212-03</t>
  </si>
  <si>
    <t>3e Section Macary</t>
  </si>
  <si>
    <t>HT0111-03</t>
  </si>
  <si>
    <t>3e Section Martissant</t>
  </si>
  <si>
    <t>HT0342-03</t>
  </si>
  <si>
    <t>3e Section Matador</t>
  </si>
  <si>
    <t>HT0715-03</t>
  </si>
  <si>
    <t>3e Section Melon</t>
  </si>
  <si>
    <t>HT0332-03</t>
  </si>
  <si>
    <t>3e Section Montagne Noire</t>
  </si>
  <si>
    <t>HT0214-03</t>
  </si>
  <si>
    <t>3e Section Morne à Brûler</t>
  </si>
  <si>
    <t>HT0321-03</t>
  </si>
  <si>
    <t>3e Section Mornet</t>
  </si>
  <si>
    <t>HT0833-03</t>
  </si>
  <si>
    <t>3e Section Mouline</t>
  </si>
  <si>
    <t>HT0123-03</t>
  </si>
  <si>
    <t>3e Section Moussambe</t>
  </si>
  <si>
    <t>HT0541-03</t>
  </si>
  <si>
    <t>3e Section Oge</t>
  </si>
  <si>
    <t>HT1013-03</t>
  </si>
  <si>
    <t>3e Section Pemerle</t>
  </si>
  <si>
    <t>HT0311-03</t>
  </si>
  <si>
    <t>3e Section Petit Anse</t>
  </si>
  <si>
    <t>HT0131-03</t>
  </si>
  <si>
    <t>3e Section Petit Bois</t>
  </si>
  <si>
    <t>HT0116-03</t>
  </si>
  <si>
    <t>3e Section Petit Boucan</t>
  </si>
  <si>
    <t>HT0351-03</t>
  </si>
  <si>
    <t>3e Section Petit Bourgde Borgne</t>
  </si>
  <si>
    <t>HT0933-03</t>
  </si>
  <si>
    <t>3e Section Plaine d'Orange</t>
  </si>
  <si>
    <t>HT0552-03</t>
  </si>
  <si>
    <t>3e Section Platon</t>
  </si>
  <si>
    <t>HT0511-03</t>
  </si>
  <si>
    <t>3e Section Pte Rivière de Bayonnais</t>
  </si>
  <si>
    <t>HT0741-03</t>
  </si>
  <si>
    <t>3e Section Quentin</t>
  </si>
  <si>
    <t>HT0372-03</t>
  </si>
  <si>
    <t>3e Section Ravine Trompette</t>
  </si>
  <si>
    <t>HT0932-03</t>
  </si>
  <si>
    <t>3e Section Reserve ou Ti Paradis</t>
  </si>
  <si>
    <t>HT0632-03</t>
  </si>
  <si>
    <t>3e Section Riaribes</t>
  </si>
  <si>
    <t>HT0521-03</t>
  </si>
  <si>
    <t>3e Section Rivière Blanche</t>
  </si>
  <si>
    <t>HT0431-03</t>
  </si>
  <si>
    <t>3e Section Roche Plate</t>
  </si>
  <si>
    <t>HT0313-03</t>
  </si>
  <si>
    <t>3e Section Roucou</t>
  </si>
  <si>
    <t>HT1021-03</t>
  </si>
  <si>
    <t>3e Section Saut du Baril</t>
  </si>
  <si>
    <t>HT0421-03</t>
  </si>
  <si>
    <t>3e Section Savane Longue</t>
  </si>
  <si>
    <t>HT1012-03</t>
  </si>
  <si>
    <t>3e Section Silègue</t>
  </si>
  <si>
    <t>HT0712-03</t>
  </si>
  <si>
    <t>3e Section Solon</t>
  </si>
  <si>
    <t>HT0115-03</t>
  </si>
  <si>
    <t>3e Section Sourcailles</t>
  </si>
  <si>
    <t>HT0142-03</t>
  </si>
  <si>
    <t>3e Section Source Matelas</t>
  </si>
  <si>
    <t>HT0113-03</t>
  </si>
  <si>
    <t>3e Section Taïfer</t>
  </si>
  <si>
    <t>HT0714-03</t>
  </si>
  <si>
    <t>3e Section Tibi Davezac</t>
  </si>
  <si>
    <t>HT1023-04</t>
  </si>
  <si>
    <t>3e Section Tournade (Quartier de Changeux)</t>
  </si>
  <si>
    <t>HT0722-03</t>
  </si>
  <si>
    <t>3e Section Trichet</t>
  </si>
  <si>
    <t>HT0122-03</t>
  </si>
  <si>
    <t>3e Section Trou Chouchou</t>
  </si>
  <si>
    <t>HT0132-03</t>
  </si>
  <si>
    <t>3e Section Trou d'Eau</t>
  </si>
  <si>
    <t>HT0152-04</t>
  </si>
  <si>
    <t>3e Section Trou Louis</t>
  </si>
  <si>
    <t>HT1025-03</t>
  </si>
  <si>
    <t>3e Section Vassal Labiche</t>
  </si>
  <si>
    <t>HT0934-03</t>
  </si>
  <si>
    <t>3e Section Vieille Hatte</t>
  </si>
  <si>
    <t>HT0611-04</t>
  </si>
  <si>
    <t>4e Section Aguahedionde (Rive Gauche)</t>
  </si>
  <si>
    <t>HT0222-04</t>
  </si>
  <si>
    <t>4e Section Amazone</t>
  </si>
  <si>
    <t>HT0811-04</t>
  </si>
  <si>
    <t>4e Section Basse Guinaudee</t>
  </si>
  <si>
    <t>HT0322-04</t>
  </si>
  <si>
    <t>4e Section Bassin Diamant</t>
  </si>
  <si>
    <t>HT0115-04</t>
  </si>
  <si>
    <t>4e Section Belle Fontaine</t>
  </si>
  <si>
    <t>HT0118-04</t>
  </si>
  <si>
    <t>4e Section Bellevue</t>
  </si>
  <si>
    <t>HT0114-04</t>
  </si>
  <si>
    <t>4e Section Bellevue la Montagne</t>
  </si>
  <si>
    <t>HT1012-04</t>
  </si>
  <si>
    <t>4e Section Bezin</t>
  </si>
  <si>
    <t>HT0134-04</t>
  </si>
  <si>
    <t>4e Section Boucan Bois Pin</t>
  </si>
  <si>
    <t>HT1013-04</t>
  </si>
  <si>
    <t>4e Section Cocoyers-Ducheine</t>
  </si>
  <si>
    <t>HT0231-04</t>
  </si>
  <si>
    <t>4e Section Corail Lamothe</t>
  </si>
  <si>
    <t>HT0621-04</t>
  </si>
  <si>
    <t>4e Section Crête Brûlee</t>
  </si>
  <si>
    <t>HT0753-04</t>
  </si>
  <si>
    <t>4e Section Dalmette</t>
  </si>
  <si>
    <t>HT0132-04</t>
  </si>
  <si>
    <t>4e Section des Crochus</t>
  </si>
  <si>
    <t>HT0532-04</t>
  </si>
  <si>
    <t>4e Section Desarmes (Quartier de Desarmes)</t>
  </si>
  <si>
    <t>HT0731-04</t>
  </si>
  <si>
    <t>4e Section Flamands</t>
  </si>
  <si>
    <t>HT0122-04</t>
  </si>
  <si>
    <t>4e Section Fond Arabie</t>
  </si>
  <si>
    <t>HT0121-04</t>
  </si>
  <si>
    <t>4e Section Fond de Boudin</t>
  </si>
  <si>
    <t>HT0212-04</t>
  </si>
  <si>
    <t>4e Section Fond Jean Noël</t>
  </si>
  <si>
    <t>HT0142-04</t>
  </si>
  <si>
    <t>4e Section Fonds des Blancs (Casale)</t>
  </si>
  <si>
    <t>HT0331-04</t>
  </si>
  <si>
    <t>4e Section Gambade</t>
  </si>
  <si>
    <t>HT0151-04</t>
  </si>
  <si>
    <t>4e Section Grand Lagon</t>
  </si>
  <si>
    <t>HT0321-04</t>
  </si>
  <si>
    <t>4e Section Grande Ravine</t>
  </si>
  <si>
    <t>HT0221-04</t>
  </si>
  <si>
    <t>4e Section Haut Grandou</t>
  </si>
  <si>
    <t>HT0411-04</t>
  </si>
  <si>
    <t>4e Section Haut Madeleine</t>
  </si>
  <si>
    <t>HT0352-04</t>
  </si>
  <si>
    <t>4e Section Haut Petit Borgne</t>
  </si>
  <si>
    <t>HT0372-04</t>
  </si>
  <si>
    <t>4e Section Joly</t>
  </si>
  <si>
    <t>HT0521-04</t>
  </si>
  <si>
    <t>4e Section l'Acul</t>
  </si>
  <si>
    <t>HT0932-04</t>
  </si>
  <si>
    <t>4e Section l'Estère Dere</t>
  </si>
  <si>
    <t>HT0211-04</t>
  </si>
  <si>
    <t>4e Section La Gosseline</t>
  </si>
  <si>
    <t>HT0934-04</t>
  </si>
  <si>
    <t>4e Section la Montagne</t>
  </si>
  <si>
    <t>HT1031-04</t>
  </si>
  <si>
    <t>4e Section la Plaine</t>
  </si>
  <si>
    <t>HT0812-04</t>
  </si>
  <si>
    <t>4e Section la Seringue</t>
  </si>
  <si>
    <t>HT0342-04</t>
  </si>
  <si>
    <t>4e Section Laguille</t>
  </si>
  <si>
    <t>HT0551-04</t>
  </si>
  <si>
    <t>4e Section Lalomas</t>
  </si>
  <si>
    <t>HT0531-04</t>
  </si>
  <si>
    <t>4e Section Lalouère</t>
  </si>
  <si>
    <t>HT0711-04</t>
  </si>
  <si>
    <t>4e Section Laurent</t>
  </si>
  <si>
    <t>HT0832-04</t>
  </si>
  <si>
    <t>4e Section les Gommiers</t>
  </si>
  <si>
    <t>HT0911-04</t>
  </si>
  <si>
    <t>4e Section Mahotière</t>
  </si>
  <si>
    <t>HT0821-04</t>
  </si>
  <si>
    <t>4e Section Mandou</t>
  </si>
  <si>
    <t>HT0371-04</t>
  </si>
  <si>
    <t>4e Section Mapou</t>
  </si>
  <si>
    <t>HT0733-04</t>
  </si>
  <si>
    <t>4e Section Mare Henri</t>
  </si>
  <si>
    <t>HT0133-05</t>
  </si>
  <si>
    <t>4e Section Mare Roseaux</t>
  </si>
  <si>
    <t>HT0622-04</t>
  </si>
  <si>
    <t>4e Section Montagne Terrible</t>
  </si>
  <si>
    <t>HT0141-04</t>
  </si>
  <si>
    <t>4e Section Montrouis</t>
  </si>
  <si>
    <t>HT0712-04</t>
  </si>
  <si>
    <t>4e Section Moreau</t>
  </si>
  <si>
    <t>HT1023-01</t>
  </si>
  <si>
    <t>4e Section Morisseau</t>
  </si>
  <si>
    <t>HT0123-04</t>
  </si>
  <si>
    <t>4e Section Moussambe</t>
  </si>
  <si>
    <t>HT0131-04</t>
  </si>
  <si>
    <t>4e Section Petit Bois</t>
  </si>
  <si>
    <t>HT0822-04</t>
  </si>
  <si>
    <t>4e Section Petite Rivière</t>
  </si>
  <si>
    <t>HT0152-05</t>
  </si>
  <si>
    <t>4e Section Pointe à Raquette</t>
  </si>
  <si>
    <t>HT0541-04</t>
  </si>
  <si>
    <t>4e Section Poste Pierrot</t>
  </si>
  <si>
    <t>HT0511-04</t>
  </si>
  <si>
    <t>4e Section Poteaux</t>
  </si>
  <si>
    <t>HT0113-04</t>
  </si>
  <si>
    <t>4e Section Procy</t>
  </si>
  <si>
    <t>HT0512-04</t>
  </si>
  <si>
    <t>4e Section Puilboreau</t>
  </si>
  <si>
    <t>HT0921-04</t>
  </si>
  <si>
    <t>4e Section Rivière de Barre</t>
  </si>
  <si>
    <t>HT0341-04</t>
  </si>
  <si>
    <t>4e Section San-Yago</t>
  </si>
  <si>
    <t>HT0432-04</t>
  </si>
  <si>
    <t>4e Section Sarazin</t>
  </si>
  <si>
    <t>HT0542-04</t>
  </si>
  <si>
    <t>4e Section Savane à Roche</t>
  </si>
  <si>
    <t>HT0421-04</t>
  </si>
  <si>
    <t>4e Section Savane au Lait</t>
  </si>
  <si>
    <t>HT0361-04</t>
  </si>
  <si>
    <t>4e Section Soufrière</t>
  </si>
  <si>
    <t>HT0834-04</t>
  </si>
  <si>
    <t>4e Section Tozia</t>
  </si>
  <si>
    <t>HT0351-04</t>
  </si>
  <si>
    <t>4e Section Trou d'Enfer</t>
  </si>
  <si>
    <t>HT0732-04</t>
  </si>
  <si>
    <t>4e Section Zanglais</t>
  </si>
  <si>
    <t>HT0822-05</t>
  </si>
  <si>
    <t>5e Section Baliverne</t>
  </si>
  <si>
    <t>HT0221-05</t>
  </si>
  <si>
    <t>5e Section Bas de Grandou</t>
  </si>
  <si>
    <t>HT0911-05</t>
  </si>
  <si>
    <t>5e Section Bas des Moustiques</t>
  </si>
  <si>
    <t>HT0352-05</t>
  </si>
  <si>
    <t>5e Section Bas Quartier</t>
  </si>
  <si>
    <t>HT0532-05</t>
  </si>
  <si>
    <t>5e Section Bastien</t>
  </si>
  <si>
    <t>HT0231-05</t>
  </si>
  <si>
    <t>5e Section Bel Air</t>
  </si>
  <si>
    <t>HT0114-05</t>
  </si>
  <si>
    <t>5e Section Bellevue Chardonnière</t>
  </si>
  <si>
    <t>HT0531-05</t>
  </si>
  <si>
    <t>5e Section Bocozelle</t>
  </si>
  <si>
    <t>HT0921-05</t>
  </si>
  <si>
    <t>5e Section Bonneau</t>
  </si>
  <si>
    <t>HT0222-05</t>
  </si>
  <si>
    <t>5e Section Boucan Belier</t>
  </si>
  <si>
    <t>HT0351-05</t>
  </si>
  <si>
    <t>5e Section Champagne</t>
  </si>
  <si>
    <t>HT0321-05</t>
  </si>
  <si>
    <t>5e Section Coupe à David</t>
  </si>
  <si>
    <t>HT0113-05</t>
  </si>
  <si>
    <t>5e Section Coupeau</t>
  </si>
  <si>
    <t>HT0141-05</t>
  </si>
  <si>
    <t>5e Section Delices</t>
  </si>
  <si>
    <t>HT0934-05</t>
  </si>
  <si>
    <t>5e Section Dessources</t>
  </si>
  <si>
    <t>HT0372-05</t>
  </si>
  <si>
    <t>5e Section Dubourg</t>
  </si>
  <si>
    <t>HT0834-05</t>
  </si>
  <si>
    <t>5e Section Duchity</t>
  </si>
  <si>
    <t>HT0541-05</t>
  </si>
  <si>
    <t>5e Section Fiefe ou Petit Cahos</t>
  </si>
  <si>
    <t>HT0134-05</t>
  </si>
  <si>
    <t>5e Section Génipailler</t>
  </si>
  <si>
    <t>HT0421-05</t>
  </si>
  <si>
    <t>5e Section Gens de Nantes</t>
  </si>
  <si>
    <t>HT0115-05</t>
  </si>
  <si>
    <t>5e Section Grand Fond</t>
  </si>
  <si>
    <t>HT0123-05</t>
  </si>
  <si>
    <t>5e Section Grande Colline</t>
  </si>
  <si>
    <t>HT0152-01</t>
  </si>
  <si>
    <t>5e Section Gros Mangle</t>
  </si>
  <si>
    <t>HT0342-05</t>
  </si>
  <si>
    <t>5e Section Haut du Trou</t>
  </si>
  <si>
    <t>HT0331-05</t>
  </si>
  <si>
    <t>5e Section Jolitrou</t>
  </si>
  <si>
    <t>HT0551-05</t>
  </si>
  <si>
    <t>5e Section l'Ermite</t>
  </si>
  <si>
    <t>HT0371-05</t>
  </si>
  <si>
    <t>5e Section la Trouble</t>
  </si>
  <si>
    <t>HT0511-05</t>
  </si>
  <si>
    <t>5e Section Labranle</t>
  </si>
  <si>
    <t>HT0733-05</t>
  </si>
  <si>
    <t>5e Section Laroque</t>
  </si>
  <si>
    <t>HT0211-05</t>
  </si>
  <si>
    <t>5e Section Marbial</t>
  </si>
  <si>
    <t>HT0731-05</t>
  </si>
  <si>
    <t>5e Section Mare à Coiffe</t>
  </si>
  <si>
    <t>HT0711-05</t>
  </si>
  <si>
    <t>5e Section Mercy</t>
  </si>
  <si>
    <t>HT0432-05</t>
  </si>
  <si>
    <t>5e Section Moka Neuf</t>
  </si>
  <si>
    <t>HT0121-05</t>
  </si>
  <si>
    <t>5e Section Palmiste à Vin</t>
  </si>
  <si>
    <t>HT0133-04</t>
  </si>
  <si>
    <t>5e Section Pays Pourri</t>
  </si>
  <si>
    <t>HT0521-05</t>
  </si>
  <si>
    <t>5e Section Pendu</t>
  </si>
  <si>
    <t>HT0542-05</t>
  </si>
  <si>
    <t>5e Section Perodin</t>
  </si>
  <si>
    <t>HT0131-05</t>
  </si>
  <si>
    <t>5e Section Petit Bois</t>
  </si>
  <si>
    <t>HT0151-05</t>
  </si>
  <si>
    <t>5e Section Picmy</t>
  </si>
  <si>
    <t>HT0811-05</t>
  </si>
  <si>
    <t>5e Section Ravine à Charles</t>
  </si>
  <si>
    <t>HT0361-05</t>
  </si>
  <si>
    <t>5e Section Ravine Desroches</t>
  </si>
  <si>
    <t>HT1031-05</t>
  </si>
  <si>
    <t>5e Section Rivière Salee</t>
  </si>
  <si>
    <t>HT0212-05</t>
  </si>
  <si>
    <t>5e Section Savane Dubois</t>
  </si>
  <si>
    <t>HT0732-05</t>
  </si>
  <si>
    <t>5e Section Sucrerie Henri</t>
  </si>
  <si>
    <t>HT0122-05</t>
  </si>
  <si>
    <t>5e Section Trou Canari</t>
  </si>
  <si>
    <t>HT0221-06</t>
  </si>
  <si>
    <t>6e Section Bas de Lacroix</t>
  </si>
  <si>
    <t>HT0131-06</t>
  </si>
  <si>
    <t>6e Section Belle Fontaine</t>
  </si>
  <si>
    <t>HT0711-06</t>
  </si>
  <si>
    <t>6e Section Boulmier</t>
  </si>
  <si>
    <t>HT0113-06</t>
  </si>
  <si>
    <t>6e Section Bouvier</t>
  </si>
  <si>
    <t>HT0352-06</t>
  </si>
  <si>
    <t>6e Section Bras Gauche</t>
  </si>
  <si>
    <t>HT0531-06</t>
  </si>
  <si>
    <t>6e Section Charrette</t>
  </si>
  <si>
    <t>HT0331-06</t>
  </si>
  <si>
    <t>6e Section Cormiers</t>
  </si>
  <si>
    <t>HT0432-06</t>
  </si>
  <si>
    <t>6e Section Fond Bleu</t>
  </si>
  <si>
    <t>HT0123-06</t>
  </si>
  <si>
    <t>6e Section Grande Colline</t>
  </si>
  <si>
    <t>HT0934-06</t>
  </si>
  <si>
    <t>6e Section Grande Source</t>
  </si>
  <si>
    <t>HT0811-06</t>
  </si>
  <si>
    <t>6e Section Îles Blanches</t>
  </si>
  <si>
    <t>HT0361-06</t>
  </si>
  <si>
    <t>6e Section Ilot-à-Corne</t>
  </si>
  <si>
    <t>HT0222-06</t>
  </si>
  <si>
    <t>6e Section Jamais Vu</t>
  </si>
  <si>
    <t>HT0731-06</t>
  </si>
  <si>
    <t>6e Section La Colline</t>
  </si>
  <si>
    <t>HT0911-06</t>
  </si>
  <si>
    <t>6e Section la Corne</t>
  </si>
  <si>
    <t>HT0541-06</t>
  </si>
  <si>
    <t>6e Section la Croix ou Grand Cahos</t>
  </si>
  <si>
    <t>HT0371-06</t>
  </si>
  <si>
    <t>6e Section la Ville</t>
  </si>
  <si>
    <t>HT0551-06</t>
  </si>
  <si>
    <t>6e Section Lacedras</t>
  </si>
  <si>
    <t>HT0921-06</t>
  </si>
  <si>
    <t>6e Section Lafague (Chamoise)</t>
  </si>
  <si>
    <t>HT0834-06</t>
  </si>
  <si>
    <t>6e Section Les Îles Cayemittes</t>
  </si>
  <si>
    <t>HT0141-06</t>
  </si>
  <si>
    <t>6e Section Matheux</t>
  </si>
  <si>
    <t>HT0542-06</t>
  </si>
  <si>
    <t>6e Section Medor</t>
  </si>
  <si>
    <t>HT0351-06</t>
  </si>
  <si>
    <t>6e Section Molas</t>
  </si>
  <si>
    <t>HT0211-06</t>
  </si>
  <si>
    <t>6e Section Montagne La Voûte</t>
  </si>
  <si>
    <t>HT0121-06</t>
  </si>
  <si>
    <t>6e Section Orangers</t>
  </si>
  <si>
    <t>HT0151-06</t>
  </si>
  <si>
    <t>6e Section Petite Anse</t>
  </si>
  <si>
    <t>HT0231-06</t>
  </si>
  <si>
    <t>6e Section Pichon</t>
  </si>
  <si>
    <t>HT0372-06</t>
  </si>
  <si>
    <t>6e Section Piment</t>
  </si>
  <si>
    <t>HT0521-06</t>
  </si>
  <si>
    <t>6e Section Savane Carree</t>
  </si>
  <si>
    <t>HT0732-06</t>
  </si>
  <si>
    <t>6e Section Solon</t>
  </si>
  <si>
    <t>HT0321-06</t>
  </si>
  <si>
    <t>6e Section Soufrière</t>
  </si>
  <si>
    <t>HT0532-06</t>
  </si>
  <si>
    <t>6e Section Terre Natte</t>
  </si>
  <si>
    <t>HT0122-06</t>
  </si>
  <si>
    <t>6e Section Trou Canari</t>
  </si>
  <si>
    <t>HT0371-07</t>
  </si>
  <si>
    <t>7e Section Bassin</t>
  </si>
  <si>
    <t>HT0131-07</t>
  </si>
  <si>
    <t>7e Section Belle Fontaine</t>
  </si>
  <si>
    <t>HT0221-07</t>
  </si>
  <si>
    <t>7e Section Bras Gauche</t>
  </si>
  <si>
    <t>HT0732-07</t>
  </si>
  <si>
    <t>7e Section Cherette</t>
  </si>
  <si>
    <t>HT0351-07</t>
  </si>
  <si>
    <t>7e Section Cote de Feret Fond Lagrange</t>
  </si>
  <si>
    <t>HT0122-07</t>
  </si>
  <si>
    <t>7e Section des Platons</t>
  </si>
  <si>
    <t>HT0934-07</t>
  </si>
  <si>
    <t>7e Section Diondion</t>
  </si>
  <si>
    <t>HT0731-07</t>
  </si>
  <si>
    <t>7e Section Frangipane</t>
  </si>
  <si>
    <t>HT0123-07</t>
  </si>
  <si>
    <t>7e Section Gerard</t>
  </si>
  <si>
    <t>HT0211-07</t>
  </si>
  <si>
    <t>7e Section Grande Rivière de Jacmel</t>
  </si>
  <si>
    <t>HT0113-07</t>
  </si>
  <si>
    <t>7e Section Lavalle</t>
  </si>
  <si>
    <t>HT0231-07</t>
  </si>
  <si>
    <t>7e Section Mapou</t>
  </si>
  <si>
    <t>HT0811-07</t>
  </si>
  <si>
    <t>7e Section Marfranc ou Grande Rivière</t>
  </si>
  <si>
    <t>HT0551-07</t>
  </si>
  <si>
    <t>7e Section Marmont</t>
  </si>
  <si>
    <t>HT0521-07</t>
  </si>
  <si>
    <t>7e Section Moulin</t>
  </si>
  <si>
    <t>HT0121-07</t>
  </si>
  <si>
    <t>7e Section Parques</t>
  </si>
  <si>
    <t>HT0372-07</t>
  </si>
  <si>
    <t>7e Section Rivière Laporte</t>
  </si>
  <si>
    <t>HT0211-08</t>
  </si>
  <si>
    <t>8e Section Bas Coq Chante</t>
  </si>
  <si>
    <t>HT0121-08</t>
  </si>
  <si>
    <t>8e Section Beausejour</t>
  </si>
  <si>
    <t>HT0131-08</t>
  </si>
  <si>
    <t>8e Section Belle Fontaine</t>
  </si>
  <si>
    <t>HT0113-08</t>
  </si>
  <si>
    <t>8e Section Berly</t>
  </si>
  <si>
    <t>HT0731-08</t>
  </si>
  <si>
    <t>8e Section Colline à Mongons</t>
  </si>
  <si>
    <t>HT0732-08</t>
  </si>
  <si>
    <t>8e Section Corail-Henri</t>
  </si>
  <si>
    <t>HT0122-08</t>
  </si>
  <si>
    <t>8e Section des Platons</t>
  </si>
  <si>
    <t>HT0811-08</t>
  </si>
  <si>
    <t>8e Section Fond Rouge Dahere</t>
  </si>
  <si>
    <t>HT0371-08</t>
  </si>
  <si>
    <t>8e Section Grande Rivière</t>
  </si>
  <si>
    <t>HT0551-08</t>
  </si>
  <si>
    <t>8e Section l'Attalaye</t>
  </si>
  <si>
    <t>HT0372-08</t>
  </si>
  <si>
    <t>8e Section Margot</t>
  </si>
  <si>
    <t>HT0221-08</t>
  </si>
  <si>
    <t>8e Section Oranger</t>
  </si>
  <si>
    <t>HT0521-08</t>
  </si>
  <si>
    <t>8e Section Ravine Gros Morne</t>
  </si>
  <si>
    <t>HT0221-09</t>
  </si>
  <si>
    <t>9e Section Bas des Gris Gris</t>
  </si>
  <si>
    <t>HT0113-09</t>
  </si>
  <si>
    <t>9e Section Bizoton</t>
  </si>
  <si>
    <t>HT0121-09</t>
  </si>
  <si>
    <t>9e Section Citronniers</t>
  </si>
  <si>
    <t>HT0131-09</t>
  </si>
  <si>
    <t>9e Section des Crochus</t>
  </si>
  <si>
    <t>HT0122-09</t>
  </si>
  <si>
    <t>9e Section des Palmes</t>
  </si>
  <si>
    <t>HT0731-09</t>
  </si>
  <si>
    <t>9e Section Fond des Blancs</t>
  </si>
  <si>
    <t>HT0811-09</t>
  </si>
  <si>
    <t>9e Section Fond Rouge Torbeck</t>
  </si>
  <si>
    <t>HT0211-09</t>
  </si>
  <si>
    <t>9e Section Haut Coq Chante</t>
  </si>
  <si>
    <t>HT0613-04</t>
  </si>
  <si>
    <t>La Hoye</t>
  </si>
  <si>
    <t>type_zone</t>
  </si>
  <si>
    <t>rural</t>
  </si>
  <si>
    <t>urbain</t>
  </si>
  <si>
    <t>ainse</t>
  </si>
  <si>
    <t xml:space="preserve">Irois </t>
  </si>
  <si>
    <t>cayes_1</t>
  </si>
  <si>
    <t>Brefaite</t>
  </si>
  <si>
    <t>adh_1</t>
  </si>
  <si>
    <t>Gaillard</t>
  </si>
  <si>
    <t>bel_1</t>
  </si>
  <si>
    <t>gon_1</t>
  </si>
  <si>
    <t>gon_2</t>
  </si>
  <si>
    <t>Trou-Sable</t>
  </si>
  <si>
    <t>gon_3</t>
  </si>
  <si>
    <t>Chatelain</t>
  </si>
  <si>
    <t>hin_1</t>
  </si>
  <si>
    <t>hin_2</t>
  </si>
  <si>
    <t>Bois-Verna</t>
  </si>
  <si>
    <t>jac_2</t>
  </si>
  <si>
    <t>mari_1</t>
  </si>
  <si>
    <t>Pérédo</t>
  </si>
  <si>
    <t>tib_1</t>
  </si>
  <si>
    <t>Sevré</t>
  </si>
  <si>
    <t>jer_1</t>
  </si>
  <si>
    <t>mir_1</t>
  </si>
  <si>
    <t>Nan pilòn</t>
  </si>
  <si>
    <t>mir_2</t>
  </si>
  <si>
    <t>Bas lédier</t>
  </si>
  <si>
    <t>mir_3</t>
  </si>
  <si>
    <t>Pilone</t>
  </si>
  <si>
    <t>msn_1</t>
  </si>
  <si>
    <t>Morne calvaire</t>
  </si>
  <si>
    <t>msn_2</t>
  </si>
  <si>
    <t>msn_3</t>
  </si>
  <si>
    <t>Marre rouge buvoir</t>
  </si>
  <si>
    <t>ros_1</t>
  </si>
  <si>
    <t>ros_2</t>
  </si>
  <si>
    <t>Gommiers</t>
  </si>
  <si>
    <t>sldn_1</t>
  </si>
  <si>
    <t>sldn_2</t>
  </si>
  <si>
    <t>Cité devilnord</t>
  </si>
  <si>
    <t>sldn_3</t>
  </si>
  <si>
    <t>Degrange</t>
  </si>
  <si>
    <t>sldn_4</t>
  </si>
  <si>
    <t>Vertus 1</t>
  </si>
  <si>
    <t>sldn_5</t>
  </si>
  <si>
    <t>Vertus 2</t>
  </si>
  <si>
    <t>sldn_6</t>
  </si>
  <si>
    <t>Steniot Vincent</t>
  </si>
  <si>
    <t>ter_1</t>
  </si>
  <si>
    <t>Centre Bourg</t>
  </si>
  <si>
    <t>ter_2</t>
  </si>
  <si>
    <t xml:space="preserve">Bois d'homme </t>
  </si>
  <si>
    <t>ter_3</t>
  </si>
  <si>
    <t>Fort St jean</t>
  </si>
  <si>
    <t>cham_1</t>
  </si>
  <si>
    <t>port_1</t>
  </si>
  <si>
    <t>mir_4</t>
  </si>
  <si>
    <t>bai_1</t>
  </si>
  <si>
    <t>Camagnol</t>
  </si>
  <si>
    <t>bai_2</t>
  </si>
  <si>
    <t>Nan Ga</t>
  </si>
  <si>
    <t>bai_3</t>
  </si>
  <si>
    <t>Blockauss</t>
  </si>
  <si>
    <t>bar_1</t>
  </si>
  <si>
    <t>Silègue</t>
  </si>
  <si>
    <t>bar_2</t>
  </si>
  <si>
    <t>bar_3</t>
  </si>
  <si>
    <t>Rivière Salée</t>
  </si>
  <si>
    <t>mira_1</t>
  </si>
  <si>
    <t>Dessources</t>
  </si>
  <si>
    <t>mira_2</t>
  </si>
  <si>
    <t>Miragoane</t>
  </si>
  <si>
    <t>croix_1</t>
  </si>
  <si>
    <t>Dargout</t>
  </si>
  <si>
    <t>leo_1</t>
  </si>
  <si>
    <t>Dufort</t>
  </si>
  <si>
    <t>passe_catabois</t>
  </si>
  <si>
    <t>Passe Catabois</t>
  </si>
  <si>
    <t>jean_rabel</t>
  </si>
  <si>
    <t>Centre-ville de Jean Rabel</t>
  </si>
  <si>
    <t>anserouge_sources_chaudes</t>
  </si>
  <si>
    <t>Sources Chaudes</t>
  </si>
  <si>
    <t>terre_neuve_2</t>
  </si>
  <si>
    <t xml:space="preserve">cap_Bel_Air </t>
  </si>
  <si>
    <t xml:space="preserve">Bel-Air </t>
  </si>
  <si>
    <t>beau_abondance</t>
  </si>
  <si>
    <t>Abondance</t>
  </si>
  <si>
    <t>Marché communal de Miragoane</t>
  </si>
  <si>
    <t>les_irois</t>
  </si>
  <si>
    <t>Marché Centre Ville des Irois</t>
  </si>
  <si>
    <t>Marché communal des Irois</t>
  </si>
  <si>
    <t>ainse-dainault</t>
  </si>
  <si>
    <t>Marché communal d'Anse-d'Hainault</t>
  </si>
  <si>
    <t>petite_pivière_de_nippes_1</t>
  </si>
  <si>
    <t>Marché Anba Veritab</t>
  </si>
  <si>
    <t>Anba Veritab</t>
  </si>
  <si>
    <t>petite_pivière_de_nippes _2</t>
  </si>
  <si>
    <t>Marché du centre-ville</t>
  </si>
  <si>
    <t>poteaux</t>
  </si>
  <si>
    <t>Marché Poteaux</t>
  </si>
  <si>
    <t>takiwo</t>
  </si>
  <si>
    <t>Marché Tikawo</t>
  </si>
  <si>
    <t>mirebalais</t>
  </si>
  <si>
    <t>Marché communal de Mirebalais</t>
  </si>
  <si>
    <t>lascahabos</t>
  </si>
  <si>
    <t>Marché de Lascahobas</t>
  </si>
  <si>
    <t>jeremie</t>
  </si>
  <si>
    <t xml:space="preserve">Marché de Leon   </t>
  </si>
  <si>
    <t>baraderes1</t>
  </si>
  <si>
    <t>Marché Du Centre-Ville Barradères</t>
  </si>
  <si>
    <t>baraderes2</t>
  </si>
  <si>
    <t>Marché Fontôtu</t>
  </si>
  <si>
    <t>baraderes3</t>
  </si>
  <si>
    <t>Marché Kaloran</t>
  </si>
  <si>
    <t>baraderes4</t>
  </si>
  <si>
    <t>Maché Rivière Salée</t>
  </si>
  <si>
    <t>baraderes5</t>
  </si>
  <si>
    <t xml:space="preserve">Marché Tèt Dlo </t>
  </si>
  <si>
    <t>erla_jean_f</t>
  </si>
  <si>
    <t>Marché Erla Jean Francois</t>
  </si>
  <si>
    <t xml:space="preserve">Marché de Terre Noire </t>
  </si>
  <si>
    <t>dargout</t>
  </si>
  <si>
    <t xml:space="preserve">Marché Dargout </t>
  </si>
  <si>
    <t>marigot</t>
  </si>
  <si>
    <t>Marché de Savane Dubois</t>
  </si>
  <si>
    <t>bainet_1</t>
  </si>
  <si>
    <t xml:space="preserve">Marché Kampanyol   </t>
  </si>
  <si>
    <t xml:space="preserve">Marché Kampanyol  </t>
  </si>
  <si>
    <t>bainet_2</t>
  </si>
  <si>
    <t>Marché Blokhauss</t>
  </si>
  <si>
    <t>dufort</t>
  </si>
  <si>
    <t>Marché Dufort</t>
  </si>
  <si>
    <t>Marché Passe Catabois</t>
  </si>
  <si>
    <t>Marché de Jean Rabel</t>
  </si>
  <si>
    <t>sources_chaudes</t>
  </si>
  <si>
    <t>Marché Sources Chaudes</t>
  </si>
  <si>
    <t>Détaillant mobile / sur une table</t>
  </si>
  <si>
    <t>q4_2_raison_rupture_nourriture/trop_cher</t>
  </si>
  <si>
    <t>q4_2_raison_rupture_nourriture/pas_assez_argent</t>
  </si>
  <si>
    <t>q4_2_raison_rupture_nourriture/temps</t>
  </si>
  <si>
    <t>image_chlore</t>
  </si>
  <si>
    <t>q4_2_raison_rupture_eha/trop_cher</t>
  </si>
  <si>
    <t>q4_2_raison_rupture_eha/pas_assez_argent</t>
  </si>
  <si>
    <t>q5_1_couverture_simple1x2</t>
  </si>
  <si>
    <t>q5_2_prix_couverture_1m_2m</t>
  </si>
  <si>
    <t>q5_1_2_unites_autre_couverture_simple1x2</t>
  </si>
  <si>
    <t>q5_1_2_unites_autre_couverture</t>
  </si>
  <si>
    <t>q5_2_prix_bas_autre_couverture_1m_2m</t>
  </si>
  <si>
    <t>photo_couverture</t>
  </si>
  <si>
    <t>note_ustensiles</t>
  </si>
  <si>
    <t>q6_1_articles_disponibles</t>
  </si>
  <si>
    <t>q6_1_articles_disponibles/casserole</t>
  </si>
  <si>
    <t>q6_1_articles_disponibles/poele</t>
  </si>
  <si>
    <t>q6_1_articles_disponibles/godet</t>
  </si>
  <si>
    <t>q6_1_articles_disponibles/assiette</t>
  </si>
  <si>
    <t>q6_1_articles_disponibles/cuillere_manger</t>
  </si>
  <si>
    <t>q6_1_articles_disponibles/couteau_cuisine</t>
  </si>
  <si>
    <t>q6_1_articles_disponibles/cuillere_service</t>
  </si>
  <si>
    <t>q6_1_articles_disponibles/aucun</t>
  </si>
  <si>
    <t>q6_2_taille_casserole</t>
  </si>
  <si>
    <t>q6_2_prix_casserole_grande</t>
  </si>
  <si>
    <t>q6_2_prix_casserole_moyen</t>
  </si>
  <si>
    <t>q6_2_prix_poele</t>
  </si>
  <si>
    <t>q6_2_prix_godet</t>
  </si>
  <si>
    <t>q6_2_prix_assiette</t>
  </si>
  <si>
    <t>q6_2_prix_cuillere_manger</t>
  </si>
  <si>
    <t>q6_2_prix_cuillere_service</t>
  </si>
  <si>
    <t>q6_2_prix_couteau</t>
  </si>
  <si>
    <t>q4_1_ruptures_cuisine</t>
  </si>
  <si>
    <t>note_ustensiles_001</t>
  </si>
  <si>
    <t>q7_1_articles_disponibles</t>
  </si>
  <si>
    <t>q7_1_articles_disponibles/bokit</t>
  </si>
  <si>
    <t>q7_1_articles_disponibles/bassine</t>
  </si>
  <si>
    <t>q7_1_articles_disponibles/eponge</t>
  </si>
  <si>
    <t>q7_2_prix_bokit</t>
  </si>
  <si>
    <t>q7_2_prix_bassine</t>
  </si>
  <si>
    <t>q7_2_prix_eponge</t>
  </si>
  <si>
    <t>q4_1_ruptures_nettoyage</t>
  </si>
  <si>
    <t>q7_1_prix_charbon</t>
  </si>
  <si>
    <t>q4_1_ruptures_charbon</t>
  </si>
  <si>
    <t>q9_incidents</t>
  </si>
  <si>
    <t>q9_incidents_details</t>
  </si>
  <si>
    <t>q9_incidents_details/vol</t>
  </si>
  <si>
    <t>q9_incidents_details/affrontement</t>
  </si>
  <si>
    <t>q9_incidents_details/manifestations</t>
  </si>
  <si>
    <t>q9_incidents_details/hibernation</t>
  </si>
  <si>
    <t>q9_incidents_details/violence_genre</t>
  </si>
  <si>
    <t>q9_incidents_details/autre</t>
  </si>
  <si>
    <t>q9_incidents_autre</t>
  </si>
  <si>
    <t>q9_preocupations</t>
  </si>
  <si>
    <t>q9_preocupations/vols</t>
  </si>
  <si>
    <t>q9_preocupations/clients</t>
  </si>
  <si>
    <t>q9_preocupations/prix</t>
  </si>
  <si>
    <t>q9_preocupations/reappro</t>
  </si>
  <si>
    <t>q9_preocupations/violence</t>
  </si>
  <si>
    <t>q9_preocupations/aucune</t>
  </si>
  <si>
    <t>q9_preocupations/autre</t>
  </si>
  <si>
    <t>q9_preocupations/nsnr</t>
  </si>
  <si>
    <t>q9_preocupations_details</t>
  </si>
  <si>
    <t>q9_reappro</t>
  </si>
  <si>
    <t>q9_reappro_autre</t>
  </si>
  <si>
    <t>q9_reappro_details</t>
  </si>
  <si>
    <t>q9_reappro_details/nourriture</t>
  </si>
  <si>
    <t>q9_reappro_details/wash</t>
  </si>
  <si>
    <t>q9_reappro_details/couverture</t>
  </si>
  <si>
    <t>q9_reappro_details/cuisine</t>
  </si>
  <si>
    <t>q9_reappro_details/nettoyage_stockage</t>
  </si>
  <si>
    <t>q9_reappro_details/charbon</t>
  </si>
  <si>
    <t>q9_reappro_details/aucun</t>
  </si>
  <si>
    <t>q3_3_raisons_ruptures_eau/camion</t>
  </si>
  <si>
    <t>q3_3_1_autre_rupture_eau</t>
  </si>
  <si>
    <t>q8_acces</t>
  </si>
  <si>
    <t>q8_acces_details</t>
  </si>
  <si>
    <t>q8_acces_details/affrontements_pap</t>
  </si>
  <si>
    <t>q8_acces_details/mort_president</t>
  </si>
  <si>
    <t>q8_acces_details/autre</t>
  </si>
  <si>
    <t>q8_acces_details_autre</t>
  </si>
  <si>
    <t>q8_acces_impact</t>
  </si>
  <si>
    <t>q8_acces_impact/route</t>
  </si>
  <si>
    <t>q8_acces_impact/violence</t>
  </si>
  <si>
    <t>q8_acces_impact/transport</t>
  </si>
  <si>
    <t>q8_acces_impact/aucun</t>
  </si>
  <si>
    <t>q8_acces_impact/autre</t>
  </si>
  <si>
    <t>q8_acces_impact/nsnr</t>
  </si>
  <si>
    <t>q8_acces_impact_autre</t>
  </si>
  <si>
    <t>7f763c45-c610-44b8-9821-742303a8859a</t>
  </si>
  <si>
    <t>2021-07-24</t>
  </si>
  <si>
    <t>Enquête auprès d'un client (pour l'eau de boisson et la situation sécuritaire)</t>
  </si>
  <si>
    <t>boutique ou kiosque privé</t>
  </si>
  <si>
    <t>boutik / kiòs priwe</t>
  </si>
  <si>
    <t>Moins de 15 min au total</t>
  </si>
  <si>
    <t>90b7151e-9bd1-43db-8672-1d263b219eb0</t>
  </si>
  <si>
    <t>2021-07-20</t>
  </si>
  <si>
    <t>6e4c01aa-c621-4736-8d3f-0f1115a1d1ab</t>
  </si>
  <si>
    <t>455dab9a-2c12-4405-ac18-8d9fe1675a57</t>
  </si>
  <si>
    <t>branchement chez un voisin</t>
  </si>
  <si>
    <t>kay yon vwazen</t>
  </si>
  <si>
    <t>Problèmes techniques sur le réseau A cause de la sècheresses</t>
  </si>
  <si>
    <t>f9bec645-f9aa-4c08-a87d-e53139bccf6e</t>
  </si>
  <si>
    <t xml:space="preserve">Problème technique sur le réseau </t>
  </si>
  <si>
    <t>La mort du président et les troubles politiques qui ont suivi</t>
  </si>
  <si>
    <t>Les moyens de transport sont limités</t>
  </si>
  <si>
    <t>a19e1ffd-ee6d-4ee9-87b1-2d591daaebc5</t>
  </si>
  <si>
    <t>d6ae31c1-b476-4ef7-97be-3a384e906b6c</t>
  </si>
  <si>
    <t>Diminution du nombre de clients Difficultés pour se réapprovisionner en marchandises</t>
  </si>
  <si>
    <t>0fe0e65a-302b-4411-b3c7-36eac472cf4f</t>
  </si>
  <si>
    <t>Diminution du nombre de clients Augmentation des prix Difficultés pour se réapprovisionner en marchandises</t>
  </si>
  <si>
    <t>e27b6478-af25-4b25-a34f-9e389c3e2a66</t>
  </si>
  <si>
    <t>2021-07-21</t>
  </si>
  <si>
    <t>Marché Séradot</t>
  </si>
  <si>
    <t>Vols ou pillages</t>
  </si>
  <si>
    <t>Risques de vols ou pillages Diminution du nombre de clients Augmentation des prix Difficultés pour se réapprovisionner en marchandises Risques d'être exposé à la violence Aucune préoccupation particulière</t>
  </si>
  <si>
    <t>80d10f1c-314a-4c39-bf29-29100106964f</t>
  </si>
  <si>
    <t>Les routes que j'utilise pour accéder au marché sont régulièrement bloquées</t>
  </si>
  <si>
    <t>c921682d-d154-42b1-8e0d-524c0e0f880f</t>
  </si>
  <si>
    <t>Riz Maïs (moulu) Sucre</t>
  </si>
  <si>
    <t>Savon lessive Papier toilette Serviettes hygiéniques Chlore en grain (nettoyage)</t>
  </si>
  <si>
    <t>Fermeture / Hibernation pour cause de troubles politiques</t>
  </si>
  <si>
    <t>Risques de vols ou pillages Risques d'être exposé à la violence</t>
  </si>
  <si>
    <t>9a688aa7-fc8f-470c-8b30-2e312d12a183</t>
  </si>
  <si>
    <t>Charbon de bois</t>
  </si>
  <si>
    <t>3db252f6-527d-4595-8649-37e2477dcc5a</t>
  </si>
  <si>
    <t>Vols ou pillages Affrontements ou violences Fermeture / Hibernation pour cause de troubles politiques</t>
  </si>
  <si>
    <t>Risques d'être exposé à la violence Difficultés pour se réapprovisionner en marchandises Augmentation des prix Diminution du nombre de clients Risques de vols ou pillages</t>
  </si>
  <si>
    <t>9464b113-a03e-4af3-80a1-7f578d621869</t>
  </si>
  <si>
    <t>2021-07-22</t>
  </si>
  <si>
    <t>d50f9ffc-84d3-48fe-b636-9fdbf96c5131</t>
  </si>
  <si>
    <t>source aménagée (borne fontaine, pompe, etc.)</t>
  </si>
  <si>
    <t>tiyo piblik (bòn fontèn, Pi avèk ponp manyèl,...)</t>
  </si>
  <si>
    <t>237f7419-8d2a-4a84-82c8-976456ebab49</t>
  </si>
  <si>
    <t>Entre 15 min et 30 min au total</t>
  </si>
  <si>
    <t>Je ne me sens pas en sécurité lorsque j'accède au marché, car j'ai peur d'être pris pour cible ou d'être victime de violences.</t>
  </si>
  <si>
    <t>e22a9d4b-2240-4426-b167-26d75b701582</t>
  </si>
  <si>
    <t>Changement du taux de change de la Gourde Problèmes liés au transport ou au carburant Article trop cher Pas assez d'argent Pas encore eu le temps de réapprovisinner</t>
  </si>
  <si>
    <t>Augmentation des prix Diminution du nombre de clients Difficultés pour se réapprovisionner en marchandises</t>
  </si>
  <si>
    <t>32fc135c-e7c8-482f-8086-aa5416891d70</t>
  </si>
  <si>
    <t>rivière ou source non aménagée</t>
  </si>
  <si>
    <t>rivyè / sous ki pa anmenaje</t>
  </si>
  <si>
    <t>branchement privé individuel</t>
  </si>
  <si>
    <t>5748c7a3-13ca-4938-b8d2-51d4e6dc60bb</t>
  </si>
  <si>
    <t>Changement du taux de change de la Gourde Problèmes liés au transport ou au carburant Article trop cher Pas assez d'argent</t>
  </si>
  <si>
    <t>Savon lessive Papier toilette Serviettes hygiéniques</t>
  </si>
  <si>
    <t>65e74b8c-b776-45d6-a1ea-1247a0e95b5c</t>
  </si>
  <si>
    <t>Problèmes de transport Le marchand d'eau n'est pas venu à temps / Le marchand n'avait plus d'eau Autre (précisez)</t>
  </si>
  <si>
    <t xml:space="preserve">A cause de la rareté de gaz, le transport est difficile. Ce qui fait que, certaines fois, les camions n'arrivent pas là où je suis. </t>
  </si>
  <si>
    <t>35532e6c-3b3b-4f11-b3ab-dd3a16d5a5a6</t>
  </si>
  <si>
    <t>Risques de vols ou pillages Diminution du nombre de clients Augmentation des prix Difficultés pour se réapprovisionner en marchandises</t>
  </si>
  <si>
    <t>Nourriture Produits d'hygiène et assainissement Charbon de bois</t>
  </si>
  <si>
    <t>0ae28929-9a98-4d73-aef2-32009f7343bc</t>
  </si>
  <si>
    <t>Parce qu'il n'y a pas de gaz</t>
  </si>
  <si>
    <t>Les moyens de transport sont limités Autre</t>
  </si>
  <si>
    <t>Il n'y a pas de gaz. Le transport devient plus difficile et plus cher</t>
  </si>
  <si>
    <t>aae87771-be21-4597-9b4c-be5aa7a77ecd</t>
  </si>
  <si>
    <t>Diminution du nombre de clients Augmentation des prix Difficultés pour se réapprovisionner en marchandises Risques d'être exposé à la violence</t>
  </si>
  <si>
    <t>b840990b-82db-419f-9553-5bf0eb6d01a3</t>
  </si>
  <si>
    <t>Problèmes de transport Autre (précisez)</t>
  </si>
  <si>
    <t>Pas d'essence</t>
  </si>
  <si>
    <t>L'augmentation des affrontements dans le bas de Port-au-Prince La mort du président et les troubles politiques qui ont suivi Autre</t>
  </si>
  <si>
    <t>Il n'y a pas de gaz</t>
  </si>
  <si>
    <t>Il n'y a pas d'essence, rien ne fonctionne</t>
  </si>
  <si>
    <t>f5b5b7d6-2211-406a-8a42-d097d7075efa</t>
  </si>
  <si>
    <t>Changement du taux de change de la Gourde Problèmes liés au transport ou au carburant Pas assez d'argent Article trop cher Pas encore eu le temps de réapprovisinner</t>
  </si>
  <si>
    <t>Changement du taux de change de la Gourde Article trop cher Problèmes liés au transport ou au carburant Pas assez d'argent</t>
  </si>
  <si>
    <t>Chlore en grain (nettoyage) Papier toilette Serviettes hygiéniques</t>
  </si>
  <si>
    <t>Rarete de gaz et les fournisseurs ne peuvent pas se deplacer</t>
  </si>
  <si>
    <t>Augmentation des prix Difficultés pour se réapprovisionner en marchandises Diminution du nombre de clients</t>
  </si>
  <si>
    <t>0bf6c329-2436-45fb-954f-bc3fb32b1231</t>
  </si>
  <si>
    <t>cc12b2c1-f4ea-4a86-819d-584003de03d5</t>
  </si>
  <si>
    <t>Problèmes de transport A cause de la sècheresses Autre (précisez)</t>
  </si>
  <si>
    <t>Il n'y a pas de gaz pour pouvoir transporter de l'eau (voiture)</t>
  </si>
  <si>
    <t>be630e69-3307-449a-9074-a099979386b7</t>
  </si>
  <si>
    <t>Risques de vols ou pillages Augmentation des prix Diminution du nombre de clients Difficultés pour se réapprovisionner en marchandises</t>
  </si>
  <si>
    <t>79fce90c-fa99-4297-8ab5-53318417adc4</t>
  </si>
  <si>
    <t>Il n'y a pas de gaz et les produits sont trop chers</t>
  </si>
  <si>
    <t>58f36363-08be-418d-bd60-8b09b993129d</t>
  </si>
  <si>
    <t>Changement du taux de change de la Gourde Article trop cher Pas assez d'argent Problèmes liés au transport ou au carburant</t>
  </si>
  <si>
    <t>Dentifrice Savon pour se laver</t>
  </si>
  <si>
    <t>Poêle (grande)</t>
  </si>
  <si>
    <t>Grande bassine de nettoyage ou pour cuisiner</t>
  </si>
  <si>
    <t>Rarete de gaz</t>
  </si>
  <si>
    <t>c65d40b8-7b3a-4a50-85dd-4549cc3c0fb4</t>
  </si>
  <si>
    <t>Poêle (grande) Verre / Godet Assiette Cuillère pour manger Couteau de cuisine Cuillère de service</t>
  </si>
  <si>
    <t>Grand bokit fermé ou avec couvercle pour stocker l'eau (environ 5 gallons) Grande bassine de nettoyage ou pour cuisiner</t>
  </si>
  <si>
    <t>Augmentation des prix Difficultés pour se réapprovisionner en marchandises</t>
  </si>
  <si>
    <t>Ustensiles de cuisine (casseroles, cuillères, etc.) Ustensiles de nettoyage ou de stockage de l'eau (bokit, bassine, éponge) Charbon de bois</t>
  </si>
  <si>
    <t>1fe49b72-74e2-4d12-83ce-d90f9b474a31</t>
  </si>
  <si>
    <t>Verre / Godet Assiette Cuillère pour manger Couteau de cuisine Cuillère de service</t>
  </si>
  <si>
    <t>Ustensiles de cuisine (casseroles, cuillères, etc.) Ustensiles de nettoyage ou de stockage de l'eau (bokit, bassine, éponge)</t>
  </si>
  <si>
    <t>b8d2fd8a-845f-4f95-84b6-83a12f1ce9c1</t>
  </si>
  <si>
    <t>Casserole avec couvercle (moyenne ou grande) Poêle (grande) Verre / Godet Assiette Cuillère pour manger Couteau de cuisine Cuillère de service</t>
  </si>
  <si>
    <t>Grande avec couvercle (environ 2 à 3 gallons)</t>
  </si>
  <si>
    <t>Grand bokit fermé ou avec couvercle pour stocker l'eau (environ 5 gallons) Grande bassine de nettoyage ou pour cuisiner Eponge pour la vaisselle</t>
  </si>
  <si>
    <t>Risques de vols ou pillages Augmentation des prix Difficultés pour se réapprovisionner en marchandises Risques d'être exposé à la violence</t>
  </si>
  <si>
    <t>8dd66176-f1bd-4e20-9273-6c0ed17a00b0</t>
  </si>
  <si>
    <t>Puilboreau</t>
  </si>
  <si>
    <t>Marché Puilboreau</t>
  </si>
  <si>
    <t>Aucune préoccupation particulière</t>
  </si>
  <si>
    <t>c5e7bc0b-7c49-44bd-9699-928fcf2012b3</t>
  </si>
  <si>
    <t>160cd03e-02fd-4256-8dcf-fb0116686a69</t>
  </si>
  <si>
    <t>3e743f79-2245-469a-8da7-ac397ad6e3ec</t>
  </si>
  <si>
    <t>Brosse à dent Dentifrice Papier toilette Serviettes hygiéniques Savon pour se laver Chlore en grain (nettoyage)</t>
  </si>
  <si>
    <t>542c292e-816a-463d-ae6c-43dcfe8279e2</t>
  </si>
  <si>
    <t>0ef72594-71f3-444a-bda1-72c1b42c5f76</t>
  </si>
  <si>
    <t>aaceec41-b9ae-46a0-b989-aaf196befbd5</t>
  </si>
  <si>
    <t>04144cac-9cfe-4f76-9e76-b26560f62e14</t>
  </si>
  <si>
    <t>Changement du taux de change de la Gourde Problèmes liés au transport ou au carburant Pas assez d'argent</t>
  </si>
  <si>
    <t>Risques de vols ou pillages</t>
  </si>
  <si>
    <t>adaa46db-ed0a-44a1-ba98-c1ab8890ca52</t>
  </si>
  <si>
    <t>d65a4d70-e1e9-4bd2-8367-aae22751124d</t>
  </si>
  <si>
    <t>Changement du taux de change de la Gourde Pas assez d'argent</t>
  </si>
  <si>
    <t>Farine de blé blanche Riz Maïs (moulu)</t>
  </si>
  <si>
    <t>da80fe67-3212-42c5-96c6-e6bec4f05e83</t>
  </si>
  <si>
    <t>46f0ec80-0952-4443-bfd2-cc7bedac8af8</t>
  </si>
  <si>
    <t>Brosse à dent Dentifrice Papier toilette Serviettes hygiéniques Chlore en grain (nettoyage) Savon pour se laver</t>
  </si>
  <si>
    <t>Changement du taux de change de la Gourde Article trop cher Pas assez d'argent</t>
  </si>
  <si>
    <t>Brosse à dent Dentifrice Serviettes hygiéniques Papier toilette</t>
  </si>
  <si>
    <t>e352e49d-7dd7-4b54-a5c5-9cf0a4fc70c0</t>
  </si>
  <si>
    <t>Cuillère pour manger Assiette Couteau de cuisine Cuillère de service Verre / Godet Poêle (grande)</t>
  </si>
  <si>
    <t>12796211-4c80-416f-9eff-c0a65150c2a8</t>
  </si>
  <si>
    <t>1626969636356.jpg</t>
  </si>
  <si>
    <t>9fa9c9d6-2f7e-4058-811b-be5d4457f6bd</t>
  </si>
  <si>
    <t>1626972828475.jpg</t>
  </si>
  <si>
    <t>109c8862-b0e6-4ff3-9714-12c0d49ce6b6</t>
  </si>
  <si>
    <t>fd2cc1fa-7467-48bc-a494-b76a6805468d</t>
  </si>
  <si>
    <t>cbdfccf8-56bc-420e-b904-60e08fb8b57a</t>
  </si>
  <si>
    <t>a7285355-5f2a-419b-b7b0-84dcf2a30f74</t>
  </si>
  <si>
    <t>2021-07-23</t>
  </si>
  <si>
    <t>Pas assez d'argent</t>
  </si>
  <si>
    <t>Augmentation des prix</t>
  </si>
  <si>
    <t>f6bce0e9-3994-432f-a08e-53c9bb5018dc</t>
  </si>
  <si>
    <t>Farine de blé blanche Riz Sucre</t>
  </si>
  <si>
    <t>Difficultés pour se réapprovisionner en marchandises</t>
  </si>
  <si>
    <t>38768bee-eeb6-4d1a-8570-091f648ade87</t>
  </si>
  <si>
    <t>Huile végétale Haricot noir</t>
  </si>
  <si>
    <t>Diminution du nombre de clients</t>
  </si>
  <si>
    <t>4fbd697d-2d4f-4a4f-a81a-3cd4109d5f49</t>
  </si>
  <si>
    <t>Affrontements ou violences</t>
  </si>
  <si>
    <t>71aa8376-91b2-4595-a4be-e4d7810c7eee</t>
  </si>
  <si>
    <t>5c5260c5-c861-4d3e-a3c8-c4c8848cfeec</t>
  </si>
  <si>
    <t>L'augmentation des affrontements dans le bas de Port-au-Prince</t>
  </si>
  <si>
    <t>Aucun impact sur l'accès physique au marché</t>
  </si>
  <si>
    <t>35847ac7-6a83-414b-aa65-de2f4e40c127</t>
  </si>
  <si>
    <t>332167a8-335e-4a3a-9576-9ac82e3a1bed</t>
  </si>
  <si>
    <t>aeb50cf0-e5ac-4353-9ddb-f60b70002486</t>
  </si>
  <si>
    <t>455f2cd6-c7e6-439d-9e99-16e341a95b1b</t>
  </si>
  <si>
    <t>Sucre Farine de blé blanche Riz</t>
  </si>
  <si>
    <t>e6cfecc8-f8ea-4511-8c1f-ccf0f1d7e786</t>
  </si>
  <si>
    <t>14735f48-672f-4b1d-a5ff-e1a80cf3deba</t>
  </si>
  <si>
    <t>dd5f9efa-ecc0-43ca-b213-8a41f4cb5437</t>
  </si>
  <si>
    <t>7220327c-51d5-4fa1-bcb5-e7afc9a9d96c</t>
  </si>
  <si>
    <t>Probleme de l'insecurite</t>
  </si>
  <si>
    <t>Autre Les routes que j'utilise pour accéder au marché sont régulièrement bloquées</t>
  </si>
  <si>
    <t xml:space="preserve">Le prix des produits augmente. </t>
  </si>
  <si>
    <t>e8f11769-6922-4ce5-80da-50a80d6229d9</t>
  </si>
  <si>
    <t>23dad33f-2e5d-492e-aa2b-9001bc448185</t>
  </si>
  <si>
    <t>5137195d-66b5-4db1-8d54-8d315a7cbd23</t>
  </si>
  <si>
    <t>Article indisponible chez les fournisseurs Produit épuisé car beaucoup de personnes ont acheté</t>
  </si>
  <si>
    <t>Riz Maïs (moulu) Huile végétale Sucre</t>
  </si>
  <si>
    <t>Risques d'être exposé à la violence</t>
  </si>
  <si>
    <t>84719262-6dc5-4469-9900-072a9fe5d254</t>
  </si>
  <si>
    <t>Brosse à dent Serviettes hygiéniques</t>
  </si>
  <si>
    <t>eb8929bb-647a-4030-9a54-d04208dceed0</t>
  </si>
  <si>
    <t>b2f3762b-d3ef-4043-b343-4e8ff63007c7</t>
  </si>
  <si>
    <t>68b7ca7a-0b59-4e4d-8589-cf44852d638a</t>
  </si>
  <si>
    <t>32d6cbd1-e6cf-4275-b49e-33867951b446</t>
  </si>
  <si>
    <t>ab86e9c0-6896-49c9-98f7-99d5d08bea03</t>
  </si>
  <si>
    <t>ebbcb006-0a7d-4829-8328-d2d52ef61728</t>
  </si>
  <si>
    <t>Risques de vols ou pillages Augmentation des prix</t>
  </si>
  <si>
    <t>fe233bc4-3bcc-4f16-942e-bdd6c09cc668</t>
  </si>
  <si>
    <t>Augmentation des prix Diminution du nombre de clients</t>
  </si>
  <si>
    <t>00354a71-aefd-43d0-b41a-ce26f605ce8e</t>
  </si>
  <si>
    <t>2021-07-25</t>
  </si>
  <si>
    <t>Couverture</t>
  </si>
  <si>
    <t>ff857489-17de-42b6-910e-4dac7005302e</t>
  </si>
  <si>
    <t>4e302b49-2f40-49e4-98b7-d1afae95f02f</t>
  </si>
  <si>
    <t>Casserole avec couvercle (moyenne ou grande) Poêle (grande) Cuillère pour manger Couteau de cuisine Cuillère de service</t>
  </si>
  <si>
    <t>7f1ce620-25d7-416c-ac63-679f31876335</t>
  </si>
  <si>
    <t>Poêle (grande) Assiette Cuillère pour manger Couteau de cuisine Cuillère de service</t>
  </si>
  <si>
    <t>85a1af5b-2a82-45f0-a203-6e8f29ecb592</t>
  </si>
  <si>
    <t>Eponge pour la vaisselle Grande bassine de nettoyage ou pour cuisiner</t>
  </si>
  <si>
    <t>Ustensiles de nettoyage ou de stockage de l'eau (bokit, bassine, éponge)</t>
  </si>
  <si>
    <t>b41e4ce5-6a17-4bf1-9a74-2a5675115acf</t>
  </si>
  <si>
    <t>6bfa2ee8-f7ca-4dd1-b4b7-d50a054e1ba2</t>
  </si>
  <si>
    <t>Risques de vols ou pillages Difficultés pour se réapprovisionner en marchandises Augmentation des prix</t>
  </si>
  <si>
    <t>57dec87d-431b-4eb1-adc8-402457a9eded</t>
  </si>
  <si>
    <t>ee28dfe6-1357-43a2-8479-8dba5c18cf10</t>
  </si>
  <si>
    <t>32be27aa-f853-4b5a-80a1-fb4f4acc1784</t>
  </si>
  <si>
    <t>ac8e6d7d-85ac-4541-bce1-be0960d7520a</t>
  </si>
  <si>
    <t>Farine de blé blanche Riz Sucre Haricot noir Huile végétale</t>
  </si>
  <si>
    <t>Augmentation des prix Difficultés pour se réapprovisionner en marchandises Risques d'être exposé à la violence</t>
  </si>
  <si>
    <t>f8dcf821-8681-4b3d-8b38-a0d1fb6a30b5</t>
  </si>
  <si>
    <t>7ca1f50c-7331-44a1-9226-60e3e0a8b10f</t>
  </si>
  <si>
    <t>e83d9228-6a58-4b0e-93ae-b5a4f1dca19e</t>
  </si>
  <si>
    <t>f74724af-b1e9-4a5d-9f95-64a50d75b638</t>
  </si>
  <si>
    <t>Savon lessive Serviettes hygiéniques Savon pour se laver Chlore en grain (nettoyage) Dentifrice Brosse à dent</t>
  </si>
  <si>
    <t>6f45d4db-eb87-421b-af6b-0468faaff8c6</t>
  </si>
  <si>
    <t>a0a7cf85-79a9-4470-a831-bf0462b5ad6d</t>
  </si>
  <si>
    <t>253f138b-e943-40a8-8fa8-b280b380fd96</t>
  </si>
  <si>
    <t>fe8f63c6-4a3c-4e53-a106-99b035678d2d</t>
  </si>
  <si>
    <t>b9a4eb22-525a-4d40-b9a1-c9e78ddd0ecd</t>
  </si>
  <si>
    <t>4916498a-9ef5-4141-8b08-189783d33e36</t>
  </si>
  <si>
    <t>6f15f167-0d4d-48eb-a53f-0cc2e06956a3</t>
  </si>
  <si>
    <t>kiosque public (DINEPA)</t>
  </si>
  <si>
    <t>kiòs piblik (DINEPA)</t>
  </si>
  <si>
    <t>Paske li fenk vin nan zon nan yo bay li gratis</t>
  </si>
  <si>
    <t>e5c96166-e9c7-4bb9-aded-cbd2ab6be9e5</t>
  </si>
  <si>
    <t>Weter mission (4/10 Bridge)</t>
  </si>
  <si>
    <t>Water mission (4/10 Bridge)</t>
  </si>
  <si>
    <t>fab3e0af-0c6f-4ac6-b803-0a47e621af21</t>
  </si>
  <si>
    <t>7df95f88-fc25-44ed-9131-589383ea107d</t>
  </si>
  <si>
    <t>3f0fee3e-9de3-41f9-87e0-4492cd0cfec4</t>
  </si>
  <si>
    <t>Gratis</t>
  </si>
  <si>
    <t>209f22a7-74aa-429b-be14-02edad8f7f7e</t>
  </si>
  <si>
    <t>tiyo lakay mwen</t>
  </si>
  <si>
    <t>c55a7b17-6a51-4058-92ef-ece2b5848101</t>
  </si>
  <si>
    <t>9687779b-f972-4600-8824-ac2c890a00da</t>
  </si>
  <si>
    <t>Weter mission</t>
  </si>
  <si>
    <t>Water mission</t>
  </si>
  <si>
    <t>2c57c8bc-a0ed-4a00-9d56-15886e99e956</t>
  </si>
  <si>
    <t>Savon lessive Dentifrice Brosse à dent Papier toilette Serviettes hygiéniques Chlore liquide (nettoyage) Chlore en grain (nettoyage) Savon pour se laver</t>
  </si>
  <si>
    <t>70f8a6f4-214f-4dda-a0df-6c8a4f6ccd95</t>
  </si>
  <si>
    <t>dbaa9ebb-819e-4750-96be-4c4deefe97ec</t>
  </si>
  <si>
    <t>8ce39a94-d350-4ae8-b60b-80d4ab58f02c</t>
  </si>
  <si>
    <t>Moyenne avec couvercle (environ 1 à 2 gallons)</t>
  </si>
  <si>
    <t>Ustensiles de cuisine (casseroles, cuillères, etc.)</t>
  </si>
  <si>
    <t>6494c16f-8735-4648-af15-b75613704f69</t>
  </si>
  <si>
    <t>23f03c65-eb8d-4486-8d87-f830f4bb7107</t>
  </si>
  <si>
    <t>efd93fb9-506f-42be-999c-d99f65681eea</t>
  </si>
  <si>
    <t>Verre / Godet Assiette Cuillère pour manger Couteau de cuisine Cuillère de service Poêle (grande)</t>
  </si>
  <si>
    <t>Augmentation des prix du transport du a la rarete de gaz, les fournisseurs augmentent les prix des produits aussi</t>
  </si>
  <si>
    <t>6aa42aae-dd46-4c20-92fb-f543ca5b48b5</t>
  </si>
  <si>
    <t>426bc5c6-08e1-4ce1-8431-b0fa2c45df9f</t>
  </si>
  <si>
    <t>0e9b1a04-af19-4f84-a4c4-f3d6b4e78bed</t>
  </si>
  <si>
    <t>c156fdfb-492b-4188-908e-aab5a08e1a7c</t>
  </si>
  <si>
    <t>5f0aa134-17ee-408b-922d-0a1b405885d7</t>
  </si>
  <si>
    <t>f49e6027-9067-4041-8049-25ca613425f7</t>
  </si>
  <si>
    <t>Casserole avec couvercle (moyenne ou grande) Verre / Godet Assiette Cuillère pour manger Couteau de cuisine Cuillère de service</t>
  </si>
  <si>
    <t>Des casseroles grandes et des casseroles moyennes avec couvercle</t>
  </si>
  <si>
    <t>9c9e7096-d028-4d2f-b4bc-c75474902a2c</t>
  </si>
  <si>
    <t>8515a60d-4e73-421c-a5b5-5f089acb274d</t>
  </si>
  <si>
    <t>48c4e8b2-dc60-435d-b004-2bad9c97d52b</t>
  </si>
  <si>
    <t>2021-07-27</t>
  </si>
  <si>
    <t>fade02cf-818f-464f-af3b-400eb671a5b7</t>
  </si>
  <si>
    <t>CF_6822</t>
  </si>
  <si>
    <t>Huile végétale Sucre Riz</t>
  </si>
  <si>
    <t>a8e279c4-ef34-4afa-92ac-ebf3f760168f</t>
  </si>
  <si>
    <t>6e004184-3ae3-4a37-b59a-c58d58f03e20</t>
  </si>
  <si>
    <t>Savon pour se laver Savon lessive Dentifrice Serviettes hygiéniques Chlore liquide (nettoyage)</t>
  </si>
  <si>
    <t>72b62c22-7db2-4061-a42f-8e3be1812867</t>
  </si>
  <si>
    <t>450330e3-4d8b-4ce9-a1a8-8be8ed5adf95</t>
  </si>
  <si>
    <t>5b1f1457-e9a7-4033-b4d8-1ce6b1035496</t>
  </si>
  <si>
    <t>e6802135-ffd2-46d9-9b05-3fca548bde21</t>
  </si>
  <si>
    <t>ebd7e40c-34a9-402b-8494-db68f60545a2</t>
  </si>
  <si>
    <t>72cb3db7-6f98-4d49-a3f6-831d312cdd64</t>
  </si>
  <si>
    <t>ca523ab8-817f-482d-aa47-27708607f2ec</t>
  </si>
  <si>
    <t>042c00bd-285d-4ba8-b24c-f797b6352045</t>
  </si>
  <si>
    <t>Ustensiles de nettoyage ou de stockage de l'eau (bokit, bassine, éponge) Couverture</t>
  </si>
  <si>
    <t>8f19baa8-8338-4ee4-80dc-ea3bf9431319</t>
  </si>
  <si>
    <t>Grande bassine de nettoyage ou pour cuisiner Eponge pour la vaisselle Grand bokit fermé ou avec couvercle pour stocker l'eau (environ 5 gallons)</t>
  </si>
  <si>
    <t>d0fb3515-ac82-4762-9d12-2c8c83bbb482</t>
  </si>
  <si>
    <t>34d11030-ae91-4d46-9360-58c55997d356</t>
  </si>
  <si>
    <t>634c3425-baf6-45eb-8f84-b1ebe60555b1</t>
  </si>
  <si>
    <t>Leonard</t>
  </si>
  <si>
    <t>Centre-ville de Petit Trou / Ste Thérèse</t>
  </si>
  <si>
    <t>0bbc7424-eb7f-4796-95ed-575865354374</t>
  </si>
  <si>
    <t>Aucune préoccupation particulière Augmentation des prix</t>
  </si>
  <si>
    <t>fbae4022-eb05-49ef-ae48-314390bba9ea</t>
  </si>
  <si>
    <t>Vols ou pillages Manifestations Affrontements ou violences</t>
  </si>
  <si>
    <t>079c47a9-a2dc-4c87-9506-58db5b50bd13</t>
  </si>
  <si>
    <t>Diminution du nombre de clients Augmentation des prix</t>
  </si>
  <si>
    <t>4d4ac066-3fa3-4ffa-a1a4-3df0ca298e8f</t>
  </si>
  <si>
    <t>b17c7a0e-3cea-4dab-b952-fcc9a73e8ada</t>
  </si>
  <si>
    <t>A cause de la sècheresses Infrastructures endomagées Problèmes techniques sur le réseau</t>
  </si>
  <si>
    <t>e1f02cef-b85e-4c00-ac7b-95f9bd29eb77</t>
  </si>
  <si>
    <t>c4417827-963a-4d26-9112-1269fc485d05</t>
  </si>
  <si>
    <t>28df26b2-7143-4f26-9539-dafa3f6c84fc</t>
  </si>
  <si>
    <t xml:space="preserve">Leonard </t>
  </si>
  <si>
    <t>bffd8fef-c0f1-4e3d-8f26-8ac952365797</t>
  </si>
  <si>
    <t>Savon lessive Savon pour se laver Brosse à dent Dentifrice Papier toilette Serviettes hygiéniques Chlore en grain (nettoyage)</t>
  </si>
  <si>
    <t>973d6aad-0fcd-463a-9444-ef3714d6d728</t>
  </si>
  <si>
    <t>95abb3f5-9d6e-4c04-bb9e-a57742ce188c</t>
  </si>
  <si>
    <t>83c0411c-44c3-4e64-a2ec-ccc8f9cdda7c</t>
  </si>
  <si>
    <t>14dea2b2-ce6d-4d23-a8b9-e71fffe07f8a</t>
  </si>
  <si>
    <t>b85e4723-f198-4002-9266-f1ae42fec011</t>
  </si>
  <si>
    <t>83362dc4-7da6-4e72-bec0-dc9f45bef80c</t>
  </si>
  <si>
    <t>244f273d-708f-4295-804b-02df86f36602</t>
  </si>
  <si>
    <t>1ffd580c-0ded-400c-8c1c-bd3a7e1ca56a</t>
  </si>
  <si>
    <t>def45764-d2fd-4908-9b32-6dc014d2ff66</t>
  </si>
  <si>
    <t>df0c3c91-28e1-4ee8-bf40-6b3f7bf3c557</t>
  </si>
  <si>
    <t>ee2ab5ef-f802-4cc4-86b9-31ec173ca4c0</t>
  </si>
  <si>
    <t>A cause de la sècheresses Problèmes techniques sur le réseau</t>
  </si>
  <si>
    <t>5c034656-2921-432d-8eb9-feab0cc0ba43</t>
  </si>
  <si>
    <t>2021-07-28</t>
  </si>
  <si>
    <t>sud_JY</t>
  </si>
  <si>
    <t>Centre-ville des Cayes</t>
  </si>
  <si>
    <t>Article indisponible chez les fournisseurs Article trop cher</t>
  </si>
  <si>
    <t>Difficultés pour se réapprovisionner en marchandises Augmentation des prix Risques d'être exposé à la violence Risques de vols ou pillages Diminution du nombre de clients</t>
  </si>
  <si>
    <t>a963d063-a21e-4785-b5d4-63d233fb2e48</t>
  </si>
  <si>
    <t>Risques de vols ou pillages Diminution du nombre de clients Augmentation des prix Difficultés pour se réapprovisionner en marchandises Risques d'être exposé à la violence</t>
  </si>
  <si>
    <t>43422d62-df24-48d5-9122-44bf5cac8884</t>
  </si>
  <si>
    <t>2021e820-3eba-4e83-b0c3-947a2365e844</t>
  </si>
  <si>
    <t>Grande bassine de nettoyage ou pour cuisiner Eponge pour la vaisselle</t>
  </si>
  <si>
    <t>Risques de vols ou pillages Diminution du nombre de clients Augmentation des prix</t>
  </si>
  <si>
    <t>3e4feac4-f04b-48c9-984d-72e98f335103</t>
  </si>
  <si>
    <t>Problèmes liés au transport ou au carburant Article indisponible chez les fournisseurs</t>
  </si>
  <si>
    <t>Grand bokit fermé ou avec couvercle pour stocker l'eau (environ 5 gallons)</t>
  </si>
  <si>
    <t>b0a2d486-5c71-4527-939f-7ab24c33806e</t>
  </si>
  <si>
    <t>80211934-d4ed-4428-9021-30d9a96a4a76</t>
  </si>
  <si>
    <t>Casserole avec couvercle (moyenne ou grande) Poêle (grande)</t>
  </si>
  <si>
    <t>47e0ef6f-6e23-451f-af74-9ee0efc6573a</t>
  </si>
  <si>
    <t>7fe171e5-9a0f-40ee-a1c5-e75643177c2f</t>
  </si>
  <si>
    <t>3d40cad3-f5e6-41de-a0db-0880b5097d2c</t>
  </si>
  <si>
    <t>d4c68208-050c-40f4-8f31-c234e846e257</t>
  </si>
  <si>
    <t>0dfd9450-e212-41fd-b6fd-6a60a9232c0c</t>
  </si>
  <si>
    <t>Sud_SF</t>
  </si>
  <si>
    <t>39cddecf-94de-4617-affd-009fa33d3f4d</t>
  </si>
  <si>
    <t>Riz Haricot noir</t>
  </si>
  <si>
    <t>Savon lessive Papier toilette Chlore en grain (nettoyage)</t>
  </si>
  <si>
    <t>d4d93470-d9ae-4166-82c8-f96adf41e27d</t>
  </si>
  <si>
    <t>Verre / Godet Assiette Cuillère pour manger Couteau de cuisine Cuillère de service Poêle (grande) Casserole avec couvercle (moyenne ou grande)</t>
  </si>
  <si>
    <t>bdadaf35-72a9-4ee4-9b13-a3f4e3e29984</t>
  </si>
  <si>
    <t>Serviettes hygiéniques Dentifrice Savon pour se laver</t>
  </si>
  <si>
    <t>1627503952056.jpg</t>
  </si>
  <si>
    <t>4b2257d4-8683-4959-ab44-f16dabad47df</t>
  </si>
  <si>
    <t>e97bf999-f0f5-41a4-92e4-ad165f4bbf91</t>
  </si>
  <si>
    <t>Casserole avec couvercle (moyenne ou grande) Verre / Godet Assiette Cuillère pour manger Couteau de cuisine Cuillère de service Poêle (grande)</t>
  </si>
  <si>
    <t>917723ca-c5b5-4c1f-afec-844e5f32802f</t>
  </si>
  <si>
    <t>e42e7051-e2b3-4dc7-9774-630e3fe0d727</t>
  </si>
  <si>
    <t>88cac4d7-a761-4d3f-86a9-e6b23488af99</t>
  </si>
  <si>
    <t>17dd3180-49ab-4023-a4d1-72795beb4d5d</t>
  </si>
  <si>
    <t>31aa4a9b-dc7e-4294-8703-789686f4a83d</t>
  </si>
  <si>
    <t>85bd46cc-1509-42ed-9069-7f30cc304ba9</t>
  </si>
  <si>
    <t>GOAL</t>
  </si>
  <si>
    <t>Goal enquêteur 1</t>
  </si>
  <si>
    <t>Centre-ville de Port-au-Prince / Salomon</t>
  </si>
  <si>
    <t>Marché Salomon</t>
  </si>
  <si>
    <t>Pas assez d'argent Article trop cher</t>
  </si>
  <si>
    <t>Farine de blé blanche Riz Sucre Maïs (moulu) Haricot noir Haricot rouge</t>
  </si>
  <si>
    <t>2723be86-882a-408a-a95f-445a960bdf79</t>
  </si>
  <si>
    <t>f0111570-bb73-4850-b71e-bea58de1b0fc</t>
  </si>
  <si>
    <t>c7ce65ea-cabd-408f-89c2-c039a0560009</t>
  </si>
  <si>
    <t>Grande bassine de nettoyage ou pour cuisiner Grand bokit fermé ou avec couvercle pour stocker l'eau (environ 5 gallons)</t>
  </si>
  <si>
    <t>be1cef73-1227-4ae1-84a4-857ee5b7dfe2</t>
  </si>
  <si>
    <t>174bcbd5-7836-4d32-97ae-fa79316dc26c</t>
  </si>
  <si>
    <t>Eponge pour la vaisselle</t>
  </si>
  <si>
    <t>1c436f77-a793-4a07-9ff2-1f0c48766589</t>
  </si>
  <si>
    <t>Dentifrice Papier toilette Serviettes hygiéniques Savon pour se laver</t>
  </si>
  <si>
    <t>Produits d'hygiène et assainissement Ustensiles de nettoyage ou de stockage de l'eau (bokit, bassine, éponge)</t>
  </si>
  <si>
    <t>ab5d2263-3bfe-4aed-a79d-702037d9964e</t>
  </si>
  <si>
    <t>e3c656fe-baff-48de-8144-c8155c780314</t>
  </si>
  <si>
    <t>9720cf04-4de5-43e4-8d82-20170b8812e0</t>
  </si>
  <si>
    <t>f267d9c4-1dbf-4261-8a35-3a7981ab3edb</t>
  </si>
  <si>
    <t>Produit épuisé car beaucoup de personnes ont acheté Pas assez d'argent Pas encore eu le temps de réapprovisinner</t>
  </si>
  <si>
    <t>9adf2966-171f-4ca9-8216-41ddf7891cf4</t>
  </si>
  <si>
    <t>cc0403ac-7a5d-43a1-8530-076464690739</t>
  </si>
  <si>
    <t>Savon lessive Dentifrice Papier toilette Serviettes hygiéniques Chlore liquide (nettoyage) Chlore en grain (nettoyage) Savon pour se laver</t>
  </si>
  <si>
    <t>80fefb62-99df-4f50-8104-825aaea4a8f4</t>
  </si>
  <si>
    <t>c79f4ee9-c0be-4608-81f1-f47aa1749cae</t>
  </si>
  <si>
    <t>Poêle (grande) Casserole avec couvercle (moyenne ou grande) Couteau de cuisine Cuillère pour manger Cuillère de service Assiette Verre / Godet</t>
  </si>
  <si>
    <t>7d24d320-d4ef-4418-bb5f-b81e999a437b</t>
  </si>
  <si>
    <t>4c18a932-cef3-4c1d-a8cc-31fd8d73e1bc</t>
  </si>
  <si>
    <t>668ec44a-81c6-416b-b575-aa229818c587</t>
  </si>
  <si>
    <t>Insécurités dans la commune Le marchand d'eau n'est pas venu à temps / Le marchand n'avait plus d'eau</t>
  </si>
  <si>
    <t>638ae078-112e-450d-8fb0-0137d410bd7b</t>
  </si>
  <si>
    <t>Se la ki pi pre</t>
  </si>
  <si>
    <t>38857d20-ab5b-4726-a54d-3b9cf171a825</t>
  </si>
  <si>
    <t>6ccd7be3-be3b-423b-a589-5d26ef695cab</t>
  </si>
  <si>
    <t>44506543-4483-4cd6-b1f4-b8c731306c1a</t>
  </si>
  <si>
    <t>906f5369-35e0-425d-bf3b-a2dbed7d20b8</t>
  </si>
  <si>
    <t>636a95d6-e338-4127-8029-e3d9263becae</t>
  </si>
  <si>
    <t>OJ_9690</t>
  </si>
  <si>
    <t>Problèmes liés au transport ou au carburant Changement du taux de change de la Gourde Pas assez d'argent Article trop cher</t>
  </si>
  <si>
    <t>Manifestations</t>
  </si>
  <si>
    <t>Diminution du nombre de clients Augmentation des prix Risques d'être exposé à la violence</t>
  </si>
  <si>
    <t>d8368b6b-4e87-4765-9db8-d1cd1adece75</t>
  </si>
  <si>
    <t xml:space="preserve">Jacmel </t>
  </si>
  <si>
    <t>Changement du taux de change de la Gourde Problèmes liés au transport ou au carburant Article trop cher</t>
  </si>
  <si>
    <t>2aee4a77-09cf-4ff0-ab87-b551f68984bc</t>
  </si>
  <si>
    <t>73bdd83d-2736-4467-ab4f-5c3996558e7d</t>
  </si>
  <si>
    <t>Problèmes de transport A cause de la sècheresses</t>
  </si>
  <si>
    <t>Les routes que j'utilise pour accéder au marché sont régulièrement bloquées Je ne me sens pas en sécurité lorsque j'accède au marché, car j'ai peur d'être pris pour cible ou d'être victime de violences.</t>
  </si>
  <si>
    <t>353c775d-dd5c-460b-8ece-ae30fe3dc120</t>
  </si>
  <si>
    <t>PS_6827</t>
  </si>
  <si>
    <t>Verre / Godet Assiette Couteau de cuisine</t>
  </si>
  <si>
    <t>93d02061-794d-430c-92fd-79c56b92ef65</t>
  </si>
  <si>
    <t>Les moyens de transport sont limités Je ne me sens pas en sécurité lorsque j'accède au marché, car j'ai peur d'être pris pour cible ou d'être victime de violences.</t>
  </si>
  <si>
    <t>ab71b132-c1cf-4ecf-a5c4-7e246a759ff7</t>
  </si>
  <si>
    <t>Casserole avec couvercle (moyenne ou grande) Poêle (grande) Verre / Godet Assiette Cuillère de service Couteau de cuisine</t>
  </si>
  <si>
    <t>aa9a6fe6-ca6f-4819-bd93-df6a9048272f</t>
  </si>
  <si>
    <t>Je ne me sens pas en sécurité lorsque j'accède au marché, car j'ai peur d'être pris pour cible ou d'être victime de violences. Les moyens de transport sont limités</t>
  </si>
  <si>
    <t>2b7c5fb9-64bf-4937-8a6e-c0d3972139be</t>
  </si>
  <si>
    <t>Tiyo a tou nan lakou a, mwen selman plen vèso nan kay la</t>
  </si>
  <si>
    <t>bcfd9e6f-6c53-4e3d-ac44-faa5f87d21c4</t>
  </si>
  <si>
    <t>faa31679-34cc-43b5-bebc-34011469d00f</t>
  </si>
  <si>
    <t>98c120fa-96f7-4223-92b0-5a06709a1208</t>
  </si>
  <si>
    <t>Brosse à dent Savon lessive Serviettes hygiéniques Papier toilette Chlore en grain (nettoyage)</t>
  </si>
  <si>
    <t>e7697569-1aeb-4c94-a9c7-9403f81271e5</t>
  </si>
  <si>
    <t>0ee4eaf3-5266-49b6-8e44-0f0714438c12</t>
  </si>
  <si>
    <t>7361b864-282d-44c5-90a2-a55e6aa521de</t>
  </si>
  <si>
    <t>4b9cf70d-c8fe-4bb8-8c86-57d146572ff7</t>
  </si>
  <si>
    <t>676efdf4-3165-4aff-a070-b782980de337</t>
  </si>
  <si>
    <t>26be4a89-d424-4e81-846e-d758c09a2f34</t>
  </si>
  <si>
    <t>9451ae29-eff8-4d31-b49c-179744690fd7</t>
  </si>
  <si>
    <t>23013770-8f9b-4efb-9f54-5a3212a3878d</t>
  </si>
  <si>
    <t>bffb4c04-5c47-4490-b5b7-4c46d49ff19a</t>
  </si>
  <si>
    <t>d36eecf7-c6aa-46a6-821a-cc0a9b554964</t>
  </si>
  <si>
    <t>199b371f-ea1f-4306-ad50-b2725a255494</t>
  </si>
  <si>
    <t>8ecdaa84-c908-41d5-b136-ad30ce1c5358</t>
  </si>
  <si>
    <t>c9b60b11-32ae-48f8-8ade-34dc65796f18</t>
  </si>
  <si>
    <t>e4e1168f-f61c-4ca7-abbd-7863d7cea78b</t>
  </si>
  <si>
    <t>a4e145b1-f766-4427-ad0e-6a2fb176db24</t>
  </si>
  <si>
    <t>ef3b1c9d-5649-4608-b2a5-b5fda20851a1</t>
  </si>
  <si>
    <t>d1f61be0-5f0a-47b2-94a1-a2fabe3552ba</t>
  </si>
  <si>
    <t>EF_9527</t>
  </si>
  <si>
    <t>Riz Sucre Farine de blé blanche Huile végétale</t>
  </si>
  <si>
    <t>a5334a4a-d570-48e3-8197-0b62c7aa8edd</t>
  </si>
  <si>
    <t>90ed6adb-d559-4f00-a1c4-b9de56f1885d</t>
  </si>
  <si>
    <t>Savon lessive Brosse à dent Dentifrice Papier toilette Chlore liquide (nettoyage) Chlore en grain (nettoyage) Savon pour se laver</t>
  </si>
  <si>
    <t>e44752da-cc10-4f57-af46-8a9332c66fa5</t>
  </si>
  <si>
    <t>3a1629eb-9f84-4ae2-8ebd-226f2d6837d1</t>
  </si>
  <si>
    <t>Changement du taux de change de la Gourde Pas assez d'argent Article trop cher</t>
  </si>
  <si>
    <t>Savon lessive Brosse à dent Dentifrice Chlore liquide (nettoyage) Chlore en grain (nettoyage) Savon pour se laver</t>
  </si>
  <si>
    <t>Manifestations Affrontements ou violences Vols ou pillages</t>
  </si>
  <si>
    <t>Difficultés pour se réapprovisionner en marchandises Diminution du nombre de clients</t>
  </si>
  <si>
    <t>f13ba283-96e5-43e4-bbee-89ed9db4cd77</t>
  </si>
  <si>
    <t>c2bc218d-5d49-436e-b7d6-9c4019c04fab</t>
  </si>
  <si>
    <t>d41e09c9-6a24-4cc1-bb2d-95a1615fb586</t>
  </si>
  <si>
    <t>fb6f65e4-a173-4209-8461-7e0027deef6d</t>
  </si>
  <si>
    <t>0f4b98b8-4e42-4697-966f-cf7639645188</t>
  </si>
  <si>
    <t>a7b50823-d6ad-4dda-983e-2e25cdf534e7</t>
  </si>
  <si>
    <t>Centre-ville de Beaumont / Cassanette</t>
  </si>
  <si>
    <t>9e94b75d-b579-4ac1-b5ee-13b7bdcc69c3</t>
  </si>
  <si>
    <t>cf1e5d52-4484-414f-a926-e45a61a0ac43</t>
  </si>
  <si>
    <t>Le marchand d'eau n'est pas venu à temps / Le marchand n'avait plus d'eau</t>
  </si>
  <si>
    <t>bfd76ad5-e917-4a4e-b098-77b1c289ca90</t>
  </si>
  <si>
    <t>fdbe2906-f702-4ecb-8084-5ff81a4ed793</t>
  </si>
  <si>
    <t>9a40f267-0d88-4003-a58e-492471717ab5</t>
  </si>
  <si>
    <t>00fad3fd-d73f-4a08-8798-8c56db4841f1</t>
  </si>
  <si>
    <t>1a1da434-00dc-4f81-b924-74a4bd01eed3</t>
  </si>
  <si>
    <t>Difficultés pour se réapprovisionner en marchandises Augmentation des prix</t>
  </si>
  <si>
    <t>ac31f9d6-eb59-449c-a0d0-3e3f4a2165e7</t>
  </si>
  <si>
    <t>710b5849-3c2b-4d03-b257-4a7678109d2e</t>
  </si>
  <si>
    <t>9e95a792-4188-44ca-bccb-5b70df6c7e5b</t>
  </si>
  <si>
    <t>60ccce34-751f-4b16-a2fa-ccbd122f1477</t>
  </si>
  <si>
    <t>941b3ab5-be3f-4a0b-8062-9b830690edaf</t>
  </si>
  <si>
    <t>f29d4de0-c00c-403f-be3c-9123958aafc6</t>
  </si>
  <si>
    <t>03409ba1-0a8b-408f-a9d6-1ff725960922</t>
  </si>
  <si>
    <t>dbb48ad7-eb09-4b1a-bd91-8d0ea9297dbd</t>
  </si>
  <si>
    <t>9eea5ade-bbec-4438-b920-ad888fd421b7</t>
  </si>
  <si>
    <t>26da855b-b234-44c7-a0ad-9d6d9bc577eb</t>
  </si>
  <si>
    <t>Problèmes de transport A cause d’une catastrophe naturelle</t>
  </si>
  <si>
    <t>8ac37d68-173a-4116-bf9c-9e67cac1828d</t>
  </si>
  <si>
    <t>d6baf027-2efb-433e-8b2f-9bc9dd301321</t>
  </si>
  <si>
    <t xml:space="preserve"> </t>
  </si>
  <si>
    <t>c8fd6e88-127e-43cf-8f2b-214faddefb23</t>
  </si>
  <si>
    <t>Problèmes de transport Infrastructures endomagées</t>
  </si>
  <si>
    <t>Les routes que j'utilise pour accéder au marché sont régulièrement bloquées Les moyens de transport sont limités</t>
  </si>
  <si>
    <t>650b3487-bb01-4e80-af74-a8621085984b</t>
  </si>
  <si>
    <t>a0d2ca1b-f2eb-457c-bc08-b3832a5300a2</t>
  </si>
  <si>
    <t>d025815f-e40f-41aa-b43a-8ccea1f59db9</t>
  </si>
  <si>
    <t>Grand bokit fermé ou avec couvercle pour stocker l'eau (environ 5 gallons) Eponge pour la vaisselle Grande bassine de nettoyage ou pour cuisiner</t>
  </si>
  <si>
    <t>91288944-2ca1-47cf-840e-35eaa44f4754</t>
  </si>
  <si>
    <t>Cuillère de service Couteau de cuisine Cuillère pour manger Assiette Verre / Godet Poêle (grande) Casserole avec couvercle (moyenne ou grande)</t>
  </si>
  <si>
    <t>Grande bassine de nettoyage ou pour cuisiner Grand bokit fermé ou avec couvercle pour stocker l'eau (environ 5 gallons) Eponge pour la vaisselle</t>
  </si>
  <si>
    <t>Difficultés pour se réapprovisionner en marchandises Augmentation des prix Diminution du nombre de clients</t>
  </si>
  <si>
    <t>2a71c3f2-d5c3-44d3-a3d0-3a6f0a180084</t>
  </si>
  <si>
    <t>#Prix_assiette</t>
  </si>
  <si>
    <t xml:space="preserve"> # Haricot rouge</t>
  </si>
  <si>
    <t xml:space="preserve"># Huile </t>
  </si>
  <si>
    <t># Brosse dent</t>
  </si>
  <si>
    <t>#Papier toilette</t>
  </si>
  <si>
    <t>#Chlore</t>
  </si>
  <si>
    <t>#Savon mains</t>
  </si>
  <si>
    <t>#Dentifrice</t>
  </si>
  <si>
    <t>#Serv hygieniques</t>
  </si>
  <si>
    <t>#Chlore grain</t>
  </si>
  <si>
    <t># Csserole grande</t>
  </si>
  <si>
    <t>#Casserole moyen</t>
  </si>
  <si>
    <t>#Poele</t>
  </si>
  <si>
    <t>#Godet</t>
  </si>
  <si>
    <t>#Cuillere manger</t>
  </si>
  <si>
    <t>#Cuillere service</t>
  </si>
  <si>
    <t>#Couteau</t>
  </si>
  <si>
    <t>#Bokit</t>
  </si>
  <si>
    <t>#Bassine</t>
  </si>
  <si>
    <t>#Eponge</t>
  </si>
  <si>
    <t>#Charbon</t>
  </si>
  <si>
    <t>#Eau</t>
  </si>
  <si>
    <t>#haricot rouge</t>
  </si>
  <si>
    <t>#Huile</t>
  </si>
  <si>
    <t>#Savon lessive</t>
  </si>
  <si>
    <t>#brosse dent</t>
  </si>
  <si>
    <t>#serviette hygieniques</t>
  </si>
  <si>
    <t>#Couverture 1m 2m</t>
  </si>
  <si>
    <t>#Casserole grande</t>
  </si>
  <si>
    <t>Poele</t>
  </si>
  <si>
    <t>#Assiette</t>
  </si>
  <si>
    <t>Departement</t>
  </si>
  <si>
    <t>#papier toilette</t>
  </si>
  <si>
    <t># Casserole grande</t>
  </si>
  <si>
    <t xml:space="preserve"> Grande casserole </t>
  </si>
  <si>
    <t>Moyene casserole</t>
  </si>
  <si>
    <t>Godet</t>
  </si>
  <si>
    <t>Assiette</t>
  </si>
  <si>
    <t>Cuillère à manger</t>
  </si>
  <si>
    <t>#Cuillère à manger</t>
  </si>
  <si>
    <t>Cuillère de service</t>
  </si>
  <si>
    <t>Couteau</t>
  </si>
  <si>
    <t>Bassine</t>
  </si>
  <si>
    <t>Eponge</t>
  </si>
  <si>
    <t>Charbon</t>
  </si>
  <si>
    <t>Eau4</t>
  </si>
  <si>
    <t>Couverture 1m 2m</t>
  </si>
  <si>
    <t>q1_3_type_produits/couverture</t>
  </si>
  <si>
    <t>q1_3_type_produits/cuisine</t>
  </si>
  <si>
    <t>q1_3_type_produits/nettoyage_stockage</t>
  </si>
  <si>
    <t>q1_3_type_produits/charbon</t>
  </si>
  <si>
    <t>2021-07-24T11:37:36.605-04:00</t>
  </si>
  <si>
    <t>2021-07-24T16:09:44.389-04:00</t>
  </si>
  <si>
    <t>9999</t>
  </si>
  <si>
    <t>2021-07-24T20:10:51</t>
  </si>
  <si>
    <t>2021-07-20T09:32:44.686-04:00</t>
  </si>
  <si>
    <t>2021-07-20T09:40:07.754-04:00</t>
  </si>
  <si>
    <t>Ce client n'est pas accueillant</t>
  </si>
  <si>
    <t>2021-07-20T20:36:03</t>
  </si>
  <si>
    <t>2021-07-20T09:40:16.684-04:00</t>
  </si>
  <si>
    <t>2021-07-20T09:43:18.595-04:00</t>
  </si>
  <si>
    <t>L'eau de boisson est blue heaven pour cet acheteur</t>
  </si>
  <si>
    <t>2021-07-20T20:36:04</t>
  </si>
  <si>
    <t>2021-07-20T09:43:28.170-04:00</t>
  </si>
  <si>
    <t>2021-07-20T09:47:02.023-04:00</t>
  </si>
  <si>
    <t>2021-07-20T20:36:06</t>
  </si>
  <si>
    <t>2021-07-20T09:47:06.435-04:00</t>
  </si>
  <si>
    <t>2021-07-20T09:58:21.283-04:00</t>
  </si>
  <si>
    <t>2021-07-20T20:36:07</t>
  </si>
  <si>
    <t>2021-07-20T09:58:26.871-04:00</t>
  </si>
  <si>
    <t>2021-07-20T10:05:09.690-04:00</t>
  </si>
  <si>
    <t>2021-07-20T20:36:08</t>
  </si>
  <si>
    <t>2021-07-20T10:08:43.487-04:00</t>
  </si>
  <si>
    <t>2021-07-20T10:27:50.947-04:00</t>
  </si>
  <si>
    <t>Erreur</t>
  </si>
  <si>
    <t>charbon</t>
  </si>
  <si>
    <t>2021-07-20T20:36:10</t>
  </si>
  <si>
    <t>2021-07-20T10:27:55.159-04:00</t>
  </si>
  <si>
    <t>2021-07-20T10:38:08.091-04:00</t>
  </si>
  <si>
    <t>2021-07-20T20:36:11</t>
  </si>
  <si>
    <t>2021-07-21T10:42:57.549-05:00</t>
  </si>
  <si>
    <t>2021-07-21T10:49:34.718-05:00</t>
  </si>
  <si>
    <t>croixdb_1</t>
  </si>
  <si>
    <t>2021-07-22T15:26:27</t>
  </si>
  <si>
    <t>2021-07-21T08:37:26.853-05:00</t>
  </si>
  <si>
    <t>2021-07-21T09:00:49.151-05:00</t>
  </si>
  <si>
    <t>2021-07-22T15:22:25</t>
  </si>
  <si>
    <t>2021-07-21T09:01:02.184-05:00</t>
  </si>
  <si>
    <t>2021-07-21T10:39:08.155-05:00</t>
  </si>
  <si>
    <t>2021-07-22T15:22:27</t>
  </si>
  <si>
    <t>2021-07-21T10:49:42.721-05:00</t>
  </si>
  <si>
    <t>2021-07-21T10:53:42.793-05:00</t>
  </si>
  <si>
    <t>2021-07-22T15:26:28</t>
  </si>
  <si>
    <t>2021-07-21T11:32:01.889-05:00</t>
  </si>
  <si>
    <t>2021-07-21T11:39:00.897-05:00</t>
  </si>
  <si>
    <t>2021-07-22T15:26:38</t>
  </si>
  <si>
    <t>2021-07-22T11:01:14.734-05:00</t>
  </si>
  <si>
    <t>2021-07-22T11:04:42.674-05:00</t>
  </si>
  <si>
    <t>2021-07-22T15:26:40</t>
  </si>
  <si>
    <t>2021-07-22T11:13:22.906-05:00</t>
  </si>
  <si>
    <t>2021-07-22T11:19:06.559-05:00</t>
  </si>
  <si>
    <t>2021-07-22T15:27:16</t>
  </si>
  <si>
    <t>2021-07-22T11:19:21.692-05:00</t>
  </si>
  <si>
    <t>2021-07-22T11:23:19.227-05:00</t>
  </si>
  <si>
    <t>2021-07-22T15:27:18</t>
  </si>
  <si>
    <t>2021-07-22T09:03:39.571-04:00</t>
  </si>
  <si>
    <t>2021-07-22T09:15:19.590-04:00</t>
  </si>
  <si>
    <t>Senmichèl</t>
  </si>
  <si>
    <t>Riz Maïs (moulu) Sucre Haricot noir Huile végétale</t>
  </si>
  <si>
    <t>2021-07-22T19:34:12</t>
  </si>
  <si>
    <t>2021-07-22T09:15:33.523-04:00</t>
  </si>
  <si>
    <t>2021-07-22T09:22:04.673-04:00</t>
  </si>
  <si>
    <t>2021-07-22T19:34:14</t>
  </si>
  <si>
    <t>2021-07-22T10:49:10.714-04:00</t>
  </si>
  <si>
    <t>2021-07-22T11:03:00.543-04:00</t>
  </si>
  <si>
    <t>Meme les boissons gazeuses sont difficiles a trouver a cause de la route de Martissant</t>
  </si>
  <si>
    <t>2021-07-22T19:34:20</t>
  </si>
  <si>
    <t>2021-07-22T11:03:05.704-04:00</t>
  </si>
  <si>
    <t>2021-07-22T11:15:20.337-04:00</t>
  </si>
  <si>
    <t>2021-07-22T19:34:22</t>
  </si>
  <si>
    <t>2021-07-22T11:15:27.047-04:00</t>
  </si>
  <si>
    <t>2021-07-22T11:30:42.946-04:00</t>
  </si>
  <si>
    <t>La rarete de gaz nous pose beaucoup de probleme. Les prix augmentent et, les clients n'ont pas d'argent pour les payer plus chers. Les produits restent entre nos mains</t>
  </si>
  <si>
    <t>2021-07-22T19:34:26</t>
  </si>
  <si>
    <t>2021-07-22T11:30:53.542-04:00</t>
  </si>
  <si>
    <t>2021-07-22T11:35:15.204-04:00</t>
  </si>
  <si>
    <t>2021-07-22T19:34:27</t>
  </si>
  <si>
    <t>2021-07-22T11:36:11.338-04:00</t>
  </si>
  <si>
    <t>2021-07-22T15:33:03.979-04:00</t>
  </si>
  <si>
    <t>Probleme de maniere continue parce que nous n'avons pas les moyens por renouveler nos stocks. Nous n'avons pas de credit. Il n'y a pas  de gaz. Toute  lacette de la vie nous echappe</t>
  </si>
  <si>
    <t>2021-07-22T19:34:44</t>
  </si>
  <si>
    <t>2021-07-22T11:52:26.960-04:00</t>
  </si>
  <si>
    <t>2021-07-22T11:57:50.246-04:00</t>
  </si>
  <si>
    <t>2021-07-22T19:34:50</t>
  </si>
  <si>
    <t>2021-07-22T12:02:28.357-04:00</t>
  </si>
  <si>
    <t>2021-07-22T12:36:52.343-04:00</t>
  </si>
  <si>
    <t>2021-07-22T19:35:02</t>
  </si>
  <si>
    <t>2021-07-22T12:36:58.242-04:00</t>
  </si>
  <si>
    <t>2021-07-22T12:42:06.187-04:00</t>
  </si>
  <si>
    <t>La rarete de gaz cree des tensions. Tu ne peux trouver de l'eau. Meme si le camion [de l'eau] est partie pour faire l</t>
  </si>
  <si>
    <t>2021-07-22T19:35:05</t>
  </si>
  <si>
    <t>2021-07-22T12:42:16.447-04:00</t>
  </si>
  <si>
    <t>2021-07-22T12:45:12.216-04:00</t>
  </si>
  <si>
    <t>2021-07-22T19:35:22</t>
  </si>
  <si>
    <t>2021-07-22T12:45:25.435-04:00</t>
  </si>
  <si>
    <t>2021-07-22T12:56:36.990-04:00</t>
  </si>
  <si>
    <t>Sucre Huile végétale</t>
  </si>
  <si>
    <t>2021-07-22T19:35:31</t>
  </si>
  <si>
    <t>2021-07-22T12:59:52.334-04:00</t>
  </si>
  <si>
    <t>2021-07-22T13:04:30.738-04:00</t>
  </si>
  <si>
    <t>2021-07-22T19:35:35</t>
  </si>
  <si>
    <t>2021-07-22T13:04:59.792-04:00</t>
  </si>
  <si>
    <t>2021-07-22T13:24:16.072-04:00</t>
  </si>
  <si>
    <t>Produits d'hygiène et assainissement Couverture Ustensiles de cuisine (casseroles, cuillères, etc.) Ustensiles de nettoyage ou de stockage de l'eau (bokit, bassine, éponge)</t>
  </si>
  <si>
    <t>2021-07-22T19:35:39</t>
  </si>
  <si>
    <t>2021-07-22T13:31:14.951-04:00</t>
  </si>
  <si>
    <t>2021-07-22T13:43:41.634-04:00</t>
  </si>
  <si>
    <t>cuisine</t>
  </si>
  <si>
    <t>2021-07-22T19:35:44</t>
  </si>
  <si>
    <t>2021-07-22T13:43:49.584-04:00</t>
  </si>
  <si>
    <t>2021-07-22T13:51:36.383-04:00</t>
  </si>
  <si>
    <t>2021-07-22T19:35:48</t>
  </si>
  <si>
    <t>2021-07-22T14:26:55.358-04:00</t>
  </si>
  <si>
    <t>2021-07-22T14:39:18.663-04:00</t>
  </si>
  <si>
    <t>Sur le marche, il n'y a pas de chaudiere, peut-etre qu'on peut en trouver a Fond-des-negres. Nous, les marchands, nous apportons de quoi vendre pour se nourrir</t>
  </si>
  <si>
    <t>2021-07-22T19:36:03</t>
  </si>
  <si>
    <t>2021-07-22T09:40:09.506-05:00</t>
  </si>
  <si>
    <t>2021-07-22T10:02:32.796-05:00</t>
  </si>
  <si>
    <t>enn_1</t>
  </si>
  <si>
    <t>Farine de blé blanche Riz Maïs (moulu) Haricot noir Huile végétale Haricot rouge Sucre</t>
  </si>
  <si>
    <t>Ce marchand vend uniquement des produits alimentaires. Le GPS ne marche pas, meme apres 5 minutes a essayer</t>
  </si>
  <si>
    <t>2021-07-22T21:06:23</t>
  </si>
  <si>
    <t>2021-07-22T10:05:17.630-05:00</t>
  </si>
  <si>
    <t>2021-07-22T10:21:29.556-05:00</t>
  </si>
  <si>
    <t>Ce marchand vend uniquement des produits alimentaires</t>
  </si>
  <si>
    <t>2021-07-22T21:06:26</t>
  </si>
  <si>
    <t>2021-07-22T10:24:59.270-05:00</t>
  </si>
  <si>
    <t>2021-07-22T10:32:42.722-05:00</t>
  </si>
  <si>
    <t>Les gens qui habitent dans cette zone ne boivent prespas pas de l'eau traitee. Ils utilisent l'eau de source ou venant des tuyaux</t>
  </si>
  <si>
    <t>2021-07-22T21:06:28</t>
  </si>
  <si>
    <t>2021-07-22T10:34:06.677-05:00</t>
  </si>
  <si>
    <t>2021-07-22T10:54:52.842-05:00</t>
  </si>
  <si>
    <t xml:space="preserve">Ce marchand ne vend pas tout, notamment le chlore. </t>
  </si>
  <si>
    <t>2021-07-22T21:06:30</t>
  </si>
  <si>
    <t>2021-07-22T10:55:54.155-05:00</t>
  </si>
  <si>
    <t>2021-07-22T11:06:16.528-05:00</t>
  </si>
  <si>
    <t>Il n'y a pas de chlore liquide</t>
  </si>
  <si>
    <t>2021-07-22T21:06:33</t>
  </si>
  <si>
    <t>2021-07-22T11:10:16.052-05:00</t>
  </si>
  <si>
    <t>2021-07-22T11:19:51.504-05:00</t>
  </si>
  <si>
    <t>Ils utilisent l'eau de source pour pour la nourriture et le nettoyage. Ils achetent de l'eau traitee [par osmose inversee] pour boire</t>
  </si>
  <si>
    <t>2021-07-22T21:06:35</t>
  </si>
  <si>
    <t>2021-07-22T11:20:06.892-05:00</t>
  </si>
  <si>
    <t>2021-07-22T11:31:34.694-05:00</t>
  </si>
  <si>
    <t>nettoyage_stockage</t>
  </si>
  <si>
    <t>2021-07-22T21:06:37</t>
  </si>
  <si>
    <t>2021-07-22T10:41:50.239-04:00</t>
  </si>
  <si>
    <t>2021-07-22T10:54:41.845-04:00</t>
  </si>
  <si>
    <t>Ce marchand apprecie beaucoup l'enquete</t>
  </si>
  <si>
    <t>2021-07-22T21:06:38</t>
  </si>
  <si>
    <t>2021-07-22T11:31:59.629-05:00</t>
  </si>
  <si>
    <t>2021-07-22T11:39:04.363-05:00</t>
  </si>
  <si>
    <t>2021-07-22T21:06:39</t>
  </si>
  <si>
    <t>2021-07-22T10:56:35.291-04:00</t>
  </si>
  <si>
    <t>2021-07-22T11:11:32.874-04:00</t>
  </si>
  <si>
    <t>2021-07-22T21:06:40</t>
  </si>
  <si>
    <t>2021-07-22T11:41:45.266-05:00</t>
  </si>
  <si>
    <t>2021-07-22T11:45:42.349-05:00</t>
  </si>
  <si>
    <t>2021-07-22T11:15:11.880-04:00</t>
  </si>
  <si>
    <t>2021-07-22T11:26:31.688-04:00</t>
  </si>
  <si>
    <t>Le petit sachet de chlore en grain (11 gr) se vend a 15 gourdes haitien. Le gros sachet (22 gr) se vend a 22 gourdes haitien</t>
  </si>
  <si>
    <t>2021-07-22T21:06:42</t>
  </si>
  <si>
    <t>2021-07-22T11:26:40.275-04:00</t>
  </si>
  <si>
    <t>2021-07-22T11:34:53.830-04:00</t>
  </si>
  <si>
    <t>Ustensiles de nettoyage ou de stockage de l'eau (bokit, bassine, éponge) Ustensiles de cuisine (casseroles, cuillères, etc.)</t>
  </si>
  <si>
    <t>2021-07-22T21:06:43</t>
  </si>
  <si>
    <t>2021-07-22T11:54:28.328-04:00</t>
  </si>
  <si>
    <t>2021-07-22T12:01:30.152-04:00</t>
  </si>
  <si>
    <t>couverture</t>
  </si>
  <si>
    <t>2021-07-22T21:06:46</t>
  </si>
  <si>
    <t>2021-07-22T11:47:59.759-05:00</t>
  </si>
  <si>
    <t>2021-07-22T11:55:49.646-05:00</t>
  </si>
  <si>
    <t>Il n'y a pas beaucoup de marchands de draps sur le marche</t>
  </si>
  <si>
    <t>2021-07-22T21:06:47</t>
  </si>
  <si>
    <t>2021-07-22T12:12:40.122-04:00</t>
  </si>
  <si>
    <t>2021-07-22T12:20:35.292-04:00</t>
  </si>
  <si>
    <t>Le charbon (Chadeque) est moi cher sur le marche. Le sac se vend a 1000 gourdes</t>
  </si>
  <si>
    <t>2021-07-22T21:06:48</t>
  </si>
  <si>
    <t>2021-07-22T12:36:46.562-04:00</t>
  </si>
  <si>
    <t>2021-07-22T12:43:37.844-04:00</t>
  </si>
  <si>
    <t>On n'achete pas de l'eau dans cette zone</t>
  </si>
  <si>
    <t>2021-07-22T21:06:49</t>
  </si>
  <si>
    <t>2021-07-22T12:43:47.198-04:00</t>
  </si>
  <si>
    <t>2021-07-22T12:47:01.022-04:00</t>
  </si>
  <si>
    <t>2021-07-22T21:06:50</t>
  </si>
  <si>
    <t>2021-07-23T12:07:57.696-05:00</t>
  </si>
  <si>
    <t>2021-07-23T12:20:52.823-05:00</t>
  </si>
  <si>
    <t>2021-07-23T23:23:49</t>
  </si>
  <si>
    <t>2021-07-23T12:23:00.620-05:00</t>
  </si>
  <si>
    <t>2021-07-23T12:53:29.971-05:00</t>
  </si>
  <si>
    <t>Ce pois noir est celui qui ...</t>
  </si>
  <si>
    <t>2021-07-23T23:23:53</t>
  </si>
  <si>
    <t>2021-07-23T12:38:13.986-05:00</t>
  </si>
  <si>
    <t>2021-07-23T12:58:36.237-05:00</t>
  </si>
  <si>
    <t>2021-07-23T23:23:56</t>
  </si>
  <si>
    <t>2021-07-23T12:59:28.473-05:00</t>
  </si>
  <si>
    <t>2021-07-23T13:41:25.617-05:00</t>
  </si>
  <si>
    <t>2021-07-23T23:23:58</t>
  </si>
  <si>
    <t>2021-07-23T13:45:22.708-05:00</t>
  </si>
  <si>
    <t>2021-07-23T13:56:17.947-05:00</t>
  </si>
  <si>
    <t>2021-07-23T23:23:59</t>
  </si>
  <si>
    <t>2021-07-24T10:24:35.649-05:00</t>
  </si>
  <si>
    <t>2021-07-24T11:04:19.414-05:00</t>
  </si>
  <si>
    <t>2021-07-24T20:06:00</t>
  </si>
  <si>
    <t>2021-07-24T10:46:01.049-05:00</t>
  </si>
  <si>
    <t>2021-07-24T11:03:44.778-05:00</t>
  </si>
  <si>
    <t>Les participants remercient Concern pour leur support</t>
  </si>
  <si>
    <t>2021-07-24T20:06:01</t>
  </si>
  <si>
    <t>2021-07-24T10:50:48.291-05:00</t>
  </si>
  <si>
    <t>2021-07-24T12:32:59.650-05:00</t>
  </si>
  <si>
    <t>2021-07-24T20:06:03</t>
  </si>
  <si>
    <t>2021-07-24T10:55:30.784-05:00</t>
  </si>
  <si>
    <t>2021-07-24T11:02:55.161-05:00</t>
  </si>
  <si>
    <t>2021-07-24T20:06:04</t>
  </si>
  <si>
    <t>2021-07-24T11:16:53.515-05:00</t>
  </si>
  <si>
    <t>2021-07-24T12:32:40.089-05:00</t>
  </si>
  <si>
    <t>Le phenomene d'insecurite affecte le business. Le participant [le repondant] souhaite qu'il y ait de la stabilite dans le pays</t>
  </si>
  <si>
    <t>2021-07-24T20:06:05</t>
  </si>
  <si>
    <t>2021-07-24T11:33:58.962-05:00</t>
  </si>
  <si>
    <t>2021-07-24T12:33:49.266-05:00</t>
  </si>
  <si>
    <t>2021-07-24T20:06:06</t>
  </si>
  <si>
    <t>2021-07-24T12:02:45.968-05:00</t>
  </si>
  <si>
    <t>2021-07-24T12:34:12.524-05:00</t>
  </si>
  <si>
    <t>2021-07-24T20:06:08</t>
  </si>
  <si>
    <t>2021-07-24T12:17:37.846-05:00</t>
  </si>
  <si>
    <t>2021-07-24T12:31:13.725-05:00</t>
  </si>
  <si>
    <t>En espèces (Gourde) En espèces (Dollar)</t>
  </si>
  <si>
    <t>2021-07-24T20:06:09</t>
  </si>
  <si>
    <t>2021-07-24T11:46:58.545-04:00</t>
  </si>
  <si>
    <t>2021-07-24T16:09:36.579-04:00</t>
  </si>
  <si>
    <t>2021-07-24T20:10:52</t>
  </si>
  <si>
    <t>2021-07-24T11:55:38.897-04:00</t>
  </si>
  <si>
    <t>2021-07-24T16:10:30.083-04:00</t>
  </si>
  <si>
    <t>2021-07-24T20:10:53</t>
  </si>
  <si>
    <t>2021-07-24T12:31:39.999-04:00</t>
  </si>
  <si>
    <t>2021-07-24T16:10:22.353-04:00</t>
  </si>
  <si>
    <t>2021-07-24T20:10:55</t>
  </si>
  <si>
    <t>2021-07-24T12:53:06.850-04:00</t>
  </si>
  <si>
    <t>2021-07-24T16:10:05.155-04:00</t>
  </si>
  <si>
    <t>2021-07-24T20:10:56</t>
  </si>
  <si>
    <t>2021-07-24T13:17:21.944-04:00</t>
  </si>
  <si>
    <t>2021-07-24T16:10:14.677-04:00</t>
  </si>
  <si>
    <t>2021-07-24T20:10:58</t>
  </si>
  <si>
    <t>2021-07-24T13:26:29.238-04:00</t>
  </si>
  <si>
    <t>2021-07-24T16:09:56.841-04:00</t>
  </si>
  <si>
    <t>2021-07-24T20:10:59</t>
  </si>
  <si>
    <t>2021-07-22T03:01:14.325-05:00</t>
  </si>
  <si>
    <t>2021-07-22T03:07:20.336-05:00</t>
  </si>
  <si>
    <t>2021-07-25T05:46:28</t>
  </si>
  <si>
    <t>2021-07-22T03:07:30.493-05:00</t>
  </si>
  <si>
    <t>2021-07-22T03:11:27.027-05:00</t>
  </si>
  <si>
    <t>2021-07-25T05:46:31</t>
  </si>
  <si>
    <t>2021-07-21T14:43:46.181-05:00</t>
  </si>
  <si>
    <t>2021-07-21T15:18:09.208-05:00</t>
  </si>
  <si>
    <t>2021-07-25T05:43:56</t>
  </si>
  <si>
    <t>2021-07-21T15:19:04.968-05:00</t>
  </si>
  <si>
    <t>2021-07-21T16:02:57.783-05:00</t>
  </si>
  <si>
    <t>2021-07-25T05:44:08</t>
  </si>
  <si>
    <t>2021-07-21T16:04:43.519-05:00</t>
  </si>
  <si>
    <t>2021-07-21T16:46:40.710-05:00</t>
  </si>
  <si>
    <t>2021-07-25T05:45:00</t>
  </si>
  <si>
    <t>2021-07-21T16:46:49.597-05:00</t>
  </si>
  <si>
    <t>2021-07-21T17:03:22.315-05:00</t>
  </si>
  <si>
    <t>2021-07-25T05:45:11</t>
  </si>
  <si>
    <t>2021-07-22T01:33:53.079-05:00</t>
  </si>
  <si>
    <t>2021-07-25T01:45:45.921-05:00</t>
  </si>
  <si>
    <t>2021-07-25T05:45:18</t>
  </si>
  <si>
    <t>2021-07-22T01:45:03.353-05:00</t>
  </si>
  <si>
    <t>2021-07-25T01:47:21.643-05:00</t>
  </si>
  <si>
    <t>2021-07-25T05:45:51</t>
  </si>
  <si>
    <t>2021-07-22T02:07:28.405-05:00</t>
  </si>
  <si>
    <t>2021-07-22T02:22:09.155-05:00</t>
  </si>
  <si>
    <t>2021-07-25T05:46:07</t>
  </si>
  <si>
    <t>2021-07-22T02:33:36.842-05:00</t>
  </si>
  <si>
    <t>2021-07-22T02:41:49.208-05:00</t>
  </si>
  <si>
    <t>2021-07-25T05:46:09</t>
  </si>
  <si>
    <t>2021-07-22T02:44:32.554-05:00</t>
  </si>
  <si>
    <t>2021-07-22T02:55:19.669-05:00</t>
  </si>
  <si>
    <t>2021-07-25T05:46:12</t>
  </si>
  <si>
    <t>2021-07-22T02:55:40.769-05:00</t>
  </si>
  <si>
    <t>2021-07-22T03:01:03.073-05:00</t>
  </si>
  <si>
    <t>2021-07-25T05:46:27</t>
  </si>
  <si>
    <t>2021-07-24T11:46:35.891-05:00</t>
  </si>
  <si>
    <t>2021-07-24T11:52:46.056-05:00</t>
  </si>
  <si>
    <t>Le marchand n'accepte pas de prendre des photos</t>
  </si>
  <si>
    <t>2021-07-25T14:21:24</t>
  </si>
  <si>
    <t>2021-07-24T11:53:06.563-05:00</t>
  </si>
  <si>
    <t>2021-07-24T11:56:12.033-05:00</t>
  </si>
  <si>
    <t>2021-07-25T14:21:45</t>
  </si>
  <si>
    <t>2021-07-24T11:56:22.518-05:00</t>
  </si>
  <si>
    <t>2021-07-24T12:00:49.792-05:00</t>
  </si>
  <si>
    <t>2021-07-25T14:21:55</t>
  </si>
  <si>
    <t>2021-07-24T12:01:05.746-05:00</t>
  </si>
  <si>
    <t>2021-07-24T12:03:06.596-05:00</t>
  </si>
  <si>
    <t>2021-07-25T14:22:04</t>
  </si>
  <si>
    <t>2021-07-24T12:13:09.437-05:00</t>
  </si>
  <si>
    <t>2021-07-24T12:20:27.268-05:00</t>
  </si>
  <si>
    <t>2021-07-25T14:22:06</t>
  </si>
  <si>
    <t>2021-07-24T12:21:03.517-05:00</t>
  </si>
  <si>
    <t>2021-07-24T12:29:36.386-05:00</t>
  </si>
  <si>
    <t>2021-07-25T14:22:26</t>
  </si>
  <si>
    <t>2021-07-24T12:30:31.084-05:00</t>
  </si>
  <si>
    <t>2021-07-24T12:40:07.275-05:00</t>
  </si>
  <si>
    <t>2021-07-25T14:22:27</t>
  </si>
  <si>
    <t>2021-07-24T12:45:34.695-05:00</t>
  </si>
  <si>
    <t>2021-07-24T12:53:19.713-05:00</t>
  </si>
  <si>
    <t>2021-07-25T14:22:28</t>
  </si>
  <si>
    <t>2021-07-24T12:53:28.804-05:00</t>
  </si>
  <si>
    <t>2021-07-24T13:02:15.091-05:00</t>
  </si>
  <si>
    <t>2021-07-25T14:22:30</t>
  </si>
  <si>
    <t>2021-07-24T14:02:52.259-05:00</t>
  </si>
  <si>
    <t>2021-07-24T14:06:40.490-05:00</t>
  </si>
  <si>
    <t>2021-07-25T14:22:41</t>
  </si>
  <si>
    <t>2021-07-24T14:06:47.199-05:00</t>
  </si>
  <si>
    <t>2021-07-24T14:09:31.455-05:00</t>
  </si>
  <si>
    <t>2021-07-25T14:22:44</t>
  </si>
  <si>
    <t>2021-07-24T14:17:50.091-05:00</t>
  </si>
  <si>
    <t>2021-07-24T14:21:40.505-05:00</t>
  </si>
  <si>
    <t>Ce marchand vend du charbon par sac</t>
  </si>
  <si>
    <t>2021-07-25T14:22:47</t>
  </si>
  <si>
    <t>2021-07-24T14:21:46.989-05:00</t>
  </si>
  <si>
    <t>2021-07-24T15:27:00.073-05:00</t>
  </si>
  <si>
    <t>Ce marchand vend du charbon par marmite</t>
  </si>
  <si>
    <t>2021-07-25T14:22:54</t>
  </si>
  <si>
    <t>2021-07-24T14:25:17.180-05:00</t>
  </si>
  <si>
    <t>2021-07-24T14:29:13.506-05:00</t>
  </si>
  <si>
    <t>Ce marchand vend du chabon dans des sac de farine.</t>
  </si>
  <si>
    <t>2021-07-25T14:22:55</t>
  </si>
  <si>
    <t>2021-07-24T14:29:31.694-05:00</t>
  </si>
  <si>
    <t>2021-07-24T14:33:47.603-05:00</t>
  </si>
  <si>
    <t>2021-07-25T14:22:56</t>
  </si>
  <si>
    <t>2021-07-24T14:46:09.846-05:00</t>
  </si>
  <si>
    <t>2021-07-24T14:52:34.127-05:00</t>
  </si>
  <si>
    <t>Cette famille boit de l'eau gratuitement</t>
  </si>
  <si>
    <t>2021-07-25T14:22:58</t>
  </si>
  <si>
    <t>2021-07-24T14:52:48.023-05:00</t>
  </si>
  <si>
    <t>2021-07-24T14:58:31.714-05:00</t>
  </si>
  <si>
    <t>2021-07-25T14:23:07</t>
  </si>
  <si>
    <t>2021-07-24T14:58:41.052-05:00</t>
  </si>
  <si>
    <t>2021-07-24T15:01:55.055-05:00</t>
  </si>
  <si>
    <t>2021-07-25T14:23:09</t>
  </si>
  <si>
    <t>2021-07-24T15:02:06.761-05:00</t>
  </si>
  <si>
    <t>2021-07-24T15:06:18.006-05:00</t>
  </si>
  <si>
    <t>2021-07-25T14:23:11</t>
  </si>
  <si>
    <t>2021-07-24T15:06:44.021-05:00</t>
  </si>
  <si>
    <t>2021-07-24T15:10:42.859-05:00</t>
  </si>
  <si>
    <t>2021-07-25T14:23:12</t>
  </si>
  <si>
    <t>2021-07-24T15:11:15.296-05:00</t>
  </si>
  <si>
    <t>2021-07-24T15:14:16.268-05:00</t>
  </si>
  <si>
    <t>Cette personne-la utilise l'eau de la DINEPA. On ne le donne pas encore la facture pour savoir la sommme a payer</t>
  </si>
  <si>
    <t>2021-07-25T14:23:19</t>
  </si>
  <si>
    <t>2021-07-24T15:14:34.001-05:00</t>
  </si>
  <si>
    <t>2021-07-24T15:18:50.812-05:00</t>
  </si>
  <si>
    <t>2021-07-25T14:23:21</t>
  </si>
  <si>
    <t>2021-07-24T15:23:38.994-05:00</t>
  </si>
  <si>
    <t>2021-07-24T15:26:16.948-05:00</t>
  </si>
  <si>
    <t>2021-07-25T14:23:22</t>
  </si>
  <si>
    <t>2021-07-24T13:10:26.745-05:00</t>
  </si>
  <si>
    <t>2021-07-24T13:19:11.195-05:00</t>
  </si>
  <si>
    <t>2021-07-25T14:23:44</t>
  </si>
  <si>
    <t>2021-07-24T15:30:50.344-05:00</t>
  </si>
  <si>
    <t>2021-07-24T15:34:08.075-05:00</t>
  </si>
  <si>
    <t>2021-07-25T14:23:46</t>
  </si>
  <si>
    <t>2021-07-24T15:35:29.729-05:00</t>
  </si>
  <si>
    <t>2021-07-24T15:39:30.156-05:00</t>
  </si>
  <si>
    <t>2021-07-25T14:23:47</t>
  </si>
  <si>
    <t>2021-07-24T16:06:48.228-05:00</t>
  </si>
  <si>
    <t>2021-07-24T16:25:20.070-05:00</t>
  </si>
  <si>
    <t>Le cuillere est a 3 unites pour 25 gourdes haitien</t>
  </si>
  <si>
    <t>2021-07-25T14:23:49</t>
  </si>
  <si>
    <t>2021-07-24T16:25:33.396-05:00</t>
  </si>
  <si>
    <t>2021-07-24T16:29:11.814-05:00</t>
  </si>
  <si>
    <t>2021-07-25T14:23:56</t>
  </si>
  <si>
    <t>2021-07-24T16:29:22.558-05:00</t>
  </si>
  <si>
    <t>2021-07-24T16:32:26.454-05:00</t>
  </si>
  <si>
    <t>2021-07-25T14:23:58</t>
  </si>
  <si>
    <t>2021-07-24T16:32:34.431-05:00</t>
  </si>
  <si>
    <t>2021-07-24T16:36:11.635-05:00</t>
  </si>
  <si>
    <t>cuisine nettoyage_stockage</t>
  </si>
  <si>
    <t>2021-07-25T14:23:59</t>
  </si>
  <si>
    <t>2021-07-24T15:19:06.481-05:00</t>
  </si>
  <si>
    <t>2021-07-24T15:29:44.077-05:00</t>
  </si>
  <si>
    <t>2021-07-25T14:24:37</t>
  </si>
  <si>
    <t>2021-07-24T12:03:13.282-05:00</t>
  </si>
  <si>
    <t>2021-07-24T12:12:45.771-05:00</t>
  </si>
  <si>
    <t>2021-07-25T14:30:54</t>
  </si>
  <si>
    <t>2021-07-24T13:02:52.140-05:00</t>
  </si>
  <si>
    <t>2021-07-24T13:10:10.164-05:00</t>
  </si>
  <si>
    <t>2021-07-25T14:30:59</t>
  </si>
  <si>
    <t>2021-07-23T14:20:32.970-04:00</t>
  </si>
  <si>
    <t>2021-07-23T14:29:46.937-04:00</t>
  </si>
  <si>
    <t>2021-07-26T11:43:15</t>
  </si>
  <si>
    <t>2021-07-23T14:30:02.195-04:00</t>
  </si>
  <si>
    <t>2021-07-23T14:38:29.391-04:00</t>
  </si>
  <si>
    <t>2021-07-26T11:43:18</t>
  </si>
  <si>
    <t>2021-07-23T14:44:37.733-04:00</t>
  </si>
  <si>
    <t>2021-07-23T14:50:13.773-04:00</t>
  </si>
  <si>
    <t>2021-07-26T11:43:20</t>
  </si>
  <si>
    <t>2021-07-23T15:05:06.370-04:00</t>
  </si>
  <si>
    <t>2021-07-23T15:09:37.676-04:00</t>
  </si>
  <si>
    <t>2021-07-26T11:43:29</t>
  </si>
  <si>
    <t>2021-07-23T15:10:00.562-04:00</t>
  </si>
  <si>
    <t>2021-07-23T15:15:10.827-04:00</t>
  </si>
  <si>
    <t>2021-07-26T11:43:32</t>
  </si>
  <si>
    <t>2021-07-27T14:51:12.810-05:00</t>
  </si>
  <si>
    <t>2021-07-27T14:59:02.362-05:00</t>
  </si>
  <si>
    <t>2021-07-27T20:09:26</t>
  </si>
  <si>
    <t>2021-07-27T09:35:26.154-05:00</t>
  </si>
  <si>
    <t>2021-07-27T10:01:56.051-05:00</t>
  </si>
  <si>
    <t>crnl_cf</t>
  </si>
  <si>
    <t>Merci pour votre temps</t>
  </si>
  <si>
    <t>2021-07-27T17:49:57</t>
  </si>
  <si>
    <t>2021-07-27T10:02:29.696-05:00</t>
  </si>
  <si>
    <t>2021-07-27T10:17:15.792-05:00</t>
  </si>
  <si>
    <t>Merci beaucoup</t>
  </si>
  <si>
    <t>2021-07-27T17:49:59</t>
  </si>
  <si>
    <t>2021-07-27T10:17:58.790-05:00</t>
  </si>
  <si>
    <t>2021-07-27T10:34:59.471-05:00</t>
  </si>
  <si>
    <t>Merci</t>
  </si>
  <si>
    <t>2021-07-27T17:50:00</t>
  </si>
  <si>
    <t>2021-07-27T10:35:13.054-05:00</t>
  </si>
  <si>
    <t>2021-07-27T10:39:09.051-05:00</t>
  </si>
  <si>
    <t>Ok, d'accord</t>
  </si>
  <si>
    <t>2021-07-27T17:50:02</t>
  </si>
  <si>
    <t>2021-07-27T10:41:58.953-05:00</t>
  </si>
  <si>
    <t>2021-07-27T10:49:29.729-05:00</t>
  </si>
  <si>
    <t>2021-07-27T17:50:03</t>
  </si>
  <si>
    <t>2021-07-27T10:49:37.812-05:00</t>
  </si>
  <si>
    <t>2021-07-27T10:55:57.048-05:00</t>
  </si>
  <si>
    <t>Ok, merci</t>
  </si>
  <si>
    <t>2021-07-27T17:50:04</t>
  </si>
  <si>
    <t>2021-07-27T10:56:05.140-05:00</t>
  </si>
  <si>
    <t>2021-07-27T11:02:57.870-05:00</t>
  </si>
  <si>
    <t>D'accord</t>
  </si>
  <si>
    <t>2021-07-27T17:50:06</t>
  </si>
  <si>
    <t>2021-07-27T11:03:17.821-05:00</t>
  </si>
  <si>
    <t>2021-07-27T11:09:31.198-05:00</t>
  </si>
  <si>
    <t>Merci pour votre volonte</t>
  </si>
  <si>
    <t>2021-07-27T17:50:07</t>
  </si>
  <si>
    <t>2021-07-27T11:09:45.186-05:00</t>
  </si>
  <si>
    <t>2021-07-27T11:16:47.945-05:00</t>
  </si>
  <si>
    <t>2021-07-27T17:50:08</t>
  </si>
  <si>
    <t>2021-07-27T11:17:27.331-05:00</t>
  </si>
  <si>
    <t>2021-07-27T11:23:53.374-05:00</t>
  </si>
  <si>
    <t>2021-07-27T17:50:09</t>
  </si>
  <si>
    <t>2021-07-27T14:31:46.668-05:00</t>
  </si>
  <si>
    <t>2021-07-27T16:04:56.787-05:00</t>
  </si>
  <si>
    <t>Couverture Ustensiles de nettoyage ou de stockage de l'eau (bokit, bassine, éponge)</t>
  </si>
  <si>
    <t>2021-07-27T20:06:23</t>
  </si>
  <si>
    <t>2021-07-27T14:59:31.622-05:00</t>
  </si>
  <si>
    <t>2021-07-27T15:04:47.802-05:00</t>
  </si>
  <si>
    <t>2021-07-27T20:09:38</t>
  </si>
  <si>
    <t>2021-07-27T15:05:22.361-05:00</t>
  </si>
  <si>
    <t>2021-07-27T15:13:22.892-05:00</t>
  </si>
  <si>
    <t>2021-07-27T20:09:53</t>
  </si>
  <si>
    <t>2021-07-27T15:37:17.050-05:00</t>
  </si>
  <si>
    <t>2021-07-27T15:43:17.278-05:00</t>
  </si>
  <si>
    <t>2021-07-27T20:10:04</t>
  </si>
  <si>
    <t>2021-07-24T10:26:03.621-04:00</t>
  </si>
  <si>
    <t>2021-07-24T11:21:01.356-04:00</t>
  </si>
  <si>
    <t>2021-07-28T11:00:41</t>
  </si>
  <si>
    <t>2021-07-24T11:21:26.859-04:00</t>
  </si>
  <si>
    <t>2021-07-24T12:01:56.763-04:00</t>
  </si>
  <si>
    <t>2021-07-28T11:00:43</t>
  </si>
  <si>
    <t>2021-07-24T12:10:18.096-04:00</t>
  </si>
  <si>
    <t>2021-07-24T12:18:39.820-04:00</t>
  </si>
  <si>
    <t>2021-07-28T11:00:45</t>
  </si>
  <si>
    <t>2021-07-24T12:18:49.485-04:00</t>
  </si>
  <si>
    <t>2021-07-24T12:37:03.602-04:00</t>
  </si>
  <si>
    <t>2021-07-28T11:00:46</t>
  </si>
  <si>
    <t>2021-07-24T12:38:11.966-04:00</t>
  </si>
  <si>
    <t>2021-07-24T12:45:42.654-04:00</t>
  </si>
  <si>
    <t>2021-07-28T11:00:49</t>
  </si>
  <si>
    <t>2021-07-24T12:45:54.432-04:00</t>
  </si>
  <si>
    <t>2021-07-24T12:53:40.370-04:00</t>
  </si>
  <si>
    <t>2021-07-28T11:00:50</t>
  </si>
  <si>
    <t>2021-07-24T12:53:49.500-04:00</t>
  </si>
  <si>
    <t>2021-07-24T12:56:17.857-04:00</t>
  </si>
  <si>
    <t>2021-07-28T11:00:52</t>
  </si>
  <si>
    <t>2021-07-24T12:57:14.757-04:00</t>
  </si>
  <si>
    <t>2021-07-24T13:03:51.338-04:00</t>
  </si>
  <si>
    <t>2021-07-28T11:00:53</t>
  </si>
  <si>
    <t>2021-07-24T13:03:59.602-04:00</t>
  </si>
  <si>
    <t>2021-07-24T13:11:15.107-04:00</t>
  </si>
  <si>
    <t>2021-07-28T11:00:55</t>
  </si>
  <si>
    <t>2021-07-24T13:11:25.946-04:00</t>
  </si>
  <si>
    <t>2021-07-24T13:22:56.398-04:00</t>
  </si>
  <si>
    <t>2021-07-28T11:00:56</t>
  </si>
  <si>
    <t>2021-07-24T13:23:57.846-04:00</t>
  </si>
  <si>
    <t>2021-07-24T13:41:26.198-04:00</t>
  </si>
  <si>
    <t>2021-07-28T11:00:57</t>
  </si>
  <si>
    <t>2021-07-24T13:41:33.490-04:00</t>
  </si>
  <si>
    <t>2021-07-24T13:46:51.181-04:00</t>
  </si>
  <si>
    <t>2021-07-28T11:00:58</t>
  </si>
  <si>
    <t>2021-07-24T13:55:10.465-04:00</t>
  </si>
  <si>
    <t>2021-07-24T14:04:00.509-04:00</t>
  </si>
  <si>
    <t>2021-07-28T11:01:00</t>
  </si>
  <si>
    <t>2021-07-24T14:04:08.386-04:00</t>
  </si>
  <si>
    <t>2021-07-24T14:08:42.106-04:00</t>
  </si>
  <si>
    <t>2021-07-28T11:01:01</t>
  </si>
  <si>
    <t>2021-07-24T14:10:14.578-04:00</t>
  </si>
  <si>
    <t>2021-07-24T14:19:20.380-04:00</t>
  </si>
  <si>
    <t>2021-07-28T11:01:04</t>
  </si>
  <si>
    <t>2021-07-24T14:19:28.246-04:00</t>
  </si>
  <si>
    <t>2021-07-24T14:30:04.264-04:00</t>
  </si>
  <si>
    <t>2021-07-28T11:01:05</t>
  </si>
  <si>
    <t>2021-07-24T14:41:40.274-04:00</t>
  </si>
  <si>
    <t>2021-07-24T14:58:00.616-04:00</t>
  </si>
  <si>
    <t>2021-07-28T11:01:07</t>
  </si>
  <si>
    <t>2021-07-24T14:14:40.683-04:00</t>
  </si>
  <si>
    <t>2021-07-24T14:19:38.497-04:00</t>
  </si>
  <si>
    <t>2021-07-28T11:01:08</t>
  </si>
  <si>
    <t>2021-07-24T14:19:54.076-04:00</t>
  </si>
  <si>
    <t>2021-07-24T21:01:21.983-04:00</t>
  </si>
  <si>
    <t>2021-07-28T11:01:09</t>
  </si>
  <si>
    <t>2021-07-24T21:01:36.783-04:00</t>
  </si>
  <si>
    <t>2021-07-24T15:11:14.969-04:00</t>
  </si>
  <si>
    <t>2021-07-28T11:01:10</t>
  </si>
  <si>
    <t>2021-07-24T18:18:02.903-04:00</t>
  </si>
  <si>
    <t>2021-07-24T18:27:36.082-04:00</t>
  </si>
  <si>
    <t>2021-07-28T11:01:12</t>
  </si>
  <si>
    <t>2021-07-28T11:26:33.942-05:00</t>
  </si>
  <si>
    <t>2021-07-28T14:55:25.408-05:00</t>
  </si>
  <si>
    <t>338050909328467</t>
  </si>
  <si>
    <t>wfp_jy</t>
  </si>
  <si>
    <t>2021-07-28T20:13:42</t>
  </si>
  <si>
    <t>2021-07-28T11:53:15.946-05:00</t>
  </si>
  <si>
    <t>2021-07-28T14:57:17.230-05:00</t>
  </si>
  <si>
    <t>2021-07-28T20:13:44</t>
  </si>
  <si>
    <t>2021-07-28T12:21:33.859-05:00</t>
  </si>
  <si>
    <t>2021-07-28T12:31:43.906-05:00</t>
  </si>
  <si>
    <t>2021-07-28T20:13:46</t>
  </si>
  <si>
    <t>2021-07-28T12:39:00.237-05:00</t>
  </si>
  <si>
    <t>2021-07-28T14:58:05.937-05:00</t>
  </si>
  <si>
    <t>Produits d'hygiène et assainissement Ustensiles de cuisine (casseroles, cuillères, etc.) Ustensiles de nettoyage ou de stockage de l'eau (bokit, bassine, éponge)</t>
  </si>
  <si>
    <t>2021-07-28T20:13:47</t>
  </si>
  <si>
    <t>2021-07-28T12:48:05.240-05:00</t>
  </si>
  <si>
    <t>2021-07-28T12:53:49.358-05:00</t>
  </si>
  <si>
    <t>Nourriture Ustensiles de nettoyage ou de stockage de l'eau (bokit, bassine, éponge)</t>
  </si>
  <si>
    <t>2021-07-28T20:13:48</t>
  </si>
  <si>
    <t>2021-07-28T12:58:44.726-05:00</t>
  </si>
  <si>
    <t>2021-07-28T13:04:34.889-05:00</t>
  </si>
  <si>
    <t>2021-07-28T20:13:49</t>
  </si>
  <si>
    <t>2021-07-28T13:11:59.148-05:00</t>
  </si>
  <si>
    <t>2021-07-28T13:31:51.736-05:00</t>
  </si>
  <si>
    <t>2021-07-28T20:13:51</t>
  </si>
  <si>
    <t>2021-07-28T13:32:37.972-05:00</t>
  </si>
  <si>
    <t>2021-07-28T14:55:54.558-05:00</t>
  </si>
  <si>
    <t>2021-07-28T20:13:52</t>
  </si>
  <si>
    <t>2021-07-28T14:58:18.715-05:00</t>
  </si>
  <si>
    <t>2021-07-28T15:00:58.008-05:00</t>
  </si>
  <si>
    <t>2021-07-28T20:13:53</t>
  </si>
  <si>
    <t>2021-07-28T15:02:39.634-05:00</t>
  </si>
  <si>
    <t>2021-07-28T15:05:20.656-05:00</t>
  </si>
  <si>
    <t>2021-07-28T20:13:54</t>
  </si>
  <si>
    <t>2021-07-28T15:09:17.187-05:00</t>
  </si>
  <si>
    <t>2021-07-28T15:13:15.664-05:00</t>
  </si>
  <si>
    <t>2021-07-28T20:13:55</t>
  </si>
  <si>
    <t>2021-07-28T11:55:25.305-04:00</t>
  </si>
  <si>
    <t>2021-07-28T15:54:36.624-04:00</t>
  </si>
  <si>
    <t>Nourriture Charbon de bois</t>
  </si>
  <si>
    <t>2021-07-29T12:47:47</t>
  </si>
  <si>
    <t>2021-07-28T12:48:53.447-04:00</t>
  </si>
  <si>
    <t>2021-07-28T16:03:33.965-04:00</t>
  </si>
  <si>
    <t>2021-07-29T12:47:48</t>
  </si>
  <si>
    <t>2021-07-28T13:11:00.127-04:00</t>
  </si>
  <si>
    <t>2021-07-28T16:12:10.196-04:00</t>
  </si>
  <si>
    <t>Nourriture Ustensiles de cuisine (casseroles, cuillères, etc.) Ustensiles de nettoyage ou de stockage de l'eau (bokit, bassine, éponge)</t>
  </si>
  <si>
    <t>Haricot noir Sucre</t>
  </si>
  <si>
    <t>2021-07-29T12:47:50</t>
  </si>
  <si>
    <t>2021-07-28T13:26:29.691-04:00</t>
  </si>
  <si>
    <t>2021-07-28T16:27:39.265-04:00</t>
  </si>
  <si>
    <t>Produits d'hygiène et assainissement Couverture</t>
  </si>
  <si>
    <t>2021-07-29T12:48:47</t>
  </si>
  <si>
    <t>2021-07-28T13:45:57.764-04:00</t>
  </si>
  <si>
    <t>2021-07-28T16:32:34.810-04:00</t>
  </si>
  <si>
    <t>2021-07-29T12:48:48</t>
  </si>
  <si>
    <t>2021-07-28T13:58:07.141-04:00</t>
  </si>
  <si>
    <t>2021-07-28T16:35:14.178-04:00</t>
  </si>
  <si>
    <t>2021-07-29T12:48:50</t>
  </si>
  <si>
    <t>2021-07-28T16:35:18.856-04:00</t>
  </si>
  <si>
    <t>2021-07-28T16:42:26.420-04:00</t>
  </si>
  <si>
    <t>2021-07-29T12:48:52</t>
  </si>
  <si>
    <t>2021-07-28T16:42:31.187-04:00</t>
  </si>
  <si>
    <t>2021-07-28T16:45:23.160-04:00</t>
  </si>
  <si>
    <t>2021-07-29T12:48:53</t>
  </si>
  <si>
    <t>2021-07-28T22:16:59.283-04:00</t>
  </si>
  <si>
    <t>2021-07-28T22:20:36.999-04:00</t>
  </si>
  <si>
    <t>2021-07-29T12:48:55</t>
  </si>
  <si>
    <t>2021-07-28T22:20:48.867-04:00</t>
  </si>
  <si>
    <t>2021-07-28T22:24:00.490-04:00</t>
  </si>
  <si>
    <t>2021-07-29T12:48:56</t>
  </si>
  <si>
    <t>2021-07-28T22:24:04.476-04:00</t>
  </si>
  <si>
    <t>2021-07-28T22:27:05.803-04:00</t>
  </si>
  <si>
    <t>2021-07-29T12:48:57</t>
  </si>
  <si>
    <t>2021-07-27T14:41:05.872-04:00</t>
  </si>
  <si>
    <t>2021-07-27T14:55:43.549-04:00</t>
  </si>
  <si>
    <t>goal</t>
  </si>
  <si>
    <t>goal_1</t>
  </si>
  <si>
    <t>pap_1</t>
  </si>
  <si>
    <t>salomon</t>
  </si>
  <si>
    <t>2021-07-29T16:26:12</t>
  </si>
  <si>
    <t>2021-07-27T15:00:35.282-04:00</t>
  </si>
  <si>
    <t>2021-07-27T15:12:45.032-04:00</t>
  </si>
  <si>
    <t>2021-07-29T16:26:15</t>
  </si>
  <si>
    <t>2021-07-27T15:16:19.229-04:00</t>
  </si>
  <si>
    <t>2021-07-27T15:27:38.580-04:00</t>
  </si>
  <si>
    <t>2021-07-29T16:26:18</t>
  </si>
  <si>
    <t>2021-07-27T15:56:48.672-04:00</t>
  </si>
  <si>
    <t>2021-07-27T17:01:19.581-04:00</t>
  </si>
  <si>
    <t>2021-07-29T16:26:21</t>
  </si>
  <si>
    <t>2021-07-27T16:32:48.191-04:00</t>
  </si>
  <si>
    <t>2021-07-27T21:50:59.486-04:00</t>
  </si>
  <si>
    <t>2021-07-29T16:26:23</t>
  </si>
  <si>
    <t>2021-07-27T17:01:28.847-04:00</t>
  </si>
  <si>
    <t>2021-07-27T21:54:12.580-04:00</t>
  </si>
  <si>
    <t>2021-07-29T16:26:27</t>
  </si>
  <si>
    <t>2021-07-27T17:31:49.108-04:00</t>
  </si>
  <si>
    <t>2021-07-27T21:57:55.263-04:00</t>
  </si>
  <si>
    <t>2021-07-29T16:26:30</t>
  </si>
  <si>
    <t>2021-07-27T17:53:57.176-04:00</t>
  </si>
  <si>
    <t>2021-07-27T22:04:47.198-04:00</t>
  </si>
  <si>
    <t>2021-07-29T16:26:35</t>
  </si>
  <si>
    <t>2021-07-27T18:03:07.960-04:00</t>
  </si>
  <si>
    <t>2021-07-27T21:41:50.626-04:00</t>
  </si>
  <si>
    <t>2021-07-29T16:26:39</t>
  </si>
  <si>
    <t>2021-07-28T09:54:05.679-04:00</t>
  </si>
  <si>
    <t>2021-07-28T10:04:07.827-04:00</t>
  </si>
  <si>
    <t>2021-07-29T16:26:40</t>
  </si>
  <si>
    <t>2021-07-28T10:17:55.662-04:00</t>
  </si>
  <si>
    <t>2021-07-28T10:30:08.904-04:00</t>
  </si>
  <si>
    <t>2021-07-29T16:26:43</t>
  </si>
  <si>
    <t>2021-07-28T10:31:26.623-04:00</t>
  </si>
  <si>
    <t>2021-07-28T10:40:18.850-04:00</t>
  </si>
  <si>
    <t>2021-07-29T16:26:47</t>
  </si>
  <si>
    <t>2021-07-28T10:56:23.877-04:00</t>
  </si>
  <si>
    <t>2021-07-28T18:54:57.687-04:00</t>
  </si>
  <si>
    <t>Produits d'hygiène et assainissement Nourriture Ustensiles de nettoyage ou de stockage de l'eau (bokit, bassine, éponge)</t>
  </si>
  <si>
    <t>Farine de blé blanche Riz Sucre Haricot noir Haricot rouge</t>
  </si>
  <si>
    <t>2021-07-29T16:26:52</t>
  </si>
  <si>
    <t>2021-07-28T11:44:33.079-04:00</t>
  </si>
  <si>
    <t>2021-07-28T18:57:05.185-04:00</t>
  </si>
  <si>
    <t>2021-07-29T16:26:58</t>
  </si>
  <si>
    <t>2021-07-28T12:08:22.974-04:00</t>
  </si>
  <si>
    <t>2021-07-28T18:56:53.637-04:00</t>
  </si>
  <si>
    <t>Ce marchand vend des produits venant de l'etranger, c'est la raison pour laquelle que ses produits sont plus chers sur le marche par rapport a d'autres marchands</t>
  </si>
  <si>
    <t>2021-07-29T16:27:03</t>
  </si>
  <si>
    <t>2021-07-28T15:02:11.226-04:00</t>
  </si>
  <si>
    <t>2021-07-28T18:56:38.601-04:00</t>
  </si>
  <si>
    <t>2021-07-29T16:27:06</t>
  </si>
  <si>
    <t>2021-07-28T15:37:21.762-04:00</t>
  </si>
  <si>
    <t>2021-07-28T18:56:17.195-04:00</t>
  </si>
  <si>
    <t>2021-07-29T16:27:08</t>
  </si>
  <si>
    <t>2021-07-28T15:49:40.654-04:00</t>
  </si>
  <si>
    <t>2021-07-28T18:56:01.159-04:00</t>
  </si>
  <si>
    <t>2021-07-29T16:27:10</t>
  </si>
  <si>
    <t>2021-07-28T16:15:15.646-04:00</t>
  </si>
  <si>
    <t>2021-07-28T18:55:44.331-04:00</t>
  </si>
  <si>
    <t>2021-07-29T16:27:19</t>
  </si>
  <si>
    <t>2021-07-28T16:21:19.769-04:00</t>
  </si>
  <si>
    <t>2021-07-28T16:30:22.858-04:00</t>
  </si>
  <si>
    <t>2021-07-29T16:27:21</t>
  </si>
  <si>
    <t>2021-07-28T16:38:08.724-04:00</t>
  </si>
  <si>
    <t>2021-07-28T16:44:40.110-04:00</t>
  </si>
  <si>
    <t>En espèces (Gourde) Coupon</t>
  </si>
  <si>
    <t>2021-07-29T16:27:23</t>
  </si>
  <si>
    <t>2021-07-28T16:47:55.686-04:00</t>
  </si>
  <si>
    <t>2021-07-28T16:51:41.961-04:00</t>
  </si>
  <si>
    <t>2021-07-29T16:27:25</t>
  </si>
  <si>
    <t>2021-07-28T16:53:19.006-04:00</t>
  </si>
  <si>
    <t>2021-07-28T17:24:53.472-04:00</t>
  </si>
  <si>
    <t>2021-07-29T16:27:28</t>
  </si>
  <si>
    <t>2021-07-22T08:24:56.931-04:00</t>
  </si>
  <si>
    <t>2021-07-22T08:48:54.796-04:00</t>
  </si>
  <si>
    <t>crnl_oj</t>
  </si>
  <si>
    <t>Je suis tres content de te voir, j;espere qu'il y aura de changements concernant les produits alimentaires</t>
  </si>
  <si>
    <t>2021-07-24T18:56:37</t>
  </si>
  <si>
    <t>2021-07-22T08:49:47.195-04:00</t>
  </si>
  <si>
    <t>2021-07-22T09:22:29.611-04:00</t>
  </si>
  <si>
    <t>Il n'y a pas de changement pour les produits alimentaires</t>
  </si>
  <si>
    <t>2021-07-24T18:56:38</t>
  </si>
  <si>
    <t>2021-07-22T09:26:41.182-04:00</t>
  </si>
  <si>
    <t>2021-07-22T09:28:13.595-04:00</t>
  </si>
  <si>
    <t>2021-07-24T18:56:39</t>
  </si>
  <si>
    <t>2021-07-22T09:28:33.486-04:00</t>
  </si>
  <si>
    <t>2021-07-22T09:40:01.186-04:00</t>
  </si>
  <si>
    <t>J'aurais aime que la Croix-rouge rend l'eau disponible pour nous</t>
  </si>
  <si>
    <t>2021-07-24T18:56:40</t>
  </si>
  <si>
    <t>2021-07-21T09:22:08.424-05:00</t>
  </si>
  <si>
    <t>2021-07-21T09:28:22.716-05:00</t>
  </si>
  <si>
    <t>crnl_ps</t>
  </si>
  <si>
    <t>2021-07-24T18:57:17</t>
  </si>
  <si>
    <t>2021-07-21T09:28:30.316-05:00</t>
  </si>
  <si>
    <t>2021-07-21T09:31:36.023-05:00</t>
  </si>
  <si>
    <t>2021-07-24T18:57:21</t>
  </si>
  <si>
    <t>2021-07-22T08:27:31.893-05:00</t>
  </si>
  <si>
    <t>2021-07-22T08:55:14.972-05:00</t>
  </si>
  <si>
    <t>Produits d'hygiène et assainissement Ustensiles de cuisine (casseroles, cuillères, etc.)</t>
  </si>
  <si>
    <t>Le prix des ustensils de cuisine varie selon leur grosseur et leur qualite</t>
  </si>
  <si>
    <t>2021-07-24T18:57:25</t>
  </si>
  <si>
    <t>2021-07-22T08:55:21.396-05:00</t>
  </si>
  <si>
    <t>2021-07-22T08:58:08.324-05:00</t>
  </si>
  <si>
    <t>2021-07-24T18:57:28</t>
  </si>
  <si>
    <t>2021-07-22T08:58:49.232-05:00</t>
  </si>
  <si>
    <t>2021-07-22T09:04:30.016-05:00</t>
  </si>
  <si>
    <t>2021-07-24T18:57:30</t>
  </si>
  <si>
    <t>2021-07-22T09:06:15.892-05:00</t>
  </si>
  <si>
    <t>2021-07-22T09:08:23.385-05:00</t>
  </si>
  <si>
    <t>2021-07-24T18:57:33</t>
  </si>
  <si>
    <t>2021-07-22T09:08:42.036-05:00</t>
  </si>
  <si>
    <t>2021-07-22T09:23:44.515-05:00</t>
  </si>
  <si>
    <t>Ustensiles de nettoyage ou de stockage de l'eau (bokit, bassine, éponge) Nourriture</t>
  </si>
  <si>
    <t>Huile végétale Riz Haricot noir</t>
  </si>
  <si>
    <t>2021-07-24T18:57:35</t>
  </si>
  <si>
    <t>2021-07-22T09:23:54.717-05:00</t>
  </si>
  <si>
    <t>2021-07-22T09:33:40.049-05:00</t>
  </si>
  <si>
    <t>2021-07-24T18:57:38</t>
  </si>
  <si>
    <t>2021-07-22T09:35:41.976-05:00</t>
  </si>
  <si>
    <t>2021-07-22T09:42:04.051-05:00</t>
  </si>
  <si>
    <t>2021-07-24T18:57:40</t>
  </si>
  <si>
    <t>2021-07-21T15:14:51.148-04:00</t>
  </si>
  <si>
    <t>2021-07-21T15:29:16.267-04:00</t>
  </si>
  <si>
    <t>2021-07-25T01:07:52</t>
  </si>
  <si>
    <t>2021-07-21T16:10:58.343-04:00</t>
  </si>
  <si>
    <t>2021-07-21T16:22:46.323-04:00</t>
  </si>
  <si>
    <t>Tous les produits ont a peu pres les memes prix mais les marchands disent qu'ils n'ont rien vendu parce que les gens ne viennent pas pour acheter</t>
  </si>
  <si>
    <t>2021-07-25T01:07:55</t>
  </si>
  <si>
    <t>2021-07-21T16:23:19.227-04:00</t>
  </si>
  <si>
    <t>2021-07-21T16:42:02.702-04:00</t>
  </si>
  <si>
    <t>2021-07-25T01:07:56</t>
  </si>
  <si>
    <t>2021-07-21T16:42:13.454-04:00</t>
  </si>
  <si>
    <t>2021-07-21T16:58:59.435-04:00</t>
  </si>
  <si>
    <t>2021-07-25T01:07:58</t>
  </si>
  <si>
    <t>2021-07-21T16:59:19.851-04:00</t>
  </si>
  <si>
    <t>2021-07-21T17:09:45.702-04:00</t>
  </si>
  <si>
    <t>2021-07-25T01:07:59</t>
  </si>
  <si>
    <t>2021-07-21T17:09:59.868-04:00</t>
  </si>
  <si>
    <t>2021-07-21T17:14:25.302-04:00</t>
  </si>
  <si>
    <t>2021-07-25T01:08:00</t>
  </si>
  <si>
    <t>2021-07-22T13:49:43.799-04:00</t>
  </si>
  <si>
    <t>2021-07-22T13:54:28.077-04:00</t>
  </si>
  <si>
    <t>Le prix a ete enregistre pour un drap usager</t>
  </si>
  <si>
    <t>2021-07-25T01:08:02</t>
  </si>
  <si>
    <t>2021-07-22T13:54:40.060-04:00</t>
  </si>
  <si>
    <t>2021-07-22T13:57:05.892-04:00</t>
  </si>
  <si>
    <t>Draps usagers</t>
  </si>
  <si>
    <t>2021-07-25T01:08:03</t>
  </si>
  <si>
    <t>2021-07-22T13:57:13.862-04:00</t>
  </si>
  <si>
    <t>2021-07-22T14:00:07.194-04:00</t>
  </si>
  <si>
    <t>2021-07-25T01:08:05</t>
  </si>
  <si>
    <t>2021-07-22T14:00:12.746-04:00</t>
  </si>
  <si>
    <t>2021-07-22T14:02:47.438-04:00</t>
  </si>
  <si>
    <t>Ce marchand vend dans des petites cuvettes [unite de mesure] qui sont plus grosses que la marmite</t>
  </si>
  <si>
    <t>2021-07-25T01:08:07</t>
  </si>
  <si>
    <t>2021-07-22T14:06:29.167-04:00</t>
  </si>
  <si>
    <t>2021-07-22T14:08:52.434-04:00</t>
  </si>
  <si>
    <t>2021-07-25T01:08:08</t>
  </si>
  <si>
    <t>2021-07-22T14:08:59.554-04:00</t>
  </si>
  <si>
    <t>2021-07-22T14:10:58.750-04:00</t>
  </si>
  <si>
    <t>2021-07-25T01:08:09</t>
  </si>
  <si>
    <t>2021-07-22T14:12:56.552-04:00</t>
  </si>
  <si>
    <t>2021-07-22T14:14:36.485-04:00</t>
  </si>
  <si>
    <t>2021-07-25T01:08:10</t>
  </si>
  <si>
    <t>2021-07-22T14:14:59.250-04:00</t>
  </si>
  <si>
    <t>2021-07-22T14:16:26.164-04:00</t>
  </si>
  <si>
    <t>2021-07-25T01:08:11</t>
  </si>
  <si>
    <t>2021-07-22T14:16:31.393-04:00</t>
  </si>
  <si>
    <t>2021-07-22T14:18:12.342-04:00</t>
  </si>
  <si>
    <t>2021-07-25T01:08:12</t>
  </si>
  <si>
    <t>2021-07-27T10:37:12.091-04:00</t>
  </si>
  <si>
    <t>2021-07-27T11:11:37.973-04:00</t>
  </si>
  <si>
    <t>crnl_ef</t>
  </si>
  <si>
    <t>Merci pour votre patience</t>
  </si>
  <si>
    <t>2021-07-27T17:50:16</t>
  </si>
  <si>
    <t>2021-07-27T11:11:52.266-04:00</t>
  </si>
  <si>
    <t>2021-07-27T11:20:44.039-04:00</t>
  </si>
  <si>
    <t>2021-07-27T17:50:17</t>
  </si>
  <si>
    <t>2021-07-27T11:20:51.798-04:00</t>
  </si>
  <si>
    <t>2021-07-27T11:37:37.543-04:00</t>
  </si>
  <si>
    <t>Riz Farine de blé blanche Sucre Huile végétale Haricot noir Maïs (moulu) Haricot rouge</t>
  </si>
  <si>
    <t>2021-07-27T17:50:18</t>
  </si>
  <si>
    <t>2021-07-27T11:38:05.777-04:00</t>
  </si>
  <si>
    <t>2021-07-27T11:41:22.893-04:00</t>
  </si>
  <si>
    <t>2021-07-27T17:50:19</t>
  </si>
  <si>
    <t>2021-07-27T11:41:37.194-04:00</t>
  </si>
  <si>
    <t>2021-07-27T12:00:00.834-04:00</t>
  </si>
  <si>
    <t>2021-07-27T17:50:21</t>
  </si>
  <si>
    <t>2021-07-27T12:00:06.431-04:00</t>
  </si>
  <si>
    <t>2021-07-27T12:01:46.849-04:00</t>
  </si>
  <si>
    <t>2021-07-27T17:50:22</t>
  </si>
  <si>
    <t>2021-07-27T12:01:58.005-04:00</t>
  </si>
  <si>
    <t>2021-07-27T12:03:23.526-04:00</t>
  </si>
  <si>
    <t>2021-07-27T17:50:23</t>
  </si>
  <si>
    <t>2021-07-27T12:04:46.123-04:00</t>
  </si>
  <si>
    <t>2021-07-27T12:17:31.249-04:00</t>
  </si>
  <si>
    <t>Farine de blé blanche Riz Maïs (moulu) Haricot noir Huile végétale</t>
  </si>
  <si>
    <t>Merci pour votre sagesse</t>
  </si>
  <si>
    <t>2021-07-27T17:50:24</t>
  </si>
  <si>
    <t>2021-07-27T12:18:13.780-04:00</t>
  </si>
  <si>
    <t>2021-07-27T12:19:55.992-04:00</t>
  </si>
  <si>
    <t>2021-07-27T17:50:25</t>
  </si>
  <si>
    <t>2021-07-27T12:20:00.752-04:00</t>
  </si>
  <si>
    <t>2021-07-27T12:24:04.696-04:00</t>
  </si>
  <si>
    <t>2021-07-27T17:50:26</t>
  </si>
  <si>
    <t>2021-07-27T11:48:57.896Z</t>
  </si>
  <si>
    <t>2021-07-27T10:56:44.489Z</t>
  </si>
  <si>
    <t>2021-07-30T07:53:11</t>
  </si>
  <si>
    <t>2021-07-27T12:49:59.532Z</t>
  </si>
  <si>
    <t>2021-07-27T10:33:53.783Z</t>
  </si>
  <si>
    <t>2021-07-30T07:53:19</t>
  </si>
  <si>
    <t>2021-07-27T11:54:21.306Z</t>
  </si>
  <si>
    <t>2021-07-27T11:01:45.097Z</t>
  </si>
  <si>
    <t>2021-07-30T07:53:12</t>
  </si>
  <si>
    <t>2021-07-27T11:59:16.405Z</t>
  </si>
  <si>
    <t>2021-07-27T10:58:06.482Z</t>
  </si>
  <si>
    <t>2021-07-30T07:53:14</t>
  </si>
  <si>
    <t>2021-07-27T12:02:47.709Z</t>
  </si>
  <si>
    <t>2021-07-27T11:03:08.936Z</t>
  </si>
  <si>
    <t>2021-07-30T07:53:15</t>
  </si>
  <si>
    <t>2021-07-27T12:18:19.334Z</t>
  </si>
  <si>
    <t>2021-07-27T10:59:27.161Z</t>
  </si>
  <si>
    <t>2021-07-30T07:53:16</t>
  </si>
  <si>
    <t>2021-07-27T12:44:28.459Z</t>
  </si>
  <si>
    <t>2021-07-27T10:32:19.942Z</t>
  </si>
  <si>
    <t>2021-07-30T07:53:17</t>
  </si>
  <si>
    <t>2021-07-27T12:53:31.647Z</t>
  </si>
  <si>
    <t>2021-07-27T10:35:29.954Z</t>
  </si>
  <si>
    <t>2021-07-30T07:53:20</t>
  </si>
  <si>
    <t>2021-07-27T11:54:26.431-04:00</t>
  </si>
  <si>
    <t>2021-07-27T00:22:29.010-04:00</t>
  </si>
  <si>
    <t>2021-07-30T07:53:21</t>
  </si>
  <si>
    <t>2021-07-27T12:57:25.200Z</t>
  </si>
  <si>
    <t>2021-07-27T10:37:27.562Z</t>
  </si>
  <si>
    <t>2021-07-27T13:17:44.545Z</t>
  </si>
  <si>
    <t>2021-07-27T10:43:46.869Z</t>
  </si>
  <si>
    <t>2021-07-30T07:53:22</t>
  </si>
  <si>
    <t>2021-07-27T12:10:28.039-04:00</t>
  </si>
  <si>
    <t>2021-07-27T00:27:03.532-04:00</t>
  </si>
  <si>
    <t>2021-07-30T07:53:23</t>
  </si>
  <si>
    <t>2021-07-27T13:31:29.185Z</t>
  </si>
  <si>
    <t>2021-07-27T10:48:18.044Z</t>
  </si>
  <si>
    <t>2021-07-30T07:53:24</t>
  </si>
  <si>
    <t>2021-07-27T12:29:17.898-04:00</t>
  </si>
  <si>
    <t>2021-07-27T00:17:37.529-04:00</t>
  </si>
  <si>
    <t>2021-07-30T07:53:25</t>
  </si>
  <si>
    <t>2021-07-27T13:51:36.269Z</t>
  </si>
  <si>
    <t>2021-07-27T10:52:40.504Z</t>
  </si>
  <si>
    <t>2021-07-27T12:37:54.564-04:00</t>
  </si>
  <si>
    <t>2021-07-27T00:35:11.760-04:00</t>
  </si>
  <si>
    <t>2021-07-30T07:53:27</t>
  </si>
  <si>
    <t>2021-07-27T14:45:18.214Z</t>
  </si>
  <si>
    <t>2021-07-27T10:55:02.713Z</t>
  </si>
  <si>
    <t>2021-07-30T07:53:28</t>
  </si>
  <si>
    <t>2021-07-27T00:36:19.146-04:00</t>
  </si>
  <si>
    <t>2021-07-27T00:44:51.437-04:00</t>
  </si>
  <si>
    <t>2021-07-30T07:53:30</t>
  </si>
  <si>
    <t>2021-07-27T00:45:01.090-04:00</t>
  </si>
  <si>
    <t>2021-07-27T00:49:05.244-04:00</t>
  </si>
  <si>
    <t>2021-07-30T07:53:31</t>
  </si>
  <si>
    <t>2021-07-27T01:18:34.959-04:00</t>
  </si>
  <si>
    <t>2021-07-27T01:22:49.466-04:00</t>
  </si>
  <si>
    <t>2021-07-30T07:53:32</t>
  </si>
  <si>
    <t>2021-07-27T01:23:02.054-04:00</t>
  </si>
  <si>
    <t>2021-07-27T01:26:08.246-04:00</t>
  </si>
  <si>
    <t>2021-07-30T07:53:34</t>
  </si>
  <si>
    <t>2021-07-27T01:27:37.516-04:00</t>
  </si>
  <si>
    <t>2021-07-27T01:29:36.971-04:00</t>
  </si>
  <si>
    <t>2021-07-30T07:53:35</t>
  </si>
  <si>
    <t>2021-07-27T12:51:09.001-04:00</t>
  </si>
  <si>
    <t>2021-07-27T13:07:53.595-04:00</t>
  </si>
  <si>
    <t>Les camions transportant des marchandises ne voyagent pas, c'est pourquoi il y a rupture de stock</t>
  </si>
  <si>
    <t>2021-07-30T07:57:13</t>
  </si>
  <si>
    <t>2021-07-27T13:15:03.804-04:00</t>
  </si>
  <si>
    <t>2021-07-27T13:19:31.405-04:00</t>
  </si>
  <si>
    <t>2021-07-30T07:57:16</t>
  </si>
  <si>
    <t>2021-07-27T13:19:37.051-04:00</t>
  </si>
  <si>
    <t>2021-07-27T13:25:54.118-04:00</t>
  </si>
  <si>
    <t>2021-07-30T07:57:17</t>
  </si>
  <si>
    <t>2021-07-27T13:26:04.631-04:00</t>
  </si>
  <si>
    <t>2021-07-27T13:31:56.730-04:00</t>
  </si>
  <si>
    <t>2021-07-30T07:57:20</t>
  </si>
  <si>
    <t>(vide)</t>
  </si>
  <si>
    <t>Étiquettes de colonnes</t>
  </si>
  <si>
    <t>Étiquettes de lignes</t>
  </si>
  <si>
    <t>Pagen komantè</t>
  </si>
  <si>
    <t>Deleted for identity protection</t>
  </si>
  <si>
    <t>media::image::Français</t>
  </si>
  <si>
    <t>media::image::Kreyol</t>
  </si>
  <si>
    <t>Founise a se moun kotew achte direkteman pwodwi yo</t>
  </si>
  <si>
    <t>chlore_grain_image</t>
  </si>
  <si>
    <t>Cuillere_Chlore.png</t>
  </si>
  <si>
    <t>Est-ce que votre fournisseur principal de produits EHA (grossiste) se trouve en Haïti ?</t>
  </si>
  <si>
    <t>Pourquoi choisissez-vous généralement d'acheter / de remplir l'eau à un ${source_eau_all} ?</t>
  </si>
  <si>
    <t>En général, combien de temps vous est nécessaire pour aller chercher de l'eau à ${source_eau_all} et revenir?</t>
  </si>
  <si>
    <t>konbyen tan pou pi piti yon moun nan menaj la pran poul al chache dlo nan ${source_eau_all} ale, ret plen e vini?</t>
  </si>
  <si>
    <t>Lorsque vous faites un achat ou remplissage d'eau à ${source_eau_all}, quelle est la taille du gallon que vous utilisez habituellement pour collecter l’eau?</t>
  </si>
  <si>
    <t>Lè wap rempli / achte dlo non ${source_eau_all}, ki kapsite galon ou itilize jeneralman pou w ka pran dlo?</t>
  </si>
  <si>
    <t>Nan ka sa, ki gwosè bokit ou itilize pouw plen oubyen pouw achte dlo pouw sèvi nan menaj ou a?</t>
  </si>
  <si>
    <t>Ki pri ou konn peye yon ${unite_autre_eau_connue}  yo dènyèman kew tal nan dlo a?</t>
  </si>
  <si>
    <t>Quel est le prix que vous avez payé pour un bidon de ${q2_3_eau_autre_unite_quantite},  ${unite_autre_eau_autre} d'eau la dernière fois que vous êtes allé chercher de l'eau?</t>
  </si>
  <si>
    <t>Ki pri ou te konn peye yon bokit ou on gwo galon ${q2_3_eau_autre_unite_quantite},  ${unite_autre_eau_autre} dlo dènyèman kew tal nan dlo a?</t>
  </si>
  <si>
    <t>wfp_pt01</t>
  </si>
  <si>
    <t>nord_PT01</t>
  </si>
  <si>
    <t>wfp_jfp02</t>
  </si>
  <si>
    <t>nord_JFP02</t>
  </si>
  <si>
    <t>wfp_MT</t>
  </si>
  <si>
    <t>sud_MT</t>
  </si>
  <si>
    <t>crs_WR</t>
  </si>
  <si>
    <t>WR</t>
  </si>
  <si>
    <t>goal_2</t>
  </si>
  <si>
    <t>Goal enquêteur 2</t>
  </si>
  <si>
    <t>goal_3</t>
  </si>
  <si>
    <t>Goal enquêteur 3</t>
  </si>
  <si>
    <t xml:space="preserve">Article trop cher </t>
  </si>
  <si>
    <t>pwodwi trò chè</t>
  </si>
  <si>
    <t>pas_assez_argent</t>
  </si>
  <si>
    <t>pa gen ase kob</t>
  </si>
  <si>
    <t>moins_15min</t>
  </si>
  <si>
    <t>Mwens ke 15minit an tou</t>
  </si>
  <si>
    <t>15_30min</t>
  </si>
  <si>
    <t>ant 15 minit a 30 minit an tou</t>
  </si>
  <si>
    <t>camion</t>
  </si>
  <si>
    <t>Machin yo konn pa vin atan / Machin kap bay dloa</t>
  </si>
  <si>
    <t>Centre-ville de Chambellan / Dejean</t>
  </si>
  <si>
    <t>Centre-ville d'Anse-d'Hainault</t>
  </si>
  <si>
    <t>Centre-ville des Irois</t>
  </si>
  <si>
    <t>Centre-ville de Belladère</t>
  </si>
  <si>
    <t>Centre-ville de Gonaïves</t>
  </si>
  <si>
    <t>Centre-ville de Hinche</t>
  </si>
  <si>
    <t>Centre-vile de Jacmel</t>
  </si>
  <si>
    <t>Centre-ville de Jérémie</t>
  </si>
  <si>
    <t>Centre-ville de Môle Saint Nicolas</t>
  </si>
  <si>
    <t>Centre-ville de Roseaux</t>
  </si>
  <si>
    <t>Centre-ville de Saint-Louis du Nord</t>
  </si>
  <si>
    <t>Centre-ville de Mirebalais</t>
  </si>
  <si>
    <t>Centre-ville de Petite Rivière de Nippes</t>
  </si>
  <si>
    <t>Centre-ville de Miragoane</t>
  </si>
  <si>
    <t>Centre-ville de Terre Neuve</t>
  </si>
  <si>
    <t>Centre-ville de Cap Haïtien</t>
  </si>
  <si>
    <t>Prix médian Mai 2021 (HTG)</t>
  </si>
  <si>
    <t>Prix médian Juin 2021</t>
  </si>
  <si>
    <t>Variation nov-janv</t>
  </si>
  <si>
    <t>Variation avril-mai</t>
  </si>
  <si>
    <t>Variation mai-juin</t>
  </si>
  <si>
    <t>variation mai-juin</t>
  </si>
  <si>
    <t>Panier ICSM mai</t>
  </si>
  <si>
    <t>Panier ICSM juin</t>
  </si>
  <si>
    <t>Prix médian Juillet 2021</t>
  </si>
  <si>
    <t>variation juin-juil</t>
  </si>
  <si>
    <t>Variation juin-juil</t>
  </si>
  <si>
    <t>Panier ICSM juil</t>
  </si>
  <si>
    <t>Pas assez d'argent pour réapprovisionner</t>
  </si>
  <si>
    <t>Pas assez de temps pour réapprovisionners</t>
  </si>
  <si>
    <t>Pas assez d'argent pour se réapprovisionner</t>
  </si>
  <si>
    <t>* Le commerçant restant n'a pas donné de réponse</t>
  </si>
  <si>
    <t>EST-CE QUE VOUS AVEZ EU DES RUPTURES DE STOCK DES PRODUITS DE CUISINE AU COURS DU DERNIER MOIS ?</t>
  </si>
  <si>
    <t>EST-CE QUE VOUS AVEZ EU DES RUPTURES DE STOCK DES  PRODUITS DE NETTOYAGES AU COURS DU DERNIER MOIS ?</t>
  </si>
  <si>
    <t>EST-CE QUE VOUS AVEZ EU DES RUPTURES DE STOCK DES PRODUITS  CHARBON AU COURS DU DERNIER MOIS ?</t>
  </si>
  <si>
    <t xml:space="preserve">Ruptures de stock </t>
  </si>
  <si>
    <t xml:space="preserve">Incidents de sécurité </t>
  </si>
  <si>
    <t>Le vol</t>
  </si>
  <si>
    <t>*Autres incidents</t>
  </si>
  <si>
    <t>Hibernation</t>
  </si>
  <si>
    <t>Affrontement</t>
  </si>
  <si>
    <t>Vols</t>
  </si>
  <si>
    <t>Reaprocistionnement</t>
  </si>
  <si>
    <t>Article de Nettoyage</t>
  </si>
  <si>
    <t>Couverture(Drap)</t>
  </si>
  <si>
    <t>Somme de cuisine</t>
  </si>
  <si>
    <t>Wash</t>
  </si>
  <si>
    <t>Préoccupations sécuritaires les plus citées par les commerçants, désagrégé par département ?</t>
  </si>
  <si>
    <t>Clients</t>
  </si>
  <si>
    <t>Prix</t>
  </si>
  <si>
    <t>Reapprovisionnement</t>
  </si>
  <si>
    <t>Violence</t>
  </si>
  <si>
    <t>Aucune</t>
  </si>
  <si>
    <t>*Autre</t>
  </si>
  <si>
    <t>EST-CE QUE VOUS AVEZ observé ou entendu parler d'incidents de sécurité  SUR LE MARCHE AU COURS DU DERNIER MOIS ?</t>
  </si>
  <si>
    <t>AVEZ VOUS  certains articles sont plus difficiles à obtenir depuis les évènements récents (augmentation des affrontements, mort du président et troubles politiques accrus), désagrégé par département ;</t>
  </si>
  <si>
    <t>Pour les questions commerçants :</t>
  </si>
  <si>
    <t xml:space="preserve">Pour les questions clients </t>
  </si>
  <si>
    <t xml:space="preserve">o    # et % des clients interrogés ayant déclaré que leur accès au marché a été affecté ces deux derniers mois, depuis que les violences à caractère politique / les troubles ont empiré, désagrégé par département. </t>
  </si>
  <si>
    <t>Evènement à l’origine de ces difficultés cités par les clients concernés (par un accès affecté) ;</t>
  </si>
  <si>
    <t>Conséquences de ces troubles / violences à caractère politique sur l’accès physique à ce marché les plus citées par les clients concernés (par un accès affecté)</t>
  </si>
  <si>
    <t>La mort du president</t>
  </si>
  <si>
    <t>Affrontements</t>
  </si>
  <si>
    <t xml:space="preserve"> Accès au marché</t>
  </si>
  <si>
    <t>Route</t>
  </si>
  <si>
    <t>Transport</t>
  </si>
  <si>
    <t>Incidents de sécurité les plus cités par les commerçants ayant déclaré avoir observé ou entendu parler d'incidents de sécurité sur leur marché au cours des 30 derniers jours</t>
  </si>
  <si>
    <t xml:space="preserve"> Produits plus difficiles à obtenir cités par les commerçants ayant déclaré avoir plus de mal à s’approvisionner. </t>
  </si>
  <si>
    <t># enquêtes</t>
  </si>
  <si>
    <r>
      <t>NOMBRE D'ENQUETES</t>
    </r>
    <r>
      <rPr>
        <sz val="11"/>
        <color rgb="FFFFFF66"/>
        <rFont val="Arial Narrow"/>
        <family val="2"/>
      </rPr>
      <t xml:space="preserve"> </t>
    </r>
    <r>
      <rPr>
        <sz val="11"/>
        <color rgb="FFEE5859"/>
        <rFont val="Arial Narrow"/>
        <family val="2"/>
      </rPr>
      <t>REALISEES PAR LES PARTENAIRES</t>
    </r>
  </si>
  <si>
    <t>Données suffisantes (au moins 4 prix collectés pour le produit)</t>
  </si>
  <si>
    <t>Données insuffisantes mais permettant le calcul de la médiane</t>
  </si>
  <si>
    <t>Données insuffisantes pour le calcul de la médiane</t>
  </si>
  <si>
    <t>CRS, autre</t>
  </si>
  <si>
    <t>Nippes, Petit Trou de Nippes</t>
  </si>
  <si>
    <t xml:space="preserve">Léonard </t>
  </si>
  <si>
    <t>Compliance with others names of Leonard</t>
  </si>
  <si>
    <t>KM</t>
  </si>
  <si>
    <t>Compliance with others names</t>
  </si>
  <si>
    <t>Compliance with other names Leonard</t>
  </si>
  <si>
    <t>Compliance with other names of Leonard</t>
  </si>
  <si>
    <t>CHECK_DURATION</t>
  </si>
  <si>
    <t>Enquête très  longue : confirmez-vous qu'elle soit bien valide?</t>
  </si>
  <si>
    <t>Concern, CWW-01</t>
  </si>
  <si>
    <t>Ouest, Cité Soleil</t>
  </si>
  <si>
    <t>Duree trop courte pour la collecte</t>
  </si>
  <si>
    <t>Durée courte compte : confirmez-vous que l'enquête est bien valide?</t>
  </si>
  <si>
    <t>Save the Children, ASV758</t>
  </si>
  <si>
    <t>54fd27d2-b227-44bd-ac2d-8ac21e61ad8e</t>
  </si>
  <si>
    <t>Artibonite, L'Estère</t>
  </si>
  <si>
    <t>Enquete a ne pas considerer, car essai</t>
  </si>
  <si>
    <t>Croix-Rouge Neerlandaise, EF_9527</t>
  </si>
  <si>
    <t>Sud-Est, Cayes-Jacmel</t>
  </si>
  <si>
    <t>l'heure est confirme. L'heure n'a pas ete bien configuree sur l'appareil</t>
  </si>
  <si>
    <t>CARE, TP52</t>
  </si>
  <si>
    <t>Grand'Anse, Beaumont</t>
  </si>
  <si>
    <t>L'heure a été mal configurée sur le matériel de collecte, CARE</t>
  </si>
  <si>
    <t>WFP, nord_5661</t>
  </si>
  <si>
    <t>Nord, Limonade</t>
  </si>
  <si>
    <t>C'est plutot l'heure de l'enregistrement qui est apparu, WFP</t>
  </si>
  <si>
    <t>MOJDDE, EI3120</t>
  </si>
  <si>
    <t>Sud, Port-à-Piment</t>
  </si>
  <si>
    <t>l'heure au niveau de l'appareil n'a pas ete bien configuré</t>
  </si>
  <si>
    <t>Croix-Rouge Neerlandaise, OJ_9690</t>
  </si>
  <si>
    <t>Sud-Est, Jacmel</t>
  </si>
  <si>
    <t>Durée confirmée</t>
  </si>
  <si>
    <t>WFP, sud_JY</t>
  </si>
  <si>
    <t>Sud, Les Cayes</t>
  </si>
  <si>
    <t>FOKA DAI AYITI, anketè 2</t>
  </si>
  <si>
    <t>Nippes, Miragoâne</t>
  </si>
  <si>
    <t>Translate in french language for analyze</t>
  </si>
  <si>
    <t>2 enquêtes semblent avoir le même nom de marchand : pouvez-vous indiquer s'il s'agit du meme magasin ou de 2 différents?</t>
  </si>
  <si>
    <t>d2557659-0f93-4a3f-8af9-38904cb1f3c6</t>
  </si>
  <si>
    <t>Anne</t>
  </si>
  <si>
    <t xml:space="preserve">les donnees collectees sont differentes </t>
  </si>
  <si>
    <t>Croix-Rouge Neerlandaise, CF_6822</t>
  </si>
  <si>
    <t>Komes</t>
  </si>
  <si>
    <t xml:space="preserve">Il s'agit de deux petits commerçants (commerce en détails) différents. </t>
  </si>
  <si>
    <t xml:space="preserve">Komés </t>
  </si>
  <si>
    <t>Komés detay</t>
  </si>
  <si>
    <t>N/A</t>
  </si>
  <si>
    <t>le nom des marchands ont ete identifie: pierre Magaie,Julienne Duval,Petit-Do Daniela,Magalie Joseph</t>
  </si>
  <si>
    <t>CARE, MSA01</t>
  </si>
  <si>
    <t>Il s'agit de deux commercants differents selon CARE</t>
  </si>
  <si>
    <t>Concern, CWW-02</t>
  </si>
  <si>
    <t>Know the name of the section communale</t>
  </si>
  <si>
    <t>Know the exact name of the section communale</t>
  </si>
  <si>
    <t>Kay Jakmèl</t>
  </si>
  <si>
    <t>Put the name in french language</t>
  </si>
  <si>
    <t>Jakmèl</t>
  </si>
  <si>
    <t>Croix-Rouge Neerlandaise, PS_6827</t>
  </si>
  <si>
    <t>Durée courte : confirmez-vous que l'enquête est valide?</t>
  </si>
  <si>
    <t xml:space="preserve">CRS, Leonard </t>
  </si>
  <si>
    <t>la duree est confirme</t>
  </si>
  <si>
    <t>commune se trouvant dans le departement de l'Ouest, au lieu de l'Artibonite</t>
  </si>
  <si>
    <t>est-ce vraiment le prix le plus bas pour le riz?</t>
  </si>
  <si>
    <t>le prix est confirmé</t>
  </si>
  <si>
    <t>a Confirmer au regard du prix le plus bas pour la marmite</t>
  </si>
  <si>
    <t>Le prix est confirmé. Parfois, sur le marché, lorsque le produit est rare, le prix peut augmenter</t>
  </si>
  <si>
    <t>a verifier/confirmer sur le prix le plus bas de la marmite</t>
  </si>
  <si>
    <t>a verifier/confirmer sur le prix du gallon le plus bas</t>
  </si>
  <si>
    <t>Le prix est confirmé. Cette huile est importée depuis la République Dominicaine</t>
  </si>
  <si>
    <t>a verifier/confirmer que c'est bien le prix le plus bas pour le savon toilette de 75-80 g</t>
  </si>
  <si>
    <t>Confirme, c'est le prix le plus bas</t>
  </si>
  <si>
    <t>GOAL, Goal enquêteur 1</t>
  </si>
  <si>
    <t>Ouest, Port-au-Prince</t>
  </si>
  <si>
    <r>
      <t>Le prix est confirm</t>
    </r>
    <r>
      <rPr>
        <sz val="12"/>
        <color theme="1"/>
        <rFont val="Calibri"/>
        <family val="2"/>
        <scheme val="minor"/>
      </rPr>
      <t>é par le partenaire (James Siffrard)</t>
    </r>
  </si>
  <si>
    <t>a verifier/confirmer pour le prix le plus bas de la dentifrice de 85g</t>
  </si>
  <si>
    <t>CRS, Leonard</t>
  </si>
  <si>
    <t>le prix a ete mis en dollars haitien, c'est plutot 100 gourdes</t>
  </si>
  <si>
    <t>le prix est de 75 gourdes</t>
  </si>
  <si>
    <t>a verifier/confirmer pour le prix d'une grosse marmite de charbon</t>
  </si>
  <si>
    <t>Valeur a ne pas considérer. C'est le prix d'un sac qui a été prix. On ne vend pas de charbon par marmite sur ce marché</t>
  </si>
  <si>
    <t>GVC, CA36</t>
  </si>
  <si>
    <t>Artibonite, Ennery</t>
  </si>
  <si>
    <t>C'est le prix d'un sac. Le prix de la marmite a ete enregistre (50 gourdes)</t>
  </si>
  <si>
    <t>GVC, GJ22</t>
  </si>
  <si>
    <t>Il s'agit du prix d'un sac, le prix de la marmite est de 50 gourdes</t>
  </si>
  <si>
    <t>MOJDDE, SA0099</t>
  </si>
  <si>
    <t>c'est le prix d'un sac qui a ete enregistre.</t>
  </si>
  <si>
    <t>Le prix d'un sac a ete pris a la place d'une marmite</t>
  </si>
  <si>
    <t>a verifier/confirmer le prix</t>
  </si>
  <si>
    <t xml:space="preserve">le prix de l'eau est confirme pour les 2 gourdes. </t>
  </si>
  <si>
    <t>le prix est correcte</t>
  </si>
  <si>
    <t>Probleme technique sur reseau</t>
  </si>
  <si>
    <t>Pa gen gaz</t>
  </si>
  <si>
    <t>Artibonite, Cité Soleil</t>
  </si>
  <si>
    <t>Site solèy</t>
  </si>
  <si>
    <t>Traduction en francais</t>
  </si>
  <si>
    <t>Mercy Corps, MC01</t>
  </si>
  <si>
    <t>Ouest, Croix-Des-Bouquets</t>
  </si>
  <si>
    <t>Kwadèboukè</t>
  </si>
  <si>
    <t>donnees non essentielles</t>
  </si>
  <si>
    <t>Le prix de la Grande Casserole est nettement inferieur par rapport a la gorsseur moyenne. Pourriez-vous nous dire s'il s'agit d'une erreur dans la rentree ou c'est vraiment le prix?</t>
  </si>
  <si>
    <t>Valeur a ne pas considérer.</t>
  </si>
  <si>
    <t>Pourriez-vous nous confirmer que c'est le prix le plus bas pour le godet sur le marche de Miragoane?</t>
  </si>
  <si>
    <t>Le prix est confirmé</t>
  </si>
  <si>
    <t>Pourriez-vous nous confirmez si c'est vraiment le prix le pus bas?</t>
  </si>
  <si>
    <t>Le prix le plus bas est de 150 gourdes</t>
  </si>
  <si>
    <t>Pourriez-vous nous confirmer qu'il s'agit vraiment du prix le plus bas pour une cuillere?</t>
  </si>
  <si>
    <t>Confirmez-vous qu'il s'agit du prix d'un bokit vide qui peut contenir enviyon 5 gallons?</t>
  </si>
  <si>
    <t>le prix est de 400 gourdes</t>
  </si>
  <si>
    <t>S'agit-il vraiment du prix le plus bas pour un drap de 1-2m? Pourriez-vous nous confirmer stp?</t>
  </si>
  <si>
    <t xml:space="preserve">Valeur a ne pas considerer. Cette couverture est accompagnee de deux oreillers, c'est complet. </t>
  </si>
  <si>
    <t>Valeur très à l'écart : pouvez-vous confirmer qu'il s'agit du prix d'1 seule cuillère de chlore en grain?</t>
  </si>
  <si>
    <t>le prix est de 15 gourdes</t>
  </si>
  <si>
    <t>Le prix est confirme, CRNL</t>
  </si>
  <si>
    <t>Valeur à l'écart : confirmez-vous qu'il s'agit du prix pour les haricots les moins chers chez ce marchand (1 marmite)?</t>
  </si>
  <si>
    <t>le prix est confirme</t>
  </si>
  <si>
    <t>Valeur à l'écart : confirmez-vous qu'il s'agit du prix pour 1 marmite de la farine de bé la moins chère chez ce marchand?</t>
  </si>
  <si>
    <t>Le prix est confirme</t>
  </si>
  <si>
    <t>Valeur à l'écart : confirmez-vous qu'il s'agit du prix pour 1 grosse marmite de haricot noir chez ce marchand?</t>
  </si>
  <si>
    <t>Le prix est confirme. C'est un haricot noir en morceau. Pareil haricot donne par Food for the Poor</t>
  </si>
  <si>
    <t>Valeur à l'écart : confirmez-vous que cette bouteille d'huile de 571 mL (taille d'un soda) coutait 150 gourdes ?</t>
  </si>
  <si>
    <t>Le prix d'une petite bouteille d'huile (571 ml) a la taille d'un soda</t>
  </si>
  <si>
    <t>Valeur à l'écart : confirmez-vous qu'il s'agit du prix le moins pour 1 gallon d'huile chez ce marchand?</t>
  </si>
  <si>
    <t>Valeur à l'écart : confirmez-vous que la bouteille de chlore faisait 470 mL (environ taille bouteille soda)? Et qu'elle coûtait 150 gourdes?</t>
  </si>
  <si>
    <t>Valeur à l'écart : confirmez-vous qu'il s'agit du prix pour 1 savon d'environ 75g (petitt)?</t>
  </si>
  <si>
    <t xml:space="preserve">Le prix est confirme </t>
  </si>
  <si>
    <t>CARE, LFP84</t>
  </si>
  <si>
    <t>C'est le prix indique par l'enqueteur, CARE</t>
  </si>
  <si>
    <t>Valeur à l'écart : confirmez-vous qu'il s'agit du prix pour 1 dentifrice d'environ 85g chez ce marchand (marque la moins chère)?</t>
  </si>
  <si>
    <t>Valeur à l'écart : confirmez-vous qu'il s'agit du prix le moins cher chez ce marchand pour 1 sachet d'environ 8 pads?</t>
  </si>
  <si>
    <t>Valeur à l'écart : confirmez-vous qu'il s'agit du prix pour 1 casserole de taille moyenne chez ce marchand?</t>
  </si>
  <si>
    <t>Le prix est correcte. L'etat du produit defini aussi son cout</t>
  </si>
  <si>
    <t>WFP, Sud_SF</t>
  </si>
  <si>
    <t>le prix est correcte.</t>
  </si>
  <si>
    <t>Valeur à l'écart : confirmez-vous qu'il s'agit du prix d'1 poêle pour cuisiner en gourdes chez ce marchand?</t>
  </si>
  <si>
    <t>C'est confirme</t>
  </si>
  <si>
    <t>Valeur à l'écart : confirmez-vous qu'il s'agit du prix en gourde pour une assiette lavable et réutilisable?</t>
  </si>
  <si>
    <t xml:space="preserve">Le prix exact est 100 gdes. </t>
  </si>
  <si>
    <t>Valeur à l'écart : pourriez-vous confirmer qu'il s'agit du prix en gourde pour un couteau de cuisine?</t>
  </si>
  <si>
    <t>Le prix est de 120 Gdes</t>
  </si>
  <si>
    <t>Valeur à l'écart : s'agit-il le prix le moins cher chez un marchand pour une bassine?</t>
  </si>
  <si>
    <t>Valeur à l'écart : s'agit-il du prix le moins cher chez ce marchand pour une éponge à nettoyer?</t>
  </si>
  <si>
    <t>Le prix exact est 25Gdes</t>
  </si>
  <si>
    <t>Durée courte compte tenu du nombre de produits : confirmez-vous que l'enquête est bien valide?</t>
  </si>
  <si>
    <t>duree confirmee par responsible, MOJDDE</t>
  </si>
  <si>
    <t>C'est confirme par l'enqueteur. Confirmé, étant donné que ce sont commercants habitués, on se passe des regles usuelles et on va directement dans la rentrée des données</t>
  </si>
  <si>
    <t>Le prix est correte</t>
  </si>
  <si>
    <t>CARE, RC71</t>
  </si>
  <si>
    <t>L'heure a ete mal configuree sur l'appareil de collecte, CARE</t>
  </si>
  <si>
    <t>la duree est confirmee</t>
  </si>
  <si>
    <t>Le prix est confirme par le partenaire. Selon ces commentaires; Oui. La collecte a été faite entre 08h00 et 18h00. Cependant, a du retourner sur les questionnaire pour pouvoir remplir la fiche de suivi des prix à la maison.</t>
  </si>
  <si>
    <t>Espererni sainvilier</t>
  </si>
  <si>
    <t>Ce sont deux magasins differents</t>
  </si>
  <si>
    <t>Claude sainvilier</t>
  </si>
  <si>
    <t>31339f7d-3701-4875-b348-74bae01a104e</t>
  </si>
  <si>
    <t>Madan Francklin</t>
  </si>
  <si>
    <t>C'est le meme magasin</t>
  </si>
  <si>
    <t>Madame fraklyn</t>
  </si>
  <si>
    <t>Oui, je confirme qu’il s’agit du bon prix. Les cuillères utilisés pour mesurer le chlore sont des cuillères en fer et non des cuillères en plastique.  Ce prix est négociable.</t>
  </si>
  <si>
    <t xml:space="preserve">Oui, je confirme qu’il s’agit du bon prix. Les cuillères utilisés pour mesurer le chlore sont des cuillères en fer et non des cuillères en plastique.  </t>
  </si>
  <si>
    <t>Valeur à l'écart : confirmez-vous qu'il s'agit bien du prix en gourde pour 1 grande cuillère utilisée pour le service?</t>
  </si>
  <si>
    <t>Le prix est correcte.</t>
  </si>
  <si>
    <t>Il nous avait été indiqué que ce marché était en milieu rural : pouvez-vous confirmer ce qu'il faut prendre en compte?</t>
  </si>
  <si>
    <t>En milieu rural</t>
  </si>
  <si>
    <t>C'est le prix d'un sac qui a ete pris a la place d'une marmite</t>
  </si>
  <si>
    <t>Prix ecartant grandement celui du cycle 7. Ca laisse des biais concernant le montant</t>
  </si>
  <si>
    <t xml:space="preserve">Prix nettement au dessus du prix collecte le mois precedent. </t>
  </si>
  <si>
    <t>Marche se trouvant en milieu rural</t>
  </si>
  <si>
    <t>la valeur 500 gourdes n'est pas a considerer, car c'est le prix d'un sac, au lieu d'une marmite de charbon</t>
  </si>
  <si>
    <t>CHECK_UUID</t>
  </si>
  <si>
    <t>fusionner avec autre meme commercant Anne pour eviter biais</t>
  </si>
  <si>
    <t>fusion pour eviter des biais</t>
  </si>
  <si>
    <t>fusion avec la ligne 96, car meme commercante, pour eviter des biais</t>
  </si>
  <si>
    <t>fusion avec la ligne 96 pour eviter des biais</t>
  </si>
  <si>
    <t>Materyèl yo sèvi nan kwizin (Kastwòl, kiyè, elatriye)</t>
  </si>
  <si>
    <t>Materyèl yo sèvi nan kwizin (Kastwòl, kiyè, elatriye) Materyèl pou netwayaj oubyen pou konsève dlo (bokit, kivèt, eponj)</t>
  </si>
  <si>
    <t>Fusion avec la ligne 96 pour eviter des biais lors de l'analyse</t>
  </si>
  <si>
    <t xml:space="preserve">Fusion avec la ligne 96 </t>
  </si>
  <si>
    <t>Fusion avec la ligne 96</t>
  </si>
  <si>
    <t>fusion avec la ligne 96</t>
  </si>
  <si>
    <t>Fusion pour eviter double entree pour un meme commercant</t>
  </si>
  <si>
    <t>Fusion pour eviter double entrees pour un meme commercant</t>
  </si>
  <si>
    <t>fusion avec ligne 96 pour eviter double entrees d'un meme commercant</t>
  </si>
  <si>
    <t>Standardisation, traduction du creole au francais</t>
  </si>
  <si>
    <t>Fusion avec la ligne 96 pour eviter double rentrees d'un meme commercant</t>
  </si>
  <si>
    <t>fusion de la ligne 96 pour eviter double entrees pour un meme commercant</t>
  </si>
  <si>
    <t>fusion de la ligne 96 pour eviter double entree d'un meme commercant</t>
  </si>
  <si>
    <t>c'est le prix d'un sac de charbon qui a ete enregistre.</t>
  </si>
  <si>
    <t>C'est le prix d'un sac qui a ete enregistre avant</t>
  </si>
  <si>
    <t>Le prix d'une cuillere est de 15 gourdes</t>
  </si>
  <si>
    <t>le prix a ete mis en dollar haitien. Il est converti en gourdes haitien</t>
  </si>
  <si>
    <t>Le Milieu urbain a ete choisi par erreur. Le marche se trouve plutot en milieu rural</t>
  </si>
  <si>
    <t>Prix confirme par Point focal CRNL pour cuillere se service</t>
  </si>
  <si>
    <t>le poids n'a pas ete pris en compte</t>
  </si>
  <si>
    <t>Le prix exacte est de 100 gourdes</t>
  </si>
  <si>
    <t>le prix exacte est de 120 gourdes</t>
  </si>
  <si>
    <t>Il s'agit d'une erreur lors de l'entree</t>
  </si>
  <si>
    <t xml:space="preserve">C'est un prix negociable, comme plus haut, 35 gourdes peut-etre considere. </t>
  </si>
  <si>
    <t>Doublon</t>
  </si>
  <si>
    <t>Chabon bwa</t>
  </si>
  <si>
    <t>Materyèl pou netwayaj oubyen pou konsève dlo (bokit, kivèt, eponj)</t>
  </si>
  <si>
    <t>Pou kouvri (Dra)</t>
  </si>
  <si>
    <t>Rate de gaz et les fournisseurs ne peuvenr pas se deplacer</t>
  </si>
  <si>
    <t>Correction nom</t>
  </si>
  <si>
    <t>Correction du mot</t>
  </si>
  <si>
    <t>Pa gen gaz machin yo pa vini fasil. Sa fè kek fwa li pa rivé kote m nan</t>
  </si>
  <si>
    <t>Traduction du creole au francais</t>
  </si>
  <si>
    <t>Pa gen gaz pou transòte dlo yo</t>
  </si>
  <si>
    <t>Correction</t>
  </si>
  <si>
    <t>Bomon</t>
  </si>
  <si>
    <t>Ennri</t>
  </si>
  <si>
    <t>Lestè</t>
  </si>
  <si>
    <t>Limonad</t>
  </si>
  <si>
    <t>Miragwàn</t>
  </si>
  <si>
    <t>Okay</t>
  </si>
  <si>
    <t>Pòtapiman</t>
  </si>
  <si>
    <t>Pòtoprens</t>
  </si>
  <si>
    <t>Ti twoudenip</t>
  </si>
  <si>
    <t>Cet client n'est pas accueillant</t>
  </si>
  <si>
    <t>Charbon chadèk la Mwen chè sou mâche a,sak la vann 1000 goud. Le charbon (Chadeque) est moi cher sur le marche. Le sac se vend a 1000 gourdes</t>
  </si>
  <si>
    <t>Dakó</t>
  </si>
  <si>
    <t>Dakor</t>
  </si>
  <si>
    <t>Dra pèpè</t>
  </si>
  <si>
    <t>Fanmiy sa bwè dlo gratis</t>
  </si>
  <si>
    <t>Kiyè à c 3 pou 25 gds. Le cuillere est a 3 unites pour 25 gourdes haitien</t>
  </si>
  <si>
    <t>Machan nan pa vle yo fè foto</t>
  </si>
  <si>
    <t>Machan sa vann chabon nan jèn tu sak farin</t>
  </si>
  <si>
    <t>Machan sa vann chabon pa mamit</t>
  </si>
  <si>
    <t xml:space="preserve">Machan sa vann gro sak chabon </t>
  </si>
  <si>
    <t>Machann du je apresye ankèt la</t>
  </si>
  <si>
    <t>Machann sa a pa konplètman gen tout bagay tankou  kloroks</t>
  </si>
  <si>
    <t>traduction</t>
  </si>
  <si>
    <t>Machann sa a vann selman pwodui alimantè. Pou kesyon GPS la li fè plis ke 5 minit ap  mache li pa monte.</t>
  </si>
  <si>
    <t>Machann sa vann pwodui pèpè ki soti a letranje se rezon ki fè li gen kèk pwodui ke pri yo trè wo pa rapò ak lot sou mache a</t>
  </si>
  <si>
    <t>Machann sa vann selman pwodui alimantè</t>
  </si>
  <si>
    <t>Machann saa vann nan ti kivèt ki pi gwo ke mamit la. Ce marchand vend dans des petites cuvettes [unite de mesure] qui sont plus grosses que la marmite</t>
  </si>
  <si>
    <t>Machin pa vwayaje akoz problème insécurité. Sa koz nou gen rupture de stock.</t>
  </si>
  <si>
    <t>Menm produits gazeux yo vin preske impossible pou twouve akoz matisan</t>
  </si>
  <si>
    <t>Merci pou pasyans nou</t>
  </si>
  <si>
    <t>Mési bokou</t>
  </si>
  <si>
    <t>Mersi bokou</t>
  </si>
  <si>
    <t>Ok mési</t>
  </si>
  <si>
    <t>Mersi p0u sajes ou wi</t>
  </si>
  <si>
    <t>Mési</t>
  </si>
  <si>
    <t>Mesi pou tanw</t>
  </si>
  <si>
    <t>Ok dakó</t>
  </si>
  <si>
    <t>Mési pou titan saa</t>
  </si>
  <si>
    <t>Mési pou volontew</t>
  </si>
  <si>
    <t>Oke</t>
  </si>
  <si>
    <t>Yo pa achte dlo nan zòn nan</t>
  </si>
  <si>
    <t xml:space="preserve">Tout pwodwi toujou preske menm pri a 
Men machann yo di yo pa vann menm 
Kòz moun yon pa vini achte </t>
  </si>
  <si>
    <t>Yo utize dlo sous pou yo sèvi Lakay epui yo achète dlo trente pou yo bwè</t>
  </si>
  <si>
    <t>Sou mâche a pa gen chodÿè se petet fondeneg. Nou menm machann se ti bagay pou nou defann kob manje nou nou pote</t>
  </si>
  <si>
    <t>Ti kiyè kowòks la vann 15 g(11gram),gwo kiyè a(22 gram) vann 25 goud</t>
  </si>
  <si>
    <t>Pwa nwa a se pwa ki kase a.</t>
  </si>
  <si>
    <t>Pwoblèm ensekirite afekte biznis lan. Patisipan an swete gen estabilite nan peyi a.</t>
  </si>
  <si>
    <t xml:space="preserve">Pri dra a se nan pèpè li pwan </t>
  </si>
  <si>
    <t>Pri pwoduit kizin yo varye selon gwosè yo ak kalite yo</t>
  </si>
  <si>
    <t>Problème gaz la kreye latwoublay. Ou pa ka jwenn dlo a vre. Si machin nan ta resi pati pou fè livrezon. Li pa rivé kote m nan paske li gentan fini épi raté gaz la vin fè tout lot pwodwi yo chè anpil</t>
  </si>
  <si>
    <t>La rarete de gaz cree des tensions. Tu ne peux trouver de l'eau. Meme si le camion [de l'eau] est partie pour faire la livraison, il n'arrive pas chez moi parce que c'est deja epuise en cours de route. Ensuite, la rarete de gaz occasion la montee des prix des produits</t>
  </si>
  <si>
    <t>Problème net ale paske nou pa gen mwayen pou nou renouvle estok nou. Nou pa gen kredi. Problème pa gen gaz, tout estrikti lavi a fini nan men nou</t>
  </si>
  <si>
    <t>Probleme de maniere continue parce que nous n'avons pas les moyens por renouveler nos stocks. Nous n'avons pas de credit. Il n'y a pas  de gaz. Toute lacette de la vie nous echappe [plus de marge de manoeuvre]</t>
  </si>
  <si>
    <t>Problème gaz la fini AK nou net. Prix tout bagay ogmante épi kliyan yo pa gen lajan pou acheté yo pi chè. Tout AP ret nan m'en nou</t>
  </si>
  <si>
    <t>Patisipan an  remèsye Concern pou sipò li pote ba li</t>
  </si>
  <si>
    <t>Patisipan an remèsye Concern pou èd li pote pou li.</t>
  </si>
  <si>
    <t>Patisipan remèsye Concern pou asistans li jwenn bò kote òganizasyon an.</t>
  </si>
  <si>
    <t>Pa gen kòmantè</t>
  </si>
  <si>
    <t xml:space="preserve">Pagen kòmantè </t>
  </si>
  <si>
    <t>Pagen kòmantè</t>
  </si>
  <si>
    <t>Pa gen kloroks likid</t>
  </si>
  <si>
    <t>Pa gen anpil machann dra nan mache sa a</t>
  </si>
  <si>
    <t>Pa gen chanjman pou prodwi alimantè</t>
  </si>
  <si>
    <t>Moun zòn sa prèske pa utilize dlo trete.Yo plus utilize dlo sous oubyen tuyo</t>
  </si>
  <si>
    <t>Moun sa gen tuyo dinepa lakay li yo pako bal bodro poul konnen konbyen lap peye</t>
  </si>
  <si>
    <t>Mwen byen  kontan tandew  mwen swete gen chajman pou  prodwi alimantè</t>
  </si>
  <si>
    <t>Mwen ta renmen pou kwa rouge mete dlo trete pou nou bwè</t>
  </si>
  <si>
    <t xml:space="preserve">l'unite n'a pas ete prix en compte par l'enqueteur. </t>
  </si>
  <si>
    <t>Erreur de date: la date de fin de l'enquete est inferieure à celle du debut, pouvez-vous nous donner une esplication SVP?</t>
  </si>
  <si>
    <t>Erreur de date</t>
  </si>
  <si>
    <t>LF</t>
  </si>
  <si>
    <t>Prix tres eleve pour une Casserole de grande taille, pourriez-vous confirmer que c'est le prix le plus bas pour l'article?</t>
  </si>
  <si>
    <t>Questionnaire Essai</t>
  </si>
  <si>
    <t>CHECK_Enumerator</t>
  </si>
  <si>
    <t>CHECK_Community</t>
  </si>
  <si>
    <t>Paske pa gen gaz</t>
  </si>
  <si>
    <t>Pa gen gaz épi pwodwi yo trop chè</t>
  </si>
  <si>
    <t>Problem ensekiritr</t>
  </si>
  <si>
    <t>Pa gen Gaz. Transpò a vin difisil épi nous yo pi chè</t>
  </si>
  <si>
    <t>Pa gen gaz anyen pa fonksyone</t>
  </si>
  <si>
    <t>Pri prodwi yo konn monte</t>
  </si>
  <si>
    <t>C'est le prix d'un sac qui a ete prix. Sur ce marche, on ne vend pas de charbon par marmite</t>
  </si>
  <si>
    <t>C'est le prix d'un sac qui a ete pris. Sur ce marche, on ne vend pas de charbon par marmite</t>
  </si>
  <si>
    <t>Valeur a ne pas considerer. erreur</t>
  </si>
  <si>
    <t>Prix d'un sac, pas d'une marmite</t>
  </si>
  <si>
    <r>
      <t xml:space="preserve">Non </t>
    </r>
    <r>
      <rPr>
        <sz val="11"/>
        <color indexed="63"/>
        <rFont val="Arial Narrow"/>
        <family val="2"/>
      </rPr>
      <t>òganizasyon kap mennen ankèt la</t>
    </r>
  </si>
  <si>
    <r>
      <t>Non patn</t>
    </r>
    <r>
      <rPr>
        <sz val="11"/>
        <color indexed="63"/>
        <rFont val="Arial Narrow"/>
        <family val="2"/>
      </rPr>
      <t>è an avèk presizyon</t>
    </r>
  </si>
  <si>
    <r>
      <t>K</t>
    </r>
    <r>
      <rPr>
        <sz val="11"/>
        <color indexed="63"/>
        <rFont val="Arial Narrow"/>
        <family val="2"/>
      </rPr>
      <t>òd anketè a</t>
    </r>
  </si>
  <si>
    <r>
      <t>Nan ki z</t>
    </r>
    <r>
      <rPr>
        <sz val="11"/>
        <color indexed="63"/>
        <rFont val="Arial Narrow"/>
        <family val="2"/>
      </rPr>
      <t>òn mache an ye</t>
    </r>
  </si>
  <si>
    <r>
      <t>Di nou si mache an se nan vil lan ye oubyen andey</t>
    </r>
    <r>
      <rPr>
        <sz val="11"/>
        <color indexed="63"/>
        <rFont val="Arial Narrow"/>
        <family val="2"/>
      </rPr>
      <t>ò</t>
    </r>
  </si>
  <si>
    <r>
      <t>Tip ank</t>
    </r>
    <r>
      <rPr>
        <sz val="11"/>
        <color indexed="63"/>
        <rFont val="Arial Narrow"/>
        <family val="2"/>
      </rPr>
      <t>èt la</t>
    </r>
  </si>
  <si>
    <r>
      <t>[anket</t>
    </r>
    <r>
      <rPr>
        <sz val="11"/>
        <color indexed="63"/>
        <rFont val="Arial Narrow"/>
        <family val="2"/>
      </rPr>
      <t>è] : Bonjou, mwen se anketè ${organisation}. Nou menm avèk lòt patnè ki ap travay nan imanitè, nou ap mennen kounya yon etid ki ap pèmèt nou pi byen konprann pri kèk pwodwi de baz yo sou mache an e kilè yo disponib sou mache an. Mwen ta swete pozew kèk kesyon sou sa. Toujou nan sans sa a, nou ap fè plizyè ankèt nan mache sa a e nou konte anpil sou patisipasyon-w. Patisipasyon ou nan etid sila, li volontè epi ti pale sa nou pral fè la, ap dire sèlman 20 minit. Ou lib pou w pa reponn a nenpòt kesyon ki few santi ou manke alèz, ou ka chwazi pa reponn li. Map tou profite diw ke enfòmasyon sa yo nap pran la, pa pral pran lari e nou pap pataje yo avèk okenn lòt moun. Nap trete repons ou yo tout respè sa mande epi san jijman. Tout repons konte, pa gen move repons. èske ou dakò pou w komanse avèk mwen?</t>
    </r>
  </si>
  <si>
    <r>
      <t>[anket</t>
    </r>
    <r>
      <rPr>
        <sz val="11"/>
        <color indexed="63"/>
        <rFont val="Arial Narrow"/>
        <family val="2"/>
      </rPr>
      <t xml:space="preserve">è] : mèsi pou tan ou te akòde avèk mwen. Babay. </t>
    </r>
  </si>
  <si>
    <t>Eske ou genyen plis ke 17 tan?</t>
  </si>
  <si>
    <r>
      <t>[anket</t>
    </r>
    <r>
      <rPr>
        <sz val="11"/>
        <color indexed="63"/>
        <rFont val="Arial Narrow"/>
        <family val="2"/>
      </rPr>
      <t xml:space="preserve">è] : mèsi pou tan ou te akòde avèk mwen. Nap chache enfòmatè ki genyen 18 tan e plis. </t>
    </r>
  </si>
  <si>
    <r>
      <t>Ki s</t>
    </r>
    <r>
      <rPr>
        <sz val="11"/>
        <color indexed="63"/>
        <rFont val="Arial Narrow"/>
        <family val="2"/>
      </rPr>
      <t>èks moun kap reponn lan</t>
    </r>
  </si>
  <si>
    <r>
      <t>Non boutik lan oubyen kom</t>
    </r>
    <r>
      <rPr>
        <sz val="11"/>
        <color indexed="63"/>
        <rFont val="Arial Narrow"/>
        <family val="2"/>
      </rPr>
      <t>ès la</t>
    </r>
  </si>
  <si>
    <r>
      <t>Si kom</t>
    </r>
    <r>
      <rPr>
        <sz val="11"/>
        <color indexed="63"/>
        <rFont val="Arial Narrow"/>
        <family val="2"/>
      </rPr>
      <t>ès lan pa genyen non, mete non machann lan</t>
    </r>
  </si>
  <si>
    <r>
      <t>Nimewo telef</t>
    </r>
    <r>
      <rPr>
        <sz val="11"/>
        <color indexed="63"/>
        <rFont val="Arial Narrow"/>
        <family val="2"/>
      </rPr>
      <t>òn machann lan oubyen biznis lan</t>
    </r>
  </si>
  <si>
    <t>lap itil nou sèlman nan ka kote nap bezwen klarifye kèk enfòmasyon oubyen si biznis lan vin pa fasil pou nou rive ladan l. ekri "-999" si moun kap reponn lan pa vle ou pa kapab reponn</t>
  </si>
  <si>
    <t>Mèsi pou tan ou, nap chache machann ki vann an detay. Babay</t>
  </si>
  <si>
    <t>Ki kalite pwodui ou vann?</t>
  </si>
  <si>
    <r>
      <t>Kiy</t>
    </r>
    <r>
      <rPr>
        <sz val="11"/>
        <color indexed="63"/>
        <rFont val="Arial Narrow"/>
        <family val="2"/>
      </rPr>
      <t>ès nan mwayen sa yo, ou aksepte yo peye w nan komès lan?</t>
    </r>
  </si>
  <si>
    <r>
      <t>Di nou "l</t>
    </r>
    <r>
      <rPr>
        <sz val="11"/>
        <color indexed="63"/>
        <rFont val="Arial Narrow"/>
        <family val="2"/>
      </rPr>
      <t>òt" fason ou aksepte yo peye w</t>
    </r>
  </si>
  <si>
    <t>A votre avis, est-ce qu'il y a eu un changement par rapport au nombre de commerçants dans le marché pendant le dernier mois ?</t>
  </si>
  <si>
    <r>
      <t>Daprè ou menm, èske ou w</t>
    </r>
    <r>
      <rPr>
        <sz val="11"/>
        <color indexed="63"/>
        <rFont val="Arial Narrow"/>
        <family val="2"/>
      </rPr>
      <t>è gen chanjman sou kantite machann nan mache a ${marche} pandan dènye mwa sa ?</t>
    </r>
  </si>
  <si>
    <t>èske ou genyen yon ide sou konbyen moun ki vin achte nan biznis ou an chak jou</t>
  </si>
  <si>
    <r>
      <t>kiy</t>
    </r>
    <r>
      <rPr>
        <sz val="11"/>
        <color indexed="63"/>
        <rFont val="Arial Narrow"/>
        <family val="2"/>
      </rPr>
      <t>ès nan pwodui sa yo ou vann nan moman sa a la?</t>
    </r>
  </si>
  <si>
    <r>
      <t>Pou ank</t>
    </r>
    <r>
      <rPr>
        <sz val="11"/>
        <color indexed="63"/>
        <rFont val="Arial Narrow"/>
        <family val="2"/>
      </rPr>
      <t>èt sila, nap bezwen konnen ki pri gwo mamit lan ye. Ou vann pwodui ou pa pa mamit ?</t>
    </r>
  </si>
  <si>
    <t>Konbyen kòb ou vann yon gro mamit farin ble ki blanch ?</t>
  </si>
  <si>
    <r>
      <t>si machann lan vann plizy</t>
    </r>
    <r>
      <rPr>
        <sz val="11"/>
        <color indexed="63"/>
        <rFont val="Arial Narrow"/>
        <family val="2"/>
      </rPr>
      <t>è kalite farin, konsidere sa ki vann mwen chè an. Ekri "-999" si li pa vle reponn</t>
    </r>
  </si>
  <si>
    <r>
      <t>Eske farin ble blanch w'ap vann nan s</t>
    </r>
    <r>
      <rPr>
        <sz val="11"/>
        <color indexed="63"/>
        <rFont val="Arial Narrow"/>
        <family val="2"/>
      </rPr>
      <t>òti nan lòt peyi?</t>
    </r>
  </si>
  <si>
    <t>Konbyen kòb ou vann yon gro mamit diri ?</t>
  </si>
  <si>
    <r>
      <t>Mete Pri Machann nan ba w lan an goud. Si l'ap vann plizy</t>
    </r>
    <r>
      <rPr>
        <sz val="11"/>
        <color indexed="63"/>
        <rFont val="Arial Narrow"/>
        <family val="2"/>
      </rPr>
      <t>è kalite diri, konsidere sa ki vann mwen chè an. Ekri "-999" si li pa vle reponn</t>
    </r>
  </si>
  <si>
    <r>
      <t>Eske diri w'ap vann nan s</t>
    </r>
    <r>
      <rPr>
        <sz val="11"/>
        <color indexed="63"/>
        <rFont val="Arial Narrow"/>
        <family val="2"/>
      </rPr>
      <t>òti nan yon lòt peyi</t>
    </r>
  </si>
  <si>
    <t>Konbyen kòb ou vann yon gro mamit mayi moulen?</t>
  </si>
  <si>
    <r>
      <t>Mete Pri Machann nan ba w lan an goud. Si machann lan vann plizy</t>
    </r>
    <r>
      <rPr>
        <sz val="11"/>
        <color indexed="63"/>
        <rFont val="Arial Narrow"/>
        <family val="2"/>
      </rPr>
      <t>è kalite mayi moulen, konsidere sa ki vann mwen chè an. Ekri "-999" si li pa vle reponn</t>
    </r>
  </si>
  <si>
    <t>Eske mayi moulen w'ap vann nan sòti nan yon lòt peyi?</t>
  </si>
  <si>
    <t>konbyen kòb ou vann ou vann yon gro mamit sik?</t>
  </si>
  <si>
    <r>
      <t>Mete Pri Machann nan ba w lan an goud. Si machann lan vann plizy</t>
    </r>
    <r>
      <rPr>
        <sz val="11"/>
        <color indexed="63"/>
        <rFont val="Arial Narrow"/>
        <family val="2"/>
      </rPr>
      <t>è kalite sik, konsidere sa ki vann mwen chè an. Ekri "-999" si li pa vle reponn</t>
    </r>
  </si>
  <si>
    <t>Eske sik w'ap vann nan sòti nan lòt peyi?</t>
  </si>
  <si>
    <t>konbyen kòb ou vann yon gro mamit pwa nwa?</t>
  </si>
  <si>
    <r>
      <t>Mete Pri Machann nan ba w lan an goud. Si machann lan vann plizy</t>
    </r>
    <r>
      <rPr>
        <sz val="11"/>
        <color indexed="63"/>
        <rFont val="Arial Narrow"/>
        <family val="2"/>
      </rPr>
      <t>è kalite pwa nwa, konsidere sa ki vann mwen chè an. Ekri "-999" si li pa vle reponn</t>
    </r>
  </si>
  <si>
    <t>Eske pwa nwa w'ap vann sòti nan lòt peyi?</t>
  </si>
  <si>
    <t>Konbyen kòb ou vann yon gro mamit pwa wouj?</t>
  </si>
  <si>
    <r>
      <t>Mete Pri Machann nan ba w lan an goud. Si machann lan vann plizy</t>
    </r>
    <r>
      <rPr>
        <sz val="11"/>
        <color indexed="63"/>
        <rFont val="Arial Narrow"/>
        <family val="2"/>
      </rPr>
      <t>è kalite pwa wouj, konsidere sa ki vann mwen chè an. Ekri "-999" si li pa vle reponn</t>
    </r>
  </si>
  <si>
    <t>Eske pwa wouj w'ap vann nan sòti nan lòt peyi?</t>
  </si>
  <si>
    <t xml:space="preserve">Kòman machann sa vann lwil ki pi bon mache a? </t>
  </si>
  <si>
    <t>Eskew vann lwil pa galon?</t>
  </si>
  <si>
    <t>Konbyen kob yon ou vann yon galon lwil?</t>
  </si>
  <si>
    <r>
      <t>Mete pri an an goud. Si genyen plizy</t>
    </r>
    <r>
      <rPr>
        <sz val="11"/>
        <color indexed="63"/>
        <rFont val="Arial Narrow"/>
        <family val="2"/>
      </rPr>
      <t>è kalite galon lwil, konsidere sa ki vann mwen chè an. Ekri "-999" si li pa vle reponn</t>
    </r>
  </si>
  <si>
    <r>
      <t>si genyen plizy</t>
    </r>
    <r>
      <rPr>
        <sz val="11"/>
        <color indexed="63"/>
        <rFont val="Arial Narrow"/>
        <family val="2"/>
      </rPr>
      <t>è non lwil nan biznis lan, konsidere sa ki vann mwen chè an. Ekri "-999" si li pa vle reponn</t>
    </r>
  </si>
  <si>
    <r>
      <t>Yon Egzanp, si se pa bout</t>
    </r>
    <r>
      <rPr>
        <sz val="11"/>
        <color indexed="63"/>
        <rFont val="Arial Narrow"/>
        <family val="2"/>
      </rPr>
      <t>èy de 2 Lit: Lit lan se inite an e 2 se kantite an</t>
    </r>
  </si>
  <si>
    <r>
      <t>si genyen plizy</t>
    </r>
    <r>
      <rPr>
        <sz val="11"/>
        <color indexed="63"/>
        <rFont val="Arial Narrow"/>
        <family val="2"/>
      </rPr>
      <t>è kalite lwil, silvouplè konsidere sa ki vann mwen chè an. Ekri "-999" si moun w'ap ankete an ou pa kapab reponn</t>
    </r>
  </si>
  <si>
    <t>eske lwil sa sòti nan lot peyi?</t>
  </si>
  <si>
    <t>Kisa ki eksplike estòk pwodwi manjew konn fini pandan dènye mwa sa?</t>
  </si>
  <si>
    <t>Ne pas lire les réponses</t>
  </si>
  <si>
    <t>Silvouple, pa site repons yo</t>
  </si>
  <si>
    <r>
      <t>si gen l</t>
    </r>
    <r>
      <rPr>
        <sz val="11"/>
        <color indexed="63"/>
        <rFont val="Arial Narrow"/>
        <family val="2"/>
      </rPr>
      <t>òt rezon, pataje l avèk nou</t>
    </r>
  </si>
  <si>
    <r>
      <t>èske w kapab di nou kiy</t>
    </r>
    <r>
      <rPr>
        <sz val="11"/>
        <color indexed="63"/>
        <rFont val="Arial Narrow"/>
        <family val="2"/>
      </rPr>
      <t>ès nan pwodwi ou yo ki konn fini pandan denye mwa sa?</t>
    </r>
  </si>
  <si>
    <t>Eske w konn jwenn kredi pou ou achte pwodwi manje ou yo?</t>
  </si>
  <si>
    <t>Eske kounya, ou gen mwayen pou w ta ogmante estòk ou de 20% nan 15 jou kap vini la yo, si ou ta genyen plis kliyan ki vin achte?</t>
  </si>
  <si>
    <t>Founisè Pwodwi alimantè</t>
  </si>
  <si>
    <t>Eske Founisè ki konn vann ou pwodwi alimantè an gwo an se Ayiti li ye?</t>
  </si>
  <si>
    <t>Founisè a se moun kotew achte dirèkteman pwodwi yo</t>
  </si>
  <si>
    <t>Nan ki depatman founisè ou konn achte pwodui alimantè an ye ?</t>
  </si>
  <si>
    <t>Nan ki komin founisè ou konn achte pwodui alimantè an ye?</t>
  </si>
  <si>
    <r>
      <t>3- Kesyon sou pwodwi lij</t>
    </r>
    <r>
      <rPr>
        <sz val="11"/>
        <color indexed="9"/>
        <rFont val="Arial Narrow"/>
        <family val="2"/>
      </rPr>
      <t>èn yo, Dlo avèk pou fè pou netwayaj</t>
    </r>
  </si>
  <si>
    <r>
      <t>Kiy</t>
    </r>
    <r>
      <rPr>
        <sz val="11"/>
        <color indexed="63"/>
        <rFont val="Arial Narrow"/>
        <family val="2"/>
      </rPr>
      <t>ès nan pwodwi sa yo ou vann kounya?</t>
    </r>
  </si>
  <si>
    <t>Pa egzanp, yon savon ki mezire ant 8 cm x 5 cm peze 75g</t>
  </si>
  <si>
    <t>Konbyen kob yon ba savon lave koute (70-80g)?</t>
  </si>
  <si>
    <t>Silvouplè, mete pri an goud. Ekri "-999" pou si moun kap reponn lan pa vle oubyen pa swete reponn</t>
  </si>
  <si>
    <r>
      <t>si non, konbyen gram savon lave ou vann yo peze? (sa ki vann mwen ch</t>
    </r>
    <r>
      <rPr>
        <sz val="11"/>
        <color indexed="63"/>
        <rFont val="Arial Narrow"/>
        <family val="2"/>
      </rPr>
      <t>è a)</t>
    </r>
  </si>
  <si>
    <r>
      <t>Siw vann plizy</t>
    </r>
    <r>
      <rPr>
        <sz val="11"/>
        <color indexed="63"/>
        <rFont val="Arial Narrow"/>
        <family val="2"/>
      </rPr>
      <t>è mak, endike pri mak ki vann mwen chè a. Ekri "-999" pou si moun kap reponn lan pa vle oubyen pa swete reponn</t>
    </r>
  </si>
  <si>
    <r>
      <t>if(</t>
    </r>
    <r>
      <rPr>
        <sz val="11"/>
        <color indexed="10"/>
        <rFont val="Arial Narrow"/>
        <family val="2"/>
      </rPr>
      <t>selected(${q3_1_unite_savon_lessive},‘oui’)</t>
    </r>
    <r>
      <rPr>
        <sz val="11"/>
        <color indexed="63"/>
        <rFont val="Arial Narrow"/>
        <family val="2"/>
      </rPr>
      <t xml:space="preserve">, </t>
    </r>
    <r>
      <rPr>
        <sz val="11"/>
        <color indexed="57"/>
        <rFont val="Arial Narrow"/>
        <family val="2"/>
      </rPr>
      <t>${q3_2_prix_75g_savon_lessive}*1</t>
    </r>
    <r>
      <rPr>
        <sz val="11"/>
        <color indexed="63"/>
        <rFont val="Arial Narrow"/>
        <family val="2"/>
      </rPr>
      <t xml:space="preserve">, </t>
    </r>
    <r>
      <rPr>
        <sz val="11"/>
        <color indexed="19"/>
        <rFont val="Arial Narrow"/>
        <family val="2"/>
      </rPr>
      <t>${savon_prix_standard}</t>
    </r>
    <r>
      <rPr>
        <sz val="11"/>
        <color indexed="63"/>
        <rFont val="Arial Narrow"/>
        <family val="2"/>
      </rPr>
      <t>)</t>
    </r>
  </si>
  <si>
    <r>
      <t>èske savon lave w'ap vann nan s</t>
    </r>
    <r>
      <rPr>
        <sz val="11"/>
        <color indexed="63"/>
        <rFont val="Arial Narrow"/>
        <family val="2"/>
      </rPr>
      <t>òti nan lòt peyi?</t>
    </r>
  </si>
  <si>
    <r>
      <t>Ki pi piti pri yon moun ka peye yon bw</t>
    </r>
    <r>
      <rPr>
        <sz val="11"/>
        <color indexed="63"/>
        <rFont val="Arial Narrow"/>
        <family val="2"/>
      </rPr>
      <t>òs dan?</t>
    </r>
  </si>
  <si>
    <r>
      <t>èske bw</t>
    </r>
    <r>
      <rPr>
        <sz val="11"/>
        <color indexed="63"/>
        <rFont val="Arial Narrow"/>
        <family val="2"/>
      </rPr>
      <t>òs dan sa a sòti nan lòt peyi?</t>
    </r>
  </si>
  <si>
    <r>
      <t>Ki pi piti pri yon moun ka peye pou yon roulo papye twal</t>
    </r>
    <r>
      <rPr>
        <sz val="11"/>
        <color indexed="63"/>
        <rFont val="Arial Narrow"/>
        <family val="2"/>
      </rPr>
      <t>èt?</t>
    </r>
  </si>
  <si>
    <r>
      <t>an goud. Siw vann plizy</t>
    </r>
    <r>
      <rPr>
        <sz val="12"/>
        <color indexed="8"/>
        <rFont val="Arial Narrow"/>
        <family val="2"/>
      </rPr>
      <t>è kalite papye twalèt, mete pri mak ki vann mwen chè a. Ekri "-999" pou si moun kap reponn lan pa vle oubyen pa swete reponn</t>
    </r>
  </si>
  <si>
    <r>
      <t>Eske papye twal</t>
    </r>
    <r>
      <rPr>
        <sz val="11"/>
        <color indexed="63"/>
        <rFont val="Arial Narrow"/>
        <family val="2"/>
      </rPr>
      <t>èt sa  sòti nan lòt peyi?</t>
    </r>
  </si>
  <si>
    <r>
      <t>Eske ou vann klor</t>
    </r>
    <r>
      <rPr>
        <sz val="11"/>
        <color indexed="63"/>
        <rFont val="Arial Narrow"/>
        <family val="2"/>
      </rPr>
      <t>òks likid (pou fè netwayaj) ki vin nan boutèy yon lit?</t>
    </r>
  </si>
  <si>
    <t>konbyen kòb ou vann boutèy ki genyen yon lit dlo kloròks?</t>
  </si>
  <si>
    <r>
      <t>Siw vann plizyè kalite klor</t>
    </r>
    <r>
      <rPr>
        <sz val="11"/>
        <color indexed="8"/>
        <rFont val="Arial Narrow"/>
        <family val="2"/>
      </rPr>
      <t>ò</t>
    </r>
    <r>
      <rPr>
        <sz val="12"/>
        <color indexed="8"/>
        <rFont val="Arial Narrow"/>
        <family val="2"/>
      </rPr>
      <t>ks likid, ban nou pri mak ki vann mwen chè a. Ekri "-999" pou si moun kap reponn lan pa vle oubyen pa swete reponn</t>
    </r>
  </si>
  <si>
    <r>
      <t>Nan ka sa, ki dimansyon bout</t>
    </r>
    <r>
      <rPr>
        <sz val="11"/>
        <color indexed="63"/>
        <rFont val="Arial Narrow"/>
        <family val="2"/>
      </rPr>
      <t>èy kloròks likid ou vann yo? (sa ki mwen chè a )</t>
    </r>
  </si>
  <si>
    <t>S'il y a plusieurs types de chlore liquide chez le marchand, merci de considérer uniquement la marque/catégorie la moins chère.</t>
  </si>
  <si>
    <r>
      <t>Siw vann plizyè kalite klor</t>
    </r>
    <r>
      <rPr>
        <sz val="11"/>
        <color indexed="8"/>
        <rFont val="Arial Narrow"/>
        <family val="2"/>
      </rPr>
      <t>ò</t>
    </r>
    <r>
      <rPr>
        <sz val="12"/>
        <color indexed="8"/>
        <rFont val="Arial Narrow"/>
        <family val="2"/>
      </rPr>
      <t>ks likid, endike mak ki vann mwen chè a. Ekri "-999" pou si moun kap reponn lan pa vle oubyen pa swete reponn</t>
    </r>
  </si>
  <si>
    <r>
      <t>Egzamp, si se bout</t>
    </r>
    <r>
      <rPr>
        <sz val="11"/>
        <color indexed="63"/>
        <rFont val="Arial Narrow"/>
        <family val="2"/>
      </rPr>
      <t>èy ki mezire 2 Lit: Lit se inite an e 2 se kantite an</t>
    </r>
  </si>
  <si>
    <r>
      <t>kantite ${q3_1_2_unites_autre_chlore_liquide} nan yon bout</t>
    </r>
    <r>
      <rPr>
        <sz val="11"/>
        <color indexed="63"/>
        <rFont val="Arial Narrow"/>
        <family val="2"/>
      </rPr>
      <t>èy kloròks likid:</t>
    </r>
  </si>
  <si>
    <r>
      <t>Siw vann plizyè kalite klor</t>
    </r>
    <r>
      <rPr>
        <sz val="11"/>
        <color indexed="8"/>
        <rFont val="Arial Narrow"/>
        <family val="2"/>
      </rPr>
      <t>ò</t>
    </r>
    <r>
      <rPr>
        <sz val="12"/>
        <color indexed="8"/>
        <rFont val="Arial Narrow"/>
        <family val="2"/>
      </rPr>
      <t>ks likid, endike pri mak ki vann mwen chè a. Ekri "-999" pou si moun kap reponn lan pa vle oubyen pa swete reponn</t>
    </r>
  </si>
  <si>
    <r>
      <t>Siw vann plizyè tip  klor</t>
    </r>
    <r>
      <rPr>
        <sz val="11"/>
        <color indexed="8"/>
        <rFont val="Arial Narrow"/>
        <family val="2"/>
      </rPr>
      <t>ò</t>
    </r>
    <r>
      <rPr>
        <sz val="12"/>
        <color indexed="8"/>
        <rFont val="Arial Narrow"/>
        <family val="2"/>
      </rPr>
      <t>ks likid, endike pri mak ki vann mwen chè a. Ekri "-999" pou si moun kap reponn lan pa vle oubyen pa swete reponn</t>
    </r>
  </si>
  <si>
    <r>
      <t>Eske savon twal</t>
    </r>
    <r>
      <rPr>
        <sz val="12"/>
        <color indexed="8"/>
        <rFont val="Arial Narrow"/>
        <family val="2"/>
      </rPr>
      <t>èt ou vann yo peze 70-80g?</t>
    </r>
  </si>
  <si>
    <t>Pa egzanp, yon savon ki ant 8 cm x 5 cm fait 75g</t>
  </si>
  <si>
    <r>
      <t>Konbyen kòb ou vann savon twal</t>
    </r>
    <r>
      <rPr>
        <sz val="11"/>
        <color indexed="63"/>
        <rFont val="Arial Narrow"/>
        <family val="2"/>
      </rPr>
      <t>èt ki mwen chè an?</t>
    </r>
  </si>
  <si>
    <t>siw genyen plizè kalite savon twalèt, konsidere sa ki vann mwen chè a. ekri "-999" pou si moun kap reponn lan pa vle oubyen pa swete reponn</t>
  </si>
  <si>
    <r>
      <t>si non, konbyen gram savon twalèt ou vann yo peze? (sa ki vann mwen ch</t>
    </r>
    <r>
      <rPr>
        <sz val="12"/>
        <color indexed="8"/>
        <rFont val="Arial Narrow"/>
        <family val="2"/>
      </rPr>
      <t>è a)</t>
    </r>
  </si>
  <si>
    <r>
      <t>Siw vann plizyè mak savon twal</t>
    </r>
    <r>
      <rPr>
        <sz val="11"/>
        <color indexed="8"/>
        <rFont val="Arial Narrow"/>
        <family val="2"/>
      </rPr>
      <t>èt</t>
    </r>
    <r>
      <rPr>
        <sz val="12"/>
        <color indexed="8"/>
        <rFont val="Arial Narrow"/>
        <family val="2"/>
      </rPr>
      <t>, endike pri mak ki vann mwen chè a. Ekri "-999" pou si moun kap reponn lan pa vle oubyen pa swete reponn</t>
    </r>
  </si>
  <si>
    <r>
      <t>if(</t>
    </r>
    <r>
      <rPr>
        <sz val="11"/>
        <color indexed="10"/>
        <rFont val="Arial Narrow"/>
        <family val="2"/>
      </rPr>
      <t>(selected(${q3_1_unite_savon_mains}, ‘oui’))</t>
    </r>
    <r>
      <rPr>
        <sz val="11"/>
        <color indexed="63"/>
        <rFont val="Arial Narrow"/>
        <family val="2"/>
      </rPr>
      <t xml:space="preserve">, </t>
    </r>
    <r>
      <rPr>
        <sz val="11"/>
        <color indexed="50"/>
        <rFont val="Arial Narrow"/>
        <family val="2"/>
      </rPr>
      <t>(${q3_2_prix_75g_savon_mains})</t>
    </r>
    <r>
      <rPr>
        <sz val="11"/>
        <color indexed="63"/>
        <rFont val="Arial Narrow"/>
        <family val="2"/>
      </rPr>
      <t>, (
if(</t>
    </r>
    <r>
      <rPr>
        <sz val="11"/>
        <color indexed="10"/>
        <rFont val="Arial Narrow"/>
        <family val="2"/>
      </rPr>
      <t>(selected(${q3_1_unite_savon_mains}, ‘non’))</t>
    </r>
    <r>
      <rPr>
        <sz val="11"/>
        <color indexed="63"/>
        <rFont val="Arial Narrow"/>
        <family val="2"/>
      </rPr>
      <t>,</t>
    </r>
    <r>
      <rPr>
        <sz val="11"/>
        <color indexed="50"/>
        <rFont val="Arial Narrow"/>
        <family val="2"/>
      </rPr>
      <t>(( ${q3_2_prix_bas_autre_savon_toilette} div ${q3_1_2_unites_autre_savon_toilette})*(75))</t>
    </r>
    <r>
      <rPr>
        <sz val="11"/>
        <color indexed="63"/>
        <rFont val="Arial Narrow"/>
        <family val="2"/>
      </rPr>
      <t>, 'NA')))</t>
    </r>
  </si>
  <si>
    <r>
      <t>Eske savon twalèt sa s</t>
    </r>
    <r>
      <rPr>
        <sz val="11"/>
        <color indexed="63"/>
        <rFont val="Arial Narrow"/>
        <family val="2"/>
      </rPr>
      <t>òti nan lòt peyi?</t>
    </r>
  </si>
  <si>
    <t>Siw van plizye kalite pat dantifris, ba nou pri ki mwen chè a.</t>
  </si>
  <si>
    <r>
      <t>Siw vann plizy</t>
    </r>
    <r>
      <rPr>
        <sz val="12"/>
        <color indexed="8"/>
        <rFont val="Arial Narrow"/>
        <family val="2"/>
      </rPr>
      <t>è mak pat, endike pri mak ki vann mwen chè a. Ekri "-999" pou si moun kap reponn lan pa vle oubyen pa swete reponn</t>
    </r>
  </si>
  <si>
    <r>
      <t>Siw vann plizy</t>
    </r>
    <r>
      <rPr>
        <sz val="12"/>
        <color indexed="8"/>
        <rFont val="Arial Narrow"/>
        <family val="2"/>
      </rPr>
      <t>è kalite pat, endike pri mak ki vann mwen chè a. Ekri "-999" pou si moun kap reponn lan pa vle oubyen pa swete reponn</t>
    </r>
  </si>
  <si>
    <r>
      <t>if(</t>
    </r>
    <r>
      <rPr>
        <sz val="11"/>
        <color indexed="10"/>
        <rFont val="Arial Narrow"/>
        <family val="2"/>
      </rPr>
      <t>(selected(${q3_1_unite_dentifrice},'oui')),</t>
    </r>
    <r>
      <rPr>
        <sz val="11"/>
        <color indexed="57"/>
        <rFont val="Arial Narrow"/>
        <family val="2"/>
      </rPr>
      <t>${q3_2_prix_85g_dentifrice}</t>
    </r>
    <r>
      <rPr>
        <sz val="11"/>
        <color indexed="63"/>
        <rFont val="Arial Narrow"/>
        <family val="2"/>
      </rPr>
      <t>,</t>
    </r>
    <r>
      <rPr>
        <sz val="11"/>
        <color indexed="40"/>
        <rFont val="Arial Narrow"/>
        <family val="2"/>
      </rPr>
      <t>(
if(</t>
    </r>
    <r>
      <rPr>
        <sz val="11"/>
        <color indexed="10"/>
        <rFont val="Arial Narrow"/>
        <family val="2"/>
      </rPr>
      <t>(selected(${q3_1_unite_dentifrice},'non')),</t>
    </r>
    <r>
      <rPr>
        <sz val="11"/>
        <color indexed="57"/>
        <rFont val="Arial Narrow"/>
        <family val="2"/>
      </rPr>
      <t>(((${q3_2_prix_bas_autre_dentifrice_dentrifrice}) div (${q3_1_2_unites_autre_dentifrice}))*(85))</t>
    </r>
    <r>
      <rPr>
        <sz val="11"/>
        <color indexed="63"/>
        <rFont val="Arial Narrow"/>
        <family val="2"/>
      </rPr>
      <t>,'NA'</t>
    </r>
    <r>
      <rPr>
        <sz val="11"/>
        <color indexed="40"/>
        <rFont val="Arial Narrow"/>
        <family val="2"/>
      </rPr>
      <t>))</t>
    </r>
    <r>
      <rPr>
        <sz val="11"/>
        <color indexed="63"/>
        <rFont val="Arial Narrow"/>
        <family val="2"/>
      </rPr>
      <t>)</t>
    </r>
  </si>
  <si>
    <r>
      <t>Eske pat pou bwose dan sa s</t>
    </r>
    <r>
      <rPr>
        <sz val="11"/>
        <color indexed="63"/>
        <rFont val="Arial Narrow"/>
        <family val="2"/>
      </rPr>
      <t>òti nan lòt peyi?</t>
    </r>
  </si>
  <si>
    <r>
      <t>Eske ou vann s</t>
    </r>
    <r>
      <rPr>
        <sz val="11"/>
        <color indexed="63"/>
        <rFont val="Arial Narrow"/>
        <family val="2"/>
      </rPr>
      <t>èvyèt lijèn(kotèks) qui genyen 8 pyès ladan yo?</t>
    </r>
  </si>
  <si>
    <r>
      <t>Konbyen kò</t>
    </r>
    <r>
      <rPr>
        <sz val="9.9"/>
        <color indexed="63"/>
        <rFont val="Arial Narrow"/>
        <family val="2"/>
      </rPr>
      <t>b</t>
    </r>
    <r>
      <rPr>
        <sz val="11"/>
        <color indexed="63"/>
        <rFont val="Arial Narrow"/>
        <family val="2"/>
      </rPr>
      <t xml:space="preserve"> ou vann yon pake kot</t>
    </r>
    <r>
      <rPr>
        <sz val="11"/>
        <color indexed="63"/>
        <rFont val="Arial Narrow"/>
        <family val="2"/>
      </rPr>
      <t>èks ki genyen ladan l 8 pyès?</t>
    </r>
  </si>
  <si>
    <r>
      <t>Siw vann plizy</t>
    </r>
    <r>
      <rPr>
        <sz val="12"/>
        <color indexed="8"/>
        <rFont val="Arial Narrow"/>
        <family val="2"/>
      </rPr>
      <t>è mak pake kotèks, endike pri mak ki vann mwen chè a. Ekri "-999" pou si moun kap reponn lan pa vle oubyen pa swete reponn</t>
    </r>
  </si>
  <si>
    <r>
      <t>Si non, konbyen (sèvyèt) py</t>
    </r>
    <r>
      <rPr>
        <sz val="11"/>
        <color indexed="63"/>
        <rFont val="Arial Narrow"/>
        <family val="2"/>
      </rPr>
      <t>ès ki konn nan pake kotèks ou konn vann yo?</t>
    </r>
  </si>
  <si>
    <r>
      <t>si se 10 sèvyèt (py</t>
    </r>
    <r>
      <rPr>
        <sz val="11"/>
        <color indexed="63"/>
        <rFont val="Arial Narrow"/>
        <family val="2"/>
      </rPr>
      <t>ès) ki nan yon pake, endike :10</t>
    </r>
  </si>
  <si>
    <t>Ki pri an gourd pou ${q3_1_2_unites_autre_serviettes_hygieniques} sèvièt ijiyenik (kotèx) la ye?</t>
  </si>
  <si>
    <t>Siw vann plizyè mak  kotèks, endike pri mak ki vann mwen chè a. Ekri "-999" pou si moun kap reponn lan pa vle oubyen pa swete reponn</t>
  </si>
  <si>
    <r>
      <t>if(</t>
    </r>
    <r>
      <rPr>
        <sz val="11"/>
        <color indexed="10"/>
        <rFont val="Arial Narrow"/>
        <family val="2"/>
      </rPr>
      <t>(selected(${q3_1_unite_serviettes_hygieniques},‘oui’))</t>
    </r>
    <r>
      <rPr>
        <sz val="11"/>
        <color indexed="63"/>
        <rFont val="Arial Narrow"/>
        <family val="2"/>
      </rPr>
      <t xml:space="preserve">, </t>
    </r>
    <r>
      <rPr>
        <sz val="11"/>
        <color indexed="57"/>
        <rFont val="Arial Narrow"/>
        <family val="2"/>
      </rPr>
      <t>(${q3_2_prix_p8_serviettes_hygieniques})</t>
    </r>
    <r>
      <rPr>
        <sz val="11"/>
        <color indexed="63"/>
        <rFont val="Arial Narrow"/>
        <family val="2"/>
      </rPr>
      <t>,</t>
    </r>
    <r>
      <rPr>
        <sz val="11"/>
        <color indexed="50"/>
        <rFont val="Arial Narrow"/>
        <family val="2"/>
      </rPr>
      <t>(${serv_hygieniques_prix_unite_standard})</t>
    </r>
    <r>
      <rPr>
        <sz val="11"/>
        <color indexed="63"/>
        <rFont val="Arial Narrow"/>
        <family val="2"/>
      </rPr>
      <t>)</t>
    </r>
  </si>
  <si>
    <r>
      <t>Eske sèvyèt lij</t>
    </r>
    <r>
      <rPr>
        <sz val="11"/>
        <color indexed="63"/>
        <rFont val="Arial Narrow"/>
        <family val="2"/>
      </rPr>
      <t>èn sa yo (kotèks) soti nan lòt peyi?</t>
    </r>
  </si>
  <si>
    <r>
      <t>Eske ou vann klor</t>
    </r>
    <r>
      <rPr>
        <sz val="11"/>
        <color indexed="63"/>
        <rFont val="Arial Narrow"/>
        <family val="2"/>
      </rPr>
      <t>òks an gren ki nan ti sachè yon (1) ti kiyè yo (ki ka peze anviwon 11 gram)?</t>
    </r>
  </si>
  <si>
    <t>konbyen kòb ou vann yon ti sachè kloròks ki gen yon (1) ti kiyè ladan-l lan (11 gram anviwon) ?</t>
  </si>
  <si>
    <r>
      <t>Mete pri an goud. Siw vann plizyè kalite klor</t>
    </r>
    <r>
      <rPr>
        <sz val="11"/>
        <color indexed="8"/>
        <rFont val="Arial Narrow"/>
        <family val="2"/>
      </rPr>
      <t>ò</t>
    </r>
    <r>
      <rPr>
        <sz val="12"/>
        <color indexed="8"/>
        <rFont val="Arial Narrow"/>
        <family val="2"/>
      </rPr>
      <t>ks an grenn, endike pri mak ki vann mwen chè a. Ekri "-999" pou si moun kap reponn lan pa vle oubyen pa swete reponn</t>
    </r>
  </si>
  <si>
    <r>
      <t>ki kantite ki nan sachè</t>
    </r>
    <r>
      <rPr>
        <sz val="11"/>
        <color indexed="63"/>
        <rFont val="Arial Narrow"/>
        <family val="2"/>
      </rPr>
      <t xml:space="preserve"> kloròks ou vann yo? </t>
    </r>
  </si>
  <si>
    <r>
      <t>Siw vann plizyè kalite klor</t>
    </r>
    <r>
      <rPr>
        <sz val="11"/>
        <color indexed="8"/>
        <rFont val="Arial Narrow"/>
        <family val="2"/>
      </rPr>
      <t>ò</t>
    </r>
    <r>
      <rPr>
        <sz val="12"/>
        <color indexed="8"/>
        <rFont val="Arial Narrow"/>
        <family val="2"/>
      </rPr>
      <t xml:space="preserve">ks an grenn, endike mak ki vann mwen chè a. </t>
    </r>
  </si>
  <si>
    <t>Egzanp, si se sachè ki gen 10oz mete once (oz)  et kantite :10</t>
  </si>
  <si>
    <r>
      <t>kantite ${q3_1_2_unites_autre_chlore_grain} nan yon sachè</t>
    </r>
    <r>
      <rPr>
        <sz val="11"/>
        <color indexed="63"/>
        <rFont val="Arial Narrow"/>
        <family val="2"/>
      </rPr>
      <t xml:space="preserve"> kloròks :</t>
    </r>
  </si>
  <si>
    <r>
      <t>Siw vann plizyè kalite klor</t>
    </r>
    <r>
      <rPr>
        <sz val="11"/>
        <color indexed="8"/>
        <rFont val="Arial Narrow"/>
        <family val="2"/>
      </rPr>
      <t>ò</t>
    </r>
    <r>
      <rPr>
        <sz val="12"/>
        <color indexed="8"/>
        <rFont val="Arial Narrow"/>
        <family val="2"/>
      </rPr>
      <t>ks an gren, di nou pri sa ki vann mwen chè a. Ekri "-999" pou si moun kap reponn lan pa vle oubyen pa swete reponn</t>
    </r>
  </si>
  <si>
    <t>ki pri ${q3_1_3_poids_unite_autre_chlore_grain},  ${unite_autre_chlore_grain_connue} kloròks an grenn koute (goud)?</t>
  </si>
  <si>
    <r>
      <t>Eske est</t>
    </r>
    <r>
      <rPr>
        <sz val="11"/>
        <color indexed="63"/>
        <rFont val="Arial Narrow"/>
        <family val="2"/>
      </rPr>
      <t>òk pwodi lijèn, dlo ak pwodwi pou fè netwayaj ou yo te fini pandan dènye mwa sa?</t>
    </r>
  </si>
  <si>
    <r>
      <t>EHA: ij</t>
    </r>
    <r>
      <rPr>
        <sz val="11"/>
        <color indexed="63"/>
        <rFont val="Arial Narrow"/>
        <family val="2"/>
      </rPr>
      <t>èn, dlo, asenisman(savon lave, bwòs dan, pat pou bwose dan, savon twalet, kotèks, dlo trete, kloroks likid)</t>
    </r>
  </si>
  <si>
    <t>Poukisa pwodwi lijèn, dlo et pwodwi pou fè netwayaj ou yo te fini pandan dènye mwa sa?</t>
  </si>
  <si>
    <t>Pa site repons yo</t>
  </si>
  <si>
    <r>
      <t>si l</t>
    </r>
    <r>
      <rPr>
        <sz val="11"/>
        <color indexed="63"/>
        <rFont val="Arial Narrow"/>
        <family val="2"/>
      </rPr>
      <t>òt rezon, di nou plis</t>
    </r>
  </si>
  <si>
    <t>èske kounya, ou gen mwayen pou w ta ogmante estòk ou de 20% nan 15 jou kap vini la yo, si ou ta vin genyen plis kliyan ki vin achte?</t>
  </si>
  <si>
    <t xml:space="preserve">founisè Pwodwi lijèn, dlo ak pwodwi pou fè netwayaj </t>
  </si>
  <si>
    <t xml:space="preserve">èske moun ki konn founi w pwodwi lijèn dlo ak pwodwi pou netwayaj (founisè) twouve yo an Ayiti? </t>
  </si>
  <si>
    <t>nan ki depatman moun ki konn founi w pwodwi lijèn dlo e pwodwi pou netwayaj yo ye?</t>
  </si>
  <si>
    <t>nan ki komin moun ki konn founi w pwodwi lijèn dlo ak pwodwi pou fè netwayaj yo ye?</t>
  </si>
  <si>
    <t>e_produits_couverture</t>
  </si>
  <si>
    <t>4-Questions sur les produits : Couverture</t>
  </si>
  <si>
    <t>4- Kesyon dra pou moun kouvri ko yo</t>
  </si>
  <si>
    <t>selected(${q1_3_type_produits}, 'couverture')</t>
  </si>
  <si>
    <t>couverture_simple1x2</t>
  </si>
  <si>
    <t>Vendez-vous des couvertures 1 personne adulte (environ 1m sur 2m)  ?</t>
  </si>
  <si>
    <t>Eskew vann dra pou granmoun ki mezire anviwon youn (1) pa 2 m?</t>
  </si>
  <si>
    <t>Il s'agit d'une couverture simple (1 personne) pour se couvrir pour dormir et pour le froid. Si vous vendez plusieurs marques, merci d'indiquer le prix pour la marque la moins chère.</t>
  </si>
  <si>
    <r>
      <t>Dra moun sèvi pou kouvri lè y’ap dòmi. Siw vann plizy</t>
    </r>
    <r>
      <rPr>
        <sz val="12"/>
        <color indexed="8"/>
        <rFont val="Arial Narrow"/>
        <family val="2"/>
      </rPr>
      <t>è kalite, endike pri modèl sa ki vann mwen chè a</t>
    </r>
  </si>
  <si>
    <t>Quel est le prix le moins cher que vous avez pour cette couverture (environ 1m sur 2m)  ?</t>
  </si>
  <si>
    <t>Ki pi piti kob ou vann dra moun kouvri (pou dòmi) ki mezire 1m pa  2m?</t>
  </si>
  <si>
    <t xml:space="preserve">Prix en gourdes. Écrivez "-999" pour si l'enquêté ne peut/souhaite pas répondre. </t>
  </si>
  <si>
    <t>selected(${q5_1_couverture_simple1x2}, 'oui')</t>
  </si>
  <si>
    <t>couverture_autre_unite</t>
  </si>
  <si>
    <t xml:space="preserve">${q5_1_couverture_simple1x2} = 'non' </t>
  </si>
  <si>
    <t>select_one dim_couverture</t>
  </si>
  <si>
    <t>Si non, quelle est la dimension de la couverture que vous vendez?</t>
  </si>
  <si>
    <t xml:space="preserve">si non, ki dimansyon dra pou moun dòmi ou vann nan ye? </t>
  </si>
  <si>
    <r>
      <t>Siw vann plizy</t>
    </r>
    <r>
      <rPr>
        <sz val="11"/>
        <color indexed="63"/>
        <rFont val="Arial Narrow"/>
        <family val="2"/>
      </rPr>
      <t>è kalite, endike pri mak ki vann mwen chè a. Ekri "-999" pou si moun kap reponn lan pa vle oubyen pa swete reponn</t>
    </r>
  </si>
  <si>
    <t>Dans ce cas, quelle est la dimension des couvertures que vous vendez?</t>
  </si>
  <si>
    <t>Nan ka sa, ki mezi dra pou moun dòmi yo ou vann yo ye?</t>
  </si>
  <si>
    <t xml:space="preserve">${q5_1_2_unites_autre_couverture_simple1x2} = 'autre' </t>
  </si>
  <si>
    <t>Quel est le prix le moins cher que vous avez pour une couverture de la taille que vous venez d'indiquer?</t>
  </si>
  <si>
    <t>Konbyen kòb dra ou di an ye (vann)?</t>
  </si>
  <si>
    <t>Prxi en gourdes. Si vous vendez plusieurs marques, merci d'indiquer le prix pour la marque la moins chère.  Écrivez "-999" pour si l'enquêté ne peut/souhaite pas répondre.</t>
  </si>
  <si>
    <r>
      <t>an goud. Siw vann plizy</t>
    </r>
    <r>
      <rPr>
        <sz val="11"/>
        <color indexed="63"/>
        <rFont val="Arial Narrow"/>
        <family val="2"/>
      </rPr>
      <t>è mak, endike pri mak ki vann mwen chè a. Ekri "-999" pou si moun kap reponn lan pa vle oubyen pa swete reponn</t>
    </r>
  </si>
  <si>
    <t>not(selected(q3_1_2_unites_autre_couverture_simple1x2, 'autre'))</t>
  </si>
  <si>
    <t>image</t>
  </si>
  <si>
    <t>Si vous en avez la possibilité, merci de prendre une photo de la couverture considérée pour relever le prix.</t>
  </si>
  <si>
    <t>Si li posib pou ou, silvouplè fè foto dra pou kapab wè pri an</t>
  </si>
  <si>
    <t>f_produits_ustensiles</t>
  </si>
  <si>
    <t>5-Questions sur les produits : Ustensiles de cuisine</t>
  </si>
  <si>
    <t>5- Kesyon sou materyèl kwizin</t>
  </si>
  <si>
    <t>selected(${q1_3_type_produits}, 'cuisine')</t>
  </si>
  <si>
    <t xml:space="preserve">Dans cette section, merci de considérer les produits les moins chers parmi ceux vendus, quel que soit le modèle. </t>
  </si>
  <si>
    <t>Nan pati sa a, silvouplè konsidere pwodwi ki pi ba pri yo pami sa w'ap vann yo, kèlkeswa modèl la</t>
  </si>
  <si>
    <t>select_multiple articles_cuisine</t>
  </si>
  <si>
    <t>Kiyès nan atik sa yo ou vann nan moman sa?</t>
  </si>
  <si>
    <t>casserole</t>
  </si>
  <si>
    <t>selected(${q6_1_articles_disponibles}, 'casserole')</t>
  </si>
  <si>
    <t>select_one taille_casserole</t>
  </si>
  <si>
    <t>Quel est la taille des casseroles que vous avez?</t>
  </si>
  <si>
    <t>Ki gwosè chodyè / bonm ou genyen an ye?</t>
  </si>
  <si>
    <t>Si vous avez les deux tailles, merci de choisir "les deux".</t>
  </si>
  <si>
    <t>Si ou gen 2 gwosè, silvouplè chwazi tou 2</t>
  </si>
  <si>
    <t>Quel est le prix le moins cher que vous avez pour 1 grande casserole avec couvercle? (environ 2 à 3 gallons)</t>
  </si>
  <si>
    <t>Ki pi ba pri ou vann yon  chodyè / bonm ki genyen kouvèti (ki kapab pran 2 ak 3 galon, dlo pa egzanp)?</t>
  </si>
  <si>
    <t>selected(${q6_2_taille_casserole}, 'grande') or selected(${q6_2_taille_casserole}, 'deux')</t>
  </si>
  <si>
    <t>Quel est le prix le moins cher que vous avez pour 1 casserole moyenne avec couvercle? (environ 1 à 2 gallons)</t>
  </si>
  <si>
    <t>Ki pri ki pi ba ou vann yon ti  chodyè / bonm ki gen kouvèti (ki kapab pran youn ak 2 galon, dlo pa egzanp)?</t>
  </si>
  <si>
    <t>selected(${q6_2_taille_casserole}, 'moyenne') or selected(${q6_2_taille_casserole}, 'deux')</t>
  </si>
  <si>
    <t>poele</t>
  </si>
  <si>
    <t>selected(${q6_1_articles_disponibles}, 'poele')</t>
  </si>
  <si>
    <t>Quel est le prix le moins cher que vous avez pour 1 poêle à frire?</t>
  </si>
  <si>
    <t>Ki pi ba pri ou vann yon kastwòl ?</t>
  </si>
  <si>
    <t>godet</t>
  </si>
  <si>
    <t>selected(${q6_1_articles_disponibles}, 'godet')</t>
  </si>
  <si>
    <t>Quel est le prix le moins cher que vous avez pour 1 godet ? (modèle réutilisable en plastique, inox ou verre)</t>
  </si>
  <si>
    <t>Ki pi ba pri ou vann yon gode? (gode ki kapab itilize plizyè fwa ki fèt an plastik, metal oubyen an vè)</t>
  </si>
  <si>
    <t>assiette</t>
  </si>
  <si>
    <t>selected(${q6_1_articles_disponibles}, 'assiette')</t>
  </si>
  <si>
    <t>Quel est le prix le moins cher que vous avez pour 1 assiette? (modèle réutilisable en plastique, inox ou porcelaine)</t>
  </si>
  <si>
    <t>Ki pi ba pri ou vann yon asyèt? (asyèt ki kapab itilize plizyè fwa ki fèt an plastik, metal oubyen asyèt fayans)</t>
  </si>
  <si>
    <t>cuillere_manger</t>
  </si>
  <si>
    <t>selected(${q6_1_articles_disponibles}, 'cuillere_manger')</t>
  </si>
  <si>
    <t>Quel est le prix le moinsC299:C306 pour 1 cuillère pour manger? (modèle réutilisable en métal)</t>
  </si>
  <si>
    <t>Ki pi ba pri ou vann yon kiyè pou moun manje? (kiyè ki kapab itilize plizyè fwa e ki fèt an metal)</t>
  </si>
  <si>
    <t>cuillere_service</t>
  </si>
  <si>
    <t>selected(${q6_1_articles_disponibles}, 'cuillere_service')</t>
  </si>
  <si>
    <t>Quel est le prix le moins cher que vous avez pour 1 grande cuillère de service ou louche ? (en bois ou métal inox)</t>
  </si>
  <si>
    <t>Ki pi ba pri ou vann yon gwo kiyè oubyen yon louch (ki fèt an bwa oubyen metal)</t>
  </si>
  <si>
    <t>couteau_cuisine</t>
  </si>
  <si>
    <t>selected(${q6_1_articles_disponibles}, 'couteau_cuisine')</t>
  </si>
  <si>
    <t xml:space="preserve">Quel est le prix le moins cher que vous avez pour 1 couteau de cuisine? </t>
  </si>
  <si>
    <t>Ki pi ba pri ou vann yon kouto ki sèvi nan kwizin?</t>
  </si>
  <si>
    <t>Avez-vous fait face à des ruptures de stock en ustensiles de cuisine au cours du dernier mois?</t>
  </si>
  <si>
    <t>Eske ou te gen difikilte pou te renouvle estòk materyèl kwizin ou denyè mwa sa a?</t>
  </si>
  <si>
    <t>C'est à dire si à un moment du mois il vous manquait certains des articles cités (casserole, poele, godel, assiette, cuillere, couteau).</t>
  </si>
  <si>
    <t>f_produits_ustensiles_nettoyage</t>
  </si>
  <si>
    <t>6-Questions sur les produits : Ustensiles de nettoyage et stockage de l'eau</t>
  </si>
  <si>
    <t>6- Kesyon sou pwodwi pou netwayaj kwizin ak pou konsève dlo</t>
  </si>
  <si>
    <t>selected(${q1_3_type_produits}, 'nettoyage_stockage')</t>
  </si>
  <si>
    <t>Nan seksyon sa a, silvouplè konsidere pwodwi ki mwen chè pami tout sa w'ap vann yo, nenpòt modèl</t>
  </si>
  <si>
    <t>select_multiple article_nettoyage_stockage</t>
  </si>
  <si>
    <r>
      <t>kiy</t>
    </r>
    <r>
      <rPr>
        <sz val="11"/>
        <color indexed="63"/>
        <rFont val="Arial Narrow"/>
        <family val="2"/>
      </rPr>
      <t>ès nan pwodui sa yo ou vann kounya?</t>
    </r>
  </si>
  <si>
    <t>bokit</t>
  </si>
  <si>
    <t>selected(${q7_1_articles_disponibles}, 'bokit')</t>
  </si>
  <si>
    <t>Quel est le prix le moins cher que vous avez pour 1 grand bokit fermé ou avec couvercle ? (taille : environ 5 gallons)</t>
  </si>
  <si>
    <t>Ki pi ba pri ou vann yon bokit fèmen oubyen ki gen kouvèti? (ki kapab pran 5 galon dlo)</t>
  </si>
  <si>
    <t>bassine</t>
  </si>
  <si>
    <t>selected(${q7_1_articles_disponibles}, 'bassine')</t>
  </si>
  <si>
    <t>Quel est le prix le moins cher que vous avez pour 1 grande bassine de cuisine / nettoyage ? (taille : environ 3 gallons ou plus)</t>
  </si>
  <si>
    <t>Ki pi ba pri ou vann yon gwo kivèt yo sèvi nan kwizin /pou netwaye? (ki kapab kenbe anviwon 3 galon dlo ou plis)</t>
  </si>
  <si>
    <t>eponge</t>
  </si>
  <si>
    <t>selected(${q7_1_articles_disponibles}, 'eponge')</t>
  </si>
  <si>
    <t>Quel est le prix le moins cher que vous avez pour 1 éponge de nettoyage?</t>
  </si>
  <si>
    <t>Ki pi ba pri ou vann yon eponj pou fè netwayaj?</t>
  </si>
  <si>
    <t>Avez-vous fait face à des ruptures de stock pour les ustensiles de nettoyage ou de stockage d'eau au cours du dernier mois?</t>
  </si>
  <si>
    <t>Eske gen difikilte pou te renouvle estò materyèl pou fè netwayaj ak konsève dlo pandan mwa ki pase an?</t>
  </si>
  <si>
    <t>C'est à dire si à un moment du mois il vous manquait certains des articles cités (bokit, bassine, éponge).</t>
  </si>
  <si>
    <t>Sa vle di, pandan mwa a, ou pat genyen kèk nan atik nou sot site yo (bokit, kivèt, eponj)</t>
  </si>
  <si>
    <t>g_produits_charbon</t>
  </si>
  <si>
    <t>7-Questions sur les produits : Charbon</t>
  </si>
  <si>
    <t>selected(${q1_3_type_produits}, 'charbon')</t>
  </si>
  <si>
    <t>Quel est le prix le moins cher que vous avez pour 1 grosse marmite de charbon de bois?</t>
  </si>
  <si>
    <t>7- Kesyon sou Chabon bwa</t>
  </si>
  <si>
    <t>Prix en gourdes. Si vous vendez plusieurs types de charbon, merci d'indiquer le prix pour le moins cher.  Écrivez "-999" pour si l'enquêté ne peut/souhaite pas répondre.</t>
  </si>
  <si>
    <t>Avez-vous fait face à des problèmes pour vous approvisionner en charbon de bois au cours du dernier mois?</t>
  </si>
  <si>
    <t>eskew te gen difikilte pou te achte (apwovizyone-w) chabon bwa pandan mwa ki sot pase an?</t>
  </si>
  <si>
    <t>contexte</t>
  </si>
  <si>
    <t>8-Contexte politique et sécuritaire récent</t>
  </si>
  <si>
    <t>8- Kontèk politik ak sekirite nan moman an</t>
  </si>
  <si>
    <t>Avez-vous observé ou entendu parler d'incidents de sécurité sur votre marché au cours des 30 derniers jours?</t>
  </si>
  <si>
    <t>Eske-w te wè oubyen ou te tande pale de zak ensekirite ki te fèt sou mache kote-w ye pandan 30 jou ki sot pase yo?</t>
  </si>
  <si>
    <t>select_multiple incidents</t>
  </si>
  <si>
    <t>Lesquels :</t>
  </si>
  <si>
    <t>Di kisa ki te pase?</t>
  </si>
  <si>
    <t>selected(${q9_incidents},'oui')</t>
  </si>
  <si>
    <t>Précisez :</t>
  </si>
  <si>
    <t>Ban nou yon ti detay:</t>
  </si>
  <si>
    <t>selected(${q9_incidents_details},'autre')</t>
  </si>
  <si>
    <t>select_multiple preoc</t>
  </si>
  <si>
    <t>Actuellement, quelles sont vos préocupations sécuritaires principales lorsque vous exercez votre commerce ?</t>
  </si>
  <si>
    <t xml:space="preserve">Nan moman sa la a, ki pi gwo enkyetid ou genyen lè w'ap vann? </t>
  </si>
  <si>
    <t>Ne pas lire les répéonses</t>
  </si>
  <si>
    <t>selected(${q9_preocupations},'autre')</t>
  </si>
  <si>
    <t>Depuis les évènements récents (augmentation des affrontements, mort du président et troubles politiques accrus), est-ce que certains des articles sont plus difficiles à obtenir et à réapprovisionner?</t>
  </si>
  <si>
    <t>Depi dènye evènman sa yo (plis afwontman, lanmò Prezidan ak twoub politik yo ki pa sipan ogmante, èske kèk atik oubyen pwodwi vin pi difisil pou jwenn ap pou apwovizyone-w?</t>
  </si>
  <si>
    <t>selected(${q9_reappro},'autre')</t>
  </si>
  <si>
    <t>select_multiple type_produits1</t>
  </si>
  <si>
    <t>Quels types d'articles en particulier?</t>
  </si>
  <si>
    <t>Pou ki atik espesyalman?</t>
  </si>
  <si>
    <t xml:space="preserve">Si le type d'article ne figure pas dans la liste, passer la question. </t>
  </si>
  <si>
    <t>selected(${q9_reappro},'oui')</t>
  </si>
  <si>
    <t>selected(${q1_3_type_produits}, name)</t>
  </si>
  <si>
    <t>Eske ou rete nan komin ${commune} ?</t>
  </si>
  <si>
    <t>Etes-vous généralement responsable de l'approvisionnement en eau du ménage?</t>
  </si>
  <si>
    <t>Jeneralman, eske se ou menm ki genyen responsabilite pou pote dlo nan fwaye an?</t>
  </si>
  <si>
    <t>Dlo</t>
  </si>
  <si>
    <t>Jeneralman, ki kote dlo pou nou bwe nan menaj lan soti?</t>
  </si>
  <si>
    <t>Pou sa ki konsène dlo pou bwè, si menaj lan Sa gen rapò ak dlo moun bwè ki soti plizyè kote, silvouplè konsidere kote li al chache dlo pi souvan</t>
  </si>
  <si>
    <t>Bay ki kote egzateman dlo pou fwaye a brè soti.</t>
  </si>
  <si>
    <t>acces</t>
  </si>
  <si>
    <t>Contexte et sécurité</t>
  </si>
  <si>
    <t>Kontèk politik ak sekirite nan moman an</t>
  </si>
  <si>
    <t xml:space="preserve">Votre accès à ce marché a-t-il été affecté ces deux derniers mois, depuis que les violences à caractère politique / les toubles ont empiré ? </t>
  </si>
  <si>
    <t>Nan dènye mwa sa yo, èske sityasyon politik ki makonnen ak vyolans ak latwoublay rann pi difisil pou vini nan mache an?</t>
  </si>
  <si>
    <t>select_multiple evenement_politique</t>
  </si>
  <si>
    <t>Quel évènement en particulier est à l'origine de ces difficultés?</t>
  </si>
  <si>
    <t>Ki evènman ki te plis a lorijin sityasyon difisil sa yo?</t>
  </si>
  <si>
    <t>Plusieurs réponses possibles</t>
  </si>
  <si>
    <t>Ou kapab chwazi plizyè repons</t>
  </si>
  <si>
    <t>selected(${q8_acces}, 'oui')</t>
  </si>
  <si>
    <t>Pouvez-vous préciser l'origine de ces difficultés</t>
  </si>
  <si>
    <t>Eskew kapab presize sous difikilte sa yo</t>
  </si>
  <si>
    <t>selected(${q8_acces}, 'oui') and selected(${q8_acces_details}, 'autre')</t>
  </si>
  <si>
    <t>select_multiple acces_marche</t>
  </si>
  <si>
    <t xml:space="preserve">Quel est l'impact actuel de ces troubles / violences à caractère politique sur votre accès physique à ce marché ? </t>
  </si>
  <si>
    <t>Nan moman, ki enpak sityasyon latwoublay ak vyolans ki lye ak politik lan genyen sou ou pou vini nan mache an lew vle?</t>
  </si>
  <si>
    <t>Pouvez-vous préciser l'impact actuel de ces troubles ou violences sur votre accès au marché :</t>
  </si>
  <si>
    <t>Eskew kapab di nou a klè ki enpak sityasyon latwoublay oubyen vyolans sa genyen sou ou pou rive vini nan mache an?</t>
  </si>
  <si>
    <t>selected(${q8_acces_impact}, 'autre')</t>
  </si>
  <si>
    <t>Merci d'enregistrer les coordonnées géographiques</t>
  </si>
  <si>
    <t>Impact Initiatives</t>
  </si>
  <si>
    <t>AVSI</t>
  </si>
  <si>
    <r>
      <t>Kòd anketè 2</t>
    </r>
    <r>
      <rPr>
        <sz val="12"/>
        <color theme="1"/>
        <rFont val="Calibri"/>
        <family val="2"/>
        <scheme val="minor"/>
      </rPr>
      <t/>
    </r>
  </si>
  <si>
    <r>
      <t>Kòd anketè 3</t>
    </r>
    <r>
      <rPr>
        <sz val="12"/>
        <color theme="1"/>
        <rFont val="Calibri"/>
        <family val="2"/>
        <scheme val="minor"/>
      </rPr>
      <t/>
    </r>
  </si>
  <si>
    <r>
      <t>anketè 2</t>
    </r>
    <r>
      <rPr>
        <sz val="12"/>
        <color theme="1"/>
        <rFont val="Calibri"/>
        <family val="2"/>
        <scheme val="minor"/>
      </rPr>
      <t/>
    </r>
  </si>
  <si>
    <r>
      <t>anketè 3</t>
    </r>
    <r>
      <rPr>
        <sz val="12"/>
        <color theme="1"/>
        <rFont val="Calibri"/>
        <family val="2"/>
        <scheme val="minor"/>
      </rPr>
      <t/>
    </r>
  </si>
  <si>
    <r>
      <t>anketè 4</t>
    </r>
    <r>
      <rPr>
        <sz val="12"/>
        <color theme="1"/>
        <rFont val="Calibri"/>
        <family val="2"/>
        <scheme val="minor"/>
      </rPr>
      <t/>
    </r>
  </si>
  <si>
    <r>
      <t>anketè 5</t>
    </r>
    <r>
      <rPr>
        <sz val="12"/>
        <color theme="1"/>
        <rFont val="Calibri"/>
        <family val="2"/>
        <scheme val="minor"/>
      </rPr>
      <t/>
    </r>
  </si>
  <si>
    <r>
      <t>anketè 6</t>
    </r>
    <r>
      <rPr>
        <sz val="12"/>
        <color theme="1"/>
        <rFont val="Calibri"/>
        <family val="2"/>
        <scheme val="minor"/>
      </rPr>
      <t/>
    </r>
  </si>
  <si>
    <r>
      <t>anketè 7</t>
    </r>
    <r>
      <rPr>
        <sz val="12"/>
        <color theme="1"/>
        <rFont val="Calibri"/>
        <family val="2"/>
        <scheme val="minor"/>
      </rPr>
      <t/>
    </r>
  </si>
  <si>
    <r>
      <t>anketè 8</t>
    </r>
    <r>
      <rPr>
        <sz val="12"/>
        <color theme="1"/>
        <rFont val="Calibri"/>
        <family val="2"/>
        <scheme val="minor"/>
      </rPr>
      <t/>
    </r>
  </si>
  <si>
    <t>Lòt</t>
  </si>
  <si>
    <t>type_produits1</t>
  </si>
  <si>
    <t>Anyen</t>
  </si>
  <si>
    <t>Chèk</t>
  </si>
  <si>
    <t>Machan ki gen tab ki vann an detay</t>
  </si>
  <si>
    <r>
      <t>Kilogrammes (kg)</t>
    </r>
    <r>
      <rPr>
        <sz val="12"/>
        <color theme="1"/>
        <rFont val="Calibri"/>
        <family val="2"/>
        <scheme val="minor"/>
      </rPr>
      <t xml:space="preserve"> </t>
    </r>
  </si>
  <si>
    <t>gro boutèy Babankou (750 mL)</t>
  </si>
  <si>
    <t>Ti Kiyè (anviwon 11gram)</t>
  </si>
  <si>
    <t>dim_couverture</t>
  </si>
  <si>
    <t>2m_2m</t>
  </si>
  <si>
    <t>Couverture 2 personnes (environ 2m x 2m)</t>
  </si>
  <si>
    <t>dra pou 2 granmoun (ki mezire anviwon 2 pa 2 m)</t>
  </si>
  <si>
    <t>Bidon/Boutèy fèmen</t>
  </si>
  <si>
    <r>
      <t>Savon pour se laver</t>
    </r>
    <r>
      <rPr>
        <sz val="10"/>
        <color indexed="63"/>
        <rFont val="Arial Narrow"/>
        <family val="2"/>
      </rPr>
      <t xml:space="preserve"> </t>
    </r>
  </si>
  <si>
    <t>articles_cuisine</t>
  </si>
  <si>
    <t>Casserole avec couvercle (moyenne ou grande)</t>
  </si>
  <si>
    <t xml:space="preserve">bonm / chodyè ki genyen kouvèti </t>
  </si>
  <si>
    <t>kastwòl</t>
  </si>
  <si>
    <t>Verre / Godet</t>
  </si>
  <si>
    <t>gode</t>
  </si>
  <si>
    <t>asyèt</t>
  </si>
  <si>
    <t>Cuillère pour manger</t>
  </si>
  <si>
    <t>kiyè pou moun manje</t>
  </si>
  <si>
    <t>Couteau de cuisine</t>
  </si>
  <si>
    <t>kouto ki sèvi nan kwizin</t>
  </si>
  <si>
    <t>gwo kiyè oubyen yon louch (ki fèt an bwa oubyen metal)</t>
  </si>
  <si>
    <t>article_nettoyage_stockage</t>
  </si>
  <si>
    <t>bokit fèmen oubyen ki gen kouvèti (ki kapab pran 5 galon dlo)</t>
  </si>
  <si>
    <t>gwo kivèt yo sèvi nan kwizin /pou netwaye</t>
  </si>
  <si>
    <t>eponj pou fè netwayaj</t>
  </si>
  <si>
    <t>taille_casserole</t>
  </si>
  <si>
    <t>grande</t>
  </si>
  <si>
    <t>chodyè gwo (ki kapab pran 2 ak 3 galon, dlo pa egzanp)</t>
  </si>
  <si>
    <t>moyenne</t>
  </si>
  <si>
    <t>chodyè mwayen (ki kapab pran 1 ak 2 galon, dlo pa egzanp)</t>
  </si>
  <si>
    <t>deux</t>
  </si>
  <si>
    <t>chodyè gwo ak chodyè mwayen</t>
  </si>
  <si>
    <t>temps</t>
  </si>
  <si>
    <t>Pas encore eu le temps de réapprovisinner</t>
  </si>
  <si>
    <t>poko al achte</t>
  </si>
  <si>
    <t>evenement_politique</t>
  </si>
  <si>
    <t>affrontements_pap</t>
  </si>
  <si>
    <t>Ogmantasyon afwontman yo anba Pòtoprens</t>
  </si>
  <si>
    <t>mort_president</t>
  </si>
  <si>
    <t>Lanmò prezidan ak latwoublay politik ki vini avèl yo</t>
  </si>
  <si>
    <t>Lòt (di nou plis)</t>
  </si>
  <si>
    <t>acces_marche</t>
  </si>
  <si>
    <t>route</t>
  </si>
  <si>
    <t xml:space="preserve">wout yo souvan bloke pou yo ale nan mache a </t>
  </si>
  <si>
    <t>violence</t>
  </si>
  <si>
    <t xml:space="preserve">Mwen pa santi mwen an sekirite lè mwen antre nan mache a paske mwen pè pou yo pa vize mwen oswa viktim vyolans. </t>
  </si>
  <si>
    <t>transport</t>
  </si>
  <si>
    <t xml:space="preserve">pa anpil transpò </t>
  </si>
  <si>
    <t>Pa gen enpak sou aksè mache</t>
  </si>
  <si>
    <t>incidents</t>
  </si>
  <si>
    <t>vol</t>
  </si>
  <si>
    <t>Volè oubyen piye</t>
  </si>
  <si>
    <t>affrontement</t>
  </si>
  <si>
    <t>Afwontman oubyen vyolans</t>
  </si>
  <si>
    <t>manifestations</t>
  </si>
  <si>
    <t>Manifestasyon</t>
  </si>
  <si>
    <t>hibernation</t>
  </si>
  <si>
    <t>Fèmen / Fèmen pou yon ti bout tan akoz latwoublay politik</t>
  </si>
  <si>
    <t>violence_genre</t>
  </si>
  <si>
    <t>Violences à l'envers des femmes ou filles</t>
  </si>
  <si>
    <t>Vyolans kap fèt sou fanm ak tifiy</t>
  </si>
  <si>
    <t>preoc</t>
  </si>
  <si>
    <t>vols</t>
  </si>
  <si>
    <t>Risk pou volè oubyen sibi piyaj</t>
  </si>
  <si>
    <t>Kantite kliyan diminye</t>
  </si>
  <si>
    <t>prix</t>
  </si>
  <si>
    <t>Pri yo vin pi wo</t>
  </si>
  <si>
    <t>reappro</t>
  </si>
  <si>
    <t>Difikilte pou achte machandiz ankò</t>
  </si>
  <si>
    <t>Risk pou sibi vyolans</t>
  </si>
  <si>
    <t>aucune</t>
  </si>
  <si>
    <t>Pa gen oken tèt chanje</t>
  </si>
  <si>
    <t>Mpa konnen, mpa swete reponn</t>
  </si>
  <si>
    <r>
      <rPr>
        <sz val="7"/>
        <color indexed="8"/>
        <rFont val="Times New Roman"/>
        <family val="1"/>
      </rPr>
      <t xml:space="preserve"> </t>
    </r>
    <r>
      <rPr>
        <sz val="10"/>
        <color indexed="8"/>
        <rFont val="Arial Narrow"/>
        <family val="2"/>
      </rPr>
      <t>A peu près en permanence depuis le mois d’août</t>
    </r>
  </si>
  <si>
    <t>Prèske touttan depi mwa dawout lan</t>
  </si>
  <si>
    <r>
      <t>Autres (sélectionnez le mois)</t>
    </r>
    <r>
      <rPr>
        <sz val="8"/>
        <color indexed="8"/>
        <rFont val="Calibri"/>
        <family val="2"/>
      </rPr>
      <t>  </t>
    </r>
  </si>
  <si>
    <r>
      <rPr>
        <sz val="7"/>
        <color indexed="8"/>
        <rFont val="Times New Roman"/>
        <family val="1"/>
      </rPr>
      <t xml:space="preserve"> </t>
    </r>
    <r>
      <rPr>
        <sz val="10"/>
        <color indexed="8"/>
        <rFont val="Arial Narrow"/>
        <family val="2"/>
      </rPr>
      <t>Les prix ont diminué chez mon fournisseur</t>
    </r>
  </si>
  <si>
    <r>
      <t>rivy</t>
    </r>
    <r>
      <rPr>
        <sz val="11"/>
        <color indexed="8"/>
        <rFont val="Arial Narrow"/>
        <family val="2"/>
      </rPr>
      <t>è / sous ki pa anmenaje</t>
    </r>
  </si>
  <si>
    <r>
      <t>l</t>
    </r>
    <r>
      <rPr>
        <sz val="11"/>
        <color indexed="8"/>
        <rFont val="Arial Narrow"/>
        <family val="2"/>
      </rPr>
      <t>òt</t>
    </r>
  </si>
  <si>
    <r>
      <t>l</t>
    </r>
    <r>
      <rPr>
        <sz val="11"/>
        <color indexed="8"/>
        <rFont val="Arial Narrow"/>
        <family val="2"/>
      </rPr>
      <t>òt sous dlo yo pa fonksyonel</t>
    </r>
  </si>
  <si>
    <r>
      <t>l</t>
    </r>
    <r>
      <rPr>
        <sz val="11"/>
        <color indexed="8"/>
        <rFont val="Arial Narrow"/>
        <family val="2"/>
      </rPr>
      <t>òt ( bay presizyon )</t>
    </r>
  </si>
  <si>
    <r>
      <t>Pwobl</t>
    </r>
    <r>
      <rPr>
        <sz val="11"/>
        <color indexed="8"/>
        <rFont val="Arial Narrow"/>
        <family val="2"/>
      </rPr>
      <t>èm transpò</t>
    </r>
  </si>
  <si>
    <r>
      <t>Akoz sechr</t>
    </r>
    <r>
      <rPr>
        <sz val="11"/>
        <color indexed="8"/>
        <rFont val="Arial Narrow"/>
        <family val="2"/>
      </rPr>
      <t>ès</t>
    </r>
  </si>
  <si>
    <r>
      <t>pwobl</t>
    </r>
    <r>
      <rPr>
        <sz val="11"/>
        <color indexed="8"/>
        <rFont val="Arial Narrow"/>
        <family val="2"/>
      </rPr>
      <t>èm pou jere l (komite)</t>
    </r>
  </si>
  <si>
    <r>
      <t>wout lan t f</t>
    </r>
    <r>
      <rPr>
        <sz val="11"/>
        <color indexed="8"/>
        <rFont val="Arial Narrow"/>
        <family val="2"/>
      </rPr>
      <t>èmen</t>
    </r>
  </si>
  <si>
    <r>
      <t>p</t>
    </r>
    <r>
      <rPr>
        <sz val="11"/>
        <color indexed="8"/>
        <rFont val="Arial Narrow"/>
        <family val="2"/>
      </rPr>
      <t>ò an te fèmen</t>
    </r>
  </si>
  <si>
    <r>
      <t>pa genyen mwayen pou transp</t>
    </r>
    <r>
      <rPr>
        <sz val="11"/>
        <color indexed="8"/>
        <rFont val="Arial Narrow"/>
        <family val="2"/>
      </rPr>
      <t>ò</t>
    </r>
  </si>
  <si>
    <r>
      <t>a koz yon katastr</t>
    </r>
    <r>
      <rPr>
        <sz val="11"/>
        <color indexed="8"/>
        <rFont val="Arial Narrow"/>
        <family val="2"/>
      </rPr>
      <t>òf natitrèl</t>
    </r>
  </si>
  <si>
    <r>
      <t>pwodwi tr</t>
    </r>
    <r>
      <rPr>
        <sz val="11"/>
        <color indexed="8"/>
        <rFont val="Arial Narrow"/>
        <family val="2"/>
      </rPr>
      <t>ò chè</t>
    </r>
  </si>
  <si>
    <r>
      <t>mwen pa swete repran pwodwi ank</t>
    </r>
    <r>
      <rPr>
        <sz val="11"/>
        <color indexed="8"/>
        <rFont val="Arial Narrow"/>
        <family val="2"/>
      </rPr>
      <t>ò</t>
    </r>
  </si>
  <si>
    <r>
      <t>pwobl</t>
    </r>
    <r>
      <rPr>
        <sz val="11"/>
        <color indexed="8"/>
        <rFont val="Arial Narrow"/>
        <family val="2"/>
      </rPr>
      <t>èm pou estoke l</t>
    </r>
  </si>
  <si>
    <r>
      <t>move ralasyon av</t>
    </r>
    <r>
      <rPr>
        <sz val="11"/>
        <color indexed="8"/>
        <rFont val="Arial Narrow"/>
        <family val="2"/>
      </rPr>
      <t xml:space="preserve">èk moun yo ki konn fe nou jwenn </t>
    </r>
  </si>
  <si>
    <r>
      <t>l</t>
    </r>
    <r>
      <rPr>
        <sz val="11"/>
        <color indexed="8"/>
        <rFont val="Arial Narrow"/>
        <family val="2"/>
      </rPr>
      <t>òt (bay presizyon an)</t>
    </r>
  </si>
  <si>
    <r>
      <t>sekirite sou transp</t>
    </r>
    <r>
      <rPr>
        <sz val="11"/>
        <color indexed="8"/>
        <rFont val="Arial Narrow"/>
        <family val="2"/>
      </rPr>
      <t>ò vin pi bon</t>
    </r>
  </si>
  <si>
    <r>
      <t>vin genyen plus pwodwi ki s</t>
    </r>
    <r>
      <rPr>
        <sz val="11"/>
        <color indexed="8"/>
        <rFont val="Arial Narrow"/>
        <family val="2"/>
      </rPr>
      <t>òti aletraje</t>
    </r>
  </si>
  <si>
    <r>
      <t>mwen pa genyen kapasite pou mwen estoke ank</t>
    </r>
    <r>
      <rPr>
        <sz val="11"/>
        <color indexed="8"/>
        <rFont val="Arial Narrow"/>
        <family val="2"/>
      </rPr>
      <t>ò</t>
    </r>
  </si>
  <si>
    <r>
      <t>mwen achte nan men l</t>
    </r>
    <r>
      <rPr>
        <sz val="11"/>
        <color indexed="8"/>
        <rFont val="Arial Narrow"/>
        <family val="2"/>
      </rPr>
      <t>òt moun</t>
    </r>
  </si>
  <si>
    <t>Lwès</t>
  </si>
  <si>
    <t>Sid</t>
  </si>
  <si>
    <t>Sidès</t>
  </si>
  <si>
    <t>Nip</t>
  </si>
  <si>
    <t>Sant</t>
  </si>
  <si>
    <t>Grandans</t>
  </si>
  <si>
    <t>Nò</t>
  </si>
  <si>
    <t>Latibonit</t>
  </si>
  <si>
    <t>Nòdwès</t>
  </si>
  <si>
    <t>Nòdès</t>
  </si>
  <si>
    <t>Tigwav</t>
  </si>
  <si>
    <t>Leyogàn</t>
  </si>
  <si>
    <t>Aken</t>
  </si>
  <si>
    <t>Kafou</t>
  </si>
  <si>
    <t>Fondènèg</t>
  </si>
  <si>
    <t>Sèkalasous</t>
  </si>
  <si>
    <t>Mowon</t>
  </si>
  <si>
    <t>Abriko</t>
  </si>
  <si>
    <t>Rankit</t>
  </si>
  <si>
    <t>Ano</t>
  </si>
  <si>
    <t>Ansavo</t>
  </si>
  <si>
    <t>Bèlans</t>
  </si>
  <si>
    <t>Pilat</t>
  </si>
  <si>
    <t>Kapayisyen</t>
  </si>
  <si>
    <t>Pòsali</t>
  </si>
  <si>
    <t>Dammari</t>
  </si>
  <si>
    <t>Ti Rivyè labonite</t>
  </si>
  <si>
    <t>Ansafolè</t>
  </si>
  <si>
    <t>Ferye</t>
  </si>
  <si>
    <t>Katyemoren</t>
  </si>
  <si>
    <t>Jeremi</t>
  </si>
  <si>
    <t>Pòdepè</t>
  </si>
  <si>
    <t>Ròchabato</t>
  </si>
  <si>
    <t>Pestèl</t>
  </si>
  <si>
    <t>Tibiron</t>
  </si>
  <si>
    <t>Kavayon</t>
  </si>
  <si>
    <t>Karis</t>
  </si>
  <si>
    <t>Senrafayèl</t>
  </si>
  <si>
    <t>Bawon</t>
  </si>
  <si>
    <t>Ansapit</t>
  </si>
  <si>
    <t>Gwomòn</t>
  </si>
  <si>
    <t>Akayè</t>
  </si>
  <si>
    <t>Kabarè</t>
  </si>
  <si>
    <t>Tòbèk</t>
  </si>
  <si>
    <t>Benè</t>
  </si>
  <si>
    <t>Tomond</t>
  </si>
  <si>
    <t>Akilnò</t>
  </si>
  <si>
    <t>Sodo</t>
  </si>
  <si>
    <t>Kapotiy</t>
  </si>
  <si>
    <t>Rozo</t>
  </si>
  <si>
    <t>Karakòl</t>
  </si>
  <si>
    <t>Chansòl</t>
  </si>
  <si>
    <t>Bèdeyèn</t>
  </si>
  <si>
    <t>Grangozye</t>
  </si>
  <si>
    <t>Koto</t>
  </si>
  <si>
    <t>Marigo</t>
  </si>
  <si>
    <t>Mamlad</t>
  </si>
  <si>
    <t>Mòlsennikola</t>
  </si>
  <si>
    <t>Dèdin</t>
  </si>
  <si>
    <t>Pòmago</t>
  </si>
  <si>
    <t>Laviktwa</t>
  </si>
  <si>
    <t>Savanèt</t>
  </si>
  <si>
    <t>Chanbelan</t>
  </si>
  <si>
    <t>Senmak</t>
  </si>
  <si>
    <t>Tènèv</t>
  </si>
  <si>
    <t>Fò libète</t>
  </si>
  <si>
    <t>Koray</t>
  </si>
  <si>
    <t>Tèryewouj</t>
  </si>
  <si>
    <t>Tirivyè Nip</t>
  </si>
  <si>
    <t>Sentsizàn</t>
  </si>
  <si>
    <t>Gantye</t>
  </si>
  <si>
    <t>Twoudinò</t>
  </si>
  <si>
    <t>Ba lenbe</t>
  </si>
  <si>
    <t>Mibalè</t>
  </si>
  <si>
    <t>Baradè</t>
  </si>
  <si>
    <t>Plezans</t>
  </si>
  <si>
    <t>Granboukan</t>
  </si>
  <si>
    <t>Senlwidisid</t>
  </si>
  <si>
    <t>Gran rivyè nò</t>
  </si>
  <si>
    <t>Tomazo</t>
  </si>
  <si>
    <t>Ansdèno</t>
  </si>
  <si>
    <t>Kotdefè</t>
  </si>
  <si>
    <t>Pèch</t>
  </si>
  <si>
    <t>Lenbe</t>
  </si>
  <si>
    <t>Wanament</t>
  </si>
  <si>
    <t>Ilavach</t>
  </si>
  <si>
    <t>Ench</t>
  </si>
  <si>
    <t>Answouj</t>
  </si>
  <si>
    <t>Lazil</t>
  </si>
  <si>
    <t>Basen ble</t>
  </si>
  <si>
    <t>Pwentarakèt</t>
  </si>
  <si>
    <t>Lavale</t>
  </si>
  <si>
    <t>Jan rabèl</t>
  </si>
  <si>
    <t>Anikè</t>
  </si>
  <si>
    <t>Kanperen</t>
  </si>
  <si>
    <t>Vèrèt</t>
  </si>
  <si>
    <t>Manich</t>
  </si>
  <si>
    <t>Bògn</t>
  </si>
  <si>
    <t>Lachapèl</t>
  </si>
  <si>
    <t>Lèziwa</t>
  </si>
  <si>
    <t>Tomasik</t>
  </si>
  <si>
    <t>Petyonvil</t>
  </si>
  <si>
    <t>Gresye</t>
  </si>
  <si>
    <t>Plèndinò</t>
  </si>
  <si>
    <t>Kenskòf</t>
  </si>
  <si>
    <t>Ansagalè</t>
  </si>
  <si>
    <t>Milo</t>
  </si>
  <si>
    <t>Laskawobas</t>
  </si>
  <si>
    <t>Boukan kare</t>
  </si>
  <si>
    <t>Kòniyon / Granbwa</t>
  </si>
  <si>
    <t>Plezans disid</t>
  </si>
  <si>
    <t>Sen Michèl delatalay</t>
  </si>
  <si>
    <t>Bonbadopolis</t>
  </si>
  <si>
    <t>Latòti</t>
  </si>
  <si>
    <t>Gonayiv</t>
  </si>
  <si>
    <t>Grandsalin</t>
  </si>
  <si>
    <t>Chadonyè</t>
  </si>
  <si>
    <t>Sèka kavajal</t>
  </si>
  <si>
    <t>Beladè</t>
  </si>
  <si>
    <t>Senlwidinò</t>
  </si>
  <si>
    <t>Payan</t>
  </si>
  <si>
    <t>Monben kwochi</t>
  </si>
  <si>
    <t>Mayisad</t>
  </si>
  <si>
    <t>Monnòganize</t>
  </si>
  <si>
    <t>Piyon</t>
  </si>
  <si>
    <t>Dèlma</t>
  </si>
  <si>
    <t>Sen Jandisid</t>
  </si>
  <si>
    <t>Grangwav</t>
  </si>
  <si>
    <t>Tyòt</t>
  </si>
  <si>
    <t>Valyè</t>
  </si>
  <si>
    <t>Lèzanglè</t>
  </si>
  <si>
    <t>Desalin</t>
  </si>
  <si>
    <t>Taba</t>
  </si>
  <si>
    <t>Andeyò</t>
  </si>
  <si>
    <t>Nan vil</t>
  </si>
  <si>
    <t>Bèlè</t>
  </si>
  <si>
    <r>
      <t>PRIX MÉDIAN PAR COMMUNE</t>
    </r>
    <r>
      <rPr>
        <vertAlign val="superscript"/>
        <sz val="11"/>
        <color rgb="FFEE5859"/>
        <rFont val="Arial Narrow"/>
        <family val="2"/>
      </rPr>
      <t>4</t>
    </r>
  </si>
  <si>
    <t>Moyenne casserole</t>
  </si>
  <si>
    <r>
      <rPr>
        <vertAlign val="superscript"/>
        <sz val="10"/>
        <rFont val="Arial Narrow"/>
        <family val="2"/>
      </rPr>
      <t xml:space="preserve">2 </t>
    </r>
    <r>
      <rPr>
        <sz val="10"/>
        <rFont val="Arial Narrow"/>
        <family val="2"/>
      </rPr>
      <t>Les prix de l'eau sont présentés à part en raison d'une variation importante des prix de ce produit liée à des différences dans les contenants utilisés</t>
    </r>
  </si>
  <si>
    <r>
      <rPr>
        <vertAlign val="superscript"/>
        <sz val="10"/>
        <rFont val="Arial Narrow"/>
        <family val="2"/>
      </rPr>
      <t xml:space="preserve">2 </t>
    </r>
    <r>
      <rPr>
        <sz val="10"/>
        <rFont val="Arial Narrow"/>
        <family val="2"/>
      </rPr>
      <t>Par ailleurs, étant donné que des services de remplissage d'eau potable à bas prix/gratuits existent dans certaines localités, l'inclusion du prix du bokit fermé de 5 gallons dans le panier ICSM risquerait d'affecter la représentativité des résultats</t>
    </r>
  </si>
  <si>
    <r>
      <rPr>
        <vertAlign val="superscript"/>
        <sz val="10"/>
        <rFont val="Arial Narrow"/>
        <family val="2"/>
      </rPr>
      <t>3</t>
    </r>
    <r>
      <rPr>
        <sz val="10"/>
        <rFont val="Arial Narrow"/>
        <family val="2"/>
      </rPr>
      <t xml:space="preserve"> Sur la base du taux infoeuro de Juillet 2021</t>
    </r>
  </si>
  <si>
    <t xml:space="preserve">Grande casserole </t>
  </si>
  <si>
    <t>15 Cuillères</t>
  </si>
  <si>
    <t>Panier d'urgence</t>
  </si>
  <si>
    <t>Marmites</t>
  </si>
  <si>
    <t>10-14 L (2-3 gal)</t>
  </si>
  <si>
    <t>1mx2m Adulte(double)</t>
  </si>
  <si>
    <t>1-2 gal</t>
  </si>
  <si>
    <t>5 gal (20 L)</t>
  </si>
  <si>
    <t>3 gal ou plus (15 L)</t>
  </si>
  <si>
    <t>Impossible de calculer pour l'Ouest</t>
  </si>
  <si>
    <t>Certains acrticles manquent pour le calcul au niveau de certains departements</t>
  </si>
  <si>
    <t>Certains articles n'ont pas de valeur dans le calcul du panier</t>
  </si>
  <si>
    <t>20 - 28 juillet 2021</t>
  </si>
  <si>
    <t xml:space="preserve">13 communes à travers 7 départements Haïtiens. 
Il convient de noter que la couverture géographique peut varier à chaque collecte selon l’intérêt et de la capacité des partenaires d’assurer une collecte régulière des prix, cependant cette évaluation intègre une différenciation entre les zones urbaines et rurales. </t>
  </si>
  <si>
    <t>lucas.fietz - lucas.fietz@impact-initiatives.org
Kendy Massena - kendy.massena@impact-initiatives.org</t>
  </si>
  <si>
    <t>Approvisionnemement_autres_produits</t>
  </si>
  <si>
    <t>Contexte</t>
  </si>
  <si>
    <t>Indicateurs liés à l'approvisionnement de materiels de cuisine et de couverture constituant un Panier urgence</t>
  </si>
  <si>
    <t>Approvisionnement lié au contexte socio politique dans le pays</t>
  </si>
  <si>
    <t>SOURCE D'APPROVISONNEMENT EN EAU DES IC</t>
  </si>
  <si>
    <t>% D'IC AYANT RAPPORTE AVOIR EU DES RUPTURES EN EAU</t>
  </si>
  <si>
    <t>Acces au credit</t>
  </si>
  <si>
    <t>* Produits non comparables pour l'eau de boisson entre novembre 2020 et juillet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</si>
</sst>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HTG]\ #,##0.00"/>
    <numFmt numFmtId="165" formatCode="0.0"/>
    <numFmt numFmtId="166" formatCode="#,##0.00\ [$HTG]"/>
    <numFmt numFmtId="167" formatCode="0.000"/>
    <numFmt numFmtId="168" formatCode="#,##0\ [$HTG]"/>
    <numFmt numFmtId="169" formatCode="#,##0.00\ [$USD]"/>
    <numFmt numFmtId="170" formatCode="[$-F400]h:mm:ss\ AM/PM"/>
  </numFmts>
  <fonts count="94"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rgb="FF000000"/>
      <name val="Calibri"/>
      <family val="2"/>
      <charset val="1"/>
    </font>
    <font>
      <b/>
      <sz val="18"/>
      <color rgb="FF000000"/>
      <name val="Arial Narrow"/>
      <family val="2"/>
      <charset val="1"/>
    </font>
    <font>
      <sz val="11"/>
      <color rgb="FF58585A"/>
      <name val="Arial Narrow"/>
      <family val="2"/>
    </font>
    <font>
      <b/>
      <sz val="11"/>
      <color rgb="FFFFFFFF"/>
      <name val="Arial Narrow"/>
      <family val="2"/>
      <charset val="1"/>
    </font>
    <font>
      <b/>
      <sz val="10"/>
      <color rgb="FFFFFFFF"/>
      <name val="Arial Narrow"/>
      <family val="2"/>
      <charset val="1"/>
    </font>
    <font>
      <sz val="10"/>
      <color rgb="FFFFFFFF"/>
      <name val="Arial Narrow"/>
      <family val="2"/>
    </font>
    <font>
      <i/>
      <sz val="10"/>
      <color rgb="FFFFFFFF"/>
      <name val="Arial Narrow"/>
      <family val="2"/>
    </font>
    <font>
      <sz val="10"/>
      <color rgb="FFFFFF66"/>
      <name val="Arial Narrow"/>
      <family val="2"/>
    </font>
    <font>
      <sz val="11"/>
      <color rgb="FFEE5859"/>
      <name val="Arial Narrow"/>
      <family val="2"/>
    </font>
    <font>
      <sz val="12"/>
      <color theme="1"/>
      <name val="Arial Narrow"/>
      <family val="2"/>
    </font>
    <font>
      <b/>
      <sz val="12"/>
      <color theme="1"/>
      <name val="Arial Narrow"/>
      <family val="2"/>
    </font>
    <font>
      <sz val="12"/>
      <color theme="0"/>
      <name val="Arial Narrow"/>
      <family val="2"/>
    </font>
    <font>
      <sz val="12"/>
      <color rgb="FFEE5859"/>
      <name val="Arial Narrow"/>
      <family val="2"/>
    </font>
    <font>
      <b/>
      <sz val="12"/>
      <color theme="0"/>
      <name val="Arial Narrow"/>
      <family val="2"/>
    </font>
    <font>
      <sz val="8"/>
      <name val="Calibri"/>
      <family val="2"/>
      <scheme val="minor"/>
    </font>
    <font>
      <sz val="9"/>
      <color theme="1"/>
      <name val="Arial Narrow"/>
      <family val="2"/>
    </font>
    <font>
      <sz val="10"/>
      <color theme="1"/>
      <name val="Arial Narrow"/>
      <family val="2"/>
    </font>
    <font>
      <sz val="10"/>
      <color rgb="FFEE5859"/>
      <name val="Arial Narrow"/>
      <family val="2"/>
    </font>
    <font>
      <sz val="10"/>
      <color theme="4"/>
      <name val="Arial Narrow"/>
      <family val="2"/>
    </font>
    <font>
      <sz val="11"/>
      <color theme="1"/>
      <name val="Arial Narrow"/>
      <family val="2"/>
    </font>
    <font>
      <b/>
      <sz val="11"/>
      <color theme="0"/>
      <name val="Arial Narrow"/>
      <family val="2"/>
    </font>
    <font>
      <b/>
      <sz val="12"/>
      <color theme="0"/>
      <name val="Arial Narrow"/>
      <family val="2"/>
    </font>
    <font>
      <sz val="11"/>
      <color theme="2" tint="-0.749992370372631"/>
      <name val="Arial Narrow"/>
      <family val="2"/>
    </font>
    <font>
      <sz val="12"/>
      <color rgb="FF0070C0"/>
      <name val="Arial Narrow"/>
      <family val="2"/>
    </font>
    <font>
      <sz val="11"/>
      <color theme="1" tint="0.249977111117893"/>
      <name val="Arial Narrow"/>
      <family val="2"/>
    </font>
    <font>
      <sz val="11"/>
      <color theme="0"/>
      <name val="Arial Narrow"/>
      <family val="2"/>
    </font>
    <font>
      <vertAlign val="superscript"/>
      <sz val="11"/>
      <color rgb="FFEE5859"/>
      <name val="Arial Narrow"/>
      <family val="2"/>
    </font>
    <font>
      <b/>
      <vertAlign val="superscript"/>
      <sz val="12"/>
      <color theme="1"/>
      <name val="Arial Narrow"/>
      <family val="2"/>
    </font>
    <font>
      <vertAlign val="superscript"/>
      <sz val="10"/>
      <color theme="1"/>
      <name val="Arial Narrow"/>
      <family val="2"/>
    </font>
    <font>
      <vertAlign val="superscript"/>
      <sz val="12"/>
      <color theme="1"/>
      <name val="Arial Narrow"/>
      <family val="2"/>
    </font>
    <font>
      <b/>
      <sz val="10"/>
      <color theme="1"/>
      <name val="Arial Narrow"/>
      <family val="2"/>
    </font>
    <font>
      <sz val="12"/>
      <color rgb="FFFFFFFF"/>
      <name val="Arial Narrow"/>
      <family val="2"/>
    </font>
    <font>
      <sz val="12"/>
      <color rgb="FF000000"/>
      <name val="Arial Narrow"/>
      <family val="2"/>
    </font>
    <font>
      <sz val="12"/>
      <name val="Arial Narrow"/>
      <family val="2"/>
    </font>
    <font>
      <vertAlign val="superscript"/>
      <sz val="12"/>
      <color theme="0"/>
      <name val="Arial Narrow"/>
      <family val="2"/>
    </font>
    <font>
      <sz val="11"/>
      <name val="Arial Narrow"/>
      <family val="2"/>
    </font>
    <font>
      <sz val="12"/>
      <name val="Calibri"/>
      <family val="2"/>
      <scheme val="minor"/>
    </font>
    <font>
      <sz val="12"/>
      <color theme="1" tint="0.499984740745262"/>
      <name val="Arial Narrow"/>
      <family val="2"/>
    </font>
    <font>
      <sz val="12"/>
      <color theme="1"/>
      <name val="Calibri"/>
      <family val="2"/>
    </font>
    <font>
      <b/>
      <sz val="12"/>
      <color rgb="FF000000"/>
      <name val="Arial Narrow"/>
      <family val="2"/>
    </font>
    <font>
      <sz val="11"/>
      <color theme="2" tint="-0.499984740745262"/>
      <name val="Arial Narrow"/>
      <family val="2"/>
    </font>
    <font>
      <sz val="12"/>
      <color rgb="FFFF0000"/>
      <name val="Arial Narrow"/>
      <family val="2"/>
    </font>
    <font>
      <sz val="12"/>
      <color theme="4"/>
      <name val="Arial Narrow"/>
      <family val="2"/>
    </font>
    <font>
      <sz val="11"/>
      <color theme="1" tint="0.34998626667073579"/>
      <name val="Arial Narrow"/>
      <family val="2"/>
    </font>
    <font>
      <sz val="12"/>
      <color theme="1"/>
      <name val="Arial Narrow"/>
      <family val="2"/>
    </font>
    <font>
      <b/>
      <sz val="11"/>
      <color theme="0"/>
      <name val="Calibri"/>
      <family val="2"/>
      <scheme val="minor"/>
    </font>
    <font>
      <b/>
      <sz val="12"/>
      <color theme="0"/>
      <name val="Arial Narrow"/>
      <family val="2"/>
    </font>
    <font>
      <sz val="12"/>
      <color rgb="FF00B0F0"/>
      <name val="Arial Narrow"/>
      <family val="2"/>
    </font>
    <font>
      <b/>
      <sz val="11"/>
      <color theme="0"/>
      <name val="Arial Narrow"/>
      <family val="2"/>
    </font>
    <font>
      <sz val="12"/>
      <color rgb="FFFF0000"/>
      <name val="Calibri"/>
      <family val="2"/>
      <scheme val="minor"/>
    </font>
    <font>
      <sz val="11"/>
      <color rgb="FFFFFF66"/>
      <name val="Arial Narrow"/>
      <family val="2"/>
    </font>
    <font>
      <b/>
      <sz val="12"/>
      <name val="Arial Narrow"/>
      <family val="2"/>
    </font>
    <font>
      <sz val="12"/>
      <name val="Arial Narrow"/>
      <family val="2"/>
    </font>
    <font>
      <b/>
      <sz val="12"/>
      <color theme="1" tint="0.499984740745262"/>
      <name val="Arial Narrow"/>
      <family val="2"/>
    </font>
    <font>
      <i/>
      <sz val="11"/>
      <color theme="1"/>
      <name val="Calibri"/>
      <family val="2"/>
      <scheme val="minor"/>
    </font>
    <font>
      <sz val="11"/>
      <color indexed="63"/>
      <name val="Arial Narrow"/>
      <family val="2"/>
    </font>
    <font>
      <sz val="11"/>
      <color indexed="9"/>
      <name val="Arial Narrow"/>
      <family val="2"/>
    </font>
    <font>
      <sz val="11"/>
      <color indexed="10"/>
      <name val="Arial Narrow"/>
      <family val="2"/>
    </font>
    <font>
      <sz val="11"/>
      <color indexed="57"/>
      <name val="Arial Narrow"/>
      <family val="2"/>
    </font>
    <font>
      <sz val="11"/>
      <color indexed="19"/>
      <name val="Arial Narrow"/>
      <family val="2"/>
    </font>
    <font>
      <sz val="12"/>
      <color indexed="8"/>
      <name val="Arial Narrow"/>
      <family val="2"/>
    </font>
    <font>
      <sz val="11"/>
      <color indexed="8"/>
      <name val="Arial Narrow"/>
      <family val="2"/>
    </font>
    <font>
      <sz val="11"/>
      <color indexed="50"/>
      <name val="Arial Narrow"/>
      <family val="2"/>
    </font>
    <font>
      <sz val="11"/>
      <color indexed="40"/>
      <name val="Arial Narrow"/>
      <family val="2"/>
    </font>
    <font>
      <sz val="9.9"/>
      <color indexed="63"/>
      <name val="Arial Narrow"/>
      <family val="2"/>
    </font>
    <font>
      <sz val="11"/>
      <color theme="1" tint="4.9989318521683403E-2"/>
      <name val="Arial Narrow"/>
      <family val="2"/>
    </font>
    <font>
      <sz val="11"/>
      <color rgb="FF002060"/>
      <name val="Arial Narrow"/>
      <family val="2"/>
    </font>
    <font>
      <sz val="12"/>
      <color rgb="FF002060"/>
      <name val="Arial Narrow"/>
      <family val="2"/>
    </font>
    <font>
      <sz val="12"/>
      <color rgb="FF002060"/>
      <name val="Calibri"/>
      <family val="2"/>
      <scheme val="minor"/>
    </font>
    <font>
      <sz val="11"/>
      <color rgb="FF585859"/>
      <name val="Arial Narrow"/>
      <family val="2"/>
    </font>
    <font>
      <sz val="10"/>
      <color indexed="63"/>
      <name val="Arial Narrow"/>
      <family val="2"/>
    </font>
    <font>
      <sz val="7"/>
      <color indexed="8"/>
      <name val="Times New Roman"/>
      <family val="1"/>
    </font>
    <font>
      <sz val="10"/>
      <color indexed="8"/>
      <name val="Arial Narrow"/>
      <family val="2"/>
    </font>
    <font>
      <sz val="8"/>
      <color indexed="8"/>
      <name val="Calibri"/>
      <family val="2"/>
    </font>
    <font>
      <b/>
      <sz val="12"/>
      <color rgb="FF002060"/>
      <name val="Arial Narrow"/>
      <family val="2"/>
    </font>
    <font>
      <sz val="10"/>
      <name val="Arial Narrow"/>
      <family val="2"/>
    </font>
    <font>
      <vertAlign val="superscript"/>
      <sz val="10"/>
      <name val="Arial Narrow"/>
      <family val="2"/>
    </font>
    <font>
      <sz val="9"/>
      <color indexed="81"/>
      <name val="Tahoma"/>
      <family val="2"/>
    </font>
    <font>
      <b/>
      <sz val="9"/>
      <color indexed="81"/>
      <name val="Tahoma"/>
      <family val="2"/>
    </font>
    <font>
      <sz val="12"/>
      <color rgb="FFC00000"/>
      <name val="Arial Narrow"/>
      <family val="2"/>
    </font>
    <font>
      <b/>
      <sz val="12"/>
      <color theme="1"/>
      <name val="Calibri"/>
      <family val="2"/>
      <scheme val="minor"/>
    </font>
    <font>
      <sz val="12"/>
      <color theme="0"/>
      <name val="Calibri"/>
      <family val="2"/>
      <scheme val="minor"/>
    </font>
    <font>
      <b/>
      <sz val="11"/>
      <color theme="0"/>
      <name val="Arial Narrow"/>
      <family val="2"/>
    </font>
    <font>
      <sz val="12"/>
      <color rgb="FFEE5859"/>
      <name val="Calibri"/>
      <family val="2"/>
      <scheme val="minor"/>
    </font>
    <font>
      <sz val="10"/>
      <color theme="0"/>
      <name val="Arial Narrow"/>
      <family val="2"/>
    </font>
  </fonts>
  <fills count="50">
    <fill>
      <patternFill patternType="none"/>
    </fill>
    <fill>
      <patternFill patternType="gray125"/>
    </fill>
    <fill>
      <patternFill patternType="solid">
        <fgColor rgb="FFEE5859"/>
        <bgColor indexed="64"/>
      </patternFill>
    </fill>
    <fill>
      <patternFill patternType="solid">
        <fgColor theme="0" tint="-0.499984740745262"/>
        <bgColor indexed="64"/>
      </patternFill>
    </fill>
    <fill>
      <patternFill patternType="solid">
        <fgColor theme="0"/>
        <bgColor indexed="64"/>
      </patternFill>
    </fill>
    <fill>
      <patternFill patternType="solid">
        <fgColor rgb="FFEE5859"/>
        <bgColor rgb="FFEE5859"/>
      </patternFill>
    </fill>
    <fill>
      <patternFill patternType="solid">
        <fgColor rgb="FFA6A6A6"/>
        <bgColor rgb="FFA5A5A5"/>
      </patternFill>
    </fill>
    <fill>
      <patternFill patternType="solid">
        <fgColor theme="6"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rgb="FF808080"/>
        <bgColor rgb="FF000000"/>
      </patternFill>
    </fill>
    <fill>
      <patternFill patternType="solid">
        <fgColor rgb="FFE7E6E6"/>
        <bgColor rgb="FF000000"/>
      </patternFill>
    </fill>
    <fill>
      <patternFill patternType="solid">
        <fgColor theme="0" tint="-0.249977111117893"/>
        <bgColor indexed="64"/>
      </patternFill>
    </fill>
    <fill>
      <patternFill patternType="solid">
        <fgColor theme="3" tint="-0.499984740745262"/>
        <bgColor indexed="64"/>
      </patternFill>
    </fill>
    <fill>
      <patternFill patternType="solid">
        <fgColor theme="5" tint="0.39997558519241921"/>
        <bgColor indexed="64"/>
      </patternFill>
    </fill>
    <fill>
      <patternFill patternType="solid">
        <fgColor theme="8" tint="-0.499984740745262"/>
        <bgColor indexed="64"/>
      </patternFill>
    </fill>
    <fill>
      <patternFill patternType="solid">
        <fgColor theme="7" tint="0.39997558519241921"/>
        <bgColor indexed="64"/>
      </patternFill>
    </fill>
    <fill>
      <patternFill patternType="solid">
        <fgColor theme="3" tint="0.39997558519241921"/>
        <bgColor indexed="64"/>
      </patternFill>
    </fill>
    <fill>
      <patternFill patternType="solid">
        <fgColor theme="4" tint="-0.499984740745262"/>
        <bgColor indexed="64"/>
      </patternFill>
    </fill>
    <fill>
      <patternFill patternType="solid">
        <fgColor rgb="FFA5C9A1"/>
        <bgColor indexed="64"/>
      </patternFill>
    </fill>
    <fill>
      <patternFill patternType="solid">
        <fgColor theme="1" tint="0.14999847407452621"/>
        <bgColor indexed="64"/>
      </patternFill>
    </fill>
    <fill>
      <patternFill patternType="solid">
        <fgColor theme="3" tint="-0.249977111117893"/>
        <bgColor indexed="64"/>
      </patternFill>
    </fill>
    <fill>
      <patternFill patternType="solid">
        <fgColor rgb="FFFFFF00"/>
        <bgColor indexed="64"/>
      </patternFill>
    </fill>
    <fill>
      <patternFill patternType="solid">
        <fgColor rgb="FF8EFA00"/>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bgColor indexed="64"/>
      </patternFill>
    </fill>
    <fill>
      <patternFill patternType="solid">
        <fgColor rgb="FF92D050"/>
        <bgColor indexed="64"/>
      </patternFill>
    </fill>
    <fill>
      <patternFill patternType="solid">
        <fgColor theme="9"/>
        <bgColor indexed="64"/>
      </patternFill>
    </fill>
    <fill>
      <patternFill patternType="solid">
        <fgColor theme="7"/>
        <bgColor indexed="64"/>
      </patternFill>
    </fill>
    <fill>
      <patternFill patternType="solid">
        <fgColor theme="4" tint="0.79998168889431442"/>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5"/>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theme="5" tint="0.59999389629810485"/>
        <bgColor indexed="64"/>
      </patternFill>
    </fill>
    <fill>
      <patternFill patternType="solid">
        <fgColor rgb="FFFFC000"/>
        <bgColor indexed="64"/>
      </patternFill>
    </fill>
    <fill>
      <patternFill patternType="solid">
        <fgColor theme="1" tint="0.499984740745262"/>
        <bgColor indexed="64"/>
      </patternFill>
    </fill>
    <fill>
      <patternFill patternType="solid">
        <fgColor theme="0" tint="-4.9989318521683403E-2"/>
        <bgColor indexed="64"/>
      </patternFill>
    </fill>
    <fill>
      <patternFill patternType="solid">
        <fgColor rgb="FF7030A0"/>
        <bgColor indexed="64"/>
      </patternFill>
    </fill>
    <fill>
      <patternFill patternType="solid">
        <fgColor rgb="FFFF7E79"/>
        <bgColor indexed="64"/>
      </patternFill>
    </fill>
    <fill>
      <patternFill patternType="solid">
        <fgColor rgb="FF0070C0"/>
        <bgColor indexed="64"/>
      </patternFill>
    </fill>
    <fill>
      <patternFill patternType="solid">
        <fgColor rgb="FF00B0F0"/>
        <bgColor indexed="64"/>
      </patternFill>
    </fill>
    <fill>
      <patternFill patternType="solid">
        <fgColor theme="1" tint="0.249977111117893"/>
        <bgColor indexed="64"/>
      </patternFill>
    </fill>
    <fill>
      <patternFill patternType="solid">
        <fgColor theme="9" tint="0.79998168889431442"/>
        <bgColor indexed="64"/>
      </patternFill>
    </fill>
    <fill>
      <patternFill patternType="solid">
        <fgColor theme="2" tint="-0.249977111117893"/>
        <bgColor indexed="64"/>
      </patternFill>
    </fill>
  </fills>
  <borders count="23">
    <border>
      <left/>
      <right/>
      <top/>
      <bottom/>
      <diagonal/>
    </border>
    <border>
      <left style="medium">
        <color indexed="64"/>
      </left>
      <right/>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thin">
        <color indexed="64"/>
      </right>
      <top style="medium">
        <color indexed="64"/>
      </top>
      <bottom/>
      <diagonal/>
    </border>
    <border>
      <left style="thin">
        <color auto="1"/>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auto="1"/>
      </left>
      <right style="medium">
        <color indexed="64"/>
      </right>
      <top style="medium">
        <color indexed="64"/>
      </top>
      <bottom/>
      <diagonal/>
    </border>
    <border>
      <left/>
      <right/>
      <top style="medium">
        <color indexed="64"/>
      </top>
      <bottom/>
      <diagonal/>
    </border>
    <border>
      <left style="medium">
        <color auto="1"/>
      </left>
      <right/>
      <top style="medium">
        <color auto="1"/>
      </top>
      <bottom/>
      <diagonal/>
    </border>
    <border>
      <left style="medium">
        <color auto="1"/>
      </left>
      <right style="thin">
        <color theme="0"/>
      </right>
      <top/>
      <bottom/>
      <diagonal/>
    </border>
    <border>
      <left/>
      <right/>
      <top/>
      <bottom style="medium">
        <color rgb="FFFFFFFF"/>
      </bottom>
      <diagonal/>
    </border>
    <border>
      <left style="medium">
        <color auto="1"/>
      </left>
      <right style="thin">
        <color theme="0"/>
      </right>
      <top style="medium">
        <color rgb="FFFFFFFF"/>
      </top>
      <bottom style="medium">
        <color rgb="FFFFFFFF"/>
      </bottom>
      <diagonal/>
    </border>
    <border>
      <left/>
      <right style="medium">
        <color rgb="FFFFFFFF"/>
      </right>
      <top style="medium">
        <color rgb="FFFFFFFF"/>
      </top>
      <bottom style="medium">
        <color rgb="FFFFFFFF"/>
      </bottom>
      <diagonal/>
    </border>
    <border>
      <left style="thin">
        <color theme="0"/>
      </left>
      <right style="thin">
        <color theme="0"/>
      </right>
      <top style="thin">
        <color theme="0"/>
      </top>
      <bottom style="thin">
        <color theme="0"/>
      </bottom>
      <diagonal/>
    </border>
    <border>
      <left/>
      <right/>
      <top/>
      <bottom style="thin">
        <color theme="4" tint="0.39997558519241921"/>
      </bottom>
      <diagonal/>
    </border>
    <border>
      <left/>
      <right/>
      <top style="thin">
        <color theme="4" tint="0.39997558519241921"/>
      </top>
      <bottom/>
      <diagonal/>
    </border>
    <border>
      <left/>
      <right style="medium">
        <color indexed="64"/>
      </right>
      <top/>
      <bottom style="medium">
        <color indexed="64"/>
      </bottom>
      <diagonal/>
    </border>
    <border>
      <left/>
      <right/>
      <top style="thin">
        <color theme="4" tint="0.39997558519241921"/>
      </top>
      <bottom style="thin">
        <color theme="4"/>
      </bottom>
      <diagonal/>
    </border>
    <border>
      <left/>
      <right/>
      <top style="thin">
        <color theme="4"/>
      </top>
      <bottom style="thin">
        <color theme="4" tint="0.39997558519241921"/>
      </bottom>
      <diagonal/>
    </border>
  </borders>
  <cellStyleXfs count="10">
    <xf numFmtId="0" fontId="0" fillId="0" borderId="0"/>
    <xf numFmtId="9" fontId="8" fillId="0" borderId="0" applyFont="0" applyFill="0" applyBorder="0" applyAlignment="0" applyProtection="0"/>
    <xf numFmtId="0" fontId="9" fillId="0" borderId="0"/>
    <xf numFmtId="9" fontId="7" fillId="0" borderId="0" applyFont="0" applyFill="0" applyBorder="0" applyAlignment="0" applyProtection="0"/>
    <xf numFmtId="0" fontId="7" fillId="0" borderId="0"/>
    <xf numFmtId="0" fontId="6" fillId="0" borderId="0"/>
    <xf numFmtId="0" fontId="5" fillId="0" borderId="0"/>
    <xf numFmtId="0" fontId="4" fillId="0" borderId="0"/>
    <xf numFmtId="0" fontId="3" fillId="0" borderId="0"/>
    <xf numFmtId="0" fontId="8" fillId="0" borderId="0"/>
  </cellStyleXfs>
  <cellXfs count="471">
    <xf numFmtId="0" fontId="0" fillId="0" borderId="0" xfId="0"/>
    <xf numFmtId="0" fontId="0" fillId="0" borderId="0" xfId="0" applyAlignment="1">
      <alignment horizontal="left"/>
    </xf>
    <xf numFmtId="0" fontId="0" fillId="4" borderId="0" xfId="0" applyFill="1"/>
    <xf numFmtId="0" fontId="10" fillId="4" borderId="0" xfId="2" applyFont="1" applyFill="1" applyAlignment="1">
      <alignment horizontal="left" vertical="top" wrapText="1"/>
    </xf>
    <xf numFmtId="0" fontId="12" fillId="5" borderId="13" xfId="2" applyFont="1" applyFill="1" applyBorder="1" applyAlignment="1">
      <alignment vertical="top" wrapText="1"/>
    </xf>
    <xf numFmtId="0" fontId="12" fillId="5" borderId="14" xfId="2" applyFont="1" applyFill="1" applyBorder="1" applyAlignment="1">
      <alignment horizontal="left" vertical="top" wrapText="1"/>
    </xf>
    <xf numFmtId="0" fontId="13" fillId="6" borderId="15" xfId="2" applyFont="1" applyFill="1" applyBorder="1" applyAlignment="1">
      <alignment vertical="top" wrapText="1"/>
    </xf>
    <xf numFmtId="0" fontId="14" fillId="6" borderId="16" xfId="2" applyFont="1" applyFill="1" applyBorder="1" applyAlignment="1">
      <alignment vertical="top" wrapText="1"/>
    </xf>
    <xf numFmtId="0" fontId="12" fillId="5" borderId="0" xfId="2" applyFont="1" applyFill="1" applyAlignment="1">
      <alignment horizontal="left" vertical="top" wrapText="1"/>
    </xf>
    <xf numFmtId="0" fontId="13" fillId="6" borderId="17" xfId="2" applyFont="1" applyFill="1" applyBorder="1" applyAlignment="1">
      <alignment vertical="top" wrapText="1"/>
    </xf>
    <xf numFmtId="0" fontId="14" fillId="6" borderId="17" xfId="2" applyFont="1" applyFill="1" applyBorder="1" applyAlignment="1">
      <alignment vertical="top" wrapText="1"/>
    </xf>
    <xf numFmtId="0" fontId="17" fillId="0" borderId="0" xfId="0" applyFont="1"/>
    <xf numFmtId="0" fontId="18" fillId="0" borderId="0" xfId="0" applyFont="1"/>
    <xf numFmtId="0" fontId="19" fillId="0" borderId="0" xfId="0" applyFont="1"/>
    <xf numFmtId="0" fontId="18" fillId="0" borderId="0" xfId="0" applyNumberFormat="1" applyFont="1"/>
    <xf numFmtId="0" fontId="18" fillId="0" borderId="0" xfId="0" applyFont="1" applyAlignment="1">
      <alignment horizontal="left"/>
    </xf>
    <xf numFmtId="1" fontId="18" fillId="0" borderId="0" xfId="0" applyNumberFormat="1" applyFont="1"/>
    <xf numFmtId="0" fontId="20" fillId="3" borderId="0" xfId="0" applyFont="1" applyFill="1"/>
    <xf numFmtId="1" fontId="21" fillId="0" borderId="0" xfId="0" applyNumberFormat="1" applyFont="1"/>
    <xf numFmtId="0" fontId="21" fillId="0" borderId="0" xfId="0" applyFont="1"/>
    <xf numFmtId="0" fontId="18" fillId="0" borderId="0" xfId="0" applyFont="1" applyAlignment="1">
      <alignment horizontal="right"/>
    </xf>
    <xf numFmtId="9" fontId="18" fillId="0" borderId="0" xfId="0" applyNumberFormat="1" applyFont="1"/>
    <xf numFmtId="0" fontId="24" fillId="0" borderId="0" xfId="0" applyFont="1"/>
    <xf numFmtId="0" fontId="24" fillId="0" borderId="0" xfId="0" applyFont="1" applyAlignment="1">
      <alignment horizontal="left"/>
    </xf>
    <xf numFmtId="164" fontId="18" fillId="0" borderId="0" xfId="0" applyNumberFormat="1" applyFont="1"/>
    <xf numFmtId="0" fontId="25" fillId="0" borderId="0" xfId="0" applyFont="1"/>
    <xf numFmtId="165" fontId="18" fillId="0" borderId="0" xfId="0" applyNumberFormat="1" applyFont="1"/>
    <xf numFmtId="9" fontId="0" fillId="0" borderId="0" xfId="0" applyNumberFormat="1"/>
    <xf numFmtId="9" fontId="0" fillId="0" borderId="0" xfId="1" applyFont="1"/>
    <xf numFmtId="0" fontId="18" fillId="0" borderId="0" xfId="2" applyFont="1"/>
    <xf numFmtId="9" fontId="28" fillId="0" borderId="0" xfId="3" applyFont="1"/>
    <xf numFmtId="9" fontId="0" fillId="0" borderId="0" xfId="1" applyFont="1" applyFill="1"/>
    <xf numFmtId="0" fontId="22" fillId="3" borderId="0" xfId="0" applyFont="1" applyFill="1"/>
    <xf numFmtId="0" fontId="22" fillId="3" borderId="18" xfId="0" applyFont="1" applyFill="1" applyBorder="1"/>
    <xf numFmtId="0" fontId="22" fillId="3" borderId="0" xfId="0" applyNumberFormat="1" applyFont="1" applyFill="1"/>
    <xf numFmtId="0" fontId="0" fillId="0" borderId="0" xfId="0" applyFill="1"/>
    <xf numFmtId="0" fontId="29" fillId="3" borderId="0" xfId="0" applyFont="1" applyFill="1"/>
    <xf numFmtId="9" fontId="18" fillId="0" borderId="0" xfId="1" applyFont="1"/>
    <xf numFmtId="0" fontId="18" fillId="0" borderId="0" xfId="0" applyFont="1" applyFill="1"/>
    <xf numFmtId="0" fontId="30" fillId="3" borderId="0" xfId="0" applyFont="1" applyFill="1"/>
    <xf numFmtId="0" fontId="31" fillId="0" borderId="0" xfId="0" applyFont="1"/>
    <xf numFmtId="9" fontId="30" fillId="3" borderId="0" xfId="0" applyNumberFormat="1" applyFont="1" applyFill="1"/>
    <xf numFmtId="0" fontId="0" fillId="0" borderId="0" xfId="0" pivotButton="1"/>
    <xf numFmtId="2" fontId="18" fillId="0" borderId="0" xfId="0" applyNumberFormat="1" applyFont="1"/>
    <xf numFmtId="0" fontId="17" fillId="0" borderId="0" xfId="0" applyFont="1" applyFill="1"/>
    <xf numFmtId="1" fontId="21" fillId="0" borderId="0" xfId="0" applyNumberFormat="1" applyFont="1" applyFill="1"/>
    <xf numFmtId="1" fontId="18" fillId="0" borderId="0" xfId="0" applyNumberFormat="1" applyFont="1" applyFill="1"/>
    <xf numFmtId="2" fontId="18" fillId="0" borderId="0" xfId="0" applyNumberFormat="1" applyFont="1" applyFill="1"/>
    <xf numFmtId="165" fontId="41" fillId="0" borderId="0" xfId="0" applyNumberFormat="1" applyFont="1" applyFill="1" applyBorder="1"/>
    <xf numFmtId="0" fontId="20" fillId="0" borderId="0" xfId="0" applyFont="1" applyFill="1"/>
    <xf numFmtId="17" fontId="20" fillId="3" borderId="0" xfId="0" applyNumberFormat="1" applyFont="1" applyFill="1"/>
    <xf numFmtId="0" fontId="18" fillId="9" borderId="0" xfId="0" applyFont="1" applyFill="1"/>
    <xf numFmtId="1" fontId="18" fillId="9" borderId="0" xfId="0" applyNumberFormat="1" applyFont="1" applyFill="1"/>
    <xf numFmtId="1" fontId="41" fillId="0" borderId="0" xfId="0" applyNumberFormat="1" applyFont="1" applyFill="1" applyBorder="1"/>
    <xf numFmtId="17" fontId="18" fillId="0" borderId="0" xfId="0" applyNumberFormat="1" applyFont="1"/>
    <xf numFmtId="166" fontId="19" fillId="0" borderId="0" xfId="0" applyNumberFormat="1" applyFont="1" applyFill="1"/>
    <xf numFmtId="166" fontId="18" fillId="0" borderId="0" xfId="0" applyNumberFormat="1" applyFont="1" applyFill="1"/>
    <xf numFmtId="166" fontId="0" fillId="0" borderId="0" xfId="0" applyNumberFormat="1" applyFill="1"/>
    <xf numFmtId="166" fontId="0" fillId="0" borderId="0" xfId="0" applyNumberFormat="1"/>
    <xf numFmtId="9" fontId="18" fillId="0" borderId="0" xfId="1" applyFont="1" applyFill="1"/>
    <xf numFmtId="0" fontId="0" fillId="0" borderId="19" xfId="0" applyBorder="1" applyAlignment="1">
      <alignment horizontal="left"/>
    </xf>
    <xf numFmtId="168" fontId="19" fillId="0" borderId="0" xfId="0" applyNumberFormat="1" applyFont="1" applyFill="1"/>
    <xf numFmtId="0" fontId="19" fillId="7" borderId="18" xfId="0" applyFont="1" applyFill="1" applyBorder="1"/>
    <xf numFmtId="165" fontId="18" fillId="0" borderId="0" xfId="0" applyNumberFormat="1" applyFont="1" applyFill="1"/>
    <xf numFmtId="0" fontId="18" fillId="0" borderId="0" xfId="0" applyNumberFormat="1" applyFont="1" applyFill="1"/>
    <xf numFmtId="0" fontId="25" fillId="0" borderId="0" xfId="0" applyFont="1" applyAlignment="1"/>
    <xf numFmtId="0" fontId="25" fillId="0" borderId="0" xfId="0" applyFont="1" applyFill="1"/>
    <xf numFmtId="0" fontId="44" fillId="0" borderId="0" xfId="0" applyFont="1"/>
    <xf numFmtId="164" fontId="18" fillId="0" borderId="0" xfId="0" applyNumberFormat="1" applyFont="1" applyFill="1"/>
    <xf numFmtId="164" fontId="42" fillId="0" borderId="0" xfId="0" applyNumberFormat="1" applyFont="1"/>
    <xf numFmtId="167" fontId="18" fillId="0" borderId="0" xfId="0" applyNumberFormat="1" applyFont="1" applyFill="1"/>
    <xf numFmtId="17" fontId="20" fillId="3" borderId="0" xfId="0" applyNumberFormat="1" applyFont="1" applyFill="1" applyAlignment="1">
      <alignment horizontal="left" indent="1"/>
    </xf>
    <xf numFmtId="0" fontId="45" fillId="0" borderId="0" xfId="0" applyFont="1" applyFill="1"/>
    <xf numFmtId="0" fontId="42" fillId="0" borderId="0" xfId="0" applyFont="1" applyFill="1"/>
    <xf numFmtId="1" fontId="42" fillId="0" borderId="0" xfId="0" applyNumberFormat="1" applyFont="1" applyFill="1"/>
    <xf numFmtId="2" fontId="42" fillId="0" borderId="0" xfId="0" applyNumberFormat="1" applyFont="1" applyFill="1"/>
    <xf numFmtId="1" fontId="18" fillId="10" borderId="0" xfId="0" applyNumberFormat="1" applyFont="1" applyFill="1"/>
    <xf numFmtId="1" fontId="21" fillId="10" borderId="0" xfId="0" applyNumberFormat="1" applyFont="1" applyFill="1"/>
    <xf numFmtId="9" fontId="0" fillId="0" borderId="0" xfId="0" applyNumberFormat="1" applyFill="1"/>
    <xf numFmtId="9" fontId="18" fillId="0" borderId="0" xfId="0" applyNumberFormat="1" applyFont="1" applyFill="1"/>
    <xf numFmtId="164" fontId="32" fillId="0" borderId="0" xfId="0" applyNumberFormat="1" applyFont="1" applyFill="1"/>
    <xf numFmtId="0" fontId="22" fillId="0" borderId="0" xfId="0" applyFont="1" applyFill="1"/>
    <xf numFmtId="0" fontId="30" fillId="3" borderId="0" xfId="0" pivotButton="1" applyFont="1" applyFill="1"/>
    <xf numFmtId="0" fontId="30" fillId="0" borderId="0" xfId="0" applyFont="1" applyFill="1"/>
    <xf numFmtId="0" fontId="0" fillId="0" borderId="0" xfId="0" applyFill="1" applyBorder="1" applyAlignment="1">
      <alignment horizontal="left"/>
    </xf>
    <xf numFmtId="0" fontId="19" fillId="0" borderId="0" xfId="0" applyFont="1" applyFill="1"/>
    <xf numFmtId="0" fontId="22" fillId="0" borderId="18" xfId="0" applyFont="1" applyFill="1" applyBorder="1"/>
    <xf numFmtId="0" fontId="18" fillId="0" borderId="0" xfId="0" applyFont="1" applyFill="1" applyAlignment="1">
      <alignment horizontal="left"/>
    </xf>
    <xf numFmtId="0" fontId="22" fillId="0" borderId="19" xfId="0" applyFont="1" applyFill="1" applyBorder="1" applyAlignment="1">
      <alignment horizontal="left"/>
    </xf>
    <xf numFmtId="0" fontId="22" fillId="0" borderId="19" xfId="0" applyNumberFormat="1" applyFont="1" applyFill="1" applyBorder="1"/>
    <xf numFmtId="9" fontId="22" fillId="0" borderId="19" xfId="0" applyNumberFormat="1" applyFont="1" applyFill="1" applyBorder="1" applyAlignment="1"/>
    <xf numFmtId="0" fontId="46" fillId="0" borderId="0" xfId="0" applyFont="1"/>
    <xf numFmtId="0" fontId="11" fillId="0" borderId="0" xfId="0" applyFont="1" applyFill="1" applyAlignment="1">
      <alignment horizontal="justify" vertical="center"/>
    </xf>
    <xf numFmtId="17" fontId="11" fillId="0" borderId="0" xfId="0" applyNumberFormat="1" applyFont="1" applyFill="1" applyAlignment="1">
      <alignment horizontal="justify" vertical="center"/>
    </xf>
    <xf numFmtId="0" fontId="18" fillId="10" borderId="0" xfId="0" applyFont="1" applyFill="1"/>
    <xf numFmtId="1" fontId="21" fillId="10" borderId="0" xfId="0" applyNumberFormat="1" applyFont="1" applyFill="1" applyAlignment="1">
      <alignment horizontal="right"/>
    </xf>
    <xf numFmtId="164" fontId="32" fillId="10" borderId="0" xfId="0" applyNumberFormat="1" applyFont="1" applyFill="1"/>
    <xf numFmtId="17" fontId="20" fillId="0" borderId="0" xfId="0" applyNumberFormat="1" applyFont="1" applyFill="1" applyAlignment="1">
      <alignment horizontal="left" indent="1"/>
    </xf>
    <xf numFmtId="17" fontId="20" fillId="0" borderId="0" xfId="0" applyNumberFormat="1" applyFont="1" applyFill="1"/>
    <xf numFmtId="0" fontId="41" fillId="0" borderId="0" xfId="0" applyFont="1" applyFill="1" applyBorder="1"/>
    <xf numFmtId="17" fontId="40" fillId="12" borderId="0" xfId="0" applyNumberFormat="1" applyFont="1" applyFill="1" applyBorder="1"/>
    <xf numFmtId="1" fontId="41" fillId="13" borderId="0" xfId="0" applyNumberFormat="1" applyFont="1" applyFill="1" applyBorder="1"/>
    <xf numFmtId="0" fontId="41" fillId="13" borderId="0" xfId="0" applyFont="1" applyFill="1" applyBorder="1"/>
    <xf numFmtId="0" fontId="47" fillId="0" borderId="0" xfId="0" applyFont="1" applyFill="1" applyBorder="1"/>
    <xf numFmtId="1" fontId="21" fillId="0" borderId="0" xfId="0" applyNumberFormat="1" applyFont="1" applyFill="1" applyBorder="1"/>
    <xf numFmtId="165" fontId="41" fillId="0" borderId="0" xfId="1" applyNumberFormat="1" applyFont="1" applyFill="1" applyBorder="1"/>
    <xf numFmtId="168" fontId="48" fillId="0" borderId="0" xfId="0" applyNumberFormat="1" applyFont="1" applyFill="1" applyBorder="1"/>
    <xf numFmtId="166" fontId="41" fillId="0" borderId="0" xfId="0" applyNumberFormat="1" applyFont="1" applyFill="1" applyBorder="1"/>
    <xf numFmtId="166" fontId="48" fillId="0" borderId="0" xfId="0" applyNumberFormat="1" applyFont="1" applyFill="1" applyBorder="1"/>
    <xf numFmtId="9" fontId="41" fillId="0" borderId="0" xfId="0" applyNumberFormat="1" applyFont="1" applyFill="1" applyBorder="1"/>
    <xf numFmtId="0" fontId="18" fillId="4" borderId="0" xfId="0" applyFont="1" applyFill="1"/>
    <xf numFmtId="9" fontId="22" fillId="0" borderId="0" xfId="0" applyNumberFormat="1" applyFont="1" applyFill="1"/>
    <xf numFmtId="0" fontId="22" fillId="0" borderId="0" xfId="0" applyNumberFormat="1" applyFont="1" applyFill="1"/>
    <xf numFmtId="0" fontId="22" fillId="0" borderId="0" xfId="0" applyFont="1" applyFill="1" applyBorder="1"/>
    <xf numFmtId="0" fontId="18" fillId="14" borderId="0" xfId="0" applyFont="1" applyFill="1"/>
    <xf numFmtId="0" fontId="22" fillId="0" borderId="0" xfId="0" applyFont="1" applyFill="1" applyAlignment="1"/>
    <xf numFmtId="9" fontId="22" fillId="0" borderId="0" xfId="0" applyNumberFormat="1" applyFont="1" applyFill="1" applyAlignment="1"/>
    <xf numFmtId="0" fontId="29" fillId="0" borderId="0" xfId="0" applyFont="1" applyFill="1"/>
    <xf numFmtId="169" fontId="19" fillId="0" borderId="0" xfId="0" applyNumberFormat="1" applyFont="1" applyFill="1"/>
    <xf numFmtId="0" fontId="19" fillId="0" borderId="0" xfId="2" applyFont="1" applyFill="1" applyAlignment="1">
      <alignment horizontal="left"/>
    </xf>
    <xf numFmtId="1" fontId="18" fillId="11" borderId="0" xfId="0" applyNumberFormat="1" applyFont="1" applyFill="1"/>
    <xf numFmtId="1" fontId="18" fillId="0" borderId="0" xfId="1" applyNumberFormat="1" applyFont="1"/>
    <xf numFmtId="0" fontId="0" fillId="0" borderId="0" xfId="0" applyNumberFormat="1"/>
    <xf numFmtId="1" fontId="18" fillId="0" borderId="0" xfId="1" applyNumberFormat="1" applyFont="1" applyFill="1"/>
    <xf numFmtId="1" fontId="42" fillId="0" borderId="0" xfId="0" applyNumberFormat="1" applyFont="1"/>
    <xf numFmtId="1" fontId="42" fillId="0" borderId="0" xfId="1" applyNumberFormat="1" applyFont="1"/>
    <xf numFmtId="9" fontId="18" fillId="0" borderId="0" xfId="1" applyNumberFormat="1" applyFont="1" applyAlignment="1">
      <alignment horizontal="left"/>
    </xf>
    <xf numFmtId="9" fontId="18" fillId="0" borderId="0" xfId="0" applyNumberFormat="1" applyFont="1" applyAlignment="1">
      <alignment horizontal="left"/>
    </xf>
    <xf numFmtId="9" fontId="18" fillId="0" borderId="0" xfId="1" applyFont="1" applyAlignment="1">
      <alignment horizontal="left"/>
    </xf>
    <xf numFmtId="0" fontId="50" fillId="0" borderId="0" xfId="0" applyFont="1"/>
    <xf numFmtId="9" fontId="22" fillId="3" borderId="19" xfId="0" applyNumberFormat="1" applyFont="1" applyFill="1" applyBorder="1"/>
    <xf numFmtId="0" fontId="19" fillId="0" borderId="0" xfId="0" applyFont="1" applyFill="1" applyAlignment="1">
      <alignment horizontal="left"/>
    </xf>
    <xf numFmtId="0" fontId="19" fillId="0" borderId="0" xfId="0" applyNumberFormat="1" applyFont="1" applyFill="1"/>
    <xf numFmtId="0" fontId="29" fillId="2" borderId="5" xfId="5" applyFont="1" applyFill="1" applyBorder="1" applyAlignment="1" applyProtection="1">
      <alignment wrapText="1"/>
    </xf>
    <xf numFmtId="0" fontId="19" fillId="0" borderId="18" xfId="0" applyFont="1" applyBorder="1"/>
    <xf numFmtId="9" fontId="0" fillId="0" borderId="0" xfId="1" applyNumberFormat="1" applyFont="1"/>
    <xf numFmtId="0" fontId="4" fillId="24" borderId="0" xfId="7" applyFill="1"/>
    <xf numFmtId="0" fontId="4" fillId="18" borderId="0" xfId="7" applyFill="1"/>
    <xf numFmtId="0" fontId="4" fillId="0" borderId="0" xfId="7" applyFill="1"/>
    <xf numFmtId="0" fontId="4" fillId="0" borderId="0" xfId="7"/>
    <xf numFmtId="2" fontId="4" fillId="18" borderId="0" xfId="7" applyNumberFormat="1" applyFill="1"/>
    <xf numFmtId="2" fontId="4" fillId="0" borderId="0" xfId="7" applyNumberFormat="1"/>
    <xf numFmtId="0" fontId="53" fillId="0" borderId="0" xfId="0" applyNumberFormat="1" applyFont="1"/>
    <xf numFmtId="0" fontId="55" fillId="3" borderId="0" xfId="0" applyFont="1" applyFill="1"/>
    <xf numFmtId="0" fontId="55" fillId="3" borderId="0" xfId="0" applyFont="1" applyFill="1" applyAlignment="1"/>
    <xf numFmtId="0" fontId="55" fillId="3" borderId="0" xfId="0" applyNumberFormat="1" applyFont="1" applyFill="1" applyAlignment="1"/>
    <xf numFmtId="9" fontId="55" fillId="3" borderId="0" xfId="0" applyNumberFormat="1" applyFont="1" applyFill="1" applyAlignment="1"/>
    <xf numFmtId="9" fontId="53" fillId="0" borderId="0" xfId="0" applyNumberFormat="1" applyFont="1" applyAlignment="1">
      <alignment horizontal="right"/>
    </xf>
    <xf numFmtId="0" fontId="53" fillId="0" borderId="0" xfId="0" applyFont="1" applyAlignment="1">
      <alignment horizontal="left"/>
    </xf>
    <xf numFmtId="0" fontId="53" fillId="0" borderId="0" xfId="0" pivotButton="1" applyFont="1"/>
    <xf numFmtId="0" fontId="53" fillId="0" borderId="0" xfId="0" applyFont="1"/>
    <xf numFmtId="0" fontId="55" fillId="3" borderId="0" xfId="0" applyFont="1" applyFill="1" applyAlignment="1">
      <alignment horizontal="left"/>
    </xf>
    <xf numFmtId="0" fontId="55" fillId="3" borderId="0" xfId="0" applyNumberFormat="1" applyFont="1" applyFill="1"/>
    <xf numFmtId="9" fontId="55" fillId="3" borderId="0" xfId="0" applyNumberFormat="1" applyFont="1" applyFill="1"/>
    <xf numFmtId="0" fontId="0" fillId="25" borderId="0" xfId="0" applyFill="1"/>
    <xf numFmtId="0" fontId="0" fillId="26" borderId="0" xfId="0" applyFill="1"/>
    <xf numFmtId="0" fontId="3" fillId="0" borderId="0" xfId="8" applyFont="1" applyProtection="1"/>
    <xf numFmtId="0" fontId="54" fillId="2" borderId="3" xfId="8" applyFont="1" applyFill="1" applyBorder="1" applyAlignment="1" applyProtection="1">
      <alignment horizontal="left"/>
    </xf>
    <xf numFmtId="0" fontId="54" fillId="2" borderId="2" xfId="8" applyFont="1" applyFill="1" applyBorder="1" applyAlignment="1" applyProtection="1">
      <alignment horizontal="left" wrapText="1"/>
    </xf>
    <xf numFmtId="0" fontId="3" fillId="0" borderId="0" xfId="8" applyFont="1"/>
    <xf numFmtId="0" fontId="54" fillId="2" borderId="5" xfId="8" applyFont="1" applyFill="1" applyBorder="1" applyAlignment="1" applyProtection="1">
      <alignment wrapText="1"/>
    </xf>
    <xf numFmtId="0" fontId="54" fillId="2" borderId="6" xfId="8" applyFont="1" applyFill="1" applyBorder="1" applyAlignment="1" applyProtection="1">
      <alignment wrapText="1"/>
    </xf>
    <xf numFmtId="0" fontId="54" fillId="2" borderId="7" xfId="8" applyFont="1" applyFill="1" applyBorder="1" applyAlignment="1" applyProtection="1">
      <alignment wrapText="1"/>
    </xf>
    <xf numFmtId="0" fontId="54" fillId="2" borderId="8" xfId="8" applyFont="1" applyFill="1" applyBorder="1" applyAlignment="1" applyProtection="1">
      <alignment wrapText="1"/>
    </xf>
    <xf numFmtId="0" fontId="54" fillId="2" borderId="9" xfId="8" applyFont="1" applyFill="1" applyBorder="1" applyAlignment="1" applyProtection="1">
      <alignment horizontal="left"/>
    </xf>
    <xf numFmtId="0" fontId="54" fillId="2" borderId="10" xfId="8" applyFont="1" applyFill="1" applyBorder="1" applyAlignment="1" applyProtection="1">
      <alignment wrapText="1"/>
    </xf>
    <xf numFmtId="0" fontId="54" fillId="2" borderId="11" xfId="8" applyFont="1" applyFill="1" applyBorder="1" applyAlignment="1" applyProtection="1">
      <alignment wrapText="1"/>
    </xf>
    <xf numFmtId="0" fontId="33" fillId="0" borderId="0" xfId="9" applyFont="1" applyFill="1"/>
    <xf numFmtId="0" fontId="29" fillId="2" borderId="0" xfId="9" applyFont="1" applyFill="1"/>
    <xf numFmtId="0" fontId="8" fillId="0" borderId="0" xfId="9"/>
    <xf numFmtId="0" fontId="0" fillId="27" borderId="0" xfId="0" applyFill="1"/>
    <xf numFmtId="9" fontId="18" fillId="27" borderId="0" xfId="1" applyFont="1" applyFill="1"/>
    <xf numFmtId="1" fontId="18" fillId="27" borderId="0" xfId="0" applyNumberFormat="1" applyFont="1" applyFill="1"/>
    <xf numFmtId="0" fontId="18" fillId="27" borderId="0" xfId="0" applyFont="1" applyFill="1"/>
    <xf numFmtId="1" fontId="21" fillId="0" borderId="0" xfId="0" applyNumberFormat="1" applyFont="1" applyAlignment="1">
      <alignment horizontal="right"/>
    </xf>
    <xf numFmtId="1" fontId="18" fillId="0" borderId="0" xfId="0" applyNumberFormat="1" applyFont="1" applyAlignment="1">
      <alignment horizontal="right"/>
    </xf>
    <xf numFmtId="1" fontId="21" fillId="0" borderId="0" xfId="0" applyNumberFormat="1" applyFont="1" applyFill="1" applyAlignment="1">
      <alignment horizontal="right"/>
    </xf>
    <xf numFmtId="9" fontId="18" fillId="4" borderId="0" xfId="1" applyFont="1" applyFill="1"/>
    <xf numFmtId="9" fontId="18" fillId="4" borderId="0" xfId="1" applyFont="1" applyFill="1" applyAlignment="1">
      <alignment horizontal="right"/>
    </xf>
    <xf numFmtId="164" fontId="56" fillId="0" borderId="0" xfId="0" applyNumberFormat="1" applyFont="1"/>
    <xf numFmtId="164" fontId="42" fillId="0" borderId="0" xfId="0" applyNumberFormat="1" applyFont="1" applyFill="1"/>
    <xf numFmtId="9" fontId="22" fillId="3" borderId="19" xfId="1" applyFont="1" applyFill="1" applyBorder="1" applyAlignment="1"/>
    <xf numFmtId="0" fontId="2" fillId="0" borderId="0" xfId="7" applyFont="1" applyFill="1"/>
    <xf numFmtId="0" fontId="57" fillId="3" borderId="0" xfId="0" applyFont="1" applyFill="1"/>
    <xf numFmtId="0" fontId="58" fillId="0" borderId="0" xfId="0" applyFont="1" applyAlignment="1">
      <alignment horizontal="left"/>
    </xf>
    <xf numFmtId="0" fontId="58" fillId="0" borderId="0" xfId="0" applyFont="1"/>
    <xf numFmtId="10" fontId="0" fillId="0" borderId="0" xfId="0" applyNumberFormat="1"/>
    <xf numFmtId="0" fontId="0" fillId="0" borderId="0" xfId="0" applyNumberFormat="1" applyAlignment="1">
      <alignment horizontal="center"/>
    </xf>
    <xf numFmtId="9" fontId="0" fillId="0" borderId="0" xfId="0" applyNumberFormat="1" applyAlignment="1">
      <alignment horizontal="center"/>
    </xf>
    <xf numFmtId="0" fontId="57" fillId="3" borderId="0" xfId="0" applyFont="1" applyFill="1" applyAlignment="1">
      <alignment wrapText="1"/>
    </xf>
    <xf numFmtId="0" fontId="29" fillId="3" borderId="18" xfId="0" applyFont="1" applyFill="1" applyBorder="1" applyAlignment="1">
      <alignment wrapText="1"/>
    </xf>
    <xf numFmtId="1" fontId="50" fillId="0" borderId="0" xfId="0" applyNumberFormat="1" applyFont="1" applyAlignment="1">
      <alignment horizontal="left"/>
    </xf>
    <xf numFmtId="1" fontId="4" fillId="0" borderId="0" xfId="7" applyNumberFormat="1"/>
    <xf numFmtId="0" fontId="4" fillId="29" borderId="0" xfId="7" applyFill="1"/>
    <xf numFmtId="0" fontId="4" fillId="4" borderId="0" xfId="7" applyFill="1"/>
    <xf numFmtId="0" fontId="18" fillId="30" borderId="0" xfId="0" applyFont="1" applyFill="1"/>
    <xf numFmtId="0" fontId="18" fillId="31" borderId="0" xfId="0" applyFont="1" applyFill="1"/>
    <xf numFmtId="0" fontId="18" fillId="2" borderId="0" xfId="0" applyFont="1" applyFill="1"/>
    <xf numFmtId="0" fontId="57" fillId="3" borderId="0" xfId="0" applyFont="1" applyFill="1" applyAlignment="1"/>
    <xf numFmtId="0" fontId="57" fillId="3" borderId="0" xfId="0" applyNumberFormat="1" applyFont="1" applyFill="1" applyAlignment="1"/>
    <xf numFmtId="10" fontId="57" fillId="3" borderId="0" xfId="0" applyNumberFormat="1" applyFont="1" applyFill="1" applyAlignment="1"/>
    <xf numFmtId="0" fontId="0" fillId="14" borderId="0" xfId="0" applyFill="1"/>
    <xf numFmtId="9" fontId="57" fillId="3" borderId="0" xfId="0" applyNumberFormat="1" applyFont="1" applyFill="1" applyAlignment="1"/>
    <xf numFmtId="0" fontId="55" fillId="14" borderId="0" xfId="0" applyFont="1" applyFill="1"/>
    <xf numFmtId="0" fontId="57" fillId="3" borderId="0" xfId="0" applyNumberFormat="1" applyFont="1" applyFill="1" applyAlignment="1">
      <alignment horizontal="center"/>
    </xf>
    <xf numFmtId="0" fontId="0" fillId="0" borderId="0" xfId="0" applyAlignment="1">
      <alignment horizontal="center"/>
    </xf>
    <xf numFmtId="0" fontId="57" fillId="3" borderId="0" xfId="0" applyFont="1" applyFill="1" applyAlignment="1">
      <alignment horizontal="center"/>
    </xf>
    <xf numFmtId="0" fontId="0" fillId="0" borderId="0" xfId="0" applyAlignment="1">
      <alignment horizontal="center" wrapText="1"/>
    </xf>
    <xf numFmtId="9" fontId="57" fillId="3" borderId="0" xfId="0" applyNumberFormat="1" applyFont="1" applyFill="1" applyAlignment="1">
      <alignment horizontal="center"/>
    </xf>
    <xf numFmtId="0" fontId="54" fillId="3" borderId="0" xfId="0" applyFont="1" applyFill="1" applyAlignment="1">
      <alignment horizontal="left"/>
    </xf>
    <xf numFmtId="0" fontId="54" fillId="3" borderId="0" xfId="0" applyNumberFormat="1" applyFont="1" applyFill="1"/>
    <xf numFmtId="10" fontId="55" fillId="3" borderId="0" xfId="0" applyNumberFormat="1" applyFont="1" applyFill="1"/>
    <xf numFmtId="0" fontId="0" fillId="3" borderId="0" xfId="0" applyFill="1"/>
    <xf numFmtId="0" fontId="0" fillId="3" borderId="0" xfId="0" applyFill="1" applyAlignment="1">
      <alignment horizontal="left"/>
    </xf>
    <xf numFmtId="0" fontId="55" fillId="3" borderId="0" xfId="0" applyNumberFormat="1" applyFont="1" applyFill="1" applyAlignment="1">
      <alignment horizontal="left"/>
    </xf>
    <xf numFmtId="0" fontId="60" fillId="0" borderId="0" xfId="0" applyFont="1" applyFill="1" applyAlignment="1">
      <alignment horizontal="left"/>
    </xf>
    <xf numFmtId="0" fontId="60" fillId="0" borderId="0" xfId="0" applyNumberFormat="1" applyFont="1" applyFill="1"/>
    <xf numFmtId="0" fontId="60" fillId="0" borderId="0" xfId="0" applyNumberFormat="1" applyFont="1" applyFill="1" applyAlignment="1">
      <alignment horizontal="right"/>
    </xf>
    <xf numFmtId="9" fontId="60" fillId="0" borderId="0" xfId="0" applyNumberFormat="1" applyFont="1" applyFill="1"/>
    <xf numFmtId="0" fontId="61" fillId="0" borderId="0" xfId="0" applyFont="1" applyFill="1" applyAlignment="1">
      <alignment horizontal="left"/>
    </xf>
    <xf numFmtId="0" fontId="61" fillId="0" borderId="0" xfId="0" applyNumberFormat="1" applyFont="1" applyFill="1"/>
    <xf numFmtId="9" fontId="61" fillId="0" borderId="0" xfId="0" applyNumberFormat="1" applyFont="1" applyFill="1"/>
    <xf numFmtId="0" fontId="55" fillId="28" borderId="0" xfId="0" applyNumberFormat="1" applyFont="1" applyFill="1" applyAlignment="1"/>
    <xf numFmtId="0" fontId="55" fillId="28" borderId="0" xfId="0" applyFont="1" applyFill="1" applyAlignment="1"/>
    <xf numFmtId="0" fontId="60" fillId="3" borderId="0" xfId="0" applyNumberFormat="1" applyFont="1" applyFill="1"/>
    <xf numFmtId="0" fontId="60" fillId="3" borderId="0" xfId="0" applyFont="1" applyFill="1" applyAlignment="1">
      <alignment horizontal="left"/>
    </xf>
    <xf numFmtId="0" fontId="53" fillId="0" borderId="0" xfId="0" applyFont="1" applyFill="1" applyAlignment="1">
      <alignment horizontal="left"/>
    </xf>
    <xf numFmtId="0" fontId="53" fillId="0" borderId="0" xfId="0" applyNumberFormat="1" applyFont="1" applyFill="1" applyAlignment="1">
      <alignment horizontal="left"/>
    </xf>
    <xf numFmtId="9" fontId="53" fillId="0" borderId="0" xfId="0" applyNumberFormat="1" applyFont="1"/>
    <xf numFmtId="0" fontId="55" fillId="28" borderId="0" xfId="0" applyFont="1" applyFill="1"/>
    <xf numFmtId="10" fontId="62" fillId="3" borderId="0" xfId="0" applyNumberFormat="1" applyFont="1" applyFill="1"/>
    <xf numFmtId="0" fontId="55" fillId="28" borderId="0" xfId="0" applyNumberFormat="1" applyFont="1" applyFill="1"/>
    <xf numFmtId="9" fontId="55" fillId="28" borderId="0" xfId="0" applyNumberFormat="1" applyFont="1" applyFill="1"/>
    <xf numFmtId="10" fontId="55" fillId="28" borderId="0" xfId="0" applyNumberFormat="1" applyFont="1" applyFill="1"/>
    <xf numFmtId="0" fontId="61" fillId="0" borderId="0" xfId="0" applyNumberFormat="1" applyFont="1" applyFill="1" applyAlignment="1">
      <alignment horizontal="left"/>
    </xf>
    <xf numFmtId="0" fontId="55" fillId="8" borderId="0" xfId="0" applyFont="1" applyFill="1"/>
    <xf numFmtId="0" fontId="53" fillId="0" borderId="0" xfId="0" applyNumberFormat="1" applyFont="1" applyAlignment="1">
      <alignment horizontal="left"/>
    </xf>
    <xf numFmtId="0" fontId="53" fillId="8" borderId="0" xfId="0" applyFont="1" applyFill="1"/>
    <xf numFmtId="0" fontId="53" fillId="4" borderId="0" xfId="0" applyFont="1" applyFill="1"/>
    <xf numFmtId="0" fontId="0" fillId="30" borderId="0" xfId="0" applyNumberFormat="1" applyFill="1"/>
    <xf numFmtId="0" fontId="0" fillId="40" borderId="0" xfId="0" applyNumberFormat="1" applyFill="1"/>
    <xf numFmtId="0" fontId="0" fillId="2" borderId="0" xfId="0" applyNumberFormat="1" applyFill="1"/>
    <xf numFmtId="0" fontId="42" fillId="3" borderId="0" xfId="0" applyNumberFormat="1" applyFont="1" applyFill="1"/>
    <xf numFmtId="0" fontId="19" fillId="7" borderId="0" xfId="0" applyFont="1" applyFill="1"/>
    <xf numFmtId="0" fontId="19" fillId="7" borderId="0" xfId="0" applyNumberFormat="1" applyFont="1" applyFill="1"/>
    <xf numFmtId="0" fontId="0" fillId="0" borderId="0" xfId="0" applyFont="1"/>
    <xf numFmtId="0" fontId="0" fillId="0" borderId="0" xfId="0" applyFont="1" applyFill="1"/>
    <xf numFmtId="170" fontId="0" fillId="0" borderId="0" xfId="0" applyNumberFormat="1" applyFont="1" applyFill="1"/>
    <xf numFmtId="0" fontId="0" fillId="0" borderId="0" xfId="0" applyFont="1" applyFill="1" applyBorder="1"/>
    <xf numFmtId="0" fontId="0" fillId="0" borderId="0" xfId="0" applyFont="1" applyFill="1" applyAlignment="1"/>
    <xf numFmtId="0" fontId="0" fillId="0" borderId="0" xfId="0" applyFont="1" applyFill="1" applyAlignment="1">
      <alignment wrapText="1"/>
    </xf>
    <xf numFmtId="0" fontId="0" fillId="4" borderId="0" xfId="0" applyFont="1" applyFill="1"/>
    <xf numFmtId="0" fontId="0" fillId="18" borderId="0" xfId="0" applyFont="1" applyFill="1"/>
    <xf numFmtId="0" fontId="63" fillId="0" borderId="0" xfId="0" applyFont="1" applyFill="1" applyAlignment="1">
      <alignment horizontal="left"/>
    </xf>
    <xf numFmtId="0" fontId="28" fillId="0" borderId="0" xfId="0" applyFont="1"/>
    <xf numFmtId="0" fontId="52" fillId="0" borderId="0" xfId="0" applyFont="1"/>
    <xf numFmtId="0" fontId="33" fillId="0" borderId="0" xfId="0" applyFont="1"/>
    <xf numFmtId="0" fontId="33" fillId="42" borderId="0" xfId="0" applyFont="1" applyFill="1"/>
    <xf numFmtId="0" fontId="33" fillId="42" borderId="0" xfId="0" applyFont="1" applyFill="1" applyAlignment="1">
      <alignment horizontal="left"/>
    </xf>
    <xf numFmtId="0" fontId="33" fillId="4" borderId="0" xfId="0" applyFont="1" applyFill="1"/>
    <xf numFmtId="0" fontId="33" fillId="4" borderId="0" xfId="0" applyFont="1" applyFill="1" applyAlignment="1">
      <alignment horizontal="left"/>
    </xf>
    <xf numFmtId="0" fontId="34" fillId="41" borderId="0" xfId="0" applyFont="1" applyFill="1"/>
    <xf numFmtId="0" fontId="34" fillId="41" borderId="0" xfId="0" applyFont="1" applyFill="1" applyAlignment="1">
      <alignment horizontal="left"/>
    </xf>
    <xf numFmtId="0" fontId="33" fillId="0" borderId="0" xfId="0" applyFont="1" applyFill="1"/>
    <xf numFmtId="0" fontId="33" fillId="0" borderId="0" xfId="0" applyFont="1" applyFill="1" applyAlignment="1">
      <alignment horizontal="left"/>
    </xf>
    <xf numFmtId="0" fontId="18" fillId="42" borderId="0" xfId="0" applyFont="1" applyFill="1"/>
    <xf numFmtId="0" fontId="44" fillId="42" borderId="0" xfId="0" applyFont="1" applyFill="1"/>
    <xf numFmtId="0" fontId="34" fillId="43" borderId="0" xfId="0" applyFont="1" applyFill="1"/>
    <xf numFmtId="0" fontId="34" fillId="43" borderId="0" xfId="0" applyFont="1" applyFill="1" applyAlignment="1">
      <alignment horizontal="left"/>
    </xf>
    <xf numFmtId="0" fontId="34" fillId="0" borderId="0" xfId="0" applyFont="1" applyFill="1"/>
    <xf numFmtId="0" fontId="34" fillId="0" borderId="0" xfId="0" applyFont="1" applyFill="1" applyAlignment="1">
      <alignment horizontal="left"/>
    </xf>
    <xf numFmtId="0" fontId="11" fillId="4" borderId="0" xfId="0" applyFont="1" applyFill="1"/>
    <xf numFmtId="0" fontId="11" fillId="4" borderId="0" xfId="0" applyFont="1" applyFill="1" applyAlignment="1">
      <alignment horizontal="left"/>
    </xf>
    <xf numFmtId="0" fontId="11" fillId="0" borderId="0" xfId="0" applyFont="1" applyFill="1"/>
    <xf numFmtId="0" fontId="11" fillId="0" borderId="0" xfId="0" applyFont="1" applyFill="1" applyAlignment="1">
      <alignment horizontal="left"/>
    </xf>
    <xf numFmtId="0" fontId="34" fillId="44" borderId="0" xfId="0" applyFont="1" applyFill="1"/>
    <xf numFmtId="0" fontId="34" fillId="44" borderId="0" xfId="0" applyFont="1" applyFill="1" applyAlignment="1">
      <alignment horizontal="left"/>
    </xf>
    <xf numFmtId="0" fontId="44" fillId="4" borderId="0" xfId="0" applyFont="1" applyFill="1"/>
    <xf numFmtId="0" fontId="33" fillId="26" borderId="0" xfId="0" applyFont="1" applyFill="1"/>
    <xf numFmtId="0" fontId="33" fillId="26" borderId="0" xfId="0" applyFont="1" applyFill="1" applyAlignment="1">
      <alignment horizontal="left"/>
    </xf>
    <xf numFmtId="0" fontId="33" fillId="36" borderId="0" xfId="0" applyFont="1" applyFill="1"/>
    <xf numFmtId="0" fontId="33" fillId="36" borderId="0" xfId="0" applyFont="1" applyFill="1" applyAlignment="1">
      <alignment horizontal="left"/>
    </xf>
    <xf numFmtId="0" fontId="18" fillId="4" borderId="0" xfId="0" applyFont="1" applyFill="1" applyAlignment="1">
      <alignment horizontal="left"/>
    </xf>
    <xf numFmtId="0" fontId="33" fillId="0" borderId="0" xfId="0" applyFont="1" applyAlignment="1">
      <alignment horizontal="left"/>
    </xf>
    <xf numFmtId="0" fontId="33" fillId="39" borderId="0" xfId="0" applyFont="1" applyFill="1"/>
    <xf numFmtId="0" fontId="34" fillId="14" borderId="0" xfId="0" applyFont="1" applyFill="1"/>
    <xf numFmtId="0" fontId="34" fillId="14" borderId="0" xfId="0" applyFont="1" applyFill="1" applyAlignment="1">
      <alignment horizontal="left"/>
    </xf>
    <xf numFmtId="0" fontId="33" fillId="42" borderId="0" xfId="0" applyFont="1" applyFill="1" applyAlignment="1">
      <alignment wrapText="1"/>
    </xf>
    <xf numFmtId="0" fontId="34" fillId="45" borderId="0" xfId="0" applyFont="1" applyFill="1"/>
    <xf numFmtId="0" fontId="34" fillId="45" borderId="0" xfId="0" applyFont="1" applyFill="1" applyAlignment="1">
      <alignment horizontal="left"/>
    </xf>
    <xf numFmtId="0" fontId="18" fillId="45" borderId="0" xfId="0" applyFont="1" applyFill="1"/>
    <xf numFmtId="0" fontId="34" fillId="3" borderId="0" xfId="0" applyFont="1" applyFill="1"/>
    <xf numFmtId="0" fontId="34" fillId="3" borderId="0" xfId="0" applyFont="1" applyFill="1" applyAlignment="1">
      <alignment horizontal="left"/>
    </xf>
    <xf numFmtId="0" fontId="18" fillId="3" borderId="0" xfId="0" applyFont="1" applyFill="1"/>
    <xf numFmtId="0" fontId="33" fillId="32" borderId="0" xfId="0" applyFont="1" applyFill="1"/>
    <xf numFmtId="0" fontId="34" fillId="32" borderId="0" xfId="0" applyFont="1" applyFill="1"/>
    <xf numFmtId="0" fontId="34" fillId="32" borderId="0" xfId="0" applyFont="1" applyFill="1" applyAlignment="1">
      <alignment horizontal="left"/>
    </xf>
    <xf numFmtId="0" fontId="18" fillId="32" borderId="0" xfId="0" applyFont="1" applyFill="1"/>
    <xf numFmtId="0" fontId="33" fillId="32" borderId="0" xfId="0" applyFont="1" applyFill="1" applyAlignment="1">
      <alignment horizontal="left"/>
    </xf>
    <xf numFmtId="0" fontId="33" fillId="24" borderId="0" xfId="0" applyFont="1" applyFill="1"/>
    <xf numFmtId="0" fontId="34" fillId="33" borderId="0" xfId="0" applyFont="1" applyFill="1"/>
    <xf numFmtId="0" fontId="18" fillId="33" borderId="0" xfId="0" applyFont="1" applyFill="1"/>
    <xf numFmtId="0" fontId="34" fillId="37" borderId="0" xfId="0" applyFont="1" applyFill="1"/>
    <xf numFmtId="0" fontId="44" fillId="37" borderId="0" xfId="0" applyFont="1" applyFill="1"/>
    <xf numFmtId="0" fontId="18" fillId="37" borderId="0" xfId="0" applyFont="1" applyFill="1"/>
    <xf numFmtId="0" fontId="44" fillId="0" borderId="0" xfId="0" applyFont="1" applyFill="1"/>
    <xf numFmtId="0" fontId="44" fillId="14" borderId="0" xfId="0" applyFont="1" applyFill="1"/>
    <xf numFmtId="0" fontId="44" fillId="0" borderId="0" xfId="0" applyFont="1" applyFill="1" applyAlignment="1">
      <alignment horizontal="left"/>
    </xf>
    <xf numFmtId="0" fontId="33" fillId="46" borderId="0" xfId="0" applyFont="1" applyFill="1"/>
    <xf numFmtId="0" fontId="34" fillId="39" borderId="0" xfId="0" applyFont="1" applyFill="1"/>
    <xf numFmtId="0" fontId="44" fillId="39" borderId="0" xfId="0" applyFont="1" applyFill="1"/>
    <xf numFmtId="0" fontId="18" fillId="39" borderId="0" xfId="0" applyFont="1" applyFill="1"/>
    <xf numFmtId="0" fontId="34" fillId="38" borderId="0" xfId="0" applyFont="1" applyFill="1"/>
    <xf numFmtId="0" fontId="18" fillId="38" borderId="0" xfId="0" applyFont="1" applyFill="1"/>
    <xf numFmtId="0" fontId="74" fillId="35" borderId="0" xfId="0" applyFont="1" applyFill="1"/>
    <xf numFmtId="0" fontId="44" fillId="35" borderId="0" xfId="0" applyFont="1" applyFill="1"/>
    <xf numFmtId="0" fontId="34" fillId="35" borderId="0" xfId="0" applyFont="1" applyFill="1"/>
    <xf numFmtId="0" fontId="18" fillId="35" borderId="0" xfId="0" applyFont="1" applyFill="1"/>
    <xf numFmtId="0" fontId="74" fillId="0" borderId="0" xfId="0" applyFont="1" applyFill="1"/>
    <xf numFmtId="0" fontId="44" fillId="24" borderId="0" xfId="0" applyFont="1" applyFill="1"/>
    <xf numFmtId="0" fontId="75" fillId="24" borderId="0" xfId="0" applyFont="1" applyFill="1"/>
    <xf numFmtId="0" fontId="74" fillId="0" borderId="0" xfId="0" applyFont="1" applyFill="1" applyAlignment="1">
      <alignment horizontal="left"/>
    </xf>
    <xf numFmtId="0" fontId="76" fillId="24" borderId="0" xfId="0" applyFont="1" applyFill="1"/>
    <xf numFmtId="0" fontId="20" fillId="45" borderId="0" xfId="0" applyFont="1" applyFill="1"/>
    <xf numFmtId="0" fontId="11" fillId="42" borderId="0" xfId="0" applyFont="1" applyFill="1"/>
    <xf numFmtId="0" fontId="11" fillId="42" borderId="0" xfId="0" applyFont="1" applyFill="1" applyAlignment="1">
      <alignment horizontal="left"/>
    </xf>
    <xf numFmtId="0" fontId="20" fillId="24" borderId="0" xfId="0" applyFont="1" applyFill="1"/>
    <xf numFmtId="0" fontId="33" fillId="34" borderId="0" xfId="0" applyFont="1" applyFill="1"/>
    <xf numFmtId="0" fontId="18" fillId="34" borderId="0" xfId="0" applyFont="1" applyFill="1"/>
    <xf numFmtId="0" fontId="18" fillId="24" borderId="0" xfId="0" applyFont="1" applyFill="1"/>
    <xf numFmtId="0" fontId="75" fillId="0" borderId="0" xfId="0" applyFont="1" applyFill="1"/>
    <xf numFmtId="0" fontId="52" fillId="0" borderId="0" xfId="0" applyFont="1" applyFill="1"/>
    <xf numFmtId="0" fontId="77" fillId="0" borderId="0" xfId="0" applyFont="1" applyFill="1"/>
    <xf numFmtId="0" fontId="49" fillId="0" borderId="0" xfId="0" applyFont="1" applyFill="1"/>
    <xf numFmtId="0" fontId="52" fillId="0" borderId="0" xfId="0" applyFont="1" applyFill="1" applyAlignment="1">
      <alignment horizontal="left"/>
    </xf>
    <xf numFmtId="0" fontId="49" fillId="0" borderId="0" xfId="0" applyFont="1" applyFill="1" applyAlignment="1">
      <alignment horizontal="left"/>
    </xf>
    <xf numFmtId="0" fontId="78" fillId="0" borderId="0" xfId="0" applyFont="1" applyFill="1" applyBorder="1" applyAlignment="1">
      <alignment horizontal="left" vertical="center" wrapText="1"/>
    </xf>
    <xf numFmtId="0" fontId="75" fillId="0" borderId="0" xfId="0" applyFont="1" applyFill="1" applyBorder="1" applyAlignment="1">
      <alignment horizontal="left" vertical="center" wrapText="1"/>
    </xf>
    <xf numFmtId="0" fontId="11" fillId="0" borderId="0" xfId="0" applyFont="1" applyFill="1" applyAlignment="1">
      <alignment vertical="center"/>
    </xf>
    <xf numFmtId="0" fontId="33" fillId="0" borderId="0" xfId="0" applyFont="1" applyFill="1" applyAlignment="1">
      <alignment vertical="center"/>
    </xf>
    <xf numFmtId="0" fontId="28" fillId="0" borderId="0" xfId="0" applyFont="1" applyFill="1"/>
    <xf numFmtId="0" fontId="11" fillId="0" borderId="0" xfId="0" applyNumberFormat="1" applyFont="1" applyFill="1" applyAlignment="1">
      <alignment vertical="center"/>
    </xf>
    <xf numFmtId="0" fontId="78" fillId="0" borderId="0" xfId="0" applyFont="1"/>
    <xf numFmtId="0" fontId="8" fillId="0" borderId="0" xfId="9" applyFill="1"/>
    <xf numFmtId="0" fontId="29" fillId="2" borderId="0" xfId="0" applyFont="1" applyFill="1"/>
    <xf numFmtId="0" fontId="29" fillId="2" borderId="0" xfId="0" applyFont="1" applyFill="1" applyAlignment="1">
      <alignment horizontal="left"/>
    </xf>
    <xf numFmtId="0" fontId="19" fillId="0" borderId="0" xfId="0" applyNumberFormat="1" applyFont="1" applyFill="1" applyBorder="1"/>
    <xf numFmtId="0" fontId="83" fillId="0" borderId="18" xfId="0" applyFont="1" applyFill="1" applyBorder="1"/>
    <xf numFmtId="0" fontId="83" fillId="0" borderId="0" xfId="0" applyFont="1" applyFill="1"/>
    <xf numFmtId="0" fontId="76" fillId="0" borderId="0" xfId="0" applyFont="1" applyFill="1"/>
    <xf numFmtId="1" fontId="76" fillId="0" borderId="0" xfId="0" applyNumberFormat="1" applyFont="1" applyFill="1"/>
    <xf numFmtId="0" fontId="19" fillId="0" borderId="21" xfId="0" applyNumberFormat="1" applyFont="1" applyFill="1" applyBorder="1"/>
    <xf numFmtId="0" fontId="19" fillId="7" borderId="0" xfId="0" applyFont="1" applyFill="1" applyAlignment="1">
      <alignment horizontal="left"/>
    </xf>
    <xf numFmtId="0" fontId="20" fillId="0" borderId="0" xfId="0" applyFont="1"/>
    <xf numFmtId="0" fontId="18" fillId="0" borderId="0" xfId="0" applyNumberFormat="1" applyFont="1" applyFill="1" applyBorder="1"/>
    <xf numFmtId="0" fontId="19" fillId="0" borderId="22" xfId="0" applyNumberFormat="1" applyFont="1" applyFill="1" applyBorder="1"/>
    <xf numFmtId="0" fontId="18" fillId="8" borderId="0" xfId="0" applyFont="1" applyFill="1"/>
    <xf numFmtId="1" fontId="18" fillId="42" borderId="0" xfId="0" applyNumberFormat="1" applyFont="1" applyFill="1"/>
    <xf numFmtId="1" fontId="18" fillId="8" borderId="0" xfId="0" applyNumberFormat="1" applyFont="1" applyFill="1"/>
    <xf numFmtId="1" fontId="18" fillId="14" borderId="0" xfId="0" applyNumberFormat="1" applyFont="1" applyFill="1"/>
    <xf numFmtId="0" fontId="19" fillId="0" borderId="18" xfId="0" applyFont="1" applyFill="1" applyBorder="1"/>
    <xf numFmtId="0" fontId="84" fillId="0" borderId="0" xfId="0" applyFont="1" applyFill="1"/>
    <xf numFmtId="164" fontId="42" fillId="24" borderId="0" xfId="0" applyNumberFormat="1" applyFont="1" applyFill="1"/>
    <xf numFmtId="164" fontId="32" fillId="24" borderId="0" xfId="0" applyNumberFormat="1" applyFont="1" applyFill="1"/>
    <xf numFmtId="9" fontId="18" fillId="24" borderId="0" xfId="1" applyFont="1" applyFill="1"/>
    <xf numFmtId="164" fontId="51" fillId="24" borderId="0" xfId="0" applyNumberFormat="1" applyFont="1" applyFill="1"/>
    <xf numFmtId="1" fontId="50" fillId="0" borderId="0" xfId="0" applyNumberFormat="1" applyFont="1" applyFill="1"/>
    <xf numFmtId="0" fontId="20" fillId="47" borderId="0" xfId="0" applyFont="1" applyFill="1"/>
    <xf numFmtId="0" fontId="18" fillId="32" borderId="0" xfId="0" applyFont="1" applyFill="1" applyAlignment="1">
      <alignment horizontal="right"/>
    </xf>
    <xf numFmtId="1" fontId="18" fillId="3" borderId="0" xfId="0" applyNumberFormat="1" applyFont="1" applyFill="1"/>
    <xf numFmtId="0" fontId="20" fillId="3" borderId="0" xfId="0" applyFont="1" applyFill="1" applyAlignment="1">
      <alignment horizontal="center"/>
    </xf>
    <xf numFmtId="0" fontId="20" fillId="18" borderId="0" xfId="0" applyFont="1" applyFill="1" applyAlignment="1">
      <alignment horizontal="center"/>
    </xf>
    <xf numFmtId="1" fontId="21" fillId="0" borderId="0" xfId="1" applyNumberFormat="1" applyFont="1"/>
    <xf numFmtId="9" fontId="18" fillId="0" borderId="0" xfId="1" applyNumberFormat="1" applyFont="1"/>
    <xf numFmtId="9" fontId="88" fillId="0" borderId="0" xfId="1" applyFont="1"/>
    <xf numFmtId="1" fontId="42" fillId="0" borderId="0" xfId="0" applyNumberFormat="1" applyFont="1" applyAlignment="1">
      <alignment horizontal="right"/>
    </xf>
    <xf numFmtId="9" fontId="42" fillId="0" borderId="0" xfId="1" applyNumberFormat="1" applyFont="1"/>
    <xf numFmtId="9" fontId="88" fillId="0" borderId="0" xfId="1" applyNumberFormat="1" applyFont="1"/>
    <xf numFmtId="0" fontId="89" fillId="0" borderId="0" xfId="0" applyFont="1"/>
    <xf numFmtId="1" fontId="42" fillId="10" borderId="0" xfId="0" applyNumberFormat="1" applyFont="1" applyFill="1"/>
    <xf numFmtId="168" fontId="18" fillId="0" borderId="0" xfId="0" applyNumberFormat="1" applyFont="1" applyFill="1"/>
    <xf numFmtId="9" fontId="21" fillId="27" borderId="0" xfId="1" applyFont="1" applyFill="1"/>
    <xf numFmtId="0" fontId="22" fillId="3" borderId="0" xfId="0" applyFont="1" applyFill="1" applyAlignment="1">
      <alignment horizontal="left"/>
    </xf>
    <xf numFmtId="9" fontId="22" fillId="3" borderId="0" xfId="0" applyNumberFormat="1" applyFont="1" applyFill="1"/>
    <xf numFmtId="10" fontId="22" fillId="3" borderId="0" xfId="0" applyNumberFormat="1" applyFont="1" applyFill="1"/>
    <xf numFmtId="0" fontId="42" fillId="0" borderId="0" xfId="0" applyNumberFormat="1" applyFont="1" applyFill="1"/>
    <xf numFmtId="0" fontId="42" fillId="0" borderId="0" xfId="0" applyFont="1" applyFill="1" applyAlignment="1">
      <alignment horizontal="left"/>
    </xf>
    <xf numFmtId="9" fontId="42" fillId="0" borderId="0" xfId="0" applyNumberFormat="1" applyFont="1" applyFill="1"/>
    <xf numFmtId="0" fontId="18" fillId="0" borderId="0" xfId="0" pivotButton="1" applyFont="1"/>
    <xf numFmtId="0" fontId="22" fillId="3" borderId="0" xfId="0" applyFont="1" applyFill="1" applyAlignment="1"/>
    <xf numFmtId="0" fontId="22" fillId="3" borderId="0" xfId="0" applyNumberFormat="1" applyFont="1" applyFill="1" applyAlignment="1"/>
    <xf numFmtId="0" fontId="29" fillId="28" borderId="0" xfId="0" applyNumberFormat="1" applyFont="1" applyFill="1" applyAlignment="1"/>
    <xf numFmtId="0" fontId="29" fillId="28" borderId="0" xfId="0" applyFont="1" applyFill="1" applyAlignment="1"/>
    <xf numFmtId="0" fontId="89" fillId="0" borderId="0" xfId="0" applyNumberFormat="1" applyFont="1"/>
    <xf numFmtId="0" fontId="0" fillId="4" borderId="0" xfId="0" applyFill="1" applyAlignment="1">
      <alignment horizontal="left"/>
    </xf>
    <xf numFmtId="0" fontId="60" fillId="3" borderId="0" xfId="0" applyFont="1" applyFill="1"/>
    <xf numFmtId="0" fontId="60" fillId="4" borderId="0" xfId="0" applyNumberFormat="1" applyFont="1" applyFill="1"/>
    <xf numFmtId="10" fontId="42" fillId="4" borderId="0" xfId="0" applyNumberFormat="1" applyFont="1" applyFill="1"/>
    <xf numFmtId="0" fontId="42" fillId="4" borderId="0" xfId="0" applyNumberFormat="1" applyFont="1" applyFill="1"/>
    <xf numFmtId="0" fontId="20" fillId="3" borderId="0" xfId="0" applyNumberFormat="1" applyFont="1" applyFill="1"/>
    <xf numFmtId="10" fontId="20" fillId="3" borderId="0" xfId="0" applyNumberFormat="1" applyFont="1" applyFill="1"/>
    <xf numFmtId="0" fontId="45" fillId="4" borderId="0" xfId="0" applyFont="1" applyFill="1" applyAlignment="1">
      <alignment horizontal="left"/>
    </xf>
    <xf numFmtId="0" fontId="45" fillId="4" borderId="0" xfId="0" applyNumberFormat="1" applyFont="1" applyFill="1"/>
    <xf numFmtId="10" fontId="45" fillId="4" borderId="0" xfId="0" applyNumberFormat="1" applyFont="1" applyFill="1"/>
    <xf numFmtId="0" fontId="90" fillId="3" borderId="0" xfId="0" applyFont="1" applyFill="1"/>
    <xf numFmtId="0" fontId="90" fillId="3" borderId="0" xfId="0" applyNumberFormat="1" applyFont="1" applyFill="1"/>
    <xf numFmtId="10" fontId="90" fillId="3" borderId="0" xfId="0" applyNumberFormat="1" applyFont="1" applyFill="1"/>
    <xf numFmtId="10" fontId="22" fillId="3" borderId="0" xfId="0" applyNumberFormat="1" applyFont="1" applyFill="1" applyAlignment="1"/>
    <xf numFmtId="0" fontId="60" fillId="4" borderId="0" xfId="0" applyFont="1" applyFill="1" applyAlignment="1">
      <alignment horizontal="left"/>
    </xf>
    <xf numFmtId="0" fontId="60" fillId="4" borderId="0" xfId="0" applyNumberFormat="1" applyFont="1" applyFill="1" applyAlignment="1">
      <alignment horizontal="left"/>
    </xf>
    <xf numFmtId="0" fontId="53" fillId="3" borderId="0" xfId="0" applyFont="1" applyFill="1"/>
    <xf numFmtId="0" fontId="42" fillId="0" borderId="0" xfId="0" applyNumberFormat="1" applyFont="1" applyFill="1" applyAlignment="1">
      <alignment horizontal="left"/>
    </xf>
    <xf numFmtId="0" fontId="0" fillId="8" borderId="0" xfId="0" applyFill="1"/>
    <xf numFmtId="0" fontId="90" fillId="3" borderId="0" xfId="0" applyFont="1" applyFill="1" applyAlignment="1">
      <alignment horizontal="left"/>
    </xf>
    <xf numFmtId="0" fontId="91" fillId="3" borderId="0" xfId="0" applyFont="1" applyFill="1"/>
    <xf numFmtId="10" fontId="54" fillId="3" borderId="0" xfId="0" applyNumberFormat="1" applyFont="1" applyFill="1"/>
    <xf numFmtId="0" fontId="92" fillId="0" borderId="0" xfId="0" applyFont="1" applyAlignment="1">
      <alignment horizontal="left"/>
    </xf>
    <xf numFmtId="0" fontId="4" fillId="48" borderId="0" xfId="7" applyFill="1"/>
    <xf numFmtId="0" fontId="2" fillId="48" borderId="0" xfId="7" applyFont="1" applyFill="1"/>
    <xf numFmtId="0" fontId="2" fillId="11" borderId="0" xfId="7" applyFont="1" applyFill="1"/>
    <xf numFmtId="0" fontId="4" fillId="11" borderId="0" xfId="7" applyFill="1"/>
    <xf numFmtId="0" fontId="29" fillId="3" borderId="0" xfId="0" applyFont="1" applyFill="1" applyAlignment="1"/>
    <xf numFmtId="0" fontId="4" fillId="25" borderId="0" xfId="7" applyFill="1"/>
    <xf numFmtId="0" fontId="1" fillId="0" borderId="0" xfId="7" applyFont="1" applyFill="1"/>
    <xf numFmtId="0" fontId="18" fillId="48" borderId="0" xfId="0" applyFont="1" applyFill="1"/>
    <xf numFmtId="0" fontId="18" fillId="48" borderId="0" xfId="0" applyFont="1" applyFill="1" applyAlignment="1">
      <alignment horizontal="right"/>
    </xf>
    <xf numFmtId="0" fontId="42" fillId="48" borderId="0" xfId="0" applyFont="1" applyFill="1"/>
    <xf numFmtId="0" fontId="21" fillId="48" borderId="0" xfId="0" applyFont="1" applyFill="1"/>
    <xf numFmtId="164" fontId="21" fillId="24" borderId="0" xfId="0" applyNumberFormat="1" applyFont="1" applyFill="1"/>
    <xf numFmtId="0" fontId="93" fillId="6" borderId="16" xfId="2" applyFont="1" applyFill="1" applyBorder="1" applyAlignment="1">
      <alignment vertical="center" wrapText="1"/>
    </xf>
    <xf numFmtId="0" fontId="93" fillId="6" borderId="16" xfId="2" applyFont="1" applyFill="1" applyBorder="1" applyAlignment="1">
      <alignment vertical="top" wrapText="1"/>
    </xf>
    <xf numFmtId="9" fontId="18" fillId="27" borderId="0" xfId="1" applyNumberFormat="1" applyFont="1" applyFill="1"/>
    <xf numFmtId="0" fontId="18" fillId="49" borderId="0" xfId="0" applyFont="1" applyFill="1"/>
    <xf numFmtId="168" fontId="18" fillId="48" borderId="0" xfId="0" applyNumberFormat="1" applyFont="1" applyFill="1"/>
    <xf numFmtId="9" fontId="18" fillId="49" borderId="0" xfId="0" applyNumberFormat="1" applyFont="1" applyFill="1"/>
    <xf numFmtId="0" fontId="18" fillId="49" borderId="0" xfId="1" applyNumberFormat="1" applyFont="1" applyFill="1"/>
    <xf numFmtId="0" fontId="18" fillId="49" borderId="0" xfId="0" applyNumberFormat="1" applyFont="1" applyFill="1"/>
    <xf numFmtId="9" fontId="22" fillId="3" borderId="0" xfId="0" applyNumberFormat="1" applyFont="1" applyFill="1" applyAlignment="1"/>
    <xf numFmtId="0" fontId="22" fillId="14" borderId="0" xfId="0" applyFont="1" applyFill="1"/>
    <xf numFmtId="0" fontId="22" fillId="28" borderId="0" xfId="0" applyFont="1" applyFill="1"/>
    <xf numFmtId="0" fontId="18" fillId="3" borderId="0" xfId="0" applyFont="1" applyFill="1" applyAlignment="1">
      <alignment horizontal="left"/>
    </xf>
    <xf numFmtId="0" fontId="18" fillId="0" borderId="0" xfId="0" applyNumberFormat="1" applyFont="1" applyFill="1" applyAlignment="1">
      <alignment horizontal="left"/>
    </xf>
    <xf numFmtId="0" fontId="22" fillId="3" borderId="0" xfId="0" applyNumberFormat="1" applyFont="1" applyFill="1" applyAlignment="1">
      <alignment horizontal="left"/>
    </xf>
    <xf numFmtId="0" fontId="55" fillId="0" borderId="0" xfId="0" applyFont="1" applyFill="1" applyAlignment="1"/>
    <xf numFmtId="0" fontId="55" fillId="0" borderId="0" xfId="0" applyNumberFormat="1" applyFont="1" applyFill="1" applyAlignment="1"/>
    <xf numFmtId="9" fontId="22" fillId="0" borderId="0" xfId="0" applyNumberFormat="1" applyFont="1" applyFill="1" applyBorder="1"/>
    <xf numFmtId="0" fontId="21" fillId="0" borderId="0" xfId="0" applyFont="1" applyAlignment="1">
      <alignment horizontal="left"/>
    </xf>
    <xf numFmtId="9" fontId="53" fillId="0" borderId="0" xfId="0" applyNumberFormat="1" applyFont="1" applyAlignment="1">
      <alignment horizontal="left"/>
    </xf>
    <xf numFmtId="9" fontId="61" fillId="0" borderId="0" xfId="0" applyNumberFormat="1" applyFont="1" applyFill="1" applyAlignment="1"/>
    <xf numFmtId="9" fontId="61" fillId="0" borderId="0" xfId="0" applyNumberFormat="1" applyFont="1" applyFill="1" applyAlignment="1">
      <alignment horizontal="left"/>
    </xf>
    <xf numFmtId="0" fontId="18" fillId="0" borderId="0" xfId="1" applyNumberFormat="1" applyFont="1" applyFill="1"/>
    <xf numFmtId="9" fontId="50" fillId="0" borderId="0" xfId="0" applyNumberFormat="1" applyFont="1" applyFill="1"/>
    <xf numFmtId="9" fontId="50" fillId="0" borderId="0" xfId="1" applyFont="1" applyFill="1"/>
    <xf numFmtId="0" fontId="10" fillId="4" borderId="9" xfId="2" applyFont="1" applyFill="1" applyBorder="1" applyAlignment="1">
      <alignment horizontal="left" vertical="top" wrapText="1"/>
    </xf>
    <xf numFmtId="0" fontId="10" fillId="4" borderId="12" xfId="2" applyFont="1" applyFill="1" applyBorder="1" applyAlignment="1">
      <alignment horizontal="left" vertical="top" wrapText="1"/>
    </xf>
    <xf numFmtId="0" fontId="20" fillId="15" borderId="0" xfId="0" applyFont="1" applyFill="1" applyAlignment="1">
      <alignment horizontal="center"/>
    </xf>
    <xf numFmtId="0" fontId="20" fillId="22" borderId="0" xfId="0" applyFont="1" applyFill="1" applyAlignment="1">
      <alignment horizontal="center"/>
    </xf>
    <xf numFmtId="0" fontId="20" fillId="3" borderId="0" xfId="0" applyFont="1" applyFill="1" applyAlignment="1">
      <alignment horizontal="center"/>
    </xf>
    <xf numFmtId="0" fontId="20" fillId="20" borderId="0" xfId="0" applyFont="1" applyFill="1" applyAlignment="1">
      <alignment horizontal="center"/>
    </xf>
    <xf numFmtId="0" fontId="20" fillId="23" borderId="0" xfId="0" applyFont="1" applyFill="1" applyAlignment="1">
      <alignment horizontal="center"/>
    </xf>
    <xf numFmtId="0" fontId="20" fillId="21" borderId="0" xfId="0" applyFont="1" applyFill="1" applyAlignment="1">
      <alignment horizontal="center"/>
    </xf>
    <xf numFmtId="0" fontId="20" fillId="10" borderId="0" xfId="0" applyFont="1" applyFill="1" applyAlignment="1">
      <alignment horizontal="center"/>
    </xf>
    <xf numFmtId="0" fontId="20" fillId="16" borderId="0" xfId="0" applyFont="1" applyFill="1" applyAlignment="1">
      <alignment horizontal="center"/>
    </xf>
    <xf numFmtId="0" fontId="20" fillId="18" borderId="0" xfId="0" applyFont="1" applyFill="1" applyAlignment="1">
      <alignment horizontal="center"/>
    </xf>
    <xf numFmtId="0" fontId="20" fillId="17" borderId="0" xfId="0" applyFont="1" applyFill="1" applyAlignment="1">
      <alignment horizontal="center"/>
    </xf>
    <xf numFmtId="0" fontId="20" fillId="19" borderId="0" xfId="0" applyFont="1" applyFill="1" applyAlignment="1">
      <alignment horizontal="center"/>
    </xf>
    <xf numFmtId="0" fontId="54" fillId="2" borderId="1" xfId="8" applyFont="1" applyFill="1" applyBorder="1" applyAlignment="1" applyProtection="1">
      <alignment horizontal="left"/>
    </xf>
    <xf numFmtId="0" fontId="54" fillId="2" borderId="20" xfId="8" applyFont="1" applyFill="1" applyBorder="1" applyAlignment="1" applyProtection="1">
      <alignment horizontal="left"/>
    </xf>
    <xf numFmtId="0" fontId="54" fillId="2" borderId="2" xfId="8" applyFont="1" applyFill="1" applyBorder="1" applyAlignment="1" applyProtection="1">
      <alignment horizontal="left"/>
    </xf>
    <xf numFmtId="0" fontId="54" fillId="2" borderId="2" xfId="8" applyFont="1" applyFill="1" applyBorder="1" applyAlignment="1" applyProtection="1">
      <alignment horizontal="left" wrapText="1"/>
    </xf>
    <xf numFmtId="0" fontId="54" fillId="2" borderId="4" xfId="8" applyFont="1" applyFill="1" applyBorder="1" applyAlignment="1" applyProtection="1">
      <alignment horizontal="left" wrapText="1"/>
    </xf>
  </cellXfs>
  <cellStyles count="10">
    <cellStyle name="Normal" xfId="0" builtinId="0"/>
    <cellStyle name="Normal 2" xfId="4"/>
    <cellStyle name="Normal 2 2" xfId="9"/>
    <cellStyle name="Normal 3" xfId="2"/>
    <cellStyle name="Normal 4" xfId="5"/>
    <cellStyle name="Normal 5" xfId="6"/>
    <cellStyle name="Normal 7" xfId="7"/>
    <cellStyle name="Normal 8" xfId="8"/>
    <cellStyle name="Percent 2" xfId="3"/>
    <cellStyle name="Pourcentage" xfId="1" builtinId="5"/>
  </cellStyles>
  <dxfs count="225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71" formatCode="0.0%"/>
    </dxf>
    <dxf>
      <numFmt numFmtId="13" formatCode="0%"/>
    </dxf>
    <dxf>
      <numFmt numFmtId="171" formatCode="0.0%"/>
    </dxf>
    <dxf>
      <numFmt numFmtId="13" formatCode="0%"/>
    </dxf>
    <dxf>
      <numFmt numFmtId="171" formatCode="0.0%"/>
    </dxf>
    <dxf>
      <numFmt numFmtId="13" formatCode="0%"/>
    </dxf>
    <dxf>
      <numFmt numFmtId="171" formatCode="0.0%"/>
    </dxf>
    <dxf>
      <numFmt numFmtId="13" formatCode="0%"/>
    </dxf>
    <dxf>
      <numFmt numFmtId="171" formatCode="0.0%"/>
    </dxf>
    <dxf>
      <numFmt numFmtId="13" formatCode="0%"/>
    </dxf>
    <dxf>
      <numFmt numFmtId="171" formatCode="0.0%"/>
    </dxf>
    <dxf>
      <numFmt numFmtId="13" formatCode="0%"/>
    </dxf>
    <dxf>
      <numFmt numFmtId="171" formatCode="0.0%"/>
    </dxf>
    <dxf>
      <numFmt numFmtId="13" formatCode="0%"/>
    </dxf>
    <dxf>
      <numFmt numFmtId="171" formatCode="0.0%"/>
    </dxf>
    <dxf>
      <fill>
        <patternFill patternType="solid">
          <fgColor indexed="64"/>
          <bgColor theme="0" tint="-0.249977111117893"/>
        </patternFill>
      </fill>
    </dxf>
    <dxf>
      <fill>
        <patternFill patternType="solid">
          <fgColor indexed="64"/>
          <bgColor theme="0" tint="-0.249977111117893"/>
        </patternFill>
      </fill>
    </dxf>
    <dxf>
      <fill>
        <patternFill patternType="solid">
          <fgColor indexed="64"/>
          <bgColor theme="0" tint="-0.249977111117893"/>
        </patternFill>
      </fill>
    </dxf>
    <dxf>
      <fill>
        <patternFill patternType="solid">
          <fgColor indexed="64"/>
          <bgColor theme="0" tint="-0.249977111117893"/>
        </patternFill>
      </fill>
    </dxf>
    <dxf>
      <fill>
        <patternFill patternType="solid">
          <fgColor indexed="64"/>
          <bgColor theme="0" tint="-0.249977111117893"/>
        </patternFill>
      </fill>
    </dxf>
    <dxf>
      <fill>
        <patternFill patternType="solid">
          <fgColor indexed="64"/>
          <bgColor theme="0" tint="-0.249977111117893"/>
        </patternFill>
      </fill>
    </dxf>
    <dxf>
      <font>
        <b/>
        <sz val="11"/>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sz val="11"/>
        <color theme="0"/>
        <name val="Arial Narrow"/>
        <scheme val="none"/>
      </font>
      <fill>
        <patternFill patternType="solid">
          <fgColor indexed="64"/>
          <bgColor theme="0" tint="-0.499984740745262"/>
        </patternFill>
      </fill>
    </dxf>
    <dxf>
      <font>
        <b/>
        <sz val="11"/>
        <color theme="0"/>
        <name val="Arial Narrow"/>
        <scheme val="none"/>
      </font>
      <fill>
        <patternFill patternType="solid">
          <fgColor indexed="64"/>
          <bgColor theme="0" tint="-0.499984740745262"/>
        </patternFill>
      </fill>
    </dxf>
    <dxf>
      <font>
        <b/>
        <sz val="11"/>
        <color theme="0"/>
        <name val="Arial Narrow"/>
        <scheme val="none"/>
      </font>
      <fill>
        <patternFill patternType="solid">
          <fgColor indexed="64"/>
          <bgColor theme="0" tint="-0.499984740745262"/>
        </patternFill>
      </fill>
    </dxf>
    <dxf>
      <font>
        <b/>
        <sz val="11"/>
        <color theme="0"/>
        <name val="Arial Narrow"/>
        <scheme val="none"/>
      </font>
      <fill>
        <patternFill patternType="solid">
          <fgColor indexed="64"/>
          <bgColor theme="0" tint="-0.499984740745262"/>
        </patternFill>
      </fill>
    </dxf>
    <dxf>
      <font>
        <b/>
        <sz val="11"/>
        <color theme="0"/>
        <name val="Arial Narrow"/>
        <scheme val="none"/>
      </font>
      <fill>
        <patternFill patternType="solid">
          <fgColor indexed="64"/>
          <bgColor theme="0" tint="-0.499984740745262"/>
        </patternFill>
      </fill>
    </dxf>
    <dxf>
      <font>
        <b/>
        <sz val="11"/>
        <color theme="0"/>
        <name val="Arial Narrow"/>
        <scheme val="none"/>
      </font>
      <fill>
        <patternFill patternType="solid">
          <fgColor indexed="64"/>
          <bgColor theme="0" tint="-0.499984740745262"/>
        </patternFill>
      </fill>
    </dxf>
    <dxf>
      <font>
        <b/>
        <sz val="11"/>
        <color theme="0"/>
        <name val="Arial Narrow"/>
        <scheme val="none"/>
      </font>
      <fill>
        <patternFill patternType="solid">
          <fgColor indexed="64"/>
          <bgColor theme="0" tint="-0.499984740745262"/>
        </patternFill>
      </fill>
    </dxf>
    <dxf>
      <font>
        <b/>
        <sz val="11"/>
        <color theme="0"/>
        <name val="Arial Narrow"/>
        <scheme val="none"/>
      </font>
      <fill>
        <patternFill patternType="solid">
          <fgColor indexed="64"/>
          <bgColor theme="0" tint="-0.499984740745262"/>
        </patternFill>
      </fill>
    </dxf>
    <dxf>
      <font>
        <b/>
        <sz val="11"/>
        <color theme="0"/>
        <name val="Arial Narrow"/>
        <scheme val="none"/>
      </font>
      <fill>
        <patternFill patternType="solid">
          <fgColor indexed="64"/>
          <bgColor theme="0" tint="-0.499984740745262"/>
        </patternFill>
      </fill>
    </dxf>
    <dxf>
      <font>
        <b/>
        <sz val="11"/>
        <color theme="0"/>
        <name val="Arial Narrow"/>
        <scheme val="none"/>
      </font>
      <fill>
        <patternFill patternType="solid">
          <fgColor indexed="64"/>
          <bgColor theme="0" tint="-0.499984740745262"/>
        </patternFill>
      </fill>
    </dxf>
    <dxf>
      <font>
        <b/>
        <sz val="11"/>
        <color theme="0"/>
        <name val="Arial Narrow"/>
        <scheme val="none"/>
      </font>
      <fill>
        <patternFill patternType="solid">
          <fgColor indexed="64"/>
          <bgColor theme="0" tint="-0.499984740745262"/>
        </patternFill>
      </fill>
    </dxf>
    <dxf>
      <font>
        <b/>
        <sz val="11"/>
        <color theme="0"/>
        <name val="Arial Narrow"/>
        <scheme val="none"/>
      </font>
      <fill>
        <patternFill patternType="solid">
          <fgColor indexed="64"/>
          <bgColor theme="0" tint="-0.499984740745262"/>
        </patternFill>
      </fill>
    </dxf>
    <dxf>
      <font>
        <b/>
        <sz val="11"/>
        <color theme="0"/>
        <name val="Arial Narrow"/>
        <scheme val="none"/>
      </font>
      <fill>
        <patternFill patternType="solid">
          <fgColor indexed="64"/>
          <bgColor theme="0" tint="-0.499984740745262"/>
        </patternFill>
      </fill>
    </dxf>
    <dxf>
      <font>
        <b/>
        <sz val="11"/>
        <color theme="0"/>
        <name val="Arial Narrow"/>
        <scheme val="none"/>
      </font>
      <fill>
        <patternFill patternType="solid">
          <fgColor indexed="64"/>
          <bgColor theme="0" tint="-0.499984740745262"/>
        </patternFill>
      </fill>
    </dxf>
    <dxf>
      <alignment wrapText="1" readingOrder="0"/>
    </dxf>
    <dxf>
      <alignment wrapText="1" readingOrder="0"/>
    </dxf>
    <dxf>
      <font>
        <b/>
        <sz val="11"/>
        <color theme="0"/>
        <name val="Arial Narrow"/>
        <scheme val="none"/>
      </font>
      <fill>
        <patternFill patternType="solid">
          <fgColor indexed="64"/>
          <bgColor theme="0" tint="-0.499984740745262"/>
        </patternFill>
      </fill>
    </dxf>
    <dxf>
      <font>
        <b/>
        <sz val="11"/>
        <color theme="0"/>
        <name val="Arial Narrow"/>
        <scheme val="none"/>
      </font>
      <fill>
        <patternFill patternType="solid">
          <fgColor indexed="64"/>
          <bgColor theme="0" tint="-0.499984740745262"/>
        </patternFill>
      </fill>
    </dxf>
    <dxf>
      <numFmt numFmtId="13" formatCode="0%"/>
    </dxf>
    <dxf>
      <numFmt numFmtId="171" formatCode="0.0%"/>
    </dxf>
    <dxf>
      <numFmt numFmtId="13" formatCode="0%"/>
    </dxf>
    <dxf>
      <numFmt numFmtId="171" formatCode="0.0%"/>
    </dxf>
    <dxf>
      <numFmt numFmtId="13" formatCode="0%"/>
    </dxf>
    <dxf>
      <numFmt numFmtId="171" formatCode="0.0%"/>
    </dxf>
    <dxf>
      <numFmt numFmtId="13" formatCode="0%"/>
    </dxf>
    <dxf>
      <numFmt numFmtId="171" formatCode="0.0%"/>
    </dxf>
    <dxf>
      <numFmt numFmtId="13" formatCode="0%"/>
    </dxf>
    <dxf>
      <numFmt numFmtId="171" formatCode="0.0%"/>
    </dxf>
    <dxf>
      <numFmt numFmtId="13" formatCode="0%"/>
    </dxf>
    <dxf>
      <numFmt numFmtId="171" formatCode="0.0%"/>
    </dxf>
    <dxf>
      <numFmt numFmtId="13" formatCode="0%"/>
    </dxf>
    <dxf>
      <numFmt numFmtId="171" formatCode="0.0%"/>
    </dxf>
    <dxf>
      <numFmt numFmtId="13" formatCode="0%"/>
    </dxf>
    <dxf>
      <numFmt numFmtId="171" formatCode="0.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b/>
        <sz val="11"/>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sz val="11"/>
        <color theme="0"/>
        <name val="Arial Narrow"/>
        <scheme val="none"/>
      </font>
      <fill>
        <patternFill patternType="solid">
          <fgColor indexed="64"/>
          <bgColor theme="0" tint="-0.499984740745262"/>
        </patternFill>
      </fill>
    </dxf>
    <dxf>
      <font>
        <b/>
        <sz val="11"/>
        <color theme="0"/>
        <name val="Arial Narrow"/>
        <scheme val="none"/>
      </font>
      <fill>
        <patternFill patternType="solid">
          <fgColor indexed="64"/>
          <bgColor theme="0" tint="-0.499984740745262"/>
        </patternFill>
      </fill>
    </dxf>
    <dxf>
      <font>
        <b/>
        <sz val="11"/>
        <color theme="0"/>
        <name val="Arial Narrow"/>
        <scheme val="none"/>
      </font>
      <fill>
        <patternFill patternType="solid">
          <fgColor indexed="64"/>
          <bgColor theme="0" tint="-0.499984740745262"/>
        </patternFill>
      </fill>
    </dxf>
    <dxf>
      <font>
        <b/>
        <sz val="11"/>
        <color theme="0"/>
        <name val="Arial Narrow"/>
        <scheme val="none"/>
      </font>
      <fill>
        <patternFill patternType="solid">
          <fgColor indexed="64"/>
          <bgColor theme="0" tint="-0.499984740745262"/>
        </patternFill>
      </fill>
    </dxf>
    <dxf>
      <font>
        <b/>
        <sz val="11"/>
        <color theme="0"/>
        <name val="Arial Narrow"/>
        <scheme val="none"/>
      </font>
      <fill>
        <patternFill patternType="solid">
          <fgColor indexed="64"/>
          <bgColor theme="0" tint="-0.499984740745262"/>
        </patternFill>
      </fill>
    </dxf>
    <dxf>
      <font>
        <b/>
        <sz val="11"/>
        <color theme="0"/>
        <name val="Arial Narrow"/>
        <scheme val="none"/>
      </font>
      <fill>
        <patternFill patternType="solid">
          <fgColor indexed="64"/>
          <bgColor theme="0" tint="-0.499984740745262"/>
        </patternFill>
      </fill>
    </dxf>
    <dxf>
      <font>
        <b/>
        <sz val="11"/>
        <color theme="0"/>
        <name val="Arial Narrow"/>
        <scheme val="none"/>
      </font>
      <fill>
        <patternFill patternType="solid">
          <fgColor indexed="64"/>
          <bgColor theme="0" tint="-0.499984740745262"/>
        </patternFill>
      </fill>
    </dxf>
    <dxf>
      <font>
        <b/>
        <sz val="11"/>
        <color theme="0"/>
        <name val="Arial Narrow"/>
        <scheme val="none"/>
      </font>
      <fill>
        <patternFill patternType="solid">
          <fgColor indexed="64"/>
          <bgColor theme="0" tint="-0.499984740745262"/>
        </patternFill>
      </fill>
    </dxf>
    <dxf>
      <font>
        <b/>
        <sz val="11"/>
        <color theme="0"/>
        <name val="Arial Narrow"/>
        <scheme val="none"/>
      </font>
      <fill>
        <patternFill patternType="solid">
          <fgColor indexed="64"/>
          <bgColor theme="0" tint="-0.499984740745262"/>
        </patternFill>
      </fill>
    </dxf>
    <dxf>
      <font>
        <b/>
        <sz val="11"/>
        <color theme="0"/>
        <name val="Arial Narrow"/>
        <scheme val="none"/>
      </font>
      <fill>
        <patternFill patternType="solid">
          <fgColor indexed="64"/>
          <bgColor theme="0" tint="-0.499984740745262"/>
        </patternFill>
      </fill>
    </dxf>
    <dxf>
      <font>
        <b/>
        <sz val="11"/>
        <color theme="0"/>
        <name val="Arial Narrow"/>
        <scheme val="none"/>
      </font>
      <fill>
        <patternFill patternType="solid">
          <fgColor indexed="64"/>
          <bgColor theme="0" tint="-0.499984740745262"/>
        </patternFill>
      </fill>
    </dxf>
    <dxf>
      <font>
        <b/>
        <sz val="11"/>
        <color theme="0"/>
        <name val="Arial Narrow"/>
        <scheme val="none"/>
      </font>
      <fill>
        <patternFill patternType="solid">
          <fgColor indexed="64"/>
          <bgColor theme="0" tint="-0.499984740745262"/>
        </patternFill>
      </fill>
    </dxf>
    <dxf>
      <font>
        <b/>
        <sz val="11"/>
        <color theme="0"/>
        <name val="Arial Narrow"/>
        <scheme val="none"/>
      </font>
      <fill>
        <patternFill patternType="solid">
          <fgColor indexed="64"/>
          <bgColor theme="0" tint="-0.499984740745262"/>
        </patternFill>
      </fill>
    </dxf>
    <dxf>
      <font>
        <b/>
        <sz val="11"/>
        <color theme="0"/>
        <name val="Arial Narrow"/>
        <scheme val="none"/>
      </font>
      <fill>
        <patternFill patternType="solid">
          <fgColor indexed="64"/>
          <bgColor theme="0" tint="-0.499984740745262"/>
        </patternFill>
      </fill>
    </dxf>
    <dxf>
      <alignment horizontal="center" readingOrder="0"/>
    </dxf>
    <dxf>
      <alignment horizontal="center" readingOrder="0"/>
    </dxf>
    <dxf>
      <alignment horizontal="general" readingOrder="0"/>
    </dxf>
    <dxf>
      <alignment horizontal="general" readingOrder="0"/>
    </dxf>
    <dxf>
      <alignment horizontal="general" readingOrder="0"/>
    </dxf>
    <dxf>
      <alignment horizontal="center" readingOrder="0"/>
    </dxf>
    <dxf>
      <alignment horizontal="center" readingOrder="0"/>
    </dxf>
    <dxf>
      <font>
        <b/>
        <sz val="11"/>
        <color theme="0"/>
        <name val="Arial Narrow"/>
        <scheme val="none"/>
      </font>
      <fill>
        <patternFill patternType="solid">
          <fgColor indexed="64"/>
          <bgColor theme="0" tint="-0.499984740745262"/>
        </patternFill>
      </fill>
    </dxf>
    <dxf>
      <font>
        <b/>
        <sz val="11"/>
        <color theme="0"/>
        <name val="Arial Narrow"/>
        <scheme val="none"/>
      </font>
      <fill>
        <patternFill patternType="solid">
          <fgColor indexed="64"/>
          <bgColor theme="0" tint="-0.499984740745262"/>
        </patternFill>
      </fill>
    </dxf>
    <dxf>
      <font>
        <b/>
        <sz val="11"/>
        <color theme="0"/>
        <name val="Arial Narrow"/>
        <scheme val="none"/>
      </font>
      <fill>
        <patternFill patternType="solid">
          <fgColor indexed="64"/>
          <bgColor theme="0" tint="-0.499984740745262"/>
        </patternFill>
      </fill>
    </dxf>
    <dxf>
      <font>
        <b/>
        <sz val="11"/>
        <color theme="0"/>
        <name val="Arial Narrow"/>
        <scheme val="none"/>
      </font>
      <fill>
        <patternFill patternType="solid">
          <fgColor indexed="64"/>
          <bgColor theme="0" tint="-0.499984740745262"/>
        </patternFill>
      </fill>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font>
        <b/>
        <sz val="11"/>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sz val="11"/>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numFmt numFmtId="13" formatCode="0%"/>
    </dxf>
    <dxf>
      <numFmt numFmtId="171" formatCode="0.0%"/>
    </dxf>
    <dxf>
      <numFmt numFmtId="13" formatCode="0%"/>
    </dxf>
    <dxf>
      <numFmt numFmtId="171" formatCode="0.0%"/>
    </dxf>
    <dxf>
      <numFmt numFmtId="13" formatCode="0%"/>
    </dxf>
    <dxf>
      <numFmt numFmtId="171" formatCode="0.0%"/>
    </dxf>
    <dxf>
      <numFmt numFmtId="13" formatCode="0%"/>
    </dxf>
    <dxf>
      <numFmt numFmtId="171" formatCode="0.0%"/>
    </dxf>
    <dxf>
      <numFmt numFmtId="13" formatCode="0%"/>
    </dxf>
    <dxf>
      <numFmt numFmtId="171" formatCode="0.0%"/>
    </dxf>
    <dxf>
      <numFmt numFmtId="13" formatCode="0%"/>
    </dxf>
    <dxf>
      <numFmt numFmtId="171" formatCode="0.0%"/>
    </dxf>
    <dxf>
      <numFmt numFmtId="13" formatCode="0%"/>
    </dxf>
    <dxf>
      <numFmt numFmtId="171" formatCode="0.0%"/>
    </dxf>
    <dxf>
      <numFmt numFmtId="13" formatCode="0%"/>
    </dxf>
    <dxf>
      <numFmt numFmtId="171" formatCode="0.0%"/>
    </dxf>
    <dxf>
      <font>
        <b/>
        <color theme="0"/>
        <name val="Arial Narrow"/>
        <scheme val="none"/>
      </font>
      <fill>
        <patternFill patternType="solid">
          <fgColor indexed="64"/>
          <bgColor theme="0" tint="-0.249977111117893"/>
        </patternFill>
      </fill>
    </dxf>
    <dxf>
      <font>
        <b/>
        <color theme="0"/>
        <name val="Arial Narrow"/>
        <scheme val="none"/>
      </font>
      <fill>
        <patternFill patternType="solid">
          <fgColor indexed="64"/>
          <bgColor theme="0" tint="-0.249977111117893"/>
        </patternFill>
      </fill>
    </dxf>
    <dxf>
      <font>
        <b/>
        <color theme="0"/>
        <name val="Arial Narrow"/>
        <scheme val="none"/>
      </font>
      <fill>
        <patternFill patternType="solid">
          <fgColor indexed="64"/>
          <bgColor theme="0" tint="-0.249977111117893"/>
        </patternFill>
      </fill>
    </dxf>
    <dxf>
      <font>
        <b/>
        <color theme="0"/>
        <name val="Arial Narrow"/>
        <scheme val="none"/>
      </font>
      <fill>
        <patternFill patternType="solid">
          <fgColor indexed="64"/>
          <bgColor theme="0" tint="-0.249977111117893"/>
        </patternFill>
      </fill>
    </dxf>
    <dxf>
      <font>
        <b/>
        <color theme="0"/>
        <name val="Arial Narrow"/>
        <scheme val="none"/>
      </font>
      <fill>
        <patternFill patternType="solid">
          <fgColor indexed="64"/>
          <bgColor theme="0" tint="-0.249977111117893"/>
        </patternFill>
      </fill>
    </dxf>
    <dxf>
      <font>
        <b/>
        <color theme="0"/>
        <name val="Arial Narrow"/>
        <scheme val="none"/>
      </font>
      <fill>
        <patternFill patternType="solid">
          <fgColor indexed="64"/>
          <bgColor theme="0" tint="-0.249977111117893"/>
        </patternFill>
      </fill>
    </dxf>
    <dxf>
      <font>
        <b/>
        <color theme="0"/>
        <name val="Arial Narrow"/>
        <scheme val="none"/>
      </font>
      <fill>
        <patternFill patternType="solid">
          <fgColor indexed="64"/>
          <bgColor theme="0" tint="-0.249977111117893"/>
        </patternFill>
      </fill>
    </dxf>
    <dxf>
      <font>
        <b/>
        <color theme="0"/>
        <name val="Arial Narrow"/>
        <scheme val="none"/>
      </font>
      <fill>
        <patternFill patternType="solid">
          <fgColor indexed="64"/>
          <bgColor theme="0" tint="-0.249977111117893"/>
        </patternFill>
      </fill>
    </dxf>
    <dxf>
      <font>
        <b/>
        <color theme="0"/>
        <name val="Arial Narrow"/>
        <scheme val="none"/>
      </font>
      <fill>
        <patternFill patternType="solid">
          <fgColor indexed="64"/>
          <bgColor theme="0" tint="-0.249977111117893"/>
        </patternFill>
      </fill>
    </dxf>
    <dxf>
      <font>
        <b/>
        <color theme="0"/>
        <name val="Arial Narrow"/>
        <scheme val="none"/>
      </font>
      <fill>
        <patternFill patternType="solid">
          <fgColor indexed="64"/>
          <bgColor theme="0" tint="-0.249977111117893"/>
        </patternFill>
      </fill>
    </dxf>
    <dxf>
      <font>
        <b/>
        <color theme="0"/>
        <name val="Arial Narrow"/>
        <scheme val="none"/>
      </font>
      <fill>
        <patternFill patternType="solid">
          <fgColor indexed="64"/>
          <bgColor theme="0" tint="-0.249977111117893"/>
        </patternFill>
      </fill>
    </dxf>
    <dxf>
      <font>
        <b/>
        <color theme="0"/>
        <name val="Arial Narrow"/>
        <scheme val="none"/>
      </font>
      <fill>
        <patternFill patternType="solid">
          <fgColor indexed="64"/>
          <bgColor theme="0" tint="-0.249977111117893"/>
        </patternFill>
      </fill>
    </dxf>
    <dxf>
      <fill>
        <patternFill patternType="solid">
          <fgColor indexed="64"/>
          <bgColor theme="0" tint="-0.249977111117893"/>
        </patternFill>
      </fill>
    </dxf>
    <dxf>
      <fill>
        <patternFill patternType="solid">
          <fgColor indexed="64"/>
          <bgColor theme="0" tint="-0.249977111117893"/>
        </patternFill>
      </fill>
    </dxf>
    <dxf>
      <font>
        <b/>
        <sz val="11"/>
        <color theme="0"/>
        <name val="Arial Narrow"/>
        <scheme val="none"/>
      </font>
      <fill>
        <patternFill patternType="solid">
          <fgColor indexed="64"/>
          <bgColor theme="0" tint="-0.499984740745262"/>
        </patternFill>
      </fill>
    </dxf>
    <dxf>
      <font>
        <b/>
        <sz val="11"/>
        <color theme="0"/>
      </font>
      <fill>
        <patternFill patternType="solid">
          <fgColor indexed="64"/>
          <bgColor theme="0" tint="-0.499984740745262"/>
        </patternFill>
      </fill>
    </dxf>
    <dxf>
      <font>
        <b/>
        <sz val="11"/>
        <color theme="0"/>
      </font>
      <fill>
        <patternFill patternType="solid">
          <fgColor indexed="64"/>
          <bgColor theme="0" tint="-0.499984740745262"/>
        </patternFill>
      </fill>
    </dxf>
    <dxf>
      <font>
        <b/>
        <sz val="11"/>
        <color theme="0"/>
      </font>
      <fill>
        <patternFill patternType="solid">
          <fgColor indexed="64"/>
          <bgColor theme="0" tint="-0.499984740745262"/>
        </patternFill>
      </fill>
    </dxf>
    <dxf>
      <font>
        <b/>
        <sz val="11"/>
        <color theme="0"/>
      </font>
      <fill>
        <patternFill patternType="solid">
          <fgColor indexed="64"/>
          <bgColor theme="0" tint="-0.499984740745262"/>
        </patternFill>
      </fill>
    </dxf>
    <dxf>
      <font>
        <b/>
        <sz val="11"/>
        <color theme="0"/>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ill>
        <patternFill patternType="solid">
          <bgColor theme="0" tint="-0.499984740745262"/>
        </patternFill>
      </fill>
    </dxf>
    <dxf>
      <numFmt numFmtId="14" formatCode="0.00%"/>
    </dxf>
    <dxf>
      <font>
        <b/>
        <sz val="11"/>
        <color theme="0"/>
        <name val="Arial Narrow"/>
        <scheme val="none"/>
      </font>
      <fill>
        <patternFill patternType="solid">
          <fgColor indexed="64"/>
          <bgColor theme="0" tint="-0.499984740745262"/>
        </patternFill>
      </fill>
    </dxf>
    <dxf>
      <font>
        <b/>
        <sz val="11"/>
        <color theme="0"/>
      </font>
      <fill>
        <patternFill patternType="solid">
          <fgColor indexed="64"/>
          <bgColor theme="0" tint="-0.499984740745262"/>
        </patternFill>
      </fill>
    </dxf>
    <dxf>
      <font>
        <b/>
        <sz val="11"/>
        <color theme="0"/>
      </font>
      <fill>
        <patternFill patternType="solid">
          <fgColor indexed="64"/>
          <bgColor theme="0" tint="-0.499984740745262"/>
        </patternFill>
      </fill>
    </dxf>
    <dxf>
      <font>
        <b/>
        <sz val="11"/>
        <color theme="0"/>
      </font>
      <fill>
        <patternFill patternType="solid">
          <fgColor indexed="64"/>
          <bgColor theme="0" tint="-0.499984740745262"/>
        </patternFill>
      </fill>
    </dxf>
    <dxf>
      <font>
        <b/>
        <sz val="11"/>
        <color theme="0"/>
      </font>
      <fill>
        <patternFill patternType="solid">
          <fgColor indexed="64"/>
          <bgColor theme="0" tint="-0.499984740745262"/>
        </patternFill>
      </fill>
    </dxf>
    <dxf>
      <font>
        <b/>
        <sz val="11"/>
        <color theme="0"/>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b/>
        <sz val="11"/>
        <color theme="0"/>
      </font>
      <fill>
        <patternFill patternType="solid">
          <fgColor indexed="64"/>
          <bgColor theme="0" tint="-0.499984740745262"/>
        </patternFill>
      </fill>
    </dxf>
    <dxf>
      <font>
        <b/>
        <sz val="11"/>
        <color theme="0"/>
      </font>
      <fill>
        <patternFill patternType="solid">
          <fgColor indexed="64"/>
          <bgColor theme="0" tint="-0.499984740745262"/>
        </patternFill>
      </fill>
    </dxf>
    <dxf>
      <font>
        <b/>
        <sz val="11"/>
        <color theme="0"/>
      </font>
      <fill>
        <patternFill patternType="solid">
          <fgColor indexed="64"/>
          <bgColor theme="0" tint="-0.499984740745262"/>
        </patternFill>
      </fill>
    </dxf>
    <dxf>
      <font>
        <b/>
        <sz val="11"/>
        <color theme="0"/>
      </font>
      <fill>
        <patternFill patternType="solid">
          <fgColor indexed="64"/>
          <bgColor theme="0" tint="-0.499984740745262"/>
        </patternFill>
      </fill>
    </dxf>
    <dxf>
      <font>
        <b/>
        <sz val="11"/>
        <color theme="0"/>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color theme="0"/>
      </font>
    </dxf>
    <dxf>
      <font>
        <color theme="0"/>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b val="0"/>
      </font>
    </dxf>
    <dxf>
      <font>
        <b/>
      </font>
    </dxf>
    <dxf>
      <font>
        <color auto="1"/>
      </font>
    </dxf>
    <dxf>
      <fill>
        <patternFill>
          <bgColor theme="0"/>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ill>
        <patternFill patternType="solid">
          <fgColor indexed="64"/>
          <bgColor theme="0" tint="-0.499984740745262"/>
        </patternFill>
      </fill>
    </dxf>
    <dxf>
      <fill>
        <patternFill patternType="solid">
          <fgColor indexed="64"/>
          <bgColor theme="0" tint="-0.499984740745262"/>
        </patternFill>
      </fill>
    </dxf>
    <dxf>
      <fill>
        <patternFill patternType="solid">
          <fgColor indexed="64"/>
          <bgColor theme="0" tint="-0.499984740745262"/>
        </patternFill>
      </fill>
    </dxf>
    <dxf>
      <fill>
        <patternFill patternType="solid">
          <fgColor indexed="64"/>
          <bgColor theme="0" tint="-0.499984740745262"/>
        </patternFill>
      </fill>
    </dxf>
    <dxf>
      <fill>
        <patternFill patternType="solid">
          <fgColor indexed="64"/>
          <bgColor theme="0" tint="-0.499984740745262"/>
        </patternFill>
      </fill>
    </dxf>
    <dxf>
      <fill>
        <patternFill patternType="solid">
          <fgColor indexed="64"/>
          <bgColor theme="0" tint="-0.499984740745262"/>
        </patternFill>
      </fill>
    </dxf>
    <dxf>
      <fill>
        <patternFill patternType="solid">
          <fgColor indexed="64"/>
          <bgColor theme="0" tint="-0.499984740745262"/>
        </patternFill>
      </fill>
    </dxf>
    <dxf>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sz val="11"/>
      </font>
      <fill>
        <patternFill>
          <bgColor indexed="64"/>
        </patternFill>
      </fill>
    </dxf>
    <dxf>
      <font>
        <sz val="11"/>
      </font>
      <fill>
        <patternFill>
          <bgColor indexed="64"/>
        </patternFill>
      </fill>
    </dxf>
    <dxf>
      <font>
        <b/>
        <sz val="11"/>
        <color theme="0"/>
      </font>
      <fill>
        <patternFill patternType="solid">
          <fgColor indexed="64"/>
          <bgColor theme="0" tint="-0.499984740745262"/>
        </patternFill>
      </fill>
    </dxf>
    <dxf>
      <font>
        <b/>
        <sz val="11"/>
        <color theme="0"/>
      </font>
      <fill>
        <patternFill patternType="solid">
          <fgColor indexed="64"/>
          <bgColor theme="0" tint="-0.499984740745262"/>
        </patternFill>
      </fill>
    </dxf>
    <dxf>
      <font>
        <b/>
        <sz val="11"/>
        <color theme="0"/>
      </font>
      <fill>
        <patternFill patternType="solid">
          <fgColor indexed="64"/>
          <bgColor theme="0" tint="-0.499984740745262"/>
        </patternFill>
      </fill>
    </dxf>
    <dxf>
      <font>
        <color theme="0"/>
      </font>
      <fill>
        <patternFill>
          <bgColor indexed="64"/>
        </patternFill>
      </fill>
    </dxf>
    <dxf>
      <font>
        <color theme="0"/>
      </font>
      <fill>
        <patternFill>
          <bgColor indexed="64"/>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font>
      <fill>
        <patternFill patternType="solid">
          <fgColor indexed="64"/>
          <bgColor theme="0" tint="-0.499984740745262"/>
        </patternFill>
      </fill>
      <alignment horizontal="general" vertical="bottom" textRotation="0" wrapText="0" indent="0" justifyLastLine="0" shrinkToFit="0" readingOrder="0"/>
    </dxf>
    <dxf>
      <font>
        <b/>
        <color theme="0"/>
      </font>
      <fill>
        <patternFill patternType="solid">
          <fgColor indexed="64"/>
          <bgColor theme="0" tint="-0.499984740745262"/>
        </patternFill>
      </fill>
      <alignment horizontal="general" vertical="bottom" textRotation="0" wrapText="0" indent="0" justifyLastLine="0" shrinkToFit="0" readingOrder="0"/>
    </dxf>
    <dxf>
      <alignment horizontal="right" readingOrder="0"/>
    </dxf>
    <dxf>
      <font>
        <color auto="1"/>
      </font>
    </dxf>
    <dxf>
      <font>
        <color auto="1"/>
      </font>
    </dxf>
    <dxf>
      <fill>
        <patternFill patternType="none">
          <fgColor indexed="64"/>
          <bgColor indexed="65"/>
        </patternFill>
      </fill>
    </dxf>
    <dxf>
      <fill>
        <patternFill patternType="none">
          <fgColor indexed="64"/>
          <bgColor indexed="65"/>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patternType="none">
          <fgColor indexed="64"/>
          <bgColor indexed="65"/>
        </patternFill>
      </fill>
      <alignment horizontal="left" readingOrder="0"/>
    </dxf>
    <dxf>
      <fill>
        <patternFill patternType="none">
          <fgColor indexed="64"/>
          <bgColor indexed="65"/>
        </patternFill>
      </fill>
      <alignment horizontal="left"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val="0"/>
      </font>
    </dxf>
    <dxf>
      <font>
        <color auto="1"/>
      </font>
    </dxf>
    <dxf>
      <font>
        <b val="0"/>
      </font>
    </dxf>
    <dxf>
      <font>
        <color auto="1"/>
      </font>
    </dxf>
    <dxf>
      <fill>
        <patternFill>
          <bgColor auto="1"/>
        </patternFill>
      </fill>
    </dxf>
    <dxf>
      <fill>
        <patternFill patternType="none">
          <fgColor indexed="64"/>
          <bgColor indexed="65"/>
        </patternFill>
      </fill>
    </dxf>
    <dxf>
      <fill>
        <patternFill patternType="none">
          <fgColor indexed="64"/>
          <bgColor indexed="65"/>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font>
      <fill>
        <patternFill patternType="solid">
          <fgColor indexed="64"/>
          <bgColor theme="0" tint="-0.499984740745262"/>
        </patternFill>
      </fill>
      <alignment horizontal="general" vertical="bottom" textRotation="0" wrapText="0" indent="0" justifyLastLine="0" shrinkToFit="0" readingOrder="0"/>
    </dxf>
    <dxf>
      <font>
        <b/>
        <color theme="0"/>
      </font>
      <fill>
        <patternFill patternType="solid">
          <fgColor indexed="64"/>
          <bgColor theme="0" tint="-0.499984740745262"/>
        </patternFill>
      </fill>
      <alignment horizontal="general" vertical="bottom" textRotation="0" wrapText="0" indent="0" justifyLastLine="0" shrinkToFit="0" readingOrder="0"/>
    </dxf>
    <dxf>
      <alignment horizontal="left" readingOrder="0"/>
    </dxf>
    <dxf>
      <alignment horizontal="left" readingOrder="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val="0"/>
      </font>
    </dxf>
    <dxf>
      <numFmt numFmtId="13" formatCode="0%"/>
    </dxf>
    <dxf>
      <numFmt numFmtId="171" formatCode="0.0%"/>
    </dxf>
    <dxf>
      <font>
        <color auto="1"/>
      </font>
    </dxf>
    <dxf>
      <font>
        <color auto="1"/>
      </font>
    </dxf>
    <dxf>
      <fill>
        <patternFill patternType="none">
          <bgColor auto="1"/>
        </patternFill>
      </fill>
    </dxf>
    <dxf>
      <fill>
        <patternFill patternType="none">
          <bgColor auto="1"/>
        </patternFill>
      </fill>
    </dxf>
    <dxf>
      <numFmt numFmtId="14" formatCode="0.0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val="0"/>
      </font>
    </dxf>
    <dxf>
      <font>
        <color auto="1"/>
      </font>
    </dxf>
    <dxf>
      <font>
        <b val="0"/>
      </font>
    </dxf>
    <dxf>
      <font>
        <b val="0"/>
      </font>
    </dxf>
    <dxf>
      <font>
        <color auto="1"/>
      </font>
    </dxf>
    <dxf>
      <font>
        <color auto="1"/>
      </font>
    </dxf>
    <dxf>
      <font>
        <b val="0"/>
      </font>
    </dxf>
    <dxf>
      <font>
        <b val="0"/>
      </font>
    </dxf>
    <dxf>
      <font>
        <color auto="1"/>
      </font>
    </dxf>
    <dxf>
      <font>
        <color auto="1"/>
      </font>
    </dxf>
    <dxf>
      <font>
        <color theme="0"/>
      </font>
    </dxf>
    <dxf>
      <font>
        <b val="0"/>
      </font>
    </dxf>
    <dxf>
      <font>
        <b/>
      </font>
    </dxf>
    <dxf>
      <font>
        <b val="0"/>
      </font>
    </dxf>
    <dxf>
      <font>
        <b val="0"/>
      </font>
    </dxf>
    <dxf>
      <font>
        <b val="0"/>
      </font>
    </dxf>
    <dxf>
      <font>
        <b val="0"/>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theme="0"/>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ill>
        <patternFill patternType="solid">
          <fgColor indexed="64"/>
          <bgColor theme="0" tint="-0.499984740745262"/>
        </patternFill>
      </fill>
    </dxf>
    <dxf>
      <fill>
        <patternFill patternType="solid">
          <fgColor indexed="64"/>
          <bgColor theme="0" tint="-0.499984740745262"/>
        </patternFill>
      </fill>
    </dxf>
    <dxf>
      <fill>
        <patternFill patternType="solid">
          <fgColor indexed="64"/>
          <bgColor theme="0" tint="-0.499984740745262"/>
        </patternFill>
      </fill>
    </dxf>
    <dxf>
      <fill>
        <patternFill patternType="solid">
          <fgColor indexed="64"/>
          <bgColor theme="0" tint="-0.499984740745262"/>
        </patternFill>
      </fill>
    </dxf>
    <dxf>
      <font>
        <color auto="1"/>
      </font>
    </dxf>
    <dxf>
      <fill>
        <patternFill>
          <bgColor auto="1"/>
        </patternFill>
      </fill>
    </dxf>
    <dxf>
      <font>
        <b/>
      </font>
    </dxf>
    <dxf>
      <font>
        <b/>
      </font>
    </dxf>
    <dxf>
      <font>
        <b/>
      </font>
    </dxf>
    <dxf>
      <font>
        <b/>
      </font>
    </dxf>
    <dxf>
      <font>
        <b/>
      </font>
    </dxf>
    <dxf>
      <font>
        <b/>
      </font>
    </dxf>
    <dxf>
      <font>
        <b/>
      </font>
    </dxf>
    <dxf>
      <font>
        <b/>
      </font>
    </dxf>
    <dxf>
      <font>
        <b/>
        <color theme="0"/>
        <name val="Arial Narrow"/>
        <scheme val="none"/>
      </font>
      <fill>
        <patternFill patternType="solid">
          <fgColor indexed="64"/>
          <bgColor theme="0" tint="-0.499984740745262"/>
        </patternFill>
      </fill>
      <alignment horizontal="left" readingOrder="0"/>
    </dxf>
    <dxf>
      <font>
        <b/>
        <color theme="0"/>
        <name val="Arial Narrow"/>
        <scheme val="none"/>
      </font>
      <fill>
        <patternFill patternType="solid">
          <fgColor indexed="64"/>
          <bgColor theme="0" tint="-0.499984740745262"/>
        </patternFill>
      </fill>
      <alignment horizontal="left" readingOrder="0"/>
    </dxf>
    <dxf>
      <font>
        <b/>
        <color theme="0"/>
        <name val="Arial Narrow"/>
        <scheme val="none"/>
      </font>
      <fill>
        <patternFill patternType="solid">
          <fgColor indexed="64"/>
          <bgColor theme="0" tint="-0.499984740745262"/>
        </patternFill>
      </fill>
      <alignment horizontal="left" readingOrder="0"/>
    </dxf>
    <dxf>
      <font>
        <b/>
        <color theme="0"/>
        <name val="Arial Narrow"/>
        <scheme val="none"/>
      </font>
      <fill>
        <patternFill patternType="solid">
          <fgColor indexed="64"/>
          <bgColor theme="0" tint="-0.499984740745262"/>
        </patternFill>
      </fill>
      <alignment horizontal="left" readingOrder="0"/>
    </dxf>
    <dxf>
      <font>
        <b/>
        <color theme="0"/>
        <name val="Arial Narrow"/>
        <scheme val="none"/>
      </font>
      <fill>
        <patternFill patternType="solid">
          <fgColor indexed="64"/>
          <bgColor theme="0" tint="-0.499984740745262"/>
        </patternFill>
      </fill>
      <alignment horizontal="left" readingOrder="0"/>
    </dxf>
    <dxf>
      <font>
        <b/>
        <color theme="0"/>
        <name val="Arial Narrow"/>
        <scheme val="none"/>
      </font>
      <fill>
        <patternFill patternType="solid">
          <fgColor indexed="64"/>
          <bgColor theme="0" tint="-0.499984740745262"/>
        </patternFill>
      </fill>
      <alignment horizontal="left" readingOrder="0"/>
    </dxf>
    <dxf>
      <font>
        <b/>
        <color theme="0"/>
        <name val="Arial Narrow"/>
        <scheme val="none"/>
      </font>
      <fill>
        <patternFill patternType="solid">
          <fgColor indexed="64"/>
          <bgColor theme="0" tint="-0.499984740745262"/>
        </patternFill>
      </fill>
      <alignment horizontal="left" readingOrder="0"/>
    </dxf>
    <dxf>
      <font>
        <b/>
        <color theme="0"/>
        <name val="Arial Narrow"/>
        <scheme val="none"/>
      </font>
      <fill>
        <patternFill patternType="solid">
          <fgColor indexed="64"/>
          <bgColor theme="0" tint="-0.499984740745262"/>
        </patternFill>
      </fill>
      <alignment horizontal="left" readingOrder="0"/>
    </dxf>
    <dxf>
      <fill>
        <patternFill patternType="solid">
          <fgColor indexed="64"/>
          <bgColor theme="4" tint="0.79998168889431442"/>
        </patternFill>
      </fill>
    </dxf>
    <dxf>
      <fill>
        <patternFill patternType="solid">
          <fgColor indexed="64"/>
          <bgColor theme="4" tint="0.79998168889431442"/>
        </patternFill>
      </fill>
    </dxf>
    <dxf>
      <fill>
        <patternFill patternType="solid">
          <fgColor indexed="64"/>
          <bgColor theme="4" tint="0.79998168889431442"/>
        </patternFill>
      </fill>
    </dxf>
    <dxf>
      <fill>
        <patternFill patternType="solid">
          <fgColor indexed="64"/>
          <bgColor theme="4" tint="0.79998168889431442"/>
        </patternFill>
      </fill>
    </dxf>
    <dxf>
      <font>
        <b val="0"/>
      </font>
    </dxf>
    <dxf>
      <font>
        <b val="0"/>
      </font>
    </dxf>
    <dxf>
      <font>
        <color auto="1"/>
      </font>
    </dxf>
    <dxf>
      <font>
        <color auto="1"/>
      </font>
    </dxf>
    <dxf>
      <fill>
        <patternFill patternType="none">
          <bgColor auto="1"/>
        </patternFill>
      </fill>
    </dxf>
    <dxf>
      <fill>
        <patternFill patternType="none">
          <bgColor auto="1"/>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71" formatCode="0.0%"/>
    </dxf>
    <dxf>
      <font>
        <b val="0"/>
      </font>
    </dxf>
    <dxf>
      <font>
        <b val="0"/>
      </font>
    </dxf>
    <dxf>
      <fill>
        <patternFill patternType="none">
          <bgColor auto="1"/>
        </patternFill>
      </fill>
    </dxf>
    <dxf>
      <fill>
        <patternFill patternType="none">
          <bgColor auto="1"/>
        </patternFill>
      </fill>
    </dxf>
    <dxf>
      <font>
        <color auto="1"/>
      </font>
    </dxf>
    <dxf>
      <font>
        <color auto="1"/>
      </font>
    </dxf>
    <dxf>
      <numFmt numFmtId="14" formatCode="0.0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val="0"/>
      </font>
    </dxf>
    <dxf>
      <font>
        <b val="0"/>
      </font>
    </dxf>
    <dxf>
      <font>
        <color auto="1"/>
      </font>
    </dxf>
    <dxf>
      <font>
        <color auto="1"/>
      </font>
    </dxf>
    <dxf>
      <fill>
        <patternFill patternType="none">
          <bgColor auto="1"/>
        </patternFill>
      </fill>
    </dxf>
    <dxf>
      <fill>
        <patternFill patternType="none">
          <bgColor auto="1"/>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val="0"/>
      </font>
    </dxf>
    <dxf>
      <font>
        <b val="0"/>
      </font>
    </dxf>
    <dxf>
      <font>
        <color auto="1"/>
      </font>
    </dxf>
    <dxf>
      <font>
        <color auto="1"/>
      </font>
    </dxf>
    <dxf>
      <fill>
        <patternFill patternType="none">
          <bgColor auto="1"/>
        </patternFill>
      </fill>
    </dxf>
    <dxf>
      <fill>
        <patternFill patternType="none">
          <bgColor auto="1"/>
        </patternFill>
      </fill>
    </dxf>
    <dxf>
      <font>
        <b/>
        <color theme="0"/>
      </font>
      <fill>
        <patternFill patternType="solid">
          <fgColor indexed="64"/>
          <bgColor theme="0" tint="-0.499984740745262"/>
        </patternFill>
      </fill>
      <alignment horizontal="general" vertical="bottom" textRotation="0" wrapText="0" indent="0" justifyLastLine="0" shrinkToFit="0" readingOrder="0"/>
    </dxf>
    <dxf>
      <font>
        <b/>
        <color theme="0"/>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color auto="1"/>
      </font>
    </dxf>
    <dxf>
      <font>
        <color auto="1"/>
      </font>
    </dxf>
    <dxf>
      <fill>
        <patternFill patternType="none">
          <fgColor indexed="64"/>
          <bgColor indexed="65"/>
        </patternFill>
      </fill>
    </dxf>
    <dxf>
      <fill>
        <patternFill patternType="none">
          <fgColor indexed="64"/>
          <bgColor indexed="65"/>
        </patternFill>
      </fill>
    </dxf>
    <dxf>
      <numFmt numFmtId="0" formatCode="General"/>
    </dxf>
    <dxf>
      <numFmt numFmtId="13" formatCode="0%"/>
    </dxf>
    <dxf>
      <numFmt numFmtId="14" formatCode="0.0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71" formatCode="0.0%"/>
    </dxf>
    <dxf>
      <fill>
        <patternFill patternType="none">
          <bgColor auto="1"/>
        </patternFill>
      </fill>
    </dxf>
    <dxf>
      <font>
        <b val="0"/>
      </font>
    </dxf>
    <dxf>
      <font>
        <color auto="1"/>
      </font>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numFmt numFmtId="14" formatCode="0.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font>
    </dxf>
    <dxf>
      <font>
        <b/>
      </font>
    </dxf>
    <dxf>
      <font>
        <color auto="1"/>
      </font>
    </dxf>
    <dxf>
      <fill>
        <patternFill>
          <bgColor theme="0"/>
        </patternFill>
      </fill>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font>
      <fill>
        <patternFill patternType="solid">
          <fgColor indexed="64"/>
          <bgColor theme="0" tint="-0.499984740745262"/>
        </patternFill>
      </fill>
    </dxf>
    <dxf>
      <numFmt numFmtId="13" formatCode="0%"/>
    </dxf>
    <dxf>
      <fill>
        <patternFill patternType="solid">
          <fgColor indexed="64"/>
          <bgColor theme="0" tint="-0.249977111117893"/>
        </patternFill>
      </fill>
    </dxf>
    <dxf>
      <numFmt numFmtId="13" formatCode="0%"/>
    </dxf>
    <dxf>
      <numFmt numFmtId="171" formatCode="0.0%"/>
    </dxf>
    <dxf>
      <numFmt numFmtId="13" formatCode="0%"/>
    </dxf>
    <dxf>
      <numFmt numFmtId="171" formatCode="0.0%"/>
    </dxf>
    <dxf>
      <numFmt numFmtId="13" formatCode="0%"/>
    </dxf>
    <dxf>
      <numFmt numFmtId="171" formatCode="0.0%"/>
    </dxf>
    <dxf>
      <numFmt numFmtId="13" formatCode="0%"/>
    </dxf>
    <dxf>
      <numFmt numFmtId="171" formatCode="0.0%"/>
    </dxf>
    <dxf>
      <numFmt numFmtId="13" formatCode="0%"/>
    </dxf>
    <dxf>
      <numFmt numFmtId="171" formatCode="0.0%"/>
    </dxf>
    <dxf>
      <numFmt numFmtId="13" formatCode="0%"/>
    </dxf>
    <dxf>
      <numFmt numFmtId="171" formatCode="0.0%"/>
    </dxf>
    <dxf>
      <numFmt numFmtId="13" formatCode="0%"/>
    </dxf>
    <dxf>
      <numFmt numFmtId="171" formatCode="0.0%"/>
    </dxf>
    <dxf>
      <numFmt numFmtId="14" formatCode="0.00%"/>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numFmt numFmtId="0" formatCode="Genera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numFmt numFmtId="13" formatCode="0%"/>
    </dxf>
    <dxf>
      <numFmt numFmtId="171" formatCode="0.0%"/>
    </dxf>
    <dxf>
      <numFmt numFmtId="0" formatCode="General"/>
    </dxf>
    <dxf>
      <numFmt numFmtId="0" formatCode="General"/>
    </dxf>
    <dxf>
      <numFmt numFmtId="0" formatCode="General"/>
    </dxf>
    <dxf>
      <numFmt numFmtId="0" formatCode="General"/>
    </dxf>
    <dxf>
      <fill>
        <patternFill>
          <bgColor indexed="64"/>
        </patternFill>
      </fill>
    </dxf>
    <dxf>
      <fill>
        <patternFill>
          <bgColor indexed="64"/>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numFmt numFmtId="0" formatCode="General"/>
    </dxf>
    <dxf>
      <numFmt numFmtId="0" formatCode="General"/>
    </dxf>
    <dxf>
      <numFmt numFmtId="0" formatCode="General"/>
    </dxf>
    <dxf>
      <fill>
        <patternFill>
          <bgColor indexed="64"/>
        </patternFill>
      </fill>
    </dxf>
    <dxf>
      <fill>
        <patternFill patternType="solid">
          <fgColor indexed="64"/>
          <bgColor theme="0" tint="-0.249977111117893"/>
        </patternFill>
      </fill>
    </dxf>
    <dxf>
      <fill>
        <patternFill patternType="solid">
          <fgColor indexed="64"/>
          <bgColor theme="0" tint="-0.249977111117893"/>
        </patternFill>
      </fill>
    </dxf>
    <dxf>
      <fill>
        <patternFill patternType="solid">
          <fgColor indexed="64"/>
          <bgColor theme="0" tint="-0.249977111117893"/>
        </patternFill>
      </fill>
    </dxf>
    <dxf>
      <fill>
        <patternFill patternType="solid">
          <fgColor indexed="64"/>
          <bgColor theme="0" tint="-0.249977111117893"/>
        </patternFill>
      </fill>
    </dxf>
    <dxf>
      <fill>
        <patternFill patternType="solid">
          <fgColor indexed="64"/>
          <bgColor theme="0" tint="-0.249977111117893"/>
        </patternFill>
      </fill>
    </dxf>
    <dxf>
      <fill>
        <patternFill patternType="solid">
          <fgColor indexed="64"/>
          <bgColor theme="0" tint="-0.249977111117893"/>
        </patternFill>
      </fill>
    </dxf>
    <dxf>
      <fill>
        <patternFill patternType="solid">
          <fgColor indexed="64"/>
          <bgColor theme="0" tint="-0.249977111117893"/>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3" formatCode="0%"/>
    </dxf>
    <dxf>
      <numFmt numFmtId="172" formatCode="0.0000"/>
    </dxf>
    <dxf>
      <numFmt numFmtId="173" formatCode="0.00000"/>
    </dxf>
    <dxf>
      <numFmt numFmtId="174" formatCode="0.000000"/>
    </dxf>
    <dxf>
      <numFmt numFmtId="175" formatCode="0.0000000"/>
    </dxf>
    <dxf>
      <numFmt numFmtId="176" formatCode="0.0000000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71"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71" formatCode="0.0%"/>
    </dxf>
    <dxf>
      <fill>
        <patternFill patternType="none">
          <bgColor auto="1"/>
        </patternFill>
      </fill>
    </dxf>
    <dxf>
      <fill>
        <patternFill patternType="none">
          <bgColor auto="1"/>
        </patternFill>
      </fill>
    </dxf>
    <dxf>
      <font>
        <b val="0"/>
      </font>
    </dxf>
    <dxf>
      <font>
        <b val="0"/>
      </font>
    </dxf>
    <dxf>
      <font>
        <color auto="1"/>
      </font>
    </dxf>
    <dxf>
      <font>
        <color auto="1"/>
      </font>
    </dxf>
    <dxf>
      <font>
        <color theme="1" tint="0.499984740745262"/>
      </font>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right"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71"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right"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71"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right"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71"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right"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71" formatCode="0.0%"/>
    </dxf>
    <dxf>
      <font>
        <color auto="1"/>
      </font>
    </dxf>
    <dxf>
      <font>
        <color rgb="FFFF0000"/>
      </font>
    </dxf>
    <dxf>
      <fill>
        <patternFill patternType="none">
          <bgColor auto="1"/>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3" formatCode="0%"/>
    </dxf>
    <dxf>
      <numFmt numFmtId="171" formatCode="0.0%"/>
    </dxf>
    <dxf>
      <numFmt numFmtId="14" formatCode="0.00%"/>
    </dxf>
    <dxf>
      <numFmt numFmtId="177" formatCode="0.0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right"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71"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right"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71"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right"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71"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right"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71"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right"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71"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right"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71"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right"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71"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right"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71"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right"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71"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right"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71" formatCode="0.0%"/>
    </dxf>
    <dxf>
      <font>
        <color theme="0"/>
      </font>
      <fill>
        <patternFill>
          <bgColor indexed="64"/>
        </patternFill>
      </fill>
      <alignment horizontal="general" vertical="bottom" textRotation="0" wrapText="0" indent="0" justifyLastLine="0" shrinkToFit="0" readingOrder="0"/>
    </dxf>
    <dxf>
      <font>
        <color theme="0"/>
      </font>
      <fill>
        <patternFill>
          <bgColor indexed="64"/>
        </patternFill>
      </fill>
      <alignment horizontal="general" vertical="bottom" textRotation="0" wrapText="0" indent="0" justifyLastLine="0" shrinkToFit="0" readingOrder="0"/>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name val="Arial Narrow"/>
        <scheme val="none"/>
      </font>
      <fill>
        <patternFill patternType="solid">
          <fgColor indexed="64"/>
          <bgColor theme="0" tint="-0.14999847407452621"/>
        </patternFill>
      </fill>
    </dxf>
    <dxf>
      <font>
        <b/>
        <name val="Arial Narrow"/>
        <scheme val="none"/>
      </font>
      <fill>
        <patternFill patternType="solid">
          <fgColor indexed="64"/>
          <bgColor theme="0" tint="-0.14999847407452621"/>
        </patternFill>
      </fill>
    </dxf>
    <dxf>
      <font>
        <b val="0"/>
      </font>
    </dxf>
    <dxf>
      <font>
        <b val="0"/>
      </font>
    </dxf>
    <dxf>
      <fill>
        <patternFill patternType="none">
          <bgColor auto="1"/>
        </patternFill>
      </fill>
    </dxf>
    <dxf>
      <fill>
        <patternFill patternType="none">
          <bgColor auto="1"/>
        </patternFill>
      </fill>
    </dxf>
    <dxf>
      <font>
        <color auto="1"/>
      </font>
    </dxf>
    <dxf>
      <font>
        <color auto="1"/>
      </font>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3" formatCode="0%"/>
    </dxf>
    <dxf>
      <numFmt numFmtId="171" formatCode="0.0%"/>
    </dxf>
    <dxf>
      <font>
        <color auto="1"/>
      </font>
    </dxf>
    <dxf>
      <font>
        <color auto="1"/>
      </font>
    </dxf>
    <dxf>
      <font>
        <color auto="1"/>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patternType="none">
          <fgColor indexed="64"/>
          <bgColor indexed="65"/>
        </patternFill>
      </fill>
    </dxf>
    <dxf>
      <fill>
        <patternFill patternType="none">
          <fgColor indexed="64"/>
          <bgColor indexed="65"/>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color auto="1"/>
      </font>
    </dxf>
    <dxf>
      <font>
        <color auto="1"/>
      </font>
    </dxf>
    <dxf>
      <font>
        <color theme="0"/>
      </font>
      <fill>
        <patternFill>
          <bgColor indexed="64"/>
        </patternFill>
      </fill>
      <alignment horizontal="general" vertical="bottom" textRotation="0" wrapText="0" indent="0" justifyLastLine="0" shrinkToFit="0" readingOrder="0"/>
    </dxf>
    <dxf>
      <font>
        <color theme="0"/>
      </font>
      <fill>
        <patternFill>
          <bgColor indexed="64"/>
        </patternFill>
      </fill>
      <alignment horizontal="general" vertical="bottom" textRotation="0" wrapText="0" indent="0" justifyLastLine="0" shrinkToFit="0" readingOrder="0"/>
    </dxf>
    <dxf>
      <font>
        <b val="0"/>
      </font>
    </dxf>
    <dxf>
      <fill>
        <patternFill patternType="none">
          <bgColor auto="1"/>
        </patternFill>
      </fill>
    </dxf>
    <dxf>
      <font>
        <color auto="1"/>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sz val="12"/>
        <color theme="1"/>
      </font>
      <fill>
        <patternFill patternType="solid">
          <fgColor indexed="64"/>
          <bgColor theme="0" tint="-0.14999847407452621"/>
        </patternFill>
      </fill>
    </dxf>
    <dxf>
      <font>
        <b/>
        <sz val="12"/>
        <color theme="1"/>
      </font>
      <fill>
        <patternFill patternType="solid">
          <fgColor indexed="64"/>
          <bgColor theme="0" tint="-0.14999847407452621"/>
        </patternFill>
      </fill>
    </dxf>
    <dxf>
      <font>
        <b/>
        <color theme="0"/>
      </font>
      <fill>
        <patternFill patternType="solid">
          <fgColor indexed="64"/>
          <bgColor theme="0" tint="-0.499984740745262"/>
        </patternFill>
      </fill>
      <alignment horizontal="general" vertical="bottom" textRotation="0" wrapText="0" indent="0" justifyLastLine="0" shrinkToFit="0" readingOrder="0"/>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4" formatCode="0.00%"/>
    </dxf>
    <dxf>
      <numFmt numFmtId="171" formatCode="0.0%"/>
    </dxf>
    <dxf>
      <numFmt numFmtId="13" formatCode="0%"/>
    </dxf>
    <dxf>
      <numFmt numFmtId="171" formatCode="0.0%"/>
    </dxf>
    <dxf>
      <font>
        <color theme="0"/>
      </font>
    </dxf>
    <dxf>
      <fill>
        <patternFill patternType="solid">
          <bgColor theme="0" tint="-0.499984740745262"/>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alignment horizontal="right" readingOrder="0"/>
    </dxf>
    <dxf>
      <alignment horizontal="right" readingOrder="0"/>
    </dxf>
    <dxf>
      <font>
        <color auto="1"/>
      </font>
    </dxf>
    <dxf>
      <fill>
        <patternFill patternType="none">
          <bgColor auto="1"/>
        </patternFill>
      </fill>
    </dxf>
    <dxf>
      <font>
        <color auto="1"/>
      </font>
    </dxf>
    <dxf>
      <fill>
        <patternFill patternType="none">
          <bgColor auto="1"/>
        </patternFill>
      </fill>
    </dxf>
    <dxf>
      <fill>
        <patternFill patternType="none">
          <bgColor auto="1"/>
        </patternFill>
      </fill>
    </dxf>
    <dxf>
      <font>
        <color auto="1"/>
      </font>
    </dxf>
    <dxf>
      <alignment horizontal="left" readingOrder="0"/>
    </dxf>
    <dxf>
      <fill>
        <patternFill patternType="none">
          <fgColor indexed="64"/>
          <bgColor indexed="65"/>
        </patternFill>
      </fill>
      <alignment horizontal="left" readingOrder="0"/>
    </dxf>
    <dxf>
      <fill>
        <patternFill patternType="none">
          <fgColor indexed="64"/>
          <bgColor indexed="65"/>
        </patternFill>
      </fill>
      <alignment horizontal="left" readingOrder="0"/>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numFmt numFmtId="0" formatCode="General"/>
    </dxf>
    <dxf>
      <fill>
        <patternFill>
          <bgColor indexed="64"/>
        </patternFill>
      </fill>
    </dxf>
    <dxf>
      <fill>
        <patternFill>
          <bgColor indexed="64"/>
        </patternFill>
      </fill>
    </dxf>
    <dxf>
      <fill>
        <patternFill>
          <bgColor indexed="64"/>
        </patternFill>
      </fill>
    </dxf>
    <dxf>
      <fill>
        <patternFill>
          <bgColor indexed="64"/>
        </patternFill>
      </fill>
    </dxf>
    <dxf>
      <font>
        <b val="0"/>
      </font>
    </dxf>
    <dxf>
      <font>
        <color theme="1"/>
      </font>
    </dxf>
    <dxf>
      <numFmt numFmtId="13" formatCode="0%"/>
    </dxf>
    <dxf>
      <numFmt numFmtId="171" formatCode="0.0%"/>
    </dxf>
    <dxf>
      <numFmt numFmtId="14" formatCode="0.00%"/>
    </dxf>
    <dxf>
      <numFmt numFmtId="177" formatCode="0.000%"/>
    </dxf>
    <dxf>
      <numFmt numFmtId="13" formatCode="0%"/>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ill>
        <patternFill>
          <bgColor indexed="64"/>
        </patternFill>
      </fill>
    </dxf>
    <dxf>
      <fill>
        <patternFill>
          <bgColor indexed="64"/>
        </patternFill>
      </fill>
    </dxf>
    <dxf>
      <numFmt numFmtId="14" formatCode="0.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bgColor indexed="64"/>
        </patternFill>
      </fill>
    </dxf>
    <dxf>
      <fill>
        <patternFill>
          <bgColor indexed="64"/>
        </patternFill>
      </fill>
    </dxf>
    <dxf>
      <fill>
        <patternFill>
          <bgColor indexed="64"/>
        </patternFill>
      </fill>
    </dxf>
    <dxf>
      <fill>
        <patternFill>
          <bgColor indexed="64"/>
        </patternFill>
      </fill>
    </dxf>
    <dxf>
      <fill>
        <patternFill patternType="none">
          <fgColor indexed="64"/>
          <bgColor indexed="65"/>
        </patternFill>
      </fill>
    </dxf>
    <dxf>
      <font>
        <b/>
        <color theme="0"/>
      </font>
      <fill>
        <patternFill>
          <bgColor indexed="64"/>
        </patternFill>
      </fill>
    </dxf>
    <dxf>
      <font>
        <b/>
        <color theme="0"/>
      </font>
      <fill>
        <patternFill>
          <bgColor indexed="64"/>
        </patternFill>
      </fill>
    </dxf>
    <dxf>
      <fill>
        <patternFill>
          <bgColor indexed="64"/>
        </patternFill>
      </fill>
    </dxf>
    <dxf>
      <fill>
        <patternFill>
          <bgColor indexed="64"/>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bgColor indexed="64"/>
        </patternFill>
      </fill>
    </dxf>
    <dxf>
      <font>
        <b/>
        <color theme="0"/>
        <name val="Arial Narrow"/>
        <scheme val="none"/>
      </font>
      <fill>
        <patternFill>
          <bgColor indexed="64"/>
        </patternFill>
      </fill>
    </dxf>
    <dxf>
      <fill>
        <patternFill patternType="solid">
          <fgColor indexed="64"/>
          <bgColor theme="0" tint="-0.14999847407452621"/>
        </patternFill>
      </fill>
    </dxf>
    <dxf>
      <fill>
        <patternFill patternType="solid">
          <fgColor indexed="64"/>
          <bgColor theme="0" tint="-0.14999847407452621"/>
        </patternFill>
      </fill>
    </dxf>
    <dxf>
      <fill>
        <patternFill patternType="solid">
          <fgColor indexed="64"/>
          <bgColor theme="0" tint="-0.14999847407452621"/>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3" formatCode="0%"/>
    </dxf>
    <dxf>
      <numFmt numFmtId="171" formatCode="0.0%"/>
    </dxf>
    <dxf>
      <numFmt numFmtId="13" formatCode="0%"/>
    </dxf>
    <dxf>
      <numFmt numFmtId="171" formatCode="0.0%"/>
    </dxf>
    <dxf>
      <numFmt numFmtId="13" formatCode="0%"/>
    </dxf>
    <dxf>
      <numFmt numFmtId="171" formatCode="0.0%"/>
    </dxf>
    <dxf>
      <fill>
        <patternFill patternType="solid">
          <bgColor theme="0"/>
        </patternFill>
      </fill>
    </dxf>
    <dxf>
      <fill>
        <patternFill patternType="solid">
          <bgColor theme="0"/>
        </patternFill>
      </fill>
    </dxf>
    <dxf>
      <fill>
        <patternFill patternType="solid">
          <bgColor theme="0"/>
        </patternFill>
      </fill>
    </dxf>
    <dxf>
      <fill>
        <patternFill patternType="solid">
          <fgColor indexed="64"/>
          <bgColor theme="0" tint="-0.14999847407452621"/>
        </patternFill>
      </fill>
    </dxf>
    <dxf>
      <fill>
        <patternFill patternType="solid">
          <fgColor indexed="64"/>
          <bgColor theme="0" tint="-0.14999847407452621"/>
        </patternFill>
      </fill>
    </dxf>
    <dxf>
      <fill>
        <patternFill patternType="solid">
          <fgColor indexed="64"/>
          <bgColor theme="0" tint="-0.14999847407452621"/>
        </patternFill>
      </fill>
    </dxf>
    <dxf>
      <fill>
        <patternFill patternType="solid">
          <fgColor indexed="64"/>
          <bgColor theme="0" tint="-0.14999847407452621"/>
        </patternFill>
      </fill>
    </dxf>
    <dxf>
      <fill>
        <patternFill patternType="solid">
          <fgColor indexed="64"/>
          <bgColor theme="0" tint="-0.14999847407452621"/>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4" formatCode="0.00%"/>
    </dxf>
    <dxf>
      <fill>
        <patternFill patternType="solid">
          <bgColor theme="0"/>
        </patternFill>
      </fill>
    </dxf>
    <dxf>
      <fill>
        <patternFill patternType="solid">
          <bgColor theme="0"/>
        </patternFill>
      </fill>
    </dxf>
    <dxf>
      <fill>
        <patternFill patternType="solid">
          <bgColor theme="0"/>
        </patternFill>
      </fill>
    </dxf>
    <dxf>
      <fill>
        <patternFill>
          <bgColor auto="1"/>
        </patternFill>
      </fill>
    </dxf>
    <dxf>
      <fill>
        <patternFill>
          <bgColor auto="1"/>
        </patternFill>
      </fill>
    </dxf>
    <dxf>
      <fill>
        <patternFill>
          <bgColor auto="1"/>
        </patternFill>
      </fill>
    </dxf>
    <dxf>
      <fill>
        <patternFill patternType="solid">
          <bgColor theme="0" tint="-0.14999847407452621"/>
        </patternFill>
      </fill>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71" formatCode="0.0%"/>
    </dxf>
    <dxf>
      <numFmt numFmtId="13" formatCode="0%"/>
    </dxf>
    <dxf>
      <numFmt numFmtId="171" formatCode="0.0%"/>
    </dxf>
    <dxf>
      <numFmt numFmtId="13" formatCode="0%"/>
    </dxf>
    <dxf>
      <numFmt numFmtId="171" formatCode="0.0%"/>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numFmt numFmtId="13" formatCode="0%"/>
    </dxf>
    <dxf>
      <numFmt numFmtId="171" formatCode="0.0%"/>
    </dxf>
    <dxf>
      <numFmt numFmtId="13" formatCode="0%"/>
    </dxf>
    <dxf>
      <numFmt numFmtId="171" formatCode="0.0%"/>
    </dxf>
    <dxf>
      <numFmt numFmtId="13" formatCode="0%"/>
    </dxf>
    <dxf>
      <numFmt numFmtId="171" formatCode="0.0%"/>
    </dxf>
    <dxf>
      <font>
        <b/>
        <color theme="0"/>
      </font>
      <fill>
        <patternFill>
          <bgColor indexed="64"/>
        </patternFill>
      </fill>
    </dxf>
    <dxf>
      <font>
        <b/>
        <color theme="0"/>
      </font>
      <fill>
        <patternFill>
          <bgColor indexed="64"/>
        </patternFill>
      </fill>
    </dxf>
    <dxf>
      <font>
        <b/>
        <color theme="0"/>
      </font>
      <fill>
        <patternFill>
          <bgColor indexed="64"/>
        </patternFill>
      </fill>
    </dxf>
    <dxf>
      <font>
        <b/>
        <color theme="0"/>
      </font>
      <fill>
        <patternFill>
          <bgColor indexed="64"/>
        </patternFill>
      </fill>
    </dxf>
    <dxf>
      <font>
        <b/>
        <color theme="0"/>
      </font>
      <fill>
        <patternFill>
          <bgColor indexed="64"/>
        </patternFill>
      </fill>
    </dxf>
    <dxf>
      <font>
        <b/>
        <color theme="0"/>
      </font>
      <fill>
        <patternFill>
          <bgColor indexed="64"/>
        </patternFill>
      </fill>
    </dxf>
    <dxf>
      <font>
        <b/>
        <color theme="0"/>
      </font>
      <fill>
        <patternFill>
          <bgColor indexed="64"/>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patternType="solid">
          <fgColor indexed="64"/>
          <bgColor theme="0" tint="-0.14999847407452621"/>
        </patternFill>
      </fill>
    </dxf>
    <dxf>
      <fill>
        <patternFill patternType="solid">
          <fgColor indexed="64"/>
          <bgColor theme="0" tint="-0.14999847407452621"/>
        </patternFill>
      </fill>
    </dxf>
    <dxf>
      <fill>
        <patternFill patternType="solid">
          <fgColor indexed="64"/>
          <bgColor theme="0" tint="-0.14999847407452621"/>
        </patternFill>
      </fill>
    </dxf>
    <dxf>
      <fill>
        <patternFill patternType="solid">
          <fgColor indexed="64"/>
          <bgColor theme="0" tint="-0.14999847407452621"/>
        </patternFill>
      </fill>
    </dxf>
    <dxf>
      <fill>
        <patternFill patternType="solid">
          <fgColor indexed="64"/>
          <bgColor theme="0" tint="-0.14999847407452621"/>
        </patternFill>
      </fill>
    </dxf>
    <dxf>
      <fill>
        <patternFill patternType="solid">
          <fgColor indexed="64"/>
          <bgColor theme="0" tint="-0.14999847407452621"/>
        </patternFill>
      </fill>
    </dxf>
    <dxf>
      <fill>
        <patternFill patternType="solid">
          <fgColor indexed="64"/>
          <bgColor theme="0" tint="-0.14999847407452621"/>
        </patternFill>
      </fill>
    </dxf>
    <dxf>
      <fill>
        <patternFill patternType="solid">
          <fgColor indexed="64"/>
          <bgColor theme="0" tint="-0.14999847407452621"/>
        </patternFill>
      </fill>
    </dxf>
    <dxf>
      <fill>
        <patternFill patternType="solid">
          <fgColor indexed="64"/>
          <bgColor theme="0" tint="-0.14999847407452621"/>
        </patternFill>
      </fill>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name val="Arial Narrow"/>
        <scheme val="none"/>
      </font>
      <alignment horizontal="left" readingOrder="0"/>
    </dxf>
    <dxf>
      <numFmt numFmtId="13" formatCode="0%"/>
    </dxf>
    <dxf>
      <numFmt numFmtId="171" formatCode="0.0%"/>
    </dxf>
    <dxf>
      <numFmt numFmtId="13" formatCode="0%"/>
    </dxf>
    <dxf>
      <numFmt numFmtId="171" formatCode="0.0%"/>
    </dxf>
    <dxf>
      <numFmt numFmtId="13" formatCode="0%"/>
    </dxf>
    <dxf>
      <numFmt numFmtId="171" formatCode="0.0%"/>
    </dxf>
    <dxf>
      <numFmt numFmtId="13" formatCode="0%"/>
    </dxf>
    <dxf>
      <numFmt numFmtId="171" formatCode="0.0%"/>
    </dxf>
    <dxf>
      <numFmt numFmtId="13" formatCode="0%"/>
    </dxf>
    <dxf>
      <numFmt numFmtId="13" formatCode="0%"/>
    </dxf>
    <dxf>
      <numFmt numFmtId="13" formatCode="0%"/>
    </dxf>
    <dxf>
      <numFmt numFmtId="13" formatCode="0%"/>
    </dxf>
    <dxf>
      <numFmt numFmtId="171" formatCode="0.0%"/>
    </dxf>
    <dxf>
      <numFmt numFmtId="171" formatCode="0.0%"/>
    </dxf>
    <dxf>
      <numFmt numFmtId="171" formatCode="0.0%"/>
    </dxf>
    <dxf>
      <numFmt numFmtId="171" formatCode="0.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ont>
        <b val="0"/>
      </font>
    </dxf>
    <dxf>
      <font>
        <b val="0"/>
      </font>
    </dxf>
    <dxf>
      <font>
        <b/>
      </font>
    </dxf>
    <dxf>
      <font>
        <b val="0"/>
      </font>
    </dxf>
    <dxf>
      <font>
        <color auto="1"/>
      </font>
    </dxf>
    <dxf>
      <fill>
        <patternFill patternType="none">
          <bgColor auto="1"/>
        </patternFill>
      </fill>
    </dxf>
    <dxf>
      <font>
        <color auto="1"/>
      </font>
    </dxf>
    <dxf>
      <fill>
        <patternFill patternType="none">
          <bgColor auto="1"/>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numFmt numFmtId="13" formatCode="0%"/>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71" formatCode="0.0%"/>
    </dxf>
    <dxf>
      <numFmt numFmtId="171" formatCode="0.0%"/>
    </dxf>
    <dxf>
      <numFmt numFmtId="171" formatCode="0.0%"/>
    </dxf>
    <dxf>
      <numFmt numFmtId="14" formatCode="0.00%"/>
    </dxf>
    <dxf>
      <numFmt numFmtId="14" formatCode="0.00%"/>
    </dxf>
    <dxf>
      <numFmt numFmtId="14" formatCode="0.00%"/>
    </dxf>
    <dxf>
      <numFmt numFmtId="177" formatCode="0.000%"/>
    </dxf>
    <dxf>
      <numFmt numFmtId="177" formatCode="0.000%"/>
    </dxf>
    <dxf>
      <numFmt numFmtId="177" formatCode="0.00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left" readingOrder="0"/>
    </dxf>
    <dxf>
      <alignment horizontal="left" readingOrder="0"/>
    </dxf>
    <dxf>
      <alignment horizontal="left" readingOrder="0"/>
    </dxf>
    <dxf>
      <alignment horizontal="left" readingOrder="0"/>
    </dxf>
    <dxf>
      <fill>
        <patternFill patternType="none">
          <fgColor indexed="64"/>
          <bgColor indexed="65"/>
        </patternFill>
      </fill>
      <alignment horizontal="left" readingOrder="0"/>
    </dxf>
    <dxf>
      <fill>
        <patternFill patternType="none">
          <fgColor indexed="64"/>
          <bgColor indexed="65"/>
        </patternFill>
      </fill>
      <alignment horizontal="left" readingOrder="0"/>
    </dxf>
    <dxf>
      <numFmt numFmtId="14" formatCode="0.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val="0"/>
      </font>
    </dxf>
    <dxf>
      <font>
        <b val="0"/>
      </font>
    </dxf>
    <dxf>
      <alignment horizontal="left" readingOrder="0"/>
    </dxf>
    <dxf>
      <font>
        <color auto="1"/>
      </font>
    </dxf>
    <dxf>
      <font>
        <color auto="1"/>
      </font>
    </dxf>
    <dxf>
      <alignment horizontal="left" readingOrder="0"/>
    </dxf>
    <dxf>
      <alignment horizontal="left" readingOrder="0"/>
    </dxf>
    <dxf>
      <fill>
        <patternFill patternType="none">
          <fgColor indexed="64"/>
          <bgColor indexed="65"/>
        </patternFill>
      </fill>
    </dxf>
    <dxf>
      <fill>
        <patternFill patternType="none">
          <fgColor indexed="64"/>
          <bgColor indexed="65"/>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general" vertical="bottom" textRotation="0" wrapText="0" indent="0" justifyLastLine="0" shrinkToFit="0" readingOrder="0"/>
    </dxf>
    <dxf>
      <font>
        <name val="Arial Narrow"/>
        <scheme val="none"/>
      </font>
      <alignment horizontal="general" vertical="bottom" textRotation="0" wrapText="0" indent="0" justifyLastLine="0" shrinkToFit="0" readingOrder="0"/>
    </dxf>
    <dxf>
      <font>
        <b val="0"/>
        <i val="0"/>
        <strike val="0"/>
        <condense val="0"/>
        <extend val="0"/>
        <outline val="0"/>
        <shadow val="0"/>
        <u val="none"/>
        <vertAlign val="baseline"/>
        <sz val="12"/>
        <color theme="1"/>
        <name val="Calibri"/>
        <scheme val="minor"/>
      </font>
      <fill>
        <patternFill patternType="none">
          <fgColor indexed="64"/>
          <bgColor indexed="65"/>
        </patternFill>
      </fill>
      <alignment horizontal="left" readingOrder="0"/>
    </dxf>
    <dxf>
      <font>
        <b val="0"/>
        <i val="0"/>
        <strike val="0"/>
        <condense val="0"/>
        <extend val="0"/>
        <outline val="0"/>
        <shadow val="0"/>
        <u val="none"/>
        <vertAlign val="baseline"/>
        <sz val="12"/>
        <color theme="1"/>
        <name val="Calibri"/>
        <scheme val="minor"/>
      </font>
      <fill>
        <patternFill patternType="none">
          <fgColor indexed="64"/>
          <bgColor indexed="65"/>
        </patternFill>
      </fill>
      <alignment horizontal="left"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val="0"/>
      </font>
    </dxf>
    <dxf>
      <font>
        <b val="0"/>
      </font>
    </dxf>
    <dxf>
      <font>
        <color theme="1"/>
      </font>
    </dxf>
    <dxf>
      <font>
        <color theme="1"/>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patternType="none">
          <fgColor indexed="64"/>
          <bgColor indexed="65"/>
        </patternFill>
      </fill>
      <alignment horizontal="left" readingOrder="0"/>
    </dxf>
    <dxf>
      <fill>
        <patternFill patternType="none">
          <fgColor indexed="64"/>
          <bgColor indexed="65"/>
        </patternFill>
      </fill>
      <alignment horizontal="left" readingOrder="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fill>
        <patternFill>
          <bgColor rgb="FFFFC7CE"/>
        </patternFill>
      </fill>
    </dxf>
    <dxf>
      <fill>
        <patternFill patternType="solid">
          <bgColor theme="9"/>
        </patternFill>
      </fill>
    </dxf>
    <dxf>
      <fill>
        <patternFill patternType="solid">
          <bgColor theme="9"/>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EE585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bgColor rgb="FFFFC000"/>
        </patternFill>
      </fill>
    </dxf>
    <dxf>
      <fill>
        <patternFill>
          <bgColor theme="7"/>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ont>
        <name val="Arial Narrow"/>
        <scheme val="none"/>
      </font>
    </dxf>
    <dxf>
      <font>
        <color theme="0"/>
      </font>
    </dxf>
    <dxf>
      <fill>
        <patternFill>
          <bgColor theme="0" tint="-0.499984740745262"/>
        </patternFill>
      </fill>
    </dxf>
    <dxf>
      <fill>
        <patternFill patternType="solid">
          <bgColor theme="0" tint="-0.34998626667073579"/>
        </patternFill>
      </fill>
    </dxf>
    <dxf>
      <font>
        <color theme="0"/>
        <name val="Arial Narrow"/>
        <scheme val="none"/>
      </font>
      <fill>
        <patternFill patternType="solid">
          <fgColor indexed="64"/>
          <bgColor theme="0" tint="-0.499984740745262"/>
        </patternFill>
      </fill>
    </dxf>
    <dxf>
      <font>
        <color theme="0"/>
        <name val="Arial Narrow"/>
        <scheme val="none"/>
      </font>
      <fill>
        <patternFill patternType="solid">
          <fgColor indexed="64"/>
          <bgColor theme="0" tint="-0.499984740745262"/>
        </patternFill>
      </fill>
    </dxf>
    <dxf>
      <font>
        <color theme="0"/>
        <name val="Arial Narrow"/>
        <scheme val="none"/>
      </font>
      <fill>
        <patternFill patternType="solid">
          <fgColor indexed="64"/>
          <bgColor theme="0" tint="-0.499984740745262"/>
        </patternFill>
      </fill>
    </dxf>
    <dxf>
      <font>
        <color theme="0"/>
        <name val="Arial Narrow"/>
        <scheme val="none"/>
      </font>
      <fill>
        <patternFill patternType="solid">
          <fgColor indexed="64"/>
          <bgColor theme="0" tint="-0.499984740745262"/>
        </patternFill>
      </fill>
    </dxf>
    <dxf>
      <font>
        <color theme="0"/>
        <name val="Arial Narrow"/>
        <scheme val="none"/>
      </font>
      <fill>
        <patternFill patternType="solid">
          <fgColor indexed="64"/>
          <bgColor theme="0" tint="-0.499984740745262"/>
        </patternFill>
      </fill>
    </dxf>
    <dxf>
      <font>
        <color theme="0"/>
        <name val="Arial Narrow"/>
        <scheme val="none"/>
      </font>
      <fill>
        <patternFill patternType="solid">
          <fgColor indexed="64"/>
          <bgColor theme="0" tint="-0.499984740745262"/>
        </patternFill>
      </fill>
    </dxf>
    <dxf>
      <font>
        <color theme="0"/>
        <name val="Arial Narrow"/>
        <scheme val="none"/>
      </font>
      <fill>
        <patternFill patternType="solid">
          <fgColor indexed="64"/>
          <bgColor theme="0" tint="-0.499984740745262"/>
        </patternFill>
      </fill>
    </dxf>
    <dxf>
      <font>
        <b/>
        <name val="Arial Narrow"/>
        <scheme val="none"/>
      </font>
      <fill>
        <patternFill patternType="solid">
          <fgColor indexed="64"/>
          <bgColor theme="6" tint="0.59999389629810485"/>
        </patternFill>
      </fill>
    </dxf>
    <dxf>
      <font>
        <b/>
        <name val="Arial Narrow"/>
        <scheme val="none"/>
      </font>
      <fill>
        <patternFill patternType="solid">
          <fgColor indexed="64"/>
          <bgColor theme="6" tint="0.59999389629810485"/>
        </patternFill>
      </fill>
    </dxf>
    <dxf>
      <font>
        <color theme="0"/>
        <name val="Arial Narrow"/>
        <scheme val="none"/>
      </font>
      <fill>
        <patternFill patternType="solid">
          <fgColor indexed="64"/>
          <bgColor theme="0" tint="-0.499984740745262"/>
        </patternFill>
      </fill>
    </dxf>
    <dxf>
      <font>
        <color theme="0"/>
        <name val="Arial Narrow"/>
        <scheme val="none"/>
      </font>
      <fill>
        <patternFill patternType="solid">
          <fgColor indexed="64"/>
          <bgColor theme="0" tint="-0.499984740745262"/>
        </patternFill>
      </fill>
    </dxf>
    <dxf>
      <font>
        <color theme="0"/>
        <name val="Arial Narrow"/>
        <scheme val="none"/>
      </font>
      <fill>
        <patternFill patternType="solid">
          <fgColor indexed="64"/>
          <bgColor theme="0" tint="-0.499984740745262"/>
        </patternFill>
      </fill>
    </dxf>
    <dxf>
      <font>
        <color theme="0"/>
        <name val="Arial Narrow"/>
        <scheme val="none"/>
      </font>
      <fill>
        <patternFill patternType="solid">
          <fgColor indexed="64"/>
          <bgColor theme="0" tint="-0.499984740745262"/>
        </patternFill>
      </fill>
    </dxf>
    <dxf>
      <font>
        <color theme="0"/>
        <name val="Arial Narrow"/>
        <scheme val="none"/>
      </font>
      <fill>
        <patternFill patternType="solid">
          <fgColor indexed="64"/>
          <bgColor theme="0" tint="-0.499984740745262"/>
        </patternFill>
      </fill>
    </dxf>
    <dxf>
      <font>
        <color theme="0"/>
        <name val="Arial Narrow"/>
        <scheme val="none"/>
      </font>
      <fill>
        <patternFill patternType="solid">
          <fgColor indexed="64"/>
          <bgColor theme="0" tint="-0.499984740745262"/>
        </patternFill>
      </fill>
    </dxf>
    <dxf>
      <font>
        <b/>
        <name val="Arial Narrow"/>
        <scheme val="none"/>
      </font>
      <fill>
        <patternFill patternType="solid">
          <fgColor indexed="64"/>
          <bgColor theme="6" tint="0.59999389629810485"/>
        </patternFill>
      </fill>
    </dxf>
    <dxf>
      <font>
        <b/>
        <name val="Arial Narrow"/>
        <scheme val="none"/>
      </font>
      <fill>
        <patternFill patternType="solid">
          <fgColor indexed="64"/>
          <bgColor theme="6" tint="0.59999389629810485"/>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auto="1"/>
      </font>
    </dxf>
    <dxf>
      <font>
        <color theme="0"/>
        <name val="Arial Narrow"/>
        <scheme val="none"/>
      </font>
      <fill>
        <patternFill patternType="solid">
          <fgColor indexed="64"/>
          <bgColor theme="0" tint="-0.499984740745262"/>
        </patternFill>
      </fill>
    </dxf>
    <dxf>
      <font>
        <color theme="0"/>
        <name val="Arial Narrow"/>
        <scheme val="none"/>
      </font>
      <fill>
        <patternFill patternType="solid">
          <fgColor indexed="64"/>
          <bgColor theme="0" tint="-0.499984740745262"/>
        </patternFill>
      </fill>
    </dxf>
    <dxf>
      <font>
        <color theme="0"/>
        <name val="Arial Narrow"/>
        <scheme val="none"/>
      </font>
      <fill>
        <patternFill patternType="solid">
          <fgColor indexed="64"/>
          <bgColor theme="0" tint="-0.499984740745262"/>
        </patternFill>
      </fill>
    </dxf>
    <dxf>
      <font>
        <color theme="0"/>
        <name val="Arial Narrow"/>
        <scheme val="none"/>
      </font>
      <fill>
        <patternFill patternType="solid">
          <fgColor indexed="64"/>
          <bgColor theme="0" tint="-0.499984740745262"/>
        </patternFill>
      </fill>
    </dxf>
    <dxf>
      <font>
        <b/>
        <name val="Arial Narrow"/>
        <scheme val="none"/>
      </font>
      <fill>
        <patternFill patternType="solid">
          <fgColor indexed="64"/>
          <bgColor theme="6" tint="0.59999389629810485"/>
        </patternFill>
      </fill>
    </dxf>
    <dxf>
      <font>
        <b/>
        <name val="Arial Narrow"/>
        <scheme val="none"/>
      </font>
      <fill>
        <patternFill patternType="solid">
          <fgColor indexed="64"/>
          <bgColor theme="6" tint="0.59999389629810485"/>
        </patternFill>
      </fill>
    </dxf>
    <dxf>
      <font>
        <color theme="0"/>
        <name val="Arial Narrow"/>
        <scheme val="none"/>
      </font>
      <fill>
        <patternFill patternType="solid">
          <fgColor indexed="64"/>
          <bgColor theme="0" tint="-0.499984740745262"/>
        </patternFill>
      </fill>
    </dxf>
    <dxf>
      <font>
        <color theme="0"/>
        <name val="Arial Narrow"/>
        <scheme val="none"/>
      </font>
      <fill>
        <patternFill patternType="solid">
          <fgColor indexed="64"/>
          <bgColor theme="0" tint="-0.499984740745262"/>
        </patternFill>
      </fill>
    </dxf>
    <dxf>
      <fill>
        <patternFill patternType="none">
          <fgColor indexed="64"/>
          <bgColor indexed="65"/>
        </patternFill>
      </fill>
    </dxf>
    <dxf>
      <fill>
        <patternFill patternType="solid">
          <fgColor rgb="FFC6E0B4"/>
          <bgColor rgb="FF000000"/>
        </patternFill>
      </fill>
    </dxf>
    <dxf>
      <fill>
        <patternFill patternType="solid">
          <fgColor rgb="FF00B0F0"/>
          <bgColor rgb="FF000000"/>
        </patternFill>
      </fill>
    </dxf>
    <dxf>
      <fill>
        <patternFill patternType="solid">
          <fgColor rgb="FFFFC000"/>
          <bgColor rgb="FF000000"/>
        </patternFill>
      </fill>
    </dxf>
    <dxf>
      <fill>
        <patternFill patternType="solid">
          <fgColor rgb="FF7030A0"/>
          <bgColor rgb="FF000000"/>
        </patternFill>
      </fill>
    </dxf>
    <dxf>
      <fill>
        <patternFill patternType="solid">
          <fgColor rgb="FFF7ABAC"/>
          <bgColor rgb="FF000000"/>
        </patternFill>
      </fill>
    </dxf>
    <dxf>
      <fill>
        <patternFill patternType="solid">
          <fgColor rgb="FFE7E6E6"/>
          <bgColor rgb="FF000000"/>
        </patternFill>
      </fill>
    </dxf>
    <dxf>
      <fill>
        <patternFill patternType="solid">
          <fgColor rgb="FFFFF2CC"/>
          <bgColor rgb="FF000000"/>
        </patternFill>
      </fill>
    </dxf>
    <dxf>
      <fill>
        <patternFill patternType="solid">
          <fgColor rgb="FFE2EFDA"/>
          <bgColor rgb="FF000000"/>
        </patternFill>
      </fill>
    </dxf>
    <dxf>
      <fill>
        <patternFill patternType="solid">
          <fgColor rgb="FFD9E1F2"/>
          <bgColor rgb="FF000000"/>
        </patternFill>
      </fill>
    </dxf>
  </dxfs>
  <tableStyles count="0" defaultTableStyle="TableStyleMedium2" defaultPivotStyle="PivotStyleLight16"/>
  <colors>
    <mruColors>
      <color rgb="FFEE5859"/>
      <color rgb="FF8EFA00"/>
      <color rgb="FFF7ABAC"/>
      <color rgb="FFA5C9A1"/>
      <color rgb="FFFFF698"/>
      <color rgb="FF008F00"/>
      <color rgb="FF009051"/>
      <color rgb="FF00B5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6.xml"/><Relationship Id="rId39" Type="http://schemas.openxmlformats.org/officeDocument/2006/relationships/pivotCacheDefinition" Target="pivotCache/pivotCacheDefinition19.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34" Type="http://schemas.openxmlformats.org/officeDocument/2006/relationships/pivotCacheDefinition" Target="pivotCache/pivotCacheDefinition1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5.xml"/><Relationship Id="rId33" Type="http://schemas.openxmlformats.org/officeDocument/2006/relationships/pivotCacheDefinition" Target="pivotCache/pivotCacheDefinition13.xml"/><Relationship Id="rId38" Type="http://schemas.openxmlformats.org/officeDocument/2006/relationships/pivotCacheDefinition" Target="pivotCache/pivotCacheDefinition1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pivotCacheDefinition" Target="pivotCache/pivotCacheDefinition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4.xml"/><Relationship Id="rId32" Type="http://schemas.openxmlformats.org/officeDocument/2006/relationships/pivotCacheDefinition" Target="pivotCache/pivotCacheDefinition12.xml"/><Relationship Id="rId37" Type="http://schemas.openxmlformats.org/officeDocument/2006/relationships/pivotCacheDefinition" Target="pivotCache/pivotCacheDefinition1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28" Type="http://schemas.openxmlformats.org/officeDocument/2006/relationships/pivotCacheDefinition" Target="pivotCache/pivotCacheDefinition8.xml"/><Relationship Id="rId36" Type="http://schemas.openxmlformats.org/officeDocument/2006/relationships/pivotCacheDefinition" Target="pivotCache/pivotCacheDefinition1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pivotCacheDefinition" Target="pivotCache/pivotCacheDefinition7.xml"/><Relationship Id="rId30" Type="http://schemas.openxmlformats.org/officeDocument/2006/relationships/pivotCacheDefinition" Target="pivotCache/pivotCacheDefinition10.xml"/><Relationship Id="rId35" Type="http://schemas.openxmlformats.org/officeDocument/2006/relationships/pivotCacheDefinition" Target="pivotCache/pivotCacheDefinition15.xml"/><Relationship Id="rId43" Type="http://schemas.openxmlformats.org/officeDocument/2006/relationships/calcChain" Target="calcChain.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21898039499953E-2"/>
          <c:y val="0.17171296296296296"/>
          <c:w val="0.72108843845612514"/>
          <c:h val="0.61498432487605714"/>
        </c:manualLayout>
      </c:layout>
      <c:lineChart>
        <c:grouping val="standard"/>
        <c:varyColors val="0"/>
        <c:ser>
          <c:idx val="0"/>
          <c:order val="0"/>
          <c:tx>
            <c:v>Prix panier ICSM</c:v>
          </c:tx>
          <c:marker>
            <c:symbol val="none"/>
          </c:marker>
          <c:cat>
            <c:numRef>
              <c:f>Variations!$C$51:$I$51</c:f>
              <c:numCache>
                <c:formatCode>mmm\-yy</c:formatCode>
                <c:ptCount val="7"/>
                <c:pt idx="0">
                  <c:v>44197</c:v>
                </c:pt>
                <c:pt idx="1">
                  <c:v>44228</c:v>
                </c:pt>
                <c:pt idx="2">
                  <c:v>44256</c:v>
                </c:pt>
                <c:pt idx="3">
                  <c:v>44287</c:v>
                </c:pt>
                <c:pt idx="4">
                  <c:v>44317</c:v>
                </c:pt>
                <c:pt idx="5">
                  <c:v>44348</c:v>
                </c:pt>
                <c:pt idx="6">
                  <c:v>44378</c:v>
                </c:pt>
              </c:numCache>
            </c:numRef>
          </c:cat>
          <c:val>
            <c:numRef>
              <c:f>[1]Variations!$B$123:$H$123</c:f>
              <c:numCache>
                <c:formatCode>General</c:formatCode>
                <c:ptCount val="7"/>
                <c:pt idx="0">
                  <c:v>12528.4447985362</c:v>
                </c:pt>
                <c:pt idx="1">
                  <c:v>12642.945594343801</c:v>
                </c:pt>
                <c:pt idx="2">
                  <c:v>13050.012830123396</c:v>
                </c:pt>
                <c:pt idx="3">
                  <c:v>12375.168620645012</c:v>
                </c:pt>
                <c:pt idx="4">
                  <c:v>13164.381751432</c:v>
                </c:pt>
                <c:pt idx="5">
                  <c:v>13629.584006073876</c:v>
                </c:pt>
                <c:pt idx="6">
                  <c:v>13986.540695998141</c:v>
                </c:pt>
              </c:numCache>
            </c:numRef>
          </c:val>
          <c:smooth val="0"/>
          <c:extLst>
            <c:ext xmlns:c16="http://schemas.microsoft.com/office/drawing/2014/chart" uri="{C3380CC4-5D6E-409C-BE32-E72D297353CC}">
              <c16:uniqueId val="{00000000-8AAB-4B06-B0AB-A59D43356FFB}"/>
            </c:ext>
          </c:extLst>
        </c:ser>
        <c:dLbls>
          <c:showLegendKey val="0"/>
          <c:showVal val="0"/>
          <c:showCatName val="0"/>
          <c:showSerName val="0"/>
          <c:showPercent val="0"/>
          <c:showBubbleSize val="0"/>
        </c:dLbls>
        <c:smooth val="0"/>
        <c:axId val="-662731248"/>
        <c:axId val="-662733424"/>
      </c:lineChart>
      <c:dateAx>
        <c:axId val="-662731248"/>
        <c:scaling>
          <c:orientation val="minMax"/>
        </c:scaling>
        <c:delete val="0"/>
        <c:axPos val="b"/>
        <c:numFmt formatCode="mmm\-yy" sourceLinked="1"/>
        <c:majorTickMark val="none"/>
        <c:minorTickMark val="none"/>
        <c:tickLblPos val="nextTo"/>
        <c:txPr>
          <a:bodyPr rot="-60000000" vert="horz"/>
          <a:lstStyle/>
          <a:p>
            <a:pPr>
              <a:defRPr/>
            </a:pPr>
            <a:endParaRPr lang="en-US"/>
          </a:p>
        </c:txPr>
        <c:crossAx val="-662733424"/>
        <c:crosses val="autoZero"/>
        <c:auto val="1"/>
        <c:lblOffset val="100"/>
        <c:baseTimeUnit val="months"/>
      </c:dateAx>
      <c:valAx>
        <c:axId val="-662733424"/>
        <c:scaling>
          <c:orientation val="minMax"/>
        </c:scaling>
        <c:delete val="1"/>
        <c:axPos val="l"/>
        <c:title>
          <c:tx>
            <c:rich>
              <a:bodyPr rot="-5400000" vert="horz"/>
              <a:lstStyle/>
              <a:p>
                <a:pPr>
                  <a:defRPr/>
                </a:pPr>
                <a:r>
                  <a:rPr lang="en-US"/>
                  <a:t>HTG</a:t>
                </a:r>
              </a:p>
            </c:rich>
          </c:tx>
          <c:layout/>
          <c:overlay val="0"/>
        </c:title>
        <c:numFmt formatCode="General" sourceLinked="1"/>
        <c:majorTickMark val="none"/>
        <c:minorTickMark val="none"/>
        <c:tickLblPos val="nextTo"/>
        <c:crossAx val="-662731248"/>
        <c:crosses val="autoZero"/>
        <c:crossBetween val="between"/>
      </c:valAx>
    </c:plotArea>
    <c:legend>
      <c:legendPos val="r"/>
      <c:layout>
        <c:manualLayout>
          <c:xMode val="edge"/>
          <c:yMode val="edge"/>
          <c:x val="0.8344455984315261"/>
          <c:y val="0.35026162694172175"/>
          <c:w val="0.15538994818263041"/>
          <c:h val="0.3489108956005616"/>
        </c:manualLayout>
      </c:layout>
      <c:overlay val="0"/>
      <c:txPr>
        <a:bodyPr rot="0" vert="horz"/>
        <a:lstStyle/>
        <a:p>
          <a:pPr>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21898039499953E-2"/>
          <c:y val="0.17171296296296296"/>
          <c:w val="0.72108843845612514"/>
          <c:h val="0.61498432487605714"/>
        </c:manualLayout>
      </c:layout>
      <c:lineChart>
        <c:grouping val="standard"/>
        <c:varyColors val="0"/>
        <c:ser>
          <c:idx val="0"/>
          <c:order val="0"/>
          <c:tx>
            <c:strRef>
              <c:f>Variations!$A$55</c:f>
              <c:strCache>
                <c:ptCount val="1"/>
                <c:pt idx="0">
                  <c:v>Eau</c:v>
                </c:pt>
              </c:strCache>
            </c:strRef>
          </c:tx>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Variations!$B$51:$I$51</c:f>
              <c:numCache>
                <c:formatCode>mmm\-yy</c:formatCode>
                <c:ptCount val="8"/>
                <c:pt idx="0">
                  <c:v>44136</c:v>
                </c:pt>
                <c:pt idx="1">
                  <c:v>44197</c:v>
                </c:pt>
                <c:pt idx="2">
                  <c:v>44228</c:v>
                </c:pt>
                <c:pt idx="3">
                  <c:v>44256</c:v>
                </c:pt>
                <c:pt idx="4">
                  <c:v>44287</c:v>
                </c:pt>
                <c:pt idx="5">
                  <c:v>44317</c:v>
                </c:pt>
                <c:pt idx="6">
                  <c:v>44348</c:v>
                </c:pt>
                <c:pt idx="7">
                  <c:v>44378</c:v>
                </c:pt>
              </c:numCache>
            </c:numRef>
          </c:cat>
          <c:val>
            <c:numRef>
              <c:f>Variations!$B$55:$I$55</c:f>
              <c:numCache>
                <c:formatCode>#,##0.00\ [$HTG]</c:formatCode>
                <c:ptCount val="8"/>
                <c:pt idx="0">
                  <c:v>18492.1875</c:v>
                </c:pt>
                <c:pt idx="1">
                  <c:v>4333.333333333333</c:v>
                </c:pt>
                <c:pt idx="2">
                  <c:v>3937.5</c:v>
                </c:pt>
                <c:pt idx="3">
                  <c:v>4500</c:v>
                </c:pt>
                <c:pt idx="4">
                  <c:v>4125</c:v>
                </c:pt>
                <c:pt idx="5" formatCode="#,##0\ [$HTG]">
                  <c:v>4406.25</c:v>
                </c:pt>
                <c:pt idx="6" formatCode="#,##0\ [$HTG]">
                  <c:v>5062.5</c:v>
                </c:pt>
                <c:pt idx="7" formatCode="#,##0\ [$HTG]">
                  <c:v>5100</c:v>
                </c:pt>
              </c:numCache>
            </c:numRef>
          </c:val>
          <c:smooth val="0"/>
          <c:extLst xmlns:c15="http://schemas.microsoft.com/office/drawing/2012/chart">
            <c:ext xmlns:c16="http://schemas.microsoft.com/office/drawing/2014/chart" uri="{C3380CC4-5D6E-409C-BE32-E72D297353CC}">
              <c16:uniqueId val="{00000002-CAD9-43E0-A18D-FC4218401C31}"/>
            </c:ext>
          </c:extLst>
        </c:ser>
        <c:ser>
          <c:idx val="1"/>
          <c:order val="1"/>
          <c:tx>
            <c:strRef>
              <c:f>Variations!$A$53</c:f>
              <c:strCache>
                <c:ptCount val="1"/>
                <c:pt idx="0">
                  <c:v>Panier Alimentaire ICSM</c:v>
                </c:pt>
              </c:strCache>
            </c:strRef>
          </c:tx>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Variations!$B$51:$I$51</c:f>
              <c:numCache>
                <c:formatCode>mmm\-yy</c:formatCode>
                <c:ptCount val="8"/>
                <c:pt idx="0">
                  <c:v>44136</c:v>
                </c:pt>
                <c:pt idx="1">
                  <c:v>44197</c:v>
                </c:pt>
                <c:pt idx="2">
                  <c:v>44228</c:v>
                </c:pt>
                <c:pt idx="3">
                  <c:v>44256</c:v>
                </c:pt>
                <c:pt idx="4">
                  <c:v>44287</c:v>
                </c:pt>
                <c:pt idx="5">
                  <c:v>44317</c:v>
                </c:pt>
                <c:pt idx="6">
                  <c:v>44348</c:v>
                </c:pt>
                <c:pt idx="7">
                  <c:v>44378</c:v>
                </c:pt>
              </c:numCache>
            </c:numRef>
          </c:cat>
          <c:val>
            <c:numRef>
              <c:f>Variations!$B$53:$I$53</c:f>
              <c:numCache>
                <c:formatCode>#,##0.00\ [$HTG]</c:formatCode>
                <c:ptCount val="8"/>
                <c:pt idx="0">
                  <c:v>10693.448948602621</c:v>
                </c:pt>
                <c:pt idx="1">
                  <c:v>10861.695594343801</c:v>
                </c:pt>
                <c:pt idx="2">
                  <c:v>11107.512830123396</c:v>
                </c:pt>
                <c:pt idx="3">
                  <c:v>10675.168620645012</c:v>
                </c:pt>
                <c:pt idx="4">
                  <c:v>11483.131751431963</c:v>
                </c:pt>
                <c:pt idx="5" formatCode="#,##0\ [$HTG]">
                  <c:v>11831.66733940721</c:v>
                </c:pt>
                <c:pt idx="6" formatCode="#,##0\ [$HTG]">
                  <c:v>12082.790695998141</c:v>
                </c:pt>
                <c:pt idx="7" formatCode="#,##0\ [$HTG]">
                  <c:v>13320.79825471878</c:v>
                </c:pt>
              </c:numCache>
            </c:numRef>
          </c:val>
          <c:smooth val="0"/>
          <c:extLst>
            <c:ext xmlns:c16="http://schemas.microsoft.com/office/drawing/2014/chart" uri="{C3380CC4-5D6E-409C-BE32-E72D297353CC}">
              <c16:uniqueId val="{00000000-CAD9-43E0-A18D-FC4218401C31}"/>
            </c:ext>
          </c:extLst>
        </c:ser>
        <c:ser>
          <c:idx val="2"/>
          <c:order val="2"/>
          <c:tx>
            <c:strRef>
              <c:f>Variations!$A$54</c:f>
              <c:strCache>
                <c:ptCount val="1"/>
                <c:pt idx="0">
                  <c:v>Panier EHA ICSM</c:v>
                </c:pt>
              </c:strCache>
            </c:strRef>
          </c:tx>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Variations!$B$51:$I$51</c:f>
              <c:numCache>
                <c:formatCode>mmm\-yy</c:formatCode>
                <c:ptCount val="8"/>
                <c:pt idx="0">
                  <c:v>44136</c:v>
                </c:pt>
                <c:pt idx="1">
                  <c:v>44197</c:v>
                </c:pt>
                <c:pt idx="2">
                  <c:v>44228</c:v>
                </c:pt>
                <c:pt idx="3">
                  <c:v>44256</c:v>
                </c:pt>
                <c:pt idx="4">
                  <c:v>44287</c:v>
                </c:pt>
                <c:pt idx="5">
                  <c:v>44317</c:v>
                </c:pt>
                <c:pt idx="6">
                  <c:v>44348</c:v>
                </c:pt>
                <c:pt idx="7">
                  <c:v>44378</c:v>
                </c:pt>
              </c:numCache>
            </c:numRef>
          </c:cat>
          <c:val>
            <c:numRef>
              <c:f>Variations!$B$54:$I$54</c:f>
              <c:numCache>
                <c:formatCode>#,##0.00\ [$HTG]</c:formatCode>
                <c:ptCount val="8"/>
                <c:pt idx="0">
                  <c:v>1834.9958499335989</c:v>
                </c:pt>
                <c:pt idx="1">
                  <c:v>1781.25</c:v>
                </c:pt>
                <c:pt idx="2">
                  <c:v>1942.5</c:v>
                </c:pt>
                <c:pt idx="3">
                  <c:v>1700</c:v>
                </c:pt>
                <c:pt idx="4">
                  <c:v>1681.25</c:v>
                </c:pt>
                <c:pt idx="5" formatCode="#,##0\ [$HTG]">
                  <c:v>1797.9166666666665</c:v>
                </c:pt>
                <c:pt idx="6" formatCode="#,##0\ [$HTG]">
                  <c:v>1903.75</c:v>
                </c:pt>
                <c:pt idx="7" formatCode="#,##0\ [$HTG]">
                  <c:v>1810.75</c:v>
                </c:pt>
              </c:numCache>
            </c:numRef>
          </c:val>
          <c:smooth val="0"/>
          <c:extLst>
            <c:ext xmlns:c16="http://schemas.microsoft.com/office/drawing/2014/chart" uri="{C3380CC4-5D6E-409C-BE32-E72D297353CC}">
              <c16:uniqueId val="{00000001-CAD9-43E0-A18D-FC4218401C31}"/>
            </c:ext>
          </c:extLst>
        </c:ser>
        <c:dLbls>
          <c:dLblPos val="t"/>
          <c:showLegendKey val="0"/>
          <c:showVal val="1"/>
          <c:showCatName val="0"/>
          <c:showSerName val="0"/>
          <c:showPercent val="0"/>
          <c:showBubbleSize val="0"/>
        </c:dLbls>
        <c:smooth val="0"/>
        <c:axId val="-662732880"/>
        <c:axId val="-662732336"/>
        <c:extLst/>
      </c:lineChart>
      <c:dateAx>
        <c:axId val="-662732880"/>
        <c:scaling>
          <c:orientation val="minMax"/>
        </c:scaling>
        <c:delete val="0"/>
        <c:axPos val="b"/>
        <c:numFmt formatCode="mmm\-yy" sourceLinked="1"/>
        <c:majorTickMark val="none"/>
        <c:minorTickMark val="none"/>
        <c:tickLblPos val="nextTo"/>
        <c:txPr>
          <a:bodyPr rot="-60000000" vert="horz"/>
          <a:lstStyle/>
          <a:p>
            <a:pPr>
              <a:defRPr/>
            </a:pPr>
            <a:endParaRPr lang="en-US"/>
          </a:p>
        </c:txPr>
        <c:crossAx val="-662732336"/>
        <c:crosses val="autoZero"/>
        <c:auto val="1"/>
        <c:lblOffset val="100"/>
        <c:baseTimeUnit val="months"/>
      </c:dateAx>
      <c:valAx>
        <c:axId val="-662732336"/>
        <c:scaling>
          <c:orientation val="minMax"/>
        </c:scaling>
        <c:delete val="1"/>
        <c:axPos val="l"/>
        <c:numFmt formatCode="#,##0.00\ [$HTG]" sourceLinked="1"/>
        <c:majorTickMark val="none"/>
        <c:minorTickMark val="none"/>
        <c:tickLblPos val="nextTo"/>
        <c:crossAx val="-662732880"/>
        <c:crosses val="autoZero"/>
        <c:crossBetween val="between"/>
      </c:valAx>
    </c:plotArea>
    <c:legend>
      <c:legendPos val="r"/>
      <c:legendEntry>
        <c:idx val="1"/>
        <c:txPr>
          <a:bodyPr rot="0" vert="horz"/>
          <a:lstStyle/>
          <a:p>
            <a:pPr>
              <a:defRPr/>
            </a:pPr>
            <a:endParaRPr lang="en-US"/>
          </a:p>
        </c:txPr>
      </c:legendEntry>
      <c:layout>
        <c:manualLayout>
          <c:xMode val="edge"/>
          <c:yMode val="edge"/>
          <c:x val="0.80357030603962798"/>
          <c:y val="0.33736872293877884"/>
          <c:w val="0.14468470010555587"/>
          <c:h val="0.16152331652503399"/>
        </c:manualLayout>
      </c:layout>
      <c:overlay val="0"/>
      <c:txPr>
        <a:bodyPr rot="0" vert="horz"/>
        <a:lstStyle/>
        <a:p>
          <a:pPr>
            <a:defRPr/>
          </a:pPr>
          <a:endParaRPr lang="en-US"/>
        </a:p>
      </c:tx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latin typeface="Arial Narrow" panose="020B0606020202030204" pitchFamily="34" charset="0"/>
              </a:rPr>
              <a:t>Profil</a:t>
            </a:r>
            <a:r>
              <a:rPr lang="en-US" sz="1200" baseline="0">
                <a:latin typeface="Arial Narrow" panose="020B0606020202030204" pitchFamily="34" charset="0"/>
              </a:rPr>
              <a:t> des commerçants enquêtés, désaggrégé par sexe</a:t>
            </a:r>
            <a:endParaRPr lang="en-US" sz="1200">
              <a:latin typeface="Arial Narrow" panose="020B060602020203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'Graph 1'!$B$10</c:f>
              <c:strCache>
                <c:ptCount val="1"/>
                <c:pt idx="0">
                  <c:v>Détaillant mobile / sur table</c:v>
                </c:pt>
              </c:strCache>
            </c:strRef>
          </c:tx>
          <c:spPr>
            <a:solidFill>
              <a:schemeClr val="accent1"/>
            </a:solidFill>
            <a:ln>
              <a:noFill/>
            </a:ln>
            <a:effectLst/>
          </c:spPr>
          <c:invertIfNegative val="0"/>
          <c:cat>
            <c:strRef>
              <c:f>'Graph 1'!$C$9:$D$9</c:f>
              <c:strCache>
                <c:ptCount val="2"/>
                <c:pt idx="0">
                  <c:v>Femme</c:v>
                </c:pt>
                <c:pt idx="1">
                  <c:v>Homme</c:v>
                </c:pt>
              </c:strCache>
            </c:strRef>
          </c:cat>
          <c:val>
            <c:numRef>
              <c:f>'Graph 1'!$C$10:$D$10</c:f>
              <c:numCache>
                <c:formatCode>0%</c:formatCode>
                <c:ptCount val="2"/>
                <c:pt idx="0">
                  <c:v>0.56999999999999995</c:v>
                </c:pt>
                <c:pt idx="1">
                  <c:v>0.14000000000000001</c:v>
                </c:pt>
              </c:numCache>
            </c:numRef>
          </c:val>
          <c:extLst>
            <c:ext xmlns:c16="http://schemas.microsoft.com/office/drawing/2014/chart" uri="{C3380CC4-5D6E-409C-BE32-E72D297353CC}">
              <c16:uniqueId val="{00000000-681E-410B-9F02-5091713E6FA4}"/>
            </c:ext>
          </c:extLst>
        </c:ser>
        <c:ser>
          <c:idx val="1"/>
          <c:order val="1"/>
          <c:tx>
            <c:strRef>
              <c:f>'Graph 1'!$B$11</c:f>
              <c:strCache>
                <c:ptCount val="1"/>
                <c:pt idx="0">
                  <c:v>Détaillant avec boutique</c:v>
                </c:pt>
              </c:strCache>
            </c:strRef>
          </c:tx>
          <c:spPr>
            <a:solidFill>
              <a:schemeClr val="accent2"/>
            </a:solidFill>
            <a:ln>
              <a:noFill/>
            </a:ln>
            <a:effectLst/>
          </c:spPr>
          <c:invertIfNegative val="0"/>
          <c:cat>
            <c:strRef>
              <c:f>'Graph 1'!$C$9:$D$9</c:f>
              <c:strCache>
                <c:ptCount val="2"/>
                <c:pt idx="0">
                  <c:v>Femme</c:v>
                </c:pt>
                <c:pt idx="1">
                  <c:v>Homme</c:v>
                </c:pt>
              </c:strCache>
            </c:strRef>
          </c:cat>
          <c:val>
            <c:numRef>
              <c:f>'Graph 1'!$C$11:$D$11</c:f>
              <c:numCache>
                <c:formatCode>0%</c:formatCode>
                <c:ptCount val="2"/>
                <c:pt idx="0">
                  <c:v>0.12</c:v>
                </c:pt>
                <c:pt idx="1">
                  <c:v>7.0000000000000007E-2</c:v>
                </c:pt>
              </c:numCache>
            </c:numRef>
          </c:val>
          <c:extLst>
            <c:ext xmlns:c16="http://schemas.microsoft.com/office/drawing/2014/chart" uri="{C3380CC4-5D6E-409C-BE32-E72D297353CC}">
              <c16:uniqueId val="{00000001-681E-410B-9F02-5091713E6FA4}"/>
            </c:ext>
          </c:extLst>
        </c:ser>
        <c:ser>
          <c:idx val="2"/>
          <c:order val="2"/>
          <c:tx>
            <c:strRef>
              <c:f>'Graph 1'!$B$12</c:f>
              <c:strCache>
                <c:ptCount val="1"/>
                <c:pt idx="0">
                  <c:v>Pharmacie</c:v>
                </c:pt>
              </c:strCache>
            </c:strRef>
          </c:tx>
          <c:spPr>
            <a:solidFill>
              <a:schemeClr val="accent3"/>
            </a:solidFill>
            <a:ln>
              <a:noFill/>
            </a:ln>
            <a:effectLst/>
          </c:spPr>
          <c:invertIfNegative val="0"/>
          <c:cat>
            <c:strRef>
              <c:f>'Graph 1'!$C$9:$D$9</c:f>
              <c:strCache>
                <c:ptCount val="2"/>
                <c:pt idx="0">
                  <c:v>Femme</c:v>
                </c:pt>
                <c:pt idx="1">
                  <c:v>Homme</c:v>
                </c:pt>
              </c:strCache>
            </c:strRef>
          </c:cat>
          <c:val>
            <c:numRef>
              <c:f>'Graph 1'!$C$12:$D$12</c:f>
              <c:numCache>
                <c:formatCode>0%</c:formatCode>
                <c:ptCount val="2"/>
                <c:pt idx="0">
                  <c:v>0.03</c:v>
                </c:pt>
                <c:pt idx="1">
                  <c:v>0</c:v>
                </c:pt>
              </c:numCache>
            </c:numRef>
          </c:val>
          <c:extLst>
            <c:ext xmlns:c16="http://schemas.microsoft.com/office/drawing/2014/chart" uri="{C3380CC4-5D6E-409C-BE32-E72D297353CC}">
              <c16:uniqueId val="{00000002-681E-410B-9F02-5091713E6FA4}"/>
            </c:ext>
          </c:extLst>
        </c:ser>
        <c:dLbls>
          <c:showLegendKey val="0"/>
          <c:showVal val="0"/>
          <c:showCatName val="0"/>
          <c:showSerName val="0"/>
          <c:showPercent val="0"/>
          <c:showBubbleSize val="0"/>
        </c:dLbls>
        <c:gapWidth val="150"/>
        <c:overlap val="100"/>
        <c:axId val="-662728528"/>
        <c:axId val="-662731792"/>
      </c:barChart>
      <c:catAx>
        <c:axId val="-662728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731792"/>
        <c:crosses val="autoZero"/>
        <c:auto val="1"/>
        <c:lblAlgn val="ctr"/>
        <c:lblOffset val="100"/>
        <c:noMultiLvlLbl val="0"/>
      </c:catAx>
      <c:valAx>
        <c:axId val="-662731792"/>
        <c:scaling>
          <c:orientation val="minMax"/>
        </c:scaling>
        <c:delete val="1"/>
        <c:axPos val="l"/>
        <c:numFmt formatCode="0%" sourceLinked="1"/>
        <c:majorTickMark val="none"/>
        <c:minorTickMark val="none"/>
        <c:tickLblPos val="nextTo"/>
        <c:crossAx val="-6627285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096178595148838"/>
          <c:y val="0.22707366268531859"/>
          <c:w val="0.68903821404851162"/>
          <c:h val="0.77292633731468141"/>
        </c:manualLayout>
      </c:layout>
      <c:barChart>
        <c:barDir val="bar"/>
        <c:grouping val="clustered"/>
        <c:varyColors val="0"/>
        <c:ser>
          <c:idx val="0"/>
          <c:order val="0"/>
          <c:tx>
            <c:strRef>
              <c:f>'Graph 1'!$C$15</c:f>
              <c:strCache>
                <c:ptCount val="1"/>
                <c:pt idx="0">
                  <c:v>%</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 1'!$B$16:$B$19</c:f>
              <c:strCache>
                <c:ptCount val="4"/>
                <c:pt idx="0">
                  <c:v>Pas de réponse</c:v>
                </c:pt>
                <c:pt idx="1">
                  <c:v>Aucune variation</c:v>
                </c:pt>
                <c:pt idx="2">
                  <c:v>Moins de commerçants</c:v>
                </c:pt>
                <c:pt idx="3">
                  <c:v>Plus de commerçants</c:v>
                </c:pt>
              </c:strCache>
            </c:strRef>
          </c:cat>
          <c:val>
            <c:numRef>
              <c:f>'Graph 1'!$C$16:$C$19</c:f>
              <c:numCache>
                <c:formatCode>0%</c:formatCode>
                <c:ptCount val="4"/>
                <c:pt idx="0">
                  <c:v>0.19</c:v>
                </c:pt>
                <c:pt idx="1">
                  <c:v>0.33</c:v>
                </c:pt>
                <c:pt idx="2">
                  <c:v>0.27</c:v>
                </c:pt>
                <c:pt idx="3">
                  <c:v>0.2</c:v>
                </c:pt>
              </c:numCache>
            </c:numRef>
          </c:val>
          <c:extLst>
            <c:ext xmlns:c16="http://schemas.microsoft.com/office/drawing/2014/chart" uri="{C3380CC4-5D6E-409C-BE32-E72D297353CC}">
              <c16:uniqueId val="{00000000-FE18-4CB9-AE24-107EA2D12DC9}"/>
            </c:ext>
          </c:extLst>
        </c:ser>
        <c:dLbls>
          <c:dLblPos val="outEnd"/>
          <c:showLegendKey val="0"/>
          <c:showVal val="1"/>
          <c:showCatName val="0"/>
          <c:showSerName val="0"/>
          <c:showPercent val="0"/>
          <c:showBubbleSize val="0"/>
        </c:dLbls>
        <c:gapWidth val="182"/>
        <c:axId val="-662727440"/>
        <c:axId val="-662727984"/>
      </c:barChart>
      <c:catAx>
        <c:axId val="-6627274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727984"/>
        <c:crosses val="autoZero"/>
        <c:auto val="1"/>
        <c:lblAlgn val="ctr"/>
        <c:lblOffset val="100"/>
        <c:noMultiLvlLbl val="0"/>
      </c:catAx>
      <c:valAx>
        <c:axId val="-662727984"/>
        <c:scaling>
          <c:orientation val="minMax"/>
        </c:scaling>
        <c:delete val="1"/>
        <c:axPos val="b"/>
        <c:numFmt formatCode="0%" sourceLinked="1"/>
        <c:majorTickMark val="none"/>
        <c:minorTickMark val="none"/>
        <c:tickLblPos val="nextTo"/>
        <c:crossAx val="-662727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Taille des commerces enquêtés, désaggrégé par sexe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'Graph 1'!$C$2</c:f>
              <c:strCache>
                <c:ptCount val="1"/>
                <c:pt idx="0">
                  <c:v>Femme</c:v>
                </c:pt>
              </c:strCache>
            </c:strRef>
          </c:tx>
          <c:spPr>
            <a:solidFill>
              <a:schemeClr val="accent1"/>
            </a:solidFill>
            <a:ln>
              <a:noFill/>
            </a:ln>
            <a:effectLst/>
          </c:spPr>
          <c:invertIfNegative val="0"/>
          <c:cat>
            <c:strRef>
              <c:f>'Graph 1'!$B$3:$B$6</c:f>
              <c:strCache>
                <c:ptCount val="4"/>
                <c:pt idx="0">
                  <c:v>Moins de 20</c:v>
                </c:pt>
                <c:pt idx="1">
                  <c:v>Entre 21 et 60</c:v>
                </c:pt>
                <c:pt idx="2">
                  <c:v>Plus de 60</c:v>
                </c:pt>
                <c:pt idx="3">
                  <c:v>Pas de réponse</c:v>
                </c:pt>
              </c:strCache>
            </c:strRef>
          </c:cat>
          <c:val>
            <c:numRef>
              <c:f>'Graph 1'!$C$3:$C$6</c:f>
              <c:numCache>
                <c:formatCode>0%</c:formatCode>
                <c:ptCount val="4"/>
                <c:pt idx="0">
                  <c:v>0.47906976744186047</c:v>
                </c:pt>
                <c:pt idx="1">
                  <c:v>0.19534883720930232</c:v>
                </c:pt>
                <c:pt idx="2">
                  <c:v>9.3023255813953487E-3</c:v>
                </c:pt>
                <c:pt idx="3">
                  <c:v>0.10232558139534884</c:v>
                </c:pt>
              </c:numCache>
            </c:numRef>
          </c:val>
          <c:extLst>
            <c:ext xmlns:c16="http://schemas.microsoft.com/office/drawing/2014/chart" uri="{C3380CC4-5D6E-409C-BE32-E72D297353CC}">
              <c16:uniqueId val="{00000000-020A-4CB7-9514-BDEAD9F11481}"/>
            </c:ext>
          </c:extLst>
        </c:ser>
        <c:ser>
          <c:idx val="1"/>
          <c:order val="1"/>
          <c:tx>
            <c:strRef>
              <c:f>'Graph 1'!$D$2</c:f>
              <c:strCache>
                <c:ptCount val="1"/>
                <c:pt idx="0">
                  <c:v>Homme</c:v>
                </c:pt>
              </c:strCache>
            </c:strRef>
          </c:tx>
          <c:spPr>
            <a:solidFill>
              <a:schemeClr val="accent2"/>
            </a:solidFill>
            <a:ln>
              <a:noFill/>
            </a:ln>
            <a:effectLst/>
          </c:spPr>
          <c:invertIfNegative val="0"/>
          <c:cat>
            <c:strRef>
              <c:f>'Graph 1'!$B$3:$B$6</c:f>
              <c:strCache>
                <c:ptCount val="4"/>
                <c:pt idx="0">
                  <c:v>Moins de 20</c:v>
                </c:pt>
                <c:pt idx="1">
                  <c:v>Entre 21 et 60</c:v>
                </c:pt>
                <c:pt idx="2">
                  <c:v>Plus de 60</c:v>
                </c:pt>
                <c:pt idx="3">
                  <c:v>Pas de réponse</c:v>
                </c:pt>
              </c:strCache>
            </c:strRef>
          </c:cat>
          <c:val>
            <c:numRef>
              <c:f>'Graph 1'!$D$3:$D$6</c:f>
              <c:numCache>
                <c:formatCode>0%</c:formatCode>
                <c:ptCount val="4"/>
                <c:pt idx="0">
                  <c:v>5.5813953488372092E-2</c:v>
                </c:pt>
                <c:pt idx="1">
                  <c:v>8.8372093023255813E-2</c:v>
                </c:pt>
                <c:pt idx="2">
                  <c:v>0</c:v>
                </c:pt>
                <c:pt idx="3">
                  <c:v>6.9767441860465115E-2</c:v>
                </c:pt>
              </c:numCache>
            </c:numRef>
          </c:val>
          <c:extLst>
            <c:ext xmlns:c16="http://schemas.microsoft.com/office/drawing/2014/chart" uri="{C3380CC4-5D6E-409C-BE32-E72D297353CC}">
              <c16:uniqueId val="{00000001-020A-4CB7-9514-BDEAD9F11481}"/>
            </c:ext>
          </c:extLst>
        </c:ser>
        <c:dLbls>
          <c:showLegendKey val="0"/>
          <c:showVal val="0"/>
          <c:showCatName val="0"/>
          <c:showSerName val="0"/>
          <c:showPercent val="0"/>
          <c:showBubbleSize val="0"/>
        </c:dLbls>
        <c:gapWidth val="150"/>
        <c:overlap val="100"/>
        <c:axId val="-662726896"/>
        <c:axId val="-662725808"/>
      </c:barChart>
      <c:catAx>
        <c:axId val="-662726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725808"/>
        <c:crosses val="autoZero"/>
        <c:auto val="1"/>
        <c:lblAlgn val="ctr"/>
        <c:lblOffset val="100"/>
        <c:noMultiLvlLbl val="0"/>
      </c:catAx>
      <c:valAx>
        <c:axId val="-66272580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72689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12</xdr:col>
      <xdr:colOff>340964</xdr:colOff>
      <xdr:row>55</xdr:row>
      <xdr:rowOff>185670</xdr:rowOff>
    </xdr:from>
    <xdr:to>
      <xdr:col>19</xdr:col>
      <xdr:colOff>636535</xdr:colOff>
      <xdr:row>68</xdr:row>
      <xdr:rowOff>188683</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389119</xdr:colOff>
      <xdr:row>54</xdr:row>
      <xdr:rowOff>87661</xdr:rowOff>
    </xdr:from>
    <xdr:to>
      <xdr:col>34</xdr:col>
      <xdr:colOff>369052</xdr:colOff>
      <xdr:row>67</xdr:row>
      <xdr:rowOff>99087</xdr:rowOff>
    </xdr:to>
    <xdr:graphicFrame macro="">
      <xdr:nvGraphicFramePr>
        <xdr:cNvPr id="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12</xdr:col>
      <xdr:colOff>0</xdr:colOff>
      <xdr:row>1</xdr:row>
      <xdr:rowOff>1</xdr:rowOff>
    </xdr:from>
    <xdr:to>
      <xdr:col>18</xdr:col>
      <xdr:colOff>571500</xdr:colOff>
      <xdr:row>14</xdr:row>
      <xdr:rowOff>25401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1</xdr:row>
      <xdr:rowOff>0</xdr:rowOff>
    </xdr:from>
    <xdr:to>
      <xdr:col>26</xdr:col>
      <xdr:colOff>624869</xdr:colOff>
      <xdr:row>15</xdr:row>
      <xdr:rowOff>6935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980807</xdr:colOff>
      <xdr:row>1</xdr:row>
      <xdr:rowOff>28460</xdr:rowOff>
    </xdr:from>
    <xdr:to>
      <xdr:col>11</xdr:col>
      <xdr:colOff>503410</xdr:colOff>
      <xdr:row>14</xdr:row>
      <xdr:rowOff>185757</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ACH_HTI_ICSM_R8_Dataset_Analysis_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Clean Data"/>
      <sheetName val="Processed_Data"/>
      <sheetName val="Partenaires"/>
      <sheetName val="Prix_Médians"/>
      <sheetName val="Variations"/>
      <sheetName val="Commerçants"/>
      <sheetName val="Eau"/>
      <sheetName val="Importation"/>
      <sheetName val="Approvisionnement_nourriture"/>
      <sheetName val="Approvisionnement_EHA"/>
      <sheetName val="Graph 1"/>
      <sheetName val="Références"/>
      <sheetName val="Cleaning Log"/>
      <sheetName val="Deletion Log"/>
      <sheetName val="Kobo survey"/>
      <sheetName val="Kobo Choices"/>
    </sheetNames>
    <sheetDataSet>
      <sheetData sheetId="0"/>
      <sheetData sheetId="1"/>
      <sheetData sheetId="2"/>
      <sheetData sheetId="3"/>
      <sheetData sheetId="4">
        <row r="40">
          <cell r="L40">
            <v>100</v>
          </cell>
          <cell r="N40">
            <v>100</v>
          </cell>
          <cell r="P40">
            <v>5</v>
          </cell>
          <cell r="Q40">
            <v>28.875</v>
          </cell>
        </row>
        <row r="41">
          <cell r="N41">
            <v>84.5833333333333</v>
          </cell>
          <cell r="P41">
            <v>7.5</v>
          </cell>
          <cell r="Q41">
            <v>18.75</v>
          </cell>
        </row>
        <row r="42">
          <cell r="L42">
            <v>152.85412262156424</v>
          </cell>
          <cell r="N42">
            <v>83.75</v>
          </cell>
          <cell r="P42">
            <v>6.25</v>
          </cell>
          <cell r="Q42">
            <v>9.6666666666666661</v>
          </cell>
        </row>
        <row r="43">
          <cell r="N43">
            <v>75</v>
          </cell>
          <cell r="P43">
            <v>5</v>
          </cell>
          <cell r="Q43">
            <v>49.6875</v>
          </cell>
        </row>
        <row r="44">
          <cell r="L44">
            <v>150</v>
          </cell>
          <cell r="N44">
            <v>46.04166666666665</v>
          </cell>
          <cell r="P44">
            <v>5</v>
          </cell>
          <cell r="Q44">
            <v>34.0625</v>
          </cell>
        </row>
        <row r="45">
          <cell r="L45" t="str">
            <v>NA</v>
          </cell>
          <cell r="N45">
            <v>65.8333333333333</v>
          </cell>
          <cell r="P45">
            <v>5</v>
          </cell>
          <cell r="Q45">
            <v>62.5</v>
          </cell>
        </row>
        <row r="46">
          <cell r="L46">
            <v>300</v>
          </cell>
          <cell r="N46">
            <v>106.25</v>
          </cell>
          <cell r="Q46">
            <v>34.0625</v>
          </cell>
        </row>
      </sheetData>
      <sheetData sheetId="5">
        <row r="123">
          <cell r="B123">
            <v>12528.4447985362</v>
          </cell>
          <cell r="C123">
            <v>12642.945594343801</v>
          </cell>
          <cell r="D123">
            <v>13050.012830123396</v>
          </cell>
          <cell r="E123">
            <v>12375.168620645012</v>
          </cell>
          <cell r="F123">
            <v>13164.381751432</v>
          </cell>
          <cell r="G123">
            <v>13629.584006073876</v>
          </cell>
          <cell r="H123">
            <v>13986.540695998141</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1" Type="http://schemas.openxmlformats.org/officeDocument/2006/relationships/pivotCacheRecords" Target="pivotCacheRecords15.xml"/></Relationships>
</file>

<file path=xl/pivotCache/_rels/pivotCacheDefinition16.xml.rels><?xml version="1.0" encoding="UTF-8" standalone="yes"?>
<Relationships xmlns="http://schemas.openxmlformats.org/package/2006/relationships"><Relationship Id="rId1" Type="http://schemas.openxmlformats.org/officeDocument/2006/relationships/pivotCacheRecords" Target="pivotCacheRecords16.xml"/></Relationships>
</file>

<file path=xl/pivotCache/_rels/pivotCacheDefinition17.xml.rels><?xml version="1.0" encoding="UTF-8" standalone="yes"?>
<Relationships xmlns="http://schemas.openxmlformats.org/package/2006/relationships"><Relationship Id="rId1" Type="http://schemas.openxmlformats.org/officeDocument/2006/relationships/pivotCacheRecords" Target="pivotCacheRecords17.xml"/></Relationships>
</file>

<file path=xl/pivotCache/_rels/pivotCacheDefinition18.xml.rels><?xml version="1.0" encoding="UTF-8" standalone="yes"?>
<Relationships xmlns="http://schemas.openxmlformats.org/package/2006/relationships"><Relationship Id="rId1" Type="http://schemas.openxmlformats.org/officeDocument/2006/relationships/pivotCacheRecords" Target="pivotCacheRecords18.xml"/></Relationships>
</file>

<file path=xl/pivotCache/_rels/pivotCacheDefinition19.xml.rels><?xml version="1.0" encoding="UTF-8" standalone="yes"?>
<Relationships xmlns="http://schemas.openxmlformats.org/package/2006/relationships"><Relationship Id="rId1" Type="http://schemas.openxmlformats.org/officeDocument/2006/relationships/pivotCacheRecords" Target="pivotCacheRecords19.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r:id="rId1" refreshedBy="SENIOR GIS-IMPACT" refreshedDate="44432.379770833337" createdVersion="6" refreshedVersion="6" minRefreshableVersion="3" recordCount="266">
  <cacheSource type="worksheet">
    <worksheetSource ref="C1:C1048576" sheet="Processed_Data"/>
  </cacheSource>
  <cacheFields count="1">
    <cacheField name="q02_organisation" numFmtId="0">
      <sharedItems containsBlank="1" count="12">
        <s v="Concern"/>
        <s v="Save the Children"/>
        <s v="Mercy Corps"/>
        <s v="FOKA DAI AYITI"/>
        <s v="GVC"/>
        <s v="WFP"/>
        <s v="MOJDDE"/>
        <s v="Croix-Rouge Neerlandaise"/>
        <s v="CRS"/>
        <s v="GOAL"/>
        <s v="CARE"/>
        <m/>
      </sharedItems>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r:id="rId1" refreshedBy="SENIOR GIS-IMPACT" refreshedDate="44432.379779282404" createdVersion="6" refreshedVersion="6" minRefreshableVersion="3" recordCount="266">
  <cacheSource type="worksheet">
    <worksheetSource ref="F1:AO1048576" sheet="Processed_Data"/>
  </cacheSource>
  <cacheFields count="36">
    <cacheField name="q04_departement" numFmtId="0">
      <sharedItems containsBlank="1" count="8">
        <s v="Ouest"/>
        <s v="Artibonite"/>
        <s v="Nippes"/>
        <s v="Nord"/>
        <s v="Sud"/>
        <s v="Sud-Est"/>
        <s v="Grand'Anse"/>
        <m/>
      </sharedItems>
    </cacheField>
    <cacheField name="q05_commune" numFmtId="0">
      <sharedItems containsBlank="1"/>
    </cacheField>
    <cacheField name="commune" numFmtId="0">
      <sharedItems containsBlank="1"/>
    </cacheField>
    <cacheField name="localite" numFmtId="0">
      <sharedItems containsBlank="1"/>
    </cacheField>
    <cacheField name="marche" numFmtId="0">
      <sharedItems containsBlank="1"/>
    </cacheField>
    <cacheField name="q07_2_marche_zone" numFmtId="0">
      <sharedItems containsBlank="1"/>
    </cacheField>
    <cacheField name="q00_type_enquete" numFmtId="0">
      <sharedItems containsBlank="1"/>
    </cacheField>
    <cacheField name="q010_sexe" numFmtId="0">
      <sharedItems containsBlank="1" count="3">
        <s v="Femme"/>
        <s v="Homme"/>
        <m/>
      </sharedItems>
    </cacheField>
    <cacheField name="q1_1_magasin" numFmtId="0">
      <sharedItems containsBlank="1"/>
    </cacheField>
    <cacheField name="q1_2_telephone" numFmtId="0">
      <sharedItems containsBlank="1"/>
    </cacheField>
    <cacheField name="q1_1_magain_type" numFmtId="0">
      <sharedItems containsBlank="1"/>
    </cacheField>
    <cacheField name="q1_1_magain_type_Grossiste" numFmtId="0">
      <sharedItems containsBlank="1"/>
    </cacheField>
    <cacheField name="q1_3_type_produits" numFmtId="0">
      <sharedItems containsBlank="1"/>
    </cacheField>
    <cacheField name="q1_3_type_produits/nourriture" numFmtId="0">
      <sharedItems containsBlank="1" containsMixedTypes="1" containsNumber="1" containsInteger="1" minValue="0" maxValue="1"/>
    </cacheField>
    <cacheField name="q1_3_type_produits/wash" numFmtId="0">
      <sharedItems containsBlank="1" containsMixedTypes="1" containsNumber="1" containsInteger="1" minValue="0" maxValue="1"/>
    </cacheField>
    <cacheField name="q1_3_type_produits/couverture" numFmtId="0">
      <sharedItems containsBlank="1" containsMixedTypes="1" containsNumber="1" containsInteger="1" minValue="0" maxValue="1"/>
    </cacheField>
    <cacheField name="q1_3_type_produits/cuisine" numFmtId="0">
      <sharedItems containsBlank="1" containsMixedTypes="1" containsNumber="1" containsInteger="1" minValue="0" maxValue="1"/>
    </cacheField>
    <cacheField name="q1_3_type_produits/nettoyage_stockage" numFmtId="0">
      <sharedItems containsBlank="1" containsMixedTypes="1" containsNumber="1" containsInteger="1" minValue="0" maxValue="1"/>
    </cacheField>
    <cacheField name="q1_3_type_produits/charbon" numFmtId="0">
      <sharedItems containsBlank="1" containsMixedTypes="1" containsNumber="1" containsInteger="1" minValue="0" maxValue="1"/>
    </cacheField>
    <cacheField name="q1_3_type_produits/aucun" numFmtId="0">
      <sharedItems containsBlank="1" containsMixedTypes="1" containsNumber="1" containsInteger="1" minValue="0" maxValue="0"/>
    </cacheField>
    <cacheField name="nom_type_produits" numFmtId="0">
      <sharedItems containsBlank="1"/>
    </cacheField>
    <cacheField name="type_produit" numFmtId="0">
      <sharedItems containsBlank="1"/>
    </cacheField>
    <cacheField name="q1_4_type_payment" numFmtId="0">
      <sharedItems containsBlank="1"/>
    </cacheField>
    <cacheField name="q1_4_type_payment/gourde" numFmtId="0">
      <sharedItems containsBlank="1" containsMixedTypes="1" containsNumber="1" containsInteger="1" minValue="1" maxValue="1"/>
    </cacheField>
    <cacheField name="q1_4_type_payment/dollar" numFmtId="0">
      <sharedItems containsBlank="1" containsMixedTypes="1" containsNumber="1" containsInteger="1" minValue="0" maxValue="1"/>
    </cacheField>
    <cacheField name="q1_4_type_payment/mobile" numFmtId="0">
      <sharedItems containsBlank="1" containsMixedTypes="1" containsNumber="1" containsInteger="1" minValue="0" maxValue="1"/>
    </cacheField>
    <cacheField name="q1_4_type_payment/credite_tot" numFmtId="0">
      <sharedItems containsBlank="1" containsMixedTypes="1" containsNumber="1" containsInteger="1" minValue="0" maxValue="0"/>
    </cacheField>
    <cacheField name="q1_4_type_payment/credite_part" numFmtId="0">
      <sharedItems containsBlank="1" containsMixedTypes="1" containsNumber="1" containsInteger="1" minValue="0" maxValue="1"/>
    </cacheField>
    <cacheField name="q1_4_type_payment/trock" numFmtId="0">
      <sharedItems containsBlank="1" containsMixedTypes="1" containsNumber="1" containsInteger="1" minValue="0" maxValue="0"/>
    </cacheField>
    <cacheField name="q1_4_type_payment/coupon" numFmtId="0">
      <sharedItems containsBlank="1" containsMixedTypes="1" containsNumber="1" containsInteger="1" minValue="0" maxValue="1"/>
    </cacheField>
    <cacheField name="q1_4_type_payment/check" numFmtId="0">
      <sharedItems containsBlank="1" containsMixedTypes="1" containsNumber="1" containsInteger="1" minValue="0" maxValue="0"/>
    </cacheField>
    <cacheField name="q1_4_type_payment/autre" numFmtId="0">
      <sharedItems containsBlank="1" containsMixedTypes="1" containsNumber="1" containsInteger="1" minValue="0" maxValue="0"/>
    </cacheField>
    <cacheField name="q1_4_type_payment/nsnr" numFmtId="0">
      <sharedItems containsBlank="1" containsMixedTypes="1" containsNumber="1" containsInteger="1" minValue="0" maxValue="0"/>
    </cacheField>
    <cacheField name="q1_4_1_autre_type_payment" numFmtId="0">
      <sharedItems containsBlank="1"/>
    </cacheField>
    <cacheField name="q1_5_changement_commercants" numFmtId="0">
      <sharedItems containsBlank="1" count="6">
        <s v=""/>
        <s v="Non, il n'y a pas eu de variation"/>
        <s v="Oui, il y a plus de commerçants par rapport au mois passé"/>
        <s v="Oui, il y a moins de commerçants par rapport au mois passé"/>
        <s v="Je ne sais pas / Je ne souhaite pas répondre"/>
        <m/>
      </sharedItems>
    </cacheField>
    <cacheField name="q1_6_clients" numFmtId="0">
      <sharedItems containsBlank="1" count="6">
        <s v=""/>
        <s v="Moins de 20"/>
        <s v="Entre 21 et 60"/>
        <s v="Plus de 60"/>
        <s v="Je ne sais pas / Je ne souhaite pas répondre"/>
        <m/>
      </sharedItems>
    </cacheField>
  </cacheFields>
  <extLst>
    <ext xmlns:x14="http://schemas.microsoft.com/office/spreadsheetml/2009/9/main" uri="{725AE2AE-9491-48be-B2B4-4EB974FC3084}">
      <x14:pivotCacheDefinition/>
    </ext>
  </extLst>
</pivotCacheDefinition>
</file>

<file path=xl/pivotCache/pivotCacheDefinition11.xml><?xml version="1.0" encoding="utf-8"?>
<pivotCacheDefinition xmlns="http://schemas.openxmlformats.org/spreadsheetml/2006/main" xmlns:r="http://schemas.openxmlformats.org/officeDocument/2006/relationships" r:id="rId1" refreshedBy="SENIOR GIS-IMPACT" refreshedDate="44432.379780208335" createdVersion="6" refreshedVersion="6" minRefreshableVersion="3" recordCount="266">
  <cacheSource type="worksheet">
    <worksheetSource ref="M1:AO1048576" sheet="Processed_Data"/>
  </cacheSource>
  <cacheFields count="29">
    <cacheField name="q010_sexe" numFmtId="0">
      <sharedItems containsBlank="1" count="3">
        <s v="Femme"/>
        <s v="Homme"/>
        <m/>
      </sharedItems>
    </cacheField>
    <cacheField name="q1_1_magasin" numFmtId="0">
      <sharedItems containsBlank="1"/>
    </cacheField>
    <cacheField name="q1_2_telephone" numFmtId="0">
      <sharedItems containsBlank="1"/>
    </cacheField>
    <cacheField name="q1_1_magain_type" numFmtId="0">
      <sharedItems containsBlank="1" count="5">
        <s v=""/>
        <s v="Détaillant sur une table"/>
        <s v="Détaillant avec boutique"/>
        <s v="Détaillant mobile"/>
        <m/>
      </sharedItems>
    </cacheField>
    <cacheField name="q1_1_magain_type_Grossiste" numFmtId="0">
      <sharedItems containsBlank="1"/>
    </cacheField>
    <cacheField name="q1_3_type_produits" numFmtId="0">
      <sharedItems containsBlank="1"/>
    </cacheField>
    <cacheField name="q1_3_type_produits/nourriture" numFmtId="0">
      <sharedItems containsBlank="1" containsMixedTypes="1" containsNumber="1" containsInteger="1" minValue="0" maxValue="1"/>
    </cacheField>
    <cacheField name="q1_3_type_produits/wash" numFmtId="0">
      <sharedItems containsBlank="1" containsMixedTypes="1" containsNumber="1" containsInteger="1" minValue="0" maxValue="1"/>
    </cacheField>
    <cacheField name="q1_3_type_produits/couverture" numFmtId="0">
      <sharedItems containsBlank="1" containsMixedTypes="1" containsNumber="1" containsInteger="1" minValue="0" maxValue="1"/>
    </cacheField>
    <cacheField name="q1_3_type_produits/cuisine" numFmtId="0">
      <sharedItems containsBlank="1" containsMixedTypes="1" containsNumber="1" containsInteger="1" minValue="0" maxValue="1"/>
    </cacheField>
    <cacheField name="q1_3_type_produits/nettoyage_stockage" numFmtId="0">
      <sharedItems containsBlank="1" containsMixedTypes="1" containsNumber="1" containsInteger="1" minValue="0" maxValue="1"/>
    </cacheField>
    <cacheField name="q1_3_type_produits/charbon" numFmtId="0">
      <sharedItems containsBlank="1" containsMixedTypes="1" containsNumber="1" containsInteger="1" minValue="0" maxValue="1"/>
    </cacheField>
    <cacheField name="q1_3_type_produits/aucun" numFmtId="0">
      <sharedItems containsBlank="1" containsMixedTypes="1" containsNumber="1" containsInteger="1" minValue="0" maxValue="0"/>
    </cacheField>
    <cacheField name="nom_type_produits" numFmtId="0">
      <sharedItems containsBlank="1"/>
    </cacheField>
    <cacheField name="type_produit" numFmtId="0">
      <sharedItems containsBlank="1"/>
    </cacheField>
    <cacheField name="q1_4_type_payment" numFmtId="0">
      <sharedItems containsBlank="1"/>
    </cacheField>
    <cacheField name="q1_4_type_payment/gourde" numFmtId="0">
      <sharedItems containsBlank="1" containsMixedTypes="1" containsNumber="1" containsInteger="1" minValue="1" maxValue="1"/>
    </cacheField>
    <cacheField name="q1_4_type_payment/dollar" numFmtId="0">
      <sharedItems containsBlank="1" containsMixedTypes="1" containsNumber="1" containsInteger="1" minValue="0" maxValue="1"/>
    </cacheField>
    <cacheField name="q1_4_type_payment/mobile" numFmtId="0">
      <sharedItems containsBlank="1" containsMixedTypes="1" containsNumber="1" containsInteger="1" minValue="0" maxValue="1"/>
    </cacheField>
    <cacheField name="q1_4_type_payment/credite_tot" numFmtId="0">
      <sharedItems containsBlank="1" containsMixedTypes="1" containsNumber="1" containsInteger="1" minValue="0" maxValue="0"/>
    </cacheField>
    <cacheField name="q1_4_type_payment/credite_part" numFmtId="0">
      <sharedItems containsBlank="1" containsMixedTypes="1" containsNumber="1" containsInteger="1" minValue="0" maxValue="1"/>
    </cacheField>
    <cacheField name="q1_4_type_payment/trock" numFmtId="0">
      <sharedItems containsBlank="1" containsMixedTypes="1" containsNumber="1" containsInteger="1" minValue="0" maxValue="0"/>
    </cacheField>
    <cacheField name="q1_4_type_payment/coupon" numFmtId="0">
      <sharedItems containsBlank="1" containsMixedTypes="1" containsNumber="1" containsInteger="1" minValue="0" maxValue="1"/>
    </cacheField>
    <cacheField name="q1_4_type_payment/check" numFmtId="0">
      <sharedItems containsBlank="1" containsMixedTypes="1" containsNumber="1" containsInteger="1" minValue="0" maxValue="0"/>
    </cacheField>
    <cacheField name="q1_4_type_payment/autre" numFmtId="0">
      <sharedItems containsBlank="1" containsMixedTypes="1" containsNumber="1" containsInteger="1" minValue="0" maxValue="0"/>
    </cacheField>
    <cacheField name="q1_4_type_payment/nsnr" numFmtId="0">
      <sharedItems containsBlank="1" containsMixedTypes="1" containsNumber="1" containsInteger="1" minValue="0" maxValue="0"/>
    </cacheField>
    <cacheField name="q1_4_1_autre_type_payment" numFmtId="0">
      <sharedItems containsBlank="1"/>
    </cacheField>
    <cacheField name="q1_5_changement_commercants" numFmtId="0">
      <sharedItems containsBlank="1" count="6">
        <s v=""/>
        <s v="Non, il n'y a pas eu de variation"/>
        <s v="Oui, il y a plus de commerçants par rapport au mois passé"/>
        <s v="Oui, il y a moins de commerçants par rapport au mois passé"/>
        <s v="Je ne sais pas / Je ne souhaite pas répondre"/>
        <m/>
      </sharedItems>
    </cacheField>
    <cacheField name="q1_6_clients" numFmtId="0">
      <sharedItems containsBlank="1"/>
    </cacheField>
  </cacheFields>
  <extLst>
    <ext xmlns:x14="http://schemas.microsoft.com/office/spreadsheetml/2009/9/main" uri="{725AE2AE-9491-48be-B2B4-4EB974FC3084}">
      <x14:pivotCacheDefinition/>
    </ext>
  </extLst>
</pivotCacheDefinition>
</file>

<file path=xl/pivotCache/pivotCacheDefinition12.xml><?xml version="1.0" encoding="utf-8"?>
<pivotCacheDefinition xmlns="http://schemas.openxmlformats.org/spreadsheetml/2006/main" xmlns:r="http://schemas.openxmlformats.org/officeDocument/2006/relationships" r:id="rId1" refreshedBy="SENIOR GIS-IMPACT" refreshedDate="44432.379780787036" createdVersion="6" refreshedVersion="6" minRefreshableVersion="3" recordCount="266">
  <cacheSource type="worksheet">
    <worksheetSource ref="BA1:FS1048576" sheet="Processed_Data"/>
  </cacheSource>
  <cacheFields count="123">
    <cacheField name="q3_3_importe_farine_ble" numFmtId="0">
      <sharedItems containsBlank="1" count="5">
        <s v=""/>
        <s v="Oui"/>
        <s v="Je ne sais pas, je ne souhaite pas répondre"/>
        <s v="Non"/>
        <m/>
      </sharedItems>
    </cacheField>
    <cacheField name="q3_2_prix_bas_marmite_riz" numFmtId="0">
      <sharedItems containsBlank="1" containsMixedTypes="1" containsNumber="1" containsInteger="1" minValue="225" maxValue="350"/>
    </cacheField>
    <cacheField name="riz_prix" numFmtId="0">
      <sharedItems containsBlank="1" containsMixedTypes="1" containsNumber="1" minValue="86.538461538461505" maxValue="134.61538461538399"/>
    </cacheField>
    <cacheField name="q3_3_importe_riz" numFmtId="0">
      <sharedItems containsBlank="1" count="5">
        <s v=""/>
        <s v="Oui"/>
        <s v="Non"/>
        <s v="Je ne sais pas, je ne souhaite pas répondre"/>
        <m/>
      </sharedItems>
    </cacheField>
    <cacheField name="q3_2_prix_bas_autre_mais_mais" numFmtId="0">
      <sharedItems containsBlank="1" containsMixedTypes="1" containsNumber="1" containsInteger="1" minValue="150" maxValue="352"/>
    </cacheField>
    <cacheField name="mais_prix" numFmtId="0">
      <sharedItems containsBlank="1" containsMixedTypes="1" containsNumber="1" minValue="65.2173913043478" maxValue="153.04347826086899"/>
    </cacheField>
    <cacheField name="q3_3_importe_mais" numFmtId="0">
      <sharedItems containsBlank="1" count="5">
        <s v=""/>
        <s v="Oui"/>
        <s v="Non"/>
        <s v="Je ne sais pas, je ne souhaite pas répondre"/>
        <m/>
      </sharedItems>
    </cacheField>
    <cacheField name="q3_2_prix_bas_autre_sucre_sucre" numFmtId="0">
      <sharedItems containsBlank="1" containsMixedTypes="1" containsNumber="1" containsInteger="1" minValue="235" maxValue="350"/>
    </cacheField>
    <cacheField name="sucre_prix" numFmtId="0">
      <sharedItems containsBlank="1" containsMixedTypes="1" containsNumber="1" minValue="81.034482758620697" maxValue="120.689655172413"/>
    </cacheField>
    <cacheField name="q3_3_importe_sucre" numFmtId="0">
      <sharedItems containsBlank="1" count="5">
        <s v=""/>
        <s v="Oui"/>
        <s v="Je ne sais pas, je ne souhaite pas répondre"/>
        <s v="Non"/>
        <m/>
      </sharedItems>
    </cacheField>
    <cacheField name="q3_2_prix_bas_autre_haricot_noir" numFmtId="0">
      <sharedItems containsBlank="1" containsMixedTypes="1" containsNumber="1" containsInteger="1" minValue="300" maxValue="700"/>
    </cacheField>
    <cacheField name="haricot_noir_prix" numFmtId="0">
      <sharedItems containsBlank="1" containsMixedTypes="1" containsNumber="1" minValue="125" maxValue="291.666666666666"/>
    </cacheField>
    <cacheField name="q3_3_importe_haricot_noir" numFmtId="0">
      <sharedItems containsBlank="1" count="5">
        <s v=""/>
        <s v="Non"/>
        <s v="Je ne sais pas, je ne souhaite pas répondre"/>
        <s v="Oui"/>
        <m/>
      </sharedItems>
    </cacheField>
    <cacheField name="q3_2_prix_bas_kg_haricot_rouge" numFmtId="0">
      <sharedItems containsBlank="1" containsMixedTypes="1" containsNumber="1" containsInteger="1" minValue="450" maxValue="1050"/>
    </cacheField>
    <cacheField name="haricot_rouge_prix" numFmtId="0">
      <sharedItems containsBlank="1" containsMixedTypes="1" containsNumber="1" minValue="187.5" maxValue="437.5"/>
    </cacheField>
    <cacheField name="q3_3_importe_haricot_rouge" numFmtId="0">
      <sharedItems containsBlank="1" count="4">
        <s v=""/>
        <s v="Oui"/>
        <s v="Non"/>
        <m/>
      </sharedItems>
    </cacheField>
    <cacheField name="q3_1_remplissage_huille" numFmtId="0">
      <sharedItems containsBlank="1"/>
    </cacheField>
    <cacheField name="q3_1_unite_huile" numFmtId="0">
      <sharedItems containsBlank="1"/>
    </cacheField>
    <cacheField name="q3_2_prix_bas_gal_huile" numFmtId="0">
      <sharedItems containsBlank="1" containsMixedTypes="1" containsNumber="1" containsInteger="1" minValue="375" maxValue="1000"/>
    </cacheField>
    <cacheField name="note_huile_autreunite" numFmtId="0">
      <sharedItems containsBlank="1"/>
    </cacheField>
    <cacheField name="q3_1_2_unites_autre_huile" numFmtId="0">
      <sharedItems containsBlank="1"/>
    </cacheField>
    <cacheField name="nom_unite_autre_huile" numFmtId="0">
      <sharedItems containsBlank="1"/>
    </cacheField>
    <cacheField name="unite_autre_huile_connue" numFmtId="0">
      <sharedItems containsBlank="1"/>
    </cacheField>
    <cacheField name="q3_1_3_poids_unite_autre_huile" numFmtId="0">
      <sharedItems containsBlank="1" containsMixedTypes="1" containsNumber="1" containsInteger="1" minValue="500" maxValue="571"/>
    </cacheField>
    <cacheField name="q3_2_prix_bas_autre_huile_huile" numFmtId="0">
      <sharedItems containsBlank="1" containsMixedTypes="1" containsNumber="1" containsInteger="1" minValue="125" maxValue="150"/>
    </cacheField>
    <cacheField name="huile_prix_unite_converti_gallon" numFmtId="0">
      <sharedItems containsBlank="1" containsMixedTypes="1" containsNumber="1" minValue="828.59019264448295" maxValue="994.30823117338002"/>
    </cacheField>
    <cacheField name="huile_prix" numFmtId="0">
      <sharedItems containsBlank="1" containsMixedTypes="1" containsNumber="1" minValue="375" maxValue="1000"/>
    </cacheField>
    <cacheField name="q3_3_importe_huile" numFmtId="0">
      <sharedItems containsBlank="1" count="5">
        <s v=""/>
        <s v="Oui"/>
        <s v="Je ne sais pas, je ne souhaite pas répondre"/>
        <s v="Non"/>
        <m/>
      </sharedItems>
    </cacheField>
    <cacheField name="q4_1_ruptures_nourriture" numFmtId="0">
      <sharedItems containsBlank="1"/>
    </cacheField>
    <cacheField name="q4_2_raison_rupture_nourriture" numFmtId="0">
      <sharedItems containsBlank="1"/>
    </cacheField>
    <cacheField name="q4_2_raison_rupture_nourriture/taux_echange" numFmtId="0">
      <sharedItems containsBlank="1" containsMixedTypes="1" containsNumber="1" containsInteger="1" minValue="0" maxValue="1"/>
    </cacheField>
    <cacheField name="q4_2_raison_rupture_nourriture/probleme_transport" numFmtId="0">
      <sharedItems containsBlank="1" containsMixedTypes="1" containsNumber="1" containsInteger="1" minValue="0" maxValue="1"/>
    </cacheField>
    <cacheField name="q4_2_raison_rupture_nourriture/catastrophe" numFmtId="0">
      <sharedItems containsBlank="1" containsMixedTypes="1" containsNumber="1" containsInteger="1" minValue="0" maxValue="0"/>
    </cacheField>
    <cacheField name="q4_2_raison_rupture_nourriture/pas_saison" numFmtId="0">
      <sharedItems containsBlank="1" containsMixedTypes="1" containsNumber="1" containsInteger="1" minValue="0" maxValue="0"/>
    </cacheField>
    <cacheField name="q4_2_raison_rupture_nourriture/trop_cher" numFmtId="0">
      <sharedItems containsBlank="1" containsMixedTypes="1" containsNumber="1" containsInteger="1" minValue="0" maxValue="1"/>
    </cacheField>
    <cacheField name="q4_2_raison_rupture_nourriture/pas_assez_argent" numFmtId="0">
      <sharedItems containsBlank="1" containsMixedTypes="1" containsNumber="1" containsInteger="1" minValue="0" maxValue="1"/>
    </cacheField>
    <cacheField name="q4_2_raison_rupture_nourriture/temps" numFmtId="0">
      <sharedItems containsBlank="1" containsMixedTypes="1" containsNumber="1" containsInteger="1" minValue="0" maxValue="1"/>
    </cacheField>
    <cacheField name="q4_2_raison_rupture_nourriture/indisponible_f" numFmtId="0">
      <sharedItems containsBlank="1" containsMixedTypes="1" containsNumber="1" containsInteger="1" minValue="0" maxValue="1"/>
    </cacheField>
    <cacheField name="q4_2_raison_rupture_nourriture/relation_f" numFmtId="0">
      <sharedItems containsBlank="1" containsMixedTypes="1" containsNumber="1" containsInteger="1" minValue="0" maxValue="0"/>
    </cacheField>
    <cacheField name="q4_2_raison_rupture_nourriture/pas_voulu" numFmtId="0">
      <sharedItems containsBlank="1" containsMixedTypes="1" containsNumber="1" containsInteger="1" minValue="0" maxValue="0"/>
    </cacheField>
    <cacheField name="q4_2_raison_rupture_nourriture/epuise_demande" numFmtId="0">
      <sharedItems containsBlank="1" containsMixedTypes="1" containsNumber="1" containsInteger="1" minValue="0" maxValue="1"/>
    </cacheField>
    <cacheField name="q4_2_raison_rupture_nourriture/epuise_appro" numFmtId="0">
      <sharedItems containsBlank="1" containsMixedTypes="1" containsNumber="1" containsInteger="1" minValue="0" maxValue="1"/>
    </cacheField>
    <cacheField name="q4_2_raison_rupture_nourriture/autre" numFmtId="0">
      <sharedItems containsBlank="1" containsMixedTypes="1" containsNumber="1" containsInteger="1" minValue="0" maxValue="0"/>
    </cacheField>
    <cacheField name="q4_2_raison_rupture_nourriture/nsnr" numFmtId="0">
      <sharedItems containsBlank="1" containsMixedTypes="1" containsNumber="1" containsInteger="1" minValue="0" maxValue="0"/>
    </cacheField>
    <cacheField name="q4_2_1_autre_rupture_nourriture" numFmtId="0">
      <sharedItems containsBlank="1"/>
    </cacheField>
    <cacheField name="q4_3_produits_rupture_nourriture" numFmtId="0">
      <sharedItems containsBlank="1"/>
    </cacheField>
    <cacheField name="q4_3_produits_rupture_nourriture/farine_ble" numFmtId="0">
      <sharedItems containsBlank="1" containsMixedTypes="1" containsNumber="1" containsInteger="1" minValue="0" maxValue="1"/>
    </cacheField>
    <cacheField name="q4_3_produits_rupture_nourriture/riz" numFmtId="0">
      <sharedItems containsBlank="1" containsMixedTypes="1" containsNumber="1" containsInteger="1" minValue="0" maxValue="1"/>
    </cacheField>
    <cacheField name="q4_3_produits_rupture_nourriture/mais" numFmtId="0">
      <sharedItems containsBlank="1" containsMixedTypes="1" containsNumber="1" containsInteger="1" minValue="0" maxValue="1"/>
    </cacheField>
    <cacheField name="q4_3_produits_rupture_nourriture/sucre" numFmtId="0">
      <sharedItems containsBlank="1" containsMixedTypes="1" containsNumber="1" containsInteger="1" minValue="0" maxValue="1"/>
    </cacheField>
    <cacheField name="q4_3_produits_rupture_nourriture/haricot_noir" numFmtId="0">
      <sharedItems containsBlank="1" containsMixedTypes="1" containsNumber="1" containsInteger="1" minValue="0" maxValue="1"/>
    </cacheField>
    <cacheField name="q4_3_produits_rupture_nourriture/haricot_rouge" numFmtId="0">
      <sharedItems containsBlank="1" containsMixedTypes="1" containsNumber="1" containsInteger="1" minValue="0" maxValue="1"/>
    </cacheField>
    <cacheField name="q4_3_produits_rupture_nourriture/huile" numFmtId="0">
      <sharedItems containsBlank="1" containsMixedTypes="1" containsNumber="1" containsInteger="1" minValue="0" maxValue="1"/>
    </cacheField>
    <cacheField name="q4_3_produits_rupture_nourriture/aucun" numFmtId="0">
      <sharedItems containsBlank="1" containsMixedTypes="1" containsNumber="1" containsInteger="1" minValue="0" maxValue="0"/>
    </cacheField>
    <cacheField name="q4_4_credit_fournisseur_nourriture" numFmtId="0">
      <sharedItems containsBlank="1"/>
    </cacheField>
    <cacheField name="q4_4_capacite_stock_nourriture" numFmtId="0">
      <sharedItems containsBlank="1"/>
    </cacheField>
    <cacheField name="q4_4_origin_fourniseur_nourriture" numFmtId="0">
      <sharedItems containsBlank="1"/>
    </cacheField>
    <cacheField name="q4_5_1_departement_fourniseur_nourriture" numFmtId="0">
      <sharedItems containsBlank="1"/>
    </cacheField>
    <cacheField name="meme_dep_food" numFmtId="0">
      <sharedItems containsBlank="1"/>
    </cacheField>
    <cacheField name="q4_5_2_commune_fourniseur_nourriture" numFmtId="0">
      <sharedItems containsBlank="1"/>
    </cacheField>
    <cacheField name="meme_com_food" numFmtId="0">
      <sharedItems containsBlank="1"/>
    </cacheField>
    <cacheField name="q2_1_articles_disponibles_eha" numFmtId="0">
      <sharedItems containsBlank="1"/>
    </cacheField>
    <cacheField name="q2_1_articles_disponibles_eha/savon_lessive" numFmtId="0">
      <sharedItems containsBlank="1" containsMixedTypes="1" containsNumber="1" containsInteger="1" minValue="0" maxValue="1"/>
    </cacheField>
    <cacheField name="q2_1_articles_disponibles_eha/brosse_dent" numFmtId="0">
      <sharedItems containsBlank="1" containsMixedTypes="1" containsNumber="1" containsInteger="1" minValue="0" maxValue="1"/>
    </cacheField>
    <cacheField name="q2_1_articles_disponibles_eha/dentrifrice" numFmtId="0">
      <sharedItems containsBlank="1" containsMixedTypes="1" containsNumber="1" containsInteger="1" minValue="0" maxValue="1"/>
    </cacheField>
    <cacheField name="q2_1_articles_disponibles_eha/papier_toilette" numFmtId="0">
      <sharedItems containsBlank="1" containsMixedTypes="1" containsNumber="1" containsInteger="1" minValue="0" maxValue="1"/>
    </cacheField>
    <cacheField name="q2_1_articles_disponibles_eha/serviettes_hygieniques" numFmtId="0">
      <sharedItems containsBlank="1" containsMixedTypes="1" containsNumber="1" containsInteger="1" minValue="0" maxValue="1"/>
    </cacheField>
    <cacheField name="q2_1_articles_disponibles_eha/chlore_liquide" numFmtId="0">
      <sharedItems containsBlank="1" containsMixedTypes="1" containsNumber="1" containsInteger="1" minValue="0" maxValue="1"/>
    </cacheField>
    <cacheField name="q2_1_articles_disponibles_eha/chlore_grain" numFmtId="0">
      <sharedItems containsBlank="1" containsMixedTypes="1" containsNumber="1" containsInteger="1" minValue="0" maxValue="1"/>
    </cacheField>
    <cacheField name="q2_1_articles_disponibles_eha/savon_mains" numFmtId="0">
      <sharedItems containsBlank="1" containsMixedTypes="1" containsNumber="1" containsInteger="1" minValue="0" maxValue="1"/>
    </cacheField>
    <cacheField name="q2_1_articles_disponibles_eha/aucun" numFmtId="0">
      <sharedItems containsBlank="1" containsMixedTypes="1" containsNumber="1" containsInteger="1" minValue="0" maxValue="0"/>
    </cacheField>
    <cacheField name="q3_1_unite_savon_lessive" numFmtId="0">
      <sharedItems containsBlank="1"/>
    </cacheField>
    <cacheField name="q3_2_prix_75g_savon_lessive" numFmtId="0">
      <sharedItems containsBlank="1" containsMixedTypes="1" containsNumber="1" containsInteger="1" minValue="15" maxValue="40"/>
    </cacheField>
    <cacheField name="call_savon_lessive_75g_prix" numFmtId="0">
      <sharedItems containsBlank="1" containsMixedTypes="1" containsNumber="1" containsInteger="1" minValue="15" maxValue="40"/>
    </cacheField>
    <cacheField name="q3_1_2_unites_autre_savon_lessive" numFmtId="0">
      <sharedItems containsBlank="1" containsMixedTypes="1" containsNumber="1" containsInteger="1" minValue="180" maxValue="180"/>
    </cacheField>
    <cacheField name="q3_2_prix_bas_autre_savon_lessive" numFmtId="0">
      <sharedItems containsBlank="1" containsMixedTypes="1" containsNumber="1" containsInteger="1" minValue="30" maxValue="35"/>
    </cacheField>
    <cacheField name="savon_prix_standard" numFmtId="0">
      <sharedItems containsBlank="1" containsMixedTypes="1" containsNumber="1" minValue="12.5" maxValue="14.5833333333333"/>
    </cacheField>
    <cacheField name="savon_lessive_prix" numFmtId="0">
      <sharedItems containsBlank="1" containsMixedTypes="1" containsNumber="1" minValue="12.5" maxValue="40"/>
    </cacheField>
    <cacheField name="q3_3_importe_savon_lessive" numFmtId="0">
      <sharedItems containsBlank="1" count="5">
        <s v=""/>
        <s v="Oui"/>
        <s v="Je ne sais pas, je ne souhaite pas répondre"/>
        <s v="Non"/>
        <m/>
      </sharedItems>
    </cacheField>
    <cacheField name="brosse_dent_prix" numFmtId="0">
      <sharedItems containsBlank="1" containsMixedTypes="1" containsNumber="1" containsInteger="1" minValue="15" maxValue="30"/>
    </cacheField>
    <cacheField name="q3_3_importe_brosse_dent" numFmtId="0">
      <sharedItems containsBlank="1" count="5">
        <s v=""/>
        <s v="Oui"/>
        <s v="Je ne sais pas, je ne souhaite pas répondre"/>
        <s v="Non"/>
        <m/>
      </sharedItems>
    </cacheField>
    <cacheField name="papier_toilette_prix" numFmtId="0">
      <sharedItems containsBlank="1" containsMixedTypes="1" containsNumber="1" containsInteger="1" minValue="15" maxValue="75"/>
    </cacheField>
    <cacheField name="q3_3_importe_papier_toilette" numFmtId="0">
      <sharedItems containsBlank="1" count="5">
        <s v=""/>
        <s v="Oui"/>
        <s v="Je ne sais pas, je ne souhaite pas répondre"/>
        <s v="Non"/>
        <m/>
      </sharedItems>
    </cacheField>
    <cacheField name="q3_1_unite_chlore_liquide" numFmtId="0">
      <sharedItems containsBlank="1"/>
    </cacheField>
    <cacheField name="q3_2_prix_bas_lt_chlore_liquide" numFmtId="0">
      <sharedItems containsBlank="1" containsMixedTypes="1" containsNumber="1" containsInteger="1" minValue="50" maxValue="70"/>
    </cacheField>
    <cacheField name="note_chlore_autreunite" numFmtId="0">
      <sharedItems containsBlank="1"/>
    </cacheField>
    <cacheField name="q3_1_2_unites_autre_chlore_liquide" numFmtId="0">
      <sharedItems containsBlank="1"/>
    </cacheField>
    <cacheField name="nom_unite_autre_chlore_liquide" numFmtId="0">
      <sharedItems containsBlank="1"/>
    </cacheField>
    <cacheField name="unite_autre_chlore_liquide_connue" numFmtId="0">
      <sharedItems containsBlank="1"/>
    </cacheField>
    <cacheField name="q3_1_3_poids_unite_autre_chlore_liquide" numFmtId="0">
      <sharedItems containsBlank="1" containsMixedTypes="1" containsNumber="1" containsInteger="1" minValue="100" maxValue="470"/>
    </cacheField>
    <cacheField name="q3_2_prix_bas_autre_chlore_liquide" numFmtId="0">
      <sharedItems containsBlank="1" containsMixedTypes="1" containsNumber="1" containsInteger="1" minValue="10" maxValue="150"/>
    </cacheField>
    <cacheField name="chlore_prix_unite_converti_litre" numFmtId="0">
      <sharedItems containsBlank="1" containsMixedTypes="1" containsNumber="1" minValue="100" maxValue="319.14893617021198"/>
    </cacheField>
    <cacheField name="chlore_prix" numFmtId="0">
      <sharedItems containsBlank="1" containsMixedTypes="1" containsNumber="1" minValue="50" maxValue="319.14893617021198"/>
    </cacheField>
    <cacheField name="q3_3_importe_chlore_liquide" numFmtId="0">
      <sharedItems containsBlank="1" count="3">
        <s v=""/>
        <s v="Oui"/>
        <m/>
      </sharedItems>
    </cacheField>
    <cacheField name="q3_1_unite_savon_mains" numFmtId="0">
      <sharedItems containsBlank="1"/>
    </cacheField>
    <cacheField name="q3_2_prix_75g_savon_mains" numFmtId="0">
      <sharedItems containsBlank="1" containsMixedTypes="1" containsNumber="1" containsInteger="1" minValue="15" maxValue="75"/>
    </cacheField>
    <cacheField name="q3_1_2_unites_autre_savon_toilette" numFmtId="0">
      <sharedItems containsBlank="1"/>
    </cacheField>
    <cacheField name="q3_2_prix_bas_autre_savon_toilette" numFmtId="0">
      <sharedItems containsBlank="1"/>
    </cacheField>
    <cacheField name="savon_mains_prix" numFmtId="0">
      <sharedItems containsBlank="1" containsMixedTypes="1" containsNumber="1" containsInteger="1" minValue="15" maxValue="75"/>
    </cacheField>
    <cacheField name="q3_3_importe_savon_mains" numFmtId="0">
      <sharedItems containsBlank="1" count="5">
        <s v=""/>
        <s v="Oui"/>
        <s v="Je ne sais pas, je ne souhaite pas répondre"/>
        <s v="Non"/>
        <m/>
      </sharedItems>
    </cacheField>
    <cacheField name="q3_1_unite_dentifrice" numFmtId="0">
      <sharedItems containsBlank="1"/>
    </cacheField>
    <cacheField name="q3_2_prix_85g_dentifrice" numFmtId="0">
      <sharedItems containsBlank="1" containsMixedTypes="1" containsNumber="1" containsInteger="1" minValue="20" maxValue="150"/>
    </cacheField>
    <cacheField name="q3_1_2_unites_autre_dentifrice" numFmtId="0">
      <sharedItems containsBlank="1" containsMixedTypes="1" containsNumber="1" containsInteger="1" minValue="140" maxValue="170"/>
    </cacheField>
    <cacheField name="q3_2_prix_bas_autre_dentifrice_dentrifrice" numFmtId="0">
      <sharedItems containsBlank="1" containsMixedTypes="1" containsNumber="1" containsInteger="1" minValue="75" maxValue="80"/>
    </cacheField>
    <cacheField name="dentifrice_prix" numFmtId="0">
      <sharedItems containsBlank="1" containsMixedTypes="1" containsNumber="1" minValue="25" maxValue="150"/>
    </cacheField>
    <cacheField name="q3_3_importe_dentrifrice" numFmtId="0">
      <sharedItems containsBlank="1" count="5">
        <s v=""/>
        <s v="Oui"/>
        <s v="Je ne sais pas, je ne souhaite pas répondre"/>
        <s v="Non"/>
        <m/>
      </sharedItems>
    </cacheField>
    <cacheField name="q3_1_unite_serviettes_hygieniques" numFmtId="0">
      <sharedItems containsBlank="1"/>
    </cacheField>
    <cacheField name="q3_2_prix_p8_serviettes_hygieniques" numFmtId="0">
      <sharedItems containsBlank="1" containsMixedTypes="1" containsNumber="1" containsInteger="1" minValue="45" maxValue="125"/>
    </cacheField>
    <cacheField name="q3_1_2_unites_autre_serviettes_hygieniques" numFmtId="0">
      <sharedItems containsBlank="1"/>
    </cacheField>
    <cacheField name="q3_2_prix_bas_autre_serviettes_hygieniques_serviettes_hygieniques" numFmtId="0">
      <sharedItems containsBlank="1"/>
    </cacheField>
    <cacheField name="serv_hygieniques_prix_unite_standard" numFmtId="0">
      <sharedItems containsBlank="1"/>
    </cacheField>
    <cacheField name="serv_hygieniques_prix" numFmtId="0">
      <sharedItems containsBlank="1" containsMixedTypes="1" containsNumber="1" containsInteger="1" minValue="45" maxValue="100"/>
    </cacheField>
    <cacheField name="q3_3_importe_serviettes_hygieniques" numFmtId="0">
      <sharedItems containsBlank="1" count="5">
        <s v=""/>
        <s v="Oui"/>
        <s v="Je ne sais pas, je ne souhaite pas répondre"/>
        <s v="Non"/>
        <m/>
      </sharedItems>
    </cacheField>
    <cacheField name="q3_1_unite_chlore_grain" numFmtId="0">
      <sharedItems containsBlank="1"/>
    </cacheField>
    <cacheField name="image_chlore" numFmtId="0">
      <sharedItems containsBlank="1"/>
    </cacheField>
    <cacheField name="q3_2_prix_bas_lt_chlore_grain" numFmtId="0">
      <sharedItems containsBlank="1" containsMixedTypes="1" containsNumber="1" containsInteger="1" minValue="5" maxValue="50"/>
    </cacheField>
    <cacheField name="note_chlore_autreunite_grain" numFmtId="0">
      <sharedItems containsBlank="1"/>
    </cacheField>
    <cacheField name="q3_1_2_unites_autre_chlore_grain" numFmtId="0">
      <sharedItems containsBlank="1"/>
    </cacheField>
    <cacheField name="nom_unite_autre_chlore_grain" numFmtId="0">
      <sharedItems containsBlank="1"/>
    </cacheField>
    <cacheField name="unite_autre_chlore_grain_connue" numFmtId="0">
      <sharedItems containsBlank="1"/>
    </cacheField>
    <cacheField name="q3_1_3_poids_unite_autre_chlore_grain" numFmtId="0">
      <sharedItems containsBlank="1"/>
    </cacheField>
    <cacheField name="q3_2_prix_bas_autre_chlore_grain" numFmtId="0">
      <sharedItems containsBlank="1"/>
    </cacheField>
    <cacheField name="q3_3_importe_chlore_grain" numFmtId="0">
      <sharedItems containsBlank="1" count="5">
        <s v=""/>
        <s v="Oui"/>
        <s v="Je ne sais pas, je ne souhaite pas répondre"/>
        <s v="Non"/>
        <m/>
      </sharedItems>
    </cacheField>
  </cacheFields>
  <extLst>
    <ext xmlns:x14="http://schemas.microsoft.com/office/spreadsheetml/2009/9/main" uri="{725AE2AE-9491-48be-B2B4-4EB974FC3084}">
      <x14:pivotCacheDefinition/>
    </ext>
  </extLst>
</pivotCacheDefinition>
</file>

<file path=xl/pivotCache/pivotCacheDefinition13.xml><?xml version="1.0" encoding="utf-8"?>
<pivotCacheDefinition xmlns="http://schemas.openxmlformats.org/spreadsheetml/2006/main" xmlns:r="http://schemas.openxmlformats.org/officeDocument/2006/relationships" r:id="rId1" refreshedBy="SENIOR GIS-IMPACT" refreshedDate="44432.419963888889" createdVersion="6" refreshedVersion="6" minRefreshableVersion="3" recordCount="266">
  <cacheSource type="worksheet">
    <worksheetSource ref="B1:KM1048576" sheet="Processed_Data"/>
  </cacheSource>
  <cacheFields count="298">
    <cacheField name="q01_date" numFmtId="0">
      <sharedItems containsBlank="1"/>
    </cacheField>
    <cacheField name="q02_organisation" numFmtId="0">
      <sharedItems containsBlank="1" count="12">
        <s v="Concern"/>
        <s v="Save the Children"/>
        <s v="Mercy Corps"/>
        <s v="FOKA DAI AYITI"/>
        <s v="GVC"/>
        <s v="WFP"/>
        <s v="MOJDDE"/>
        <s v="Croix-Rouge Neerlandaise"/>
        <s v="CRS"/>
        <s v="GOAL"/>
        <s v="CARE"/>
        <m/>
      </sharedItems>
    </cacheField>
    <cacheField name="organisation" numFmtId="0">
      <sharedItems containsBlank="1" count="13">
        <s v="Concern"/>
        <s v="Save the Children"/>
        <s v="Mercy Corps"/>
        <s v="FOKA DAI AYITI"/>
        <s v="GVC"/>
        <s v="WFP"/>
        <s v="MOJDDE"/>
        <s v="Croix-Rouge Neerlandaise"/>
        <s v="CRS"/>
        <s v="GOAL"/>
        <s v="CARE"/>
        <m/>
        <s v="Formule1" f="1"/>
      </sharedItems>
    </cacheField>
    <cacheField name="enqueteur" numFmtId="0">
      <sharedItems containsBlank="1"/>
    </cacheField>
    <cacheField name="q04_departement" numFmtId="0">
      <sharedItems containsBlank="1" count="8">
        <s v="Ouest"/>
        <s v="Artibonite"/>
        <s v="Nippes"/>
        <s v="Nord"/>
        <s v="Sud"/>
        <s v="Sud-Est"/>
        <s v="Grand'Anse"/>
        <m/>
      </sharedItems>
    </cacheField>
    <cacheField name="q05_commune" numFmtId="0">
      <sharedItems containsBlank="1" count="14">
        <s v="Cité Soleil"/>
        <s v="L'Estère"/>
        <s v="Croix-Des-Bouquets"/>
        <s v="Miragoâne"/>
        <s v="Ennery"/>
        <s v="Limonade"/>
        <s v="Port-à-Piment"/>
        <s v="Cayes-Jacmel"/>
        <s v="Petit Trou de Nippes"/>
        <s v="Les Cayes"/>
        <s v="Port-au-Prince"/>
        <s v="Jacmel"/>
        <s v="Beaumont"/>
        <m/>
      </sharedItems>
    </cacheField>
    <cacheField name="commune" numFmtId="0">
      <sharedItems containsBlank="1" count="18">
        <s v="Cité Soleil"/>
        <s v="L'Estère"/>
        <s v="Croix-Des-Bouquets"/>
        <s v="Miragoâne"/>
        <s v="Ennery"/>
        <s v="Limonade"/>
        <s v="Port-à-Piment"/>
        <s v="Cayes-Jacmel"/>
        <s v="Petit Trou de Nippes"/>
        <s v="Les Cayes"/>
        <s v="Port-au-Prince"/>
        <s v="Jacmel"/>
        <s v="Jacmel "/>
        <s v="Beaumont"/>
        <m/>
        <s v="Chambellan" u="1"/>
        <s v="Cap-Haïtien" u="1"/>
        <s v="Terre Neuve" u="1"/>
      </sharedItems>
    </cacheField>
    <cacheField name="localite" numFmtId="0">
      <sharedItems containsBlank="1"/>
    </cacheField>
    <cacheField name="marche" numFmtId="0">
      <sharedItems containsBlank="1"/>
    </cacheField>
    <cacheField name="q07_2_marche_zone" numFmtId="0">
      <sharedItems containsBlank="1" count="3">
        <s v="Milieu urbain"/>
        <s v="Milieu rural"/>
        <m/>
      </sharedItems>
    </cacheField>
    <cacheField name="q00_type_enquete" numFmtId="0">
      <sharedItems containsBlank="1"/>
    </cacheField>
    <cacheField name="q010_sexe" numFmtId="0">
      <sharedItems containsBlank="1"/>
    </cacheField>
    <cacheField name="q1_1_magasin" numFmtId="0">
      <sharedItems containsBlank="1"/>
    </cacheField>
    <cacheField name="q1_2_telephone" numFmtId="0">
      <sharedItems containsBlank="1"/>
    </cacheField>
    <cacheField name="q1_1_magain_type" numFmtId="0">
      <sharedItems containsBlank="1"/>
    </cacheField>
    <cacheField name="q1_1_magain_type_Grossiste" numFmtId="0">
      <sharedItems containsBlank="1"/>
    </cacheField>
    <cacheField name="q1_3_type_produits" numFmtId="0">
      <sharedItems containsBlank="1"/>
    </cacheField>
    <cacheField name="q1_3_type_produits/nourriture" numFmtId="0">
      <sharedItems containsBlank="1" containsMixedTypes="1" containsNumber="1" containsInteger="1" minValue="0" maxValue="1"/>
    </cacheField>
    <cacheField name="q1_3_type_produits/wash" numFmtId="0">
      <sharedItems containsBlank="1" containsMixedTypes="1" containsNumber="1" containsInteger="1" minValue="0" maxValue="1"/>
    </cacheField>
    <cacheField name="q1_3_type_produits/couverture" numFmtId="0">
      <sharedItems containsBlank="1" containsMixedTypes="1" containsNumber="1" containsInteger="1" minValue="0" maxValue="1"/>
    </cacheField>
    <cacheField name="q1_3_type_produits/cuisine" numFmtId="0">
      <sharedItems containsBlank="1" containsMixedTypes="1" containsNumber="1" containsInteger="1" minValue="0" maxValue="1"/>
    </cacheField>
    <cacheField name="q1_3_type_produits/nettoyage_stockage" numFmtId="0">
      <sharedItems containsBlank="1" containsMixedTypes="1" containsNumber="1" containsInteger="1" minValue="0" maxValue="1"/>
    </cacheField>
    <cacheField name="q1_3_type_produits/charbon" numFmtId="0">
      <sharedItems containsBlank="1" containsMixedTypes="1" containsNumber="1" containsInteger="1" minValue="0" maxValue="1"/>
    </cacheField>
    <cacheField name="q1_3_type_produits/aucun" numFmtId="0">
      <sharedItems containsBlank="1" containsMixedTypes="1" containsNumber="1" containsInteger="1" minValue="0" maxValue="0"/>
    </cacheField>
    <cacheField name="nom_type_produits" numFmtId="0">
      <sharedItems containsBlank="1"/>
    </cacheField>
    <cacheField name="type_produit" numFmtId="0">
      <sharedItems containsBlank="1"/>
    </cacheField>
    <cacheField name="q1_4_type_payment" numFmtId="0">
      <sharedItems containsBlank="1"/>
    </cacheField>
    <cacheField name="q1_4_type_payment/gourde" numFmtId="0">
      <sharedItems containsBlank="1" containsMixedTypes="1" containsNumber="1" containsInteger="1" minValue="1" maxValue="1"/>
    </cacheField>
    <cacheField name="q1_4_type_payment/dollar" numFmtId="0">
      <sharedItems containsBlank="1" containsMixedTypes="1" containsNumber="1" containsInteger="1" minValue="0" maxValue="1"/>
    </cacheField>
    <cacheField name="q1_4_type_payment/mobile" numFmtId="0">
      <sharedItems containsBlank="1" containsMixedTypes="1" containsNumber="1" containsInteger="1" minValue="0" maxValue="1"/>
    </cacheField>
    <cacheField name="q1_4_type_payment/credite_tot" numFmtId="0">
      <sharedItems containsBlank="1" containsMixedTypes="1" containsNumber="1" containsInteger="1" minValue="0" maxValue="0"/>
    </cacheField>
    <cacheField name="q1_4_type_payment/credite_part" numFmtId="0">
      <sharedItems containsBlank="1" containsMixedTypes="1" containsNumber="1" containsInteger="1" minValue="0" maxValue="1"/>
    </cacheField>
    <cacheField name="q1_4_type_payment/trock" numFmtId="0">
      <sharedItems containsBlank="1" containsMixedTypes="1" containsNumber="1" containsInteger="1" minValue="0" maxValue="0"/>
    </cacheField>
    <cacheField name="q1_4_type_payment/coupon" numFmtId="0">
      <sharedItems containsBlank="1" containsMixedTypes="1" containsNumber="1" containsInteger="1" minValue="0" maxValue="1"/>
    </cacheField>
    <cacheField name="q1_4_type_payment/check" numFmtId="0">
      <sharedItems containsBlank="1" containsMixedTypes="1" containsNumber="1" containsInteger="1" minValue="0" maxValue="0"/>
    </cacheField>
    <cacheField name="q1_4_type_payment/autre" numFmtId="0">
      <sharedItems containsBlank="1" containsMixedTypes="1" containsNumber="1" containsInteger="1" minValue="0" maxValue="0"/>
    </cacheField>
    <cacheField name="q1_4_type_payment/nsnr" numFmtId="0">
      <sharedItems containsBlank="1" containsMixedTypes="1" containsNumber="1" containsInteger="1" minValue="0" maxValue="0"/>
    </cacheField>
    <cacheField name="q1_4_1_autre_type_payment" numFmtId="0">
      <sharedItems containsBlank="1"/>
    </cacheField>
    <cacheField name="q1_5_changement_commercants" numFmtId="0">
      <sharedItems containsBlank="1"/>
    </cacheField>
    <cacheField name="q1_6_clients" numFmtId="0">
      <sharedItems containsBlank="1"/>
    </cacheField>
    <cacheField name="q2_1_articles_disponibles" numFmtId="0">
      <sharedItems containsBlank="1"/>
    </cacheField>
    <cacheField name="q2_1_articles_disponibles/farine_ble" numFmtId="0">
      <sharedItems containsBlank="1" containsMixedTypes="1" containsNumber="1" containsInteger="1" minValue="0" maxValue="1"/>
    </cacheField>
    <cacheField name="q2_1_articles_disponibles/riz" numFmtId="0">
      <sharedItems containsBlank="1" containsMixedTypes="1" containsNumber="1" containsInteger="1" minValue="0" maxValue="1"/>
    </cacheField>
    <cacheField name="q2_1_articles_disponibles/mais" numFmtId="0">
      <sharedItems containsBlank="1" containsMixedTypes="1" containsNumber="1" containsInteger="1" minValue="0" maxValue="1"/>
    </cacheField>
    <cacheField name="q2_1_articles_disponibles/sucre" numFmtId="0">
      <sharedItems containsBlank="1" containsMixedTypes="1" containsNumber="1" containsInteger="1" minValue="0" maxValue="1"/>
    </cacheField>
    <cacheField name="q2_1_articles_disponibles/haricot_noir" numFmtId="0">
      <sharedItems containsBlank="1" containsMixedTypes="1" containsNumber="1" containsInteger="1" minValue="0" maxValue="1"/>
    </cacheField>
    <cacheField name="q2_1_articles_disponibles/haricot_rouge" numFmtId="0">
      <sharedItems containsBlank="1" containsMixedTypes="1" containsNumber="1" containsInteger="1" minValue="0" maxValue="1"/>
    </cacheField>
    <cacheField name="q2_1_articles_disponibles/huile" numFmtId="0">
      <sharedItems containsBlank="1" containsMixedTypes="1" containsNumber="1" containsInteger="1" minValue="0" maxValue="1"/>
    </cacheField>
    <cacheField name="q2_1_articles_disponibles/aucun" numFmtId="0">
      <sharedItems containsBlank="1" containsMixedTypes="1" containsNumber="1" containsInteger="1" minValue="0" maxValue="0"/>
    </cacheField>
    <cacheField name="q2_2_utilisation_marmite" numFmtId="0">
      <sharedItems containsBlank="1"/>
    </cacheField>
    <cacheField name="farine_prix" numFmtId="0">
      <sharedItems containsBlank="1" containsMixedTypes="1" containsNumber="1" minValue="75" maxValue="262.5"/>
    </cacheField>
    <cacheField name="q3_3_importe_farine_ble" numFmtId="0">
      <sharedItems containsBlank="1"/>
    </cacheField>
    <cacheField name="q3_2_prix_bas_marmite_riz" numFmtId="0">
      <sharedItems containsBlank="1" containsMixedTypes="1" containsNumber="1" containsInteger="1" minValue="225" maxValue="350"/>
    </cacheField>
    <cacheField name="riz_prix" numFmtId="0">
      <sharedItems containsBlank="1" containsMixedTypes="1" containsNumber="1" minValue="86.538461538461505" maxValue="134.61538461538399"/>
    </cacheField>
    <cacheField name="q3_3_importe_riz" numFmtId="0">
      <sharedItems containsBlank="1"/>
    </cacheField>
    <cacheField name="q3_2_prix_bas_autre_mais_mais" numFmtId="0">
      <sharedItems containsBlank="1" containsMixedTypes="1" containsNumber="1" containsInteger="1" minValue="150" maxValue="352"/>
    </cacheField>
    <cacheField name="mais_prix" numFmtId="0">
      <sharedItems containsBlank="1" containsMixedTypes="1" containsNumber="1" minValue="65.2173913043478" maxValue="153.04347826086899"/>
    </cacheField>
    <cacheField name="q3_3_importe_mais" numFmtId="0">
      <sharedItems containsBlank="1"/>
    </cacheField>
    <cacheField name="q3_2_prix_bas_autre_sucre_sucre" numFmtId="0">
      <sharedItems containsBlank="1" containsMixedTypes="1" containsNumber="1" containsInteger="1" minValue="235" maxValue="350"/>
    </cacheField>
    <cacheField name="sucre_prix" numFmtId="0">
      <sharedItems containsBlank="1" containsMixedTypes="1" containsNumber="1" minValue="81.034482758620697" maxValue="120.689655172413"/>
    </cacheField>
    <cacheField name="q3_3_importe_sucre" numFmtId="0">
      <sharedItems containsBlank="1"/>
    </cacheField>
    <cacheField name="q3_2_prix_bas_autre_haricot_noir" numFmtId="0">
      <sharedItems containsBlank="1" containsMixedTypes="1" containsNumber="1" containsInteger="1" minValue="300" maxValue="700"/>
    </cacheField>
    <cacheField name="haricot_noir_prix" numFmtId="0">
      <sharedItems containsBlank="1" containsMixedTypes="1" containsNumber="1" minValue="125" maxValue="291.666666666666"/>
    </cacheField>
    <cacheField name="q3_3_importe_haricot_noir" numFmtId="0">
      <sharedItems containsBlank="1"/>
    </cacheField>
    <cacheField name="q3_2_prix_bas_kg_haricot_rouge" numFmtId="0">
      <sharedItems containsBlank="1" containsMixedTypes="1" containsNumber="1" containsInteger="1" minValue="450" maxValue="1050"/>
    </cacheField>
    <cacheField name="haricot_rouge_prix" numFmtId="0">
      <sharedItems containsBlank="1" containsMixedTypes="1" containsNumber="1" minValue="187.5" maxValue="437.5"/>
    </cacheField>
    <cacheField name="q3_3_importe_haricot_rouge" numFmtId="0">
      <sharedItems containsBlank="1"/>
    </cacheField>
    <cacheField name="q3_1_remplissage_huille" numFmtId="0">
      <sharedItems containsBlank="1"/>
    </cacheField>
    <cacheField name="q3_1_unite_huile" numFmtId="0">
      <sharedItems containsBlank="1"/>
    </cacheField>
    <cacheField name="q3_2_prix_bas_gal_huile" numFmtId="0">
      <sharedItems containsBlank="1" containsMixedTypes="1" containsNumber="1" containsInteger="1" minValue="375" maxValue="1000"/>
    </cacheField>
    <cacheField name="note_huile_autreunite" numFmtId="0">
      <sharedItems containsBlank="1"/>
    </cacheField>
    <cacheField name="q3_1_2_unites_autre_huile" numFmtId="0">
      <sharedItems containsBlank="1"/>
    </cacheField>
    <cacheField name="nom_unite_autre_huile" numFmtId="0">
      <sharedItems containsBlank="1"/>
    </cacheField>
    <cacheField name="unite_autre_huile_connue" numFmtId="0">
      <sharedItems containsBlank="1"/>
    </cacheField>
    <cacheField name="q3_1_3_poids_unite_autre_huile" numFmtId="0">
      <sharedItems containsBlank="1" containsMixedTypes="1" containsNumber="1" containsInteger="1" minValue="500" maxValue="571"/>
    </cacheField>
    <cacheField name="q3_2_prix_bas_autre_huile_huile" numFmtId="0">
      <sharedItems containsBlank="1" containsMixedTypes="1" containsNumber="1" containsInteger="1" minValue="125" maxValue="150"/>
    </cacheField>
    <cacheField name="huile_prix_unite_converti_gallon" numFmtId="0">
      <sharedItems containsBlank="1" containsMixedTypes="1" containsNumber="1" minValue="828.59019264448295" maxValue="994.30823117338002"/>
    </cacheField>
    <cacheField name="huile_prix" numFmtId="0">
      <sharedItems containsBlank="1" containsMixedTypes="1" containsNumber="1" minValue="375" maxValue="1000"/>
    </cacheField>
    <cacheField name="q3_3_importe_huile" numFmtId="0">
      <sharedItems containsBlank="1"/>
    </cacheField>
    <cacheField name="q4_1_ruptures_nourriture" numFmtId="0">
      <sharedItems containsBlank="1"/>
    </cacheField>
    <cacheField name="q4_2_raison_rupture_nourriture" numFmtId="0">
      <sharedItems containsBlank="1"/>
    </cacheField>
    <cacheField name="q4_2_raison_rupture_nourriture/taux_echange" numFmtId="0">
      <sharedItems containsBlank="1" containsMixedTypes="1" containsNumber="1" containsInteger="1" minValue="0" maxValue="1"/>
    </cacheField>
    <cacheField name="q4_2_raison_rupture_nourriture/probleme_transport" numFmtId="0">
      <sharedItems containsBlank="1" containsMixedTypes="1" containsNumber="1" containsInteger="1" minValue="0" maxValue="1"/>
    </cacheField>
    <cacheField name="q4_2_raison_rupture_nourriture/catastrophe" numFmtId="0">
      <sharedItems containsBlank="1" containsMixedTypes="1" containsNumber="1" containsInteger="1" minValue="0" maxValue="0"/>
    </cacheField>
    <cacheField name="q4_2_raison_rupture_nourriture/pas_saison" numFmtId="0">
      <sharedItems containsBlank="1" containsMixedTypes="1" containsNumber="1" containsInteger="1" minValue="0" maxValue="0"/>
    </cacheField>
    <cacheField name="q4_2_raison_rupture_nourriture/trop_cher" numFmtId="0">
      <sharedItems containsBlank="1" containsMixedTypes="1" containsNumber="1" containsInteger="1" minValue="0" maxValue="1"/>
    </cacheField>
    <cacheField name="q4_2_raison_rupture_nourriture/pas_assez_argent" numFmtId="0">
      <sharedItems containsBlank="1" containsMixedTypes="1" containsNumber="1" containsInteger="1" minValue="0" maxValue="1"/>
    </cacheField>
    <cacheField name="q4_2_raison_rupture_nourriture/temps" numFmtId="0">
      <sharedItems containsBlank="1" containsMixedTypes="1" containsNumber="1" containsInteger="1" minValue="0" maxValue="1"/>
    </cacheField>
    <cacheField name="q4_2_raison_rupture_nourriture/indisponible_f" numFmtId="0">
      <sharedItems containsBlank="1" containsMixedTypes="1" containsNumber="1" containsInteger="1" minValue="0" maxValue="1"/>
    </cacheField>
    <cacheField name="q4_2_raison_rupture_nourriture/relation_f" numFmtId="0">
      <sharedItems containsBlank="1" containsMixedTypes="1" containsNumber="1" containsInteger="1" minValue="0" maxValue="0"/>
    </cacheField>
    <cacheField name="q4_2_raison_rupture_nourriture/pas_voulu" numFmtId="0">
      <sharedItems containsBlank="1" containsMixedTypes="1" containsNumber="1" containsInteger="1" minValue="0" maxValue="0"/>
    </cacheField>
    <cacheField name="q4_2_raison_rupture_nourriture/epuise_demande" numFmtId="0">
      <sharedItems containsBlank="1" containsMixedTypes="1" containsNumber="1" containsInteger="1" minValue="0" maxValue="1"/>
    </cacheField>
    <cacheField name="q4_2_raison_rupture_nourriture/epuise_appro" numFmtId="0">
      <sharedItems containsBlank="1" containsMixedTypes="1" containsNumber="1" containsInteger="1" minValue="0" maxValue="1"/>
    </cacheField>
    <cacheField name="q4_2_raison_rupture_nourriture/autre" numFmtId="0">
      <sharedItems containsBlank="1" containsMixedTypes="1" containsNumber="1" containsInteger="1" minValue="0" maxValue="0"/>
    </cacheField>
    <cacheField name="q4_2_raison_rupture_nourriture/nsnr" numFmtId="0">
      <sharedItems containsBlank="1" containsMixedTypes="1" containsNumber="1" containsInteger="1" minValue="0" maxValue="0"/>
    </cacheField>
    <cacheField name="q4_2_1_autre_rupture_nourriture" numFmtId="0">
      <sharedItems containsBlank="1"/>
    </cacheField>
    <cacheField name="q4_3_produits_rupture_nourriture" numFmtId="0">
      <sharedItems containsBlank="1"/>
    </cacheField>
    <cacheField name="q4_3_produits_rupture_nourriture/farine_ble" numFmtId="0">
      <sharedItems containsBlank="1" containsMixedTypes="1" containsNumber="1" containsInteger="1" minValue="0" maxValue="1"/>
    </cacheField>
    <cacheField name="q4_3_produits_rupture_nourriture/riz" numFmtId="0">
      <sharedItems containsBlank="1" containsMixedTypes="1" containsNumber="1" containsInteger="1" minValue="0" maxValue="1"/>
    </cacheField>
    <cacheField name="q4_3_produits_rupture_nourriture/mais" numFmtId="0">
      <sharedItems containsBlank="1" containsMixedTypes="1" containsNumber="1" containsInteger="1" minValue="0" maxValue="1"/>
    </cacheField>
    <cacheField name="q4_3_produits_rupture_nourriture/sucre" numFmtId="0">
      <sharedItems containsBlank="1" containsMixedTypes="1" containsNumber="1" containsInteger="1" minValue="0" maxValue="1"/>
    </cacheField>
    <cacheField name="q4_3_produits_rupture_nourriture/haricot_noir" numFmtId="0">
      <sharedItems containsBlank="1" containsMixedTypes="1" containsNumber="1" containsInteger="1" minValue="0" maxValue="1"/>
    </cacheField>
    <cacheField name="q4_3_produits_rupture_nourriture/haricot_rouge" numFmtId="0">
      <sharedItems containsBlank="1" containsMixedTypes="1" containsNumber="1" containsInteger="1" minValue="0" maxValue="1"/>
    </cacheField>
    <cacheField name="q4_3_produits_rupture_nourriture/huile" numFmtId="0">
      <sharedItems containsBlank="1" containsMixedTypes="1" containsNumber="1" containsInteger="1" minValue="0" maxValue="1"/>
    </cacheField>
    <cacheField name="q4_3_produits_rupture_nourriture/aucun" numFmtId="0">
      <sharedItems containsBlank="1" containsMixedTypes="1" containsNumber="1" containsInteger="1" minValue="0" maxValue="0"/>
    </cacheField>
    <cacheField name="q4_4_credit_fournisseur_nourriture" numFmtId="0">
      <sharedItems containsBlank="1"/>
    </cacheField>
    <cacheField name="q4_4_capacite_stock_nourriture" numFmtId="0">
      <sharedItems containsBlank="1"/>
    </cacheField>
    <cacheField name="q4_4_origin_fourniseur_nourriture" numFmtId="0">
      <sharedItems containsBlank="1"/>
    </cacheField>
    <cacheField name="q4_5_1_departement_fourniseur_nourriture" numFmtId="0">
      <sharedItems containsBlank="1"/>
    </cacheField>
    <cacheField name="meme_dep_food" numFmtId="0">
      <sharedItems containsBlank="1"/>
    </cacheField>
    <cacheField name="q4_5_2_commune_fourniseur_nourriture" numFmtId="0">
      <sharedItems containsBlank="1"/>
    </cacheField>
    <cacheField name="meme_com_food" numFmtId="0">
      <sharedItems containsBlank="1"/>
    </cacheField>
    <cacheField name="q2_1_articles_disponibles_eha" numFmtId="0">
      <sharedItems containsBlank="1"/>
    </cacheField>
    <cacheField name="q2_1_articles_disponibles_eha/savon_lessive" numFmtId="0">
      <sharedItems containsBlank="1" containsMixedTypes="1" containsNumber="1" containsInteger="1" minValue="0" maxValue="1"/>
    </cacheField>
    <cacheField name="q2_1_articles_disponibles_eha/brosse_dent" numFmtId="0">
      <sharedItems containsBlank="1" containsMixedTypes="1" containsNumber="1" containsInteger="1" minValue="0" maxValue="1"/>
    </cacheField>
    <cacheField name="q2_1_articles_disponibles_eha/dentrifrice" numFmtId="0">
      <sharedItems containsBlank="1" containsMixedTypes="1" containsNumber="1" containsInteger="1" minValue="0" maxValue="1"/>
    </cacheField>
    <cacheField name="q2_1_articles_disponibles_eha/papier_toilette" numFmtId="0">
      <sharedItems containsBlank="1" containsMixedTypes="1" containsNumber="1" containsInteger="1" minValue="0" maxValue="1"/>
    </cacheField>
    <cacheField name="q2_1_articles_disponibles_eha/serviettes_hygieniques" numFmtId="0">
      <sharedItems containsBlank="1" containsMixedTypes="1" containsNumber="1" containsInteger="1" minValue="0" maxValue="1"/>
    </cacheField>
    <cacheField name="q2_1_articles_disponibles_eha/chlore_liquide" numFmtId="0">
      <sharedItems containsBlank="1" containsMixedTypes="1" containsNumber="1" containsInteger="1" minValue="0" maxValue="1"/>
    </cacheField>
    <cacheField name="q2_1_articles_disponibles_eha/chlore_grain" numFmtId="0">
      <sharedItems containsBlank="1" containsMixedTypes="1" containsNumber="1" containsInteger="1" minValue="0" maxValue="1"/>
    </cacheField>
    <cacheField name="q2_1_articles_disponibles_eha/savon_mains" numFmtId="0">
      <sharedItems containsBlank="1" containsMixedTypes="1" containsNumber="1" containsInteger="1" minValue="0" maxValue="1"/>
    </cacheField>
    <cacheField name="q2_1_articles_disponibles_eha/aucun" numFmtId="0">
      <sharedItems containsBlank="1" containsMixedTypes="1" containsNumber="1" containsInteger="1" minValue="0" maxValue="0"/>
    </cacheField>
    <cacheField name="q3_1_unite_savon_lessive" numFmtId="0">
      <sharedItems containsBlank="1"/>
    </cacheField>
    <cacheField name="q3_2_prix_75g_savon_lessive" numFmtId="0">
      <sharedItems containsBlank="1" containsMixedTypes="1" containsNumber="1" containsInteger="1" minValue="15" maxValue="40"/>
    </cacheField>
    <cacheField name="call_savon_lessive_75g_prix" numFmtId="0">
      <sharedItems containsBlank="1" containsMixedTypes="1" containsNumber="1" containsInteger="1" minValue="15" maxValue="40"/>
    </cacheField>
    <cacheField name="q3_1_2_unites_autre_savon_lessive" numFmtId="0">
      <sharedItems containsBlank="1" containsMixedTypes="1" containsNumber="1" containsInteger="1" minValue="180" maxValue="180"/>
    </cacheField>
    <cacheField name="q3_2_prix_bas_autre_savon_lessive" numFmtId="0">
      <sharedItems containsBlank="1" containsMixedTypes="1" containsNumber="1" containsInteger="1" minValue="30" maxValue="35"/>
    </cacheField>
    <cacheField name="savon_prix_standard" numFmtId="0">
      <sharedItems containsBlank="1" containsMixedTypes="1" containsNumber="1" minValue="12.5" maxValue="14.5833333333333"/>
    </cacheField>
    <cacheField name="savon_lessive_prix" numFmtId="0">
      <sharedItems containsBlank="1" containsMixedTypes="1" containsNumber="1" minValue="12.5" maxValue="40"/>
    </cacheField>
    <cacheField name="q3_3_importe_savon_lessive" numFmtId="0">
      <sharedItems containsBlank="1"/>
    </cacheField>
    <cacheField name="brosse_dent_prix" numFmtId="0">
      <sharedItems containsBlank="1" containsMixedTypes="1" containsNumber="1" containsInteger="1" minValue="15" maxValue="30"/>
    </cacheField>
    <cacheField name="q3_3_importe_brosse_dent" numFmtId="0">
      <sharedItems containsBlank="1"/>
    </cacheField>
    <cacheField name="papier_toilette_prix" numFmtId="0">
      <sharedItems containsBlank="1" containsMixedTypes="1" containsNumber="1" containsInteger="1" minValue="15" maxValue="75"/>
    </cacheField>
    <cacheField name="q3_3_importe_papier_toilette" numFmtId="0">
      <sharedItems containsBlank="1"/>
    </cacheField>
    <cacheField name="q3_1_unite_chlore_liquide" numFmtId="0">
      <sharedItems containsBlank="1"/>
    </cacheField>
    <cacheField name="q3_2_prix_bas_lt_chlore_liquide" numFmtId="0">
      <sharedItems containsBlank="1" containsMixedTypes="1" containsNumber="1" containsInteger="1" minValue="50" maxValue="70"/>
    </cacheField>
    <cacheField name="note_chlore_autreunite" numFmtId="0">
      <sharedItems containsBlank="1"/>
    </cacheField>
    <cacheField name="q3_1_2_unites_autre_chlore_liquide" numFmtId="0">
      <sharedItems containsBlank="1"/>
    </cacheField>
    <cacheField name="nom_unite_autre_chlore_liquide" numFmtId="0">
      <sharedItems containsBlank="1"/>
    </cacheField>
    <cacheField name="unite_autre_chlore_liquide_connue" numFmtId="0">
      <sharedItems containsBlank="1"/>
    </cacheField>
    <cacheField name="q3_1_3_poids_unite_autre_chlore_liquide" numFmtId="0">
      <sharedItems containsBlank="1" containsMixedTypes="1" containsNumber="1" containsInteger="1" minValue="100" maxValue="470"/>
    </cacheField>
    <cacheField name="q3_2_prix_bas_autre_chlore_liquide" numFmtId="0">
      <sharedItems containsBlank="1" containsMixedTypes="1" containsNumber="1" containsInteger="1" minValue="10" maxValue="150"/>
    </cacheField>
    <cacheField name="chlore_prix_unite_converti_litre" numFmtId="0">
      <sharedItems containsBlank="1" containsMixedTypes="1" containsNumber="1" minValue="100" maxValue="319.14893617021198"/>
    </cacheField>
    <cacheField name="chlore_prix" numFmtId="0">
      <sharedItems containsBlank="1" containsMixedTypes="1" containsNumber="1" minValue="50" maxValue="319.14893617021198"/>
    </cacheField>
    <cacheField name="q3_3_importe_chlore_liquide" numFmtId="0">
      <sharedItems containsBlank="1"/>
    </cacheField>
    <cacheField name="q3_1_unite_savon_mains" numFmtId="0">
      <sharedItems containsBlank="1"/>
    </cacheField>
    <cacheField name="q3_2_prix_75g_savon_mains" numFmtId="0">
      <sharedItems containsBlank="1" containsMixedTypes="1" containsNumber="1" containsInteger="1" minValue="15" maxValue="75"/>
    </cacheField>
    <cacheField name="q3_1_2_unites_autre_savon_toilette" numFmtId="0">
      <sharedItems containsBlank="1"/>
    </cacheField>
    <cacheField name="q3_2_prix_bas_autre_savon_toilette" numFmtId="0">
      <sharedItems containsBlank="1"/>
    </cacheField>
    <cacheField name="savon_mains_prix" numFmtId="0">
      <sharedItems containsBlank="1" containsMixedTypes="1" containsNumber="1" containsInteger="1" minValue="15" maxValue="75"/>
    </cacheField>
    <cacheField name="q3_3_importe_savon_mains" numFmtId="0">
      <sharedItems containsBlank="1"/>
    </cacheField>
    <cacheField name="q3_1_unite_dentifrice" numFmtId="0">
      <sharedItems containsBlank="1"/>
    </cacheField>
    <cacheField name="q3_2_prix_85g_dentifrice" numFmtId="0">
      <sharedItems containsBlank="1" containsMixedTypes="1" containsNumber="1" containsInteger="1" minValue="20" maxValue="150"/>
    </cacheField>
    <cacheField name="q3_1_2_unites_autre_dentifrice" numFmtId="0">
      <sharedItems containsBlank="1" containsMixedTypes="1" containsNumber="1" containsInteger="1" minValue="140" maxValue="170"/>
    </cacheField>
    <cacheField name="q3_2_prix_bas_autre_dentifrice_dentrifrice" numFmtId="0">
      <sharedItems containsBlank="1" containsMixedTypes="1" containsNumber="1" containsInteger="1" minValue="75" maxValue="80"/>
    </cacheField>
    <cacheField name="dentifrice_prix" numFmtId="0">
      <sharedItems containsBlank="1" containsMixedTypes="1" containsNumber="1" minValue="25" maxValue="150"/>
    </cacheField>
    <cacheField name="q3_3_importe_dentrifrice" numFmtId="0">
      <sharedItems containsBlank="1"/>
    </cacheField>
    <cacheField name="q3_1_unite_serviettes_hygieniques" numFmtId="0">
      <sharedItems containsBlank="1"/>
    </cacheField>
    <cacheField name="q3_2_prix_p8_serviettes_hygieniques" numFmtId="0">
      <sharedItems containsBlank="1" containsMixedTypes="1" containsNumber="1" containsInteger="1" minValue="45" maxValue="125"/>
    </cacheField>
    <cacheField name="q3_1_2_unites_autre_serviettes_hygieniques" numFmtId="0">
      <sharedItems containsBlank="1"/>
    </cacheField>
    <cacheField name="q3_2_prix_bas_autre_serviettes_hygieniques_serviettes_hygieniques" numFmtId="0">
      <sharedItems containsBlank="1"/>
    </cacheField>
    <cacheField name="serv_hygieniques_prix_unite_standard" numFmtId="0">
      <sharedItems containsBlank="1"/>
    </cacheField>
    <cacheField name="serv_hygieniques_prix" numFmtId="0">
      <sharedItems containsBlank="1" containsMixedTypes="1" containsNumber="1" containsInteger="1" minValue="45" maxValue="100"/>
    </cacheField>
    <cacheField name="q3_3_importe_serviettes_hygieniques" numFmtId="0">
      <sharedItems containsBlank="1"/>
    </cacheField>
    <cacheField name="q3_1_unite_chlore_grain" numFmtId="0">
      <sharedItems containsBlank="1"/>
    </cacheField>
    <cacheField name="image_chlore" numFmtId="0">
      <sharedItems containsBlank="1"/>
    </cacheField>
    <cacheField name="q3_2_prix_bas_lt_chlore_grain" numFmtId="0">
      <sharedItems containsBlank="1" containsMixedTypes="1" containsNumber="1" containsInteger="1" minValue="5" maxValue="50"/>
    </cacheField>
    <cacheField name="note_chlore_autreunite_grain" numFmtId="0">
      <sharedItems containsBlank="1"/>
    </cacheField>
    <cacheField name="q3_1_2_unites_autre_chlore_grain" numFmtId="0">
      <sharedItems containsBlank="1"/>
    </cacheField>
    <cacheField name="nom_unite_autre_chlore_grain" numFmtId="0">
      <sharedItems containsBlank="1"/>
    </cacheField>
    <cacheField name="unite_autre_chlore_grain_connue" numFmtId="0">
      <sharedItems containsBlank="1"/>
    </cacheField>
    <cacheField name="q3_1_3_poids_unite_autre_chlore_grain" numFmtId="0">
      <sharedItems containsBlank="1"/>
    </cacheField>
    <cacheField name="q3_2_prix_bas_autre_chlore_grain" numFmtId="0">
      <sharedItems containsBlank="1"/>
    </cacheField>
    <cacheField name="q3_3_importe_chlore_grain" numFmtId="0">
      <sharedItems containsBlank="1"/>
    </cacheField>
    <cacheField name="chlore_grain_conversion" numFmtId="0">
      <sharedItems containsBlank="1"/>
    </cacheField>
    <cacheField name="chlore_grain_prix" numFmtId="0">
      <sharedItems containsBlank="1" containsMixedTypes="1" containsNumber="1" containsInteger="1" minValue="5" maxValue="35"/>
    </cacheField>
    <cacheField name="q4_1_ruptures_eha" numFmtId="0">
      <sharedItems containsBlank="1"/>
    </cacheField>
    <cacheField name="q4_2_raison_rupture_eha" numFmtId="0">
      <sharedItems containsBlank="1"/>
    </cacheField>
    <cacheField name="q4_2_raison_rupture_eha/taux_echange" numFmtId="0">
      <sharedItems containsBlank="1" containsMixedTypes="1" containsNumber="1" containsInteger="1" minValue="0" maxValue="1"/>
    </cacheField>
    <cacheField name="q4_2_raison_rupture_eha/probleme_transport" numFmtId="0">
      <sharedItems containsBlank="1" containsMixedTypes="1" containsNumber="1" containsInteger="1" minValue="0" maxValue="1"/>
    </cacheField>
    <cacheField name="q4_2_raison_rupture_eha/catastrophe" numFmtId="0">
      <sharedItems containsBlank="1" containsMixedTypes="1" containsNumber="1" containsInteger="1" minValue="0" maxValue="0"/>
    </cacheField>
    <cacheField name="q4_2_raison_rupture_eha/trop_cher" numFmtId="0">
      <sharedItems containsBlank="1" containsMixedTypes="1" containsNumber="1" containsInteger="1" minValue="0" maxValue="1"/>
    </cacheField>
    <cacheField name="q4_2_raison_rupture_eha/pas_assez_argent" numFmtId="0">
      <sharedItems containsBlank="1" containsMixedTypes="1" containsNumber="1" containsInteger="1" minValue="0" maxValue="1"/>
    </cacheField>
    <cacheField name="q4_2_raison_rupture_eha/stockage" numFmtId="0">
      <sharedItems containsBlank="1" containsMixedTypes="1" containsNumber="1" containsInteger="1" minValue="0" maxValue="0"/>
    </cacheField>
    <cacheField name="q4_2_raison_rupture_eha/indisponible_f" numFmtId="0">
      <sharedItems containsBlank="1" containsMixedTypes="1" containsNumber="1" containsInteger="1" minValue="0" maxValue="0"/>
    </cacheField>
    <cacheField name="q4_2_raison_rupture_eha/relation_f" numFmtId="0">
      <sharedItems containsBlank="1" containsMixedTypes="1" containsNumber="1" containsInteger="1" minValue="0" maxValue="0"/>
    </cacheField>
    <cacheField name="q4_2_raison_rupture_eha/pas_voulu" numFmtId="0">
      <sharedItems containsBlank="1" containsMixedTypes="1" containsNumber="1" containsInteger="1" minValue="0" maxValue="0"/>
    </cacheField>
    <cacheField name="q4_2_raison_rupture_eha/epuise" numFmtId="0">
      <sharedItems containsBlank="1" containsMixedTypes="1" containsNumber="1" containsInteger="1" minValue="0" maxValue="1"/>
    </cacheField>
    <cacheField name="q4_2_raison_rupture_eha/epuise_appro" numFmtId="0">
      <sharedItems containsBlank="1" containsMixedTypes="1" containsNumber="1" containsInteger="1" minValue="0" maxValue="0"/>
    </cacheField>
    <cacheField name="q4_2_raison_rupture_eha/autre" numFmtId="0">
      <sharedItems containsBlank="1" containsMixedTypes="1" containsNumber="1" containsInteger="1" minValue="0" maxValue="0"/>
    </cacheField>
    <cacheField name="q4_2_raison_rupture_eha/nsnr" numFmtId="0">
      <sharedItems containsBlank="1" containsMixedTypes="1" containsNumber="1" containsInteger="1" minValue="0" maxValue="0"/>
    </cacheField>
    <cacheField name="q4_2_1_autre_rupture_eha" numFmtId="0">
      <sharedItems containsBlank="1"/>
    </cacheField>
    <cacheField name="q4_3_produits_rupture_eha" numFmtId="0">
      <sharedItems containsBlank="1"/>
    </cacheField>
    <cacheField name="q4_3_produits_rupture_eha/savon_lessive" numFmtId="0">
      <sharedItems containsBlank="1" containsMixedTypes="1" containsNumber="1" containsInteger="1" minValue="0" maxValue="1"/>
    </cacheField>
    <cacheField name="q4_3_produits_rupture_eha/brosse_dent" numFmtId="0">
      <sharedItems containsBlank="1" containsMixedTypes="1" containsNumber="1" containsInteger="1" minValue="0" maxValue="1"/>
    </cacheField>
    <cacheField name="q4_3_produits_rupture_eha/dentrifrice" numFmtId="0">
      <sharedItems containsBlank="1" containsMixedTypes="1" containsNumber="1" containsInteger="1" minValue="0" maxValue="1"/>
    </cacheField>
    <cacheField name="q4_3_produits_rupture_eha/papier_toilette" numFmtId="0">
      <sharedItems containsBlank="1" containsMixedTypes="1" containsNumber="1" containsInteger="1" minValue="0" maxValue="1"/>
    </cacheField>
    <cacheField name="q4_3_produits_rupture_eha/serviettes_hygieniques" numFmtId="0">
      <sharedItems containsBlank="1" containsMixedTypes="1" containsNumber="1" containsInteger="1" minValue="0" maxValue="1"/>
    </cacheField>
    <cacheField name="q4_3_produits_rupture_eha/chlore_liquide" numFmtId="0">
      <sharedItems containsBlank="1" containsMixedTypes="1" containsNumber="1" containsInteger="1" minValue="0" maxValue="1"/>
    </cacheField>
    <cacheField name="q4_3_produits_rupture_eha/chlore_grain" numFmtId="0">
      <sharedItems containsBlank="1" containsMixedTypes="1" containsNumber="1" containsInteger="1" minValue="0" maxValue="1"/>
    </cacheField>
    <cacheField name="q4_3_produits_rupture_eha/savon_mains" numFmtId="0">
      <sharedItems containsBlank="1" containsMixedTypes="1" containsNumber="1" containsInteger="1" minValue="0" maxValue="1"/>
    </cacheField>
    <cacheField name="q4_3_produits_rupture_eha/aucun" numFmtId="0">
      <sharedItems containsBlank="1" containsMixedTypes="1" containsNumber="1" containsInteger="1" minValue="0" maxValue="0"/>
    </cacheField>
    <cacheField name="q4_4_credit_fournisseur_eha" numFmtId="0">
      <sharedItems containsBlank="1"/>
    </cacheField>
    <cacheField name="q4_4_capacite_stock_eha" numFmtId="0">
      <sharedItems containsBlank="1"/>
    </cacheField>
    <cacheField name="q4_4_origin_fourniseur_eha" numFmtId="0">
      <sharedItems containsBlank="1"/>
    </cacheField>
    <cacheField name="q4_5_1_departement_fourniseur_eha" numFmtId="0">
      <sharedItems containsBlank="1"/>
    </cacheField>
    <cacheField name="meme_dep_eha" numFmtId="0">
      <sharedItems containsBlank="1"/>
    </cacheField>
    <cacheField name="q4_5_2_commune_fourniseur_eha" numFmtId="0">
      <sharedItems containsBlank="1"/>
    </cacheField>
    <cacheField name="meme_com_food_001" numFmtId="0">
      <sharedItems containsBlank="1"/>
    </cacheField>
    <cacheField name="q5_1_couverture_simple1x2" numFmtId="0">
      <sharedItems containsBlank="1"/>
    </cacheField>
    <cacheField name="q5_2_prix_couverture_1m_2m" numFmtId="0">
      <sharedItems containsBlank="1" containsMixedTypes="1" containsNumber="1" containsInteger="1" minValue="150" maxValue="1000"/>
    </cacheField>
    <cacheField name="q5_1_2_unites_autre_couverture_simple1x2" numFmtId="0">
      <sharedItems containsBlank="1"/>
    </cacheField>
    <cacheField name="q5_1_2_unites_autre_couverture" numFmtId="0">
      <sharedItems containsBlank="1"/>
    </cacheField>
    <cacheField name="q5_2_prix_bas_autre_couverture_1m_2m" numFmtId="0">
      <sharedItems containsBlank="1"/>
    </cacheField>
    <cacheField name="photo_couverture" numFmtId="0">
      <sharedItems containsBlank="1"/>
    </cacheField>
    <cacheField name="note_ustensiles" numFmtId="0">
      <sharedItems containsBlank="1"/>
    </cacheField>
    <cacheField name="q6_1_articles_disponibles" numFmtId="0">
      <sharedItems containsBlank="1"/>
    </cacheField>
    <cacheField name="q6_1_articles_disponibles/casserole" numFmtId="0">
      <sharedItems containsBlank="1" containsMixedTypes="1" containsNumber="1" containsInteger="1" minValue="0" maxValue="1"/>
    </cacheField>
    <cacheField name="q6_1_articles_disponibles/poele" numFmtId="0">
      <sharedItems containsBlank="1" containsMixedTypes="1" containsNumber="1" containsInteger="1" minValue="0" maxValue="1"/>
    </cacheField>
    <cacheField name="q6_1_articles_disponibles/godet" numFmtId="0">
      <sharedItems containsBlank="1" containsMixedTypes="1" containsNumber="1" containsInteger="1" minValue="0" maxValue="1"/>
    </cacheField>
    <cacheField name="q6_1_articles_disponibles/assiette" numFmtId="0">
      <sharedItems containsBlank="1" containsMixedTypes="1" containsNumber="1" containsInteger="1" minValue="0" maxValue="1"/>
    </cacheField>
    <cacheField name="q6_1_articles_disponibles/cuillere_manger" numFmtId="0">
      <sharedItems containsBlank="1" containsMixedTypes="1" containsNumber="1" containsInteger="1" minValue="0" maxValue="1"/>
    </cacheField>
    <cacheField name="q6_1_articles_disponibles/couteau_cuisine" numFmtId="0">
      <sharedItems containsBlank="1" containsMixedTypes="1" containsNumber="1" containsInteger="1" minValue="0" maxValue="1"/>
    </cacheField>
    <cacheField name="q6_1_articles_disponibles/cuillere_service" numFmtId="0">
      <sharedItems containsBlank="1" containsMixedTypes="1" containsNumber="1" containsInteger="1" minValue="0" maxValue="1"/>
    </cacheField>
    <cacheField name="q6_1_articles_disponibles/aucun" numFmtId="0">
      <sharedItems containsBlank="1" containsMixedTypes="1" containsNumber="1" containsInteger="1" minValue="0" maxValue="0"/>
    </cacheField>
    <cacheField name="q6_2_taille_casserole" numFmtId="0">
      <sharedItems containsBlank="1"/>
    </cacheField>
    <cacheField name="q6_2_prix_casserole_grande" numFmtId="0">
      <sharedItems containsBlank="1" containsMixedTypes="1" containsNumber="1" containsInteger="1" minValue="750" maxValue="6000"/>
    </cacheField>
    <cacheField name="q6_2_prix_casserole_moyen" numFmtId="0">
      <sharedItems containsBlank="1" containsMixedTypes="1" containsNumber="1" containsInteger="1" minValue="175" maxValue="1500"/>
    </cacheField>
    <cacheField name="q6_2_prix_poele" numFmtId="0">
      <sharedItems containsBlank="1" containsMixedTypes="1" containsNumber="1" containsInteger="1" minValue="100" maxValue="900"/>
    </cacheField>
    <cacheField name="q6_2_prix_godet" numFmtId="0">
      <sharedItems containsBlank="1" containsMixedTypes="1" containsNumber="1" minValue="25" maxValue="200"/>
    </cacheField>
    <cacheField name="q6_2_prix_assiette" numFmtId="0">
      <sharedItems containsBlank="1" containsMixedTypes="1" containsNumber="1" minValue="50" maxValue="200"/>
    </cacheField>
    <cacheField name="q6_2_prix_cuillere_manger" numFmtId="0">
      <sharedItems containsBlank="1" containsMixedTypes="1" containsNumber="1" minValue="10" maxValue="25"/>
    </cacheField>
    <cacheField name="q6_2_prix_cuillere_service" numFmtId="0">
      <sharedItems containsBlank="1" containsMixedTypes="1" containsNumber="1" containsInteger="1" minValue="50" maxValue="250"/>
    </cacheField>
    <cacheField name="q6_2_prix_couteau" numFmtId="0">
      <sharedItems containsBlank="1" containsMixedTypes="1" containsNumber="1" containsInteger="1" minValue="50" maxValue="150"/>
    </cacheField>
    <cacheField name="q4_1_ruptures_cuisine" numFmtId="0">
      <sharedItems containsBlank="1"/>
    </cacheField>
    <cacheField name="note_ustensiles_001" numFmtId="0">
      <sharedItems containsBlank="1"/>
    </cacheField>
    <cacheField name="q7_1_articles_disponibles" numFmtId="0">
      <sharedItems containsBlank="1"/>
    </cacheField>
    <cacheField name="q7_1_articles_disponibles/bokit" numFmtId="0">
      <sharedItems containsBlank="1" containsMixedTypes="1" containsNumber="1" containsInteger="1" minValue="0" maxValue="1"/>
    </cacheField>
    <cacheField name="q7_1_articles_disponibles/bassine" numFmtId="0">
      <sharedItems containsBlank="1" containsMixedTypes="1" containsNumber="1" containsInteger="1" minValue="0" maxValue="1"/>
    </cacheField>
    <cacheField name="q7_1_articles_disponibles/eponge" numFmtId="0">
      <sharedItems containsBlank="1" containsMixedTypes="1" containsNumber="1" containsInteger="1" minValue="0" maxValue="1"/>
    </cacheField>
    <cacheField name="q7_2_prix_bokit" numFmtId="0">
      <sharedItems containsBlank="1" containsMixedTypes="1" containsNumber="1" containsInteger="1" minValue="125" maxValue="400"/>
    </cacheField>
    <cacheField name="q7_2_prix_bassine" numFmtId="0">
      <sharedItems containsBlank="1" containsMixedTypes="1" containsNumber="1" containsInteger="1" minValue="75" maxValue="750"/>
    </cacheField>
    <cacheField name="q7_2_prix_eponge" numFmtId="0">
      <sharedItems containsBlank="1" containsMixedTypes="1" containsNumber="1" containsInteger="1" minValue="15" maxValue="30"/>
    </cacheField>
    <cacheField name="q4_1_ruptures_nettoyage" numFmtId="0">
      <sharedItems containsBlank="1"/>
    </cacheField>
    <cacheField name="q7_1_prix_charbon" numFmtId="0">
      <sharedItems containsBlank="1" containsMixedTypes="1" containsNumber="1" containsInteger="1" minValue="25" maxValue="150"/>
    </cacheField>
    <cacheField name="q4_1_ruptures_charbon" numFmtId="0">
      <sharedItems containsBlank="1"/>
    </cacheField>
    <cacheField name="q9_incidents" numFmtId="0">
      <sharedItems containsBlank="1"/>
    </cacheField>
    <cacheField name="q9_incidents_details" numFmtId="0">
      <sharedItems containsBlank="1"/>
    </cacheField>
    <cacheField name="q9_incidents_details/vol" numFmtId="0">
      <sharedItems containsBlank="1" containsMixedTypes="1" containsNumber="1" containsInteger="1" minValue="0" maxValue="1"/>
    </cacheField>
    <cacheField name="q9_incidents_details/affrontement" numFmtId="0">
      <sharedItems containsBlank="1" containsMixedTypes="1" containsNumber="1" containsInteger="1" minValue="0" maxValue="1"/>
    </cacheField>
    <cacheField name="q9_incidents_details/manifestations" numFmtId="0">
      <sharedItems containsBlank="1" containsMixedTypes="1" containsNumber="1" containsInteger="1" minValue="0" maxValue="1"/>
    </cacheField>
    <cacheField name="q9_incidents_details/hibernation" numFmtId="0">
      <sharedItems containsBlank="1" containsMixedTypes="1" containsNumber="1" containsInteger="1" minValue="0" maxValue="1"/>
    </cacheField>
    <cacheField name="q9_incidents_details/violence_genre" numFmtId="0">
      <sharedItems containsBlank="1" containsMixedTypes="1" containsNumber="1" containsInteger="1" minValue="0" maxValue="0"/>
    </cacheField>
    <cacheField name="q9_incidents_details/autre" numFmtId="0">
      <sharedItems containsBlank="1" containsMixedTypes="1" containsNumber="1" containsInteger="1" minValue="0" maxValue="1"/>
    </cacheField>
    <cacheField name="q9_incidents_autre" numFmtId="0">
      <sharedItems containsBlank="1"/>
    </cacheField>
    <cacheField name="q9_preocupations" numFmtId="0">
      <sharedItems containsBlank="1"/>
    </cacheField>
    <cacheField name="q9_preocupations/vols" numFmtId="0">
      <sharedItems containsBlank="1" containsMixedTypes="1" containsNumber="1" containsInteger="1" minValue="0" maxValue="1"/>
    </cacheField>
    <cacheField name="q9_preocupations/clients" numFmtId="0">
      <sharedItems containsBlank="1" containsMixedTypes="1" containsNumber="1" containsInteger="1" minValue="0" maxValue="1"/>
    </cacheField>
    <cacheField name="q9_preocupations/prix" numFmtId="0">
      <sharedItems containsBlank="1" containsMixedTypes="1" containsNumber="1" containsInteger="1" minValue="0" maxValue="1"/>
    </cacheField>
    <cacheField name="q9_preocupations/reappro" numFmtId="0">
      <sharedItems containsBlank="1" containsMixedTypes="1" containsNumber="1" containsInteger="1" minValue="0" maxValue="1"/>
    </cacheField>
    <cacheField name="q9_preocupations/violence" numFmtId="0">
      <sharedItems containsBlank="1" containsMixedTypes="1" containsNumber="1" containsInteger="1" minValue="0" maxValue="1"/>
    </cacheField>
    <cacheField name="q9_preocupations/aucune" numFmtId="0">
      <sharedItems containsBlank="1" containsMixedTypes="1" containsNumber="1" containsInteger="1" minValue="0" maxValue="1"/>
    </cacheField>
    <cacheField name="q9_preocupations/autre" numFmtId="0">
      <sharedItems containsBlank="1" containsMixedTypes="1" containsNumber="1" containsInteger="1" minValue="0" maxValue="1"/>
    </cacheField>
    <cacheField name="q9_preocupations/nsnr" numFmtId="0">
      <sharedItems containsBlank="1" containsMixedTypes="1" containsNumber="1" containsInteger="1" minValue="0" maxValue="1"/>
    </cacheField>
    <cacheField name="q9_preocupations_details" numFmtId="0">
      <sharedItems containsBlank="1"/>
    </cacheField>
    <cacheField name="q9_reappro" numFmtId="0">
      <sharedItems containsBlank="1"/>
    </cacheField>
    <cacheField name="q9_reappro_autre" numFmtId="0">
      <sharedItems containsBlank="1"/>
    </cacheField>
    <cacheField name="q9_reappro_details" numFmtId="0">
      <sharedItems containsBlank="1"/>
    </cacheField>
    <cacheField name="q9_reappro_details/nourriture" numFmtId="0">
      <sharedItems containsBlank="1" containsMixedTypes="1" containsNumber="1" containsInteger="1" minValue="0" maxValue="1"/>
    </cacheField>
    <cacheField name="q9_reappro_details/wash" numFmtId="0">
      <sharedItems containsBlank="1" containsMixedTypes="1" containsNumber="1" containsInteger="1" minValue="0" maxValue="1"/>
    </cacheField>
    <cacheField name="q9_reappro_details/couverture" numFmtId="0">
      <sharedItems containsBlank="1" containsMixedTypes="1" containsNumber="1" containsInteger="1" minValue="0" maxValue="1"/>
    </cacheField>
    <cacheField name="q9_reappro_details/cuisine" numFmtId="0">
      <sharedItems containsBlank="1" containsMixedTypes="1" containsNumber="1" containsInteger="1" minValue="0" maxValue="1"/>
    </cacheField>
    <cacheField name="q9_reappro_details/nettoyage_stockage" numFmtId="0">
      <sharedItems containsBlank="1" containsMixedTypes="1" containsNumber="1" containsInteger="1" minValue="0" maxValue="1"/>
    </cacheField>
    <cacheField name="q9_reappro_details/charbon" numFmtId="0">
      <sharedItems containsBlank="1" containsMixedTypes="1" containsNumber="1" containsInteger="1" minValue="0" maxValue="1"/>
    </cacheField>
    <cacheField name="q9_reappro_details/aucun" numFmtId="0">
      <sharedItems containsBlank="1" containsMixedTypes="1" containsNumber="1" containsInteger="1" minValue="0" maxValue="0"/>
    </cacheField>
    <cacheField name="q05_commune_test" numFmtId="0">
      <sharedItems containsBlank="1"/>
    </cacheField>
    <cacheField name="q1_2_client_marche" numFmtId="0">
      <sharedItems containsBlank="1"/>
    </cacheField>
    <cacheField name="q2_1_type_source" numFmtId="0">
      <sharedItems containsBlank="1"/>
    </cacheField>
    <cacheField name="q2_1_type_source_autre" numFmtId="0">
      <sharedItems containsBlank="1"/>
    </cacheField>
    <cacheField name="source_eau" numFmtId="0">
      <sharedItems containsBlank="1"/>
    </cacheField>
    <cacheField name="nom_source_eau" numFmtId="0">
      <sharedItems containsBlank="1"/>
    </cacheField>
    <cacheField name="source_eau_all" numFmtId="0">
      <sharedItems containsBlank="1"/>
    </cacheField>
    <cacheField name="q2_1_type_source_derniere_fois_autre_raison" numFmtId="0">
      <sharedItems containsBlank="1"/>
    </cacheField>
    <cacheField name="q2_1_type_source_derniere_fois_autre_raison_autre" numFmtId="0">
      <sharedItems containsBlank="1"/>
    </cacheField>
    <cacheField name="q3_1_distance_eau" numFmtId="0">
      <sharedItems containsBlank="1"/>
    </cacheField>
    <cacheField name="q2_3_eau_quantite_1gal" numFmtId="0">
      <sharedItems containsBlank="1"/>
    </cacheField>
    <cacheField name="nom_unite_autre_eau_1" numFmtId="0">
      <sharedItems containsBlank="1"/>
    </cacheField>
    <cacheField name="unite_autre_eau_connue" numFmtId="0">
      <sharedItems containsBlank="1"/>
    </cacheField>
    <cacheField name="note_autre_unite" numFmtId="0">
      <sharedItems containsBlank="1"/>
    </cacheField>
    <cacheField name="q2_3_eau_autre_unite" numFmtId="0">
      <sharedItems containsBlank="1"/>
    </cacheField>
    <cacheField name="nom_unite_autre_eau_2" numFmtId="0">
      <sharedItems containsBlank="1"/>
    </cacheField>
    <cacheField name="unite_autre_eau_autre" numFmtId="0">
      <sharedItems containsBlank="1"/>
    </cacheField>
    <cacheField name="q2_3_eau_autre_unite_quantite" numFmtId="0">
      <sharedItems containsBlank="1" containsMixedTypes="1" containsNumber="1" containsInteger="1" minValue="5" maxValue="5"/>
    </cacheField>
    <cacheField name="q2_4_prix_eau_connue" numFmtId="0">
      <sharedItems containsBlank="1" containsMixedTypes="1" containsNumber="1" containsInteger="1" minValue="0" maxValue="75"/>
    </cacheField>
    <cacheField name="eau_prix_connu" numFmtId="0">
      <sharedItems containsBlank="1" containsMixedTypes="1" containsNumber="1" minValue="0" maxValue="50"/>
    </cacheField>
    <cacheField name="q2_4_prix_eau_autre" numFmtId="0">
      <sharedItems containsBlank="1" containsMixedTypes="1" containsNumber="1" containsInteger="1" minValue="0" maxValue="0"/>
    </cacheField>
    <cacheField name="eau_prix_unite_converti_1gal" numFmtId="0">
      <sharedItems containsBlank="1" containsMixedTypes="1" containsNumber="1" containsInteger="1" minValue="0" maxValue="0"/>
    </cacheField>
    <cacheField name="eau_prix" numFmtId="0">
      <sharedItems containsBlank="1" containsMixedTypes="1" containsNumber="1" minValue="0" maxValue="50"/>
    </cacheField>
  </cacheFields>
  <calculatedItems count="1">
    <calculatedItem>
      <pivotArea cacheIndex="1" outline="0" fieldPosition="0">
        <references count="1">
          <reference field="2" count="1">
            <x v="7"/>
          </reference>
        </references>
      </pivotArea>
    </calculatedItem>
  </calculatedItems>
  <extLst>
    <ext xmlns:x14="http://schemas.microsoft.com/office/spreadsheetml/2009/9/main" uri="{725AE2AE-9491-48be-B2B4-4EB974FC3084}">
      <x14:pivotCacheDefinition/>
    </ext>
  </extLst>
</pivotCacheDefinition>
</file>

<file path=xl/pivotCache/pivotCacheDefinition14.xml><?xml version="1.0" encoding="utf-8"?>
<pivotCacheDefinition xmlns="http://schemas.openxmlformats.org/spreadsheetml/2006/main" xmlns:r="http://schemas.openxmlformats.org/officeDocument/2006/relationships" r:id="rId1" refreshedBy="SENIOR GIS-IMPACT" refreshedDate="44434.841891782409" createdVersion="6" refreshedVersion="6" minRefreshableVersion="3" recordCount="266">
  <cacheSource type="worksheet">
    <worksheetSource ref="FV1:HB1048576" sheet="Processed_Data"/>
  </cacheSource>
  <cacheFields count="33">
    <cacheField name="q4_1_ruptures_eha" numFmtId="0">
      <sharedItems containsBlank="1" count="4">
        <s v=""/>
        <s v="Non"/>
        <s v="Oui"/>
        <m/>
      </sharedItems>
    </cacheField>
    <cacheField name="q4_2_raison_rupture_eha" numFmtId="0">
      <sharedItems containsBlank="1"/>
    </cacheField>
    <cacheField name="q4_2_raison_rupture_eha/taux_echange" numFmtId="0">
      <sharedItems containsBlank="1" containsMixedTypes="1" containsNumber="1" containsInteger="1" minValue="0" maxValue="1"/>
    </cacheField>
    <cacheField name="q4_2_raison_rupture_eha/probleme_transport" numFmtId="0">
      <sharedItems containsBlank="1" containsMixedTypes="1" containsNumber="1" containsInteger="1" minValue="0" maxValue="1"/>
    </cacheField>
    <cacheField name="q4_2_raison_rupture_eha/catastrophe" numFmtId="0">
      <sharedItems containsBlank="1" containsMixedTypes="1" containsNumber="1" containsInteger="1" minValue="0" maxValue="0"/>
    </cacheField>
    <cacheField name="q4_2_raison_rupture_eha/trop_cher" numFmtId="0">
      <sharedItems containsBlank="1" containsMixedTypes="1" containsNumber="1" containsInteger="1" minValue="0" maxValue="1"/>
    </cacheField>
    <cacheField name="q4_2_raison_rupture_eha/pas_assez_argent" numFmtId="0">
      <sharedItems containsBlank="1" containsMixedTypes="1" containsNumber="1" containsInteger="1" minValue="0" maxValue="1"/>
    </cacheField>
    <cacheField name="q4_2_raison_rupture_eha/stockage" numFmtId="0">
      <sharedItems containsBlank="1" containsMixedTypes="1" containsNumber="1" containsInteger="1" minValue="0" maxValue="0"/>
    </cacheField>
    <cacheField name="q4_2_raison_rupture_eha/indisponible_f" numFmtId="0">
      <sharedItems containsBlank="1" containsMixedTypes="1" containsNumber="1" containsInteger="1" minValue="0" maxValue="0"/>
    </cacheField>
    <cacheField name="q4_2_raison_rupture_eha/relation_f" numFmtId="0">
      <sharedItems containsBlank="1" containsMixedTypes="1" containsNumber="1" containsInteger="1" minValue="0" maxValue="0"/>
    </cacheField>
    <cacheField name="q4_2_raison_rupture_eha/pas_voulu" numFmtId="0">
      <sharedItems containsBlank="1" containsMixedTypes="1" containsNumber="1" containsInteger="1" minValue="0" maxValue="0"/>
    </cacheField>
    <cacheField name="q4_2_raison_rupture_eha/epuise" numFmtId="0">
      <sharedItems containsBlank="1" containsMixedTypes="1" containsNumber="1" containsInteger="1" minValue="0" maxValue="1"/>
    </cacheField>
    <cacheField name="q4_2_raison_rupture_eha/epuise_appro" numFmtId="0">
      <sharedItems containsBlank="1" containsMixedTypes="1" containsNumber="1" containsInteger="1" minValue="0" maxValue="0"/>
    </cacheField>
    <cacheField name="q4_2_raison_rupture_eha/autre" numFmtId="0">
      <sharedItems containsBlank="1" containsMixedTypes="1" containsNumber="1" containsInteger="1" minValue="0" maxValue="0"/>
    </cacheField>
    <cacheField name="q4_2_raison_rupture_eha/nsnr" numFmtId="0">
      <sharedItems containsBlank="1" containsMixedTypes="1" containsNumber="1" containsInteger="1" minValue="0" maxValue="0"/>
    </cacheField>
    <cacheField name="q4_2_1_autre_rupture_eha" numFmtId="0">
      <sharedItems containsBlank="1"/>
    </cacheField>
    <cacheField name="q4_3_produits_rupture_eha" numFmtId="0">
      <sharedItems containsBlank="1"/>
    </cacheField>
    <cacheField name="q4_3_produits_rupture_eha/savon_lessive" numFmtId="0">
      <sharedItems containsBlank="1" containsMixedTypes="1" containsNumber="1" containsInteger="1" minValue="0" maxValue="1"/>
    </cacheField>
    <cacheField name="q4_3_produits_rupture_eha/brosse_dent" numFmtId="0">
      <sharedItems containsBlank="1" containsMixedTypes="1" containsNumber="1" containsInteger="1" minValue="0" maxValue="1"/>
    </cacheField>
    <cacheField name="q4_3_produits_rupture_eha/dentrifrice" numFmtId="0">
      <sharedItems containsBlank="1" containsMixedTypes="1" containsNumber="1" containsInteger="1" minValue="0" maxValue="1"/>
    </cacheField>
    <cacheField name="q4_3_produits_rupture_eha/papier_toilette" numFmtId="0">
      <sharedItems containsBlank="1" containsMixedTypes="1" containsNumber="1" containsInteger="1" minValue="0" maxValue="1"/>
    </cacheField>
    <cacheField name="q4_3_produits_rupture_eha/serviettes_hygieniques" numFmtId="0">
      <sharedItems containsBlank="1" containsMixedTypes="1" containsNumber="1" containsInteger="1" minValue="0" maxValue="1"/>
    </cacheField>
    <cacheField name="q4_3_produits_rupture_eha/chlore_liquide" numFmtId="0">
      <sharedItems containsBlank="1" containsMixedTypes="1" containsNumber="1" containsInteger="1" minValue="0" maxValue="1"/>
    </cacheField>
    <cacheField name="q4_3_produits_rupture_eha/chlore_grain" numFmtId="0">
      <sharedItems containsBlank="1" containsMixedTypes="1" containsNumber="1" containsInteger="1" minValue="0" maxValue="1"/>
    </cacheField>
    <cacheField name="q4_3_produits_rupture_eha/savon_mains" numFmtId="0">
      <sharedItems containsBlank="1" containsMixedTypes="1" containsNumber="1" containsInteger="1" minValue="0" maxValue="1"/>
    </cacheField>
    <cacheField name="q4_3_produits_rupture_eha/aucun" numFmtId="0">
      <sharedItems containsBlank="1" containsMixedTypes="1" containsNumber="1" containsInteger="1" minValue="0" maxValue="0"/>
    </cacheField>
    <cacheField name="q4_4_credit_fournisseur_eha" numFmtId="0">
      <sharedItems containsBlank="1" count="5">
        <s v=""/>
        <s v="Non"/>
        <s v="Je ne sais pas, je ne souhaite pas répondre"/>
        <s v="Oui"/>
        <m/>
      </sharedItems>
    </cacheField>
    <cacheField name="q4_4_capacite_stock_eha" numFmtId="0">
      <sharedItems containsBlank="1" count="5">
        <s v=""/>
        <s v="Non"/>
        <s v="Je ne sais pas, je ne souhaite pas répondre"/>
        <s v="Oui"/>
        <m/>
      </sharedItems>
    </cacheField>
    <cacheField name="q4_4_origin_fourniseur_eha" numFmtId="0">
      <sharedItems containsBlank="1" count="3">
        <s v=""/>
        <s v="Oui"/>
        <m/>
      </sharedItems>
    </cacheField>
    <cacheField name="q4_5_1_departement_fourniseur_eha" numFmtId="0">
      <sharedItems containsBlank="1" count="8">
        <s v=""/>
        <s v="Ouest"/>
        <s v="Nippes"/>
        <s v="Artibonite"/>
        <s v="Nord"/>
        <s v="Sud"/>
        <s v="Sud-Est"/>
        <m/>
      </sharedItems>
    </cacheField>
    <cacheField name="meme_dep_eha" numFmtId="0">
      <sharedItems containsBlank="1" count="4">
        <s v=""/>
        <s v="Meme"/>
        <s v="Différent"/>
        <m/>
      </sharedItems>
    </cacheField>
    <cacheField name="q4_5_2_commune_fourniseur_eha" numFmtId="0">
      <sharedItems containsBlank="1"/>
    </cacheField>
    <cacheField name="meme_com_food_001" numFmtId="0">
      <sharedItems containsBlank="1" count="4">
        <s v=""/>
        <s v="Meme"/>
        <s v="Différent"/>
        <m/>
      </sharedItems>
    </cacheField>
  </cacheFields>
  <extLst>
    <ext xmlns:x14="http://schemas.microsoft.com/office/spreadsheetml/2009/9/main" uri="{725AE2AE-9491-48be-B2B4-4EB974FC3084}">
      <x14:pivotCacheDefinition/>
    </ext>
  </extLst>
</pivotCacheDefinition>
</file>

<file path=xl/pivotCache/pivotCacheDefinition15.xml><?xml version="1.0" encoding="utf-8"?>
<pivotCacheDefinition xmlns="http://schemas.openxmlformats.org/spreadsheetml/2006/main" xmlns:r="http://schemas.openxmlformats.org/officeDocument/2006/relationships" r:id="rId1" refreshedBy="SENIOR GIS-IMPACT" refreshedDate="44434.84886701389" createdVersion="6" refreshedVersion="6" minRefreshableVersion="3" recordCount="266">
  <cacheSource type="worksheet">
    <worksheetSource ref="CC1:DI1048576" sheet="Processed_Data"/>
  </cacheSource>
  <cacheFields count="33">
    <cacheField name="q4_1_ruptures_nourriture" numFmtId="0">
      <sharedItems containsBlank="1" count="4">
        <s v=""/>
        <s v="Oui"/>
        <s v="Non"/>
        <m/>
      </sharedItems>
    </cacheField>
    <cacheField name="q4_2_raison_rupture_nourriture" numFmtId="0">
      <sharedItems containsBlank="1"/>
    </cacheField>
    <cacheField name="q4_2_raison_rupture_nourriture/taux_echange" numFmtId="0">
      <sharedItems containsBlank="1" containsMixedTypes="1" containsNumber="1" containsInteger="1" minValue="0" maxValue="1"/>
    </cacheField>
    <cacheField name="q4_2_raison_rupture_nourriture/probleme_transport" numFmtId="0">
      <sharedItems containsBlank="1" containsMixedTypes="1" containsNumber="1" containsInteger="1" minValue="0" maxValue="1"/>
    </cacheField>
    <cacheField name="q4_2_raison_rupture_nourriture/catastrophe" numFmtId="0">
      <sharedItems containsBlank="1" containsMixedTypes="1" containsNumber="1" containsInteger="1" minValue="0" maxValue="0"/>
    </cacheField>
    <cacheField name="q4_2_raison_rupture_nourriture/pas_saison" numFmtId="0">
      <sharedItems containsBlank="1" containsMixedTypes="1" containsNumber="1" containsInteger="1" minValue="0" maxValue="0"/>
    </cacheField>
    <cacheField name="q4_2_raison_rupture_nourriture/trop_cher" numFmtId="0">
      <sharedItems containsBlank="1" containsMixedTypes="1" containsNumber="1" containsInteger="1" minValue="0" maxValue="1"/>
    </cacheField>
    <cacheField name="q4_2_raison_rupture_nourriture/pas_assez_argent" numFmtId="0">
      <sharedItems containsBlank="1" containsMixedTypes="1" containsNumber="1" containsInteger="1" minValue="0" maxValue="1"/>
    </cacheField>
    <cacheField name="q4_2_raison_rupture_nourriture/temps" numFmtId="0">
      <sharedItems containsBlank="1" containsMixedTypes="1" containsNumber="1" containsInteger="1" minValue="0" maxValue="1"/>
    </cacheField>
    <cacheField name="q4_2_raison_rupture_nourriture/indisponible_f" numFmtId="0">
      <sharedItems containsBlank="1" containsMixedTypes="1" containsNumber="1" containsInteger="1" minValue="0" maxValue="1"/>
    </cacheField>
    <cacheField name="q4_2_raison_rupture_nourriture/relation_f" numFmtId="0">
      <sharedItems containsBlank="1" containsMixedTypes="1" containsNumber="1" containsInteger="1" minValue="0" maxValue="0"/>
    </cacheField>
    <cacheField name="q4_2_raison_rupture_nourriture/pas_voulu" numFmtId="0">
      <sharedItems containsBlank="1" containsMixedTypes="1" containsNumber="1" containsInteger="1" minValue="0" maxValue="0"/>
    </cacheField>
    <cacheField name="q4_2_raison_rupture_nourriture/epuise_demande" numFmtId="0">
      <sharedItems containsBlank="1" containsMixedTypes="1" containsNumber="1" containsInteger="1" minValue="0" maxValue="1"/>
    </cacheField>
    <cacheField name="q4_2_raison_rupture_nourriture/epuise_appro" numFmtId="0">
      <sharedItems containsBlank="1" containsMixedTypes="1" containsNumber="1" containsInteger="1" minValue="0" maxValue="1"/>
    </cacheField>
    <cacheField name="q4_2_raison_rupture_nourriture/autre" numFmtId="0">
      <sharedItems containsBlank="1" containsMixedTypes="1" containsNumber="1" containsInteger="1" minValue="0" maxValue="0"/>
    </cacheField>
    <cacheField name="q4_2_raison_rupture_nourriture/nsnr" numFmtId="0">
      <sharedItems containsBlank="1" containsMixedTypes="1" containsNumber="1" containsInteger="1" minValue="0" maxValue="0"/>
    </cacheField>
    <cacheField name="q4_2_1_autre_rupture_nourriture" numFmtId="0">
      <sharedItems containsBlank="1"/>
    </cacheField>
    <cacheField name="q4_3_produits_rupture_nourriture" numFmtId="0">
      <sharedItems containsBlank="1"/>
    </cacheField>
    <cacheField name="q4_3_produits_rupture_nourriture/farine_ble" numFmtId="0">
      <sharedItems containsBlank="1" containsMixedTypes="1" containsNumber="1" containsInteger="1" minValue="0" maxValue="1"/>
    </cacheField>
    <cacheField name="q4_3_produits_rupture_nourriture/riz" numFmtId="0">
      <sharedItems containsBlank="1" containsMixedTypes="1" containsNumber="1" containsInteger="1" minValue="0" maxValue="1"/>
    </cacheField>
    <cacheField name="q4_3_produits_rupture_nourriture/mais" numFmtId="0">
      <sharedItems containsBlank="1" containsMixedTypes="1" containsNumber="1" containsInteger="1" minValue="0" maxValue="1"/>
    </cacheField>
    <cacheField name="q4_3_produits_rupture_nourriture/sucre" numFmtId="0">
      <sharedItems containsBlank="1" containsMixedTypes="1" containsNumber="1" containsInteger="1" minValue="0" maxValue="1"/>
    </cacheField>
    <cacheField name="q4_3_produits_rupture_nourriture/haricot_noir" numFmtId="0">
      <sharedItems containsBlank="1" containsMixedTypes="1" containsNumber="1" containsInteger="1" minValue="0" maxValue="1"/>
    </cacheField>
    <cacheField name="q4_3_produits_rupture_nourriture/haricot_rouge" numFmtId="0">
      <sharedItems containsBlank="1" containsMixedTypes="1" containsNumber="1" containsInteger="1" minValue="0" maxValue="1"/>
    </cacheField>
    <cacheField name="q4_3_produits_rupture_nourriture/huile" numFmtId="0">
      <sharedItems containsBlank="1" containsMixedTypes="1" containsNumber="1" containsInteger="1" minValue="0" maxValue="1"/>
    </cacheField>
    <cacheField name="q4_3_produits_rupture_nourriture/aucun" numFmtId="0">
      <sharedItems containsBlank="1" containsMixedTypes="1" containsNumber="1" containsInteger="1" minValue="0" maxValue="0"/>
    </cacheField>
    <cacheField name="q4_4_credit_fournisseur_nourriture" numFmtId="0">
      <sharedItems containsBlank="1"/>
    </cacheField>
    <cacheField name="q4_4_capacite_stock_nourriture" numFmtId="0">
      <sharedItems containsBlank="1"/>
    </cacheField>
    <cacheField name="q4_4_origin_fourniseur_nourriture" numFmtId="0">
      <sharedItems containsBlank="1" count="3">
        <s v=""/>
        <s v="Oui"/>
        <m/>
      </sharedItems>
    </cacheField>
    <cacheField name="q4_5_1_departement_fourniseur_nourriture" numFmtId="0">
      <sharedItems containsBlank="1"/>
    </cacheField>
    <cacheField name="meme_dep_food" numFmtId="0">
      <sharedItems containsBlank="1" count="4">
        <s v=""/>
        <s v="Meme"/>
        <s v="Différent"/>
        <m/>
      </sharedItems>
    </cacheField>
    <cacheField name="q4_5_2_commune_fourniseur_nourriture" numFmtId="0">
      <sharedItems containsBlank="1"/>
    </cacheField>
    <cacheField name="meme_com_food" numFmtId="0">
      <sharedItems containsBlank="1"/>
    </cacheField>
  </cacheFields>
  <extLst>
    <ext xmlns:x14="http://schemas.microsoft.com/office/spreadsheetml/2009/9/main" uri="{725AE2AE-9491-48be-B2B4-4EB974FC3084}">
      <x14:pivotCacheDefinition/>
    </ext>
  </extLst>
</pivotCacheDefinition>
</file>

<file path=xl/pivotCache/pivotCacheDefinition16.xml><?xml version="1.0" encoding="utf-8"?>
<pivotCacheDefinition xmlns="http://schemas.openxmlformats.org/spreadsheetml/2006/main" xmlns:r="http://schemas.openxmlformats.org/officeDocument/2006/relationships" r:id="rId1" refreshedBy="SENIOR GIS-IMPACT" refreshedDate="44434.848996296299" createdVersion="6" refreshedVersion="6" minRefreshableVersion="3" recordCount="266">
  <cacheSource type="worksheet">
    <worksheetSource ref="DF1:DI1048576" sheet="Processed_Data"/>
  </cacheSource>
  <cacheFields count="4">
    <cacheField name="q4_5_1_departement_fourniseur_nourriture" numFmtId="0">
      <sharedItems containsBlank="1" count="9">
        <s v=""/>
        <s v="Ouest"/>
        <s v="Nippes"/>
        <s v="Artibonite"/>
        <s v="Nord"/>
        <s v="Sud"/>
        <s v="Sud-Est"/>
        <s v="Grand'Anse"/>
        <m/>
      </sharedItems>
    </cacheField>
    <cacheField name="meme_dep_food" numFmtId="0">
      <sharedItems containsBlank="1" count="4">
        <s v=""/>
        <s v="Meme"/>
        <s v="Différent"/>
        <m/>
      </sharedItems>
    </cacheField>
    <cacheField name="q4_5_2_commune_fourniseur_nourriture" numFmtId="0">
      <sharedItems containsBlank="1"/>
    </cacheField>
    <cacheField name="meme_com_food" numFmtId="0">
      <sharedItems containsBlank="1" count="4">
        <s v=""/>
        <s v="Différent"/>
        <s v="Meme"/>
        <m/>
      </sharedItems>
    </cacheField>
  </cacheFields>
  <extLst>
    <ext xmlns:x14="http://schemas.microsoft.com/office/spreadsheetml/2009/9/main" uri="{725AE2AE-9491-48be-B2B4-4EB974FC3084}">
      <x14:pivotCacheDefinition/>
    </ext>
  </extLst>
</pivotCacheDefinition>
</file>

<file path=xl/pivotCache/pivotCacheDefinition17.xml><?xml version="1.0" encoding="utf-8"?>
<pivotCacheDefinition xmlns="http://schemas.openxmlformats.org/spreadsheetml/2006/main" xmlns:r="http://schemas.openxmlformats.org/officeDocument/2006/relationships" r:id="rId1" refreshedBy="SENIOR GIS-IMPACT" refreshedDate="44434.857580208336" createdVersion="6" refreshedVersion="6" minRefreshableVersion="3" recordCount="266">
  <cacheSource type="worksheet">
    <worksheetSource ref="K1:AO1048576" sheet="Processed_Data"/>
  </cacheSource>
  <cacheFields count="31">
    <cacheField name="q07_2_marche_zone" numFmtId="0">
      <sharedItems containsBlank="1" count="3">
        <s v="Milieu urbain"/>
        <s v="Milieu rural"/>
        <m/>
      </sharedItems>
    </cacheField>
    <cacheField name="q00_type_enquete" numFmtId="0">
      <sharedItems containsBlank="1"/>
    </cacheField>
    <cacheField name="q010_sexe" numFmtId="0">
      <sharedItems containsBlank="1"/>
    </cacheField>
    <cacheField name="q1_1_magasin" numFmtId="0">
      <sharedItems containsBlank="1"/>
    </cacheField>
    <cacheField name="q1_2_telephone" numFmtId="0">
      <sharedItems containsBlank="1"/>
    </cacheField>
    <cacheField name="q1_1_magain_type" numFmtId="0">
      <sharedItems containsBlank="1"/>
    </cacheField>
    <cacheField name="q1_1_magain_type_Grossiste" numFmtId="0">
      <sharedItems containsBlank="1"/>
    </cacheField>
    <cacheField name="q1_3_type_produits" numFmtId="0">
      <sharedItems containsBlank="1"/>
    </cacheField>
    <cacheField name="q1_3_type_produits/nourriture" numFmtId="0">
      <sharedItems containsBlank="1" containsMixedTypes="1" containsNumber="1" containsInteger="1" minValue="0" maxValue="1"/>
    </cacheField>
    <cacheField name="q1_3_type_produits/wash" numFmtId="0">
      <sharedItems containsBlank="1" containsMixedTypes="1" containsNumber="1" containsInteger="1" minValue="0" maxValue="1"/>
    </cacheField>
    <cacheField name="q1_3_type_produits/couverture" numFmtId="0">
      <sharedItems containsBlank="1" containsMixedTypes="1" containsNumber="1" containsInteger="1" minValue="0" maxValue="1"/>
    </cacheField>
    <cacheField name="q1_3_type_produits/cuisine" numFmtId="0">
      <sharedItems containsBlank="1" containsMixedTypes="1" containsNumber="1" containsInteger="1" minValue="0" maxValue="1"/>
    </cacheField>
    <cacheField name="q1_3_type_produits/nettoyage_stockage" numFmtId="0">
      <sharedItems containsBlank="1" containsMixedTypes="1" containsNumber="1" containsInteger="1" minValue="0" maxValue="1"/>
    </cacheField>
    <cacheField name="q1_3_type_produits/charbon" numFmtId="0">
      <sharedItems containsBlank="1" containsMixedTypes="1" containsNumber="1" containsInteger="1" minValue="0" maxValue="1"/>
    </cacheField>
    <cacheField name="q1_3_type_produits/aucun" numFmtId="0">
      <sharedItems containsBlank="1" containsMixedTypes="1" containsNumber="1" containsInteger="1" minValue="0" maxValue="0"/>
    </cacheField>
    <cacheField name="nom_type_produits" numFmtId="0">
      <sharedItems containsBlank="1"/>
    </cacheField>
    <cacheField name="type_produit" numFmtId="0">
      <sharedItems containsBlank="1"/>
    </cacheField>
    <cacheField name="q1_4_type_payment" numFmtId="0">
      <sharedItems containsBlank="1"/>
    </cacheField>
    <cacheField name="q1_4_type_payment/gourde" numFmtId="0">
      <sharedItems containsBlank="1" containsMixedTypes="1" containsNumber="1" containsInteger="1" minValue="1" maxValue="1"/>
    </cacheField>
    <cacheField name="q1_4_type_payment/dollar" numFmtId="0">
      <sharedItems containsBlank="1" containsMixedTypes="1" containsNumber="1" containsInteger="1" minValue="0" maxValue="1"/>
    </cacheField>
    <cacheField name="q1_4_type_payment/mobile" numFmtId="0">
      <sharedItems containsBlank="1" containsMixedTypes="1" containsNumber="1" containsInteger="1" minValue="0" maxValue="1"/>
    </cacheField>
    <cacheField name="q1_4_type_payment/credite_tot" numFmtId="0">
      <sharedItems containsBlank="1" containsMixedTypes="1" containsNumber="1" containsInteger="1" minValue="0" maxValue="0"/>
    </cacheField>
    <cacheField name="q1_4_type_payment/credite_part" numFmtId="0">
      <sharedItems containsBlank="1" containsMixedTypes="1" containsNumber="1" containsInteger="1" minValue="0" maxValue="1"/>
    </cacheField>
    <cacheField name="q1_4_type_payment/trock" numFmtId="0">
      <sharedItems containsBlank="1" containsMixedTypes="1" containsNumber="1" containsInteger="1" minValue="0" maxValue="0"/>
    </cacheField>
    <cacheField name="q1_4_type_payment/coupon" numFmtId="0">
      <sharedItems containsBlank="1" containsMixedTypes="1" containsNumber="1" containsInteger="1" minValue="0" maxValue="1"/>
    </cacheField>
    <cacheField name="q1_4_type_payment/check" numFmtId="0">
      <sharedItems containsBlank="1" containsMixedTypes="1" containsNumber="1" containsInteger="1" minValue="0" maxValue="0"/>
    </cacheField>
    <cacheField name="q1_4_type_payment/autre" numFmtId="0">
      <sharedItems containsBlank="1" containsMixedTypes="1" containsNumber="1" containsInteger="1" minValue="0" maxValue="0"/>
    </cacheField>
    <cacheField name="q1_4_type_payment/nsnr" numFmtId="0">
      <sharedItems containsBlank="1" containsMixedTypes="1" containsNumber="1" containsInteger="1" minValue="0" maxValue="0"/>
    </cacheField>
    <cacheField name="q1_4_1_autre_type_payment" numFmtId="0">
      <sharedItems containsBlank="1"/>
    </cacheField>
    <cacheField name="q1_5_changement_commercants" numFmtId="0">
      <sharedItems containsBlank="1"/>
    </cacheField>
    <cacheField name="q1_6_clients" numFmtId="0">
      <sharedItems containsBlank="1"/>
    </cacheField>
  </cacheFields>
  <extLst>
    <ext xmlns:x14="http://schemas.microsoft.com/office/spreadsheetml/2009/9/main" uri="{725AE2AE-9491-48be-B2B4-4EB974FC3084}">
      <x14:pivotCacheDefinition/>
    </ext>
  </extLst>
</pivotCacheDefinition>
</file>

<file path=xl/pivotCache/pivotCacheDefinition18.xml><?xml version="1.0" encoding="utf-8"?>
<pivotCacheDefinition xmlns="http://schemas.openxmlformats.org/spreadsheetml/2006/main" xmlns:r="http://schemas.openxmlformats.org/officeDocument/2006/relationships" r:id="rId1" refreshedBy="SENIOR GIS-IMPACT" refreshedDate="44434.897507060188" createdVersion="6" refreshedVersion="6" minRefreshableVersion="3" recordCount="265">
  <cacheSource type="worksheet">
    <worksheetSource ref="JS1:LQ266" sheet="Processed_Data"/>
  </cacheSource>
  <cacheFields count="51">
    <cacheField name="q2_1_type_source" numFmtId="0">
      <sharedItems count="8">
        <s v="boutique ou kiosque privé"/>
        <s v="branchement chez un voisin"/>
        <s v=""/>
        <s v="source aménagée (borne fontaine, pompe, etc.)"/>
        <s v="rivière ou source non aménagée"/>
        <s v="kiosque public (DINEPA)"/>
        <s v="autre"/>
        <s v="branchement privé individuel"/>
      </sharedItems>
    </cacheField>
    <cacheField name="q2_1_type_source_autre" numFmtId="0">
      <sharedItems/>
    </cacheField>
    <cacheField name="source_eau" numFmtId="0">
      <sharedItems/>
    </cacheField>
    <cacheField name="nom_source_eau" numFmtId="0">
      <sharedItems/>
    </cacheField>
    <cacheField name="source_eau_all" numFmtId="0">
      <sharedItems/>
    </cacheField>
    <cacheField name="q2_1_type_source_derniere_fois_autre_raison" numFmtId="0">
      <sharedItems/>
    </cacheField>
    <cacheField name="q2_1_type_source_derniere_fois_autre_raison_autre" numFmtId="0">
      <sharedItems/>
    </cacheField>
    <cacheField name="q3_1_distance_eau" numFmtId="0">
      <sharedItems/>
    </cacheField>
    <cacheField name="q2_3_eau_quantite_1gal" numFmtId="0">
      <sharedItems/>
    </cacheField>
    <cacheField name="nom_unite_autre_eau_1" numFmtId="0">
      <sharedItems/>
    </cacheField>
    <cacheField name="unite_autre_eau_connue" numFmtId="0">
      <sharedItems/>
    </cacheField>
    <cacheField name="note_autre_unite" numFmtId="0">
      <sharedItems/>
    </cacheField>
    <cacheField name="q2_3_eau_autre_unite" numFmtId="0">
      <sharedItems/>
    </cacheField>
    <cacheField name="nom_unite_autre_eau_2" numFmtId="0">
      <sharedItems/>
    </cacheField>
    <cacheField name="unite_autre_eau_autre" numFmtId="0">
      <sharedItems/>
    </cacheField>
    <cacheField name="q2_3_eau_autre_unite_quantite" numFmtId="0">
      <sharedItems containsMixedTypes="1" containsNumber="1" containsInteger="1" minValue="5" maxValue="5"/>
    </cacheField>
    <cacheField name="q2_4_prix_eau_connue" numFmtId="0">
      <sharedItems containsMixedTypes="1" containsNumber="1" containsInteger="1" minValue="0" maxValue="75"/>
    </cacheField>
    <cacheField name="eau_prix_connu" numFmtId="0">
      <sharedItems containsMixedTypes="1" containsNumber="1" minValue="0" maxValue="50"/>
    </cacheField>
    <cacheField name="q2_4_prix_eau_autre" numFmtId="0">
      <sharedItems containsMixedTypes="1" containsNumber="1" containsInteger="1" minValue="0" maxValue="0"/>
    </cacheField>
    <cacheField name="eau_prix_unite_converti_1gal" numFmtId="0">
      <sharedItems containsMixedTypes="1" containsNumber="1" containsInteger="1" minValue="0" maxValue="0"/>
    </cacheField>
    <cacheField name="eau_prix" numFmtId="0">
      <sharedItems containsMixedTypes="1" containsNumber="1" minValue="0" maxValue="50"/>
    </cacheField>
    <cacheField name="q3_1_traitement_eau" numFmtId="0">
      <sharedItems count="4">
        <s v="Je ne sais pas, je ne souhaite pas répondre"/>
        <s v="Oui"/>
        <s v="Non"/>
        <s v=""/>
      </sharedItems>
    </cacheField>
    <cacheField name="q3_1_traitement_eau_non" numFmtId="0">
      <sharedItems/>
    </cacheField>
    <cacheField name="q3_1_ruptures_eau" numFmtId="0">
      <sharedItems/>
    </cacheField>
    <cacheField name="q3_3_raisons_ruptures_eau" numFmtId="0">
      <sharedItems/>
    </cacheField>
    <cacheField name="q3_3_raisons_ruptures_eau/insecu" numFmtId="0">
      <sharedItems containsMixedTypes="1" containsNumber="1" containsInteger="1" minValue="0" maxValue="1"/>
    </cacheField>
    <cacheField name="q3_3_raisons_ruptures_eau/pb_transport" numFmtId="0">
      <sharedItems containsMixedTypes="1" containsNumber="1" containsInteger="1" minValue="0" maxValue="1"/>
    </cacheField>
    <cacheField name="q3_3_raisons_ruptures_eau/catastrophe" numFmtId="0">
      <sharedItems containsMixedTypes="1" containsNumber="1" containsInteger="1" minValue="0" maxValue="1"/>
    </cacheField>
    <cacheField name="q3_3_raisons_ruptures_eau/secheresse" numFmtId="0">
      <sharedItems containsMixedTypes="1" containsNumber="1" containsInteger="1" minValue="0" maxValue="1"/>
    </cacheField>
    <cacheField name="q3_3_raisons_ruptures_eau/infrastructures" numFmtId="0">
      <sharedItems containsMixedTypes="1" containsNumber="1" containsInteger="1" minValue="0" maxValue="1"/>
    </cacheField>
    <cacheField name="q3_3_raisons_ruptures_eau/technique" numFmtId="0">
      <sharedItems containsMixedTypes="1" containsNumber="1" containsInteger="1" minValue="0" maxValue="1"/>
    </cacheField>
    <cacheField name="q3_3_raisons_ruptures_eau/politique" numFmtId="0">
      <sharedItems containsMixedTypes="1" containsNumber="1" containsInteger="1" minValue="0" maxValue="0"/>
    </cacheField>
    <cacheField name="q3_3_raisons_ruptures_eau/contamination" numFmtId="0">
      <sharedItems containsMixedTypes="1" containsNumber="1" containsInteger="1" minValue="0" maxValue="0"/>
    </cacheField>
    <cacheField name="q3_3_raisons_ruptures_eau/camion" numFmtId="0">
      <sharedItems containsMixedTypes="1" containsNumber="1" containsInteger="1" minValue="0" maxValue="1"/>
    </cacheField>
    <cacheField name="q3_3_raisons_ruptures_eau/autre" numFmtId="0">
      <sharedItems containsMixedTypes="1" containsNumber="1" containsInteger="1" minValue="0" maxValue="1"/>
    </cacheField>
    <cacheField name="q3_3_raisons_ruptures_eau/nsnr" numFmtId="0">
      <sharedItems containsMixedTypes="1" containsNumber="1" containsInteger="1" minValue="0" maxValue="1"/>
    </cacheField>
    <cacheField name="q3_3_1_autre_rupture_eau" numFmtId="0">
      <sharedItems/>
    </cacheField>
    <cacheField name="q8_acces" numFmtId="0">
      <sharedItems/>
    </cacheField>
    <cacheField name="q8_acces_details" numFmtId="0">
      <sharedItems/>
    </cacheField>
    <cacheField name="q8_acces_details/affrontements_pap" numFmtId="0">
      <sharedItems containsMixedTypes="1" containsNumber="1" containsInteger="1" minValue="0" maxValue="1"/>
    </cacheField>
    <cacheField name="q8_acces_details/mort_president" numFmtId="0">
      <sharedItems containsMixedTypes="1" containsNumber="1" containsInteger="1" minValue="0" maxValue="1"/>
    </cacheField>
    <cacheField name="q8_acces_details/autre" numFmtId="0">
      <sharedItems containsMixedTypes="1" containsNumber="1" containsInteger="1" minValue="0" maxValue="1"/>
    </cacheField>
    <cacheField name="q8_acces_details_autre" numFmtId="0">
      <sharedItems/>
    </cacheField>
    <cacheField name="q8_acces_impact" numFmtId="0">
      <sharedItems/>
    </cacheField>
    <cacheField name="q8_acces_impact/route" numFmtId="0">
      <sharedItems containsMixedTypes="1" containsNumber="1" containsInteger="1" minValue="0" maxValue="1"/>
    </cacheField>
    <cacheField name="q8_acces_impact/violence" numFmtId="0">
      <sharedItems containsMixedTypes="1" containsNumber="1" containsInteger="1" minValue="0" maxValue="1"/>
    </cacheField>
    <cacheField name="q8_acces_impact/transport" numFmtId="0">
      <sharedItems containsMixedTypes="1" containsNumber="1" containsInteger="1" minValue="0" maxValue="1"/>
    </cacheField>
    <cacheField name="q8_acces_impact/aucun" numFmtId="0">
      <sharedItems containsMixedTypes="1" containsNumber="1" containsInteger="1" minValue="0" maxValue="1"/>
    </cacheField>
    <cacheField name="q8_acces_impact/autre" numFmtId="0">
      <sharedItems containsMixedTypes="1" containsNumber="1" containsInteger="1" minValue="0" maxValue="1"/>
    </cacheField>
    <cacheField name="q8_acces_impact/nsnr" numFmtId="0">
      <sharedItems containsMixedTypes="1" containsNumber="1" containsInteger="1" minValue="0" maxValue="0"/>
    </cacheField>
    <cacheField name="q8_acces_impact_autre" numFmtId="0">
      <sharedItems/>
    </cacheField>
  </cacheFields>
  <extLst>
    <ext xmlns:x14="http://schemas.microsoft.com/office/spreadsheetml/2009/9/main" uri="{725AE2AE-9491-48be-B2B4-4EB974FC3084}">
      <x14:pivotCacheDefinition/>
    </ext>
  </extLst>
</pivotCacheDefinition>
</file>

<file path=xl/pivotCache/pivotCacheDefinition19.xml><?xml version="1.0" encoding="utf-8"?>
<pivotCacheDefinition xmlns="http://schemas.openxmlformats.org/spreadsheetml/2006/main" xmlns:r="http://schemas.openxmlformats.org/officeDocument/2006/relationships" r:id="rId1" refreshedBy="SENIOR GIS-IMPACT" refreshedDate="44439.492938078707" createdVersion="6" refreshedVersion="6" minRefreshableVersion="3" recordCount="269">
  <cacheSource type="worksheet">
    <worksheetSource ref="F1:DI1048576" sheet="Processed_Data"/>
  </cacheSource>
  <cacheFields count="108">
    <cacheField name="q04_departement" numFmtId="0">
      <sharedItems containsBlank="1" count="8">
        <s v="Ouest"/>
        <s v="Artibonite"/>
        <s v="Nippes"/>
        <s v="Nord"/>
        <s v="Sud"/>
        <s v="Sud-Est"/>
        <s v="Grand'Anse"/>
        <m/>
      </sharedItems>
    </cacheField>
    <cacheField name="q05_commune" numFmtId="0">
      <sharedItems containsBlank="1"/>
    </cacheField>
    <cacheField name="commune" numFmtId="0">
      <sharedItems containsBlank="1"/>
    </cacheField>
    <cacheField name="localite" numFmtId="0">
      <sharedItems containsBlank="1"/>
    </cacheField>
    <cacheField name="marche" numFmtId="0">
      <sharedItems containsBlank="1"/>
    </cacheField>
    <cacheField name="q07_2_marche_zone" numFmtId="0">
      <sharedItems containsBlank="1" count="3">
        <s v="Milieu urbain"/>
        <s v="Milieu rural"/>
        <m/>
      </sharedItems>
    </cacheField>
    <cacheField name="q00_type_enquete" numFmtId="0">
      <sharedItems containsBlank="1"/>
    </cacheField>
    <cacheField name="q010_sexe" numFmtId="0">
      <sharedItems containsBlank="1"/>
    </cacheField>
    <cacheField name="q1_1_magasin" numFmtId="0">
      <sharedItems containsBlank="1"/>
    </cacheField>
    <cacheField name="q1_2_telephone" numFmtId="0">
      <sharedItems containsBlank="1"/>
    </cacheField>
    <cacheField name="q1_1_magain_type" numFmtId="0">
      <sharedItems containsBlank="1"/>
    </cacheField>
    <cacheField name="q1_1_magain_type_Grossiste" numFmtId="0">
      <sharedItems containsBlank="1"/>
    </cacheField>
    <cacheField name="q1_3_type_produits" numFmtId="0">
      <sharedItems containsBlank="1"/>
    </cacheField>
    <cacheField name="q1_3_type_produits/nourriture" numFmtId="0">
      <sharedItems containsBlank="1" containsMixedTypes="1" containsNumber="1" containsInteger="1" minValue="0" maxValue="1"/>
    </cacheField>
    <cacheField name="q1_3_type_produits/wash" numFmtId="0">
      <sharedItems containsBlank="1" containsMixedTypes="1" containsNumber="1" containsInteger="1" minValue="0" maxValue="1"/>
    </cacheField>
    <cacheField name="q1_3_type_produits/couverture" numFmtId="0">
      <sharedItems containsBlank="1" containsMixedTypes="1" containsNumber="1" containsInteger="1" minValue="0" maxValue="1"/>
    </cacheField>
    <cacheField name="q1_3_type_produits/cuisine" numFmtId="0">
      <sharedItems containsBlank="1" containsMixedTypes="1" containsNumber="1" containsInteger="1" minValue="0" maxValue="1"/>
    </cacheField>
    <cacheField name="q1_3_type_produits/nettoyage_stockage" numFmtId="0">
      <sharedItems containsBlank="1" containsMixedTypes="1" containsNumber="1" containsInteger="1" minValue="0" maxValue="1"/>
    </cacheField>
    <cacheField name="q1_3_type_produits/charbon" numFmtId="0">
      <sharedItems containsBlank="1" containsMixedTypes="1" containsNumber="1" containsInteger="1" minValue="0" maxValue="1"/>
    </cacheField>
    <cacheField name="q1_3_type_produits/aucun" numFmtId="0">
      <sharedItems containsBlank="1" containsMixedTypes="1" containsNumber="1" containsInteger="1" minValue="0" maxValue="0"/>
    </cacheField>
    <cacheField name="nom_type_produits" numFmtId="0">
      <sharedItems containsBlank="1"/>
    </cacheField>
    <cacheField name="type_produit" numFmtId="0">
      <sharedItems containsBlank="1"/>
    </cacheField>
    <cacheField name="q1_4_type_payment" numFmtId="0">
      <sharedItems containsBlank="1"/>
    </cacheField>
    <cacheField name="q1_4_type_payment/gourde" numFmtId="0">
      <sharedItems containsBlank="1" containsMixedTypes="1" containsNumber="1" containsInteger="1" minValue="1" maxValue="1"/>
    </cacheField>
    <cacheField name="q1_4_type_payment/dollar" numFmtId="0">
      <sharedItems containsBlank="1" containsMixedTypes="1" containsNumber="1" containsInteger="1" minValue="0" maxValue="1"/>
    </cacheField>
    <cacheField name="q1_4_type_payment/mobile" numFmtId="0">
      <sharedItems containsBlank="1" containsMixedTypes="1" containsNumber="1" containsInteger="1" minValue="0" maxValue="1"/>
    </cacheField>
    <cacheField name="q1_4_type_payment/credite_tot" numFmtId="0">
      <sharedItems containsBlank="1" containsMixedTypes="1" containsNumber="1" containsInteger="1" minValue="0" maxValue="0"/>
    </cacheField>
    <cacheField name="q1_4_type_payment/credite_part" numFmtId="0">
      <sharedItems containsBlank="1" containsMixedTypes="1" containsNumber="1" containsInteger="1" minValue="0" maxValue="1"/>
    </cacheField>
    <cacheField name="q1_4_type_payment/trock" numFmtId="0">
      <sharedItems containsBlank="1" containsMixedTypes="1" containsNumber="1" containsInteger="1" minValue="0" maxValue="0"/>
    </cacheField>
    <cacheField name="q1_4_type_payment/coupon" numFmtId="0">
      <sharedItems containsBlank="1" containsMixedTypes="1" containsNumber="1" containsInteger="1" minValue="0" maxValue="1"/>
    </cacheField>
    <cacheField name="q1_4_type_payment/check" numFmtId="0">
      <sharedItems containsBlank="1" containsMixedTypes="1" containsNumber="1" containsInteger="1" minValue="0" maxValue="0"/>
    </cacheField>
    <cacheField name="q1_4_type_payment/autre" numFmtId="0">
      <sharedItems containsBlank="1" containsMixedTypes="1" containsNumber="1" containsInteger="1" minValue="0" maxValue="0"/>
    </cacheField>
    <cacheField name="q1_4_type_payment/nsnr" numFmtId="0">
      <sharedItems containsBlank="1" containsMixedTypes="1" containsNumber="1" containsInteger="1" minValue="0" maxValue="0"/>
    </cacheField>
    <cacheField name="q1_4_1_autre_type_payment" numFmtId="0">
      <sharedItems containsBlank="1"/>
    </cacheField>
    <cacheField name="q1_5_changement_commercants" numFmtId="0">
      <sharedItems containsBlank="1"/>
    </cacheField>
    <cacheField name="q1_6_clients" numFmtId="0">
      <sharedItems containsBlank="1"/>
    </cacheField>
    <cacheField name="q2_1_articles_disponibles" numFmtId="0">
      <sharedItems containsBlank="1"/>
    </cacheField>
    <cacheField name="q2_1_articles_disponibles/farine_ble" numFmtId="0">
      <sharedItems containsBlank="1" containsMixedTypes="1" containsNumber="1" containsInteger="1" minValue="0" maxValue="1"/>
    </cacheField>
    <cacheField name="q2_1_articles_disponibles/riz" numFmtId="0">
      <sharedItems containsBlank="1" containsMixedTypes="1" containsNumber="1" containsInteger="1" minValue="0" maxValue="1"/>
    </cacheField>
    <cacheField name="q2_1_articles_disponibles/mais" numFmtId="0">
      <sharedItems containsBlank="1" containsMixedTypes="1" containsNumber="1" containsInteger="1" minValue="0" maxValue="1"/>
    </cacheField>
    <cacheField name="q2_1_articles_disponibles/sucre" numFmtId="0">
      <sharedItems containsBlank="1" containsMixedTypes="1" containsNumber="1" containsInteger="1" minValue="0" maxValue="1"/>
    </cacheField>
    <cacheField name="q2_1_articles_disponibles/haricot_noir" numFmtId="0">
      <sharedItems containsBlank="1" containsMixedTypes="1" containsNumber="1" containsInteger="1" minValue="0" maxValue="1"/>
    </cacheField>
    <cacheField name="q2_1_articles_disponibles/haricot_rouge" numFmtId="0">
      <sharedItems containsBlank="1" containsMixedTypes="1" containsNumber="1" containsInteger="1" minValue="0" maxValue="1"/>
    </cacheField>
    <cacheField name="q2_1_articles_disponibles/huile" numFmtId="0">
      <sharedItems containsBlank="1" containsMixedTypes="1" containsNumber="1" containsInteger="1" minValue="0" maxValue="1"/>
    </cacheField>
    <cacheField name="q2_1_articles_disponibles/aucun" numFmtId="0">
      <sharedItems containsBlank="1" containsMixedTypes="1" containsNumber="1" containsInteger="1" minValue="0" maxValue="0"/>
    </cacheField>
    <cacheField name="q2_2_utilisation_marmite" numFmtId="0">
      <sharedItems containsBlank="1"/>
    </cacheField>
    <cacheField name="farine_prix" numFmtId="0">
      <sharedItems containsBlank="1" containsMixedTypes="1" containsNumber="1" minValue="75" maxValue="262.5"/>
    </cacheField>
    <cacheField name="q3_3_importe_farine_ble" numFmtId="0">
      <sharedItems containsBlank="1"/>
    </cacheField>
    <cacheField name="q3_2_prix_bas_marmite_riz" numFmtId="0">
      <sharedItems containsBlank="1" containsMixedTypes="1" containsNumber="1" containsInteger="1" minValue="225" maxValue="350"/>
    </cacheField>
    <cacheField name="riz_prix" numFmtId="0">
      <sharedItems containsBlank="1" containsMixedTypes="1" containsNumber="1" minValue="86.538461538461505" maxValue="134.61538461538399"/>
    </cacheField>
    <cacheField name="q3_3_importe_riz" numFmtId="0">
      <sharedItems containsBlank="1"/>
    </cacheField>
    <cacheField name="q3_2_prix_bas_autre_mais_mais" numFmtId="0">
      <sharedItems containsBlank="1" containsMixedTypes="1" containsNumber="1" containsInteger="1" minValue="150" maxValue="352"/>
    </cacheField>
    <cacheField name="mais_prix" numFmtId="0">
      <sharedItems containsBlank="1" containsMixedTypes="1" containsNumber="1" minValue="65.2173913043478" maxValue="153.04347826086899"/>
    </cacheField>
    <cacheField name="q3_3_importe_mais" numFmtId="0">
      <sharedItems containsBlank="1"/>
    </cacheField>
    <cacheField name="q3_2_prix_bas_autre_sucre_sucre" numFmtId="0">
      <sharedItems containsBlank="1" containsMixedTypes="1" containsNumber="1" containsInteger="1" minValue="235" maxValue="350"/>
    </cacheField>
    <cacheField name="sucre_prix" numFmtId="0">
      <sharedItems containsBlank="1" containsMixedTypes="1" containsNumber="1" minValue="81.034482758620697" maxValue="120.689655172413"/>
    </cacheField>
    <cacheField name="q3_3_importe_sucre" numFmtId="0">
      <sharedItems containsBlank="1"/>
    </cacheField>
    <cacheField name="q3_2_prix_bas_autre_haricot_noir" numFmtId="0">
      <sharedItems containsBlank="1" containsMixedTypes="1" containsNumber="1" containsInteger="1" minValue="300" maxValue="700"/>
    </cacheField>
    <cacheField name="haricot_noir_prix" numFmtId="0">
      <sharedItems containsBlank="1" containsMixedTypes="1" containsNumber="1" minValue="125" maxValue="291.666666666666"/>
    </cacheField>
    <cacheField name="q3_3_importe_haricot_noir" numFmtId="0">
      <sharedItems containsBlank="1"/>
    </cacheField>
    <cacheField name="q3_2_prix_bas_kg_haricot_rouge" numFmtId="0">
      <sharedItems containsBlank="1" containsMixedTypes="1" containsNumber="1" containsInteger="1" minValue="450" maxValue="1050"/>
    </cacheField>
    <cacheField name="haricot_rouge_prix" numFmtId="0">
      <sharedItems containsBlank="1" containsMixedTypes="1" containsNumber="1" minValue="187.5" maxValue="437.5"/>
    </cacheField>
    <cacheField name="q3_3_importe_haricot_rouge" numFmtId="0">
      <sharedItems containsBlank="1"/>
    </cacheField>
    <cacheField name="q3_1_remplissage_huille" numFmtId="0">
      <sharedItems containsBlank="1"/>
    </cacheField>
    <cacheField name="q3_1_unite_huile" numFmtId="0">
      <sharedItems containsBlank="1"/>
    </cacheField>
    <cacheField name="q3_2_prix_bas_gal_huile" numFmtId="0">
      <sharedItems containsBlank="1" containsMixedTypes="1" containsNumber="1" containsInteger="1" minValue="375" maxValue="1000"/>
    </cacheField>
    <cacheField name="note_huile_autreunite" numFmtId="0">
      <sharedItems containsBlank="1"/>
    </cacheField>
    <cacheField name="q3_1_2_unites_autre_huile" numFmtId="0">
      <sharedItems containsBlank="1"/>
    </cacheField>
    <cacheField name="nom_unite_autre_huile" numFmtId="0">
      <sharedItems containsBlank="1"/>
    </cacheField>
    <cacheField name="unite_autre_huile_connue" numFmtId="0">
      <sharedItems containsBlank="1"/>
    </cacheField>
    <cacheField name="q3_1_3_poids_unite_autre_huile" numFmtId="0">
      <sharedItems containsBlank="1" containsMixedTypes="1" containsNumber="1" containsInteger="1" minValue="500" maxValue="571"/>
    </cacheField>
    <cacheField name="q3_2_prix_bas_autre_huile_huile" numFmtId="0">
      <sharedItems containsBlank="1" containsMixedTypes="1" containsNumber="1" containsInteger="1" minValue="125" maxValue="150"/>
    </cacheField>
    <cacheField name="huile_prix_unite_converti_gallon" numFmtId="0">
      <sharedItems containsBlank="1" containsMixedTypes="1" containsNumber="1" minValue="828.59019264448295" maxValue="994.30823117338002"/>
    </cacheField>
    <cacheField name="huile_prix" numFmtId="0">
      <sharedItems containsBlank="1" containsMixedTypes="1" containsNumber="1" minValue="375" maxValue="1000"/>
    </cacheField>
    <cacheField name="q3_3_importe_huile" numFmtId="0">
      <sharedItems containsBlank="1"/>
    </cacheField>
    <cacheField name="q4_1_ruptures_nourriture" numFmtId="0">
      <sharedItems containsBlank="1"/>
    </cacheField>
    <cacheField name="q4_2_raison_rupture_nourriture" numFmtId="0">
      <sharedItems containsBlank="1"/>
    </cacheField>
    <cacheField name="q4_2_raison_rupture_nourriture/taux_echange" numFmtId="0">
      <sharedItems containsBlank="1" containsMixedTypes="1" containsNumber="1" containsInteger="1" minValue="0" maxValue="1"/>
    </cacheField>
    <cacheField name="q4_2_raison_rupture_nourriture/probleme_transport" numFmtId="0">
      <sharedItems containsBlank="1" containsMixedTypes="1" containsNumber="1" containsInteger="1" minValue="0" maxValue="1"/>
    </cacheField>
    <cacheField name="q4_2_raison_rupture_nourriture/catastrophe" numFmtId="0">
      <sharedItems containsBlank="1" containsMixedTypes="1" containsNumber="1" containsInteger="1" minValue="0" maxValue="0"/>
    </cacheField>
    <cacheField name="q4_2_raison_rupture_nourriture/pas_saison" numFmtId="0">
      <sharedItems containsBlank="1" containsMixedTypes="1" containsNumber="1" containsInteger="1" minValue="0" maxValue="0"/>
    </cacheField>
    <cacheField name="q4_2_raison_rupture_nourriture/trop_cher" numFmtId="0">
      <sharedItems containsBlank="1" containsMixedTypes="1" containsNumber="1" containsInteger="1" minValue="0" maxValue="1"/>
    </cacheField>
    <cacheField name="q4_2_raison_rupture_nourriture/pas_assez_argent" numFmtId="0">
      <sharedItems containsBlank="1" containsMixedTypes="1" containsNumber="1" containsInteger="1" minValue="0" maxValue="1"/>
    </cacheField>
    <cacheField name="q4_2_raison_rupture_nourriture/temps" numFmtId="0">
      <sharedItems containsBlank="1" containsMixedTypes="1" containsNumber="1" containsInteger="1" minValue="0" maxValue="1"/>
    </cacheField>
    <cacheField name="q4_2_raison_rupture_nourriture/indisponible_f" numFmtId="0">
      <sharedItems containsBlank="1" containsMixedTypes="1" containsNumber="1" containsInteger="1" minValue="0" maxValue="1"/>
    </cacheField>
    <cacheField name="q4_2_raison_rupture_nourriture/relation_f" numFmtId="0">
      <sharedItems containsBlank="1" containsMixedTypes="1" containsNumber="1" containsInteger="1" minValue="0" maxValue="0"/>
    </cacheField>
    <cacheField name="q4_2_raison_rupture_nourriture/pas_voulu" numFmtId="0">
      <sharedItems containsBlank="1" containsMixedTypes="1" containsNumber="1" containsInteger="1" minValue="0" maxValue="0"/>
    </cacheField>
    <cacheField name="q4_2_raison_rupture_nourriture/epuise_demande" numFmtId="0">
      <sharedItems containsBlank="1" containsMixedTypes="1" containsNumber="1" containsInteger="1" minValue="0" maxValue="1"/>
    </cacheField>
    <cacheField name="q4_2_raison_rupture_nourriture/epuise_appro" numFmtId="0">
      <sharedItems containsBlank="1" containsMixedTypes="1" containsNumber="1" containsInteger="1" minValue="0" maxValue="1"/>
    </cacheField>
    <cacheField name="q4_2_raison_rupture_nourriture/autre" numFmtId="0">
      <sharedItems containsBlank="1" containsMixedTypes="1" containsNumber="1" containsInteger="1" minValue="0" maxValue="0"/>
    </cacheField>
    <cacheField name="q4_2_raison_rupture_nourriture/nsnr" numFmtId="0">
      <sharedItems containsBlank="1" containsMixedTypes="1" containsNumber="1" containsInteger="1" minValue="0" maxValue="0"/>
    </cacheField>
    <cacheField name="q4_2_1_autre_rupture_nourriture" numFmtId="0">
      <sharedItems containsBlank="1"/>
    </cacheField>
    <cacheField name="q4_3_produits_rupture_nourriture" numFmtId="0">
      <sharedItems containsBlank="1"/>
    </cacheField>
    <cacheField name="q4_3_produits_rupture_nourriture/farine_ble" numFmtId="0">
      <sharedItems containsBlank="1" containsMixedTypes="1" containsNumber="1" containsInteger="1" minValue="0" maxValue="1"/>
    </cacheField>
    <cacheField name="q4_3_produits_rupture_nourriture/riz" numFmtId="0">
      <sharedItems containsBlank="1" containsMixedTypes="1" containsNumber="1" containsInteger="1" minValue="0" maxValue="1"/>
    </cacheField>
    <cacheField name="q4_3_produits_rupture_nourriture/mais" numFmtId="0">
      <sharedItems containsBlank="1" containsMixedTypes="1" containsNumber="1" containsInteger="1" minValue="0" maxValue="1"/>
    </cacheField>
    <cacheField name="q4_3_produits_rupture_nourriture/sucre" numFmtId="0">
      <sharedItems containsBlank="1" containsMixedTypes="1" containsNumber="1" containsInteger="1" minValue="0" maxValue="1"/>
    </cacheField>
    <cacheField name="q4_3_produits_rupture_nourriture/haricot_noir" numFmtId="0">
      <sharedItems containsBlank="1" containsMixedTypes="1" containsNumber="1" containsInteger="1" minValue="0" maxValue="1"/>
    </cacheField>
    <cacheField name="q4_3_produits_rupture_nourriture/haricot_rouge" numFmtId="0">
      <sharedItems containsBlank="1" containsMixedTypes="1" containsNumber="1" containsInteger="1" minValue="0" maxValue="1"/>
    </cacheField>
    <cacheField name="q4_3_produits_rupture_nourriture/huile" numFmtId="0">
      <sharedItems containsBlank="1" containsMixedTypes="1" containsNumber="1" containsInteger="1" minValue="0" maxValue="1"/>
    </cacheField>
    <cacheField name="q4_3_produits_rupture_nourriture/aucun" numFmtId="0">
      <sharedItems containsBlank="1" containsMixedTypes="1" containsNumber="1" containsInteger="1" minValue="0" maxValue="0"/>
    </cacheField>
    <cacheField name="q4_4_credit_fournisseur_nourriture" numFmtId="0">
      <sharedItems containsBlank="1" count="4">
        <s v=""/>
        <s v="Non"/>
        <s v="Oui"/>
        <m/>
      </sharedItems>
    </cacheField>
    <cacheField name="q4_4_capacite_stock_nourriture" numFmtId="0">
      <sharedItems containsBlank="1"/>
    </cacheField>
    <cacheField name="q4_4_origin_fourniseur_nourriture" numFmtId="0">
      <sharedItems containsBlank="1"/>
    </cacheField>
    <cacheField name="q4_5_1_departement_fourniseur_nourriture" numFmtId="0">
      <sharedItems containsBlank="1"/>
    </cacheField>
    <cacheField name="meme_dep_food" numFmtId="0">
      <sharedItems containsBlank="1"/>
    </cacheField>
    <cacheField name="q4_5_2_commune_fourniseur_nourriture" numFmtId="0">
      <sharedItems containsBlank="1" count="15">
        <s v=""/>
        <s v="Cité Soleil"/>
        <s v="Miragoâne"/>
        <s v="Fonds des Nègres"/>
        <s v="Gonaïves"/>
        <s v="Port-au-Prince"/>
        <s v="L'Estère"/>
        <s v="Cap-Haïtien"/>
        <s v="Limonade"/>
        <s v="Les Cayes"/>
        <s v="Côteaux"/>
        <s v="Cayes-Jacmel"/>
        <s v="Jacmel"/>
        <s v="Beaumont"/>
        <m/>
      </sharedItems>
    </cacheField>
    <cacheField name="meme_com_food" numFmtId="0">
      <sharedItems containsBlank="1" count="4">
        <s v=""/>
        <s v="Différent"/>
        <s v="Meme"/>
        <m/>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ENIOR GIS-IMPACT" refreshedDate="44432.379771874999" createdVersion="6" refreshedVersion="6" minRefreshableVersion="3" recordCount="266">
  <cacheSource type="worksheet">
    <worksheetSource ref="F1:LQ1048576" sheet="Processed_Data"/>
  </cacheSource>
  <cacheFields count="324">
    <cacheField name="q04_departement" numFmtId="0">
      <sharedItems containsBlank="1" count="8">
        <s v="Ouest"/>
        <s v="Artibonite"/>
        <s v="Nippes"/>
        <s v="Nord"/>
        <s v="Sud"/>
        <s v="Sud-Est"/>
        <s v="Grand'Anse"/>
        <m/>
      </sharedItems>
    </cacheField>
    <cacheField name="q05_commune" numFmtId="0">
      <sharedItems containsBlank="1"/>
    </cacheField>
    <cacheField name="commune" numFmtId="0">
      <sharedItems containsBlank="1"/>
    </cacheField>
    <cacheField name="localite" numFmtId="0">
      <sharedItems containsBlank="1"/>
    </cacheField>
    <cacheField name="marche" numFmtId="0">
      <sharedItems containsBlank="1"/>
    </cacheField>
    <cacheField name="q07_2_marche_zone" numFmtId="0">
      <sharedItems containsBlank="1"/>
    </cacheField>
    <cacheField name="q00_type_enquete" numFmtId="0">
      <sharedItems containsBlank="1"/>
    </cacheField>
    <cacheField name="q010_sexe" numFmtId="0">
      <sharedItems containsBlank="1"/>
    </cacheField>
    <cacheField name="q1_1_magasin" numFmtId="0">
      <sharedItems containsBlank="1"/>
    </cacheField>
    <cacheField name="q1_2_telephone" numFmtId="0">
      <sharedItems containsBlank="1"/>
    </cacheField>
    <cacheField name="q1_1_magain_type" numFmtId="0">
      <sharedItems containsBlank="1"/>
    </cacheField>
    <cacheField name="q1_1_magain_type_Grossiste" numFmtId="0">
      <sharedItems containsBlank="1"/>
    </cacheField>
    <cacheField name="q1_3_type_produits" numFmtId="0">
      <sharedItems containsBlank="1"/>
    </cacheField>
    <cacheField name="q1_3_type_produits/nourriture" numFmtId="0">
      <sharedItems containsBlank="1" containsMixedTypes="1" containsNumber="1" containsInteger="1" minValue="0" maxValue="1"/>
    </cacheField>
    <cacheField name="q1_3_type_produits/wash" numFmtId="0">
      <sharedItems containsBlank="1" containsMixedTypes="1" containsNumber="1" containsInteger="1" minValue="0" maxValue="1"/>
    </cacheField>
    <cacheField name="q1_3_type_produits/couverture" numFmtId="0">
      <sharedItems containsBlank="1" containsMixedTypes="1" containsNumber="1" containsInteger="1" minValue="0" maxValue="1"/>
    </cacheField>
    <cacheField name="q1_3_type_produits/cuisine" numFmtId="0">
      <sharedItems containsBlank="1" containsMixedTypes="1" containsNumber="1" containsInteger="1" minValue="0" maxValue="1"/>
    </cacheField>
    <cacheField name="q1_3_type_produits/nettoyage_stockage" numFmtId="0">
      <sharedItems containsBlank="1" containsMixedTypes="1" containsNumber="1" containsInteger="1" minValue="0" maxValue="1"/>
    </cacheField>
    <cacheField name="q1_3_type_produits/charbon" numFmtId="0">
      <sharedItems containsBlank="1" containsMixedTypes="1" containsNumber="1" containsInteger="1" minValue="0" maxValue="1"/>
    </cacheField>
    <cacheField name="q1_3_type_produits/aucun" numFmtId="0">
      <sharedItems containsBlank="1" containsMixedTypes="1" containsNumber="1" containsInteger="1" minValue="0" maxValue="0"/>
    </cacheField>
    <cacheField name="nom_type_produits" numFmtId="0">
      <sharedItems containsBlank="1"/>
    </cacheField>
    <cacheField name="type_produit" numFmtId="0">
      <sharedItems containsBlank="1"/>
    </cacheField>
    <cacheField name="q1_4_type_payment" numFmtId="0">
      <sharedItems containsBlank="1"/>
    </cacheField>
    <cacheField name="q1_4_type_payment/gourde" numFmtId="0">
      <sharedItems containsBlank="1" containsMixedTypes="1" containsNumber="1" containsInteger="1" minValue="1" maxValue="1"/>
    </cacheField>
    <cacheField name="q1_4_type_payment/dollar" numFmtId="0">
      <sharedItems containsBlank="1" containsMixedTypes="1" containsNumber="1" containsInteger="1" minValue="0" maxValue="1"/>
    </cacheField>
    <cacheField name="q1_4_type_payment/mobile" numFmtId="0">
      <sharedItems containsBlank="1" containsMixedTypes="1" containsNumber="1" containsInteger="1" minValue="0" maxValue="1"/>
    </cacheField>
    <cacheField name="q1_4_type_payment/credite_tot" numFmtId="0">
      <sharedItems containsBlank="1" containsMixedTypes="1" containsNumber="1" containsInteger="1" minValue="0" maxValue="0"/>
    </cacheField>
    <cacheField name="q1_4_type_payment/credite_part" numFmtId="0">
      <sharedItems containsBlank="1" containsMixedTypes="1" containsNumber="1" containsInteger="1" minValue="0" maxValue="1"/>
    </cacheField>
    <cacheField name="q1_4_type_payment/trock" numFmtId="0">
      <sharedItems containsBlank="1" containsMixedTypes="1" containsNumber="1" containsInteger="1" minValue="0" maxValue="0"/>
    </cacheField>
    <cacheField name="q1_4_type_payment/coupon" numFmtId="0">
      <sharedItems containsBlank="1" containsMixedTypes="1" containsNumber="1" containsInteger="1" minValue="0" maxValue="1"/>
    </cacheField>
    <cacheField name="q1_4_type_payment/check" numFmtId="0">
      <sharedItems containsBlank="1" containsMixedTypes="1" containsNumber="1" containsInteger="1" minValue="0" maxValue="0"/>
    </cacheField>
    <cacheField name="q1_4_type_payment/autre" numFmtId="0">
      <sharedItems containsBlank="1" containsMixedTypes="1" containsNumber="1" containsInteger="1" minValue="0" maxValue="0"/>
    </cacheField>
    <cacheField name="q1_4_type_payment/nsnr" numFmtId="0">
      <sharedItems containsBlank="1" containsMixedTypes="1" containsNumber="1" containsInteger="1" minValue="0" maxValue="0"/>
    </cacheField>
    <cacheField name="q1_4_1_autre_type_payment" numFmtId="0">
      <sharedItems containsBlank="1"/>
    </cacheField>
    <cacheField name="q1_5_changement_commercants" numFmtId="0">
      <sharedItems containsBlank="1"/>
    </cacheField>
    <cacheField name="q1_6_clients" numFmtId="0">
      <sharedItems containsBlank="1"/>
    </cacheField>
    <cacheField name="q2_1_articles_disponibles" numFmtId="0">
      <sharedItems containsBlank="1"/>
    </cacheField>
    <cacheField name="q2_1_articles_disponibles/farine_ble" numFmtId="0">
      <sharedItems containsBlank="1" containsMixedTypes="1" containsNumber="1" containsInteger="1" minValue="0" maxValue="1"/>
    </cacheField>
    <cacheField name="q2_1_articles_disponibles/riz" numFmtId="0">
      <sharedItems containsBlank="1" containsMixedTypes="1" containsNumber="1" containsInteger="1" minValue="0" maxValue="1"/>
    </cacheField>
    <cacheField name="q2_1_articles_disponibles/mais" numFmtId="0">
      <sharedItems containsBlank="1" containsMixedTypes="1" containsNumber="1" containsInteger="1" minValue="0" maxValue="1"/>
    </cacheField>
    <cacheField name="q2_1_articles_disponibles/sucre" numFmtId="0">
      <sharedItems containsBlank="1" containsMixedTypes="1" containsNumber="1" containsInteger="1" minValue="0" maxValue="1"/>
    </cacheField>
    <cacheField name="q2_1_articles_disponibles/haricot_noir" numFmtId="0">
      <sharedItems containsBlank="1" containsMixedTypes="1" containsNumber="1" containsInteger="1" minValue="0" maxValue="1"/>
    </cacheField>
    <cacheField name="q2_1_articles_disponibles/haricot_rouge" numFmtId="0">
      <sharedItems containsBlank="1" containsMixedTypes="1" containsNumber="1" containsInteger="1" minValue="0" maxValue="1"/>
    </cacheField>
    <cacheField name="q2_1_articles_disponibles/huile" numFmtId="0">
      <sharedItems containsBlank="1" containsMixedTypes="1" containsNumber="1" containsInteger="1" minValue="0" maxValue="1"/>
    </cacheField>
    <cacheField name="q2_1_articles_disponibles/aucun" numFmtId="0">
      <sharedItems containsBlank="1" containsMixedTypes="1" containsNumber="1" containsInteger="1" minValue="0" maxValue="0"/>
    </cacheField>
    <cacheField name="q2_2_utilisation_marmite" numFmtId="0">
      <sharedItems containsBlank="1"/>
    </cacheField>
    <cacheField name="farine_prix" numFmtId="0">
      <sharedItems containsBlank="1" containsMixedTypes="1" containsNumber="1" minValue="75" maxValue="262.5"/>
    </cacheField>
    <cacheField name="q3_3_importe_farine_ble" numFmtId="0">
      <sharedItems containsBlank="1"/>
    </cacheField>
    <cacheField name="q3_2_prix_bas_marmite_riz" numFmtId="0">
      <sharedItems containsBlank="1" containsMixedTypes="1" containsNumber="1" containsInteger="1" minValue="225" maxValue="350"/>
    </cacheField>
    <cacheField name="riz_prix" numFmtId="0">
      <sharedItems containsBlank="1" containsMixedTypes="1" containsNumber="1" minValue="86.538461538461505" maxValue="134.61538461538399"/>
    </cacheField>
    <cacheField name="q3_3_importe_riz" numFmtId="0">
      <sharedItems containsBlank="1"/>
    </cacheField>
    <cacheField name="q3_2_prix_bas_autre_mais_mais" numFmtId="0">
      <sharedItems containsBlank="1" containsMixedTypes="1" containsNumber="1" containsInteger="1" minValue="150" maxValue="352"/>
    </cacheField>
    <cacheField name="mais_prix" numFmtId="0">
      <sharedItems containsBlank="1" containsMixedTypes="1" containsNumber="1" minValue="65.2173913043478" maxValue="153.04347826086899"/>
    </cacheField>
    <cacheField name="q3_3_importe_mais" numFmtId="0">
      <sharedItems containsBlank="1"/>
    </cacheField>
    <cacheField name="q3_2_prix_bas_autre_sucre_sucre" numFmtId="0">
      <sharedItems containsBlank="1" containsMixedTypes="1" containsNumber="1" containsInteger="1" minValue="235" maxValue="350"/>
    </cacheField>
    <cacheField name="sucre_prix" numFmtId="0">
      <sharedItems containsBlank="1" containsMixedTypes="1" containsNumber="1" minValue="81.034482758620697" maxValue="120.689655172413"/>
    </cacheField>
    <cacheField name="q3_3_importe_sucre" numFmtId="0">
      <sharedItems containsBlank="1"/>
    </cacheField>
    <cacheField name="q3_2_prix_bas_autre_haricot_noir" numFmtId="0">
      <sharedItems containsBlank="1" containsMixedTypes="1" containsNumber="1" containsInteger="1" minValue="300" maxValue="700"/>
    </cacheField>
    <cacheField name="haricot_noir_prix" numFmtId="0">
      <sharedItems containsBlank="1" containsMixedTypes="1" containsNumber="1" minValue="125" maxValue="291.666666666666"/>
    </cacheField>
    <cacheField name="q3_3_importe_haricot_noir" numFmtId="0">
      <sharedItems containsBlank="1"/>
    </cacheField>
    <cacheField name="q3_2_prix_bas_kg_haricot_rouge" numFmtId="0">
      <sharedItems containsBlank="1" containsMixedTypes="1" containsNumber="1" containsInteger="1" minValue="450" maxValue="1050"/>
    </cacheField>
    <cacheField name="haricot_rouge_prix" numFmtId="0">
      <sharedItems containsBlank="1" containsMixedTypes="1" containsNumber="1" minValue="187.5" maxValue="437.5"/>
    </cacheField>
    <cacheField name="q3_3_importe_haricot_rouge" numFmtId="0">
      <sharedItems containsBlank="1"/>
    </cacheField>
    <cacheField name="q3_1_remplissage_huille" numFmtId="0">
      <sharedItems containsBlank="1"/>
    </cacheField>
    <cacheField name="q3_1_unite_huile" numFmtId="0">
      <sharedItems containsBlank="1"/>
    </cacheField>
    <cacheField name="q3_2_prix_bas_gal_huile" numFmtId="0">
      <sharedItems containsBlank="1" containsMixedTypes="1" containsNumber="1" containsInteger="1" minValue="375" maxValue="1000"/>
    </cacheField>
    <cacheField name="note_huile_autreunite" numFmtId="0">
      <sharedItems containsBlank="1"/>
    </cacheField>
    <cacheField name="q3_1_2_unites_autre_huile" numFmtId="0">
      <sharedItems containsBlank="1"/>
    </cacheField>
    <cacheField name="nom_unite_autre_huile" numFmtId="0">
      <sharedItems containsBlank="1"/>
    </cacheField>
    <cacheField name="unite_autre_huile_connue" numFmtId="0">
      <sharedItems containsBlank="1"/>
    </cacheField>
    <cacheField name="q3_1_3_poids_unite_autre_huile" numFmtId="0">
      <sharedItems containsBlank="1" containsMixedTypes="1" containsNumber="1" containsInteger="1" minValue="500" maxValue="571"/>
    </cacheField>
    <cacheField name="q3_2_prix_bas_autre_huile_huile" numFmtId="0">
      <sharedItems containsBlank="1" containsMixedTypes="1" containsNumber="1" containsInteger="1" minValue="125" maxValue="150"/>
    </cacheField>
    <cacheField name="huile_prix_unite_converti_gallon" numFmtId="0">
      <sharedItems containsBlank="1" containsMixedTypes="1" containsNumber="1" minValue="828.59019264448295" maxValue="994.30823117338002"/>
    </cacheField>
    <cacheField name="huile_prix" numFmtId="0">
      <sharedItems containsBlank="1" containsMixedTypes="1" containsNumber="1" minValue="375" maxValue="1000"/>
    </cacheField>
    <cacheField name="q3_3_importe_huile" numFmtId="0">
      <sharedItems containsBlank="1"/>
    </cacheField>
    <cacheField name="q4_1_ruptures_nourriture" numFmtId="0">
      <sharedItems containsBlank="1"/>
    </cacheField>
    <cacheField name="q4_2_raison_rupture_nourriture" numFmtId="0">
      <sharedItems containsBlank="1"/>
    </cacheField>
    <cacheField name="q4_2_raison_rupture_nourriture/taux_echange" numFmtId="0">
      <sharedItems containsBlank="1" containsMixedTypes="1" containsNumber="1" containsInteger="1" minValue="0" maxValue="1"/>
    </cacheField>
    <cacheField name="q4_2_raison_rupture_nourriture/probleme_transport" numFmtId="0">
      <sharedItems containsBlank="1" containsMixedTypes="1" containsNumber="1" containsInteger="1" minValue="0" maxValue="1"/>
    </cacheField>
    <cacheField name="q4_2_raison_rupture_nourriture/catastrophe" numFmtId="0">
      <sharedItems containsBlank="1" containsMixedTypes="1" containsNumber="1" containsInteger="1" minValue="0" maxValue="0"/>
    </cacheField>
    <cacheField name="q4_2_raison_rupture_nourriture/pas_saison" numFmtId="0">
      <sharedItems containsBlank="1" containsMixedTypes="1" containsNumber="1" containsInteger="1" minValue="0" maxValue="0"/>
    </cacheField>
    <cacheField name="q4_2_raison_rupture_nourriture/trop_cher" numFmtId="0">
      <sharedItems containsBlank="1" containsMixedTypes="1" containsNumber="1" containsInteger="1" minValue="0" maxValue="1"/>
    </cacheField>
    <cacheField name="q4_2_raison_rupture_nourriture/pas_assez_argent" numFmtId="0">
      <sharedItems containsBlank="1" containsMixedTypes="1" containsNumber="1" containsInteger="1" minValue="0" maxValue="1"/>
    </cacheField>
    <cacheField name="q4_2_raison_rupture_nourriture/temps" numFmtId="0">
      <sharedItems containsBlank="1" containsMixedTypes="1" containsNumber="1" containsInteger="1" minValue="0" maxValue="1"/>
    </cacheField>
    <cacheField name="q4_2_raison_rupture_nourriture/indisponible_f" numFmtId="0">
      <sharedItems containsBlank="1" containsMixedTypes="1" containsNumber="1" containsInteger="1" minValue="0" maxValue="1"/>
    </cacheField>
    <cacheField name="q4_2_raison_rupture_nourriture/relation_f" numFmtId="0">
      <sharedItems containsBlank="1" containsMixedTypes="1" containsNumber="1" containsInteger="1" minValue="0" maxValue="0"/>
    </cacheField>
    <cacheField name="q4_2_raison_rupture_nourriture/pas_voulu" numFmtId="0">
      <sharedItems containsBlank="1" containsMixedTypes="1" containsNumber="1" containsInteger="1" minValue="0" maxValue="0"/>
    </cacheField>
    <cacheField name="q4_2_raison_rupture_nourriture/epuise_demande" numFmtId="0">
      <sharedItems containsBlank="1" containsMixedTypes="1" containsNumber="1" containsInteger="1" minValue="0" maxValue="1"/>
    </cacheField>
    <cacheField name="q4_2_raison_rupture_nourriture/epuise_appro" numFmtId="0">
      <sharedItems containsBlank="1" containsMixedTypes="1" containsNumber="1" containsInteger="1" minValue="0" maxValue="1"/>
    </cacheField>
    <cacheField name="q4_2_raison_rupture_nourriture/autre" numFmtId="0">
      <sharedItems containsBlank="1" containsMixedTypes="1" containsNumber="1" containsInteger="1" minValue="0" maxValue="0"/>
    </cacheField>
    <cacheField name="q4_2_raison_rupture_nourriture/nsnr" numFmtId="0">
      <sharedItems containsBlank="1" containsMixedTypes="1" containsNumber="1" containsInteger="1" minValue="0" maxValue="0"/>
    </cacheField>
    <cacheField name="q4_2_1_autre_rupture_nourriture" numFmtId="0">
      <sharedItems containsBlank="1"/>
    </cacheField>
    <cacheField name="q4_3_produits_rupture_nourriture" numFmtId="0">
      <sharedItems containsBlank="1"/>
    </cacheField>
    <cacheField name="q4_3_produits_rupture_nourriture/farine_ble" numFmtId="0">
      <sharedItems containsBlank="1" containsMixedTypes="1" containsNumber="1" containsInteger="1" minValue="0" maxValue="1"/>
    </cacheField>
    <cacheField name="q4_3_produits_rupture_nourriture/riz" numFmtId="0">
      <sharedItems containsBlank="1" containsMixedTypes="1" containsNumber="1" containsInteger="1" minValue="0" maxValue="1"/>
    </cacheField>
    <cacheField name="q4_3_produits_rupture_nourriture/mais" numFmtId="0">
      <sharedItems containsBlank="1" containsMixedTypes="1" containsNumber="1" containsInteger="1" minValue="0" maxValue="1"/>
    </cacheField>
    <cacheField name="q4_3_produits_rupture_nourriture/sucre" numFmtId="0">
      <sharedItems containsBlank="1" containsMixedTypes="1" containsNumber="1" containsInteger="1" minValue="0" maxValue="1"/>
    </cacheField>
    <cacheField name="q4_3_produits_rupture_nourriture/haricot_noir" numFmtId="0">
      <sharedItems containsBlank="1" containsMixedTypes="1" containsNumber="1" containsInteger="1" minValue="0" maxValue="1"/>
    </cacheField>
    <cacheField name="q4_3_produits_rupture_nourriture/haricot_rouge" numFmtId="0">
      <sharedItems containsBlank="1" containsMixedTypes="1" containsNumber="1" containsInteger="1" minValue="0" maxValue="1"/>
    </cacheField>
    <cacheField name="q4_3_produits_rupture_nourriture/huile" numFmtId="0">
      <sharedItems containsBlank="1" containsMixedTypes="1" containsNumber="1" containsInteger="1" minValue="0" maxValue="1"/>
    </cacheField>
    <cacheField name="q4_3_produits_rupture_nourriture/aucun" numFmtId="0">
      <sharedItems containsBlank="1" containsMixedTypes="1" containsNumber="1" containsInteger="1" minValue="0" maxValue="0"/>
    </cacheField>
    <cacheField name="q4_4_credit_fournisseur_nourriture" numFmtId="0">
      <sharedItems containsBlank="1"/>
    </cacheField>
    <cacheField name="q4_4_capacite_stock_nourriture" numFmtId="0">
      <sharedItems containsBlank="1"/>
    </cacheField>
    <cacheField name="q4_4_origin_fourniseur_nourriture" numFmtId="0">
      <sharedItems containsBlank="1"/>
    </cacheField>
    <cacheField name="q4_5_1_departement_fourniseur_nourriture" numFmtId="0">
      <sharedItems containsBlank="1"/>
    </cacheField>
    <cacheField name="meme_dep_food" numFmtId="0">
      <sharedItems containsBlank="1"/>
    </cacheField>
    <cacheField name="q4_5_2_commune_fourniseur_nourriture" numFmtId="0">
      <sharedItems containsBlank="1"/>
    </cacheField>
    <cacheField name="meme_com_food" numFmtId="0">
      <sharedItems containsBlank="1"/>
    </cacheField>
    <cacheField name="q2_1_articles_disponibles_eha" numFmtId="0">
      <sharedItems containsBlank="1"/>
    </cacheField>
    <cacheField name="q2_1_articles_disponibles_eha/savon_lessive" numFmtId="0">
      <sharedItems containsBlank="1" containsMixedTypes="1" containsNumber="1" containsInteger="1" minValue="0" maxValue="1"/>
    </cacheField>
    <cacheField name="q2_1_articles_disponibles_eha/brosse_dent" numFmtId="0">
      <sharedItems containsBlank="1" containsMixedTypes="1" containsNumber="1" containsInteger="1" minValue="0" maxValue="1"/>
    </cacheField>
    <cacheField name="q2_1_articles_disponibles_eha/dentrifrice" numFmtId="0">
      <sharedItems containsBlank="1" containsMixedTypes="1" containsNumber="1" containsInteger="1" minValue="0" maxValue="1"/>
    </cacheField>
    <cacheField name="q2_1_articles_disponibles_eha/papier_toilette" numFmtId="0">
      <sharedItems containsBlank="1" containsMixedTypes="1" containsNumber="1" containsInteger="1" minValue="0" maxValue="1"/>
    </cacheField>
    <cacheField name="q2_1_articles_disponibles_eha/serviettes_hygieniques" numFmtId="0">
      <sharedItems containsBlank="1" containsMixedTypes="1" containsNumber="1" containsInteger="1" minValue="0" maxValue="1"/>
    </cacheField>
    <cacheField name="q2_1_articles_disponibles_eha/chlore_liquide" numFmtId="0">
      <sharedItems containsBlank="1" containsMixedTypes="1" containsNumber="1" containsInteger="1" minValue="0" maxValue="1"/>
    </cacheField>
    <cacheField name="q2_1_articles_disponibles_eha/chlore_grain" numFmtId="0">
      <sharedItems containsBlank="1" containsMixedTypes="1" containsNumber="1" containsInteger="1" minValue="0" maxValue="1"/>
    </cacheField>
    <cacheField name="q2_1_articles_disponibles_eha/savon_mains" numFmtId="0">
      <sharedItems containsBlank="1" containsMixedTypes="1" containsNumber="1" containsInteger="1" minValue="0" maxValue="1"/>
    </cacheField>
    <cacheField name="q2_1_articles_disponibles_eha/aucun" numFmtId="0">
      <sharedItems containsBlank="1" containsMixedTypes="1" containsNumber="1" containsInteger="1" minValue="0" maxValue="0"/>
    </cacheField>
    <cacheField name="q3_1_unite_savon_lessive" numFmtId="0">
      <sharedItems containsBlank="1"/>
    </cacheField>
    <cacheField name="q3_2_prix_75g_savon_lessive" numFmtId="0">
      <sharedItems containsBlank="1" containsMixedTypes="1" containsNumber="1" containsInteger="1" minValue="15" maxValue="40"/>
    </cacheField>
    <cacheField name="call_savon_lessive_75g_prix" numFmtId="0">
      <sharedItems containsBlank="1" containsMixedTypes="1" containsNumber="1" containsInteger="1" minValue="15" maxValue="40"/>
    </cacheField>
    <cacheField name="q3_1_2_unites_autre_savon_lessive" numFmtId="0">
      <sharedItems containsBlank="1" containsMixedTypes="1" containsNumber="1" containsInteger="1" minValue="180" maxValue="180"/>
    </cacheField>
    <cacheField name="q3_2_prix_bas_autre_savon_lessive" numFmtId="0">
      <sharedItems containsBlank="1" containsMixedTypes="1" containsNumber="1" containsInteger="1" minValue="30" maxValue="35"/>
    </cacheField>
    <cacheField name="savon_prix_standard" numFmtId="0">
      <sharedItems containsBlank="1" containsMixedTypes="1" containsNumber="1" minValue="12.5" maxValue="14.5833333333333"/>
    </cacheField>
    <cacheField name="savon_lessive_prix" numFmtId="0">
      <sharedItems containsBlank="1" containsMixedTypes="1" containsNumber="1" minValue="12.5" maxValue="40"/>
    </cacheField>
    <cacheField name="q3_3_importe_savon_lessive" numFmtId="0">
      <sharedItems containsBlank="1"/>
    </cacheField>
    <cacheField name="brosse_dent_prix" numFmtId="0">
      <sharedItems containsBlank="1" containsMixedTypes="1" containsNumber="1" containsInteger="1" minValue="15" maxValue="30"/>
    </cacheField>
    <cacheField name="q3_3_importe_brosse_dent" numFmtId="0">
      <sharedItems containsBlank="1"/>
    </cacheField>
    <cacheField name="papier_toilette_prix" numFmtId="0">
      <sharedItems containsBlank="1" containsMixedTypes="1" containsNumber="1" containsInteger="1" minValue="15" maxValue="75"/>
    </cacheField>
    <cacheField name="q3_3_importe_papier_toilette" numFmtId="0">
      <sharedItems containsBlank="1"/>
    </cacheField>
    <cacheField name="q3_1_unite_chlore_liquide" numFmtId="0">
      <sharedItems containsBlank="1"/>
    </cacheField>
    <cacheField name="q3_2_prix_bas_lt_chlore_liquide" numFmtId="0">
      <sharedItems containsBlank="1" containsMixedTypes="1" containsNumber="1" containsInteger="1" minValue="50" maxValue="70"/>
    </cacheField>
    <cacheField name="note_chlore_autreunite" numFmtId="0">
      <sharedItems containsBlank="1"/>
    </cacheField>
    <cacheField name="q3_1_2_unites_autre_chlore_liquide" numFmtId="0">
      <sharedItems containsBlank="1"/>
    </cacheField>
    <cacheField name="nom_unite_autre_chlore_liquide" numFmtId="0">
      <sharedItems containsBlank="1"/>
    </cacheField>
    <cacheField name="unite_autre_chlore_liquide_connue" numFmtId="0">
      <sharedItems containsBlank="1"/>
    </cacheField>
    <cacheField name="q3_1_3_poids_unite_autre_chlore_liquide" numFmtId="0">
      <sharedItems containsBlank="1" containsMixedTypes="1" containsNumber="1" containsInteger="1" minValue="100" maxValue="470"/>
    </cacheField>
    <cacheField name="q3_2_prix_bas_autre_chlore_liquide" numFmtId="0">
      <sharedItems containsBlank="1" containsMixedTypes="1" containsNumber="1" containsInteger="1" minValue="10" maxValue="150"/>
    </cacheField>
    <cacheField name="chlore_prix_unite_converti_litre" numFmtId="0">
      <sharedItems containsBlank="1" containsMixedTypes="1" containsNumber="1" minValue="100" maxValue="319.14893617021198"/>
    </cacheField>
    <cacheField name="chlore_prix" numFmtId="0">
      <sharedItems containsBlank="1" containsMixedTypes="1" containsNumber="1" minValue="50" maxValue="319.14893617021198"/>
    </cacheField>
    <cacheField name="q3_3_importe_chlore_liquide" numFmtId="0">
      <sharedItems containsBlank="1"/>
    </cacheField>
    <cacheField name="q3_1_unite_savon_mains" numFmtId="0">
      <sharedItems containsBlank="1"/>
    </cacheField>
    <cacheField name="q3_2_prix_75g_savon_mains" numFmtId="0">
      <sharedItems containsBlank="1" containsMixedTypes="1" containsNumber="1" containsInteger="1" minValue="15" maxValue="75"/>
    </cacheField>
    <cacheField name="q3_1_2_unites_autre_savon_toilette" numFmtId="0">
      <sharedItems containsBlank="1"/>
    </cacheField>
    <cacheField name="q3_2_prix_bas_autre_savon_toilette" numFmtId="0">
      <sharedItems containsBlank="1"/>
    </cacheField>
    <cacheField name="savon_mains_prix" numFmtId="0">
      <sharedItems containsBlank="1" containsMixedTypes="1" containsNumber="1" containsInteger="1" minValue="15" maxValue="75"/>
    </cacheField>
    <cacheField name="q3_3_importe_savon_mains" numFmtId="0">
      <sharedItems containsBlank="1"/>
    </cacheField>
    <cacheField name="q3_1_unite_dentifrice" numFmtId="0">
      <sharedItems containsBlank="1"/>
    </cacheField>
    <cacheField name="q3_2_prix_85g_dentifrice" numFmtId="0">
      <sharedItems containsBlank="1" containsMixedTypes="1" containsNumber="1" containsInteger="1" minValue="20" maxValue="150"/>
    </cacheField>
    <cacheField name="q3_1_2_unites_autre_dentifrice" numFmtId="0">
      <sharedItems containsBlank="1" containsMixedTypes="1" containsNumber="1" containsInteger="1" minValue="140" maxValue="170"/>
    </cacheField>
    <cacheField name="q3_2_prix_bas_autre_dentifrice_dentrifrice" numFmtId="0">
      <sharedItems containsBlank="1" containsMixedTypes="1" containsNumber="1" containsInteger="1" minValue="75" maxValue="80"/>
    </cacheField>
    <cacheField name="dentifrice_prix" numFmtId="0">
      <sharedItems containsBlank="1" containsMixedTypes="1" containsNumber="1" minValue="25" maxValue="150"/>
    </cacheField>
    <cacheField name="q3_3_importe_dentrifrice" numFmtId="0">
      <sharedItems containsBlank="1"/>
    </cacheField>
    <cacheField name="q3_1_unite_serviettes_hygieniques" numFmtId="0">
      <sharedItems containsBlank="1"/>
    </cacheField>
    <cacheField name="q3_2_prix_p8_serviettes_hygieniques" numFmtId="0">
      <sharedItems containsBlank="1" containsMixedTypes="1" containsNumber="1" containsInteger="1" minValue="45" maxValue="125"/>
    </cacheField>
    <cacheField name="q3_1_2_unites_autre_serviettes_hygieniques" numFmtId="0">
      <sharedItems containsBlank="1"/>
    </cacheField>
    <cacheField name="q3_2_prix_bas_autre_serviettes_hygieniques_serviettes_hygieniques" numFmtId="0">
      <sharedItems containsBlank="1"/>
    </cacheField>
    <cacheField name="serv_hygieniques_prix_unite_standard" numFmtId="0">
      <sharedItems containsBlank="1"/>
    </cacheField>
    <cacheField name="serv_hygieniques_prix" numFmtId="0">
      <sharedItems containsBlank="1" containsMixedTypes="1" containsNumber="1" containsInteger="1" minValue="45" maxValue="100"/>
    </cacheField>
    <cacheField name="q3_3_importe_serviettes_hygieniques" numFmtId="0">
      <sharedItems containsBlank="1"/>
    </cacheField>
    <cacheField name="q3_1_unite_chlore_grain" numFmtId="0">
      <sharedItems containsBlank="1"/>
    </cacheField>
    <cacheField name="image_chlore" numFmtId="0">
      <sharedItems containsBlank="1"/>
    </cacheField>
    <cacheField name="q3_2_prix_bas_lt_chlore_grain" numFmtId="0">
      <sharedItems containsBlank="1" containsMixedTypes="1" containsNumber="1" containsInteger="1" minValue="5" maxValue="50"/>
    </cacheField>
    <cacheField name="note_chlore_autreunite_grain" numFmtId="0">
      <sharedItems containsBlank="1"/>
    </cacheField>
    <cacheField name="q3_1_2_unites_autre_chlore_grain" numFmtId="0">
      <sharedItems containsBlank="1"/>
    </cacheField>
    <cacheField name="nom_unite_autre_chlore_grain" numFmtId="0">
      <sharedItems containsBlank="1"/>
    </cacheField>
    <cacheField name="unite_autre_chlore_grain_connue" numFmtId="0">
      <sharedItems containsBlank="1"/>
    </cacheField>
    <cacheField name="q3_1_3_poids_unite_autre_chlore_grain" numFmtId="0">
      <sharedItems containsBlank="1"/>
    </cacheField>
    <cacheField name="q3_2_prix_bas_autre_chlore_grain" numFmtId="0">
      <sharedItems containsBlank="1"/>
    </cacheField>
    <cacheField name="q3_3_importe_chlore_grain" numFmtId="0">
      <sharedItems containsBlank="1"/>
    </cacheField>
    <cacheField name="chlore_grain_conversion" numFmtId="0">
      <sharedItems containsBlank="1"/>
    </cacheField>
    <cacheField name="chlore_grain_prix" numFmtId="0">
      <sharedItems containsBlank="1" containsMixedTypes="1" containsNumber="1" containsInteger="1" minValue="5" maxValue="35"/>
    </cacheField>
    <cacheField name="q4_1_ruptures_eha" numFmtId="0">
      <sharedItems containsBlank="1"/>
    </cacheField>
    <cacheField name="q4_2_raison_rupture_eha" numFmtId="0">
      <sharedItems containsBlank="1"/>
    </cacheField>
    <cacheField name="q4_2_raison_rupture_eha/taux_echange" numFmtId="0">
      <sharedItems containsBlank="1" containsMixedTypes="1" containsNumber="1" containsInteger="1" minValue="0" maxValue="1"/>
    </cacheField>
    <cacheField name="q4_2_raison_rupture_eha/probleme_transport" numFmtId="0">
      <sharedItems containsBlank="1" containsMixedTypes="1" containsNumber="1" containsInteger="1" minValue="0" maxValue="1"/>
    </cacheField>
    <cacheField name="q4_2_raison_rupture_eha/catastrophe" numFmtId="0">
      <sharedItems containsBlank="1" containsMixedTypes="1" containsNumber="1" containsInteger="1" minValue="0" maxValue="0"/>
    </cacheField>
    <cacheField name="q4_2_raison_rupture_eha/trop_cher" numFmtId="0">
      <sharedItems containsBlank="1" containsMixedTypes="1" containsNumber="1" containsInteger="1" minValue="0" maxValue="1"/>
    </cacheField>
    <cacheField name="q4_2_raison_rupture_eha/pas_assez_argent" numFmtId="0">
      <sharedItems containsBlank="1" containsMixedTypes="1" containsNumber="1" containsInteger="1" minValue="0" maxValue="1"/>
    </cacheField>
    <cacheField name="q4_2_raison_rupture_eha/stockage" numFmtId="0">
      <sharedItems containsBlank="1" containsMixedTypes="1" containsNumber="1" containsInteger="1" minValue="0" maxValue="0"/>
    </cacheField>
    <cacheField name="q4_2_raison_rupture_eha/indisponible_f" numFmtId="0">
      <sharedItems containsBlank="1" containsMixedTypes="1" containsNumber="1" containsInteger="1" minValue="0" maxValue="0"/>
    </cacheField>
    <cacheField name="q4_2_raison_rupture_eha/relation_f" numFmtId="0">
      <sharedItems containsBlank="1" containsMixedTypes="1" containsNumber="1" containsInteger="1" minValue="0" maxValue="0"/>
    </cacheField>
    <cacheField name="q4_2_raison_rupture_eha/pas_voulu" numFmtId="0">
      <sharedItems containsBlank="1" containsMixedTypes="1" containsNumber="1" containsInteger="1" minValue="0" maxValue="0"/>
    </cacheField>
    <cacheField name="q4_2_raison_rupture_eha/epuise" numFmtId="0">
      <sharedItems containsBlank="1" containsMixedTypes="1" containsNumber="1" containsInteger="1" minValue="0" maxValue="1"/>
    </cacheField>
    <cacheField name="q4_2_raison_rupture_eha/epuise_appro" numFmtId="0">
      <sharedItems containsBlank="1" containsMixedTypes="1" containsNumber="1" containsInteger="1" minValue="0" maxValue="0"/>
    </cacheField>
    <cacheField name="q4_2_raison_rupture_eha/autre" numFmtId="0">
      <sharedItems containsBlank="1" containsMixedTypes="1" containsNumber="1" containsInteger="1" minValue="0" maxValue="0"/>
    </cacheField>
    <cacheField name="q4_2_raison_rupture_eha/nsnr" numFmtId="0">
      <sharedItems containsBlank="1" containsMixedTypes="1" containsNumber="1" containsInteger="1" minValue="0" maxValue="0"/>
    </cacheField>
    <cacheField name="q4_2_1_autre_rupture_eha" numFmtId="0">
      <sharedItems containsBlank="1"/>
    </cacheField>
    <cacheField name="q4_3_produits_rupture_eha" numFmtId="0">
      <sharedItems containsBlank="1"/>
    </cacheField>
    <cacheField name="q4_3_produits_rupture_eha/savon_lessive" numFmtId="0">
      <sharedItems containsBlank="1" containsMixedTypes="1" containsNumber="1" containsInteger="1" minValue="0" maxValue="1"/>
    </cacheField>
    <cacheField name="q4_3_produits_rupture_eha/brosse_dent" numFmtId="0">
      <sharedItems containsBlank="1" containsMixedTypes="1" containsNumber="1" containsInteger="1" minValue="0" maxValue="1"/>
    </cacheField>
    <cacheField name="q4_3_produits_rupture_eha/dentrifrice" numFmtId="0">
      <sharedItems containsBlank="1" containsMixedTypes="1" containsNumber="1" containsInteger="1" minValue="0" maxValue="1"/>
    </cacheField>
    <cacheField name="q4_3_produits_rupture_eha/papier_toilette" numFmtId="0">
      <sharedItems containsBlank="1" containsMixedTypes="1" containsNumber="1" containsInteger="1" minValue="0" maxValue="1"/>
    </cacheField>
    <cacheField name="q4_3_produits_rupture_eha/serviettes_hygieniques" numFmtId="0">
      <sharedItems containsBlank="1" containsMixedTypes="1" containsNumber="1" containsInteger="1" minValue="0" maxValue="1"/>
    </cacheField>
    <cacheField name="q4_3_produits_rupture_eha/chlore_liquide" numFmtId="0">
      <sharedItems containsBlank="1" containsMixedTypes="1" containsNumber="1" containsInteger="1" minValue="0" maxValue="1"/>
    </cacheField>
    <cacheField name="q4_3_produits_rupture_eha/chlore_grain" numFmtId="0">
      <sharedItems containsBlank="1" containsMixedTypes="1" containsNumber="1" containsInteger="1" minValue="0" maxValue="1"/>
    </cacheField>
    <cacheField name="q4_3_produits_rupture_eha/savon_mains" numFmtId="0">
      <sharedItems containsBlank="1" containsMixedTypes="1" containsNumber="1" containsInteger="1" minValue="0" maxValue="1"/>
    </cacheField>
    <cacheField name="q4_3_produits_rupture_eha/aucun" numFmtId="0">
      <sharedItems containsBlank="1" containsMixedTypes="1" containsNumber="1" containsInteger="1" minValue="0" maxValue="0"/>
    </cacheField>
    <cacheField name="q4_4_credit_fournisseur_eha" numFmtId="0">
      <sharedItems containsBlank="1"/>
    </cacheField>
    <cacheField name="q4_4_capacite_stock_eha" numFmtId="0">
      <sharedItems containsBlank="1"/>
    </cacheField>
    <cacheField name="q4_4_origin_fourniseur_eha" numFmtId="0">
      <sharedItems containsBlank="1"/>
    </cacheField>
    <cacheField name="q4_5_1_departement_fourniseur_eha" numFmtId="0">
      <sharedItems containsBlank="1"/>
    </cacheField>
    <cacheField name="meme_dep_eha" numFmtId="0">
      <sharedItems containsBlank="1"/>
    </cacheField>
    <cacheField name="q4_5_2_commune_fourniseur_eha" numFmtId="0">
      <sharedItems containsBlank="1"/>
    </cacheField>
    <cacheField name="meme_com_food_001" numFmtId="0">
      <sharedItems containsBlank="1"/>
    </cacheField>
    <cacheField name="q5_1_couverture_simple1x2" numFmtId="0">
      <sharedItems containsBlank="1"/>
    </cacheField>
    <cacheField name="q5_2_prix_couverture_1m_2m" numFmtId="0">
      <sharedItems containsBlank="1" containsMixedTypes="1" containsNumber="1" containsInteger="1" minValue="150" maxValue="1000"/>
    </cacheField>
    <cacheField name="q5_1_2_unites_autre_couverture_simple1x2" numFmtId="0">
      <sharedItems containsBlank="1"/>
    </cacheField>
    <cacheField name="q5_1_2_unites_autre_couverture" numFmtId="0">
      <sharedItems containsBlank="1"/>
    </cacheField>
    <cacheField name="q5_2_prix_bas_autre_couverture_1m_2m" numFmtId="0">
      <sharedItems containsBlank="1"/>
    </cacheField>
    <cacheField name="photo_couverture" numFmtId="0">
      <sharedItems containsBlank="1"/>
    </cacheField>
    <cacheField name="note_ustensiles" numFmtId="0">
      <sharedItems containsBlank="1"/>
    </cacheField>
    <cacheField name="q6_1_articles_disponibles" numFmtId="0">
      <sharedItems containsBlank="1"/>
    </cacheField>
    <cacheField name="q6_1_articles_disponibles/casserole" numFmtId="0">
      <sharedItems containsBlank="1" containsMixedTypes="1" containsNumber="1" containsInteger="1" minValue="0" maxValue="1"/>
    </cacheField>
    <cacheField name="q6_1_articles_disponibles/poele" numFmtId="0">
      <sharedItems containsBlank="1" containsMixedTypes="1" containsNumber="1" containsInteger="1" minValue="0" maxValue="1"/>
    </cacheField>
    <cacheField name="q6_1_articles_disponibles/godet" numFmtId="0">
      <sharedItems containsBlank="1" containsMixedTypes="1" containsNumber="1" containsInteger="1" minValue="0" maxValue="1"/>
    </cacheField>
    <cacheField name="q6_1_articles_disponibles/assiette" numFmtId="0">
      <sharedItems containsBlank="1" containsMixedTypes="1" containsNumber="1" containsInteger="1" minValue="0" maxValue="1"/>
    </cacheField>
    <cacheField name="q6_1_articles_disponibles/cuillere_manger" numFmtId="0">
      <sharedItems containsBlank="1" containsMixedTypes="1" containsNumber="1" containsInteger="1" minValue="0" maxValue="1"/>
    </cacheField>
    <cacheField name="q6_1_articles_disponibles/couteau_cuisine" numFmtId="0">
      <sharedItems containsBlank="1" containsMixedTypes="1" containsNumber="1" containsInteger="1" minValue="0" maxValue="1"/>
    </cacheField>
    <cacheField name="q6_1_articles_disponibles/cuillere_service" numFmtId="0">
      <sharedItems containsBlank="1" containsMixedTypes="1" containsNumber="1" containsInteger="1" minValue="0" maxValue="1"/>
    </cacheField>
    <cacheField name="q6_1_articles_disponibles/aucun" numFmtId="0">
      <sharedItems containsBlank="1" containsMixedTypes="1" containsNumber="1" containsInteger="1" minValue="0" maxValue="0"/>
    </cacheField>
    <cacheField name="q6_2_taille_casserole" numFmtId="0">
      <sharedItems containsBlank="1"/>
    </cacheField>
    <cacheField name="q6_2_prix_casserole_grande" numFmtId="0">
      <sharedItems containsBlank="1" containsMixedTypes="1" containsNumber="1" containsInteger="1" minValue="750" maxValue="6000"/>
    </cacheField>
    <cacheField name="q6_2_prix_casserole_moyen" numFmtId="0">
      <sharedItems containsBlank="1" containsMixedTypes="1" containsNumber="1" containsInteger="1" minValue="175" maxValue="1500"/>
    </cacheField>
    <cacheField name="q6_2_prix_poele" numFmtId="0">
      <sharedItems containsBlank="1" containsMixedTypes="1" containsNumber="1" containsInteger="1" minValue="100" maxValue="900"/>
    </cacheField>
    <cacheField name="q6_2_prix_godet" numFmtId="0">
      <sharedItems containsBlank="1" containsMixedTypes="1" containsNumber="1" minValue="25" maxValue="200"/>
    </cacheField>
    <cacheField name="q6_2_prix_assiette" numFmtId="0">
      <sharedItems containsBlank="1" containsMixedTypes="1" containsNumber="1" minValue="50" maxValue="200"/>
    </cacheField>
    <cacheField name="q6_2_prix_cuillere_manger" numFmtId="0">
      <sharedItems containsBlank="1" containsMixedTypes="1" containsNumber="1" minValue="10" maxValue="25"/>
    </cacheField>
    <cacheField name="q6_2_prix_cuillere_service" numFmtId="0">
      <sharedItems containsBlank="1" containsMixedTypes="1" containsNumber="1" containsInteger="1" minValue="50" maxValue="250"/>
    </cacheField>
    <cacheField name="q6_2_prix_couteau" numFmtId="0">
      <sharedItems containsBlank="1" containsMixedTypes="1" containsNumber="1" containsInteger="1" minValue="50" maxValue="150"/>
    </cacheField>
    <cacheField name="q4_1_ruptures_cuisine" numFmtId="0">
      <sharedItems containsBlank="1"/>
    </cacheField>
    <cacheField name="note_ustensiles_001" numFmtId="0">
      <sharedItems containsBlank="1"/>
    </cacheField>
    <cacheField name="q7_1_articles_disponibles" numFmtId="0">
      <sharedItems containsBlank="1"/>
    </cacheField>
    <cacheField name="q7_1_articles_disponibles/bokit" numFmtId="0">
      <sharedItems containsBlank="1" containsMixedTypes="1" containsNumber="1" containsInteger="1" minValue="0" maxValue="1"/>
    </cacheField>
    <cacheField name="q7_1_articles_disponibles/bassine" numFmtId="0">
      <sharedItems containsBlank="1" containsMixedTypes="1" containsNumber="1" containsInteger="1" minValue="0" maxValue="1"/>
    </cacheField>
    <cacheField name="q7_1_articles_disponibles/eponge" numFmtId="0">
      <sharedItems containsBlank="1" containsMixedTypes="1" containsNumber="1" containsInteger="1" minValue="0" maxValue="1"/>
    </cacheField>
    <cacheField name="q7_2_prix_bokit" numFmtId="0">
      <sharedItems containsBlank="1" containsMixedTypes="1" containsNumber="1" containsInteger="1" minValue="125" maxValue="400"/>
    </cacheField>
    <cacheField name="q7_2_prix_bassine" numFmtId="0">
      <sharedItems containsBlank="1" containsMixedTypes="1" containsNumber="1" containsInteger="1" minValue="75" maxValue="750"/>
    </cacheField>
    <cacheField name="q7_2_prix_eponge" numFmtId="0">
      <sharedItems containsBlank="1" containsMixedTypes="1" containsNumber="1" containsInteger="1" minValue="15" maxValue="30"/>
    </cacheField>
    <cacheField name="q4_1_ruptures_nettoyage" numFmtId="0">
      <sharedItems containsBlank="1"/>
    </cacheField>
    <cacheField name="q7_1_prix_charbon" numFmtId="0">
      <sharedItems containsBlank="1" containsMixedTypes="1" containsNumber="1" containsInteger="1" minValue="25" maxValue="150"/>
    </cacheField>
    <cacheField name="q4_1_ruptures_charbon" numFmtId="0">
      <sharedItems containsBlank="1"/>
    </cacheField>
    <cacheField name="q9_incidents" numFmtId="0">
      <sharedItems containsBlank="1" count="5">
        <s v=""/>
        <s v="Non"/>
        <s v="Oui"/>
        <s v="Je ne sais pas, je ne souhaite pas répondre"/>
        <m/>
      </sharedItems>
    </cacheField>
    <cacheField name="q9_incidents_details" numFmtId="0">
      <sharedItems containsBlank="1"/>
    </cacheField>
    <cacheField name="q9_incidents_details/vol" numFmtId="0">
      <sharedItems containsBlank="1" containsMixedTypes="1" containsNumber="1" containsInteger="1" minValue="0" maxValue="1"/>
    </cacheField>
    <cacheField name="q9_incidents_details/affrontement" numFmtId="0">
      <sharedItems containsBlank="1" containsMixedTypes="1" containsNumber="1" containsInteger="1" minValue="0" maxValue="1"/>
    </cacheField>
    <cacheField name="q9_incidents_details/manifestations" numFmtId="0">
      <sharedItems containsBlank="1" containsMixedTypes="1" containsNumber="1" containsInteger="1" minValue="0" maxValue="1"/>
    </cacheField>
    <cacheField name="q9_incidents_details/hibernation" numFmtId="0">
      <sharedItems containsBlank="1" containsMixedTypes="1" containsNumber="1" containsInteger="1" minValue="0" maxValue="1"/>
    </cacheField>
    <cacheField name="q9_incidents_details/violence_genre" numFmtId="0">
      <sharedItems containsBlank="1" containsMixedTypes="1" containsNumber="1" containsInteger="1" minValue="0" maxValue="0"/>
    </cacheField>
    <cacheField name="q9_incidents_details/autre" numFmtId="0">
      <sharedItems containsBlank="1" containsMixedTypes="1" containsNumber="1" containsInteger="1" minValue="0" maxValue="1"/>
    </cacheField>
    <cacheField name="q9_incidents_autre" numFmtId="0">
      <sharedItems containsBlank="1"/>
    </cacheField>
    <cacheField name="q9_preocupations" numFmtId="0">
      <sharedItems containsBlank="1"/>
    </cacheField>
    <cacheField name="q9_preocupations/vols" numFmtId="0">
      <sharedItems containsBlank="1" containsMixedTypes="1" containsNumber="1" containsInteger="1" minValue="0" maxValue="1"/>
    </cacheField>
    <cacheField name="q9_preocupations/clients" numFmtId="0">
      <sharedItems containsBlank="1" containsMixedTypes="1" containsNumber="1" containsInteger="1" minValue="0" maxValue="1"/>
    </cacheField>
    <cacheField name="q9_preocupations/prix" numFmtId="0">
      <sharedItems containsBlank="1" containsMixedTypes="1" containsNumber="1" containsInteger="1" minValue="0" maxValue="1"/>
    </cacheField>
    <cacheField name="q9_preocupations/reappro" numFmtId="0">
      <sharedItems containsBlank="1" containsMixedTypes="1" containsNumber="1" containsInteger="1" minValue="0" maxValue="1"/>
    </cacheField>
    <cacheField name="q9_preocupations/violence" numFmtId="0">
      <sharedItems containsBlank="1" containsMixedTypes="1" containsNumber="1" containsInteger="1" minValue="0" maxValue="1"/>
    </cacheField>
    <cacheField name="q9_preocupations/aucune" numFmtId="0">
      <sharedItems containsBlank="1" containsMixedTypes="1" containsNumber="1" containsInteger="1" minValue="0" maxValue="1"/>
    </cacheField>
    <cacheField name="q9_preocupations/autre" numFmtId="0">
      <sharedItems containsBlank="1" containsMixedTypes="1" containsNumber="1" containsInteger="1" minValue="0" maxValue="1"/>
    </cacheField>
    <cacheField name="q9_preocupations/nsnr" numFmtId="0">
      <sharedItems containsBlank="1" containsMixedTypes="1" containsNumber="1" containsInteger="1" minValue="0" maxValue="1"/>
    </cacheField>
    <cacheField name="q9_preocupations_details" numFmtId="0">
      <sharedItems containsBlank="1"/>
    </cacheField>
    <cacheField name="q9_reappro" numFmtId="0">
      <sharedItems containsBlank="1" count="5">
        <s v=""/>
        <s v="Non"/>
        <s v="Oui"/>
        <s v="Je ne sais pas, je ne souhaite pas répondre"/>
        <m/>
      </sharedItems>
    </cacheField>
    <cacheField name="q9_reappro_autre" numFmtId="0">
      <sharedItems containsBlank="1"/>
    </cacheField>
    <cacheField name="q9_reappro_details" numFmtId="0">
      <sharedItems containsBlank="1"/>
    </cacheField>
    <cacheField name="q9_reappro_details/nourriture" numFmtId="0">
      <sharedItems containsBlank="1" containsMixedTypes="1" containsNumber="1" containsInteger="1" minValue="0" maxValue="1"/>
    </cacheField>
    <cacheField name="q9_reappro_details/wash" numFmtId="0">
      <sharedItems containsBlank="1" containsMixedTypes="1" containsNumber="1" containsInteger="1" minValue="0" maxValue="1"/>
    </cacheField>
    <cacheField name="q9_reappro_details/couverture" numFmtId="0">
      <sharedItems containsBlank="1" containsMixedTypes="1" containsNumber="1" containsInteger="1" minValue="0" maxValue="1"/>
    </cacheField>
    <cacheField name="q9_reappro_details/cuisine" numFmtId="0">
      <sharedItems containsBlank="1" containsMixedTypes="1" containsNumber="1" containsInteger="1" minValue="0" maxValue="1"/>
    </cacheField>
    <cacheField name="q9_reappro_details/nettoyage_stockage" numFmtId="0">
      <sharedItems containsBlank="1" containsMixedTypes="1" containsNumber="1" containsInteger="1" minValue="0" maxValue="1"/>
    </cacheField>
    <cacheField name="q9_reappro_details/charbon" numFmtId="0">
      <sharedItems containsBlank="1" containsMixedTypes="1" containsNumber="1" containsInteger="1" minValue="0" maxValue="1"/>
    </cacheField>
    <cacheField name="q9_reappro_details/aucun" numFmtId="0">
      <sharedItems containsBlank="1" containsMixedTypes="1" containsNumber="1" containsInteger="1" minValue="0" maxValue="0"/>
    </cacheField>
    <cacheField name="q05_commune_test" numFmtId="0">
      <sharedItems containsBlank="1"/>
    </cacheField>
    <cacheField name="q1_2_client_marche" numFmtId="0">
      <sharedItems containsBlank="1"/>
    </cacheField>
    <cacheField name="q2_1_type_source" numFmtId="0">
      <sharedItems containsBlank="1"/>
    </cacheField>
    <cacheField name="q2_1_type_source_autre" numFmtId="0">
      <sharedItems containsBlank="1"/>
    </cacheField>
    <cacheField name="source_eau" numFmtId="0">
      <sharedItems containsBlank="1"/>
    </cacheField>
    <cacheField name="nom_source_eau" numFmtId="0">
      <sharedItems containsBlank="1"/>
    </cacheField>
    <cacheField name="source_eau_all" numFmtId="0">
      <sharedItems containsBlank="1"/>
    </cacheField>
    <cacheField name="q2_1_type_source_derniere_fois_autre_raison" numFmtId="0">
      <sharedItems containsBlank="1"/>
    </cacheField>
    <cacheField name="q2_1_type_source_derniere_fois_autre_raison_autre" numFmtId="0">
      <sharedItems containsBlank="1"/>
    </cacheField>
    <cacheField name="q3_1_distance_eau" numFmtId="0">
      <sharedItems containsBlank="1"/>
    </cacheField>
    <cacheField name="q2_3_eau_quantite_1gal" numFmtId="0">
      <sharedItems containsBlank="1"/>
    </cacheField>
    <cacheField name="nom_unite_autre_eau_1" numFmtId="0">
      <sharedItems containsBlank="1"/>
    </cacheField>
    <cacheField name="unite_autre_eau_connue" numFmtId="0">
      <sharedItems containsBlank="1"/>
    </cacheField>
    <cacheField name="note_autre_unite" numFmtId="0">
      <sharedItems containsBlank="1"/>
    </cacheField>
    <cacheField name="q2_3_eau_autre_unite" numFmtId="0">
      <sharedItems containsBlank="1"/>
    </cacheField>
    <cacheField name="nom_unite_autre_eau_2" numFmtId="0">
      <sharedItems containsBlank="1"/>
    </cacheField>
    <cacheField name="unite_autre_eau_autre" numFmtId="0">
      <sharedItems containsBlank="1"/>
    </cacheField>
    <cacheField name="q2_3_eau_autre_unite_quantite" numFmtId="0">
      <sharedItems containsBlank="1" containsMixedTypes="1" containsNumber="1" containsInteger="1" minValue="5" maxValue="5"/>
    </cacheField>
    <cacheField name="q2_4_prix_eau_connue" numFmtId="0">
      <sharedItems containsBlank="1" containsMixedTypes="1" containsNumber="1" containsInteger="1" minValue="0" maxValue="75"/>
    </cacheField>
    <cacheField name="eau_prix_connu" numFmtId="0">
      <sharedItems containsBlank="1" containsMixedTypes="1" containsNumber="1" minValue="0" maxValue="50"/>
    </cacheField>
    <cacheField name="q2_4_prix_eau_autre" numFmtId="0">
      <sharedItems containsBlank="1" containsMixedTypes="1" containsNumber="1" containsInteger="1" minValue="0" maxValue="0"/>
    </cacheField>
    <cacheField name="eau_prix_unite_converti_1gal" numFmtId="0">
      <sharedItems containsBlank="1" containsMixedTypes="1" containsNumber="1" containsInteger="1" minValue="0" maxValue="0"/>
    </cacheField>
    <cacheField name="eau_prix" numFmtId="0">
      <sharedItems containsBlank="1" containsMixedTypes="1" containsNumber="1" minValue="0" maxValue="50"/>
    </cacheField>
    <cacheField name="q3_1_traitement_eau" numFmtId="0">
      <sharedItems containsBlank="1"/>
    </cacheField>
    <cacheField name="q3_1_traitement_eau_non" numFmtId="0">
      <sharedItems containsBlank="1"/>
    </cacheField>
    <cacheField name="q3_1_ruptures_eau" numFmtId="0">
      <sharedItems containsBlank="1"/>
    </cacheField>
    <cacheField name="q3_3_raisons_ruptures_eau" numFmtId="0">
      <sharedItems containsBlank="1"/>
    </cacheField>
    <cacheField name="q3_3_raisons_ruptures_eau/insecu" numFmtId="0">
      <sharedItems containsBlank="1" containsMixedTypes="1" containsNumber="1" containsInteger="1" minValue="0" maxValue="1"/>
    </cacheField>
    <cacheField name="q3_3_raisons_ruptures_eau/pb_transport" numFmtId="0">
      <sharedItems containsBlank="1" containsMixedTypes="1" containsNumber="1" containsInteger="1" minValue="0" maxValue="1"/>
    </cacheField>
    <cacheField name="q3_3_raisons_ruptures_eau/catastrophe" numFmtId="0">
      <sharedItems containsBlank="1" containsMixedTypes="1" containsNumber="1" containsInteger="1" minValue="0" maxValue="1"/>
    </cacheField>
    <cacheField name="q3_3_raisons_ruptures_eau/secheresse" numFmtId="0">
      <sharedItems containsBlank="1" containsMixedTypes="1" containsNumber="1" containsInteger="1" minValue="0" maxValue="1"/>
    </cacheField>
    <cacheField name="q3_3_raisons_ruptures_eau/infrastructures" numFmtId="0">
      <sharedItems containsBlank="1" containsMixedTypes="1" containsNumber="1" containsInteger="1" minValue="0" maxValue="1"/>
    </cacheField>
    <cacheField name="q3_3_raisons_ruptures_eau/technique" numFmtId="0">
      <sharedItems containsBlank="1" containsMixedTypes="1" containsNumber="1" containsInteger="1" minValue="0" maxValue="1"/>
    </cacheField>
    <cacheField name="q3_3_raisons_ruptures_eau/politique" numFmtId="0">
      <sharedItems containsBlank="1" containsMixedTypes="1" containsNumber="1" containsInteger="1" minValue="0" maxValue="0"/>
    </cacheField>
    <cacheField name="q3_3_raisons_ruptures_eau/contamination" numFmtId="0">
      <sharedItems containsBlank="1" containsMixedTypes="1" containsNumber="1" containsInteger="1" minValue="0" maxValue="0"/>
    </cacheField>
    <cacheField name="q3_3_raisons_ruptures_eau/camion" numFmtId="0">
      <sharedItems containsBlank="1" containsMixedTypes="1" containsNumber="1" containsInteger="1" minValue="0" maxValue="1"/>
    </cacheField>
    <cacheField name="q3_3_raisons_ruptures_eau/autre" numFmtId="0">
      <sharedItems containsBlank="1" containsMixedTypes="1" containsNumber="1" containsInteger="1" minValue="0" maxValue="1"/>
    </cacheField>
    <cacheField name="q3_3_raisons_ruptures_eau/nsnr" numFmtId="0">
      <sharedItems containsBlank="1" containsMixedTypes="1" containsNumber="1" containsInteger="1" minValue="0" maxValue="1"/>
    </cacheField>
    <cacheField name="q3_3_1_autre_rupture_eau" numFmtId="0">
      <sharedItems containsBlank="1"/>
    </cacheField>
    <cacheField name="q8_acces" numFmtId="0">
      <sharedItems containsBlank="1" count="4">
        <s v="Non"/>
        <s v="Oui"/>
        <s v=""/>
        <m/>
      </sharedItems>
    </cacheField>
    <cacheField name="q8_acces_details" numFmtId="0">
      <sharedItems containsBlank="1"/>
    </cacheField>
    <cacheField name="q8_acces_details/affrontements_pap" numFmtId="0">
      <sharedItems containsBlank="1" containsMixedTypes="1" containsNumber="1" containsInteger="1" minValue="0" maxValue="1"/>
    </cacheField>
    <cacheField name="q8_acces_details/mort_president" numFmtId="0">
      <sharedItems containsBlank="1" containsMixedTypes="1" containsNumber="1" containsInteger="1" minValue="0" maxValue="1"/>
    </cacheField>
    <cacheField name="q8_acces_details/autre" numFmtId="0">
      <sharedItems containsBlank="1" containsMixedTypes="1" containsNumber="1" containsInteger="1" minValue="0" maxValue="1"/>
    </cacheField>
    <cacheField name="q8_acces_details_autre" numFmtId="0">
      <sharedItems containsBlank="1"/>
    </cacheField>
    <cacheField name="q8_acces_impact" numFmtId="0">
      <sharedItems containsBlank="1"/>
    </cacheField>
    <cacheField name="q8_acces_impact/route" numFmtId="0">
      <sharedItems containsBlank="1" containsMixedTypes="1" containsNumber="1" containsInteger="1" minValue="0" maxValue="1"/>
    </cacheField>
    <cacheField name="q8_acces_impact/violence" numFmtId="0">
      <sharedItems containsBlank="1" containsMixedTypes="1" containsNumber="1" containsInteger="1" minValue="0" maxValue="1"/>
    </cacheField>
    <cacheField name="q8_acces_impact/transport" numFmtId="0">
      <sharedItems containsBlank="1" containsMixedTypes="1" containsNumber="1" containsInteger="1" minValue="0" maxValue="1"/>
    </cacheField>
    <cacheField name="q8_acces_impact/aucun" numFmtId="0">
      <sharedItems containsBlank="1" containsMixedTypes="1" containsNumber="1" containsInteger="1" minValue="0" maxValue="1"/>
    </cacheField>
    <cacheField name="q8_acces_impact/autre" numFmtId="0">
      <sharedItems containsBlank="1" containsMixedTypes="1" containsNumber="1" containsInteger="1" minValue="0" maxValue="1"/>
    </cacheField>
    <cacheField name="q8_acces_impact/nsnr" numFmtId="0">
      <sharedItems containsBlank="1" containsMixedTypes="1" containsNumber="1" containsInteger="1" minValue="0" maxValue="0"/>
    </cacheField>
    <cacheField name="q8_acces_impact_autre"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SENIOR GIS-IMPACT" refreshedDate="44432.379773032408" createdVersion="6" refreshedVersion="6" minRefreshableVersion="3" recordCount="266">
  <cacheSource type="worksheet">
    <worksheetSource ref="IN1:LQ1048576" sheet="Processed_Data"/>
  </cacheSource>
  <cacheFields count="82">
    <cacheField name="q9_incidents" numFmtId="0">
      <sharedItems containsBlank="1"/>
    </cacheField>
    <cacheField name="q9_incidents_details" numFmtId="0">
      <sharedItems containsBlank="1"/>
    </cacheField>
    <cacheField name="q9_incidents_details/vol" numFmtId="0">
      <sharedItems containsBlank="1" containsMixedTypes="1" containsNumber="1" containsInteger="1" minValue="0" maxValue="1"/>
    </cacheField>
    <cacheField name="q9_incidents_details/affrontement" numFmtId="0">
      <sharedItems containsBlank="1" containsMixedTypes="1" containsNumber="1" containsInteger="1" minValue="0" maxValue="1"/>
    </cacheField>
    <cacheField name="q9_incidents_details/manifestations" numFmtId="0">
      <sharedItems containsBlank="1" containsMixedTypes="1" containsNumber="1" containsInteger="1" minValue="0" maxValue="1"/>
    </cacheField>
    <cacheField name="q9_incidents_details/hibernation" numFmtId="0">
      <sharedItems containsBlank="1" containsMixedTypes="1" containsNumber="1" containsInteger="1" minValue="0" maxValue="1"/>
    </cacheField>
    <cacheField name="q9_incidents_details/violence_genre" numFmtId="0">
      <sharedItems containsBlank="1" containsMixedTypes="1" containsNumber="1" containsInteger="1" minValue="0" maxValue="0" count="3">
        <s v=""/>
        <n v="0"/>
        <m/>
      </sharedItems>
    </cacheField>
    <cacheField name="q9_incidents_details/autre" numFmtId="0">
      <sharedItems containsBlank="1" containsMixedTypes="1" containsNumber="1" containsInteger="1" minValue="0" maxValue="1"/>
    </cacheField>
    <cacheField name="q9_incidents_autre" numFmtId="0">
      <sharedItems containsBlank="1"/>
    </cacheField>
    <cacheField name="q9_preocupations" numFmtId="0">
      <sharedItems containsBlank="1"/>
    </cacheField>
    <cacheField name="q9_preocupations/vols" numFmtId="0">
      <sharedItems containsBlank="1" containsMixedTypes="1" containsNumber="1" containsInteger="1" minValue="0" maxValue="1"/>
    </cacheField>
    <cacheField name="q9_preocupations/clients" numFmtId="0">
      <sharedItems containsBlank="1" containsMixedTypes="1" containsNumber="1" containsInteger="1" minValue="0" maxValue="1"/>
    </cacheField>
    <cacheField name="q9_preocupations/prix" numFmtId="0">
      <sharedItems containsBlank="1" containsMixedTypes="1" containsNumber="1" containsInteger="1" minValue="0" maxValue="1"/>
    </cacheField>
    <cacheField name="q9_preocupations/reappro" numFmtId="0">
      <sharedItems containsBlank="1" containsMixedTypes="1" containsNumber="1" containsInteger="1" minValue="0" maxValue="1"/>
    </cacheField>
    <cacheField name="q9_preocupations/violence" numFmtId="0">
      <sharedItems containsBlank="1" containsMixedTypes="1" containsNumber="1" containsInteger="1" minValue="0" maxValue="1"/>
    </cacheField>
    <cacheField name="q9_preocupations/aucune" numFmtId="0">
      <sharedItems containsBlank="1" containsMixedTypes="1" containsNumber="1" containsInteger="1" minValue="0" maxValue="1"/>
    </cacheField>
    <cacheField name="q9_preocupations/autre" numFmtId="0">
      <sharedItems containsBlank="1" containsMixedTypes="1" containsNumber="1" containsInteger="1" minValue="0" maxValue="1"/>
    </cacheField>
    <cacheField name="q9_preocupations/nsnr" numFmtId="0">
      <sharedItems containsBlank="1" containsMixedTypes="1" containsNumber="1" containsInteger="1" minValue="0" maxValue="1"/>
    </cacheField>
    <cacheField name="q9_preocupations_details" numFmtId="0">
      <sharedItems containsBlank="1"/>
    </cacheField>
    <cacheField name="q9_reappro" numFmtId="0">
      <sharedItems containsBlank="1"/>
    </cacheField>
    <cacheField name="q9_reappro_autre" numFmtId="0">
      <sharedItems containsBlank="1"/>
    </cacheField>
    <cacheField name="q9_reappro_details" numFmtId="0">
      <sharedItems containsBlank="1"/>
    </cacheField>
    <cacheField name="q9_reappro_details/nourriture" numFmtId="0">
      <sharedItems containsBlank="1" containsMixedTypes="1" containsNumber="1" containsInteger="1" minValue="0" maxValue="1"/>
    </cacheField>
    <cacheField name="q9_reappro_details/wash" numFmtId="0">
      <sharedItems containsBlank="1" containsMixedTypes="1" containsNumber="1" containsInteger="1" minValue="0" maxValue="1"/>
    </cacheField>
    <cacheField name="q9_reappro_details/couverture" numFmtId="0">
      <sharedItems containsBlank="1" containsMixedTypes="1" containsNumber="1" containsInteger="1" minValue="0" maxValue="1"/>
    </cacheField>
    <cacheField name="q9_reappro_details/cuisine" numFmtId="0">
      <sharedItems containsBlank="1" containsMixedTypes="1" containsNumber="1" containsInteger="1" minValue="0" maxValue="1"/>
    </cacheField>
    <cacheField name="q9_reappro_details/nettoyage_stockage" numFmtId="0">
      <sharedItems containsBlank="1" containsMixedTypes="1" containsNumber="1" containsInteger="1" minValue="0" maxValue="1"/>
    </cacheField>
    <cacheField name="q9_reappro_details/charbon" numFmtId="0">
      <sharedItems containsBlank="1" containsMixedTypes="1" containsNumber="1" containsInteger="1" minValue="0" maxValue="1"/>
    </cacheField>
    <cacheField name="q9_reappro_details/aucun" numFmtId="0">
      <sharedItems containsBlank="1" containsMixedTypes="1" containsNumber="1" containsInteger="1" minValue="0" maxValue="0"/>
    </cacheField>
    <cacheField name="q05_commune_test" numFmtId="0">
      <sharedItems containsBlank="1"/>
    </cacheField>
    <cacheField name="q1_2_client_marche" numFmtId="0">
      <sharedItems containsBlank="1"/>
    </cacheField>
    <cacheField name="q2_1_type_source" numFmtId="0">
      <sharedItems containsBlank="1"/>
    </cacheField>
    <cacheField name="q2_1_type_source_autre" numFmtId="0">
      <sharedItems containsBlank="1"/>
    </cacheField>
    <cacheField name="source_eau" numFmtId="0">
      <sharedItems containsBlank="1"/>
    </cacheField>
    <cacheField name="nom_source_eau" numFmtId="0">
      <sharedItems containsBlank="1"/>
    </cacheField>
    <cacheField name="source_eau_all" numFmtId="0">
      <sharedItems containsBlank="1"/>
    </cacheField>
    <cacheField name="q2_1_type_source_derniere_fois_autre_raison" numFmtId="0">
      <sharedItems containsBlank="1"/>
    </cacheField>
    <cacheField name="q2_1_type_source_derniere_fois_autre_raison_autre" numFmtId="0">
      <sharedItems containsBlank="1"/>
    </cacheField>
    <cacheField name="q3_1_distance_eau" numFmtId="0">
      <sharedItems containsBlank="1"/>
    </cacheField>
    <cacheField name="q2_3_eau_quantite_1gal" numFmtId="0">
      <sharedItems containsBlank="1"/>
    </cacheField>
    <cacheField name="nom_unite_autre_eau_1" numFmtId="0">
      <sharedItems containsBlank="1"/>
    </cacheField>
    <cacheField name="unite_autre_eau_connue" numFmtId="0">
      <sharedItems containsBlank="1"/>
    </cacheField>
    <cacheField name="note_autre_unite" numFmtId="0">
      <sharedItems containsBlank="1"/>
    </cacheField>
    <cacheField name="q2_3_eau_autre_unite" numFmtId="0">
      <sharedItems containsBlank="1"/>
    </cacheField>
    <cacheField name="nom_unite_autre_eau_2" numFmtId="0">
      <sharedItems containsBlank="1"/>
    </cacheField>
    <cacheField name="unite_autre_eau_autre" numFmtId="0">
      <sharedItems containsBlank="1"/>
    </cacheField>
    <cacheField name="q2_3_eau_autre_unite_quantite" numFmtId="0">
      <sharedItems containsBlank="1" containsMixedTypes="1" containsNumber="1" containsInteger="1" minValue="5" maxValue="5"/>
    </cacheField>
    <cacheField name="q2_4_prix_eau_connue" numFmtId="0">
      <sharedItems containsBlank="1" containsMixedTypes="1" containsNumber="1" containsInteger="1" minValue="0" maxValue="75"/>
    </cacheField>
    <cacheField name="eau_prix_connu" numFmtId="0">
      <sharedItems containsBlank="1" containsMixedTypes="1" containsNumber="1" minValue="0" maxValue="50"/>
    </cacheField>
    <cacheField name="q2_4_prix_eau_autre" numFmtId="0">
      <sharedItems containsBlank="1" containsMixedTypes="1" containsNumber="1" containsInteger="1" minValue="0" maxValue="0"/>
    </cacheField>
    <cacheField name="eau_prix_unite_converti_1gal" numFmtId="0">
      <sharedItems containsBlank="1" containsMixedTypes="1" containsNumber="1" containsInteger="1" minValue="0" maxValue="0"/>
    </cacheField>
    <cacheField name="eau_prix" numFmtId="0">
      <sharedItems containsBlank="1" containsMixedTypes="1" containsNumber="1" minValue="0" maxValue="50"/>
    </cacheField>
    <cacheField name="q3_1_traitement_eau" numFmtId="0">
      <sharedItems containsBlank="1"/>
    </cacheField>
    <cacheField name="q3_1_traitement_eau_non" numFmtId="0">
      <sharedItems containsBlank="1"/>
    </cacheField>
    <cacheField name="q3_1_ruptures_eau" numFmtId="0">
      <sharedItems containsBlank="1"/>
    </cacheField>
    <cacheField name="q3_3_raisons_ruptures_eau" numFmtId="0">
      <sharedItems containsBlank="1"/>
    </cacheField>
    <cacheField name="q3_3_raisons_ruptures_eau/insecu" numFmtId="0">
      <sharedItems containsBlank="1" containsMixedTypes="1" containsNumber="1" containsInteger="1" minValue="0" maxValue="1"/>
    </cacheField>
    <cacheField name="q3_3_raisons_ruptures_eau/pb_transport" numFmtId="0">
      <sharedItems containsBlank="1" containsMixedTypes="1" containsNumber="1" containsInteger="1" minValue="0" maxValue="1"/>
    </cacheField>
    <cacheField name="q3_3_raisons_ruptures_eau/catastrophe" numFmtId="0">
      <sharedItems containsBlank="1" containsMixedTypes="1" containsNumber="1" containsInteger="1" minValue="0" maxValue="1"/>
    </cacheField>
    <cacheField name="q3_3_raisons_ruptures_eau/secheresse" numFmtId="0">
      <sharedItems containsBlank="1" containsMixedTypes="1" containsNumber="1" containsInteger="1" minValue="0" maxValue="1"/>
    </cacheField>
    <cacheField name="q3_3_raisons_ruptures_eau/infrastructures" numFmtId="0">
      <sharedItems containsBlank="1" containsMixedTypes="1" containsNumber="1" containsInteger="1" minValue="0" maxValue="1"/>
    </cacheField>
    <cacheField name="q3_3_raisons_ruptures_eau/technique" numFmtId="0">
      <sharedItems containsBlank="1" containsMixedTypes="1" containsNumber="1" containsInteger="1" minValue="0" maxValue="1"/>
    </cacheField>
    <cacheField name="q3_3_raisons_ruptures_eau/politique" numFmtId="0">
      <sharedItems containsBlank="1" containsMixedTypes="1" containsNumber="1" containsInteger="1" minValue="0" maxValue="0"/>
    </cacheField>
    <cacheField name="q3_3_raisons_ruptures_eau/contamination" numFmtId="0">
      <sharedItems containsBlank="1" containsMixedTypes="1" containsNumber="1" containsInteger="1" minValue="0" maxValue="0"/>
    </cacheField>
    <cacheField name="q3_3_raisons_ruptures_eau/camion" numFmtId="0">
      <sharedItems containsBlank="1" containsMixedTypes="1" containsNumber="1" containsInteger="1" minValue="0" maxValue="1"/>
    </cacheField>
    <cacheField name="q3_3_raisons_ruptures_eau/autre" numFmtId="0">
      <sharedItems containsBlank="1" containsMixedTypes="1" containsNumber="1" containsInteger="1" minValue="0" maxValue="1"/>
    </cacheField>
    <cacheField name="q3_3_raisons_ruptures_eau/nsnr" numFmtId="0">
      <sharedItems containsBlank="1" containsMixedTypes="1" containsNumber="1" containsInteger="1" minValue="0" maxValue="1"/>
    </cacheField>
    <cacheField name="q3_3_1_autre_rupture_eau" numFmtId="0">
      <sharedItems containsBlank="1"/>
    </cacheField>
    <cacheField name="q8_acces" numFmtId="0">
      <sharedItems containsBlank="1"/>
    </cacheField>
    <cacheField name="q8_acces_details" numFmtId="0">
      <sharedItems containsBlank="1"/>
    </cacheField>
    <cacheField name="q8_acces_details/affrontements_pap" numFmtId="0">
      <sharedItems containsBlank="1" containsMixedTypes="1" containsNumber="1" containsInteger="1" minValue="0" maxValue="1"/>
    </cacheField>
    <cacheField name="q8_acces_details/mort_president" numFmtId="0">
      <sharedItems containsBlank="1" containsMixedTypes="1" containsNumber="1" containsInteger="1" minValue="0" maxValue="1"/>
    </cacheField>
    <cacheField name="q8_acces_details/autre" numFmtId="0">
      <sharedItems containsBlank="1" containsMixedTypes="1" containsNumber="1" containsInteger="1" minValue="0" maxValue="1"/>
    </cacheField>
    <cacheField name="q8_acces_details_autre" numFmtId="0">
      <sharedItems containsBlank="1"/>
    </cacheField>
    <cacheField name="q8_acces_impact" numFmtId="0">
      <sharedItems containsBlank="1"/>
    </cacheField>
    <cacheField name="q8_acces_impact/route" numFmtId="0">
      <sharedItems containsBlank="1" containsMixedTypes="1" containsNumber="1" containsInteger="1" minValue="0" maxValue="1"/>
    </cacheField>
    <cacheField name="q8_acces_impact/violence" numFmtId="0">
      <sharedItems containsBlank="1" containsMixedTypes="1" containsNumber="1" containsInteger="1" minValue="0" maxValue="1"/>
    </cacheField>
    <cacheField name="q8_acces_impact/transport" numFmtId="0">
      <sharedItems containsBlank="1" containsMixedTypes="1" containsNumber="1" containsInteger="1" minValue="0" maxValue="1"/>
    </cacheField>
    <cacheField name="q8_acces_impact/aucun" numFmtId="0">
      <sharedItems containsBlank="1" containsMixedTypes="1" containsNumber="1" containsInteger="1" minValue="0" maxValue="1"/>
    </cacheField>
    <cacheField name="q8_acces_impact/autre" numFmtId="0">
      <sharedItems containsBlank="1" containsMixedTypes="1" containsNumber="1" containsInteger="1" minValue="0" maxValue="1"/>
    </cacheField>
    <cacheField name="q8_acces_impact/nsnr" numFmtId="0">
      <sharedItems containsBlank="1" containsMixedTypes="1" containsNumber="1" containsInteger="1" minValue="0" maxValue="0"/>
    </cacheField>
    <cacheField name="q8_acces_impact_autre"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SENIOR GIS-IMPACT" refreshedDate="44432.37977349537" createdVersion="6" refreshedVersion="6" minRefreshableVersion="3" recordCount="266">
  <cacheSource type="worksheet">
    <worksheetSource ref="HC1:IM1048576" sheet="Processed_Data"/>
  </cacheSource>
  <cacheFields count="37">
    <cacheField name="q5_1_couverture_simple1x2" numFmtId="0">
      <sharedItems containsBlank="1"/>
    </cacheField>
    <cacheField name="q5_2_prix_couverture_1m_2m" numFmtId="0">
      <sharedItems containsBlank="1" containsMixedTypes="1" containsNumber="1" containsInteger="1" minValue="150" maxValue="1000"/>
    </cacheField>
    <cacheField name="q5_1_2_unites_autre_couverture_simple1x2" numFmtId="0">
      <sharedItems containsBlank="1"/>
    </cacheField>
    <cacheField name="q5_1_2_unites_autre_couverture" numFmtId="0">
      <sharedItems containsBlank="1"/>
    </cacheField>
    <cacheField name="q5_2_prix_bas_autre_couverture_1m_2m" numFmtId="0">
      <sharedItems containsBlank="1"/>
    </cacheField>
    <cacheField name="photo_couverture" numFmtId="0">
      <sharedItems containsBlank="1"/>
    </cacheField>
    <cacheField name="note_ustensiles" numFmtId="0">
      <sharedItems containsBlank="1"/>
    </cacheField>
    <cacheField name="q6_1_articles_disponibles" numFmtId="0">
      <sharedItems containsBlank="1"/>
    </cacheField>
    <cacheField name="q6_1_articles_disponibles/casserole" numFmtId="0">
      <sharedItems containsBlank="1" containsMixedTypes="1" containsNumber="1" containsInteger="1" minValue="0" maxValue="1"/>
    </cacheField>
    <cacheField name="q6_1_articles_disponibles/poele" numFmtId="0">
      <sharedItems containsBlank="1" containsMixedTypes="1" containsNumber="1" containsInteger="1" minValue="0" maxValue="1"/>
    </cacheField>
    <cacheField name="q6_1_articles_disponibles/godet" numFmtId="0">
      <sharedItems containsBlank="1" containsMixedTypes="1" containsNumber="1" containsInteger="1" minValue="0" maxValue="1"/>
    </cacheField>
    <cacheField name="q6_1_articles_disponibles/assiette" numFmtId="0">
      <sharedItems containsBlank="1" containsMixedTypes="1" containsNumber="1" containsInteger="1" minValue="0" maxValue="1"/>
    </cacheField>
    <cacheField name="q6_1_articles_disponibles/cuillere_manger" numFmtId="0">
      <sharedItems containsBlank="1" containsMixedTypes="1" containsNumber="1" containsInteger="1" minValue="0" maxValue="1"/>
    </cacheField>
    <cacheField name="q6_1_articles_disponibles/couteau_cuisine" numFmtId="0">
      <sharedItems containsBlank="1" containsMixedTypes="1" containsNumber="1" containsInteger="1" minValue="0" maxValue="1"/>
    </cacheField>
    <cacheField name="q6_1_articles_disponibles/cuillere_service" numFmtId="0">
      <sharedItems containsBlank="1" containsMixedTypes="1" containsNumber="1" containsInteger="1" minValue="0" maxValue="1"/>
    </cacheField>
    <cacheField name="q6_1_articles_disponibles/aucun" numFmtId="0">
      <sharedItems containsBlank="1" containsMixedTypes="1" containsNumber="1" containsInteger="1" minValue="0" maxValue="0"/>
    </cacheField>
    <cacheField name="q6_2_taille_casserole" numFmtId="0">
      <sharedItems containsBlank="1"/>
    </cacheField>
    <cacheField name="q6_2_prix_casserole_grande" numFmtId="0">
      <sharedItems containsBlank="1" containsMixedTypes="1" containsNumber="1" containsInteger="1" minValue="750" maxValue="6000"/>
    </cacheField>
    <cacheField name="q6_2_prix_casserole_moyen" numFmtId="0">
      <sharedItems containsBlank="1" containsMixedTypes="1" containsNumber="1" containsInteger="1" minValue="175" maxValue="1500"/>
    </cacheField>
    <cacheField name="q6_2_prix_poele" numFmtId="0">
      <sharedItems containsBlank="1" containsMixedTypes="1" containsNumber="1" containsInteger="1" minValue="100" maxValue="900"/>
    </cacheField>
    <cacheField name="q6_2_prix_godet" numFmtId="0">
      <sharedItems containsBlank="1" containsMixedTypes="1" containsNumber="1" minValue="25" maxValue="200"/>
    </cacheField>
    <cacheField name="q6_2_prix_assiette" numFmtId="0">
      <sharedItems containsBlank="1" containsMixedTypes="1" containsNumber="1" minValue="50" maxValue="200"/>
    </cacheField>
    <cacheField name="q6_2_prix_cuillere_manger" numFmtId="0">
      <sharedItems containsBlank="1" containsMixedTypes="1" containsNumber="1" minValue="10" maxValue="25"/>
    </cacheField>
    <cacheField name="q6_2_prix_cuillere_service" numFmtId="0">
      <sharedItems containsBlank="1" containsMixedTypes="1" containsNumber="1" containsInteger="1" minValue="50" maxValue="250"/>
    </cacheField>
    <cacheField name="q6_2_prix_couteau" numFmtId="0">
      <sharedItems containsBlank="1" containsMixedTypes="1" containsNumber="1" containsInteger="1" minValue="50" maxValue="150"/>
    </cacheField>
    <cacheField name="q4_1_ruptures_cuisine" numFmtId="0">
      <sharedItems containsBlank="1" count="5">
        <s v=""/>
        <s v="Je ne sais pas, je ne souhaite pas répondre"/>
        <s v="Oui"/>
        <s v="Non"/>
        <m/>
      </sharedItems>
    </cacheField>
    <cacheField name="note_ustensiles_001" numFmtId="0">
      <sharedItems containsBlank="1"/>
    </cacheField>
    <cacheField name="q7_1_articles_disponibles" numFmtId="0">
      <sharedItems containsBlank="1"/>
    </cacheField>
    <cacheField name="q7_1_articles_disponibles/bokit" numFmtId="0">
      <sharedItems containsBlank="1" containsMixedTypes="1" containsNumber="1" containsInteger="1" minValue="0" maxValue="1"/>
    </cacheField>
    <cacheField name="q7_1_articles_disponibles/bassine" numFmtId="0">
      <sharedItems containsBlank="1" containsMixedTypes="1" containsNumber="1" containsInteger="1" minValue="0" maxValue="1"/>
    </cacheField>
    <cacheField name="q7_1_articles_disponibles/eponge" numFmtId="0">
      <sharedItems containsBlank="1" containsMixedTypes="1" containsNumber="1" containsInteger="1" minValue="0" maxValue="1"/>
    </cacheField>
    <cacheField name="q7_2_prix_bokit" numFmtId="0">
      <sharedItems containsBlank="1" containsMixedTypes="1" containsNumber="1" containsInteger="1" minValue="125" maxValue="400"/>
    </cacheField>
    <cacheField name="q7_2_prix_bassine" numFmtId="0">
      <sharedItems containsBlank="1" containsMixedTypes="1" containsNumber="1" containsInteger="1" minValue="75" maxValue="750"/>
    </cacheField>
    <cacheField name="q7_2_prix_eponge" numFmtId="0">
      <sharedItems containsBlank="1" containsMixedTypes="1" containsNumber="1" containsInteger="1" minValue="15" maxValue="30"/>
    </cacheField>
    <cacheField name="q4_1_ruptures_nettoyage" numFmtId="0">
      <sharedItems containsBlank="1" count="4">
        <s v=""/>
        <s v="Oui"/>
        <s v="Non"/>
        <m/>
      </sharedItems>
    </cacheField>
    <cacheField name="q7_1_prix_charbon" numFmtId="0">
      <sharedItems containsBlank="1" containsMixedTypes="1" containsNumber="1" containsInteger="1" minValue="25" maxValue="150"/>
    </cacheField>
    <cacheField name="q4_1_ruptures_charbon" numFmtId="0">
      <sharedItems containsBlank="1" count="4">
        <s v=""/>
        <s v="Non"/>
        <s v="Oui"/>
        <m/>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SENIOR GIS-IMPACT" refreshedDate="44432.379774189816" createdVersion="6" refreshedVersion="6" minRefreshableVersion="3" recordCount="266">
  <cacheSource type="worksheet">
    <worksheetSource ref="F1:HB1048576" sheet="Processed_Data"/>
  </cacheSource>
  <cacheFields count="205">
    <cacheField name="q04_departement" numFmtId="0">
      <sharedItems containsBlank="1" count="8">
        <s v="Ouest"/>
        <s v="Artibonite"/>
        <s v="Nippes"/>
        <s v="Nord"/>
        <s v="Sud"/>
        <s v="Sud-Est"/>
        <s v="Grand'Anse"/>
        <m/>
      </sharedItems>
    </cacheField>
    <cacheField name="q05_commune" numFmtId="0">
      <sharedItems containsBlank="1"/>
    </cacheField>
    <cacheField name="commune" numFmtId="0">
      <sharedItems containsBlank="1"/>
    </cacheField>
    <cacheField name="localite" numFmtId="0">
      <sharedItems containsBlank="1"/>
    </cacheField>
    <cacheField name="marche" numFmtId="0">
      <sharedItems containsBlank="1"/>
    </cacheField>
    <cacheField name="q07_2_marche_zone" numFmtId="0">
      <sharedItems containsBlank="1" count="3">
        <s v="Milieu urbain"/>
        <s v="Milieu rural"/>
        <m/>
      </sharedItems>
    </cacheField>
    <cacheField name="q00_type_enquete" numFmtId="0">
      <sharedItems containsBlank="1"/>
    </cacheField>
    <cacheField name="q010_sexe" numFmtId="0">
      <sharedItems containsBlank="1"/>
    </cacheField>
    <cacheField name="q1_1_magasin" numFmtId="0">
      <sharedItems containsBlank="1"/>
    </cacheField>
    <cacheField name="q1_2_telephone" numFmtId="0">
      <sharedItems containsBlank="1"/>
    </cacheField>
    <cacheField name="q1_1_magain_type" numFmtId="0">
      <sharedItems containsBlank="1"/>
    </cacheField>
    <cacheField name="q1_1_magain_type_Grossiste" numFmtId="0">
      <sharedItems containsBlank="1"/>
    </cacheField>
    <cacheField name="q1_3_type_produits" numFmtId="0">
      <sharedItems containsBlank="1"/>
    </cacheField>
    <cacheField name="q1_3_type_produits/nourriture" numFmtId="0">
      <sharedItems containsBlank="1" containsMixedTypes="1" containsNumber="1" containsInteger="1" minValue="0" maxValue="1"/>
    </cacheField>
    <cacheField name="q1_3_type_produits/wash" numFmtId="0">
      <sharedItems containsBlank="1" containsMixedTypes="1" containsNumber="1" containsInteger="1" minValue="0" maxValue="1"/>
    </cacheField>
    <cacheField name="q1_3_type_produits/couverture" numFmtId="0">
      <sharedItems containsBlank="1" containsMixedTypes="1" containsNumber="1" containsInteger="1" minValue="0" maxValue="1"/>
    </cacheField>
    <cacheField name="q1_3_type_produits/cuisine" numFmtId="0">
      <sharedItems containsBlank="1" containsMixedTypes="1" containsNumber="1" containsInteger="1" minValue="0" maxValue="1"/>
    </cacheField>
    <cacheField name="q1_3_type_produits/nettoyage_stockage" numFmtId="0">
      <sharedItems containsBlank="1" containsMixedTypes="1" containsNumber="1" containsInteger="1" minValue="0" maxValue="1"/>
    </cacheField>
    <cacheField name="q1_3_type_produits/charbon" numFmtId="0">
      <sharedItems containsBlank="1" containsMixedTypes="1" containsNumber="1" containsInteger="1" minValue="0" maxValue="1"/>
    </cacheField>
    <cacheField name="q1_3_type_produits/aucun" numFmtId="0">
      <sharedItems containsBlank="1" containsMixedTypes="1" containsNumber="1" containsInteger="1" minValue="0" maxValue="0"/>
    </cacheField>
    <cacheField name="nom_type_produits" numFmtId="0">
      <sharedItems containsBlank="1"/>
    </cacheField>
    <cacheField name="type_produit" numFmtId="0">
      <sharedItems containsBlank="1"/>
    </cacheField>
    <cacheField name="q1_4_type_payment" numFmtId="0">
      <sharedItems containsBlank="1"/>
    </cacheField>
    <cacheField name="q1_4_type_payment/gourde" numFmtId="0">
      <sharedItems containsBlank="1" containsMixedTypes="1" containsNumber="1" containsInteger="1" minValue="1" maxValue="1"/>
    </cacheField>
    <cacheField name="q1_4_type_payment/dollar" numFmtId="0">
      <sharedItems containsBlank="1" containsMixedTypes="1" containsNumber="1" containsInteger="1" minValue="0" maxValue="1"/>
    </cacheField>
    <cacheField name="q1_4_type_payment/mobile" numFmtId="0">
      <sharedItems containsBlank="1" containsMixedTypes="1" containsNumber="1" containsInteger="1" minValue="0" maxValue="1"/>
    </cacheField>
    <cacheField name="q1_4_type_payment/credite_tot" numFmtId="0">
      <sharedItems containsBlank="1" containsMixedTypes="1" containsNumber="1" containsInteger="1" minValue="0" maxValue="0"/>
    </cacheField>
    <cacheField name="q1_4_type_payment/credite_part" numFmtId="0">
      <sharedItems containsBlank="1" containsMixedTypes="1" containsNumber="1" containsInteger="1" minValue="0" maxValue="1"/>
    </cacheField>
    <cacheField name="q1_4_type_payment/trock" numFmtId="0">
      <sharedItems containsBlank="1" containsMixedTypes="1" containsNumber="1" containsInteger="1" minValue="0" maxValue="0"/>
    </cacheField>
    <cacheField name="q1_4_type_payment/coupon" numFmtId="0">
      <sharedItems containsBlank="1" containsMixedTypes="1" containsNumber="1" containsInteger="1" minValue="0" maxValue="1"/>
    </cacheField>
    <cacheField name="q1_4_type_payment/check" numFmtId="0">
      <sharedItems containsBlank="1" containsMixedTypes="1" containsNumber="1" containsInteger="1" minValue="0" maxValue="0"/>
    </cacheField>
    <cacheField name="q1_4_type_payment/autre" numFmtId="0">
      <sharedItems containsBlank="1" containsMixedTypes="1" containsNumber="1" containsInteger="1" minValue="0" maxValue="0"/>
    </cacheField>
    <cacheField name="q1_4_type_payment/nsnr" numFmtId="0">
      <sharedItems containsBlank="1" containsMixedTypes="1" containsNumber="1" containsInteger="1" minValue="0" maxValue="0"/>
    </cacheField>
    <cacheField name="q1_4_1_autre_type_payment" numFmtId="0">
      <sharedItems containsBlank="1"/>
    </cacheField>
    <cacheField name="q1_5_changement_commercants" numFmtId="0">
      <sharedItems containsBlank="1"/>
    </cacheField>
    <cacheField name="q1_6_clients" numFmtId="0">
      <sharedItems containsBlank="1"/>
    </cacheField>
    <cacheField name="q2_1_articles_disponibles" numFmtId="0">
      <sharedItems containsBlank="1"/>
    </cacheField>
    <cacheField name="q2_1_articles_disponibles/farine_ble" numFmtId="0">
      <sharedItems containsBlank="1" containsMixedTypes="1" containsNumber="1" containsInteger="1" minValue="0" maxValue="1"/>
    </cacheField>
    <cacheField name="q2_1_articles_disponibles/riz" numFmtId="0">
      <sharedItems containsBlank="1" containsMixedTypes="1" containsNumber="1" containsInteger="1" minValue="0" maxValue="1"/>
    </cacheField>
    <cacheField name="q2_1_articles_disponibles/mais" numFmtId="0">
      <sharedItems containsBlank="1" containsMixedTypes="1" containsNumber="1" containsInteger="1" minValue="0" maxValue="1"/>
    </cacheField>
    <cacheField name="q2_1_articles_disponibles/sucre" numFmtId="0">
      <sharedItems containsBlank="1" containsMixedTypes="1" containsNumber="1" containsInteger="1" minValue="0" maxValue="1"/>
    </cacheField>
    <cacheField name="q2_1_articles_disponibles/haricot_noir" numFmtId="0">
      <sharedItems containsBlank="1" containsMixedTypes="1" containsNumber="1" containsInteger="1" minValue="0" maxValue="1"/>
    </cacheField>
    <cacheField name="q2_1_articles_disponibles/haricot_rouge" numFmtId="0">
      <sharedItems containsBlank="1" containsMixedTypes="1" containsNumber="1" containsInteger="1" minValue="0" maxValue="1"/>
    </cacheField>
    <cacheField name="q2_1_articles_disponibles/huile" numFmtId="0">
      <sharedItems containsBlank="1" containsMixedTypes="1" containsNumber="1" containsInteger="1" minValue="0" maxValue="1"/>
    </cacheField>
    <cacheField name="q2_1_articles_disponibles/aucun" numFmtId="0">
      <sharedItems containsBlank="1" containsMixedTypes="1" containsNumber="1" containsInteger="1" minValue="0" maxValue="0"/>
    </cacheField>
    <cacheField name="q2_2_utilisation_marmite" numFmtId="0">
      <sharedItems containsBlank="1"/>
    </cacheField>
    <cacheField name="farine_prix" numFmtId="0">
      <sharedItems containsBlank="1" containsMixedTypes="1" containsNumber="1" minValue="75" maxValue="262.5"/>
    </cacheField>
    <cacheField name="q3_3_importe_farine_ble" numFmtId="0">
      <sharedItems containsBlank="1"/>
    </cacheField>
    <cacheField name="q3_2_prix_bas_marmite_riz" numFmtId="0">
      <sharedItems containsBlank="1" containsMixedTypes="1" containsNumber="1" containsInteger="1" minValue="225" maxValue="350"/>
    </cacheField>
    <cacheField name="riz_prix" numFmtId="0">
      <sharedItems containsBlank="1" containsMixedTypes="1" containsNumber="1" minValue="86.538461538461505" maxValue="134.61538461538399"/>
    </cacheField>
    <cacheField name="q3_3_importe_riz" numFmtId="0">
      <sharedItems containsBlank="1"/>
    </cacheField>
    <cacheField name="q3_2_prix_bas_autre_mais_mais" numFmtId="0">
      <sharedItems containsBlank="1" containsMixedTypes="1" containsNumber="1" containsInteger="1" minValue="150" maxValue="352"/>
    </cacheField>
    <cacheField name="mais_prix" numFmtId="0">
      <sharedItems containsBlank="1" containsMixedTypes="1" containsNumber="1" minValue="65.2173913043478" maxValue="153.04347826086899"/>
    </cacheField>
    <cacheField name="q3_3_importe_mais" numFmtId="0">
      <sharedItems containsBlank="1"/>
    </cacheField>
    <cacheField name="q3_2_prix_bas_autre_sucre_sucre" numFmtId="0">
      <sharedItems containsBlank="1" containsMixedTypes="1" containsNumber="1" containsInteger="1" minValue="235" maxValue="350"/>
    </cacheField>
    <cacheField name="sucre_prix" numFmtId="0">
      <sharedItems containsBlank="1" containsMixedTypes="1" containsNumber="1" minValue="81.034482758620697" maxValue="120.689655172413"/>
    </cacheField>
    <cacheField name="q3_3_importe_sucre" numFmtId="0">
      <sharedItems containsBlank="1"/>
    </cacheField>
    <cacheField name="q3_2_prix_bas_autre_haricot_noir" numFmtId="0">
      <sharedItems containsBlank="1" containsMixedTypes="1" containsNumber="1" containsInteger="1" minValue="300" maxValue="700"/>
    </cacheField>
    <cacheField name="haricot_noir_prix" numFmtId="0">
      <sharedItems containsBlank="1" containsMixedTypes="1" containsNumber="1" minValue="125" maxValue="291.666666666666"/>
    </cacheField>
    <cacheField name="q3_3_importe_haricot_noir" numFmtId="0">
      <sharedItems containsBlank="1"/>
    </cacheField>
    <cacheField name="q3_2_prix_bas_kg_haricot_rouge" numFmtId="0">
      <sharedItems containsBlank="1" containsMixedTypes="1" containsNumber="1" containsInteger="1" minValue="450" maxValue="1050"/>
    </cacheField>
    <cacheField name="haricot_rouge_prix" numFmtId="0">
      <sharedItems containsBlank="1" containsMixedTypes="1" containsNumber="1" minValue="187.5" maxValue="437.5"/>
    </cacheField>
    <cacheField name="q3_3_importe_haricot_rouge" numFmtId="0">
      <sharedItems containsBlank="1"/>
    </cacheField>
    <cacheField name="q3_1_remplissage_huille" numFmtId="0">
      <sharedItems containsBlank="1"/>
    </cacheField>
    <cacheField name="q3_1_unite_huile" numFmtId="0">
      <sharedItems containsBlank="1"/>
    </cacheField>
    <cacheField name="q3_2_prix_bas_gal_huile" numFmtId="0">
      <sharedItems containsBlank="1" containsMixedTypes="1" containsNumber="1" containsInteger="1" minValue="375" maxValue="1000"/>
    </cacheField>
    <cacheField name="note_huile_autreunite" numFmtId="0">
      <sharedItems containsBlank="1"/>
    </cacheField>
    <cacheField name="q3_1_2_unites_autre_huile" numFmtId="0">
      <sharedItems containsBlank="1"/>
    </cacheField>
    <cacheField name="nom_unite_autre_huile" numFmtId="0">
      <sharedItems containsBlank="1"/>
    </cacheField>
    <cacheField name="unite_autre_huile_connue" numFmtId="0">
      <sharedItems containsBlank="1"/>
    </cacheField>
    <cacheField name="q3_1_3_poids_unite_autre_huile" numFmtId="0">
      <sharedItems containsBlank="1" containsMixedTypes="1" containsNumber="1" containsInteger="1" minValue="500" maxValue="571"/>
    </cacheField>
    <cacheField name="q3_2_prix_bas_autre_huile_huile" numFmtId="0">
      <sharedItems containsBlank="1" containsMixedTypes="1" containsNumber="1" containsInteger="1" minValue="125" maxValue="150"/>
    </cacheField>
    <cacheField name="huile_prix_unite_converti_gallon" numFmtId="0">
      <sharedItems containsBlank="1" containsMixedTypes="1" containsNumber="1" minValue="828.59019264448295" maxValue="994.30823117338002"/>
    </cacheField>
    <cacheField name="huile_prix" numFmtId="0">
      <sharedItems containsBlank="1" containsMixedTypes="1" containsNumber="1" minValue="375" maxValue="1000"/>
    </cacheField>
    <cacheField name="q3_3_importe_huile" numFmtId="0">
      <sharedItems containsBlank="1"/>
    </cacheField>
    <cacheField name="q4_1_ruptures_nourriture" numFmtId="0">
      <sharedItems containsBlank="1"/>
    </cacheField>
    <cacheField name="q4_2_raison_rupture_nourriture" numFmtId="0">
      <sharedItems containsBlank="1"/>
    </cacheField>
    <cacheField name="q4_2_raison_rupture_nourriture/taux_echange" numFmtId="0">
      <sharedItems containsBlank="1" containsMixedTypes="1" containsNumber="1" containsInteger="1" minValue="0" maxValue="1"/>
    </cacheField>
    <cacheField name="q4_2_raison_rupture_nourriture/probleme_transport" numFmtId="0">
      <sharedItems containsBlank="1" containsMixedTypes="1" containsNumber="1" containsInteger="1" minValue="0" maxValue="1"/>
    </cacheField>
    <cacheField name="q4_2_raison_rupture_nourriture/catastrophe" numFmtId="0">
      <sharedItems containsBlank="1" containsMixedTypes="1" containsNumber="1" containsInteger="1" minValue="0" maxValue="0"/>
    </cacheField>
    <cacheField name="q4_2_raison_rupture_nourriture/pas_saison" numFmtId="0">
      <sharedItems containsBlank="1" containsMixedTypes="1" containsNumber="1" containsInteger="1" minValue="0" maxValue="0"/>
    </cacheField>
    <cacheField name="q4_2_raison_rupture_nourriture/trop_cher" numFmtId="0">
      <sharedItems containsBlank="1" containsMixedTypes="1" containsNumber="1" containsInteger="1" minValue="0" maxValue="1"/>
    </cacheField>
    <cacheField name="q4_2_raison_rupture_nourriture/pas_assez_argent" numFmtId="0">
      <sharedItems containsBlank="1" containsMixedTypes="1" containsNumber="1" containsInteger="1" minValue="0" maxValue="1"/>
    </cacheField>
    <cacheField name="q4_2_raison_rupture_nourriture/temps" numFmtId="0">
      <sharedItems containsBlank="1" containsMixedTypes="1" containsNumber="1" containsInteger="1" minValue="0" maxValue="1"/>
    </cacheField>
    <cacheField name="q4_2_raison_rupture_nourriture/indisponible_f" numFmtId="0">
      <sharedItems containsBlank="1" containsMixedTypes="1" containsNumber="1" containsInteger="1" minValue="0" maxValue="1"/>
    </cacheField>
    <cacheField name="q4_2_raison_rupture_nourriture/relation_f" numFmtId="0">
      <sharedItems containsBlank="1" containsMixedTypes="1" containsNumber="1" containsInteger="1" minValue="0" maxValue="0"/>
    </cacheField>
    <cacheField name="q4_2_raison_rupture_nourriture/pas_voulu" numFmtId="0">
      <sharedItems containsBlank="1" containsMixedTypes="1" containsNumber="1" containsInteger="1" minValue="0" maxValue="0"/>
    </cacheField>
    <cacheField name="q4_2_raison_rupture_nourriture/epuise_demande" numFmtId="0">
      <sharedItems containsBlank="1" containsMixedTypes="1" containsNumber="1" containsInteger="1" minValue="0" maxValue="1"/>
    </cacheField>
    <cacheField name="q4_2_raison_rupture_nourriture/epuise_appro" numFmtId="0">
      <sharedItems containsBlank="1" containsMixedTypes="1" containsNumber="1" containsInteger="1" minValue="0" maxValue="1"/>
    </cacheField>
    <cacheField name="q4_2_raison_rupture_nourriture/autre" numFmtId="0">
      <sharedItems containsBlank="1" containsMixedTypes="1" containsNumber="1" containsInteger="1" minValue="0" maxValue="0"/>
    </cacheField>
    <cacheField name="q4_2_raison_rupture_nourriture/nsnr" numFmtId="0">
      <sharedItems containsBlank="1" containsMixedTypes="1" containsNumber="1" containsInteger="1" minValue="0" maxValue="0"/>
    </cacheField>
    <cacheField name="q4_2_1_autre_rupture_nourriture" numFmtId="0">
      <sharedItems containsBlank="1"/>
    </cacheField>
    <cacheField name="q4_3_produits_rupture_nourriture" numFmtId="0">
      <sharedItems containsBlank="1"/>
    </cacheField>
    <cacheField name="q4_3_produits_rupture_nourriture/farine_ble" numFmtId="0">
      <sharedItems containsBlank="1" containsMixedTypes="1" containsNumber="1" containsInteger="1" minValue="0" maxValue="1"/>
    </cacheField>
    <cacheField name="q4_3_produits_rupture_nourriture/riz" numFmtId="0">
      <sharedItems containsBlank="1" containsMixedTypes="1" containsNumber="1" containsInteger="1" minValue="0" maxValue="1"/>
    </cacheField>
    <cacheField name="q4_3_produits_rupture_nourriture/mais" numFmtId="0">
      <sharedItems containsBlank="1" containsMixedTypes="1" containsNumber="1" containsInteger="1" minValue="0" maxValue="1"/>
    </cacheField>
    <cacheField name="q4_3_produits_rupture_nourriture/sucre" numFmtId="0">
      <sharedItems containsBlank="1" containsMixedTypes="1" containsNumber="1" containsInteger="1" minValue="0" maxValue="1"/>
    </cacheField>
    <cacheField name="q4_3_produits_rupture_nourriture/haricot_noir" numFmtId="0">
      <sharedItems containsBlank="1" containsMixedTypes="1" containsNumber="1" containsInteger="1" minValue="0" maxValue="1"/>
    </cacheField>
    <cacheField name="q4_3_produits_rupture_nourriture/haricot_rouge" numFmtId="0">
      <sharedItems containsBlank="1" containsMixedTypes="1" containsNumber="1" containsInteger="1" minValue="0" maxValue="1"/>
    </cacheField>
    <cacheField name="q4_3_produits_rupture_nourriture/huile" numFmtId="0">
      <sharedItems containsBlank="1" containsMixedTypes="1" containsNumber="1" containsInteger="1" minValue="0" maxValue="1"/>
    </cacheField>
    <cacheField name="q4_3_produits_rupture_nourriture/aucun" numFmtId="0">
      <sharedItems containsBlank="1" containsMixedTypes="1" containsNumber="1" containsInteger="1" minValue="0" maxValue="0"/>
    </cacheField>
    <cacheField name="q4_4_credit_fournisseur_nourriture" numFmtId="0">
      <sharedItems containsBlank="1"/>
    </cacheField>
    <cacheField name="q4_4_capacite_stock_nourriture" numFmtId="0">
      <sharedItems containsBlank="1"/>
    </cacheField>
    <cacheField name="q4_4_origin_fourniseur_nourriture" numFmtId="0">
      <sharedItems containsBlank="1"/>
    </cacheField>
    <cacheField name="q4_5_1_departement_fourniseur_nourriture" numFmtId="0">
      <sharedItems containsBlank="1"/>
    </cacheField>
    <cacheField name="meme_dep_food" numFmtId="0">
      <sharedItems containsBlank="1"/>
    </cacheField>
    <cacheField name="q4_5_2_commune_fourniseur_nourriture" numFmtId="0">
      <sharedItems containsBlank="1"/>
    </cacheField>
    <cacheField name="meme_com_food" numFmtId="0">
      <sharedItems containsBlank="1"/>
    </cacheField>
    <cacheField name="q2_1_articles_disponibles_eha" numFmtId="0">
      <sharedItems containsBlank="1"/>
    </cacheField>
    <cacheField name="q2_1_articles_disponibles_eha/savon_lessive" numFmtId="0">
      <sharedItems containsBlank="1" containsMixedTypes="1" containsNumber="1" containsInteger="1" minValue="0" maxValue="1"/>
    </cacheField>
    <cacheField name="q2_1_articles_disponibles_eha/brosse_dent" numFmtId="0">
      <sharedItems containsBlank="1" containsMixedTypes="1" containsNumber="1" containsInteger="1" minValue="0" maxValue="1"/>
    </cacheField>
    <cacheField name="q2_1_articles_disponibles_eha/dentrifrice" numFmtId="0">
      <sharedItems containsBlank="1" containsMixedTypes="1" containsNumber="1" containsInteger="1" minValue="0" maxValue="1"/>
    </cacheField>
    <cacheField name="q2_1_articles_disponibles_eha/papier_toilette" numFmtId="0">
      <sharedItems containsBlank="1" containsMixedTypes="1" containsNumber="1" containsInteger="1" minValue="0" maxValue="1"/>
    </cacheField>
    <cacheField name="q2_1_articles_disponibles_eha/serviettes_hygieniques" numFmtId="0">
      <sharedItems containsBlank="1" containsMixedTypes="1" containsNumber="1" containsInteger="1" minValue="0" maxValue="1"/>
    </cacheField>
    <cacheField name="q2_1_articles_disponibles_eha/chlore_liquide" numFmtId="0">
      <sharedItems containsBlank="1" containsMixedTypes="1" containsNumber="1" containsInteger="1" minValue="0" maxValue="1"/>
    </cacheField>
    <cacheField name="q2_1_articles_disponibles_eha/chlore_grain" numFmtId="0">
      <sharedItems containsBlank="1" containsMixedTypes="1" containsNumber="1" containsInteger="1" minValue="0" maxValue="1"/>
    </cacheField>
    <cacheField name="q2_1_articles_disponibles_eha/savon_mains" numFmtId="0">
      <sharedItems containsBlank="1" containsMixedTypes="1" containsNumber="1" containsInteger="1" minValue="0" maxValue="1"/>
    </cacheField>
    <cacheField name="q2_1_articles_disponibles_eha/aucun" numFmtId="0">
      <sharedItems containsBlank="1" containsMixedTypes="1" containsNumber="1" containsInteger="1" minValue="0" maxValue="0"/>
    </cacheField>
    <cacheField name="q3_1_unite_savon_lessive" numFmtId="0">
      <sharedItems containsBlank="1"/>
    </cacheField>
    <cacheField name="q3_2_prix_75g_savon_lessive" numFmtId="0">
      <sharedItems containsBlank="1" containsMixedTypes="1" containsNumber="1" containsInteger="1" minValue="15" maxValue="40"/>
    </cacheField>
    <cacheField name="call_savon_lessive_75g_prix" numFmtId="0">
      <sharedItems containsBlank="1" containsMixedTypes="1" containsNumber="1" containsInteger="1" minValue="15" maxValue="40"/>
    </cacheField>
    <cacheField name="q3_1_2_unites_autre_savon_lessive" numFmtId="0">
      <sharedItems containsBlank="1" containsMixedTypes="1" containsNumber="1" containsInteger="1" minValue="180" maxValue="180"/>
    </cacheField>
    <cacheField name="q3_2_prix_bas_autre_savon_lessive" numFmtId="0">
      <sharedItems containsBlank="1" containsMixedTypes="1" containsNumber="1" containsInteger="1" minValue="30" maxValue="35"/>
    </cacheField>
    <cacheField name="savon_prix_standard" numFmtId="0">
      <sharedItems containsBlank="1" containsMixedTypes="1" containsNumber="1" minValue="12.5" maxValue="14.5833333333333"/>
    </cacheField>
    <cacheField name="savon_lessive_prix" numFmtId="0">
      <sharedItems containsBlank="1" containsMixedTypes="1" containsNumber="1" minValue="12.5" maxValue="40"/>
    </cacheField>
    <cacheField name="q3_3_importe_savon_lessive" numFmtId="0">
      <sharedItems containsBlank="1"/>
    </cacheField>
    <cacheField name="brosse_dent_prix" numFmtId="0">
      <sharedItems containsBlank="1" containsMixedTypes="1" containsNumber="1" containsInteger="1" minValue="15" maxValue="30"/>
    </cacheField>
    <cacheField name="q3_3_importe_brosse_dent" numFmtId="0">
      <sharedItems containsBlank="1"/>
    </cacheField>
    <cacheField name="papier_toilette_prix" numFmtId="0">
      <sharedItems containsBlank="1" containsMixedTypes="1" containsNumber="1" containsInteger="1" minValue="15" maxValue="75"/>
    </cacheField>
    <cacheField name="q3_3_importe_papier_toilette" numFmtId="0">
      <sharedItems containsBlank="1"/>
    </cacheField>
    <cacheField name="q3_1_unite_chlore_liquide" numFmtId="0">
      <sharedItems containsBlank="1"/>
    </cacheField>
    <cacheField name="q3_2_prix_bas_lt_chlore_liquide" numFmtId="0">
      <sharedItems containsBlank="1" containsMixedTypes="1" containsNumber="1" containsInteger="1" minValue="50" maxValue="70"/>
    </cacheField>
    <cacheField name="note_chlore_autreunite" numFmtId="0">
      <sharedItems containsBlank="1"/>
    </cacheField>
    <cacheField name="q3_1_2_unites_autre_chlore_liquide" numFmtId="0">
      <sharedItems containsBlank="1"/>
    </cacheField>
    <cacheField name="nom_unite_autre_chlore_liquide" numFmtId="0">
      <sharedItems containsBlank="1"/>
    </cacheField>
    <cacheField name="unite_autre_chlore_liquide_connue" numFmtId="0">
      <sharedItems containsBlank="1"/>
    </cacheField>
    <cacheField name="q3_1_3_poids_unite_autre_chlore_liquide" numFmtId="0">
      <sharedItems containsBlank="1" containsMixedTypes="1" containsNumber="1" containsInteger="1" minValue="100" maxValue="470"/>
    </cacheField>
    <cacheField name="q3_2_prix_bas_autre_chlore_liquide" numFmtId="0">
      <sharedItems containsBlank="1" containsMixedTypes="1" containsNumber="1" containsInteger="1" minValue="10" maxValue="150"/>
    </cacheField>
    <cacheField name="chlore_prix_unite_converti_litre" numFmtId="0">
      <sharedItems containsBlank="1" containsMixedTypes="1" containsNumber="1" minValue="100" maxValue="319.14893617021198"/>
    </cacheField>
    <cacheField name="chlore_prix" numFmtId="0">
      <sharedItems containsBlank="1" containsMixedTypes="1" containsNumber="1" minValue="50" maxValue="319.14893617021198"/>
    </cacheField>
    <cacheField name="q3_3_importe_chlore_liquide" numFmtId="0">
      <sharedItems containsBlank="1"/>
    </cacheField>
    <cacheField name="q3_1_unite_savon_mains" numFmtId="0">
      <sharedItems containsBlank="1"/>
    </cacheField>
    <cacheField name="q3_2_prix_75g_savon_mains" numFmtId="0">
      <sharedItems containsBlank="1" containsMixedTypes="1" containsNumber="1" containsInteger="1" minValue="15" maxValue="75"/>
    </cacheField>
    <cacheField name="q3_1_2_unites_autre_savon_toilette" numFmtId="0">
      <sharedItems containsBlank="1"/>
    </cacheField>
    <cacheField name="q3_2_prix_bas_autre_savon_toilette" numFmtId="0">
      <sharedItems containsBlank="1"/>
    </cacheField>
    <cacheField name="savon_mains_prix" numFmtId="0">
      <sharedItems containsBlank="1" containsMixedTypes="1" containsNumber="1" containsInteger="1" minValue="15" maxValue="75"/>
    </cacheField>
    <cacheField name="q3_3_importe_savon_mains" numFmtId="0">
      <sharedItems containsBlank="1"/>
    </cacheField>
    <cacheField name="q3_1_unite_dentifrice" numFmtId="0">
      <sharedItems containsBlank="1"/>
    </cacheField>
    <cacheField name="q3_2_prix_85g_dentifrice" numFmtId="0">
      <sharedItems containsBlank="1" containsMixedTypes="1" containsNumber="1" containsInteger="1" minValue="20" maxValue="150"/>
    </cacheField>
    <cacheField name="q3_1_2_unites_autre_dentifrice" numFmtId="0">
      <sharedItems containsBlank="1" containsMixedTypes="1" containsNumber="1" containsInteger="1" minValue="140" maxValue="170"/>
    </cacheField>
    <cacheField name="q3_2_prix_bas_autre_dentifrice_dentrifrice" numFmtId="0">
      <sharedItems containsBlank="1" containsMixedTypes="1" containsNumber="1" containsInteger="1" minValue="75" maxValue="80"/>
    </cacheField>
    <cacheField name="dentifrice_prix" numFmtId="0">
      <sharedItems containsBlank="1" containsMixedTypes="1" containsNumber="1" minValue="25" maxValue="150"/>
    </cacheField>
    <cacheField name="q3_3_importe_dentrifrice" numFmtId="0">
      <sharedItems containsBlank="1"/>
    </cacheField>
    <cacheField name="q3_1_unite_serviettes_hygieniques" numFmtId="0">
      <sharedItems containsBlank="1"/>
    </cacheField>
    <cacheField name="q3_2_prix_p8_serviettes_hygieniques" numFmtId="0">
      <sharedItems containsBlank="1" containsMixedTypes="1" containsNumber="1" containsInteger="1" minValue="45" maxValue="125"/>
    </cacheField>
    <cacheField name="q3_1_2_unites_autre_serviettes_hygieniques" numFmtId="0">
      <sharedItems containsBlank="1"/>
    </cacheField>
    <cacheField name="q3_2_prix_bas_autre_serviettes_hygieniques_serviettes_hygieniques" numFmtId="0">
      <sharedItems containsBlank="1"/>
    </cacheField>
    <cacheField name="serv_hygieniques_prix_unite_standard" numFmtId="0">
      <sharedItems containsBlank="1"/>
    </cacheField>
    <cacheField name="serv_hygieniques_prix" numFmtId="0">
      <sharedItems containsBlank="1" containsMixedTypes="1" containsNumber="1" containsInteger="1" minValue="45" maxValue="100"/>
    </cacheField>
    <cacheField name="q3_3_importe_serviettes_hygieniques" numFmtId="0">
      <sharedItems containsBlank="1"/>
    </cacheField>
    <cacheField name="q3_1_unite_chlore_grain" numFmtId="0">
      <sharedItems containsBlank="1"/>
    </cacheField>
    <cacheField name="image_chlore" numFmtId="0">
      <sharedItems containsBlank="1"/>
    </cacheField>
    <cacheField name="q3_2_prix_bas_lt_chlore_grain" numFmtId="0">
      <sharedItems containsBlank="1" containsMixedTypes="1" containsNumber="1" containsInteger="1" minValue="5" maxValue="50"/>
    </cacheField>
    <cacheField name="note_chlore_autreunite_grain" numFmtId="0">
      <sharedItems containsBlank="1"/>
    </cacheField>
    <cacheField name="q3_1_2_unites_autre_chlore_grain" numFmtId="0">
      <sharedItems containsBlank="1"/>
    </cacheField>
    <cacheField name="nom_unite_autre_chlore_grain" numFmtId="0">
      <sharedItems containsBlank="1"/>
    </cacheField>
    <cacheField name="unite_autre_chlore_grain_connue" numFmtId="0">
      <sharedItems containsBlank="1"/>
    </cacheField>
    <cacheField name="q3_1_3_poids_unite_autre_chlore_grain" numFmtId="0">
      <sharedItems containsBlank="1"/>
    </cacheField>
    <cacheField name="q3_2_prix_bas_autre_chlore_grain" numFmtId="0">
      <sharedItems containsBlank="1"/>
    </cacheField>
    <cacheField name="q3_3_importe_chlore_grain" numFmtId="0">
      <sharedItems containsBlank="1"/>
    </cacheField>
    <cacheField name="chlore_grain_conversion" numFmtId="0">
      <sharedItems containsBlank="1"/>
    </cacheField>
    <cacheField name="chlore_grain_prix" numFmtId="0">
      <sharedItems containsBlank="1" containsMixedTypes="1" containsNumber="1" containsInteger="1" minValue="5" maxValue="35"/>
    </cacheField>
    <cacheField name="q4_1_ruptures_eha" numFmtId="0">
      <sharedItems containsBlank="1"/>
    </cacheField>
    <cacheField name="q4_2_raison_rupture_eha" numFmtId="0">
      <sharedItems containsBlank="1"/>
    </cacheField>
    <cacheField name="q4_2_raison_rupture_eha/taux_echange" numFmtId="0">
      <sharedItems containsBlank="1" containsMixedTypes="1" containsNumber="1" containsInteger="1" minValue="0" maxValue="1"/>
    </cacheField>
    <cacheField name="q4_2_raison_rupture_eha/probleme_transport" numFmtId="0">
      <sharedItems containsBlank="1" containsMixedTypes="1" containsNumber="1" containsInteger="1" minValue="0" maxValue="1"/>
    </cacheField>
    <cacheField name="q4_2_raison_rupture_eha/catastrophe" numFmtId="0">
      <sharedItems containsBlank="1" containsMixedTypes="1" containsNumber="1" containsInteger="1" minValue="0" maxValue="0"/>
    </cacheField>
    <cacheField name="q4_2_raison_rupture_eha/trop_cher" numFmtId="0">
      <sharedItems containsBlank="1" containsMixedTypes="1" containsNumber="1" containsInteger="1" minValue="0" maxValue="1"/>
    </cacheField>
    <cacheField name="q4_2_raison_rupture_eha/pas_assez_argent" numFmtId="0">
      <sharedItems containsBlank="1" containsMixedTypes="1" containsNumber="1" containsInteger="1" minValue="0" maxValue="1"/>
    </cacheField>
    <cacheField name="q4_2_raison_rupture_eha/stockage" numFmtId="0">
      <sharedItems containsBlank="1" containsMixedTypes="1" containsNumber="1" containsInteger="1" minValue="0" maxValue="0"/>
    </cacheField>
    <cacheField name="q4_2_raison_rupture_eha/indisponible_f" numFmtId="0">
      <sharedItems containsBlank="1" containsMixedTypes="1" containsNumber="1" containsInteger="1" minValue="0" maxValue="0"/>
    </cacheField>
    <cacheField name="q4_2_raison_rupture_eha/relation_f" numFmtId="0">
      <sharedItems containsBlank="1" containsMixedTypes="1" containsNumber="1" containsInteger="1" minValue="0" maxValue="0"/>
    </cacheField>
    <cacheField name="q4_2_raison_rupture_eha/pas_voulu" numFmtId="0">
      <sharedItems containsBlank="1" containsMixedTypes="1" containsNumber="1" containsInteger="1" minValue="0" maxValue="0"/>
    </cacheField>
    <cacheField name="q4_2_raison_rupture_eha/epuise" numFmtId="0">
      <sharedItems containsBlank="1" containsMixedTypes="1" containsNumber="1" containsInteger="1" minValue="0" maxValue="1"/>
    </cacheField>
    <cacheField name="q4_2_raison_rupture_eha/epuise_appro" numFmtId="0">
      <sharedItems containsBlank="1" containsMixedTypes="1" containsNumber="1" containsInteger="1" minValue="0" maxValue="0"/>
    </cacheField>
    <cacheField name="q4_2_raison_rupture_eha/autre" numFmtId="0">
      <sharedItems containsBlank="1" containsMixedTypes="1" containsNumber="1" containsInteger="1" minValue="0" maxValue="0"/>
    </cacheField>
    <cacheField name="q4_2_raison_rupture_eha/nsnr" numFmtId="0">
      <sharedItems containsBlank="1" containsMixedTypes="1" containsNumber="1" containsInteger="1" minValue="0" maxValue="0"/>
    </cacheField>
    <cacheField name="q4_2_1_autre_rupture_eha" numFmtId="0">
      <sharedItems containsBlank="1"/>
    </cacheField>
    <cacheField name="q4_3_produits_rupture_eha" numFmtId="0">
      <sharedItems containsBlank="1"/>
    </cacheField>
    <cacheField name="q4_3_produits_rupture_eha/savon_lessive" numFmtId="0">
      <sharedItems containsBlank="1" containsMixedTypes="1" containsNumber="1" containsInteger="1" minValue="0" maxValue="1"/>
    </cacheField>
    <cacheField name="q4_3_produits_rupture_eha/brosse_dent" numFmtId="0">
      <sharedItems containsBlank="1" containsMixedTypes="1" containsNumber="1" containsInteger="1" minValue="0" maxValue="1"/>
    </cacheField>
    <cacheField name="q4_3_produits_rupture_eha/dentrifrice" numFmtId="0">
      <sharedItems containsBlank="1" containsMixedTypes="1" containsNumber="1" containsInteger="1" minValue="0" maxValue="1"/>
    </cacheField>
    <cacheField name="q4_3_produits_rupture_eha/papier_toilette" numFmtId="0">
      <sharedItems containsBlank="1" containsMixedTypes="1" containsNumber="1" containsInteger="1" minValue="0" maxValue="1"/>
    </cacheField>
    <cacheField name="q4_3_produits_rupture_eha/serviettes_hygieniques" numFmtId="0">
      <sharedItems containsBlank="1" containsMixedTypes="1" containsNumber="1" containsInteger="1" minValue="0" maxValue="1"/>
    </cacheField>
    <cacheField name="q4_3_produits_rupture_eha/chlore_liquide" numFmtId="0">
      <sharedItems containsBlank="1" containsMixedTypes="1" containsNumber="1" containsInteger="1" minValue="0" maxValue="1"/>
    </cacheField>
    <cacheField name="q4_3_produits_rupture_eha/chlore_grain" numFmtId="0">
      <sharedItems containsBlank="1" containsMixedTypes="1" containsNumber="1" containsInteger="1" minValue="0" maxValue="1"/>
    </cacheField>
    <cacheField name="q4_3_produits_rupture_eha/savon_mains" numFmtId="0">
      <sharedItems containsBlank="1" containsMixedTypes="1" containsNumber="1" containsInteger="1" minValue="0" maxValue="1"/>
    </cacheField>
    <cacheField name="q4_3_produits_rupture_eha/aucun" numFmtId="0">
      <sharedItems containsBlank="1" containsMixedTypes="1" containsNumber="1" containsInteger="1" minValue="0" maxValue="0"/>
    </cacheField>
    <cacheField name="q4_4_credit_fournisseur_eha" numFmtId="0">
      <sharedItems containsBlank="1" count="5">
        <s v=""/>
        <s v="Non"/>
        <s v="Je ne sais pas, je ne souhaite pas répondre"/>
        <s v="Oui"/>
        <m/>
      </sharedItems>
    </cacheField>
    <cacheField name="q4_4_capacite_stock_eha" numFmtId="0">
      <sharedItems containsBlank="1"/>
    </cacheField>
    <cacheField name="q4_4_origin_fourniseur_eha" numFmtId="0">
      <sharedItems containsBlank="1"/>
    </cacheField>
    <cacheField name="q4_5_1_departement_fourniseur_eha" numFmtId="0">
      <sharedItems containsBlank="1"/>
    </cacheField>
    <cacheField name="meme_dep_eha" numFmtId="0">
      <sharedItems containsBlank="1"/>
    </cacheField>
    <cacheField name="q4_5_2_commune_fourniseur_eha" numFmtId="0">
      <sharedItems containsBlank="1" count="18">
        <s v=""/>
        <s v="Croix-Des-Bouquets"/>
        <s v="Cité Soleil"/>
        <s v="Fonds des Nègres"/>
        <s v="Port-au-Prince"/>
        <s v="Ennery"/>
        <s v="Gonaïves"/>
        <s v="Tabarre"/>
        <s v="Limonade"/>
        <s v="Les Cayes"/>
        <s v="Port-à-Piment"/>
        <s v="Cayes-Jacmel"/>
        <s v="Léogâne"/>
        <s v="Miragoâne"/>
        <s v="Petit Trou de Nippes"/>
        <s v="Jacmel"/>
        <s v="Cap-Haïtien"/>
        <m/>
      </sharedItems>
    </cacheField>
    <cacheField name="meme_com_food_001" numFmtId="0">
      <sharedItems containsBlank="1" count="4">
        <s v=""/>
        <s v="Meme"/>
        <s v="Différent"/>
        <m/>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SENIOR GIS-IMPACT" refreshedDate="44432.379775578702" createdVersion="6" refreshedVersion="6" minRefreshableVersion="3" recordCount="266">
  <cacheSource type="worksheet">
    <worksheetSource ref="DC1:DE1048576" sheet="Processed_Data"/>
  </cacheSource>
  <cacheFields count="3">
    <cacheField name="q4_4_credit_fournisseur_nourriture" numFmtId="0">
      <sharedItems containsBlank="1" count="4">
        <s v=""/>
        <s v="Non"/>
        <s v="Oui"/>
        <m/>
      </sharedItems>
    </cacheField>
    <cacheField name="q4_4_capacite_stock_nourriture" numFmtId="0">
      <sharedItems containsBlank="1" count="4">
        <s v=""/>
        <s v="Non"/>
        <s v="Oui"/>
        <m/>
      </sharedItems>
    </cacheField>
    <cacheField name="q4_4_origin_fourniseur_nourriture" numFmtId="0">
      <sharedItems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SENIOR GIS-IMPACT" refreshedDate="44432.379777662034" createdVersion="6" refreshedVersion="6" minRefreshableVersion="3" recordCount="266">
  <cacheSource type="worksheet">
    <worksheetSource ref="KN1:KO1048576" sheet="Processed_Data"/>
  </cacheSource>
  <cacheFields count="2">
    <cacheField name="q3_1_traitement_eau" numFmtId="0">
      <sharedItems containsBlank="1"/>
    </cacheField>
    <cacheField name="q3_1_traitement_eau_non" numFmtId="0">
      <sharedItems containsBlank="1" count="5">
        <s v=""/>
        <s v="Oui, parfois"/>
        <s v="Non, jamais."/>
        <s v="Oui, chaque fois"/>
        <m/>
      </sharedItems>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r:id="rId1" refreshedBy="SENIOR GIS-IMPACT" refreshedDate="44432.379778125003" createdVersion="6" refreshedVersion="6" minRefreshableVersion="3" recordCount="266">
  <cacheSource type="worksheet">
    <worksheetSource ref="JS1:LB1048576" sheet="Processed_Data"/>
  </cacheSource>
  <cacheFields count="36">
    <cacheField name="q2_1_type_source" numFmtId="0">
      <sharedItems containsBlank="1" count="9">
        <s v="boutique ou kiosque privé"/>
        <s v="branchement chez un voisin"/>
        <s v=""/>
        <s v="source aménagée (borne fontaine, pompe, etc.)"/>
        <s v="rivière ou source non aménagée"/>
        <s v="kiosque public (DINEPA)"/>
        <s v="autre"/>
        <s v="branchement privé individuel"/>
        <m/>
      </sharedItems>
    </cacheField>
    <cacheField name="q2_1_type_source_autre" numFmtId="0">
      <sharedItems containsBlank="1"/>
    </cacheField>
    <cacheField name="source_eau" numFmtId="0">
      <sharedItems containsBlank="1"/>
    </cacheField>
    <cacheField name="nom_source_eau" numFmtId="0">
      <sharedItems containsBlank="1"/>
    </cacheField>
    <cacheField name="source_eau_all" numFmtId="0">
      <sharedItems containsBlank="1"/>
    </cacheField>
    <cacheField name="q2_1_type_source_derniere_fois_autre_raison" numFmtId="0">
      <sharedItems containsBlank="1"/>
    </cacheField>
    <cacheField name="q2_1_type_source_derniere_fois_autre_raison_autre" numFmtId="0">
      <sharedItems containsBlank="1"/>
    </cacheField>
    <cacheField name="q3_1_distance_eau" numFmtId="0">
      <sharedItems containsBlank="1"/>
    </cacheField>
    <cacheField name="q2_3_eau_quantite_1gal" numFmtId="0">
      <sharedItems containsBlank="1"/>
    </cacheField>
    <cacheField name="nom_unite_autre_eau_1" numFmtId="0">
      <sharedItems containsBlank="1"/>
    </cacheField>
    <cacheField name="unite_autre_eau_connue" numFmtId="0">
      <sharedItems containsBlank="1"/>
    </cacheField>
    <cacheField name="note_autre_unite" numFmtId="0">
      <sharedItems containsBlank="1"/>
    </cacheField>
    <cacheField name="q2_3_eau_autre_unite" numFmtId="0">
      <sharedItems containsBlank="1"/>
    </cacheField>
    <cacheField name="nom_unite_autre_eau_2" numFmtId="0">
      <sharedItems containsBlank="1"/>
    </cacheField>
    <cacheField name="unite_autre_eau_autre" numFmtId="0">
      <sharedItems containsBlank="1"/>
    </cacheField>
    <cacheField name="q2_3_eau_autre_unite_quantite" numFmtId="0">
      <sharedItems containsBlank="1" containsMixedTypes="1" containsNumber="1" containsInteger="1" minValue="5" maxValue="5"/>
    </cacheField>
    <cacheField name="q2_4_prix_eau_connue" numFmtId="0">
      <sharedItems containsBlank="1" containsMixedTypes="1" containsNumber="1" containsInteger="1" minValue="0" maxValue="75"/>
    </cacheField>
    <cacheField name="eau_prix_connu" numFmtId="0">
      <sharedItems containsBlank="1" containsMixedTypes="1" containsNumber="1" minValue="0" maxValue="50"/>
    </cacheField>
    <cacheField name="q2_4_prix_eau_autre" numFmtId="0">
      <sharedItems containsBlank="1" containsMixedTypes="1" containsNumber="1" containsInteger="1" minValue="0" maxValue="0"/>
    </cacheField>
    <cacheField name="eau_prix_unite_converti_1gal" numFmtId="0">
      <sharedItems containsBlank="1" containsMixedTypes="1" containsNumber="1" containsInteger="1" minValue="0" maxValue="0"/>
    </cacheField>
    <cacheField name="eau_prix" numFmtId="0">
      <sharedItems containsBlank="1" containsMixedTypes="1" containsNumber="1" minValue="0" maxValue="50"/>
    </cacheField>
    <cacheField name="q3_1_traitement_eau" numFmtId="0">
      <sharedItems containsBlank="1" count="5">
        <s v="Je ne sais pas, je ne souhaite pas répondre"/>
        <s v="Oui"/>
        <s v="Non"/>
        <s v=""/>
        <m/>
      </sharedItems>
    </cacheField>
    <cacheField name="q3_1_traitement_eau_non" numFmtId="0">
      <sharedItems containsBlank="1"/>
    </cacheField>
    <cacheField name="q3_1_ruptures_eau" numFmtId="0">
      <sharedItems containsBlank="1" count="5">
        <s v="Non"/>
        <s v="Oui"/>
        <s v=""/>
        <s v="Je ne sais pas, je ne souhaite pas répondre"/>
        <m/>
      </sharedItems>
    </cacheField>
    <cacheField name="q3_3_raisons_ruptures_eau" numFmtId="0">
      <sharedItems containsBlank="1"/>
    </cacheField>
    <cacheField name="q3_3_raisons_ruptures_eau/insecu" numFmtId="0">
      <sharedItems containsBlank="1" containsMixedTypes="1" containsNumber="1" containsInteger="1" minValue="0" maxValue="1"/>
    </cacheField>
    <cacheField name="q3_3_raisons_ruptures_eau/pb_transport" numFmtId="0">
      <sharedItems containsBlank="1" containsMixedTypes="1" containsNumber="1" containsInteger="1" minValue="0" maxValue="1"/>
    </cacheField>
    <cacheField name="q3_3_raisons_ruptures_eau/catastrophe" numFmtId="0">
      <sharedItems containsBlank="1" containsMixedTypes="1" containsNumber="1" containsInteger="1" minValue="0" maxValue="1"/>
    </cacheField>
    <cacheField name="q3_3_raisons_ruptures_eau/secheresse" numFmtId="0">
      <sharedItems containsBlank="1" containsMixedTypes="1" containsNumber="1" containsInteger="1" minValue="0" maxValue="1"/>
    </cacheField>
    <cacheField name="q3_3_raisons_ruptures_eau/infrastructures" numFmtId="0">
      <sharedItems containsBlank="1" containsMixedTypes="1" containsNumber="1" containsInteger="1" minValue="0" maxValue="1"/>
    </cacheField>
    <cacheField name="q3_3_raisons_ruptures_eau/technique" numFmtId="0">
      <sharedItems containsBlank="1" containsMixedTypes="1" containsNumber="1" containsInteger="1" minValue="0" maxValue="1"/>
    </cacheField>
    <cacheField name="q3_3_raisons_ruptures_eau/politique" numFmtId="0">
      <sharedItems containsBlank="1" containsMixedTypes="1" containsNumber="1" containsInteger="1" minValue="0" maxValue="0"/>
    </cacheField>
    <cacheField name="q3_3_raisons_ruptures_eau/contamination" numFmtId="0">
      <sharedItems containsBlank="1" containsMixedTypes="1" containsNumber="1" containsInteger="1" minValue="0" maxValue="0"/>
    </cacheField>
    <cacheField name="q3_3_raisons_ruptures_eau/camion" numFmtId="0">
      <sharedItems containsBlank="1" containsMixedTypes="1" containsNumber="1" containsInteger="1" minValue="0" maxValue="1"/>
    </cacheField>
    <cacheField name="q3_3_raisons_ruptures_eau/autre" numFmtId="0">
      <sharedItems containsBlank="1" containsMixedTypes="1" containsNumber="1" containsInteger="1" minValue="0" maxValue="1"/>
    </cacheField>
    <cacheField name="q3_3_raisons_ruptures_eau/nsnr" numFmtId="0">
      <sharedItems containsBlank="1" containsMixedTypes="1" containsNumber="1" containsInteger="1" minValue="0" maxValue="1"/>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r:id="rId1" refreshedBy="SENIOR GIS-IMPACT" refreshedDate="44432.379778819442" createdVersion="6" refreshedVersion="6" minRefreshableVersion="3" recordCount="266">
  <cacheSource type="worksheet">
    <worksheetSource ref="B1:LB1048576" sheet="Processed_Data"/>
  </cacheSource>
  <cacheFields count="313">
    <cacheField name="q01_date" numFmtId="0">
      <sharedItems containsBlank="1"/>
    </cacheField>
    <cacheField name="q02_organisation" numFmtId="0">
      <sharedItems containsBlank="1"/>
    </cacheField>
    <cacheField name="organisation" numFmtId="0">
      <sharedItems containsBlank="1"/>
    </cacheField>
    <cacheField name="enqueteur" numFmtId="0">
      <sharedItems containsBlank="1"/>
    </cacheField>
    <cacheField name="q04_departement" numFmtId="0">
      <sharedItems containsBlank="1"/>
    </cacheField>
    <cacheField name="q05_commune" numFmtId="0">
      <sharedItems containsBlank="1"/>
    </cacheField>
    <cacheField name="commune" numFmtId="0">
      <sharedItems containsBlank="1"/>
    </cacheField>
    <cacheField name="localite" numFmtId="0">
      <sharedItems containsBlank="1"/>
    </cacheField>
    <cacheField name="marche" numFmtId="0">
      <sharedItems containsBlank="1"/>
    </cacheField>
    <cacheField name="q07_2_marche_zone" numFmtId="0">
      <sharedItems containsBlank="1"/>
    </cacheField>
    <cacheField name="q00_type_enquete" numFmtId="0">
      <sharedItems containsBlank="1" count="3">
        <s v="Enquête auprès d'un client (pour l'eau de boisson et la situation sécuritaire)"/>
        <s v="Enquête auprès d'un marchand"/>
        <m/>
      </sharedItems>
    </cacheField>
    <cacheField name="q010_sexe" numFmtId="0">
      <sharedItems containsBlank="1" count="3">
        <s v="Femme"/>
        <s v="Homme"/>
        <m/>
      </sharedItems>
    </cacheField>
    <cacheField name="q1_1_magasin" numFmtId="0">
      <sharedItems containsBlank="1"/>
    </cacheField>
    <cacheField name="q1_2_telephone" numFmtId="0">
      <sharedItems containsBlank="1"/>
    </cacheField>
    <cacheField name="q1_1_magain_type" numFmtId="0">
      <sharedItems containsBlank="1"/>
    </cacheField>
    <cacheField name="q1_1_magain_type_Grossiste" numFmtId="0">
      <sharedItems containsBlank="1"/>
    </cacheField>
    <cacheField name="q1_3_type_produits" numFmtId="0">
      <sharedItems containsBlank="1"/>
    </cacheField>
    <cacheField name="q1_3_type_produits/nourriture" numFmtId="0">
      <sharedItems containsBlank="1" containsMixedTypes="1" containsNumber="1" containsInteger="1" minValue="0" maxValue="1"/>
    </cacheField>
    <cacheField name="q1_3_type_produits/wash" numFmtId="0">
      <sharedItems containsBlank="1" containsMixedTypes="1" containsNumber="1" containsInteger="1" minValue="0" maxValue="1"/>
    </cacheField>
    <cacheField name="q1_3_type_produits/couverture" numFmtId="0">
      <sharedItems containsBlank="1" containsMixedTypes="1" containsNumber="1" containsInteger="1" minValue="0" maxValue="1"/>
    </cacheField>
    <cacheField name="q1_3_type_produits/cuisine" numFmtId="0">
      <sharedItems containsBlank="1" containsMixedTypes="1" containsNumber="1" containsInteger="1" minValue="0" maxValue="1"/>
    </cacheField>
    <cacheField name="q1_3_type_produits/nettoyage_stockage" numFmtId="0">
      <sharedItems containsBlank="1" containsMixedTypes="1" containsNumber="1" containsInteger="1" minValue="0" maxValue="1"/>
    </cacheField>
    <cacheField name="q1_3_type_produits/charbon" numFmtId="0">
      <sharedItems containsBlank="1" containsMixedTypes="1" containsNumber="1" containsInteger="1" minValue="0" maxValue="1"/>
    </cacheField>
    <cacheField name="q1_3_type_produits/aucun" numFmtId="0">
      <sharedItems containsBlank="1" containsMixedTypes="1" containsNumber="1" containsInteger="1" minValue="0" maxValue="0"/>
    </cacheField>
    <cacheField name="nom_type_produits" numFmtId="0">
      <sharedItems containsBlank="1"/>
    </cacheField>
    <cacheField name="type_produit" numFmtId="0">
      <sharedItems containsBlank="1"/>
    </cacheField>
    <cacheField name="q1_4_type_payment" numFmtId="0">
      <sharedItems containsBlank="1"/>
    </cacheField>
    <cacheField name="q1_4_type_payment/gourde" numFmtId="0">
      <sharedItems containsBlank="1" containsMixedTypes="1" containsNumber="1" containsInteger="1" minValue="1" maxValue="1"/>
    </cacheField>
    <cacheField name="q1_4_type_payment/dollar" numFmtId="0">
      <sharedItems containsBlank="1" containsMixedTypes="1" containsNumber="1" containsInteger="1" minValue="0" maxValue="1"/>
    </cacheField>
    <cacheField name="q1_4_type_payment/mobile" numFmtId="0">
      <sharedItems containsBlank="1" containsMixedTypes="1" containsNumber="1" containsInteger="1" minValue="0" maxValue="1"/>
    </cacheField>
    <cacheField name="q1_4_type_payment/credite_tot" numFmtId="0">
      <sharedItems containsBlank="1" containsMixedTypes="1" containsNumber="1" containsInteger="1" minValue="0" maxValue="0"/>
    </cacheField>
    <cacheField name="q1_4_type_payment/credite_part" numFmtId="0">
      <sharedItems containsBlank="1" containsMixedTypes="1" containsNumber="1" containsInteger="1" minValue="0" maxValue="1"/>
    </cacheField>
    <cacheField name="q1_4_type_payment/trock" numFmtId="0">
      <sharedItems containsBlank="1" containsMixedTypes="1" containsNumber="1" containsInteger="1" minValue="0" maxValue="0"/>
    </cacheField>
    <cacheField name="q1_4_type_payment/coupon" numFmtId="0">
      <sharedItems containsBlank="1" containsMixedTypes="1" containsNumber="1" containsInteger="1" minValue="0" maxValue="1"/>
    </cacheField>
    <cacheField name="q1_4_type_payment/check" numFmtId="0">
      <sharedItems containsBlank="1" containsMixedTypes="1" containsNumber="1" containsInteger="1" minValue="0" maxValue="0"/>
    </cacheField>
    <cacheField name="q1_4_type_payment/autre" numFmtId="0">
      <sharedItems containsBlank="1" containsMixedTypes="1" containsNumber="1" containsInteger="1" minValue="0" maxValue="0"/>
    </cacheField>
    <cacheField name="q1_4_type_payment/nsnr" numFmtId="0">
      <sharedItems containsBlank="1" containsMixedTypes="1" containsNumber="1" containsInteger="1" minValue="0" maxValue="0"/>
    </cacheField>
    <cacheField name="q1_4_1_autre_type_payment" numFmtId="0">
      <sharedItems containsBlank="1"/>
    </cacheField>
    <cacheField name="q1_5_changement_commercants" numFmtId="0">
      <sharedItems containsBlank="1"/>
    </cacheField>
    <cacheField name="q1_6_clients" numFmtId="0">
      <sharedItems containsBlank="1"/>
    </cacheField>
    <cacheField name="q2_1_articles_disponibles" numFmtId="0">
      <sharedItems containsBlank="1"/>
    </cacheField>
    <cacheField name="q2_1_articles_disponibles/farine_ble" numFmtId="0">
      <sharedItems containsBlank="1" containsMixedTypes="1" containsNumber="1" containsInteger="1" minValue="0" maxValue="1"/>
    </cacheField>
    <cacheField name="q2_1_articles_disponibles/riz" numFmtId="0">
      <sharedItems containsBlank="1" containsMixedTypes="1" containsNumber="1" containsInteger="1" minValue="0" maxValue="1"/>
    </cacheField>
    <cacheField name="q2_1_articles_disponibles/mais" numFmtId="0">
      <sharedItems containsBlank="1" containsMixedTypes="1" containsNumber="1" containsInteger="1" minValue="0" maxValue="1"/>
    </cacheField>
    <cacheField name="q2_1_articles_disponibles/sucre" numFmtId="0">
      <sharedItems containsBlank="1" containsMixedTypes="1" containsNumber="1" containsInteger="1" minValue="0" maxValue="1"/>
    </cacheField>
    <cacheField name="q2_1_articles_disponibles/haricot_noir" numFmtId="0">
      <sharedItems containsBlank="1" containsMixedTypes="1" containsNumber="1" containsInteger="1" minValue="0" maxValue="1"/>
    </cacheField>
    <cacheField name="q2_1_articles_disponibles/haricot_rouge" numFmtId="0">
      <sharedItems containsBlank="1" containsMixedTypes="1" containsNumber="1" containsInteger="1" minValue="0" maxValue="1"/>
    </cacheField>
    <cacheField name="q2_1_articles_disponibles/huile" numFmtId="0">
      <sharedItems containsBlank="1" containsMixedTypes="1" containsNumber="1" containsInteger="1" minValue="0" maxValue="1"/>
    </cacheField>
    <cacheField name="q2_1_articles_disponibles/aucun" numFmtId="0">
      <sharedItems containsBlank="1" containsMixedTypes="1" containsNumber="1" containsInteger="1" minValue="0" maxValue="0"/>
    </cacheField>
    <cacheField name="q2_2_utilisation_marmite" numFmtId="0">
      <sharedItems containsBlank="1"/>
    </cacheField>
    <cacheField name="farine_prix" numFmtId="0">
      <sharedItems containsBlank="1" containsMixedTypes="1" containsNumber="1" minValue="75" maxValue="262.5"/>
    </cacheField>
    <cacheField name="q3_3_importe_farine_ble" numFmtId="0">
      <sharedItems containsBlank="1"/>
    </cacheField>
    <cacheField name="q3_2_prix_bas_marmite_riz" numFmtId="0">
      <sharedItems containsBlank="1" containsMixedTypes="1" containsNumber="1" containsInteger="1" minValue="225" maxValue="350"/>
    </cacheField>
    <cacheField name="riz_prix" numFmtId="0">
      <sharedItems containsBlank="1" containsMixedTypes="1" containsNumber="1" minValue="86.538461538461505" maxValue="134.61538461538399"/>
    </cacheField>
    <cacheField name="q3_3_importe_riz" numFmtId="0">
      <sharedItems containsBlank="1"/>
    </cacheField>
    <cacheField name="q3_2_prix_bas_autre_mais_mais" numFmtId="0">
      <sharedItems containsBlank="1" containsMixedTypes="1" containsNumber="1" containsInteger="1" minValue="150" maxValue="352"/>
    </cacheField>
    <cacheField name="mais_prix" numFmtId="0">
      <sharedItems containsBlank="1" containsMixedTypes="1" containsNumber="1" minValue="65.2173913043478" maxValue="153.04347826086899"/>
    </cacheField>
    <cacheField name="q3_3_importe_mais" numFmtId="0">
      <sharedItems containsBlank="1"/>
    </cacheField>
    <cacheField name="q3_2_prix_bas_autre_sucre_sucre" numFmtId="0">
      <sharedItems containsBlank="1" containsMixedTypes="1" containsNumber="1" containsInteger="1" minValue="235" maxValue="350"/>
    </cacheField>
    <cacheField name="sucre_prix" numFmtId="0">
      <sharedItems containsBlank="1" containsMixedTypes="1" containsNumber="1" minValue="81.034482758620697" maxValue="120.689655172413"/>
    </cacheField>
    <cacheField name="q3_3_importe_sucre" numFmtId="0">
      <sharedItems containsBlank="1"/>
    </cacheField>
    <cacheField name="q3_2_prix_bas_autre_haricot_noir" numFmtId="0">
      <sharedItems containsBlank="1" containsMixedTypes="1" containsNumber="1" containsInteger="1" minValue="300" maxValue="700"/>
    </cacheField>
    <cacheField name="haricot_noir_prix" numFmtId="0">
      <sharedItems containsBlank="1" containsMixedTypes="1" containsNumber="1" minValue="125" maxValue="291.666666666666"/>
    </cacheField>
    <cacheField name="q3_3_importe_haricot_noir" numFmtId="0">
      <sharedItems containsBlank="1"/>
    </cacheField>
    <cacheField name="q3_2_prix_bas_kg_haricot_rouge" numFmtId="0">
      <sharedItems containsBlank="1" containsMixedTypes="1" containsNumber="1" containsInteger="1" minValue="450" maxValue="1050"/>
    </cacheField>
    <cacheField name="haricot_rouge_prix" numFmtId="0">
      <sharedItems containsBlank="1" containsMixedTypes="1" containsNumber="1" minValue="187.5" maxValue="437.5"/>
    </cacheField>
    <cacheField name="q3_3_importe_haricot_rouge" numFmtId="0">
      <sharedItems containsBlank="1"/>
    </cacheField>
    <cacheField name="q3_1_remplissage_huille" numFmtId="0">
      <sharedItems containsBlank="1"/>
    </cacheField>
    <cacheField name="q3_1_unite_huile" numFmtId="0">
      <sharedItems containsBlank="1"/>
    </cacheField>
    <cacheField name="q3_2_prix_bas_gal_huile" numFmtId="0">
      <sharedItems containsBlank="1" containsMixedTypes="1" containsNumber="1" containsInteger="1" minValue="375" maxValue="1000"/>
    </cacheField>
    <cacheField name="note_huile_autreunite" numFmtId="0">
      <sharedItems containsBlank="1"/>
    </cacheField>
    <cacheField name="q3_1_2_unites_autre_huile" numFmtId="0">
      <sharedItems containsBlank="1"/>
    </cacheField>
    <cacheField name="nom_unite_autre_huile" numFmtId="0">
      <sharedItems containsBlank="1"/>
    </cacheField>
    <cacheField name="unite_autre_huile_connue" numFmtId="0">
      <sharedItems containsBlank="1"/>
    </cacheField>
    <cacheField name="q3_1_3_poids_unite_autre_huile" numFmtId="0">
      <sharedItems containsBlank="1" containsMixedTypes="1" containsNumber="1" containsInteger="1" minValue="500" maxValue="571"/>
    </cacheField>
    <cacheField name="q3_2_prix_bas_autre_huile_huile" numFmtId="0">
      <sharedItems containsBlank="1" containsMixedTypes="1" containsNumber="1" containsInteger="1" minValue="125" maxValue="150"/>
    </cacheField>
    <cacheField name="huile_prix_unite_converti_gallon" numFmtId="0">
      <sharedItems containsBlank="1" containsMixedTypes="1" containsNumber="1" minValue="828.59019264448295" maxValue="994.30823117338002"/>
    </cacheField>
    <cacheField name="huile_prix" numFmtId="0">
      <sharedItems containsBlank="1" containsMixedTypes="1" containsNumber="1" minValue="375" maxValue="1000"/>
    </cacheField>
    <cacheField name="q3_3_importe_huile" numFmtId="0">
      <sharedItems containsBlank="1"/>
    </cacheField>
    <cacheField name="q4_1_ruptures_nourriture" numFmtId="0">
      <sharedItems containsBlank="1"/>
    </cacheField>
    <cacheField name="q4_2_raison_rupture_nourriture" numFmtId="0">
      <sharedItems containsBlank="1"/>
    </cacheField>
    <cacheField name="q4_2_raison_rupture_nourriture/taux_echange" numFmtId="0">
      <sharedItems containsBlank="1" containsMixedTypes="1" containsNumber="1" containsInteger="1" minValue="0" maxValue="1"/>
    </cacheField>
    <cacheField name="q4_2_raison_rupture_nourriture/probleme_transport" numFmtId="0">
      <sharedItems containsBlank="1" containsMixedTypes="1" containsNumber="1" containsInteger="1" minValue="0" maxValue="1"/>
    </cacheField>
    <cacheField name="q4_2_raison_rupture_nourriture/catastrophe" numFmtId="0">
      <sharedItems containsBlank="1" containsMixedTypes="1" containsNumber="1" containsInteger="1" minValue="0" maxValue="0"/>
    </cacheField>
    <cacheField name="q4_2_raison_rupture_nourriture/pas_saison" numFmtId="0">
      <sharedItems containsBlank="1" containsMixedTypes="1" containsNumber="1" containsInteger="1" minValue="0" maxValue="0"/>
    </cacheField>
    <cacheField name="q4_2_raison_rupture_nourriture/trop_cher" numFmtId="0">
      <sharedItems containsBlank="1" containsMixedTypes="1" containsNumber="1" containsInteger="1" minValue="0" maxValue="1"/>
    </cacheField>
    <cacheField name="q4_2_raison_rupture_nourriture/pas_assez_argent" numFmtId="0">
      <sharedItems containsBlank="1" containsMixedTypes="1" containsNumber="1" containsInteger="1" minValue="0" maxValue="1"/>
    </cacheField>
    <cacheField name="q4_2_raison_rupture_nourriture/temps" numFmtId="0">
      <sharedItems containsBlank="1" containsMixedTypes="1" containsNumber="1" containsInteger="1" minValue="0" maxValue="1"/>
    </cacheField>
    <cacheField name="q4_2_raison_rupture_nourriture/indisponible_f" numFmtId="0">
      <sharedItems containsBlank="1" containsMixedTypes="1" containsNumber="1" containsInteger="1" minValue="0" maxValue="1"/>
    </cacheField>
    <cacheField name="q4_2_raison_rupture_nourriture/relation_f" numFmtId="0">
      <sharedItems containsBlank="1" containsMixedTypes="1" containsNumber="1" containsInteger="1" minValue="0" maxValue="0"/>
    </cacheField>
    <cacheField name="q4_2_raison_rupture_nourriture/pas_voulu" numFmtId="0">
      <sharedItems containsBlank="1" containsMixedTypes="1" containsNumber="1" containsInteger="1" minValue="0" maxValue="0"/>
    </cacheField>
    <cacheField name="q4_2_raison_rupture_nourriture/epuise_demande" numFmtId="0">
      <sharedItems containsBlank="1" containsMixedTypes="1" containsNumber="1" containsInteger="1" minValue="0" maxValue="1"/>
    </cacheField>
    <cacheField name="q4_2_raison_rupture_nourriture/epuise_appro" numFmtId="0">
      <sharedItems containsBlank="1" containsMixedTypes="1" containsNumber="1" containsInteger="1" minValue="0" maxValue="1"/>
    </cacheField>
    <cacheField name="q4_2_raison_rupture_nourriture/autre" numFmtId="0">
      <sharedItems containsBlank="1" containsMixedTypes="1" containsNumber="1" containsInteger="1" minValue="0" maxValue="0"/>
    </cacheField>
    <cacheField name="q4_2_raison_rupture_nourriture/nsnr" numFmtId="0">
      <sharedItems containsBlank="1" containsMixedTypes="1" containsNumber="1" containsInteger="1" minValue="0" maxValue="0"/>
    </cacheField>
    <cacheField name="q4_2_1_autre_rupture_nourriture" numFmtId="0">
      <sharedItems containsBlank="1"/>
    </cacheField>
    <cacheField name="q4_3_produits_rupture_nourriture" numFmtId="0">
      <sharedItems containsBlank="1"/>
    </cacheField>
    <cacheField name="q4_3_produits_rupture_nourriture/farine_ble" numFmtId="0">
      <sharedItems containsBlank="1" containsMixedTypes="1" containsNumber="1" containsInteger="1" minValue="0" maxValue="1"/>
    </cacheField>
    <cacheField name="q4_3_produits_rupture_nourriture/riz" numFmtId="0">
      <sharedItems containsBlank="1" containsMixedTypes="1" containsNumber="1" containsInteger="1" minValue="0" maxValue="1"/>
    </cacheField>
    <cacheField name="q4_3_produits_rupture_nourriture/mais" numFmtId="0">
      <sharedItems containsBlank="1" containsMixedTypes="1" containsNumber="1" containsInteger="1" minValue="0" maxValue="1"/>
    </cacheField>
    <cacheField name="q4_3_produits_rupture_nourriture/sucre" numFmtId="0">
      <sharedItems containsBlank="1" containsMixedTypes="1" containsNumber="1" containsInteger="1" minValue="0" maxValue="1"/>
    </cacheField>
    <cacheField name="q4_3_produits_rupture_nourriture/haricot_noir" numFmtId="0">
      <sharedItems containsBlank="1" containsMixedTypes="1" containsNumber="1" containsInteger="1" minValue="0" maxValue="1"/>
    </cacheField>
    <cacheField name="q4_3_produits_rupture_nourriture/haricot_rouge" numFmtId="0">
      <sharedItems containsBlank="1" containsMixedTypes="1" containsNumber="1" containsInteger="1" minValue="0" maxValue="1"/>
    </cacheField>
    <cacheField name="q4_3_produits_rupture_nourriture/huile" numFmtId="0">
      <sharedItems containsBlank="1" containsMixedTypes="1" containsNumber="1" containsInteger="1" minValue="0" maxValue="1"/>
    </cacheField>
    <cacheField name="q4_3_produits_rupture_nourriture/aucun" numFmtId="0">
      <sharedItems containsBlank="1" containsMixedTypes="1" containsNumber="1" containsInteger="1" minValue="0" maxValue="0"/>
    </cacheField>
    <cacheField name="q4_4_credit_fournisseur_nourriture" numFmtId="0">
      <sharedItems containsBlank="1"/>
    </cacheField>
    <cacheField name="q4_4_capacite_stock_nourriture" numFmtId="0">
      <sharedItems containsBlank="1"/>
    </cacheField>
    <cacheField name="q4_4_origin_fourniseur_nourriture" numFmtId="0">
      <sharedItems containsBlank="1"/>
    </cacheField>
    <cacheField name="q4_5_1_departement_fourniseur_nourriture" numFmtId="0">
      <sharedItems containsBlank="1"/>
    </cacheField>
    <cacheField name="meme_dep_food" numFmtId="0">
      <sharedItems containsBlank="1"/>
    </cacheField>
    <cacheField name="q4_5_2_commune_fourniseur_nourriture" numFmtId="0">
      <sharedItems containsBlank="1"/>
    </cacheField>
    <cacheField name="meme_com_food" numFmtId="0">
      <sharedItems containsBlank="1"/>
    </cacheField>
    <cacheField name="q2_1_articles_disponibles_eha" numFmtId="0">
      <sharedItems containsBlank="1"/>
    </cacheField>
    <cacheField name="q2_1_articles_disponibles_eha/savon_lessive" numFmtId="0">
      <sharedItems containsBlank="1" containsMixedTypes="1" containsNumber="1" containsInteger="1" minValue="0" maxValue="1"/>
    </cacheField>
    <cacheField name="q2_1_articles_disponibles_eha/brosse_dent" numFmtId="0">
      <sharedItems containsBlank="1" containsMixedTypes="1" containsNumber="1" containsInteger="1" minValue="0" maxValue="1"/>
    </cacheField>
    <cacheField name="q2_1_articles_disponibles_eha/dentrifrice" numFmtId="0">
      <sharedItems containsBlank="1" containsMixedTypes="1" containsNumber="1" containsInteger="1" minValue="0" maxValue="1"/>
    </cacheField>
    <cacheField name="q2_1_articles_disponibles_eha/papier_toilette" numFmtId="0">
      <sharedItems containsBlank="1" containsMixedTypes="1" containsNumber="1" containsInteger="1" minValue="0" maxValue="1"/>
    </cacheField>
    <cacheField name="q2_1_articles_disponibles_eha/serviettes_hygieniques" numFmtId="0">
      <sharedItems containsBlank="1" containsMixedTypes="1" containsNumber="1" containsInteger="1" minValue="0" maxValue="1"/>
    </cacheField>
    <cacheField name="q2_1_articles_disponibles_eha/chlore_liquide" numFmtId="0">
      <sharedItems containsBlank="1" containsMixedTypes="1" containsNumber="1" containsInteger="1" minValue="0" maxValue="1"/>
    </cacheField>
    <cacheField name="q2_1_articles_disponibles_eha/chlore_grain" numFmtId="0">
      <sharedItems containsBlank="1" containsMixedTypes="1" containsNumber="1" containsInteger="1" minValue="0" maxValue="1"/>
    </cacheField>
    <cacheField name="q2_1_articles_disponibles_eha/savon_mains" numFmtId="0">
      <sharedItems containsBlank="1" containsMixedTypes="1" containsNumber="1" containsInteger="1" minValue="0" maxValue="1"/>
    </cacheField>
    <cacheField name="q2_1_articles_disponibles_eha/aucun" numFmtId="0">
      <sharedItems containsBlank="1" containsMixedTypes="1" containsNumber="1" containsInteger="1" minValue="0" maxValue="0"/>
    </cacheField>
    <cacheField name="q3_1_unite_savon_lessive" numFmtId="0">
      <sharedItems containsBlank="1"/>
    </cacheField>
    <cacheField name="q3_2_prix_75g_savon_lessive" numFmtId="0">
      <sharedItems containsBlank="1" containsMixedTypes="1" containsNumber="1" containsInteger="1" minValue="15" maxValue="40"/>
    </cacheField>
    <cacheField name="call_savon_lessive_75g_prix" numFmtId="0">
      <sharedItems containsBlank="1" containsMixedTypes="1" containsNumber="1" containsInteger="1" minValue="15" maxValue="40"/>
    </cacheField>
    <cacheField name="q3_1_2_unites_autre_savon_lessive" numFmtId="0">
      <sharedItems containsBlank="1" containsMixedTypes="1" containsNumber="1" containsInteger="1" minValue="180" maxValue="180"/>
    </cacheField>
    <cacheField name="q3_2_prix_bas_autre_savon_lessive" numFmtId="0">
      <sharedItems containsBlank="1" containsMixedTypes="1" containsNumber="1" containsInteger="1" minValue="30" maxValue="35"/>
    </cacheField>
    <cacheField name="savon_prix_standard" numFmtId="0">
      <sharedItems containsBlank="1" containsMixedTypes="1" containsNumber="1" minValue="12.5" maxValue="14.5833333333333"/>
    </cacheField>
    <cacheField name="savon_lessive_prix" numFmtId="0">
      <sharedItems containsBlank="1" containsMixedTypes="1" containsNumber="1" minValue="12.5" maxValue="40"/>
    </cacheField>
    <cacheField name="q3_3_importe_savon_lessive" numFmtId="0">
      <sharedItems containsBlank="1"/>
    </cacheField>
    <cacheField name="brosse_dent_prix" numFmtId="0">
      <sharedItems containsBlank="1" containsMixedTypes="1" containsNumber="1" containsInteger="1" minValue="15" maxValue="30"/>
    </cacheField>
    <cacheField name="q3_3_importe_brosse_dent" numFmtId="0">
      <sharedItems containsBlank="1"/>
    </cacheField>
    <cacheField name="papier_toilette_prix" numFmtId="0">
      <sharedItems containsBlank="1" containsMixedTypes="1" containsNumber="1" containsInteger="1" minValue="15" maxValue="75"/>
    </cacheField>
    <cacheField name="q3_3_importe_papier_toilette" numFmtId="0">
      <sharedItems containsBlank="1"/>
    </cacheField>
    <cacheField name="q3_1_unite_chlore_liquide" numFmtId="0">
      <sharedItems containsBlank="1"/>
    </cacheField>
    <cacheField name="q3_2_prix_bas_lt_chlore_liquide" numFmtId="0">
      <sharedItems containsBlank="1" containsMixedTypes="1" containsNumber="1" containsInteger="1" minValue="50" maxValue="70"/>
    </cacheField>
    <cacheField name="note_chlore_autreunite" numFmtId="0">
      <sharedItems containsBlank="1"/>
    </cacheField>
    <cacheField name="q3_1_2_unites_autre_chlore_liquide" numFmtId="0">
      <sharedItems containsBlank="1"/>
    </cacheField>
    <cacheField name="nom_unite_autre_chlore_liquide" numFmtId="0">
      <sharedItems containsBlank="1"/>
    </cacheField>
    <cacheField name="unite_autre_chlore_liquide_connue" numFmtId="0">
      <sharedItems containsBlank="1"/>
    </cacheField>
    <cacheField name="q3_1_3_poids_unite_autre_chlore_liquide" numFmtId="0">
      <sharedItems containsBlank="1" containsMixedTypes="1" containsNumber="1" containsInteger="1" minValue="100" maxValue="470"/>
    </cacheField>
    <cacheField name="q3_2_prix_bas_autre_chlore_liquide" numFmtId="0">
      <sharedItems containsBlank="1" containsMixedTypes="1" containsNumber="1" containsInteger="1" minValue="10" maxValue="150"/>
    </cacheField>
    <cacheField name="chlore_prix_unite_converti_litre" numFmtId="0">
      <sharedItems containsBlank="1" containsMixedTypes="1" containsNumber="1" minValue="100" maxValue="319.14893617021198"/>
    </cacheField>
    <cacheField name="chlore_prix" numFmtId="0">
      <sharedItems containsBlank="1" containsMixedTypes="1" containsNumber="1" minValue="50" maxValue="319.14893617021198"/>
    </cacheField>
    <cacheField name="q3_3_importe_chlore_liquide" numFmtId="0">
      <sharedItems containsBlank="1"/>
    </cacheField>
    <cacheField name="q3_1_unite_savon_mains" numFmtId="0">
      <sharedItems containsBlank="1"/>
    </cacheField>
    <cacheField name="q3_2_prix_75g_savon_mains" numFmtId="0">
      <sharedItems containsBlank="1" containsMixedTypes="1" containsNumber="1" containsInteger="1" minValue="15" maxValue="75"/>
    </cacheField>
    <cacheField name="q3_1_2_unites_autre_savon_toilette" numFmtId="0">
      <sharedItems containsBlank="1"/>
    </cacheField>
    <cacheField name="q3_2_prix_bas_autre_savon_toilette" numFmtId="0">
      <sharedItems containsBlank="1"/>
    </cacheField>
    <cacheField name="savon_mains_prix" numFmtId="0">
      <sharedItems containsBlank="1" containsMixedTypes="1" containsNumber="1" containsInteger="1" minValue="15" maxValue="75"/>
    </cacheField>
    <cacheField name="q3_3_importe_savon_mains" numFmtId="0">
      <sharedItems containsBlank="1"/>
    </cacheField>
    <cacheField name="q3_1_unite_dentifrice" numFmtId="0">
      <sharedItems containsBlank="1"/>
    </cacheField>
    <cacheField name="q3_2_prix_85g_dentifrice" numFmtId="0">
      <sharedItems containsBlank="1" containsMixedTypes="1" containsNumber="1" containsInteger="1" minValue="20" maxValue="150"/>
    </cacheField>
    <cacheField name="q3_1_2_unites_autre_dentifrice" numFmtId="0">
      <sharedItems containsBlank="1" containsMixedTypes="1" containsNumber="1" containsInteger="1" minValue="140" maxValue="170"/>
    </cacheField>
    <cacheField name="q3_2_prix_bas_autre_dentifrice_dentrifrice" numFmtId="0">
      <sharedItems containsBlank="1" containsMixedTypes="1" containsNumber="1" containsInteger="1" minValue="75" maxValue="80"/>
    </cacheField>
    <cacheField name="dentifrice_prix" numFmtId="0">
      <sharedItems containsBlank="1" containsMixedTypes="1" containsNumber="1" minValue="25" maxValue="150"/>
    </cacheField>
    <cacheField name="q3_3_importe_dentrifrice" numFmtId="0">
      <sharedItems containsBlank="1"/>
    </cacheField>
    <cacheField name="q3_1_unite_serviettes_hygieniques" numFmtId="0">
      <sharedItems containsBlank="1"/>
    </cacheField>
    <cacheField name="q3_2_prix_p8_serviettes_hygieniques" numFmtId="0">
      <sharedItems containsBlank="1" containsMixedTypes="1" containsNumber="1" containsInteger="1" minValue="45" maxValue="125"/>
    </cacheField>
    <cacheField name="q3_1_2_unites_autre_serviettes_hygieniques" numFmtId="0">
      <sharedItems containsBlank="1"/>
    </cacheField>
    <cacheField name="q3_2_prix_bas_autre_serviettes_hygieniques_serviettes_hygieniques" numFmtId="0">
      <sharedItems containsBlank="1"/>
    </cacheField>
    <cacheField name="serv_hygieniques_prix_unite_standard" numFmtId="0">
      <sharedItems containsBlank="1"/>
    </cacheField>
    <cacheField name="serv_hygieniques_prix" numFmtId="0">
      <sharedItems containsBlank="1" containsMixedTypes="1" containsNumber="1" containsInteger="1" minValue="45" maxValue="100"/>
    </cacheField>
    <cacheField name="q3_3_importe_serviettes_hygieniques" numFmtId="0">
      <sharedItems containsBlank="1"/>
    </cacheField>
    <cacheField name="q3_1_unite_chlore_grain" numFmtId="0">
      <sharedItems containsBlank="1"/>
    </cacheField>
    <cacheField name="image_chlore" numFmtId="0">
      <sharedItems containsBlank="1"/>
    </cacheField>
    <cacheField name="q3_2_prix_bas_lt_chlore_grain" numFmtId="0">
      <sharedItems containsBlank="1" containsMixedTypes="1" containsNumber="1" containsInteger="1" minValue="5" maxValue="50"/>
    </cacheField>
    <cacheField name="note_chlore_autreunite_grain" numFmtId="0">
      <sharedItems containsBlank="1"/>
    </cacheField>
    <cacheField name="q3_1_2_unites_autre_chlore_grain" numFmtId="0">
      <sharedItems containsBlank="1"/>
    </cacheField>
    <cacheField name="nom_unite_autre_chlore_grain" numFmtId="0">
      <sharedItems containsBlank="1"/>
    </cacheField>
    <cacheField name="unite_autre_chlore_grain_connue" numFmtId="0">
      <sharedItems containsBlank="1"/>
    </cacheField>
    <cacheField name="q3_1_3_poids_unite_autre_chlore_grain" numFmtId="0">
      <sharedItems containsBlank="1"/>
    </cacheField>
    <cacheField name="q3_2_prix_bas_autre_chlore_grain" numFmtId="0">
      <sharedItems containsBlank="1"/>
    </cacheField>
    <cacheField name="q3_3_importe_chlore_grain" numFmtId="0">
      <sharedItems containsBlank="1"/>
    </cacheField>
    <cacheField name="chlore_grain_conversion" numFmtId="0">
      <sharedItems containsBlank="1"/>
    </cacheField>
    <cacheField name="chlore_grain_prix" numFmtId="0">
      <sharedItems containsBlank="1" containsMixedTypes="1" containsNumber="1" containsInteger="1" minValue="5" maxValue="35"/>
    </cacheField>
    <cacheField name="q4_1_ruptures_eha" numFmtId="0">
      <sharedItems containsBlank="1"/>
    </cacheField>
    <cacheField name="q4_2_raison_rupture_eha" numFmtId="0">
      <sharedItems containsBlank="1"/>
    </cacheField>
    <cacheField name="q4_2_raison_rupture_eha/taux_echange" numFmtId="0">
      <sharedItems containsBlank="1" containsMixedTypes="1" containsNumber="1" containsInteger="1" minValue="0" maxValue="1"/>
    </cacheField>
    <cacheField name="q4_2_raison_rupture_eha/probleme_transport" numFmtId="0">
      <sharedItems containsBlank="1" containsMixedTypes="1" containsNumber="1" containsInteger="1" minValue="0" maxValue="1"/>
    </cacheField>
    <cacheField name="q4_2_raison_rupture_eha/catastrophe" numFmtId="0">
      <sharedItems containsBlank="1" containsMixedTypes="1" containsNumber="1" containsInteger="1" minValue="0" maxValue="0"/>
    </cacheField>
    <cacheField name="q4_2_raison_rupture_eha/trop_cher" numFmtId="0">
      <sharedItems containsBlank="1" containsMixedTypes="1" containsNumber="1" containsInteger="1" minValue="0" maxValue="1"/>
    </cacheField>
    <cacheField name="q4_2_raison_rupture_eha/pas_assez_argent" numFmtId="0">
      <sharedItems containsBlank="1" containsMixedTypes="1" containsNumber="1" containsInteger="1" minValue="0" maxValue="1"/>
    </cacheField>
    <cacheField name="q4_2_raison_rupture_eha/stockage" numFmtId="0">
      <sharedItems containsBlank="1" containsMixedTypes="1" containsNumber="1" containsInteger="1" minValue="0" maxValue="0"/>
    </cacheField>
    <cacheField name="q4_2_raison_rupture_eha/indisponible_f" numFmtId="0">
      <sharedItems containsBlank="1" containsMixedTypes="1" containsNumber="1" containsInteger="1" minValue="0" maxValue="0"/>
    </cacheField>
    <cacheField name="q4_2_raison_rupture_eha/relation_f" numFmtId="0">
      <sharedItems containsBlank="1" containsMixedTypes="1" containsNumber="1" containsInteger="1" minValue="0" maxValue="0"/>
    </cacheField>
    <cacheField name="q4_2_raison_rupture_eha/pas_voulu" numFmtId="0">
      <sharedItems containsBlank="1" containsMixedTypes="1" containsNumber="1" containsInteger="1" minValue="0" maxValue="0"/>
    </cacheField>
    <cacheField name="q4_2_raison_rupture_eha/epuise" numFmtId="0">
      <sharedItems containsBlank="1" containsMixedTypes="1" containsNumber="1" containsInteger="1" minValue="0" maxValue="1"/>
    </cacheField>
    <cacheField name="q4_2_raison_rupture_eha/epuise_appro" numFmtId="0">
      <sharedItems containsBlank="1" containsMixedTypes="1" containsNumber="1" containsInteger="1" minValue="0" maxValue="0"/>
    </cacheField>
    <cacheField name="q4_2_raison_rupture_eha/autre" numFmtId="0">
      <sharedItems containsBlank="1" containsMixedTypes="1" containsNumber="1" containsInteger="1" minValue="0" maxValue="0"/>
    </cacheField>
    <cacheField name="q4_2_raison_rupture_eha/nsnr" numFmtId="0">
      <sharedItems containsBlank="1" containsMixedTypes="1" containsNumber="1" containsInteger="1" minValue="0" maxValue="0"/>
    </cacheField>
    <cacheField name="q4_2_1_autre_rupture_eha" numFmtId="0">
      <sharedItems containsBlank="1"/>
    </cacheField>
    <cacheField name="q4_3_produits_rupture_eha" numFmtId="0">
      <sharedItems containsBlank="1"/>
    </cacheField>
    <cacheField name="q4_3_produits_rupture_eha/savon_lessive" numFmtId="0">
      <sharedItems containsBlank="1" containsMixedTypes="1" containsNumber="1" containsInteger="1" minValue="0" maxValue="1"/>
    </cacheField>
    <cacheField name="q4_3_produits_rupture_eha/brosse_dent" numFmtId="0">
      <sharedItems containsBlank="1" containsMixedTypes="1" containsNumber="1" containsInteger="1" minValue="0" maxValue="1"/>
    </cacheField>
    <cacheField name="q4_3_produits_rupture_eha/dentrifrice" numFmtId="0">
      <sharedItems containsBlank="1" containsMixedTypes="1" containsNumber="1" containsInteger="1" minValue="0" maxValue="1"/>
    </cacheField>
    <cacheField name="q4_3_produits_rupture_eha/papier_toilette" numFmtId="0">
      <sharedItems containsBlank="1" containsMixedTypes="1" containsNumber="1" containsInteger="1" minValue="0" maxValue="1"/>
    </cacheField>
    <cacheField name="q4_3_produits_rupture_eha/serviettes_hygieniques" numFmtId="0">
      <sharedItems containsBlank="1" containsMixedTypes="1" containsNumber="1" containsInteger="1" minValue="0" maxValue="1"/>
    </cacheField>
    <cacheField name="q4_3_produits_rupture_eha/chlore_liquide" numFmtId="0">
      <sharedItems containsBlank="1" containsMixedTypes="1" containsNumber="1" containsInteger="1" minValue="0" maxValue="1"/>
    </cacheField>
    <cacheField name="q4_3_produits_rupture_eha/chlore_grain" numFmtId="0">
      <sharedItems containsBlank="1" containsMixedTypes="1" containsNumber="1" containsInteger="1" minValue="0" maxValue="1"/>
    </cacheField>
    <cacheField name="q4_3_produits_rupture_eha/savon_mains" numFmtId="0">
      <sharedItems containsBlank="1" containsMixedTypes="1" containsNumber="1" containsInteger="1" minValue="0" maxValue="1"/>
    </cacheField>
    <cacheField name="q4_3_produits_rupture_eha/aucun" numFmtId="0">
      <sharedItems containsBlank="1" containsMixedTypes="1" containsNumber="1" containsInteger="1" minValue="0" maxValue="0"/>
    </cacheField>
    <cacheField name="q4_4_credit_fournisseur_eha" numFmtId="0">
      <sharedItems containsBlank="1"/>
    </cacheField>
    <cacheField name="q4_4_capacite_stock_eha" numFmtId="0">
      <sharedItems containsBlank="1"/>
    </cacheField>
    <cacheField name="q4_4_origin_fourniseur_eha" numFmtId="0">
      <sharedItems containsBlank="1"/>
    </cacheField>
    <cacheField name="q4_5_1_departement_fourniseur_eha" numFmtId="0">
      <sharedItems containsBlank="1"/>
    </cacheField>
    <cacheField name="meme_dep_eha" numFmtId="0">
      <sharedItems containsBlank="1"/>
    </cacheField>
    <cacheField name="q4_5_2_commune_fourniseur_eha" numFmtId="0">
      <sharedItems containsBlank="1"/>
    </cacheField>
    <cacheField name="meme_com_food_001" numFmtId="0">
      <sharedItems containsBlank="1"/>
    </cacheField>
    <cacheField name="q5_1_couverture_simple1x2" numFmtId="0">
      <sharedItems containsBlank="1"/>
    </cacheField>
    <cacheField name="q5_2_prix_couverture_1m_2m" numFmtId="0">
      <sharedItems containsBlank="1" containsMixedTypes="1" containsNumber="1" containsInteger="1" minValue="150" maxValue="1000"/>
    </cacheField>
    <cacheField name="q5_1_2_unites_autre_couverture_simple1x2" numFmtId="0">
      <sharedItems containsBlank="1"/>
    </cacheField>
    <cacheField name="q5_1_2_unites_autre_couverture" numFmtId="0">
      <sharedItems containsBlank="1"/>
    </cacheField>
    <cacheField name="q5_2_prix_bas_autre_couverture_1m_2m" numFmtId="0">
      <sharedItems containsBlank="1"/>
    </cacheField>
    <cacheField name="photo_couverture" numFmtId="0">
      <sharedItems containsBlank="1"/>
    </cacheField>
    <cacheField name="note_ustensiles" numFmtId="0">
      <sharedItems containsBlank="1"/>
    </cacheField>
    <cacheField name="q6_1_articles_disponibles" numFmtId="0">
      <sharedItems containsBlank="1"/>
    </cacheField>
    <cacheField name="q6_1_articles_disponibles/casserole" numFmtId="0">
      <sharedItems containsBlank="1" containsMixedTypes="1" containsNumber="1" containsInteger="1" minValue="0" maxValue="1"/>
    </cacheField>
    <cacheField name="q6_1_articles_disponibles/poele" numFmtId="0">
      <sharedItems containsBlank="1" containsMixedTypes="1" containsNumber="1" containsInteger="1" minValue="0" maxValue="1"/>
    </cacheField>
    <cacheField name="q6_1_articles_disponibles/godet" numFmtId="0">
      <sharedItems containsBlank="1" containsMixedTypes="1" containsNumber="1" containsInteger="1" minValue="0" maxValue="1"/>
    </cacheField>
    <cacheField name="q6_1_articles_disponibles/assiette" numFmtId="0">
      <sharedItems containsBlank="1" containsMixedTypes="1" containsNumber="1" containsInteger="1" minValue="0" maxValue="1"/>
    </cacheField>
    <cacheField name="q6_1_articles_disponibles/cuillere_manger" numFmtId="0">
      <sharedItems containsBlank="1" containsMixedTypes="1" containsNumber="1" containsInteger="1" minValue="0" maxValue="1"/>
    </cacheField>
    <cacheField name="q6_1_articles_disponibles/couteau_cuisine" numFmtId="0">
      <sharedItems containsBlank="1" containsMixedTypes="1" containsNumber="1" containsInteger="1" minValue="0" maxValue="1"/>
    </cacheField>
    <cacheField name="q6_1_articles_disponibles/cuillere_service" numFmtId="0">
      <sharedItems containsBlank="1" containsMixedTypes="1" containsNumber="1" containsInteger="1" minValue="0" maxValue="1"/>
    </cacheField>
    <cacheField name="q6_1_articles_disponibles/aucun" numFmtId="0">
      <sharedItems containsBlank="1" containsMixedTypes="1" containsNumber="1" containsInteger="1" minValue="0" maxValue="0"/>
    </cacheField>
    <cacheField name="q6_2_taille_casserole" numFmtId="0">
      <sharedItems containsBlank="1"/>
    </cacheField>
    <cacheField name="q6_2_prix_casserole_grande" numFmtId="0">
      <sharedItems containsBlank="1" containsMixedTypes="1" containsNumber="1" containsInteger="1" minValue="750" maxValue="6000"/>
    </cacheField>
    <cacheField name="q6_2_prix_casserole_moyen" numFmtId="0">
      <sharedItems containsBlank="1" containsMixedTypes="1" containsNumber="1" containsInteger="1" minValue="175" maxValue="1500"/>
    </cacheField>
    <cacheField name="q6_2_prix_poele" numFmtId="0">
      <sharedItems containsBlank="1" containsMixedTypes="1" containsNumber="1" containsInteger="1" minValue="100" maxValue="900"/>
    </cacheField>
    <cacheField name="q6_2_prix_godet" numFmtId="0">
      <sharedItems containsBlank="1" containsMixedTypes="1" containsNumber="1" minValue="25" maxValue="200"/>
    </cacheField>
    <cacheField name="q6_2_prix_assiette" numFmtId="0">
      <sharedItems containsBlank="1" containsMixedTypes="1" containsNumber="1" minValue="50" maxValue="200"/>
    </cacheField>
    <cacheField name="q6_2_prix_cuillere_manger" numFmtId="0">
      <sharedItems containsBlank="1" containsMixedTypes="1" containsNumber="1" minValue="10" maxValue="25"/>
    </cacheField>
    <cacheField name="q6_2_prix_cuillere_service" numFmtId="0">
      <sharedItems containsBlank="1" containsMixedTypes="1" containsNumber="1" containsInteger="1" minValue="50" maxValue="250"/>
    </cacheField>
    <cacheField name="q6_2_prix_couteau" numFmtId="0">
      <sharedItems containsBlank="1" containsMixedTypes="1" containsNumber="1" containsInteger="1" minValue="50" maxValue="150"/>
    </cacheField>
    <cacheField name="q4_1_ruptures_cuisine" numFmtId="0">
      <sharedItems containsBlank="1"/>
    </cacheField>
    <cacheField name="note_ustensiles_001" numFmtId="0">
      <sharedItems containsBlank="1"/>
    </cacheField>
    <cacheField name="q7_1_articles_disponibles" numFmtId="0">
      <sharedItems containsBlank="1"/>
    </cacheField>
    <cacheField name="q7_1_articles_disponibles/bokit" numFmtId="0">
      <sharedItems containsBlank="1" containsMixedTypes="1" containsNumber="1" containsInteger="1" minValue="0" maxValue="1"/>
    </cacheField>
    <cacheField name="q7_1_articles_disponibles/bassine" numFmtId="0">
      <sharedItems containsBlank="1" containsMixedTypes="1" containsNumber="1" containsInteger="1" minValue="0" maxValue="1"/>
    </cacheField>
    <cacheField name="q7_1_articles_disponibles/eponge" numFmtId="0">
      <sharedItems containsBlank="1" containsMixedTypes="1" containsNumber="1" containsInteger="1" minValue="0" maxValue="1"/>
    </cacheField>
    <cacheField name="q7_2_prix_bokit" numFmtId="0">
      <sharedItems containsBlank="1" containsMixedTypes="1" containsNumber="1" containsInteger="1" minValue="125" maxValue="400"/>
    </cacheField>
    <cacheField name="q7_2_prix_bassine" numFmtId="0">
      <sharedItems containsBlank="1" containsMixedTypes="1" containsNumber="1" containsInteger="1" minValue="75" maxValue="750"/>
    </cacheField>
    <cacheField name="q7_2_prix_eponge" numFmtId="0">
      <sharedItems containsBlank="1" containsMixedTypes="1" containsNumber="1" containsInteger="1" minValue="15" maxValue="30"/>
    </cacheField>
    <cacheField name="q4_1_ruptures_nettoyage" numFmtId="0">
      <sharedItems containsBlank="1"/>
    </cacheField>
    <cacheField name="q7_1_prix_charbon" numFmtId="0">
      <sharedItems containsBlank="1" containsMixedTypes="1" containsNumber="1" containsInteger="1" minValue="25" maxValue="150"/>
    </cacheField>
    <cacheField name="q4_1_ruptures_charbon" numFmtId="0">
      <sharedItems containsBlank="1"/>
    </cacheField>
    <cacheField name="q9_incidents" numFmtId="0">
      <sharedItems containsBlank="1"/>
    </cacheField>
    <cacheField name="q9_incidents_details" numFmtId="0">
      <sharedItems containsBlank="1"/>
    </cacheField>
    <cacheField name="q9_incidents_details/vol" numFmtId="0">
      <sharedItems containsBlank="1" containsMixedTypes="1" containsNumber="1" containsInteger="1" minValue="0" maxValue="1"/>
    </cacheField>
    <cacheField name="q9_incidents_details/affrontement" numFmtId="0">
      <sharedItems containsBlank="1" containsMixedTypes="1" containsNumber="1" containsInteger="1" minValue="0" maxValue="1"/>
    </cacheField>
    <cacheField name="q9_incidents_details/manifestations" numFmtId="0">
      <sharedItems containsBlank="1" containsMixedTypes="1" containsNumber="1" containsInteger="1" minValue="0" maxValue="1"/>
    </cacheField>
    <cacheField name="q9_incidents_details/hibernation" numFmtId="0">
      <sharedItems containsBlank="1" containsMixedTypes="1" containsNumber="1" containsInteger="1" minValue="0" maxValue="1"/>
    </cacheField>
    <cacheField name="q9_incidents_details/violence_genre" numFmtId="0">
      <sharedItems containsBlank="1" containsMixedTypes="1" containsNumber="1" containsInteger="1" minValue="0" maxValue="0"/>
    </cacheField>
    <cacheField name="q9_incidents_details/autre" numFmtId="0">
      <sharedItems containsBlank="1" containsMixedTypes="1" containsNumber="1" containsInteger="1" minValue="0" maxValue="1"/>
    </cacheField>
    <cacheField name="q9_incidents_autre" numFmtId="0">
      <sharedItems containsBlank="1"/>
    </cacheField>
    <cacheField name="q9_preocupations" numFmtId="0">
      <sharedItems containsBlank="1"/>
    </cacheField>
    <cacheField name="q9_preocupations/vols" numFmtId="0">
      <sharedItems containsBlank="1" containsMixedTypes="1" containsNumber="1" containsInteger="1" minValue="0" maxValue="1"/>
    </cacheField>
    <cacheField name="q9_preocupations/clients" numFmtId="0">
      <sharedItems containsBlank="1" containsMixedTypes="1" containsNumber="1" containsInteger="1" minValue="0" maxValue="1"/>
    </cacheField>
    <cacheField name="q9_preocupations/prix" numFmtId="0">
      <sharedItems containsBlank="1" containsMixedTypes="1" containsNumber="1" containsInteger="1" minValue="0" maxValue="1"/>
    </cacheField>
    <cacheField name="q9_preocupations/reappro" numFmtId="0">
      <sharedItems containsBlank="1" containsMixedTypes="1" containsNumber="1" containsInteger="1" minValue="0" maxValue="1"/>
    </cacheField>
    <cacheField name="q9_preocupations/violence" numFmtId="0">
      <sharedItems containsBlank="1" containsMixedTypes="1" containsNumber="1" containsInteger="1" minValue="0" maxValue="1"/>
    </cacheField>
    <cacheField name="q9_preocupations/aucune" numFmtId="0">
      <sharedItems containsBlank="1" containsMixedTypes="1" containsNumber="1" containsInteger="1" minValue="0" maxValue="1"/>
    </cacheField>
    <cacheField name="q9_preocupations/autre" numFmtId="0">
      <sharedItems containsBlank="1" containsMixedTypes="1" containsNumber="1" containsInteger="1" minValue="0" maxValue="1"/>
    </cacheField>
    <cacheField name="q9_preocupations/nsnr" numFmtId="0">
      <sharedItems containsBlank="1" containsMixedTypes="1" containsNumber="1" containsInteger="1" minValue="0" maxValue="1"/>
    </cacheField>
    <cacheField name="q9_preocupations_details" numFmtId="0">
      <sharedItems containsBlank="1"/>
    </cacheField>
    <cacheField name="q9_reappro" numFmtId="0">
      <sharedItems containsBlank="1"/>
    </cacheField>
    <cacheField name="q9_reappro_autre" numFmtId="0">
      <sharedItems containsBlank="1"/>
    </cacheField>
    <cacheField name="q9_reappro_details" numFmtId="0">
      <sharedItems containsBlank="1"/>
    </cacheField>
    <cacheField name="q9_reappro_details/nourriture" numFmtId="0">
      <sharedItems containsBlank="1" containsMixedTypes="1" containsNumber="1" containsInteger="1" minValue="0" maxValue="1"/>
    </cacheField>
    <cacheField name="q9_reappro_details/wash" numFmtId="0">
      <sharedItems containsBlank="1" containsMixedTypes="1" containsNumber="1" containsInteger="1" minValue="0" maxValue="1"/>
    </cacheField>
    <cacheField name="q9_reappro_details/couverture" numFmtId="0">
      <sharedItems containsBlank="1" containsMixedTypes="1" containsNumber="1" containsInteger="1" minValue="0" maxValue="1"/>
    </cacheField>
    <cacheField name="q9_reappro_details/cuisine" numFmtId="0">
      <sharedItems containsBlank="1" containsMixedTypes="1" containsNumber="1" containsInteger="1" minValue="0" maxValue="1"/>
    </cacheField>
    <cacheField name="q9_reappro_details/nettoyage_stockage" numFmtId="0">
      <sharedItems containsBlank="1" containsMixedTypes="1" containsNumber="1" containsInteger="1" minValue="0" maxValue="1"/>
    </cacheField>
    <cacheField name="q9_reappro_details/charbon" numFmtId="0">
      <sharedItems containsBlank="1" containsMixedTypes="1" containsNumber="1" containsInteger="1" minValue="0" maxValue="1"/>
    </cacheField>
    <cacheField name="q9_reappro_details/aucun" numFmtId="0">
      <sharedItems containsBlank="1" containsMixedTypes="1" containsNumber="1" containsInteger="1" minValue="0" maxValue="0"/>
    </cacheField>
    <cacheField name="q05_commune_test" numFmtId="0">
      <sharedItems containsBlank="1"/>
    </cacheField>
    <cacheField name="q1_2_client_marche" numFmtId="0">
      <sharedItems containsBlank="1"/>
    </cacheField>
    <cacheField name="q2_1_type_source" numFmtId="0">
      <sharedItems containsBlank="1"/>
    </cacheField>
    <cacheField name="q2_1_type_source_autre" numFmtId="0">
      <sharedItems containsBlank="1"/>
    </cacheField>
    <cacheField name="source_eau" numFmtId="0">
      <sharedItems containsBlank="1"/>
    </cacheField>
    <cacheField name="nom_source_eau" numFmtId="0">
      <sharedItems containsBlank="1"/>
    </cacheField>
    <cacheField name="source_eau_all" numFmtId="0">
      <sharedItems containsBlank="1"/>
    </cacheField>
    <cacheField name="q2_1_type_source_derniere_fois_autre_raison" numFmtId="0">
      <sharedItems containsBlank="1"/>
    </cacheField>
    <cacheField name="q2_1_type_source_derniere_fois_autre_raison_autre" numFmtId="0">
      <sharedItems containsBlank="1"/>
    </cacheField>
    <cacheField name="q3_1_distance_eau" numFmtId="0">
      <sharedItems containsBlank="1"/>
    </cacheField>
    <cacheField name="q2_3_eau_quantite_1gal" numFmtId="0">
      <sharedItems containsBlank="1"/>
    </cacheField>
    <cacheField name="nom_unite_autre_eau_1" numFmtId="0">
      <sharedItems containsBlank="1"/>
    </cacheField>
    <cacheField name="unite_autre_eau_connue" numFmtId="0">
      <sharedItems containsBlank="1"/>
    </cacheField>
    <cacheField name="note_autre_unite" numFmtId="0">
      <sharedItems containsBlank="1"/>
    </cacheField>
    <cacheField name="q2_3_eau_autre_unite" numFmtId="0">
      <sharedItems containsBlank="1"/>
    </cacheField>
    <cacheField name="nom_unite_autre_eau_2" numFmtId="0">
      <sharedItems containsBlank="1"/>
    </cacheField>
    <cacheField name="unite_autre_eau_autre" numFmtId="0">
      <sharedItems containsBlank="1"/>
    </cacheField>
    <cacheField name="q2_3_eau_autre_unite_quantite" numFmtId="0">
      <sharedItems containsBlank="1" containsMixedTypes="1" containsNumber="1" containsInteger="1" minValue="5" maxValue="5"/>
    </cacheField>
    <cacheField name="q2_4_prix_eau_connue" numFmtId="0">
      <sharedItems containsBlank="1" containsMixedTypes="1" containsNumber="1" containsInteger="1" minValue="0" maxValue="75"/>
    </cacheField>
    <cacheField name="eau_prix_connu" numFmtId="0">
      <sharedItems containsBlank="1" containsMixedTypes="1" containsNumber="1" minValue="0" maxValue="50"/>
    </cacheField>
    <cacheField name="q2_4_prix_eau_autre" numFmtId="0">
      <sharedItems containsBlank="1" containsMixedTypes="1" containsNumber="1" containsInteger="1" minValue="0" maxValue="0"/>
    </cacheField>
    <cacheField name="eau_prix_unite_converti_1gal" numFmtId="0">
      <sharedItems containsBlank="1" containsMixedTypes="1" containsNumber="1" containsInteger="1" minValue="0" maxValue="0"/>
    </cacheField>
    <cacheField name="eau_prix" numFmtId="0">
      <sharedItems containsBlank="1" containsMixedTypes="1" containsNumber="1" minValue="0" maxValue="50"/>
    </cacheField>
    <cacheField name="q3_1_traitement_eau" numFmtId="0">
      <sharedItems containsBlank="1"/>
    </cacheField>
    <cacheField name="q3_1_traitement_eau_non" numFmtId="0">
      <sharedItems containsBlank="1"/>
    </cacheField>
    <cacheField name="q3_1_ruptures_eau" numFmtId="0">
      <sharedItems containsBlank="1"/>
    </cacheField>
    <cacheField name="q3_3_raisons_ruptures_eau" numFmtId="0">
      <sharedItems containsBlank="1"/>
    </cacheField>
    <cacheField name="q3_3_raisons_ruptures_eau/insecu" numFmtId="0">
      <sharedItems containsBlank="1" containsMixedTypes="1" containsNumber="1" containsInteger="1" minValue="0" maxValue="1"/>
    </cacheField>
    <cacheField name="q3_3_raisons_ruptures_eau/pb_transport" numFmtId="0">
      <sharedItems containsBlank="1" containsMixedTypes="1" containsNumber="1" containsInteger="1" minValue="0" maxValue="1"/>
    </cacheField>
    <cacheField name="q3_3_raisons_ruptures_eau/catastrophe" numFmtId="0">
      <sharedItems containsBlank="1" containsMixedTypes="1" containsNumber="1" containsInteger="1" minValue="0" maxValue="1"/>
    </cacheField>
    <cacheField name="q3_3_raisons_ruptures_eau/secheresse" numFmtId="0">
      <sharedItems containsBlank="1" containsMixedTypes="1" containsNumber="1" containsInteger="1" minValue="0" maxValue="1"/>
    </cacheField>
    <cacheField name="q3_3_raisons_ruptures_eau/infrastructures" numFmtId="0">
      <sharedItems containsBlank="1" containsMixedTypes="1" containsNumber="1" containsInteger="1" minValue="0" maxValue="1"/>
    </cacheField>
    <cacheField name="q3_3_raisons_ruptures_eau/technique" numFmtId="0">
      <sharedItems containsBlank="1" containsMixedTypes="1" containsNumber="1" containsInteger="1" minValue="0" maxValue="1"/>
    </cacheField>
    <cacheField name="q3_3_raisons_ruptures_eau/politique" numFmtId="0">
      <sharedItems containsBlank="1" containsMixedTypes="1" containsNumber="1" containsInteger="1" minValue="0" maxValue="0"/>
    </cacheField>
    <cacheField name="q3_3_raisons_ruptures_eau/contamination" numFmtId="0">
      <sharedItems containsBlank="1" containsMixedTypes="1" containsNumber="1" containsInteger="1" minValue="0" maxValue="0"/>
    </cacheField>
    <cacheField name="q3_3_raisons_ruptures_eau/camion" numFmtId="0">
      <sharedItems containsBlank="1" containsMixedTypes="1" containsNumber="1" containsInteger="1" minValue="0" maxValue="1"/>
    </cacheField>
    <cacheField name="q3_3_raisons_ruptures_eau/autre" numFmtId="0">
      <sharedItems containsBlank="1" containsMixedTypes="1" containsNumber="1" containsInteger="1" minValue="0" maxValue="1"/>
    </cacheField>
    <cacheField name="q3_3_raisons_ruptures_eau/nsnr" numFmtId="0">
      <sharedItems containsBlank="1" containsMixedTypes="1" containsNumber="1" containsInteger="1" minValue="0"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66">
  <r>
    <x v="0"/>
  </r>
  <r>
    <x v="1"/>
  </r>
  <r>
    <x v="1"/>
  </r>
  <r>
    <x v="1"/>
  </r>
  <r>
    <x v="1"/>
  </r>
  <r>
    <x v="1"/>
  </r>
  <r>
    <x v="1"/>
  </r>
  <r>
    <x v="1"/>
  </r>
  <r>
    <x v="2"/>
  </r>
  <r>
    <x v="2"/>
  </r>
  <r>
    <x v="2"/>
  </r>
  <r>
    <x v="2"/>
  </r>
  <r>
    <x v="2"/>
  </r>
  <r>
    <x v="2"/>
  </r>
  <r>
    <x v="2"/>
  </r>
  <r>
    <x v="2"/>
  </r>
  <r>
    <x v="3"/>
  </r>
  <r>
    <x v="3"/>
  </r>
  <r>
    <x v="3"/>
  </r>
  <r>
    <x v="3"/>
  </r>
  <r>
    <x v="3"/>
  </r>
  <r>
    <x v="3"/>
  </r>
  <r>
    <x v="3"/>
  </r>
  <r>
    <x v="3"/>
  </r>
  <r>
    <x v="3"/>
  </r>
  <r>
    <x v="3"/>
  </r>
  <r>
    <x v="3"/>
  </r>
  <r>
    <x v="3"/>
  </r>
  <r>
    <x v="3"/>
  </r>
  <r>
    <x v="3"/>
  </r>
  <r>
    <x v="3"/>
  </r>
  <r>
    <x v="3"/>
  </r>
  <r>
    <x v="3"/>
  </r>
  <r>
    <x v="4"/>
  </r>
  <r>
    <x v="4"/>
  </r>
  <r>
    <x v="4"/>
  </r>
  <r>
    <x v="4"/>
  </r>
  <r>
    <x v="4"/>
  </r>
  <r>
    <x v="4"/>
  </r>
  <r>
    <x v="4"/>
  </r>
  <r>
    <x v="4"/>
  </r>
  <r>
    <x v="4"/>
  </r>
  <r>
    <x v="4"/>
  </r>
  <r>
    <x v="4"/>
  </r>
  <r>
    <x v="4"/>
  </r>
  <r>
    <x v="4"/>
  </r>
  <r>
    <x v="4"/>
  </r>
  <r>
    <x v="4"/>
  </r>
  <r>
    <x v="4"/>
  </r>
  <r>
    <x v="4"/>
  </r>
  <r>
    <x v="4"/>
  </r>
  <r>
    <x v="1"/>
  </r>
  <r>
    <x v="1"/>
  </r>
  <r>
    <x v="1"/>
  </r>
  <r>
    <x v="1"/>
  </r>
  <r>
    <x v="1"/>
  </r>
  <r>
    <x v="0"/>
  </r>
  <r>
    <x v="0"/>
  </r>
  <r>
    <x v="0"/>
  </r>
  <r>
    <x v="0"/>
  </r>
  <r>
    <x v="0"/>
  </r>
  <r>
    <x v="0"/>
  </r>
  <r>
    <x v="0"/>
  </r>
  <r>
    <x v="0"/>
  </r>
  <r>
    <x v="0"/>
  </r>
  <r>
    <x v="0"/>
  </r>
  <r>
    <x v="0"/>
  </r>
  <r>
    <x v="0"/>
  </r>
  <r>
    <x v="0"/>
  </r>
  <r>
    <x v="0"/>
  </r>
  <r>
    <x v="5"/>
  </r>
  <r>
    <x v="5"/>
  </r>
  <r>
    <x v="5"/>
  </r>
  <r>
    <x v="5"/>
  </r>
  <r>
    <x v="5"/>
  </r>
  <r>
    <x v="5"/>
  </r>
  <r>
    <x v="5"/>
  </r>
  <r>
    <x v="5"/>
  </r>
  <r>
    <x v="5"/>
  </r>
  <r>
    <x v="5"/>
  </r>
  <r>
    <x v="5"/>
  </r>
  <r>
    <x v="5"/>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1"/>
  </r>
  <r>
    <x v="1"/>
  </r>
  <r>
    <x v="1"/>
  </r>
  <r>
    <x v="1"/>
  </r>
  <r>
    <x v="1"/>
  </r>
  <r>
    <x v="1"/>
  </r>
  <r>
    <x v="7"/>
  </r>
  <r>
    <x v="7"/>
  </r>
  <r>
    <x v="7"/>
  </r>
  <r>
    <x v="7"/>
  </r>
  <r>
    <x v="7"/>
  </r>
  <r>
    <x v="7"/>
  </r>
  <r>
    <x v="7"/>
  </r>
  <r>
    <x v="7"/>
  </r>
  <r>
    <x v="7"/>
  </r>
  <r>
    <x v="7"/>
  </r>
  <r>
    <x v="1"/>
  </r>
  <r>
    <x v="1"/>
  </r>
  <r>
    <x v="1"/>
  </r>
  <r>
    <x v="1"/>
  </r>
  <r>
    <x v="8"/>
  </r>
  <r>
    <x v="8"/>
  </r>
  <r>
    <x v="8"/>
  </r>
  <r>
    <x v="8"/>
  </r>
  <r>
    <x v="8"/>
  </r>
  <r>
    <x v="8"/>
  </r>
  <r>
    <x v="8"/>
  </r>
  <r>
    <x v="8"/>
  </r>
  <r>
    <x v="8"/>
  </r>
  <r>
    <x v="8"/>
  </r>
  <r>
    <x v="8"/>
  </r>
  <r>
    <x v="8"/>
  </r>
  <r>
    <x v="8"/>
  </r>
  <r>
    <x v="8"/>
  </r>
  <r>
    <x v="8"/>
  </r>
  <r>
    <x v="8"/>
  </r>
  <r>
    <x v="8"/>
  </r>
  <r>
    <x v="8"/>
  </r>
  <r>
    <x v="8"/>
  </r>
  <r>
    <x v="8"/>
  </r>
  <r>
    <x v="8"/>
  </r>
  <r>
    <x v="5"/>
  </r>
  <r>
    <x v="5"/>
  </r>
  <r>
    <x v="5"/>
  </r>
  <r>
    <x v="5"/>
  </r>
  <r>
    <x v="5"/>
  </r>
  <r>
    <x v="5"/>
  </r>
  <r>
    <x v="5"/>
  </r>
  <r>
    <x v="5"/>
  </r>
  <r>
    <x v="5"/>
  </r>
  <r>
    <x v="5"/>
  </r>
  <r>
    <x v="5"/>
  </r>
  <r>
    <x v="5"/>
  </r>
  <r>
    <x v="5"/>
  </r>
  <r>
    <x v="5"/>
  </r>
  <r>
    <x v="5"/>
  </r>
  <r>
    <x v="5"/>
  </r>
  <r>
    <x v="5"/>
  </r>
  <r>
    <x v="5"/>
  </r>
  <r>
    <x v="5"/>
  </r>
  <r>
    <x v="5"/>
  </r>
  <r>
    <x v="5"/>
  </r>
  <r>
    <x v="5"/>
  </r>
  <r>
    <x v="9"/>
  </r>
  <r>
    <x v="9"/>
  </r>
  <r>
    <x v="9"/>
  </r>
  <r>
    <x v="9"/>
  </r>
  <r>
    <x v="9"/>
  </r>
  <r>
    <x v="9"/>
  </r>
  <r>
    <x v="9"/>
  </r>
  <r>
    <x v="9"/>
  </r>
  <r>
    <x v="9"/>
  </r>
  <r>
    <x v="9"/>
  </r>
  <r>
    <x v="9"/>
  </r>
  <r>
    <x v="9"/>
  </r>
  <r>
    <x v="9"/>
  </r>
  <r>
    <x v="9"/>
  </r>
  <r>
    <x v="9"/>
  </r>
  <r>
    <x v="9"/>
  </r>
  <r>
    <x v="9"/>
  </r>
  <r>
    <x v="9"/>
  </r>
  <r>
    <x v="9"/>
  </r>
  <r>
    <x v="9"/>
  </r>
  <r>
    <x v="9"/>
  </r>
  <r>
    <x v="9"/>
  </r>
  <r>
    <x v="9"/>
  </r>
  <r>
    <x v="7"/>
  </r>
  <r>
    <x v="7"/>
  </r>
  <r>
    <x v="7"/>
  </r>
  <r>
    <x v="7"/>
  </r>
  <r>
    <x v="7"/>
  </r>
  <r>
    <x v="7"/>
  </r>
  <r>
    <x v="7"/>
  </r>
  <r>
    <x v="7"/>
  </r>
  <r>
    <x v="7"/>
  </r>
  <r>
    <x v="7"/>
  </r>
  <r>
    <x v="7"/>
  </r>
  <r>
    <x v="7"/>
  </r>
  <r>
    <x v="7"/>
  </r>
  <r>
    <x v="5"/>
  </r>
  <r>
    <x v="5"/>
  </r>
  <r>
    <x v="5"/>
  </r>
  <r>
    <x v="5"/>
  </r>
  <r>
    <x v="5"/>
  </r>
  <r>
    <x v="5"/>
  </r>
  <r>
    <x v="5"/>
  </r>
  <r>
    <x v="5"/>
  </r>
  <r>
    <x v="5"/>
  </r>
  <r>
    <x v="5"/>
  </r>
  <r>
    <x v="5"/>
  </r>
  <r>
    <x v="5"/>
  </r>
  <r>
    <x v="5"/>
  </r>
  <r>
    <x v="5"/>
  </r>
  <r>
    <x v="5"/>
  </r>
  <r>
    <x v="7"/>
  </r>
  <r>
    <x v="7"/>
  </r>
  <r>
    <x v="7"/>
  </r>
  <r>
    <x v="7"/>
  </r>
  <r>
    <x v="7"/>
  </r>
  <r>
    <x v="7"/>
  </r>
  <r>
    <x v="7"/>
  </r>
  <r>
    <x v="7"/>
  </r>
  <r>
    <x v="7"/>
  </r>
  <r>
    <x v="7"/>
  </r>
  <r>
    <x v="10"/>
  </r>
  <r>
    <x v="10"/>
  </r>
  <r>
    <x v="10"/>
  </r>
  <r>
    <x v="10"/>
  </r>
  <r>
    <x v="10"/>
  </r>
  <r>
    <x v="10"/>
  </r>
  <r>
    <x v="10"/>
  </r>
  <r>
    <x v="10"/>
  </r>
  <r>
    <x v="10"/>
  </r>
  <r>
    <x v="10"/>
  </r>
  <r>
    <x v="10"/>
  </r>
  <r>
    <x v="10"/>
  </r>
  <r>
    <x v="10"/>
  </r>
  <r>
    <x v="10"/>
  </r>
  <r>
    <x v="10"/>
  </r>
  <r>
    <x v="10"/>
  </r>
  <r>
    <x v="10"/>
  </r>
  <r>
    <x v="10"/>
  </r>
  <r>
    <x v="10"/>
  </r>
  <r>
    <x v="10"/>
  </r>
  <r>
    <x v="10"/>
  </r>
  <r>
    <x v="10"/>
  </r>
  <r>
    <x v="10"/>
  </r>
  <r>
    <x v="10"/>
  </r>
  <r>
    <x v="10"/>
  </r>
  <r>
    <x v="10"/>
  </r>
  <r>
    <x v="11"/>
  </r>
</pivotCacheRecords>
</file>

<file path=xl/pivotCache/pivotCacheRecords10.xml><?xml version="1.0" encoding="utf-8"?>
<pivotCacheRecords xmlns="http://schemas.openxmlformats.org/spreadsheetml/2006/main" xmlns:r="http://schemas.openxmlformats.org/officeDocument/2006/relationships" count="266">
  <r>
    <x v="0"/>
    <s v="Cité Soleil"/>
    <s v="Cité Soleil"/>
    <s v="Terre-noire"/>
    <s v="Marché de Terre Noire"/>
    <s v="Milieu urbain"/>
    <s v="Enquête auprès d'un client (pour l'eau de boisson et la situation sécuritaire)"/>
    <x v="0"/>
    <s v=""/>
    <s v=""/>
    <s v=""/>
    <s v=""/>
    <s v=""/>
    <s v=""/>
    <s v=""/>
    <s v=""/>
    <s v=""/>
    <s v=""/>
    <s v=""/>
    <s v=""/>
    <s v=""/>
    <s v=""/>
    <s v=""/>
    <s v=""/>
    <s v=""/>
    <s v=""/>
    <s v=""/>
    <s v=""/>
    <s v=""/>
    <s v=""/>
    <s v=""/>
    <s v=""/>
    <s v=""/>
    <s v=""/>
    <x v="0"/>
    <x v="0"/>
  </r>
  <r>
    <x v="1"/>
    <s v="L'Estère"/>
    <s v="L'Estère"/>
    <s v="Centre-ville de l'Estère"/>
    <s v="Marché L'Estère"/>
    <s v="Milieu urbain"/>
    <s v="Enquête auprès d'un client (pour l'eau de boisson et la situation sécuritaire)"/>
    <x v="1"/>
    <s v=""/>
    <s v=""/>
    <s v=""/>
    <s v=""/>
    <s v=""/>
    <s v=""/>
    <s v=""/>
    <s v=""/>
    <s v=""/>
    <s v=""/>
    <s v=""/>
    <s v=""/>
    <s v=""/>
    <s v=""/>
    <s v=""/>
    <s v=""/>
    <s v=""/>
    <s v=""/>
    <s v=""/>
    <s v=""/>
    <s v=""/>
    <s v=""/>
    <s v=""/>
    <s v=""/>
    <s v=""/>
    <s v=""/>
    <x v="0"/>
    <x v="0"/>
  </r>
  <r>
    <x v="1"/>
    <s v="L'Estère"/>
    <s v="L'Estère"/>
    <s v="Centre-ville de l'Estère"/>
    <s v="Marché L'Estère"/>
    <s v="Milieu urbain"/>
    <s v="Enquête auprès d'un client (pour l'eau de boisson et la situation sécuritaire)"/>
    <x v="0"/>
    <s v=""/>
    <s v=""/>
    <s v=""/>
    <s v=""/>
    <s v=""/>
    <s v=""/>
    <s v=""/>
    <s v=""/>
    <s v=""/>
    <s v=""/>
    <s v=""/>
    <s v=""/>
    <s v=""/>
    <s v=""/>
    <s v=""/>
    <s v=""/>
    <s v=""/>
    <s v=""/>
    <s v=""/>
    <s v=""/>
    <s v=""/>
    <s v=""/>
    <s v=""/>
    <s v=""/>
    <s v=""/>
    <s v=""/>
    <x v="0"/>
    <x v="0"/>
  </r>
  <r>
    <x v="1"/>
    <s v="L'Estère"/>
    <s v="L'Estère"/>
    <s v="Centre-ville de l'Estère"/>
    <s v="Marché L'Estère"/>
    <s v="Milieu urbain"/>
    <s v="Enquête auprès d'un client (pour l'eau de boisson et la situation sécuritaire)"/>
    <x v="0"/>
    <s v=""/>
    <s v=""/>
    <s v=""/>
    <s v=""/>
    <s v=""/>
    <s v=""/>
    <s v=""/>
    <s v=""/>
    <s v=""/>
    <s v=""/>
    <s v=""/>
    <s v=""/>
    <s v=""/>
    <s v=""/>
    <s v=""/>
    <s v=""/>
    <s v=""/>
    <s v=""/>
    <s v=""/>
    <s v=""/>
    <s v=""/>
    <s v=""/>
    <s v=""/>
    <s v=""/>
    <s v=""/>
    <s v=""/>
    <x v="0"/>
    <x v="0"/>
  </r>
  <r>
    <x v="1"/>
    <s v="L'Estère"/>
    <s v="L'Estère"/>
    <s v="Centre-ville de l'Estère"/>
    <s v="Marché L'Estère"/>
    <s v="Milieu urbain"/>
    <s v="Enquête auprès d'un client (pour l'eau de boisson et la situation sécuritaire)"/>
    <x v="0"/>
    <s v=""/>
    <s v=""/>
    <s v=""/>
    <s v=""/>
    <s v=""/>
    <s v=""/>
    <s v=""/>
    <s v=""/>
    <s v=""/>
    <s v=""/>
    <s v=""/>
    <s v=""/>
    <s v=""/>
    <s v=""/>
    <s v=""/>
    <s v=""/>
    <s v=""/>
    <s v=""/>
    <s v=""/>
    <s v=""/>
    <s v=""/>
    <s v=""/>
    <s v=""/>
    <s v=""/>
    <s v=""/>
    <s v=""/>
    <x v="0"/>
    <x v="0"/>
  </r>
  <r>
    <x v="1"/>
    <s v="L'Estère"/>
    <s v="L'Estère"/>
    <s v="Centre-ville de l'Estère"/>
    <s v="Marché L'Estère"/>
    <s v="Milieu urbain"/>
    <s v="Enquête auprès d'un client (pour l'eau de boisson et la situation sécuritaire)"/>
    <x v="1"/>
    <s v=""/>
    <s v=""/>
    <s v=""/>
    <s v=""/>
    <s v=""/>
    <s v=""/>
    <s v=""/>
    <s v=""/>
    <s v=""/>
    <s v=""/>
    <s v=""/>
    <s v=""/>
    <s v=""/>
    <s v=""/>
    <s v=""/>
    <s v=""/>
    <s v=""/>
    <s v=""/>
    <s v=""/>
    <s v=""/>
    <s v=""/>
    <s v=""/>
    <s v=""/>
    <s v=""/>
    <s v=""/>
    <s v=""/>
    <x v="0"/>
    <x v="0"/>
  </r>
  <r>
    <x v="1"/>
    <s v="L'Estère"/>
    <s v="L'Estère"/>
    <s v="Centre-ville de l'Estère"/>
    <s v="Marché L'Estère"/>
    <s v="Milieu urbain"/>
    <s v="Enquête auprès d'un marchand"/>
    <x v="0"/>
    <s v=""/>
    <s v=""/>
    <s v="Détaillant sur une table"/>
    <s v=""/>
    <s v="Charbon de bois"/>
    <n v="0"/>
    <n v="0"/>
    <n v="0"/>
    <n v="0"/>
    <n v="0"/>
    <n v="1"/>
    <n v="0"/>
    <s v="charbon"/>
    <s v="Charbon de bois"/>
    <s v="En espèces (Gourde)"/>
    <n v="1"/>
    <n v="0"/>
    <n v="0"/>
    <n v="0"/>
    <n v="0"/>
    <n v="0"/>
    <n v="0"/>
    <n v="0"/>
    <n v="0"/>
    <n v="0"/>
    <s v=""/>
    <x v="1"/>
    <x v="1"/>
  </r>
  <r>
    <x v="1"/>
    <s v="L'Estère"/>
    <s v="L'Estère"/>
    <s v="Centre-ville de l'Estère"/>
    <s v="Marché L'Estère"/>
    <s v="Milieu urbain"/>
    <s v="Enquête auprès d'un marchand"/>
    <x v="0"/>
    <s v=""/>
    <s v=""/>
    <s v="Détaillant sur une table"/>
    <s v=""/>
    <s v="Charbon de bois"/>
    <n v="0"/>
    <n v="0"/>
    <n v="0"/>
    <n v="0"/>
    <n v="0"/>
    <n v="1"/>
    <n v="0"/>
    <s v="charbon"/>
    <s v="Charbon de bois"/>
    <s v="En espèces (Gourde)"/>
    <n v="1"/>
    <n v="0"/>
    <n v="0"/>
    <n v="0"/>
    <n v="0"/>
    <n v="0"/>
    <n v="0"/>
    <n v="0"/>
    <n v="0"/>
    <n v="0"/>
    <s v=""/>
    <x v="1"/>
    <x v="1"/>
  </r>
  <r>
    <x v="0"/>
    <s v="Croix-Des-Bouquets"/>
    <s v="Croix-Des-Bouquets"/>
    <s v="Bon repos"/>
    <s v="Marché Séradot"/>
    <s v="Milieu urbain"/>
    <s v="Enquête auprès d'un marchand"/>
    <x v="0"/>
    <s v=""/>
    <s v=""/>
    <s v="Détaillant sur une table"/>
    <s v=""/>
    <s v="Produits d'hygiène et assainissement"/>
    <n v="0"/>
    <n v="1"/>
    <n v="0"/>
    <n v="0"/>
    <n v="0"/>
    <n v="0"/>
    <n v="0"/>
    <s v="wash"/>
    <s v="Produits d'hygiène et assainissement"/>
    <s v="En espèces (Gourde)"/>
    <n v="1"/>
    <n v="0"/>
    <n v="0"/>
    <n v="0"/>
    <n v="0"/>
    <n v="0"/>
    <n v="0"/>
    <n v="0"/>
    <n v="0"/>
    <n v="0"/>
    <s v=""/>
    <x v="2"/>
    <x v="1"/>
  </r>
  <r>
    <x v="0"/>
    <s v="Croix-Des-Bouquets"/>
    <s v="Croix-Des-Bouquets"/>
    <s v="Bon repos"/>
    <s v="Marché Séradot"/>
    <s v="Milieu urbain"/>
    <s v="Enquête auprès d'un client (pour l'eau de boisson et la situation sécuritaire)"/>
    <x v="0"/>
    <s v=""/>
    <s v=""/>
    <s v=""/>
    <s v=""/>
    <s v=""/>
    <s v=""/>
    <s v=""/>
    <s v=""/>
    <s v=""/>
    <s v=""/>
    <s v=""/>
    <s v=""/>
    <s v=""/>
    <s v=""/>
    <s v=""/>
    <s v=""/>
    <s v=""/>
    <s v=""/>
    <s v=""/>
    <s v=""/>
    <s v=""/>
    <s v=""/>
    <s v=""/>
    <s v=""/>
    <s v=""/>
    <s v=""/>
    <x v="0"/>
    <x v="0"/>
  </r>
  <r>
    <x v="0"/>
    <s v="Croix-Des-Bouquets"/>
    <s v="Croix-Des-Bouquets"/>
    <s v="Bon repos"/>
    <s v="Marché Séradot"/>
    <s v="Milieu urbain"/>
    <s v="Enquête auprès d'un marchand"/>
    <x v="1"/>
    <s v=""/>
    <s v=""/>
    <s v="Détaillant avec boutique"/>
    <s v=""/>
    <s v="Nourriture Produits d'hygiène et assainissement"/>
    <n v="1"/>
    <n v="1"/>
    <n v="0"/>
    <n v="0"/>
    <n v="0"/>
    <n v="0"/>
    <n v="0"/>
    <s v="nourriture"/>
    <s v="Nourriture "/>
    <s v="En espèces (Gourde)"/>
    <n v="1"/>
    <n v="0"/>
    <n v="0"/>
    <n v="0"/>
    <n v="0"/>
    <n v="0"/>
    <n v="0"/>
    <n v="0"/>
    <n v="0"/>
    <n v="0"/>
    <s v=""/>
    <x v="1"/>
    <x v="2"/>
  </r>
  <r>
    <x v="0"/>
    <s v="Croix-Des-Bouquets"/>
    <s v="Croix-Des-Bouquets"/>
    <s v="Bon repos"/>
    <s v="Marché Séradot"/>
    <s v="Milieu urbain"/>
    <s v="Enquête auprès d'un marchand"/>
    <x v="0"/>
    <s v=""/>
    <s v=""/>
    <s v="Détaillant mobile"/>
    <s v=""/>
    <s v="Charbon de bois"/>
    <n v="0"/>
    <n v="0"/>
    <n v="0"/>
    <n v="0"/>
    <n v="0"/>
    <n v="1"/>
    <n v="0"/>
    <s v="charbon"/>
    <s v="Charbon de bois"/>
    <s v="En espèces (Gourde)"/>
    <n v="1"/>
    <n v="0"/>
    <n v="0"/>
    <n v="0"/>
    <n v="0"/>
    <n v="0"/>
    <n v="0"/>
    <n v="0"/>
    <n v="0"/>
    <n v="0"/>
    <s v=""/>
    <x v="3"/>
    <x v="1"/>
  </r>
  <r>
    <x v="0"/>
    <s v="Croix-Des-Bouquets"/>
    <s v="Croix-Des-Bouquets"/>
    <s v="Bon repos"/>
    <s v="Marché Séradot"/>
    <s v="Milieu urbain"/>
    <s v="Enquête auprès d'un marchand"/>
    <x v="1"/>
    <s v=""/>
    <s v=""/>
    <s v="Détaillant avec boutique"/>
    <s v=""/>
    <s v="Nourriture"/>
    <n v="1"/>
    <n v="0"/>
    <n v="0"/>
    <n v="0"/>
    <n v="0"/>
    <n v="0"/>
    <n v="0"/>
    <s v="nourriture"/>
    <s v="Nourriture "/>
    <s v="En espèces (Gourde)"/>
    <n v="1"/>
    <n v="0"/>
    <n v="0"/>
    <n v="0"/>
    <n v="0"/>
    <n v="0"/>
    <n v="0"/>
    <n v="0"/>
    <n v="0"/>
    <n v="0"/>
    <s v=""/>
    <x v="1"/>
    <x v="2"/>
  </r>
  <r>
    <x v="0"/>
    <s v="Croix-Des-Bouquets"/>
    <s v="Croix-Des-Bouquets"/>
    <s v="Bon repos"/>
    <s v="Marché Séradot"/>
    <s v="Milieu urbain"/>
    <s v="Enquête auprès d'un client (pour l'eau de boisson et la situation sécuritaire)"/>
    <x v="1"/>
    <s v=""/>
    <s v=""/>
    <s v=""/>
    <s v=""/>
    <s v=""/>
    <s v=""/>
    <s v=""/>
    <s v=""/>
    <s v=""/>
    <s v=""/>
    <s v=""/>
    <s v=""/>
    <s v=""/>
    <s v=""/>
    <s v=""/>
    <s v=""/>
    <s v=""/>
    <s v=""/>
    <s v=""/>
    <s v=""/>
    <s v=""/>
    <s v=""/>
    <s v=""/>
    <s v=""/>
    <s v=""/>
    <s v=""/>
    <x v="0"/>
    <x v="0"/>
  </r>
  <r>
    <x v="0"/>
    <s v="Croix-Des-Bouquets"/>
    <s v="Croix-Des-Bouquets"/>
    <s v="Bon repos"/>
    <s v="Marché Séradot"/>
    <s v="Milieu urbain"/>
    <s v="Enquête auprès d'un client (pour l'eau de boisson et la situation sécuritaire)"/>
    <x v="0"/>
    <s v=""/>
    <s v=""/>
    <s v=""/>
    <s v=""/>
    <s v=""/>
    <s v=""/>
    <s v=""/>
    <s v=""/>
    <s v=""/>
    <s v=""/>
    <s v=""/>
    <s v=""/>
    <s v=""/>
    <s v=""/>
    <s v=""/>
    <s v=""/>
    <s v=""/>
    <s v=""/>
    <s v=""/>
    <s v=""/>
    <s v=""/>
    <s v=""/>
    <s v=""/>
    <s v=""/>
    <s v=""/>
    <s v=""/>
    <x v="0"/>
    <x v="0"/>
  </r>
  <r>
    <x v="0"/>
    <s v="Croix-Des-Bouquets"/>
    <s v="Croix-Des-Bouquets"/>
    <s v="Bon repos"/>
    <s v="Marché Séradot"/>
    <s v="Milieu urbain"/>
    <s v="Enquête auprès d'un client (pour l'eau de boisson et la situation sécuritaire)"/>
    <x v="0"/>
    <s v=""/>
    <s v=""/>
    <s v=""/>
    <s v=""/>
    <s v=""/>
    <s v=""/>
    <s v=""/>
    <s v=""/>
    <s v=""/>
    <s v=""/>
    <s v=""/>
    <s v=""/>
    <s v=""/>
    <s v=""/>
    <s v=""/>
    <s v=""/>
    <s v=""/>
    <s v=""/>
    <s v=""/>
    <s v=""/>
    <s v=""/>
    <s v=""/>
    <s v=""/>
    <s v=""/>
    <s v=""/>
    <s v=""/>
    <x v="0"/>
    <x v="0"/>
  </r>
  <r>
    <x v="2"/>
    <s v="Miragoâne"/>
    <s v="Miragoâne"/>
    <s v="Saint Michel"/>
    <s v="Marché de St Michel"/>
    <s v="Milieu urbain"/>
    <s v="Enquête auprès d'un marchand"/>
    <x v="0"/>
    <s v=""/>
    <s v=""/>
    <s v="Détaillant avec boutique"/>
    <s v=""/>
    <s v="Nourriture"/>
    <n v="1"/>
    <n v="0"/>
    <n v="0"/>
    <n v="0"/>
    <n v="0"/>
    <n v="0"/>
    <n v="0"/>
    <s v="nourriture"/>
    <s v="Nourriture "/>
    <s v="En espèces (Gourde) A crédit partiel"/>
    <n v="1"/>
    <n v="0"/>
    <n v="0"/>
    <n v="0"/>
    <n v="1"/>
    <n v="0"/>
    <n v="0"/>
    <n v="0"/>
    <n v="0"/>
    <n v="0"/>
    <s v=""/>
    <x v="2"/>
    <x v="1"/>
  </r>
  <r>
    <x v="2"/>
    <s v="Miragoâne"/>
    <s v="Miragoâne"/>
    <s v="Saint Michel"/>
    <s v="Marché de St Michel"/>
    <s v="Milieu urbain"/>
    <s v="Enquête auprès d'un client (pour l'eau de boisson et la situation sécuritaire)"/>
    <x v="0"/>
    <s v=""/>
    <s v=""/>
    <s v=""/>
    <s v=""/>
    <s v=""/>
    <s v=""/>
    <s v=""/>
    <s v=""/>
    <s v=""/>
    <s v=""/>
    <s v=""/>
    <s v=""/>
    <s v=""/>
    <s v=""/>
    <s v=""/>
    <s v=""/>
    <s v=""/>
    <s v=""/>
    <s v=""/>
    <s v=""/>
    <s v=""/>
    <s v=""/>
    <s v=""/>
    <s v=""/>
    <s v=""/>
    <s v=""/>
    <x v="0"/>
    <x v="0"/>
  </r>
  <r>
    <x v="2"/>
    <s v="Miragoâne"/>
    <s v="Miragoâne"/>
    <s v="Saint Michel"/>
    <s v="Marché de St Michel"/>
    <s v="Milieu urbain"/>
    <s v="Enquête auprès d'un marchand"/>
    <x v="0"/>
    <s v=""/>
    <s v=""/>
    <s v="Détaillant avec boutique"/>
    <s v=""/>
    <s v="Nourriture Produits d'hygiène et assainissement"/>
    <n v="1"/>
    <n v="1"/>
    <n v="0"/>
    <n v="0"/>
    <n v="0"/>
    <n v="0"/>
    <n v="0"/>
    <s v="nourriture"/>
    <s v="Nourriture "/>
    <s v="En espèces (Gourde) A crédit partiel"/>
    <n v="1"/>
    <n v="0"/>
    <n v="0"/>
    <n v="0"/>
    <n v="1"/>
    <n v="0"/>
    <n v="0"/>
    <n v="0"/>
    <n v="0"/>
    <n v="0"/>
    <s v=""/>
    <x v="4"/>
    <x v="2"/>
  </r>
  <r>
    <x v="2"/>
    <s v="Miragoâne"/>
    <s v="Miragoâne"/>
    <s v="Saint Michel"/>
    <s v="Marché de St Michel"/>
    <s v="Milieu urbain"/>
    <s v="Enquête auprès d'un client (pour l'eau de boisson et la situation sécuritaire)"/>
    <x v="0"/>
    <s v=""/>
    <s v=""/>
    <s v=""/>
    <s v=""/>
    <s v=""/>
    <s v=""/>
    <s v=""/>
    <s v=""/>
    <s v=""/>
    <s v=""/>
    <s v=""/>
    <s v=""/>
    <s v=""/>
    <s v=""/>
    <s v=""/>
    <s v=""/>
    <s v=""/>
    <s v=""/>
    <s v=""/>
    <s v=""/>
    <s v=""/>
    <s v=""/>
    <s v=""/>
    <s v=""/>
    <s v=""/>
    <s v=""/>
    <x v="0"/>
    <x v="0"/>
  </r>
  <r>
    <x v="2"/>
    <s v="Miragoâne"/>
    <s v="Miragoâne"/>
    <s v="Saint Michel"/>
    <s v="Marché de St Michel"/>
    <s v="Milieu urbain"/>
    <s v="Enquête auprès d'un marchand"/>
    <x v="0"/>
    <s v=""/>
    <s v=""/>
    <s v="Détaillant avec boutique"/>
    <s v=""/>
    <s v="Nourriture Produits d'hygiène et assainissement Charbon de bois"/>
    <n v="1"/>
    <n v="1"/>
    <n v="0"/>
    <n v="0"/>
    <n v="0"/>
    <n v="1"/>
    <n v="0"/>
    <s v="nourriture"/>
    <s v="Nourriture "/>
    <s v="En espèces (Gourde) A crédit partiel"/>
    <n v="1"/>
    <n v="0"/>
    <n v="0"/>
    <n v="0"/>
    <n v="1"/>
    <n v="0"/>
    <n v="0"/>
    <n v="0"/>
    <n v="0"/>
    <n v="0"/>
    <s v=""/>
    <x v="4"/>
    <x v="2"/>
  </r>
  <r>
    <x v="2"/>
    <s v="Miragoâne"/>
    <s v="Miragoâne"/>
    <s v="Saint Michel"/>
    <s v="Marché de St Michel"/>
    <s v="Milieu urbain"/>
    <s v="Enquête auprès d'un client (pour l'eau de boisson et la situation sécuritaire)"/>
    <x v="0"/>
    <s v=""/>
    <s v=""/>
    <s v=""/>
    <s v=""/>
    <s v=""/>
    <s v=""/>
    <s v=""/>
    <s v=""/>
    <s v=""/>
    <s v=""/>
    <s v=""/>
    <s v=""/>
    <s v=""/>
    <s v=""/>
    <s v=""/>
    <s v=""/>
    <s v=""/>
    <s v=""/>
    <s v=""/>
    <s v=""/>
    <s v=""/>
    <s v=""/>
    <s v=""/>
    <s v=""/>
    <s v=""/>
    <s v=""/>
    <x v="0"/>
    <x v="0"/>
  </r>
  <r>
    <x v="2"/>
    <s v="Miragoâne"/>
    <s v="Miragoâne"/>
    <s v="Saint Michel"/>
    <s v="Marché de St Michel"/>
    <s v="Milieu urbain"/>
    <s v="Enquête auprès d'un marchand"/>
    <x v="0"/>
    <s v=""/>
    <s v=""/>
    <s v="Détaillant avec boutique"/>
    <s v=""/>
    <s v="Nourriture Produits d'hygiène et assainissement Charbon de bois"/>
    <n v="1"/>
    <n v="1"/>
    <n v="0"/>
    <n v="0"/>
    <n v="0"/>
    <n v="1"/>
    <n v="0"/>
    <s v="nourriture"/>
    <s v="Nourriture "/>
    <s v="En espèces (Gourde) A crédit partiel"/>
    <n v="1"/>
    <n v="0"/>
    <n v="0"/>
    <n v="0"/>
    <n v="1"/>
    <n v="0"/>
    <n v="0"/>
    <n v="0"/>
    <n v="0"/>
    <n v="0"/>
    <s v=""/>
    <x v="4"/>
    <x v="1"/>
  </r>
  <r>
    <x v="2"/>
    <s v="Miragoâne"/>
    <s v="Miragoâne"/>
    <s v="Saint Michel"/>
    <s v="Marché de St Michel"/>
    <s v="Milieu urbain"/>
    <s v="Enquête auprès d'un client (pour l'eau de boisson et la situation sécuritaire)"/>
    <x v="0"/>
    <s v=""/>
    <s v=""/>
    <s v=""/>
    <s v=""/>
    <s v=""/>
    <s v=""/>
    <s v=""/>
    <s v=""/>
    <s v=""/>
    <s v=""/>
    <s v=""/>
    <s v=""/>
    <s v=""/>
    <s v=""/>
    <s v=""/>
    <s v=""/>
    <s v=""/>
    <s v=""/>
    <s v=""/>
    <s v=""/>
    <s v=""/>
    <s v=""/>
    <s v=""/>
    <s v=""/>
    <s v=""/>
    <s v=""/>
    <x v="0"/>
    <x v="0"/>
  </r>
  <r>
    <x v="2"/>
    <s v="Miragoâne"/>
    <s v="Miragoâne"/>
    <s v="Saint Michel"/>
    <s v="Marché de St Michel"/>
    <s v="Milieu urbain"/>
    <s v="Enquête auprès d'un marchand"/>
    <x v="0"/>
    <s v=""/>
    <s v=""/>
    <s v="Détaillant avec boutique"/>
    <s v=""/>
    <s v="Nourriture Produits d'hygiène et assainissement Charbon de bois"/>
    <n v="1"/>
    <n v="1"/>
    <n v="0"/>
    <n v="0"/>
    <n v="0"/>
    <n v="1"/>
    <n v="0"/>
    <s v="nourriture"/>
    <s v="Nourriture "/>
    <s v="En espèces (Gourde) A crédit partiel"/>
    <n v="1"/>
    <n v="0"/>
    <n v="0"/>
    <n v="0"/>
    <n v="1"/>
    <n v="0"/>
    <n v="0"/>
    <n v="0"/>
    <n v="0"/>
    <n v="0"/>
    <s v=""/>
    <x v="4"/>
    <x v="2"/>
  </r>
  <r>
    <x v="2"/>
    <s v="Miragoâne"/>
    <s v="Miragoâne"/>
    <s v="Saint Michel"/>
    <s v="Marché de St Michel"/>
    <s v="Milieu urbain"/>
    <s v="Enquête auprès d'un client (pour l'eau de boisson et la situation sécuritaire)"/>
    <x v="0"/>
    <s v=""/>
    <s v=""/>
    <s v=""/>
    <s v=""/>
    <s v=""/>
    <s v=""/>
    <s v=""/>
    <s v=""/>
    <s v=""/>
    <s v=""/>
    <s v=""/>
    <s v=""/>
    <s v=""/>
    <s v=""/>
    <s v=""/>
    <s v=""/>
    <s v=""/>
    <s v=""/>
    <s v=""/>
    <s v=""/>
    <s v=""/>
    <s v=""/>
    <s v=""/>
    <s v=""/>
    <s v=""/>
    <s v=""/>
    <x v="0"/>
    <x v="0"/>
  </r>
  <r>
    <x v="2"/>
    <s v="Miragoâne"/>
    <s v="Miragoâne"/>
    <s v="Saint Michel"/>
    <s v="Marché de St Michel"/>
    <s v="Milieu urbain"/>
    <s v="Enquête auprès d'un client (pour l'eau de boisson et la situation sécuritaire)"/>
    <x v="0"/>
    <s v=""/>
    <s v=""/>
    <s v=""/>
    <s v=""/>
    <s v=""/>
    <s v=""/>
    <s v=""/>
    <s v=""/>
    <s v=""/>
    <s v=""/>
    <s v=""/>
    <s v=""/>
    <s v=""/>
    <s v=""/>
    <s v=""/>
    <s v=""/>
    <s v=""/>
    <s v=""/>
    <s v=""/>
    <s v=""/>
    <s v=""/>
    <s v=""/>
    <s v=""/>
    <s v=""/>
    <s v=""/>
    <s v=""/>
    <x v="0"/>
    <x v="0"/>
  </r>
  <r>
    <x v="2"/>
    <s v="Miragoâne"/>
    <s v="Miragoâne"/>
    <s v="Saint Michel"/>
    <s v="Marché de St Michel"/>
    <s v="Milieu urbain"/>
    <s v="Enquête auprès d'un marchand"/>
    <x v="1"/>
    <s v=""/>
    <s v=""/>
    <s v="Détaillant avec boutique"/>
    <s v=""/>
    <s v="Nourriture Produits d'hygiène et assainissement"/>
    <n v="1"/>
    <n v="1"/>
    <n v="0"/>
    <n v="0"/>
    <n v="0"/>
    <n v="0"/>
    <n v="0"/>
    <s v="nourriture"/>
    <s v="Nourriture "/>
    <s v="En espèces (Gourde) A crédit partiel"/>
    <n v="1"/>
    <n v="0"/>
    <n v="0"/>
    <n v="0"/>
    <n v="1"/>
    <n v="0"/>
    <n v="0"/>
    <n v="0"/>
    <n v="0"/>
    <n v="0"/>
    <s v=""/>
    <x v="4"/>
    <x v="2"/>
  </r>
  <r>
    <x v="2"/>
    <s v="Miragoâne"/>
    <s v="Miragoâne"/>
    <s v="Saint Michel"/>
    <s v="Marché de St Michel"/>
    <s v="Milieu urbain"/>
    <s v="Enquête auprès d'un client (pour l'eau de boisson et la situation sécuritaire)"/>
    <x v="1"/>
    <s v=""/>
    <s v=""/>
    <s v=""/>
    <s v=""/>
    <s v=""/>
    <s v=""/>
    <s v=""/>
    <s v=""/>
    <s v=""/>
    <s v=""/>
    <s v=""/>
    <s v=""/>
    <s v=""/>
    <s v=""/>
    <s v=""/>
    <s v=""/>
    <s v=""/>
    <s v=""/>
    <s v=""/>
    <s v=""/>
    <s v=""/>
    <s v=""/>
    <s v=""/>
    <s v=""/>
    <s v=""/>
    <s v=""/>
    <x v="0"/>
    <x v="0"/>
  </r>
  <r>
    <x v="2"/>
    <s v="Miragoâne"/>
    <s v="Miragoâne"/>
    <s v="Saint Michel"/>
    <s v="Marché de St Michel"/>
    <s v="Milieu urbain"/>
    <s v="Enquête auprès d'un marchand"/>
    <x v="0"/>
    <s v=""/>
    <s v=""/>
    <s v="Détaillant avec boutique"/>
    <s v=""/>
    <s v="Produits d'hygiène et assainissement Couverture Ustensiles de cuisine (casseroles, cuillères, etc.) Ustensiles de nettoyage ou de stockage de l'eau (bokit, bassine, éponge)"/>
    <n v="0"/>
    <n v="1"/>
    <n v="1"/>
    <n v="1"/>
    <n v="1"/>
    <n v="0"/>
    <n v="0"/>
    <s v="wash"/>
    <s v="Produits d'hygiène et assainissement"/>
    <s v="En espèces (Gourde) A crédit partiel"/>
    <n v="1"/>
    <n v="0"/>
    <n v="0"/>
    <n v="0"/>
    <n v="1"/>
    <n v="0"/>
    <n v="0"/>
    <n v="0"/>
    <n v="0"/>
    <n v="0"/>
    <s v=""/>
    <x v="4"/>
    <x v="2"/>
  </r>
  <r>
    <x v="2"/>
    <s v="Miragoâne"/>
    <s v="Miragoâne"/>
    <s v="Saint Michel"/>
    <s v="Marché de St Michel"/>
    <s v="Milieu urbain"/>
    <s v="Enquête auprès d'un marchand"/>
    <x v="0"/>
    <s v=""/>
    <s v=""/>
    <s v="Détaillant sur une table"/>
    <s v=""/>
    <s v="Ustensiles de cuisine (casseroles, cuillères, etc.) Ustensiles de nettoyage ou de stockage de l'eau (bokit, bassine, éponge) Charbon de bois"/>
    <n v="0"/>
    <n v="0"/>
    <n v="0"/>
    <n v="1"/>
    <n v="1"/>
    <n v="1"/>
    <n v="0"/>
    <s v="cuisine"/>
    <s v="Ustensiles de cuisine (casseroles, cuillères, etc.)"/>
    <s v="En espèces (Gourde) A crédit partiel"/>
    <n v="1"/>
    <n v="0"/>
    <n v="0"/>
    <n v="0"/>
    <n v="1"/>
    <n v="0"/>
    <n v="0"/>
    <n v="0"/>
    <n v="0"/>
    <n v="0"/>
    <s v=""/>
    <x v="4"/>
    <x v="1"/>
  </r>
  <r>
    <x v="2"/>
    <s v="Miragoâne"/>
    <s v="Miragoâne"/>
    <s v="Saint Michel"/>
    <s v="Marché de St Michel"/>
    <s v="Milieu urbain"/>
    <s v="Enquête auprès d'un marchand"/>
    <x v="0"/>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A crédit partiel"/>
    <n v="1"/>
    <n v="0"/>
    <n v="0"/>
    <n v="0"/>
    <n v="1"/>
    <n v="0"/>
    <n v="0"/>
    <n v="0"/>
    <n v="0"/>
    <n v="0"/>
    <s v=""/>
    <x v="4"/>
    <x v="2"/>
  </r>
  <r>
    <x v="2"/>
    <s v="Miragoâne"/>
    <s v="Miragoâne"/>
    <s v="Saint Michel"/>
    <s v="Marché de St Michel"/>
    <s v="Milieu urbain"/>
    <s v="Enquête auprès d'un marchand"/>
    <x v="0"/>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A crédit partiel"/>
    <n v="1"/>
    <n v="0"/>
    <n v="0"/>
    <n v="0"/>
    <n v="1"/>
    <n v="0"/>
    <n v="0"/>
    <n v="0"/>
    <n v="0"/>
    <n v="0"/>
    <s v=""/>
    <x v="4"/>
    <x v="2"/>
  </r>
  <r>
    <x v="1"/>
    <s v="Ennery"/>
    <s v="Ennery"/>
    <s v="Puilboreau"/>
    <s v="Marché Puilboreau"/>
    <s v="Milieu rural"/>
    <s v="Enquête auprès d'un marchand"/>
    <x v="0"/>
    <s v=""/>
    <s v=""/>
    <s v="Détaillant sur une table"/>
    <s v=""/>
    <s v="Nourriture"/>
    <n v="1"/>
    <n v="0"/>
    <n v="0"/>
    <n v="0"/>
    <n v="0"/>
    <n v="0"/>
    <n v="0"/>
    <s v="nourriture"/>
    <s v="Nourriture "/>
    <s v="En espèces (Gourde)"/>
    <n v="1"/>
    <n v="0"/>
    <n v="0"/>
    <n v="0"/>
    <n v="0"/>
    <n v="0"/>
    <n v="0"/>
    <n v="0"/>
    <n v="0"/>
    <n v="0"/>
    <s v=""/>
    <x v="4"/>
    <x v="1"/>
  </r>
  <r>
    <x v="1"/>
    <s v="Ennery"/>
    <s v="Ennery"/>
    <s v="Puilboreau"/>
    <s v="Marché Puilboreau"/>
    <s v="Milieu rural"/>
    <s v="Enquête auprès d'un marchand"/>
    <x v="0"/>
    <s v=""/>
    <s v=""/>
    <s v="Détaillant avec boutique"/>
    <s v=""/>
    <s v="Nourriture"/>
    <n v="1"/>
    <n v="0"/>
    <n v="0"/>
    <n v="0"/>
    <n v="0"/>
    <n v="0"/>
    <n v="0"/>
    <s v="nourriture"/>
    <s v="Nourriture "/>
    <s v="A crédit partiel En espèces (Gourde)"/>
    <n v="1"/>
    <n v="0"/>
    <n v="0"/>
    <n v="0"/>
    <n v="1"/>
    <n v="0"/>
    <n v="0"/>
    <n v="0"/>
    <n v="0"/>
    <n v="0"/>
    <s v=""/>
    <x v="3"/>
    <x v="2"/>
  </r>
  <r>
    <x v="1"/>
    <s v="Ennery"/>
    <s v="Ennery"/>
    <s v="Puilboreau"/>
    <s v="Marché Puilboreau"/>
    <s v="Milieu rural"/>
    <s v="Enquête auprès d'un client (pour l'eau de boisson et la situation sécuritaire)"/>
    <x v="0"/>
    <s v=""/>
    <s v=""/>
    <s v=""/>
    <s v=""/>
    <s v=""/>
    <s v=""/>
    <s v=""/>
    <s v=""/>
    <s v=""/>
    <s v=""/>
    <s v=""/>
    <s v=""/>
    <s v=""/>
    <s v=""/>
    <s v=""/>
    <s v=""/>
    <s v=""/>
    <s v=""/>
    <s v=""/>
    <s v=""/>
    <s v=""/>
    <s v=""/>
    <s v=""/>
    <s v=""/>
    <s v=""/>
    <s v=""/>
    <x v="0"/>
    <x v="0"/>
  </r>
  <r>
    <x v="1"/>
    <s v="Ennery"/>
    <s v="Ennery"/>
    <s v="Puilboreau"/>
    <s v="Marché Puilboreau"/>
    <s v="Milieu rural"/>
    <s v="Enquête auprès d'un marchand"/>
    <x v="0"/>
    <s v=""/>
    <s v=""/>
    <s v="Détaillant sur une table"/>
    <s v=""/>
    <s v="Produits d'hygiène et assainissement"/>
    <n v="0"/>
    <n v="1"/>
    <n v="0"/>
    <n v="0"/>
    <n v="0"/>
    <n v="0"/>
    <n v="0"/>
    <s v="wash"/>
    <s v="Produits d'hygiène et assainissement"/>
    <s v="En espèces (Gourde)"/>
    <n v="1"/>
    <n v="0"/>
    <n v="0"/>
    <n v="0"/>
    <n v="0"/>
    <n v="0"/>
    <n v="0"/>
    <n v="0"/>
    <n v="0"/>
    <n v="0"/>
    <s v=""/>
    <x v="4"/>
    <x v="2"/>
  </r>
  <r>
    <x v="1"/>
    <s v="Ennery"/>
    <s v="Ennery"/>
    <s v="Puilboreau"/>
    <s v="Marché Puilboreau"/>
    <s v="Milieu rural"/>
    <s v="Enquête auprès d'un marchand"/>
    <x v="0"/>
    <s v=""/>
    <s v=""/>
    <s v="Détaillant sur une table"/>
    <s v=""/>
    <s v="Produits d'hygiène et assainissement"/>
    <n v="0"/>
    <n v="1"/>
    <n v="0"/>
    <n v="0"/>
    <n v="0"/>
    <n v="0"/>
    <n v="0"/>
    <s v="wash"/>
    <s v="Produits d'hygiène et assainissement"/>
    <s v="En espèces (Gourde)"/>
    <n v="1"/>
    <n v="0"/>
    <n v="0"/>
    <n v="0"/>
    <n v="0"/>
    <n v="0"/>
    <n v="0"/>
    <n v="0"/>
    <n v="0"/>
    <n v="0"/>
    <s v=""/>
    <x v="1"/>
    <x v="1"/>
  </r>
  <r>
    <x v="1"/>
    <s v="Ennery"/>
    <s v="Ennery"/>
    <s v="Puilboreau"/>
    <s v="Marché Puilboreau"/>
    <s v="Milieu rural"/>
    <s v="Enquête auprès d'un client (pour l'eau de boisson et la situation sécuritaire)"/>
    <x v="0"/>
    <s v=""/>
    <s v=""/>
    <s v=""/>
    <s v=""/>
    <s v=""/>
    <s v=""/>
    <s v=""/>
    <s v=""/>
    <s v=""/>
    <s v=""/>
    <s v=""/>
    <s v=""/>
    <s v=""/>
    <s v=""/>
    <s v=""/>
    <s v=""/>
    <s v=""/>
    <s v=""/>
    <s v=""/>
    <s v=""/>
    <s v=""/>
    <s v=""/>
    <s v=""/>
    <s v=""/>
    <s v=""/>
    <s v=""/>
    <x v="0"/>
    <x v="0"/>
  </r>
  <r>
    <x v="1"/>
    <s v="Ennery"/>
    <s v="Ennery"/>
    <s v="Puilboreau"/>
    <s v="Marché Puilboreau"/>
    <s v="Milieu rural"/>
    <s v="Enquête auprès d'un marchand"/>
    <x v="0"/>
    <s v=""/>
    <s v=""/>
    <s v="Détaillant sur une tab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x v="1"/>
    <x v="1"/>
  </r>
  <r>
    <x v="1"/>
    <s v="Ennery"/>
    <s v="Ennery"/>
    <s v="Puilboreau"/>
    <s v="Marché Puilboreau"/>
    <s v="Milieu rural"/>
    <s v="Enquête auprès d'un marchand"/>
    <x v="0"/>
    <s v=""/>
    <s v=""/>
    <s v="Détaillant avec boutique"/>
    <s v=""/>
    <s v="Nourriture"/>
    <n v="1"/>
    <n v="0"/>
    <n v="0"/>
    <n v="0"/>
    <n v="0"/>
    <n v="0"/>
    <n v="0"/>
    <s v="nourriture"/>
    <s v="Nourriture "/>
    <s v="En espèces (Gourde)"/>
    <n v="1"/>
    <n v="0"/>
    <n v="0"/>
    <n v="0"/>
    <n v="0"/>
    <n v="0"/>
    <n v="0"/>
    <n v="0"/>
    <n v="0"/>
    <n v="0"/>
    <s v=""/>
    <x v="2"/>
    <x v="2"/>
  </r>
  <r>
    <x v="1"/>
    <s v="Ennery"/>
    <s v="Ennery"/>
    <s v="Puilboreau"/>
    <s v="Marché Puilboreau"/>
    <s v="Milieu rural"/>
    <s v="Enquête auprès d'un marchand"/>
    <x v="0"/>
    <s v=""/>
    <s v=""/>
    <s v="Détaillant mobile"/>
    <s v=""/>
    <s v="Charbon de bois"/>
    <n v="0"/>
    <n v="0"/>
    <n v="0"/>
    <n v="0"/>
    <n v="0"/>
    <n v="1"/>
    <n v="0"/>
    <s v="charbon"/>
    <s v="Charbon de bois"/>
    <s v="En espèces (Gourde)"/>
    <n v="1"/>
    <n v="0"/>
    <n v="0"/>
    <n v="0"/>
    <n v="0"/>
    <n v="0"/>
    <n v="0"/>
    <n v="0"/>
    <n v="0"/>
    <n v="0"/>
    <s v=""/>
    <x v="4"/>
    <x v="1"/>
  </r>
  <r>
    <x v="1"/>
    <s v="Ennery"/>
    <s v="Ennery"/>
    <s v="Puilboreau"/>
    <s v="Marché Puilboreau"/>
    <s v="Milieu rural"/>
    <s v="Enquête auprès d'un marchand"/>
    <x v="0"/>
    <s v=""/>
    <s v=""/>
    <s v="Détaillant avec boutique"/>
    <s v=""/>
    <s v="Produits d'hygiène et assainissement Nourriture"/>
    <n v="1"/>
    <n v="1"/>
    <n v="0"/>
    <n v="0"/>
    <n v="0"/>
    <n v="0"/>
    <n v="0"/>
    <s v="wash"/>
    <s v="Produits d'hygiène et assainissement"/>
    <s v="En espèces (Gourde)"/>
    <n v="1"/>
    <n v="0"/>
    <n v="0"/>
    <n v="0"/>
    <n v="0"/>
    <n v="0"/>
    <n v="0"/>
    <n v="0"/>
    <n v="0"/>
    <n v="0"/>
    <s v=""/>
    <x v="2"/>
    <x v="2"/>
  </r>
  <r>
    <x v="1"/>
    <s v="Ennery"/>
    <s v="Ennery"/>
    <s v="Puilboreau"/>
    <s v="Marché Puilboreau"/>
    <s v="Milieu rural"/>
    <s v="Enquête auprès d'un client (pour l'eau de boisson et la situation sécuritaire)"/>
    <x v="1"/>
    <s v=""/>
    <s v=""/>
    <s v=""/>
    <s v=""/>
    <s v=""/>
    <s v=""/>
    <s v=""/>
    <s v=""/>
    <s v=""/>
    <s v=""/>
    <s v=""/>
    <s v=""/>
    <s v=""/>
    <s v=""/>
    <s v=""/>
    <s v=""/>
    <s v=""/>
    <s v=""/>
    <s v=""/>
    <s v=""/>
    <s v=""/>
    <s v=""/>
    <s v=""/>
    <s v=""/>
    <s v=""/>
    <s v=""/>
    <x v="0"/>
    <x v="0"/>
  </r>
  <r>
    <x v="1"/>
    <s v="Ennery"/>
    <s v="Ennery"/>
    <s v="Puilboreau"/>
    <s v="Marché Puilboreau"/>
    <s v="Milieu rural"/>
    <s v="Enquête auprès d'un marchand"/>
    <x v="0"/>
    <s v=""/>
    <s v=""/>
    <s v="Détaillant avec boutique"/>
    <s v=""/>
    <s v="Produits d'hygiène et assainissement"/>
    <n v="0"/>
    <n v="1"/>
    <n v="0"/>
    <n v="0"/>
    <n v="0"/>
    <n v="0"/>
    <n v="0"/>
    <s v="wash"/>
    <s v="Produits d'hygiène et assainissement"/>
    <s v="En espèces (Gourde)"/>
    <n v="1"/>
    <n v="0"/>
    <n v="0"/>
    <n v="0"/>
    <n v="0"/>
    <n v="0"/>
    <n v="0"/>
    <n v="0"/>
    <n v="0"/>
    <n v="0"/>
    <s v=""/>
    <x v="2"/>
    <x v="2"/>
  </r>
  <r>
    <x v="1"/>
    <s v="Ennery"/>
    <s v="Ennery"/>
    <s v="Puilboreau"/>
    <s v="Marché Puilboreau"/>
    <s v="Milieu rural"/>
    <s v="Enquête auprès d'un marchand"/>
    <x v="0"/>
    <s v=""/>
    <s v=""/>
    <s v="Détaillant avec boutique"/>
    <s v=""/>
    <s v="Ustensiles de nettoyage ou de stockage de l'eau (bokit, bassine, éponge) Ustensiles de cuisine (casseroles, cuillères, etc.)"/>
    <n v="0"/>
    <n v="0"/>
    <n v="0"/>
    <n v="1"/>
    <n v="1"/>
    <n v="0"/>
    <n v="0"/>
    <s v="nettoyage_stockage"/>
    <s v="Ustensiles de nettoyage ou de stockage de l'eau (bokit, bassine, éponge)"/>
    <s v="En espèces (Gourde)"/>
    <n v="1"/>
    <n v="0"/>
    <n v="0"/>
    <n v="0"/>
    <n v="0"/>
    <n v="0"/>
    <n v="0"/>
    <n v="0"/>
    <n v="0"/>
    <n v="0"/>
    <s v=""/>
    <x v="2"/>
    <x v="1"/>
  </r>
  <r>
    <x v="1"/>
    <s v="Ennery"/>
    <s v="Ennery"/>
    <s v="Puilboreau"/>
    <s v="Marché Puilboreau"/>
    <s v="Milieu rural"/>
    <s v="Enquête auprès d'un marchand"/>
    <x v="0"/>
    <s v=""/>
    <s v=""/>
    <s v="Détaillant avec boutique"/>
    <s v=""/>
    <s v="Couverture"/>
    <n v="0"/>
    <n v="0"/>
    <n v="1"/>
    <n v="0"/>
    <n v="0"/>
    <n v="0"/>
    <n v="0"/>
    <s v="couverture"/>
    <s v="Couverture"/>
    <s v="En espèces (Gourde)"/>
    <n v="1"/>
    <n v="0"/>
    <n v="0"/>
    <n v="0"/>
    <n v="0"/>
    <n v="0"/>
    <n v="0"/>
    <n v="0"/>
    <n v="0"/>
    <n v="0"/>
    <s v=""/>
    <x v="2"/>
    <x v="2"/>
  </r>
  <r>
    <x v="1"/>
    <s v="Ennery"/>
    <s v="Ennery"/>
    <s v="Puilboreau"/>
    <s v="Marché Puilboreau"/>
    <s v="Milieu rural"/>
    <s v="Enquête auprès d'un marchand"/>
    <x v="0"/>
    <s v=""/>
    <s v=""/>
    <s v="Détaillant sur une table"/>
    <s v=""/>
    <s v="Couverture"/>
    <n v="0"/>
    <n v="0"/>
    <n v="1"/>
    <n v="0"/>
    <n v="0"/>
    <n v="0"/>
    <n v="0"/>
    <s v="couverture"/>
    <s v="Couverture"/>
    <s v="En espèces (Gourde)"/>
    <n v="1"/>
    <n v="0"/>
    <n v="0"/>
    <n v="0"/>
    <n v="0"/>
    <n v="0"/>
    <n v="0"/>
    <n v="0"/>
    <n v="0"/>
    <n v="0"/>
    <s v=""/>
    <x v="1"/>
    <x v="1"/>
  </r>
  <r>
    <x v="1"/>
    <s v="Ennery"/>
    <s v="Ennery"/>
    <s v="Puilboreau"/>
    <s v="Marché Puilboreau"/>
    <s v="Milieu rural"/>
    <s v="Enquête auprès d'un marchand"/>
    <x v="0"/>
    <s v=""/>
    <s v=""/>
    <s v="Détaillant avec boutique"/>
    <s v=""/>
    <s v="Charbon de bois"/>
    <n v="0"/>
    <n v="0"/>
    <n v="0"/>
    <n v="0"/>
    <n v="0"/>
    <n v="1"/>
    <n v="0"/>
    <s v="charbon"/>
    <s v="Charbon de bois"/>
    <s v="En espèces (Gourde)"/>
    <n v="1"/>
    <n v="0"/>
    <n v="0"/>
    <n v="0"/>
    <n v="0"/>
    <n v="0"/>
    <n v="0"/>
    <n v="0"/>
    <n v="0"/>
    <n v="0"/>
    <s v=""/>
    <x v="2"/>
    <x v="2"/>
  </r>
  <r>
    <x v="1"/>
    <s v="Ennery"/>
    <s v="Ennery"/>
    <s v="Puilboreau"/>
    <s v="Marché Puilboreau"/>
    <s v="Milieu rural"/>
    <s v="Enquête auprès d'un client (pour l'eau de boisson et la situation sécuritaire)"/>
    <x v="1"/>
    <s v=""/>
    <s v=""/>
    <s v=""/>
    <s v=""/>
    <s v=""/>
    <s v=""/>
    <s v=""/>
    <s v=""/>
    <s v=""/>
    <s v=""/>
    <s v=""/>
    <s v=""/>
    <s v=""/>
    <s v=""/>
    <s v=""/>
    <s v=""/>
    <s v=""/>
    <s v=""/>
    <s v=""/>
    <s v=""/>
    <s v=""/>
    <s v=""/>
    <s v=""/>
    <s v=""/>
    <s v=""/>
    <s v=""/>
    <x v="0"/>
    <x v="0"/>
  </r>
  <r>
    <x v="1"/>
    <s v="Ennery"/>
    <s v="Ennery"/>
    <s v="Puilboreau"/>
    <s v="Marché Puilboreau"/>
    <s v="Milieu rural"/>
    <s v="Enquête auprès d'un client (pour l'eau de boisson et la situation sécuritaire)"/>
    <x v="1"/>
    <s v=""/>
    <s v=""/>
    <s v=""/>
    <s v=""/>
    <s v=""/>
    <s v=""/>
    <s v=""/>
    <s v=""/>
    <s v=""/>
    <s v=""/>
    <s v=""/>
    <s v=""/>
    <s v=""/>
    <s v=""/>
    <s v=""/>
    <s v=""/>
    <s v=""/>
    <s v=""/>
    <s v=""/>
    <s v=""/>
    <s v=""/>
    <s v=""/>
    <s v=""/>
    <s v=""/>
    <s v=""/>
    <s v=""/>
    <x v="0"/>
    <x v="0"/>
  </r>
  <r>
    <x v="1"/>
    <s v="L'Estère"/>
    <s v="L'Estère"/>
    <s v="Centre-ville de l'Estère"/>
    <s v="Marché L'Estère"/>
    <s v="Milieu urbain"/>
    <s v="Enquête auprès d'un marchand"/>
    <x v="0"/>
    <s v=""/>
    <s v=""/>
    <s v="Détaillant sur une table"/>
    <s v=""/>
    <s v="Nourriture Produits d'hygiène et assainissement"/>
    <n v="1"/>
    <n v="1"/>
    <n v="0"/>
    <n v="0"/>
    <n v="0"/>
    <n v="0"/>
    <n v="0"/>
    <s v="nourriture"/>
    <s v="Nourriture "/>
    <s v="En espèces (Gourde)"/>
    <n v="1"/>
    <n v="0"/>
    <n v="0"/>
    <n v="0"/>
    <n v="0"/>
    <n v="0"/>
    <n v="0"/>
    <n v="0"/>
    <n v="0"/>
    <n v="0"/>
    <s v=""/>
    <x v="3"/>
    <x v="1"/>
  </r>
  <r>
    <x v="1"/>
    <s v="L'Estère"/>
    <s v="L'Estère"/>
    <s v="Centre-ville de l'Estère"/>
    <s v="Marché L'Estère"/>
    <s v="Milieu urbain"/>
    <s v="Enquête auprès d'un marchand"/>
    <x v="0"/>
    <s v=""/>
    <s v=""/>
    <s v="Détaillant sur une table"/>
    <s v=""/>
    <s v="Nourriture Produits d'hygiène et assainissement"/>
    <n v="1"/>
    <n v="1"/>
    <n v="0"/>
    <n v="0"/>
    <n v="0"/>
    <n v="0"/>
    <n v="0"/>
    <s v="nourriture"/>
    <s v="Nourriture "/>
    <s v="En espèces (Gourde)"/>
    <n v="1"/>
    <n v="0"/>
    <n v="0"/>
    <n v="0"/>
    <n v="0"/>
    <n v="0"/>
    <n v="0"/>
    <n v="0"/>
    <n v="0"/>
    <n v="0"/>
    <s v=""/>
    <x v="2"/>
    <x v="2"/>
  </r>
  <r>
    <x v="1"/>
    <s v="L'Estère"/>
    <s v="L'Estère"/>
    <s v="Centre-ville de l'Estère"/>
    <s v="Marché L'Estère"/>
    <s v="Milieu urbain"/>
    <s v="Enquête auprès d'un marchand"/>
    <x v="0"/>
    <s v=""/>
    <s v=""/>
    <s v="Détaillant sur une table"/>
    <s v=""/>
    <s v="Nourriture Produits d'hygiène et assainissement"/>
    <n v="1"/>
    <n v="1"/>
    <n v="0"/>
    <n v="0"/>
    <n v="0"/>
    <n v="0"/>
    <n v="0"/>
    <s v="nourriture"/>
    <s v="Nourriture "/>
    <s v="En espèces (Gourde)"/>
    <n v="1"/>
    <n v="0"/>
    <n v="0"/>
    <n v="0"/>
    <n v="0"/>
    <n v="0"/>
    <n v="0"/>
    <n v="0"/>
    <n v="0"/>
    <n v="0"/>
    <s v=""/>
    <x v="2"/>
    <x v="2"/>
  </r>
  <r>
    <x v="1"/>
    <s v="L'Estère"/>
    <s v="L'Estère"/>
    <s v="Centre-ville de l'Estère"/>
    <s v="Marché L'Estère"/>
    <s v="Milieu urbain"/>
    <s v="Enquête auprès d'un marchand"/>
    <x v="0"/>
    <s v=""/>
    <s v=""/>
    <s v="Détaillant sur une table"/>
    <s v=""/>
    <s v="Nourriture"/>
    <n v="1"/>
    <n v="0"/>
    <n v="0"/>
    <n v="0"/>
    <n v="0"/>
    <n v="0"/>
    <n v="0"/>
    <s v="nourriture"/>
    <s v="Nourriture "/>
    <s v="En espèces (Gourde)"/>
    <n v="1"/>
    <n v="0"/>
    <n v="0"/>
    <n v="0"/>
    <n v="0"/>
    <n v="0"/>
    <n v="0"/>
    <n v="0"/>
    <n v="0"/>
    <n v="0"/>
    <s v=""/>
    <x v="2"/>
    <x v="1"/>
  </r>
  <r>
    <x v="1"/>
    <s v="L'Estère"/>
    <s v="L'Estère"/>
    <s v="Centre-ville de l'Estère"/>
    <s v="Marché L'Estère"/>
    <s v="Milieu urbain"/>
    <s v="Enquête auprès d'un marchand"/>
    <x v="0"/>
    <s v=""/>
    <s v=""/>
    <s v="Détaillant sur une table"/>
    <s v=""/>
    <s v="Produits d'hygiène et assainissement"/>
    <n v="0"/>
    <n v="1"/>
    <n v="0"/>
    <n v="0"/>
    <n v="0"/>
    <n v="0"/>
    <n v="0"/>
    <s v="wash"/>
    <s v="Produits d'hygiène et assainissement"/>
    <s v="En espèces (Gourde)"/>
    <n v="1"/>
    <n v="0"/>
    <n v="0"/>
    <n v="0"/>
    <n v="0"/>
    <n v="0"/>
    <n v="0"/>
    <n v="0"/>
    <n v="0"/>
    <n v="0"/>
    <s v=""/>
    <x v="2"/>
    <x v="2"/>
  </r>
  <r>
    <x v="0"/>
    <s v="Cité Soleil"/>
    <s v="Cité Soleil"/>
    <s v="Terre-noire"/>
    <s v="Marché de Terre Noire"/>
    <s v="Milieu urbain"/>
    <s v="Enquête auprès d'un client (pour l'eau de boisson et la situation sécuritaire)"/>
    <x v="0"/>
    <s v=""/>
    <s v=""/>
    <s v=""/>
    <s v=""/>
    <s v=""/>
    <s v=""/>
    <s v=""/>
    <s v=""/>
    <s v=""/>
    <s v=""/>
    <s v=""/>
    <s v=""/>
    <s v=""/>
    <s v=""/>
    <s v=""/>
    <s v=""/>
    <s v=""/>
    <s v=""/>
    <s v=""/>
    <s v=""/>
    <s v=""/>
    <s v=""/>
    <s v=""/>
    <s v=""/>
    <s v=""/>
    <s v=""/>
    <x v="0"/>
    <x v="0"/>
  </r>
  <r>
    <x v="0"/>
    <s v="Cité Soleil"/>
    <s v="Cité Soleil"/>
    <s v="Terre-noire"/>
    <s v="Marché de Terre Noire"/>
    <s v="Milieu urbain"/>
    <s v="Enquête auprès d'un client (pour l'eau de boisson et la situation sécuritaire)"/>
    <x v="0"/>
    <s v=""/>
    <s v=""/>
    <s v=""/>
    <s v=""/>
    <s v=""/>
    <s v=""/>
    <s v=""/>
    <s v=""/>
    <s v=""/>
    <s v=""/>
    <s v=""/>
    <s v=""/>
    <s v=""/>
    <s v=""/>
    <s v=""/>
    <s v=""/>
    <s v=""/>
    <s v=""/>
    <s v=""/>
    <s v=""/>
    <s v=""/>
    <s v=""/>
    <s v=""/>
    <s v=""/>
    <s v=""/>
    <s v=""/>
    <x v="0"/>
    <x v="0"/>
  </r>
  <r>
    <x v="0"/>
    <s v="Cité Soleil"/>
    <s v="Cité Soleil"/>
    <s v="Terre-noire"/>
    <s v="Marché de Terre Noire"/>
    <s v="Milieu urbain"/>
    <s v="Enquête auprès d'un client (pour l'eau de boisson et la situation sécuritaire)"/>
    <x v="1"/>
    <s v=""/>
    <s v=""/>
    <s v=""/>
    <s v=""/>
    <s v=""/>
    <s v=""/>
    <s v=""/>
    <s v=""/>
    <s v=""/>
    <s v=""/>
    <s v=""/>
    <s v=""/>
    <s v=""/>
    <s v=""/>
    <s v=""/>
    <s v=""/>
    <s v=""/>
    <s v=""/>
    <s v=""/>
    <s v=""/>
    <s v=""/>
    <s v=""/>
    <s v=""/>
    <s v=""/>
    <s v=""/>
    <s v=""/>
    <x v="0"/>
    <x v="0"/>
  </r>
  <r>
    <x v="0"/>
    <s v="Cité Soleil"/>
    <s v="Cité Soleil"/>
    <s v="Terre-noire"/>
    <s v="Marché de Terre Noire"/>
    <s v="Milieu urbain"/>
    <s v="Enquête auprès d'un client (pour l'eau de boisson et la situation sécuritaire)"/>
    <x v="0"/>
    <s v=""/>
    <s v=""/>
    <s v=""/>
    <s v=""/>
    <s v=""/>
    <s v=""/>
    <s v=""/>
    <s v=""/>
    <s v=""/>
    <s v=""/>
    <s v=""/>
    <s v=""/>
    <s v=""/>
    <s v=""/>
    <s v=""/>
    <s v=""/>
    <s v=""/>
    <s v=""/>
    <s v=""/>
    <s v=""/>
    <s v=""/>
    <s v=""/>
    <s v=""/>
    <s v=""/>
    <s v=""/>
    <s v=""/>
    <x v="0"/>
    <x v="0"/>
  </r>
  <r>
    <x v="0"/>
    <s v="Cité Soleil"/>
    <s v="Cité Soleil"/>
    <s v="Terre-noire"/>
    <s v="Marché de Terre Noire"/>
    <s v="Milieu urbain"/>
    <s v="Enquête auprès d'un marchand"/>
    <x v="1"/>
    <s v=""/>
    <s v=""/>
    <s v="Détaillant sur une table"/>
    <s v=""/>
    <s v="Nourriture"/>
    <n v="1"/>
    <n v="0"/>
    <n v="0"/>
    <n v="0"/>
    <n v="0"/>
    <n v="0"/>
    <n v="0"/>
    <s v="nourriture"/>
    <s v="Nourriture "/>
    <s v="En espèces (Gourde) Paiement mobile (téléphone) Coupon"/>
    <n v="1"/>
    <n v="0"/>
    <n v="1"/>
    <n v="0"/>
    <n v="0"/>
    <n v="0"/>
    <n v="1"/>
    <n v="0"/>
    <n v="0"/>
    <n v="0"/>
    <s v=""/>
    <x v="2"/>
    <x v="3"/>
  </r>
  <r>
    <x v="0"/>
    <s v="Cité Soleil"/>
    <s v="Cité Soleil"/>
    <s v="Terre-noire"/>
    <s v="Marché de Terre Noire"/>
    <s v="Milieu urbain"/>
    <s v="Enquête auprès d'un marchand"/>
    <x v="0"/>
    <s v=""/>
    <s v=""/>
    <s v="Détaillant sur une table"/>
    <s v=""/>
    <s v="Nourriture"/>
    <n v="1"/>
    <n v="0"/>
    <n v="0"/>
    <n v="0"/>
    <n v="0"/>
    <n v="0"/>
    <n v="0"/>
    <s v="nourriture"/>
    <s v="Nourriture "/>
    <s v="En espèces (Gourde)"/>
    <n v="1"/>
    <n v="0"/>
    <n v="0"/>
    <n v="0"/>
    <n v="0"/>
    <n v="0"/>
    <n v="0"/>
    <n v="0"/>
    <n v="0"/>
    <n v="0"/>
    <s v=""/>
    <x v="2"/>
    <x v="3"/>
  </r>
  <r>
    <x v="0"/>
    <s v="Cité Soleil"/>
    <s v="Cité Soleil"/>
    <s v="Terre-noire"/>
    <s v="Marché de Terre Noire"/>
    <s v="Milieu urbain"/>
    <s v="Enquête auprès d'un marchand"/>
    <x v="0"/>
    <s v=""/>
    <s v=""/>
    <s v="Détaillant sur une table"/>
    <s v=""/>
    <s v="Produits d'hygiène et assainissement"/>
    <n v="0"/>
    <n v="1"/>
    <n v="0"/>
    <n v="0"/>
    <n v="0"/>
    <n v="0"/>
    <n v="0"/>
    <s v="wash"/>
    <s v="Produits d'hygiène et assainissement"/>
    <s v="En espèces (Gourde)"/>
    <n v="1"/>
    <n v="0"/>
    <n v="0"/>
    <n v="0"/>
    <n v="0"/>
    <n v="0"/>
    <n v="0"/>
    <n v="0"/>
    <n v="0"/>
    <n v="0"/>
    <s v=""/>
    <x v="2"/>
    <x v="1"/>
  </r>
  <r>
    <x v="0"/>
    <s v="Cité Soleil"/>
    <s v="Cité Soleil"/>
    <s v="Terre-noire"/>
    <s v="Marché de Terre Noire"/>
    <s v="Milieu urbain"/>
    <s v="Enquête auprès d'un marchand"/>
    <x v="0"/>
    <s v=""/>
    <s v=""/>
    <s v="Détaillant sur une table"/>
    <s v=""/>
    <s v="Nourriture Produits d'hygiène et assainissement"/>
    <n v="1"/>
    <n v="1"/>
    <n v="0"/>
    <n v="0"/>
    <n v="0"/>
    <n v="0"/>
    <n v="0"/>
    <s v="nourriture"/>
    <s v="Nourriture "/>
    <s v="En espèces (Gourde) En espèces (Dollar)"/>
    <n v="1"/>
    <n v="1"/>
    <n v="0"/>
    <n v="0"/>
    <n v="0"/>
    <n v="0"/>
    <n v="0"/>
    <n v="0"/>
    <n v="0"/>
    <n v="0"/>
    <s v=""/>
    <x v="3"/>
    <x v="3"/>
  </r>
  <r>
    <x v="0"/>
    <s v="Cité Soleil"/>
    <s v="Cité Soleil"/>
    <s v="Terre-noire"/>
    <s v="Marché de Terre Noire"/>
    <s v="Milieu urbain"/>
    <s v="Enquête auprès d'un client (pour l'eau de boisson et la situation sécuritaire)"/>
    <x v="0"/>
    <s v=""/>
    <s v=""/>
    <s v=""/>
    <s v=""/>
    <s v=""/>
    <s v=""/>
    <s v=""/>
    <s v=""/>
    <s v=""/>
    <s v=""/>
    <s v=""/>
    <s v=""/>
    <s v=""/>
    <s v=""/>
    <s v=""/>
    <s v=""/>
    <s v=""/>
    <s v=""/>
    <s v=""/>
    <s v=""/>
    <s v=""/>
    <s v=""/>
    <s v=""/>
    <s v=""/>
    <s v=""/>
    <s v=""/>
    <x v="0"/>
    <x v="0"/>
  </r>
  <r>
    <x v="0"/>
    <s v="Cité Soleil"/>
    <s v="Cité Soleil"/>
    <s v="Terre-noire"/>
    <s v="Marché de Terre Noire"/>
    <s v="Milieu urbain"/>
    <s v="Enquête auprès d'un client (pour l'eau de boisson et la situation sécuritaire)"/>
    <x v="0"/>
    <s v=""/>
    <s v=""/>
    <s v=""/>
    <s v=""/>
    <s v=""/>
    <s v=""/>
    <s v=""/>
    <s v=""/>
    <s v=""/>
    <s v=""/>
    <s v=""/>
    <s v=""/>
    <s v=""/>
    <s v=""/>
    <s v=""/>
    <s v=""/>
    <s v=""/>
    <s v=""/>
    <s v=""/>
    <s v=""/>
    <s v=""/>
    <s v=""/>
    <s v=""/>
    <s v=""/>
    <s v=""/>
    <s v=""/>
    <x v="0"/>
    <x v="0"/>
  </r>
  <r>
    <x v="0"/>
    <s v="Cité Soleil"/>
    <s v="Cité Soleil"/>
    <s v="Terre-noire"/>
    <s v="Marché de Terre Noire"/>
    <s v="Milieu urbain"/>
    <s v="Enquête auprès d'un marchand"/>
    <x v="0"/>
    <s v=""/>
    <s v=""/>
    <s v="Détaillant avec boutique"/>
    <s v=""/>
    <s v="Nourriture"/>
    <n v="1"/>
    <n v="0"/>
    <n v="0"/>
    <n v="0"/>
    <n v="0"/>
    <n v="0"/>
    <n v="0"/>
    <s v="nourriture"/>
    <s v="Nourriture "/>
    <s v="En espèces (Gourde) Paiement mobile (téléphone)"/>
    <n v="1"/>
    <n v="0"/>
    <n v="1"/>
    <n v="0"/>
    <n v="0"/>
    <n v="0"/>
    <n v="0"/>
    <n v="0"/>
    <n v="0"/>
    <n v="0"/>
    <s v=""/>
    <x v="2"/>
    <x v="2"/>
  </r>
  <r>
    <x v="0"/>
    <s v="Cité Soleil"/>
    <s v="Cité Soleil"/>
    <s v="Terre-noire"/>
    <s v="Marché de Terre Noire"/>
    <s v="Milieu urbain"/>
    <s v="Enquête auprès d'un marchand"/>
    <x v="1"/>
    <s v=""/>
    <s v=""/>
    <s v="Détaillant avec boutique"/>
    <s v=""/>
    <s v="Nourriture"/>
    <n v="1"/>
    <n v="0"/>
    <n v="0"/>
    <n v="0"/>
    <n v="0"/>
    <n v="0"/>
    <n v="0"/>
    <s v="nourriture"/>
    <s v="Nourriture "/>
    <s v="En espèces (Gourde) Paiement mobile (téléphone) Coupon"/>
    <n v="1"/>
    <n v="0"/>
    <n v="1"/>
    <n v="0"/>
    <n v="0"/>
    <n v="0"/>
    <n v="1"/>
    <n v="0"/>
    <n v="0"/>
    <n v="0"/>
    <s v=""/>
    <x v="2"/>
    <x v="2"/>
  </r>
  <r>
    <x v="0"/>
    <s v="Cité Soleil"/>
    <s v="Cité Soleil"/>
    <s v="Terre-noire"/>
    <s v="Marché de Terre Noire"/>
    <s v="Milieu urbain"/>
    <s v="Enquête auprès d'un marchand"/>
    <x v="0"/>
    <s v=""/>
    <s v=""/>
    <s v="Détaillant sur une table"/>
    <s v=""/>
    <s v="Produits d'hygiène et assainissement"/>
    <n v="0"/>
    <n v="1"/>
    <n v="0"/>
    <n v="0"/>
    <n v="0"/>
    <n v="0"/>
    <n v="0"/>
    <s v="wash"/>
    <s v="Produits d'hygiène et assainissement"/>
    <s v="En espèces (Gourde)"/>
    <n v="1"/>
    <n v="0"/>
    <n v="0"/>
    <n v="0"/>
    <n v="0"/>
    <n v="0"/>
    <n v="0"/>
    <n v="0"/>
    <n v="0"/>
    <n v="0"/>
    <s v=""/>
    <x v="4"/>
    <x v="2"/>
  </r>
  <r>
    <x v="0"/>
    <s v="Cité Soleil"/>
    <s v="Cité Soleil"/>
    <s v="Terre-noire"/>
    <s v="Marché de Terre Noire"/>
    <s v="Milieu urbain"/>
    <s v="Enquête auprès d'un marchand"/>
    <x v="0"/>
    <s v=""/>
    <s v=""/>
    <s v="Détaillant sur une table"/>
    <s v=""/>
    <s v="Produits d'hygiène et assainissement"/>
    <n v="0"/>
    <n v="1"/>
    <n v="0"/>
    <n v="0"/>
    <n v="0"/>
    <n v="0"/>
    <n v="0"/>
    <s v="wash"/>
    <s v="Produits d'hygiène et assainissement"/>
    <s v="En espèces (Gourde)"/>
    <n v="1"/>
    <n v="0"/>
    <n v="0"/>
    <n v="0"/>
    <n v="0"/>
    <n v="0"/>
    <n v="0"/>
    <n v="0"/>
    <n v="0"/>
    <n v="0"/>
    <s v=""/>
    <x v="4"/>
    <x v="1"/>
  </r>
  <r>
    <x v="3"/>
    <s v="Limonade"/>
    <s v="Limonade"/>
    <s v="Limonade"/>
    <s v="Marché principal de Limonade"/>
    <s v="Milieu urbain"/>
    <s v="Enquête auprès d'un marchand"/>
    <x v="0"/>
    <s v=""/>
    <s v=""/>
    <s v="Détaillant sur une table"/>
    <s v=""/>
    <s v="Charbon de bois"/>
    <n v="0"/>
    <n v="0"/>
    <n v="0"/>
    <n v="0"/>
    <n v="0"/>
    <n v="1"/>
    <n v="0"/>
    <s v="charbon"/>
    <s v="Charbon de bois"/>
    <s v="En espèces (Gourde)"/>
    <n v="1"/>
    <n v="0"/>
    <n v="0"/>
    <n v="0"/>
    <n v="0"/>
    <n v="0"/>
    <n v="0"/>
    <n v="0"/>
    <n v="0"/>
    <n v="0"/>
    <s v=""/>
    <x v="1"/>
    <x v="2"/>
  </r>
  <r>
    <x v="3"/>
    <s v="Limonade"/>
    <s v="Limonade"/>
    <s v="Limonade"/>
    <s v="Marché principal de Limonade"/>
    <s v="Milieu urbain"/>
    <s v="Enquête auprès d'un marchand"/>
    <x v="0"/>
    <s v=""/>
    <s v=""/>
    <s v="Détaillant sur une table"/>
    <s v=""/>
    <s v="Charbon de bois"/>
    <n v="0"/>
    <n v="0"/>
    <n v="0"/>
    <n v="0"/>
    <n v="0"/>
    <n v="1"/>
    <n v="0"/>
    <s v="charbon"/>
    <s v="Charbon de bois"/>
    <s v="En espèces (Gourde)"/>
    <n v="1"/>
    <n v="0"/>
    <n v="0"/>
    <n v="0"/>
    <n v="0"/>
    <n v="0"/>
    <n v="0"/>
    <n v="0"/>
    <n v="0"/>
    <n v="0"/>
    <s v=""/>
    <x v="1"/>
    <x v="1"/>
  </r>
  <r>
    <x v="3"/>
    <s v="Limonade"/>
    <s v="Limonade"/>
    <s v="Limonade"/>
    <s v="Marché principal de Limonade"/>
    <s v="Milieu urbain"/>
    <s v="Enquête auprès d'un marchand"/>
    <x v="0"/>
    <s v=""/>
    <s v=""/>
    <s v="Détaillant sur une table"/>
    <s v=""/>
    <s v="Nourriture"/>
    <n v="1"/>
    <n v="0"/>
    <n v="0"/>
    <n v="0"/>
    <n v="0"/>
    <n v="0"/>
    <n v="0"/>
    <s v="nourriture"/>
    <s v="Nourriture "/>
    <s v="En espèces (Gourde)"/>
    <n v="1"/>
    <n v="0"/>
    <n v="0"/>
    <n v="0"/>
    <n v="0"/>
    <n v="0"/>
    <n v="0"/>
    <n v="0"/>
    <n v="0"/>
    <n v="0"/>
    <s v=""/>
    <x v="3"/>
    <x v="1"/>
  </r>
  <r>
    <x v="3"/>
    <s v="Limonade"/>
    <s v="Limonade"/>
    <s v="Limonade"/>
    <s v="Marché principal de Limonade"/>
    <s v="Milieu urbain"/>
    <s v="Enquête auprès d'un marchand"/>
    <x v="0"/>
    <s v=""/>
    <s v=""/>
    <s v="Détaillant sur une table"/>
    <s v=""/>
    <s v="Nourriture"/>
    <n v="1"/>
    <n v="0"/>
    <n v="0"/>
    <n v="0"/>
    <n v="0"/>
    <n v="0"/>
    <n v="0"/>
    <s v="nourriture"/>
    <s v="Nourriture "/>
    <s v="En espèces (Gourde)"/>
    <n v="1"/>
    <n v="0"/>
    <n v="0"/>
    <n v="0"/>
    <n v="0"/>
    <n v="0"/>
    <n v="0"/>
    <n v="0"/>
    <n v="0"/>
    <n v="0"/>
    <s v=""/>
    <x v="2"/>
    <x v="1"/>
  </r>
  <r>
    <x v="3"/>
    <s v="Limonade"/>
    <s v="Limonade"/>
    <s v="Limonade"/>
    <s v="Marché principal de Limonade"/>
    <s v="Milieu urbain"/>
    <s v="Enquête auprès d'un marchand"/>
    <x v="0"/>
    <s v=""/>
    <s v=""/>
    <s v="Détaillant sur une table"/>
    <s v=""/>
    <s v="Produits d'hygiène et assainissement"/>
    <n v="0"/>
    <n v="1"/>
    <n v="0"/>
    <n v="0"/>
    <n v="0"/>
    <n v="0"/>
    <n v="0"/>
    <s v="wash"/>
    <s v="Produits d'hygiène et assainissement"/>
    <s v="En espèces (Gourde)"/>
    <n v="1"/>
    <n v="0"/>
    <n v="0"/>
    <n v="0"/>
    <n v="0"/>
    <n v="0"/>
    <n v="0"/>
    <n v="0"/>
    <n v="0"/>
    <n v="0"/>
    <s v=""/>
    <x v="3"/>
    <x v="1"/>
  </r>
  <r>
    <x v="3"/>
    <s v="Limonade"/>
    <s v="Limonade"/>
    <s v="Limonade"/>
    <s v="Marché principal de Limonade"/>
    <s v="Milieu urbain"/>
    <s v="Enquête auprès d'un marchand"/>
    <x v="0"/>
    <s v=""/>
    <s v=""/>
    <s v="Détaillant sur une table"/>
    <s v=""/>
    <s v="Produits d'hygiène et assainissement"/>
    <n v="0"/>
    <n v="1"/>
    <n v="0"/>
    <n v="0"/>
    <n v="0"/>
    <n v="0"/>
    <n v="0"/>
    <s v="wash"/>
    <s v="Produits d'hygiène et assainissement"/>
    <s v="En espèces (Gourde)"/>
    <n v="1"/>
    <n v="0"/>
    <n v="0"/>
    <n v="0"/>
    <n v="0"/>
    <n v="0"/>
    <n v="0"/>
    <n v="0"/>
    <n v="0"/>
    <n v="0"/>
    <s v=""/>
    <x v="1"/>
    <x v="1"/>
  </r>
  <r>
    <x v="3"/>
    <s v="Limonade"/>
    <s v="Limonade"/>
    <s v="Limonade"/>
    <s v="Marché principal de Limonade"/>
    <s v="Milieu urbain"/>
    <s v="Enquête auprès d'un marchand"/>
    <x v="0"/>
    <s v=""/>
    <s v=""/>
    <s v="Détaillant mobile"/>
    <s v=""/>
    <s v="Couverture"/>
    <n v="0"/>
    <n v="0"/>
    <n v="1"/>
    <n v="0"/>
    <n v="0"/>
    <n v="0"/>
    <n v="0"/>
    <s v="couverture"/>
    <s v="Couverture"/>
    <s v="En espèces (Gourde)"/>
    <n v="1"/>
    <n v="0"/>
    <n v="0"/>
    <n v="0"/>
    <n v="0"/>
    <n v="0"/>
    <n v="0"/>
    <n v="0"/>
    <n v="0"/>
    <n v="0"/>
    <s v=""/>
    <x v="1"/>
    <x v="1"/>
  </r>
  <r>
    <x v="3"/>
    <s v="Limonade"/>
    <s v="Limonade"/>
    <s v="Limonade"/>
    <s v="Marché principal de Limonade"/>
    <s v="Milieu urbain"/>
    <s v="Enquête auprès d'un marchand"/>
    <x v="0"/>
    <s v=""/>
    <s v=""/>
    <s v="Détaillant mobile"/>
    <s v=""/>
    <s v="Couverture"/>
    <n v="0"/>
    <n v="0"/>
    <n v="1"/>
    <n v="0"/>
    <n v="0"/>
    <n v="0"/>
    <n v="0"/>
    <s v="couverture"/>
    <s v="Couverture"/>
    <s v="En espèces (Gourde)"/>
    <n v="1"/>
    <n v="0"/>
    <n v="0"/>
    <n v="0"/>
    <n v="0"/>
    <n v="0"/>
    <n v="0"/>
    <n v="0"/>
    <n v="0"/>
    <n v="0"/>
    <s v=""/>
    <x v="3"/>
    <x v="1"/>
  </r>
  <r>
    <x v="3"/>
    <s v="Limonade"/>
    <s v="Limonade"/>
    <s v="Limonade"/>
    <s v="Marché principal de Limonade"/>
    <s v="Milieu urbain"/>
    <s v="Enquête auprès d'un marchand"/>
    <x v="0"/>
    <s v=""/>
    <s v=""/>
    <s v="Détaillant mobile"/>
    <s v=""/>
    <s v="Ustensiles de cuisine (casseroles, cuillères, etc.)"/>
    <n v="0"/>
    <n v="0"/>
    <n v="0"/>
    <n v="1"/>
    <n v="0"/>
    <n v="0"/>
    <n v="0"/>
    <s v="cuisine"/>
    <s v="Ustensiles de cuisine (casseroles, cuillères, etc.)"/>
    <s v="En espèces (Gourde)"/>
    <n v="1"/>
    <n v="0"/>
    <n v="0"/>
    <n v="0"/>
    <n v="0"/>
    <n v="0"/>
    <n v="0"/>
    <n v="0"/>
    <n v="0"/>
    <n v="0"/>
    <s v=""/>
    <x v="3"/>
    <x v="1"/>
  </r>
  <r>
    <x v="3"/>
    <s v="Limonade"/>
    <s v="Limonade"/>
    <s v="Limonade"/>
    <s v="Marché principal de Limonade"/>
    <s v="Milieu urbain"/>
    <s v="Enquête auprès d'un marchand"/>
    <x v="0"/>
    <s v=""/>
    <s v=""/>
    <s v="Détaillant sur une table"/>
    <s v=""/>
    <s v="Ustensiles de cuisine (casseroles, cuillères, etc.)"/>
    <n v="0"/>
    <n v="0"/>
    <n v="0"/>
    <n v="1"/>
    <n v="0"/>
    <n v="0"/>
    <n v="0"/>
    <s v="cuisine"/>
    <s v="Ustensiles de cuisine (casseroles, cuillères, etc.)"/>
    <s v="En espèces (Gourde)"/>
    <n v="1"/>
    <n v="0"/>
    <n v="0"/>
    <n v="0"/>
    <n v="0"/>
    <n v="0"/>
    <n v="0"/>
    <n v="0"/>
    <n v="0"/>
    <n v="0"/>
    <s v=""/>
    <x v="1"/>
    <x v="1"/>
  </r>
  <r>
    <x v="3"/>
    <s v="Limonade"/>
    <s v="Limonade"/>
    <s v="Limonade"/>
    <s v="Marché principal de Limonade"/>
    <s v="Milieu urbain"/>
    <s v="Enquête auprès d'un marchand"/>
    <x v="0"/>
    <s v=""/>
    <s v=""/>
    <s v="Détaillant sur une tab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x v="3"/>
    <x v="1"/>
  </r>
  <r>
    <x v="3"/>
    <s v="Limonade"/>
    <s v="Limonade"/>
    <s v="Limonade"/>
    <s v="Marché principal de Limonade"/>
    <s v="Milieu urbain"/>
    <s v="Enquête auprès d'un marchand"/>
    <x v="0"/>
    <s v=""/>
    <s v=""/>
    <s v="Détaillant sur une tab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x v="1"/>
    <x v="1"/>
  </r>
  <r>
    <x v="4"/>
    <s v="Port-à-Piment"/>
    <s v="Port-à-Piment"/>
    <s v="Port-à-piment"/>
    <s v="Marché de Port-à-Piment"/>
    <s v="Milieu rural"/>
    <s v="Enquête auprès d'un marchand"/>
    <x v="0"/>
    <s v=""/>
    <s v=""/>
    <s v="Détaillant sur une table"/>
    <s v=""/>
    <s v="Couverture"/>
    <n v="0"/>
    <n v="0"/>
    <n v="1"/>
    <n v="0"/>
    <n v="0"/>
    <n v="0"/>
    <n v="0"/>
    <s v="couverture"/>
    <s v="Couverture"/>
    <s v="En espèces (Gourde)"/>
    <n v="1"/>
    <n v="0"/>
    <n v="0"/>
    <n v="0"/>
    <n v="0"/>
    <n v="0"/>
    <n v="0"/>
    <n v="0"/>
    <n v="0"/>
    <n v="0"/>
    <s v=""/>
    <x v="1"/>
    <x v="1"/>
  </r>
  <r>
    <x v="4"/>
    <s v="Port-à-Piment"/>
    <s v="Port-à-Piment"/>
    <s v="Port-à-piment"/>
    <s v="Marché de Port-à-Piment"/>
    <s v="Milieu rural"/>
    <s v="Enquête auprès d'un marchand"/>
    <x v="0"/>
    <s v=""/>
    <s v=""/>
    <s v="Détaillant sur une table"/>
    <s v=""/>
    <s v="Couverture"/>
    <n v="0"/>
    <n v="0"/>
    <n v="1"/>
    <n v="0"/>
    <n v="0"/>
    <n v="0"/>
    <n v="0"/>
    <s v="couverture"/>
    <s v="Couverture"/>
    <s v="En espèces (Gourde)"/>
    <n v="1"/>
    <n v="0"/>
    <n v="0"/>
    <n v="0"/>
    <n v="0"/>
    <n v="0"/>
    <n v="0"/>
    <n v="0"/>
    <n v="0"/>
    <n v="0"/>
    <s v=""/>
    <x v="1"/>
    <x v="4"/>
  </r>
  <r>
    <x v="4"/>
    <s v="Port-à-Piment"/>
    <s v="Port-à-Piment"/>
    <s v="Port-à-piment"/>
    <s v="Marché de Port-à-Piment"/>
    <s v="Milieu rural"/>
    <s v="Enquête auprès d'un marchand"/>
    <x v="0"/>
    <s v=""/>
    <s v=""/>
    <s v="Détaillant sur une table"/>
    <s v=""/>
    <s v="Couverture"/>
    <n v="0"/>
    <n v="0"/>
    <n v="1"/>
    <n v="0"/>
    <n v="0"/>
    <n v="0"/>
    <n v="0"/>
    <s v="couverture"/>
    <s v="Couverture"/>
    <s v="En espèces (Gourde)"/>
    <n v="1"/>
    <n v="0"/>
    <n v="0"/>
    <n v="0"/>
    <n v="0"/>
    <n v="0"/>
    <n v="0"/>
    <n v="0"/>
    <n v="0"/>
    <n v="0"/>
    <s v=""/>
    <x v="1"/>
    <x v="1"/>
  </r>
  <r>
    <x v="4"/>
    <s v="Port-à-Piment"/>
    <s v="Port-à-Piment"/>
    <s v="Port-à-piment"/>
    <s v="Marché de Port-à-Piment"/>
    <s v="Milieu rural"/>
    <s v="Enquête auprès d'un marchand"/>
    <x v="0"/>
    <s v=""/>
    <s v=""/>
    <s v="Détaillant sur une table"/>
    <s v=""/>
    <s v="Couverture"/>
    <n v="0"/>
    <n v="0"/>
    <n v="1"/>
    <n v="0"/>
    <n v="0"/>
    <n v="0"/>
    <n v="0"/>
    <s v="couverture"/>
    <s v="Couverture"/>
    <s v="En espèces (Gourde)"/>
    <n v="1"/>
    <n v="0"/>
    <n v="0"/>
    <n v="0"/>
    <n v="0"/>
    <n v="0"/>
    <n v="0"/>
    <n v="0"/>
    <n v="0"/>
    <n v="0"/>
    <s v=""/>
    <x v="1"/>
    <x v="4"/>
  </r>
  <r>
    <x v="4"/>
    <s v="Port-à-Piment"/>
    <s v="Port-à-Piment"/>
    <s v="Port-à-piment"/>
    <s v="Marché de Port-à-Piment"/>
    <s v="Milieu rural"/>
    <s v="Enquête auprès d'un marchand"/>
    <x v="0"/>
    <s v=""/>
    <s v=""/>
    <s v="Détaillant avec boutique"/>
    <s v=""/>
    <s v="Nourriture"/>
    <n v="1"/>
    <n v="0"/>
    <n v="0"/>
    <n v="0"/>
    <n v="0"/>
    <n v="0"/>
    <n v="0"/>
    <s v="nourriture"/>
    <s v="Nourriture "/>
    <s v="En espèces (Gourde) A crédit partiel"/>
    <n v="1"/>
    <n v="0"/>
    <n v="0"/>
    <n v="0"/>
    <n v="1"/>
    <n v="0"/>
    <n v="0"/>
    <n v="0"/>
    <n v="0"/>
    <n v="0"/>
    <s v=""/>
    <x v="1"/>
    <x v="3"/>
  </r>
  <r>
    <x v="4"/>
    <s v="Port-à-Piment"/>
    <s v="Port-à-Piment"/>
    <s v="Port-à-piment"/>
    <s v="Marché de Port-à-Piment"/>
    <s v="Milieu rural"/>
    <s v="Enquête auprès d'un marchand"/>
    <x v="0"/>
    <s v=""/>
    <s v=""/>
    <s v="Détaillant avec boutique"/>
    <s v=""/>
    <s v="Nourriture"/>
    <n v="1"/>
    <n v="0"/>
    <n v="0"/>
    <n v="0"/>
    <n v="0"/>
    <n v="0"/>
    <n v="0"/>
    <s v="nourriture"/>
    <s v="Nourriture "/>
    <s v="En espèces (Gourde)"/>
    <n v="1"/>
    <n v="0"/>
    <n v="0"/>
    <n v="0"/>
    <n v="0"/>
    <n v="0"/>
    <n v="0"/>
    <n v="0"/>
    <n v="0"/>
    <n v="0"/>
    <s v=""/>
    <x v="1"/>
    <x v="2"/>
  </r>
  <r>
    <x v="4"/>
    <s v="Port-à-Piment"/>
    <s v="Port-à-Piment"/>
    <s v="Port-à-piment"/>
    <s v="Marché de Port-à-Piment"/>
    <s v="Milieu rural"/>
    <s v="Enquête auprès d'un marchand"/>
    <x v="0"/>
    <s v=""/>
    <s v=""/>
    <s v="Détaillant sur une table"/>
    <s v=""/>
    <s v="Nourriture"/>
    <n v="1"/>
    <n v="0"/>
    <n v="0"/>
    <n v="0"/>
    <n v="0"/>
    <n v="0"/>
    <n v="0"/>
    <s v="nourriture"/>
    <s v="Nourriture "/>
    <s v="En espèces (Gourde)"/>
    <n v="1"/>
    <n v="0"/>
    <n v="0"/>
    <n v="0"/>
    <n v="0"/>
    <n v="0"/>
    <n v="0"/>
    <n v="0"/>
    <n v="0"/>
    <n v="0"/>
    <s v=""/>
    <x v="1"/>
    <x v="4"/>
  </r>
  <r>
    <x v="4"/>
    <s v="Port-à-Piment"/>
    <s v="Port-à-Piment"/>
    <s v="Port-à-piment"/>
    <s v="Marché de Port-à-Piment"/>
    <s v="Milieu rural"/>
    <s v="Enquête auprès d'un marchand"/>
    <x v="0"/>
    <s v=""/>
    <s v=""/>
    <s v="Détaillant sur une table"/>
    <s v=""/>
    <s v="Produits d'hygiène et assainissement"/>
    <n v="0"/>
    <n v="1"/>
    <n v="0"/>
    <n v="0"/>
    <n v="0"/>
    <n v="0"/>
    <n v="0"/>
    <s v="wash"/>
    <s v="Produits d'hygiène et assainissement"/>
    <s v="En espèces (Gourde)"/>
    <n v="1"/>
    <n v="0"/>
    <n v="0"/>
    <n v="0"/>
    <n v="0"/>
    <n v="0"/>
    <n v="0"/>
    <n v="0"/>
    <n v="0"/>
    <n v="0"/>
    <s v=""/>
    <x v="1"/>
    <x v="2"/>
  </r>
  <r>
    <x v="4"/>
    <s v="Port-à-Piment"/>
    <s v="Port-à-Piment"/>
    <s v="Port-à-piment"/>
    <s v="Marché de Port-à-Piment"/>
    <s v="Milieu rural"/>
    <s v="Enquête auprès d'un marchand"/>
    <x v="0"/>
    <s v=""/>
    <s v=""/>
    <s v="Détaillant sur une table"/>
    <s v=""/>
    <s v="Produits d'hygiène et assainissement"/>
    <n v="0"/>
    <n v="1"/>
    <n v="0"/>
    <n v="0"/>
    <n v="0"/>
    <n v="0"/>
    <n v="0"/>
    <s v="wash"/>
    <s v="Produits d'hygiène et assainissement"/>
    <s v="En espèces (Gourde)"/>
    <n v="1"/>
    <n v="0"/>
    <n v="0"/>
    <n v="0"/>
    <n v="0"/>
    <n v="0"/>
    <n v="0"/>
    <n v="0"/>
    <n v="0"/>
    <n v="0"/>
    <s v=""/>
    <x v="4"/>
    <x v="1"/>
  </r>
  <r>
    <x v="4"/>
    <s v="Port-à-Piment"/>
    <s v="Port-à-Piment"/>
    <s v="Port-à-piment"/>
    <s v="Marché de Port-à-Piment"/>
    <s v="Milieu rural"/>
    <s v="Enquête auprès d'un marchand"/>
    <x v="0"/>
    <s v=""/>
    <s v=""/>
    <s v="Détaillant sur une tab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x v="1"/>
    <x v="1"/>
  </r>
  <r>
    <x v="4"/>
    <s v="Port-à-Piment"/>
    <s v="Port-à-Piment"/>
    <s v="Port-à-piment"/>
    <s v="Marché de Port-à-Piment"/>
    <s v="Milieu rural"/>
    <s v="Enquête auprès d'un marchand"/>
    <x v="0"/>
    <s v=""/>
    <s v=""/>
    <s v="Détaillant mobi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x v="1"/>
    <x v="4"/>
  </r>
  <r>
    <x v="4"/>
    <s v="Port-à-Piment"/>
    <s v="Port-à-Piment"/>
    <s v="Port-à-piment"/>
    <s v="Marché de Port-à-Piment"/>
    <s v="Milieu rural"/>
    <s v="Enquête auprès d'un marchand"/>
    <x v="0"/>
    <s v=""/>
    <s v=""/>
    <s v="Détaillant sur une table"/>
    <s v=""/>
    <s v="Charbon de bois"/>
    <n v="0"/>
    <n v="0"/>
    <n v="0"/>
    <n v="0"/>
    <n v="0"/>
    <n v="1"/>
    <n v="0"/>
    <s v="charbon"/>
    <s v="Charbon de bois"/>
    <s v="En espèces (Gourde)"/>
    <n v="1"/>
    <n v="0"/>
    <n v="0"/>
    <n v="0"/>
    <n v="0"/>
    <n v="0"/>
    <n v="0"/>
    <n v="0"/>
    <n v="0"/>
    <n v="0"/>
    <s v=""/>
    <x v="1"/>
    <x v="2"/>
  </r>
  <r>
    <x v="4"/>
    <s v="Port-à-Piment"/>
    <s v="Port-à-Piment"/>
    <s v="Port-à-piment"/>
    <s v="Marché de Port-à-Piment"/>
    <s v="Milieu rural"/>
    <s v="Enquête auprès d'un marchand"/>
    <x v="0"/>
    <s v=""/>
    <s v=""/>
    <s v="Détaillant sur une table"/>
    <s v=""/>
    <s v="Charbon de bois"/>
    <n v="0"/>
    <n v="0"/>
    <n v="0"/>
    <n v="0"/>
    <n v="0"/>
    <n v="1"/>
    <n v="0"/>
    <s v="charbon"/>
    <s v="Charbon de bois"/>
    <s v="En espèces (Gourde)"/>
    <n v="1"/>
    <n v="0"/>
    <n v="0"/>
    <n v="0"/>
    <n v="0"/>
    <n v="0"/>
    <n v="0"/>
    <n v="0"/>
    <n v="0"/>
    <n v="0"/>
    <s v=""/>
    <x v="1"/>
    <x v="4"/>
  </r>
  <r>
    <x v="4"/>
    <s v="Port-à-Piment"/>
    <s v="Port-à-Piment"/>
    <s v="Port-à-piment"/>
    <s v="Marché de Port-à-Piment"/>
    <s v="Milieu rural"/>
    <s v="Enquête auprès d'un marchand"/>
    <x v="1"/>
    <s v=""/>
    <s v=""/>
    <s v="Détaillant sur une table"/>
    <s v=""/>
    <s v="Charbon de bois"/>
    <n v="0"/>
    <n v="0"/>
    <n v="0"/>
    <n v="0"/>
    <n v="0"/>
    <n v="1"/>
    <n v="0"/>
    <s v="charbon"/>
    <s v="Charbon de bois"/>
    <s v="En espèces (Gourde) A crédit partiel"/>
    <n v="1"/>
    <n v="0"/>
    <n v="0"/>
    <n v="0"/>
    <n v="1"/>
    <n v="0"/>
    <n v="0"/>
    <n v="0"/>
    <n v="0"/>
    <n v="0"/>
    <s v=""/>
    <x v="1"/>
    <x v="4"/>
  </r>
  <r>
    <x v="4"/>
    <s v="Port-à-Piment"/>
    <s v="Port-à-Piment"/>
    <s v="Port-à-piment"/>
    <s v="Marché de Port-à-Piment"/>
    <s v="Milieu rural"/>
    <s v="Enquête auprès d'un marchand"/>
    <x v="0"/>
    <s v=""/>
    <s v=""/>
    <s v="Détaillant mobile"/>
    <s v=""/>
    <s v="Charbon de bois"/>
    <n v="0"/>
    <n v="0"/>
    <n v="0"/>
    <n v="0"/>
    <n v="0"/>
    <n v="1"/>
    <n v="0"/>
    <s v="charbon"/>
    <s v="Charbon de bois"/>
    <s v="En espèces (Gourde)"/>
    <n v="1"/>
    <n v="0"/>
    <n v="0"/>
    <n v="0"/>
    <n v="0"/>
    <n v="0"/>
    <n v="0"/>
    <n v="0"/>
    <n v="0"/>
    <n v="0"/>
    <s v=""/>
    <x v="1"/>
    <x v="4"/>
  </r>
  <r>
    <x v="4"/>
    <s v="Port-à-Piment"/>
    <s v="Port-à-Piment"/>
    <s v="Port-à-piment"/>
    <s v="Marché de Port-à-Piment"/>
    <s v="Milieu rural"/>
    <s v="Enquête auprès d'un client (pour l'eau de boisson et la situation sécuritaire)"/>
    <x v="0"/>
    <s v=""/>
    <s v=""/>
    <s v=""/>
    <s v=""/>
    <s v=""/>
    <s v=""/>
    <s v=""/>
    <s v=""/>
    <s v=""/>
    <s v=""/>
    <s v=""/>
    <s v=""/>
    <s v=""/>
    <s v=""/>
    <s v=""/>
    <s v=""/>
    <s v=""/>
    <s v=""/>
    <s v=""/>
    <s v=""/>
    <s v=""/>
    <s v=""/>
    <s v=""/>
    <s v=""/>
    <s v=""/>
    <s v=""/>
    <x v="0"/>
    <x v="0"/>
  </r>
  <r>
    <x v="4"/>
    <s v="Port-à-Piment"/>
    <s v="Port-à-Piment"/>
    <s v="Port-à-piment"/>
    <s v="Marché de Port-à-Piment"/>
    <s v="Milieu rural"/>
    <s v="Enquête auprès d'un client (pour l'eau de boisson et la situation sécuritaire)"/>
    <x v="0"/>
    <s v=""/>
    <s v=""/>
    <s v=""/>
    <s v=""/>
    <s v=""/>
    <s v=""/>
    <s v=""/>
    <s v=""/>
    <s v=""/>
    <s v=""/>
    <s v=""/>
    <s v=""/>
    <s v=""/>
    <s v=""/>
    <s v=""/>
    <s v=""/>
    <s v=""/>
    <s v=""/>
    <s v=""/>
    <s v=""/>
    <s v=""/>
    <s v=""/>
    <s v=""/>
    <s v=""/>
    <s v=""/>
    <s v=""/>
    <x v="0"/>
    <x v="0"/>
  </r>
  <r>
    <x v="4"/>
    <s v="Port-à-Piment"/>
    <s v="Port-à-Piment"/>
    <s v="Port-à-piment"/>
    <s v="Marché de Port-à-Piment"/>
    <s v="Milieu rural"/>
    <s v="Enquête auprès d'un client (pour l'eau de boisson et la situation sécuritaire)"/>
    <x v="1"/>
    <s v=""/>
    <s v=""/>
    <s v=""/>
    <s v=""/>
    <s v=""/>
    <s v=""/>
    <s v=""/>
    <s v=""/>
    <s v=""/>
    <s v=""/>
    <s v=""/>
    <s v=""/>
    <s v=""/>
    <s v=""/>
    <s v=""/>
    <s v=""/>
    <s v=""/>
    <s v=""/>
    <s v=""/>
    <s v=""/>
    <s v=""/>
    <s v=""/>
    <s v=""/>
    <s v=""/>
    <s v=""/>
    <s v=""/>
    <x v="0"/>
    <x v="0"/>
  </r>
  <r>
    <x v="4"/>
    <s v="Port-à-Piment"/>
    <s v="Port-à-Piment"/>
    <s v="Port-à-piment"/>
    <s v="Marché de Port-à-Piment"/>
    <s v="Milieu rural"/>
    <s v="Enquête auprès d'un client (pour l'eau de boisson et la situation sécuritaire)"/>
    <x v="0"/>
    <s v=""/>
    <s v=""/>
    <s v=""/>
    <s v=""/>
    <s v=""/>
    <s v=""/>
    <s v=""/>
    <s v=""/>
    <s v=""/>
    <s v=""/>
    <s v=""/>
    <s v=""/>
    <s v=""/>
    <s v=""/>
    <s v=""/>
    <s v=""/>
    <s v=""/>
    <s v=""/>
    <s v=""/>
    <s v=""/>
    <s v=""/>
    <s v=""/>
    <s v=""/>
    <s v=""/>
    <s v=""/>
    <s v=""/>
    <x v="0"/>
    <x v="0"/>
  </r>
  <r>
    <x v="4"/>
    <s v="Port-à-Piment"/>
    <s v="Port-à-Piment"/>
    <s v="Port-à-piment"/>
    <s v="Marché de Port-à-Piment"/>
    <s v="Milieu rural"/>
    <s v="Enquête auprès d'un client (pour l'eau de boisson et la situation sécuritaire)"/>
    <x v="0"/>
    <s v=""/>
    <s v=""/>
    <s v=""/>
    <s v=""/>
    <s v=""/>
    <s v=""/>
    <s v=""/>
    <s v=""/>
    <s v=""/>
    <s v=""/>
    <s v=""/>
    <s v=""/>
    <s v=""/>
    <s v=""/>
    <s v=""/>
    <s v=""/>
    <s v=""/>
    <s v=""/>
    <s v=""/>
    <s v=""/>
    <s v=""/>
    <s v=""/>
    <s v=""/>
    <s v=""/>
    <s v=""/>
    <s v=""/>
    <x v="0"/>
    <x v="0"/>
  </r>
  <r>
    <x v="4"/>
    <s v="Port-à-Piment"/>
    <s v="Port-à-Piment"/>
    <s v="Port-à-piment"/>
    <s v="Marché de Port-à-Piment"/>
    <s v="Milieu rural"/>
    <s v="Enquête auprès d'un client (pour l'eau de boisson et la situation sécuritaire)"/>
    <x v="0"/>
    <s v=""/>
    <s v=""/>
    <s v=""/>
    <s v=""/>
    <s v=""/>
    <s v=""/>
    <s v=""/>
    <s v=""/>
    <s v=""/>
    <s v=""/>
    <s v=""/>
    <s v=""/>
    <s v=""/>
    <s v=""/>
    <s v=""/>
    <s v=""/>
    <s v=""/>
    <s v=""/>
    <s v=""/>
    <s v=""/>
    <s v=""/>
    <s v=""/>
    <s v=""/>
    <s v=""/>
    <s v=""/>
    <s v=""/>
    <x v="0"/>
    <x v="0"/>
  </r>
  <r>
    <x v="4"/>
    <s v="Port-à-Piment"/>
    <s v="Port-à-Piment"/>
    <s v="Port-à-piment"/>
    <s v="Marché de Port-à-Piment"/>
    <s v="Milieu rural"/>
    <s v="Enquête auprès d'un client (pour l'eau de boisson et la situation sécuritaire)"/>
    <x v="0"/>
    <s v=""/>
    <s v=""/>
    <s v=""/>
    <s v=""/>
    <s v=""/>
    <s v=""/>
    <s v=""/>
    <s v=""/>
    <s v=""/>
    <s v=""/>
    <s v=""/>
    <s v=""/>
    <s v=""/>
    <s v=""/>
    <s v=""/>
    <s v=""/>
    <s v=""/>
    <s v=""/>
    <s v=""/>
    <s v=""/>
    <s v=""/>
    <s v=""/>
    <s v=""/>
    <s v=""/>
    <s v=""/>
    <s v=""/>
    <x v="0"/>
    <x v="0"/>
  </r>
  <r>
    <x v="4"/>
    <s v="Port-à-Piment"/>
    <s v="Port-à-Piment"/>
    <s v="Port-à-piment"/>
    <s v="Marché de Port-à-Piment"/>
    <s v="Milieu rural"/>
    <s v="Enquête auprès d'un client (pour l'eau de boisson et la situation sécuritaire)"/>
    <x v="0"/>
    <s v=""/>
    <s v=""/>
    <s v=""/>
    <s v=""/>
    <s v=""/>
    <s v=""/>
    <s v=""/>
    <s v=""/>
    <s v=""/>
    <s v=""/>
    <s v=""/>
    <s v=""/>
    <s v=""/>
    <s v=""/>
    <s v=""/>
    <s v=""/>
    <s v=""/>
    <s v=""/>
    <s v=""/>
    <s v=""/>
    <s v=""/>
    <s v=""/>
    <s v=""/>
    <s v=""/>
    <s v=""/>
    <s v=""/>
    <x v="0"/>
    <x v="0"/>
  </r>
  <r>
    <x v="4"/>
    <s v="Port-à-Piment"/>
    <s v="Port-à-Piment"/>
    <s v="Port-à-piment"/>
    <s v="Marché de Port-à-Piment"/>
    <s v="Milieu rural"/>
    <s v="Enquête auprès d'un marchand"/>
    <x v="0"/>
    <s v=""/>
    <s v=""/>
    <s v="Détaillant sur une table"/>
    <s v=""/>
    <s v="Produits d'hygiène et assainissement"/>
    <n v="0"/>
    <n v="1"/>
    <n v="0"/>
    <n v="0"/>
    <n v="0"/>
    <n v="0"/>
    <n v="0"/>
    <s v="wash"/>
    <s v="Produits d'hygiène et assainissement"/>
    <s v="En espèces (Gourde)"/>
    <n v="1"/>
    <n v="0"/>
    <n v="0"/>
    <n v="0"/>
    <n v="0"/>
    <n v="0"/>
    <n v="0"/>
    <n v="0"/>
    <n v="0"/>
    <n v="0"/>
    <s v=""/>
    <x v="4"/>
    <x v="2"/>
  </r>
  <r>
    <x v="4"/>
    <s v="Port-à-Piment"/>
    <s v="Port-à-Piment"/>
    <s v="Port-à-piment"/>
    <s v="Marché de Port-à-Piment"/>
    <s v="Milieu rural"/>
    <s v="Enquête auprès d'un client (pour l'eau de boisson et la situation sécuritaire)"/>
    <x v="0"/>
    <s v=""/>
    <s v=""/>
    <s v=""/>
    <s v=""/>
    <s v=""/>
    <s v=""/>
    <s v=""/>
    <s v=""/>
    <s v=""/>
    <s v=""/>
    <s v=""/>
    <s v=""/>
    <s v=""/>
    <s v=""/>
    <s v=""/>
    <s v=""/>
    <s v=""/>
    <s v=""/>
    <s v=""/>
    <s v=""/>
    <s v=""/>
    <s v=""/>
    <s v=""/>
    <s v=""/>
    <s v=""/>
    <s v=""/>
    <x v="0"/>
    <x v="0"/>
  </r>
  <r>
    <x v="4"/>
    <s v="Port-à-Piment"/>
    <s v="Port-à-Piment"/>
    <s v="Port-à-piment"/>
    <s v="Marché de Port-à-Piment"/>
    <s v="Milieu rural"/>
    <s v="Enquête auprès d'un client (pour l'eau de boisson et la situation sécuritaire)"/>
    <x v="0"/>
    <s v=""/>
    <s v=""/>
    <s v=""/>
    <s v=""/>
    <s v=""/>
    <s v=""/>
    <s v=""/>
    <s v=""/>
    <s v=""/>
    <s v=""/>
    <s v=""/>
    <s v=""/>
    <s v=""/>
    <s v=""/>
    <s v=""/>
    <s v=""/>
    <s v=""/>
    <s v=""/>
    <s v=""/>
    <s v=""/>
    <s v=""/>
    <s v=""/>
    <s v=""/>
    <s v=""/>
    <s v=""/>
    <s v=""/>
    <x v="0"/>
    <x v="0"/>
  </r>
  <r>
    <x v="4"/>
    <s v="Port-à-Piment"/>
    <s v="Port-à-Piment"/>
    <s v="Port-à-piment"/>
    <s v="Marché de Port-à-Piment"/>
    <s v="Milieu rural"/>
    <s v="Enquête auprès d'un marchand"/>
    <x v="0"/>
    <s v=""/>
    <s v=""/>
    <s v="Détaillant avec boutique"/>
    <s v=""/>
    <s v="Ustensiles de cuisine (casseroles, cuillères, etc.)"/>
    <n v="0"/>
    <n v="0"/>
    <n v="0"/>
    <n v="1"/>
    <n v="0"/>
    <n v="0"/>
    <n v="0"/>
    <s v="cuisine"/>
    <s v="Ustensiles de cuisine (casseroles, cuillères, etc.)"/>
    <s v="En espèces (Gourde)"/>
    <n v="1"/>
    <n v="0"/>
    <n v="0"/>
    <n v="0"/>
    <n v="0"/>
    <n v="0"/>
    <n v="0"/>
    <n v="0"/>
    <n v="0"/>
    <n v="0"/>
    <s v=""/>
    <x v="1"/>
    <x v="4"/>
  </r>
  <r>
    <x v="4"/>
    <s v="Port-à-Piment"/>
    <s v="Port-à-Piment"/>
    <s v="Port-à-piment"/>
    <s v="Marché de Port-à-Piment"/>
    <s v="Milieu rural"/>
    <s v="Enquête auprès d'un marchand"/>
    <x v="0"/>
    <s v=""/>
    <s v=""/>
    <s v="Détaillant avec boutique"/>
    <s v=""/>
    <s v="Ustensiles de cuisine (casseroles, cuillères, etc.)"/>
    <n v="0"/>
    <n v="0"/>
    <n v="0"/>
    <n v="1"/>
    <n v="0"/>
    <n v="0"/>
    <n v="0"/>
    <s v="cuisine"/>
    <s v="Ustensiles de cuisine (casseroles, cuillères, etc.)"/>
    <s v="En espèces (Gourde)"/>
    <n v="1"/>
    <n v="0"/>
    <n v="0"/>
    <n v="0"/>
    <n v="0"/>
    <n v="0"/>
    <n v="0"/>
    <n v="0"/>
    <n v="0"/>
    <n v="0"/>
    <s v=""/>
    <x v="1"/>
    <x v="4"/>
  </r>
  <r>
    <x v="4"/>
    <s v="Port-à-Piment"/>
    <s v="Port-à-Piment"/>
    <s v="Port-à-piment"/>
    <s v="Marché de Port-à-Piment"/>
    <s v="Milieu rural"/>
    <s v="Enquête auprès d'un marchand"/>
    <x v="0"/>
    <s v=""/>
    <s v=""/>
    <s v="Détaillant sur une table"/>
    <s v=""/>
    <s v="Ustensiles de cuisine (casseroles, cuillères, etc.)"/>
    <n v="0"/>
    <n v="0"/>
    <n v="0"/>
    <n v="1"/>
    <n v="0"/>
    <n v="0"/>
    <n v="0"/>
    <s v="cuisine"/>
    <s v="Ustensiles de cuisine (casseroles, cuillères, etc.)"/>
    <s v="En espèces (Gourde)"/>
    <n v="1"/>
    <n v="0"/>
    <n v="0"/>
    <n v="0"/>
    <n v="0"/>
    <n v="0"/>
    <n v="0"/>
    <n v="0"/>
    <n v="0"/>
    <n v="0"/>
    <s v=""/>
    <x v="1"/>
    <x v="1"/>
  </r>
  <r>
    <x v="4"/>
    <s v="Port-à-Piment"/>
    <s v="Port-à-Piment"/>
    <s v="Port-à-piment"/>
    <s v="Marché de Port-à-Piment"/>
    <s v="Milieu rural"/>
    <s v="Enquête auprès d'un marchand"/>
    <x v="0"/>
    <s v=""/>
    <s v=""/>
    <s v="Détaillant sur une table"/>
    <s v=""/>
    <s v="Ustensiles de cuisine (casseroles, cuillères, etc.) Ustensiles de nettoyage ou de stockage de l'eau (bokit, bassine, éponge)"/>
    <n v="0"/>
    <n v="0"/>
    <n v="0"/>
    <n v="1"/>
    <n v="1"/>
    <n v="0"/>
    <n v="0"/>
    <s v="cuisine nettoyage_stockage"/>
    <s v="Ustensiles de cuisine (casseroles, cuillères, etc.) Ustensiles de nettoyage ou de stockage de l'eau (bokit, bassine, éponge)"/>
    <s v="En espèces (Gourde)"/>
    <n v="1"/>
    <n v="0"/>
    <n v="0"/>
    <n v="0"/>
    <n v="0"/>
    <n v="0"/>
    <n v="0"/>
    <n v="0"/>
    <n v="0"/>
    <n v="0"/>
    <s v=""/>
    <x v="1"/>
    <x v="1"/>
  </r>
  <r>
    <x v="4"/>
    <s v="Port-à-Piment"/>
    <s v="Port-à-Piment"/>
    <s v="Port-à-piment"/>
    <s v="Marché de Port-à-Piment"/>
    <s v="Milieu rural"/>
    <s v="Enquête auprès d'un client (pour l'eau de boisson et la situation sécuritaire)"/>
    <x v="0"/>
    <s v=""/>
    <s v=""/>
    <s v=""/>
    <s v=""/>
    <s v=""/>
    <s v=""/>
    <s v=""/>
    <s v=""/>
    <s v=""/>
    <s v=""/>
    <s v=""/>
    <s v=""/>
    <s v=""/>
    <s v=""/>
    <s v=""/>
    <s v=""/>
    <s v=""/>
    <s v=""/>
    <s v=""/>
    <s v=""/>
    <s v=""/>
    <s v=""/>
    <s v=""/>
    <s v=""/>
    <s v=""/>
    <s v=""/>
    <x v="0"/>
    <x v="0"/>
  </r>
  <r>
    <x v="4"/>
    <s v="Port-à-Piment"/>
    <s v="Port-à-Piment"/>
    <s v="Port-à-piment"/>
    <s v="Marché de Port-à-Piment"/>
    <s v="Milieu rural"/>
    <s v="Enquête auprès d'un marchand"/>
    <x v="0"/>
    <s v=""/>
    <s v=""/>
    <s v="Détaillant avec boutique"/>
    <s v=""/>
    <s v="Nourriture"/>
    <n v="1"/>
    <n v="0"/>
    <n v="0"/>
    <n v="0"/>
    <n v="0"/>
    <n v="0"/>
    <n v="0"/>
    <s v="nourriture"/>
    <s v="Nourriture "/>
    <s v="En espèces (Gourde) A crédit partiel"/>
    <n v="1"/>
    <n v="0"/>
    <n v="0"/>
    <n v="0"/>
    <n v="1"/>
    <n v="0"/>
    <n v="0"/>
    <n v="0"/>
    <n v="0"/>
    <n v="0"/>
    <s v=""/>
    <x v="1"/>
    <x v="3"/>
  </r>
  <r>
    <x v="4"/>
    <s v="Port-à-Piment"/>
    <s v="Port-à-Piment"/>
    <s v="Port-à-piment"/>
    <s v="Marché de Port-à-Piment"/>
    <s v="Milieu rural"/>
    <s v="Enquête auprès d'un marchand"/>
    <x v="0"/>
    <s v=""/>
    <s v=""/>
    <s v="Détaillant sur une table"/>
    <s v=""/>
    <s v="Produits d'hygiène et assainissement"/>
    <n v="0"/>
    <n v="1"/>
    <n v="0"/>
    <n v="0"/>
    <n v="0"/>
    <n v="0"/>
    <n v="0"/>
    <s v="wash"/>
    <s v="Produits d'hygiène et assainissement"/>
    <s v="En espèces (Gourde)"/>
    <n v="1"/>
    <n v="0"/>
    <n v="0"/>
    <n v="0"/>
    <n v="0"/>
    <n v="0"/>
    <n v="0"/>
    <n v="0"/>
    <n v="0"/>
    <n v="0"/>
    <s v=""/>
    <x v="1"/>
    <x v="2"/>
  </r>
  <r>
    <x v="1"/>
    <s v="L'Estère"/>
    <s v="L'Estère"/>
    <s v="Centre-ville de l'Estère"/>
    <s v="Marché L'Estère"/>
    <s v="Milieu urbain"/>
    <s v="Enquête auprès d'un marchand"/>
    <x v="0"/>
    <s v=""/>
    <s v=""/>
    <s v="Détaillant avec boutique"/>
    <s v=""/>
    <s v="Charbon de bois"/>
    <n v="0"/>
    <n v="0"/>
    <n v="0"/>
    <n v="0"/>
    <n v="0"/>
    <n v="1"/>
    <n v="0"/>
    <s v="charbon"/>
    <s v="Charbon de bois"/>
    <s v="En espèces (Gourde)"/>
    <n v="1"/>
    <n v="0"/>
    <n v="0"/>
    <n v="0"/>
    <n v="0"/>
    <n v="0"/>
    <n v="0"/>
    <n v="0"/>
    <n v="0"/>
    <n v="0"/>
    <s v=""/>
    <x v="2"/>
    <x v="1"/>
  </r>
  <r>
    <x v="1"/>
    <s v="L'Estère"/>
    <s v="L'Estère"/>
    <s v="Centre-ville de l'Estère"/>
    <s v="Marché L'Estère"/>
    <s v="Milieu urbain"/>
    <s v="Enquête auprès d'un marchand"/>
    <x v="1"/>
    <s v=""/>
    <s v=""/>
    <s v="Détaillant avec boutique"/>
    <s v=""/>
    <s v="Charbon de bois"/>
    <n v="0"/>
    <n v="0"/>
    <n v="0"/>
    <n v="0"/>
    <n v="0"/>
    <n v="1"/>
    <n v="0"/>
    <s v="charbon"/>
    <s v="Charbon de bois"/>
    <s v="En espèces (Gourde)"/>
    <n v="1"/>
    <n v="0"/>
    <n v="0"/>
    <n v="0"/>
    <n v="0"/>
    <n v="0"/>
    <n v="0"/>
    <n v="0"/>
    <n v="0"/>
    <n v="0"/>
    <s v=""/>
    <x v="4"/>
    <x v="1"/>
  </r>
  <r>
    <x v="1"/>
    <s v="L'Estère"/>
    <s v="L'Estère"/>
    <s v="Centre-ville de l'Estère"/>
    <s v="Marché L'Estère"/>
    <s v="Milieu urbain"/>
    <s v="Enquête auprès d'un marchand"/>
    <x v="0"/>
    <s v=""/>
    <s v=""/>
    <s v="Détaillant sur une table"/>
    <s v=""/>
    <s v="Ustensiles de cuisine (casseroles, cuillères, etc.)"/>
    <n v="0"/>
    <n v="0"/>
    <n v="0"/>
    <n v="1"/>
    <n v="0"/>
    <n v="0"/>
    <n v="0"/>
    <s v="cuisine"/>
    <s v="Ustensiles de cuisine (casseroles, cuillères, etc.)"/>
    <s v="En espèces (Gourde)"/>
    <n v="1"/>
    <n v="0"/>
    <n v="0"/>
    <n v="0"/>
    <n v="0"/>
    <n v="0"/>
    <n v="0"/>
    <n v="0"/>
    <n v="0"/>
    <n v="0"/>
    <s v=""/>
    <x v="1"/>
    <x v="1"/>
  </r>
  <r>
    <x v="1"/>
    <s v="L'Estère"/>
    <s v="L'Estère"/>
    <s v="Centre-ville de l'Estère"/>
    <s v="Marché L'Estère"/>
    <s v="Milieu urbain"/>
    <s v="Enquête auprès d'un marchand"/>
    <x v="0"/>
    <s v=""/>
    <s v=""/>
    <s v="Détaillant sur une table"/>
    <s v=""/>
    <s v="Ustensiles de cuisine (casseroles, cuillères, etc.)"/>
    <n v="0"/>
    <n v="0"/>
    <n v="0"/>
    <n v="1"/>
    <n v="0"/>
    <n v="0"/>
    <n v="0"/>
    <s v="cuisine"/>
    <s v="Ustensiles de cuisine (casseroles, cuillères, etc.)"/>
    <s v="En espèces (Gourde)"/>
    <n v="1"/>
    <n v="0"/>
    <n v="0"/>
    <n v="0"/>
    <n v="0"/>
    <n v="0"/>
    <n v="0"/>
    <n v="0"/>
    <n v="0"/>
    <n v="0"/>
    <s v=""/>
    <x v="1"/>
    <x v="2"/>
  </r>
  <r>
    <x v="1"/>
    <s v="L'Estère"/>
    <s v="L'Estère"/>
    <s v="Centre-ville de l'Estère"/>
    <s v="Marché L'Estère"/>
    <s v="Milieu urbain"/>
    <s v="Enquête auprès d'un marchand"/>
    <x v="0"/>
    <s v=""/>
    <s v=""/>
    <s v="Détaillant avec boutique"/>
    <s v=""/>
    <s v="Ustensiles de cuisine (casseroles, cuillères, etc.)"/>
    <n v="0"/>
    <n v="0"/>
    <n v="0"/>
    <n v="1"/>
    <n v="0"/>
    <n v="0"/>
    <n v="0"/>
    <s v="cuisine"/>
    <s v="Ustensiles de cuisine (casseroles, cuillères, etc.)"/>
    <s v="En espèces (Gourde)"/>
    <n v="1"/>
    <n v="0"/>
    <n v="0"/>
    <n v="0"/>
    <n v="0"/>
    <n v="0"/>
    <n v="0"/>
    <n v="0"/>
    <n v="0"/>
    <n v="0"/>
    <s v=""/>
    <x v="1"/>
    <x v="2"/>
  </r>
  <r>
    <x v="1"/>
    <s v="L'Estère"/>
    <s v="L'Estère"/>
    <s v="Centre-ville de l'Estère"/>
    <s v="Marché L'Estère"/>
    <s v="Milieu urbain"/>
    <s v="Enquête auprès d'un marchand"/>
    <x v="0"/>
    <s v=""/>
    <s v=""/>
    <s v="Détaillant sur une tab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x v="3"/>
    <x v="1"/>
  </r>
  <r>
    <x v="5"/>
    <s v="Cayes-Jacmel"/>
    <s v="Cayes-Jacmel"/>
    <s v="Cap Rouge"/>
    <s v="Marché de Cap Rouge"/>
    <s v="Milieu rural"/>
    <s v="Enquête auprès d'un marchand"/>
    <x v="0"/>
    <s v=""/>
    <s v=""/>
    <s v="Détaillant sur une table"/>
    <s v=""/>
    <s v="Nourriture"/>
    <n v="1"/>
    <n v="0"/>
    <n v="0"/>
    <n v="0"/>
    <n v="0"/>
    <n v="0"/>
    <n v="0"/>
    <s v="nourriture"/>
    <s v="Nourriture "/>
    <s v="En espèces (Gourde)"/>
    <n v="1"/>
    <n v="0"/>
    <n v="0"/>
    <n v="0"/>
    <n v="0"/>
    <n v="0"/>
    <n v="0"/>
    <n v="0"/>
    <n v="0"/>
    <n v="0"/>
    <s v=""/>
    <x v="4"/>
    <x v="4"/>
  </r>
  <r>
    <x v="5"/>
    <s v="Cayes-Jacmel"/>
    <s v="Cayes-Jacmel"/>
    <s v="Cap Rouge"/>
    <s v="Marché de Cap Rouge"/>
    <s v="Milieu rural"/>
    <s v="Enquête auprès d'un client (pour l'eau de boisson et la situation sécuritaire)"/>
    <x v="0"/>
    <s v=""/>
    <s v=""/>
    <s v=""/>
    <s v=""/>
    <s v=""/>
    <s v=""/>
    <s v=""/>
    <s v=""/>
    <s v=""/>
    <s v=""/>
    <s v=""/>
    <s v=""/>
    <s v=""/>
    <s v=""/>
    <s v=""/>
    <s v=""/>
    <s v=""/>
    <s v=""/>
    <s v=""/>
    <s v=""/>
    <s v=""/>
    <s v=""/>
    <s v=""/>
    <s v=""/>
    <s v=""/>
    <s v=""/>
    <x v="0"/>
    <x v="0"/>
  </r>
  <r>
    <x v="5"/>
    <s v="Cayes-Jacmel"/>
    <s v="Cayes-Jacmel"/>
    <s v="Cap Rouge"/>
    <s v="Marché de Cap Rouge"/>
    <s v="Milieu rural"/>
    <s v="Enquête auprès d'un marchand"/>
    <x v="1"/>
    <s v=""/>
    <s v=""/>
    <s v="Détaillant avec boutique"/>
    <s v=""/>
    <s v="Nourriture Produits d'hygiène et assainissement"/>
    <n v="1"/>
    <n v="1"/>
    <n v="0"/>
    <n v="0"/>
    <n v="0"/>
    <n v="0"/>
    <n v="0"/>
    <s v="nourriture"/>
    <s v="Nourriture "/>
    <s v="En espèces (Gourde)"/>
    <n v="1"/>
    <n v="0"/>
    <n v="0"/>
    <n v="0"/>
    <n v="0"/>
    <n v="0"/>
    <n v="0"/>
    <n v="0"/>
    <n v="0"/>
    <n v="0"/>
    <s v=""/>
    <x v="4"/>
    <x v="4"/>
  </r>
  <r>
    <x v="5"/>
    <s v="Cayes-Jacmel"/>
    <s v="Cayes-Jacmel"/>
    <s v="Cap Rouge"/>
    <s v="Marché de Cap Rouge"/>
    <s v="Milieu rural"/>
    <s v="Enquête auprès d'un client (pour l'eau de boisson et la situation sécuritaire)"/>
    <x v="0"/>
    <s v=""/>
    <s v=""/>
    <s v=""/>
    <s v=""/>
    <s v=""/>
    <s v=""/>
    <s v=""/>
    <s v=""/>
    <s v=""/>
    <s v=""/>
    <s v=""/>
    <s v=""/>
    <s v=""/>
    <s v=""/>
    <s v=""/>
    <s v=""/>
    <s v=""/>
    <s v=""/>
    <s v=""/>
    <s v=""/>
    <s v=""/>
    <s v=""/>
    <s v=""/>
    <s v=""/>
    <s v=""/>
    <s v=""/>
    <x v="0"/>
    <x v="0"/>
  </r>
  <r>
    <x v="5"/>
    <s v="Cayes-Jacmel"/>
    <s v="Cayes-Jacmel"/>
    <s v="Cap Rouge"/>
    <s v="Marché de Cap Rouge"/>
    <s v="Milieu rural"/>
    <s v="Enquête auprès d'un marchand"/>
    <x v="0"/>
    <s v=""/>
    <s v=""/>
    <s v="Détaillant sur une table"/>
    <s v=""/>
    <s v="Nourriture"/>
    <n v="1"/>
    <n v="0"/>
    <n v="0"/>
    <n v="0"/>
    <n v="0"/>
    <n v="0"/>
    <n v="0"/>
    <s v="nourriture"/>
    <s v="Nourriture "/>
    <s v="En espèces (Gourde)"/>
    <n v="1"/>
    <n v="0"/>
    <n v="0"/>
    <n v="0"/>
    <n v="0"/>
    <n v="0"/>
    <n v="0"/>
    <n v="0"/>
    <n v="0"/>
    <n v="0"/>
    <s v=""/>
    <x v="4"/>
    <x v="4"/>
  </r>
  <r>
    <x v="5"/>
    <s v="Cayes-Jacmel"/>
    <s v="Cayes-Jacmel"/>
    <s v="Cap Rouge"/>
    <s v="Marché de Cap Rouge"/>
    <s v="Milieu rural"/>
    <s v="Enquête auprès d'un client (pour l'eau de boisson et la situation sécuritaire)"/>
    <x v="1"/>
    <s v=""/>
    <s v=""/>
    <s v=""/>
    <s v=""/>
    <s v=""/>
    <s v=""/>
    <s v=""/>
    <s v=""/>
    <s v=""/>
    <s v=""/>
    <s v=""/>
    <s v=""/>
    <s v=""/>
    <s v=""/>
    <s v=""/>
    <s v=""/>
    <s v=""/>
    <s v=""/>
    <s v=""/>
    <s v=""/>
    <s v=""/>
    <s v=""/>
    <s v=""/>
    <s v=""/>
    <s v=""/>
    <s v=""/>
    <x v="0"/>
    <x v="0"/>
  </r>
  <r>
    <x v="5"/>
    <s v="Cayes-Jacmel"/>
    <s v="Cayes-Jacmel"/>
    <s v="Cap Rouge"/>
    <s v="Marché de Cap Rouge"/>
    <s v="Milieu rural"/>
    <s v="Enquête auprès d'un marchand"/>
    <x v="0"/>
    <s v=""/>
    <s v=""/>
    <s v="Détaillant sur une table"/>
    <s v=""/>
    <s v="Nourriture"/>
    <n v="1"/>
    <n v="0"/>
    <n v="0"/>
    <n v="0"/>
    <n v="0"/>
    <n v="0"/>
    <n v="0"/>
    <s v="nourriture"/>
    <s v="Nourriture "/>
    <s v="En espèces (Gourde)"/>
    <n v="1"/>
    <n v="0"/>
    <n v="0"/>
    <n v="0"/>
    <n v="0"/>
    <n v="0"/>
    <n v="0"/>
    <n v="0"/>
    <n v="0"/>
    <n v="0"/>
    <s v=""/>
    <x v="4"/>
    <x v="4"/>
  </r>
  <r>
    <x v="5"/>
    <s v="Cayes-Jacmel"/>
    <s v="Cayes-Jacmel"/>
    <s v="Cap Rouge"/>
    <s v="Marché de Cap Rouge"/>
    <s v="Milieu rural"/>
    <s v="Enquête auprès d'un client (pour l'eau de boisson et la situation sécuritaire)"/>
    <x v="0"/>
    <s v=""/>
    <s v=""/>
    <s v=""/>
    <s v=""/>
    <s v=""/>
    <s v=""/>
    <s v=""/>
    <s v=""/>
    <s v=""/>
    <s v=""/>
    <s v=""/>
    <s v=""/>
    <s v=""/>
    <s v=""/>
    <s v=""/>
    <s v=""/>
    <s v=""/>
    <s v=""/>
    <s v=""/>
    <s v=""/>
    <s v=""/>
    <s v=""/>
    <s v=""/>
    <s v=""/>
    <s v=""/>
    <s v=""/>
    <x v="0"/>
    <x v="0"/>
  </r>
  <r>
    <x v="5"/>
    <s v="Cayes-Jacmel"/>
    <s v="Cayes-Jacmel"/>
    <s v="Cap Rouge"/>
    <s v="Marché de Cap Rouge"/>
    <s v="Milieu rural"/>
    <s v="Enquête auprès d'un marchand"/>
    <x v="0"/>
    <s v=""/>
    <s v=""/>
    <s v="Détaillant sur une table"/>
    <s v=""/>
    <s v="Nourriture"/>
    <n v="1"/>
    <n v="0"/>
    <n v="0"/>
    <n v="0"/>
    <n v="0"/>
    <n v="0"/>
    <n v="0"/>
    <s v="nourriture"/>
    <s v="Nourriture "/>
    <s v="En espèces (Gourde)"/>
    <n v="1"/>
    <n v="0"/>
    <n v="0"/>
    <n v="0"/>
    <n v="0"/>
    <n v="0"/>
    <n v="0"/>
    <n v="0"/>
    <n v="0"/>
    <n v="0"/>
    <s v=""/>
    <x v="4"/>
    <x v="4"/>
  </r>
  <r>
    <x v="5"/>
    <s v="Cayes-Jacmel"/>
    <s v="Cayes-Jacmel"/>
    <s v="Cap Rouge"/>
    <s v="Marché de Cap Rouge"/>
    <s v="Milieu rural"/>
    <s v="Enquête auprès d'un client (pour l'eau de boisson et la situation sécuritaire)"/>
    <x v="0"/>
    <s v=""/>
    <s v=""/>
    <s v=""/>
    <s v=""/>
    <s v=""/>
    <s v=""/>
    <s v=""/>
    <s v=""/>
    <s v=""/>
    <s v=""/>
    <s v=""/>
    <s v=""/>
    <s v=""/>
    <s v=""/>
    <s v=""/>
    <s v=""/>
    <s v=""/>
    <s v=""/>
    <s v=""/>
    <s v=""/>
    <s v=""/>
    <s v=""/>
    <s v=""/>
    <s v=""/>
    <s v=""/>
    <s v=""/>
    <x v="0"/>
    <x v="0"/>
  </r>
  <r>
    <x v="1"/>
    <s v="L'Estère"/>
    <s v="L'Estère"/>
    <s v="Centre-ville de l'Estère"/>
    <s v="Marché L'Estère"/>
    <s v="Milieu urbain"/>
    <s v="Enquête auprès d'un marchand"/>
    <x v="1"/>
    <s v=""/>
    <s v=""/>
    <s v="Détaillant sur une table"/>
    <s v=""/>
    <s v="Couverture Ustensiles de nettoyage ou de stockage de l'eau (bokit, bassine, éponge)"/>
    <n v="0"/>
    <n v="0"/>
    <n v="1"/>
    <n v="0"/>
    <n v="1"/>
    <n v="0"/>
    <n v="0"/>
    <s v="couverture"/>
    <s v="Couverture"/>
    <s v="En espèces (Gourde)"/>
    <n v="1"/>
    <n v="0"/>
    <n v="0"/>
    <n v="0"/>
    <n v="0"/>
    <n v="0"/>
    <n v="0"/>
    <n v="0"/>
    <n v="0"/>
    <n v="0"/>
    <s v=""/>
    <x v="3"/>
    <x v="1"/>
  </r>
  <r>
    <x v="1"/>
    <s v="L'Estère"/>
    <s v="L'Estère"/>
    <s v="Centre-ville de l'Estère"/>
    <s v="Marché L'Estère"/>
    <s v="Milieu urbain"/>
    <s v="Enquête auprès d'un marchand"/>
    <x v="0"/>
    <s v=""/>
    <s v=""/>
    <s v="Détaillant sur une tab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x v="3"/>
    <x v="2"/>
  </r>
  <r>
    <x v="1"/>
    <s v="L'Estère"/>
    <s v="L'Estère"/>
    <s v="Centre-ville de l'Estère"/>
    <s v="Marché L'Estère"/>
    <s v="Milieu urbain"/>
    <s v="Enquête auprès d'un marchand"/>
    <x v="0"/>
    <s v=""/>
    <s v=""/>
    <s v="Détaillant sur une tab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x v="3"/>
    <x v="1"/>
  </r>
  <r>
    <x v="1"/>
    <s v="L'Estère"/>
    <s v="L'Estère"/>
    <s v="Centre-ville de l'Estère"/>
    <s v="Marché L'Estère"/>
    <s v="Milieu urbain"/>
    <s v="Enquête auprès d'un marchand"/>
    <x v="0"/>
    <s v=""/>
    <s v=""/>
    <s v="Détaillant sur une table"/>
    <s v=""/>
    <s v="Couverture"/>
    <n v="0"/>
    <n v="0"/>
    <n v="1"/>
    <n v="0"/>
    <n v="0"/>
    <n v="0"/>
    <n v="0"/>
    <s v="couverture"/>
    <s v="Couverture"/>
    <s v="En espèces (Gourde)"/>
    <n v="1"/>
    <n v="0"/>
    <n v="0"/>
    <n v="0"/>
    <n v="0"/>
    <n v="0"/>
    <n v="0"/>
    <n v="0"/>
    <n v="0"/>
    <n v="0"/>
    <s v=""/>
    <x v="3"/>
    <x v="1"/>
  </r>
  <r>
    <x v="2"/>
    <s v="Petit Trou de Nippes"/>
    <s v="Petit Trou de Nippes"/>
    <s v="Centre-ville de Petit Trou / Ste Thérèse"/>
    <s v="Marché du centre-ville de Petit Trou des Nippes / Ste Thérèse"/>
    <s v="Milieu rural"/>
    <s v="Enquête auprès d'un marchand"/>
    <x v="0"/>
    <s v=""/>
    <s v=""/>
    <s v="Détaillant sur une table"/>
    <s v=""/>
    <s v="Produits d'hygiène et assainissement"/>
    <n v="0"/>
    <n v="1"/>
    <n v="0"/>
    <n v="0"/>
    <n v="0"/>
    <n v="0"/>
    <n v="0"/>
    <s v="wash"/>
    <s v="Produits d'hygiène et assainissement"/>
    <s v="En espèces (Gourde) Paiement mobile (téléphone)"/>
    <n v="1"/>
    <n v="0"/>
    <n v="1"/>
    <n v="0"/>
    <n v="0"/>
    <n v="0"/>
    <n v="0"/>
    <n v="0"/>
    <n v="0"/>
    <n v="0"/>
    <s v=""/>
    <x v="1"/>
    <x v="4"/>
  </r>
  <r>
    <x v="2"/>
    <s v="Petit Trou de Nippes"/>
    <s v="Petit Trou de Nippes"/>
    <s v="Centre-ville de Petit Trou / Ste Thérèse"/>
    <s v="Marché du centre-ville de Petit Trou des Nippes / Ste Thérèse"/>
    <s v="Milieu rural"/>
    <s v="Enquête auprès d'un marchand"/>
    <x v="0"/>
    <s v=""/>
    <s v=""/>
    <s v="Détaillant sur une table"/>
    <s v=""/>
    <s v="Produits d'hygiène et assainissement"/>
    <n v="0"/>
    <n v="1"/>
    <n v="0"/>
    <n v="0"/>
    <n v="0"/>
    <n v="0"/>
    <n v="0"/>
    <s v="wash"/>
    <s v="Produits d'hygiène et assainissement"/>
    <s v="En espèces (Gourde) Paiement mobile (téléphone)"/>
    <n v="1"/>
    <n v="0"/>
    <n v="1"/>
    <n v="0"/>
    <n v="0"/>
    <n v="0"/>
    <n v="0"/>
    <n v="0"/>
    <n v="0"/>
    <n v="0"/>
    <s v=""/>
    <x v="2"/>
    <x v="4"/>
  </r>
  <r>
    <x v="2"/>
    <s v="Petit Trou de Nippes"/>
    <s v="Petit Trou de Nippes"/>
    <s v="Centre-ville de Petit Trou / Ste Thérèse"/>
    <s v="Marché du centre-ville de Petit Trou des Nippes / Ste Thérèse"/>
    <s v="Milieu rural"/>
    <s v="Enquête auprès d'un marchand"/>
    <x v="0"/>
    <s v=""/>
    <s v=""/>
    <s v="Détaillant sur une table"/>
    <s v=""/>
    <s v="Produits d'hygiène et assainissement"/>
    <n v="0"/>
    <n v="1"/>
    <n v="0"/>
    <n v="0"/>
    <n v="0"/>
    <n v="0"/>
    <n v="0"/>
    <s v="wash"/>
    <s v="Produits d'hygiène et assainissement"/>
    <s v="En espèces (Gourde)"/>
    <n v="1"/>
    <n v="0"/>
    <n v="0"/>
    <n v="0"/>
    <n v="0"/>
    <n v="0"/>
    <n v="0"/>
    <n v="0"/>
    <n v="0"/>
    <n v="0"/>
    <s v=""/>
    <x v="2"/>
    <x v="1"/>
  </r>
  <r>
    <x v="2"/>
    <s v="Petit Trou de Nippes"/>
    <s v="Petit Trou de Nippes"/>
    <s v="Centre-ville de Petit Trou / Ste Thérèse"/>
    <s v="Marché du centre-ville de Petit Trou des Nippes / Ste Thérèse"/>
    <s v="Milieu rural"/>
    <s v="Enquête auprès d'un marchand"/>
    <x v="0"/>
    <s v=""/>
    <s v=""/>
    <s v="Détaillant sur une table"/>
    <s v=""/>
    <s v="Nourriture"/>
    <n v="1"/>
    <n v="0"/>
    <n v="0"/>
    <n v="0"/>
    <n v="0"/>
    <n v="0"/>
    <n v="0"/>
    <s v="nourriture"/>
    <s v="Nourriture "/>
    <s v="En espèces (Gourde)"/>
    <n v="1"/>
    <n v="0"/>
    <n v="0"/>
    <n v="0"/>
    <n v="0"/>
    <n v="0"/>
    <n v="0"/>
    <n v="0"/>
    <n v="0"/>
    <n v="0"/>
    <s v=""/>
    <x v="1"/>
    <x v="1"/>
  </r>
  <r>
    <x v="2"/>
    <s v="Petit Trou de Nippes"/>
    <s v="Petit Trou de Nippes"/>
    <s v="Centre-ville de Petit Trou / Ste Thérèse"/>
    <s v="Marché du centre-ville de Petit Trou des Nippes / Ste Thérèse"/>
    <s v="Milieu rural"/>
    <s v="Enquête auprès d'un marchand"/>
    <x v="0"/>
    <s v=""/>
    <s v=""/>
    <s v="Détaillant avec boutique"/>
    <s v=""/>
    <s v="Nourriture"/>
    <n v="1"/>
    <n v="0"/>
    <n v="0"/>
    <n v="0"/>
    <n v="0"/>
    <n v="0"/>
    <n v="0"/>
    <s v="nourriture"/>
    <s v="Nourriture "/>
    <s v="En espèces (Gourde) Paiement mobile (téléphone)"/>
    <n v="1"/>
    <n v="0"/>
    <n v="1"/>
    <n v="0"/>
    <n v="0"/>
    <n v="0"/>
    <n v="0"/>
    <n v="0"/>
    <n v="0"/>
    <n v="0"/>
    <s v=""/>
    <x v="2"/>
    <x v="1"/>
  </r>
  <r>
    <x v="2"/>
    <s v="Petit Trou de Nippes"/>
    <s v="Petit Trou de Nippes"/>
    <s v="Centre-ville de Petit Trou / Ste Thérèse"/>
    <s v="Marché du centre-ville de Petit Trou des Nippes / Ste Thérèse"/>
    <s v="Milieu rural"/>
    <s v="Enquête auprès d'un client (pour l'eau de boisson et la situation sécuritaire)"/>
    <x v="0"/>
    <s v=""/>
    <s v=""/>
    <s v=""/>
    <s v=""/>
    <s v=""/>
    <s v=""/>
    <s v=""/>
    <s v=""/>
    <s v=""/>
    <s v=""/>
    <s v=""/>
    <s v=""/>
    <s v=""/>
    <s v=""/>
    <s v=""/>
    <s v=""/>
    <s v=""/>
    <s v=""/>
    <s v=""/>
    <s v=""/>
    <s v=""/>
    <s v=""/>
    <s v=""/>
    <s v=""/>
    <s v=""/>
    <s v=""/>
    <x v="0"/>
    <x v="0"/>
  </r>
  <r>
    <x v="2"/>
    <s v="Petit Trou de Nippes"/>
    <s v="Petit Trou de Nippes"/>
    <s v="Centre-ville de Petit Trou / Ste Thérèse"/>
    <s v="Marché du centre-ville de Petit Trou des Nippes / Ste Thérèse"/>
    <s v="Milieu rural"/>
    <s v="Enquête auprès d'un client (pour l'eau de boisson et la situation sécuritaire)"/>
    <x v="0"/>
    <s v=""/>
    <s v=""/>
    <s v=""/>
    <s v=""/>
    <s v=""/>
    <s v=""/>
    <s v=""/>
    <s v=""/>
    <s v=""/>
    <s v=""/>
    <s v=""/>
    <s v=""/>
    <s v=""/>
    <s v=""/>
    <s v=""/>
    <s v=""/>
    <s v=""/>
    <s v=""/>
    <s v=""/>
    <s v=""/>
    <s v=""/>
    <s v=""/>
    <s v=""/>
    <s v=""/>
    <s v=""/>
    <s v=""/>
    <x v="0"/>
    <x v="0"/>
  </r>
  <r>
    <x v="2"/>
    <s v="Petit Trou de Nippes"/>
    <s v="Petit Trou de Nippes"/>
    <s v="Centre-ville de Petit Trou / Ste Thérèse"/>
    <s v="Marché du centre-ville de Petit Trou des Nippes / Ste Thérèse"/>
    <s v="Milieu rural"/>
    <s v="Enquête auprès d'un marchand"/>
    <x v="0"/>
    <s v=""/>
    <s v=""/>
    <s v="Détaillant sur une table"/>
    <s v=""/>
    <s v="Produits d'hygiène et assainissement"/>
    <n v="0"/>
    <n v="1"/>
    <n v="0"/>
    <n v="0"/>
    <n v="0"/>
    <n v="0"/>
    <n v="0"/>
    <s v="wash"/>
    <s v="Produits d'hygiène et assainissement"/>
    <s v="En espèces (Gourde)"/>
    <n v="1"/>
    <n v="0"/>
    <n v="0"/>
    <n v="0"/>
    <n v="0"/>
    <n v="0"/>
    <n v="0"/>
    <n v="0"/>
    <n v="0"/>
    <n v="0"/>
    <s v=""/>
    <x v="2"/>
    <x v="1"/>
  </r>
  <r>
    <x v="2"/>
    <s v="Petit Trou de Nippes"/>
    <s v="Petit Trou de Nippes"/>
    <s v="Centre-ville de Petit Trou / Ste Thérèse"/>
    <s v="Marché du centre-ville de Petit Trou des Nippes / Ste Thérèse"/>
    <s v="Milieu rural"/>
    <s v="Enquête auprès d'un marchand"/>
    <x v="0"/>
    <s v=""/>
    <s v=""/>
    <s v="Détaillant avec boutique"/>
    <s v=""/>
    <s v="Nourriture"/>
    <n v="1"/>
    <n v="0"/>
    <n v="0"/>
    <n v="0"/>
    <n v="0"/>
    <n v="0"/>
    <n v="0"/>
    <s v="nourriture"/>
    <s v="Nourriture "/>
    <s v="En espèces (Gourde)"/>
    <n v="1"/>
    <n v="0"/>
    <n v="0"/>
    <n v="0"/>
    <n v="0"/>
    <n v="0"/>
    <n v="0"/>
    <n v="0"/>
    <n v="0"/>
    <n v="0"/>
    <s v=""/>
    <x v="1"/>
    <x v="1"/>
  </r>
  <r>
    <x v="2"/>
    <s v="Petit Trou de Nippes"/>
    <s v="Petit Trou de Nippes"/>
    <s v="Centre-ville de Petit Trou / Ste Thérèse"/>
    <s v="Marché du centre-ville de Petit Trou des Nippes / Ste Thérèse"/>
    <s v="Milieu rural"/>
    <s v="Enquête auprès d'un marchand"/>
    <x v="0"/>
    <s v=""/>
    <s v=""/>
    <s v="Détaillant sur une table"/>
    <s v=""/>
    <s v="Produits d'hygiène et assainissement"/>
    <n v="0"/>
    <n v="1"/>
    <n v="0"/>
    <n v="0"/>
    <n v="0"/>
    <n v="0"/>
    <n v="0"/>
    <s v="wash"/>
    <s v="Produits d'hygiène et assainissement"/>
    <s v="En espèces (Gourde)"/>
    <n v="1"/>
    <n v="0"/>
    <n v="0"/>
    <n v="0"/>
    <n v="0"/>
    <n v="0"/>
    <n v="0"/>
    <n v="0"/>
    <n v="0"/>
    <n v="0"/>
    <s v=""/>
    <x v="2"/>
    <x v="1"/>
  </r>
  <r>
    <x v="2"/>
    <s v="Petit Trou de Nippes"/>
    <s v="Petit Trou de Nippes"/>
    <s v="Centre-ville de Petit Trou / Ste Thérèse"/>
    <s v="Marché du centre-ville de Petit Trou des Nippes / Ste Thérèse"/>
    <s v="Milieu rural"/>
    <s v="Enquête auprès d'un client (pour l'eau de boisson et la situation sécuritaire)"/>
    <x v="0"/>
    <s v=""/>
    <s v=""/>
    <s v=""/>
    <s v=""/>
    <s v=""/>
    <s v=""/>
    <s v=""/>
    <s v=""/>
    <s v=""/>
    <s v=""/>
    <s v=""/>
    <s v=""/>
    <s v=""/>
    <s v=""/>
    <s v=""/>
    <s v=""/>
    <s v=""/>
    <s v=""/>
    <s v=""/>
    <s v=""/>
    <s v=""/>
    <s v=""/>
    <s v=""/>
    <s v=""/>
    <s v=""/>
    <s v=""/>
    <x v="0"/>
    <x v="0"/>
  </r>
  <r>
    <x v="2"/>
    <s v="Petit Trou de Nippes"/>
    <s v="Petit Trou de Nippes"/>
    <s v="Centre-ville de Petit Trou / Ste Thérèse"/>
    <s v="Marché du centre-ville de Petit Trou des Nippes / Ste Thérèse"/>
    <s v="Milieu rural"/>
    <s v="Enquête auprès d'un marchand"/>
    <x v="0"/>
    <s v=""/>
    <s v=""/>
    <s v="Détaillant sur une table"/>
    <s v=""/>
    <s v="Nourriture"/>
    <n v="1"/>
    <n v="0"/>
    <n v="0"/>
    <n v="0"/>
    <n v="0"/>
    <n v="0"/>
    <n v="0"/>
    <s v="nourriture"/>
    <s v="Nourriture "/>
    <s v="En espèces (Gourde)"/>
    <n v="1"/>
    <n v="0"/>
    <n v="0"/>
    <n v="0"/>
    <n v="0"/>
    <n v="0"/>
    <n v="0"/>
    <n v="0"/>
    <n v="0"/>
    <n v="0"/>
    <s v=""/>
    <x v="2"/>
    <x v="1"/>
  </r>
  <r>
    <x v="2"/>
    <s v="Petit Trou de Nippes"/>
    <s v="Petit Trou de Nippes"/>
    <s v="Centre-ville de Petit Trou / Ste Thérèse"/>
    <s v="Marché du centre-ville de Petit Trou des Nippes / Ste Thérèse"/>
    <s v="Milieu rural"/>
    <s v="Enquête auprès d'un client (pour l'eau de boisson et la situation sécuritaire)"/>
    <x v="0"/>
    <s v=""/>
    <s v=""/>
    <s v=""/>
    <s v=""/>
    <s v=""/>
    <s v=""/>
    <s v=""/>
    <s v=""/>
    <s v=""/>
    <s v=""/>
    <s v=""/>
    <s v=""/>
    <s v=""/>
    <s v=""/>
    <s v=""/>
    <s v=""/>
    <s v=""/>
    <s v=""/>
    <s v=""/>
    <s v=""/>
    <s v=""/>
    <s v=""/>
    <s v=""/>
    <s v=""/>
    <s v=""/>
    <s v=""/>
    <x v="0"/>
    <x v="0"/>
  </r>
  <r>
    <x v="2"/>
    <s v="Petit Trou de Nippes"/>
    <s v="Petit Trou de Nippes"/>
    <s v="Centre-ville de Petit Trou / Ste Thérèse"/>
    <s v="Marché du centre-ville de Petit Trou des Nippes / Ste Thérèse"/>
    <s v="Milieu rural"/>
    <s v="Enquête auprès d'un client (pour l'eau de boisson et la situation sécuritaire)"/>
    <x v="0"/>
    <s v=""/>
    <s v=""/>
    <s v=""/>
    <s v=""/>
    <s v=""/>
    <s v=""/>
    <s v=""/>
    <s v=""/>
    <s v=""/>
    <s v=""/>
    <s v=""/>
    <s v=""/>
    <s v=""/>
    <s v=""/>
    <s v=""/>
    <s v=""/>
    <s v=""/>
    <s v=""/>
    <s v=""/>
    <s v=""/>
    <s v=""/>
    <s v=""/>
    <s v=""/>
    <s v=""/>
    <s v=""/>
    <s v=""/>
    <x v="0"/>
    <x v="0"/>
  </r>
  <r>
    <x v="2"/>
    <s v="Petit Trou de Nippes"/>
    <s v="Petit Trou de Nippes"/>
    <s v="Centre-ville de Petit Trou / Ste Thérèse"/>
    <s v="Marché du centre-ville de Petit Trou des Nippes / Ste Thérèse"/>
    <s v="Milieu rural"/>
    <s v="Enquête auprès d'un marchand"/>
    <x v="0"/>
    <s v=""/>
    <s v=""/>
    <s v="Détaillant sur une table"/>
    <s v=""/>
    <s v="Produits d'hygiène et assainissement"/>
    <n v="0"/>
    <n v="1"/>
    <n v="0"/>
    <n v="0"/>
    <n v="0"/>
    <n v="0"/>
    <n v="0"/>
    <s v="wash"/>
    <s v="Produits d'hygiène et assainissement"/>
    <s v="En espèces (Gourde)"/>
    <n v="1"/>
    <n v="0"/>
    <n v="0"/>
    <n v="0"/>
    <n v="0"/>
    <n v="0"/>
    <n v="0"/>
    <n v="0"/>
    <n v="0"/>
    <n v="0"/>
    <s v=""/>
    <x v="2"/>
    <x v="1"/>
  </r>
  <r>
    <x v="2"/>
    <s v="Petit Trou de Nippes"/>
    <s v="Petit Trou de Nippes"/>
    <s v="Centre-ville de Petit Trou / Ste Thérèse"/>
    <s v="Marché du centre-ville de Petit Trou des Nippes / Ste Thérèse"/>
    <s v="Milieu rural"/>
    <s v="Enquête auprès d'un marchand"/>
    <x v="0"/>
    <s v=""/>
    <s v=""/>
    <s v="Détaillant avec boutique"/>
    <s v=""/>
    <s v="Nourriture"/>
    <n v="1"/>
    <n v="0"/>
    <n v="0"/>
    <n v="0"/>
    <n v="0"/>
    <n v="0"/>
    <n v="0"/>
    <s v="nourriture"/>
    <s v="Nourriture "/>
    <s v="En espèces (Gourde)"/>
    <n v="1"/>
    <n v="0"/>
    <n v="0"/>
    <n v="0"/>
    <n v="0"/>
    <n v="0"/>
    <n v="0"/>
    <n v="0"/>
    <n v="0"/>
    <n v="0"/>
    <s v=""/>
    <x v="2"/>
    <x v="1"/>
  </r>
  <r>
    <x v="2"/>
    <s v="Petit Trou de Nippes"/>
    <s v="Petit Trou de Nippes"/>
    <s v="Centre-ville de Petit Trou / Ste Thérèse"/>
    <s v="Marché du centre-ville de Petit Trou des Nippes / Ste Thérèse"/>
    <s v="Milieu rural"/>
    <s v="Enquête auprès d'un client (pour l'eau de boisson et la situation sécuritaire)"/>
    <x v="1"/>
    <s v=""/>
    <s v=""/>
    <s v=""/>
    <s v=""/>
    <s v=""/>
    <s v=""/>
    <s v=""/>
    <s v=""/>
    <s v=""/>
    <s v=""/>
    <s v=""/>
    <s v=""/>
    <s v=""/>
    <s v=""/>
    <s v=""/>
    <s v=""/>
    <s v=""/>
    <s v=""/>
    <s v=""/>
    <s v=""/>
    <s v=""/>
    <s v=""/>
    <s v=""/>
    <s v=""/>
    <s v=""/>
    <s v=""/>
    <x v="0"/>
    <x v="0"/>
  </r>
  <r>
    <x v="2"/>
    <s v="Petit Trou de Nippes"/>
    <s v="Petit Trou de Nippes"/>
    <s v="Centre-ville de Petit Trou / Ste Thérèse"/>
    <s v="Marché du centre-ville de Petit Trou des Nippes / Ste Thérèse"/>
    <s v="Milieu rural"/>
    <s v="Enquête auprès d'un client (pour l'eau de boisson et la situation sécuritaire)"/>
    <x v="0"/>
    <s v=""/>
    <s v=""/>
    <s v=""/>
    <s v=""/>
    <s v=""/>
    <s v=""/>
    <s v=""/>
    <s v=""/>
    <s v=""/>
    <s v=""/>
    <s v=""/>
    <s v=""/>
    <s v=""/>
    <s v=""/>
    <s v=""/>
    <s v=""/>
    <s v=""/>
    <s v=""/>
    <s v=""/>
    <s v=""/>
    <s v=""/>
    <s v=""/>
    <s v=""/>
    <s v=""/>
    <s v=""/>
    <s v=""/>
    <x v="0"/>
    <x v="0"/>
  </r>
  <r>
    <x v="2"/>
    <s v="Petit Trou de Nippes"/>
    <s v="Petit Trou de Nippes"/>
    <s v="Centre-ville de Petit Trou / Ste Thérèse"/>
    <s v="Marché du centre-ville de Petit Trou des Nippes / Ste Thérèse"/>
    <s v="Milieu rural"/>
    <s v="Enquête auprès d'un client (pour l'eau de boisson et la situation sécuritaire)"/>
    <x v="1"/>
    <s v=""/>
    <s v=""/>
    <s v=""/>
    <s v=""/>
    <s v=""/>
    <s v=""/>
    <s v=""/>
    <s v=""/>
    <s v=""/>
    <s v=""/>
    <s v=""/>
    <s v=""/>
    <s v=""/>
    <s v=""/>
    <s v=""/>
    <s v=""/>
    <s v=""/>
    <s v=""/>
    <s v=""/>
    <s v=""/>
    <s v=""/>
    <s v=""/>
    <s v=""/>
    <s v=""/>
    <s v=""/>
    <s v=""/>
    <x v="0"/>
    <x v="0"/>
  </r>
  <r>
    <x v="2"/>
    <s v="Petit Trou de Nippes"/>
    <s v="Petit Trou de Nippes"/>
    <s v="Centre-ville de Petit Trou / Ste Thérèse"/>
    <s v="Marché du centre-ville de Petit Trou des Nippes / Ste Thérèse"/>
    <s v="Milieu rural"/>
    <s v="Enquête auprès d'un client (pour l'eau de boisson et la situation sécuritaire)"/>
    <x v="0"/>
    <s v=""/>
    <s v=""/>
    <s v=""/>
    <s v=""/>
    <s v=""/>
    <s v=""/>
    <s v=""/>
    <s v=""/>
    <s v=""/>
    <s v=""/>
    <s v=""/>
    <s v=""/>
    <s v=""/>
    <s v=""/>
    <s v=""/>
    <s v=""/>
    <s v=""/>
    <s v=""/>
    <s v=""/>
    <s v=""/>
    <s v=""/>
    <s v=""/>
    <s v=""/>
    <s v=""/>
    <s v=""/>
    <s v=""/>
    <x v="0"/>
    <x v="0"/>
  </r>
  <r>
    <x v="2"/>
    <s v="Petit Trou de Nippes"/>
    <s v="Petit Trou de Nippes"/>
    <s v="Centre-ville de Petit Trou / Ste Thérèse"/>
    <s v="Marché du centre-ville de Petit Trou des Nippes / Ste Thérèse"/>
    <s v="Milieu rural"/>
    <s v="Enquête auprès d'un client (pour l'eau de boisson et la situation sécuritaire)"/>
    <x v="0"/>
    <s v=""/>
    <s v=""/>
    <s v=""/>
    <s v=""/>
    <s v=""/>
    <s v=""/>
    <s v=""/>
    <s v=""/>
    <s v=""/>
    <s v=""/>
    <s v=""/>
    <s v=""/>
    <s v=""/>
    <s v=""/>
    <s v=""/>
    <s v=""/>
    <s v=""/>
    <s v=""/>
    <s v=""/>
    <s v=""/>
    <s v=""/>
    <s v=""/>
    <s v=""/>
    <s v=""/>
    <s v=""/>
    <s v=""/>
    <x v="0"/>
    <x v="0"/>
  </r>
  <r>
    <x v="4"/>
    <s v="Les Cayes"/>
    <s v="Les Cayes"/>
    <s v="Centre-ville des Cayes"/>
    <s v="Marché communal des Cayes"/>
    <s v="Milieu urbain"/>
    <s v="Enquête auprès d'un marchand"/>
    <x v="0"/>
    <s v=""/>
    <s v=""/>
    <s v="Détaillant sur une table"/>
    <s v=""/>
    <s v="Nourriture Produits d'hygiène et assainissement"/>
    <n v="1"/>
    <n v="1"/>
    <n v="0"/>
    <n v="0"/>
    <n v="0"/>
    <n v="0"/>
    <n v="0"/>
    <s v="nourriture"/>
    <s v="Nourriture "/>
    <s v="En espèces (Gourde)"/>
    <n v="1"/>
    <n v="0"/>
    <n v="0"/>
    <n v="0"/>
    <n v="0"/>
    <n v="0"/>
    <n v="0"/>
    <n v="0"/>
    <n v="0"/>
    <n v="0"/>
    <s v=""/>
    <x v="2"/>
    <x v="1"/>
  </r>
  <r>
    <x v="4"/>
    <s v="Les Cayes"/>
    <s v="Les Cayes"/>
    <s v="Centre-ville des Cayes"/>
    <s v="Marché communal des Cayes"/>
    <s v="Milieu urbain"/>
    <s v="Enquête auprès d'un marchand"/>
    <x v="1"/>
    <s v=""/>
    <s v=""/>
    <s v="Détaillant sur une table"/>
    <s v=""/>
    <s v="Nourriture Produits d'hygiène et assainissement"/>
    <n v="1"/>
    <n v="1"/>
    <n v="0"/>
    <n v="0"/>
    <n v="0"/>
    <n v="0"/>
    <n v="0"/>
    <s v="nourriture"/>
    <s v="Nourriture "/>
    <s v="En espèces (Gourde)"/>
    <n v="1"/>
    <n v="0"/>
    <n v="0"/>
    <n v="0"/>
    <n v="0"/>
    <n v="0"/>
    <n v="0"/>
    <n v="0"/>
    <n v="0"/>
    <n v="0"/>
    <s v=""/>
    <x v="1"/>
    <x v="1"/>
  </r>
  <r>
    <x v="4"/>
    <s v="Les Cayes"/>
    <s v="Les Cayes"/>
    <s v="Centre-ville des Cayes"/>
    <s v="Marché communal des Cayes"/>
    <s v="Milieu urbain"/>
    <s v="Enquête auprès d'un marchand"/>
    <x v="0"/>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x v="1"/>
    <x v="1"/>
  </r>
  <r>
    <x v="4"/>
    <s v="Les Cayes"/>
    <s v="Les Cayes"/>
    <s v="Centre-ville des Cayes"/>
    <s v="Marché communal des Cayes"/>
    <s v="Milieu urbain"/>
    <s v="Enquête auprès d'un marchand"/>
    <x v="0"/>
    <s v=""/>
    <s v=""/>
    <s v="Détaillant sur une table"/>
    <s v=""/>
    <s v="Produits d'hygiène et assainissement Ustensiles de cuisine (casseroles, cuillères, etc.) Ustensiles de nettoyage ou de stockage de l'eau (bokit, bassine, éponge)"/>
    <n v="0"/>
    <n v="1"/>
    <n v="0"/>
    <n v="1"/>
    <n v="1"/>
    <n v="0"/>
    <n v="0"/>
    <s v="wash"/>
    <s v="Produits d'hygiène et assainissement"/>
    <s v="En espèces (Gourde)"/>
    <n v="1"/>
    <n v="0"/>
    <n v="0"/>
    <n v="0"/>
    <n v="0"/>
    <n v="0"/>
    <n v="0"/>
    <n v="0"/>
    <n v="0"/>
    <n v="0"/>
    <s v=""/>
    <x v="1"/>
    <x v="1"/>
  </r>
  <r>
    <x v="4"/>
    <s v="Les Cayes"/>
    <s v="Les Cayes"/>
    <s v="Centre-ville des Cayes"/>
    <s v="Marché communal des Cayes"/>
    <s v="Milieu urbain"/>
    <s v="Enquête auprès d'un marchand"/>
    <x v="0"/>
    <s v=""/>
    <s v=""/>
    <s v="Détaillant avec boutique"/>
    <s v=""/>
    <s v="Nourriture Ustensiles de nettoyage ou de stockage de l'eau (bokit, bassine, éponge)"/>
    <n v="1"/>
    <n v="0"/>
    <n v="0"/>
    <n v="0"/>
    <n v="1"/>
    <n v="0"/>
    <n v="0"/>
    <s v="nourriture"/>
    <s v="Nourriture "/>
    <s v="En espèces (Gourde)"/>
    <n v="1"/>
    <n v="0"/>
    <n v="0"/>
    <n v="0"/>
    <n v="0"/>
    <n v="0"/>
    <n v="0"/>
    <n v="0"/>
    <n v="0"/>
    <n v="0"/>
    <s v=""/>
    <x v="2"/>
    <x v="1"/>
  </r>
  <r>
    <x v="4"/>
    <s v="Les Cayes"/>
    <s v="Les Cayes"/>
    <s v="Centre-ville des Cayes"/>
    <s v="Marché communal des Cayes"/>
    <s v="Milieu urbain"/>
    <s v="Enquête auprès d'un marchand"/>
    <x v="1"/>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x v="1"/>
    <x v="2"/>
  </r>
  <r>
    <x v="4"/>
    <s v="Les Cayes"/>
    <s v="Les Cayes"/>
    <s v="Centre-ville des Cayes"/>
    <s v="Marché communal des Cayes"/>
    <s v="Milieu urbain"/>
    <s v="Enquête auprès d'un marchand"/>
    <x v="0"/>
    <s v=""/>
    <s v=""/>
    <s v="Détaillant sur une table"/>
    <s v=""/>
    <s v="Ustensiles de cuisine (casseroles, cuillères, etc.)"/>
    <n v="0"/>
    <n v="0"/>
    <n v="0"/>
    <n v="1"/>
    <n v="0"/>
    <n v="0"/>
    <n v="0"/>
    <s v="cuisine"/>
    <s v="Ustensiles de cuisine (casseroles, cuillères, etc.)"/>
    <s v="En espèces (Gourde)"/>
    <n v="1"/>
    <n v="0"/>
    <n v="0"/>
    <n v="0"/>
    <n v="0"/>
    <n v="0"/>
    <n v="0"/>
    <n v="0"/>
    <n v="0"/>
    <n v="0"/>
    <s v=""/>
    <x v="1"/>
    <x v="1"/>
  </r>
  <r>
    <x v="4"/>
    <s v="Les Cayes"/>
    <s v="Les Cayes"/>
    <s v="Centre-ville des Cayes"/>
    <s v="Marché communal des Cayes"/>
    <s v="Milieu urbain"/>
    <s v="Enquête auprès d'un marchand"/>
    <x v="0"/>
    <s v=""/>
    <s v=""/>
    <s v="Détaillant sur une table"/>
    <s v=""/>
    <s v="Charbon de bois"/>
    <n v="0"/>
    <n v="0"/>
    <n v="0"/>
    <n v="0"/>
    <n v="0"/>
    <n v="1"/>
    <n v="0"/>
    <s v="charbon"/>
    <s v="Charbon de bois"/>
    <s v="En espèces (Gourde)"/>
    <n v="1"/>
    <n v="0"/>
    <n v="0"/>
    <n v="0"/>
    <n v="0"/>
    <n v="0"/>
    <n v="0"/>
    <n v="0"/>
    <n v="0"/>
    <n v="0"/>
    <s v=""/>
    <x v="1"/>
    <x v="2"/>
  </r>
  <r>
    <x v="4"/>
    <s v="Les Cayes"/>
    <s v="Les Cayes"/>
    <s v="Centre-ville des Cayes"/>
    <s v="Marché communal des Cayes"/>
    <s v="Milieu urbain"/>
    <s v="Enquête auprès d'un marchand"/>
    <x v="1"/>
    <s v=""/>
    <s v=""/>
    <s v="Détaillant sur une table"/>
    <s v=""/>
    <s v="Couverture"/>
    <n v="0"/>
    <n v="0"/>
    <n v="1"/>
    <n v="0"/>
    <n v="0"/>
    <n v="0"/>
    <n v="0"/>
    <s v="couverture"/>
    <s v="Couverture"/>
    <s v="En espèces (Gourde)"/>
    <n v="1"/>
    <n v="0"/>
    <n v="0"/>
    <n v="0"/>
    <n v="0"/>
    <n v="0"/>
    <n v="0"/>
    <n v="0"/>
    <n v="0"/>
    <n v="0"/>
    <s v=""/>
    <x v="2"/>
    <x v="1"/>
  </r>
  <r>
    <x v="4"/>
    <s v="Les Cayes"/>
    <s v="Les Cayes"/>
    <s v="Centre-ville des Cayes"/>
    <s v="Marché communal des Cayes"/>
    <s v="Milieu urbain"/>
    <s v="Enquête auprès d'un marchand"/>
    <x v="0"/>
    <s v=""/>
    <s v=""/>
    <s v="Détaillant sur une table"/>
    <s v=""/>
    <s v="Charbon de bois"/>
    <n v="0"/>
    <n v="0"/>
    <n v="0"/>
    <n v="0"/>
    <n v="0"/>
    <n v="1"/>
    <n v="0"/>
    <s v="charbon"/>
    <s v="Charbon de bois"/>
    <s v="En espèces (Gourde)"/>
    <n v="1"/>
    <n v="0"/>
    <n v="0"/>
    <n v="0"/>
    <n v="0"/>
    <n v="0"/>
    <n v="0"/>
    <n v="0"/>
    <n v="0"/>
    <n v="0"/>
    <s v=""/>
    <x v="1"/>
    <x v="1"/>
  </r>
  <r>
    <x v="4"/>
    <s v="Les Cayes"/>
    <s v="Les Cayes"/>
    <s v="Centre-ville des Cayes"/>
    <s v="Marché communal des Cayes"/>
    <s v="Milieu urbain"/>
    <s v="Enquête auprès d'un marchand"/>
    <x v="0"/>
    <s v=""/>
    <s v=""/>
    <s v="Détaillant sur une table"/>
    <s v=""/>
    <s v="Ustensiles de cuisine (casseroles, cuillères, etc.)"/>
    <n v="0"/>
    <n v="0"/>
    <n v="0"/>
    <n v="1"/>
    <n v="0"/>
    <n v="0"/>
    <n v="0"/>
    <s v="cuisine"/>
    <s v="Ustensiles de cuisine (casseroles, cuillères, etc.)"/>
    <s v="En espèces (Gourde)"/>
    <n v="1"/>
    <n v="0"/>
    <n v="0"/>
    <n v="0"/>
    <n v="0"/>
    <n v="0"/>
    <n v="0"/>
    <n v="0"/>
    <n v="0"/>
    <n v="0"/>
    <s v=""/>
    <x v="1"/>
    <x v="1"/>
  </r>
  <r>
    <x v="4"/>
    <s v="Les Cayes"/>
    <s v="Les Cayes"/>
    <s v="Centre-ville des Cayes"/>
    <s v="Marché communal des Cayes"/>
    <s v="Milieu urbain"/>
    <s v="Enquête auprès d'un marchand"/>
    <x v="0"/>
    <s v=""/>
    <s v=""/>
    <s v="Détaillant sur une table"/>
    <s v=""/>
    <s v="Nourriture Charbon de bois"/>
    <n v="1"/>
    <n v="0"/>
    <n v="0"/>
    <n v="0"/>
    <n v="0"/>
    <n v="1"/>
    <n v="0"/>
    <s v="nourriture"/>
    <s v="Nourriture "/>
    <s v="En espèces (Gourde)"/>
    <n v="1"/>
    <n v="0"/>
    <n v="0"/>
    <n v="0"/>
    <n v="0"/>
    <n v="0"/>
    <n v="0"/>
    <n v="0"/>
    <n v="0"/>
    <n v="0"/>
    <s v=""/>
    <x v="3"/>
    <x v="1"/>
  </r>
  <r>
    <x v="4"/>
    <s v="Les Cayes"/>
    <s v="Les Cayes"/>
    <s v="Centre-ville des Cayes"/>
    <s v="Marché communal des Cayes"/>
    <s v="Milieu urbain"/>
    <s v="Enquête auprès d'un marchand"/>
    <x v="0"/>
    <s v=""/>
    <s v=""/>
    <s v="Détaillant sur une table"/>
    <s v=""/>
    <s v="Nourriture Produits d'hygiène et assainissement"/>
    <n v="1"/>
    <n v="1"/>
    <n v="0"/>
    <n v="0"/>
    <n v="0"/>
    <n v="0"/>
    <n v="0"/>
    <s v="nourriture"/>
    <s v="Nourriture "/>
    <s v="En espèces (Gourde)"/>
    <n v="1"/>
    <n v="0"/>
    <n v="0"/>
    <n v="0"/>
    <n v="0"/>
    <n v="0"/>
    <n v="0"/>
    <n v="0"/>
    <n v="0"/>
    <n v="0"/>
    <s v=""/>
    <x v="3"/>
    <x v="1"/>
  </r>
  <r>
    <x v="4"/>
    <s v="Les Cayes"/>
    <s v="Les Cayes"/>
    <s v="Centre-ville des Cayes"/>
    <s v="Marché communal des Cayes"/>
    <s v="Milieu urbain"/>
    <s v="Enquête auprès d'un marchand"/>
    <x v="0"/>
    <s v=""/>
    <s v=""/>
    <s v="Détaillant sur une table"/>
    <s v=""/>
    <s v="Nourriture Ustensiles de cuisine (casseroles, cuillères, etc.) Ustensiles de nettoyage ou de stockage de l'eau (bokit, bassine, éponge)"/>
    <n v="1"/>
    <n v="0"/>
    <n v="0"/>
    <n v="1"/>
    <n v="1"/>
    <n v="0"/>
    <n v="0"/>
    <s v="nourriture"/>
    <s v="Nourriture "/>
    <s v="En espèces (Gourde)"/>
    <n v="1"/>
    <n v="0"/>
    <n v="0"/>
    <n v="0"/>
    <n v="0"/>
    <n v="0"/>
    <n v="0"/>
    <n v="0"/>
    <n v="0"/>
    <n v="0"/>
    <s v=""/>
    <x v="1"/>
    <x v="1"/>
  </r>
  <r>
    <x v="4"/>
    <s v="Les Cayes"/>
    <s v="Les Cayes"/>
    <s v="Centre-ville des Cayes"/>
    <s v="Marché communal des Cayes"/>
    <s v="Milieu urbain"/>
    <s v="Enquête auprès d'un marchand"/>
    <x v="0"/>
    <s v=""/>
    <s v=""/>
    <s v="Détaillant sur une table"/>
    <s v=""/>
    <s v="Produits d'hygiène et assainissement Couverture"/>
    <n v="0"/>
    <n v="1"/>
    <n v="1"/>
    <n v="0"/>
    <n v="0"/>
    <n v="0"/>
    <n v="0"/>
    <s v="wash"/>
    <s v="Produits d'hygiène et assainissement"/>
    <s v="En espèces (Gourde)"/>
    <n v="1"/>
    <n v="0"/>
    <n v="0"/>
    <n v="0"/>
    <n v="0"/>
    <n v="0"/>
    <n v="0"/>
    <n v="0"/>
    <n v="0"/>
    <n v="0"/>
    <s v=""/>
    <x v="1"/>
    <x v="1"/>
  </r>
  <r>
    <x v="4"/>
    <s v="Les Cayes"/>
    <s v="Les Cayes"/>
    <s v="Centre-ville des Cayes"/>
    <s v="Marché communal des Cayes"/>
    <s v="Milieu urbain"/>
    <s v="Enquête auprès d'un marchand"/>
    <x v="0"/>
    <s v=""/>
    <s v=""/>
    <s v="Détaillant sur une table"/>
    <s v=""/>
    <s v="Produits d'hygiène et assainissement Couverture"/>
    <n v="0"/>
    <n v="1"/>
    <n v="1"/>
    <n v="0"/>
    <n v="0"/>
    <n v="0"/>
    <n v="0"/>
    <s v="wash"/>
    <s v="Produits d'hygiène et assainissement"/>
    <s v="En espèces (Gourde)"/>
    <n v="1"/>
    <n v="0"/>
    <n v="0"/>
    <n v="0"/>
    <n v="0"/>
    <n v="0"/>
    <n v="0"/>
    <n v="0"/>
    <n v="0"/>
    <n v="0"/>
    <s v=""/>
    <x v="1"/>
    <x v="1"/>
  </r>
  <r>
    <x v="4"/>
    <s v="Les Cayes"/>
    <s v="Les Cayes"/>
    <s v="Centre-ville des Cayes"/>
    <s v="Marché communal des Cayes"/>
    <s v="Milieu urbain"/>
    <s v="Enquête auprès d'un marchand"/>
    <x v="0"/>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x v="1"/>
    <x v="1"/>
  </r>
  <r>
    <x v="4"/>
    <s v="Les Cayes"/>
    <s v="Les Cayes"/>
    <s v="Centre-ville des Cayes"/>
    <s v="Marché communal des Cayes"/>
    <s v="Milieu urbain"/>
    <s v="Enquête auprès d'un client (pour l'eau de boisson et la situation sécuritaire)"/>
    <x v="1"/>
    <s v=""/>
    <s v=""/>
    <s v=""/>
    <s v=""/>
    <s v=""/>
    <s v=""/>
    <s v=""/>
    <s v=""/>
    <s v=""/>
    <s v=""/>
    <s v=""/>
    <s v=""/>
    <s v=""/>
    <s v=""/>
    <s v=""/>
    <s v=""/>
    <s v=""/>
    <s v=""/>
    <s v=""/>
    <s v=""/>
    <s v=""/>
    <s v=""/>
    <s v=""/>
    <s v=""/>
    <s v=""/>
    <s v=""/>
    <x v="0"/>
    <x v="0"/>
  </r>
  <r>
    <x v="4"/>
    <s v="Les Cayes"/>
    <s v="Les Cayes"/>
    <s v="Centre-ville des Cayes"/>
    <s v="Marché communal des Cayes"/>
    <s v="Milieu urbain"/>
    <s v="Enquête auprès d'un client (pour l'eau de boisson et la situation sécuritaire)"/>
    <x v="0"/>
    <s v=""/>
    <s v=""/>
    <s v=""/>
    <s v=""/>
    <s v=""/>
    <s v=""/>
    <s v=""/>
    <s v=""/>
    <s v=""/>
    <s v=""/>
    <s v=""/>
    <s v=""/>
    <s v=""/>
    <s v=""/>
    <s v=""/>
    <s v=""/>
    <s v=""/>
    <s v=""/>
    <s v=""/>
    <s v=""/>
    <s v=""/>
    <s v=""/>
    <s v=""/>
    <s v=""/>
    <s v=""/>
    <s v=""/>
    <x v="0"/>
    <x v="0"/>
  </r>
  <r>
    <x v="4"/>
    <s v="Les Cayes"/>
    <s v="Les Cayes"/>
    <s v="Centre-ville des Cayes"/>
    <s v="Marché communal des Cayes"/>
    <s v="Milieu urbain"/>
    <s v="Enquête auprès d'un client (pour l'eau de boisson et la situation sécuritaire)"/>
    <x v="0"/>
    <s v=""/>
    <s v=""/>
    <s v=""/>
    <s v=""/>
    <s v=""/>
    <s v=""/>
    <s v=""/>
    <s v=""/>
    <s v=""/>
    <s v=""/>
    <s v=""/>
    <s v=""/>
    <s v=""/>
    <s v=""/>
    <s v=""/>
    <s v=""/>
    <s v=""/>
    <s v=""/>
    <s v=""/>
    <s v=""/>
    <s v=""/>
    <s v=""/>
    <s v=""/>
    <s v=""/>
    <s v=""/>
    <s v=""/>
    <x v="0"/>
    <x v="0"/>
  </r>
  <r>
    <x v="4"/>
    <s v="Les Cayes"/>
    <s v="Les Cayes"/>
    <s v="Centre-ville des Cayes"/>
    <s v="Marché communal des Cayes"/>
    <s v="Milieu urbain"/>
    <s v="Enquête auprès d'un client (pour l'eau de boisson et la situation sécuritaire)"/>
    <x v="0"/>
    <s v=""/>
    <s v=""/>
    <s v=""/>
    <s v=""/>
    <s v=""/>
    <s v=""/>
    <s v=""/>
    <s v=""/>
    <s v=""/>
    <s v=""/>
    <s v=""/>
    <s v=""/>
    <s v=""/>
    <s v=""/>
    <s v=""/>
    <s v=""/>
    <s v=""/>
    <s v=""/>
    <s v=""/>
    <s v=""/>
    <s v=""/>
    <s v=""/>
    <s v=""/>
    <s v=""/>
    <s v=""/>
    <s v=""/>
    <x v="0"/>
    <x v="0"/>
  </r>
  <r>
    <x v="4"/>
    <s v="Les Cayes"/>
    <s v="Les Cayes"/>
    <s v="Centre-ville des Cayes"/>
    <s v="Marché communal des Cayes"/>
    <s v="Milieu urbain"/>
    <s v="Enquête auprès d'un client (pour l'eau de boisson et la situation sécuritaire)"/>
    <x v="1"/>
    <s v=""/>
    <s v=""/>
    <s v=""/>
    <s v=""/>
    <s v=""/>
    <s v=""/>
    <s v=""/>
    <s v=""/>
    <s v=""/>
    <s v=""/>
    <s v=""/>
    <s v=""/>
    <s v=""/>
    <s v=""/>
    <s v=""/>
    <s v=""/>
    <s v=""/>
    <s v=""/>
    <s v=""/>
    <s v=""/>
    <s v=""/>
    <s v=""/>
    <s v=""/>
    <s v=""/>
    <s v=""/>
    <s v=""/>
    <x v="0"/>
    <x v="0"/>
  </r>
  <r>
    <x v="0"/>
    <s v="Port-au-Prince"/>
    <s v="Port-au-Prince"/>
    <s v="Centre-ville de Port-au-Prince / Salomon"/>
    <s v="Marché Salomon"/>
    <s v="Milieu urbain"/>
    <s v="Enquête auprès d'un marchand"/>
    <x v="0"/>
    <s v=""/>
    <s v=""/>
    <s v="Détaillant sur une table"/>
    <s v=""/>
    <s v="Nourriture"/>
    <n v="1"/>
    <n v="0"/>
    <n v="0"/>
    <n v="0"/>
    <n v="0"/>
    <n v="0"/>
    <n v="0"/>
    <s v="nourriture"/>
    <s v="Nourriture "/>
    <s v="En espèces (Gourde)"/>
    <n v="1"/>
    <n v="0"/>
    <n v="0"/>
    <n v="0"/>
    <n v="0"/>
    <n v="0"/>
    <n v="0"/>
    <n v="0"/>
    <n v="0"/>
    <n v="0"/>
    <s v=""/>
    <x v="3"/>
    <x v="4"/>
  </r>
  <r>
    <x v="0"/>
    <s v="Port-au-Prince"/>
    <s v="Port-au-Prince"/>
    <s v="Centre-ville de Port-au-Prince / Salomon"/>
    <s v="Marché Salomon"/>
    <s v="Milieu urbain"/>
    <s v="Enquête auprès d'un marchand"/>
    <x v="0"/>
    <s v=""/>
    <s v=""/>
    <s v="Détaillant sur une table"/>
    <s v=""/>
    <s v="Nourriture"/>
    <n v="1"/>
    <n v="0"/>
    <n v="0"/>
    <n v="0"/>
    <n v="0"/>
    <n v="0"/>
    <n v="0"/>
    <s v="nourriture"/>
    <s v="Nourriture "/>
    <s v="En espèces (Gourde)"/>
    <n v="1"/>
    <n v="0"/>
    <n v="0"/>
    <n v="0"/>
    <n v="0"/>
    <n v="0"/>
    <n v="0"/>
    <n v="0"/>
    <n v="0"/>
    <n v="0"/>
    <s v=""/>
    <x v="3"/>
    <x v="1"/>
  </r>
  <r>
    <x v="0"/>
    <s v="Port-au-Prince"/>
    <s v="Port-au-Prince"/>
    <s v="Centre-ville de Port-au-Prince / Salomon"/>
    <s v="Marché Salomon"/>
    <s v="Milieu urbain"/>
    <s v="Enquête auprès d'un marchand"/>
    <x v="0"/>
    <s v=""/>
    <s v=""/>
    <s v="Détaillant sur une table"/>
    <s v=""/>
    <s v="Nourriture"/>
    <n v="1"/>
    <n v="0"/>
    <n v="0"/>
    <n v="0"/>
    <n v="0"/>
    <n v="0"/>
    <n v="0"/>
    <s v="nourriture"/>
    <s v="Nourriture "/>
    <s v="En espèces (Gourde)"/>
    <n v="1"/>
    <n v="0"/>
    <n v="0"/>
    <n v="0"/>
    <n v="0"/>
    <n v="0"/>
    <n v="0"/>
    <n v="0"/>
    <n v="0"/>
    <n v="0"/>
    <s v=""/>
    <x v="3"/>
    <x v="1"/>
  </r>
  <r>
    <x v="0"/>
    <s v="Port-au-Prince"/>
    <s v="Port-au-Prince"/>
    <s v="Centre-ville de Port-au-Prince / Salomon"/>
    <s v="Marché Salomon"/>
    <s v="Milieu urbain"/>
    <s v="Enquête auprès d'un marchand"/>
    <x v="1"/>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x v="3"/>
    <x v="2"/>
  </r>
  <r>
    <x v="0"/>
    <s v="Port-au-Prince"/>
    <s v="Port-au-Prince"/>
    <s v="Centre-ville de Port-au-Prince / Salomon"/>
    <s v="Marché Salomon"/>
    <s v="Milieu urbain"/>
    <s v="Enquête auprès d'un marchand"/>
    <x v="0"/>
    <s v=""/>
    <s v=""/>
    <s v="Détaillant sur une table"/>
    <s v=""/>
    <s v="Produits d'hygiène et assainissement"/>
    <n v="0"/>
    <n v="1"/>
    <n v="0"/>
    <n v="0"/>
    <n v="0"/>
    <n v="0"/>
    <n v="0"/>
    <s v="wash"/>
    <s v="Produits d'hygiène et assainissement"/>
    <s v="En espèces (Gourde)"/>
    <n v="1"/>
    <n v="0"/>
    <n v="0"/>
    <n v="0"/>
    <n v="0"/>
    <n v="0"/>
    <n v="0"/>
    <n v="0"/>
    <n v="0"/>
    <n v="0"/>
    <s v=""/>
    <x v="3"/>
    <x v="4"/>
  </r>
  <r>
    <x v="0"/>
    <s v="Port-au-Prince"/>
    <s v="Port-au-Prince"/>
    <s v="Centre-ville de Port-au-Prince / Salomon"/>
    <s v="Marché Salomon"/>
    <s v="Milieu urbain"/>
    <s v="Enquête auprès d'un marchand"/>
    <x v="0"/>
    <s v=""/>
    <s v=""/>
    <s v="Détaillant sur une table"/>
    <s v=""/>
    <s v="Produits d'hygiène et assainissement Ustensiles de nettoyage ou de stockage de l'eau (bokit, bassine, éponge)"/>
    <n v="0"/>
    <n v="1"/>
    <n v="0"/>
    <n v="0"/>
    <n v="1"/>
    <n v="0"/>
    <n v="0"/>
    <s v="wash"/>
    <s v="Produits d'hygiène et assainissement"/>
    <s v="En espèces (Gourde)"/>
    <n v="1"/>
    <n v="0"/>
    <n v="0"/>
    <n v="0"/>
    <n v="0"/>
    <n v="0"/>
    <n v="0"/>
    <n v="0"/>
    <n v="0"/>
    <n v="0"/>
    <s v=""/>
    <x v="4"/>
    <x v="1"/>
  </r>
  <r>
    <x v="0"/>
    <s v="Port-au-Prince"/>
    <s v="Port-au-Prince"/>
    <s v="Centre-ville de Port-au-Prince / Salomon"/>
    <s v="Marché Salomon"/>
    <s v="Milieu urbain"/>
    <s v="Enquête auprès d'un marchand"/>
    <x v="0"/>
    <s v=""/>
    <s v=""/>
    <s v="Détaillant sur une table"/>
    <s v=""/>
    <s v="Produits d'hygiène et assainissement Ustensiles de nettoyage ou de stockage de l'eau (bokit, bassine, éponge)"/>
    <n v="0"/>
    <n v="1"/>
    <n v="0"/>
    <n v="0"/>
    <n v="1"/>
    <n v="0"/>
    <n v="0"/>
    <s v="wash"/>
    <s v="Produits d'hygiène et assainissement"/>
    <s v="En espèces (Gourde)"/>
    <n v="1"/>
    <n v="0"/>
    <n v="0"/>
    <n v="0"/>
    <n v="0"/>
    <n v="0"/>
    <n v="0"/>
    <n v="0"/>
    <n v="0"/>
    <n v="0"/>
    <s v=""/>
    <x v="2"/>
    <x v="4"/>
  </r>
  <r>
    <x v="0"/>
    <s v="Port-au-Prince"/>
    <s v="Port-au-Prince"/>
    <s v="Centre-ville de Port-au-Prince / Salomon"/>
    <s v="Marché Salomon"/>
    <s v="Milieu urbain"/>
    <s v="Enquête auprès d'un marchand"/>
    <x v="0"/>
    <s v=""/>
    <s v=""/>
    <s v="Détaillant sur une table"/>
    <s v=""/>
    <s v="Produits d'hygiène et assainissement"/>
    <n v="0"/>
    <n v="1"/>
    <n v="0"/>
    <n v="0"/>
    <n v="0"/>
    <n v="0"/>
    <n v="0"/>
    <s v="wash"/>
    <s v="Produits d'hygiène et assainissement"/>
    <s v="En espèces (Gourde)"/>
    <n v="1"/>
    <n v="0"/>
    <n v="0"/>
    <n v="0"/>
    <n v="0"/>
    <n v="0"/>
    <n v="0"/>
    <n v="0"/>
    <n v="0"/>
    <n v="0"/>
    <s v=""/>
    <x v="1"/>
    <x v="2"/>
  </r>
  <r>
    <x v="0"/>
    <s v="Port-au-Prince"/>
    <s v="Port-au-Prince"/>
    <s v="Centre-ville de Port-au-Prince / Salomon"/>
    <s v="Marché Salomon"/>
    <s v="Milieu urbain"/>
    <s v="Enquête auprès d'un marchand"/>
    <x v="0"/>
    <s v=""/>
    <s v=""/>
    <s v="Détaillant sur une table"/>
    <s v=""/>
    <s v="Nourriture Produits d'hygiène et assainissement"/>
    <n v="1"/>
    <n v="1"/>
    <n v="0"/>
    <n v="0"/>
    <n v="0"/>
    <n v="0"/>
    <n v="0"/>
    <s v="nourriture"/>
    <s v="Nourriture "/>
    <s v="En espèces (Gourde)"/>
    <n v="1"/>
    <n v="0"/>
    <n v="0"/>
    <n v="0"/>
    <n v="0"/>
    <n v="0"/>
    <n v="0"/>
    <n v="0"/>
    <n v="0"/>
    <n v="0"/>
    <s v=""/>
    <x v="4"/>
    <x v="1"/>
  </r>
  <r>
    <x v="0"/>
    <s v="Port-au-Prince"/>
    <s v="Port-au-Prince"/>
    <s v="Centre-ville de Port-au-Prince / Salomon"/>
    <s v="Marché Salomon"/>
    <s v="Milieu urbain"/>
    <s v="Enquête auprès d'un client (pour l'eau de boisson et la situation sécuritaire)"/>
    <x v="1"/>
    <s v=""/>
    <s v=""/>
    <s v=""/>
    <s v=""/>
    <s v=""/>
    <s v=""/>
    <s v=""/>
    <s v=""/>
    <s v=""/>
    <s v=""/>
    <s v=""/>
    <s v=""/>
    <s v=""/>
    <s v=""/>
    <s v=""/>
    <s v=""/>
    <s v=""/>
    <s v=""/>
    <s v=""/>
    <s v=""/>
    <s v=""/>
    <s v=""/>
    <s v=""/>
    <s v=""/>
    <s v=""/>
    <s v=""/>
    <x v="0"/>
    <x v="0"/>
  </r>
  <r>
    <x v="0"/>
    <s v="Port-au-Prince"/>
    <s v="Port-au-Prince"/>
    <s v="Centre-ville de Port-au-Prince / Salomon"/>
    <s v="Marché Salomon"/>
    <s v="Milieu urbain"/>
    <s v="Enquête auprès d'un marchand"/>
    <x v="0"/>
    <s v=""/>
    <s v=""/>
    <s v="Détaillant sur une table"/>
    <s v=""/>
    <s v="Nourriture"/>
    <n v="1"/>
    <n v="0"/>
    <n v="0"/>
    <n v="0"/>
    <n v="0"/>
    <n v="0"/>
    <n v="0"/>
    <s v="nourriture"/>
    <s v="Nourriture "/>
    <s v="En espèces (Gourde)"/>
    <n v="1"/>
    <n v="0"/>
    <n v="0"/>
    <n v="0"/>
    <n v="0"/>
    <n v="0"/>
    <n v="0"/>
    <n v="0"/>
    <n v="0"/>
    <n v="0"/>
    <s v=""/>
    <x v="4"/>
    <x v="1"/>
  </r>
  <r>
    <x v="0"/>
    <s v="Port-au-Prince"/>
    <s v="Port-au-Prince"/>
    <s v="Centre-ville de Port-au-Prince / Salomon"/>
    <s v="Marché Salomon"/>
    <s v="Milieu urbain"/>
    <s v="Enquête auprès d'un marchand"/>
    <x v="0"/>
    <s v=""/>
    <s v=""/>
    <s v="Détaillant sur une table"/>
    <s v=""/>
    <s v="Produits d'hygiène et assainissement Ustensiles de nettoyage ou de stockage de l'eau (bokit, bassine, éponge)"/>
    <n v="0"/>
    <n v="1"/>
    <n v="0"/>
    <n v="0"/>
    <n v="1"/>
    <n v="0"/>
    <n v="0"/>
    <s v="wash"/>
    <s v="Produits d'hygiène et assainissement"/>
    <s v="En espèces (Gourde)"/>
    <n v="1"/>
    <n v="0"/>
    <n v="0"/>
    <n v="0"/>
    <n v="0"/>
    <n v="0"/>
    <n v="0"/>
    <n v="0"/>
    <n v="0"/>
    <n v="0"/>
    <s v=""/>
    <x v="3"/>
    <x v="1"/>
  </r>
  <r>
    <x v="0"/>
    <s v="Port-au-Prince"/>
    <s v="Port-au-Prince"/>
    <s v="Centre-ville de Port-au-Prince / Salomon"/>
    <s v="Marché Salomon"/>
    <s v="Milieu urbain"/>
    <s v="Enquête auprès d'un marchand"/>
    <x v="0"/>
    <s v=""/>
    <s v=""/>
    <s v="Détaillant sur une table"/>
    <s v=""/>
    <s v="Produits d'hygiène et assainissement Nourriture Ustensiles de nettoyage ou de stockage de l'eau (bokit, bassine, éponge)"/>
    <n v="1"/>
    <n v="1"/>
    <n v="0"/>
    <n v="0"/>
    <n v="1"/>
    <n v="0"/>
    <n v="0"/>
    <s v="wash"/>
    <s v="Produits d'hygiène et assainissement"/>
    <s v="En espèces (Gourde)"/>
    <n v="1"/>
    <n v="0"/>
    <n v="0"/>
    <n v="0"/>
    <n v="0"/>
    <n v="0"/>
    <n v="0"/>
    <n v="0"/>
    <n v="0"/>
    <n v="0"/>
    <s v=""/>
    <x v="3"/>
    <x v="2"/>
  </r>
  <r>
    <x v="0"/>
    <s v="Port-au-Prince"/>
    <s v="Port-au-Prince"/>
    <s v="Centre-ville de Port-au-Prince / Salomon"/>
    <s v="Marché Salomon"/>
    <s v="Milieu urbain"/>
    <s v="Enquête auprès d'un client (pour l'eau de boisson et la situation sécuritaire)"/>
    <x v="0"/>
    <s v=""/>
    <s v=""/>
    <s v=""/>
    <s v=""/>
    <s v=""/>
    <s v=""/>
    <s v=""/>
    <s v=""/>
    <s v=""/>
    <s v=""/>
    <s v=""/>
    <s v=""/>
    <s v=""/>
    <s v=""/>
    <s v=""/>
    <s v=""/>
    <s v=""/>
    <s v=""/>
    <s v=""/>
    <s v=""/>
    <s v=""/>
    <s v=""/>
    <s v=""/>
    <s v=""/>
    <s v=""/>
    <s v=""/>
    <x v="0"/>
    <x v="0"/>
  </r>
  <r>
    <x v="0"/>
    <s v="Port-au-Prince"/>
    <s v="Port-au-Prince"/>
    <s v="Centre-ville de Port-au-Prince / Salomon"/>
    <s v="Marché Salomon"/>
    <s v="Milieu urbain"/>
    <s v="Enquête auprès d'un marchand"/>
    <x v="0"/>
    <s v=""/>
    <s v=""/>
    <s v="Détaillant sur une table"/>
    <s v=""/>
    <s v="Ustensiles de cuisine (casseroles, cuillères, etc.)"/>
    <n v="0"/>
    <n v="0"/>
    <n v="0"/>
    <n v="1"/>
    <n v="0"/>
    <n v="0"/>
    <n v="0"/>
    <s v="cuisine"/>
    <s v="Ustensiles de cuisine (casseroles, cuillères, etc.)"/>
    <s v="En espèces (Gourde)"/>
    <n v="1"/>
    <n v="0"/>
    <n v="0"/>
    <n v="0"/>
    <n v="0"/>
    <n v="0"/>
    <n v="0"/>
    <n v="0"/>
    <n v="0"/>
    <n v="0"/>
    <s v=""/>
    <x v="1"/>
    <x v="1"/>
  </r>
  <r>
    <x v="0"/>
    <s v="Port-au-Prince"/>
    <s v="Port-au-Prince"/>
    <s v="Centre-ville de Port-au-Prince / Salomon"/>
    <s v="Marché Salomon"/>
    <s v="Milieu urbain"/>
    <s v="Enquête auprès d'un marchand"/>
    <x v="0"/>
    <s v=""/>
    <s v=""/>
    <s v="Détaillant sur une table"/>
    <s v=""/>
    <s v="Produits d'hygiène et assainissement"/>
    <n v="0"/>
    <n v="1"/>
    <n v="0"/>
    <n v="0"/>
    <n v="0"/>
    <n v="0"/>
    <n v="0"/>
    <s v="wash"/>
    <s v="Produits d'hygiène et assainissement"/>
    <s v="En espèces (Gourde)"/>
    <n v="1"/>
    <n v="0"/>
    <n v="0"/>
    <n v="0"/>
    <n v="0"/>
    <n v="0"/>
    <n v="0"/>
    <n v="0"/>
    <n v="0"/>
    <n v="0"/>
    <s v=""/>
    <x v="3"/>
    <x v="4"/>
  </r>
  <r>
    <x v="0"/>
    <s v="Port-au-Prince"/>
    <s v="Port-au-Prince"/>
    <s v="Centre-ville de Port-au-Prince / Salomon"/>
    <s v="Marché Salomon"/>
    <s v="Milieu urbain"/>
    <s v="Enquête auprès d'un client (pour l'eau de boisson et la situation sécuritaire)"/>
    <x v="0"/>
    <s v=""/>
    <s v=""/>
    <s v=""/>
    <s v=""/>
    <s v=""/>
    <s v=""/>
    <s v=""/>
    <s v=""/>
    <s v=""/>
    <s v=""/>
    <s v=""/>
    <s v=""/>
    <s v=""/>
    <s v=""/>
    <s v=""/>
    <s v=""/>
    <s v=""/>
    <s v=""/>
    <s v=""/>
    <s v=""/>
    <s v=""/>
    <s v=""/>
    <s v=""/>
    <s v=""/>
    <s v=""/>
    <s v=""/>
    <x v="0"/>
    <x v="0"/>
  </r>
  <r>
    <x v="0"/>
    <s v="Port-au-Prince"/>
    <s v="Port-au-Prince"/>
    <s v="Centre-ville de Port-au-Prince / Salomon"/>
    <s v="Marché Salomon"/>
    <s v="Milieu urbain"/>
    <s v="Enquête auprès d'un client (pour l'eau de boisson et la situation sécuritaire)"/>
    <x v="0"/>
    <s v=""/>
    <s v=""/>
    <s v=""/>
    <s v=""/>
    <s v=""/>
    <s v=""/>
    <s v=""/>
    <s v=""/>
    <s v=""/>
    <s v=""/>
    <s v=""/>
    <s v=""/>
    <s v=""/>
    <s v=""/>
    <s v=""/>
    <s v=""/>
    <s v=""/>
    <s v=""/>
    <s v=""/>
    <s v=""/>
    <s v=""/>
    <s v=""/>
    <s v=""/>
    <s v=""/>
    <s v=""/>
    <s v=""/>
    <x v="0"/>
    <x v="0"/>
  </r>
  <r>
    <x v="0"/>
    <s v="Port-au-Prince"/>
    <s v="Port-au-Prince"/>
    <s v="Centre-ville de Port-au-Prince / Salomon"/>
    <s v="Marché Salomon"/>
    <s v="Milieu urbain"/>
    <s v="Enquête auprès d'un client (pour l'eau de boisson et la situation sécuritaire)"/>
    <x v="1"/>
    <s v=""/>
    <s v=""/>
    <s v=""/>
    <s v=""/>
    <s v=""/>
    <s v=""/>
    <s v=""/>
    <s v=""/>
    <s v=""/>
    <s v=""/>
    <s v=""/>
    <s v=""/>
    <s v=""/>
    <s v=""/>
    <s v=""/>
    <s v=""/>
    <s v=""/>
    <s v=""/>
    <s v=""/>
    <s v=""/>
    <s v=""/>
    <s v=""/>
    <s v=""/>
    <s v=""/>
    <s v=""/>
    <s v=""/>
    <x v="0"/>
    <x v="0"/>
  </r>
  <r>
    <x v="0"/>
    <s v="Port-au-Prince"/>
    <s v="Port-au-Prince"/>
    <s v="Centre-ville de Port-au-Prince / Salomon"/>
    <s v="Marché Salomon"/>
    <s v="Milieu urbain"/>
    <s v="Enquête auprès d'un marchand"/>
    <x v="0"/>
    <s v=""/>
    <s v=""/>
    <s v="Détaillant sur une table"/>
    <s v=""/>
    <s v="Charbon de bois"/>
    <n v="0"/>
    <n v="0"/>
    <n v="0"/>
    <n v="0"/>
    <n v="0"/>
    <n v="1"/>
    <n v="0"/>
    <s v="charbon"/>
    <s v="Charbon de bois"/>
    <s v="En espèces (Gourde)"/>
    <n v="1"/>
    <n v="0"/>
    <n v="0"/>
    <n v="0"/>
    <n v="0"/>
    <n v="0"/>
    <n v="0"/>
    <n v="0"/>
    <n v="0"/>
    <n v="0"/>
    <s v=""/>
    <x v="3"/>
    <x v="2"/>
  </r>
  <r>
    <x v="0"/>
    <s v="Port-au-Prince"/>
    <s v="Port-au-Prince"/>
    <s v="Centre-ville de Port-au-Prince / Salomon"/>
    <s v="Marché Salomon"/>
    <s v="Milieu urbain"/>
    <s v="Enquête auprès d'un marchand"/>
    <x v="0"/>
    <s v=""/>
    <s v=""/>
    <s v="Détaillant sur une table"/>
    <s v=""/>
    <s v="Charbon de bois"/>
    <n v="0"/>
    <n v="0"/>
    <n v="0"/>
    <n v="0"/>
    <n v="0"/>
    <n v="1"/>
    <n v="0"/>
    <s v="charbon"/>
    <s v="Charbon de bois"/>
    <s v="En espèces (Gourde) Coupon"/>
    <n v="1"/>
    <n v="0"/>
    <n v="0"/>
    <n v="0"/>
    <n v="0"/>
    <n v="0"/>
    <n v="1"/>
    <n v="0"/>
    <n v="0"/>
    <n v="0"/>
    <s v=""/>
    <x v="3"/>
    <x v="2"/>
  </r>
  <r>
    <x v="0"/>
    <s v="Port-au-Prince"/>
    <s v="Port-au-Prince"/>
    <s v="Centre-ville de Port-au-Prince / Salomon"/>
    <s v="Marché Salomon"/>
    <s v="Milieu urbain"/>
    <s v="Enquête auprès d'un marchand"/>
    <x v="0"/>
    <s v=""/>
    <s v=""/>
    <s v="Détaillant sur une table"/>
    <s v=""/>
    <s v="Charbon de bois"/>
    <n v="0"/>
    <n v="0"/>
    <n v="0"/>
    <n v="0"/>
    <n v="0"/>
    <n v="1"/>
    <n v="0"/>
    <s v="charbon"/>
    <s v="Charbon de bois"/>
    <s v="En espèces (Gourde)"/>
    <n v="1"/>
    <n v="0"/>
    <n v="0"/>
    <n v="0"/>
    <n v="0"/>
    <n v="0"/>
    <n v="0"/>
    <n v="0"/>
    <n v="0"/>
    <n v="0"/>
    <s v=""/>
    <x v="3"/>
    <x v="1"/>
  </r>
  <r>
    <x v="0"/>
    <s v="Port-au-Prince"/>
    <s v="Port-au-Prince"/>
    <s v="Centre-ville de Port-au-Prince / Salomon"/>
    <s v="Marché Salomon"/>
    <s v="Milieu urbain"/>
    <s v="Enquête auprès d'un marchand"/>
    <x v="0"/>
    <s v=""/>
    <s v=""/>
    <s v="Détaillant sur une table"/>
    <s v=""/>
    <s v="Charbon de bois"/>
    <n v="0"/>
    <n v="0"/>
    <n v="0"/>
    <n v="0"/>
    <n v="0"/>
    <n v="1"/>
    <n v="0"/>
    <s v="charbon"/>
    <s v="Charbon de bois"/>
    <s v="En espèces (Gourde)"/>
    <n v="1"/>
    <n v="0"/>
    <n v="0"/>
    <n v="0"/>
    <n v="0"/>
    <n v="0"/>
    <n v="0"/>
    <n v="0"/>
    <n v="0"/>
    <n v="0"/>
    <s v=""/>
    <x v="1"/>
    <x v="1"/>
  </r>
  <r>
    <x v="5"/>
    <s v="Jacmel"/>
    <s v="Jacmel"/>
    <s v="Beaudoin"/>
    <s v="Marché Beaudoin"/>
    <s v="Milieu urbain"/>
    <s v="Enquête auprès d'un marchand"/>
    <x v="0"/>
    <s v=""/>
    <s v=""/>
    <s v="Détaillant sur une table"/>
    <s v=""/>
    <s v="Nourriture"/>
    <n v="1"/>
    <n v="0"/>
    <n v="0"/>
    <n v="0"/>
    <n v="0"/>
    <n v="0"/>
    <n v="0"/>
    <s v="nourriture"/>
    <s v="Nourriture "/>
    <s v="En espèces (Gourde) A crédit partiel"/>
    <n v="1"/>
    <n v="0"/>
    <n v="0"/>
    <n v="0"/>
    <n v="1"/>
    <n v="0"/>
    <n v="0"/>
    <n v="0"/>
    <n v="0"/>
    <n v="0"/>
    <s v=""/>
    <x v="1"/>
    <x v="1"/>
  </r>
  <r>
    <x v="5"/>
    <s v="Jacmel"/>
    <s v="Jacmel "/>
    <s v="Beaudoin"/>
    <s v="Marché Beaudoin"/>
    <s v="Milieu urbain"/>
    <s v="Enquête auprès d'un marchand"/>
    <x v="0"/>
    <s v=""/>
    <s v=""/>
    <s v="Détaillant avec boutique"/>
    <s v=""/>
    <s v="Nourriture"/>
    <n v="1"/>
    <n v="0"/>
    <n v="0"/>
    <n v="0"/>
    <n v="0"/>
    <n v="0"/>
    <n v="0"/>
    <s v="nourriture"/>
    <s v="Nourriture "/>
    <s v="En espèces (Gourde) A crédit partiel"/>
    <n v="1"/>
    <n v="0"/>
    <n v="0"/>
    <n v="0"/>
    <n v="1"/>
    <n v="0"/>
    <n v="0"/>
    <n v="0"/>
    <n v="0"/>
    <n v="0"/>
    <s v=""/>
    <x v="3"/>
    <x v="1"/>
  </r>
  <r>
    <x v="5"/>
    <s v="Jacmel"/>
    <s v="Jacmel"/>
    <s v="Beaudoin"/>
    <s v="Marché Beaudoin"/>
    <s v="Milieu urbain"/>
    <s v="Enquête auprès d'un client (pour l'eau de boisson et la situation sécuritaire)"/>
    <x v="0"/>
    <s v=""/>
    <s v=""/>
    <s v=""/>
    <s v=""/>
    <s v=""/>
    <s v=""/>
    <s v=""/>
    <s v=""/>
    <s v=""/>
    <s v=""/>
    <s v=""/>
    <s v=""/>
    <s v=""/>
    <s v=""/>
    <s v=""/>
    <s v=""/>
    <s v=""/>
    <s v=""/>
    <s v=""/>
    <s v=""/>
    <s v=""/>
    <s v=""/>
    <s v=""/>
    <s v=""/>
    <s v=""/>
    <s v=""/>
    <x v="0"/>
    <x v="0"/>
  </r>
  <r>
    <x v="5"/>
    <s v="Jacmel"/>
    <s v="Jacmel"/>
    <s v="Beaudoin"/>
    <s v="Marché Beaudoin"/>
    <s v="Milieu urbain"/>
    <s v="Enquête auprès d'un client (pour l'eau de boisson et la situation sécuritaire)"/>
    <x v="0"/>
    <s v=""/>
    <s v=""/>
    <s v=""/>
    <s v=""/>
    <s v=""/>
    <s v=""/>
    <s v=""/>
    <s v=""/>
    <s v=""/>
    <s v=""/>
    <s v=""/>
    <s v=""/>
    <s v=""/>
    <s v=""/>
    <s v=""/>
    <s v=""/>
    <s v=""/>
    <s v=""/>
    <s v=""/>
    <s v=""/>
    <s v=""/>
    <s v=""/>
    <s v=""/>
    <s v=""/>
    <s v=""/>
    <s v=""/>
    <x v="0"/>
    <x v="0"/>
  </r>
  <r>
    <x v="5"/>
    <s v="Jacmel"/>
    <s v="Jacmel"/>
    <s v="Beaudoin"/>
    <s v="Marché Beaudoin"/>
    <s v="Milieu urbain"/>
    <s v="Enquête auprès d'un marchand"/>
    <x v="0"/>
    <s v=""/>
    <s v=""/>
    <s v="Détaillant sur une table"/>
    <s v=""/>
    <s v="Ustensiles de cuisine (casseroles, cuillères, etc.)"/>
    <n v="0"/>
    <n v="0"/>
    <n v="0"/>
    <n v="1"/>
    <n v="0"/>
    <n v="0"/>
    <n v="0"/>
    <s v="cuisine"/>
    <s v="Ustensiles de cuisine (casseroles, cuillères, etc.)"/>
    <s v="En espèces (Gourde)"/>
    <n v="1"/>
    <n v="0"/>
    <n v="0"/>
    <n v="0"/>
    <n v="0"/>
    <n v="0"/>
    <n v="0"/>
    <n v="0"/>
    <n v="0"/>
    <n v="0"/>
    <s v=""/>
    <x v="3"/>
    <x v="1"/>
  </r>
  <r>
    <x v="5"/>
    <s v="Jacmel"/>
    <s v="Jacmel"/>
    <s v="Beaudoin"/>
    <s v="Marché Beaudoin"/>
    <s v="Milieu urbain"/>
    <s v="Enquête auprès d'un client (pour l'eau de boisson et la situation sécuritaire)"/>
    <x v="1"/>
    <s v=""/>
    <s v=""/>
    <s v=""/>
    <s v=""/>
    <s v=""/>
    <s v=""/>
    <s v=""/>
    <s v=""/>
    <s v=""/>
    <s v=""/>
    <s v=""/>
    <s v=""/>
    <s v=""/>
    <s v=""/>
    <s v=""/>
    <s v=""/>
    <s v=""/>
    <s v=""/>
    <s v=""/>
    <s v=""/>
    <s v=""/>
    <s v=""/>
    <s v=""/>
    <s v=""/>
    <s v=""/>
    <s v=""/>
    <x v="0"/>
    <x v="0"/>
  </r>
  <r>
    <x v="5"/>
    <s v="Jacmel"/>
    <s v="Jacmel"/>
    <s v="Beaudoin"/>
    <s v="Marché Beaudoin"/>
    <s v="Milieu urbain"/>
    <s v="Enquête auprès d'un marchand"/>
    <x v="0"/>
    <s v=""/>
    <s v=""/>
    <s v="Détaillant sur une table"/>
    <s v=""/>
    <s v="Produits d'hygiène et assainissement Ustensiles de cuisine (casseroles, cuillères, etc.)"/>
    <n v="0"/>
    <n v="1"/>
    <n v="0"/>
    <n v="1"/>
    <n v="0"/>
    <n v="0"/>
    <n v="0"/>
    <s v="wash"/>
    <s v="Produits d'hygiène et assainissement"/>
    <s v="En espèces (Gourde)"/>
    <n v="1"/>
    <n v="0"/>
    <n v="0"/>
    <n v="0"/>
    <n v="0"/>
    <n v="0"/>
    <n v="0"/>
    <n v="0"/>
    <n v="0"/>
    <n v="0"/>
    <s v=""/>
    <x v="3"/>
    <x v="1"/>
  </r>
  <r>
    <x v="5"/>
    <s v="Jacmel"/>
    <s v="Jacmel"/>
    <s v="Beaudoin"/>
    <s v="Marché Beaudoin"/>
    <s v="Milieu urbain"/>
    <s v="Enquête auprès d'un client (pour l'eau de boisson et la situation sécuritaire)"/>
    <x v="1"/>
    <s v=""/>
    <s v=""/>
    <s v=""/>
    <s v=""/>
    <s v=""/>
    <s v=""/>
    <s v=""/>
    <s v=""/>
    <s v=""/>
    <s v=""/>
    <s v=""/>
    <s v=""/>
    <s v=""/>
    <s v=""/>
    <s v=""/>
    <s v=""/>
    <s v=""/>
    <s v=""/>
    <s v=""/>
    <s v=""/>
    <s v=""/>
    <s v=""/>
    <s v=""/>
    <s v=""/>
    <s v=""/>
    <s v=""/>
    <x v="0"/>
    <x v="0"/>
  </r>
  <r>
    <x v="5"/>
    <s v="Jacmel"/>
    <s v="Jacmel"/>
    <s v="Beaudoin"/>
    <s v="Marché Beaudoin"/>
    <s v="Milieu urbain"/>
    <s v="Enquête auprès d'un client (pour l'eau de boisson et la situation sécuritaire)"/>
    <x v="0"/>
    <s v=""/>
    <s v=""/>
    <s v=""/>
    <s v=""/>
    <s v=""/>
    <s v=""/>
    <s v=""/>
    <s v=""/>
    <s v=""/>
    <s v=""/>
    <s v=""/>
    <s v=""/>
    <s v=""/>
    <s v=""/>
    <s v=""/>
    <s v=""/>
    <s v=""/>
    <s v=""/>
    <s v=""/>
    <s v=""/>
    <s v=""/>
    <s v=""/>
    <s v=""/>
    <s v=""/>
    <s v=""/>
    <s v=""/>
    <x v="0"/>
    <x v="0"/>
  </r>
  <r>
    <x v="5"/>
    <s v="Jacmel"/>
    <s v="Jacmel"/>
    <s v="Beaudoin"/>
    <s v="Marché Beaudoin"/>
    <s v="Milieu urbain"/>
    <s v="Enquête auprès d'un client (pour l'eau de boisson et la situation sécuritaire)"/>
    <x v="0"/>
    <s v=""/>
    <s v=""/>
    <s v=""/>
    <s v=""/>
    <s v=""/>
    <s v=""/>
    <s v=""/>
    <s v=""/>
    <s v=""/>
    <s v=""/>
    <s v=""/>
    <s v=""/>
    <s v=""/>
    <s v=""/>
    <s v=""/>
    <s v=""/>
    <s v=""/>
    <s v=""/>
    <s v=""/>
    <s v=""/>
    <s v=""/>
    <s v=""/>
    <s v=""/>
    <s v=""/>
    <s v=""/>
    <s v=""/>
    <x v="0"/>
    <x v="0"/>
  </r>
  <r>
    <x v="5"/>
    <s v="Jacmel"/>
    <s v="Jacmel"/>
    <s v="Beaudoin"/>
    <s v="Marché Beaudoin"/>
    <s v="Milieu urbain"/>
    <s v="Enquête auprès d'un marchand"/>
    <x v="0"/>
    <s v=""/>
    <s v=""/>
    <s v="Détaillant avec boutique"/>
    <s v=""/>
    <s v="Ustensiles de nettoyage ou de stockage de l'eau (bokit, bassine, éponge) Nourriture"/>
    <n v="1"/>
    <n v="0"/>
    <n v="0"/>
    <n v="0"/>
    <n v="1"/>
    <n v="0"/>
    <n v="0"/>
    <s v="nettoyage_stockage"/>
    <s v="Ustensiles de nettoyage ou de stockage de l'eau (bokit, bassine, éponge)"/>
    <s v="En espèces (Gourde)"/>
    <n v="1"/>
    <n v="0"/>
    <n v="0"/>
    <n v="0"/>
    <n v="0"/>
    <n v="0"/>
    <n v="0"/>
    <n v="0"/>
    <n v="0"/>
    <n v="0"/>
    <s v=""/>
    <x v="4"/>
    <x v="1"/>
  </r>
  <r>
    <x v="5"/>
    <s v="Jacmel"/>
    <s v="Jacmel"/>
    <s v="Beaudoin"/>
    <s v="Marché Beaudoin"/>
    <s v="Milieu urbain"/>
    <s v="Enquête auprès d'un marchand"/>
    <x v="1"/>
    <s v=""/>
    <s v=""/>
    <s v="Détaillant mobile"/>
    <s v=""/>
    <s v="Produits d'hygiène et assainissement"/>
    <n v="0"/>
    <n v="1"/>
    <n v="0"/>
    <n v="0"/>
    <n v="0"/>
    <n v="0"/>
    <n v="0"/>
    <s v="wash"/>
    <s v="Produits d'hygiène et assainissement"/>
    <s v="En espèces (Gourde)"/>
    <n v="1"/>
    <n v="0"/>
    <n v="0"/>
    <n v="0"/>
    <n v="0"/>
    <n v="0"/>
    <n v="0"/>
    <n v="0"/>
    <n v="0"/>
    <n v="0"/>
    <s v=""/>
    <x v="4"/>
    <x v="4"/>
  </r>
  <r>
    <x v="5"/>
    <s v="Jacmel"/>
    <s v="Jacmel"/>
    <s v="Beaudoin"/>
    <s v="Marché Beaudoin"/>
    <s v="Milieu urbain"/>
    <s v="Enquête auprès d'un marchand"/>
    <x v="0"/>
    <s v=""/>
    <s v=""/>
    <s v="Détaillant sur une table"/>
    <s v=""/>
    <s v="Nourriture"/>
    <n v="1"/>
    <n v="0"/>
    <n v="0"/>
    <n v="0"/>
    <n v="0"/>
    <n v="0"/>
    <n v="0"/>
    <s v="nourriture"/>
    <s v="Nourriture "/>
    <s v="En espèces (Gourde)"/>
    <n v="1"/>
    <n v="0"/>
    <n v="0"/>
    <n v="0"/>
    <n v="0"/>
    <n v="0"/>
    <n v="0"/>
    <n v="0"/>
    <n v="0"/>
    <n v="0"/>
    <s v=""/>
    <x v="4"/>
    <x v="4"/>
  </r>
  <r>
    <x v="3"/>
    <s v="Limonade"/>
    <s v="Limonade"/>
    <s v="Limonade"/>
    <s v="Marché principal de Limonade"/>
    <s v="Milieu urbain"/>
    <s v="Enquête auprès d'un marchand"/>
    <x v="0"/>
    <s v=""/>
    <s v=""/>
    <s v="Détaillant sur une table"/>
    <s v=""/>
    <s v="Nourriture"/>
    <n v="1"/>
    <n v="0"/>
    <n v="0"/>
    <n v="0"/>
    <n v="0"/>
    <n v="0"/>
    <n v="0"/>
    <s v="nourriture"/>
    <s v="Nourriture "/>
    <s v="En espèces (Gourde)"/>
    <n v="1"/>
    <n v="0"/>
    <n v="0"/>
    <n v="0"/>
    <n v="0"/>
    <n v="0"/>
    <n v="0"/>
    <n v="0"/>
    <n v="0"/>
    <n v="0"/>
    <s v=""/>
    <x v="1"/>
    <x v="1"/>
  </r>
  <r>
    <x v="3"/>
    <s v="Limonade"/>
    <s v="Limonade"/>
    <s v="Limonade"/>
    <s v="Marché principal de Limonade"/>
    <s v="Milieu urbain"/>
    <s v="Enquête auprès d'un marchand"/>
    <x v="0"/>
    <s v=""/>
    <s v=""/>
    <s v="Détaillant sur une table"/>
    <s v=""/>
    <s v="Nourriture"/>
    <n v="1"/>
    <n v="0"/>
    <n v="0"/>
    <n v="0"/>
    <n v="0"/>
    <n v="0"/>
    <n v="0"/>
    <s v="nourriture"/>
    <s v="Nourriture "/>
    <s v="En espèces (Gourde)"/>
    <n v="1"/>
    <n v="0"/>
    <n v="0"/>
    <n v="0"/>
    <n v="0"/>
    <n v="0"/>
    <n v="0"/>
    <n v="0"/>
    <n v="0"/>
    <n v="0"/>
    <s v=""/>
    <x v="1"/>
    <x v="1"/>
  </r>
  <r>
    <x v="3"/>
    <s v="Limonade"/>
    <s v="Limonade"/>
    <s v="Limonade"/>
    <s v="Marché principal de Limonade"/>
    <s v="Milieu urbain"/>
    <s v="Enquête auprès d'un marchand"/>
    <x v="0"/>
    <s v=""/>
    <s v=""/>
    <s v="Détaillant mobile"/>
    <s v=""/>
    <s v="Produits d'hygiène et assainissement"/>
    <n v="0"/>
    <n v="1"/>
    <n v="0"/>
    <n v="0"/>
    <n v="0"/>
    <n v="0"/>
    <n v="0"/>
    <s v="wash"/>
    <s v="Produits d'hygiène et assainissement"/>
    <s v="En espèces (Gourde)"/>
    <n v="1"/>
    <n v="0"/>
    <n v="0"/>
    <n v="0"/>
    <n v="0"/>
    <n v="0"/>
    <n v="0"/>
    <n v="0"/>
    <n v="0"/>
    <n v="0"/>
    <s v=""/>
    <x v="1"/>
    <x v="1"/>
  </r>
  <r>
    <x v="3"/>
    <s v="Limonade"/>
    <s v="Limonade"/>
    <s v="Limonade"/>
    <s v="Marché principal de Limonade"/>
    <s v="Milieu urbain"/>
    <s v="Enquête auprès d'un marchand"/>
    <x v="0"/>
    <s v=""/>
    <s v=""/>
    <s v="Détaillant mobile"/>
    <s v=""/>
    <s v="Produits d'hygiène et assainissement Ustensiles de nettoyage ou de stockage de l'eau (bokit, bassine, éponge)"/>
    <n v="0"/>
    <n v="1"/>
    <n v="0"/>
    <n v="0"/>
    <n v="1"/>
    <n v="0"/>
    <n v="0"/>
    <s v="wash"/>
    <s v="Produits d'hygiène et assainissement"/>
    <s v="En espèces (Gourde)"/>
    <n v="1"/>
    <n v="0"/>
    <n v="0"/>
    <n v="0"/>
    <n v="0"/>
    <n v="0"/>
    <n v="0"/>
    <n v="0"/>
    <n v="0"/>
    <n v="0"/>
    <s v=""/>
    <x v="1"/>
    <x v="1"/>
  </r>
  <r>
    <x v="3"/>
    <s v="Limonade"/>
    <s v="Limonade"/>
    <s v="Limonade"/>
    <s v="Marché principal de Limonade"/>
    <s v="Milieu urbain"/>
    <s v="Enquête auprès d'un marchand"/>
    <x v="0"/>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x v="1"/>
    <x v="1"/>
  </r>
  <r>
    <x v="3"/>
    <s v="Limonade"/>
    <s v="Limonade"/>
    <s v="Limonade"/>
    <s v="Marché principal de Limonade"/>
    <s v="Milieu urbain"/>
    <s v="Enquête auprès d'un marchand"/>
    <x v="0"/>
    <s v=""/>
    <s v=""/>
    <s v="Détaillant sur une table"/>
    <s v=""/>
    <s v="Ustensiles de cuisine (casseroles, cuillères, etc.)"/>
    <n v="0"/>
    <n v="0"/>
    <n v="0"/>
    <n v="1"/>
    <n v="0"/>
    <n v="0"/>
    <n v="0"/>
    <s v="cuisine"/>
    <s v="Ustensiles de cuisine (casseroles, cuillères, etc.)"/>
    <s v="En espèces (Gourde)"/>
    <n v="1"/>
    <n v="0"/>
    <n v="0"/>
    <n v="0"/>
    <n v="0"/>
    <n v="0"/>
    <n v="0"/>
    <n v="0"/>
    <n v="0"/>
    <n v="0"/>
    <s v=""/>
    <x v="1"/>
    <x v="1"/>
  </r>
  <r>
    <x v="3"/>
    <s v="Limonade"/>
    <s v="Limonade"/>
    <s v="Limonade"/>
    <s v="Marché principal de Limonade"/>
    <s v="Milieu urbain"/>
    <s v="Enquête auprès d'un marchand"/>
    <x v="0"/>
    <s v=""/>
    <s v=""/>
    <s v="Détaillant sur une table"/>
    <s v=""/>
    <s v="Couverture"/>
    <n v="0"/>
    <n v="0"/>
    <n v="1"/>
    <n v="0"/>
    <n v="0"/>
    <n v="0"/>
    <n v="0"/>
    <s v="couverture"/>
    <s v="Couverture"/>
    <s v="En espèces (Gourde)"/>
    <n v="1"/>
    <n v="0"/>
    <n v="0"/>
    <n v="0"/>
    <n v="0"/>
    <n v="0"/>
    <n v="0"/>
    <n v="0"/>
    <n v="0"/>
    <n v="0"/>
    <s v=""/>
    <x v="1"/>
    <x v="1"/>
  </r>
  <r>
    <x v="3"/>
    <s v="Limonade"/>
    <s v="Limonade"/>
    <s v="Limonade"/>
    <s v="Marché principal de Limonade"/>
    <s v="Milieu urbain"/>
    <s v="Enquête auprès d'un marchand"/>
    <x v="0"/>
    <s v=""/>
    <s v=""/>
    <s v="Détaillant avec boutique"/>
    <s v=""/>
    <s v="Couverture"/>
    <n v="0"/>
    <n v="0"/>
    <n v="1"/>
    <n v="0"/>
    <n v="0"/>
    <n v="0"/>
    <n v="0"/>
    <s v="couverture"/>
    <s v="Couverture"/>
    <s v="En espèces (Gourde)"/>
    <n v="1"/>
    <n v="0"/>
    <n v="0"/>
    <n v="0"/>
    <n v="0"/>
    <n v="0"/>
    <n v="0"/>
    <n v="0"/>
    <n v="0"/>
    <n v="0"/>
    <s v=""/>
    <x v="1"/>
    <x v="1"/>
  </r>
  <r>
    <x v="3"/>
    <s v="Limonade"/>
    <s v="Limonade"/>
    <s v="Limonade"/>
    <s v="Marché principal de Limonade"/>
    <s v="Milieu urbain"/>
    <s v="Enquête auprès d'un marchand"/>
    <x v="0"/>
    <s v=""/>
    <s v=""/>
    <s v="Détaillant sur une table"/>
    <s v=""/>
    <s v="Charbon de bois"/>
    <n v="0"/>
    <n v="0"/>
    <n v="0"/>
    <n v="0"/>
    <n v="0"/>
    <n v="1"/>
    <n v="0"/>
    <s v="charbon"/>
    <s v="Charbon de bois"/>
    <s v="En espèces (Gourde)"/>
    <n v="1"/>
    <n v="0"/>
    <n v="0"/>
    <n v="0"/>
    <n v="0"/>
    <n v="0"/>
    <n v="0"/>
    <n v="0"/>
    <n v="0"/>
    <n v="0"/>
    <s v=""/>
    <x v="1"/>
    <x v="1"/>
  </r>
  <r>
    <x v="3"/>
    <s v="Limonade"/>
    <s v="Limonade"/>
    <s v="Limonade"/>
    <s v="Marché principal de Limonade"/>
    <s v="Milieu urbain"/>
    <s v="Enquête auprès d'un marchand"/>
    <x v="0"/>
    <s v=""/>
    <s v=""/>
    <s v="Détaillant sur une table"/>
    <s v=""/>
    <s v="Charbon de bois"/>
    <n v="0"/>
    <n v="0"/>
    <n v="0"/>
    <n v="0"/>
    <n v="0"/>
    <n v="1"/>
    <n v="0"/>
    <s v="charbon"/>
    <s v="Charbon de bois"/>
    <s v="En espèces (Gourde)"/>
    <n v="1"/>
    <n v="0"/>
    <n v="0"/>
    <n v="0"/>
    <n v="0"/>
    <n v="0"/>
    <n v="0"/>
    <n v="0"/>
    <n v="0"/>
    <n v="0"/>
    <s v=""/>
    <x v="1"/>
    <x v="1"/>
  </r>
  <r>
    <x v="3"/>
    <s v="Limonade"/>
    <s v="Limonade"/>
    <s v="Limonade"/>
    <s v="Marché principal de Limonade"/>
    <s v="Milieu urbain"/>
    <s v="Enquête auprès d'un client (pour l'eau de boisson et la situation sécuritaire)"/>
    <x v="1"/>
    <s v=""/>
    <s v=""/>
    <s v=""/>
    <s v=""/>
    <s v=""/>
    <s v=""/>
    <s v=""/>
    <s v=""/>
    <s v=""/>
    <s v=""/>
    <s v=""/>
    <s v=""/>
    <s v=""/>
    <s v=""/>
    <s v=""/>
    <s v=""/>
    <s v=""/>
    <s v=""/>
    <s v=""/>
    <s v=""/>
    <s v=""/>
    <s v=""/>
    <s v=""/>
    <s v=""/>
    <s v=""/>
    <s v=""/>
    <x v="0"/>
    <x v="0"/>
  </r>
  <r>
    <x v="3"/>
    <s v="Limonade"/>
    <s v="Limonade"/>
    <s v="Limonade"/>
    <s v="Marché principal de Limonade"/>
    <s v="Milieu urbain"/>
    <s v="Enquête auprès d'un client (pour l'eau de boisson et la situation sécuritaire)"/>
    <x v="0"/>
    <s v=""/>
    <s v=""/>
    <s v=""/>
    <s v=""/>
    <s v=""/>
    <s v=""/>
    <s v=""/>
    <s v=""/>
    <s v=""/>
    <s v=""/>
    <s v=""/>
    <s v=""/>
    <s v=""/>
    <s v=""/>
    <s v=""/>
    <s v=""/>
    <s v=""/>
    <s v=""/>
    <s v=""/>
    <s v=""/>
    <s v=""/>
    <s v=""/>
    <s v=""/>
    <s v=""/>
    <s v=""/>
    <s v=""/>
    <x v="0"/>
    <x v="0"/>
  </r>
  <r>
    <x v="3"/>
    <s v="Limonade"/>
    <s v="Limonade"/>
    <s v="Limonade"/>
    <s v="Marché principal de Limonade"/>
    <s v="Milieu urbain"/>
    <s v="Enquête auprès d'un client (pour l'eau de boisson et la situation sécuritaire)"/>
    <x v="0"/>
    <s v=""/>
    <s v=""/>
    <s v=""/>
    <s v=""/>
    <s v=""/>
    <s v=""/>
    <s v=""/>
    <s v=""/>
    <s v=""/>
    <s v=""/>
    <s v=""/>
    <s v=""/>
    <s v=""/>
    <s v=""/>
    <s v=""/>
    <s v=""/>
    <s v=""/>
    <s v=""/>
    <s v=""/>
    <s v=""/>
    <s v=""/>
    <s v=""/>
    <s v=""/>
    <s v=""/>
    <s v=""/>
    <s v=""/>
    <x v="0"/>
    <x v="0"/>
  </r>
  <r>
    <x v="3"/>
    <s v="Limonade"/>
    <s v="Limonade"/>
    <s v="Limonade"/>
    <s v="Marché principal de Limonade"/>
    <s v="Milieu urbain"/>
    <s v="Enquête auprès d'un client (pour l'eau de boisson et la situation sécuritaire)"/>
    <x v="0"/>
    <s v=""/>
    <s v=""/>
    <s v=""/>
    <s v=""/>
    <s v=""/>
    <s v=""/>
    <s v=""/>
    <s v=""/>
    <s v=""/>
    <s v=""/>
    <s v=""/>
    <s v=""/>
    <s v=""/>
    <s v=""/>
    <s v=""/>
    <s v=""/>
    <s v=""/>
    <s v=""/>
    <s v=""/>
    <s v=""/>
    <s v=""/>
    <s v=""/>
    <s v=""/>
    <s v=""/>
    <s v=""/>
    <s v=""/>
    <x v="0"/>
    <x v="0"/>
  </r>
  <r>
    <x v="3"/>
    <s v="Limonade"/>
    <s v="Limonade"/>
    <s v="Limonade"/>
    <s v="Marché principal de Limonade"/>
    <s v="Milieu urbain"/>
    <s v="Enquête auprès d'un client (pour l'eau de boisson et la situation sécuritaire)"/>
    <x v="0"/>
    <s v=""/>
    <s v=""/>
    <s v=""/>
    <s v=""/>
    <s v=""/>
    <s v=""/>
    <s v=""/>
    <s v=""/>
    <s v=""/>
    <s v=""/>
    <s v=""/>
    <s v=""/>
    <s v=""/>
    <s v=""/>
    <s v=""/>
    <s v=""/>
    <s v=""/>
    <s v=""/>
    <s v=""/>
    <s v=""/>
    <s v=""/>
    <s v=""/>
    <s v=""/>
    <s v=""/>
    <s v=""/>
    <s v=""/>
    <x v="0"/>
    <x v="0"/>
  </r>
  <r>
    <x v="5"/>
    <s v="Cayes-Jacmel"/>
    <s v="Cayes-Jacmel"/>
    <s v="Cap Rouge"/>
    <s v="Marché de Cap Rouge"/>
    <s v="Milieu rural"/>
    <s v="Enquête auprès d'un marchand"/>
    <x v="0"/>
    <s v=""/>
    <s v=""/>
    <s v="Détaillant sur une table"/>
    <s v=""/>
    <s v="Nourriture"/>
    <n v="1"/>
    <n v="0"/>
    <n v="0"/>
    <n v="0"/>
    <n v="0"/>
    <n v="0"/>
    <n v="0"/>
    <s v="nourriture"/>
    <s v="Nourriture "/>
    <s v="En espèces (Gourde)"/>
    <n v="1"/>
    <n v="0"/>
    <n v="0"/>
    <n v="0"/>
    <n v="0"/>
    <n v="0"/>
    <n v="0"/>
    <n v="0"/>
    <n v="0"/>
    <n v="0"/>
    <s v=""/>
    <x v="1"/>
    <x v="4"/>
  </r>
  <r>
    <x v="5"/>
    <s v="Cayes-Jacmel"/>
    <s v="Cayes-Jacmel"/>
    <s v="Cap Rouge"/>
    <s v="Marché de Cap Rouge"/>
    <s v="Milieu rural"/>
    <s v="Enquête auprès d'un client (pour l'eau de boisson et la situation sécuritaire)"/>
    <x v="0"/>
    <s v=""/>
    <s v=""/>
    <s v=""/>
    <s v=""/>
    <s v=""/>
    <s v=""/>
    <s v=""/>
    <s v=""/>
    <s v=""/>
    <s v=""/>
    <s v=""/>
    <s v=""/>
    <s v=""/>
    <s v=""/>
    <s v=""/>
    <s v=""/>
    <s v=""/>
    <s v=""/>
    <s v=""/>
    <s v=""/>
    <s v=""/>
    <s v=""/>
    <s v=""/>
    <s v=""/>
    <s v=""/>
    <s v=""/>
    <x v="0"/>
    <x v="0"/>
  </r>
  <r>
    <x v="5"/>
    <s v="Cayes-Jacmel"/>
    <s v="Cayes-Jacmel"/>
    <s v="Cap Rouge"/>
    <s v="Marché de Cap Rouge"/>
    <s v="Milieu rural"/>
    <s v="Enquête auprès d'un marchand"/>
    <x v="0"/>
    <s v=""/>
    <s v=""/>
    <s v="Détaillant sur une table"/>
    <s v=""/>
    <s v="Nourriture Produits d'hygiène et assainissement"/>
    <n v="1"/>
    <n v="1"/>
    <n v="0"/>
    <n v="0"/>
    <n v="0"/>
    <n v="0"/>
    <n v="0"/>
    <s v="nourriture"/>
    <s v="Nourriture "/>
    <s v="En espèces (Gourde)"/>
    <n v="1"/>
    <n v="0"/>
    <n v="0"/>
    <n v="0"/>
    <n v="0"/>
    <n v="0"/>
    <n v="0"/>
    <n v="0"/>
    <n v="0"/>
    <n v="0"/>
    <s v=""/>
    <x v="1"/>
    <x v="4"/>
  </r>
  <r>
    <x v="5"/>
    <s v="Cayes-Jacmel"/>
    <s v="Cayes-Jacmel"/>
    <s v="Cap Rouge"/>
    <s v="Marché de Cap Rouge"/>
    <s v="Milieu rural"/>
    <s v="Enquête auprès d'un client (pour l'eau de boisson et la situation sécuritaire)"/>
    <x v="1"/>
    <s v=""/>
    <s v=""/>
    <s v=""/>
    <s v=""/>
    <s v=""/>
    <s v=""/>
    <s v=""/>
    <s v=""/>
    <s v=""/>
    <s v=""/>
    <s v=""/>
    <s v=""/>
    <s v=""/>
    <s v=""/>
    <s v=""/>
    <s v=""/>
    <s v=""/>
    <s v=""/>
    <s v=""/>
    <s v=""/>
    <s v=""/>
    <s v=""/>
    <s v=""/>
    <s v=""/>
    <s v=""/>
    <s v=""/>
    <x v="0"/>
    <x v="0"/>
  </r>
  <r>
    <x v="5"/>
    <s v="Cayes-Jacmel"/>
    <s v="Cayes-Jacmel"/>
    <s v="Cap Rouge"/>
    <s v="Marché de Cap Rouge"/>
    <s v="Milieu rural"/>
    <s v="Enquête auprès d'un marchand"/>
    <x v="0"/>
    <s v=""/>
    <s v=""/>
    <s v="Détaillant mobile"/>
    <s v=""/>
    <s v="Nourriture Produits d'hygiène et assainissement"/>
    <n v="1"/>
    <n v="1"/>
    <n v="0"/>
    <n v="0"/>
    <n v="0"/>
    <n v="0"/>
    <n v="0"/>
    <s v="nourriture"/>
    <s v="Nourriture "/>
    <s v="En espèces (Gourde)"/>
    <n v="1"/>
    <n v="0"/>
    <n v="0"/>
    <n v="0"/>
    <n v="0"/>
    <n v="0"/>
    <n v="0"/>
    <n v="0"/>
    <n v="0"/>
    <n v="0"/>
    <s v=""/>
    <x v="1"/>
    <x v="4"/>
  </r>
  <r>
    <x v="5"/>
    <s v="Cayes-Jacmel"/>
    <s v="Cayes-Jacmel"/>
    <s v="Cap Rouge"/>
    <s v="Marché de Cap Rouge"/>
    <s v="Milieu rural"/>
    <s v="Enquête auprès d'un marchand"/>
    <x v="0"/>
    <s v=""/>
    <s v=""/>
    <s v=""/>
    <s v=""/>
    <s v=""/>
    <s v=""/>
    <s v=""/>
    <s v=""/>
    <s v=""/>
    <s v=""/>
    <s v=""/>
    <s v=""/>
    <s v=""/>
    <s v=""/>
    <s v=""/>
    <s v=""/>
    <s v=""/>
    <s v=""/>
    <s v=""/>
    <s v=""/>
    <s v=""/>
    <s v=""/>
    <s v=""/>
    <s v=""/>
    <s v=""/>
    <s v=""/>
    <x v="0"/>
    <x v="0"/>
  </r>
  <r>
    <x v="5"/>
    <s v="Cayes-Jacmel"/>
    <s v="Cayes-Jacmel"/>
    <s v="Cap Rouge"/>
    <s v="Marché de Cap Rouge"/>
    <s v="Milieu rural"/>
    <s v="Enquête auprès d'un marchand"/>
    <x v="0"/>
    <s v=""/>
    <s v=""/>
    <s v=""/>
    <s v=""/>
    <s v=""/>
    <s v=""/>
    <s v=""/>
    <s v=""/>
    <s v=""/>
    <s v=""/>
    <s v=""/>
    <s v=""/>
    <s v=""/>
    <s v=""/>
    <s v=""/>
    <s v=""/>
    <s v=""/>
    <s v=""/>
    <s v=""/>
    <s v=""/>
    <s v=""/>
    <s v=""/>
    <s v=""/>
    <s v=""/>
    <s v=""/>
    <s v=""/>
    <x v="0"/>
    <x v="0"/>
  </r>
  <r>
    <x v="5"/>
    <s v="Cayes-Jacmel"/>
    <s v="Cayes-Jacmel"/>
    <s v="Cap Rouge"/>
    <s v="Marché de Cap Rouge"/>
    <s v="Milieu rural"/>
    <s v="Enquête auprès d'un marchand"/>
    <x v="0"/>
    <s v=""/>
    <s v=""/>
    <s v="Détaillant sur une table"/>
    <s v=""/>
    <s v="Nourriture"/>
    <n v="1"/>
    <n v="0"/>
    <n v="0"/>
    <n v="0"/>
    <n v="0"/>
    <n v="0"/>
    <n v="0"/>
    <s v="nourriture"/>
    <s v="Nourriture "/>
    <s v="En espèces (Gourde)"/>
    <n v="1"/>
    <n v="0"/>
    <n v="0"/>
    <n v="0"/>
    <n v="0"/>
    <n v="0"/>
    <n v="0"/>
    <n v="0"/>
    <n v="0"/>
    <n v="0"/>
    <s v=""/>
    <x v="1"/>
    <x v="4"/>
  </r>
  <r>
    <x v="5"/>
    <s v="Cayes-Jacmel"/>
    <s v="Cayes-Jacmel"/>
    <s v="Cap Rouge"/>
    <s v="Marché de Cap Rouge"/>
    <s v="Milieu rural"/>
    <s v="Enquête auprès d'un marchand"/>
    <x v="0"/>
    <s v=""/>
    <s v=""/>
    <s v=""/>
    <s v=""/>
    <s v=""/>
    <s v=""/>
    <s v=""/>
    <s v=""/>
    <s v=""/>
    <s v=""/>
    <s v=""/>
    <s v=""/>
    <s v=""/>
    <s v=""/>
    <s v=""/>
    <s v=""/>
    <s v=""/>
    <s v=""/>
    <s v=""/>
    <s v=""/>
    <s v=""/>
    <s v=""/>
    <s v=""/>
    <s v=""/>
    <s v=""/>
    <s v=""/>
    <x v="0"/>
    <x v="0"/>
  </r>
  <r>
    <x v="5"/>
    <s v="Cayes-Jacmel"/>
    <s v="Cayes-Jacmel"/>
    <s v="Cap Rouge"/>
    <s v="Marché de Cap Rouge"/>
    <s v="Milieu rural"/>
    <s v="Enquête auprès d'un marchand"/>
    <x v="0"/>
    <s v=""/>
    <s v=""/>
    <s v=""/>
    <s v=""/>
    <s v=""/>
    <s v=""/>
    <s v=""/>
    <s v=""/>
    <s v=""/>
    <s v=""/>
    <s v=""/>
    <s v=""/>
    <s v=""/>
    <s v=""/>
    <s v=""/>
    <s v=""/>
    <s v=""/>
    <s v=""/>
    <s v=""/>
    <s v=""/>
    <s v=""/>
    <s v=""/>
    <s v=""/>
    <s v=""/>
    <s v=""/>
    <s v=""/>
    <x v="0"/>
    <x v="0"/>
  </r>
  <r>
    <x v="6"/>
    <s v="Beaumont"/>
    <s v="Beaumont"/>
    <s v="Centre-ville de Beaumont / Cassanette"/>
    <s v="Marché communal de Beaumont"/>
    <s v="Milieu urbain"/>
    <s v="Enquête auprès d'un client (pour l'eau de boisson et la situation sécuritaire)"/>
    <x v="0"/>
    <s v=""/>
    <s v=""/>
    <s v=""/>
    <s v=""/>
    <s v=""/>
    <s v=""/>
    <s v=""/>
    <s v=""/>
    <s v=""/>
    <s v=""/>
    <s v=""/>
    <s v=""/>
    <s v=""/>
    <s v=""/>
    <s v=""/>
    <s v=""/>
    <s v=""/>
    <s v=""/>
    <s v=""/>
    <s v=""/>
    <s v=""/>
    <s v=""/>
    <s v=""/>
    <s v=""/>
    <s v=""/>
    <s v=""/>
    <x v="0"/>
    <x v="0"/>
  </r>
  <r>
    <x v="6"/>
    <s v="Beaumont"/>
    <s v="Beaumont"/>
    <s v="Centre-ville de Beaumont / Cassanette"/>
    <s v="Marché communal de Beaumont"/>
    <s v="Milieu urbain"/>
    <s v="Enquête auprès d'un marchand"/>
    <x v="1"/>
    <s v=""/>
    <s v=""/>
    <s v="Détaillant mobile"/>
    <s v=""/>
    <s v="Charbon de bois"/>
    <n v="0"/>
    <n v="0"/>
    <n v="0"/>
    <n v="0"/>
    <n v="0"/>
    <n v="1"/>
    <n v="0"/>
    <s v="charbon"/>
    <s v="Charbon de bois"/>
    <s v="En espèces (Gourde)"/>
    <n v="1"/>
    <n v="0"/>
    <n v="0"/>
    <n v="0"/>
    <n v="0"/>
    <n v="0"/>
    <n v="0"/>
    <n v="0"/>
    <n v="0"/>
    <n v="0"/>
    <s v=""/>
    <x v="3"/>
    <x v="1"/>
  </r>
  <r>
    <x v="6"/>
    <s v="Beaumont"/>
    <s v="Beaumont"/>
    <s v="Centre-ville de Beaumont / Cassanette"/>
    <s v="Marché communal de Beaumont"/>
    <s v="Milieu urbain"/>
    <s v="Enquête auprès d'un client (pour l'eau de boisson et la situation sécuritaire)"/>
    <x v="0"/>
    <s v=""/>
    <s v=""/>
    <s v=""/>
    <s v=""/>
    <s v=""/>
    <s v=""/>
    <s v=""/>
    <s v=""/>
    <s v=""/>
    <s v=""/>
    <s v=""/>
    <s v=""/>
    <s v=""/>
    <s v=""/>
    <s v=""/>
    <s v=""/>
    <s v=""/>
    <s v=""/>
    <s v=""/>
    <s v=""/>
    <s v=""/>
    <s v=""/>
    <s v=""/>
    <s v=""/>
    <s v=""/>
    <s v=""/>
    <x v="0"/>
    <x v="0"/>
  </r>
  <r>
    <x v="6"/>
    <s v="Beaumont"/>
    <s v="Beaumont"/>
    <s v="Centre-ville de Beaumont / Cassanette"/>
    <s v="Marché communal de Beaumont"/>
    <s v="Milieu urbain"/>
    <s v="Enquête auprès d'un client (pour l'eau de boisson et la situation sécuritaire)"/>
    <x v="1"/>
    <s v=""/>
    <s v=""/>
    <s v=""/>
    <s v=""/>
    <s v=""/>
    <s v=""/>
    <s v=""/>
    <s v=""/>
    <s v=""/>
    <s v=""/>
    <s v=""/>
    <s v=""/>
    <s v=""/>
    <s v=""/>
    <s v=""/>
    <s v=""/>
    <s v=""/>
    <s v=""/>
    <s v=""/>
    <s v=""/>
    <s v=""/>
    <s v=""/>
    <s v=""/>
    <s v=""/>
    <s v=""/>
    <s v=""/>
    <x v="0"/>
    <x v="0"/>
  </r>
  <r>
    <x v="6"/>
    <s v="Beaumont"/>
    <s v="Beaumont"/>
    <s v="Centre-ville de Beaumont / Cassanette"/>
    <s v="Marché communal de Beaumont"/>
    <s v="Milieu urbain"/>
    <s v="Enquête auprès d'un client (pour l'eau de boisson et la situation sécuritaire)"/>
    <x v="0"/>
    <s v=""/>
    <s v=""/>
    <s v=""/>
    <s v=""/>
    <s v=""/>
    <s v=""/>
    <s v=""/>
    <s v=""/>
    <s v=""/>
    <s v=""/>
    <s v=""/>
    <s v=""/>
    <s v=""/>
    <s v=""/>
    <s v=""/>
    <s v=""/>
    <s v=""/>
    <s v=""/>
    <s v=""/>
    <s v=""/>
    <s v=""/>
    <s v=""/>
    <s v=""/>
    <s v=""/>
    <s v=""/>
    <s v=""/>
    <x v="0"/>
    <x v="0"/>
  </r>
  <r>
    <x v="6"/>
    <s v="Beaumont"/>
    <s v="Beaumont"/>
    <s v="Centre-ville de Beaumont / Cassanette"/>
    <s v="Marché communal de Beaumont"/>
    <s v="Milieu urbain"/>
    <s v="Enquête auprès d'un client (pour l'eau de boisson et la situation sécuritaire)"/>
    <x v="0"/>
    <s v=""/>
    <s v=""/>
    <s v=""/>
    <s v=""/>
    <s v=""/>
    <s v=""/>
    <s v=""/>
    <s v=""/>
    <s v=""/>
    <s v=""/>
    <s v=""/>
    <s v=""/>
    <s v=""/>
    <s v=""/>
    <s v=""/>
    <s v=""/>
    <s v=""/>
    <s v=""/>
    <s v=""/>
    <s v=""/>
    <s v=""/>
    <s v=""/>
    <s v=""/>
    <s v=""/>
    <s v=""/>
    <s v=""/>
    <x v="0"/>
    <x v="0"/>
  </r>
  <r>
    <x v="6"/>
    <s v="Beaumont"/>
    <s v="Beaumont"/>
    <s v="Centre-ville de Beaumont / Cassanette"/>
    <s v="Marché communal de Beaumont"/>
    <s v="Milieu urbain"/>
    <s v="Enquête auprès d'un marchand"/>
    <x v="1"/>
    <s v=""/>
    <s v=""/>
    <s v="Détaillant mobile"/>
    <s v=""/>
    <s v="Charbon de bois"/>
    <n v="0"/>
    <n v="0"/>
    <n v="0"/>
    <n v="0"/>
    <n v="0"/>
    <n v="1"/>
    <n v="0"/>
    <s v="charbon"/>
    <s v="Charbon de bois"/>
    <s v="En espèces (Gourde)"/>
    <n v="1"/>
    <n v="0"/>
    <n v="0"/>
    <n v="0"/>
    <n v="0"/>
    <n v="0"/>
    <n v="0"/>
    <n v="0"/>
    <n v="0"/>
    <n v="0"/>
    <s v=""/>
    <x v="1"/>
    <x v="1"/>
  </r>
  <r>
    <x v="6"/>
    <s v="Beaumont"/>
    <s v="Beaumont"/>
    <s v="Centre-ville de Beaumont / Cassanette"/>
    <s v="Marché communal de Beaumont"/>
    <s v="Milieu urbain"/>
    <s v="Enquête auprès d'un marchand"/>
    <x v="0"/>
    <s v=""/>
    <s v=""/>
    <s v="Détaillant mobile"/>
    <s v=""/>
    <s v="Charbon de bois"/>
    <n v="0"/>
    <n v="0"/>
    <n v="0"/>
    <n v="0"/>
    <n v="0"/>
    <n v="1"/>
    <n v="0"/>
    <s v="charbon"/>
    <s v="Charbon de bois"/>
    <s v="En espèces (Gourde)"/>
    <n v="1"/>
    <n v="0"/>
    <n v="0"/>
    <n v="0"/>
    <n v="0"/>
    <n v="0"/>
    <n v="0"/>
    <n v="0"/>
    <n v="0"/>
    <n v="0"/>
    <s v=""/>
    <x v="1"/>
    <x v="2"/>
  </r>
  <r>
    <x v="6"/>
    <s v="Beaumont"/>
    <s v="Beaumont"/>
    <s v="Centre-ville de Beaumont / Cassanette"/>
    <s v="Marché communal de Beaumont"/>
    <s v="Milieu urbain"/>
    <s v="Enquête auprès d'un marchand"/>
    <x v="0"/>
    <s v=""/>
    <s v=""/>
    <s v="Détaillant sur une table"/>
    <s v=""/>
    <s v="Produits d'hygiène et assainissement Couverture"/>
    <n v="0"/>
    <n v="1"/>
    <n v="1"/>
    <n v="0"/>
    <n v="0"/>
    <n v="0"/>
    <n v="0"/>
    <s v="wash"/>
    <s v="Produits d'hygiène et assainissement"/>
    <s v="En espèces (Gourde) A crédit partiel"/>
    <n v="1"/>
    <n v="0"/>
    <n v="0"/>
    <n v="0"/>
    <n v="1"/>
    <n v="0"/>
    <n v="0"/>
    <n v="0"/>
    <n v="0"/>
    <n v="0"/>
    <s v=""/>
    <x v="4"/>
    <x v="1"/>
  </r>
  <r>
    <x v="6"/>
    <s v="Beaumont"/>
    <s v="Beaumont"/>
    <s v="Centre-ville de Beaumont / Cassanette"/>
    <s v="Marché communal de Beaumont"/>
    <s v="Milieu urbain"/>
    <s v="Enquête auprès d'un marchand"/>
    <x v="0"/>
    <s v=""/>
    <s v=""/>
    <s v="Détaillant mobile"/>
    <s v=""/>
    <s v="Charbon de bois"/>
    <n v="0"/>
    <n v="0"/>
    <n v="0"/>
    <n v="0"/>
    <n v="0"/>
    <n v="1"/>
    <n v="0"/>
    <s v="charbon"/>
    <s v="Charbon de bois"/>
    <s v="En espèces (Gourde)"/>
    <n v="1"/>
    <n v="0"/>
    <n v="0"/>
    <n v="0"/>
    <n v="0"/>
    <n v="0"/>
    <n v="0"/>
    <n v="0"/>
    <n v="0"/>
    <n v="0"/>
    <s v=""/>
    <x v="1"/>
    <x v="1"/>
  </r>
  <r>
    <x v="6"/>
    <s v="Beaumont"/>
    <s v="Beaumont"/>
    <s v="Centre-ville de Beaumont / Cassanette"/>
    <s v="Marché communal de Beaumont"/>
    <s v="Milieu urbain"/>
    <s v="Enquête auprès d'un marchand"/>
    <x v="0"/>
    <s v=""/>
    <s v=""/>
    <s v="Détaillant sur une table"/>
    <s v=""/>
    <s v="Nourriture"/>
    <n v="1"/>
    <n v="0"/>
    <n v="0"/>
    <n v="0"/>
    <n v="0"/>
    <n v="0"/>
    <n v="0"/>
    <s v="nourriture"/>
    <s v="Nourriture "/>
    <s v="En espèces (Gourde)"/>
    <n v="1"/>
    <n v="0"/>
    <n v="0"/>
    <n v="0"/>
    <n v="0"/>
    <n v="0"/>
    <n v="0"/>
    <n v="0"/>
    <n v="0"/>
    <n v="0"/>
    <s v=""/>
    <x v="1"/>
    <x v="2"/>
  </r>
  <r>
    <x v="6"/>
    <s v="Beaumont"/>
    <s v="Beaumont"/>
    <s v="Centre-ville de Beaumont / Cassanette"/>
    <s v="Marché communal de Beaumont"/>
    <s v="Milieu urbain"/>
    <s v="Enquête auprès d'un marchand"/>
    <x v="0"/>
    <s v=""/>
    <s v=""/>
    <s v="Détaillant sur une table"/>
    <s v=""/>
    <s v="Produits d'hygiène et assainissement Couverture"/>
    <n v="0"/>
    <n v="1"/>
    <n v="1"/>
    <n v="0"/>
    <n v="0"/>
    <n v="0"/>
    <n v="0"/>
    <s v="wash"/>
    <s v="Produits d'hygiène et assainissement"/>
    <s v="En espèces (Gourde)"/>
    <n v="1"/>
    <n v="0"/>
    <n v="0"/>
    <n v="0"/>
    <n v="0"/>
    <n v="0"/>
    <n v="0"/>
    <n v="0"/>
    <n v="0"/>
    <n v="0"/>
    <s v=""/>
    <x v="1"/>
    <x v="1"/>
  </r>
  <r>
    <x v="6"/>
    <s v="Beaumont"/>
    <s v="Beaumont"/>
    <s v="Centre-ville de Beaumont / Cassanette"/>
    <s v="Marché communal de Beaumont"/>
    <s v="Milieu urbain"/>
    <s v="Enquête auprès d'un marchand"/>
    <x v="0"/>
    <s v=""/>
    <s v=""/>
    <s v="Détaillant sur une table"/>
    <s v=""/>
    <s v="Nourriture"/>
    <n v="1"/>
    <n v="0"/>
    <n v="0"/>
    <n v="0"/>
    <n v="0"/>
    <n v="0"/>
    <n v="0"/>
    <s v="nourriture"/>
    <s v="Nourriture "/>
    <s v="En espèces (Gourde)"/>
    <n v="1"/>
    <n v="0"/>
    <n v="0"/>
    <n v="0"/>
    <n v="0"/>
    <n v="0"/>
    <n v="0"/>
    <n v="0"/>
    <n v="0"/>
    <n v="0"/>
    <s v=""/>
    <x v="3"/>
    <x v="2"/>
  </r>
  <r>
    <x v="6"/>
    <s v="Beaumont"/>
    <s v="Beaumont"/>
    <s v="Centre-ville de Beaumont / Cassanette"/>
    <s v="Marché communal de Beaumont"/>
    <s v="Milieu urbain"/>
    <s v="Enquête auprès d'un marchand"/>
    <x v="0"/>
    <s v=""/>
    <s v=""/>
    <s v="Détaillant sur une table"/>
    <s v=""/>
    <s v="Produits d'hygiène et assainissement Couverture"/>
    <n v="0"/>
    <n v="1"/>
    <n v="1"/>
    <n v="0"/>
    <n v="0"/>
    <n v="0"/>
    <n v="0"/>
    <s v="wash"/>
    <s v="Produits d'hygiène et assainissement"/>
    <s v="En espèces (Gourde)"/>
    <n v="1"/>
    <n v="0"/>
    <n v="0"/>
    <n v="0"/>
    <n v="0"/>
    <n v="0"/>
    <n v="0"/>
    <n v="0"/>
    <n v="0"/>
    <n v="0"/>
    <s v=""/>
    <x v="2"/>
    <x v="1"/>
  </r>
  <r>
    <x v="6"/>
    <s v="Beaumont"/>
    <s v="Beaumont"/>
    <s v="Centre-ville de Beaumont / Cassanette"/>
    <s v="Marché communal de Beaumont"/>
    <s v="Milieu urbain"/>
    <s v="Enquête auprès d'un marchand"/>
    <x v="0"/>
    <s v=""/>
    <s v=""/>
    <s v="Détaillant sur une table"/>
    <s v=""/>
    <s v="Nourriture"/>
    <n v="1"/>
    <n v="0"/>
    <n v="0"/>
    <n v="0"/>
    <n v="0"/>
    <n v="0"/>
    <n v="0"/>
    <s v="nourriture"/>
    <s v="Nourriture "/>
    <s v="En espèces (Gourde)"/>
    <n v="1"/>
    <n v="0"/>
    <n v="0"/>
    <n v="0"/>
    <n v="0"/>
    <n v="0"/>
    <n v="0"/>
    <n v="0"/>
    <n v="0"/>
    <n v="0"/>
    <s v=""/>
    <x v="1"/>
    <x v="2"/>
  </r>
  <r>
    <x v="6"/>
    <s v="Beaumont"/>
    <s v="Beaumont"/>
    <s v="Centre-ville de Beaumont / Cassanette"/>
    <s v="Marché communal de Beaumont"/>
    <s v="Milieu urbain"/>
    <s v="Enquête auprès d'un marchand"/>
    <x v="0"/>
    <s v=""/>
    <s v=""/>
    <s v="Détaillant mobile"/>
    <s v=""/>
    <s v="Produits d'hygiène et assainissement Couverture"/>
    <n v="0"/>
    <n v="1"/>
    <n v="1"/>
    <n v="0"/>
    <n v="0"/>
    <n v="0"/>
    <n v="0"/>
    <s v="wash"/>
    <s v="Produits d'hygiène et assainissement"/>
    <s v="En espèces (Gourde)"/>
    <n v="1"/>
    <n v="0"/>
    <n v="0"/>
    <n v="0"/>
    <n v="0"/>
    <n v="0"/>
    <n v="0"/>
    <n v="0"/>
    <n v="0"/>
    <n v="0"/>
    <s v=""/>
    <x v="2"/>
    <x v="1"/>
  </r>
  <r>
    <x v="6"/>
    <s v="Beaumont"/>
    <s v="Beaumont"/>
    <s v="Centre-ville de Beaumont / Cassanette"/>
    <s v="Marché communal de Beaumont"/>
    <s v="Milieu urbain"/>
    <s v="Enquête auprès d'un marchand"/>
    <x v="0"/>
    <s v=""/>
    <s v=""/>
    <s v="Détaillant sur une table"/>
    <s v=""/>
    <s v="Nourriture"/>
    <n v="1"/>
    <n v="0"/>
    <n v="0"/>
    <n v="0"/>
    <n v="0"/>
    <n v="0"/>
    <n v="0"/>
    <s v="nourriture"/>
    <s v="Nourriture "/>
    <s v="En espèces (Gourde)"/>
    <n v="1"/>
    <n v="0"/>
    <n v="0"/>
    <n v="0"/>
    <n v="0"/>
    <n v="0"/>
    <n v="0"/>
    <n v="0"/>
    <n v="0"/>
    <n v="0"/>
    <s v=""/>
    <x v="1"/>
    <x v="2"/>
  </r>
  <r>
    <x v="6"/>
    <s v="Beaumont"/>
    <s v="Beaumont"/>
    <s v="Centre-ville de Beaumont / Cassanette"/>
    <s v="Marché communal de Beaumont"/>
    <s v="Milieu urbain"/>
    <s v="Enquête auprès d'un client (pour l'eau de boisson et la situation sécuritaire)"/>
    <x v="0"/>
    <s v=""/>
    <s v=""/>
    <s v=""/>
    <s v=""/>
    <s v=""/>
    <s v=""/>
    <s v=""/>
    <s v=""/>
    <s v=""/>
    <s v=""/>
    <s v=""/>
    <s v=""/>
    <s v=""/>
    <s v=""/>
    <s v=""/>
    <s v=""/>
    <s v=""/>
    <s v=""/>
    <s v=""/>
    <s v=""/>
    <s v=""/>
    <s v=""/>
    <s v=""/>
    <s v=""/>
    <s v=""/>
    <s v=""/>
    <x v="0"/>
    <x v="0"/>
  </r>
  <r>
    <x v="6"/>
    <s v="Beaumont"/>
    <s v="Beaumont"/>
    <s v="Centre-ville de Beaumont / Cassanette"/>
    <s v="Marché communal de Beaumont"/>
    <s v="Milieu urbain"/>
    <s v="Enquête auprès d'un client (pour l'eau de boisson et la situation sécuritaire)"/>
    <x v="0"/>
    <s v=""/>
    <s v=""/>
    <s v=""/>
    <s v=""/>
    <s v=""/>
    <s v=""/>
    <s v=""/>
    <s v=""/>
    <s v=""/>
    <s v=""/>
    <s v=""/>
    <s v=""/>
    <s v=""/>
    <s v=""/>
    <s v=""/>
    <s v=""/>
    <s v=""/>
    <s v=""/>
    <s v=""/>
    <s v=""/>
    <s v=""/>
    <s v=""/>
    <s v=""/>
    <s v=""/>
    <s v=""/>
    <s v=""/>
    <x v="0"/>
    <x v="0"/>
  </r>
  <r>
    <x v="6"/>
    <s v="Beaumont"/>
    <s v="Beaumont"/>
    <s v="Centre-ville de Beaumont / Cassanette"/>
    <s v="Marché communal de Beaumont"/>
    <s v="Milieu urbain"/>
    <s v="Enquête auprès d'un client (pour l'eau de boisson et la situation sécuritaire)"/>
    <x v="1"/>
    <s v=""/>
    <s v=""/>
    <s v=""/>
    <s v=""/>
    <s v=""/>
    <s v=""/>
    <s v=""/>
    <s v=""/>
    <s v=""/>
    <s v=""/>
    <s v=""/>
    <s v=""/>
    <s v=""/>
    <s v=""/>
    <s v=""/>
    <s v=""/>
    <s v=""/>
    <s v=""/>
    <s v=""/>
    <s v=""/>
    <s v=""/>
    <s v=""/>
    <s v=""/>
    <s v=""/>
    <s v=""/>
    <s v=""/>
    <x v="0"/>
    <x v="0"/>
  </r>
  <r>
    <x v="6"/>
    <s v="Beaumont"/>
    <s v="Beaumont"/>
    <s v="Centre-ville de Beaumont / Cassanette"/>
    <s v="Marché communal de Beaumont"/>
    <s v="Milieu urbain"/>
    <s v="Enquête auprès d'un client (pour l'eau de boisson et la situation sécuritaire)"/>
    <x v="1"/>
    <s v=""/>
    <s v=""/>
    <s v=""/>
    <s v=""/>
    <s v=""/>
    <s v=""/>
    <s v=""/>
    <s v=""/>
    <s v=""/>
    <s v=""/>
    <s v=""/>
    <s v=""/>
    <s v=""/>
    <s v=""/>
    <s v=""/>
    <s v=""/>
    <s v=""/>
    <s v=""/>
    <s v=""/>
    <s v=""/>
    <s v=""/>
    <s v=""/>
    <s v=""/>
    <s v=""/>
    <s v=""/>
    <s v=""/>
    <x v="0"/>
    <x v="0"/>
  </r>
  <r>
    <x v="6"/>
    <s v="Beaumont"/>
    <s v="Beaumont"/>
    <s v="Centre-ville de Beaumont / Cassanette"/>
    <s v="Marché communal de Beaumont"/>
    <s v="Milieu urbain"/>
    <s v="Enquête auprès d'un client (pour l'eau de boisson et la situation sécuritaire)"/>
    <x v="0"/>
    <s v=""/>
    <s v=""/>
    <s v=""/>
    <s v=""/>
    <s v=""/>
    <s v=""/>
    <s v=""/>
    <s v=""/>
    <s v=""/>
    <s v=""/>
    <s v=""/>
    <s v=""/>
    <s v=""/>
    <s v=""/>
    <s v=""/>
    <s v=""/>
    <s v=""/>
    <s v=""/>
    <s v=""/>
    <s v=""/>
    <s v=""/>
    <s v=""/>
    <s v=""/>
    <s v=""/>
    <s v=""/>
    <s v=""/>
    <x v="0"/>
    <x v="0"/>
  </r>
  <r>
    <x v="6"/>
    <s v="Beaumont"/>
    <s v="Beaumont"/>
    <s v="Centre-ville de Beaumont / Cassanette"/>
    <s v="Marché communal de Beaumont"/>
    <s v="Milieu urbain"/>
    <s v="Enquête auprès d'un marchand"/>
    <x v="0"/>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A crédit partiel"/>
    <n v="1"/>
    <n v="0"/>
    <n v="0"/>
    <n v="0"/>
    <n v="1"/>
    <n v="0"/>
    <n v="0"/>
    <n v="0"/>
    <n v="0"/>
    <n v="0"/>
    <s v=""/>
    <x v="1"/>
    <x v="1"/>
  </r>
  <r>
    <x v="6"/>
    <s v="Beaumont"/>
    <s v="Beaumont"/>
    <s v="Centre-ville de Beaumont / Cassanette"/>
    <s v="Marché communal de Beaumont"/>
    <s v="Milieu urbain"/>
    <s v="Enquête auprès d'un marchand"/>
    <x v="0"/>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A crédit partiel"/>
    <n v="1"/>
    <n v="0"/>
    <n v="0"/>
    <n v="0"/>
    <n v="1"/>
    <n v="0"/>
    <n v="0"/>
    <n v="0"/>
    <n v="0"/>
    <n v="0"/>
    <s v=""/>
    <x v="4"/>
    <x v="2"/>
  </r>
  <r>
    <x v="6"/>
    <s v="Beaumont"/>
    <s v="Beaumont"/>
    <s v="Centre-ville de Beaumont / Cassanette"/>
    <s v="Marché communal de Beaumont"/>
    <s v="Milieu urbain"/>
    <s v="Enquête auprès d'un marchand"/>
    <x v="0"/>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x v="2"/>
    <x v="2"/>
  </r>
  <r>
    <x v="6"/>
    <s v="Beaumont"/>
    <s v="Beaumont"/>
    <s v="Centre-ville de Beaumont / Cassanette"/>
    <s v="Marché communal de Beaumont"/>
    <s v="Milieu urbain"/>
    <s v="Enquête auprès d'un marchand"/>
    <x v="0"/>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x v="2"/>
    <x v="2"/>
  </r>
  <r>
    <x v="7"/>
    <m/>
    <m/>
    <m/>
    <m/>
    <m/>
    <m/>
    <x v="2"/>
    <m/>
    <m/>
    <m/>
    <m/>
    <m/>
    <m/>
    <m/>
    <m/>
    <m/>
    <m/>
    <m/>
    <m/>
    <m/>
    <m/>
    <m/>
    <m/>
    <m/>
    <m/>
    <m/>
    <m/>
    <m/>
    <m/>
    <m/>
    <m/>
    <m/>
    <m/>
    <x v="5"/>
    <x v="5"/>
  </r>
</pivotCacheRecords>
</file>

<file path=xl/pivotCache/pivotCacheRecords11.xml><?xml version="1.0" encoding="utf-8"?>
<pivotCacheRecords xmlns="http://schemas.openxmlformats.org/spreadsheetml/2006/main" xmlns:r="http://schemas.openxmlformats.org/officeDocument/2006/relationships" count="266">
  <r>
    <x v="0"/>
    <s v=""/>
    <s v=""/>
    <x v="0"/>
    <s v=""/>
    <s v=""/>
    <s v=""/>
    <s v=""/>
    <s v=""/>
    <s v=""/>
    <s v=""/>
    <s v=""/>
    <s v=""/>
    <s v=""/>
    <s v=""/>
    <s v=""/>
    <s v=""/>
    <s v=""/>
    <s v=""/>
    <s v=""/>
    <s v=""/>
    <s v=""/>
    <s v=""/>
    <s v=""/>
    <s v=""/>
    <s v=""/>
    <s v=""/>
    <x v="0"/>
    <s v=""/>
  </r>
  <r>
    <x v="1"/>
    <s v=""/>
    <s v=""/>
    <x v="0"/>
    <s v=""/>
    <s v=""/>
    <s v=""/>
    <s v=""/>
    <s v=""/>
    <s v=""/>
    <s v=""/>
    <s v=""/>
    <s v=""/>
    <s v=""/>
    <s v=""/>
    <s v=""/>
    <s v=""/>
    <s v=""/>
    <s v=""/>
    <s v=""/>
    <s v=""/>
    <s v=""/>
    <s v=""/>
    <s v=""/>
    <s v=""/>
    <s v=""/>
    <s v=""/>
    <x v="0"/>
    <s v=""/>
  </r>
  <r>
    <x v="0"/>
    <s v=""/>
    <s v=""/>
    <x v="0"/>
    <s v=""/>
    <s v=""/>
    <s v=""/>
    <s v=""/>
    <s v=""/>
    <s v=""/>
    <s v=""/>
    <s v=""/>
    <s v=""/>
    <s v=""/>
    <s v=""/>
    <s v=""/>
    <s v=""/>
    <s v=""/>
    <s v=""/>
    <s v=""/>
    <s v=""/>
    <s v=""/>
    <s v=""/>
    <s v=""/>
    <s v=""/>
    <s v=""/>
    <s v=""/>
    <x v="0"/>
    <s v=""/>
  </r>
  <r>
    <x v="0"/>
    <s v=""/>
    <s v=""/>
    <x v="0"/>
    <s v=""/>
    <s v=""/>
    <s v=""/>
    <s v=""/>
    <s v=""/>
    <s v=""/>
    <s v=""/>
    <s v=""/>
    <s v=""/>
    <s v=""/>
    <s v=""/>
    <s v=""/>
    <s v=""/>
    <s v=""/>
    <s v=""/>
    <s v=""/>
    <s v=""/>
    <s v=""/>
    <s v=""/>
    <s v=""/>
    <s v=""/>
    <s v=""/>
    <s v=""/>
    <x v="0"/>
    <s v=""/>
  </r>
  <r>
    <x v="0"/>
    <s v=""/>
    <s v=""/>
    <x v="0"/>
    <s v=""/>
    <s v=""/>
    <s v=""/>
    <s v=""/>
    <s v=""/>
    <s v=""/>
    <s v=""/>
    <s v=""/>
    <s v=""/>
    <s v=""/>
    <s v=""/>
    <s v=""/>
    <s v=""/>
    <s v=""/>
    <s v=""/>
    <s v=""/>
    <s v=""/>
    <s v=""/>
    <s v=""/>
    <s v=""/>
    <s v=""/>
    <s v=""/>
    <s v=""/>
    <x v="0"/>
    <s v=""/>
  </r>
  <r>
    <x v="1"/>
    <s v=""/>
    <s v=""/>
    <x v="0"/>
    <s v=""/>
    <s v=""/>
    <s v=""/>
    <s v=""/>
    <s v=""/>
    <s v=""/>
    <s v=""/>
    <s v=""/>
    <s v=""/>
    <s v=""/>
    <s v=""/>
    <s v=""/>
    <s v=""/>
    <s v=""/>
    <s v=""/>
    <s v=""/>
    <s v=""/>
    <s v=""/>
    <s v=""/>
    <s v=""/>
    <s v=""/>
    <s v=""/>
    <s v=""/>
    <x v="0"/>
    <s v=""/>
  </r>
  <r>
    <x v="0"/>
    <s v=""/>
    <s v=""/>
    <x v="1"/>
    <s v=""/>
    <s v="Charbon de bois"/>
    <n v="0"/>
    <n v="0"/>
    <n v="0"/>
    <n v="0"/>
    <n v="0"/>
    <n v="1"/>
    <n v="0"/>
    <s v="charbon"/>
    <s v="Charbon de bois"/>
    <s v="En espèces (Gourde)"/>
    <n v="1"/>
    <n v="0"/>
    <n v="0"/>
    <n v="0"/>
    <n v="0"/>
    <n v="0"/>
    <n v="0"/>
    <n v="0"/>
    <n v="0"/>
    <n v="0"/>
    <s v=""/>
    <x v="1"/>
    <s v="Moins de 20"/>
  </r>
  <r>
    <x v="0"/>
    <s v=""/>
    <s v=""/>
    <x v="1"/>
    <s v=""/>
    <s v="Charbon de bois"/>
    <n v="0"/>
    <n v="0"/>
    <n v="0"/>
    <n v="0"/>
    <n v="0"/>
    <n v="1"/>
    <n v="0"/>
    <s v="charbon"/>
    <s v="Charbon de bois"/>
    <s v="En espèces (Gourde)"/>
    <n v="1"/>
    <n v="0"/>
    <n v="0"/>
    <n v="0"/>
    <n v="0"/>
    <n v="0"/>
    <n v="0"/>
    <n v="0"/>
    <n v="0"/>
    <n v="0"/>
    <s v=""/>
    <x v="1"/>
    <s v="Moins de 20"/>
  </r>
  <r>
    <x v="0"/>
    <s v=""/>
    <s v=""/>
    <x v="1"/>
    <s v=""/>
    <s v="Produits d'hygiène et assainissement"/>
    <n v="0"/>
    <n v="1"/>
    <n v="0"/>
    <n v="0"/>
    <n v="0"/>
    <n v="0"/>
    <n v="0"/>
    <s v="wash"/>
    <s v="Produits d'hygiène et assainissement"/>
    <s v="En espèces (Gourde)"/>
    <n v="1"/>
    <n v="0"/>
    <n v="0"/>
    <n v="0"/>
    <n v="0"/>
    <n v="0"/>
    <n v="0"/>
    <n v="0"/>
    <n v="0"/>
    <n v="0"/>
    <s v=""/>
    <x v="2"/>
    <s v="Moins de 20"/>
  </r>
  <r>
    <x v="0"/>
    <s v=""/>
    <s v=""/>
    <x v="0"/>
    <s v=""/>
    <s v=""/>
    <s v=""/>
    <s v=""/>
    <s v=""/>
    <s v=""/>
    <s v=""/>
    <s v=""/>
    <s v=""/>
    <s v=""/>
    <s v=""/>
    <s v=""/>
    <s v=""/>
    <s v=""/>
    <s v=""/>
    <s v=""/>
    <s v=""/>
    <s v=""/>
    <s v=""/>
    <s v=""/>
    <s v=""/>
    <s v=""/>
    <s v=""/>
    <x v="0"/>
    <s v=""/>
  </r>
  <r>
    <x v="1"/>
    <s v=""/>
    <s v=""/>
    <x v="2"/>
    <s v=""/>
    <s v="Nourriture Produits d'hygiène et assainissement"/>
    <n v="1"/>
    <n v="1"/>
    <n v="0"/>
    <n v="0"/>
    <n v="0"/>
    <n v="0"/>
    <n v="0"/>
    <s v="nourriture"/>
    <s v="Nourriture "/>
    <s v="En espèces (Gourde)"/>
    <n v="1"/>
    <n v="0"/>
    <n v="0"/>
    <n v="0"/>
    <n v="0"/>
    <n v="0"/>
    <n v="0"/>
    <n v="0"/>
    <n v="0"/>
    <n v="0"/>
    <s v=""/>
    <x v="1"/>
    <s v="Entre 21 et 60"/>
  </r>
  <r>
    <x v="0"/>
    <s v=""/>
    <s v=""/>
    <x v="3"/>
    <s v=""/>
    <s v="Charbon de bois"/>
    <n v="0"/>
    <n v="0"/>
    <n v="0"/>
    <n v="0"/>
    <n v="0"/>
    <n v="1"/>
    <n v="0"/>
    <s v="charbon"/>
    <s v="Charbon de bois"/>
    <s v="En espèces (Gourde)"/>
    <n v="1"/>
    <n v="0"/>
    <n v="0"/>
    <n v="0"/>
    <n v="0"/>
    <n v="0"/>
    <n v="0"/>
    <n v="0"/>
    <n v="0"/>
    <n v="0"/>
    <s v=""/>
    <x v="3"/>
    <s v="Moins de 20"/>
  </r>
  <r>
    <x v="1"/>
    <s v=""/>
    <s v=""/>
    <x v="2"/>
    <s v=""/>
    <s v="Nourriture"/>
    <n v="1"/>
    <n v="0"/>
    <n v="0"/>
    <n v="0"/>
    <n v="0"/>
    <n v="0"/>
    <n v="0"/>
    <s v="nourriture"/>
    <s v="Nourriture "/>
    <s v="En espèces (Gourde)"/>
    <n v="1"/>
    <n v="0"/>
    <n v="0"/>
    <n v="0"/>
    <n v="0"/>
    <n v="0"/>
    <n v="0"/>
    <n v="0"/>
    <n v="0"/>
    <n v="0"/>
    <s v=""/>
    <x v="1"/>
    <s v="Entre 21 et 60"/>
  </r>
  <r>
    <x v="1"/>
    <s v=""/>
    <s v=""/>
    <x v="0"/>
    <s v=""/>
    <s v=""/>
    <s v=""/>
    <s v=""/>
    <s v=""/>
    <s v=""/>
    <s v=""/>
    <s v=""/>
    <s v=""/>
    <s v=""/>
    <s v=""/>
    <s v=""/>
    <s v=""/>
    <s v=""/>
    <s v=""/>
    <s v=""/>
    <s v=""/>
    <s v=""/>
    <s v=""/>
    <s v=""/>
    <s v=""/>
    <s v=""/>
    <s v=""/>
    <x v="0"/>
    <s v=""/>
  </r>
  <r>
    <x v="0"/>
    <s v=""/>
    <s v=""/>
    <x v="0"/>
    <s v=""/>
    <s v=""/>
    <s v=""/>
    <s v=""/>
    <s v=""/>
    <s v=""/>
    <s v=""/>
    <s v=""/>
    <s v=""/>
    <s v=""/>
    <s v=""/>
    <s v=""/>
    <s v=""/>
    <s v=""/>
    <s v=""/>
    <s v=""/>
    <s v=""/>
    <s v=""/>
    <s v=""/>
    <s v=""/>
    <s v=""/>
    <s v=""/>
    <s v=""/>
    <x v="0"/>
    <s v=""/>
  </r>
  <r>
    <x v="0"/>
    <s v=""/>
    <s v=""/>
    <x v="0"/>
    <s v=""/>
    <s v=""/>
    <s v=""/>
    <s v=""/>
    <s v=""/>
    <s v=""/>
    <s v=""/>
    <s v=""/>
    <s v=""/>
    <s v=""/>
    <s v=""/>
    <s v=""/>
    <s v=""/>
    <s v=""/>
    <s v=""/>
    <s v=""/>
    <s v=""/>
    <s v=""/>
    <s v=""/>
    <s v=""/>
    <s v=""/>
    <s v=""/>
    <s v=""/>
    <x v="0"/>
    <s v=""/>
  </r>
  <r>
    <x v="0"/>
    <s v=""/>
    <s v=""/>
    <x v="2"/>
    <s v=""/>
    <s v="Nourriture"/>
    <n v="1"/>
    <n v="0"/>
    <n v="0"/>
    <n v="0"/>
    <n v="0"/>
    <n v="0"/>
    <n v="0"/>
    <s v="nourriture"/>
    <s v="Nourriture "/>
    <s v="En espèces (Gourde) A crédit partiel"/>
    <n v="1"/>
    <n v="0"/>
    <n v="0"/>
    <n v="0"/>
    <n v="1"/>
    <n v="0"/>
    <n v="0"/>
    <n v="0"/>
    <n v="0"/>
    <n v="0"/>
    <s v=""/>
    <x v="2"/>
    <s v="Moins de 20"/>
  </r>
  <r>
    <x v="0"/>
    <s v=""/>
    <s v=""/>
    <x v="0"/>
    <s v=""/>
    <s v=""/>
    <s v=""/>
    <s v=""/>
    <s v=""/>
    <s v=""/>
    <s v=""/>
    <s v=""/>
    <s v=""/>
    <s v=""/>
    <s v=""/>
    <s v=""/>
    <s v=""/>
    <s v=""/>
    <s v=""/>
    <s v=""/>
    <s v=""/>
    <s v=""/>
    <s v=""/>
    <s v=""/>
    <s v=""/>
    <s v=""/>
    <s v=""/>
    <x v="0"/>
    <s v=""/>
  </r>
  <r>
    <x v="0"/>
    <s v=""/>
    <s v=""/>
    <x v="2"/>
    <s v=""/>
    <s v="Nourriture Produits d'hygiène et assainissement"/>
    <n v="1"/>
    <n v="1"/>
    <n v="0"/>
    <n v="0"/>
    <n v="0"/>
    <n v="0"/>
    <n v="0"/>
    <s v="nourriture"/>
    <s v="Nourriture "/>
    <s v="En espèces (Gourde) A crédit partiel"/>
    <n v="1"/>
    <n v="0"/>
    <n v="0"/>
    <n v="0"/>
    <n v="1"/>
    <n v="0"/>
    <n v="0"/>
    <n v="0"/>
    <n v="0"/>
    <n v="0"/>
    <s v=""/>
    <x v="4"/>
    <s v="Entre 21 et 60"/>
  </r>
  <r>
    <x v="0"/>
    <s v=""/>
    <s v=""/>
    <x v="0"/>
    <s v=""/>
    <s v=""/>
    <s v=""/>
    <s v=""/>
    <s v=""/>
    <s v=""/>
    <s v=""/>
    <s v=""/>
    <s v=""/>
    <s v=""/>
    <s v=""/>
    <s v=""/>
    <s v=""/>
    <s v=""/>
    <s v=""/>
    <s v=""/>
    <s v=""/>
    <s v=""/>
    <s v=""/>
    <s v=""/>
    <s v=""/>
    <s v=""/>
    <s v=""/>
    <x v="0"/>
    <s v=""/>
  </r>
  <r>
    <x v="0"/>
    <s v=""/>
    <s v=""/>
    <x v="2"/>
    <s v=""/>
    <s v="Nourriture Produits d'hygiène et assainissement Charbon de bois"/>
    <n v="1"/>
    <n v="1"/>
    <n v="0"/>
    <n v="0"/>
    <n v="0"/>
    <n v="1"/>
    <n v="0"/>
    <s v="nourriture"/>
    <s v="Nourriture "/>
    <s v="En espèces (Gourde) A crédit partiel"/>
    <n v="1"/>
    <n v="0"/>
    <n v="0"/>
    <n v="0"/>
    <n v="1"/>
    <n v="0"/>
    <n v="0"/>
    <n v="0"/>
    <n v="0"/>
    <n v="0"/>
    <s v=""/>
    <x v="4"/>
    <s v="Entre 21 et 60"/>
  </r>
  <r>
    <x v="0"/>
    <s v=""/>
    <s v=""/>
    <x v="0"/>
    <s v=""/>
    <s v=""/>
    <s v=""/>
    <s v=""/>
    <s v=""/>
    <s v=""/>
    <s v=""/>
    <s v=""/>
    <s v=""/>
    <s v=""/>
    <s v=""/>
    <s v=""/>
    <s v=""/>
    <s v=""/>
    <s v=""/>
    <s v=""/>
    <s v=""/>
    <s v=""/>
    <s v=""/>
    <s v=""/>
    <s v=""/>
    <s v=""/>
    <s v=""/>
    <x v="0"/>
    <s v=""/>
  </r>
  <r>
    <x v="0"/>
    <s v=""/>
    <s v=""/>
    <x v="2"/>
    <s v=""/>
    <s v="Nourriture Produits d'hygiène et assainissement Charbon de bois"/>
    <n v="1"/>
    <n v="1"/>
    <n v="0"/>
    <n v="0"/>
    <n v="0"/>
    <n v="1"/>
    <n v="0"/>
    <s v="nourriture"/>
    <s v="Nourriture "/>
    <s v="En espèces (Gourde) A crédit partiel"/>
    <n v="1"/>
    <n v="0"/>
    <n v="0"/>
    <n v="0"/>
    <n v="1"/>
    <n v="0"/>
    <n v="0"/>
    <n v="0"/>
    <n v="0"/>
    <n v="0"/>
    <s v=""/>
    <x v="4"/>
    <s v="Moins de 20"/>
  </r>
  <r>
    <x v="0"/>
    <s v=""/>
    <s v=""/>
    <x v="0"/>
    <s v=""/>
    <s v=""/>
    <s v=""/>
    <s v=""/>
    <s v=""/>
    <s v=""/>
    <s v=""/>
    <s v=""/>
    <s v=""/>
    <s v=""/>
    <s v=""/>
    <s v=""/>
    <s v=""/>
    <s v=""/>
    <s v=""/>
    <s v=""/>
    <s v=""/>
    <s v=""/>
    <s v=""/>
    <s v=""/>
    <s v=""/>
    <s v=""/>
    <s v=""/>
    <x v="0"/>
    <s v=""/>
  </r>
  <r>
    <x v="0"/>
    <s v=""/>
    <s v=""/>
    <x v="2"/>
    <s v=""/>
    <s v="Nourriture Produits d'hygiène et assainissement Charbon de bois"/>
    <n v="1"/>
    <n v="1"/>
    <n v="0"/>
    <n v="0"/>
    <n v="0"/>
    <n v="1"/>
    <n v="0"/>
    <s v="nourriture"/>
    <s v="Nourriture "/>
    <s v="En espèces (Gourde) A crédit partiel"/>
    <n v="1"/>
    <n v="0"/>
    <n v="0"/>
    <n v="0"/>
    <n v="1"/>
    <n v="0"/>
    <n v="0"/>
    <n v="0"/>
    <n v="0"/>
    <n v="0"/>
    <s v=""/>
    <x v="4"/>
    <s v="Entre 21 et 60"/>
  </r>
  <r>
    <x v="0"/>
    <s v=""/>
    <s v=""/>
    <x v="0"/>
    <s v=""/>
    <s v=""/>
    <s v=""/>
    <s v=""/>
    <s v=""/>
    <s v=""/>
    <s v=""/>
    <s v=""/>
    <s v=""/>
    <s v=""/>
    <s v=""/>
    <s v=""/>
    <s v=""/>
    <s v=""/>
    <s v=""/>
    <s v=""/>
    <s v=""/>
    <s v=""/>
    <s v=""/>
    <s v=""/>
    <s v=""/>
    <s v=""/>
    <s v=""/>
    <x v="0"/>
    <s v=""/>
  </r>
  <r>
    <x v="0"/>
    <s v=""/>
    <s v=""/>
    <x v="0"/>
    <s v=""/>
    <s v=""/>
    <s v=""/>
    <s v=""/>
    <s v=""/>
    <s v=""/>
    <s v=""/>
    <s v=""/>
    <s v=""/>
    <s v=""/>
    <s v=""/>
    <s v=""/>
    <s v=""/>
    <s v=""/>
    <s v=""/>
    <s v=""/>
    <s v=""/>
    <s v=""/>
    <s v=""/>
    <s v=""/>
    <s v=""/>
    <s v=""/>
    <s v=""/>
    <x v="0"/>
    <s v=""/>
  </r>
  <r>
    <x v="1"/>
    <s v=""/>
    <s v=""/>
    <x v="2"/>
    <s v=""/>
    <s v="Nourriture Produits d'hygiène et assainissement"/>
    <n v="1"/>
    <n v="1"/>
    <n v="0"/>
    <n v="0"/>
    <n v="0"/>
    <n v="0"/>
    <n v="0"/>
    <s v="nourriture"/>
    <s v="Nourriture "/>
    <s v="En espèces (Gourde) A crédit partiel"/>
    <n v="1"/>
    <n v="0"/>
    <n v="0"/>
    <n v="0"/>
    <n v="1"/>
    <n v="0"/>
    <n v="0"/>
    <n v="0"/>
    <n v="0"/>
    <n v="0"/>
    <s v=""/>
    <x v="4"/>
    <s v="Entre 21 et 60"/>
  </r>
  <r>
    <x v="1"/>
    <s v=""/>
    <s v=""/>
    <x v="0"/>
    <s v=""/>
    <s v=""/>
    <s v=""/>
    <s v=""/>
    <s v=""/>
    <s v=""/>
    <s v=""/>
    <s v=""/>
    <s v=""/>
    <s v=""/>
    <s v=""/>
    <s v=""/>
    <s v=""/>
    <s v=""/>
    <s v=""/>
    <s v=""/>
    <s v=""/>
    <s v=""/>
    <s v=""/>
    <s v=""/>
    <s v=""/>
    <s v=""/>
    <s v=""/>
    <x v="0"/>
    <s v=""/>
  </r>
  <r>
    <x v="0"/>
    <s v=""/>
    <s v=""/>
    <x v="2"/>
    <s v=""/>
    <s v="Produits d'hygiène et assainissement Couverture Ustensiles de cuisine (casseroles, cuillères, etc.) Ustensiles de nettoyage ou de stockage de l'eau (bokit, bassine, éponge)"/>
    <n v="0"/>
    <n v="1"/>
    <n v="1"/>
    <n v="1"/>
    <n v="1"/>
    <n v="0"/>
    <n v="0"/>
    <s v="wash"/>
    <s v="Produits d'hygiène et assainissement"/>
    <s v="En espèces (Gourde) A crédit partiel"/>
    <n v="1"/>
    <n v="0"/>
    <n v="0"/>
    <n v="0"/>
    <n v="1"/>
    <n v="0"/>
    <n v="0"/>
    <n v="0"/>
    <n v="0"/>
    <n v="0"/>
    <s v=""/>
    <x v="4"/>
    <s v="Entre 21 et 60"/>
  </r>
  <r>
    <x v="0"/>
    <s v=""/>
    <s v=""/>
    <x v="1"/>
    <s v=""/>
    <s v="Ustensiles de cuisine (casseroles, cuillères, etc.) Ustensiles de nettoyage ou de stockage de l'eau (bokit, bassine, éponge) Charbon de bois"/>
    <n v="0"/>
    <n v="0"/>
    <n v="0"/>
    <n v="1"/>
    <n v="1"/>
    <n v="1"/>
    <n v="0"/>
    <s v="cuisine"/>
    <s v="Ustensiles de cuisine (casseroles, cuillères, etc.)"/>
    <s v="En espèces (Gourde) A crédit partiel"/>
    <n v="1"/>
    <n v="0"/>
    <n v="0"/>
    <n v="0"/>
    <n v="1"/>
    <n v="0"/>
    <n v="0"/>
    <n v="0"/>
    <n v="0"/>
    <n v="0"/>
    <s v=""/>
    <x v="4"/>
    <s v="Moins de 20"/>
  </r>
  <r>
    <x v="0"/>
    <s v=""/>
    <s v=""/>
    <x v="1"/>
    <s v=""/>
    <s v="Ustensiles de cuisine (casseroles, cuillères, etc.) Ustensiles de nettoyage ou de stockage de l'eau (bokit, bassine, éponge)"/>
    <n v="0"/>
    <n v="0"/>
    <n v="0"/>
    <n v="1"/>
    <n v="1"/>
    <n v="0"/>
    <n v="0"/>
    <s v="cuisine"/>
    <s v="Ustensiles de cuisine (casseroles, cuillères, etc.)"/>
    <s v="En espèces (Gourde) A crédit partiel"/>
    <n v="1"/>
    <n v="0"/>
    <n v="0"/>
    <n v="0"/>
    <n v="1"/>
    <n v="0"/>
    <n v="0"/>
    <n v="0"/>
    <n v="0"/>
    <n v="0"/>
    <s v=""/>
    <x v="4"/>
    <s v="Entre 21 et 60"/>
  </r>
  <r>
    <x v="0"/>
    <s v=""/>
    <s v=""/>
    <x v="1"/>
    <s v=""/>
    <s v="Ustensiles de cuisine (casseroles, cuillères, etc.) Ustensiles de nettoyage ou de stockage de l'eau (bokit, bassine, éponge)"/>
    <n v="0"/>
    <n v="0"/>
    <n v="0"/>
    <n v="1"/>
    <n v="1"/>
    <n v="0"/>
    <n v="0"/>
    <s v="cuisine"/>
    <s v="Ustensiles de cuisine (casseroles, cuillères, etc.)"/>
    <s v="En espèces (Gourde) A crédit partiel"/>
    <n v="1"/>
    <n v="0"/>
    <n v="0"/>
    <n v="0"/>
    <n v="1"/>
    <n v="0"/>
    <n v="0"/>
    <n v="0"/>
    <n v="0"/>
    <n v="0"/>
    <s v=""/>
    <x v="4"/>
    <s v="Entre 21 et 60"/>
  </r>
  <r>
    <x v="0"/>
    <s v=""/>
    <s v=""/>
    <x v="1"/>
    <s v=""/>
    <s v="Nourriture"/>
    <n v="1"/>
    <n v="0"/>
    <n v="0"/>
    <n v="0"/>
    <n v="0"/>
    <n v="0"/>
    <n v="0"/>
    <s v="nourriture"/>
    <s v="Nourriture "/>
    <s v="En espèces (Gourde)"/>
    <n v="1"/>
    <n v="0"/>
    <n v="0"/>
    <n v="0"/>
    <n v="0"/>
    <n v="0"/>
    <n v="0"/>
    <n v="0"/>
    <n v="0"/>
    <n v="0"/>
    <s v=""/>
    <x v="4"/>
    <s v="Moins de 20"/>
  </r>
  <r>
    <x v="0"/>
    <s v=""/>
    <s v=""/>
    <x v="2"/>
    <s v=""/>
    <s v="Nourriture"/>
    <n v="1"/>
    <n v="0"/>
    <n v="0"/>
    <n v="0"/>
    <n v="0"/>
    <n v="0"/>
    <n v="0"/>
    <s v="nourriture"/>
    <s v="Nourriture "/>
    <s v="A crédit partiel En espèces (Gourde)"/>
    <n v="1"/>
    <n v="0"/>
    <n v="0"/>
    <n v="0"/>
    <n v="1"/>
    <n v="0"/>
    <n v="0"/>
    <n v="0"/>
    <n v="0"/>
    <n v="0"/>
    <s v=""/>
    <x v="3"/>
    <s v="Entre 21 et 60"/>
  </r>
  <r>
    <x v="0"/>
    <s v=""/>
    <s v=""/>
    <x v="0"/>
    <s v=""/>
    <s v=""/>
    <s v=""/>
    <s v=""/>
    <s v=""/>
    <s v=""/>
    <s v=""/>
    <s v=""/>
    <s v=""/>
    <s v=""/>
    <s v=""/>
    <s v=""/>
    <s v=""/>
    <s v=""/>
    <s v=""/>
    <s v=""/>
    <s v=""/>
    <s v=""/>
    <s v=""/>
    <s v=""/>
    <s v=""/>
    <s v=""/>
    <s v=""/>
    <x v="0"/>
    <s v=""/>
  </r>
  <r>
    <x v="0"/>
    <s v=""/>
    <s v=""/>
    <x v="1"/>
    <s v=""/>
    <s v="Produits d'hygiène et assainissement"/>
    <n v="0"/>
    <n v="1"/>
    <n v="0"/>
    <n v="0"/>
    <n v="0"/>
    <n v="0"/>
    <n v="0"/>
    <s v="wash"/>
    <s v="Produits d'hygiène et assainissement"/>
    <s v="En espèces (Gourde)"/>
    <n v="1"/>
    <n v="0"/>
    <n v="0"/>
    <n v="0"/>
    <n v="0"/>
    <n v="0"/>
    <n v="0"/>
    <n v="0"/>
    <n v="0"/>
    <n v="0"/>
    <s v=""/>
    <x v="4"/>
    <s v="Entre 21 et 60"/>
  </r>
  <r>
    <x v="0"/>
    <s v=""/>
    <s v=""/>
    <x v="1"/>
    <s v=""/>
    <s v="Produits d'hygiène et assainissement"/>
    <n v="0"/>
    <n v="1"/>
    <n v="0"/>
    <n v="0"/>
    <n v="0"/>
    <n v="0"/>
    <n v="0"/>
    <s v="wash"/>
    <s v="Produits d'hygiène et assainissement"/>
    <s v="En espèces (Gourde)"/>
    <n v="1"/>
    <n v="0"/>
    <n v="0"/>
    <n v="0"/>
    <n v="0"/>
    <n v="0"/>
    <n v="0"/>
    <n v="0"/>
    <n v="0"/>
    <n v="0"/>
    <s v=""/>
    <x v="1"/>
    <s v="Moins de 20"/>
  </r>
  <r>
    <x v="0"/>
    <s v=""/>
    <s v=""/>
    <x v="0"/>
    <s v=""/>
    <s v=""/>
    <s v=""/>
    <s v=""/>
    <s v=""/>
    <s v=""/>
    <s v=""/>
    <s v=""/>
    <s v=""/>
    <s v=""/>
    <s v=""/>
    <s v=""/>
    <s v=""/>
    <s v=""/>
    <s v=""/>
    <s v=""/>
    <s v=""/>
    <s v=""/>
    <s v=""/>
    <s v=""/>
    <s v=""/>
    <s v=""/>
    <s v=""/>
    <x v="0"/>
    <s v=""/>
  </r>
  <r>
    <x v="0"/>
    <s v=""/>
    <s v=""/>
    <x v="1"/>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x v="1"/>
    <s v="Moins de 20"/>
  </r>
  <r>
    <x v="0"/>
    <s v=""/>
    <s v=""/>
    <x v="2"/>
    <s v=""/>
    <s v="Nourriture"/>
    <n v="1"/>
    <n v="0"/>
    <n v="0"/>
    <n v="0"/>
    <n v="0"/>
    <n v="0"/>
    <n v="0"/>
    <s v="nourriture"/>
    <s v="Nourriture "/>
    <s v="En espèces (Gourde)"/>
    <n v="1"/>
    <n v="0"/>
    <n v="0"/>
    <n v="0"/>
    <n v="0"/>
    <n v="0"/>
    <n v="0"/>
    <n v="0"/>
    <n v="0"/>
    <n v="0"/>
    <s v=""/>
    <x v="2"/>
    <s v="Entre 21 et 60"/>
  </r>
  <r>
    <x v="0"/>
    <s v=""/>
    <s v=""/>
    <x v="3"/>
    <s v=""/>
    <s v="Charbon de bois"/>
    <n v="0"/>
    <n v="0"/>
    <n v="0"/>
    <n v="0"/>
    <n v="0"/>
    <n v="1"/>
    <n v="0"/>
    <s v="charbon"/>
    <s v="Charbon de bois"/>
    <s v="En espèces (Gourde)"/>
    <n v="1"/>
    <n v="0"/>
    <n v="0"/>
    <n v="0"/>
    <n v="0"/>
    <n v="0"/>
    <n v="0"/>
    <n v="0"/>
    <n v="0"/>
    <n v="0"/>
    <s v=""/>
    <x v="4"/>
    <s v="Moins de 20"/>
  </r>
  <r>
    <x v="0"/>
    <s v=""/>
    <s v=""/>
    <x v="2"/>
    <s v=""/>
    <s v="Produits d'hygiène et assainissement Nourriture"/>
    <n v="1"/>
    <n v="1"/>
    <n v="0"/>
    <n v="0"/>
    <n v="0"/>
    <n v="0"/>
    <n v="0"/>
    <s v="wash"/>
    <s v="Produits d'hygiène et assainissement"/>
    <s v="En espèces (Gourde)"/>
    <n v="1"/>
    <n v="0"/>
    <n v="0"/>
    <n v="0"/>
    <n v="0"/>
    <n v="0"/>
    <n v="0"/>
    <n v="0"/>
    <n v="0"/>
    <n v="0"/>
    <s v=""/>
    <x v="2"/>
    <s v="Entre 21 et 60"/>
  </r>
  <r>
    <x v="1"/>
    <s v=""/>
    <s v=""/>
    <x v="0"/>
    <s v=""/>
    <s v=""/>
    <s v=""/>
    <s v=""/>
    <s v=""/>
    <s v=""/>
    <s v=""/>
    <s v=""/>
    <s v=""/>
    <s v=""/>
    <s v=""/>
    <s v=""/>
    <s v=""/>
    <s v=""/>
    <s v=""/>
    <s v=""/>
    <s v=""/>
    <s v=""/>
    <s v=""/>
    <s v=""/>
    <s v=""/>
    <s v=""/>
    <s v=""/>
    <x v="0"/>
    <s v=""/>
  </r>
  <r>
    <x v="0"/>
    <s v=""/>
    <s v=""/>
    <x v="2"/>
    <s v=""/>
    <s v="Produits d'hygiène et assainissement"/>
    <n v="0"/>
    <n v="1"/>
    <n v="0"/>
    <n v="0"/>
    <n v="0"/>
    <n v="0"/>
    <n v="0"/>
    <s v="wash"/>
    <s v="Produits d'hygiène et assainissement"/>
    <s v="En espèces (Gourde)"/>
    <n v="1"/>
    <n v="0"/>
    <n v="0"/>
    <n v="0"/>
    <n v="0"/>
    <n v="0"/>
    <n v="0"/>
    <n v="0"/>
    <n v="0"/>
    <n v="0"/>
    <s v=""/>
    <x v="2"/>
    <s v="Entre 21 et 60"/>
  </r>
  <r>
    <x v="0"/>
    <s v=""/>
    <s v=""/>
    <x v="2"/>
    <s v=""/>
    <s v="Ustensiles de nettoyage ou de stockage de l'eau (bokit, bassine, éponge) Ustensiles de cuisine (casseroles, cuillères, etc.)"/>
    <n v="0"/>
    <n v="0"/>
    <n v="0"/>
    <n v="1"/>
    <n v="1"/>
    <n v="0"/>
    <n v="0"/>
    <s v="nettoyage_stockage"/>
    <s v="Ustensiles de nettoyage ou de stockage de l'eau (bokit, bassine, éponge)"/>
    <s v="En espèces (Gourde)"/>
    <n v="1"/>
    <n v="0"/>
    <n v="0"/>
    <n v="0"/>
    <n v="0"/>
    <n v="0"/>
    <n v="0"/>
    <n v="0"/>
    <n v="0"/>
    <n v="0"/>
    <s v=""/>
    <x v="2"/>
    <s v="Moins de 20"/>
  </r>
  <r>
    <x v="0"/>
    <s v=""/>
    <s v=""/>
    <x v="2"/>
    <s v=""/>
    <s v="Couverture"/>
    <n v="0"/>
    <n v="0"/>
    <n v="1"/>
    <n v="0"/>
    <n v="0"/>
    <n v="0"/>
    <n v="0"/>
    <s v="couverture"/>
    <s v="Couverture"/>
    <s v="En espèces (Gourde)"/>
    <n v="1"/>
    <n v="0"/>
    <n v="0"/>
    <n v="0"/>
    <n v="0"/>
    <n v="0"/>
    <n v="0"/>
    <n v="0"/>
    <n v="0"/>
    <n v="0"/>
    <s v=""/>
    <x v="2"/>
    <s v="Entre 21 et 60"/>
  </r>
  <r>
    <x v="0"/>
    <s v=""/>
    <s v=""/>
    <x v="1"/>
    <s v=""/>
    <s v="Couverture"/>
    <n v="0"/>
    <n v="0"/>
    <n v="1"/>
    <n v="0"/>
    <n v="0"/>
    <n v="0"/>
    <n v="0"/>
    <s v="couverture"/>
    <s v="Couverture"/>
    <s v="En espèces (Gourde)"/>
    <n v="1"/>
    <n v="0"/>
    <n v="0"/>
    <n v="0"/>
    <n v="0"/>
    <n v="0"/>
    <n v="0"/>
    <n v="0"/>
    <n v="0"/>
    <n v="0"/>
    <s v=""/>
    <x v="1"/>
    <s v="Moins de 20"/>
  </r>
  <r>
    <x v="0"/>
    <s v=""/>
    <s v=""/>
    <x v="2"/>
    <s v=""/>
    <s v="Charbon de bois"/>
    <n v="0"/>
    <n v="0"/>
    <n v="0"/>
    <n v="0"/>
    <n v="0"/>
    <n v="1"/>
    <n v="0"/>
    <s v="charbon"/>
    <s v="Charbon de bois"/>
    <s v="En espèces (Gourde)"/>
    <n v="1"/>
    <n v="0"/>
    <n v="0"/>
    <n v="0"/>
    <n v="0"/>
    <n v="0"/>
    <n v="0"/>
    <n v="0"/>
    <n v="0"/>
    <n v="0"/>
    <s v=""/>
    <x v="2"/>
    <s v="Entre 21 et 60"/>
  </r>
  <r>
    <x v="1"/>
    <s v=""/>
    <s v=""/>
    <x v="0"/>
    <s v=""/>
    <s v=""/>
    <s v=""/>
    <s v=""/>
    <s v=""/>
    <s v=""/>
    <s v=""/>
    <s v=""/>
    <s v=""/>
    <s v=""/>
    <s v=""/>
    <s v=""/>
    <s v=""/>
    <s v=""/>
    <s v=""/>
    <s v=""/>
    <s v=""/>
    <s v=""/>
    <s v=""/>
    <s v=""/>
    <s v=""/>
    <s v=""/>
    <s v=""/>
    <x v="0"/>
    <s v=""/>
  </r>
  <r>
    <x v="1"/>
    <s v=""/>
    <s v=""/>
    <x v="0"/>
    <s v=""/>
    <s v=""/>
    <s v=""/>
    <s v=""/>
    <s v=""/>
    <s v=""/>
    <s v=""/>
    <s v=""/>
    <s v=""/>
    <s v=""/>
    <s v=""/>
    <s v=""/>
    <s v=""/>
    <s v=""/>
    <s v=""/>
    <s v=""/>
    <s v=""/>
    <s v=""/>
    <s v=""/>
    <s v=""/>
    <s v=""/>
    <s v=""/>
    <s v=""/>
    <x v="0"/>
    <s v=""/>
  </r>
  <r>
    <x v="0"/>
    <s v=""/>
    <s v=""/>
    <x v="1"/>
    <s v=""/>
    <s v="Nourriture Produits d'hygiène et assainissement"/>
    <n v="1"/>
    <n v="1"/>
    <n v="0"/>
    <n v="0"/>
    <n v="0"/>
    <n v="0"/>
    <n v="0"/>
    <s v="nourriture"/>
    <s v="Nourriture "/>
    <s v="En espèces (Gourde)"/>
    <n v="1"/>
    <n v="0"/>
    <n v="0"/>
    <n v="0"/>
    <n v="0"/>
    <n v="0"/>
    <n v="0"/>
    <n v="0"/>
    <n v="0"/>
    <n v="0"/>
    <s v=""/>
    <x v="3"/>
    <s v="Moins de 20"/>
  </r>
  <r>
    <x v="0"/>
    <s v=""/>
    <s v=""/>
    <x v="1"/>
    <s v=""/>
    <s v="Nourriture Produits d'hygiène et assainissement"/>
    <n v="1"/>
    <n v="1"/>
    <n v="0"/>
    <n v="0"/>
    <n v="0"/>
    <n v="0"/>
    <n v="0"/>
    <s v="nourriture"/>
    <s v="Nourriture "/>
    <s v="En espèces (Gourde)"/>
    <n v="1"/>
    <n v="0"/>
    <n v="0"/>
    <n v="0"/>
    <n v="0"/>
    <n v="0"/>
    <n v="0"/>
    <n v="0"/>
    <n v="0"/>
    <n v="0"/>
    <s v=""/>
    <x v="2"/>
    <s v="Entre 21 et 60"/>
  </r>
  <r>
    <x v="0"/>
    <s v=""/>
    <s v=""/>
    <x v="1"/>
    <s v=""/>
    <s v="Nourriture Produits d'hygiène et assainissement"/>
    <n v="1"/>
    <n v="1"/>
    <n v="0"/>
    <n v="0"/>
    <n v="0"/>
    <n v="0"/>
    <n v="0"/>
    <s v="nourriture"/>
    <s v="Nourriture "/>
    <s v="En espèces (Gourde)"/>
    <n v="1"/>
    <n v="0"/>
    <n v="0"/>
    <n v="0"/>
    <n v="0"/>
    <n v="0"/>
    <n v="0"/>
    <n v="0"/>
    <n v="0"/>
    <n v="0"/>
    <s v=""/>
    <x v="2"/>
    <s v="Entre 21 et 60"/>
  </r>
  <r>
    <x v="0"/>
    <s v=""/>
    <s v=""/>
    <x v="1"/>
    <s v=""/>
    <s v="Nourriture"/>
    <n v="1"/>
    <n v="0"/>
    <n v="0"/>
    <n v="0"/>
    <n v="0"/>
    <n v="0"/>
    <n v="0"/>
    <s v="nourriture"/>
    <s v="Nourriture "/>
    <s v="En espèces (Gourde)"/>
    <n v="1"/>
    <n v="0"/>
    <n v="0"/>
    <n v="0"/>
    <n v="0"/>
    <n v="0"/>
    <n v="0"/>
    <n v="0"/>
    <n v="0"/>
    <n v="0"/>
    <s v=""/>
    <x v="2"/>
    <s v="Moins de 20"/>
  </r>
  <r>
    <x v="0"/>
    <s v=""/>
    <s v=""/>
    <x v="1"/>
    <s v=""/>
    <s v="Produits d'hygiène et assainissement"/>
    <n v="0"/>
    <n v="1"/>
    <n v="0"/>
    <n v="0"/>
    <n v="0"/>
    <n v="0"/>
    <n v="0"/>
    <s v="wash"/>
    <s v="Produits d'hygiène et assainissement"/>
    <s v="En espèces (Gourde)"/>
    <n v="1"/>
    <n v="0"/>
    <n v="0"/>
    <n v="0"/>
    <n v="0"/>
    <n v="0"/>
    <n v="0"/>
    <n v="0"/>
    <n v="0"/>
    <n v="0"/>
    <s v=""/>
    <x v="2"/>
    <s v="Entre 21 et 60"/>
  </r>
  <r>
    <x v="0"/>
    <s v=""/>
    <s v=""/>
    <x v="0"/>
    <s v=""/>
    <s v=""/>
    <s v=""/>
    <s v=""/>
    <s v=""/>
    <s v=""/>
    <s v=""/>
    <s v=""/>
    <s v=""/>
    <s v=""/>
    <s v=""/>
    <s v=""/>
    <s v=""/>
    <s v=""/>
    <s v=""/>
    <s v=""/>
    <s v=""/>
    <s v=""/>
    <s v=""/>
    <s v=""/>
    <s v=""/>
    <s v=""/>
    <s v=""/>
    <x v="0"/>
    <s v=""/>
  </r>
  <r>
    <x v="0"/>
    <s v=""/>
    <s v=""/>
    <x v="0"/>
    <s v=""/>
    <s v=""/>
    <s v=""/>
    <s v=""/>
    <s v=""/>
    <s v=""/>
    <s v=""/>
    <s v=""/>
    <s v=""/>
    <s v=""/>
    <s v=""/>
    <s v=""/>
    <s v=""/>
    <s v=""/>
    <s v=""/>
    <s v=""/>
    <s v=""/>
    <s v=""/>
    <s v=""/>
    <s v=""/>
    <s v=""/>
    <s v=""/>
    <s v=""/>
    <x v="0"/>
    <s v=""/>
  </r>
  <r>
    <x v="1"/>
    <s v=""/>
    <s v=""/>
    <x v="0"/>
    <s v=""/>
    <s v=""/>
    <s v=""/>
    <s v=""/>
    <s v=""/>
    <s v=""/>
    <s v=""/>
    <s v=""/>
    <s v=""/>
    <s v=""/>
    <s v=""/>
    <s v=""/>
    <s v=""/>
    <s v=""/>
    <s v=""/>
    <s v=""/>
    <s v=""/>
    <s v=""/>
    <s v=""/>
    <s v=""/>
    <s v=""/>
    <s v=""/>
    <s v=""/>
    <x v="0"/>
    <s v=""/>
  </r>
  <r>
    <x v="0"/>
    <s v=""/>
    <s v=""/>
    <x v="0"/>
    <s v=""/>
    <s v=""/>
    <s v=""/>
    <s v=""/>
    <s v=""/>
    <s v=""/>
    <s v=""/>
    <s v=""/>
    <s v=""/>
    <s v=""/>
    <s v=""/>
    <s v=""/>
    <s v=""/>
    <s v=""/>
    <s v=""/>
    <s v=""/>
    <s v=""/>
    <s v=""/>
    <s v=""/>
    <s v=""/>
    <s v=""/>
    <s v=""/>
    <s v=""/>
    <x v="0"/>
    <s v=""/>
  </r>
  <r>
    <x v="1"/>
    <s v=""/>
    <s v=""/>
    <x v="1"/>
    <s v=""/>
    <s v="Nourriture"/>
    <n v="1"/>
    <n v="0"/>
    <n v="0"/>
    <n v="0"/>
    <n v="0"/>
    <n v="0"/>
    <n v="0"/>
    <s v="nourriture"/>
    <s v="Nourriture "/>
    <s v="En espèces (Gourde) Paiement mobile (téléphone) Coupon"/>
    <n v="1"/>
    <n v="0"/>
    <n v="1"/>
    <n v="0"/>
    <n v="0"/>
    <n v="0"/>
    <n v="1"/>
    <n v="0"/>
    <n v="0"/>
    <n v="0"/>
    <s v=""/>
    <x v="2"/>
    <s v="Plus de 60"/>
  </r>
  <r>
    <x v="0"/>
    <s v=""/>
    <s v=""/>
    <x v="1"/>
    <s v=""/>
    <s v="Nourriture"/>
    <n v="1"/>
    <n v="0"/>
    <n v="0"/>
    <n v="0"/>
    <n v="0"/>
    <n v="0"/>
    <n v="0"/>
    <s v="nourriture"/>
    <s v="Nourriture "/>
    <s v="En espèces (Gourde)"/>
    <n v="1"/>
    <n v="0"/>
    <n v="0"/>
    <n v="0"/>
    <n v="0"/>
    <n v="0"/>
    <n v="0"/>
    <n v="0"/>
    <n v="0"/>
    <n v="0"/>
    <s v=""/>
    <x v="2"/>
    <s v="Plus de 60"/>
  </r>
  <r>
    <x v="0"/>
    <s v=""/>
    <s v=""/>
    <x v="1"/>
    <s v=""/>
    <s v="Produits d'hygiène et assainissement"/>
    <n v="0"/>
    <n v="1"/>
    <n v="0"/>
    <n v="0"/>
    <n v="0"/>
    <n v="0"/>
    <n v="0"/>
    <s v="wash"/>
    <s v="Produits d'hygiène et assainissement"/>
    <s v="En espèces (Gourde)"/>
    <n v="1"/>
    <n v="0"/>
    <n v="0"/>
    <n v="0"/>
    <n v="0"/>
    <n v="0"/>
    <n v="0"/>
    <n v="0"/>
    <n v="0"/>
    <n v="0"/>
    <s v=""/>
    <x v="2"/>
    <s v="Moins de 20"/>
  </r>
  <r>
    <x v="0"/>
    <s v=""/>
    <s v=""/>
    <x v="1"/>
    <s v=""/>
    <s v="Nourriture Produits d'hygiène et assainissement"/>
    <n v="1"/>
    <n v="1"/>
    <n v="0"/>
    <n v="0"/>
    <n v="0"/>
    <n v="0"/>
    <n v="0"/>
    <s v="nourriture"/>
    <s v="Nourriture "/>
    <s v="En espèces (Gourde) En espèces (Dollar)"/>
    <n v="1"/>
    <n v="1"/>
    <n v="0"/>
    <n v="0"/>
    <n v="0"/>
    <n v="0"/>
    <n v="0"/>
    <n v="0"/>
    <n v="0"/>
    <n v="0"/>
    <s v=""/>
    <x v="3"/>
    <s v="Plus de 60"/>
  </r>
  <r>
    <x v="0"/>
    <s v=""/>
    <s v=""/>
    <x v="0"/>
    <s v=""/>
    <s v=""/>
    <s v=""/>
    <s v=""/>
    <s v=""/>
    <s v=""/>
    <s v=""/>
    <s v=""/>
    <s v=""/>
    <s v=""/>
    <s v=""/>
    <s v=""/>
    <s v=""/>
    <s v=""/>
    <s v=""/>
    <s v=""/>
    <s v=""/>
    <s v=""/>
    <s v=""/>
    <s v=""/>
    <s v=""/>
    <s v=""/>
    <s v=""/>
    <x v="0"/>
    <s v=""/>
  </r>
  <r>
    <x v="0"/>
    <s v=""/>
    <s v=""/>
    <x v="0"/>
    <s v=""/>
    <s v=""/>
    <s v=""/>
    <s v=""/>
    <s v=""/>
    <s v=""/>
    <s v=""/>
    <s v=""/>
    <s v=""/>
    <s v=""/>
    <s v=""/>
    <s v=""/>
    <s v=""/>
    <s v=""/>
    <s v=""/>
    <s v=""/>
    <s v=""/>
    <s v=""/>
    <s v=""/>
    <s v=""/>
    <s v=""/>
    <s v=""/>
    <s v=""/>
    <x v="0"/>
    <s v=""/>
  </r>
  <r>
    <x v="0"/>
    <s v=""/>
    <s v=""/>
    <x v="2"/>
    <s v=""/>
    <s v="Nourriture"/>
    <n v="1"/>
    <n v="0"/>
    <n v="0"/>
    <n v="0"/>
    <n v="0"/>
    <n v="0"/>
    <n v="0"/>
    <s v="nourriture"/>
    <s v="Nourriture "/>
    <s v="En espèces (Gourde) Paiement mobile (téléphone)"/>
    <n v="1"/>
    <n v="0"/>
    <n v="1"/>
    <n v="0"/>
    <n v="0"/>
    <n v="0"/>
    <n v="0"/>
    <n v="0"/>
    <n v="0"/>
    <n v="0"/>
    <s v=""/>
    <x v="2"/>
    <s v="Entre 21 et 60"/>
  </r>
  <r>
    <x v="1"/>
    <s v=""/>
    <s v=""/>
    <x v="2"/>
    <s v=""/>
    <s v="Nourriture"/>
    <n v="1"/>
    <n v="0"/>
    <n v="0"/>
    <n v="0"/>
    <n v="0"/>
    <n v="0"/>
    <n v="0"/>
    <s v="nourriture"/>
    <s v="Nourriture "/>
    <s v="En espèces (Gourde) Paiement mobile (téléphone) Coupon"/>
    <n v="1"/>
    <n v="0"/>
    <n v="1"/>
    <n v="0"/>
    <n v="0"/>
    <n v="0"/>
    <n v="1"/>
    <n v="0"/>
    <n v="0"/>
    <n v="0"/>
    <s v=""/>
    <x v="2"/>
    <s v="Entre 21 et 60"/>
  </r>
  <r>
    <x v="0"/>
    <s v=""/>
    <s v=""/>
    <x v="1"/>
    <s v=""/>
    <s v="Produits d'hygiène et assainissement"/>
    <n v="0"/>
    <n v="1"/>
    <n v="0"/>
    <n v="0"/>
    <n v="0"/>
    <n v="0"/>
    <n v="0"/>
    <s v="wash"/>
    <s v="Produits d'hygiène et assainissement"/>
    <s v="En espèces (Gourde)"/>
    <n v="1"/>
    <n v="0"/>
    <n v="0"/>
    <n v="0"/>
    <n v="0"/>
    <n v="0"/>
    <n v="0"/>
    <n v="0"/>
    <n v="0"/>
    <n v="0"/>
    <s v=""/>
    <x v="4"/>
    <s v="Entre 21 et 60"/>
  </r>
  <r>
    <x v="0"/>
    <s v=""/>
    <s v=""/>
    <x v="1"/>
    <s v=""/>
    <s v="Produits d'hygiène et assainissement"/>
    <n v="0"/>
    <n v="1"/>
    <n v="0"/>
    <n v="0"/>
    <n v="0"/>
    <n v="0"/>
    <n v="0"/>
    <s v="wash"/>
    <s v="Produits d'hygiène et assainissement"/>
    <s v="En espèces (Gourde)"/>
    <n v="1"/>
    <n v="0"/>
    <n v="0"/>
    <n v="0"/>
    <n v="0"/>
    <n v="0"/>
    <n v="0"/>
    <n v="0"/>
    <n v="0"/>
    <n v="0"/>
    <s v=""/>
    <x v="4"/>
    <s v="Moins de 20"/>
  </r>
  <r>
    <x v="0"/>
    <s v=""/>
    <s v=""/>
    <x v="1"/>
    <s v=""/>
    <s v="Charbon de bois"/>
    <n v="0"/>
    <n v="0"/>
    <n v="0"/>
    <n v="0"/>
    <n v="0"/>
    <n v="1"/>
    <n v="0"/>
    <s v="charbon"/>
    <s v="Charbon de bois"/>
    <s v="En espèces (Gourde)"/>
    <n v="1"/>
    <n v="0"/>
    <n v="0"/>
    <n v="0"/>
    <n v="0"/>
    <n v="0"/>
    <n v="0"/>
    <n v="0"/>
    <n v="0"/>
    <n v="0"/>
    <s v=""/>
    <x v="1"/>
    <s v="Entre 21 et 60"/>
  </r>
  <r>
    <x v="0"/>
    <s v=""/>
    <s v=""/>
    <x v="1"/>
    <s v=""/>
    <s v="Charbon de bois"/>
    <n v="0"/>
    <n v="0"/>
    <n v="0"/>
    <n v="0"/>
    <n v="0"/>
    <n v="1"/>
    <n v="0"/>
    <s v="charbon"/>
    <s v="Charbon de bois"/>
    <s v="En espèces (Gourde)"/>
    <n v="1"/>
    <n v="0"/>
    <n v="0"/>
    <n v="0"/>
    <n v="0"/>
    <n v="0"/>
    <n v="0"/>
    <n v="0"/>
    <n v="0"/>
    <n v="0"/>
    <s v=""/>
    <x v="1"/>
    <s v="Moins de 20"/>
  </r>
  <r>
    <x v="0"/>
    <s v=""/>
    <s v=""/>
    <x v="1"/>
    <s v=""/>
    <s v="Nourriture"/>
    <n v="1"/>
    <n v="0"/>
    <n v="0"/>
    <n v="0"/>
    <n v="0"/>
    <n v="0"/>
    <n v="0"/>
    <s v="nourriture"/>
    <s v="Nourriture "/>
    <s v="En espèces (Gourde)"/>
    <n v="1"/>
    <n v="0"/>
    <n v="0"/>
    <n v="0"/>
    <n v="0"/>
    <n v="0"/>
    <n v="0"/>
    <n v="0"/>
    <n v="0"/>
    <n v="0"/>
    <s v=""/>
    <x v="3"/>
    <s v="Moins de 20"/>
  </r>
  <r>
    <x v="0"/>
    <s v=""/>
    <s v=""/>
    <x v="1"/>
    <s v=""/>
    <s v="Nourriture"/>
    <n v="1"/>
    <n v="0"/>
    <n v="0"/>
    <n v="0"/>
    <n v="0"/>
    <n v="0"/>
    <n v="0"/>
    <s v="nourriture"/>
    <s v="Nourriture "/>
    <s v="En espèces (Gourde)"/>
    <n v="1"/>
    <n v="0"/>
    <n v="0"/>
    <n v="0"/>
    <n v="0"/>
    <n v="0"/>
    <n v="0"/>
    <n v="0"/>
    <n v="0"/>
    <n v="0"/>
    <s v=""/>
    <x v="2"/>
    <s v="Moins de 20"/>
  </r>
  <r>
    <x v="0"/>
    <s v=""/>
    <s v=""/>
    <x v="1"/>
    <s v=""/>
    <s v="Produits d'hygiène et assainissement"/>
    <n v="0"/>
    <n v="1"/>
    <n v="0"/>
    <n v="0"/>
    <n v="0"/>
    <n v="0"/>
    <n v="0"/>
    <s v="wash"/>
    <s v="Produits d'hygiène et assainissement"/>
    <s v="En espèces (Gourde)"/>
    <n v="1"/>
    <n v="0"/>
    <n v="0"/>
    <n v="0"/>
    <n v="0"/>
    <n v="0"/>
    <n v="0"/>
    <n v="0"/>
    <n v="0"/>
    <n v="0"/>
    <s v=""/>
    <x v="3"/>
    <s v="Moins de 20"/>
  </r>
  <r>
    <x v="0"/>
    <s v=""/>
    <s v=""/>
    <x v="1"/>
    <s v=""/>
    <s v="Produits d'hygiène et assainissement"/>
    <n v="0"/>
    <n v="1"/>
    <n v="0"/>
    <n v="0"/>
    <n v="0"/>
    <n v="0"/>
    <n v="0"/>
    <s v="wash"/>
    <s v="Produits d'hygiène et assainissement"/>
    <s v="En espèces (Gourde)"/>
    <n v="1"/>
    <n v="0"/>
    <n v="0"/>
    <n v="0"/>
    <n v="0"/>
    <n v="0"/>
    <n v="0"/>
    <n v="0"/>
    <n v="0"/>
    <n v="0"/>
    <s v=""/>
    <x v="1"/>
    <s v="Moins de 20"/>
  </r>
  <r>
    <x v="0"/>
    <s v=""/>
    <s v=""/>
    <x v="3"/>
    <s v=""/>
    <s v="Couverture"/>
    <n v="0"/>
    <n v="0"/>
    <n v="1"/>
    <n v="0"/>
    <n v="0"/>
    <n v="0"/>
    <n v="0"/>
    <s v="couverture"/>
    <s v="Couverture"/>
    <s v="En espèces (Gourde)"/>
    <n v="1"/>
    <n v="0"/>
    <n v="0"/>
    <n v="0"/>
    <n v="0"/>
    <n v="0"/>
    <n v="0"/>
    <n v="0"/>
    <n v="0"/>
    <n v="0"/>
    <s v=""/>
    <x v="1"/>
    <s v="Moins de 20"/>
  </r>
  <r>
    <x v="0"/>
    <s v=""/>
    <s v=""/>
    <x v="3"/>
    <s v=""/>
    <s v="Couverture"/>
    <n v="0"/>
    <n v="0"/>
    <n v="1"/>
    <n v="0"/>
    <n v="0"/>
    <n v="0"/>
    <n v="0"/>
    <s v="couverture"/>
    <s v="Couverture"/>
    <s v="En espèces (Gourde)"/>
    <n v="1"/>
    <n v="0"/>
    <n v="0"/>
    <n v="0"/>
    <n v="0"/>
    <n v="0"/>
    <n v="0"/>
    <n v="0"/>
    <n v="0"/>
    <n v="0"/>
    <s v=""/>
    <x v="3"/>
    <s v="Moins de 20"/>
  </r>
  <r>
    <x v="0"/>
    <s v=""/>
    <s v=""/>
    <x v="3"/>
    <s v=""/>
    <s v="Ustensiles de cuisine (casseroles, cuillères, etc.)"/>
    <n v="0"/>
    <n v="0"/>
    <n v="0"/>
    <n v="1"/>
    <n v="0"/>
    <n v="0"/>
    <n v="0"/>
    <s v="cuisine"/>
    <s v="Ustensiles de cuisine (casseroles, cuillères, etc.)"/>
    <s v="En espèces (Gourde)"/>
    <n v="1"/>
    <n v="0"/>
    <n v="0"/>
    <n v="0"/>
    <n v="0"/>
    <n v="0"/>
    <n v="0"/>
    <n v="0"/>
    <n v="0"/>
    <n v="0"/>
    <s v=""/>
    <x v="3"/>
    <s v="Moins de 20"/>
  </r>
  <r>
    <x v="0"/>
    <s v=""/>
    <s v=""/>
    <x v="1"/>
    <s v=""/>
    <s v="Ustensiles de cuisine (casseroles, cuillères, etc.)"/>
    <n v="0"/>
    <n v="0"/>
    <n v="0"/>
    <n v="1"/>
    <n v="0"/>
    <n v="0"/>
    <n v="0"/>
    <s v="cuisine"/>
    <s v="Ustensiles de cuisine (casseroles, cuillères, etc.)"/>
    <s v="En espèces (Gourde)"/>
    <n v="1"/>
    <n v="0"/>
    <n v="0"/>
    <n v="0"/>
    <n v="0"/>
    <n v="0"/>
    <n v="0"/>
    <n v="0"/>
    <n v="0"/>
    <n v="0"/>
    <s v=""/>
    <x v="1"/>
    <s v="Moins de 20"/>
  </r>
  <r>
    <x v="0"/>
    <s v=""/>
    <s v=""/>
    <x v="1"/>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x v="3"/>
    <s v="Moins de 20"/>
  </r>
  <r>
    <x v="0"/>
    <s v=""/>
    <s v=""/>
    <x v="1"/>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x v="1"/>
    <s v="Moins de 20"/>
  </r>
  <r>
    <x v="0"/>
    <s v=""/>
    <s v=""/>
    <x v="1"/>
    <s v=""/>
    <s v="Couverture"/>
    <n v="0"/>
    <n v="0"/>
    <n v="1"/>
    <n v="0"/>
    <n v="0"/>
    <n v="0"/>
    <n v="0"/>
    <s v="couverture"/>
    <s v="Couverture"/>
    <s v="En espèces (Gourde)"/>
    <n v="1"/>
    <n v="0"/>
    <n v="0"/>
    <n v="0"/>
    <n v="0"/>
    <n v="0"/>
    <n v="0"/>
    <n v="0"/>
    <n v="0"/>
    <n v="0"/>
    <s v=""/>
    <x v="1"/>
    <s v="Moins de 20"/>
  </r>
  <r>
    <x v="0"/>
    <s v=""/>
    <s v=""/>
    <x v="1"/>
    <s v=""/>
    <s v="Couverture"/>
    <n v="0"/>
    <n v="0"/>
    <n v="1"/>
    <n v="0"/>
    <n v="0"/>
    <n v="0"/>
    <n v="0"/>
    <s v="couverture"/>
    <s v="Couverture"/>
    <s v="En espèces (Gourde)"/>
    <n v="1"/>
    <n v="0"/>
    <n v="0"/>
    <n v="0"/>
    <n v="0"/>
    <n v="0"/>
    <n v="0"/>
    <n v="0"/>
    <n v="0"/>
    <n v="0"/>
    <s v=""/>
    <x v="1"/>
    <s v="Je ne sais pas / Je ne souhaite pas répondre"/>
  </r>
  <r>
    <x v="0"/>
    <s v=""/>
    <s v=""/>
    <x v="1"/>
    <s v=""/>
    <s v="Couverture"/>
    <n v="0"/>
    <n v="0"/>
    <n v="1"/>
    <n v="0"/>
    <n v="0"/>
    <n v="0"/>
    <n v="0"/>
    <s v="couverture"/>
    <s v="Couverture"/>
    <s v="En espèces (Gourde)"/>
    <n v="1"/>
    <n v="0"/>
    <n v="0"/>
    <n v="0"/>
    <n v="0"/>
    <n v="0"/>
    <n v="0"/>
    <n v="0"/>
    <n v="0"/>
    <n v="0"/>
    <s v=""/>
    <x v="1"/>
    <s v="Moins de 20"/>
  </r>
  <r>
    <x v="0"/>
    <s v=""/>
    <s v=""/>
    <x v="1"/>
    <s v=""/>
    <s v="Couverture"/>
    <n v="0"/>
    <n v="0"/>
    <n v="1"/>
    <n v="0"/>
    <n v="0"/>
    <n v="0"/>
    <n v="0"/>
    <s v="couverture"/>
    <s v="Couverture"/>
    <s v="En espèces (Gourde)"/>
    <n v="1"/>
    <n v="0"/>
    <n v="0"/>
    <n v="0"/>
    <n v="0"/>
    <n v="0"/>
    <n v="0"/>
    <n v="0"/>
    <n v="0"/>
    <n v="0"/>
    <s v=""/>
    <x v="1"/>
    <s v="Je ne sais pas / Je ne souhaite pas répondre"/>
  </r>
  <r>
    <x v="0"/>
    <s v=""/>
    <s v=""/>
    <x v="2"/>
    <s v=""/>
    <s v="Nourriture"/>
    <n v="1"/>
    <n v="0"/>
    <n v="0"/>
    <n v="0"/>
    <n v="0"/>
    <n v="0"/>
    <n v="0"/>
    <s v="nourriture"/>
    <s v="Nourriture "/>
    <s v="En espèces (Gourde) A crédit partiel"/>
    <n v="1"/>
    <n v="0"/>
    <n v="0"/>
    <n v="0"/>
    <n v="1"/>
    <n v="0"/>
    <n v="0"/>
    <n v="0"/>
    <n v="0"/>
    <n v="0"/>
    <s v=""/>
    <x v="1"/>
    <s v="Plus de 60"/>
  </r>
  <r>
    <x v="0"/>
    <s v=""/>
    <s v=""/>
    <x v="2"/>
    <s v=""/>
    <s v="Nourriture"/>
    <n v="1"/>
    <n v="0"/>
    <n v="0"/>
    <n v="0"/>
    <n v="0"/>
    <n v="0"/>
    <n v="0"/>
    <s v="nourriture"/>
    <s v="Nourriture "/>
    <s v="En espèces (Gourde)"/>
    <n v="1"/>
    <n v="0"/>
    <n v="0"/>
    <n v="0"/>
    <n v="0"/>
    <n v="0"/>
    <n v="0"/>
    <n v="0"/>
    <n v="0"/>
    <n v="0"/>
    <s v=""/>
    <x v="1"/>
    <s v="Entre 21 et 60"/>
  </r>
  <r>
    <x v="0"/>
    <s v=""/>
    <s v=""/>
    <x v="1"/>
    <s v=""/>
    <s v="Nourriture"/>
    <n v="1"/>
    <n v="0"/>
    <n v="0"/>
    <n v="0"/>
    <n v="0"/>
    <n v="0"/>
    <n v="0"/>
    <s v="nourriture"/>
    <s v="Nourriture "/>
    <s v="En espèces (Gourde)"/>
    <n v="1"/>
    <n v="0"/>
    <n v="0"/>
    <n v="0"/>
    <n v="0"/>
    <n v="0"/>
    <n v="0"/>
    <n v="0"/>
    <n v="0"/>
    <n v="0"/>
    <s v=""/>
    <x v="1"/>
    <s v="Je ne sais pas / Je ne souhaite pas répondre"/>
  </r>
  <r>
    <x v="0"/>
    <s v=""/>
    <s v=""/>
    <x v="1"/>
    <s v=""/>
    <s v="Produits d'hygiène et assainissement"/>
    <n v="0"/>
    <n v="1"/>
    <n v="0"/>
    <n v="0"/>
    <n v="0"/>
    <n v="0"/>
    <n v="0"/>
    <s v="wash"/>
    <s v="Produits d'hygiène et assainissement"/>
    <s v="En espèces (Gourde)"/>
    <n v="1"/>
    <n v="0"/>
    <n v="0"/>
    <n v="0"/>
    <n v="0"/>
    <n v="0"/>
    <n v="0"/>
    <n v="0"/>
    <n v="0"/>
    <n v="0"/>
    <s v=""/>
    <x v="1"/>
    <s v="Entre 21 et 60"/>
  </r>
  <r>
    <x v="0"/>
    <s v=""/>
    <s v=""/>
    <x v="1"/>
    <s v=""/>
    <s v="Produits d'hygiène et assainissement"/>
    <n v="0"/>
    <n v="1"/>
    <n v="0"/>
    <n v="0"/>
    <n v="0"/>
    <n v="0"/>
    <n v="0"/>
    <s v="wash"/>
    <s v="Produits d'hygiène et assainissement"/>
    <s v="En espèces (Gourde)"/>
    <n v="1"/>
    <n v="0"/>
    <n v="0"/>
    <n v="0"/>
    <n v="0"/>
    <n v="0"/>
    <n v="0"/>
    <n v="0"/>
    <n v="0"/>
    <n v="0"/>
    <s v=""/>
    <x v="4"/>
    <s v="Moins de 20"/>
  </r>
  <r>
    <x v="0"/>
    <s v=""/>
    <s v=""/>
    <x v="1"/>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x v="1"/>
    <s v="Moins de 20"/>
  </r>
  <r>
    <x v="0"/>
    <s v=""/>
    <s v=""/>
    <x v="3"/>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x v="1"/>
    <s v="Je ne sais pas / Je ne souhaite pas répondre"/>
  </r>
  <r>
    <x v="0"/>
    <s v=""/>
    <s v=""/>
    <x v="1"/>
    <s v=""/>
    <s v="Charbon de bois"/>
    <n v="0"/>
    <n v="0"/>
    <n v="0"/>
    <n v="0"/>
    <n v="0"/>
    <n v="1"/>
    <n v="0"/>
    <s v="charbon"/>
    <s v="Charbon de bois"/>
    <s v="En espèces (Gourde)"/>
    <n v="1"/>
    <n v="0"/>
    <n v="0"/>
    <n v="0"/>
    <n v="0"/>
    <n v="0"/>
    <n v="0"/>
    <n v="0"/>
    <n v="0"/>
    <n v="0"/>
    <s v=""/>
    <x v="1"/>
    <s v="Entre 21 et 60"/>
  </r>
  <r>
    <x v="0"/>
    <s v=""/>
    <s v=""/>
    <x v="1"/>
    <s v=""/>
    <s v="Charbon de bois"/>
    <n v="0"/>
    <n v="0"/>
    <n v="0"/>
    <n v="0"/>
    <n v="0"/>
    <n v="1"/>
    <n v="0"/>
    <s v="charbon"/>
    <s v="Charbon de bois"/>
    <s v="En espèces (Gourde)"/>
    <n v="1"/>
    <n v="0"/>
    <n v="0"/>
    <n v="0"/>
    <n v="0"/>
    <n v="0"/>
    <n v="0"/>
    <n v="0"/>
    <n v="0"/>
    <n v="0"/>
    <s v=""/>
    <x v="1"/>
    <s v="Je ne sais pas / Je ne souhaite pas répondre"/>
  </r>
  <r>
    <x v="1"/>
    <s v=""/>
    <s v=""/>
    <x v="1"/>
    <s v=""/>
    <s v="Charbon de bois"/>
    <n v="0"/>
    <n v="0"/>
    <n v="0"/>
    <n v="0"/>
    <n v="0"/>
    <n v="1"/>
    <n v="0"/>
    <s v="charbon"/>
    <s v="Charbon de bois"/>
    <s v="En espèces (Gourde) A crédit partiel"/>
    <n v="1"/>
    <n v="0"/>
    <n v="0"/>
    <n v="0"/>
    <n v="1"/>
    <n v="0"/>
    <n v="0"/>
    <n v="0"/>
    <n v="0"/>
    <n v="0"/>
    <s v=""/>
    <x v="1"/>
    <s v="Je ne sais pas / Je ne souhaite pas répondre"/>
  </r>
  <r>
    <x v="0"/>
    <s v=""/>
    <s v=""/>
    <x v="3"/>
    <s v=""/>
    <s v="Charbon de bois"/>
    <n v="0"/>
    <n v="0"/>
    <n v="0"/>
    <n v="0"/>
    <n v="0"/>
    <n v="1"/>
    <n v="0"/>
    <s v="charbon"/>
    <s v="Charbon de bois"/>
    <s v="En espèces (Gourde)"/>
    <n v="1"/>
    <n v="0"/>
    <n v="0"/>
    <n v="0"/>
    <n v="0"/>
    <n v="0"/>
    <n v="0"/>
    <n v="0"/>
    <n v="0"/>
    <n v="0"/>
    <s v=""/>
    <x v="1"/>
    <s v="Je ne sais pas / Je ne souhaite pas répondre"/>
  </r>
  <r>
    <x v="0"/>
    <s v=""/>
    <s v=""/>
    <x v="0"/>
    <s v=""/>
    <s v=""/>
    <s v=""/>
    <s v=""/>
    <s v=""/>
    <s v=""/>
    <s v=""/>
    <s v=""/>
    <s v=""/>
    <s v=""/>
    <s v=""/>
    <s v=""/>
    <s v=""/>
    <s v=""/>
    <s v=""/>
    <s v=""/>
    <s v=""/>
    <s v=""/>
    <s v=""/>
    <s v=""/>
    <s v=""/>
    <s v=""/>
    <s v=""/>
    <x v="0"/>
    <s v=""/>
  </r>
  <r>
    <x v="0"/>
    <s v=""/>
    <s v=""/>
    <x v="0"/>
    <s v=""/>
    <s v=""/>
    <s v=""/>
    <s v=""/>
    <s v=""/>
    <s v=""/>
    <s v=""/>
    <s v=""/>
    <s v=""/>
    <s v=""/>
    <s v=""/>
    <s v=""/>
    <s v=""/>
    <s v=""/>
    <s v=""/>
    <s v=""/>
    <s v=""/>
    <s v=""/>
    <s v=""/>
    <s v=""/>
    <s v=""/>
    <s v=""/>
    <s v=""/>
    <x v="0"/>
    <s v=""/>
  </r>
  <r>
    <x v="1"/>
    <s v=""/>
    <s v=""/>
    <x v="0"/>
    <s v=""/>
    <s v=""/>
    <s v=""/>
    <s v=""/>
    <s v=""/>
    <s v=""/>
    <s v=""/>
    <s v=""/>
    <s v=""/>
    <s v=""/>
    <s v=""/>
    <s v=""/>
    <s v=""/>
    <s v=""/>
    <s v=""/>
    <s v=""/>
    <s v=""/>
    <s v=""/>
    <s v=""/>
    <s v=""/>
    <s v=""/>
    <s v=""/>
    <s v=""/>
    <x v="0"/>
    <s v=""/>
  </r>
  <r>
    <x v="0"/>
    <s v=""/>
    <s v=""/>
    <x v="0"/>
    <s v=""/>
    <s v=""/>
    <s v=""/>
    <s v=""/>
    <s v=""/>
    <s v=""/>
    <s v=""/>
    <s v=""/>
    <s v=""/>
    <s v=""/>
    <s v=""/>
    <s v=""/>
    <s v=""/>
    <s v=""/>
    <s v=""/>
    <s v=""/>
    <s v=""/>
    <s v=""/>
    <s v=""/>
    <s v=""/>
    <s v=""/>
    <s v=""/>
    <s v=""/>
    <x v="0"/>
    <s v=""/>
  </r>
  <r>
    <x v="0"/>
    <s v=""/>
    <s v=""/>
    <x v="0"/>
    <s v=""/>
    <s v=""/>
    <s v=""/>
    <s v=""/>
    <s v=""/>
    <s v=""/>
    <s v=""/>
    <s v=""/>
    <s v=""/>
    <s v=""/>
    <s v=""/>
    <s v=""/>
    <s v=""/>
    <s v=""/>
    <s v=""/>
    <s v=""/>
    <s v=""/>
    <s v=""/>
    <s v=""/>
    <s v=""/>
    <s v=""/>
    <s v=""/>
    <s v=""/>
    <x v="0"/>
    <s v=""/>
  </r>
  <r>
    <x v="0"/>
    <s v=""/>
    <s v=""/>
    <x v="0"/>
    <s v=""/>
    <s v=""/>
    <s v=""/>
    <s v=""/>
    <s v=""/>
    <s v=""/>
    <s v=""/>
    <s v=""/>
    <s v=""/>
    <s v=""/>
    <s v=""/>
    <s v=""/>
    <s v=""/>
    <s v=""/>
    <s v=""/>
    <s v=""/>
    <s v=""/>
    <s v=""/>
    <s v=""/>
    <s v=""/>
    <s v=""/>
    <s v=""/>
    <s v=""/>
    <x v="0"/>
    <s v=""/>
  </r>
  <r>
    <x v="0"/>
    <s v=""/>
    <s v=""/>
    <x v="0"/>
    <s v=""/>
    <s v=""/>
    <s v=""/>
    <s v=""/>
    <s v=""/>
    <s v=""/>
    <s v=""/>
    <s v=""/>
    <s v=""/>
    <s v=""/>
    <s v=""/>
    <s v=""/>
    <s v=""/>
    <s v=""/>
    <s v=""/>
    <s v=""/>
    <s v=""/>
    <s v=""/>
    <s v=""/>
    <s v=""/>
    <s v=""/>
    <s v=""/>
    <s v=""/>
    <x v="0"/>
    <s v=""/>
  </r>
  <r>
    <x v="0"/>
    <s v=""/>
    <s v=""/>
    <x v="0"/>
    <s v=""/>
    <s v=""/>
    <s v=""/>
    <s v=""/>
    <s v=""/>
    <s v=""/>
    <s v=""/>
    <s v=""/>
    <s v=""/>
    <s v=""/>
    <s v=""/>
    <s v=""/>
    <s v=""/>
    <s v=""/>
    <s v=""/>
    <s v=""/>
    <s v=""/>
    <s v=""/>
    <s v=""/>
    <s v=""/>
    <s v=""/>
    <s v=""/>
    <s v=""/>
    <x v="0"/>
    <s v=""/>
  </r>
  <r>
    <x v="0"/>
    <s v=""/>
    <s v=""/>
    <x v="1"/>
    <s v=""/>
    <s v="Produits d'hygiène et assainissement"/>
    <n v="0"/>
    <n v="1"/>
    <n v="0"/>
    <n v="0"/>
    <n v="0"/>
    <n v="0"/>
    <n v="0"/>
    <s v="wash"/>
    <s v="Produits d'hygiène et assainissement"/>
    <s v="En espèces (Gourde)"/>
    <n v="1"/>
    <n v="0"/>
    <n v="0"/>
    <n v="0"/>
    <n v="0"/>
    <n v="0"/>
    <n v="0"/>
    <n v="0"/>
    <n v="0"/>
    <n v="0"/>
    <s v=""/>
    <x v="4"/>
    <s v="Entre 21 et 60"/>
  </r>
  <r>
    <x v="0"/>
    <s v=""/>
    <s v=""/>
    <x v="0"/>
    <s v=""/>
    <s v=""/>
    <s v=""/>
    <s v=""/>
    <s v=""/>
    <s v=""/>
    <s v=""/>
    <s v=""/>
    <s v=""/>
    <s v=""/>
    <s v=""/>
    <s v=""/>
    <s v=""/>
    <s v=""/>
    <s v=""/>
    <s v=""/>
    <s v=""/>
    <s v=""/>
    <s v=""/>
    <s v=""/>
    <s v=""/>
    <s v=""/>
    <s v=""/>
    <x v="0"/>
    <s v=""/>
  </r>
  <r>
    <x v="0"/>
    <s v=""/>
    <s v=""/>
    <x v="0"/>
    <s v=""/>
    <s v=""/>
    <s v=""/>
    <s v=""/>
    <s v=""/>
    <s v=""/>
    <s v=""/>
    <s v=""/>
    <s v=""/>
    <s v=""/>
    <s v=""/>
    <s v=""/>
    <s v=""/>
    <s v=""/>
    <s v=""/>
    <s v=""/>
    <s v=""/>
    <s v=""/>
    <s v=""/>
    <s v=""/>
    <s v=""/>
    <s v=""/>
    <s v=""/>
    <x v="0"/>
    <s v=""/>
  </r>
  <r>
    <x v="0"/>
    <s v=""/>
    <s v=""/>
    <x v="2"/>
    <s v=""/>
    <s v="Ustensiles de cuisine (casseroles, cuillères, etc.)"/>
    <n v="0"/>
    <n v="0"/>
    <n v="0"/>
    <n v="1"/>
    <n v="0"/>
    <n v="0"/>
    <n v="0"/>
    <s v="cuisine"/>
    <s v="Ustensiles de cuisine (casseroles, cuillères, etc.)"/>
    <s v="En espèces (Gourde)"/>
    <n v="1"/>
    <n v="0"/>
    <n v="0"/>
    <n v="0"/>
    <n v="0"/>
    <n v="0"/>
    <n v="0"/>
    <n v="0"/>
    <n v="0"/>
    <n v="0"/>
    <s v=""/>
    <x v="1"/>
    <s v="Je ne sais pas / Je ne souhaite pas répondre"/>
  </r>
  <r>
    <x v="0"/>
    <s v=""/>
    <s v=""/>
    <x v="2"/>
    <s v=""/>
    <s v="Ustensiles de cuisine (casseroles, cuillères, etc.)"/>
    <n v="0"/>
    <n v="0"/>
    <n v="0"/>
    <n v="1"/>
    <n v="0"/>
    <n v="0"/>
    <n v="0"/>
    <s v="cuisine"/>
    <s v="Ustensiles de cuisine (casseroles, cuillères, etc.)"/>
    <s v="En espèces (Gourde)"/>
    <n v="1"/>
    <n v="0"/>
    <n v="0"/>
    <n v="0"/>
    <n v="0"/>
    <n v="0"/>
    <n v="0"/>
    <n v="0"/>
    <n v="0"/>
    <n v="0"/>
    <s v=""/>
    <x v="1"/>
    <s v="Je ne sais pas / Je ne souhaite pas répondre"/>
  </r>
  <r>
    <x v="0"/>
    <s v=""/>
    <s v=""/>
    <x v="1"/>
    <s v=""/>
    <s v="Ustensiles de cuisine (casseroles, cuillères, etc.)"/>
    <n v="0"/>
    <n v="0"/>
    <n v="0"/>
    <n v="1"/>
    <n v="0"/>
    <n v="0"/>
    <n v="0"/>
    <s v="cuisine"/>
    <s v="Ustensiles de cuisine (casseroles, cuillères, etc.)"/>
    <s v="En espèces (Gourde)"/>
    <n v="1"/>
    <n v="0"/>
    <n v="0"/>
    <n v="0"/>
    <n v="0"/>
    <n v="0"/>
    <n v="0"/>
    <n v="0"/>
    <n v="0"/>
    <n v="0"/>
    <s v=""/>
    <x v="1"/>
    <s v="Moins de 20"/>
  </r>
  <r>
    <x v="0"/>
    <s v=""/>
    <s v=""/>
    <x v="1"/>
    <s v=""/>
    <s v="Ustensiles de cuisine (casseroles, cuillères, etc.) Ustensiles de nettoyage ou de stockage de l'eau (bokit, bassine, éponge)"/>
    <n v="0"/>
    <n v="0"/>
    <n v="0"/>
    <n v="1"/>
    <n v="1"/>
    <n v="0"/>
    <n v="0"/>
    <s v="cuisine nettoyage_stockage"/>
    <s v="Ustensiles de cuisine (casseroles, cuillères, etc.) Ustensiles de nettoyage ou de stockage de l'eau (bokit, bassine, éponge)"/>
    <s v="En espèces (Gourde)"/>
    <n v="1"/>
    <n v="0"/>
    <n v="0"/>
    <n v="0"/>
    <n v="0"/>
    <n v="0"/>
    <n v="0"/>
    <n v="0"/>
    <n v="0"/>
    <n v="0"/>
    <s v=""/>
    <x v="1"/>
    <s v="Moins de 20"/>
  </r>
  <r>
    <x v="0"/>
    <s v=""/>
    <s v=""/>
    <x v="0"/>
    <s v=""/>
    <s v=""/>
    <s v=""/>
    <s v=""/>
    <s v=""/>
    <s v=""/>
    <s v=""/>
    <s v=""/>
    <s v=""/>
    <s v=""/>
    <s v=""/>
    <s v=""/>
    <s v=""/>
    <s v=""/>
    <s v=""/>
    <s v=""/>
    <s v=""/>
    <s v=""/>
    <s v=""/>
    <s v=""/>
    <s v=""/>
    <s v=""/>
    <s v=""/>
    <x v="0"/>
    <s v=""/>
  </r>
  <r>
    <x v="0"/>
    <s v=""/>
    <s v=""/>
    <x v="2"/>
    <s v=""/>
    <s v="Nourriture"/>
    <n v="1"/>
    <n v="0"/>
    <n v="0"/>
    <n v="0"/>
    <n v="0"/>
    <n v="0"/>
    <n v="0"/>
    <s v="nourriture"/>
    <s v="Nourriture "/>
    <s v="En espèces (Gourde) A crédit partiel"/>
    <n v="1"/>
    <n v="0"/>
    <n v="0"/>
    <n v="0"/>
    <n v="1"/>
    <n v="0"/>
    <n v="0"/>
    <n v="0"/>
    <n v="0"/>
    <n v="0"/>
    <s v=""/>
    <x v="1"/>
    <s v="Plus de 60"/>
  </r>
  <r>
    <x v="0"/>
    <s v=""/>
    <s v=""/>
    <x v="1"/>
    <s v=""/>
    <s v="Produits d'hygiène et assainissement"/>
    <n v="0"/>
    <n v="1"/>
    <n v="0"/>
    <n v="0"/>
    <n v="0"/>
    <n v="0"/>
    <n v="0"/>
    <s v="wash"/>
    <s v="Produits d'hygiène et assainissement"/>
    <s v="En espèces (Gourde)"/>
    <n v="1"/>
    <n v="0"/>
    <n v="0"/>
    <n v="0"/>
    <n v="0"/>
    <n v="0"/>
    <n v="0"/>
    <n v="0"/>
    <n v="0"/>
    <n v="0"/>
    <s v=""/>
    <x v="1"/>
    <s v="Entre 21 et 60"/>
  </r>
  <r>
    <x v="0"/>
    <s v=""/>
    <s v=""/>
    <x v="2"/>
    <s v=""/>
    <s v="Charbon de bois"/>
    <n v="0"/>
    <n v="0"/>
    <n v="0"/>
    <n v="0"/>
    <n v="0"/>
    <n v="1"/>
    <n v="0"/>
    <s v="charbon"/>
    <s v="Charbon de bois"/>
    <s v="En espèces (Gourde)"/>
    <n v="1"/>
    <n v="0"/>
    <n v="0"/>
    <n v="0"/>
    <n v="0"/>
    <n v="0"/>
    <n v="0"/>
    <n v="0"/>
    <n v="0"/>
    <n v="0"/>
    <s v=""/>
    <x v="2"/>
    <s v="Moins de 20"/>
  </r>
  <r>
    <x v="1"/>
    <s v=""/>
    <s v=""/>
    <x v="2"/>
    <s v=""/>
    <s v="Charbon de bois"/>
    <n v="0"/>
    <n v="0"/>
    <n v="0"/>
    <n v="0"/>
    <n v="0"/>
    <n v="1"/>
    <n v="0"/>
    <s v="charbon"/>
    <s v="Charbon de bois"/>
    <s v="En espèces (Gourde)"/>
    <n v="1"/>
    <n v="0"/>
    <n v="0"/>
    <n v="0"/>
    <n v="0"/>
    <n v="0"/>
    <n v="0"/>
    <n v="0"/>
    <n v="0"/>
    <n v="0"/>
    <s v=""/>
    <x v="4"/>
    <s v="Moins de 20"/>
  </r>
  <r>
    <x v="0"/>
    <s v=""/>
    <s v=""/>
    <x v="1"/>
    <s v=""/>
    <s v="Ustensiles de cuisine (casseroles, cuillères, etc.)"/>
    <n v="0"/>
    <n v="0"/>
    <n v="0"/>
    <n v="1"/>
    <n v="0"/>
    <n v="0"/>
    <n v="0"/>
    <s v="cuisine"/>
    <s v="Ustensiles de cuisine (casseroles, cuillères, etc.)"/>
    <s v="En espèces (Gourde)"/>
    <n v="1"/>
    <n v="0"/>
    <n v="0"/>
    <n v="0"/>
    <n v="0"/>
    <n v="0"/>
    <n v="0"/>
    <n v="0"/>
    <n v="0"/>
    <n v="0"/>
    <s v=""/>
    <x v="1"/>
    <s v="Moins de 20"/>
  </r>
  <r>
    <x v="0"/>
    <s v=""/>
    <s v=""/>
    <x v="1"/>
    <s v=""/>
    <s v="Ustensiles de cuisine (casseroles, cuillères, etc.)"/>
    <n v="0"/>
    <n v="0"/>
    <n v="0"/>
    <n v="1"/>
    <n v="0"/>
    <n v="0"/>
    <n v="0"/>
    <s v="cuisine"/>
    <s v="Ustensiles de cuisine (casseroles, cuillères, etc.)"/>
    <s v="En espèces (Gourde)"/>
    <n v="1"/>
    <n v="0"/>
    <n v="0"/>
    <n v="0"/>
    <n v="0"/>
    <n v="0"/>
    <n v="0"/>
    <n v="0"/>
    <n v="0"/>
    <n v="0"/>
    <s v=""/>
    <x v="1"/>
    <s v="Entre 21 et 60"/>
  </r>
  <r>
    <x v="0"/>
    <s v=""/>
    <s v=""/>
    <x v="2"/>
    <s v=""/>
    <s v="Ustensiles de cuisine (casseroles, cuillères, etc.)"/>
    <n v="0"/>
    <n v="0"/>
    <n v="0"/>
    <n v="1"/>
    <n v="0"/>
    <n v="0"/>
    <n v="0"/>
    <s v="cuisine"/>
    <s v="Ustensiles de cuisine (casseroles, cuillères, etc.)"/>
    <s v="En espèces (Gourde)"/>
    <n v="1"/>
    <n v="0"/>
    <n v="0"/>
    <n v="0"/>
    <n v="0"/>
    <n v="0"/>
    <n v="0"/>
    <n v="0"/>
    <n v="0"/>
    <n v="0"/>
    <s v=""/>
    <x v="1"/>
    <s v="Entre 21 et 60"/>
  </r>
  <r>
    <x v="0"/>
    <s v=""/>
    <s v=""/>
    <x v="1"/>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x v="3"/>
    <s v="Moins de 20"/>
  </r>
  <r>
    <x v="0"/>
    <s v=""/>
    <s v=""/>
    <x v="1"/>
    <s v=""/>
    <s v="Nourriture"/>
    <n v="1"/>
    <n v="0"/>
    <n v="0"/>
    <n v="0"/>
    <n v="0"/>
    <n v="0"/>
    <n v="0"/>
    <s v="nourriture"/>
    <s v="Nourriture "/>
    <s v="En espèces (Gourde)"/>
    <n v="1"/>
    <n v="0"/>
    <n v="0"/>
    <n v="0"/>
    <n v="0"/>
    <n v="0"/>
    <n v="0"/>
    <n v="0"/>
    <n v="0"/>
    <n v="0"/>
    <s v=""/>
    <x v="4"/>
    <s v="Je ne sais pas / Je ne souhaite pas répondre"/>
  </r>
  <r>
    <x v="0"/>
    <s v=""/>
    <s v=""/>
    <x v="0"/>
    <s v=""/>
    <s v=""/>
    <s v=""/>
    <s v=""/>
    <s v=""/>
    <s v=""/>
    <s v=""/>
    <s v=""/>
    <s v=""/>
    <s v=""/>
    <s v=""/>
    <s v=""/>
    <s v=""/>
    <s v=""/>
    <s v=""/>
    <s v=""/>
    <s v=""/>
    <s v=""/>
    <s v=""/>
    <s v=""/>
    <s v=""/>
    <s v=""/>
    <s v=""/>
    <x v="0"/>
    <s v=""/>
  </r>
  <r>
    <x v="1"/>
    <s v=""/>
    <s v=""/>
    <x v="2"/>
    <s v=""/>
    <s v="Nourriture Produits d'hygiène et assainissement"/>
    <n v="1"/>
    <n v="1"/>
    <n v="0"/>
    <n v="0"/>
    <n v="0"/>
    <n v="0"/>
    <n v="0"/>
    <s v="nourriture"/>
    <s v="Nourriture "/>
    <s v="En espèces (Gourde)"/>
    <n v="1"/>
    <n v="0"/>
    <n v="0"/>
    <n v="0"/>
    <n v="0"/>
    <n v="0"/>
    <n v="0"/>
    <n v="0"/>
    <n v="0"/>
    <n v="0"/>
    <s v=""/>
    <x v="4"/>
    <s v="Je ne sais pas / Je ne souhaite pas répondre"/>
  </r>
  <r>
    <x v="0"/>
    <s v=""/>
    <s v=""/>
    <x v="0"/>
    <s v=""/>
    <s v=""/>
    <s v=""/>
    <s v=""/>
    <s v=""/>
    <s v=""/>
    <s v=""/>
    <s v=""/>
    <s v=""/>
    <s v=""/>
    <s v=""/>
    <s v=""/>
    <s v=""/>
    <s v=""/>
    <s v=""/>
    <s v=""/>
    <s v=""/>
    <s v=""/>
    <s v=""/>
    <s v=""/>
    <s v=""/>
    <s v=""/>
    <s v=""/>
    <x v="0"/>
    <s v=""/>
  </r>
  <r>
    <x v="0"/>
    <s v=""/>
    <s v=""/>
    <x v="1"/>
    <s v=""/>
    <s v="Nourriture"/>
    <n v="1"/>
    <n v="0"/>
    <n v="0"/>
    <n v="0"/>
    <n v="0"/>
    <n v="0"/>
    <n v="0"/>
    <s v="nourriture"/>
    <s v="Nourriture "/>
    <s v="En espèces (Gourde)"/>
    <n v="1"/>
    <n v="0"/>
    <n v="0"/>
    <n v="0"/>
    <n v="0"/>
    <n v="0"/>
    <n v="0"/>
    <n v="0"/>
    <n v="0"/>
    <n v="0"/>
    <s v=""/>
    <x v="4"/>
    <s v="Je ne sais pas / Je ne souhaite pas répondre"/>
  </r>
  <r>
    <x v="1"/>
    <s v=""/>
    <s v=""/>
    <x v="0"/>
    <s v=""/>
    <s v=""/>
    <s v=""/>
    <s v=""/>
    <s v=""/>
    <s v=""/>
    <s v=""/>
    <s v=""/>
    <s v=""/>
    <s v=""/>
    <s v=""/>
    <s v=""/>
    <s v=""/>
    <s v=""/>
    <s v=""/>
    <s v=""/>
    <s v=""/>
    <s v=""/>
    <s v=""/>
    <s v=""/>
    <s v=""/>
    <s v=""/>
    <s v=""/>
    <x v="0"/>
    <s v=""/>
  </r>
  <r>
    <x v="0"/>
    <s v=""/>
    <s v=""/>
    <x v="1"/>
    <s v=""/>
    <s v="Nourriture"/>
    <n v="1"/>
    <n v="0"/>
    <n v="0"/>
    <n v="0"/>
    <n v="0"/>
    <n v="0"/>
    <n v="0"/>
    <s v="nourriture"/>
    <s v="Nourriture "/>
    <s v="En espèces (Gourde)"/>
    <n v="1"/>
    <n v="0"/>
    <n v="0"/>
    <n v="0"/>
    <n v="0"/>
    <n v="0"/>
    <n v="0"/>
    <n v="0"/>
    <n v="0"/>
    <n v="0"/>
    <s v=""/>
    <x v="4"/>
    <s v="Je ne sais pas / Je ne souhaite pas répondre"/>
  </r>
  <r>
    <x v="0"/>
    <s v=""/>
    <s v=""/>
    <x v="0"/>
    <s v=""/>
    <s v=""/>
    <s v=""/>
    <s v=""/>
    <s v=""/>
    <s v=""/>
    <s v=""/>
    <s v=""/>
    <s v=""/>
    <s v=""/>
    <s v=""/>
    <s v=""/>
    <s v=""/>
    <s v=""/>
    <s v=""/>
    <s v=""/>
    <s v=""/>
    <s v=""/>
    <s v=""/>
    <s v=""/>
    <s v=""/>
    <s v=""/>
    <s v=""/>
    <x v="0"/>
    <s v=""/>
  </r>
  <r>
    <x v="0"/>
    <s v=""/>
    <s v=""/>
    <x v="1"/>
    <s v=""/>
    <s v="Nourriture"/>
    <n v="1"/>
    <n v="0"/>
    <n v="0"/>
    <n v="0"/>
    <n v="0"/>
    <n v="0"/>
    <n v="0"/>
    <s v="nourriture"/>
    <s v="Nourriture "/>
    <s v="En espèces (Gourde)"/>
    <n v="1"/>
    <n v="0"/>
    <n v="0"/>
    <n v="0"/>
    <n v="0"/>
    <n v="0"/>
    <n v="0"/>
    <n v="0"/>
    <n v="0"/>
    <n v="0"/>
    <s v=""/>
    <x v="4"/>
    <s v="Je ne sais pas / Je ne souhaite pas répondre"/>
  </r>
  <r>
    <x v="0"/>
    <s v=""/>
    <s v=""/>
    <x v="0"/>
    <s v=""/>
    <s v=""/>
    <s v=""/>
    <s v=""/>
    <s v=""/>
    <s v=""/>
    <s v=""/>
    <s v=""/>
    <s v=""/>
    <s v=""/>
    <s v=""/>
    <s v=""/>
    <s v=""/>
    <s v=""/>
    <s v=""/>
    <s v=""/>
    <s v=""/>
    <s v=""/>
    <s v=""/>
    <s v=""/>
    <s v=""/>
    <s v=""/>
    <s v=""/>
    <x v="0"/>
    <s v=""/>
  </r>
  <r>
    <x v="1"/>
    <s v=""/>
    <s v=""/>
    <x v="1"/>
    <s v=""/>
    <s v="Couverture Ustensiles de nettoyage ou de stockage de l'eau (bokit, bassine, éponge)"/>
    <n v="0"/>
    <n v="0"/>
    <n v="1"/>
    <n v="0"/>
    <n v="1"/>
    <n v="0"/>
    <n v="0"/>
    <s v="couverture"/>
    <s v="Couverture"/>
    <s v="En espèces (Gourde)"/>
    <n v="1"/>
    <n v="0"/>
    <n v="0"/>
    <n v="0"/>
    <n v="0"/>
    <n v="0"/>
    <n v="0"/>
    <n v="0"/>
    <n v="0"/>
    <n v="0"/>
    <s v=""/>
    <x v="3"/>
    <s v="Moins de 20"/>
  </r>
  <r>
    <x v="0"/>
    <s v=""/>
    <s v=""/>
    <x v="1"/>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x v="3"/>
    <s v="Entre 21 et 60"/>
  </r>
  <r>
    <x v="0"/>
    <s v=""/>
    <s v=""/>
    <x v="1"/>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x v="3"/>
    <s v="Moins de 20"/>
  </r>
  <r>
    <x v="0"/>
    <s v=""/>
    <s v=""/>
    <x v="1"/>
    <s v=""/>
    <s v="Couverture"/>
    <n v="0"/>
    <n v="0"/>
    <n v="1"/>
    <n v="0"/>
    <n v="0"/>
    <n v="0"/>
    <n v="0"/>
    <s v="couverture"/>
    <s v="Couverture"/>
    <s v="En espèces (Gourde)"/>
    <n v="1"/>
    <n v="0"/>
    <n v="0"/>
    <n v="0"/>
    <n v="0"/>
    <n v="0"/>
    <n v="0"/>
    <n v="0"/>
    <n v="0"/>
    <n v="0"/>
    <s v=""/>
    <x v="3"/>
    <s v="Moins de 20"/>
  </r>
  <r>
    <x v="0"/>
    <s v=""/>
    <s v=""/>
    <x v="1"/>
    <s v=""/>
    <s v="Produits d'hygiène et assainissement"/>
    <n v="0"/>
    <n v="1"/>
    <n v="0"/>
    <n v="0"/>
    <n v="0"/>
    <n v="0"/>
    <n v="0"/>
    <s v="wash"/>
    <s v="Produits d'hygiène et assainissement"/>
    <s v="En espèces (Gourde) Paiement mobile (téléphone)"/>
    <n v="1"/>
    <n v="0"/>
    <n v="1"/>
    <n v="0"/>
    <n v="0"/>
    <n v="0"/>
    <n v="0"/>
    <n v="0"/>
    <n v="0"/>
    <n v="0"/>
    <s v=""/>
    <x v="1"/>
    <s v="Je ne sais pas / Je ne souhaite pas répondre"/>
  </r>
  <r>
    <x v="0"/>
    <s v=""/>
    <s v=""/>
    <x v="1"/>
    <s v=""/>
    <s v="Produits d'hygiène et assainissement"/>
    <n v="0"/>
    <n v="1"/>
    <n v="0"/>
    <n v="0"/>
    <n v="0"/>
    <n v="0"/>
    <n v="0"/>
    <s v="wash"/>
    <s v="Produits d'hygiène et assainissement"/>
    <s v="En espèces (Gourde) Paiement mobile (téléphone)"/>
    <n v="1"/>
    <n v="0"/>
    <n v="1"/>
    <n v="0"/>
    <n v="0"/>
    <n v="0"/>
    <n v="0"/>
    <n v="0"/>
    <n v="0"/>
    <n v="0"/>
    <s v=""/>
    <x v="2"/>
    <s v="Je ne sais pas / Je ne souhaite pas répondre"/>
  </r>
  <r>
    <x v="0"/>
    <s v=""/>
    <s v=""/>
    <x v="1"/>
    <s v=""/>
    <s v="Produits d'hygiène et assainissement"/>
    <n v="0"/>
    <n v="1"/>
    <n v="0"/>
    <n v="0"/>
    <n v="0"/>
    <n v="0"/>
    <n v="0"/>
    <s v="wash"/>
    <s v="Produits d'hygiène et assainissement"/>
    <s v="En espèces (Gourde)"/>
    <n v="1"/>
    <n v="0"/>
    <n v="0"/>
    <n v="0"/>
    <n v="0"/>
    <n v="0"/>
    <n v="0"/>
    <n v="0"/>
    <n v="0"/>
    <n v="0"/>
    <s v=""/>
    <x v="2"/>
    <s v="Moins de 20"/>
  </r>
  <r>
    <x v="0"/>
    <s v=""/>
    <s v=""/>
    <x v="1"/>
    <s v=""/>
    <s v="Nourriture"/>
    <n v="1"/>
    <n v="0"/>
    <n v="0"/>
    <n v="0"/>
    <n v="0"/>
    <n v="0"/>
    <n v="0"/>
    <s v="nourriture"/>
    <s v="Nourriture "/>
    <s v="En espèces (Gourde)"/>
    <n v="1"/>
    <n v="0"/>
    <n v="0"/>
    <n v="0"/>
    <n v="0"/>
    <n v="0"/>
    <n v="0"/>
    <n v="0"/>
    <n v="0"/>
    <n v="0"/>
    <s v=""/>
    <x v="1"/>
    <s v="Moins de 20"/>
  </r>
  <r>
    <x v="0"/>
    <s v=""/>
    <s v=""/>
    <x v="2"/>
    <s v=""/>
    <s v="Nourriture"/>
    <n v="1"/>
    <n v="0"/>
    <n v="0"/>
    <n v="0"/>
    <n v="0"/>
    <n v="0"/>
    <n v="0"/>
    <s v="nourriture"/>
    <s v="Nourriture "/>
    <s v="En espèces (Gourde) Paiement mobile (téléphone)"/>
    <n v="1"/>
    <n v="0"/>
    <n v="1"/>
    <n v="0"/>
    <n v="0"/>
    <n v="0"/>
    <n v="0"/>
    <n v="0"/>
    <n v="0"/>
    <n v="0"/>
    <s v=""/>
    <x v="2"/>
    <s v="Moins de 20"/>
  </r>
  <r>
    <x v="0"/>
    <s v=""/>
    <s v=""/>
    <x v="0"/>
    <s v=""/>
    <s v=""/>
    <s v=""/>
    <s v=""/>
    <s v=""/>
    <s v=""/>
    <s v=""/>
    <s v=""/>
    <s v=""/>
    <s v=""/>
    <s v=""/>
    <s v=""/>
    <s v=""/>
    <s v=""/>
    <s v=""/>
    <s v=""/>
    <s v=""/>
    <s v=""/>
    <s v=""/>
    <s v=""/>
    <s v=""/>
    <s v=""/>
    <s v=""/>
    <x v="0"/>
    <s v=""/>
  </r>
  <r>
    <x v="0"/>
    <s v=""/>
    <s v=""/>
    <x v="0"/>
    <s v=""/>
    <s v=""/>
    <s v=""/>
    <s v=""/>
    <s v=""/>
    <s v=""/>
    <s v=""/>
    <s v=""/>
    <s v=""/>
    <s v=""/>
    <s v=""/>
    <s v=""/>
    <s v=""/>
    <s v=""/>
    <s v=""/>
    <s v=""/>
    <s v=""/>
    <s v=""/>
    <s v=""/>
    <s v=""/>
    <s v=""/>
    <s v=""/>
    <s v=""/>
    <x v="0"/>
    <s v=""/>
  </r>
  <r>
    <x v="0"/>
    <s v=""/>
    <s v=""/>
    <x v="1"/>
    <s v=""/>
    <s v="Produits d'hygiène et assainissement"/>
    <n v="0"/>
    <n v="1"/>
    <n v="0"/>
    <n v="0"/>
    <n v="0"/>
    <n v="0"/>
    <n v="0"/>
    <s v="wash"/>
    <s v="Produits d'hygiène et assainissement"/>
    <s v="En espèces (Gourde)"/>
    <n v="1"/>
    <n v="0"/>
    <n v="0"/>
    <n v="0"/>
    <n v="0"/>
    <n v="0"/>
    <n v="0"/>
    <n v="0"/>
    <n v="0"/>
    <n v="0"/>
    <s v=""/>
    <x v="2"/>
    <s v="Moins de 20"/>
  </r>
  <r>
    <x v="0"/>
    <s v=""/>
    <s v=""/>
    <x v="2"/>
    <s v=""/>
    <s v="Nourriture"/>
    <n v="1"/>
    <n v="0"/>
    <n v="0"/>
    <n v="0"/>
    <n v="0"/>
    <n v="0"/>
    <n v="0"/>
    <s v="nourriture"/>
    <s v="Nourriture "/>
    <s v="En espèces (Gourde)"/>
    <n v="1"/>
    <n v="0"/>
    <n v="0"/>
    <n v="0"/>
    <n v="0"/>
    <n v="0"/>
    <n v="0"/>
    <n v="0"/>
    <n v="0"/>
    <n v="0"/>
    <s v=""/>
    <x v="1"/>
    <s v="Moins de 20"/>
  </r>
  <r>
    <x v="0"/>
    <s v=""/>
    <s v=""/>
    <x v="1"/>
    <s v=""/>
    <s v="Produits d'hygiène et assainissement"/>
    <n v="0"/>
    <n v="1"/>
    <n v="0"/>
    <n v="0"/>
    <n v="0"/>
    <n v="0"/>
    <n v="0"/>
    <s v="wash"/>
    <s v="Produits d'hygiène et assainissement"/>
    <s v="En espèces (Gourde)"/>
    <n v="1"/>
    <n v="0"/>
    <n v="0"/>
    <n v="0"/>
    <n v="0"/>
    <n v="0"/>
    <n v="0"/>
    <n v="0"/>
    <n v="0"/>
    <n v="0"/>
    <s v=""/>
    <x v="2"/>
    <s v="Moins de 20"/>
  </r>
  <r>
    <x v="0"/>
    <s v=""/>
    <s v=""/>
    <x v="0"/>
    <s v=""/>
    <s v=""/>
    <s v=""/>
    <s v=""/>
    <s v=""/>
    <s v=""/>
    <s v=""/>
    <s v=""/>
    <s v=""/>
    <s v=""/>
    <s v=""/>
    <s v=""/>
    <s v=""/>
    <s v=""/>
    <s v=""/>
    <s v=""/>
    <s v=""/>
    <s v=""/>
    <s v=""/>
    <s v=""/>
    <s v=""/>
    <s v=""/>
    <s v=""/>
    <x v="0"/>
    <s v=""/>
  </r>
  <r>
    <x v="0"/>
    <s v=""/>
    <s v=""/>
    <x v="1"/>
    <s v=""/>
    <s v="Nourriture"/>
    <n v="1"/>
    <n v="0"/>
    <n v="0"/>
    <n v="0"/>
    <n v="0"/>
    <n v="0"/>
    <n v="0"/>
    <s v="nourriture"/>
    <s v="Nourriture "/>
    <s v="En espèces (Gourde)"/>
    <n v="1"/>
    <n v="0"/>
    <n v="0"/>
    <n v="0"/>
    <n v="0"/>
    <n v="0"/>
    <n v="0"/>
    <n v="0"/>
    <n v="0"/>
    <n v="0"/>
    <s v=""/>
    <x v="2"/>
    <s v="Moins de 20"/>
  </r>
  <r>
    <x v="0"/>
    <s v=""/>
    <s v=""/>
    <x v="0"/>
    <s v=""/>
    <s v=""/>
    <s v=""/>
    <s v=""/>
    <s v=""/>
    <s v=""/>
    <s v=""/>
    <s v=""/>
    <s v=""/>
    <s v=""/>
    <s v=""/>
    <s v=""/>
    <s v=""/>
    <s v=""/>
    <s v=""/>
    <s v=""/>
    <s v=""/>
    <s v=""/>
    <s v=""/>
    <s v=""/>
    <s v=""/>
    <s v=""/>
    <s v=""/>
    <x v="0"/>
    <s v=""/>
  </r>
  <r>
    <x v="0"/>
    <s v=""/>
    <s v=""/>
    <x v="0"/>
    <s v=""/>
    <s v=""/>
    <s v=""/>
    <s v=""/>
    <s v=""/>
    <s v=""/>
    <s v=""/>
    <s v=""/>
    <s v=""/>
    <s v=""/>
    <s v=""/>
    <s v=""/>
    <s v=""/>
    <s v=""/>
    <s v=""/>
    <s v=""/>
    <s v=""/>
    <s v=""/>
    <s v=""/>
    <s v=""/>
    <s v=""/>
    <s v=""/>
    <s v=""/>
    <x v="0"/>
    <s v=""/>
  </r>
  <r>
    <x v="0"/>
    <s v=""/>
    <s v=""/>
    <x v="1"/>
    <s v=""/>
    <s v="Produits d'hygiène et assainissement"/>
    <n v="0"/>
    <n v="1"/>
    <n v="0"/>
    <n v="0"/>
    <n v="0"/>
    <n v="0"/>
    <n v="0"/>
    <s v="wash"/>
    <s v="Produits d'hygiène et assainissement"/>
    <s v="En espèces (Gourde)"/>
    <n v="1"/>
    <n v="0"/>
    <n v="0"/>
    <n v="0"/>
    <n v="0"/>
    <n v="0"/>
    <n v="0"/>
    <n v="0"/>
    <n v="0"/>
    <n v="0"/>
    <s v=""/>
    <x v="2"/>
    <s v="Moins de 20"/>
  </r>
  <r>
    <x v="0"/>
    <s v=""/>
    <s v=""/>
    <x v="2"/>
    <s v=""/>
    <s v="Nourriture"/>
    <n v="1"/>
    <n v="0"/>
    <n v="0"/>
    <n v="0"/>
    <n v="0"/>
    <n v="0"/>
    <n v="0"/>
    <s v="nourriture"/>
    <s v="Nourriture "/>
    <s v="En espèces (Gourde)"/>
    <n v="1"/>
    <n v="0"/>
    <n v="0"/>
    <n v="0"/>
    <n v="0"/>
    <n v="0"/>
    <n v="0"/>
    <n v="0"/>
    <n v="0"/>
    <n v="0"/>
    <s v=""/>
    <x v="2"/>
    <s v="Moins de 20"/>
  </r>
  <r>
    <x v="1"/>
    <s v=""/>
    <s v=""/>
    <x v="0"/>
    <s v=""/>
    <s v=""/>
    <s v=""/>
    <s v=""/>
    <s v=""/>
    <s v=""/>
    <s v=""/>
    <s v=""/>
    <s v=""/>
    <s v=""/>
    <s v=""/>
    <s v=""/>
    <s v=""/>
    <s v=""/>
    <s v=""/>
    <s v=""/>
    <s v=""/>
    <s v=""/>
    <s v=""/>
    <s v=""/>
    <s v=""/>
    <s v=""/>
    <s v=""/>
    <x v="0"/>
    <s v=""/>
  </r>
  <r>
    <x v="0"/>
    <s v=""/>
    <s v=""/>
    <x v="0"/>
    <s v=""/>
    <s v=""/>
    <s v=""/>
    <s v=""/>
    <s v=""/>
    <s v=""/>
    <s v=""/>
    <s v=""/>
    <s v=""/>
    <s v=""/>
    <s v=""/>
    <s v=""/>
    <s v=""/>
    <s v=""/>
    <s v=""/>
    <s v=""/>
    <s v=""/>
    <s v=""/>
    <s v=""/>
    <s v=""/>
    <s v=""/>
    <s v=""/>
    <s v=""/>
    <x v="0"/>
    <s v=""/>
  </r>
  <r>
    <x v="1"/>
    <s v=""/>
    <s v=""/>
    <x v="0"/>
    <s v=""/>
    <s v=""/>
    <s v=""/>
    <s v=""/>
    <s v=""/>
    <s v=""/>
    <s v=""/>
    <s v=""/>
    <s v=""/>
    <s v=""/>
    <s v=""/>
    <s v=""/>
    <s v=""/>
    <s v=""/>
    <s v=""/>
    <s v=""/>
    <s v=""/>
    <s v=""/>
    <s v=""/>
    <s v=""/>
    <s v=""/>
    <s v=""/>
    <s v=""/>
    <x v="0"/>
    <s v=""/>
  </r>
  <r>
    <x v="0"/>
    <s v=""/>
    <s v=""/>
    <x v="0"/>
    <s v=""/>
    <s v=""/>
    <s v=""/>
    <s v=""/>
    <s v=""/>
    <s v=""/>
    <s v=""/>
    <s v=""/>
    <s v=""/>
    <s v=""/>
    <s v=""/>
    <s v=""/>
    <s v=""/>
    <s v=""/>
    <s v=""/>
    <s v=""/>
    <s v=""/>
    <s v=""/>
    <s v=""/>
    <s v=""/>
    <s v=""/>
    <s v=""/>
    <s v=""/>
    <x v="0"/>
    <s v=""/>
  </r>
  <r>
    <x v="0"/>
    <s v=""/>
    <s v=""/>
    <x v="0"/>
    <s v=""/>
    <s v=""/>
    <s v=""/>
    <s v=""/>
    <s v=""/>
    <s v=""/>
    <s v=""/>
    <s v=""/>
    <s v=""/>
    <s v=""/>
    <s v=""/>
    <s v=""/>
    <s v=""/>
    <s v=""/>
    <s v=""/>
    <s v=""/>
    <s v=""/>
    <s v=""/>
    <s v=""/>
    <s v=""/>
    <s v=""/>
    <s v=""/>
    <s v=""/>
    <x v="0"/>
    <s v=""/>
  </r>
  <r>
    <x v="0"/>
    <s v=""/>
    <s v=""/>
    <x v="1"/>
    <s v=""/>
    <s v="Nourriture Produits d'hygiène et assainissement"/>
    <n v="1"/>
    <n v="1"/>
    <n v="0"/>
    <n v="0"/>
    <n v="0"/>
    <n v="0"/>
    <n v="0"/>
    <s v="nourriture"/>
    <s v="Nourriture "/>
    <s v="En espèces (Gourde)"/>
    <n v="1"/>
    <n v="0"/>
    <n v="0"/>
    <n v="0"/>
    <n v="0"/>
    <n v="0"/>
    <n v="0"/>
    <n v="0"/>
    <n v="0"/>
    <n v="0"/>
    <s v=""/>
    <x v="2"/>
    <s v="Moins de 20"/>
  </r>
  <r>
    <x v="1"/>
    <s v=""/>
    <s v=""/>
    <x v="1"/>
    <s v=""/>
    <s v="Nourriture Produits d'hygiène et assainissement"/>
    <n v="1"/>
    <n v="1"/>
    <n v="0"/>
    <n v="0"/>
    <n v="0"/>
    <n v="0"/>
    <n v="0"/>
    <s v="nourriture"/>
    <s v="Nourriture "/>
    <s v="En espèces (Gourde)"/>
    <n v="1"/>
    <n v="0"/>
    <n v="0"/>
    <n v="0"/>
    <n v="0"/>
    <n v="0"/>
    <n v="0"/>
    <n v="0"/>
    <n v="0"/>
    <n v="0"/>
    <s v=""/>
    <x v="1"/>
    <s v="Moins de 20"/>
  </r>
  <r>
    <x v="0"/>
    <s v=""/>
    <s v=""/>
    <x v="1"/>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x v="1"/>
    <s v="Moins de 20"/>
  </r>
  <r>
    <x v="0"/>
    <s v=""/>
    <s v=""/>
    <x v="1"/>
    <s v=""/>
    <s v="Produits d'hygiène et assainissement Ustensiles de cuisine (casseroles, cuillères, etc.) Ustensiles de nettoyage ou de stockage de l'eau (bokit, bassine, éponge)"/>
    <n v="0"/>
    <n v="1"/>
    <n v="0"/>
    <n v="1"/>
    <n v="1"/>
    <n v="0"/>
    <n v="0"/>
    <s v="wash"/>
    <s v="Produits d'hygiène et assainissement"/>
    <s v="En espèces (Gourde)"/>
    <n v="1"/>
    <n v="0"/>
    <n v="0"/>
    <n v="0"/>
    <n v="0"/>
    <n v="0"/>
    <n v="0"/>
    <n v="0"/>
    <n v="0"/>
    <n v="0"/>
    <s v=""/>
    <x v="1"/>
    <s v="Moins de 20"/>
  </r>
  <r>
    <x v="0"/>
    <s v=""/>
    <s v=""/>
    <x v="2"/>
    <s v=""/>
    <s v="Nourriture Ustensiles de nettoyage ou de stockage de l'eau (bokit, bassine, éponge)"/>
    <n v="1"/>
    <n v="0"/>
    <n v="0"/>
    <n v="0"/>
    <n v="1"/>
    <n v="0"/>
    <n v="0"/>
    <s v="nourriture"/>
    <s v="Nourriture "/>
    <s v="En espèces (Gourde)"/>
    <n v="1"/>
    <n v="0"/>
    <n v="0"/>
    <n v="0"/>
    <n v="0"/>
    <n v="0"/>
    <n v="0"/>
    <n v="0"/>
    <n v="0"/>
    <n v="0"/>
    <s v=""/>
    <x v="2"/>
    <s v="Moins de 20"/>
  </r>
  <r>
    <x v="1"/>
    <s v=""/>
    <s v=""/>
    <x v="1"/>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x v="1"/>
    <s v="Entre 21 et 60"/>
  </r>
  <r>
    <x v="0"/>
    <s v=""/>
    <s v=""/>
    <x v="1"/>
    <s v=""/>
    <s v="Ustensiles de cuisine (casseroles, cuillères, etc.)"/>
    <n v="0"/>
    <n v="0"/>
    <n v="0"/>
    <n v="1"/>
    <n v="0"/>
    <n v="0"/>
    <n v="0"/>
    <s v="cuisine"/>
    <s v="Ustensiles de cuisine (casseroles, cuillères, etc.)"/>
    <s v="En espèces (Gourde)"/>
    <n v="1"/>
    <n v="0"/>
    <n v="0"/>
    <n v="0"/>
    <n v="0"/>
    <n v="0"/>
    <n v="0"/>
    <n v="0"/>
    <n v="0"/>
    <n v="0"/>
    <s v=""/>
    <x v="1"/>
    <s v="Moins de 20"/>
  </r>
  <r>
    <x v="0"/>
    <s v=""/>
    <s v=""/>
    <x v="1"/>
    <s v=""/>
    <s v="Charbon de bois"/>
    <n v="0"/>
    <n v="0"/>
    <n v="0"/>
    <n v="0"/>
    <n v="0"/>
    <n v="1"/>
    <n v="0"/>
    <s v="charbon"/>
    <s v="Charbon de bois"/>
    <s v="En espèces (Gourde)"/>
    <n v="1"/>
    <n v="0"/>
    <n v="0"/>
    <n v="0"/>
    <n v="0"/>
    <n v="0"/>
    <n v="0"/>
    <n v="0"/>
    <n v="0"/>
    <n v="0"/>
    <s v=""/>
    <x v="1"/>
    <s v="Entre 21 et 60"/>
  </r>
  <r>
    <x v="1"/>
    <s v=""/>
    <s v=""/>
    <x v="1"/>
    <s v=""/>
    <s v="Couverture"/>
    <n v="0"/>
    <n v="0"/>
    <n v="1"/>
    <n v="0"/>
    <n v="0"/>
    <n v="0"/>
    <n v="0"/>
    <s v="couverture"/>
    <s v="Couverture"/>
    <s v="En espèces (Gourde)"/>
    <n v="1"/>
    <n v="0"/>
    <n v="0"/>
    <n v="0"/>
    <n v="0"/>
    <n v="0"/>
    <n v="0"/>
    <n v="0"/>
    <n v="0"/>
    <n v="0"/>
    <s v=""/>
    <x v="2"/>
    <s v="Moins de 20"/>
  </r>
  <r>
    <x v="0"/>
    <s v=""/>
    <s v=""/>
    <x v="1"/>
    <s v=""/>
    <s v="Charbon de bois"/>
    <n v="0"/>
    <n v="0"/>
    <n v="0"/>
    <n v="0"/>
    <n v="0"/>
    <n v="1"/>
    <n v="0"/>
    <s v="charbon"/>
    <s v="Charbon de bois"/>
    <s v="En espèces (Gourde)"/>
    <n v="1"/>
    <n v="0"/>
    <n v="0"/>
    <n v="0"/>
    <n v="0"/>
    <n v="0"/>
    <n v="0"/>
    <n v="0"/>
    <n v="0"/>
    <n v="0"/>
    <s v=""/>
    <x v="1"/>
    <s v="Moins de 20"/>
  </r>
  <r>
    <x v="0"/>
    <s v=""/>
    <s v=""/>
    <x v="1"/>
    <s v=""/>
    <s v="Ustensiles de cuisine (casseroles, cuillères, etc.)"/>
    <n v="0"/>
    <n v="0"/>
    <n v="0"/>
    <n v="1"/>
    <n v="0"/>
    <n v="0"/>
    <n v="0"/>
    <s v="cuisine"/>
    <s v="Ustensiles de cuisine (casseroles, cuillères, etc.)"/>
    <s v="En espèces (Gourde)"/>
    <n v="1"/>
    <n v="0"/>
    <n v="0"/>
    <n v="0"/>
    <n v="0"/>
    <n v="0"/>
    <n v="0"/>
    <n v="0"/>
    <n v="0"/>
    <n v="0"/>
    <s v=""/>
    <x v="1"/>
    <s v="Moins de 20"/>
  </r>
  <r>
    <x v="0"/>
    <s v=""/>
    <s v=""/>
    <x v="1"/>
    <s v=""/>
    <s v="Nourriture Charbon de bois"/>
    <n v="1"/>
    <n v="0"/>
    <n v="0"/>
    <n v="0"/>
    <n v="0"/>
    <n v="1"/>
    <n v="0"/>
    <s v="nourriture"/>
    <s v="Nourriture "/>
    <s v="En espèces (Gourde)"/>
    <n v="1"/>
    <n v="0"/>
    <n v="0"/>
    <n v="0"/>
    <n v="0"/>
    <n v="0"/>
    <n v="0"/>
    <n v="0"/>
    <n v="0"/>
    <n v="0"/>
    <s v=""/>
    <x v="3"/>
    <s v="Moins de 20"/>
  </r>
  <r>
    <x v="0"/>
    <s v=""/>
    <s v=""/>
    <x v="1"/>
    <s v=""/>
    <s v="Nourriture Produits d'hygiène et assainissement"/>
    <n v="1"/>
    <n v="1"/>
    <n v="0"/>
    <n v="0"/>
    <n v="0"/>
    <n v="0"/>
    <n v="0"/>
    <s v="nourriture"/>
    <s v="Nourriture "/>
    <s v="En espèces (Gourde)"/>
    <n v="1"/>
    <n v="0"/>
    <n v="0"/>
    <n v="0"/>
    <n v="0"/>
    <n v="0"/>
    <n v="0"/>
    <n v="0"/>
    <n v="0"/>
    <n v="0"/>
    <s v=""/>
    <x v="3"/>
    <s v="Moins de 20"/>
  </r>
  <r>
    <x v="0"/>
    <s v=""/>
    <s v=""/>
    <x v="1"/>
    <s v=""/>
    <s v="Nourriture Ustensiles de cuisine (casseroles, cuillères, etc.) Ustensiles de nettoyage ou de stockage de l'eau (bokit, bassine, éponge)"/>
    <n v="1"/>
    <n v="0"/>
    <n v="0"/>
    <n v="1"/>
    <n v="1"/>
    <n v="0"/>
    <n v="0"/>
    <s v="nourriture"/>
    <s v="Nourriture "/>
    <s v="En espèces (Gourde)"/>
    <n v="1"/>
    <n v="0"/>
    <n v="0"/>
    <n v="0"/>
    <n v="0"/>
    <n v="0"/>
    <n v="0"/>
    <n v="0"/>
    <n v="0"/>
    <n v="0"/>
    <s v=""/>
    <x v="1"/>
    <s v="Moins de 20"/>
  </r>
  <r>
    <x v="0"/>
    <s v=""/>
    <s v=""/>
    <x v="1"/>
    <s v=""/>
    <s v="Produits d'hygiène et assainissement Couverture"/>
    <n v="0"/>
    <n v="1"/>
    <n v="1"/>
    <n v="0"/>
    <n v="0"/>
    <n v="0"/>
    <n v="0"/>
    <s v="wash"/>
    <s v="Produits d'hygiène et assainissement"/>
    <s v="En espèces (Gourde)"/>
    <n v="1"/>
    <n v="0"/>
    <n v="0"/>
    <n v="0"/>
    <n v="0"/>
    <n v="0"/>
    <n v="0"/>
    <n v="0"/>
    <n v="0"/>
    <n v="0"/>
    <s v=""/>
    <x v="1"/>
    <s v="Moins de 20"/>
  </r>
  <r>
    <x v="0"/>
    <s v=""/>
    <s v=""/>
    <x v="1"/>
    <s v=""/>
    <s v="Produits d'hygiène et assainissement Couverture"/>
    <n v="0"/>
    <n v="1"/>
    <n v="1"/>
    <n v="0"/>
    <n v="0"/>
    <n v="0"/>
    <n v="0"/>
    <s v="wash"/>
    <s v="Produits d'hygiène et assainissement"/>
    <s v="En espèces (Gourde)"/>
    <n v="1"/>
    <n v="0"/>
    <n v="0"/>
    <n v="0"/>
    <n v="0"/>
    <n v="0"/>
    <n v="0"/>
    <n v="0"/>
    <n v="0"/>
    <n v="0"/>
    <s v=""/>
    <x v="1"/>
    <s v="Moins de 20"/>
  </r>
  <r>
    <x v="0"/>
    <s v=""/>
    <s v=""/>
    <x v="1"/>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x v="1"/>
    <s v="Moins de 20"/>
  </r>
  <r>
    <x v="1"/>
    <s v=""/>
    <s v=""/>
    <x v="0"/>
    <s v=""/>
    <s v=""/>
    <s v=""/>
    <s v=""/>
    <s v=""/>
    <s v=""/>
    <s v=""/>
    <s v=""/>
    <s v=""/>
    <s v=""/>
    <s v=""/>
    <s v=""/>
    <s v=""/>
    <s v=""/>
    <s v=""/>
    <s v=""/>
    <s v=""/>
    <s v=""/>
    <s v=""/>
    <s v=""/>
    <s v=""/>
    <s v=""/>
    <s v=""/>
    <x v="0"/>
    <s v=""/>
  </r>
  <r>
    <x v="0"/>
    <s v=""/>
    <s v=""/>
    <x v="0"/>
    <s v=""/>
    <s v=""/>
    <s v=""/>
    <s v=""/>
    <s v=""/>
    <s v=""/>
    <s v=""/>
    <s v=""/>
    <s v=""/>
    <s v=""/>
    <s v=""/>
    <s v=""/>
    <s v=""/>
    <s v=""/>
    <s v=""/>
    <s v=""/>
    <s v=""/>
    <s v=""/>
    <s v=""/>
    <s v=""/>
    <s v=""/>
    <s v=""/>
    <s v=""/>
    <x v="0"/>
    <s v=""/>
  </r>
  <r>
    <x v="0"/>
    <s v=""/>
    <s v=""/>
    <x v="0"/>
    <s v=""/>
    <s v=""/>
    <s v=""/>
    <s v=""/>
    <s v=""/>
    <s v=""/>
    <s v=""/>
    <s v=""/>
    <s v=""/>
    <s v=""/>
    <s v=""/>
    <s v=""/>
    <s v=""/>
    <s v=""/>
    <s v=""/>
    <s v=""/>
    <s v=""/>
    <s v=""/>
    <s v=""/>
    <s v=""/>
    <s v=""/>
    <s v=""/>
    <s v=""/>
    <x v="0"/>
    <s v=""/>
  </r>
  <r>
    <x v="0"/>
    <s v=""/>
    <s v=""/>
    <x v="0"/>
    <s v=""/>
    <s v=""/>
    <s v=""/>
    <s v=""/>
    <s v=""/>
    <s v=""/>
    <s v=""/>
    <s v=""/>
    <s v=""/>
    <s v=""/>
    <s v=""/>
    <s v=""/>
    <s v=""/>
    <s v=""/>
    <s v=""/>
    <s v=""/>
    <s v=""/>
    <s v=""/>
    <s v=""/>
    <s v=""/>
    <s v=""/>
    <s v=""/>
    <s v=""/>
    <x v="0"/>
    <s v=""/>
  </r>
  <r>
    <x v="1"/>
    <s v=""/>
    <s v=""/>
    <x v="0"/>
    <s v=""/>
    <s v=""/>
    <s v=""/>
    <s v=""/>
    <s v=""/>
    <s v=""/>
    <s v=""/>
    <s v=""/>
    <s v=""/>
    <s v=""/>
    <s v=""/>
    <s v=""/>
    <s v=""/>
    <s v=""/>
    <s v=""/>
    <s v=""/>
    <s v=""/>
    <s v=""/>
    <s v=""/>
    <s v=""/>
    <s v=""/>
    <s v=""/>
    <s v=""/>
    <x v="0"/>
    <s v=""/>
  </r>
  <r>
    <x v="0"/>
    <s v=""/>
    <s v=""/>
    <x v="1"/>
    <s v=""/>
    <s v="Nourriture"/>
    <n v="1"/>
    <n v="0"/>
    <n v="0"/>
    <n v="0"/>
    <n v="0"/>
    <n v="0"/>
    <n v="0"/>
    <s v="nourriture"/>
    <s v="Nourriture "/>
    <s v="En espèces (Gourde)"/>
    <n v="1"/>
    <n v="0"/>
    <n v="0"/>
    <n v="0"/>
    <n v="0"/>
    <n v="0"/>
    <n v="0"/>
    <n v="0"/>
    <n v="0"/>
    <n v="0"/>
    <s v=""/>
    <x v="3"/>
    <s v="Je ne sais pas / Je ne souhaite pas répondre"/>
  </r>
  <r>
    <x v="0"/>
    <s v=""/>
    <s v=""/>
    <x v="1"/>
    <s v=""/>
    <s v="Nourriture"/>
    <n v="1"/>
    <n v="0"/>
    <n v="0"/>
    <n v="0"/>
    <n v="0"/>
    <n v="0"/>
    <n v="0"/>
    <s v="nourriture"/>
    <s v="Nourriture "/>
    <s v="En espèces (Gourde)"/>
    <n v="1"/>
    <n v="0"/>
    <n v="0"/>
    <n v="0"/>
    <n v="0"/>
    <n v="0"/>
    <n v="0"/>
    <n v="0"/>
    <n v="0"/>
    <n v="0"/>
    <s v=""/>
    <x v="3"/>
    <s v="Moins de 20"/>
  </r>
  <r>
    <x v="0"/>
    <s v=""/>
    <s v=""/>
    <x v="1"/>
    <s v=""/>
    <s v="Nourriture"/>
    <n v="1"/>
    <n v="0"/>
    <n v="0"/>
    <n v="0"/>
    <n v="0"/>
    <n v="0"/>
    <n v="0"/>
    <s v="nourriture"/>
    <s v="Nourriture "/>
    <s v="En espèces (Gourde)"/>
    <n v="1"/>
    <n v="0"/>
    <n v="0"/>
    <n v="0"/>
    <n v="0"/>
    <n v="0"/>
    <n v="0"/>
    <n v="0"/>
    <n v="0"/>
    <n v="0"/>
    <s v=""/>
    <x v="3"/>
    <s v="Moins de 20"/>
  </r>
  <r>
    <x v="1"/>
    <s v=""/>
    <s v=""/>
    <x v="1"/>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x v="3"/>
    <s v="Entre 21 et 60"/>
  </r>
  <r>
    <x v="0"/>
    <s v=""/>
    <s v=""/>
    <x v="1"/>
    <s v=""/>
    <s v="Produits d'hygiène et assainissement"/>
    <n v="0"/>
    <n v="1"/>
    <n v="0"/>
    <n v="0"/>
    <n v="0"/>
    <n v="0"/>
    <n v="0"/>
    <s v="wash"/>
    <s v="Produits d'hygiène et assainissement"/>
    <s v="En espèces (Gourde)"/>
    <n v="1"/>
    <n v="0"/>
    <n v="0"/>
    <n v="0"/>
    <n v="0"/>
    <n v="0"/>
    <n v="0"/>
    <n v="0"/>
    <n v="0"/>
    <n v="0"/>
    <s v=""/>
    <x v="3"/>
    <s v="Je ne sais pas / Je ne souhaite pas répondre"/>
  </r>
  <r>
    <x v="0"/>
    <s v=""/>
    <s v=""/>
    <x v="1"/>
    <s v=""/>
    <s v="Produits d'hygiène et assainissement Ustensiles de nettoyage ou de stockage de l'eau (bokit, bassine, éponge)"/>
    <n v="0"/>
    <n v="1"/>
    <n v="0"/>
    <n v="0"/>
    <n v="1"/>
    <n v="0"/>
    <n v="0"/>
    <s v="wash"/>
    <s v="Produits d'hygiène et assainissement"/>
    <s v="En espèces (Gourde)"/>
    <n v="1"/>
    <n v="0"/>
    <n v="0"/>
    <n v="0"/>
    <n v="0"/>
    <n v="0"/>
    <n v="0"/>
    <n v="0"/>
    <n v="0"/>
    <n v="0"/>
    <s v=""/>
    <x v="4"/>
    <s v="Moins de 20"/>
  </r>
  <r>
    <x v="0"/>
    <s v=""/>
    <s v=""/>
    <x v="1"/>
    <s v=""/>
    <s v="Produits d'hygiène et assainissement Ustensiles de nettoyage ou de stockage de l'eau (bokit, bassine, éponge)"/>
    <n v="0"/>
    <n v="1"/>
    <n v="0"/>
    <n v="0"/>
    <n v="1"/>
    <n v="0"/>
    <n v="0"/>
    <s v="wash"/>
    <s v="Produits d'hygiène et assainissement"/>
    <s v="En espèces (Gourde)"/>
    <n v="1"/>
    <n v="0"/>
    <n v="0"/>
    <n v="0"/>
    <n v="0"/>
    <n v="0"/>
    <n v="0"/>
    <n v="0"/>
    <n v="0"/>
    <n v="0"/>
    <s v=""/>
    <x v="2"/>
    <s v="Je ne sais pas / Je ne souhaite pas répondre"/>
  </r>
  <r>
    <x v="0"/>
    <s v=""/>
    <s v=""/>
    <x v="1"/>
    <s v=""/>
    <s v="Produits d'hygiène et assainissement"/>
    <n v="0"/>
    <n v="1"/>
    <n v="0"/>
    <n v="0"/>
    <n v="0"/>
    <n v="0"/>
    <n v="0"/>
    <s v="wash"/>
    <s v="Produits d'hygiène et assainissement"/>
    <s v="En espèces (Gourde)"/>
    <n v="1"/>
    <n v="0"/>
    <n v="0"/>
    <n v="0"/>
    <n v="0"/>
    <n v="0"/>
    <n v="0"/>
    <n v="0"/>
    <n v="0"/>
    <n v="0"/>
    <s v=""/>
    <x v="1"/>
    <s v="Entre 21 et 60"/>
  </r>
  <r>
    <x v="0"/>
    <s v=""/>
    <s v=""/>
    <x v="1"/>
    <s v=""/>
    <s v="Nourriture Produits d'hygiène et assainissement"/>
    <n v="1"/>
    <n v="1"/>
    <n v="0"/>
    <n v="0"/>
    <n v="0"/>
    <n v="0"/>
    <n v="0"/>
    <s v="nourriture"/>
    <s v="Nourriture "/>
    <s v="En espèces (Gourde)"/>
    <n v="1"/>
    <n v="0"/>
    <n v="0"/>
    <n v="0"/>
    <n v="0"/>
    <n v="0"/>
    <n v="0"/>
    <n v="0"/>
    <n v="0"/>
    <n v="0"/>
    <s v=""/>
    <x v="4"/>
    <s v="Moins de 20"/>
  </r>
  <r>
    <x v="1"/>
    <s v=""/>
    <s v=""/>
    <x v="0"/>
    <s v=""/>
    <s v=""/>
    <s v=""/>
    <s v=""/>
    <s v=""/>
    <s v=""/>
    <s v=""/>
    <s v=""/>
    <s v=""/>
    <s v=""/>
    <s v=""/>
    <s v=""/>
    <s v=""/>
    <s v=""/>
    <s v=""/>
    <s v=""/>
    <s v=""/>
    <s v=""/>
    <s v=""/>
    <s v=""/>
    <s v=""/>
    <s v=""/>
    <s v=""/>
    <x v="0"/>
    <s v=""/>
  </r>
  <r>
    <x v="0"/>
    <s v=""/>
    <s v=""/>
    <x v="1"/>
    <s v=""/>
    <s v="Nourriture"/>
    <n v="1"/>
    <n v="0"/>
    <n v="0"/>
    <n v="0"/>
    <n v="0"/>
    <n v="0"/>
    <n v="0"/>
    <s v="nourriture"/>
    <s v="Nourriture "/>
    <s v="En espèces (Gourde)"/>
    <n v="1"/>
    <n v="0"/>
    <n v="0"/>
    <n v="0"/>
    <n v="0"/>
    <n v="0"/>
    <n v="0"/>
    <n v="0"/>
    <n v="0"/>
    <n v="0"/>
    <s v=""/>
    <x v="4"/>
    <s v="Moins de 20"/>
  </r>
  <r>
    <x v="0"/>
    <s v=""/>
    <s v=""/>
    <x v="1"/>
    <s v=""/>
    <s v="Produits d'hygiène et assainissement Ustensiles de nettoyage ou de stockage de l'eau (bokit, bassine, éponge)"/>
    <n v="0"/>
    <n v="1"/>
    <n v="0"/>
    <n v="0"/>
    <n v="1"/>
    <n v="0"/>
    <n v="0"/>
    <s v="wash"/>
    <s v="Produits d'hygiène et assainissement"/>
    <s v="En espèces (Gourde)"/>
    <n v="1"/>
    <n v="0"/>
    <n v="0"/>
    <n v="0"/>
    <n v="0"/>
    <n v="0"/>
    <n v="0"/>
    <n v="0"/>
    <n v="0"/>
    <n v="0"/>
    <s v=""/>
    <x v="3"/>
    <s v="Moins de 20"/>
  </r>
  <r>
    <x v="0"/>
    <s v=""/>
    <s v=""/>
    <x v="1"/>
    <s v=""/>
    <s v="Produits d'hygiène et assainissement Nourriture Ustensiles de nettoyage ou de stockage de l'eau (bokit, bassine, éponge)"/>
    <n v="1"/>
    <n v="1"/>
    <n v="0"/>
    <n v="0"/>
    <n v="1"/>
    <n v="0"/>
    <n v="0"/>
    <s v="wash"/>
    <s v="Produits d'hygiène et assainissement"/>
    <s v="En espèces (Gourde)"/>
    <n v="1"/>
    <n v="0"/>
    <n v="0"/>
    <n v="0"/>
    <n v="0"/>
    <n v="0"/>
    <n v="0"/>
    <n v="0"/>
    <n v="0"/>
    <n v="0"/>
    <s v=""/>
    <x v="3"/>
    <s v="Entre 21 et 60"/>
  </r>
  <r>
    <x v="0"/>
    <s v=""/>
    <s v=""/>
    <x v="0"/>
    <s v=""/>
    <s v=""/>
    <s v=""/>
    <s v=""/>
    <s v=""/>
    <s v=""/>
    <s v=""/>
    <s v=""/>
    <s v=""/>
    <s v=""/>
    <s v=""/>
    <s v=""/>
    <s v=""/>
    <s v=""/>
    <s v=""/>
    <s v=""/>
    <s v=""/>
    <s v=""/>
    <s v=""/>
    <s v=""/>
    <s v=""/>
    <s v=""/>
    <s v=""/>
    <x v="0"/>
    <s v=""/>
  </r>
  <r>
    <x v="0"/>
    <s v=""/>
    <s v=""/>
    <x v="1"/>
    <s v=""/>
    <s v="Ustensiles de cuisine (casseroles, cuillères, etc.)"/>
    <n v="0"/>
    <n v="0"/>
    <n v="0"/>
    <n v="1"/>
    <n v="0"/>
    <n v="0"/>
    <n v="0"/>
    <s v="cuisine"/>
    <s v="Ustensiles de cuisine (casseroles, cuillères, etc.)"/>
    <s v="En espèces (Gourde)"/>
    <n v="1"/>
    <n v="0"/>
    <n v="0"/>
    <n v="0"/>
    <n v="0"/>
    <n v="0"/>
    <n v="0"/>
    <n v="0"/>
    <n v="0"/>
    <n v="0"/>
    <s v=""/>
    <x v="1"/>
    <s v="Moins de 20"/>
  </r>
  <r>
    <x v="0"/>
    <s v=""/>
    <s v=""/>
    <x v="1"/>
    <s v=""/>
    <s v="Produits d'hygiène et assainissement"/>
    <n v="0"/>
    <n v="1"/>
    <n v="0"/>
    <n v="0"/>
    <n v="0"/>
    <n v="0"/>
    <n v="0"/>
    <s v="wash"/>
    <s v="Produits d'hygiène et assainissement"/>
    <s v="En espèces (Gourde)"/>
    <n v="1"/>
    <n v="0"/>
    <n v="0"/>
    <n v="0"/>
    <n v="0"/>
    <n v="0"/>
    <n v="0"/>
    <n v="0"/>
    <n v="0"/>
    <n v="0"/>
    <s v=""/>
    <x v="3"/>
    <s v="Je ne sais pas / Je ne souhaite pas répondre"/>
  </r>
  <r>
    <x v="0"/>
    <s v=""/>
    <s v=""/>
    <x v="0"/>
    <s v=""/>
    <s v=""/>
    <s v=""/>
    <s v=""/>
    <s v=""/>
    <s v=""/>
    <s v=""/>
    <s v=""/>
    <s v=""/>
    <s v=""/>
    <s v=""/>
    <s v=""/>
    <s v=""/>
    <s v=""/>
    <s v=""/>
    <s v=""/>
    <s v=""/>
    <s v=""/>
    <s v=""/>
    <s v=""/>
    <s v=""/>
    <s v=""/>
    <s v=""/>
    <x v="0"/>
    <s v=""/>
  </r>
  <r>
    <x v="0"/>
    <s v=""/>
    <s v=""/>
    <x v="0"/>
    <s v=""/>
    <s v=""/>
    <s v=""/>
    <s v=""/>
    <s v=""/>
    <s v=""/>
    <s v=""/>
    <s v=""/>
    <s v=""/>
    <s v=""/>
    <s v=""/>
    <s v=""/>
    <s v=""/>
    <s v=""/>
    <s v=""/>
    <s v=""/>
    <s v=""/>
    <s v=""/>
    <s v=""/>
    <s v=""/>
    <s v=""/>
    <s v=""/>
    <s v=""/>
    <x v="0"/>
    <s v=""/>
  </r>
  <r>
    <x v="1"/>
    <s v=""/>
    <s v=""/>
    <x v="0"/>
    <s v=""/>
    <s v=""/>
    <s v=""/>
    <s v=""/>
    <s v=""/>
    <s v=""/>
    <s v=""/>
    <s v=""/>
    <s v=""/>
    <s v=""/>
    <s v=""/>
    <s v=""/>
    <s v=""/>
    <s v=""/>
    <s v=""/>
    <s v=""/>
    <s v=""/>
    <s v=""/>
    <s v=""/>
    <s v=""/>
    <s v=""/>
    <s v=""/>
    <s v=""/>
    <x v="0"/>
    <s v=""/>
  </r>
  <r>
    <x v="0"/>
    <s v=""/>
    <s v=""/>
    <x v="1"/>
    <s v=""/>
    <s v="Charbon de bois"/>
    <n v="0"/>
    <n v="0"/>
    <n v="0"/>
    <n v="0"/>
    <n v="0"/>
    <n v="1"/>
    <n v="0"/>
    <s v="charbon"/>
    <s v="Charbon de bois"/>
    <s v="En espèces (Gourde)"/>
    <n v="1"/>
    <n v="0"/>
    <n v="0"/>
    <n v="0"/>
    <n v="0"/>
    <n v="0"/>
    <n v="0"/>
    <n v="0"/>
    <n v="0"/>
    <n v="0"/>
    <s v=""/>
    <x v="3"/>
    <s v="Entre 21 et 60"/>
  </r>
  <r>
    <x v="0"/>
    <s v=""/>
    <s v=""/>
    <x v="1"/>
    <s v=""/>
    <s v="Charbon de bois"/>
    <n v="0"/>
    <n v="0"/>
    <n v="0"/>
    <n v="0"/>
    <n v="0"/>
    <n v="1"/>
    <n v="0"/>
    <s v="charbon"/>
    <s v="Charbon de bois"/>
    <s v="En espèces (Gourde) Coupon"/>
    <n v="1"/>
    <n v="0"/>
    <n v="0"/>
    <n v="0"/>
    <n v="0"/>
    <n v="0"/>
    <n v="1"/>
    <n v="0"/>
    <n v="0"/>
    <n v="0"/>
    <s v=""/>
    <x v="3"/>
    <s v="Entre 21 et 60"/>
  </r>
  <r>
    <x v="0"/>
    <s v=""/>
    <s v=""/>
    <x v="1"/>
    <s v=""/>
    <s v="Charbon de bois"/>
    <n v="0"/>
    <n v="0"/>
    <n v="0"/>
    <n v="0"/>
    <n v="0"/>
    <n v="1"/>
    <n v="0"/>
    <s v="charbon"/>
    <s v="Charbon de bois"/>
    <s v="En espèces (Gourde)"/>
    <n v="1"/>
    <n v="0"/>
    <n v="0"/>
    <n v="0"/>
    <n v="0"/>
    <n v="0"/>
    <n v="0"/>
    <n v="0"/>
    <n v="0"/>
    <n v="0"/>
    <s v=""/>
    <x v="3"/>
    <s v="Moins de 20"/>
  </r>
  <r>
    <x v="0"/>
    <s v=""/>
    <s v=""/>
    <x v="1"/>
    <s v=""/>
    <s v="Charbon de bois"/>
    <n v="0"/>
    <n v="0"/>
    <n v="0"/>
    <n v="0"/>
    <n v="0"/>
    <n v="1"/>
    <n v="0"/>
    <s v="charbon"/>
    <s v="Charbon de bois"/>
    <s v="En espèces (Gourde)"/>
    <n v="1"/>
    <n v="0"/>
    <n v="0"/>
    <n v="0"/>
    <n v="0"/>
    <n v="0"/>
    <n v="0"/>
    <n v="0"/>
    <n v="0"/>
    <n v="0"/>
    <s v=""/>
    <x v="1"/>
    <s v="Moins de 20"/>
  </r>
  <r>
    <x v="0"/>
    <s v=""/>
    <s v=""/>
    <x v="1"/>
    <s v=""/>
    <s v="Nourriture"/>
    <n v="1"/>
    <n v="0"/>
    <n v="0"/>
    <n v="0"/>
    <n v="0"/>
    <n v="0"/>
    <n v="0"/>
    <s v="nourriture"/>
    <s v="Nourriture "/>
    <s v="En espèces (Gourde) A crédit partiel"/>
    <n v="1"/>
    <n v="0"/>
    <n v="0"/>
    <n v="0"/>
    <n v="1"/>
    <n v="0"/>
    <n v="0"/>
    <n v="0"/>
    <n v="0"/>
    <n v="0"/>
    <s v=""/>
    <x v="1"/>
    <s v="Moins de 20"/>
  </r>
  <r>
    <x v="0"/>
    <s v=""/>
    <s v=""/>
    <x v="2"/>
    <s v=""/>
    <s v="Nourriture"/>
    <n v="1"/>
    <n v="0"/>
    <n v="0"/>
    <n v="0"/>
    <n v="0"/>
    <n v="0"/>
    <n v="0"/>
    <s v="nourriture"/>
    <s v="Nourriture "/>
    <s v="En espèces (Gourde) A crédit partiel"/>
    <n v="1"/>
    <n v="0"/>
    <n v="0"/>
    <n v="0"/>
    <n v="1"/>
    <n v="0"/>
    <n v="0"/>
    <n v="0"/>
    <n v="0"/>
    <n v="0"/>
    <s v=""/>
    <x v="3"/>
    <s v="Moins de 20"/>
  </r>
  <r>
    <x v="0"/>
    <s v=""/>
    <s v=""/>
    <x v="0"/>
    <s v=""/>
    <s v=""/>
    <s v=""/>
    <s v=""/>
    <s v=""/>
    <s v=""/>
    <s v=""/>
    <s v=""/>
    <s v=""/>
    <s v=""/>
    <s v=""/>
    <s v=""/>
    <s v=""/>
    <s v=""/>
    <s v=""/>
    <s v=""/>
    <s v=""/>
    <s v=""/>
    <s v=""/>
    <s v=""/>
    <s v=""/>
    <s v=""/>
    <s v=""/>
    <x v="0"/>
    <s v=""/>
  </r>
  <r>
    <x v="0"/>
    <s v=""/>
    <s v=""/>
    <x v="0"/>
    <s v=""/>
    <s v=""/>
    <s v=""/>
    <s v=""/>
    <s v=""/>
    <s v=""/>
    <s v=""/>
    <s v=""/>
    <s v=""/>
    <s v=""/>
    <s v=""/>
    <s v=""/>
    <s v=""/>
    <s v=""/>
    <s v=""/>
    <s v=""/>
    <s v=""/>
    <s v=""/>
    <s v=""/>
    <s v=""/>
    <s v=""/>
    <s v=""/>
    <s v=""/>
    <x v="0"/>
    <s v=""/>
  </r>
  <r>
    <x v="0"/>
    <s v=""/>
    <s v=""/>
    <x v="1"/>
    <s v=""/>
    <s v="Ustensiles de cuisine (casseroles, cuillères, etc.)"/>
    <n v="0"/>
    <n v="0"/>
    <n v="0"/>
    <n v="1"/>
    <n v="0"/>
    <n v="0"/>
    <n v="0"/>
    <s v="cuisine"/>
    <s v="Ustensiles de cuisine (casseroles, cuillères, etc.)"/>
    <s v="En espèces (Gourde)"/>
    <n v="1"/>
    <n v="0"/>
    <n v="0"/>
    <n v="0"/>
    <n v="0"/>
    <n v="0"/>
    <n v="0"/>
    <n v="0"/>
    <n v="0"/>
    <n v="0"/>
    <s v=""/>
    <x v="3"/>
    <s v="Moins de 20"/>
  </r>
  <r>
    <x v="1"/>
    <s v=""/>
    <s v=""/>
    <x v="0"/>
    <s v=""/>
    <s v=""/>
    <s v=""/>
    <s v=""/>
    <s v=""/>
    <s v=""/>
    <s v=""/>
    <s v=""/>
    <s v=""/>
    <s v=""/>
    <s v=""/>
    <s v=""/>
    <s v=""/>
    <s v=""/>
    <s v=""/>
    <s v=""/>
    <s v=""/>
    <s v=""/>
    <s v=""/>
    <s v=""/>
    <s v=""/>
    <s v=""/>
    <s v=""/>
    <x v="0"/>
    <s v=""/>
  </r>
  <r>
    <x v="0"/>
    <s v=""/>
    <s v=""/>
    <x v="1"/>
    <s v=""/>
    <s v="Produits d'hygiène et assainissement Ustensiles de cuisine (casseroles, cuillères, etc.)"/>
    <n v="0"/>
    <n v="1"/>
    <n v="0"/>
    <n v="1"/>
    <n v="0"/>
    <n v="0"/>
    <n v="0"/>
    <s v="wash"/>
    <s v="Produits d'hygiène et assainissement"/>
    <s v="En espèces (Gourde)"/>
    <n v="1"/>
    <n v="0"/>
    <n v="0"/>
    <n v="0"/>
    <n v="0"/>
    <n v="0"/>
    <n v="0"/>
    <n v="0"/>
    <n v="0"/>
    <n v="0"/>
    <s v=""/>
    <x v="3"/>
    <s v="Moins de 20"/>
  </r>
  <r>
    <x v="1"/>
    <s v=""/>
    <s v=""/>
    <x v="0"/>
    <s v=""/>
    <s v=""/>
    <s v=""/>
    <s v=""/>
    <s v=""/>
    <s v=""/>
    <s v=""/>
    <s v=""/>
    <s v=""/>
    <s v=""/>
    <s v=""/>
    <s v=""/>
    <s v=""/>
    <s v=""/>
    <s v=""/>
    <s v=""/>
    <s v=""/>
    <s v=""/>
    <s v=""/>
    <s v=""/>
    <s v=""/>
    <s v=""/>
    <s v=""/>
    <x v="0"/>
    <s v=""/>
  </r>
  <r>
    <x v="0"/>
    <s v=""/>
    <s v=""/>
    <x v="0"/>
    <s v=""/>
    <s v=""/>
    <s v=""/>
    <s v=""/>
    <s v=""/>
    <s v=""/>
    <s v=""/>
    <s v=""/>
    <s v=""/>
    <s v=""/>
    <s v=""/>
    <s v=""/>
    <s v=""/>
    <s v=""/>
    <s v=""/>
    <s v=""/>
    <s v=""/>
    <s v=""/>
    <s v=""/>
    <s v=""/>
    <s v=""/>
    <s v=""/>
    <s v=""/>
    <x v="0"/>
    <s v=""/>
  </r>
  <r>
    <x v="0"/>
    <s v=""/>
    <s v=""/>
    <x v="0"/>
    <s v=""/>
    <s v=""/>
    <s v=""/>
    <s v=""/>
    <s v=""/>
    <s v=""/>
    <s v=""/>
    <s v=""/>
    <s v=""/>
    <s v=""/>
    <s v=""/>
    <s v=""/>
    <s v=""/>
    <s v=""/>
    <s v=""/>
    <s v=""/>
    <s v=""/>
    <s v=""/>
    <s v=""/>
    <s v=""/>
    <s v=""/>
    <s v=""/>
    <s v=""/>
    <x v="0"/>
    <s v=""/>
  </r>
  <r>
    <x v="0"/>
    <s v=""/>
    <s v=""/>
    <x v="2"/>
    <s v=""/>
    <s v="Ustensiles de nettoyage ou de stockage de l'eau (bokit, bassine, éponge) Nourriture"/>
    <n v="1"/>
    <n v="0"/>
    <n v="0"/>
    <n v="0"/>
    <n v="1"/>
    <n v="0"/>
    <n v="0"/>
    <s v="nettoyage_stockage"/>
    <s v="Ustensiles de nettoyage ou de stockage de l'eau (bokit, bassine, éponge)"/>
    <s v="En espèces (Gourde)"/>
    <n v="1"/>
    <n v="0"/>
    <n v="0"/>
    <n v="0"/>
    <n v="0"/>
    <n v="0"/>
    <n v="0"/>
    <n v="0"/>
    <n v="0"/>
    <n v="0"/>
    <s v=""/>
    <x v="4"/>
    <s v="Moins de 20"/>
  </r>
  <r>
    <x v="1"/>
    <s v=""/>
    <s v=""/>
    <x v="3"/>
    <s v=""/>
    <s v="Produits d'hygiène et assainissement"/>
    <n v="0"/>
    <n v="1"/>
    <n v="0"/>
    <n v="0"/>
    <n v="0"/>
    <n v="0"/>
    <n v="0"/>
    <s v="wash"/>
    <s v="Produits d'hygiène et assainissement"/>
    <s v="En espèces (Gourde)"/>
    <n v="1"/>
    <n v="0"/>
    <n v="0"/>
    <n v="0"/>
    <n v="0"/>
    <n v="0"/>
    <n v="0"/>
    <n v="0"/>
    <n v="0"/>
    <n v="0"/>
    <s v=""/>
    <x v="4"/>
    <s v="Je ne sais pas / Je ne souhaite pas répondre"/>
  </r>
  <r>
    <x v="0"/>
    <s v=""/>
    <s v=""/>
    <x v="1"/>
    <s v=""/>
    <s v="Nourriture"/>
    <n v="1"/>
    <n v="0"/>
    <n v="0"/>
    <n v="0"/>
    <n v="0"/>
    <n v="0"/>
    <n v="0"/>
    <s v="nourriture"/>
    <s v="Nourriture "/>
    <s v="En espèces (Gourde)"/>
    <n v="1"/>
    <n v="0"/>
    <n v="0"/>
    <n v="0"/>
    <n v="0"/>
    <n v="0"/>
    <n v="0"/>
    <n v="0"/>
    <n v="0"/>
    <n v="0"/>
    <s v=""/>
    <x v="4"/>
    <s v="Je ne sais pas / Je ne souhaite pas répondre"/>
  </r>
  <r>
    <x v="0"/>
    <s v=""/>
    <s v=""/>
    <x v="1"/>
    <s v=""/>
    <s v="Nourriture"/>
    <n v="1"/>
    <n v="0"/>
    <n v="0"/>
    <n v="0"/>
    <n v="0"/>
    <n v="0"/>
    <n v="0"/>
    <s v="nourriture"/>
    <s v="Nourriture "/>
    <s v="En espèces (Gourde)"/>
    <n v="1"/>
    <n v="0"/>
    <n v="0"/>
    <n v="0"/>
    <n v="0"/>
    <n v="0"/>
    <n v="0"/>
    <n v="0"/>
    <n v="0"/>
    <n v="0"/>
    <s v=""/>
    <x v="1"/>
    <s v="Moins de 20"/>
  </r>
  <r>
    <x v="0"/>
    <s v=""/>
    <s v=""/>
    <x v="1"/>
    <s v=""/>
    <s v="Nourriture"/>
    <n v="1"/>
    <n v="0"/>
    <n v="0"/>
    <n v="0"/>
    <n v="0"/>
    <n v="0"/>
    <n v="0"/>
    <s v="nourriture"/>
    <s v="Nourriture "/>
    <s v="En espèces (Gourde)"/>
    <n v="1"/>
    <n v="0"/>
    <n v="0"/>
    <n v="0"/>
    <n v="0"/>
    <n v="0"/>
    <n v="0"/>
    <n v="0"/>
    <n v="0"/>
    <n v="0"/>
    <s v=""/>
    <x v="1"/>
    <s v="Moins de 20"/>
  </r>
  <r>
    <x v="0"/>
    <s v=""/>
    <s v=""/>
    <x v="3"/>
    <s v=""/>
    <s v="Produits d'hygiène et assainissement"/>
    <n v="0"/>
    <n v="1"/>
    <n v="0"/>
    <n v="0"/>
    <n v="0"/>
    <n v="0"/>
    <n v="0"/>
    <s v="wash"/>
    <s v="Produits d'hygiène et assainissement"/>
    <s v="En espèces (Gourde)"/>
    <n v="1"/>
    <n v="0"/>
    <n v="0"/>
    <n v="0"/>
    <n v="0"/>
    <n v="0"/>
    <n v="0"/>
    <n v="0"/>
    <n v="0"/>
    <n v="0"/>
    <s v=""/>
    <x v="1"/>
    <s v="Moins de 20"/>
  </r>
  <r>
    <x v="0"/>
    <s v=""/>
    <s v=""/>
    <x v="3"/>
    <s v=""/>
    <s v="Produits d'hygiène et assainissement Ustensiles de nettoyage ou de stockage de l'eau (bokit, bassine, éponge)"/>
    <n v="0"/>
    <n v="1"/>
    <n v="0"/>
    <n v="0"/>
    <n v="1"/>
    <n v="0"/>
    <n v="0"/>
    <s v="wash"/>
    <s v="Produits d'hygiène et assainissement"/>
    <s v="En espèces (Gourde)"/>
    <n v="1"/>
    <n v="0"/>
    <n v="0"/>
    <n v="0"/>
    <n v="0"/>
    <n v="0"/>
    <n v="0"/>
    <n v="0"/>
    <n v="0"/>
    <n v="0"/>
    <s v=""/>
    <x v="1"/>
    <s v="Moins de 20"/>
  </r>
  <r>
    <x v="0"/>
    <s v=""/>
    <s v=""/>
    <x v="1"/>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x v="1"/>
    <s v="Moins de 20"/>
  </r>
  <r>
    <x v="0"/>
    <s v=""/>
    <s v=""/>
    <x v="1"/>
    <s v=""/>
    <s v="Ustensiles de cuisine (casseroles, cuillères, etc.)"/>
    <n v="0"/>
    <n v="0"/>
    <n v="0"/>
    <n v="1"/>
    <n v="0"/>
    <n v="0"/>
    <n v="0"/>
    <s v="cuisine"/>
    <s v="Ustensiles de cuisine (casseroles, cuillères, etc.)"/>
    <s v="En espèces (Gourde)"/>
    <n v="1"/>
    <n v="0"/>
    <n v="0"/>
    <n v="0"/>
    <n v="0"/>
    <n v="0"/>
    <n v="0"/>
    <n v="0"/>
    <n v="0"/>
    <n v="0"/>
    <s v=""/>
    <x v="1"/>
    <s v="Moins de 20"/>
  </r>
  <r>
    <x v="0"/>
    <s v=""/>
    <s v=""/>
    <x v="1"/>
    <s v=""/>
    <s v="Couverture"/>
    <n v="0"/>
    <n v="0"/>
    <n v="1"/>
    <n v="0"/>
    <n v="0"/>
    <n v="0"/>
    <n v="0"/>
    <s v="couverture"/>
    <s v="Couverture"/>
    <s v="En espèces (Gourde)"/>
    <n v="1"/>
    <n v="0"/>
    <n v="0"/>
    <n v="0"/>
    <n v="0"/>
    <n v="0"/>
    <n v="0"/>
    <n v="0"/>
    <n v="0"/>
    <n v="0"/>
    <s v=""/>
    <x v="1"/>
    <s v="Moins de 20"/>
  </r>
  <r>
    <x v="0"/>
    <s v=""/>
    <s v=""/>
    <x v="2"/>
    <s v=""/>
    <s v="Couverture"/>
    <n v="0"/>
    <n v="0"/>
    <n v="1"/>
    <n v="0"/>
    <n v="0"/>
    <n v="0"/>
    <n v="0"/>
    <s v="couverture"/>
    <s v="Couverture"/>
    <s v="En espèces (Gourde)"/>
    <n v="1"/>
    <n v="0"/>
    <n v="0"/>
    <n v="0"/>
    <n v="0"/>
    <n v="0"/>
    <n v="0"/>
    <n v="0"/>
    <n v="0"/>
    <n v="0"/>
    <s v=""/>
    <x v="1"/>
    <s v="Moins de 20"/>
  </r>
  <r>
    <x v="0"/>
    <s v=""/>
    <s v=""/>
    <x v="1"/>
    <s v=""/>
    <s v="Charbon de bois"/>
    <n v="0"/>
    <n v="0"/>
    <n v="0"/>
    <n v="0"/>
    <n v="0"/>
    <n v="1"/>
    <n v="0"/>
    <s v="charbon"/>
    <s v="Charbon de bois"/>
    <s v="En espèces (Gourde)"/>
    <n v="1"/>
    <n v="0"/>
    <n v="0"/>
    <n v="0"/>
    <n v="0"/>
    <n v="0"/>
    <n v="0"/>
    <n v="0"/>
    <n v="0"/>
    <n v="0"/>
    <s v=""/>
    <x v="1"/>
    <s v="Moins de 20"/>
  </r>
  <r>
    <x v="0"/>
    <s v=""/>
    <s v=""/>
    <x v="1"/>
    <s v=""/>
    <s v="Charbon de bois"/>
    <n v="0"/>
    <n v="0"/>
    <n v="0"/>
    <n v="0"/>
    <n v="0"/>
    <n v="1"/>
    <n v="0"/>
    <s v="charbon"/>
    <s v="Charbon de bois"/>
    <s v="En espèces (Gourde)"/>
    <n v="1"/>
    <n v="0"/>
    <n v="0"/>
    <n v="0"/>
    <n v="0"/>
    <n v="0"/>
    <n v="0"/>
    <n v="0"/>
    <n v="0"/>
    <n v="0"/>
    <s v=""/>
    <x v="1"/>
    <s v="Moins de 20"/>
  </r>
  <r>
    <x v="1"/>
    <s v=""/>
    <s v=""/>
    <x v="0"/>
    <s v=""/>
    <s v=""/>
    <s v=""/>
    <s v=""/>
    <s v=""/>
    <s v=""/>
    <s v=""/>
    <s v=""/>
    <s v=""/>
    <s v=""/>
    <s v=""/>
    <s v=""/>
    <s v=""/>
    <s v=""/>
    <s v=""/>
    <s v=""/>
    <s v=""/>
    <s v=""/>
    <s v=""/>
    <s v=""/>
    <s v=""/>
    <s v=""/>
    <s v=""/>
    <x v="0"/>
    <s v=""/>
  </r>
  <r>
    <x v="0"/>
    <s v=""/>
    <s v=""/>
    <x v="0"/>
    <s v=""/>
    <s v=""/>
    <s v=""/>
    <s v=""/>
    <s v=""/>
    <s v=""/>
    <s v=""/>
    <s v=""/>
    <s v=""/>
    <s v=""/>
    <s v=""/>
    <s v=""/>
    <s v=""/>
    <s v=""/>
    <s v=""/>
    <s v=""/>
    <s v=""/>
    <s v=""/>
    <s v=""/>
    <s v=""/>
    <s v=""/>
    <s v=""/>
    <s v=""/>
    <x v="0"/>
    <s v=""/>
  </r>
  <r>
    <x v="0"/>
    <s v=""/>
    <s v=""/>
    <x v="0"/>
    <s v=""/>
    <s v=""/>
    <s v=""/>
    <s v=""/>
    <s v=""/>
    <s v=""/>
    <s v=""/>
    <s v=""/>
    <s v=""/>
    <s v=""/>
    <s v=""/>
    <s v=""/>
    <s v=""/>
    <s v=""/>
    <s v=""/>
    <s v=""/>
    <s v=""/>
    <s v=""/>
    <s v=""/>
    <s v=""/>
    <s v=""/>
    <s v=""/>
    <s v=""/>
    <x v="0"/>
    <s v=""/>
  </r>
  <r>
    <x v="0"/>
    <s v=""/>
    <s v=""/>
    <x v="0"/>
    <s v=""/>
    <s v=""/>
    <s v=""/>
    <s v=""/>
    <s v=""/>
    <s v=""/>
    <s v=""/>
    <s v=""/>
    <s v=""/>
    <s v=""/>
    <s v=""/>
    <s v=""/>
    <s v=""/>
    <s v=""/>
    <s v=""/>
    <s v=""/>
    <s v=""/>
    <s v=""/>
    <s v=""/>
    <s v=""/>
    <s v=""/>
    <s v=""/>
    <s v=""/>
    <x v="0"/>
    <s v=""/>
  </r>
  <r>
    <x v="0"/>
    <s v=""/>
    <s v=""/>
    <x v="0"/>
    <s v=""/>
    <s v=""/>
    <s v=""/>
    <s v=""/>
    <s v=""/>
    <s v=""/>
    <s v=""/>
    <s v=""/>
    <s v=""/>
    <s v=""/>
    <s v=""/>
    <s v=""/>
    <s v=""/>
    <s v=""/>
    <s v=""/>
    <s v=""/>
    <s v=""/>
    <s v=""/>
    <s v=""/>
    <s v=""/>
    <s v=""/>
    <s v=""/>
    <s v=""/>
    <x v="0"/>
    <s v=""/>
  </r>
  <r>
    <x v="0"/>
    <s v=""/>
    <s v=""/>
    <x v="1"/>
    <s v=""/>
    <s v="Nourriture"/>
    <n v="1"/>
    <n v="0"/>
    <n v="0"/>
    <n v="0"/>
    <n v="0"/>
    <n v="0"/>
    <n v="0"/>
    <s v="nourriture"/>
    <s v="Nourriture "/>
    <s v="En espèces (Gourde)"/>
    <n v="1"/>
    <n v="0"/>
    <n v="0"/>
    <n v="0"/>
    <n v="0"/>
    <n v="0"/>
    <n v="0"/>
    <n v="0"/>
    <n v="0"/>
    <n v="0"/>
    <s v=""/>
    <x v="1"/>
    <s v="Je ne sais pas / Je ne souhaite pas répondre"/>
  </r>
  <r>
    <x v="0"/>
    <s v=""/>
    <s v=""/>
    <x v="0"/>
    <s v=""/>
    <s v=""/>
    <s v=""/>
    <s v=""/>
    <s v=""/>
    <s v=""/>
    <s v=""/>
    <s v=""/>
    <s v=""/>
    <s v=""/>
    <s v=""/>
    <s v=""/>
    <s v=""/>
    <s v=""/>
    <s v=""/>
    <s v=""/>
    <s v=""/>
    <s v=""/>
    <s v=""/>
    <s v=""/>
    <s v=""/>
    <s v=""/>
    <s v=""/>
    <x v="0"/>
    <s v=""/>
  </r>
  <r>
    <x v="0"/>
    <s v=""/>
    <s v=""/>
    <x v="1"/>
    <s v=""/>
    <s v="Nourriture Produits d'hygiène et assainissement"/>
    <n v="1"/>
    <n v="1"/>
    <n v="0"/>
    <n v="0"/>
    <n v="0"/>
    <n v="0"/>
    <n v="0"/>
    <s v="nourriture"/>
    <s v="Nourriture "/>
    <s v="En espèces (Gourde)"/>
    <n v="1"/>
    <n v="0"/>
    <n v="0"/>
    <n v="0"/>
    <n v="0"/>
    <n v="0"/>
    <n v="0"/>
    <n v="0"/>
    <n v="0"/>
    <n v="0"/>
    <s v=""/>
    <x v="1"/>
    <s v="Je ne sais pas / Je ne souhaite pas répondre"/>
  </r>
  <r>
    <x v="1"/>
    <s v=""/>
    <s v=""/>
    <x v="0"/>
    <s v=""/>
    <s v=""/>
    <s v=""/>
    <s v=""/>
    <s v=""/>
    <s v=""/>
    <s v=""/>
    <s v=""/>
    <s v=""/>
    <s v=""/>
    <s v=""/>
    <s v=""/>
    <s v=""/>
    <s v=""/>
    <s v=""/>
    <s v=""/>
    <s v=""/>
    <s v=""/>
    <s v=""/>
    <s v=""/>
    <s v=""/>
    <s v=""/>
    <s v=""/>
    <x v="0"/>
    <s v=""/>
  </r>
  <r>
    <x v="0"/>
    <s v=""/>
    <s v=""/>
    <x v="3"/>
    <s v=""/>
    <s v="Nourriture Produits d'hygiène et assainissement"/>
    <n v="1"/>
    <n v="1"/>
    <n v="0"/>
    <n v="0"/>
    <n v="0"/>
    <n v="0"/>
    <n v="0"/>
    <s v="nourriture"/>
    <s v="Nourriture "/>
    <s v="En espèces (Gourde)"/>
    <n v="1"/>
    <n v="0"/>
    <n v="0"/>
    <n v="0"/>
    <n v="0"/>
    <n v="0"/>
    <n v="0"/>
    <n v="0"/>
    <n v="0"/>
    <n v="0"/>
    <s v=""/>
    <x v="1"/>
    <s v="Je ne sais pas / Je ne souhaite pas répondre"/>
  </r>
  <r>
    <x v="0"/>
    <s v=""/>
    <s v=""/>
    <x v="0"/>
    <s v=""/>
    <s v=""/>
    <s v=""/>
    <s v=""/>
    <s v=""/>
    <s v=""/>
    <s v=""/>
    <s v=""/>
    <s v=""/>
    <s v=""/>
    <s v=""/>
    <s v=""/>
    <s v=""/>
    <s v=""/>
    <s v=""/>
    <s v=""/>
    <s v=""/>
    <s v=""/>
    <s v=""/>
    <s v=""/>
    <s v=""/>
    <s v=""/>
    <s v=""/>
    <x v="0"/>
    <s v=""/>
  </r>
  <r>
    <x v="0"/>
    <s v=""/>
    <s v=""/>
    <x v="0"/>
    <s v=""/>
    <s v=""/>
    <s v=""/>
    <s v=""/>
    <s v=""/>
    <s v=""/>
    <s v=""/>
    <s v=""/>
    <s v=""/>
    <s v=""/>
    <s v=""/>
    <s v=""/>
    <s v=""/>
    <s v=""/>
    <s v=""/>
    <s v=""/>
    <s v=""/>
    <s v=""/>
    <s v=""/>
    <s v=""/>
    <s v=""/>
    <s v=""/>
    <s v=""/>
    <x v="0"/>
    <s v=""/>
  </r>
  <r>
    <x v="0"/>
    <s v=""/>
    <s v=""/>
    <x v="1"/>
    <s v=""/>
    <s v="Nourriture"/>
    <n v="1"/>
    <n v="0"/>
    <n v="0"/>
    <n v="0"/>
    <n v="0"/>
    <n v="0"/>
    <n v="0"/>
    <s v="nourriture"/>
    <s v="Nourriture "/>
    <s v="En espèces (Gourde)"/>
    <n v="1"/>
    <n v="0"/>
    <n v="0"/>
    <n v="0"/>
    <n v="0"/>
    <n v="0"/>
    <n v="0"/>
    <n v="0"/>
    <n v="0"/>
    <n v="0"/>
    <s v=""/>
    <x v="1"/>
    <s v="Je ne sais pas / Je ne souhaite pas répondre"/>
  </r>
  <r>
    <x v="0"/>
    <s v=""/>
    <s v=""/>
    <x v="0"/>
    <s v=""/>
    <s v=""/>
    <s v=""/>
    <s v=""/>
    <s v=""/>
    <s v=""/>
    <s v=""/>
    <s v=""/>
    <s v=""/>
    <s v=""/>
    <s v=""/>
    <s v=""/>
    <s v=""/>
    <s v=""/>
    <s v=""/>
    <s v=""/>
    <s v=""/>
    <s v=""/>
    <s v=""/>
    <s v=""/>
    <s v=""/>
    <s v=""/>
    <s v=""/>
    <x v="0"/>
    <s v=""/>
  </r>
  <r>
    <x v="0"/>
    <s v=""/>
    <s v=""/>
    <x v="0"/>
    <s v=""/>
    <s v=""/>
    <s v=""/>
    <s v=""/>
    <s v=""/>
    <s v=""/>
    <s v=""/>
    <s v=""/>
    <s v=""/>
    <s v=""/>
    <s v=""/>
    <s v=""/>
    <s v=""/>
    <s v=""/>
    <s v=""/>
    <s v=""/>
    <s v=""/>
    <s v=""/>
    <s v=""/>
    <s v=""/>
    <s v=""/>
    <s v=""/>
    <s v=""/>
    <x v="0"/>
    <s v=""/>
  </r>
  <r>
    <x v="0"/>
    <s v=""/>
    <s v=""/>
    <x v="0"/>
    <s v=""/>
    <s v=""/>
    <s v=""/>
    <s v=""/>
    <s v=""/>
    <s v=""/>
    <s v=""/>
    <s v=""/>
    <s v=""/>
    <s v=""/>
    <s v=""/>
    <s v=""/>
    <s v=""/>
    <s v=""/>
    <s v=""/>
    <s v=""/>
    <s v=""/>
    <s v=""/>
    <s v=""/>
    <s v=""/>
    <s v=""/>
    <s v=""/>
    <s v=""/>
    <x v="0"/>
    <s v=""/>
  </r>
  <r>
    <x v="1"/>
    <s v=""/>
    <s v=""/>
    <x v="3"/>
    <s v=""/>
    <s v="Charbon de bois"/>
    <n v="0"/>
    <n v="0"/>
    <n v="0"/>
    <n v="0"/>
    <n v="0"/>
    <n v="1"/>
    <n v="0"/>
    <s v="charbon"/>
    <s v="Charbon de bois"/>
    <s v="En espèces (Gourde)"/>
    <n v="1"/>
    <n v="0"/>
    <n v="0"/>
    <n v="0"/>
    <n v="0"/>
    <n v="0"/>
    <n v="0"/>
    <n v="0"/>
    <n v="0"/>
    <n v="0"/>
    <s v=""/>
    <x v="3"/>
    <s v="Moins de 20"/>
  </r>
  <r>
    <x v="0"/>
    <s v=""/>
    <s v=""/>
    <x v="0"/>
    <s v=""/>
    <s v=""/>
    <s v=""/>
    <s v=""/>
    <s v=""/>
    <s v=""/>
    <s v=""/>
    <s v=""/>
    <s v=""/>
    <s v=""/>
    <s v=""/>
    <s v=""/>
    <s v=""/>
    <s v=""/>
    <s v=""/>
    <s v=""/>
    <s v=""/>
    <s v=""/>
    <s v=""/>
    <s v=""/>
    <s v=""/>
    <s v=""/>
    <s v=""/>
    <x v="0"/>
    <s v=""/>
  </r>
  <r>
    <x v="1"/>
    <s v=""/>
    <s v=""/>
    <x v="0"/>
    <s v=""/>
    <s v=""/>
    <s v=""/>
    <s v=""/>
    <s v=""/>
    <s v=""/>
    <s v=""/>
    <s v=""/>
    <s v=""/>
    <s v=""/>
    <s v=""/>
    <s v=""/>
    <s v=""/>
    <s v=""/>
    <s v=""/>
    <s v=""/>
    <s v=""/>
    <s v=""/>
    <s v=""/>
    <s v=""/>
    <s v=""/>
    <s v=""/>
    <s v=""/>
    <x v="0"/>
    <s v=""/>
  </r>
  <r>
    <x v="0"/>
    <s v=""/>
    <s v=""/>
    <x v="0"/>
    <s v=""/>
    <s v=""/>
    <s v=""/>
    <s v=""/>
    <s v=""/>
    <s v=""/>
    <s v=""/>
    <s v=""/>
    <s v=""/>
    <s v=""/>
    <s v=""/>
    <s v=""/>
    <s v=""/>
    <s v=""/>
    <s v=""/>
    <s v=""/>
    <s v=""/>
    <s v=""/>
    <s v=""/>
    <s v=""/>
    <s v=""/>
    <s v=""/>
    <s v=""/>
    <x v="0"/>
    <s v=""/>
  </r>
  <r>
    <x v="0"/>
    <s v=""/>
    <s v=""/>
    <x v="0"/>
    <s v=""/>
    <s v=""/>
    <s v=""/>
    <s v=""/>
    <s v=""/>
    <s v=""/>
    <s v=""/>
    <s v=""/>
    <s v=""/>
    <s v=""/>
    <s v=""/>
    <s v=""/>
    <s v=""/>
    <s v=""/>
    <s v=""/>
    <s v=""/>
    <s v=""/>
    <s v=""/>
    <s v=""/>
    <s v=""/>
    <s v=""/>
    <s v=""/>
    <s v=""/>
    <x v="0"/>
    <s v=""/>
  </r>
  <r>
    <x v="1"/>
    <s v=""/>
    <s v=""/>
    <x v="3"/>
    <s v=""/>
    <s v="Charbon de bois"/>
    <n v="0"/>
    <n v="0"/>
    <n v="0"/>
    <n v="0"/>
    <n v="0"/>
    <n v="1"/>
    <n v="0"/>
    <s v="charbon"/>
    <s v="Charbon de bois"/>
    <s v="En espèces (Gourde)"/>
    <n v="1"/>
    <n v="0"/>
    <n v="0"/>
    <n v="0"/>
    <n v="0"/>
    <n v="0"/>
    <n v="0"/>
    <n v="0"/>
    <n v="0"/>
    <n v="0"/>
    <s v=""/>
    <x v="1"/>
    <s v="Moins de 20"/>
  </r>
  <r>
    <x v="0"/>
    <s v=""/>
    <s v=""/>
    <x v="3"/>
    <s v=""/>
    <s v="Charbon de bois"/>
    <n v="0"/>
    <n v="0"/>
    <n v="0"/>
    <n v="0"/>
    <n v="0"/>
    <n v="1"/>
    <n v="0"/>
    <s v="charbon"/>
    <s v="Charbon de bois"/>
    <s v="En espèces (Gourde)"/>
    <n v="1"/>
    <n v="0"/>
    <n v="0"/>
    <n v="0"/>
    <n v="0"/>
    <n v="0"/>
    <n v="0"/>
    <n v="0"/>
    <n v="0"/>
    <n v="0"/>
    <s v=""/>
    <x v="1"/>
    <s v="Entre 21 et 60"/>
  </r>
  <r>
    <x v="0"/>
    <s v=""/>
    <s v=""/>
    <x v="1"/>
    <s v=""/>
    <s v="Produits d'hygiène et assainissement Couverture"/>
    <n v="0"/>
    <n v="1"/>
    <n v="1"/>
    <n v="0"/>
    <n v="0"/>
    <n v="0"/>
    <n v="0"/>
    <s v="wash"/>
    <s v="Produits d'hygiène et assainissement"/>
    <s v="En espèces (Gourde) A crédit partiel"/>
    <n v="1"/>
    <n v="0"/>
    <n v="0"/>
    <n v="0"/>
    <n v="1"/>
    <n v="0"/>
    <n v="0"/>
    <n v="0"/>
    <n v="0"/>
    <n v="0"/>
    <s v=""/>
    <x v="4"/>
    <s v="Moins de 20"/>
  </r>
  <r>
    <x v="0"/>
    <s v=""/>
    <s v=""/>
    <x v="3"/>
    <s v=""/>
    <s v="Charbon de bois"/>
    <n v="0"/>
    <n v="0"/>
    <n v="0"/>
    <n v="0"/>
    <n v="0"/>
    <n v="1"/>
    <n v="0"/>
    <s v="charbon"/>
    <s v="Charbon de bois"/>
    <s v="En espèces (Gourde)"/>
    <n v="1"/>
    <n v="0"/>
    <n v="0"/>
    <n v="0"/>
    <n v="0"/>
    <n v="0"/>
    <n v="0"/>
    <n v="0"/>
    <n v="0"/>
    <n v="0"/>
    <s v=""/>
    <x v="1"/>
    <s v="Moins de 20"/>
  </r>
  <r>
    <x v="0"/>
    <s v=""/>
    <s v=""/>
    <x v="1"/>
    <s v=""/>
    <s v="Nourriture"/>
    <n v="1"/>
    <n v="0"/>
    <n v="0"/>
    <n v="0"/>
    <n v="0"/>
    <n v="0"/>
    <n v="0"/>
    <s v="nourriture"/>
    <s v="Nourriture "/>
    <s v="En espèces (Gourde)"/>
    <n v="1"/>
    <n v="0"/>
    <n v="0"/>
    <n v="0"/>
    <n v="0"/>
    <n v="0"/>
    <n v="0"/>
    <n v="0"/>
    <n v="0"/>
    <n v="0"/>
    <s v=""/>
    <x v="1"/>
    <s v="Entre 21 et 60"/>
  </r>
  <r>
    <x v="0"/>
    <s v=""/>
    <s v=""/>
    <x v="1"/>
    <s v=""/>
    <s v="Produits d'hygiène et assainissement Couverture"/>
    <n v="0"/>
    <n v="1"/>
    <n v="1"/>
    <n v="0"/>
    <n v="0"/>
    <n v="0"/>
    <n v="0"/>
    <s v="wash"/>
    <s v="Produits d'hygiène et assainissement"/>
    <s v="En espèces (Gourde)"/>
    <n v="1"/>
    <n v="0"/>
    <n v="0"/>
    <n v="0"/>
    <n v="0"/>
    <n v="0"/>
    <n v="0"/>
    <n v="0"/>
    <n v="0"/>
    <n v="0"/>
    <s v=""/>
    <x v="1"/>
    <s v="Moins de 20"/>
  </r>
  <r>
    <x v="0"/>
    <s v=""/>
    <s v=""/>
    <x v="1"/>
    <s v=""/>
    <s v="Nourriture"/>
    <n v="1"/>
    <n v="0"/>
    <n v="0"/>
    <n v="0"/>
    <n v="0"/>
    <n v="0"/>
    <n v="0"/>
    <s v="nourriture"/>
    <s v="Nourriture "/>
    <s v="En espèces (Gourde)"/>
    <n v="1"/>
    <n v="0"/>
    <n v="0"/>
    <n v="0"/>
    <n v="0"/>
    <n v="0"/>
    <n v="0"/>
    <n v="0"/>
    <n v="0"/>
    <n v="0"/>
    <s v=""/>
    <x v="3"/>
    <s v="Entre 21 et 60"/>
  </r>
  <r>
    <x v="0"/>
    <s v=""/>
    <s v=""/>
    <x v="1"/>
    <s v=""/>
    <s v="Produits d'hygiène et assainissement Couverture"/>
    <n v="0"/>
    <n v="1"/>
    <n v="1"/>
    <n v="0"/>
    <n v="0"/>
    <n v="0"/>
    <n v="0"/>
    <s v="wash"/>
    <s v="Produits d'hygiène et assainissement"/>
    <s v="En espèces (Gourde)"/>
    <n v="1"/>
    <n v="0"/>
    <n v="0"/>
    <n v="0"/>
    <n v="0"/>
    <n v="0"/>
    <n v="0"/>
    <n v="0"/>
    <n v="0"/>
    <n v="0"/>
    <s v=""/>
    <x v="2"/>
    <s v="Moins de 20"/>
  </r>
  <r>
    <x v="0"/>
    <s v=""/>
    <s v=""/>
    <x v="1"/>
    <s v=""/>
    <s v="Nourriture"/>
    <n v="1"/>
    <n v="0"/>
    <n v="0"/>
    <n v="0"/>
    <n v="0"/>
    <n v="0"/>
    <n v="0"/>
    <s v="nourriture"/>
    <s v="Nourriture "/>
    <s v="En espèces (Gourde)"/>
    <n v="1"/>
    <n v="0"/>
    <n v="0"/>
    <n v="0"/>
    <n v="0"/>
    <n v="0"/>
    <n v="0"/>
    <n v="0"/>
    <n v="0"/>
    <n v="0"/>
    <s v=""/>
    <x v="1"/>
    <s v="Entre 21 et 60"/>
  </r>
  <r>
    <x v="0"/>
    <s v=""/>
    <s v=""/>
    <x v="3"/>
    <s v=""/>
    <s v="Produits d'hygiène et assainissement Couverture"/>
    <n v="0"/>
    <n v="1"/>
    <n v="1"/>
    <n v="0"/>
    <n v="0"/>
    <n v="0"/>
    <n v="0"/>
    <s v="wash"/>
    <s v="Produits d'hygiène et assainissement"/>
    <s v="En espèces (Gourde)"/>
    <n v="1"/>
    <n v="0"/>
    <n v="0"/>
    <n v="0"/>
    <n v="0"/>
    <n v="0"/>
    <n v="0"/>
    <n v="0"/>
    <n v="0"/>
    <n v="0"/>
    <s v=""/>
    <x v="2"/>
    <s v="Moins de 20"/>
  </r>
  <r>
    <x v="0"/>
    <s v=""/>
    <s v=""/>
    <x v="1"/>
    <s v=""/>
    <s v="Nourriture"/>
    <n v="1"/>
    <n v="0"/>
    <n v="0"/>
    <n v="0"/>
    <n v="0"/>
    <n v="0"/>
    <n v="0"/>
    <s v="nourriture"/>
    <s v="Nourriture "/>
    <s v="En espèces (Gourde)"/>
    <n v="1"/>
    <n v="0"/>
    <n v="0"/>
    <n v="0"/>
    <n v="0"/>
    <n v="0"/>
    <n v="0"/>
    <n v="0"/>
    <n v="0"/>
    <n v="0"/>
    <s v=""/>
    <x v="1"/>
    <s v="Entre 21 et 60"/>
  </r>
  <r>
    <x v="0"/>
    <s v=""/>
    <s v=""/>
    <x v="0"/>
    <s v=""/>
    <s v=""/>
    <s v=""/>
    <s v=""/>
    <s v=""/>
    <s v=""/>
    <s v=""/>
    <s v=""/>
    <s v=""/>
    <s v=""/>
    <s v=""/>
    <s v=""/>
    <s v=""/>
    <s v=""/>
    <s v=""/>
    <s v=""/>
    <s v=""/>
    <s v=""/>
    <s v=""/>
    <s v=""/>
    <s v=""/>
    <s v=""/>
    <s v=""/>
    <x v="0"/>
    <s v=""/>
  </r>
  <r>
    <x v="0"/>
    <s v=""/>
    <s v=""/>
    <x v="0"/>
    <s v=""/>
    <s v=""/>
    <s v=""/>
    <s v=""/>
    <s v=""/>
    <s v=""/>
    <s v=""/>
    <s v=""/>
    <s v=""/>
    <s v=""/>
    <s v=""/>
    <s v=""/>
    <s v=""/>
    <s v=""/>
    <s v=""/>
    <s v=""/>
    <s v=""/>
    <s v=""/>
    <s v=""/>
    <s v=""/>
    <s v=""/>
    <s v=""/>
    <s v=""/>
    <x v="0"/>
    <s v=""/>
  </r>
  <r>
    <x v="1"/>
    <s v=""/>
    <s v=""/>
    <x v="0"/>
    <s v=""/>
    <s v=""/>
    <s v=""/>
    <s v=""/>
    <s v=""/>
    <s v=""/>
    <s v=""/>
    <s v=""/>
    <s v=""/>
    <s v=""/>
    <s v=""/>
    <s v=""/>
    <s v=""/>
    <s v=""/>
    <s v=""/>
    <s v=""/>
    <s v=""/>
    <s v=""/>
    <s v=""/>
    <s v=""/>
    <s v=""/>
    <s v=""/>
    <s v=""/>
    <x v="0"/>
    <s v=""/>
  </r>
  <r>
    <x v="1"/>
    <s v=""/>
    <s v=""/>
    <x v="0"/>
    <s v=""/>
    <s v=""/>
    <s v=""/>
    <s v=""/>
    <s v=""/>
    <s v=""/>
    <s v=""/>
    <s v=""/>
    <s v=""/>
    <s v=""/>
    <s v=""/>
    <s v=""/>
    <s v=""/>
    <s v=""/>
    <s v=""/>
    <s v=""/>
    <s v=""/>
    <s v=""/>
    <s v=""/>
    <s v=""/>
    <s v=""/>
    <s v=""/>
    <s v=""/>
    <x v="0"/>
    <s v=""/>
  </r>
  <r>
    <x v="0"/>
    <s v=""/>
    <s v=""/>
    <x v="0"/>
    <s v=""/>
    <s v=""/>
    <s v=""/>
    <s v=""/>
    <s v=""/>
    <s v=""/>
    <s v=""/>
    <s v=""/>
    <s v=""/>
    <s v=""/>
    <s v=""/>
    <s v=""/>
    <s v=""/>
    <s v=""/>
    <s v=""/>
    <s v=""/>
    <s v=""/>
    <s v=""/>
    <s v=""/>
    <s v=""/>
    <s v=""/>
    <s v=""/>
    <s v=""/>
    <x v="0"/>
    <s v=""/>
  </r>
  <r>
    <x v="0"/>
    <s v=""/>
    <s v=""/>
    <x v="1"/>
    <s v=""/>
    <s v="Ustensiles de cuisine (casseroles, cuillères, etc.) Ustensiles de nettoyage ou de stockage de l'eau (bokit, bassine, éponge)"/>
    <n v="0"/>
    <n v="0"/>
    <n v="0"/>
    <n v="1"/>
    <n v="1"/>
    <n v="0"/>
    <n v="0"/>
    <s v="cuisine"/>
    <s v="Ustensiles de cuisine (casseroles, cuillères, etc.)"/>
    <s v="En espèces (Gourde) A crédit partiel"/>
    <n v="1"/>
    <n v="0"/>
    <n v="0"/>
    <n v="0"/>
    <n v="1"/>
    <n v="0"/>
    <n v="0"/>
    <n v="0"/>
    <n v="0"/>
    <n v="0"/>
    <s v=""/>
    <x v="1"/>
    <s v="Moins de 20"/>
  </r>
  <r>
    <x v="0"/>
    <s v=""/>
    <s v=""/>
    <x v="1"/>
    <s v=""/>
    <s v="Ustensiles de cuisine (casseroles, cuillères, etc.) Ustensiles de nettoyage ou de stockage de l'eau (bokit, bassine, éponge)"/>
    <n v="0"/>
    <n v="0"/>
    <n v="0"/>
    <n v="1"/>
    <n v="1"/>
    <n v="0"/>
    <n v="0"/>
    <s v="cuisine"/>
    <s v="Ustensiles de cuisine (casseroles, cuillères, etc.)"/>
    <s v="En espèces (Gourde) A crédit partiel"/>
    <n v="1"/>
    <n v="0"/>
    <n v="0"/>
    <n v="0"/>
    <n v="1"/>
    <n v="0"/>
    <n v="0"/>
    <n v="0"/>
    <n v="0"/>
    <n v="0"/>
    <s v=""/>
    <x v="4"/>
    <s v="Entre 21 et 60"/>
  </r>
  <r>
    <x v="0"/>
    <s v=""/>
    <s v=""/>
    <x v="1"/>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x v="2"/>
    <s v="Entre 21 et 60"/>
  </r>
  <r>
    <x v="0"/>
    <s v=""/>
    <s v=""/>
    <x v="1"/>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x v="2"/>
    <s v="Entre 21 et 60"/>
  </r>
  <r>
    <x v="2"/>
    <m/>
    <m/>
    <x v="4"/>
    <m/>
    <m/>
    <m/>
    <m/>
    <m/>
    <m/>
    <m/>
    <m/>
    <m/>
    <m/>
    <m/>
    <m/>
    <m/>
    <m/>
    <m/>
    <m/>
    <m/>
    <m/>
    <m/>
    <m/>
    <m/>
    <m/>
    <m/>
    <x v="5"/>
    <m/>
  </r>
</pivotCacheRecords>
</file>

<file path=xl/pivotCache/pivotCacheRecords12.xml><?xml version="1.0" encoding="utf-8"?>
<pivotCacheRecords xmlns="http://schemas.openxmlformats.org/spreadsheetml/2006/main" xmlns:r="http://schemas.openxmlformats.org/officeDocument/2006/relationships" count="266">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Savon lessive Brosse à dent Dentifrice Papier toilette Serviettes hygiéniques Chlore en grain (nettoyage) Savon pour se laver"/>
    <n v="1"/>
    <n v="1"/>
    <n v="1"/>
    <n v="1"/>
    <n v="1"/>
    <n v="0"/>
    <n v="1"/>
    <n v="1"/>
    <n v="0"/>
    <s v="Oui"/>
    <n v="35"/>
    <n v="35"/>
    <s v=""/>
    <s v=""/>
    <s v=""/>
    <n v="35"/>
    <x v="1"/>
    <n v="15"/>
    <x v="1"/>
    <n v="60"/>
    <x v="1"/>
    <s v=""/>
    <s v=""/>
    <s v=""/>
    <s v=""/>
    <s v=""/>
    <s v=""/>
    <s v=""/>
    <s v=""/>
    <s v=""/>
    <s v=""/>
    <x v="0"/>
    <s v="Oui"/>
    <n v="25"/>
    <s v=""/>
    <s v=""/>
    <n v="25"/>
    <x v="1"/>
    <s v="Oui"/>
    <n v="75"/>
    <s v=""/>
    <s v=""/>
    <n v="75"/>
    <x v="1"/>
    <s v="Oui"/>
    <n v="100"/>
    <s v=""/>
    <s v=""/>
    <s v=""/>
    <n v="100"/>
    <x v="1"/>
    <s v="Oui"/>
    <s v=""/>
    <n v="5"/>
    <s v=""/>
    <s v=""/>
    <s v=""/>
    <s v=""/>
    <s v=""/>
    <s v=""/>
    <x v="1"/>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n v="250"/>
    <n v="96.153846153846104"/>
    <x v="1"/>
    <n v="200"/>
    <n v="86.956521739130395"/>
    <x v="1"/>
    <n v="300"/>
    <n v="103.448275862068"/>
    <x v="1"/>
    <s v=""/>
    <s v=""/>
    <x v="0"/>
    <s v=""/>
    <s v=""/>
    <x v="0"/>
    <s v=""/>
    <s v=""/>
    <s v=""/>
    <s v=""/>
    <s v=""/>
    <s v=""/>
    <s v=""/>
    <s v=""/>
    <s v=""/>
    <s v=""/>
    <s v=""/>
    <x v="0"/>
    <s v="Oui"/>
    <s v="Changement du taux de change de la Gourde"/>
    <n v="1"/>
    <n v="0"/>
    <n v="0"/>
    <n v="0"/>
    <n v="0"/>
    <n v="0"/>
    <n v="0"/>
    <n v="0"/>
    <n v="0"/>
    <n v="0"/>
    <n v="0"/>
    <n v="0"/>
    <n v="0"/>
    <n v="0"/>
    <s v=""/>
    <s v="Riz Maïs (moulu) Sucre"/>
    <n v="0"/>
    <n v="1"/>
    <n v="1"/>
    <n v="1"/>
    <n v="0"/>
    <n v="0"/>
    <n v="0"/>
    <n v="0"/>
    <s v="Non"/>
    <s v="Non"/>
    <s v="Oui"/>
    <s v="Ouest"/>
    <s v="Meme"/>
    <s v="Cité Soleil"/>
    <s v="Différent"/>
    <s v="Savon lessive Papier toilette Serviettes hygiéniques Chlore en grain (nettoyage)"/>
    <n v="1"/>
    <n v="0"/>
    <n v="0"/>
    <n v="1"/>
    <n v="1"/>
    <n v="0"/>
    <n v="1"/>
    <n v="0"/>
    <n v="0"/>
    <s v="Oui"/>
    <n v="30"/>
    <n v="30"/>
    <s v=""/>
    <s v=""/>
    <s v=""/>
    <n v="30"/>
    <x v="1"/>
    <s v=""/>
    <x v="0"/>
    <n v="50"/>
    <x v="1"/>
    <s v=""/>
    <s v=""/>
    <s v=""/>
    <s v=""/>
    <s v=""/>
    <s v=""/>
    <s v=""/>
    <s v=""/>
    <s v=""/>
    <s v=""/>
    <x v="0"/>
    <s v=""/>
    <s v=""/>
    <s v=""/>
    <s v=""/>
    <s v=""/>
    <x v="0"/>
    <s v=""/>
    <s v=""/>
    <s v=""/>
    <s v=""/>
    <s v=""/>
    <x v="0"/>
    <s v="Oui"/>
    <n v="75"/>
    <s v=""/>
    <s v=""/>
    <s v=""/>
    <n v="75"/>
    <x v="1"/>
    <s v="Oui"/>
    <s v=""/>
    <n v="5"/>
    <s v=""/>
    <s v=""/>
    <s v=""/>
    <s v=""/>
    <s v=""/>
    <s v=""/>
    <x v="1"/>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1"/>
    <n v="300"/>
    <n v="115.384615384615"/>
    <x v="1"/>
    <n v="350"/>
    <n v="152.173913043478"/>
    <x v="1"/>
    <n v="300"/>
    <n v="103.448275862068"/>
    <x v="1"/>
    <s v=""/>
    <s v=""/>
    <x v="0"/>
    <s v=""/>
    <s v=""/>
    <x v="0"/>
    <s v="Remplissage à partir de drum"/>
    <s v="Oui"/>
    <n v="900"/>
    <s v=""/>
    <s v=""/>
    <s v=""/>
    <s v=""/>
    <s v=""/>
    <s v=""/>
    <s v="NA"/>
    <n v="900"/>
    <x v="1"/>
    <s v="Non"/>
    <s v=""/>
    <s v=""/>
    <s v=""/>
    <s v=""/>
    <s v=""/>
    <s v=""/>
    <s v=""/>
    <s v=""/>
    <s v=""/>
    <s v=""/>
    <s v=""/>
    <s v=""/>
    <s v=""/>
    <s v=""/>
    <s v=""/>
    <s v=""/>
    <s v=""/>
    <s v=""/>
    <s v=""/>
    <s v=""/>
    <s v=""/>
    <s v=""/>
    <s v=""/>
    <s v=""/>
    <s v=""/>
    <s v="Non"/>
    <s v="Non"/>
    <s v="Oui"/>
    <s v="Ouest"/>
    <s v="Meme"/>
    <s v="Cité Soleil"/>
    <s v="Différent"/>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n v="300"/>
    <n v="115.384615384615"/>
    <x v="1"/>
    <n v="200"/>
    <n v="86.956521739130395"/>
    <x v="1"/>
    <n v="240"/>
    <n v="82.758620689655103"/>
    <x v="2"/>
    <n v="520"/>
    <n v="216.666666666666"/>
    <x v="1"/>
    <s v=""/>
    <s v=""/>
    <x v="0"/>
    <s v="Remplissage à partir de drum"/>
    <s v="Non"/>
    <s v=""/>
    <s v=""/>
    <s v="Mililitre"/>
    <s v="mililitre"/>
    <s v="Mililitre"/>
    <n v="571"/>
    <n v="125"/>
    <n v="828.59019264448295"/>
    <n v="828.59019264448295"/>
    <x v="2"/>
    <s v="Oui"/>
    <s v="Changement du taux de change de la Gourde Problèmes liés au transport ou au carburant Article trop cher Pas assez d'argent Pas encore eu le temps de réapprovisinner"/>
    <n v="1"/>
    <n v="1"/>
    <n v="0"/>
    <n v="0"/>
    <n v="1"/>
    <n v="1"/>
    <n v="1"/>
    <n v="0"/>
    <n v="0"/>
    <n v="0"/>
    <n v="0"/>
    <n v="0"/>
    <n v="0"/>
    <n v="0"/>
    <s v=""/>
    <s v="Sucre"/>
    <n v="0"/>
    <n v="0"/>
    <n v="0"/>
    <n v="1"/>
    <n v="0"/>
    <n v="0"/>
    <n v="0"/>
    <n v="0"/>
    <s v="Non"/>
    <s v="Non"/>
    <s v="Oui"/>
    <s v="Nippes"/>
    <s v="Meme"/>
    <s v="Miragoâne"/>
    <s v="Meme"/>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2"/>
    <n v="300"/>
    <n v="115.384615384615"/>
    <x v="1"/>
    <n v="250"/>
    <n v="108.695652173913"/>
    <x v="1"/>
    <n v="275"/>
    <n v="94.827586206896498"/>
    <x v="2"/>
    <n v="600"/>
    <n v="250"/>
    <x v="1"/>
    <n v="750"/>
    <n v="312.5"/>
    <x v="1"/>
    <s v="Remplissage à partir de drum"/>
    <s v="Oui"/>
    <n v="750"/>
    <s v=""/>
    <s v=""/>
    <s v=""/>
    <s v=""/>
    <s v=""/>
    <s v=""/>
    <s v="NA"/>
    <n v="750"/>
    <x v="1"/>
    <s v="Oui"/>
    <s v="Changement du taux de change de la Gourde Problèmes liés au transport ou au carburant Article trop cher Pas assez d'argent Pas encore eu le temps de réapprovisinner"/>
    <n v="1"/>
    <n v="1"/>
    <n v="0"/>
    <n v="0"/>
    <n v="1"/>
    <n v="1"/>
    <n v="1"/>
    <n v="0"/>
    <n v="0"/>
    <n v="0"/>
    <n v="0"/>
    <n v="0"/>
    <n v="0"/>
    <n v="0"/>
    <s v=""/>
    <s v="Riz Huile végétale"/>
    <n v="0"/>
    <n v="1"/>
    <n v="0"/>
    <n v="0"/>
    <n v="0"/>
    <n v="0"/>
    <n v="1"/>
    <n v="0"/>
    <s v="Non"/>
    <s v="Non"/>
    <s v="Oui"/>
    <s v="Nippes"/>
    <s v="Meme"/>
    <s v="Fonds des Nègres"/>
    <s v="Différent"/>
    <s v="Savon lessive Brosse à dent Dentifrice Papier toilette Serviettes hygiéniques Chlore en grain (nettoyage) Savon pour se laver"/>
    <n v="1"/>
    <n v="1"/>
    <n v="1"/>
    <n v="1"/>
    <n v="1"/>
    <n v="0"/>
    <n v="1"/>
    <n v="1"/>
    <n v="0"/>
    <s v="Oui"/>
    <n v="30"/>
    <n v="30"/>
    <s v=""/>
    <s v=""/>
    <s v=""/>
    <n v="30"/>
    <x v="2"/>
    <n v="25"/>
    <x v="2"/>
    <n v="75"/>
    <x v="2"/>
    <s v=""/>
    <s v=""/>
    <s v=""/>
    <s v=""/>
    <s v=""/>
    <s v=""/>
    <s v=""/>
    <s v=""/>
    <s v=""/>
    <s v=""/>
    <x v="0"/>
    <s v="Oui"/>
    <n v="35"/>
    <s v=""/>
    <s v=""/>
    <n v="35"/>
    <x v="2"/>
    <s v="Oui"/>
    <n v="100"/>
    <s v=""/>
    <s v=""/>
    <n v="100"/>
    <x v="2"/>
    <s v="Oui"/>
    <n v="75"/>
    <s v=""/>
    <s v=""/>
    <s v=""/>
    <n v="75"/>
    <x v="2"/>
    <s v="Oui"/>
    <s v=""/>
    <n v="5"/>
    <s v=""/>
    <s v=""/>
    <s v=""/>
    <s v=""/>
    <s v=""/>
    <s v=""/>
    <x v="2"/>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2"/>
    <n v="350"/>
    <n v="134.61538461538399"/>
    <x v="1"/>
    <n v="250"/>
    <n v="108.695652173913"/>
    <x v="1"/>
    <n v="240"/>
    <n v="82.758620689655103"/>
    <x v="2"/>
    <n v="550"/>
    <n v="229.166666666666"/>
    <x v="1"/>
    <n v="950"/>
    <n v="395.83333333333297"/>
    <x v="2"/>
    <s v="Remplissage à partir de drum"/>
    <s v="Oui"/>
    <n v="750"/>
    <s v=""/>
    <s v=""/>
    <s v=""/>
    <s v=""/>
    <s v=""/>
    <s v=""/>
    <s v="NA"/>
    <n v="750"/>
    <x v="2"/>
    <s v="Non"/>
    <s v=""/>
    <s v=""/>
    <s v=""/>
    <s v=""/>
    <s v=""/>
    <s v=""/>
    <s v=""/>
    <s v=""/>
    <s v=""/>
    <s v=""/>
    <s v=""/>
    <s v=""/>
    <s v=""/>
    <s v=""/>
    <s v=""/>
    <s v=""/>
    <s v=""/>
    <s v=""/>
    <s v=""/>
    <s v=""/>
    <s v=""/>
    <s v=""/>
    <s v=""/>
    <s v=""/>
    <s v=""/>
    <s v="Non"/>
    <s v="Non"/>
    <s v="Oui"/>
    <s v="Nippes"/>
    <s v="Meme"/>
    <s v="Fonds des Nègres"/>
    <s v="Différent"/>
    <s v="Savon lessive Brosse à dent Dentifrice Papier toilette Serviettes hygiéniques Chlore en grain (nettoyage) Savon pour se laver"/>
    <n v="1"/>
    <n v="1"/>
    <n v="1"/>
    <n v="1"/>
    <n v="1"/>
    <n v="0"/>
    <n v="1"/>
    <n v="1"/>
    <n v="0"/>
    <s v="Oui"/>
    <n v="30"/>
    <n v="30"/>
    <s v=""/>
    <s v=""/>
    <s v=""/>
    <n v="30"/>
    <x v="2"/>
    <n v="15"/>
    <x v="2"/>
    <n v="50"/>
    <x v="2"/>
    <s v=""/>
    <s v=""/>
    <s v=""/>
    <s v=""/>
    <s v=""/>
    <s v=""/>
    <s v=""/>
    <s v=""/>
    <s v=""/>
    <s v=""/>
    <x v="0"/>
    <s v="Oui"/>
    <n v="25"/>
    <s v=""/>
    <s v=""/>
    <n v="25"/>
    <x v="2"/>
    <s v="Oui"/>
    <n v="100"/>
    <s v=""/>
    <s v=""/>
    <n v="100"/>
    <x v="2"/>
    <s v="Oui"/>
    <n v="75"/>
    <s v=""/>
    <s v=""/>
    <s v=""/>
    <n v="75"/>
    <x v="2"/>
    <s v="Oui"/>
    <s v=""/>
    <n v="5"/>
    <s v=""/>
    <s v=""/>
    <s v=""/>
    <s v=""/>
    <s v=""/>
    <s v=""/>
    <x v="2"/>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2"/>
    <n v="350"/>
    <n v="134.61538461538399"/>
    <x v="1"/>
    <n v="240"/>
    <n v="104.347826086956"/>
    <x v="1"/>
    <n v="240"/>
    <n v="82.758620689655103"/>
    <x v="2"/>
    <n v="600"/>
    <n v="250"/>
    <x v="2"/>
    <s v=""/>
    <s v=""/>
    <x v="0"/>
    <s v="Remplissage à partir de drum"/>
    <s v="Non"/>
    <s v=""/>
    <s v=""/>
    <s v="Mililitre"/>
    <s v="mililitre"/>
    <s v="Mililitre"/>
    <n v="571"/>
    <n v="150"/>
    <n v="994.30823117338002"/>
    <n v="994.30823117338002"/>
    <x v="2"/>
    <s v="Non"/>
    <s v=""/>
    <s v=""/>
    <s v=""/>
    <s v=""/>
    <s v=""/>
    <s v=""/>
    <s v=""/>
    <s v=""/>
    <s v=""/>
    <s v=""/>
    <s v=""/>
    <s v=""/>
    <s v=""/>
    <s v=""/>
    <s v=""/>
    <s v=""/>
    <s v=""/>
    <s v=""/>
    <s v=""/>
    <s v=""/>
    <s v=""/>
    <s v=""/>
    <s v=""/>
    <s v=""/>
    <s v=""/>
    <s v="Non"/>
    <s v="Non"/>
    <s v="Oui"/>
    <s v="Nippes"/>
    <s v="Meme"/>
    <s v="Fonds des Nègres"/>
    <s v="Différent"/>
    <s v="Savon lessive Brosse à dent Dentifrice Papier toilette Serviettes hygiéniques Chlore en grain (nettoyage) Savon pour se laver"/>
    <n v="1"/>
    <n v="1"/>
    <n v="1"/>
    <n v="1"/>
    <n v="1"/>
    <n v="0"/>
    <n v="1"/>
    <n v="1"/>
    <n v="0"/>
    <s v="Oui"/>
    <n v="30"/>
    <n v="30"/>
    <s v=""/>
    <s v=""/>
    <s v=""/>
    <n v="30"/>
    <x v="2"/>
    <n v="15"/>
    <x v="2"/>
    <n v="75"/>
    <x v="2"/>
    <s v=""/>
    <s v=""/>
    <s v=""/>
    <s v=""/>
    <s v=""/>
    <s v=""/>
    <s v=""/>
    <s v=""/>
    <s v=""/>
    <s v=""/>
    <x v="0"/>
    <s v="Oui"/>
    <n v="25"/>
    <s v=""/>
    <s v=""/>
    <n v="25"/>
    <x v="2"/>
    <s v="Oui"/>
    <n v="125"/>
    <s v=""/>
    <s v=""/>
    <n v="125"/>
    <x v="2"/>
    <s v="Oui"/>
    <n v="75"/>
    <s v=""/>
    <s v=""/>
    <s v=""/>
    <n v="75"/>
    <x v="2"/>
    <s v="Oui"/>
    <s v=""/>
    <n v="5"/>
    <s v=""/>
    <s v=""/>
    <s v=""/>
    <s v=""/>
    <s v=""/>
    <s v=""/>
    <x v="2"/>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2"/>
    <n v="320"/>
    <n v="123.07692307692299"/>
    <x v="1"/>
    <n v="240"/>
    <n v="104.347826086956"/>
    <x v="1"/>
    <n v="270"/>
    <n v="93.103448275861993"/>
    <x v="2"/>
    <n v="600"/>
    <n v="250"/>
    <x v="1"/>
    <s v=""/>
    <s v=""/>
    <x v="0"/>
    <s v="Remplissage à partir de drum"/>
    <s v="Non"/>
    <s v=""/>
    <s v=""/>
    <s v="Mililitre"/>
    <s v="mililitre"/>
    <s v="Mililitre"/>
    <n v="571"/>
    <n v="130"/>
    <n v="861.73380035026196"/>
    <n v="861.73380035026196"/>
    <x v="2"/>
    <s v="Oui"/>
    <s v="Changement du taux de change de la Gourde Problèmes liés au transport ou au carburant Pas assez d'argent Article trop cher Pas encore eu le temps de réapprovisinner"/>
    <n v="1"/>
    <n v="1"/>
    <n v="0"/>
    <n v="0"/>
    <n v="1"/>
    <n v="1"/>
    <n v="1"/>
    <n v="0"/>
    <n v="0"/>
    <n v="0"/>
    <n v="0"/>
    <n v="0"/>
    <n v="0"/>
    <n v="0"/>
    <s v=""/>
    <s v="Sucre"/>
    <n v="0"/>
    <n v="0"/>
    <n v="0"/>
    <n v="1"/>
    <n v="0"/>
    <n v="0"/>
    <n v="0"/>
    <n v="0"/>
    <s v="Non"/>
    <s v="Non"/>
    <s v="Oui"/>
    <s v="Nippes"/>
    <s v="Meme"/>
    <s v="Fonds des Nègres"/>
    <s v="Différent"/>
    <s v="Savon lessive Brosse à dent Dentifrice Papier toilette Serviettes hygiéniques Chlore en grain (nettoyage) Savon pour se laver"/>
    <n v="1"/>
    <n v="1"/>
    <n v="1"/>
    <n v="1"/>
    <n v="1"/>
    <n v="0"/>
    <n v="1"/>
    <n v="1"/>
    <n v="0"/>
    <s v="Oui"/>
    <n v="30"/>
    <n v="30"/>
    <s v=""/>
    <s v=""/>
    <s v=""/>
    <n v="30"/>
    <x v="2"/>
    <n v="15"/>
    <x v="2"/>
    <n v="75"/>
    <x v="2"/>
    <s v=""/>
    <s v=""/>
    <s v=""/>
    <s v=""/>
    <s v=""/>
    <s v=""/>
    <s v=""/>
    <s v=""/>
    <s v=""/>
    <s v=""/>
    <x v="0"/>
    <s v="Oui"/>
    <n v="25"/>
    <s v=""/>
    <s v=""/>
    <n v="25"/>
    <x v="2"/>
    <s v="Oui"/>
    <n v="125"/>
    <s v=""/>
    <s v=""/>
    <n v="125"/>
    <x v="2"/>
    <s v="Oui"/>
    <n v="75"/>
    <s v=""/>
    <s v=""/>
    <s v=""/>
    <n v="75"/>
    <x v="2"/>
    <s v="Oui"/>
    <s v=""/>
    <n v="5"/>
    <s v=""/>
    <s v=""/>
    <s v=""/>
    <s v=""/>
    <s v=""/>
    <s v=""/>
    <x v="2"/>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n v="280"/>
    <n v="96.551724137931004"/>
    <x v="2"/>
    <s v=""/>
    <s v=""/>
    <x v="0"/>
    <s v=""/>
    <s v=""/>
    <x v="0"/>
    <s v="Bidon/Bouteille fermée."/>
    <s v="Oui"/>
    <n v="750"/>
    <s v=""/>
    <s v=""/>
    <s v=""/>
    <s v=""/>
    <s v=""/>
    <s v=""/>
    <s v="NA"/>
    <n v="750"/>
    <x v="2"/>
    <s v="Non"/>
    <s v=""/>
    <s v=""/>
    <s v=""/>
    <s v=""/>
    <s v=""/>
    <s v=""/>
    <s v=""/>
    <s v=""/>
    <s v=""/>
    <s v=""/>
    <s v=""/>
    <s v=""/>
    <s v=""/>
    <s v=""/>
    <s v=""/>
    <s v=""/>
    <s v=""/>
    <s v=""/>
    <s v=""/>
    <s v=""/>
    <s v=""/>
    <s v=""/>
    <s v=""/>
    <s v=""/>
    <s v=""/>
    <s v="Oui"/>
    <s v="Non"/>
    <s v="Oui"/>
    <s v="Nippes"/>
    <s v="Meme"/>
    <s v="Fonds des Nègres"/>
    <s v="Différent"/>
    <s v="Savon lessive Brosse à dent Dentifrice Papier toilette Serviettes hygiéniques Chlore en grain (nettoyage) Savon pour se laver"/>
    <n v="1"/>
    <n v="1"/>
    <n v="1"/>
    <n v="1"/>
    <n v="1"/>
    <n v="0"/>
    <n v="1"/>
    <n v="1"/>
    <n v="0"/>
    <s v="Oui"/>
    <n v="30"/>
    <n v="30"/>
    <s v=""/>
    <s v=""/>
    <s v=""/>
    <n v="30"/>
    <x v="2"/>
    <n v="15"/>
    <x v="2"/>
    <n v="75"/>
    <x v="2"/>
    <s v=""/>
    <s v=""/>
    <s v=""/>
    <s v=""/>
    <s v=""/>
    <s v=""/>
    <s v=""/>
    <s v=""/>
    <s v=""/>
    <s v=""/>
    <x v="0"/>
    <s v="Oui"/>
    <n v="25"/>
    <s v=""/>
    <s v=""/>
    <n v="25"/>
    <x v="2"/>
    <s v="Oui"/>
    <n v="125"/>
    <s v=""/>
    <s v=""/>
    <n v="125"/>
    <x v="2"/>
    <s v="Oui"/>
    <n v="75"/>
    <s v=""/>
    <s v=""/>
    <s v=""/>
    <n v="75"/>
    <x v="2"/>
    <s v="Oui"/>
    <s v=""/>
    <n v="5"/>
    <s v=""/>
    <s v=""/>
    <s v=""/>
    <s v=""/>
    <s v=""/>
    <s v=""/>
    <x v="2"/>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Brosse à dent Dentifrice Papier toilette Serviettes hygiéniques Savon pour se laver"/>
    <n v="0"/>
    <n v="1"/>
    <n v="1"/>
    <n v="1"/>
    <n v="1"/>
    <n v="0"/>
    <n v="0"/>
    <n v="1"/>
    <n v="0"/>
    <s v=""/>
    <s v=""/>
    <s v=""/>
    <s v=""/>
    <s v=""/>
    <s v=""/>
    <s v=""/>
    <x v="0"/>
    <n v="25"/>
    <x v="1"/>
    <n v="50"/>
    <x v="1"/>
    <s v=""/>
    <s v=""/>
    <s v=""/>
    <s v=""/>
    <s v=""/>
    <s v=""/>
    <s v=""/>
    <s v=""/>
    <s v=""/>
    <s v=""/>
    <x v="0"/>
    <s v="Oui"/>
    <n v="50"/>
    <s v=""/>
    <s v=""/>
    <n v="50"/>
    <x v="1"/>
    <s v="Oui"/>
    <n v="150"/>
    <s v=""/>
    <s v=""/>
    <n v="150"/>
    <x v="1"/>
    <s v="Oui"/>
    <n v="75"/>
    <s v=""/>
    <s v=""/>
    <s v=""/>
    <n v="75"/>
    <x v="1"/>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1"/>
    <n v="250"/>
    <n v="96.153846153846104"/>
    <x v="1"/>
    <n v="180"/>
    <n v="78.260869565217305"/>
    <x v="1"/>
    <n v="240"/>
    <n v="82.758620689655103"/>
    <x v="3"/>
    <n v="450"/>
    <n v="187.5"/>
    <x v="1"/>
    <s v=""/>
    <s v=""/>
    <x v="2"/>
    <s v="Remplissage à partir de drum"/>
    <s v="Oui"/>
    <n v="800"/>
    <s v=""/>
    <s v=""/>
    <s v=""/>
    <s v=""/>
    <s v=""/>
    <s v=""/>
    <s v="NA"/>
    <n v="800"/>
    <x v="3"/>
    <s v="Oui"/>
    <s v="Produit épuisé car beaucoup de temps nécessaire pour l'approvisionnement"/>
    <n v="0"/>
    <n v="0"/>
    <n v="0"/>
    <n v="0"/>
    <n v="0"/>
    <n v="0"/>
    <n v="0"/>
    <n v="0"/>
    <n v="0"/>
    <n v="0"/>
    <n v="0"/>
    <n v="1"/>
    <n v="0"/>
    <n v="0"/>
    <s v=""/>
    <s v="Farine de blé blanche Riz Maïs (moulu) Sucre Huile végétale"/>
    <n v="1"/>
    <n v="1"/>
    <n v="1"/>
    <n v="1"/>
    <n v="0"/>
    <n v="0"/>
    <n v="1"/>
    <n v="0"/>
    <s v="Oui"/>
    <s v="Oui"/>
    <s v="Oui"/>
    <s v="Artibonite"/>
    <s v="Meme"/>
    <s v="Gonaïves"/>
    <s v="Différent"/>
    <s v=""/>
    <s v=""/>
    <s v=""/>
    <s v=""/>
    <s v=""/>
    <s v=""/>
    <s v=""/>
    <s v=""/>
    <s v=""/>
    <s v=""/>
    <s v=""/>
    <s v=""/>
    <s v=""/>
    <s v=""/>
    <s v=""/>
    <s v=""/>
    <s v=""/>
    <x v="0"/>
    <s v=""/>
    <x v="0"/>
    <s v=""/>
    <x v="0"/>
    <s v=""/>
    <s v=""/>
    <s v=""/>
    <s v=""/>
    <s v=""/>
    <s v=""/>
    <s v=""/>
    <s v=""/>
    <s v=""/>
    <s v=""/>
    <x v="0"/>
    <s v=""/>
    <s v=""/>
    <s v=""/>
    <s v=""/>
    <s v=""/>
    <x v="0"/>
    <s v=""/>
    <s v=""/>
    <s v=""/>
    <s v=""/>
    <s v=""/>
    <x v="0"/>
    <s v=""/>
    <s v=""/>
    <s v=""/>
    <s v=""/>
    <s v=""/>
    <s v=""/>
    <x v="0"/>
    <s v=""/>
    <s v=""/>
    <s v=""/>
    <s v=""/>
    <s v=""/>
    <s v=""/>
    <s v=""/>
    <s v=""/>
    <s v=""/>
    <x v="0"/>
  </r>
  <r>
    <x v="3"/>
    <n v="250"/>
    <n v="96.153846153846104"/>
    <x v="1"/>
    <n v="200"/>
    <n v="86.956521739130395"/>
    <x v="1"/>
    <n v="248"/>
    <n v="85.517241379310306"/>
    <x v="3"/>
    <n v="450"/>
    <n v="187.5"/>
    <x v="3"/>
    <s v=""/>
    <s v=""/>
    <x v="0"/>
    <s v="Remplissage à partir de drum"/>
    <s v="Oui"/>
    <n v="780"/>
    <s v=""/>
    <s v=""/>
    <s v=""/>
    <s v=""/>
    <s v=""/>
    <s v=""/>
    <s v="NA"/>
    <n v="780"/>
    <x v="3"/>
    <s v="Non"/>
    <s v=""/>
    <s v=""/>
    <s v=""/>
    <s v=""/>
    <s v=""/>
    <s v=""/>
    <s v=""/>
    <s v=""/>
    <s v=""/>
    <s v=""/>
    <s v=""/>
    <s v=""/>
    <s v=""/>
    <s v=""/>
    <s v=""/>
    <s v=""/>
    <s v=""/>
    <s v=""/>
    <s v=""/>
    <s v=""/>
    <s v=""/>
    <s v=""/>
    <s v=""/>
    <s v=""/>
    <s v=""/>
    <s v="Non"/>
    <s v="Oui"/>
    <s v="Oui"/>
    <s v="Artibonite"/>
    <s v="Meme"/>
    <s v="Gonaïves"/>
    <s v="Différent"/>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Brosse à dent Dentifrice Papier toilette Serviettes hygiéniques Savon pour se laver Chlore en grain (nettoyage)"/>
    <n v="0"/>
    <n v="1"/>
    <n v="1"/>
    <n v="1"/>
    <n v="1"/>
    <n v="0"/>
    <n v="1"/>
    <n v="1"/>
    <n v="0"/>
    <s v=""/>
    <s v=""/>
    <s v=""/>
    <s v=""/>
    <s v=""/>
    <s v=""/>
    <s v=""/>
    <x v="0"/>
    <n v="25"/>
    <x v="3"/>
    <n v="25"/>
    <x v="3"/>
    <s v=""/>
    <s v=""/>
    <s v=""/>
    <s v=""/>
    <s v=""/>
    <s v=""/>
    <s v=""/>
    <s v=""/>
    <s v=""/>
    <s v=""/>
    <x v="0"/>
    <s v="Oui"/>
    <n v="15"/>
    <s v=""/>
    <s v=""/>
    <n v="15"/>
    <x v="3"/>
    <s v="Oui"/>
    <n v="100"/>
    <s v=""/>
    <s v=""/>
    <n v="100"/>
    <x v="3"/>
    <s v="Oui"/>
    <n v="50"/>
    <s v=""/>
    <s v=""/>
    <s v=""/>
    <n v="50"/>
    <x v="3"/>
    <s v="Oui"/>
    <s v=""/>
    <n v="15"/>
    <s v=""/>
    <s v=""/>
    <s v=""/>
    <s v=""/>
    <s v=""/>
    <s v=""/>
    <x v="2"/>
  </r>
  <r>
    <x v="0"/>
    <s v=""/>
    <s v=""/>
    <x v="0"/>
    <s v=""/>
    <s v=""/>
    <x v="0"/>
    <s v=""/>
    <s v=""/>
    <x v="0"/>
    <s v=""/>
    <s v=""/>
    <x v="0"/>
    <s v=""/>
    <s v=""/>
    <x v="0"/>
    <s v=""/>
    <s v=""/>
    <s v=""/>
    <s v=""/>
    <s v=""/>
    <s v=""/>
    <s v=""/>
    <s v=""/>
    <s v=""/>
    <s v=""/>
    <s v=""/>
    <x v="0"/>
    <s v=""/>
    <s v=""/>
    <s v=""/>
    <s v=""/>
    <s v=""/>
    <s v=""/>
    <s v=""/>
    <s v=""/>
    <s v=""/>
    <s v=""/>
    <s v=""/>
    <s v=""/>
    <s v=""/>
    <s v=""/>
    <s v=""/>
    <s v=""/>
    <s v=""/>
    <s v=""/>
    <s v=""/>
    <s v=""/>
    <s v=""/>
    <s v=""/>
    <s v=""/>
    <s v=""/>
    <s v=""/>
    <s v=""/>
    <s v=""/>
    <s v=""/>
    <s v=""/>
    <s v=""/>
    <s v=""/>
    <s v=""/>
    <s v=""/>
    <s v="Savon lessive Brosse à dent Dentifrice Papier toilette Serviettes hygiéniques Chlore en grain (nettoyage) Savon pour se laver"/>
    <n v="1"/>
    <n v="1"/>
    <n v="1"/>
    <n v="1"/>
    <n v="1"/>
    <n v="0"/>
    <n v="1"/>
    <n v="1"/>
    <n v="0"/>
    <s v="Oui"/>
    <n v="30"/>
    <n v="30"/>
    <s v=""/>
    <s v=""/>
    <s v=""/>
    <n v="30"/>
    <x v="3"/>
    <n v="20"/>
    <x v="3"/>
    <n v="15"/>
    <x v="3"/>
    <s v=""/>
    <s v=""/>
    <s v=""/>
    <s v=""/>
    <s v=""/>
    <s v=""/>
    <s v=""/>
    <s v=""/>
    <s v=""/>
    <s v=""/>
    <x v="0"/>
    <s v="Oui"/>
    <n v="25"/>
    <s v=""/>
    <s v=""/>
    <n v="25"/>
    <x v="3"/>
    <s v="Oui"/>
    <n v="100"/>
    <s v=""/>
    <s v=""/>
    <n v="100"/>
    <x v="2"/>
    <s v="Oui"/>
    <n v="50"/>
    <s v=""/>
    <s v=""/>
    <s v=""/>
    <n v="50"/>
    <x v="3"/>
    <s v="Oui"/>
    <s v=""/>
    <n v="15"/>
    <s v=""/>
    <s v=""/>
    <s v=""/>
    <s v=""/>
    <s v=""/>
    <s v=""/>
    <x v="3"/>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1"/>
    <n v="300"/>
    <n v="115.384615384615"/>
    <x v="1"/>
    <n v="240"/>
    <n v="104.347826086956"/>
    <x v="1"/>
    <n v="270"/>
    <n v="93.103448275861993"/>
    <x v="1"/>
    <n v="600"/>
    <n v="250"/>
    <x v="1"/>
    <n v="750"/>
    <n v="312.5"/>
    <x v="2"/>
    <s v="Remplissage à partir de drum"/>
    <s v="Oui"/>
    <n v="800"/>
    <s v=""/>
    <s v=""/>
    <s v=""/>
    <s v=""/>
    <s v=""/>
    <s v=""/>
    <s v="NA"/>
    <n v="800"/>
    <x v="1"/>
    <s v="Oui"/>
    <s v="Changement du taux de change de la Gourde Problèmes liés au transport ou au carburant Pas assez d'argent"/>
    <n v="1"/>
    <n v="1"/>
    <n v="0"/>
    <n v="0"/>
    <n v="0"/>
    <n v="1"/>
    <n v="0"/>
    <n v="0"/>
    <n v="0"/>
    <n v="0"/>
    <n v="0"/>
    <n v="0"/>
    <n v="0"/>
    <n v="0"/>
    <s v=""/>
    <s v="Farine de blé blanche Riz Maïs (moulu) Sucre"/>
    <n v="1"/>
    <n v="1"/>
    <n v="1"/>
    <n v="1"/>
    <n v="0"/>
    <n v="0"/>
    <n v="0"/>
    <n v="0"/>
    <s v="Non"/>
    <s v="Oui"/>
    <s v="Oui"/>
    <s v="Artibonite"/>
    <s v="Meme"/>
    <s v="Gonaïves"/>
    <s v="Différent"/>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1"/>
    <n v="250"/>
    <n v="96.153846153846104"/>
    <x v="1"/>
    <n v="180"/>
    <n v="78.260869565217305"/>
    <x v="1"/>
    <n v="250"/>
    <n v="86.2068965517241"/>
    <x v="1"/>
    <s v=""/>
    <s v=""/>
    <x v="0"/>
    <n v="750"/>
    <n v="312.5"/>
    <x v="1"/>
    <s v="Remplissage à partir de drum"/>
    <s v="Oui"/>
    <n v="800"/>
    <s v=""/>
    <s v=""/>
    <s v=""/>
    <s v=""/>
    <s v=""/>
    <s v=""/>
    <s v="NA"/>
    <n v="800"/>
    <x v="1"/>
    <s v="Oui"/>
    <s v="Changement du taux de change de la Gourde Pas assez d'argent"/>
    <n v="1"/>
    <n v="0"/>
    <n v="0"/>
    <n v="0"/>
    <n v="0"/>
    <n v="1"/>
    <n v="0"/>
    <n v="0"/>
    <n v="0"/>
    <n v="0"/>
    <n v="0"/>
    <n v="0"/>
    <n v="0"/>
    <n v="0"/>
    <s v=""/>
    <s v="Farine de blé blanche Riz Maïs (moulu)"/>
    <n v="1"/>
    <n v="1"/>
    <n v="1"/>
    <n v="0"/>
    <n v="0"/>
    <n v="0"/>
    <n v="0"/>
    <n v="0"/>
    <s v="Oui"/>
    <s v="Non"/>
    <s v="Oui"/>
    <s v="Artibonite"/>
    <s v="Meme"/>
    <s v="Gonaïves"/>
    <s v="Différent"/>
    <s v="Savon lessive Brosse à dent Dentifrice Papier toilette Serviettes hygiéniques Chlore en grain (nettoyage) Savon pour se laver"/>
    <n v="1"/>
    <n v="1"/>
    <n v="1"/>
    <n v="1"/>
    <n v="1"/>
    <n v="0"/>
    <n v="1"/>
    <n v="1"/>
    <n v="0"/>
    <s v="Oui"/>
    <n v="25"/>
    <n v="25"/>
    <s v=""/>
    <s v=""/>
    <s v=""/>
    <n v="25"/>
    <x v="1"/>
    <n v="15"/>
    <x v="1"/>
    <n v="30"/>
    <x v="1"/>
    <s v=""/>
    <s v=""/>
    <s v=""/>
    <s v=""/>
    <s v=""/>
    <s v=""/>
    <s v=""/>
    <s v=""/>
    <s v=""/>
    <s v=""/>
    <x v="0"/>
    <s v="Oui"/>
    <n v="20"/>
    <s v=""/>
    <s v=""/>
    <n v="20"/>
    <x v="1"/>
    <s v="Oui"/>
    <n v="100"/>
    <s v=""/>
    <s v=""/>
    <n v="100"/>
    <x v="1"/>
    <s v="Oui"/>
    <n v="75"/>
    <s v=""/>
    <s v=""/>
    <s v=""/>
    <n v="75"/>
    <x v="1"/>
    <s v="Oui"/>
    <s v=""/>
    <n v="25"/>
    <s v=""/>
    <s v=""/>
    <s v=""/>
    <s v=""/>
    <s v=""/>
    <s v=""/>
    <x v="1"/>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Brosse à dent Dentifrice Papier toilette Serviettes hygiéniques Chlore en grain (nettoyage) Savon pour se laver"/>
    <n v="0"/>
    <n v="1"/>
    <n v="1"/>
    <n v="1"/>
    <n v="1"/>
    <n v="0"/>
    <n v="1"/>
    <n v="1"/>
    <n v="0"/>
    <s v=""/>
    <s v=""/>
    <s v=""/>
    <s v=""/>
    <s v=""/>
    <s v=""/>
    <s v=""/>
    <x v="0"/>
    <n v="15"/>
    <x v="1"/>
    <n v="30"/>
    <x v="1"/>
    <s v=""/>
    <s v=""/>
    <s v=""/>
    <s v=""/>
    <s v=""/>
    <s v=""/>
    <s v=""/>
    <s v=""/>
    <s v=""/>
    <s v=""/>
    <x v="0"/>
    <s v="Oui"/>
    <n v="15"/>
    <s v=""/>
    <s v=""/>
    <n v="15"/>
    <x v="1"/>
    <s v="Oui"/>
    <n v="60"/>
    <s v=""/>
    <s v=""/>
    <n v="60"/>
    <x v="1"/>
    <s v="Oui"/>
    <n v="75"/>
    <s v=""/>
    <s v=""/>
    <s v=""/>
    <n v="75"/>
    <x v="1"/>
    <s v="Oui"/>
    <s v=""/>
    <n v="15"/>
    <s v=""/>
    <s v=""/>
    <s v=""/>
    <s v=""/>
    <s v=""/>
    <s v=""/>
    <x v="1"/>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1"/>
    <n v="225"/>
    <n v="86.538461538461505"/>
    <x v="1"/>
    <n v="200"/>
    <n v="86.956521739130395"/>
    <x v="1"/>
    <n v="300"/>
    <n v="103.448275862068"/>
    <x v="1"/>
    <n v="500"/>
    <n v="208.333333333333"/>
    <x v="3"/>
    <s v=""/>
    <s v=""/>
    <x v="0"/>
    <s v="Remplissage à partir de drum"/>
    <s v="Oui"/>
    <n v="800"/>
    <s v=""/>
    <s v=""/>
    <s v=""/>
    <s v=""/>
    <s v=""/>
    <s v=""/>
    <s v="NA"/>
    <n v="800"/>
    <x v="1"/>
    <s v="Oui"/>
    <s v="Pas assez d'argent"/>
    <n v="0"/>
    <n v="0"/>
    <n v="0"/>
    <n v="0"/>
    <n v="0"/>
    <n v="1"/>
    <n v="0"/>
    <n v="0"/>
    <n v="0"/>
    <n v="0"/>
    <n v="0"/>
    <n v="0"/>
    <n v="0"/>
    <n v="0"/>
    <s v=""/>
    <s v="Haricot noir"/>
    <n v="0"/>
    <n v="0"/>
    <n v="0"/>
    <n v="0"/>
    <n v="1"/>
    <n v="0"/>
    <n v="0"/>
    <n v="0"/>
    <s v="Oui"/>
    <s v="Non"/>
    <s v="Oui"/>
    <s v="Artibonite"/>
    <s v="Meme"/>
    <s v="Gonaïves"/>
    <s v="Différent"/>
    <s v="Savon lessive Brosse à dent Dentifrice Papier toilette Serviettes hygiéniques Chlore en grain (nettoyage) Savon pour se laver"/>
    <n v="1"/>
    <n v="1"/>
    <n v="1"/>
    <n v="1"/>
    <n v="1"/>
    <n v="0"/>
    <n v="1"/>
    <n v="1"/>
    <n v="0"/>
    <s v="Oui"/>
    <n v="25"/>
    <n v="25"/>
    <s v=""/>
    <s v=""/>
    <s v=""/>
    <n v="25"/>
    <x v="1"/>
    <n v="15"/>
    <x v="1"/>
    <n v="25"/>
    <x v="1"/>
    <s v=""/>
    <s v=""/>
    <s v=""/>
    <s v=""/>
    <s v=""/>
    <s v=""/>
    <s v=""/>
    <s v=""/>
    <s v=""/>
    <s v=""/>
    <x v="0"/>
    <s v="Oui"/>
    <n v="25"/>
    <s v=""/>
    <s v=""/>
    <n v="25"/>
    <x v="1"/>
    <s v="Oui"/>
    <n v="100"/>
    <s v=""/>
    <s v=""/>
    <n v="100"/>
    <x v="1"/>
    <s v="Oui"/>
    <n v="75"/>
    <s v=""/>
    <s v=""/>
    <s v=""/>
    <n v="75"/>
    <x v="1"/>
    <s v="Oui"/>
    <s v=""/>
    <n v="5"/>
    <s v=""/>
    <s v=""/>
    <s v=""/>
    <s v=""/>
    <s v=""/>
    <s v=""/>
    <x v="1"/>
  </r>
  <r>
    <x v="1"/>
    <n v="225"/>
    <n v="86.538461538461505"/>
    <x v="1"/>
    <n v="200"/>
    <n v="86.956521739130395"/>
    <x v="1"/>
    <n v="300"/>
    <n v="103.448275862068"/>
    <x v="1"/>
    <n v="300"/>
    <n v="125"/>
    <x v="3"/>
    <s v=""/>
    <s v=""/>
    <x v="0"/>
    <s v="Remplissage à partir de drum"/>
    <s v="Oui"/>
    <n v="800"/>
    <s v=""/>
    <s v=""/>
    <s v=""/>
    <s v=""/>
    <s v=""/>
    <s v=""/>
    <s v="NA"/>
    <n v="800"/>
    <x v="1"/>
    <s v="Oui"/>
    <s v="Article trop cher"/>
    <n v="0"/>
    <n v="0"/>
    <n v="0"/>
    <n v="0"/>
    <n v="1"/>
    <n v="0"/>
    <n v="0"/>
    <n v="0"/>
    <n v="0"/>
    <n v="0"/>
    <n v="0"/>
    <n v="0"/>
    <n v="0"/>
    <n v="0"/>
    <s v=""/>
    <s v="Farine de blé blanche Riz Sucre"/>
    <n v="1"/>
    <n v="1"/>
    <n v="0"/>
    <n v="1"/>
    <n v="0"/>
    <n v="0"/>
    <n v="0"/>
    <n v="0"/>
    <s v="Oui"/>
    <s v="Non"/>
    <s v="Oui"/>
    <s v="Ouest"/>
    <s v="Différent"/>
    <s v="Port-au-Prince"/>
    <s v="Différent"/>
    <s v="Savon lessive Brosse à dent Dentifrice Papier toilette Serviettes hygiéniques Chlore en grain (nettoyage) Savon pour se laver"/>
    <n v="1"/>
    <n v="1"/>
    <n v="1"/>
    <n v="1"/>
    <n v="1"/>
    <n v="0"/>
    <n v="1"/>
    <n v="1"/>
    <n v="0"/>
    <s v="Oui"/>
    <n v="25"/>
    <n v="25"/>
    <s v=""/>
    <s v=""/>
    <s v=""/>
    <n v="25"/>
    <x v="1"/>
    <n v="15"/>
    <x v="1"/>
    <n v="25"/>
    <x v="1"/>
    <s v=""/>
    <s v=""/>
    <s v=""/>
    <s v=""/>
    <s v=""/>
    <s v=""/>
    <s v=""/>
    <s v=""/>
    <s v=""/>
    <s v=""/>
    <x v="0"/>
    <s v="Oui"/>
    <n v="30"/>
    <s v=""/>
    <s v=""/>
    <n v="30"/>
    <x v="1"/>
    <s v="Oui"/>
    <n v="100"/>
    <s v=""/>
    <s v=""/>
    <n v="100"/>
    <x v="1"/>
    <s v="Oui"/>
    <n v="75"/>
    <s v=""/>
    <s v=""/>
    <s v=""/>
    <n v="75"/>
    <x v="1"/>
    <s v="Oui"/>
    <s v=""/>
    <n v="5"/>
    <s v=""/>
    <s v=""/>
    <s v=""/>
    <s v=""/>
    <s v=""/>
    <s v=""/>
    <x v="1"/>
  </r>
  <r>
    <x v="1"/>
    <n v="225"/>
    <n v="86.538461538461505"/>
    <x v="1"/>
    <n v="200"/>
    <n v="86.956521739130395"/>
    <x v="1"/>
    <n v="300"/>
    <n v="103.448275862068"/>
    <x v="1"/>
    <n v="500"/>
    <n v="208.333333333333"/>
    <x v="3"/>
    <s v=""/>
    <s v=""/>
    <x v="0"/>
    <s v="Bidon/Bouteille fermée."/>
    <s v="Oui"/>
    <n v="1000"/>
    <s v=""/>
    <s v=""/>
    <s v=""/>
    <s v=""/>
    <s v=""/>
    <s v=""/>
    <s v="NA"/>
    <n v="1000"/>
    <x v="1"/>
    <s v="Oui"/>
    <s v="Article trop cher"/>
    <n v="0"/>
    <n v="0"/>
    <n v="0"/>
    <n v="0"/>
    <n v="1"/>
    <n v="0"/>
    <n v="0"/>
    <n v="0"/>
    <n v="0"/>
    <n v="0"/>
    <n v="0"/>
    <n v="0"/>
    <n v="0"/>
    <n v="0"/>
    <s v=""/>
    <s v="Huile végétale Haricot noir"/>
    <n v="0"/>
    <n v="0"/>
    <n v="0"/>
    <n v="0"/>
    <n v="1"/>
    <n v="0"/>
    <n v="1"/>
    <n v="0"/>
    <s v="Oui"/>
    <s v="Non"/>
    <s v="Oui"/>
    <s v="Ouest"/>
    <s v="Différent"/>
    <s v="Port-au-Prince"/>
    <s v="Différent"/>
    <s v="Savon lessive Brosse à dent Dentifrice Papier toilette Serviettes hygiéniques Chlore en grain (nettoyage) Savon pour se laver"/>
    <n v="1"/>
    <n v="1"/>
    <n v="1"/>
    <n v="1"/>
    <n v="1"/>
    <n v="0"/>
    <n v="1"/>
    <n v="1"/>
    <n v="0"/>
    <s v="Oui"/>
    <n v="30"/>
    <n v="30"/>
    <s v=""/>
    <s v=""/>
    <s v=""/>
    <n v="30"/>
    <x v="1"/>
    <n v="15"/>
    <x v="1"/>
    <n v="25"/>
    <x v="1"/>
    <s v=""/>
    <s v=""/>
    <s v=""/>
    <s v=""/>
    <s v=""/>
    <s v=""/>
    <s v=""/>
    <s v=""/>
    <s v=""/>
    <s v=""/>
    <x v="0"/>
    <s v="Oui"/>
    <n v="25"/>
    <s v=""/>
    <s v=""/>
    <n v="25"/>
    <x v="1"/>
    <s v="Oui"/>
    <n v="100"/>
    <s v=""/>
    <s v=""/>
    <n v="100"/>
    <x v="1"/>
    <s v="Oui"/>
    <n v="75"/>
    <s v=""/>
    <s v=""/>
    <s v=""/>
    <n v="75"/>
    <x v="1"/>
    <s v="Oui"/>
    <s v=""/>
    <n v="5"/>
    <s v=""/>
    <s v=""/>
    <s v=""/>
    <s v=""/>
    <s v=""/>
    <s v=""/>
    <x v="2"/>
  </r>
  <r>
    <x v="1"/>
    <n v="250"/>
    <n v="96.153846153846104"/>
    <x v="1"/>
    <n v="200"/>
    <n v="86.956521739130395"/>
    <x v="1"/>
    <n v="300"/>
    <n v="103.448275862068"/>
    <x v="1"/>
    <n v="500"/>
    <n v="208.333333333333"/>
    <x v="3"/>
    <s v=""/>
    <s v=""/>
    <x v="0"/>
    <s v="Bidon/Bouteille fermée."/>
    <s v="Oui"/>
    <n v="1000"/>
    <s v=""/>
    <s v=""/>
    <s v=""/>
    <s v=""/>
    <s v=""/>
    <s v=""/>
    <s v="NA"/>
    <n v="1000"/>
    <x v="1"/>
    <s v="Oui"/>
    <s v="Article trop cher"/>
    <n v="0"/>
    <n v="0"/>
    <n v="0"/>
    <n v="0"/>
    <n v="1"/>
    <n v="0"/>
    <n v="0"/>
    <n v="0"/>
    <n v="0"/>
    <n v="0"/>
    <n v="0"/>
    <n v="0"/>
    <n v="0"/>
    <n v="0"/>
    <s v=""/>
    <s v="Huile végétale"/>
    <n v="0"/>
    <n v="0"/>
    <n v="0"/>
    <n v="0"/>
    <n v="0"/>
    <n v="0"/>
    <n v="1"/>
    <n v="0"/>
    <s v="Non"/>
    <s v="Non"/>
    <s v="Oui"/>
    <s v="Artibonite"/>
    <s v="Meme"/>
    <s v="L'Estère"/>
    <s v="Meme"/>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Savon lessive Brosse à dent Dentifrice Papier toilette Serviettes hygiéniques Chlore en grain (nettoyage) Savon pour se laver"/>
    <n v="1"/>
    <n v="1"/>
    <n v="1"/>
    <n v="1"/>
    <n v="1"/>
    <n v="0"/>
    <n v="1"/>
    <n v="1"/>
    <n v="0"/>
    <s v="Oui"/>
    <n v="30"/>
    <n v="30"/>
    <s v=""/>
    <s v=""/>
    <s v=""/>
    <n v="30"/>
    <x v="1"/>
    <n v="15"/>
    <x v="1"/>
    <n v="50"/>
    <x v="1"/>
    <s v=""/>
    <s v=""/>
    <s v=""/>
    <s v=""/>
    <s v=""/>
    <s v=""/>
    <s v=""/>
    <s v=""/>
    <s v=""/>
    <s v=""/>
    <x v="0"/>
    <s v="Oui"/>
    <n v="25"/>
    <s v=""/>
    <s v=""/>
    <n v="25"/>
    <x v="1"/>
    <s v="Oui"/>
    <n v="100"/>
    <s v=""/>
    <s v=""/>
    <n v="100"/>
    <x v="1"/>
    <s v="Oui"/>
    <n v="75"/>
    <s v=""/>
    <s v=""/>
    <s v=""/>
    <n v="75"/>
    <x v="1"/>
    <s v="Oui"/>
    <s v=""/>
    <n v="5"/>
    <s v=""/>
    <s v=""/>
    <s v=""/>
    <s v=""/>
    <s v=""/>
    <s v=""/>
    <x v="2"/>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3"/>
    <n v="250"/>
    <n v="96.153846153846104"/>
    <x v="1"/>
    <n v="350"/>
    <n v="152.173913043478"/>
    <x v="1"/>
    <n v="300"/>
    <n v="103.448275862068"/>
    <x v="1"/>
    <n v="500"/>
    <n v="208.333333333333"/>
    <x v="1"/>
    <n v="750"/>
    <n v="312.5"/>
    <x v="1"/>
    <s v="Bidon/Bouteille fermée."/>
    <s v="Oui"/>
    <n v="800"/>
    <s v=""/>
    <s v=""/>
    <s v=""/>
    <s v=""/>
    <s v=""/>
    <s v=""/>
    <s v="NA"/>
    <n v="800"/>
    <x v="1"/>
    <s v="Oui"/>
    <s v="Problèmes liés au transport ou au carburant"/>
    <n v="0"/>
    <n v="1"/>
    <n v="0"/>
    <n v="0"/>
    <n v="0"/>
    <n v="0"/>
    <n v="0"/>
    <n v="0"/>
    <n v="0"/>
    <n v="0"/>
    <n v="0"/>
    <n v="0"/>
    <n v="0"/>
    <n v="0"/>
    <s v=""/>
    <s v="Sucre Farine de blé blanche Riz"/>
    <n v="1"/>
    <n v="1"/>
    <n v="0"/>
    <n v="1"/>
    <n v="0"/>
    <n v="0"/>
    <n v="0"/>
    <n v="0"/>
    <s v="Non"/>
    <s v="Non"/>
    <s v="Oui"/>
    <s v="Ouest"/>
    <s v="Meme"/>
    <s v="Cité Soleil"/>
    <s v="Meme"/>
    <s v=""/>
    <s v=""/>
    <s v=""/>
    <s v=""/>
    <s v=""/>
    <s v=""/>
    <s v=""/>
    <s v=""/>
    <s v=""/>
    <s v=""/>
    <s v=""/>
    <s v=""/>
    <s v=""/>
    <s v=""/>
    <s v=""/>
    <s v=""/>
    <s v=""/>
    <x v="0"/>
    <s v=""/>
    <x v="0"/>
    <s v=""/>
    <x v="0"/>
    <s v=""/>
    <s v=""/>
    <s v=""/>
    <s v=""/>
    <s v=""/>
    <s v=""/>
    <s v=""/>
    <s v=""/>
    <s v=""/>
    <s v=""/>
    <x v="0"/>
    <s v=""/>
    <s v=""/>
    <s v=""/>
    <s v=""/>
    <s v=""/>
    <x v="0"/>
    <s v=""/>
    <s v=""/>
    <s v=""/>
    <s v=""/>
    <s v=""/>
    <x v="0"/>
    <s v=""/>
    <s v=""/>
    <s v=""/>
    <s v=""/>
    <s v=""/>
    <s v=""/>
    <x v="0"/>
    <s v=""/>
    <s v=""/>
    <s v=""/>
    <s v=""/>
    <s v=""/>
    <s v=""/>
    <s v=""/>
    <s v=""/>
    <s v=""/>
    <x v="0"/>
  </r>
  <r>
    <x v="3"/>
    <n v="300"/>
    <n v="115.384615384615"/>
    <x v="1"/>
    <n v="325"/>
    <n v="141.304347826086"/>
    <x v="1"/>
    <n v="250"/>
    <n v="86.2068965517241"/>
    <x v="1"/>
    <n v="500"/>
    <n v="208.333333333333"/>
    <x v="1"/>
    <s v=""/>
    <s v=""/>
    <x v="0"/>
    <s v="Bidon/Bouteille fermée."/>
    <s v="Oui"/>
    <n v="700"/>
    <s v=""/>
    <s v=""/>
    <s v=""/>
    <s v=""/>
    <s v=""/>
    <s v=""/>
    <s v="NA"/>
    <n v="700"/>
    <x v="1"/>
    <s v="Non"/>
    <s v=""/>
    <s v=""/>
    <s v=""/>
    <s v=""/>
    <s v=""/>
    <s v=""/>
    <s v=""/>
    <s v=""/>
    <s v=""/>
    <s v=""/>
    <s v=""/>
    <s v=""/>
    <s v=""/>
    <s v=""/>
    <s v=""/>
    <s v=""/>
    <s v=""/>
    <s v=""/>
    <s v=""/>
    <s v=""/>
    <s v=""/>
    <s v=""/>
    <s v=""/>
    <s v=""/>
    <s v=""/>
    <s v="Oui"/>
    <s v="Oui"/>
    <s v="Oui"/>
    <s v="Ouest"/>
    <s v="Meme"/>
    <s v="Cité Soleil"/>
    <s v="Meme"/>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Brosse à dent Dentifrice Papier toilette Serviettes hygiéniques Savon pour se laver"/>
    <n v="0"/>
    <n v="1"/>
    <n v="1"/>
    <n v="1"/>
    <n v="1"/>
    <n v="0"/>
    <n v="0"/>
    <n v="1"/>
    <n v="0"/>
    <s v=""/>
    <s v=""/>
    <s v=""/>
    <s v=""/>
    <s v=""/>
    <s v=""/>
    <s v=""/>
    <x v="0"/>
    <n v="15"/>
    <x v="2"/>
    <n v="20"/>
    <x v="1"/>
    <s v=""/>
    <s v=""/>
    <s v=""/>
    <s v=""/>
    <s v=""/>
    <s v=""/>
    <s v=""/>
    <s v=""/>
    <s v=""/>
    <s v=""/>
    <x v="0"/>
    <s v="Oui"/>
    <n v="25"/>
    <s v=""/>
    <s v=""/>
    <n v="25"/>
    <x v="1"/>
    <s v="Oui"/>
    <n v="75"/>
    <s v=""/>
    <s v=""/>
    <n v="75"/>
    <x v="1"/>
    <s v="Oui"/>
    <n v="75"/>
    <s v=""/>
    <s v=""/>
    <s v=""/>
    <n v="75"/>
    <x v="1"/>
    <s v=""/>
    <s v=""/>
    <s v=""/>
    <s v=""/>
    <s v=""/>
    <s v=""/>
    <s v=""/>
    <s v=""/>
    <s v=""/>
    <x v="0"/>
  </r>
  <r>
    <x v="3"/>
    <n v="275"/>
    <n v="105.76923076923001"/>
    <x v="1"/>
    <n v="250"/>
    <n v="108.695652173913"/>
    <x v="1"/>
    <n v="350"/>
    <n v="120.689655172413"/>
    <x v="1"/>
    <n v="600"/>
    <n v="250"/>
    <x v="1"/>
    <n v="750"/>
    <n v="312.5"/>
    <x v="2"/>
    <s v="Bidon/Bouteille fermée."/>
    <s v="Oui"/>
    <n v="850"/>
    <s v=""/>
    <s v=""/>
    <s v=""/>
    <s v=""/>
    <s v=""/>
    <s v=""/>
    <s v="NA"/>
    <n v="850"/>
    <x v="1"/>
    <s v="Non"/>
    <s v=""/>
    <s v=""/>
    <s v=""/>
    <s v=""/>
    <s v=""/>
    <s v=""/>
    <s v=""/>
    <s v=""/>
    <s v=""/>
    <s v=""/>
    <s v=""/>
    <s v=""/>
    <s v=""/>
    <s v=""/>
    <s v=""/>
    <s v=""/>
    <s v=""/>
    <s v=""/>
    <s v=""/>
    <s v=""/>
    <s v=""/>
    <s v=""/>
    <s v=""/>
    <s v=""/>
    <s v=""/>
    <s v="Non"/>
    <s v="Oui"/>
    <s v="Oui"/>
    <s v="Ouest"/>
    <s v="Meme"/>
    <s v="Cité Soleil"/>
    <s v="Meme"/>
    <s v="Savon lessive Papier toilette Serviettes hygiéniques Chlore en grain (nettoyage)"/>
    <n v="1"/>
    <n v="0"/>
    <n v="0"/>
    <n v="1"/>
    <n v="1"/>
    <n v="0"/>
    <n v="1"/>
    <n v="0"/>
    <n v="0"/>
    <s v="Oui"/>
    <n v="40"/>
    <n v="40"/>
    <s v=""/>
    <s v=""/>
    <s v=""/>
    <n v="40"/>
    <x v="3"/>
    <s v=""/>
    <x v="0"/>
    <n v="25"/>
    <x v="1"/>
    <s v=""/>
    <s v=""/>
    <s v=""/>
    <s v=""/>
    <s v=""/>
    <s v=""/>
    <s v=""/>
    <s v=""/>
    <s v=""/>
    <s v=""/>
    <x v="0"/>
    <s v=""/>
    <s v=""/>
    <s v=""/>
    <s v=""/>
    <s v=""/>
    <x v="0"/>
    <s v=""/>
    <s v=""/>
    <s v=""/>
    <s v=""/>
    <s v=""/>
    <x v="0"/>
    <s v="Oui"/>
    <n v="75"/>
    <s v=""/>
    <s v=""/>
    <s v=""/>
    <n v="75"/>
    <x v="1"/>
    <s v="Oui"/>
    <s v=""/>
    <n v="10"/>
    <s v=""/>
    <s v=""/>
    <s v=""/>
    <s v=""/>
    <s v=""/>
    <s v=""/>
    <x v="1"/>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3"/>
    <n v="300"/>
    <n v="115.384615384615"/>
    <x v="1"/>
    <n v="250"/>
    <n v="108.695652173913"/>
    <x v="1"/>
    <n v="300"/>
    <n v="103.448275862068"/>
    <x v="1"/>
    <n v="600"/>
    <n v="250"/>
    <x v="1"/>
    <n v="650"/>
    <n v="270.83333333333297"/>
    <x v="1"/>
    <s v="Bidon/Bouteille fermée."/>
    <s v="Oui"/>
    <n v="600"/>
    <s v=""/>
    <s v=""/>
    <s v=""/>
    <s v=""/>
    <s v=""/>
    <s v=""/>
    <s v="NA"/>
    <n v="600"/>
    <x v="3"/>
    <s v="Oui"/>
    <s v="Produit épuisé car beaucoup de personnes ont acheté"/>
    <n v="0"/>
    <n v="0"/>
    <n v="0"/>
    <n v="0"/>
    <n v="0"/>
    <n v="0"/>
    <n v="0"/>
    <n v="0"/>
    <n v="0"/>
    <n v="0"/>
    <n v="1"/>
    <n v="0"/>
    <n v="0"/>
    <n v="0"/>
    <s v=""/>
    <s v="Riz Farine de blé blanche Sucre"/>
    <n v="1"/>
    <n v="1"/>
    <n v="0"/>
    <n v="1"/>
    <n v="0"/>
    <n v="0"/>
    <n v="0"/>
    <n v="0"/>
    <s v="Non"/>
    <s v="Oui"/>
    <s v="Oui"/>
    <s v="Ouest"/>
    <s v="Meme"/>
    <s v="Cité Soleil"/>
    <s v="Meme"/>
    <s v=""/>
    <s v=""/>
    <s v=""/>
    <s v=""/>
    <s v=""/>
    <s v=""/>
    <s v=""/>
    <s v=""/>
    <s v=""/>
    <s v=""/>
    <s v=""/>
    <s v=""/>
    <s v=""/>
    <s v=""/>
    <s v=""/>
    <s v=""/>
    <s v=""/>
    <x v="0"/>
    <s v=""/>
    <x v="0"/>
    <s v=""/>
    <x v="0"/>
    <s v=""/>
    <s v=""/>
    <s v=""/>
    <s v=""/>
    <s v=""/>
    <s v=""/>
    <s v=""/>
    <s v=""/>
    <s v=""/>
    <s v=""/>
    <x v="0"/>
    <s v=""/>
    <s v=""/>
    <s v=""/>
    <s v=""/>
    <s v=""/>
    <x v="0"/>
    <s v=""/>
    <s v=""/>
    <s v=""/>
    <s v=""/>
    <s v=""/>
    <x v="0"/>
    <s v=""/>
    <s v=""/>
    <s v=""/>
    <s v=""/>
    <s v=""/>
    <s v=""/>
    <x v="0"/>
    <s v=""/>
    <s v=""/>
    <s v=""/>
    <s v=""/>
    <s v=""/>
    <s v=""/>
    <s v=""/>
    <s v=""/>
    <s v=""/>
    <x v="0"/>
  </r>
  <r>
    <x v="3"/>
    <n v="250"/>
    <n v="96.153846153846104"/>
    <x v="1"/>
    <n v="250"/>
    <n v="108.695652173913"/>
    <x v="1"/>
    <n v="350"/>
    <n v="120.689655172413"/>
    <x v="1"/>
    <n v="650"/>
    <n v="270.83333333333297"/>
    <x v="3"/>
    <n v="650"/>
    <n v="270.83333333333297"/>
    <x v="1"/>
    <s v="Bidon/Bouteille fermée."/>
    <s v="Oui"/>
    <n v="850"/>
    <s v=""/>
    <s v=""/>
    <s v=""/>
    <s v=""/>
    <s v=""/>
    <s v=""/>
    <s v="NA"/>
    <n v="850"/>
    <x v="1"/>
    <s v="Oui"/>
    <s v="Article indisponible chez les fournisseurs Produit épuisé car beaucoup de personnes ont acheté"/>
    <n v="0"/>
    <n v="0"/>
    <n v="0"/>
    <n v="0"/>
    <n v="0"/>
    <n v="0"/>
    <n v="0"/>
    <n v="1"/>
    <n v="0"/>
    <n v="0"/>
    <n v="1"/>
    <n v="0"/>
    <n v="0"/>
    <n v="0"/>
    <s v=""/>
    <s v="Riz Maïs (moulu) Huile végétale Sucre"/>
    <n v="0"/>
    <n v="1"/>
    <n v="1"/>
    <n v="1"/>
    <n v="0"/>
    <n v="0"/>
    <n v="1"/>
    <n v="0"/>
    <s v="Non"/>
    <s v="Oui"/>
    <s v="Oui"/>
    <s v="Ouest"/>
    <s v="Meme"/>
    <s v="Cité Soleil"/>
    <s v="Meme"/>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Brosse à dent Dentifrice Serviettes hygiéniques Savon pour se laver"/>
    <n v="0"/>
    <n v="1"/>
    <n v="1"/>
    <n v="0"/>
    <n v="1"/>
    <n v="0"/>
    <n v="0"/>
    <n v="1"/>
    <n v="0"/>
    <s v=""/>
    <s v=""/>
    <s v=""/>
    <s v=""/>
    <s v=""/>
    <s v=""/>
    <s v=""/>
    <x v="0"/>
    <n v="25"/>
    <x v="2"/>
    <s v=""/>
    <x v="0"/>
    <s v=""/>
    <s v=""/>
    <s v=""/>
    <s v=""/>
    <s v=""/>
    <s v=""/>
    <s v=""/>
    <s v=""/>
    <s v=""/>
    <s v=""/>
    <x v="0"/>
    <s v="Oui"/>
    <n v="25"/>
    <s v=""/>
    <s v=""/>
    <n v="25"/>
    <x v="2"/>
    <s v="Oui"/>
    <n v="100"/>
    <s v=""/>
    <s v=""/>
    <n v="100"/>
    <x v="2"/>
    <s v="Oui"/>
    <n v="75"/>
    <s v=""/>
    <s v=""/>
    <s v=""/>
    <n v="75"/>
    <x v="2"/>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Brosse à dent Dentifrice Serviettes hygiéniques Savon pour se laver"/>
    <n v="0"/>
    <n v="1"/>
    <n v="1"/>
    <n v="0"/>
    <n v="1"/>
    <n v="0"/>
    <n v="0"/>
    <n v="1"/>
    <n v="0"/>
    <s v=""/>
    <s v=""/>
    <s v=""/>
    <s v=""/>
    <s v=""/>
    <s v=""/>
    <s v=""/>
    <x v="0"/>
    <n v="25"/>
    <x v="1"/>
    <s v=""/>
    <x v="0"/>
    <s v=""/>
    <s v=""/>
    <s v=""/>
    <s v=""/>
    <s v=""/>
    <s v=""/>
    <s v=""/>
    <s v=""/>
    <s v=""/>
    <s v=""/>
    <x v="0"/>
    <s v="Oui"/>
    <n v="25"/>
    <s v=""/>
    <s v=""/>
    <n v="25"/>
    <x v="1"/>
    <s v="Oui"/>
    <n v="100"/>
    <s v=""/>
    <s v=""/>
    <n v="100"/>
    <x v="3"/>
    <s v="Oui"/>
    <n v="75"/>
    <s v=""/>
    <s v=""/>
    <s v=""/>
    <n v="75"/>
    <x v="2"/>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1"/>
    <n v="350"/>
    <n v="134.61538461538399"/>
    <x v="1"/>
    <n v="350"/>
    <n v="152.173913043478"/>
    <x v="1"/>
    <n v="350"/>
    <n v="120.689655172413"/>
    <x v="1"/>
    <n v="700"/>
    <n v="291.666666666666"/>
    <x v="1"/>
    <n v="900"/>
    <n v="375"/>
    <x v="1"/>
    <s v="Bidon/Bouteille fermée."/>
    <s v="Oui"/>
    <n v="800"/>
    <s v=""/>
    <s v=""/>
    <s v=""/>
    <s v=""/>
    <s v=""/>
    <s v=""/>
    <s v="NA"/>
    <n v="800"/>
    <x v="3"/>
    <s v="Non"/>
    <s v=""/>
    <s v=""/>
    <s v=""/>
    <s v=""/>
    <s v=""/>
    <s v=""/>
    <s v=""/>
    <s v=""/>
    <s v=""/>
    <s v=""/>
    <s v=""/>
    <s v=""/>
    <s v=""/>
    <s v=""/>
    <s v=""/>
    <s v=""/>
    <s v=""/>
    <s v=""/>
    <s v=""/>
    <s v=""/>
    <s v=""/>
    <s v=""/>
    <s v=""/>
    <s v=""/>
    <s v=""/>
    <s v="Non"/>
    <s v="Non"/>
    <s v="Oui"/>
    <s v="Nord"/>
    <s v="Meme"/>
    <s v="Cap-Haïtien"/>
    <s v="Différent"/>
    <s v=""/>
    <s v=""/>
    <s v=""/>
    <s v=""/>
    <s v=""/>
    <s v=""/>
    <s v=""/>
    <s v=""/>
    <s v=""/>
    <s v=""/>
    <s v=""/>
    <s v=""/>
    <s v=""/>
    <s v=""/>
    <s v=""/>
    <s v=""/>
    <s v=""/>
    <x v="0"/>
    <s v=""/>
    <x v="0"/>
    <s v=""/>
    <x v="0"/>
    <s v=""/>
    <s v=""/>
    <s v=""/>
    <s v=""/>
    <s v=""/>
    <s v=""/>
    <s v=""/>
    <s v=""/>
    <s v=""/>
    <s v=""/>
    <x v="0"/>
    <s v=""/>
    <s v=""/>
    <s v=""/>
    <s v=""/>
    <s v=""/>
    <x v="0"/>
    <s v=""/>
    <s v=""/>
    <s v=""/>
    <s v=""/>
    <s v=""/>
    <x v="0"/>
    <s v=""/>
    <s v=""/>
    <s v=""/>
    <s v=""/>
    <s v=""/>
    <s v=""/>
    <x v="0"/>
    <s v=""/>
    <s v=""/>
    <s v=""/>
    <s v=""/>
    <s v=""/>
    <s v=""/>
    <s v=""/>
    <s v=""/>
    <s v=""/>
    <x v="0"/>
  </r>
  <r>
    <x v="1"/>
    <n v="350"/>
    <n v="134.61538461538399"/>
    <x v="1"/>
    <n v="280"/>
    <n v="121.739130434782"/>
    <x v="1"/>
    <n v="350"/>
    <n v="120.689655172413"/>
    <x v="1"/>
    <n v="700"/>
    <n v="291.666666666666"/>
    <x v="3"/>
    <n v="900"/>
    <n v="375"/>
    <x v="1"/>
    <s v="Bidon/Bouteille fermée."/>
    <s v="Oui"/>
    <n v="800"/>
    <s v=""/>
    <s v=""/>
    <s v=""/>
    <s v=""/>
    <s v=""/>
    <s v=""/>
    <s v="NA"/>
    <n v="800"/>
    <x v="1"/>
    <s v="Non"/>
    <s v=""/>
    <s v=""/>
    <s v=""/>
    <s v=""/>
    <s v=""/>
    <s v=""/>
    <s v=""/>
    <s v=""/>
    <s v=""/>
    <s v=""/>
    <s v=""/>
    <s v=""/>
    <s v=""/>
    <s v=""/>
    <s v=""/>
    <s v=""/>
    <s v=""/>
    <s v=""/>
    <s v=""/>
    <s v=""/>
    <s v=""/>
    <s v=""/>
    <s v=""/>
    <s v=""/>
    <s v=""/>
    <s v="Non"/>
    <s v="Non"/>
    <s v="Oui"/>
    <s v="Nord"/>
    <s v="Meme"/>
    <s v="Limonade"/>
    <s v="Meme"/>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Savon lessive Brosse à dent Dentifrice Papier toilette Serviettes hygiéniques Chlore liquide (nettoyage) Chlore en grain (nettoyage) Savon pour se laver"/>
    <n v="1"/>
    <n v="1"/>
    <n v="1"/>
    <n v="1"/>
    <n v="1"/>
    <n v="1"/>
    <n v="1"/>
    <n v="1"/>
    <n v="0"/>
    <s v="Oui"/>
    <n v="35"/>
    <n v="35"/>
    <s v=""/>
    <s v=""/>
    <s v=""/>
    <n v="35"/>
    <x v="3"/>
    <n v="15"/>
    <x v="3"/>
    <n v="20"/>
    <x v="3"/>
    <s v="Non"/>
    <s v=""/>
    <s v=""/>
    <s v="Mililitre"/>
    <s v="mililitre"/>
    <s v="mililit"/>
    <n v="100"/>
    <n v="10"/>
    <n v="100"/>
    <n v="100"/>
    <x v="1"/>
    <s v="Oui"/>
    <n v="15"/>
    <s v=""/>
    <s v=""/>
    <n v="15"/>
    <x v="1"/>
    <s v="Non"/>
    <s v=""/>
    <n v="150"/>
    <n v="75"/>
    <n v="42.5"/>
    <x v="3"/>
    <s v="Oui"/>
    <n v="75"/>
    <s v=""/>
    <s v=""/>
    <s v=""/>
    <n v="75"/>
    <x v="3"/>
    <s v="Oui"/>
    <s v=""/>
    <n v="5"/>
    <s v=""/>
    <s v=""/>
    <s v=""/>
    <s v=""/>
    <s v=""/>
    <s v=""/>
    <x v="3"/>
  </r>
  <r>
    <x v="0"/>
    <s v=""/>
    <s v=""/>
    <x v="0"/>
    <s v=""/>
    <s v=""/>
    <x v="0"/>
    <s v=""/>
    <s v=""/>
    <x v="0"/>
    <s v=""/>
    <s v=""/>
    <x v="0"/>
    <s v=""/>
    <s v=""/>
    <x v="0"/>
    <s v=""/>
    <s v=""/>
    <s v=""/>
    <s v=""/>
    <s v=""/>
    <s v=""/>
    <s v=""/>
    <s v=""/>
    <s v=""/>
    <s v=""/>
    <s v=""/>
    <x v="0"/>
    <s v=""/>
    <s v=""/>
    <s v=""/>
    <s v=""/>
    <s v=""/>
    <s v=""/>
    <s v=""/>
    <s v=""/>
    <s v=""/>
    <s v=""/>
    <s v=""/>
    <s v=""/>
    <s v=""/>
    <s v=""/>
    <s v=""/>
    <s v=""/>
    <s v=""/>
    <s v=""/>
    <s v=""/>
    <s v=""/>
    <s v=""/>
    <s v=""/>
    <s v=""/>
    <s v=""/>
    <s v=""/>
    <s v=""/>
    <s v=""/>
    <s v=""/>
    <s v=""/>
    <s v=""/>
    <s v=""/>
    <s v=""/>
    <s v=""/>
    <s v="Savon lessive Brosse à dent Dentifrice Papier toilette Serviettes hygiéniques Chlore liquide (nettoyage) Chlore en grain (nettoyage) Savon pour se laver"/>
    <n v="1"/>
    <n v="1"/>
    <n v="1"/>
    <n v="1"/>
    <n v="1"/>
    <n v="1"/>
    <n v="1"/>
    <n v="1"/>
    <n v="0"/>
    <s v="Oui"/>
    <n v="40"/>
    <n v="40"/>
    <s v=""/>
    <s v=""/>
    <s v=""/>
    <n v="40"/>
    <x v="3"/>
    <n v="15"/>
    <x v="3"/>
    <n v="20"/>
    <x v="3"/>
    <s v="Non"/>
    <s v=""/>
    <s v=""/>
    <s v="Mililitre"/>
    <s v="mililitre"/>
    <s v="mililit"/>
    <n v="100"/>
    <n v="10"/>
    <n v="100"/>
    <n v="100"/>
    <x v="1"/>
    <s v="Oui"/>
    <n v="15"/>
    <s v=""/>
    <s v=""/>
    <n v="15"/>
    <x v="3"/>
    <s v="Oui"/>
    <n v="75"/>
    <s v=""/>
    <s v=""/>
    <n v="75"/>
    <x v="3"/>
    <s v="Oui"/>
    <n v="75"/>
    <s v=""/>
    <s v=""/>
    <s v=""/>
    <n v="75"/>
    <x v="3"/>
    <s v="Oui"/>
    <s v=""/>
    <n v="5"/>
    <s v=""/>
    <s v=""/>
    <s v=""/>
    <s v=""/>
    <s v=""/>
    <s v=""/>
    <x v="3"/>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1"/>
    <n v="250"/>
    <n v="96.153846153846104"/>
    <x v="1"/>
    <n v="250"/>
    <n v="108.695652173913"/>
    <x v="1"/>
    <n v="250"/>
    <n v="86.2068965517241"/>
    <x v="1"/>
    <n v="400"/>
    <n v="166.666666666666"/>
    <x v="1"/>
    <n v="500"/>
    <n v="208.333333333333"/>
    <x v="2"/>
    <s v="Remplissage à partir de drum"/>
    <s v="Oui"/>
    <n v="800"/>
    <s v=""/>
    <s v=""/>
    <s v=""/>
    <s v=""/>
    <s v=""/>
    <s v=""/>
    <s v="NA"/>
    <n v="800"/>
    <x v="1"/>
    <s v="Oui"/>
    <s v="Produit épuisé car beaucoup de personnes ont acheté"/>
    <n v="0"/>
    <n v="0"/>
    <n v="0"/>
    <n v="0"/>
    <n v="0"/>
    <n v="0"/>
    <n v="0"/>
    <n v="0"/>
    <n v="0"/>
    <n v="0"/>
    <n v="1"/>
    <n v="0"/>
    <n v="0"/>
    <n v="0"/>
    <s v=""/>
    <s v="Farine de blé blanche Riz Sucre Haricot noir Huile végétale"/>
    <n v="1"/>
    <n v="1"/>
    <n v="0"/>
    <n v="1"/>
    <n v="1"/>
    <n v="0"/>
    <n v="1"/>
    <n v="0"/>
    <s v="Non"/>
    <s v="Non"/>
    <s v="Oui"/>
    <s v="Sud"/>
    <s v="Meme"/>
    <s v="Les Cayes"/>
    <s v="Différent"/>
    <s v=""/>
    <s v=""/>
    <s v=""/>
    <s v=""/>
    <s v=""/>
    <s v=""/>
    <s v=""/>
    <s v=""/>
    <s v=""/>
    <s v=""/>
    <s v=""/>
    <s v=""/>
    <s v=""/>
    <s v=""/>
    <s v=""/>
    <s v=""/>
    <s v=""/>
    <x v="0"/>
    <s v=""/>
    <x v="0"/>
    <s v=""/>
    <x v="0"/>
    <s v=""/>
    <s v=""/>
    <s v=""/>
    <s v=""/>
    <s v=""/>
    <s v=""/>
    <s v=""/>
    <s v=""/>
    <s v=""/>
    <s v=""/>
    <x v="0"/>
    <s v=""/>
    <s v=""/>
    <s v=""/>
    <s v=""/>
    <s v=""/>
    <x v="0"/>
    <s v=""/>
    <s v=""/>
    <s v=""/>
    <s v=""/>
    <s v=""/>
    <x v="0"/>
    <s v=""/>
    <s v=""/>
    <s v=""/>
    <s v=""/>
    <s v=""/>
    <s v=""/>
    <x v="0"/>
    <s v=""/>
    <s v=""/>
    <s v=""/>
    <s v=""/>
    <s v=""/>
    <s v=""/>
    <s v=""/>
    <s v=""/>
    <s v=""/>
    <x v="0"/>
  </r>
  <r>
    <x v="1"/>
    <n v="300"/>
    <n v="115.384615384615"/>
    <x v="1"/>
    <n v="225"/>
    <n v="97.826086956521706"/>
    <x v="2"/>
    <n v="300"/>
    <n v="103.448275862068"/>
    <x v="1"/>
    <n v="400"/>
    <n v="166.666666666666"/>
    <x v="1"/>
    <n v="500"/>
    <n v="208.333333333333"/>
    <x v="2"/>
    <s v="Remplissage à partir de drum"/>
    <s v="Oui"/>
    <n v="800"/>
    <s v=""/>
    <s v=""/>
    <s v=""/>
    <s v=""/>
    <s v=""/>
    <s v=""/>
    <s v="NA"/>
    <n v="800"/>
    <x v="1"/>
    <s v="Non"/>
    <s v=""/>
    <s v=""/>
    <s v=""/>
    <s v=""/>
    <s v=""/>
    <s v=""/>
    <s v=""/>
    <s v=""/>
    <s v=""/>
    <s v=""/>
    <s v=""/>
    <s v=""/>
    <s v=""/>
    <s v=""/>
    <s v=""/>
    <s v=""/>
    <s v=""/>
    <s v=""/>
    <s v=""/>
    <s v=""/>
    <s v=""/>
    <s v=""/>
    <s v=""/>
    <s v=""/>
    <s v=""/>
    <s v="Non"/>
    <s v="Non"/>
    <s v="Oui"/>
    <s v="Sud"/>
    <s v="Meme"/>
    <s v="Côteaux"/>
    <s v="Différent"/>
    <s v=""/>
    <s v=""/>
    <s v=""/>
    <s v=""/>
    <s v=""/>
    <s v=""/>
    <s v=""/>
    <s v=""/>
    <s v=""/>
    <s v=""/>
    <s v=""/>
    <s v=""/>
    <s v=""/>
    <s v=""/>
    <s v=""/>
    <s v=""/>
    <s v=""/>
    <x v="0"/>
    <s v=""/>
    <x v="0"/>
    <s v=""/>
    <x v="0"/>
    <s v=""/>
    <s v=""/>
    <s v=""/>
    <s v=""/>
    <s v=""/>
    <s v=""/>
    <s v=""/>
    <s v=""/>
    <s v=""/>
    <s v=""/>
    <x v="0"/>
    <s v=""/>
    <s v=""/>
    <s v=""/>
    <s v=""/>
    <s v=""/>
    <x v="0"/>
    <s v=""/>
    <s v=""/>
    <s v=""/>
    <s v=""/>
    <s v=""/>
    <x v="0"/>
    <s v=""/>
    <s v=""/>
    <s v=""/>
    <s v=""/>
    <s v=""/>
    <s v=""/>
    <x v="0"/>
    <s v=""/>
    <s v=""/>
    <s v=""/>
    <s v=""/>
    <s v=""/>
    <s v=""/>
    <s v=""/>
    <s v=""/>
    <s v=""/>
    <x v="0"/>
  </r>
  <r>
    <x v="1"/>
    <n v="250"/>
    <n v="96.153846153846104"/>
    <x v="1"/>
    <n v="200"/>
    <n v="86.956521739130395"/>
    <x v="2"/>
    <n v="250"/>
    <n v="86.2068965517241"/>
    <x v="1"/>
    <n v="400"/>
    <n v="166.666666666666"/>
    <x v="1"/>
    <n v="500"/>
    <n v="208.333333333333"/>
    <x v="2"/>
    <s v="Bidon/Bouteille fermée."/>
    <s v="Oui"/>
    <n v="850"/>
    <s v=""/>
    <s v=""/>
    <s v=""/>
    <s v=""/>
    <s v=""/>
    <s v=""/>
    <s v="NA"/>
    <n v="850"/>
    <x v="1"/>
    <s v="Non"/>
    <s v=""/>
    <s v=""/>
    <s v=""/>
    <s v=""/>
    <s v=""/>
    <s v=""/>
    <s v=""/>
    <s v=""/>
    <s v=""/>
    <s v=""/>
    <s v=""/>
    <s v=""/>
    <s v=""/>
    <s v=""/>
    <s v=""/>
    <s v=""/>
    <s v=""/>
    <s v=""/>
    <s v=""/>
    <s v=""/>
    <s v=""/>
    <s v=""/>
    <s v=""/>
    <s v=""/>
    <s v=""/>
    <s v="Non"/>
    <s v="Non"/>
    <s v="Oui"/>
    <s v="Sud"/>
    <s v="Meme"/>
    <s v="Les Cayes"/>
    <s v="Différent"/>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Savon lessive Brosse à dent Dentifrice Papier toilette Serviettes hygiéniques Chlore liquide (nettoyage) Chlore en grain (nettoyage) Savon pour se laver"/>
    <n v="1"/>
    <n v="1"/>
    <n v="1"/>
    <n v="1"/>
    <n v="1"/>
    <n v="1"/>
    <n v="1"/>
    <n v="1"/>
    <n v="0"/>
    <s v="Oui"/>
    <n v="30"/>
    <n v="30"/>
    <s v=""/>
    <s v=""/>
    <s v=""/>
    <n v="30"/>
    <x v="1"/>
    <n v="25"/>
    <x v="1"/>
    <n v="50"/>
    <x v="1"/>
    <s v="Oui"/>
    <n v="50"/>
    <s v=""/>
    <s v=""/>
    <s v=""/>
    <s v=""/>
    <s v=""/>
    <s v=""/>
    <s v="NA"/>
    <n v="50"/>
    <x v="1"/>
    <s v="Oui"/>
    <n v="25"/>
    <s v=""/>
    <s v=""/>
    <n v="25"/>
    <x v="1"/>
    <s v="Oui"/>
    <n v="75"/>
    <s v=""/>
    <s v=""/>
    <n v="75"/>
    <x v="1"/>
    <s v="Oui"/>
    <n v="75"/>
    <s v=""/>
    <s v=""/>
    <s v=""/>
    <n v="75"/>
    <x v="1"/>
    <s v="Oui"/>
    <s v=""/>
    <n v="5"/>
    <s v=""/>
    <s v=""/>
    <s v=""/>
    <s v=""/>
    <s v=""/>
    <s v=""/>
    <x v="1"/>
  </r>
  <r>
    <x v="0"/>
    <s v=""/>
    <s v=""/>
    <x v="0"/>
    <s v=""/>
    <s v=""/>
    <x v="0"/>
    <s v=""/>
    <s v=""/>
    <x v="0"/>
    <s v=""/>
    <s v=""/>
    <x v="0"/>
    <s v=""/>
    <s v=""/>
    <x v="0"/>
    <s v=""/>
    <s v=""/>
    <s v=""/>
    <s v=""/>
    <s v=""/>
    <s v=""/>
    <s v=""/>
    <s v=""/>
    <s v=""/>
    <s v=""/>
    <s v=""/>
    <x v="0"/>
    <s v=""/>
    <s v=""/>
    <s v=""/>
    <s v=""/>
    <s v=""/>
    <s v=""/>
    <s v=""/>
    <s v=""/>
    <s v=""/>
    <s v=""/>
    <s v=""/>
    <s v=""/>
    <s v=""/>
    <s v=""/>
    <s v=""/>
    <s v=""/>
    <s v=""/>
    <s v=""/>
    <s v=""/>
    <s v=""/>
    <s v=""/>
    <s v=""/>
    <s v=""/>
    <s v=""/>
    <s v=""/>
    <s v=""/>
    <s v=""/>
    <s v=""/>
    <s v=""/>
    <s v=""/>
    <s v=""/>
    <s v=""/>
    <s v=""/>
    <s v="Savon lessive Brosse à dent Dentifrice Papier toilette Serviettes hygiéniques Chlore liquide (nettoyage) Chlore en grain (nettoyage) Savon pour se laver"/>
    <n v="1"/>
    <n v="1"/>
    <n v="1"/>
    <n v="1"/>
    <n v="1"/>
    <n v="1"/>
    <n v="1"/>
    <n v="1"/>
    <n v="0"/>
    <s v="Oui"/>
    <n v="30"/>
    <n v="30"/>
    <s v=""/>
    <s v=""/>
    <s v=""/>
    <n v="30"/>
    <x v="1"/>
    <n v="25"/>
    <x v="1"/>
    <n v="25"/>
    <x v="1"/>
    <s v="Oui"/>
    <n v="50"/>
    <s v=""/>
    <s v=""/>
    <s v=""/>
    <s v=""/>
    <s v=""/>
    <s v=""/>
    <s v="NA"/>
    <n v="50"/>
    <x v="1"/>
    <s v="Oui"/>
    <n v="35"/>
    <s v=""/>
    <s v=""/>
    <n v="35"/>
    <x v="1"/>
    <s v="Oui"/>
    <n v="100"/>
    <s v=""/>
    <s v=""/>
    <n v="100"/>
    <x v="1"/>
    <s v="Oui"/>
    <n v="100"/>
    <s v=""/>
    <s v=""/>
    <s v=""/>
    <n v="100"/>
    <x v="1"/>
    <s v="Oui"/>
    <s v=""/>
    <n v="5"/>
    <s v=""/>
    <s v=""/>
    <s v=""/>
    <s v=""/>
    <s v=""/>
    <s v=""/>
    <x v="1"/>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Savon lessive Dentifrice Brosse à dent Papier toilette Serviettes hygiéniques Chlore liquide (nettoyage) Chlore en grain (nettoyage) Savon pour se laver"/>
    <n v="1"/>
    <n v="1"/>
    <n v="1"/>
    <n v="1"/>
    <n v="1"/>
    <n v="1"/>
    <n v="1"/>
    <n v="1"/>
    <n v="0"/>
    <s v="Oui"/>
    <n v="30"/>
    <n v="30"/>
    <s v=""/>
    <s v=""/>
    <s v=""/>
    <n v="30"/>
    <x v="1"/>
    <n v="25"/>
    <x v="1"/>
    <n v="25"/>
    <x v="1"/>
    <s v="Oui"/>
    <n v="50"/>
    <s v=""/>
    <s v=""/>
    <s v=""/>
    <s v=""/>
    <s v=""/>
    <s v=""/>
    <s v="NA"/>
    <n v="50"/>
    <x v="1"/>
    <s v="Oui"/>
    <n v="25"/>
    <s v=""/>
    <s v=""/>
    <n v="25"/>
    <x v="1"/>
    <s v="Oui"/>
    <n v="75"/>
    <s v=""/>
    <s v=""/>
    <n v="75"/>
    <x v="1"/>
    <s v="Oui"/>
    <n v="75"/>
    <s v=""/>
    <s v=""/>
    <s v=""/>
    <n v="75"/>
    <x v="1"/>
    <s v="Oui"/>
    <s v=""/>
    <n v="5"/>
    <s v=""/>
    <s v=""/>
    <s v=""/>
    <s v=""/>
    <s v=""/>
    <s v=""/>
    <x v="1"/>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1"/>
    <n v="300"/>
    <n v="115.384615384615"/>
    <x v="1"/>
    <n v="200"/>
    <n v="86.956521739130395"/>
    <x v="2"/>
    <n v="300"/>
    <n v="103.448275862068"/>
    <x v="1"/>
    <n v="420"/>
    <n v="175"/>
    <x v="1"/>
    <n v="550"/>
    <n v="229.166666666666"/>
    <x v="2"/>
    <s v="Bidon/Bouteille fermée."/>
    <s v="Oui"/>
    <n v="900"/>
    <s v=""/>
    <s v=""/>
    <s v=""/>
    <s v=""/>
    <s v=""/>
    <s v=""/>
    <s v="NA"/>
    <n v="900"/>
    <x v="1"/>
    <s v="Non"/>
    <s v=""/>
    <s v=""/>
    <s v=""/>
    <s v=""/>
    <s v=""/>
    <s v=""/>
    <s v=""/>
    <s v=""/>
    <s v=""/>
    <s v=""/>
    <s v=""/>
    <s v=""/>
    <s v=""/>
    <s v=""/>
    <s v=""/>
    <s v=""/>
    <s v=""/>
    <s v=""/>
    <s v=""/>
    <s v=""/>
    <s v=""/>
    <s v=""/>
    <s v=""/>
    <s v=""/>
    <s v=""/>
    <s v="Non"/>
    <s v="Non"/>
    <s v="Oui"/>
    <s v="Sud"/>
    <s v="Meme"/>
    <s v="Les Cayes"/>
    <s v="Différent"/>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Savon lessive Brosse à dent Dentifrice Papier toilette Serviettes hygiéniques Chlore liquide (nettoyage) Chlore en grain (nettoyage) Savon pour se laver"/>
    <n v="1"/>
    <n v="1"/>
    <n v="1"/>
    <n v="1"/>
    <n v="1"/>
    <n v="1"/>
    <n v="1"/>
    <n v="1"/>
    <n v="0"/>
    <s v="Oui"/>
    <n v="30"/>
    <n v="30"/>
    <s v=""/>
    <s v=""/>
    <s v=""/>
    <n v="30"/>
    <x v="1"/>
    <n v="25"/>
    <x v="1"/>
    <n v="50"/>
    <x v="1"/>
    <s v="Oui"/>
    <n v="50"/>
    <s v=""/>
    <s v=""/>
    <s v=""/>
    <s v=""/>
    <s v=""/>
    <s v=""/>
    <s v="NA"/>
    <n v="50"/>
    <x v="1"/>
    <s v="Oui"/>
    <n v="30"/>
    <s v=""/>
    <s v=""/>
    <n v="30"/>
    <x v="1"/>
    <s v="Oui"/>
    <n v="75"/>
    <s v=""/>
    <s v=""/>
    <n v="75"/>
    <x v="1"/>
    <s v="Oui"/>
    <n v="75"/>
    <s v=""/>
    <s v=""/>
    <s v=""/>
    <n v="75"/>
    <x v="1"/>
    <s v="Oui"/>
    <s v=""/>
    <n v="10"/>
    <s v=""/>
    <s v=""/>
    <s v=""/>
    <s v=""/>
    <s v=""/>
    <s v=""/>
    <x v="1"/>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1"/>
    <n v="340"/>
    <n v="130.76923076923001"/>
    <x v="1"/>
    <n v="220"/>
    <n v="95.652173913043399"/>
    <x v="1"/>
    <n v="310"/>
    <n v="106.896551724137"/>
    <x v="1"/>
    <s v=""/>
    <s v=""/>
    <x v="0"/>
    <s v=""/>
    <s v=""/>
    <x v="0"/>
    <s v="Bidon/Bouteille fermée."/>
    <s v="Oui"/>
    <n v="800"/>
    <s v=""/>
    <s v=""/>
    <s v=""/>
    <s v=""/>
    <s v=""/>
    <s v=""/>
    <s v="NA"/>
    <n v="800"/>
    <x v="1"/>
    <s v="Oui"/>
    <s v="Changement du taux de change de la Gourde"/>
    <n v="1"/>
    <n v="0"/>
    <n v="0"/>
    <n v="0"/>
    <n v="0"/>
    <n v="0"/>
    <n v="0"/>
    <n v="0"/>
    <n v="0"/>
    <n v="0"/>
    <n v="0"/>
    <n v="0"/>
    <n v="0"/>
    <n v="0"/>
    <s v=""/>
    <s v="Huile végétale Sucre Riz"/>
    <n v="0"/>
    <n v="1"/>
    <n v="0"/>
    <n v="1"/>
    <n v="0"/>
    <n v="0"/>
    <n v="1"/>
    <n v="0"/>
    <s v="Oui"/>
    <s v="Oui"/>
    <s v="Oui"/>
    <s v="Sud-Est"/>
    <s v="Meme"/>
    <s v="Cayes-Jacmel"/>
    <s v="Meme"/>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1"/>
    <n v="240"/>
    <n v="92.307692307692307"/>
    <x v="1"/>
    <n v="240"/>
    <n v="104.347826086956"/>
    <x v="1"/>
    <n v="300"/>
    <n v="103.448275862068"/>
    <x v="1"/>
    <n v="400"/>
    <n v="166.666666666666"/>
    <x v="1"/>
    <n v="450"/>
    <n v="187.5"/>
    <x v="2"/>
    <s v="Bidon/Bouteille fermée."/>
    <s v="Oui"/>
    <n v="800"/>
    <s v=""/>
    <s v=""/>
    <s v=""/>
    <s v=""/>
    <s v=""/>
    <s v=""/>
    <s v="NA"/>
    <n v="800"/>
    <x v="1"/>
    <s v="Oui"/>
    <s v="Changement du taux de change de la Gourde"/>
    <n v="1"/>
    <n v="0"/>
    <n v="0"/>
    <n v="0"/>
    <n v="0"/>
    <n v="0"/>
    <n v="0"/>
    <n v="0"/>
    <n v="0"/>
    <n v="0"/>
    <n v="0"/>
    <n v="0"/>
    <n v="0"/>
    <n v="0"/>
    <s v=""/>
    <s v="Farine de blé blanche Riz Sucre Huile végétale"/>
    <n v="1"/>
    <n v="1"/>
    <n v="0"/>
    <n v="1"/>
    <n v="0"/>
    <n v="0"/>
    <n v="1"/>
    <n v="0"/>
    <s v="Oui"/>
    <s v="Oui"/>
    <s v="Oui"/>
    <s v="Sud-Est"/>
    <s v="Meme"/>
    <s v="Cayes-Jacmel"/>
    <s v="Meme"/>
    <s v="Savon lessive Brosse à dent Dentifrice Papier toilette Serviettes hygiéniques Chlore liquide (nettoyage) Chlore en grain (nettoyage) Savon pour se laver"/>
    <n v="1"/>
    <n v="1"/>
    <n v="1"/>
    <n v="1"/>
    <n v="1"/>
    <n v="1"/>
    <n v="1"/>
    <n v="1"/>
    <n v="0"/>
    <s v="Oui"/>
    <n v="20"/>
    <n v="20"/>
    <s v=""/>
    <s v=""/>
    <s v=""/>
    <n v="20"/>
    <x v="1"/>
    <n v="25"/>
    <x v="1"/>
    <n v="35"/>
    <x v="1"/>
    <s v="Oui"/>
    <n v="60"/>
    <s v=""/>
    <s v=""/>
    <s v=""/>
    <s v=""/>
    <s v=""/>
    <s v=""/>
    <s v="NA"/>
    <n v="60"/>
    <x v="1"/>
    <s v="Oui"/>
    <n v="30"/>
    <s v=""/>
    <s v=""/>
    <n v="30"/>
    <x v="1"/>
    <s v="Oui"/>
    <n v="75"/>
    <s v=""/>
    <s v=""/>
    <n v="75"/>
    <x v="1"/>
    <s v="Oui"/>
    <n v="45"/>
    <s v=""/>
    <s v=""/>
    <s v=""/>
    <n v="45"/>
    <x v="1"/>
    <s v="Oui"/>
    <s v=""/>
    <n v="50"/>
    <s v=""/>
    <s v=""/>
    <s v=""/>
    <s v=""/>
    <s v=""/>
    <s v=""/>
    <x v="1"/>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1"/>
    <n v="340"/>
    <n v="130.76923076923001"/>
    <x v="1"/>
    <n v="230"/>
    <n v="100"/>
    <x v="1"/>
    <n v="310"/>
    <n v="106.896551724137"/>
    <x v="1"/>
    <s v=""/>
    <s v=""/>
    <x v="0"/>
    <s v=""/>
    <s v=""/>
    <x v="0"/>
    <s v="Bidon/Bouteille fermée."/>
    <s v="Oui"/>
    <n v="800"/>
    <s v=""/>
    <s v=""/>
    <s v=""/>
    <s v=""/>
    <s v=""/>
    <s v=""/>
    <s v="NA"/>
    <n v="800"/>
    <x v="1"/>
    <s v="Oui"/>
    <s v="Changement du taux de change de la Gourde"/>
    <n v="1"/>
    <n v="0"/>
    <n v="0"/>
    <n v="0"/>
    <n v="0"/>
    <n v="0"/>
    <n v="0"/>
    <n v="0"/>
    <n v="0"/>
    <n v="0"/>
    <n v="0"/>
    <n v="0"/>
    <n v="0"/>
    <n v="0"/>
    <s v=""/>
    <s v="Riz Sucre Huile végétale"/>
    <n v="0"/>
    <n v="1"/>
    <n v="0"/>
    <n v="1"/>
    <n v="0"/>
    <n v="0"/>
    <n v="1"/>
    <n v="0"/>
    <s v="Non"/>
    <s v="Non"/>
    <s v="Oui"/>
    <s v="Sud-Est"/>
    <s v="Meme"/>
    <s v="Cayes-Jacmel"/>
    <s v="Meme"/>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1"/>
    <n v="240"/>
    <n v="92.307692307692307"/>
    <x v="1"/>
    <n v="240"/>
    <n v="104.347826086956"/>
    <x v="1"/>
    <n v="300"/>
    <n v="103.448275862068"/>
    <x v="1"/>
    <s v=""/>
    <s v=""/>
    <x v="0"/>
    <s v=""/>
    <s v=""/>
    <x v="0"/>
    <s v="Bidon/Bouteille fermée."/>
    <s v="Oui"/>
    <n v="800"/>
    <s v=""/>
    <s v=""/>
    <s v=""/>
    <s v=""/>
    <s v=""/>
    <s v=""/>
    <s v="NA"/>
    <n v="800"/>
    <x v="1"/>
    <s v="Oui"/>
    <s v="Pas assez d'argent"/>
    <n v="0"/>
    <n v="0"/>
    <n v="0"/>
    <n v="0"/>
    <n v="0"/>
    <n v="1"/>
    <n v="0"/>
    <n v="0"/>
    <n v="0"/>
    <n v="0"/>
    <n v="0"/>
    <n v="0"/>
    <n v="0"/>
    <n v="0"/>
    <s v=""/>
    <s v="Riz Sucre Huile végétale"/>
    <n v="0"/>
    <n v="1"/>
    <n v="0"/>
    <n v="1"/>
    <n v="0"/>
    <n v="0"/>
    <n v="1"/>
    <n v="0"/>
    <s v="Non"/>
    <s v="Non"/>
    <s v="Oui"/>
    <s v="Sud-Est"/>
    <s v="Meme"/>
    <s v="Cayes-Jacmel"/>
    <s v="Meme"/>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1"/>
    <n v="340"/>
    <n v="130.76923076923001"/>
    <x v="1"/>
    <n v="240"/>
    <n v="104.347826086956"/>
    <x v="1"/>
    <n v="290"/>
    <n v="100"/>
    <x v="1"/>
    <s v=""/>
    <s v=""/>
    <x v="0"/>
    <s v=""/>
    <s v=""/>
    <x v="0"/>
    <s v="Bidon/Bouteille fermée."/>
    <s v="Oui"/>
    <n v="800"/>
    <s v=""/>
    <s v=""/>
    <s v=""/>
    <s v=""/>
    <s v=""/>
    <s v=""/>
    <s v="NA"/>
    <n v="800"/>
    <x v="1"/>
    <s v="Oui"/>
    <s v="Changement du taux de change de la Gourde"/>
    <n v="1"/>
    <n v="0"/>
    <n v="0"/>
    <n v="0"/>
    <n v="0"/>
    <n v="0"/>
    <n v="0"/>
    <n v="0"/>
    <n v="0"/>
    <n v="0"/>
    <n v="0"/>
    <n v="0"/>
    <n v="0"/>
    <n v="0"/>
    <s v=""/>
    <s v="Farine de blé blanche Riz Sucre Huile végétale"/>
    <n v="1"/>
    <n v="1"/>
    <n v="0"/>
    <n v="1"/>
    <n v="0"/>
    <n v="0"/>
    <n v="1"/>
    <n v="0"/>
    <s v="Oui"/>
    <s v="Oui"/>
    <s v="Oui"/>
    <s v="Sud-Est"/>
    <s v="Meme"/>
    <s v="Cayes-Jacmel"/>
    <s v="Meme"/>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Brosse à dent Dentifrice Papier toilette Serviettes hygiéniques Savon pour se laver"/>
    <n v="0"/>
    <n v="1"/>
    <n v="1"/>
    <n v="1"/>
    <n v="1"/>
    <n v="0"/>
    <n v="0"/>
    <n v="1"/>
    <n v="0"/>
    <s v=""/>
    <s v=""/>
    <s v=""/>
    <s v=""/>
    <s v=""/>
    <s v=""/>
    <s v=""/>
    <x v="0"/>
    <n v="25"/>
    <x v="1"/>
    <n v="25"/>
    <x v="1"/>
    <s v=""/>
    <s v=""/>
    <s v=""/>
    <s v=""/>
    <s v=""/>
    <s v=""/>
    <s v=""/>
    <s v=""/>
    <s v=""/>
    <s v=""/>
    <x v="0"/>
    <s v="Oui"/>
    <n v="25"/>
    <s v=""/>
    <s v=""/>
    <n v="25"/>
    <x v="1"/>
    <s v="Oui"/>
    <n v="100"/>
    <s v=""/>
    <s v=""/>
    <n v="100"/>
    <x v="1"/>
    <s v="Oui"/>
    <n v="75"/>
    <s v=""/>
    <s v=""/>
    <s v=""/>
    <n v="75"/>
    <x v="1"/>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Brosse à dent Dentifrice Papier toilette Serviettes hygiéniques Savon pour se laver"/>
    <n v="0"/>
    <n v="1"/>
    <n v="1"/>
    <n v="1"/>
    <n v="1"/>
    <n v="0"/>
    <n v="0"/>
    <n v="1"/>
    <n v="0"/>
    <s v=""/>
    <s v=""/>
    <s v=""/>
    <s v=""/>
    <s v=""/>
    <s v=""/>
    <s v=""/>
    <x v="0"/>
    <n v="20"/>
    <x v="1"/>
    <n v="25"/>
    <x v="1"/>
    <s v=""/>
    <s v=""/>
    <s v=""/>
    <s v=""/>
    <s v=""/>
    <s v=""/>
    <s v=""/>
    <s v=""/>
    <s v=""/>
    <s v=""/>
    <x v="0"/>
    <s v="Oui"/>
    <n v="15"/>
    <s v=""/>
    <s v=""/>
    <n v="15"/>
    <x v="1"/>
    <s v="Oui"/>
    <n v="20"/>
    <s v=""/>
    <s v=""/>
    <n v="100"/>
    <x v="1"/>
    <s v="Oui"/>
    <n v="75"/>
    <s v=""/>
    <s v=""/>
    <s v=""/>
    <n v="75"/>
    <x v="1"/>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Brosse à dent Dentifrice Papier toilette Serviettes hygiéniques Savon pour se laver"/>
    <n v="0"/>
    <n v="1"/>
    <n v="1"/>
    <n v="1"/>
    <n v="1"/>
    <n v="0"/>
    <n v="0"/>
    <n v="1"/>
    <n v="0"/>
    <s v=""/>
    <s v=""/>
    <s v=""/>
    <s v=""/>
    <s v=""/>
    <s v=""/>
    <s v=""/>
    <x v="0"/>
    <n v="20"/>
    <x v="1"/>
    <n v="60"/>
    <x v="1"/>
    <s v=""/>
    <s v=""/>
    <s v=""/>
    <s v=""/>
    <s v=""/>
    <s v=""/>
    <s v=""/>
    <s v=""/>
    <s v=""/>
    <s v=""/>
    <x v="0"/>
    <s v="Oui"/>
    <n v="30"/>
    <s v=""/>
    <s v=""/>
    <n v="30"/>
    <x v="1"/>
    <s v="Oui"/>
    <n v="100"/>
    <s v=""/>
    <s v=""/>
    <n v="100"/>
    <x v="1"/>
    <s v="Oui"/>
    <n v="75"/>
    <s v=""/>
    <s v=""/>
    <s v=""/>
    <n v="75"/>
    <x v="1"/>
    <s v=""/>
    <s v=""/>
    <s v=""/>
    <s v=""/>
    <s v=""/>
    <s v=""/>
    <s v=""/>
    <s v=""/>
    <s v=""/>
    <x v="0"/>
  </r>
  <r>
    <x v="1"/>
    <n v="300"/>
    <n v="115.384615384615"/>
    <x v="1"/>
    <n v="250"/>
    <n v="108.695652173913"/>
    <x v="1"/>
    <n v="250"/>
    <n v="86.2068965517241"/>
    <x v="1"/>
    <n v="500"/>
    <n v="208.333333333333"/>
    <x v="1"/>
    <s v=""/>
    <s v=""/>
    <x v="0"/>
    <s v="Bidon/Bouteille fermée."/>
    <s v="Oui"/>
    <n v="750"/>
    <s v=""/>
    <s v=""/>
    <s v=""/>
    <s v=""/>
    <s v=""/>
    <s v=""/>
    <s v="NA"/>
    <n v="750"/>
    <x v="1"/>
    <s v="Non"/>
    <s v=""/>
    <s v=""/>
    <s v=""/>
    <s v=""/>
    <s v=""/>
    <s v=""/>
    <s v=""/>
    <s v=""/>
    <s v=""/>
    <s v=""/>
    <s v=""/>
    <s v=""/>
    <s v=""/>
    <s v=""/>
    <s v=""/>
    <s v=""/>
    <s v=""/>
    <s v=""/>
    <s v=""/>
    <s v=""/>
    <s v=""/>
    <s v=""/>
    <s v=""/>
    <s v=""/>
    <s v=""/>
    <s v="Non"/>
    <s v="Oui"/>
    <s v="Oui"/>
    <s v="Nippes"/>
    <s v="Meme"/>
    <s v="Fonds des Nègres"/>
    <s v="Différent"/>
    <s v=""/>
    <s v=""/>
    <s v=""/>
    <s v=""/>
    <s v=""/>
    <s v=""/>
    <s v=""/>
    <s v=""/>
    <s v=""/>
    <s v=""/>
    <s v=""/>
    <s v=""/>
    <s v=""/>
    <s v=""/>
    <s v=""/>
    <s v=""/>
    <s v=""/>
    <x v="0"/>
    <s v=""/>
    <x v="0"/>
    <s v=""/>
    <x v="0"/>
    <s v=""/>
    <s v=""/>
    <s v=""/>
    <s v=""/>
    <s v=""/>
    <s v=""/>
    <s v=""/>
    <s v=""/>
    <s v=""/>
    <s v=""/>
    <x v="0"/>
    <s v=""/>
    <s v=""/>
    <s v=""/>
    <s v=""/>
    <s v=""/>
    <x v="0"/>
    <s v=""/>
    <s v=""/>
    <s v=""/>
    <s v=""/>
    <s v=""/>
    <x v="0"/>
    <s v=""/>
    <s v=""/>
    <s v=""/>
    <s v=""/>
    <s v=""/>
    <s v=""/>
    <x v="0"/>
    <s v=""/>
    <s v=""/>
    <s v=""/>
    <s v=""/>
    <s v=""/>
    <s v=""/>
    <s v=""/>
    <s v=""/>
    <s v=""/>
    <x v="0"/>
  </r>
  <r>
    <x v="1"/>
    <n v="250"/>
    <n v="96.153846153846104"/>
    <x v="1"/>
    <n v="200"/>
    <n v="86.956521739130395"/>
    <x v="1"/>
    <n v="250"/>
    <n v="86.2068965517241"/>
    <x v="1"/>
    <n v="500"/>
    <n v="208.333333333333"/>
    <x v="1"/>
    <s v=""/>
    <s v=""/>
    <x v="0"/>
    <s v="Bidon/Bouteille fermée."/>
    <s v="Oui"/>
    <n v="750"/>
    <s v=""/>
    <s v=""/>
    <s v=""/>
    <s v=""/>
    <s v=""/>
    <s v=""/>
    <s v="NA"/>
    <n v="750"/>
    <x v="1"/>
    <s v="Non"/>
    <s v=""/>
    <s v=""/>
    <s v=""/>
    <s v=""/>
    <s v=""/>
    <s v=""/>
    <s v=""/>
    <s v=""/>
    <s v=""/>
    <s v=""/>
    <s v=""/>
    <s v=""/>
    <s v=""/>
    <s v=""/>
    <s v=""/>
    <s v=""/>
    <s v=""/>
    <s v=""/>
    <s v=""/>
    <s v=""/>
    <s v=""/>
    <s v=""/>
    <s v=""/>
    <s v=""/>
    <s v=""/>
    <s v="Non"/>
    <s v="Oui"/>
    <s v="Oui"/>
    <s v="Nippes"/>
    <s v="Meme"/>
    <s v="Fonds des Nègres"/>
    <s v="Différent"/>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Brosse à dent Dentifrice Papier toilette Serviettes hygiéniques Savon pour se laver"/>
    <n v="0"/>
    <n v="1"/>
    <n v="1"/>
    <n v="1"/>
    <n v="1"/>
    <n v="0"/>
    <n v="0"/>
    <n v="1"/>
    <n v="0"/>
    <s v=""/>
    <s v=""/>
    <s v=""/>
    <s v=""/>
    <s v=""/>
    <s v=""/>
    <s v=""/>
    <x v="0"/>
    <n v="20"/>
    <x v="1"/>
    <n v="25"/>
    <x v="1"/>
    <s v=""/>
    <s v=""/>
    <s v=""/>
    <s v=""/>
    <s v=""/>
    <s v=""/>
    <s v=""/>
    <s v=""/>
    <s v=""/>
    <s v=""/>
    <x v="0"/>
    <s v="Oui"/>
    <n v="20"/>
    <s v=""/>
    <s v=""/>
    <n v="20"/>
    <x v="1"/>
    <s v="Oui"/>
    <n v="100"/>
    <s v=""/>
    <s v=""/>
    <n v="100"/>
    <x v="1"/>
    <s v="Oui"/>
    <n v="100"/>
    <s v=""/>
    <s v=""/>
    <s v=""/>
    <n v="100"/>
    <x v="1"/>
    <s v=""/>
    <s v=""/>
    <s v=""/>
    <s v=""/>
    <s v=""/>
    <s v=""/>
    <s v=""/>
    <s v=""/>
    <s v=""/>
    <x v="0"/>
  </r>
  <r>
    <x v="1"/>
    <n v="300"/>
    <n v="115.384615384615"/>
    <x v="1"/>
    <n v="250"/>
    <n v="108.695652173913"/>
    <x v="1"/>
    <n v="250"/>
    <n v="86.2068965517241"/>
    <x v="1"/>
    <n v="450"/>
    <n v="187.5"/>
    <x v="3"/>
    <s v=""/>
    <s v=""/>
    <x v="0"/>
    <s v="Bidon/Bouteille fermée."/>
    <s v="Oui"/>
    <n v="750"/>
    <s v=""/>
    <s v=""/>
    <s v=""/>
    <s v=""/>
    <s v=""/>
    <s v=""/>
    <s v="NA"/>
    <n v="750"/>
    <x v="1"/>
    <s v="Non"/>
    <s v=""/>
    <s v=""/>
    <s v=""/>
    <s v=""/>
    <s v=""/>
    <s v=""/>
    <s v=""/>
    <s v=""/>
    <s v=""/>
    <s v=""/>
    <s v=""/>
    <s v=""/>
    <s v=""/>
    <s v=""/>
    <s v=""/>
    <s v=""/>
    <s v=""/>
    <s v=""/>
    <s v=""/>
    <s v=""/>
    <s v=""/>
    <s v=""/>
    <s v=""/>
    <s v=""/>
    <s v=""/>
    <s v="Oui"/>
    <s v="Non"/>
    <s v="Oui"/>
    <s v="Nippes"/>
    <s v="Meme"/>
    <s v="Miragoâne"/>
    <s v="Différent"/>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Savon lessive Savon pour se laver Brosse à dent Dentifrice Papier toilette Serviettes hygiéniques Chlore en grain (nettoyage)"/>
    <n v="1"/>
    <n v="1"/>
    <n v="1"/>
    <n v="1"/>
    <n v="1"/>
    <n v="0"/>
    <n v="1"/>
    <n v="1"/>
    <n v="0"/>
    <s v="Oui"/>
    <n v="30"/>
    <n v="30"/>
    <s v=""/>
    <s v=""/>
    <s v=""/>
    <n v="30"/>
    <x v="1"/>
    <n v="25"/>
    <x v="1"/>
    <n v="75"/>
    <x v="1"/>
    <s v=""/>
    <s v=""/>
    <s v=""/>
    <s v=""/>
    <s v=""/>
    <s v=""/>
    <s v=""/>
    <s v=""/>
    <s v=""/>
    <s v=""/>
    <x v="0"/>
    <s v="Oui"/>
    <n v="50"/>
    <s v=""/>
    <s v=""/>
    <n v="50"/>
    <x v="1"/>
    <s v="Oui"/>
    <n v="100"/>
    <s v=""/>
    <s v=""/>
    <n v="100"/>
    <x v="1"/>
    <s v="Oui"/>
    <n v="75"/>
    <s v=""/>
    <s v=""/>
    <s v=""/>
    <n v="75"/>
    <x v="1"/>
    <s v="Oui"/>
    <s v=""/>
    <n v="5"/>
    <s v=""/>
    <s v=""/>
    <s v=""/>
    <s v=""/>
    <s v=""/>
    <s v=""/>
    <x v="1"/>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n v="350"/>
    <n v="134.61538461538399"/>
    <x v="2"/>
    <n v="250"/>
    <n v="108.695652173913"/>
    <x v="2"/>
    <s v=""/>
    <s v=""/>
    <x v="0"/>
    <n v="500"/>
    <n v="208.333333333333"/>
    <x v="1"/>
    <n v="750"/>
    <n v="312.5"/>
    <x v="2"/>
    <s v=""/>
    <s v=""/>
    <s v=""/>
    <s v=""/>
    <s v=""/>
    <s v=""/>
    <s v=""/>
    <s v=""/>
    <s v=""/>
    <s v=""/>
    <s v=""/>
    <x v="0"/>
    <s v="Non"/>
    <s v=""/>
    <s v=""/>
    <s v=""/>
    <s v=""/>
    <s v=""/>
    <s v=""/>
    <s v=""/>
    <s v=""/>
    <s v=""/>
    <s v=""/>
    <s v=""/>
    <s v=""/>
    <s v=""/>
    <s v=""/>
    <s v=""/>
    <s v=""/>
    <s v=""/>
    <s v=""/>
    <s v=""/>
    <s v=""/>
    <s v=""/>
    <s v=""/>
    <s v=""/>
    <s v=""/>
    <s v=""/>
    <s v="Non"/>
    <s v="Non"/>
    <s v="Oui"/>
    <s v="Nippes"/>
    <s v="Meme"/>
    <s v="Fonds des Nègres"/>
    <s v="Différent"/>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Brosse à dent Dentifrice Papier toilette Serviettes hygiéniques Savon pour se laver Chlore en grain (nettoyage)"/>
    <n v="0"/>
    <n v="1"/>
    <n v="1"/>
    <n v="1"/>
    <n v="1"/>
    <n v="0"/>
    <n v="1"/>
    <n v="1"/>
    <n v="0"/>
    <s v=""/>
    <s v=""/>
    <s v=""/>
    <s v=""/>
    <s v=""/>
    <s v=""/>
    <s v=""/>
    <x v="0"/>
    <n v="25"/>
    <x v="1"/>
    <n v="50"/>
    <x v="1"/>
    <s v=""/>
    <s v=""/>
    <s v=""/>
    <s v=""/>
    <s v=""/>
    <s v=""/>
    <s v=""/>
    <s v=""/>
    <s v=""/>
    <s v=""/>
    <x v="0"/>
    <s v="Oui"/>
    <n v="25"/>
    <s v=""/>
    <s v=""/>
    <n v="25"/>
    <x v="1"/>
    <s v="Oui"/>
    <n v="100"/>
    <s v=""/>
    <s v=""/>
    <n v="100"/>
    <x v="1"/>
    <s v="Oui"/>
    <n v="100"/>
    <s v=""/>
    <s v=""/>
    <s v=""/>
    <n v="100"/>
    <x v="1"/>
    <s v="Oui"/>
    <s v=""/>
    <n v="5"/>
    <s v=""/>
    <s v=""/>
    <s v=""/>
    <s v=""/>
    <s v=""/>
    <s v=""/>
    <x v="1"/>
  </r>
  <r>
    <x v="1"/>
    <n v="250"/>
    <n v="96.153846153846104"/>
    <x v="1"/>
    <n v="250"/>
    <n v="108.695652173913"/>
    <x v="1"/>
    <n v="250"/>
    <n v="86.2068965517241"/>
    <x v="1"/>
    <n v="500"/>
    <n v="208.333333333333"/>
    <x v="1"/>
    <n v="750"/>
    <n v="312.5"/>
    <x v="1"/>
    <s v="Bidon/Bouteille fermée."/>
    <s v="Oui"/>
    <n v="750"/>
    <s v=""/>
    <s v=""/>
    <s v=""/>
    <s v=""/>
    <s v=""/>
    <s v=""/>
    <s v="NA"/>
    <n v="750"/>
    <x v="1"/>
    <s v="Non"/>
    <s v=""/>
    <s v=""/>
    <s v=""/>
    <s v=""/>
    <s v=""/>
    <s v=""/>
    <s v=""/>
    <s v=""/>
    <s v=""/>
    <s v=""/>
    <s v=""/>
    <s v=""/>
    <s v=""/>
    <s v=""/>
    <s v=""/>
    <s v=""/>
    <s v=""/>
    <s v=""/>
    <s v=""/>
    <s v=""/>
    <s v=""/>
    <s v=""/>
    <s v=""/>
    <s v=""/>
    <s v=""/>
    <s v="Non"/>
    <s v="Oui"/>
    <s v="Oui"/>
    <s v="Nippes"/>
    <s v="Meme"/>
    <s v="Fonds des Nègres"/>
    <s v="Différent"/>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1"/>
    <n v="300"/>
    <n v="115.384615384615"/>
    <x v="1"/>
    <n v="200"/>
    <n v="86.956521739130395"/>
    <x v="1"/>
    <n v="250"/>
    <n v="86.2068965517241"/>
    <x v="1"/>
    <n v="450"/>
    <n v="187.5"/>
    <x v="1"/>
    <n v="450"/>
    <n v="187.5"/>
    <x v="1"/>
    <s v="Bidon/Bouteille fermée."/>
    <s v="Oui"/>
    <n v="850"/>
    <s v=""/>
    <s v=""/>
    <s v=""/>
    <s v=""/>
    <s v=""/>
    <s v=""/>
    <s v="NA"/>
    <n v="850"/>
    <x v="3"/>
    <s v="Oui"/>
    <s v="Article indisponible chez les fournisseurs Article trop cher"/>
    <n v="0"/>
    <n v="0"/>
    <n v="0"/>
    <n v="0"/>
    <n v="1"/>
    <n v="0"/>
    <n v="0"/>
    <n v="1"/>
    <n v="0"/>
    <n v="0"/>
    <n v="0"/>
    <n v="0"/>
    <n v="0"/>
    <n v="0"/>
    <s v=""/>
    <s v="Huile végétale"/>
    <n v="0"/>
    <n v="0"/>
    <n v="0"/>
    <n v="0"/>
    <n v="0"/>
    <n v="0"/>
    <n v="1"/>
    <n v="0"/>
    <s v="Oui"/>
    <s v="Non"/>
    <s v="Oui"/>
    <s v="Sud"/>
    <s v="Meme"/>
    <s v="Les Cayes"/>
    <s v="Meme"/>
    <s v="Savon lessive Brosse à dent Dentifrice Papier toilette Serviettes hygiéniques Chlore en grain (nettoyage) Savon pour se laver"/>
    <n v="1"/>
    <n v="1"/>
    <n v="1"/>
    <n v="1"/>
    <n v="1"/>
    <n v="0"/>
    <n v="1"/>
    <n v="1"/>
    <n v="0"/>
    <s v="Oui"/>
    <n v="30"/>
    <n v="30"/>
    <s v=""/>
    <s v=""/>
    <s v=""/>
    <n v="30"/>
    <x v="1"/>
    <n v="25"/>
    <x v="1"/>
    <n v="50"/>
    <x v="1"/>
    <s v=""/>
    <s v=""/>
    <s v=""/>
    <s v=""/>
    <s v=""/>
    <s v=""/>
    <s v=""/>
    <s v=""/>
    <s v=""/>
    <s v=""/>
    <x v="0"/>
    <s v="Oui"/>
    <n v="25"/>
    <s v=""/>
    <s v=""/>
    <n v="25"/>
    <x v="3"/>
    <s v="Oui"/>
    <n v="100"/>
    <s v=""/>
    <s v=""/>
    <n v="100"/>
    <x v="3"/>
    <s v="Oui"/>
    <n v="100"/>
    <s v=""/>
    <s v=""/>
    <s v=""/>
    <n v="100"/>
    <x v="1"/>
    <s v="Oui"/>
    <s v=""/>
    <n v="5"/>
    <s v=""/>
    <s v=""/>
    <s v=""/>
    <s v=""/>
    <s v=""/>
    <s v=""/>
    <x v="1"/>
  </r>
  <r>
    <x v="1"/>
    <n v="300"/>
    <n v="115.384615384615"/>
    <x v="1"/>
    <n v="225"/>
    <n v="97.826086956521706"/>
    <x v="1"/>
    <n v="250"/>
    <n v="86.2068965517241"/>
    <x v="1"/>
    <n v="450"/>
    <n v="187.5"/>
    <x v="1"/>
    <n v="450"/>
    <n v="187.5"/>
    <x v="1"/>
    <s v="Bidon/Bouteille fermée."/>
    <s v="Oui"/>
    <n v="800"/>
    <s v=""/>
    <s v=""/>
    <s v=""/>
    <s v=""/>
    <s v=""/>
    <s v=""/>
    <s v="NA"/>
    <n v="800"/>
    <x v="1"/>
    <s v="Non"/>
    <s v=""/>
    <s v=""/>
    <s v=""/>
    <s v=""/>
    <s v=""/>
    <s v=""/>
    <s v=""/>
    <s v=""/>
    <s v=""/>
    <s v=""/>
    <s v=""/>
    <s v=""/>
    <s v=""/>
    <s v=""/>
    <s v=""/>
    <s v=""/>
    <s v=""/>
    <s v=""/>
    <s v=""/>
    <s v=""/>
    <s v=""/>
    <s v=""/>
    <s v=""/>
    <s v=""/>
    <s v=""/>
    <s v="Non"/>
    <s v="Oui"/>
    <s v="Oui"/>
    <s v="Sud"/>
    <s v="Meme"/>
    <s v="Les Cayes"/>
    <s v="Meme"/>
    <s v="Savon lessive Brosse à dent Dentifrice Papier toilette Serviettes hygiéniques Chlore en grain (nettoyage) Savon pour se laver"/>
    <n v="1"/>
    <n v="1"/>
    <n v="1"/>
    <n v="1"/>
    <n v="1"/>
    <n v="0"/>
    <n v="1"/>
    <n v="1"/>
    <n v="0"/>
    <s v="Oui"/>
    <n v="30"/>
    <n v="30"/>
    <s v=""/>
    <s v=""/>
    <s v=""/>
    <n v="30"/>
    <x v="1"/>
    <n v="25"/>
    <x v="1"/>
    <n v="20"/>
    <x v="1"/>
    <s v=""/>
    <s v=""/>
    <s v=""/>
    <s v=""/>
    <s v=""/>
    <s v=""/>
    <s v=""/>
    <s v=""/>
    <s v=""/>
    <s v=""/>
    <x v="0"/>
    <s v="Oui"/>
    <n v="25"/>
    <s v=""/>
    <s v=""/>
    <n v="25"/>
    <x v="1"/>
    <s v="Oui"/>
    <n v="75"/>
    <s v=""/>
    <s v=""/>
    <n v="25"/>
    <x v="1"/>
    <s v="Oui"/>
    <n v="75"/>
    <s v=""/>
    <s v=""/>
    <s v=""/>
    <n v="75"/>
    <x v="1"/>
    <s v="Oui"/>
    <s v=""/>
    <n v="5"/>
    <s v=""/>
    <s v=""/>
    <s v=""/>
    <s v=""/>
    <s v=""/>
    <s v=""/>
    <x v="1"/>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Savon lessive Brosse à dent Dentifrice Papier toilette Serviettes hygiéniques Chlore liquide (nettoyage) Chlore en grain (nettoyage) Savon pour se laver"/>
    <n v="1"/>
    <n v="1"/>
    <n v="1"/>
    <n v="1"/>
    <n v="1"/>
    <n v="1"/>
    <n v="1"/>
    <n v="1"/>
    <n v="0"/>
    <s v="Oui"/>
    <n v="30"/>
    <n v="30"/>
    <s v=""/>
    <s v=""/>
    <s v=""/>
    <n v="30"/>
    <x v="1"/>
    <n v="25"/>
    <x v="1"/>
    <n v="25"/>
    <x v="1"/>
    <s v="Non"/>
    <s v=""/>
    <s v=""/>
    <s v="Mililitre"/>
    <s v="mililitre"/>
    <s v="mililit"/>
    <n v="100"/>
    <n v="20"/>
    <n v="200"/>
    <n v="200"/>
    <x v="1"/>
    <s v="Oui"/>
    <n v="50"/>
    <s v=""/>
    <s v=""/>
    <n v="50"/>
    <x v="1"/>
    <s v="Oui"/>
    <n v="75"/>
    <s v=""/>
    <s v=""/>
    <n v="75"/>
    <x v="1"/>
    <s v="Oui"/>
    <n v="100"/>
    <s v=""/>
    <s v=""/>
    <s v=""/>
    <n v="100"/>
    <x v="1"/>
    <s v="Oui"/>
    <s v=""/>
    <n v="5"/>
    <s v=""/>
    <s v=""/>
    <s v=""/>
    <s v=""/>
    <s v=""/>
    <s v=""/>
    <x v="1"/>
  </r>
  <r>
    <x v="1"/>
    <n v="300"/>
    <n v="115.384615384615"/>
    <x v="1"/>
    <n v="200"/>
    <n v="86.956521739130395"/>
    <x v="1"/>
    <n v="250"/>
    <n v="86.2068965517241"/>
    <x v="1"/>
    <n v="450"/>
    <n v="187.5"/>
    <x v="1"/>
    <n v="600"/>
    <n v="250"/>
    <x v="2"/>
    <s v="Remplissage à partir de drum"/>
    <s v="Non"/>
    <s v=""/>
    <s v=""/>
    <s v="Mililitre"/>
    <s v="mililitre"/>
    <s v="Mililitre"/>
    <n v="500"/>
    <n v="125"/>
    <n v="946.25"/>
    <n v="946.25"/>
    <x v="1"/>
    <s v="Oui"/>
    <s v="Problèmes liés au transport ou au carburant Article indisponible chez les fournisseurs"/>
    <n v="0"/>
    <n v="1"/>
    <n v="0"/>
    <n v="0"/>
    <n v="0"/>
    <n v="0"/>
    <n v="0"/>
    <n v="1"/>
    <n v="0"/>
    <n v="0"/>
    <n v="0"/>
    <n v="0"/>
    <n v="0"/>
    <n v="0"/>
    <s v=""/>
    <s v="Huile végétale"/>
    <n v="0"/>
    <n v="0"/>
    <n v="0"/>
    <n v="0"/>
    <n v="0"/>
    <n v="0"/>
    <n v="1"/>
    <n v="0"/>
    <s v="Non"/>
    <s v="Non"/>
    <s v="Oui"/>
    <s v="Sud"/>
    <s v="Meme"/>
    <s v="Les Cayes"/>
    <s v="Meme"/>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2"/>
    <n v="275"/>
    <n v="105.76923076923001"/>
    <x v="1"/>
    <n v="150"/>
    <n v="65.2173913043478"/>
    <x v="2"/>
    <n v="250"/>
    <n v="86.2068965517241"/>
    <x v="1"/>
    <n v="425"/>
    <n v="177.083333333333"/>
    <x v="3"/>
    <n v="450"/>
    <n v="187.5"/>
    <x v="1"/>
    <s v="Remplissage à partir de drum"/>
    <s v="Oui"/>
    <n v="400"/>
    <s v=""/>
    <s v=""/>
    <s v=""/>
    <s v=""/>
    <s v=""/>
    <s v=""/>
    <s v="NA"/>
    <n v="400"/>
    <x v="1"/>
    <s v="Non"/>
    <s v=""/>
    <s v=""/>
    <s v=""/>
    <s v=""/>
    <s v=""/>
    <s v=""/>
    <s v=""/>
    <s v=""/>
    <s v=""/>
    <s v=""/>
    <s v=""/>
    <s v=""/>
    <s v=""/>
    <s v=""/>
    <s v=""/>
    <s v=""/>
    <s v=""/>
    <s v=""/>
    <s v=""/>
    <s v=""/>
    <s v=""/>
    <s v=""/>
    <s v=""/>
    <s v=""/>
    <s v=""/>
    <s v="Oui"/>
    <s v="Non"/>
    <s v="Oui"/>
    <s v="Sud"/>
    <s v="Meme"/>
    <s v="Les Cayes"/>
    <s v="Meme"/>
    <s v=""/>
    <s v=""/>
    <s v=""/>
    <s v=""/>
    <s v=""/>
    <s v=""/>
    <s v=""/>
    <s v=""/>
    <s v=""/>
    <s v=""/>
    <s v=""/>
    <s v=""/>
    <s v=""/>
    <s v=""/>
    <s v=""/>
    <s v=""/>
    <s v=""/>
    <x v="0"/>
    <s v=""/>
    <x v="0"/>
    <s v=""/>
    <x v="0"/>
    <s v=""/>
    <s v=""/>
    <s v=""/>
    <s v=""/>
    <s v=""/>
    <s v=""/>
    <s v=""/>
    <s v=""/>
    <s v=""/>
    <s v=""/>
    <x v="0"/>
    <s v=""/>
    <s v=""/>
    <s v=""/>
    <s v=""/>
    <s v=""/>
    <x v="0"/>
    <s v=""/>
    <s v=""/>
    <s v=""/>
    <s v=""/>
    <s v=""/>
    <x v="0"/>
    <s v=""/>
    <s v=""/>
    <s v=""/>
    <s v=""/>
    <s v=""/>
    <s v=""/>
    <x v="0"/>
    <s v=""/>
    <s v=""/>
    <s v=""/>
    <s v=""/>
    <s v=""/>
    <s v=""/>
    <s v=""/>
    <s v=""/>
    <s v=""/>
    <x v="0"/>
  </r>
  <r>
    <x v="1"/>
    <n v="300"/>
    <n v="115.384615384615"/>
    <x v="1"/>
    <n v="200"/>
    <n v="86.956521739130395"/>
    <x v="1"/>
    <n v="300"/>
    <n v="103.448275862068"/>
    <x v="1"/>
    <n v="500"/>
    <n v="208.333333333333"/>
    <x v="3"/>
    <s v=""/>
    <s v=""/>
    <x v="0"/>
    <s v="Remplissage à partir de drum"/>
    <s v="Oui"/>
    <n v="375"/>
    <s v=""/>
    <s v=""/>
    <s v=""/>
    <s v=""/>
    <s v=""/>
    <s v=""/>
    <s v="NA"/>
    <n v="375"/>
    <x v="1"/>
    <s v="Oui"/>
    <s v="Changement du taux de change de la Gourde Article trop cher Pas assez d'argent"/>
    <n v="1"/>
    <n v="0"/>
    <n v="0"/>
    <n v="0"/>
    <n v="1"/>
    <n v="1"/>
    <n v="0"/>
    <n v="0"/>
    <n v="0"/>
    <n v="0"/>
    <n v="0"/>
    <n v="0"/>
    <n v="0"/>
    <n v="0"/>
    <s v=""/>
    <s v="Riz Haricot noir"/>
    <n v="0"/>
    <n v="1"/>
    <n v="0"/>
    <n v="0"/>
    <n v="1"/>
    <n v="0"/>
    <n v="0"/>
    <n v="0"/>
    <s v="Non"/>
    <s v="Non"/>
    <s v="Oui"/>
    <s v="Sud"/>
    <s v="Meme"/>
    <s v="Les Cayes"/>
    <s v="Meme"/>
    <s v="Savon lessive Papier toilette Chlore en grain (nettoyage)"/>
    <n v="1"/>
    <n v="0"/>
    <n v="0"/>
    <n v="1"/>
    <n v="0"/>
    <n v="0"/>
    <n v="1"/>
    <n v="0"/>
    <n v="0"/>
    <s v="Oui"/>
    <n v="30"/>
    <n v="30"/>
    <s v=""/>
    <s v=""/>
    <s v=""/>
    <n v="30"/>
    <x v="1"/>
    <s v=""/>
    <x v="0"/>
    <n v="25"/>
    <x v="1"/>
    <s v=""/>
    <s v=""/>
    <s v=""/>
    <s v=""/>
    <s v=""/>
    <s v=""/>
    <s v=""/>
    <s v=""/>
    <s v=""/>
    <s v=""/>
    <x v="0"/>
    <s v=""/>
    <s v=""/>
    <s v=""/>
    <s v=""/>
    <s v=""/>
    <x v="0"/>
    <s v=""/>
    <s v=""/>
    <s v=""/>
    <s v=""/>
    <s v=""/>
    <x v="0"/>
    <s v=""/>
    <s v=""/>
    <s v=""/>
    <s v=""/>
    <s v=""/>
    <s v=""/>
    <x v="0"/>
    <s v="Oui"/>
    <s v=""/>
    <n v="10"/>
    <s v=""/>
    <s v=""/>
    <s v=""/>
    <s v=""/>
    <s v=""/>
    <s v=""/>
    <x v="1"/>
  </r>
  <r>
    <x v="0"/>
    <s v=""/>
    <s v=""/>
    <x v="0"/>
    <s v=""/>
    <s v=""/>
    <x v="0"/>
    <n v="250"/>
    <n v="86.2068965517241"/>
    <x v="3"/>
    <n v="400"/>
    <n v="166.666666666666"/>
    <x v="3"/>
    <s v=""/>
    <s v=""/>
    <x v="0"/>
    <s v=""/>
    <s v=""/>
    <s v=""/>
    <s v=""/>
    <s v=""/>
    <s v=""/>
    <s v=""/>
    <s v=""/>
    <s v=""/>
    <s v=""/>
    <s v=""/>
    <x v="0"/>
    <s v="Non"/>
    <s v=""/>
    <s v=""/>
    <s v=""/>
    <s v=""/>
    <s v=""/>
    <s v=""/>
    <s v=""/>
    <s v=""/>
    <s v=""/>
    <s v=""/>
    <s v=""/>
    <s v=""/>
    <s v=""/>
    <s v=""/>
    <s v=""/>
    <s v=""/>
    <s v=""/>
    <s v=""/>
    <s v=""/>
    <s v=""/>
    <s v=""/>
    <s v=""/>
    <s v=""/>
    <s v=""/>
    <s v=""/>
    <s v="Oui"/>
    <s v="Oui"/>
    <s v="Oui"/>
    <s v="Ouest"/>
    <s v="Différent"/>
    <s v="Port-au-Prince"/>
    <s v="Différent"/>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Serviettes hygiéniques Dentifrice Savon pour se laver"/>
    <n v="0"/>
    <n v="0"/>
    <n v="1"/>
    <n v="0"/>
    <n v="1"/>
    <n v="0"/>
    <n v="0"/>
    <n v="1"/>
    <n v="0"/>
    <s v=""/>
    <s v=""/>
    <s v=""/>
    <s v=""/>
    <s v=""/>
    <s v=""/>
    <s v=""/>
    <x v="0"/>
    <s v=""/>
    <x v="0"/>
    <s v=""/>
    <x v="0"/>
    <s v=""/>
    <s v=""/>
    <s v=""/>
    <s v=""/>
    <s v=""/>
    <s v=""/>
    <s v=""/>
    <s v=""/>
    <s v=""/>
    <s v=""/>
    <x v="0"/>
    <s v="Oui"/>
    <n v="25"/>
    <s v=""/>
    <s v=""/>
    <n v="25"/>
    <x v="1"/>
    <s v="Oui"/>
    <n v="75"/>
    <s v=""/>
    <s v=""/>
    <n v="75"/>
    <x v="1"/>
    <s v="Oui"/>
    <n v="75"/>
    <s v=""/>
    <s v=""/>
    <s v=""/>
    <n v="75"/>
    <x v="1"/>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Savon lessive Brosse à dent Dentifrice Papier toilette Serviettes hygiéniques Chlore en grain (nettoyage) Savon pour se laver"/>
    <n v="1"/>
    <n v="1"/>
    <n v="1"/>
    <n v="1"/>
    <n v="1"/>
    <n v="0"/>
    <n v="1"/>
    <n v="1"/>
    <n v="0"/>
    <s v="Oui"/>
    <n v="30"/>
    <n v="30"/>
    <s v=""/>
    <s v=""/>
    <s v=""/>
    <n v="30"/>
    <x v="1"/>
    <n v="25"/>
    <x v="1"/>
    <n v="50"/>
    <x v="1"/>
    <s v=""/>
    <s v=""/>
    <s v=""/>
    <s v=""/>
    <s v=""/>
    <s v=""/>
    <s v=""/>
    <s v=""/>
    <s v=""/>
    <s v=""/>
    <x v="0"/>
    <s v="Oui"/>
    <n v="30"/>
    <s v=""/>
    <s v=""/>
    <n v="30"/>
    <x v="1"/>
    <s v="Oui"/>
    <n v="100"/>
    <s v=""/>
    <s v=""/>
    <n v="100"/>
    <x v="1"/>
    <s v="Oui"/>
    <n v="75"/>
    <s v=""/>
    <s v=""/>
    <s v=""/>
    <n v="75"/>
    <x v="1"/>
    <s v="Oui"/>
    <s v=""/>
    <n v="5"/>
    <s v=""/>
    <s v=""/>
    <s v=""/>
    <s v=""/>
    <s v=""/>
    <s v=""/>
    <x v="1"/>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3"/>
    <n v="300"/>
    <n v="115.384615384615"/>
    <x v="1"/>
    <n v="325"/>
    <n v="141.304347826086"/>
    <x v="1"/>
    <n v="300"/>
    <n v="103.448275862068"/>
    <x v="3"/>
    <n v="550"/>
    <n v="229.166666666666"/>
    <x v="1"/>
    <n v="750"/>
    <n v="312.5"/>
    <x v="2"/>
    <s v="Bidon/Bouteille fermée."/>
    <s v="Oui"/>
    <n v="950"/>
    <s v=""/>
    <s v=""/>
    <s v=""/>
    <s v=""/>
    <s v=""/>
    <s v=""/>
    <s v="NA"/>
    <n v="950"/>
    <x v="1"/>
    <s v="Oui"/>
    <s v="Pas assez d'argent Article trop cher"/>
    <n v="0"/>
    <n v="0"/>
    <n v="0"/>
    <n v="0"/>
    <n v="1"/>
    <n v="1"/>
    <n v="0"/>
    <n v="0"/>
    <n v="0"/>
    <n v="0"/>
    <n v="0"/>
    <n v="0"/>
    <n v="0"/>
    <n v="0"/>
    <s v=""/>
    <s v="Farine de blé blanche Riz Sucre Maïs (moulu) Haricot noir Haricot rouge"/>
    <n v="1"/>
    <n v="1"/>
    <n v="1"/>
    <n v="1"/>
    <n v="1"/>
    <n v="1"/>
    <n v="0"/>
    <n v="0"/>
    <s v="Non"/>
    <s v="Non"/>
    <s v="Oui"/>
    <s v="Ouest"/>
    <s v="Meme"/>
    <s v="Port-au-Prince"/>
    <s v="Meme"/>
    <s v=""/>
    <s v=""/>
    <s v=""/>
    <s v=""/>
    <s v=""/>
    <s v=""/>
    <s v=""/>
    <s v=""/>
    <s v=""/>
    <s v=""/>
    <s v=""/>
    <s v=""/>
    <s v=""/>
    <s v=""/>
    <s v=""/>
    <s v=""/>
    <s v=""/>
    <x v="0"/>
    <s v=""/>
    <x v="0"/>
    <s v=""/>
    <x v="0"/>
    <s v=""/>
    <s v=""/>
    <s v=""/>
    <s v=""/>
    <s v=""/>
    <s v=""/>
    <s v=""/>
    <s v=""/>
    <s v=""/>
    <s v=""/>
    <x v="0"/>
    <s v=""/>
    <s v=""/>
    <s v=""/>
    <s v=""/>
    <s v=""/>
    <x v="0"/>
    <s v=""/>
    <s v=""/>
    <s v=""/>
    <s v=""/>
    <s v=""/>
    <x v="0"/>
    <s v=""/>
    <s v=""/>
    <s v=""/>
    <s v=""/>
    <s v=""/>
    <s v=""/>
    <x v="0"/>
    <s v=""/>
    <s v=""/>
    <s v=""/>
    <s v=""/>
    <s v=""/>
    <s v=""/>
    <s v=""/>
    <s v=""/>
    <s v=""/>
    <x v="0"/>
  </r>
  <r>
    <x v="3"/>
    <n v="325"/>
    <n v="125"/>
    <x v="1"/>
    <n v="250"/>
    <n v="108.695652173913"/>
    <x v="2"/>
    <n v="300"/>
    <n v="103.448275862068"/>
    <x v="1"/>
    <n v="500"/>
    <n v="208.333333333333"/>
    <x v="1"/>
    <n v="750"/>
    <n v="312.5"/>
    <x v="2"/>
    <s v="Bidon/Bouteille fermée."/>
    <s v="Oui"/>
    <n v="950"/>
    <s v=""/>
    <s v=""/>
    <s v=""/>
    <s v=""/>
    <s v=""/>
    <s v=""/>
    <s v="NA"/>
    <n v="950"/>
    <x v="1"/>
    <s v="Non"/>
    <s v=""/>
    <s v=""/>
    <s v=""/>
    <s v=""/>
    <s v=""/>
    <s v=""/>
    <s v=""/>
    <s v=""/>
    <s v=""/>
    <s v=""/>
    <s v=""/>
    <s v=""/>
    <s v=""/>
    <s v=""/>
    <s v=""/>
    <s v=""/>
    <s v=""/>
    <s v=""/>
    <s v=""/>
    <s v=""/>
    <s v=""/>
    <s v=""/>
    <s v=""/>
    <s v=""/>
    <s v=""/>
    <s v="Non"/>
    <s v="Non"/>
    <s v="Oui"/>
    <s v="Ouest"/>
    <s v="Meme"/>
    <s v="Cité Soleil"/>
    <s v="Différent"/>
    <s v=""/>
    <s v=""/>
    <s v=""/>
    <s v=""/>
    <s v=""/>
    <s v=""/>
    <s v=""/>
    <s v=""/>
    <s v=""/>
    <s v=""/>
    <s v=""/>
    <s v=""/>
    <s v=""/>
    <s v=""/>
    <s v=""/>
    <s v=""/>
    <s v=""/>
    <x v="0"/>
    <s v=""/>
    <x v="0"/>
    <s v=""/>
    <x v="0"/>
    <s v=""/>
    <s v=""/>
    <s v=""/>
    <s v=""/>
    <s v=""/>
    <s v=""/>
    <s v=""/>
    <s v=""/>
    <s v=""/>
    <s v=""/>
    <x v="0"/>
    <s v=""/>
    <s v=""/>
    <s v=""/>
    <s v=""/>
    <s v=""/>
    <x v="0"/>
    <s v=""/>
    <s v=""/>
    <s v=""/>
    <s v=""/>
    <s v=""/>
    <x v="0"/>
    <s v=""/>
    <s v=""/>
    <s v=""/>
    <s v=""/>
    <s v=""/>
    <s v=""/>
    <x v="0"/>
    <s v=""/>
    <s v=""/>
    <s v=""/>
    <s v=""/>
    <s v=""/>
    <s v=""/>
    <s v=""/>
    <s v=""/>
    <s v=""/>
    <x v="0"/>
  </r>
  <r>
    <x v="3"/>
    <n v="300"/>
    <n v="115.384615384615"/>
    <x v="2"/>
    <n v="225"/>
    <n v="97.826086956521706"/>
    <x v="1"/>
    <n v="300"/>
    <n v="103.448275862068"/>
    <x v="1"/>
    <n v="500"/>
    <n v="208.333333333333"/>
    <x v="1"/>
    <n v="700"/>
    <n v="291.666666666666"/>
    <x v="1"/>
    <s v="Bidon/Bouteille fermée."/>
    <s v="Oui"/>
    <n v="950"/>
    <s v=""/>
    <s v=""/>
    <s v=""/>
    <s v=""/>
    <s v=""/>
    <s v=""/>
    <s v="NA"/>
    <n v="950"/>
    <x v="1"/>
    <s v="Non"/>
    <s v=""/>
    <s v=""/>
    <s v=""/>
    <s v=""/>
    <s v=""/>
    <s v=""/>
    <s v=""/>
    <s v=""/>
    <s v=""/>
    <s v=""/>
    <s v=""/>
    <s v=""/>
    <s v=""/>
    <s v=""/>
    <s v=""/>
    <s v=""/>
    <s v=""/>
    <s v=""/>
    <s v=""/>
    <s v=""/>
    <s v=""/>
    <s v=""/>
    <s v=""/>
    <s v=""/>
    <s v=""/>
    <s v="Oui"/>
    <s v="Non"/>
    <s v="Oui"/>
    <s v="Ouest"/>
    <s v="Meme"/>
    <s v="Port-au-Prince"/>
    <s v="Meme"/>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Brosse à dent Dentifrice Savon pour se laver"/>
    <n v="0"/>
    <n v="1"/>
    <n v="1"/>
    <n v="0"/>
    <n v="0"/>
    <n v="0"/>
    <n v="0"/>
    <n v="1"/>
    <n v="0"/>
    <s v=""/>
    <s v=""/>
    <s v=""/>
    <s v=""/>
    <s v=""/>
    <s v=""/>
    <s v=""/>
    <x v="0"/>
    <n v="15"/>
    <x v="1"/>
    <s v=""/>
    <x v="0"/>
    <s v=""/>
    <s v=""/>
    <s v=""/>
    <s v=""/>
    <s v=""/>
    <s v=""/>
    <s v=""/>
    <s v=""/>
    <s v=""/>
    <s v=""/>
    <x v="0"/>
    <s v="Oui"/>
    <n v="15"/>
    <s v=""/>
    <s v=""/>
    <n v="15"/>
    <x v="1"/>
    <s v="Oui"/>
    <n v="75"/>
    <s v=""/>
    <s v=""/>
    <n v="75"/>
    <x v="1"/>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Savon lessive Chlore en grain (nettoyage)"/>
    <n v="1"/>
    <n v="0"/>
    <n v="0"/>
    <n v="0"/>
    <n v="0"/>
    <n v="0"/>
    <n v="1"/>
    <n v="0"/>
    <n v="0"/>
    <s v="Oui"/>
    <n v="40"/>
    <n v="40"/>
    <s v=""/>
    <s v=""/>
    <s v=""/>
    <n v="40"/>
    <x v="1"/>
    <s v=""/>
    <x v="0"/>
    <s v=""/>
    <x v="0"/>
    <s v=""/>
    <s v=""/>
    <s v=""/>
    <s v=""/>
    <s v=""/>
    <s v=""/>
    <s v=""/>
    <s v=""/>
    <s v=""/>
    <s v=""/>
    <x v="0"/>
    <s v=""/>
    <s v=""/>
    <s v=""/>
    <s v=""/>
    <s v=""/>
    <x v="0"/>
    <s v=""/>
    <s v=""/>
    <s v=""/>
    <s v=""/>
    <s v=""/>
    <x v="0"/>
    <s v=""/>
    <s v=""/>
    <s v=""/>
    <s v=""/>
    <s v=""/>
    <s v=""/>
    <x v="0"/>
    <s v="Oui"/>
    <s v=""/>
    <n v="5"/>
    <s v=""/>
    <s v=""/>
    <s v=""/>
    <s v=""/>
    <s v=""/>
    <s v=""/>
    <x v="3"/>
  </r>
  <r>
    <x v="0"/>
    <s v=""/>
    <s v=""/>
    <x v="0"/>
    <s v=""/>
    <s v=""/>
    <x v="0"/>
    <s v=""/>
    <s v=""/>
    <x v="0"/>
    <s v=""/>
    <s v=""/>
    <x v="0"/>
    <s v=""/>
    <s v=""/>
    <x v="0"/>
    <s v=""/>
    <s v=""/>
    <s v=""/>
    <s v=""/>
    <s v=""/>
    <s v=""/>
    <s v=""/>
    <s v=""/>
    <s v=""/>
    <s v=""/>
    <s v=""/>
    <x v="0"/>
    <s v=""/>
    <s v=""/>
    <s v=""/>
    <s v=""/>
    <s v=""/>
    <s v=""/>
    <s v=""/>
    <s v=""/>
    <s v=""/>
    <s v=""/>
    <s v=""/>
    <s v=""/>
    <s v=""/>
    <s v=""/>
    <s v=""/>
    <s v=""/>
    <s v=""/>
    <s v=""/>
    <s v=""/>
    <s v=""/>
    <s v=""/>
    <s v=""/>
    <s v=""/>
    <s v=""/>
    <s v=""/>
    <s v=""/>
    <s v=""/>
    <s v=""/>
    <s v=""/>
    <s v=""/>
    <s v=""/>
    <s v=""/>
    <s v=""/>
    <s v="Dentifrice Papier toilette Serviettes hygiéniques Savon pour se laver"/>
    <n v="0"/>
    <n v="0"/>
    <n v="1"/>
    <n v="1"/>
    <n v="1"/>
    <n v="0"/>
    <n v="0"/>
    <n v="1"/>
    <n v="0"/>
    <s v=""/>
    <s v=""/>
    <s v=""/>
    <s v=""/>
    <s v=""/>
    <s v=""/>
    <s v=""/>
    <x v="0"/>
    <s v=""/>
    <x v="0"/>
    <n v="20"/>
    <x v="3"/>
    <s v=""/>
    <s v=""/>
    <s v=""/>
    <s v=""/>
    <s v=""/>
    <s v=""/>
    <s v=""/>
    <s v=""/>
    <s v=""/>
    <s v=""/>
    <x v="0"/>
    <s v="Oui"/>
    <n v="25"/>
    <s v=""/>
    <s v=""/>
    <n v="25"/>
    <x v="3"/>
    <s v="Oui"/>
    <n v="75"/>
    <s v=""/>
    <s v=""/>
    <n v="75"/>
    <x v="3"/>
    <s v="Oui"/>
    <n v="75"/>
    <s v=""/>
    <s v=""/>
    <s v=""/>
    <n v="75"/>
    <x v="1"/>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Brosse à dent Dentifrice Papier toilette Serviettes hygiéniques Savon pour se laver"/>
    <n v="0"/>
    <n v="1"/>
    <n v="1"/>
    <n v="1"/>
    <n v="1"/>
    <n v="0"/>
    <n v="0"/>
    <n v="1"/>
    <n v="0"/>
    <s v=""/>
    <s v=""/>
    <s v=""/>
    <s v=""/>
    <s v=""/>
    <s v=""/>
    <s v=""/>
    <x v="0"/>
    <n v="25"/>
    <x v="2"/>
    <n v="50"/>
    <x v="1"/>
    <s v=""/>
    <s v=""/>
    <s v=""/>
    <s v=""/>
    <s v=""/>
    <s v=""/>
    <s v=""/>
    <s v=""/>
    <s v=""/>
    <s v=""/>
    <x v="0"/>
    <s v="Oui"/>
    <n v="25"/>
    <s v=""/>
    <s v=""/>
    <n v="25"/>
    <x v="3"/>
    <s v="Oui"/>
    <n v="75"/>
    <s v=""/>
    <s v=""/>
    <n v="75"/>
    <x v="1"/>
    <s v="Oui"/>
    <n v="75"/>
    <s v=""/>
    <s v=""/>
    <s v=""/>
    <n v="75"/>
    <x v="1"/>
    <s v=""/>
    <s v=""/>
    <s v=""/>
    <s v=""/>
    <s v=""/>
    <s v=""/>
    <s v=""/>
    <s v=""/>
    <s v=""/>
    <x v="0"/>
  </r>
  <r>
    <x v="0"/>
    <s v=""/>
    <s v=""/>
    <x v="0"/>
    <s v=""/>
    <s v=""/>
    <x v="0"/>
    <n v="275"/>
    <n v="94.827586206896498"/>
    <x v="1"/>
    <s v=""/>
    <s v=""/>
    <x v="0"/>
    <s v=""/>
    <s v=""/>
    <x v="0"/>
    <s v=""/>
    <s v=""/>
    <s v=""/>
    <s v=""/>
    <s v=""/>
    <s v=""/>
    <s v=""/>
    <s v=""/>
    <s v=""/>
    <s v=""/>
    <s v=""/>
    <x v="0"/>
    <s v="Oui"/>
    <s v="Produit épuisé car beaucoup de personnes ont acheté"/>
    <n v="0"/>
    <n v="0"/>
    <n v="0"/>
    <n v="0"/>
    <n v="0"/>
    <n v="0"/>
    <n v="0"/>
    <n v="0"/>
    <n v="0"/>
    <n v="0"/>
    <n v="1"/>
    <n v="0"/>
    <n v="0"/>
    <n v="0"/>
    <s v=""/>
    <s v="Sucre"/>
    <n v="0"/>
    <n v="0"/>
    <n v="0"/>
    <n v="1"/>
    <n v="0"/>
    <n v="0"/>
    <n v="0"/>
    <n v="0"/>
    <s v="Oui"/>
    <s v="Non"/>
    <s v="Oui"/>
    <s v="Ouest"/>
    <s v="Meme"/>
    <s v="Port-au-Prince"/>
    <s v="Meme"/>
    <s v="Brosse à dent Dentifrice Papier toilette Serviettes hygiéniques Savon pour se laver"/>
    <n v="0"/>
    <n v="1"/>
    <n v="1"/>
    <n v="1"/>
    <n v="1"/>
    <n v="0"/>
    <n v="0"/>
    <n v="1"/>
    <n v="0"/>
    <s v=""/>
    <s v=""/>
    <s v=""/>
    <s v=""/>
    <s v=""/>
    <s v=""/>
    <s v=""/>
    <x v="0"/>
    <n v="25"/>
    <x v="1"/>
    <n v="50"/>
    <x v="1"/>
    <s v=""/>
    <s v=""/>
    <s v=""/>
    <s v=""/>
    <s v=""/>
    <s v=""/>
    <s v=""/>
    <s v=""/>
    <s v=""/>
    <s v=""/>
    <x v="0"/>
    <s v="Oui"/>
    <n v="25"/>
    <s v=""/>
    <s v=""/>
    <n v="25"/>
    <x v="1"/>
    <s v="Oui"/>
    <n v="75"/>
    <s v=""/>
    <s v=""/>
    <n v="75"/>
    <x v="1"/>
    <s v="Oui"/>
    <n v="85"/>
    <s v=""/>
    <s v=""/>
    <s v=""/>
    <n v="85"/>
    <x v="1"/>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1"/>
    <n v="300"/>
    <n v="115.384615384615"/>
    <x v="1"/>
    <n v="250"/>
    <n v="108.695652173913"/>
    <x v="2"/>
    <n v="275"/>
    <n v="94.827586206896498"/>
    <x v="1"/>
    <n v="500"/>
    <n v="208.333333333333"/>
    <x v="1"/>
    <n v="750"/>
    <n v="312.5"/>
    <x v="2"/>
    <s v="Bidon/Bouteille fermée."/>
    <s v="Oui"/>
    <n v="750"/>
    <s v=""/>
    <s v=""/>
    <s v=""/>
    <s v=""/>
    <s v=""/>
    <s v=""/>
    <s v="NA"/>
    <n v="750"/>
    <x v="2"/>
    <s v="Oui"/>
    <s v="Produit épuisé car beaucoup de personnes ont acheté Pas assez d'argent Pas encore eu le temps de réapprovisinner"/>
    <n v="0"/>
    <n v="0"/>
    <n v="0"/>
    <n v="0"/>
    <n v="0"/>
    <n v="1"/>
    <n v="1"/>
    <n v="0"/>
    <n v="0"/>
    <n v="0"/>
    <n v="1"/>
    <n v="0"/>
    <n v="0"/>
    <n v="0"/>
    <s v=""/>
    <s v="Sucre"/>
    <n v="0"/>
    <n v="0"/>
    <n v="0"/>
    <n v="1"/>
    <n v="0"/>
    <n v="0"/>
    <n v="0"/>
    <n v="0"/>
    <s v="Non"/>
    <s v="Non"/>
    <s v="Oui"/>
    <s v="Ouest"/>
    <s v="Meme"/>
    <s v="Cité Soleil"/>
    <s v="Différent"/>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Savon lessive Papier toilette Serviettes hygiéniques Chlore en grain (nettoyage)"/>
    <n v="1"/>
    <n v="0"/>
    <n v="0"/>
    <n v="1"/>
    <n v="1"/>
    <n v="0"/>
    <n v="1"/>
    <n v="0"/>
    <n v="0"/>
    <s v="Oui"/>
    <n v="30"/>
    <n v="30"/>
    <s v=""/>
    <s v=""/>
    <s v=""/>
    <n v="30"/>
    <x v="3"/>
    <s v=""/>
    <x v="0"/>
    <n v="20"/>
    <x v="3"/>
    <s v=""/>
    <s v=""/>
    <s v=""/>
    <s v=""/>
    <s v=""/>
    <s v=""/>
    <s v=""/>
    <s v=""/>
    <s v=""/>
    <s v=""/>
    <x v="0"/>
    <s v=""/>
    <s v=""/>
    <s v=""/>
    <s v=""/>
    <s v=""/>
    <x v="0"/>
    <s v=""/>
    <s v=""/>
    <s v=""/>
    <s v=""/>
    <s v=""/>
    <x v="0"/>
    <s v="Oui"/>
    <n v="75"/>
    <s v=""/>
    <s v=""/>
    <s v=""/>
    <n v="75"/>
    <x v="1"/>
    <s v="Oui"/>
    <s v=""/>
    <n v="5"/>
    <s v=""/>
    <s v=""/>
    <s v=""/>
    <s v=""/>
    <s v=""/>
    <s v=""/>
    <x v="3"/>
  </r>
  <r>
    <x v="1"/>
    <n v="300"/>
    <n v="115.384615384615"/>
    <x v="1"/>
    <s v=""/>
    <s v=""/>
    <x v="0"/>
    <n v="300"/>
    <n v="103.448275862068"/>
    <x v="1"/>
    <n v="500"/>
    <n v="208.333333333333"/>
    <x v="1"/>
    <n v="750"/>
    <n v="312.5"/>
    <x v="2"/>
    <s v=""/>
    <s v=""/>
    <s v=""/>
    <s v=""/>
    <s v=""/>
    <s v=""/>
    <s v=""/>
    <s v=""/>
    <s v=""/>
    <s v=""/>
    <s v=""/>
    <x v="0"/>
    <s v="Non"/>
    <s v=""/>
    <s v=""/>
    <s v=""/>
    <s v=""/>
    <s v=""/>
    <s v=""/>
    <s v=""/>
    <s v=""/>
    <s v=""/>
    <s v=""/>
    <s v=""/>
    <s v=""/>
    <s v=""/>
    <s v=""/>
    <s v=""/>
    <s v=""/>
    <s v=""/>
    <s v=""/>
    <s v=""/>
    <s v=""/>
    <s v=""/>
    <s v=""/>
    <s v=""/>
    <s v=""/>
    <s v=""/>
    <s v="Non"/>
    <s v="Oui"/>
    <s v="Oui"/>
    <s v="Ouest"/>
    <s v="Meme"/>
    <s v="Port-au-Prince"/>
    <s v="Meme"/>
    <s v="Savon lessive Dentifrice Papier toilette Serviettes hygiéniques Chlore liquide (nettoyage) Chlore en grain (nettoyage) Savon pour se laver"/>
    <n v="1"/>
    <n v="0"/>
    <n v="1"/>
    <n v="1"/>
    <n v="1"/>
    <n v="1"/>
    <n v="1"/>
    <n v="1"/>
    <n v="0"/>
    <s v="Oui"/>
    <n v="35"/>
    <n v="35"/>
    <s v=""/>
    <s v=""/>
    <s v=""/>
    <n v="35"/>
    <x v="2"/>
    <s v=""/>
    <x v="0"/>
    <n v="20"/>
    <x v="3"/>
    <s v="Non"/>
    <s v=""/>
    <s v=""/>
    <s v="Mililitre"/>
    <s v="mililitre"/>
    <s v="mililit"/>
    <n v="470"/>
    <n v="150"/>
    <n v="319.14893617021198"/>
    <n v="319.14893617021198"/>
    <x v="1"/>
    <s v="Oui"/>
    <n v="25"/>
    <s v=""/>
    <s v=""/>
    <n v="25"/>
    <x v="3"/>
    <s v="Oui"/>
    <n v="75"/>
    <s v=""/>
    <s v=""/>
    <n v="75"/>
    <x v="1"/>
    <s v="Oui"/>
    <n v="75"/>
    <s v=""/>
    <s v=""/>
    <s v=""/>
    <n v="75"/>
    <x v="1"/>
    <s v="Oui"/>
    <s v=""/>
    <n v="5"/>
    <s v=""/>
    <s v=""/>
    <s v=""/>
    <s v=""/>
    <s v=""/>
    <s v=""/>
    <x v="3"/>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Brosse à dent Dentifrice Papier toilette Serviettes hygiéniques Savon pour se laver"/>
    <n v="0"/>
    <n v="1"/>
    <n v="1"/>
    <n v="1"/>
    <n v="1"/>
    <n v="0"/>
    <n v="0"/>
    <n v="1"/>
    <n v="0"/>
    <s v=""/>
    <s v=""/>
    <s v=""/>
    <s v=""/>
    <s v=""/>
    <s v=""/>
    <s v=""/>
    <x v="0"/>
    <n v="25"/>
    <x v="1"/>
    <n v="20"/>
    <x v="3"/>
    <s v=""/>
    <s v=""/>
    <s v=""/>
    <s v=""/>
    <s v=""/>
    <s v=""/>
    <s v=""/>
    <s v=""/>
    <s v=""/>
    <s v=""/>
    <x v="0"/>
    <s v="Oui"/>
    <n v="25"/>
    <s v=""/>
    <s v=""/>
    <n v="25"/>
    <x v="1"/>
    <s v="Non"/>
    <s v=""/>
    <n v="170"/>
    <n v="75"/>
    <n v="37.5"/>
    <x v="1"/>
    <s v="Oui"/>
    <n v="75"/>
    <s v=""/>
    <s v=""/>
    <s v=""/>
    <n v="75"/>
    <x v="1"/>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3"/>
    <n v="300"/>
    <n v="115.384615384615"/>
    <x v="3"/>
    <n v="352"/>
    <n v="153.04347826086899"/>
    <x v="3"/>
    <n v="270"/>
    <n v="93.103448275861993"/>
    <x v="2"/>
    <n v="510"/>
    <n v="212.5"/>
    <x v="2"/>
    <s v=""/>
    <s v=""/>
    <x v="0"/>
    <s v=""/>
    <s v=""/>
    <s v=""/>
    <s v=""/>
    <s v=""/>
    <s v=""/>
    <s v=""/>
    <s v=""/>
    <s v=""/>
    <s v=""/>
    <s v=""/>
    <x v="0"/>
    <s v="Oui"/>
    <s v="Problèmes liés au transport ou au carburant Changement du taux de change de la Gourde Pas assez d'argent Article trop cher"/>
    <n v="1"/>
    <n v="1"/>
    <n v="0"/>
    <n v="0"/>
    <n v="1"/>
    <n v="1"/>
    <n v="0"/>
    <n v="0"/>
    <n v="0"/>
    <n v="0"/>
    <n v="0"/>
    <n v="0"/>
    <n v="0"/>
    <n v="0"/>
    <s v=""/>
    <s v="Riz"/>
    <n v="0"/>
    <n v="1"/>
    <n v="0"/>
    <n v="0"/>
    <n v="0"/>
    <n v="0"/>
    <n v="0"/>
    <n v="0"/>
    <s v="Oui"/>
    <s v="Non"/>
    <s v="Oui"/>
    <s v="Sud-Est"/>
    <s v="Meme"/>
    <s v="Jacmel"/>
    <s v="Meme"/>
    <s v=""/>
    <s v=""/>
    <s v=""/>
    <s v=""/>
    <s v=""/>
    <s v=""/>
    <s v=""/>
    <s v=""/>
    <s v=""/>
    <s v=""/>
    <s v=""/>
    <s v=""/>
    <s v=""/>
    <s v=""/>
    <s v=""/>
    <s v=""/>
    <s v=""/>
    <x v="0"/>
    <s v=""/>
    <x v="0"/>
    <s v=""/>
    <x v="0"/>
    <s v=""/>
    <s v=""/>
    <s v=""/>
    <s v=""/>
    <s v=""/>
    <s v=""/>
    <s v=""/>
    <s v=""/>
    <s v=""/>
    <s v=""/>
    <x v="0"/>
    <s v=""/>
    <s v=""/>
    <s v=""/>
    <s v=""/>
    <s v=""/>
    <x v="0"/>
    <s v=""/>
    <s v=""/>
    <s v=""/>
    <s v=""/>
    <s v=""/>
    <x v="0"/>
    <s v=""/>
    <s v=""/>
    <s v=""/>
    <s v=""/>
    <s v=""/>
    <s v=""/>
    <x v="0"/>
    <s v=""/>
    <s v=""/>
    <s v=""/>
    <s v=""/>
    <s v=""/>
    <s v=""/>
    <s v=""/>
    <s v=""/>
    <s v=""/>
    <x v="0"/>
  </r>
  <r>
    <x v="1"/>
    <n v="350"/>
    <n v="134.61538461538399"/>
    <x v="1"/>
    <n v="350"/>
    <n v="152.173913043478"/>
    <x v="1"/>
    <n v="350"/>
    <n v="120.689655172413"/>
    <x v="1"/>
    <n v="490"/>
    <n v="204.166666666666"/>
    <x v="1"/>
    <n v="520"/>
    <n v="216.666666666666"/>
    <x v="2"/>
    <s v="Bidon/Bouteille fermée."/>
    <s v="Oui"/>
    <n v="900"/>
    <s v=""/>
    <s v=""/>
    <s v=""/>
    <s v=""/>
    <s v=""/>
    <s v=""/>
    <s v="NA"/>
    <n v="900"/>
    <x v="3"/>
    <s v="Oui"/>
    <s v="Changement du taux de change de la Gourde Problèmes liés au transport ou au carburant Article trop cher"/>
    <n v="1"/>
    <n v="1"/>
    <n v="0"/>
    <n v="0"/>
    <n v="1"/>
    <n v="0"/>
    <n v="0"/>
    <n v="0"/>
    <n v="0"/>
    <n v="0"/>
    <n v="0"/>
    <n v="0"/>
    <n v="0"/>
    <n v="0"/>
    <s v=""/>
    <s v="Farine de blé blanche Riz Maïs (moulu) Sucre Haricot rouge Huile végétale"/>
    <n v="1"/>
    <n v="1"/>
    <n v="1"/>
    <n v="1"/>
    <n v="0"/>
    <n v="1"/>
    <n v="1"/>
    <n v="0"/>
    <s v="Oui"/>
    <s v="Oui"/>
    <s v="Oui"/>
    <s v="Sud-Est"/>
    <s v="Meme"/>
    <s v="Jacmel"/>
    <s v="Meme"/>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Brosse à dent Dentifrice Papier toilette Serviettes hygiéniques Savon pour se laver"/>
    <n v="0"/>
    <n v="1"/>
    <n v="1"/>
    <n v="1"/>
    <n v="1"/>
    <n v="0"/>
    <n v="0"/>
    <n v="1"/>
    <n v="0"/>
    <s v=""/>
    <s v=""/>
    <s v=""/>
    <s v=""/>
    <s v=""/>
    <s v=""/>
    <s v=""/>
    <x v="0"/>
    <n v="25"/>
    <x v="1"/>
    <n v="25"/>
    <x v="2"/>
    <s v=""/>
    <s v=""/>
    <s v=""/>
    <s v=""/>
    <s v=""/>
    <s v=""/>
    <s v=""/>
    <s v=""/>
    <s v=""/>
    <s v=""/>
    <x v="0"/>
    <s v="Oui"/>
    <n v="25"/>
    <s v=""/>
    <s v=""/>
    <n v="25"/>
    <x v="2"/>
    <s v="Oui"/>
    <n v="100"/>
    <s v=""/>
    <s v=""/>
    <n v="100"/>
    <x v="2"/>
    <s v="Oui"/>
    <n v="50"/>
    <s v=""/>
    <s v=""/>
    <s v=""/>
    <n v="50"/>
    <x v="1"/>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n v="300"/>
    <n v="115.384615384615"/>
    <x v="1"/>
    <s v=""/>
    <s v=""/>
    <x v="0"/>
    <s v=""/>
    <s v=""/>
    <x v="0"/>
    <n v="600"/>
    <n v="250"/>
    <x v="1"/>
    <s v=""/>
    <s v=""/>
    <x v="0"/>
    <s v="Remplissage à partir de drum"/>
    <s v="Non"/>
    <s v=""/>
    <s v=""/>
    <s v="Litre"/>
    <s v="litre"/>
    <s v="Litre"/>
    <s v=""/>
    <s v=""/>
    <s v=""/>
    <s v=""/>
    <x v="2"/>
    <s v="Oui"/>
    <s v="Changement du taux de change de la Gourde Article trop cher Pas assez d'argent"/>
    <n v="1"/>
    <n v="0"/>
    <n v="0"/>
    <n v="0"/>
    <n v="1"/>
    <n v="1"/>
    <n v="0"/>
    <n v="0"/>
    <n v="0"/>
    <n v="0"/>
    <n v="0"/>
    <n v="0"/>
    <n v="0"/>
    <n v="0"/>
    <s v=""/>
    <s v="Haricot noir"/>
    <n v="0"/>
    <n v="0"/>
    <n v="0"/>
    <n v="0"/>
    <n v="1"/>
    <n v="0"/>
    <n v="0"/>
    <n v="0"/>
    <s v="Non"/>
    <s v="Non"/>
    <s v="Oui"/>
    <s v="Sud-Est"/>
    <s v="Meme"/>
    <s v="Jacmel"/>
    <s v="Meme"/>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Brosse à dent Savon lessive Serviettes hygiéniques Papier toilette Chlore en grain (nettoyage)"/>
    <n v="1"/>
    <n v="1"/>
    <n v="0"/>
    <n v="1"/>
    <n v="1"/>
    <n v="0"/>
    <n v="1"/>
    <n v="0"/>
    <n v="0"/>
    <s v="Oui"/>
    <n v="30"/>
    <n v="30"/>
    <s v=""/>
    <s v=""/>
    <s v=""/>
    <n v="30"/>
    <x v="2"/>
    <n v="30"/>
    <x v="2"/>
    <n v="30"/>
    <x v="2"/>
    <s v=""/>
    <s v=""/>
    <s v=""/>
    <s v=""/>
    <s v=""/>
    <s v=""/>
    <s v=""/>
    <s v=""/>
    <s v=""/>
    <s v=""/>
    <x v="0"/>
    <s v=""/>
    <s v=""/>
    <s v=""/>
    <s v=""/>
    <s v=""/>
    <x v="0"/>
    <s v=""/>
    <s v=""/>
    <s v=""/>
    <s v=""/>
    <s v=""/>
    <x v="0"/>
    <s v="Oui"/>
    <n v="50"/>
    <s v=""/>
    <s v=""/>
    <s v=""/>
    <n v="50"/>
    <x v="2"/>
    <s v="Oui"/>
    <s v=""/>
    <n v="5"/>
    <s v=""/>
    <s v=""/>
    <s v=""/>
    <s v=""/>
    <s v=""/>
    <s v=""/>
    <x v="1"/>
  </r>
  <r>
    <x v="1"/>
    <n v="300"/>
    <n v="115.384615384615"/>
    <x v="1"/>
    <s v=""/>
    <s v=""/>
    <x v="0"/>
    <s v=""/>
    <s v=""/>
    <x v="0"/>
    <s v=""/>
    <s v=""/>
    <x v="0"/>
    <s v=""/>
    <s v=""/>
    <x v="0"/>
    <s v="Bidon/Bouteille fermée."/>
    <s v="Oui"/>
    <n v="600"/>
    <s v=""/>
    <s v=""/>
    <s v=""/>
    <s v=""/>
    <s v=""/>
    <s v=""/>
    <s v=""/>
    <s v=""/>
    <x v="2"/>
    <s v="Non"/>
    <s v=""/>
    <s v=""/>
    <s v=""/>
    <s v=""/>
    <s v=""/>
    <s v=""/>
    <s v=""/>
    <s v=""/>
    <s v=""/>
    <s v=""/>
    <s v=""/>
    <s v=""/>
    <s v=""/>
    <s v=""/>
    <s v=""/>
    <s v=""/>
    <s v=""/>
    <s v=""/>
    <s v=""/>
    <s v=""/>
    <s v=""/>
    <s v=""/>
    <s v=""/>
    <s v=""/>
    <s v=""/>
    <s v="Non"/>
    <s v="Non"/>
    <s v="Oui"/>
    <s v="Sud-Est"/>
    <s v="Meme"/>
    <s v="Jacmel"/>
    <s v="Meme"/>
    <s v=""/>
    <s v=""/>
    <s v=""/>
    <s v=""/>
    <s v=""/>
    <s v=""/>
    <s v=""/>
    <s v=""/>
    <s v=""/>
    <s v=""/>
    <s v=""/>
    <s v=""/>
    <s v=""/>
    <s v=""/>
    <s v=""/>
    <s v=""/>
    <s v=""/>
    <x v="0"/>
    <s v=""/>
    <x v="0"/>
    <s v=""/>
    <x v="0"/>
    <s v=""/>
    <s v=""/>
    <s v=""/>
    <s v=""/>
    <s v=""/>
    <s v=""/>
    <s v=""/>
    <s v=""/>
    <s v=""/>
    <s v=""/>
    <x v="0"/>
    <s v=""/>
    <s v=""/>
    <s v=""/>
    <s v=""/>
    <s v=""/>
    <x v="0"/>
    <s v=""/>
    <s v=""/>
    <s v=""/>
    <s v=""/>
    <s v=""/>
    <x v="0"/>
    <s v=""/>
    <s v=""/>
    <s v=""/>
    <s v=""/>
    <s v=""/>
    <s v=""/>
    <x v="0"/>
    <s v=""/>
    <s v=""/>
    <s v=""/>
    <s v=""/>
    <s v=""/>
    <s v=""/>
    <s v=""/>
    <s v=""/>
    <s v=""/>
    <x v="0"/>
  </r>
  <r>
    <x v="1"/>
    <n v="350"/>
    <n v="134.61538461538399"/>
    <x v="1"/>
    <n v="245"/>
    <n v="106.521739130434"/>
    <x v="1"/>
    <n v="350"/>
    <n v="120.689655172413"/>
    <x v="1"/>
    <n v="700"/>
    <n v="291.666666666666"/>
    <x v="1"/>
    <n v="1050"/>
    <n v="437.5"/>
    <x v="2"/>
    <s v="Bidon/Bouteille fermée."/>
    <s v="Oui"/>
    <n v="800"/>
    <s v=""/>
    <s v=""/>
    <s v=""/>
    <s v=""/>
    <s v=""/>
    <s v=""/>
    <s v=""/>
    <s v=""/>
    <x v="1"/>
    <s v="Non"/>
    <s v=""/>
    <s v=""/>
    <s v=""/>
    <s v=""/>
    <s v=""/>
    <s v=""/>
    <s v=""/>
    <s v=""/>
    <s v=""/>
    <s v=""/>
    <s v=""/>
    <s v=""/>
    <s v=""/>
    <s v=""/>
    <s v=""/>
    <s v=""/>
    <s v=""/>
    <s v=""/>
    <s v=""/>
    <s v=""/>
    <s v=""/>
    <s v=""/>
    <s v=""/>
    <s v=""/>
    <s v=""/>
    <s v="Oui"/>
    <s v="Non"/>
    <s v="Oui"/>
    <s v="Nord"/>
    <s v="Meme"/>
    <s v="Cap-Haïtien"/>
    <s v="Différent"/>
    <s v=""/>
    <s v=""/>
    <s v=""/>
    <s v=""/>
    <s v=""/>
    <s v=""/>
    <s v=""/>
    <s v=""/>
    <s v=""/>
    <s v=""/>
    <s v=""/>
    <s v=""/>
    <s v=""/>
    <s v=""/>
    <s v=""/>
    <s v=""/>
    <s v=""/>
    <x v="0"/>
    <s v=""/>
    <x v="0"/>
    <s v=""/>
    <x v="0"/>
    <s v=""/>
    <s v=""/>
    <s v=""/>
    <s v=""/>
    <s v=""/>
    <s v=""/>
    <s v=""/>
    <s v=""/>
    <s v=""/>
    <s v=""/>
    <x v="0"/>
    <s v=""/>
    <s v=""/>
    <s v=""/>
    <s v=""/>
    <s v=""/>
    <x v="0"/>
    <s v=""/>
    <s v=""/>
    <s v=""/>
    <s v=""/>
    <s v=""/>
    <x v="0"/>
    <s v=""/>
    <s v=""/>
    <s v=""/>
    <s v=""/>
    <s v=""/>
    <s v=""/>
    <x v="0"/>
    <s v=""/>
    <s v=""/>
    <s v=""/>
    <s v=""/>
    <s v=""/>
    <s v=""/>
    <s v=""/>
    <s v=""/>
    <s v=""/>
    <x v="0"/>
  </r>
  <r>
    <x v="1"/>
    <n v="350"/>
    <n v="134.61538461538399"/>
    <x v="1"/>
    <n v="245"/>
    <n v="106.521739130434"/>
    <x v="1"/>
    <n v="350"/>
    <n v="120.689655172413"/>
    <x v="1"/>
    <n v="700"/>
    <n v="291.666666666666"/>
    <x v="1"/>
    <n v="1050"/>
    <n v="437.5"/>
    <x v="2"/>
    <s v="Bidon/Bouteille fermée."/>
    <s v="Oui"/>
    <n v="800"/>
    <s v=""/>
    <s v=""/>
    <s v=""/>
    <s v=""/>
    <s v=""/>
    <s v=""/>
    <s v=""/>
    <s v=""/>
    <x v="3"/>
    <s v="Non"/>
    <s v=""/>
    <s v=""/>
    <s v=""/>
    <s v=""/>
    <s v=""/>
    <s v=""/>
    <s v=""/>
    <s v=""/>
    <s v=""/>
    <s v=""/>
    <s v=""/>
    <s v=""/>
    <s v=""/>
    <s v=""/>
    <s v=""/>
    <s v=""/>
    <s v=""/>
    <s v=""/>
    <s v=""/>
    <s v=""/>
    <s v=""/>
    <s v=""/>
    <s v=""/>
    <s v=""/>
    <s v=""/>
    <s v="Oui"/>
    <s v="Non"/>
    <s v="Oui"/>
    <s v="Nord"/>
    <s v="Meme"/>
    <s v="Limonade"/>
    <s v="Meme"/>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Savon lessive Brosse à dent Dentifrice Papier toilette Serviettes hygiéniques Chlore liquide (nettoyage) Chlore en grain (nettoyage) Savon pour se laver"/>
    <n v="1"/>
    <n v="1"/>
    <n v="1"/>
    <n v="1"/>
    <n v="1"/>
    <n v="1"/>
    <n v="1"/>
    <n v="1"/>
    <n v="0"/>
    <s v="Oui"/>
    <n v="25"/>
    <n v="25"/>
    <s v=""/>
    <s v=""/>
    <s v=""/>
    <n v="25"/>
    <x v="3"/>
    <n v="15"/>
    <x v="3"/>
    <n v="20"/>
    <x v="1"/>
    <s v="Non"/>
    <s v=""/>
    <s v=""/>
    <s v="Mililitre"/>
    <s v="mililitre"/>
    <s v="mililit"/>
    <n v="100"/>
    <n v="10"/>
    <n v="100"/>
    <n v="100"/>
    <x v="1"/>
    <s v="Oui"/>
    <n v="15"/>
    <s v=""/>
    <s v=""/>
    <n v="15"/>
    <x v="3"/>
    <s v="Non"/>
    <s v=""/>
    <n v="150"/>
    <n v="75"/>
    <n v="42.5"/>
    <x v="3"/>
    <s v="Oui"/>
    <n v="75"/>
    <s v=""/>
    <s v=""/>
    <s v=""/>
    <n v="75"/>
    <x v="3"/>
    <s v="Oui"/>
    <s v=""/>
    <n v="5"/>
    <s v=""/>
    <s v=""/>
    <s v=""/>
    <s v=""/>
    <s v=""/>
    <s v=""/>
    <x v="3"/>
  </r>
  <r>
    <x v="0"/>
    <s v=""/>
    <s v=""/>
    <x v="0"/>
    <s v=""/>
    <s v=""/>
    <x v="0"/>
    <s v=""/>
    <s v=""/>
    <x v="0"/>
    <s v=""/>
    <s v=""/>
    <x v="0"/>
    <s v=""/>
    <s v=""/>
    <x v="0"/>
    <s v=""/>
    <s v=""/>
    <s v=""/>
    <s v=""/>
    <s v=""/>
    <s v=""/>
    <s v=""/>
    <s v=""/>
    <s v=""/>
    <s v=""/>
    <s v=""/>
    <x v="0"/>
    <s v=""/>
    <s v=""/>
    <s v=""/>
    <s v=""/>
    <s v=""/>
    <s v=""/>
    <s v=""/>
    <s v=""/>
    <s v=""/>
    <s v=""/>
    <s v=""/>
    <s v=""/>
    <s v=""/>
    <s v=""/>
    <s v=""/>
    <s v=""/>
    <s v=""/>
    <s v=""/>
    <s v=""/>
    <s v=""/>
    <s v=""/>
    <s v=""/>
    <s v=""/>
    <s v=""/>
    <s v=""/>
    <s v=""/>
    <s v=""/>
    <s v=""/>
    <s v=""/>
    <s v=""/>
    <s v=""/>
    <s v=""/>
    <s v=""/>
    <s v="Savon lessive Brosse à dent Dentifrice Papier toilette Serviettes hygiéniques Chlore liquide (nettoyage) Chlore en grain (nettoyage) Savon pour se laver"/>
    <n v="1"/>
    <n v="1"/>
    <n v="1"/>
    <n v="1"/>
    <n v="1"/>
    <n v="1"/>
    <n v="1"/>
    <n v="1"/>
    <n v="0"/>
    <s v="Oui"/>
    <n v="25"/>
    <n v="25"/>
    <s v=""/>
    <s v=""/>
    <s v=""/>
    <n v="25"/>
    <x v="3"/>
    <n v="15"/>
    <x v="3"/>
    <n v="20"/>
    <x v="1"/>
    <s v="Non"/>
    <s v=""/>
    <s v=""/>
    <s v="Mililitre"/>
    <s v="mililitre"/>
    <s v="mililit"/>
    <n v="100"/>
    <n v="10"/>
    <n v="100"/>
    <n v="100"/>
    <x v="1"/>
    <s v="Oui"/>
    <n v="25"/>
    <s v=""/>
    <s v=""/>
    <n v="25"/>
    <x v="3"/>
    <s v="Non"/>
    <s v=""/>
    <n v="150"/>
    <n v="75"/>
    <n v="42.5"/>
    <x v="3"/>
    <s v="Oui"/>
    <n v="75"/>
    <s v=""/>
    <s v=""/>
    <s v=""/>
    <n v="75"/>
    <x v="3"/>
    <s v="Oui"/>
    <s v=""/>
    <n v="5"/>
    <s v=""/>
    <s v=""/>
    <s v=""/>
    <s v=""/>
    <s v=""/>
    <s v=""/>
    <x v="3"/>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1"/>
    <n v="350"/>
    <n v="134.61538461538399"/>
    <x v="1"/>
    <n v="235"/>
    <n v="102.173913043478"/>
    <x v="1"/>
    <n v="320"/>
    <n v="110.34482758620599"/>
    <x v="1"/>
    <s v=""/>
    <s v=""/>
    <x v="0"/>
    <s v=""/>
    <s v=""/>
    <x v="0"/>
    <s v="Bidon/Bouteille fermée."/>
    <s v="Oui"/>
    <n v="800"/>
    <s v=""/>
    <s v=""/>
    <s v=""/>
    <s v=""/>
    <s v=""/>
    <s v=""/>
    <s v=""/>
    <s v=""/>
    <x v="1"/>
    <s v="Oui"/>
    <s v="Changement du taux de change de la Gourde"/>
    <n v="1"/>
    <n v="0"/>
    <n v="0"/>
    <n v="0"/>
    <n v="0"/>
    <n v="0"/>
    <n v="0"/>
    <n v="0"/>
    <n v="0"/>
    <n v="0"/>
    <n v="0"/>
    <n v="0"/>
    <n v="0"/>
    <n v="0"/>
    <s v=""/>
    <s v="Riz Sucre Farine de blé blanche Huile végétale"/>
    <n v="1"/>
    <n v="1"/>
    <n v="0"/>
    <n v="1"/>
    <n v="0"/>
    <n v="0"/>
    <n v="1"/>
    <n v="0"/>
    <s v="Oui"/>
    <s v="Oui"/>
    <s v="Oui"/>
    <s v="Sud-Est"/>
    <s v="Meme"/>
    <s v="Cayes-Jacmel"/>
    <s v="Meme"/>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1"/>
    <n v="350"/>
    <n v="134.61538461538399"/>
    <x v="1"/>
    <n v="230"/>
    <n v="100"/>
    <x v="1"/>
    <n v="260"/>
    <n v="89.655172413793096"/>
    <x v="1"/>
    <n v="445"/>
    <n v="185.416666666666"/>
    <x v="1"/>
    <n v="458"/>
    <n v="190.833333333333"/>
    <x v="2"/>
    <s v="Bidon/Bouteille fermée."/>
    <s v="Oui"/>
    <n v="800"/>
    <s v=""/>
    <s v=""/>
    <s v=""/>
    <s v=""/>
    <s v=""/>
    <s v=""/>
    <s v=""/>
    <s v=""/>
    <x v="1"/>
    <s v="Oui"/>
    <s v="Changement du taux de change de la Gourde"/>
    <n v="1"/>
    <n v="0"/>
    <n v="0"/>
    <n v="0"/>
    <n v="0"/>
    <n v="0"/>
    <n v="0"/>
    <n v="0"/>
    <n v="0"/>
    <n v="0"/>
    <n v="0"/>
    <n v="0"/>
    <n v="0"/>
    <n v="0"/>
    <s v=""/>
    <s v="Farine de blé blanche Riz Sucre Huile végétale"/>
    <n v="1"/>
    <n v="1"/>
    <n v="0"/>
    <n v="1"/>
    <n v="0"/>
    <n v="0"/>
    <n v="1"/>
    <n v="0"/>
    <s v="Oui"/>
    <s v="Oui"/>
    <s v="Oui"/>
    <s v="Sud-Est"/>
    <s v="Meme"/>
    <s v="Cayes-Jacmel"/>
    <s v="Meme"/>
    <s v="Savon lessive Brosse à dent Dentifrice Papier toilette Chlore liquide (nettoyage) Chlore en grain (nettoyage) Savon pour se laver"/>
    <n v="1"/>
    <n v="1"/>
    <n v="1"/>
    <n v="1"/>
    <n v="0"/>
    <n v="1"/>
    <n v="1"/>
    <n v="1"/>
    <n v="0"/>
    <s v="Oui"/>
    <n v="35"/>
    <n v="35"/>
    <s v=""/>
    <s v=""/>
    <s v=""/>
    <n v="35"/>
    <x v="1"/>
    <n v="25"/>
    <x v="1"/>
    <n v="35"/>
    <x v="1"/>
    <s v="Oui"/>
    <n v="70"/>
    <s v=""/>
    <s v=""/>
    <s v=""/>
    <s v=""/>
    <s v=""/>
    <s v=""/>
    <s v="NA"/>
    <n v="70"/>
    <x v="1"/>
    <s v="Oui"/>
    <n v="50"/>
    <s v=""/>
    <s v=""/>
    <n v="50"/>
    <x v="1"/>
    <s v="Oui"/>
    <n v="75"/>
    <s v=""/>
    <s v=""/>
    <n v="75"/>
    <x v="1"/>
    <s v=""/>
    <s v=""/>
    <s v=""/>
    <s v=""/>
    <s v=""/>
    <s v=""/>
    <x v="0"/>
    <s v="Oui"/>
    <s v=""/>
    <n v="30"/>
    <s v=""/>
    <s v=""/>
    <s v=""/>
    <s v=""/>
    <s v=""/>
    <s v=""/>
    <x v="1"/>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1"/>
    <n v="350"/>
    <n v="134.61538461538399"/>
    <x v="1"/>
    <s v=""/>
    <s v=""/>
    <x v="0"/>
    <n v="235"/>
    <n v="81.034482758620697"/>
    <x v="1"/>
    <s v=""/>
    <s v=""/>
    <x v="0"/>
    <s v=""/>
    <s v=""/>
    <x v="0"/>
    <s v="Bidon/Bouteille fermée."/>
    <s v="Non"/>
    <s v=""/>
    <s v=""/>
    <s v="Litre"/>
    <s v="litre"/>
    <s v="Litre"/>
    <s v=""/>
    <s v=""/>
    <s v=""/>
    <s v=""/>
    <x v="1"/>
    <s v="Oui"/>
    <s v="Changement du taux de change de la Gourde Pas assez d'argent Article trop cher"/>
    <n v="1"/>
    <n v="0"/>
    <n v="0"/>
    <n v="0"/>
    <n v="1"/>
    <n v="1"/>
    <n v="0"/>
    <n v="0"/>
    <n v="0"/>
    <n v="0"/>
    <n v="0"/>
    <n v="0"/>
    <n v="0"/>
    <n v="0"/>
    <s v=""/>
    <s v="Riz Huile végétale"/>
    <n v="0"/>
    <n v="1"/>
    <n v="0"/>
    <n v="0"/>
    <n v="0"/>
    <n v="0"/>
    <n v="1"/>
    <n v="0"/>
    <s v="Oui"/>
    <s v="Oui"/>
    <s v="Oui"/>
    <s v="Sud-Est"/>
    <s v="Meme"/>
    <s v="Cayes-Jacmel"/>
    <s v="Meme"/>
    <s v="Savon lessive Brosse à dent Dentifrice Chlore liquide (nettoyage) Chlore en grain (nettoyage) Savon pour se laver"/>
    <n v="1"/>
    <n v="1"/>
    <n v="1"/>
    <n v="0"/>
    <n v="0"/>
    <n v="1"/>
    <n v="1"/>
    <n v="1"/>
    <n v="0"/>
    <s v="Oui"/>
    <n v="15"/>
    <n v="15"/>
    <s v=""/>
    <s v=""/>
    <s v=""/>
    <n v="15"/>
    <x v="1"/>
    <n v="25"/>
    <x v="1"/>
    <s v=""/>
    <x v="0"/>
    <s v="Non"/>
    <s v=""/>
    <s v=""/>
    <s v="Gallon"/>
    <s v="gallon"/>
    <s v="Galon"/>
    <s v=""/>
    <s v=""/>
    <s v=""/>
    <s v=""/>
    <x v="1"/>
    <s v="Oui"/>
    <n v="75"/>
    <s v=""/>
    <s v=""/>
    <n v="75"/>
    <x v="1"/>
    <s v="Oui"/>
    <n v="75"/>
    <s v=""/>
    <s v=""/>
    <n v="75"/>
    <x v="1"/>
    <s v=""/>
    <s v=""/>
    <s v=""/>
    <s v=""/>
    <s v=""/>
    <s v=""/>
    <x v="0"/>
    <s v="Oui"/>
    <s v=""/>
    <n v="35"/>
    <s v=""/>
    <s v=""/>
    <s v=""/>
    <s v=""/>
    <s v=""/>
    <s v=""/>
    <x v="1"/>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Bidon/Bouteille fermée."/>
    <s v="Non"/>
    <s v=""/>
    <s v=""/>
    <s v="Litre"/>
    <s v="litre"/>
    <s v="Litre"/>
    <s v=""/>
    <s v=""/>
    <s v=""/>
    <s v=""/>
    <x v="1"/>
    <s v="Oui"/>
    <s v="Changement du taux de change de la Gourde Article trop cher Pas assez d'argent"/>
    <n v="1"/>
    <n v="0"/>
    <n v="0"/>
    <n v="0"/>
    <n v="1"/>
    <n v="1"/>
    <n v="0"/>
    <n v="0"/>
    <n v="0"/>
    <n v="0"/>
    <n v="0"/>
    <n v="0"/>
    <n v="0"/>
    <n v="0"/>
    <s v=""/>
    <s v="Farine de blé blanche Riz Huile végétale"/>
    <n v="1"/>
    <n v="1"/>
    <n v="0"/>
    <n v="0"/>
    <n v="0"/>
    <n v="0"/>
    <n v="1"/>
    <n v="0"/>
    <s v="Oui"/>
    <s v="Non"/>
    <s v="Oui"/>
    <s v="Sud-Est"/>
    <s v="Meme"/>
    <s v="Cayes-Jacmel"/>
    <s v="Meme"/>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Savon lessive Brosse à dent Dentifrice Papier toilette Serviettes hygiéniques Chlore en grain (nettoyage) Savon pour se laver"/>
    <n v="1"/>
    <n v="1"/>
    <n v="1"/>
    <n v="1"/>
    <n v="1"/>
    <n v="0"/>
    <n v="1"/>
    <n v="1"/>
    <n v="0"/>
    <s v="Non"/>
    <s v=""/>
    <s v=""/>
    <n v="180"/>
    <n v="30"/>
    <n v="12.5"/>
    <n v="12.5"/>
    <x v="3"/>
    <n v="20"/>
    <x v="1"/>
    <n v="25"/>
    <x v="1"/>
    <s v=""/>
    <s v=""/>
    <s v=""/>
    <s v=""/>
    <s v=""/>
    <s v=""/>
    <s v=""/>
    <s v=""/>
    <s v=""/>
    <s v=""/>
    <x v="0"/>
    <s v="Oui"/>
    <n v="35"/>
    <s v=""/>
    <s v=""/>
    <n v="35"/>
    <x v="1"/>
    <s v="Non"/>
    <s v=""/>
    <n v="150"/>
    <n v="75"/>
    <n v="42.5"/>
    <x v="3"/>
    <s v="Oui"/>
    <n v="115"/>
    <s v=""/>
    <s v=""/>
    <s v=""/>
    <s v=""/>
    <x v="1"/>
    <s v="Oui"/>
    <s v=""/>
    <n v="5"/>
    <s v=""/>
    <s v=""/>
    <s v=""/>
    <s v=""/>
    <s v=""/>
    <s v=""/>
    <x v="1"/>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3"/>
    <n v="250"/>
    <n v="96.153846153846104"/>
    <x v="1"/>
    <n v="280"/>
    <n v="121.739130434782"/>
    <x v="1"/>
    <n v="240"/>
    <n v="82.758620689655103"/>
    <x v="1"/>
    <n v="400"/>
    <n v="166.666666666666"/>
    <x v="1"/>
    <n v="525"/>
    <n v="218.75"/>
    <x v="2"/>
    <s v="Bidon/Bouteille fermée."/>
    <s v="Oui"/>
    <n v="700"/>
    <s v=""/>
    <s v=""/>
    <s v=""/>
    <s v=""/>
    <s v=""/>
    <s v=""/>
    <s v="NA"/>
    <n v="700"/>
    <x v="1"/>
    <s v="Non"/>
    <s v=""/>
    <s v=""/>
    <s v=""/>
    <s v=""/>
    <s v=""/>
    <s v=""/>
    <s v=""/>
    <s v=""/>
    <s v=""/>
    <s v=""/>
    <s v=""/>
    <s v=""/>
    <s v=""/>
    <s v=""/>
    <s v=""/>
    <s v=""/>
    <s v=""/>
    <s v=""/>
    <s v=""/>
    <s v=""/>
    <s v=""/>
    <s v=""/>
    <s v=""/>
    <s v=""/>
    <s v=""/>
    <s v="Non"/>
    <s v="Oui"/>
    <s v="Oui"/>
    <s v="Grand'Anse"/>
    <s v="Meme"/>
    <s v="Beaumont"/>
    <s v="Meme"/>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Savon lessive Brosse à dent Dentifrice Papier toilette Serviettes hygiéniques Chlore en grain (nettoyage) Savon pour se laver"/>
    <n v="1"/>
    <n v="1"/>
    <n v="1"/>
    <n v="1"/>
    <n v="1"/>
    <n v="0"/>
    <n v="1"/>
    <n v="1"/>
    <n v="0"/>
    <s v="Non"/>
    <s v=""/>
    <s v=""/>
    <n v="180"/>
    <n v="30"/>
    <n v="12.5"/>
    <n v="12.5"/>
    <x v="3"/>
    <n v="25"/>
    <x v="3"/>
    <n v="30"/>
    <x v="1"/>
    <s v=""/>
    <s v=""/>
    <s v=""/>
    <s v=""/>
    <s v=""/>
    <s v=""/>
    <s v=""/>
    <s v=""/>
    <s v=""/>
    <s v=""/>
    <x v="0"/>
    <s v="Oui"/>
    <n v="35"/>
    <s v=""/>
    <s v=""/>
    <n v="35"/>
    <x v="1"/>
    <s v="Non"/>
    <s v=""/>
    <n v="140"/>
    <n v="80"/>
    <n v="48.571428571428498"/>
    <x v="1"/>
    <s v="Oui"/>
    <n v="125"/>
    <s v=""/>
    <s v=""/>
    <s v=""/>
    <s v=""/>
    <x v="1"/>
    <s v="Oui"/>
    <s v=""/>
    <n v="5"/>
    <s v=""/>
    <s v=""/>
    <s v=""/>
    <s v=""/>
    <s v=""/>
    <s v=""/>
    <x v="1"/>
  </r>
  <r>
    <x v="1"/>
    <n v="275"/>
    <n v="105.76923076923001"/>
    <x v="1"/>
    <n v="260"/>
    <n v="113.04347826086899"/>
    <x v="1"/>
    <n v="250"/>
    <n v="86.2068965517241"/>
    <x v="1"/>
    <n v="425"/>
    <n v="177.083333333333"/>
    <x v="1"/>
    <n v="500"/>
    <n v="208.333333333333"/>
    <x v="2"/>
    <s v="Bidon/Bouteille fermée."/>
    <s v="Oui"/>
    <n v="700"/>
    <s v=""/>
    <s v=""/>
    <s v=""/>
    <s v=""/>
    <s v=""/>
    <s v=""/>
    <s v="NA"/>
    <n v="700"/>
    <x v="1"/>
    <s v="Non"/>
    <s v=""/>
    <s v=""/>
    <s v=""/>
    <s v=""/>
    <s v=""/>
    <s v=""/>
    <s v=""/>
    <s v=""/>
    <s v=""/>
    <s v=""/>
    <s v=""/>
    <s v=""/>
    <s v=""/>
    <s v=""/>
    <s v=""/>
    <s v=""/>
    <s v=""/>
    <s v=""/>
    <s v=""/>
    <s v=""/>
    <s v=""/>
    <s v=""/>
    <s v=""/>
    <s v=""/>
    <s v=""/>
    <s v="Oui"/>
    <s v="Oui"/>
    <s v="Oui"/>
    <s v="Grand'Anse"/>
    <s v="Meme"/>
    <s v="Beaumont"/>
    <s v="Meme"/>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Savon lessive Brosse à dent Dentifrice Papier toilette Serviettes hygiéniques Chlore en grain (nettoyage) Savon pour se laver"/>
    <n v="1"/>
    <n v="1"/>
    <n v="1"/>
    <n v="1"/>
    <n v="1"/>
    <n v="0"/>
    <n v="1"/>
    <n v="1"/>
    <n v="0"/>
    <s v="Non"/>
    <s v=""/>
    <s v=""/>
    <n v="180"/>
    <n v="35"/>
    <n v="14.5833333333333"/>
    <n v="14.5833333333333"/>
    <x v="3"/>
    <n v="15"/>
    <x v="1"/>
    <n v="25"/>
    <x v="1"/>
    <s v=""/>
    <s v=""/>
    <s v=""/>
    <s v=""/>
    <s v=""/>
    <s v=""/>
    <s v=""/>
    <s v=""/>
    <s v=""/>
    <s v=""/>
    <x v="0"/>
    <s v="Oui"/>
    <n v="50"/>
    <s v=""/>
    <s v=""/>
    <s v=""/>
    <x v="1"/>
    <s v="Non"/>
    <s v=""/>
    <n v="150"/>
    <n v="75"/>
    <n v="42.5"/>
    <x v="1"/>
    <s v="Oui"/>
    <n v="125"/>
    <s v=""/>
    <s v=""/>
    <s v=""/>
    <s v=""/>
    <x v="3"/>
    <s v="Oui"/>
    <s v=""/>
    <n v="5"/>
    <s v=""/>
    <s v=""/>
    <s v=""/>
    <s v=""/>
    <s v=""/>
    <s v=""/>
    <x v="1"/>
  </r>
  <r>
    <x v="1"/>
    <n v="250"/>
    <n v="96.153846153846104"/>
    <x v="1"/>
    <n v="280"/>
    <n v="121.739130434782"/>
    <x v="1"/>
    <n v="250"/>
    <n v="86.2068965517241"/>
    <x v="1"/>
    <n v="400"/>
    <n v="166.666666666666"/>
    <x v="1"/>
    <n v="500"/>
    <n v="208.333333333333"/>
    <x v="2"/>
    <s v="Bidon/Bouteille fermée."/>
    <s v="Oui"/>
    <n v="700"/>
    <s v=""/>
    <s v=""/>
    <s v=""/>
    <s v=""/>
    <s v=""/>
    <s v=""/>
    <s v="NA"/>
    <n v="700"/>
    <x v="1"/>
    <s v="Non"/>
    <s v=""/>
    <s v=""/>
    <s v=""/>
    <s v=""/>
    <s v=""/>
    <s v=""/>
    <s v=""/>
    <s v=""/>
    <s v=""/>
    <s v=""/>
    <s v=""/>
    <s v=""/>
    <s v=""/>
    <s v=""/>
    <s v=""/>
    <s v=""/>
    <s v=""/>
    <s v=""/>
    <s v=""/>
    <s v=""/>
    <s v=""/>
    <s v=""/>
    <s v=""/>
    <s v=""/>
    <s v=""/>
    <s v="Oui"/>
    <s v="Oui"/>
    <s v="Oui"/>
    <s v="Grand'Anse"/>
    <s v="Meme"/>
    <s v="Beaumont"/>
    <s v="Meme"/>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Savon lessive Brosse à dent Dentifrice Papier toilette Serviettes hygiéniques Chlore en grain (nettoyage) Savon pour se laver"/>
    <n v="1"/>
    <n v="1"/>
    <n v="1"/>
    <n v="1"/>
    <n v="1"/>
    <n v="0"/>
    <n v="1"/>
    <n v="1"/>
    <n v="0"/>
    <s v="Non"/>
    <s v=""/>
    <s v=""/>
    <n v="180"/>
    <n v="30"/>
    <n v="12.5"/>
    <n v="12.5"/>
    <x v="3"/>
    <n v="15"/>
    <x v="1"/>
    <n v="25"/>
    <x v="1"/>
    <s v=""/>
    <s v=""/>
    <s v=""/>
    <s v=""/>
    <s v=""/>
    <s v=""/>
    <s v=""/>
    <s v=""/>
    <s v=""/>
    <s v=""/>
    <x v="0"/>
    <s v="Oui"/>
    <n v="30"/>
    <s v=""/>
    <s v=""/>
    <n v="30"/>
    <x v="1"/>
    <s v="Non"/>
    <s v=""/>
    <n v="150"/>
    <n v="75"/>
    <n v="42.5"/>
    <x v="1"/>
    <s v="Oui"/>
    <n v="110"/>
    <s v=""/>
    <s v=""/>
    <s v=""/>
    <s v=""/>
    <x v="1"/>
    <s v="Oui"/>
    <s v=""/>
    <n v="5"/>
    <s v=""/>
    <s v=""/>
    <s v=""/>
    <s v=""/>
    <s v=""/>
    <s v=""/>
    <x v="1"/>
  </r>
  <r>
    <x v="1"/>
    <n v="250"/>
    <n v="96.153846153846104"/>
    <x v="1"/>
    <n v="280"/>
    <n v="121.739130434782"/>
    <x v="1"/>
    <n v="260"/>
    <n v="89.655172413793096"/>
    <x v="1"/>
    <n v="400"/>
    <n v="166.666666666666"/>
    <x v="1"/>
    <n v="500"/>
    <n v="208.333333333333"/>
    <x v="2"/>
    <s v="Bidon/Bouteille fermée."/>
    <s v="Oui"/>
    <n v="700"/>
    <s v=""/>
    <s v=""/>
    <s v=""/>
    <s v=""/>
    <s v=""/>
    <s v=""/>
    <s v="NA"/>
    <n v="700"/>
    <x v="1"/>
    <s v="Non"/>
    <s v=""/>
    <s v=""/>
    <s v=""/>
    <s v=""/>
    <s v=""/>
    <s v=""/>
    <s v=""/>
    <s v=""/>
    <s v=""/>
    <s v=""/>
    <s v=""/>
    <s v=""/>
    <s v=""/>
    <s v=""/>
    <s v=""/>
    <s v=""/>
    <s v=""/>
    <s v=""/>
    <s v=""/>
    <s v=""/>
    <s v=""/>
    <s v=""/>
    <s v=""/>
    <s v=""/>
    <s v=""/>
    <s v="Non"/>
    <s v="Oui"/>
    <s v="Oui"/>
    <s v="Grand'Anse"/>
    <s v="Meme"/>
    <s v="Beaumont"/>
    <s v="Meme"/>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0"/>
    <s v=""/>
    <s v=""/>
    <x v="0"/>
    <s v=""/>
    <s v=""/>
    <x v="0"/>
    <s v=""/>
    <s v=""/>
    <x v="0"/>
    <s v=""/>
    <s v=""/>
    <x v="0"/>
    <s v=""/>
    <s v=""/>
    <x v="0"/>
    <s v=""/>
    <s v=""/>
    <s v=""/>
    <s v=""/>
    <s v=""/>
    <s v=""/>
    <s v=""/>
    <s v=""/>
    <s v=""/>
    <s v=""/>
    <s v=""/>
    <x v="0"/>
    <s v=""/>
    <s v=""/>
    <s v=""/>
    <s v=""/>
    <s v=""/>
    <s v=""/>
    <s v=""/>
    <s v=""/>
    <s v=""/>
    <s v=""/>
    <s v=""/>
    <s v=""/>
    <s v=""/>
    <s v=""/>
    <s v=""/>
    <s v=""/>
    <s v=""/>
    <s v=""/>
    <s v=""/>
    <s v=""/>
    <s v=""/>
    <s v=""/>
    <s v=""/>
    <s v=""/>
    <s v=""/>
    <s v=""/>
    <s v=""/>
    <s v=""/>
    <s v=""/>
    <s v=""/>
    <s v=""/>
    <s v=""/>
    <s v=""/>
    <s v=""/>
    <s v=""/>
    <s v=""/>
    <s v=""/>
    <s v=""/>
    <s v=""/>
    <s v=""/>
    <s v=""/>
    <s v=""/>
    <s v=""/>
    <s v=""/>
    <s v=""/>
    <s v=""/>
    <s v=""/>
    <s v=""/>
    <s v=""/>
    <s v=""/>
    <x v="0"/>
    <s v=""/>
    <x v="0"/>
    <s v=""/>
    <x v="0"/>
    <s v=""/>
    <s v=""/>
    <s v=""/>
    <s v=""/>
    <s v=""/>
    <s v=""/>
    <s v=""/>
    <s v=""/>
    <s v=""/>
    <s v=""/>
    <x v="0"/>
    <s v=""/>
    <s v=""/>
    <s v=""/>
    <s v=""/>
    <s v=""/>
    <x v="0"/>
    <s v=""/>
    <s v=""/>
    <s v=""/>
    <s v=""/>
    <s v=""/>
    <x v="0"/>
    <s v=""/>
    <s v=""/>
    <s v=""/>
    <s v=""/>
    <s v=""/>
    <s v=""/>
    <x v="0"/>
    <s v=""/>
    <s v=""/>
    <s v=""/>
    <s v=""/>
    <s v=""/>
    <s v=""/>
    <s v=""/>
    <s v=""/>
    <s v=""/>
    <x v="0"/>
  </r>
  <r>
    <x v="4"/>
    <m/>
    <m/>
    <x v="4"/>
    <m/>
    <m/>
    <x v="4"/>
    <m/>
    <m/>
    <x v="4"/>
    <m/>
    <m/>
    <x v="4"/>
    <m/>
    <m/>
    <x v="3"/>
    <m/>
    <m/>
    <m/>
    <m/>
    <m/>
    <m/>
    <m/>
    <m/>
    <m/>
    <m/>
    <m/>
    <x v="4"/>
    <m/>
    <m/>
    <m/>
    <m/>
    <m/>
    <m/>
    <m/>
    <m/>
    <m/>
    <m/>
    <m/>
    <m/>
    <m/>
    <m/>
    <m/>
    <m/>
    <m/>
    <m/>
    <m/>
    <m/>
    <m/>
    <m/>
    <m/>
    <m/>
    <m/>
    <m/>
    <m/>
    <m/>
    <m/>
    <m/>
    <m/>
    <m/>
    <m/>
    <m/>
    <m/>
    <m/>
    <m/>
    <m/>
    <m/>
    <m/>
    <m/>
    <m/>
    <m/>
    <m/>
    <m/>
    <m/>
    <m/>
    <m/>
    <m/>
    <m/>
    <x v="4"/>
    <m/>
    <x v="4"/>
    <m/>
    <x v="4"/>
    <m/>
    <m/>
    <m/>
    <m/>
    <m/>
    <m/>
    <m/>
    <m/>
    <m/>
    <m/>
    <x v="2"/>
    <m/>
    <m/>
    <m/>
    <m/>
    <m/>
    <x v="4"/>
    <m/>
    <m/>
    <m/>
    <m/>
    <m/>
    <x v="4"/>
    <m/>
    <m/>
    <m/>
    <m/>
    <m/>
    <m/>
    <x v="4"/>
    <m/>
    <m/>
    <m/>
    <m/>
    <m/>
    <m/>
    <m/>
    <m/>
    <m/>
    <x v="4"/>
  </r>
</pivotCacheRecords>
</file>

<file path=xl/pivotCache/pivotCacheRecords13.xml><?xml version="1.0" encoding="utf-8"?>
<pivotCacheRecords xmlns="http://schemas.openxmlformats.org/spreadsheetml/2006/main" xmlns:r="http://schemas.openxmlformats.org/officeDocument/2006/relationships" count="266">
  <r>
    <s v="2021-07-24"/>
    <x v="0"/>
    <x v="0"/>
    <s v="CWW-01"/>
    <x v="0"/>
    <x v="0"/>
    <x v="0"/>
    <s v="Terre-noire"/>
    <s v="Marché de Terre Noire"/>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Il n'y a pas d'autres options dans ma zone"/>
    <s v=""/>
    <s v="Moins de 15 min au total"/>
    <s v="gros bidon de 5 gallons (18,9 L)"/>
    <s v="5gal"/>
    <s v="bidon ki vo 5 galon (18,9L)"/>
    <s v=""/>
    <s v=""/>
    <s v=""/>
    <s v=""/>
    <s v=""/>
    <n v="25"/>
    <n v="5"/>
    <s v=""/>
    <s v="NA"/>
    <n v="5"/>
  </r>
  <r>
    <s v="2021-07-20"/>
    <x v="1"/>
    <x v="1"/>
    <s v="ASV758"/>
    <x v="1"/>
    <x v="1"/>
    <x v="1"/>
    <s v="Centre-ville de l'Estère"/>
    <s v="Marché L'Estère"/>
    <x v="0"/>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Il n'y a pas d'autres options dans ma zone"/>
    <s v=""/>
    <s v="Moins de 15 min au total"/>
    <s v="gros bidon de 5 gallons (18,9 L)"/>
    <s v="5gal"/>
    <s v="bidon ki vo 5 galon (18,9L)"/>
    <s v=""/>
    <s v=""/>
    <s v=""/>
    <s v=""/>
    <s v=""/>
    <n v="50"/>
    <n v="10"/>
    <s v=""/>
    <s v="NA"/>
    <n v="10"/>
  </r>
  <r>
    <s v="2021-07-20"/>
    <x v="1"/>
    <x v="1"/>
    <s v="ASV758"/>
    <x v="1"/>
    <x v="1"/>
    <x v="1"/>
    <s v="Centre-ville de l'Estère"/>
    <s v="Marché L'Estère"/>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75"/>
    <n v="15"/>
    <s v=""/>
    <s v="NA"/>
    <n v="15"/>
  </r>
  <r>
    <s v="2021-07-20"/>
    <x v="1"/>
    <x v="1"/>
    <s v="ASV758"/>
    <x v="1"/>
    <x v="1"/>
    <x v="1"/>
    <s v="Centre-ville de l'Estère"/>
    <s v="Marché L'Estère"/>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ranchement chez un voisin"/>
    <s v=""/>
    <s v="voisin"/>
    <s v="kay yon vwazen"/>
    <s v="branchement chez un voisin"/>
    <s v="C'est le moins cher"/>
    <s v=""/>
    <s v="Moins de 15 min au total"/>
    <s v="gros bidon de 5 gallons (18,9 L)"/>
    <s v="5gal"/>
    <s v="bidon ki vo 5 galon (18,9L)"/>
    <s v=""/>
    <s v=""/>
    <s v=""/>
    <s v=""/>
    <s v=""/>
    <n v="10"/>
    <n v="2"/>
    <s v=""/>
    <s v="NA"/>
    <n v="2"/>
  </r>
  <r>
    <s v="2021-07-20"/>
    <x v="1"/>
    <x v="1"/>
    <s v="ASV758"/>
    <x v="1"/>
    <x v="1"/>
    <x v="1"/>
    <s v="Centre-ville de l'Estère"/>
    <s v="Marché L'Estère"/>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50"/>
    <n v="10"/>
    <s v=""/>
    <s v="NA"/>
    <n v="10"/>
  </r>
  <r>
    <s v="2021-07-20"/>
    <x v="1"/>
    <x v="1"/>
    <s v="ASV758"/>
    <x v="1"/>
    <x v="1"/>
    <x v="1"/>
    <s v="Centre-ville de l'Estère"/>
    <s v="Marché L'Estère"/>
    <x v="0"/>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50"/>
    <n v="10"/>
    <s v=""/>
    <s v="NA"/>
    <n v="10"/>
  </r>
  <r>
    <s v="2021-07-20"/>
    <x v="1"/>
    <x v="1"/>
    <s v="ASV758"/>
    <x v="1"/>
    <x v="1"/>
    <x v="1"/>
    <s v="Centre-ville de l'Estère"/>
    <s v="Marché L'Estère"/>
    <x v="0"/>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Non"/>
    <s v=""/>
    <s v=""/>
    <s v=""/>
    <s v=""/>
    <s v=""/>
    <s v=""/>
    <s v=""/>
    <s v=""/>
    <s v="Diminution du nombre de clients Difficultés pour se réapprovisionner en marchandises"/>
    <n v="0"/>
    <n v="1"/>
    <n v="0"/>
    <n v="1"/>
    <n v="0"/>
    <n v="0"/>
    <n v="0"/>
    <n v="0"/>
    <s v=""/>
    <s v="Non"/>
    <s v=""/>
    <s v=""/>
    <s v=""/>
    <s v=""/>
    <s v=""/>
    <s v=""/>
    <s v=""/>
    <s v=""/>
    <s v=""/>
    <s v=""/>
    <s v=""/>
    <s v=""/>
    <s v=""/>
    <s v=""/>
    <s v=""/>
    <s v=""/>
    <s v=""/>
    <s v=""/>
    <s v=""/>
    <s v=""/>
    <s v=""/>
    <s v=""/>
    <s v=""/>
    <s v=""/>
    <s v=""/>
    <s v=""/>
    <s v=""/>
    <s v=""/>
    <s v=""/>
    <s v=""/>
    <s v=""/>
    <s v=""/>
  </r>
  <r>
    <s v="2021-07-20"/>
    <x v="1"/>
    <x v="1"/>
    <s v="ASV758"/>
    <x v="1"/>
    <x v="1"/>
    <x v="1"/>
    <s v="Centre-ville de l'Estère"/>
    <s v="Marché L'Estère"/>
    <x v="0"/>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s v="Non"/>
    <s v="Non"/>
    <s v=""/>
    <s v=""/>
    <s v=""/>
    <s v=""/>
    <s v=""/>
    <s v=""/>
    <s v=""/>
    <s v=""/>
    <s v="Diminution du nombre de clients Augmentation des prix Difficultés pour se réapprovisionner en marchandises"/>
    <n v="0"/>
    <n v="1"/>
    <n v="1"/>
    <n v="1"/>
    <n v="0"/>
    <n v="0"/>
    <n v="0"/>
    <n v="0"/>
    <s v=""/>
    <s v="Non"/>
    <s v=""/>
    <s v=""/>
    <s v=""/>
    <s v=""/>
    <s v=""/>
    <s v=""/>
    <s v=""/>
    <s v=""/>
    <s v=""/>
    <s v=""/>
    <s v=""/>
    <s v=""/>
    <s v=""/>
    <s v=""/>
    <s v=""/>
    <s v=""/>
    <s v=""/>
    <s v=""/>
    <s v=""/>
    <s v=""/>
    <s v=""/>
    <s v=""/>
    <s v=""/>
    <s v=""/>
    <s v=""/>
    <s v=""/>
    <s v=""/>
    <s v=""/>
    <s v=""/>
    <s v=""/>
    <s v=""/>
    <s v=""/>
  </r>
  <r>
    <s v="2021-07-21"/>
    <x v="2"/>
    <x v="2"/>
    <s v="MC01"/>
    <x v="0"/>
    <x v="2"/>
    <x v="2"/>
    <s v="Bon repos"/>
    <s v="Marché Séradot"/>
    <x v="0"/>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en grain (nettoyage) Savon pour se laver"/>
    <n v="1"/>
    <n v="1"/>
    <n v="1"/>
    <n v="1"/>
    <n v="1"/>
    <n v="0"/>
    <n v="1"/>
    <n v="1"/>
    <n v="0"/>
    <s v="Oui"/>
    <n v="35"/>
    <n v="35"/>
    <s v=""/>
    <s v=""/>
    <s v=""/>
    <n v="35"/>
    <s v="Oui"/>
    <n v="15"/>
    <s v="Oui"/>
    <n v="60"/>
    <s v="Oui"/>
    <s v=""/>
    <s v=""/>
    <s v=""/>
    <s v=""/>
    <s v=""/>
    <s v=""/>
    <s v=""/>
    <s v=""/>
    <s v=""/>
    <s v=""/>
    <s v=""/>
    <s v="Oui"/>
    <n v="25"/>
    <s v=""/>
    <s v=""/>
    <n v="25"/>
    <s v="Oui"/>
    <s v="Oui"/>
    <n v="75"/>
    <s v=""/>
    <s v=""/>
    <n v="75"/>
    <s v="Oui"/>
    <s v="Oui"/>
    <n v="100"/>
    <s v=""/>
    <s v=""/>
    <s v=""/>
    <n v="100"/>
    <s v="Oui"/>
    <s v="Oui"/>
    <s v=""/>
    <n v="5"/>
    <s v=""/>
    <s v=""/>
    <s v=""/>
    <s v=""/>
    <s v=""/>
    <s v=""/>
    <s v="Oui"/>
    <s v="NA"/>
    <n v="5"/>
    <s v="Non"/>
    <s v=""/>
    <s v=""/>
    <s v=""/>
    <s v=""/>
    <s v=""/>
    <s v=""/>
    <s v=""/>
    <s v=""/>
    <s v=""/>
    <s v=""/>
    <s v=""/>
    <s v=""/>
    <s v=""/>
    <s v=""/>
    <s v=""/>
    <s v=""/>
    <s v=""/>
    <s v=""/>
    <s v=""/>
    <s v=""/>
    <s v=""/>
    <s v=""/>
    <s v=""/>
    <s v=""/>
    <s v=""/>
    <s v="Non"/>
    <s v="Non"/>
    <s v="Oui"/>
    <s v="Ouest"/>
    <s v="Meme"/>
    <s v="Croix-Des-Bouquets"/>
    <s v="Meme"/>
    <s v=""/>
    <s v=""/>
    <s v=""/>
    <s v=""/>
    <s v=""/>
    <s v=""/>
    <s v=""/>
    <s v=""/>
    <s v=""/>
    <s v=""/>
    <s v=""/>
    <s v=""/>
    <s v=""/>
    <s v=""/>
    <s v=""/>
    <s v=""/>
    <s v=""/>
    <s v=""/>
    <s v=""/>
    <s v=""/>
    <s v=""/>
    <s v=""/>
    <s v=""/>
    <s v=""/>
    <s v=""/>
    <s v=""/>
    <s v=""/>
    <s v=""/>
    <s v=""/>
    <s v=""/>
    <s v=""/>
    <s v=""/>
    <s v=""/>
    <s v=""/>
    <s v=""/>
    <s v=""/>
    <s v=""/>
    <s v="Oui"/>
    <s v="Vols ou pillages"/>
    <n v="1"/>
    <n v="0"/>
    <n v="0"/>
    <n v="0"/>
    <n v="0"/>
    <n v="0"/>
    <s v=""/>
    <s v="Risques de vols ou pillages Diminution du nombre de clients Augmentation des prix Difficultés pour se réapprovisionner en marchandises Risques d'être exposé à la violence Aucune préoccupation particulière"/>
    <n v="1"/>
    <n v="1"/>
    <n v="1"/>
    <n v="1"/>
    <n v="1"/>
    <n v="1"/>
    <n v="0"/>
    <n v="0"/>
    <s v=""/>
    <s v="Oui"/>
    <s v=""/>
    <s v="Produits d'hygiène et assainissement"/>
    <n v="0"/>
    <n v="1"/>
    <n v="0"/>
    <n v="0"/>
    <n v="0"/>
    <n v="0"/>
    <n v="0"/>
    <s v=""/>
    <s v=""/>
    <s v=""/>
    <s v=""/>
    <s v=""/>
    <s v=""/>
    <s v=""/>
    <s v=""/>
    <s v=""/>
    <s v=""/>
    <s v=""/>
    <s v=""/>
    <s v=""/>
    <s v=""/>
    <s v=""/>
    <s v=""/>
    <s v=""/>
    <s v=""/>
    <s v=""/>
    <s v=""/>
    <s v=""/>
    <s v=""/>
    <s v=""/>
  </r>
  <r>
    <s v="2021-07-21"/>
    <x v="2"/>
    <x v="2"/>
    <s v="MC01"/>
    <x v="0"/>
    <x v="2"/>
    <x v="2"/>
    <s v="Bon repos"/>
    <s v="Marché Séradot"/>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Il n'y a pas d'autres options dans ma zone"/>
    <s v=""/>
    <s v="Moins de 15 min au total"/>
    <s v="gros bidon de 5 gallons (18,9 L)"/>
    <s v="5gal"/>
    <s v="bidon ki vo 5 galon (18,9L)"/>
    <s v=""/>
    <s v=""/>
    <s v=""/>
    <s v=""/>
    <s v=""/>
    <n v="35"/>
    <n v="7"/>
    <s v=""/>
    <s v="NA"/>
    <n v="7"/>
  </r>
  <r>
    <s v="2021-07-21"/>
    <x v="2"/>
    <x v="2"/>
    <s v="MC01"/>
    <x v="0"/>
    <x v="2"/>
    <x v="2"/>
    <s v="Bon repos"/>
    <s v="Marché Séradot"/>
    <x v="0"/>
    <s v="Enquête auprès d'un marchand"/>
    <s v="Homme"/>
    <s v=""/>
    <s v=""/>
    <s v="Détaillant avec boutique"/>
    <s v=""/>
    <s v="Nourriture Produits d'hygiène et assainissement"/>
    <n v="1"/>
    <n v="1"/>
    <n v="0"/>
    <n v="0"/>
    <n v="0"/>
    <n v="0"/>
    <n v="0"/>
    <s v="nourriture"/>
    <s v="Nourriture "/>
    <s v="En espèces (Gourde)"/>
    <n v="1"/>
    <n v="0"/>
    <n v="0"/>
    <n v="0"/>
    <n v="0"/>
    <n v="0"/>
    <n v="0"/>
    <n v="0"/>
    <n v="0"/>
    <n v="0"/>
    <s v=""/>
    <s v="Non, il n'y a pas eu de variation"/>
    <s v="Entre 21 et 60"/>
    <s v="Riz Maïs (moulu) Sucre"/>
    <n v="0"/>
    <n v="1"/>
    <n v="1"/>
    <n v="1"/>
    <n v="0"/>
    <n v="0"/>
    <n v="0"/>
    <n v="0"/>
    <s v="Oui je connais le prix de mes produits en grosse marmite"/>
    <s v=""/>
    <s v=""/>
    <n v="250"/>
    <n v="96.153846153846104"/>
    <s v="Oui"/>
    <n v="200"/>
    <n v="86.956521739130395"/>
    <s v="Oui"/>
    <n v="300"/>
    <n v="103.448275862068"/>
    <s v="Oui"/>
    <s v=""/>
    <s v=""/>
    <s v=""/>
    <s v=""/>
    <s v=""/>
    <s v=""/>
    <s v=""/>
    <s v=""/>
    <s v=""/>
    <s v=""/>
    <s v=""/>
    <s v=""/>
    <s v=""/>
    <s v=""/>
    <s v=""/>
    <s v=""/>
    <s v=""/>
    <s v=""/>
    <s v="Oui"/>
    <s v="Changement du taux de change de la Gourde"/>
    <n v="1"/>
    <n v="0"/>
    <n v="0"/>
    <n v="0"/>
    <n v="0"/>
    <n v="0"/>
    <n v="0"/>
    <n v="0"/>
    <n v="0"/>
    <n v="0"/>
    <n v="0"/>
    <n v="0"/>
    <n v="0"/>
    <n v="0"/>
    <s v=""/>
    <s v="Riz Maïs (moulu) Sucre"/>
    <n v="0"/>
    <n v="1"/>
    <n v="1"/>
    <n v="1"/>
    <n v="0"/>
    <n v="0"/>
    <n v="0"/>
    <n v="0"/>
    <s v="Non"/>
    <s v="Non"/>
    <s v="Oui"/>
    <s v="Ouest"/>
    <s v="Meme"/>
    <s v="Cité Soleil"/>
    <s v="Différent"/>
    <s v="Savon lessive Papier toilette Serviettes hygiéniques Chlore en grain (nettoyage)"/>
    <n v="1"/>
    <n v="0"/>
    <n v="0"/>
    <n v="1"/>
    <n v="1"/>
    <n v="0"/>
    <n v="1"/>
    <n v="0"/>
    <n v="0"/>
    <s v="Oui"/>
    <n v="30"/>
    <n v="30"/>
    <s v=""/>
    <s v=""/>
    <s v=""/>
    <n v="30"/>
    <s v="Oui"/>
    <s v=""/>
    <s v=""/>
    <n v="50"/>
    <s v="Oui"/>
    <s v=""/>
    <s v=""/>
    <s v=""/>
    <s v=""/>
    <s v=""/>
    <s v=""/>
    <s v=""/>
    <s v=""/>
    <s v=""/>
    <s v=""/>
    <s v=""/>
    <s v=""/>
    <s v=""/>
    <s v=""/>
    <s v=""/>
    <s v=""/>
    <s v=""/>
    <s v=""/>
    <s v=""/>
    <s v=""/>
    <s v=""/>
    <s v=""/>
    <s v=""/>
    <s v="Oui"/>
    <n v="75"/>
    <s v=""/>
    <s v=""/>
    <s v=""/>
    <n v="75"/>
    <s v="Oui"/>
    <s v="Oui"/>
    <s v=""/>
    <n v="5"/>
    <s v=""/>
    <s v=""/>
    <s v=""/>
    <s v=""/>
    <s v=""/>
    <s v=""/>
    <s v="Oui"/>
    <s v="NA"/>
    <n v="5"/>
    <s v="Non"/>
    <s v=""/>
    <s v=""/>
    <s v=""/>
    <s v=""/>
    <s v=""/>
    <s v=""/>
    <s v=""/>
    <s v=""/>
    <s v=""/>
    <s v=""/>
    <s v=""/>
    <s v=""/>
    <s v=""/>
    <s v=""/>
    <s v=""/>
    <s v=""/>
    <s v=""/>
    <s v=""/>
    <s v=""/>
    <s v=""/>
    <s v=""/>
    <s v=""/>
    <s v=""/>
    <s v=""/>
    <s v=""/>
    <s v="Non"/>
    <s v="Non"/>
    <s v="Oui"/>
    <s v="Ouest"/>
    <s v="Meme"/>
    <s v="Cité Soleil"/>
    <s v="Différent"/>
    <s v=""/>
    <s v=""/>
    <s v=""/>
    <s v=""/>
    <s v=""/>
    <s v=""/>
    <s v=""/>
    <s v=""/>
    <s v=""/>
    <s v=""/>
    <s v=""/>
    <s v=""/>
    <s v=""/>
    <s v=""/>
    <s v=""/>
    <s v=""/>
    <s v=""/>
    <s v=""/>
    <s v=""/>
    <s v=""/>
    <s v=""/>
    <s v=""/>
    <s v=""/>
    <s v=""/>
    <s v=""/>
    <s v=""/>
    <s v=""/>
    <s v=""/>
    <s v=""/>
    <s v=""/>
    <s v=""/>
    <s v=""/>
    <s v=""/>
    <s v=""/>
    <s v=""/>
    <s v=""/>
    <s v=""/>
    <s v="Oui"/>
    <s v="Fermeture / Hibernation pour cause de troubles politiques"/>
    <n v="0"/>
    <n v="0"/>
    <n v="0"/>
    <n v="1"/>
    <n v="0"/>
    <n v="0"/>
    <s v=""/>
    <s v="Risques de vols ou pillages Risques d'être exposé à la violence"/>
    <n v="1"/>
    <n v="0"/>
    <n v="0"/>
    <n v="0"/>
    <n v="1"/>
    <n v="0"/>
    <n v="0"/>
    <n v="0"/>
    <s v=""/>
    <s v="Oui"/>
    <s v=""/>
    <s v="Nourriture Produits d'hygiène et assainissement"/>
    <n v="1"/>
    <n v="1"/>
    <n v="0"/>
    <n v="0"/>
    <n v="0"/>
    <n v="0"/>
    <n v="0"/>
    <s v=""/>
    <s v=""/>
    <s v=""/>
    <s v=""/>
    <s v=""/>
    <s v=""/>
    <s v=""/>
    <s v=""/>
    <s v=""/>
    <s v=""/>
    <s v=""/>
    <s v=""/>
    <s v=""/>
    <s v=""/>
    <s v=""/>
    <s v=""/>
    <s v=""/>
    <s v=""/>
    <s v=""/>
    <s v=""/>
    <s v=""/>
    <s v=""/>
    <s v=""/>
  </r>
  <r>
    <s v="2021-07-21"/>
    <x v="2"/>
    <x v="2"/>
    <s v="MC01"/>
    <x v="0"/>
    <x v="2"/>
    <x v="2"/>
    <s v="Bon repos"/>
    <s v="Marché Séradot"/>
    <x v="0"/>
    <s v="Enquête auprès d'un marchand"/>
    <s v="Femme"/>
    <s v=""/>
    <s v=""/>
    <s v="Détaillant mobile"/>
    <s v=""/>
    <s v="Charbon de bois"/>
    <n v="0"/>
    <n v="0"/>
    <n v="0"/>
    <n v="0"/>
    <n v="0"/>
    <n v="1"/>
    <n v="0"/>
    <s v="charbon"/>
    <s v="Charbon de bois"/>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50"/>
    <s v="Oui"/>
    <s v="Oui"/>
    <s v="Vols ou pillages"/>
    <n v="1"/>
    <n v="0"/>
    <n v="0"/>
    <n v="0"/>
    <n v="0"/>
    <n v="0"/>
    <s v=""/>
    <s v="Risques de vols ou pillages Diminution du nombre de clients Augmentation des prix Difficultés pour se réapprovisionner en marchandises Risques d'être exposé à la violence Aucune préoccupation particulière"/>
    <n v="1"/>
    <n v="1"/>
    <n v="1"/>
    <n v="1"/>
    <n v="1"/>
    <n v="1"/>
    <n v="0"/>
    <n v="0"/>
    <s v=""/>
    <s v="Oui"/>
    <s v=""/>
    <s v="Charbon de bois"/>
    <n v="0"/>
    <n v="0"/>
    <n v="0"/>
    <n v="0"/>
    <n v="0"/>
    <n v="1"/>
    <n v="0"/>
    <s v=""/>
    <s v=""/>
    <s v=""/>
    <s v=""/>
    <s v=""/>
    <s v=""/>
    <s v=""/>
    <s v=""/>
    <s v=""/>
    <s v=""/>
    <s v=""/>
    <s v=""/>
    <s v=""/>
    <s v=""/>
    <s v=""/>
    <s v=""/>
    <s v=""/>
    <s v=""/>
    <s v=""/>
    <s v=""/>
    <s v=""/>
    <s v=""/>
    <s v=""/>
  </r>
  <r>
    <s v="2021-07-21"/>
    <x v="2"/>
    <x v="2"/>
    <s v="MC01"/>
    <x v="0"/>
    <x v="2"/>
    <x v="2"/>
    <s v="Bon repos"/>
    <s v="Marché Séradot"/>
    <x v="0"/>
    <s v="Enquête auprès d'un marchand"/>
    <s v="Homme"/>
    <s v=""/>
    <s v=""/>
    <s v="Détaillant avec boutique"/>
    <s v=""/>
    <s v="Nourriture"/>
    <n v="1"/>
    <n v="0"/>
    <n v="0"/>
    <n v="0"/>
    <n v="0"/>
    <n v="0"/>
    <n v="0"/>
    <s v="nourriture"/>
    <s v="Nourriture "/>
    <s v="En espèces (Gourde)"/>
    <n v="1"/>
    <n v="0"/>
    <n v="0"/>
    <n v="0"/>
    <n v="0"/>
    <n v="0"/>
    <n v="0"/>
    <n v="0"/>
    <n v="0"/>
    <n v="0"/>
    <s v=""/>
    <s v="Non, il n'y a pas eu de variation"/>
    <s v="Entre 21 et 60"/>
    <s v="Farine de blé blanche Riz Maïs (moulu) Sucre Huile végétale"/>
    <n v="1"/>
    <n v="1"/>
    <n v="1"/>
    <n v="1"/>
    <n v="0"/>
    <n v="0"/>
    <n v="1"/>
    <n v="0"/>
    <s v="Oui je connais le prix de mes produits en grosse marmite"/>
    <n v="100"/>
    <s v="Oui"/>
    <n v="300"/>
    <n v="115.384615384615"/>
    <s v="Oui"/>
    <n v="350"/>
    <n v="152.173913043478"/>
    <s v="Oui"/>
    <n v="300"/>
    <n v="103.448275862068"/>
    <s v="Oui"/>
    <s v=""/>
    <s v=""/>
    <s v=""/>
    <s v=""/>
    <s v=""/>
    <s v=""/>
    <s v="Remplissage à partir de drum"/>
    <s v="Oui"/>
    <n v="900"/>
    <s v=""/>
    <s v=""/>
    <s v=""/>
    <s v=""/>
    <s v=""/>
    <s v=""/>
    <s v="NA"/>
    <n v="900"/>
    <s v="Oui"/>
    <s v="Non"/>
    <s v=""/>
    <s v=""/>
    <s v=""/>
    <s v=""/>
    <s v=""/>
    <s v=""/>
    <s v=""/>
    <s v=""/>
    <s v=""/>
    <s v=""/>
    <s v=""/>
    <s v=""/>
    <s v=""/>
    <s v=""/>
    <s v=""/>
    <s v=""/>
    <s v=""/>
    <s v=""/>
    <s v=""/>
    <s v=""/>
    <s v=""/>
    <s v=""/>
    <s v=""/>
    <s v=""/>
    <s v=""/>
    <s v="Non"/>
    <s v="Non"/>
    <s v="Oui"/>
    <s v="Ouest"/>
    <s v="Meme"/>
    <s v="Cité Soleil"/>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Vols ou pillages Affrontements ou violences Fermeture / Hibernation pour cause de troubles politiques"/>
    <n v="1"/>
    <n v="1"/>
    <n v="0"/>
    <n v="1"/>
    <n v="0"/>
    <n v="0"/>
    <s v=""/>
    <s v="Risques d'être exposé à la violence Difficultés pour se réapprovisionner en marchandises Augmentation des prix Diminution du nombre de clients Risques de vols ou pillages"/>
    <n v="1"/>
    <n v="1"/>
    <n v="1"/>
    <n v="1"/>
    <n v="1"/>
    <n v="0"/>
    <n v="0"/>
    <n v="0"/>
    <s v=""/>
    <s v="Oui"/>
    <s v=""/>
    <s v="Nourriture"/>
    <n v="1"/>
    <n v="0"/>
    <n v="0"/>
    <n v="0"/>
    <n v="0"/>
    <n v="0"/>
    <n v="0"/>
    <s v=""/>
    <s v=""/>
    <s v=""/>
    <s v=""/>
    <s v=""/>
    <s v=""/>
    <s v=""/>
    <s v=""/>
    <s v=""/>
    <s v=""/>
    <s v=""/>
    <s v=""/>
    <s v=""/>
    <s v=""/>
    <s v=""/>
    <s v=""/>
    <s v=""/>
    <s v=""/>
    <s v=""/>
    <s v=""/>
    <s v=""/>
    <s v=""/>
    <s v=""/>
  </r>
  <r>
    <s v="2021-07-22"/>
    <x v="2"/>
    <x v="2"/>
    <s v="MC01"/>
    <x v="0"/>
    <x v="2"/>
    <x v="2"/>
    <s v="Bon repos"/>
    <s v="Marché Séradot"/>
    <x v="0"/>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C'est le moins cher"/>
    <s v=""/>
    <s v="Moins de 15 min au total"/>
    <s v="gros bidon de 5 gallons (18,9 L)"/>
    <s v="5gal"/>
    <s v="bidon ki vo 5 galon (18,9L)"/>
    <s v=""/>
    <s v=""/>
    <s v=""/>
    <s v=""/>
    <s v=""/>
    <n v="30"/>
    <n v="6"/>
    <s v=""/>
    <s v="NA"/>
    <n v="6"/>
  </r>
  <r>
    <s v="2021-07-22"/>
    <x v="2"/>
    <x v="2"/>
    <s v="MC01"/>
    <x v="0"/>
    <x v="2"/>
    <x v="2"/>
    <s v="Bon repos"/>
    <s v="Marché Séradot"/>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source aménagée (borne fontaine, pompe, etc.)"/>
    <s v=""/>
    <s v="source"/>
    <s v="tiyo piblik (bòn fontèn, Pi avèk ponp manyèl,...)"/>
    <s v="source aménagée (borne fontaine, pompe, etc.)"/>
    <s v="C'est le moins cher"/>
    <s v=""/>
    <s v="Moins de 15 min au total"/>
    <s v="petit bidon de 1 gallon (3,78 L)"/>
    <s v="1gal"/>
    <s v="bidon ki vo 1 galon (3,78L)"/>
    <s v=""/>
    <s v=""/>
    <s v=""/>
    <s v=""/>
    <s v=""/>
    <n v="10"/>
    <n v="10"/>
    <s v=""/>
    <s v="NA"/>
    <n v="10"/>
  </r>
  <r>
    <s v="2021-07-22"/>
    <x v="2"/>
    <x v="2"/>
    <s v="MC01"/>
    <x v="0"/>
    <x v="2"/>
    <x v="2"/>
    <s v="Bon repos"/>
    <s v="Marché Séradot"/>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C'est le moins cher"/>
    <s v=""/>
    <s v="Entre 15 min et 30 min au total"/>
    <s v="gros bidon de 5 gallons (18,9 L)"/>
    <s v="5gal"/>
    <s v="bidon ki vo 5 galon (18,9L)"/>
    <s v=""/>
    <s v=""/>
    <s v=""/>
    <s v=""/>
    <s v=""/>
    <n v="35"/>
    <n v="7"/>
    <s v=""/>
    <s v="NA"/>
    <n v="7"/>
  </r>
  <r>
    <s v="2021-07-22"/>
    <x v="3"/>
    <x v="3"/>
    <s v="anketè 2"/>
    <x v="2"/>
    <x v="3"/>
    <x v="3"/>
    <s v="Saint Michel"/>
    <s v="Marché de St Michel"/>
    <x v="0"/>
    <s v="Enquête auprès d'un marchand"/>
    <s v="Femme"/>
    <s v=""/>
    <s v=""/>
    <s v="Détaillant avec boutique"/>
    <s v=""/>
    <s v="Nourriture"/>
    <n v="1"/>
    <n v="0"/>
    <n v="0"/>
    <n v="0"/>
    <n v="0"/>
    <n v="0"/>
    <n v="0"/>
    <s v="nourriture"/>
    <s v="Nourriture "/>
    <s v="En espèces (Gourde) A crédit partiel"/>
    <n v="1"/>
    <n v="0"/>
    <n v="0"/>
    <n v="0"/>
    <n v="1"/>
    <n v="0"/>
    <n v="0"/>
    <n v="0"/>
    <n v="0"/>
    <n v="0"/>
    <s v=""/>
    <s v="Oui, il y a plus de commerçants par rapport au mois passé"/>
    <s v="Moins de 20"/>
    <s v="Riz Maïs (moulu) Sucre Haricot noir Huile végétale"/>
    <n v="0"/>
    <n v="1"/>
    <n v="1"/>
    <n v="1"/>
    <n v="1"/>
    <n v="0"/>
    <n v="1"/>
    <n v="0"/>
    <s v="Oui je connais le prix de mes produits en grosse marmite"/>
    <s v=""/>
    <s v=""/>
    <n v="300"/>
    <n v="115.384615384615"/>
    <s v="Oui"/>
    <n v="200"/>
    <n v="86.956521739130395"/>
    <s v="Oui"/>
    <n v="240"/>
    <n v="82.758620689655103"/>
    <s v="Je ne sais pas, je ne souhaite pas répondre"/>
    <n v="520"/>
    <n v="216.666666666666"/>
    <s v="Non"/>
    <s v=""/>
    <s v=""/>
    <s v=""/>
    <s v="Remplissage à partir de drum"/>
    <s v="Non"/>
    <s v=""/>
    <s v=""/>
    <s v="Mililitre"/>
    <s v="mililitre"/>
    <s v="Mililitre"/>
    <n v="571"/>
    <n v="125"/>
    <n v="828.59019264448295"/>
    <n v="828.59019264448295"/>
    <s v="Je ne sais pas, je ne souhaite pas répondre"/>
    <s v="Oui"/>
    <s v="Changement du taux de change de la Gourde Problèmes liés au transport ou au carburant Article trop cher Pas assez d'argent Pas encore eu le temps de réapprovisinner"/>
    <n v="1"/>
    <n v="1"/>
    <n v="0"/>
    <n v="0"/>
    <n v="1"/>
    <n v="1"/>
    <n v="1"/>
    <n v="0"/>
    <n v="0"/>
    <n v="0"/>
    <n v="0"/>
    <n v="0"/>
    <n v="0"/>
    <n v="0"/>
    <s v=""/>
    <s v="Sucre"/>
    <n v="0"/>
    <n v="0"/>
    <n v="0"/>
    <n v="1"/>
    <n v="0"/>
    <n v="0"/>
    <n v="0"/>
    <n v="0"/>
    <s v="Non"/>
    <s v="Non"/>
    <s v="Oui"/>
    <s v="Nippes"/>
    <s v="Meme"/>
    <s v="Miragoâne"/>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Augmentation des prix Diminution du nombre de clients Difficultés pour se réapprovisionner en marchandises"/>
    <n v="0"/>
    <n v="1"/>
    <n v="1"/>
    <n v="1"/>
    <n v="0"/>
    <n v="0"/>
    <n v="0"/>
    <n v="0"/>
    <s v=""/>
    <s v="Non"/>
    <s v=""/>
    <s v=""/>
    <s v=""/>
    <s v=""/>
    <s v=""/>
    <s v=""/>
    <s v=""/>
    <s v=""/>
    <s v=""/>
    <s v=""/>
    <s v=""/>
    <s v=""/>
    <s v=""/>
    <s v=""/>
    <s v=""/>
    <s v=""/>
    <s v=""/>
    <s v=""/>
    <s v=""/>
    <s v=""/>
    <s v=""/>
    <s v=""/>
    <s v=""/>
    <s v=""/>
    <s v=""/>
    <s v=""/>
    <s v=""/>
    <s v=""/>
    <s v=""/>
    <s v=""/>
    <s v=""/>
    <s v=""/>
  </r>
  <r>
    <s v="2021-07-22"/>
    <x v="3"/>
    <x v="3"/>
    <s v="anketè 2"/>
    <x v="2"/>
    <x v="3"/>
    <x v="3"/>
    <s v="Saint Michel"/>
    <s v="Marché de St Michel"/>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rivière ou source non aménagée"/>
    <s v=""/>
    <s v="riv"/>
    <s v="rivyè / sous ki pa anmenaje"/>
    <s v="branchement privé individuel"/>
    <s v="Il n'y a pas d'autres options dans ma zone"/>
    <s v=""/>
    <s v="Plus d'1h au total"/>
    <s v="gros bidon de 5 gallons (18,9 L)"/>
    <s v="5gal"/>
    <s v="bidon ki vo 5 galon (18,9L)"/>
    <s v=""/>
    <s v=""/>
    <s v=""/>
    <s v=""/>
    <s v=""/>
    <n v="0"/>
    <n v="0"/>
    <s v=""/>
    <s v="NA"/>
    <n v="0"/>
  </r>
  <r>
    <s v="2021-07-22"/>
    <x v="3"/>
    <x v="3"/>
    <s v="anketè 2"/>
    <x v="2"/>
    <x v="3"/>
    <x v="3"/>
    <s v="Saint Michel"/>
    <s v="Marché de St Michel"/>
    <x v="0"/>
    <s v="Enquête auprès d'un marchand"/>
    <s v="Femme"/>
    <s v=""/>
    <s v=""/>
    <s v="Détaillant avec boutique"/>
    <s v=""/>
    <s v="Nourriture Produits d'hygiène et assainissement"/>
    <n v="1"/>
    <n v="1"/>
    <n v="0"/>
    <n v="0"/>
    <n v="0"/>
    <n v="0"/>
    <n v="0"/>
    <s v="nourriture"/>
    <s v="Nourriture "/>
    <s v="En espèces (Gourde) A crédit partiel"/>
    <n v="1"/>
    <n v="0"/>
    <n v="0"/>
    <n v="0"/>
    <n v="1"/>
    <n v="0"/>
    <n v="0"/>
    <n v="0"/>
    <n v="0"/>
    <n v="0"/>
    <s v=""/>
    <s v="Je ne sais pas / Je ne souhaite pas répondre"/>
    <s v="Entre 21 et 60"/>
    <s v="Farine de blé blanche Riz Maïs (moulu) Sucre Haricot rouge Haricot noir Huile végétale"/>
    <n v="1"/>
    <n v="1"/>
    <n v="1"/>
    <n v="1"/>
    <n v="1"/>
    <n v="1"/>
    <n v="1"/>
    <n v="0"/>
    <s v="Oui je connais le prix de mes produits en grosse marmite"/>
    <n v="112.5"/>
    <s v="Je ne sais pas, je ne souhaite pas répondre"/>
    <n v="300"/>
    <n v="115.384615384615"/>
    <s v="Oui"/>
    <n v="250"/>
    <n v="108.695652173913"/>
    <s v="Oui"/>
    <n v="275"/>
    <n v="94.827586206896498"/>
    <s v="Je ne sais pas, je ne souhaite pas répondre"/>
    <n v="600"/>
    <n v="250"/>
    <s v="Non"/>
    <n v="750"/>
    <n v="312.5"/>
    <s v="Oui"/>
    <s v="Remplissage à partir de drum"/>
    <s v="Oui"/>
    <n v="750"/>
    <s v=""/>
    <s v=""/>
    <s v=""/>
    <s v=""/>
    <s v=""/>
    <s v=""/>
    <s v="NA"/>
    <n v="750"/>
    <s v="Oui"/>
    <s v="Oui"/>
    <s v="Changement du taux de change de la Gourde Problèmes liés au transport ou au carburant Article trop cher Pas assez d'argent Pas encore eu le temps de réapprovisinner"/>
    <n v="1"/>
    <n v="1"/>
    <n v="0"/>
    <n v="0"/>
    <n v="1"/>
    <n v="1"/>
    <n v="1"/>
    <n v="0"/>
    <n v="0"/>
    <n v="0"/>
    <n v="0"/>
    <n v="0"/>
    <n v="0"/>
    <n v="0"/>
    <s v=""/>
    <s v="Riz Huile végétale"/>
    <n v="0"/>
    <n v="1"/>
    <n v="0"/>
    <n v="0"/>
    <n v="0"/>
    <n v="0"/>
    <n v="1"/>
    <n v="0"/>
    <s v="Non"/>
    <s v="Non"/>
    <s v="Oui"/>
    <s v="Nippes"/>
    <s v="Meme"/>
    <s v="Fonds des Nègres"/>
    <s v="Différent"/>
    <s v="Savon lessive Brosse à dent Dentifrice Papier toilette Serviettes hygiéniques Chlore en grain (nettoyage) Savon pour se laver"/>
    <n v="1"/>
    <n v="1"/>
    <n v="1"/>
    <n v="1"/>
    <n v="1"/>
    <n v="0"/>
    <n v="1"/>
    <n v="1"/>
    <n v="0"/>
    <s v="Oui"/>
    <n v="30"/>
    <n v="30"/>
    <s v=""/>
    <s v=""/>
    <s v=""/>
    <n v="30"/>
    <s v="Je ne sais pas, je ne souhaite pas répondre"/>
    <n v="25"/>
    <s v="Je ne sais pas, je ne souhaite pas répondre"/>
    <n v="75"/>
    <s v="Je ne sais pas, je ne souhaite pas répondre"/>
    <s v=""/>
    <s v=""/>
    <s v=""/>
    <s v=""/>
    <s v=""/>
    <s v=""/>
    <s v=""/>
    <s v=""/>
    <s v=""/>
    <s v=""/>
    <s v=""/>
    <s v="Oui"/>
    <n v="35"/>
    <s v=""/>
    <s v=""/>
    <n v="35"/>
    <s v="Je ne sais pas, je ne souhaite pas répondre"/>
    <s v="Oui"/>
    <n v="100"/>
    <s v=""/>
    <s v=""/>
    <n v="100"/>
    <s v="Je ne sais pas, je ne souhaite pas répondre"/>
    <s v="Oui"/>
    <n v="75"/>
    <s v=""/>
    <s v=""/>
    <s v=""/>
    <n v="75"/>
    <s v="Je ne sais pas, je ne souhaite pas répondre"/>
    <s v="Oui"/>
    <s v=""/>
    <n v="5"/>
    <s v=""/>
    <s v=""/>
    <s v=""/>
    <s v=""/>
    <s v=""/>
    <s v=""/>
    <s v="Je ne sais pas, je ne souhaite pas répondre"/>
    <s v="NA"/>
    <n v="5"/>
    <s v="Oui"/>
    <s v="Changement du taux de change de la Gourde Problèmes liés au transport ou au carburant Article trop cher Pas assez d'argent"/>
    <n v="1"/>
    <n v="1"/>
    <n v="0"/>
    <n v="1"/>
    <n v="1"/>
    <n v="0"/>
    <n v="0"/>
    <n v="0"/>
    <n v="0"/>
    <n v="0"/>
    <n v="0"/>
    <n v="0"/>
    <n v="0"/>
    <s v=""/>
    <s v="Savon lessive Papier toilette Serviettes hygiéniques"/>
    <n v="1"/>
    <n v="0"/>
    <n v="0"/>
    <n v="1"/>
    <n v="1"/>
    <n v="0"/>
    <n v="0"/>
    <n v="0"/>
    <n v="0"/>
    <s v="Non"/>
    <s v="Non"/>
    <s v="Oui"/>
    <s v="Nippes"/>
    <s v="Meme"/>
    <s v="Fonds des Nègres"/>
    <s v="Différent"/>
    <s v=""/>
    <s v=""/>
    <s v=""/>
    <s v=""/>
    <s v=""/>
    <s v=""/>
    <s v=""/>
    <s v=""/>
    <s v=""/>
    <s v=""/>
    <s v=""/>
    <s v=""/>
    <s v=""/>
    <s v=""/>
    <s v=""/>
    <s v=""/>
    <s v=""/>
    <s v=""/>
    <s v=""/>
    <s v=""/>
    <s v=""/>
    <s v=""/>
    <s v=""/>
    <s v=""/>
    <s v=""/>
    <s v=""/>
    <s v=""/>
    <s v=""/>
    <s v=""/>
    <s v=""/>
    <s v=""/>
    <s v=""/>
    <s v=""/>
    <s v=""/>
    <s v=""/>
    <s v=""/>
    <s v=""/>
    <s v="Non"/>
    <s v=""/>
    <s v=""/>
    <s v=""/>
    <s v=""/>
    <s v=""/>
    <s v=""/>
    <s v=""/>
    <s v=""/>
    <s v="Diminution du nombre de clients Augmentation des prix Difficultés pour se réapprovisionner en marchandises"/>
    <n v="0"/>
    <n v="1"/>
    <n v="1"/>
    <n v="1"/>
    <n v="0"/>
    <n v="0"/>
    <n v="0"/>
    <n v="0"/>
    <s v=""/>
    <s v="Oui"/>
    <s v=""/>
    <s v="Nourriture Produits d'hygiène et assainissement"/>
    <n v="1"/>
    <n v="1"/>
    <n v="0"/>
    <n v="0"/>
    <n v="0"/>
    <n v="0"/>
    <n v="0"/>
    <s v=""/>
    <s v=""/>
    <s v=""/>
    <s v=""/>
    <s v=""/>
    <s v=""/>
    <s v=""/>
    <s v=""/>
    <s v=""/>
    <s v=""/>
    <s v=""/>
    <s v=""/>
    <s v=""/>
    <s v=""/>
    <s v=""/>
    <s v=""/>
    <s v=""/>
    <s v=""/>
    <s v=""/>
    <s v=""/>
    <s v=""/>
    <s v=""/>
    <s v=""/>
  </r>
  <r>
    <s v="2021-07-22"/>
    <x v="3"/>
    <x v="3"/>
    <s v="anketè 2"/>
    <x v="2"/>
    <x v="3"/>
    <x v="3"/>
    <s v="Saint Michel"/>
    <s v="Marché de St Michel"/>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Entre 15 min et 30 min au total"/>
    <s v="gros bidon de 5 gallons (18,9 L)"/>
    <s v="5gal"/>
    <s v="bidon ki vo 5 galon (18,9L)"/>
    <s v=""/>
    <s v=""/>
    <s v=""/>
    <s v=""/>
    <s v=""/>
    <n v="75"/>
    <n v="15"/>
    <s v=""/>
    <s v="NA"/>
    <n v="15"/>
  </r>
  <r>
    <s v="2021-07-22"/>
    <x v="3"/>
    <x v="3"/>
    <s v="anketè 2"/>
    <x v="2"/>
    <x v="3"/>
    <x v="3"/>
    <s v="Saint Michel"/>
    <s v="Marché de St Michel"/>
    <x v="0"/>
    <s v="Enquête auprès d'un marchand"/>
    <s v="Femme"/>
    <s v=""/>
    <s v=""/>
    <s v="Détaillant avec boutique"/>
    <s v=""/>
    <s v="Nourriture Produits d'hygiène et assainissement Charbon de bois"/>
    <n v="1"/>
    <n v="1"/>
    <n v="0"/>
    <n v="0"/>
    <n v="0"/>
    <n v="1"/>
    <n v="0"/>
    <s v="nourriture"/>
    <s v="Nourriture "/>
    <s v="En espèces (Gourde) A crédit partiel"/>
    <n v="1"/>
    <n v="0"/>
    <n v="0"/>
    <n v="0"/>
    <n v="1"/>
    <n v="0"/>
    <n v="0"/>
    <n v="0"/>
    <n v="0"/>
    <n v="0"/>
    <s v=""/>
    <s v="Je ne sais pas / Je ne souhaite pas répondre"/>
    <s v="Entre 21 et 60"/>
    <s v="Farine de blé blanche Riz Maïs (moulu) Sucre Haricot noir Haricot rouge Huile végétale"/>
    <n v="1"/>
    <n v="1"/>
    <n v="1"/>
    <n v="1"/>
    <n v="1"/>
    <n v="1"/>
    <n v="1"/>
    <n v="0"/>
    <s v="Oui je connais le prix de mes produits en grosse marmite"/>
    <n v="110"/>
    <s v="Je ne sais pas, je ne souhaite pas répondre"/>
    <n v="350"/>
    <n v="134.61538461538399"/>
    <s v="Oui"/>
    <n v="250"/>
    <n v="108.695652173913"/>
    <s v="Oui"/>
    <n v="240"/>
    <n v="82.758620689655103"/>
    <s v="Je ne sais pas, je ne souhaite pas répondre"/>
    <n v="550"/>
    <n v="229.166666666666"/>
    <s v="Non"/>
    <n v="950"/>
    <n v="395.83333333333297"/>
    <s v="Non"/>
    <s v="Remplissage à partir de drum"/>
    <s v="Oui"/>
    <n v="750"/>
    <s v=""/>
    <s v=""/>
    <s v=""/>
    <s v=""/>
    <s v=""/>
    <s v=""/>
    <s v="NA"/>
    <n v="750"/>
    <s v="Je ne sais pas, je ne souhaite pas répondre"/>
    <s v="Non"/>
    <s v=""/>
    <s v=""/>
    <s v=""/>
    <s v=""/>
    <s v=""/>
    <s v=""/>
    <s v=""/>
    <s v=""/>
    <s v=""/>
    <s v=""/>
    <s v=""/>
    <s v=""/>
    <s v=""/>
    <s v=""/>
    <s v=""/>
    <s v=""/>
    <s v=""/>
    <s v=""/>
    <s v=""/>
    <s v=""/>
    <s v=""/>
    <s v=""/>
    <s v=""/>
    <s v=""/>
    <s v=""/>
    <s v="Non"/>
    <s v="Non"/>
    <s v="Oui"/>
    <s v="Nippes"/>
    <s v="Meme"/>
    <s v="Fonds des Nègres"/>
    <s v="Différent"/>
    <s v="Savon lessive Brosse à dent Dentifrice Papier toilette Serviettes hygiéniques Chlore en grain (nettoyage) Savon pour se laver"/>
    <n v="1"/>
    <n v="1"/>
    <n v="1"/>
    <n v="1"/>
    <n v="1"/>
    <n v="0"/>
    <n v="1"/>
    <n v="1"/>
    <n v="0"/>
    <s v="Oui"/>
    <n v="30"/>
    <n v="30"/>
    <s v=""/>
    <s v=""/>
    <s v=""/>
    <n v="30"/>
    <s v="Je ne sais pas, je ne souhaite pas répondre"/>
    <n v="15"/>
    <s v="Je ne sais pas, je ne souhaite pas répondre"/>
    <n v="50"/>
    <s v="Je ne sais pas, je ne souhaite pas répondre"/>
    <s v=""/>
    <s v=""/>
    <s v=""/>
    <s v=""/>
    <s v=""/>
    <s v=""/>
    <s v=""/>
    <s v=""/>
    <s v=""/>
    <s v=""/>
    <s v=""/>
    <s v="Oui"/>
    <n v="25"/>
    <s v=""/>
    <s v=""/>
    <n v="25"/>
    <s v="Je ne sais pas, je ne souhaite pas répondre"/>
    <s v="Oui"/>
    <n v="100"/>
    <s v=""/>
    <s v=""/>
    <n v="100"/>
    <s v="Je ne sais pas, je ne souhaite pas répondre"/>
    <s v="Oui"/>
    <n v="75"/>
    <s v=""/>
    <s v=""/>
    <s v=""/>
    <n v="75"/>
    <s v="Je ne sais pas, je ne souhaite pas répondre"/>
    <s v="Oui"/>
    <s v=""/>
    <n v="5"/>
    <s v=""/>
    <s v=""/>
    <s v=""/>
    <s v=""/>
    <s v=""/>
    <s v=""/>
    <s v="Je ne sais pas, je ne souhaite pas répondre"/>
    <s v="NA"/>
    <n v="5"/>
    <s v="Non"/>
    <s v=""/>
    <s v=""/>
    <s v=""/>
    <s v=""/>
    <s v=""/>
    <s v=""/>
    <s v=""/>
    <s v=""/>
    <s v=""/>
    <s v=""/>
    <s v=""/>
    <s v=""/>
    <s v=""/>
    <s v=""/>
    <s v=""/>
    <s v=""/>
    <s v=""/>
    <s v=""/>
    <s v=""/>
    <s v=""/>
    <s v=""/>
    <s v=""/>
    <s v=""/>
    <s v=""/>
    <s v=""/>
    <s v="Non"/>
    <s v="Non"/>
    <s v="Oui"/>
    <s v="Nippes"/>
    <s v="Meme"/>
    <s v="Fonds des Nègres"/>
    <s v="Différent"/>
    <s v=""/>
    <s v=""/>
    <s v=""/>
    <s v=""/>
    <s v=""/>
    <s v=""/>
    <s v=""/>
    <s v=""/>
    <s v=""/>
    <s v=""/>
    <s v=""/>
    <s v=""/>
    <s v=""/>
    <s v=""/>
    <s v=""/>
    <s v=""/>
    <s v=""/>
    <s v=""/>
    <s v=""/>
    <s v=""/>
    <s v=""/>
    <s v=""/>
    <s v=""/>
    <s v=""/>
    <s v=""/>
    <s v=""/>
    <s v=""/>
    <s v=""/>
    <s v=""/>
    <s v=""/>
    <s v=""/>
    <s v=""/>
    <s v=""/>
    <s v=""/>
    <s v=""/>
    <n v="50"/>
    <s v="Oui"/>
    <s v="Non"/>
    <s v=""/>
    <s v=""/>
    <s v=""/>
    <s v=""/>
    <s v=""/>
    <s v=""/>
    <s v=""/>
    <s v=""/>
    <s v="Risques de vols ou pillages Diminution du nombre de clients Augmentation des prix Difficultés pour se réapprovisionner en marchandises"/>
    <n v="1"/>
    <n v="1"/>
    <n v="1"/>
    <n v="1"/>
    <n v="0"/>
    <n v="0"/>
    <n v="0"/>
    <n v="0"/>
    <s v=""/>
    <s v="Oui"/>
    <s v=""/>
    <s v="Nourriture Produits d'hygiène et assainissement Charbon de bois"/>
    <n v="1"/>
    <n v="1"/>
    <n v="0"/>
    <n v="0"/>
    <n v="0"/>
    <n v="1"/>
    <n v="0"/>
    <s v=""/>
    <s v=""/>
    <s v=""/>
    <s v=""/>
    <s v=""/>
    <s v=""/>
    <s v=""/>
    <s v=""/>
    <s v=""/>
    <s v=""/>
    <s v=""/>
    <s v=""/>
    <s v=""/>
    <s v=""/>
    <s v=""/>
    <s v=""/>
    <s v=""/>
    <s v=""/>
    <s v=""/>
    <s v=""/>
    <s v=""/>
    <s v=""/>
    <s v=""/>
  </r>
  <r>
    <s v="2021-07-22"/>
    <x v="3"/>
    <x v="3"/>
    <s v="anketè 2"/>
    <x v="2"/>
    <x v="3"/>
    <x v="3"/>
    <s v="Saint Michel"/>
    <s v="Marché de St Michel"/>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Non, je ne vais jamais chercher de l'eau"/>
    <s v=""/>
    <s v=""/>
    <s v=""/>
    <s v=""/>
    <s v=""/>
    <s v=""/>
    <s v=""/>
    <s v=""/>
    <s v=""/>
    <s v=""/>
    <s v=""/>
    <s v=""/>
    <s v=""/>
    <s v=""/>
    <s v=""/>
    <s v=""/>
    <s v=""/>
    <s v=""/>
    <s v=""/>
    <s v=""/>
    <s v=""/>
  </r>
  <r>
    <s v="2021-07-22"/>
    <x v="3"/>
    <x v="3"/>
    <s v="anketè 2"/>
    <x v="2"/>
    <x v="3"/>
    <x v="3"/>
    <s v="Saint Michel"/>
    <s v="Marché de St Michel"/>
    <x v="0"/>
    <s v="Enquête auprès d'un marchand"/>
    <s v="Femme"/>
    <s v=""/>
    <s v=""/>
    <s v="Détaillant avec boutique"/>
    <s v=""/>
    <s v="Nourriture Produits d'hygiène et assainissement Charbon de bois"/>
    <n v="1"/>
    <n v="1"/>
    <n v="0"/>
    <n v="0"/>
    <n v="0"/>
    <n v="1"/>
    <n v="0"/>
    <s v="nourriture"/>
    <s v="Nourriture "/>
    <s v="En espèces (Gourde) A crédit partiel"/>
    <n v="1"/>
    <n v="0"/>
    <n v="0"/>
    <n v="0"/>
    <n v="1"/>
    <n v="0"/>
    <n v="0"/>
    <n v="0"/>
    <n v="0"/>
    <n v="0"/>
    <s v=""/>
    <s v="Je ne sais pas / Je ne souhaite pas répondre"/>
    <s v="Moins de 20"/>
    <s v="Farine de blé blanche Riz Maïs (moulu) Sucre Haricot noir Huile végétale"/>
    <n v="1"/>
    <n v="1"/>
    <n v="1"/>
    <n v="1"/>
    <n v="1"/>
    <n v="0"/>
    <n v="1"/>
    <n v="0"/>
    <s v="Oui je connais le prix de mes produits en grosse marmite"/>
    <n v="100"/>
    <s v="Je ne sais pas, je ne souhaite pas répondre"/>
    <n v="350"/>
    <n v="134.61538461538399"/>
    <s v="Oui"/>
    <n v="240"/>
    <n v="104.347826086956"/>
    <s v="Oui"/>
    <n v="240"/>
    <n v="82.758620689655103"/>
    <s v="Je ne sais pas, je ne souhaite pas répondre"/>
    <n v="600"/>
    <n v="250"/>
    <s v="Je ne sais pas, je ne souhaite pas répondre"/>
    <s v=""/>
    <s v=""/>
    <s v=""/>
    <s v="Remplissage à partir de drum"/>
    <s v="Non"/>
    <s v=""/>
    <s v=""/>
    <s v="Mililitre"/>
    <s v="mililitre"/>
    <s v="Mililitre"/>
    <n v="571"/>
    <n v="150"/>
    <n v="994.30823117338002"/>
    <n v="994.30823117338002"/>
    <s v="Je ne sais pas, je ne souhaite pas répondre"/>
    <s v="Non"/>
    <s v=""/>
    <s v=""/>
    <s v=""/>
    <s v=""/>
    <s v=""/>
    <s v=""/>
    <s v=""/>
    <s v=""/>
    <s v=""/>
    <s v=""/>
    <s v=""/>
    <s v=""/>
    <s v=""/>
    <s v=""/>
    <s v=""/>
    <s v=""/>
    <s v=""/>
    <s v=""/>
    <s v=""/>
    <s v=""/>
    <s v=""/>
    <s v=""/>
    <s v=""/>
    <s v=""/>
    <s v=""/>
    <s v="Non"/>
    <s v="Non"/>
    <s v="Oui"/>
    <s v="Nippes"/>
    <s v="Meme"/>
    <s v="Fonds des Nègres"/>
    <s v="Différent"/>
    <s v="Savon lessive Brosse à dent Dentifrice Papier toilette Serviettes hygiéniques Chlore en grain (nettoyage) Savon pour se laver"/>
    <n v="1"/>
    <n v="1"/>
    <n v="1"/>
    <n v="1"/>
    <n v="1"/>
    <n v="0"/>
    <n v="1"/>
    <n v="1"/>
    <n v="0"/>
    <s v="Oui"/>
    <n v="30"/>
    <n v="30"/>
    <s v=""/>
    <s v=""/>
    <s v=""/>
    <n v="30"/>
    <s v="Je ne sais pas, je ne souhaite pas répondre"/>
    <n v="15"/>
    <s v="Je ne sais pas, je ne souhaite pas répondre"/>
    <n v="75"/>
    <s v="Je ne sais pas, je ne souhaite pas répondre"/>
    <s v=""/>
    <s v=""/>
    <s v=""/>
    <s v=""/>
    <s v=""/>
    <s v=""/>
    <s v=""/>
    <s v=""/>
    <s v=""/>
    <s v=""/>
    <s v=""/>
    <s v="Oui"/>
    <n v="25"/>
    <s v=""/>
    <s v=""/>
    <n v="25"/>
    <s v="Je ne sais pas, je ne souhaite pas répondre"/>
    <s v="Oui"/>
    <n v="125"/>
    <s v=""/>
    <s v=""/>
    <n v="125"/>
    <s v="Je ne sais pas, je ne souhaite pas répondre"/>
    <s v="Oui"/>
    <n v="75"/>
    <s v=""/>
    <s v=""/>
    <s v=""/>
    <n v="75"/>
    <s v="Je ne sais pas, je ne souhaite pas répondre"/>
    <s v="Oui"/>
    <s v=""/>
    <n v="5"/>
    <s v=""/>
    <s v=""/>
    <s v=""/>
    <s v=""/>
    <s v=""/>
    <s v=""/>
    <s v="Je ne sais pas, je ne souhaite pas répondre"/>
    <s v="NA"/>
    <n v="5"/>
    <s v="Oui"/>
    <s v="Changement du taux de change de la Gourde Problèmes liés au transport ou au carburant Article trop cher Pas assez d'argent"/>
    <n v="1"/>
    <n v="1"/>
    <n v="0"/>
    <n v="1"/>
    <n v="1"/>
    <n v="0"/>
    <n v="0"/>
    <n v="0"/>
    <n v="0"/>
    <n v="0"/>
    <n v="0"/>
    <n v="0"/>
    <n v="0"/>
    <s v=""/>
    <s v="Savon lessive Papier toilette Serviettes hygiéniques Chlore en grain (nettoyage) Savon pour se laver"/>
    <n v="1"/>
    <n v="0"/>
    <n v="0"/>
    <n v="1"/>
    <n v="1"/>
    <n v="0"/>
    <n v="1"/>
    <n v="1"/>
    <n v="0"/>
    <s v="Non"/>
    <s v="Non"/>
    <s v="Oui"/>
    <s v="Nippes"/>
    <s v="Meme"/>
    <s v="Fonds des Nègres"/>
    <s v="Différent"/>
    <s v=""/>
    <s v=""/>
    <s v=""/>
    <s v=""/>
    <s v=""/>
    <s v=""/>
    <s v=""/>
    <s v=""/>
    <s v=""/>
    <s v=""/>
    <s v=""/>
    <s v=""/>
    <s v=""/>
    <s v=""/>
    <s v=""/>
    <s v=""/>
    <s v=""/>
    <s v=""/>
    <s v=""/>
    <s v=""/>
    <s v=""/>
    <s v=""/>
    <s v=""/>
    <s v=""/>
    <s v=""/>
    <s v=""/>
    <s v=""/>
    <s v=""/>
    <s v=""/>
    <s v=""/>
    <s v=""/>
    <s v=""/>
    <s v=""/>
    <s v=""/>
    <s v=""/>
    <n v="50"/>
    <s v="Oui"/>
    <s v="Non"/>
    <s v=""/>
    <s v=""/>
    <s v=""/>
    <s v=""/>
    <s v=""/>
    <s v=""/>
    <s v=""/>
    <s v=""/>
    <s v="Diminution du nombre de clients Augmentation des prix Difficultés pour se réapprovisionner en marchandises Risques d'être exposé à la violence"/>
    <n v="0"/>
    <n v="1"/>
    <n v="1"/>
    <n v="1"/>
    <n v="1"/>
    <n v="0"/>
    <n v="0"/>
    <n v="0"/>
    <s v=""/>
    <s v="Oui"/>
    <s v=""/>
    <s v="Nourriture Produits d'hygiène et assainissement Charbon de bois"/>
    <n v="1"/>
    <n v="1"/>
    <n v="0"/>
    <n v="0"/>
    <n v="0"/>
    <n v="1"/>
    <n v="0"/>
    <s v=""/>
    <s v=""/>
    <s v=""/>
    <s v=""/>
    <s v=""/>
    <s v=""/>
    <s v=""/>
    <s v=""/>
    <s v=""/>
    <s v=""/>
    <s v=""/>
    <s v=""/>
    <s v=""/>
    <s v=""/>
    <s v=""/>
    <s v=""/>
    <s v=""/>
    <s v=""/>
    <s v=""/>
    <s v=""/>
    <s v=""/>
    <s v=""/>
    <s v=""/>
  </r>
  <r>
    <s v="2021-07-22"/>
    <x v="3"/>
    <x v="3"/>
    <s v="anketè 2"/>
    <x v="2"/>
    <x v="3"/>
    <x v="3"/>
    <s v="Saint Michel"/>
    <s v="Marché de St Michel"/>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Entre 30 min et 1h au total"/>
    <s v="gros bidon de 5 gallons (18,9 L)"/>
    <s v="5gal"/>
    <s v="bidon ki vo 5 galon (18,9L)"/>
    <s v=""/>
    <s v=""/>
    <s v=""/>
    <s v=""/>
    <s v=""/>
    <n v="50"/>
    <n v="10"/>
    <s v=""/>
    <s v="NA"/>
    <n v="10"/>
  </r>
  <r>
    <s v="2021-07-22"/>
    <x v="3"/>
    <x v="3"/>
    <s v="anketè 2"/>
    <x v="2"/>
    <x v="3"/>
    <x v="3"/>
    <s v="Saint Michel"/>
    <s v="Marché de St Michel"/>
    <x v="0"/>
    <s v="Enquête auprès d'un marchand"/>
    <s v="Femme"/>
    <s v=""/>
    <s v=""/>
    <s v="Détaillant avec boutique"/>
    <s v=""/>
    <s v="Nourriture Produits d'hygiène et assainissement Charbon de bois"/>
    <n v="1"/>
    <n v="1"/>
    <n v="0"/>
    <n v="0"/>
    <n v="0"/>
    <n v="1"/>
    <n v="0"/>
    <s v="nourriture"/>
    <s v="Nourriture "/>
    <s v="En espèces (Gourde) A crédit partiel"/>
    <n v="1"/>
    <n v="0"/>
    <n v="0"/>
    <n v="0"/>
    <n v="1"/>
    <n v="0"/>
    <n v="0"/>
    <n v="0"/>
    <n v="0"/>
    <n v="0"/>
    <s v=""/>
    <s v="Je ne sais pas / Je ne souhaite pas répondre"/>
    <s v="Entre 21 et 60"/>
    <s v="Farine de blé blanche Riz Maïs (moulu) Sucre Haricot noir Huile végétale"/>
    <n v="1"/>
    <n v="1"/>
    <n v="1"/>
    <n v="1"/>
    <n v="1"/>
    <n v="0"/>
    <n v="1"/>
    <n v="0"/>
    <s v="Oui je connais le prix de mes produits en grosse marmite"/>
    <n v="120"/>
    <s v="Je ne sais pas, je ne souhaite pas répondre"/>
    <n v="320"/>
    <n v="123.07692307692299"/>
    <s v="Oui"/>
    <n v="240"/>
    <n v="104.347826086956"/>
    <s v="Oui"/>
    <n v="270"/>
    <n v="93.103448275861993"/>
    <s v="Je ne sais pas, je ne souhaite pas répondre"/>
    <n v="600"/>
    <n v="250"/>
    <s v="Non"/>
    <s v=""/>
    <s v=""/>
    <s v=""/>
    <s v="Remplissage à partir de drum"/>
    <s v="Non"/>
    <s v=""/>
    <s v=""/>
    <s v="Mililitre"/>
    <s v="mililitre"/>
    <s v="Mililitre"/>
    <n v="571"/>
    <n v="130"/>
    <n v="861.73380035026196"/>
    <n v="861.73380035026196"/>
    <s v="Je ne sais pas, je ne souhaite pas répondre"/>
    <s v="Oui"/>
    <s v="Changement du taux de change de la Gourde Problèmes liés au transport ou au carburant Pas assez d'argent Article trop cher Pas encore eu le temps de réapprovisinner"/>
    <n v="1"/>
    <n v="1"/>
    <n v="0"/>
    <n v="0"/>
    <n v="1"/>
    <n v="1"/>
    <n v="1"/>
    <n v="0"/>
    <n v="0"/>
    <n v="0"/>
    <n v="0"/>
    <n v="0"/>
    <n v="0"/>
    <n v="0"/>
    <s v=""/>
    <s v="Sucre"/>
    <n v="0"/>
    <n v="0"/>
    <n v="0"/>
    <n v="1"/>
    <n v="0"/>
    <n v="0"/>
    <n v="0"/>
    <n v="0"/>
    <s v="Non"/>
    <s v="Non"/>
    <s v="Oui"/>
    <s v="Nippes"/>
    <s v="Meme"/>
    <s v="Fonds des Nègres"/>
    <s v="Différent"/>
    <s v="Savon lessive Brosse à dent Dentifrice Papier toilette Serviettes hygiéniques Chlore en grain (nettoyage) Savon pour se laver"/>
    <n v="1"/>
    <n v="1"/>
    <n v="1"/>
    <n v="1"/>
    <n v="1"/>
    <n v="0"/>
    <n v="1"/>
    <n v="1"/>
    <n v="0"/>
    <s v="Oui"/>
    <n v="30"/>
    <n v="30"/>
    <s v=""/>
    <s v=""/>
    <s v=""/>
    <n v="30"/>
    <s v="Je ne sais pas, je ne souhaite pas répondre"/>
    <n v="15"/>
    <s v="Je ne sais pas, je ne souhaite pas répondre"/>
    <n v="75"/>
    <s v="Je ne sais pas, je ne souhaite pas répondre"/>
    <s v=""/>
    <s v=""/>
    <s v=""/>
    <s v=""/>
    <s v=""/>
    <s v=""/>
    <s v=""/>
    <s v=""/>
    <s v=""/>
    <s v=""/>
    <s v=""/>
    <s v="Oui"/>
    <n v="25"/>
    <s v=""/>
    <s v=""/>
    <n v="25"/>
    <s v="Je ne sais pas, je ne souhaite pas répondre"/>
    <s v="Oui"/>
    <n v="125"/>
    <s v=""/>
    <s v=""/>
    <n v="125"/>
    <s v="Je ne sais pas, je ne souhaite pas répondre"/>
    <s v="Oui"/>
    <n v="75"/>
    <s v=""/>
    <s v=""/>
    <s v=""/>
    <n v="75"/>
    <s v="Je ne sais pas, je ne souhaite pas répondre"/>
    <s v="Oui"/>
    <s v=""/>
    <n v="5"/>
    <s v=""/>
    <s v=""/>
    <s v=""/>
    <s v=""/>
    <s v=""/>
    <s v=""/>
    <s v="Je ne sais pas, je ne souhaite pas répondre"/>
    <s v="NA"/>
    <n v="5"/>
    <s v="Oui"/>
    <s v="Changement du taux de change de la Gourde Article trop cher Problèmes liés au transport ou au carburant Pas assez d'argent"/>
    <n v="1"/>
    <n v="1"/>
    <n v="0"/>
    <n v="1"/>
    <n v="1"/>
    <n v="0"/>
    <n v="0"/>
    <n v="0"/>
    <n v="0"/>
    <n v="0"/>
    <n v="0"/>
    <n v="0"/>
    <n v="0"/>
    <s v=""/>
    <s v="Chlore en grain (nettoyage) Papier toilette Serviettes hygiéniques"/>
    <n v="0"/>
    <n v="0"/>
    <n v="0"/>
    <n v="1"/>
    <n v="1"/>
    <n v="0"/>
    <n v="1"/>
    <n v="0"/>
    <n v="0"/>
    <s v="Non"/>
    <s v="Non"/>
    <s v="Oui"/>
    <s v="Nippes"/>
    <s v="Meme"/>
    <s v="Fonds des Nègres"/>
    <s v="Différent"/>
    <s v=""/>
    <s v=""/>
    <s v=""/>
    <s v=""/>
    <s v=""/>
    <s v=""/>
    <s v=""/>
    <s v=""/>
    <s v=""/>
    <s v=""/>
    <s v=""/>
    <s v=""/>
    <s v=""/>
    <s v=""/>
    <s v=""/>
    <s v=""/>
    <s v=""/>
    <s v=""/>
    <s v=""/>
    <s v=""/>
    <s v=""/>
    <s v=""/>
    <s v=""/>
    <s v=""/>
    <s v=""/>
    <s v=""/>
    <s v=""/>
    <s v=""/>
    <s v=""/>
    <s v=""/>
    <s v=""/>
    <s v=""/>
    <s v=""/>
    <s v=""/>
    <s v=""/>
    <n v="50"/>
    <s v="Oui"/>
    <s v="Oui"/>
    <s v="Autre"/>
    <n v="0"/>
    <n v="0"/>
    <n v="0"/>
    <n v="0"/>
    <n v="0"/>
    <n v="1"/>
    <s v="Rarete de gaz et les fournisseurs ne peuvent pas se deplacer"/>
    <s v="Augmentation des prix Difficultés pour se réapprovisionner en marchandises Diminution du nombre de clients"/>
    <n v="0"/>
    <n v="1"/>
    <n v="1"/>
    <n v="1"/>
    <n v="0"/>
    <n v="0"/>
    <n v="0"/>
    <n v="0"/>
    <s v=""/>
    <s v="Oui"/>
    <s v=""/>
    <s v="Nourriture Produits d'hygiène et assainissement Charbon de bois"/>
    <n v="1"/>
    <n v="1"/>
    <n v="0"/>
    <n v="0"/>
    <n v="0"/>
    <n v="1"/>
    <n v="0"/>
    <s v=""/>
    <s v=""/>
    <s v=""/>
    <s v=""/>
    <s v=""/>
    <s v=""/>
    <s v=""/>
    <s v=""/>
    <s v=""/>
    <s v=""/>
    <s v=""/>
    <s v=""/>
    <s v=""/>
    <s v=""/>
    <s v=""/>
    <s v=""/>
    <s v=""/>
    <s v=""/>
    <s v=""/>
    <s v=""/>
    <s v=""/>
    <s v=""/>
    <s v=""/>
  </r>
  <r>
    <s v="2021-07-22"/>
    <x v="3"/>
    <x v="3"/>
    <s v="anketè 2"/>
    <x v="2"/>
    <x v="3"/>
    <x v="3"/>
    <s v="Saint Michel"/>
    <s v="Marché de St Michel"/>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Entre 15 min et 30 min au total"/>
    <s v="gros bidon de 5 gallons (18,9 L)"/>
    <s v="5gal"/>
    <s v="bidon ki vo 5 galon (18,9L)"/>
    <s v=""/>
    <s v=""/>
    <s v=""/>
    <s v=""/>
    <s v=""/>
    <n v="50"/>
    <n v="10"/>
    <s v=""/>
    <s v="NA"/>
    <n v="10"/>
  </r>
  <r>
    <s v="2021-07-22"/>
    <x v="3"/>
    <x v="3"/>
    <s v="anketè 2"/>
    <x v="2"/>
    <x v="3"/>
    <x v="3"/>
    <s v="Saint Michel"/>
    <s v="Marché de St Michel"/>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Entre 15 min et 30 min au total"/>
    <s v="gros bidon de 5 gallons (18,9 L)"/>
    <s v="5gal"/>
    <s v="bidon ki vo 5 galon (18,9L)"/>
    <s v=""/>
    <s v=""/>
    <s v=""/>
    <s v=""/>
    <s v=""/>
    <n v="50"/>
    <n v="10"/>
    <s v=""/>
    <s v="NA"/>
    <n v="10"/>
  </r>
  <r>
    <s v="2021-07-22"/>
    <x v="3"/>
    <x v="3"/>
    <s v="anketè 2"/>
    <x v="2"/>
    <x v="3"/>
    <x v="3"/>
    <s v="Saint Michel"/>
    <s v="Marché de St Michel"/>
    <x v="0"/>
    <s v="Enquête auprès d'un marchand"/>
    <s v="Homme"/>
    <s v=""/>
    <s v=""/>
    <s v="Détaillant avec boutique"/>
    <s v=""/>
    <s v="Nourriture Produits d'hygiène et assainissement"/>
    <n v="1"/>
    <n v="1"/>
    <n v="0"/>
    <n v="0"/>
    <n v="0"/>
    <n v="0"/>
    <n v="0"/>
    <s v="nourriture"/>
    <s v="Nourriture "/>
    <s v="En espèces (Gourde) A crédit partiel"/>
    <n v="1"/>
    <n v="0"/>
    <n v="0"/>
    <n v="0"/>
    <n v="1"/>
    <n v="0"/>
    <n v="0"/>
    <n v="0"/>
    <n v="0"/>
    <n v="0"/>
    <s v=""/>
    <s v="Je ne sais pas / Je ne souhaite pas répondre"/>
    <s v="Entre 21 et 60"/>
    <s v="Sucre Huile végétale"/>
    <n v="0"/>
    <n v="0"/>
    <n v="0"/>
    <n v="1"/>
    <n v="0"/>
    <n v="0"/>
    <n v="1"/>
    <n v="0"/>
    <s v="Oui je connais le prix de mes produits en grosse marmite"/>
    <s v=""/>
    <s v=""/>
    <s v=""/>
    <s v=""/>
    <s v=""/>
    <s v=""/>
    <s v=""/>
    <s v=""/>
    <n v="280"/>
    <n v="96.551724137931004"/>
    <s v="Je ne sais pas, je ne souhaite pas répondre"/>
    <s v=""/>
    <s v=""/>
    <s v=""/>
    <s v=""/>
    <s v=""/>
    <s v=""/>
    <s v="Bidon/Bouteille fermée."/>
    <s v="Oui"/>
    <n v="750"/>
    <s v=""/>
    <s v=""/>
    <s v=""/>
    <s v=""/>
    <s v=""/>
    <s v=""/>
    <s v="NA"/>
    <n v="750"/>
    <s v="Je ne sais pas, je ne souhaite pas répondre"/>
    <s v="Non"/>
    <s v=""/>
    <s v=""/>
    <s v=""/>
    <s v=""/>
    <s v=""/>
    <s v=""/>
    <s v=""/>
    <s v=""/>
    <s v=""/>
    <s v=""/>
    <s v=""/>
    <s v=""/>
    <s v=""/>
    <s v=""/>
    <s v=""/>
    <s v=""/>
    <s v=""/>
    <s v=""/>
    <s v=""/>
    <s v=""/>
    <s v=""/>
    <s v=""/>
    <s v=""/>
    <s v=""/>
    <s v=""/>
    <s v="Oui"/>
    <s v="Non"/>
    <s v="Oui"/>
    <s v="Nippes"/>
    <s v="Meme"/>
    <s v="Fonds des Nègres"/>
    <s v="Différent"/>
    <s v="Savon lessive Brosse à dent Dentifrice Papier toilette Serviettes hygiéniques Chlore en grain (nettoyage) Savon pour se laver"/>
    <n v="1"/>
    <n v="1"/>
    <n v="1"/>
    <n v="1"/>
    <n v="1"/>
    <n v="0"/>
    <n v="1"/>
    <n v="1"/>
    <n v="0"/>
    <s v="Oui"/>
    <n v="30"/>
    <n v="30"/>
    <s v=""/>
    <s v=""/>
    <s v=""/>
    <n v="30"/>
    <s v="Je ne sais pas, je ne souhaite pas répondre"/>
    <n v="15"/>
    <s v="Je ne sais pas, je ne souhaite pas répondre"/>
    <n v="75"/>
    <s v="Je ne sais pas, je ne souhaite pas répondre"/>
    <s v=""/>
    <s v=""/>
    <s v=""/>
    <s v=""/>
    <s v=""/>
    <s v=""/>
    <s v=""/>
    <s v=""/>
    <s v=""/>
    <s v=""/>
    <s v=""/>
    <s v="Oui"/>
    <n v="25"/>
    <s v=""/>
    <s v=""/>
    <n v="25"/>
    <s v="Je ne sais pas, je ne souhaite pas répondre"/>
    <s v="Oui"/>
    <n v="125"/>
    <s v=""/>
    <s v=""/>
    <n v="125"/>
    <s v="Je ne sais pas, je ne souhaite pas répondre"/>
    <s v="Oui"/>
    <n v="75"/>
    <s v=""/>
    <s v=""/>
    <s v=""/>
    <n v="75"/>
    <s v="Je ne sais pas, je ne souhaite pas répondre"/>
    <s v="Oui"/>
    <s v=""/>
    <n v="5"/>
    <s v=""/>
    <s v=""/>
    <s v=""/>
    <s v=""/>
    <s v=""/>
    <s v=""/>
    <s v="Je ne sais pas, je ne souhaite pas répondre"/>
    <s v="NA"/>
    <n v="5"/>
    <s v="Non"/>
    <s v=""/>
    <s v=""/>
    <s v=""/>
    <s v=""/>
    <s v=""/>
    <s v=""/>
    <s v=""/>
    <s v=""/>
    <s v=""/>
    <s v=""/>
    <s v=""/>
    <s v=""/>
    <s v=""/>
    <s v=""/>
    <s v=""/>
    <s v=""/>
    <s v=""/>
    <s v=""/>
    <s v=""/>
    <s v=""/>
    <s v=""/>
    <s v=""/>
    <s v=""/>
    <s v=""/>
    <s v=""/>
    <s v="Je ne sais pas, je ne souhaite pas répondre"/>
    <s v="Je ne sais pas, je ne souhaite pas répondre"/>
    <s v="Oui"/>
    <s v="Nippes"/>
    <s v="Meme"/>
    <s v="Fonds des Nègres"/>
    <s v="Différent"/>
    <s v=""/>
    <s v=""/>
    <s v=""/>
    <s v=""/>
    <s v=""/>
    <s v=""/>
    <s v=""/>
    <s v=""/>
    <s v=""/>
    <s v=""/>
    <s v=""/>
    <s v=""/>
    <s v=""/>
    <s v=""/>
    <s v=""/>
    <s v=""/>
    <s v=""/>
    <s v=""/>
    <s v=""/>
    <s v=""/>
    <s v=""/>
    <s v=""/>
    <s v=""/>
    <s v=""/>
    <s v=""/>
    <s v=""/>
    <s v=""/>
    <s v=""/>
    <s v=""/>
    <s v=""/>
    <s v=""/>
    <s v=""/>
    <s v=""/>
    <s v=""/>
    <s v=""/>
    <s v=""/>
    <s v=""/>
    <s v="Non"/>
    <s v=""/>
    <s v=""/>
    <s v=""/>
    <s v=""/>
    <s v=""/>
    <s v=""/>
    <s v=""/>
    <s v=""/>
    <s v="Risques de vols ou pillages Augmentation des prix Diminution du nombre de clients Difficultés pour se réapprovisionner en marchandises"/>
    <n v="1"/>
    <n v="1"/>
    <n v="1"/>
    <n v="1"/>
    <n v="0"/>
    <n v="0"/>
    <n v="0"/>
    <n v="0"/>
    <s v=""/>
    <s v="Je ne sais pas, je ne souhaite pas répondre"/>
    <s v=""/>
    <s v=""/>
    <s v=""/>
    <s v=""/>
    <s v=""/>
    <s v=""/>
    <s v=""/>
    <s v=""/>
    <s v=""/>
    <s v=""/>
    <s v=""/>
    <s v=""/>
    <s v=""/>
    <s v=""/>
    <s v=""/>
    <s v=""/>
    <s v=""/>
    <s v=""/>
    <s v=""/>
    <s v=""/>
    <s v=""/>
    <s v=""/>
    <s v=""/>
    <s v=""/>
    <s v=""/>
    <s v=""/>
    <s v=""/>
    <s v=""/>
    <s v=""/>
    <s v=""/>
    <s v=""/>
    <s v=""/>
  </r>
  <r>
    <s v="2021-07-22"/>
    <x v="3"/>
    <x v="3"/>
    <s v="anketè 2"/>
    <x v="2"/>
    <x v="3"/>
    <x v="3"/>
    <s v="Saint Michel"/>
    <s v="Marché de St Michel"/>
    <x v="0"/>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Entre 15 min et 30 min au total"/>
    <s v="gros bidon de 5 gallons (18,9 L)"/>
    <s v="5gal"/>
    <s v="bidon ki vo 5 galon (18,9L)"/>
    <s v=""/>
    <s v=""/>
    <s v=""/>
    <s v=""/>
    <s v=""/>
    <n v="50"/>
    <n v="10"/>
    <s v=""/>
    <s v="NA"/>
    <n v="10"/>
  </r>
  <r>
    <s v="2021-07-22"/>
    <x v="3"/>
    <x v="3"/>
    <s v="anketè 2"/>
    <x v="2"/>
    <x v="3"/>
    <x v="3"/>
    <s v="Saint Michel"/>
    <s v="Marché de St Michel"/>
    <x v="0"/>
    <s v="Enquête auprès d'un marchand"/>
    <s v="Femme"/>
    <s v=""/>
    <s v=""/>
    <s v="Détaillant avec boutique"/>
    <s v=""/>
    <s v="Produits d'hygiène et assainissement Couverture Ustensiles de cuisine (casseroles, cuillères, etc.) Ustensiles de nettoyage ou de stockage de l'eau (bokit, bassine, éponge)"/>
    <n v="0"/>
    <n v="1"/>
    <n v="1"/>
    <n v="1"/>
    <n v="1"/>
    <n v="0"/>
    <n v="0"/>
    <s v="wash"/>
    <s v="Produits d'hygiène et assainissement"/>
    <s v="En espèces (Gourde) A crédit partiel"/>
    <n v="1"/>
    <n v="0"/>
    <n v="0"/>
    <n v="0"/>
    <n v="1"/>
    <n v="0"/>
    <n v="0"/>
    <n v="0"/>
    <n v="0"/>
    <n v="0"/>
    <s v=""/>
    <s v="Je ne sais pas / Je ne souhaite pas répondre"/>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Papier toilette Serviettes hygiéniques Savon pour se laver"/>
    <n v="0"/>
    <n v="1"/>
    <n v="1"/>
    <n v="1"/>
    <n v="1"/>
    <n v="0"/>
    <n v="0"/>
    <n v="1"/>
    <n v="0"/>
    <s v=""/>
    <s v=""/>
    <s v=""/>
    <s v=""/>
    <s v=""/>
    <s v=""/>
    <s v=""/>
    <s v=""/>
    <n v="25"/>
    <s v="Oui"/>
    <n v="50"/>
    <s v="Oui"/>
    <s v=""/>
    <s v=""/>
    <s v=""/>
    <s v=""/>
    <s v=""/>
    <s v=""/>
    <s v=""/>
    <s v=""/>
    <s v=""/>
    <s v=""/>
    <s v=""/>
    <s v="Oui"/>
    <n v="50"/>
    <s v=""/>
    <s v=""/>
    <n v="50"/>
    <s v="Oui"/>
    <s v="Oui"/>
    <n v="150"/>
    <s v=""/>
    <s v=""/>
    <n v="150"/>
    <s v="Oui"/>
    <s v="Oui"/>
    <n v="75"/>
    <s v=""/>
    <s v=""/>
    <s v=""/>
    <n v="75"/>
    <s v="Oui"/>
    <s v=""/>
    <s v=""/>
    <s v=""/>
    <s v=""/>
    <s v=""/>
    <s v=""/>
    <s v=""/>
    <s v=""/>
    <s v=""/>
    <s v=""/>
    <s v=""/>
    <s v=""/>
    <s v="Oui"/>
    <s v="Changement du taux de change de la Gourde Article trop cher Pas assez d'argent Problèmes liés au transport ou au carburant"/>
    <n v="1"/>
    <n v="1"/>
    <n v="0"/>
    <n v="1"/>
    <n v="1"/>
    <n v="0"/>
    <n v="0"/>
    <n v="0"/>
    <n v="0"/>
    <n v="0"/>
    <n v="0"/>
    <n v="0"/>
    <n v="0"/>
    <s v=""/>
    <s v="Dentifrice Savon pour se laver"/>
    <n v="0"/>
    <n v="0"/>
    <n v="1"/>
    <n v="0"/>
    <n v="0"/>
    <n v="0"/>
    <n v="0"/>
    <n v="1"/>
    <n v="0"/>
    <s v="Non"/>
    <s v="Non"/>
    <s v="Oui"/>
    <s v="Nippes"/>
    <s v="Meme"/>
    <s v="Fonds des Nègres"/>
    <s v="Différent"/>
    <s v="Oui"/>
    <n v="500"/>
    <s v=""/>
    <s v=""/>
    <s v=""/>
    <s v=""/>
    <s v=""/>
    <s v="Poêle (grande)"/>
    <n v="0"/>
    <n v="1"/>
    <n v="0"/>
    <n v="0"/>
    <n v="0"/>
    <n v="0"/>
    <n v="0"/>
    <n v="0"/>
    <s v=""/>
    <s v=""/>
    <s v=""/>
    <n v="500"/>
    <s v=""/>
    <s v=""/>
    <s v=""/>
    <s v=""/>
    <s v=""/>
    <s v="Je ne sais pas, je ne souhaite pas répondre"/>
    <s v=""/>
    <s v="Grande bassine de nettoyage ou pour cuisiner"/>
    <n v="0"/>
    <n v="1"/>
    <n v="0"/>
    <s v=""/>
    <n v="400"/>
    <s v=""/>
    <s v="Oui"/>
    <s v=""/>
    <s v=""/>
    <s v="Oui"/>
    <s v="Autre"/>
    <n v="0"/>
    <n v="0"/>
    <n v="0"/>
    <n v="0"/>
    <n v="0"/>
    <n v="1"/>
    <s v="Rarete de gaz"/>
    <s v="Risques de vols ou pillages Diminution du nombre de clients Augmentation des prix Difficultés pour se réapprovisionner en marchandises"/>
    <n v="1"/>
    <n v="1"/>
    <n v="1"/>
    <n v="1"/>
    <n v="0"/>
    <n v="0"/>
    <n v="0"/>
    <n v="0"/>
    <s v=""/>
    <s v="Je ne sais pas, je ne souhaite pas répondre"/>
    <s v=""/>
    <s v=""/>
    <s v=""/>
    <s v=""/>
    <s v=""/>
    <s v=""/>
    <s v=""/>
    <s v=""/>
    <s v=""/>
    <s v=""/>
    <s v=""/>
    <s v=""/>
    <s v=""/>
    <s v=""/>
    <s v=""/>
    <s v=""/>
    <s v=""/>
    <s v=""/>
    <s v=""/>
    <s v=""/>
    <s v=""/>
    <s v=""/>
    <s v=""/>
    <s v=""/>
    <s v=""/>
    <s v=""/>
    <s v=""/>
    <s v=""/>
    <s v=""/>
    <s v=""/>
    <s v=""/>
    <s v=""/>
  </r>
  <r>
    <s v="2021-07-22"/>
    <x v="3"/>
    <x v="3"/>
    <s v="anketè 2"/>
    <x v="2"/>
    <x v="3"/>
    <x v="3"/>
    <s v="Saint Michel"/>
    <s v="Marché de St Michel"/>
    <x v="0"/>
    <s v="Enquête auprès d'un marchand"/>
    <s v="Femme"/>
    <s v=""/>
    <s v=""/>
    <s v="Détaillant sur une table"/>
    <s v=""/>
    <s v="Ustensiles de cuisine (casseroles, cuillères, etc.) Ustensiles de nettoyage ou de stockage de l'eau (bokit, bassine, éponge) Charbon de bois"/>
    <n v="0"/>
    <n v="0"/>
    <n v="0"/>
    <n v="1"/>
    <n v="1"/>
    <n v="1"/>
    <n v="0"/>
    <s v="cuisine"/>
    <s v="Ustensiles de cuisine (casseroles, cuillères, etc.)"/>
    <s v="En espèces (Gourde) A crédit partiel"/>
    <n v="1"/>
    <n v="0"/>
    <n v="0"/>
    <n v="0"/>
    <n v="1"/>
    <n v="0"/>
    <n v="0"/>
    <n v="0"/>
    <n v="0"/>
    <n v="0"/>
    <s v=""/>
    <s v="Je ne sais pas / Je ne souhaite pas répondre"/>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oêle (grande) Verre / Godet Assiette Cuillère pour manger Couteau de cuisine Cuillère de service"/>
    <n v="0"/>
    <n v="1"/>
    <n v="1"/>
    <n v="1"/>
    <n v="1"/>
    <n v="1"/>
    <n v="1"/>
    <n v="0"/>
    <s v=""/>
    <s v=""/>
    <s v=""/>
    <n v="350"/>
    <n v="200"/>
    <n v="100"/>
    <n v="25"/>
    <n v="75"/>
    <n v="78"/>
    <s v="Oui"/>
    <s v=""/>
    <s v="Grand bokit fermé ou avec couvercle pour stocker l'eau (environ 5 gallons) Grande bassine de nettoyage ou pour cuisiner"/>
    <n v="1"/>
    <n v="1"/>
    <n v="0"/>
    <n v="150"/>
    <n v="250"/>
    <s v=""/>
    <s v="Oui"/>
    <n v="50"/>
    <s v="Oui"/>
    <s v="Oui"/>
    <s v="Autre"/>
    <n v="0"/>
    <n v="0"/>
    <n v="0"/>
    <n v="0"/>
    <n v="0"/>
    <n v="1"/>
    <s v="Rarete de gaz"/>
    <s v="Augmentation des prix Difficultés pour se réapprovisionner en marchandises"/>
    <n v="0"/>
    <n v="0"/>
    <n v="1"/>
    <n v="1"/>
    <n v="0"/>
    <n v="0"/>
    <n v="0"/>
    <n v="0"/>
    <s v=""/>
    <s v="Oui"/>
    <s v=""/>
    <s v="Ustensiles de cuisine (casseroles, cuillères, etc.) Ustensiles de nettoyage ou de stockage de l'eau (bokit, bassine, éponge) Charbon de bois"/>
    <n v="0"/>
    <n v="0"/>
    <n v="0"/>
    <n v="1"/>
    <n v="1"/>
    <n v="1"/>
    <n v="0"/>
    <s v=""/>
    <s v=""/>
    <s v=""/>
    <s v=""/>
    <s v=""/>
    <s v=""/>
    <s v=""/>
    <s v=""/>
    <s v=""/>
    <s v=""/>
    <s v=""/>
    <s v=""/>
    <s v=""/>
    <s v=""/>
    <s v=""/>
    <s v=""/>
    <s v=""/>
    <s v=""/>
    <s v=""/>
    <s v=""/>
    <s v=""/>
    <s v=""/>
    <s v=""/>
  </r>
  <r>
    <s v="2021-07-22"/>
    <x v="3"/>
    <x v="3"/>
    <s v="anketè 2"/>
    <x v="2"/>
    <x v="3"/>
    <x v="3"/>
    <s v="Saint Michel"/>
    <s v="Marché de St Michel"/>
    <x v="0"/>
    <s v="Enquête auprès d'un marchand"/>
    <s v="Fe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A crédit partiel"/>
    <n v="1"/>
    <n v="0"/>
    <n v="0"/>
    <n v="0"/>
    <n v="1"/>
    <n v="0"/>
    <n v="0"/>
    <n v="0"/>
    <n v="0"/>
    <n v="0"/>
    <s v=""/>
    <s v="Je ne sais pas / Je ne souhaite pas répondre"/>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Verre / Godet Assiette Cuillère pour manger Couteau de cuisine Cuillère de service"/>
    <n v="0"/>
    <n v="0"/>
    <n v="1"/>
    <n v="1"/>
    <n v="1"/>
    <n v="1"/>
    <n v="1"/>
    <n v="0"/>
    <s v=""/>
    <s v=""/>
    <s v=""/>
    <s v=""/>
    <n v="50"/>
    <n v="75"/>
    <n v="25"/>
    <n v="75"/>
    <n v="75"/>
    <s v="Oui"/>
    <s v=""/>
    <s v="Grand bokit fermé ou avec couvercle pour stocker l'eau (environ 5 gallons) Grande bassine de nettoyage ou pour cuisiner"/>
    <n v="1"/>
    <n v="1"/>
    <n v="0"/>
    <n v="150"/>
    <n v="250"/>
    <s v=""/>
    <s v="Oui"/>
    <s v=""/>
    <s v=""/>
    <s v="Oui"/>
    <s v="Autre"/>
    <n v="0"/>
    <n v="0"/>
    <n v="0"/>
    <n v="0"/>
    <n v="0"/>
    <n v="1"/>
    <s v="Rarete de gaz"/>
    <s v="Augmentation des prix Diminution du nombre de clients Difficultés pour se réapprovisionner en marchandises"/>
    <n v="0"/>
    <n v="1"/>
    <n v="1"/>
    <n v="1"/>
    <n v="0"/>
    <n v="0"/>
    <n v="0"/>
    <n v="0"/>
    <s v=""/>
    <s v="Oui"/>
    <s v=""/>
    <s v="Ustensiles de cuisine (casseroles, cuillères, etc.) Ustensiles de nettoyage ou de stockage de l'eau (bokit, bassine, éponge)"/>
    <n v="0"/>
    <n v="0"/>
    <n v="0"/>
    <n v="1"/>
    <n v="1"/>
    <n v="0"/>
    <n v="0"/>
    <s v=""/>
    <s v=""/>
    <s v=""/>
    <s v=""/>
    <s v=""/>
    <s v=""/>
    <s v=""/>
    <s v=""/>
    <s v=""/>
    <s v=""/>
    <s v=""/>
    <s v=""/>
    <s v=""/>
    <s v=""/>
    <s v=""/>
    <s v=""/>
    <s v=""/>
    <s v=""/>
    <s v=""/>
    <s v=""/>
    <s v=""/>
    <s v=""/>
    <s v=""/>
  </r>
  <r>
    <s v="2021-07-22"/>
    <x v="3"/>
    <x v="3"/>
    <s v="anketè 2"/>
    <x v="2"/>
    <x v="3"/>
    <x v="3"/>
    <s v="Saint Michel"/>
    <s v="Marché de St Michel"/>
    <x v="0"/>
    <s v="Enquête auprès d'un marchand"/>
    <s v="Fe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A crédit partiel"/>
    <n v="1"/>
    <n v="0"/>
    <n v="0"/>
    <n v="0"/>
    <n v="1"/>
    <n v="0"/>
    <n v="0"/>
    <n v="0"/>
    <n v="0"/>
    <n v="0"/>
    <s v=""/>
    <s v="Je ne sais pas / Je ne souhaite pas répondre"/>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asserole avec couvercle (moyenne ou grande) Poêle (grande) Verre / Godet Assiette Cuillère pour manger Couteau de cuisine Cuillère de service"/>
    <n v="1"/>
    <n v="1"/>
    <n v="1"/>
    <n v="1"/>
    <n v="1"/>
    <n v="1"/>
    <n v="1"/>
    <n v="0"/>
    <s v="Grande avec couvercle (environ 2 à 3 gallons)"/>
    <n v="3000"/>
    <s v=""/>
    <s v=""/>
    <n v="50"/>
    <n v="125"/>
    <n v="25"/>
    <n v="75"/>
    <n v="75"/>
    <s v="Oui"/>
    <s v=""/>
    <s v="Grand bokit fermé ou avec couvercle pour stocker l'eau (environ 5 gallons) Grande bassine de nettoyage ou pour cuisiner Eponge pour la vaisselle"/>
    <n v="1"/>
    <n v="1"/>
    <n v="1"/>
    <n v="150"/>
    <n v="400"/>
    <n v="25"/>
    <s v="Oui"/>
    <s v=""/>
    <s v=""/>
    <s v="Je ne sais pas, je ne souhaite pas répondre"/>
    <s v=""/>
    <s v=""/>
    <s v=""/>
    <s v=""/>
    <s v=""/>
    <s v=""/>
    <s v=""/>
    <s v=""/>
    <s v="Risques de vols ou pillages Augmentation des prix Difficultés pour se réapprovisionner en marchandises Risques d'être exposé à la violence"/>
    <n v="1"/>
    <n v="0"/>
    <n v="1"/>
    <n v="1"/>
    <n v="1"/>
    <n v="0"/>
    <n v="0"/>
    <n v="0"/>
    <s v=""/>
    <s v="Oui"/>
    <s v=""/>
    <s v="Ustensiles de cuisine (casseroles, cuillères, etc.) Ustensiles de nettoyage ou de stockage de l'eau (bokit, bassine, éponge)"/>
    <n v="0"/>
    <n v="0"/>
    <n v="0"/>
    <n v="1"/>
    <n v="1"/>
    <n v="0"/>
    <n v="0"/>
    <s v=""/>
    <s v=""/>
    <s v=""/>
    <s v=""/>
    <s v=""/>
    <s v=""/>
    <s v=""/>
    <s v=""/>
    <s v=""/>
    <s v=""/>
    <s v=""/>
    <s v=""/>
    <s v=""/>
    <s v=""/>
    <s v=""/>
    <s v=""/>
    <s v=""/>
    <s v=""/>
    <s v=""/>
    <s v=""/>
    <s v=""/>
    <s v=""/>
    <s v=""/>
  </r>
  <r>
    <s v="2021-07-22"/>
    <x v="4"/>
    <x v="4"/>
    <s v="CA36"/>
    <x v="1"/>
    <x v="4"/>
    <x v="4"/>
    <s v="Puilboreau"/>
    <s v="Marché Puilboreau"/>
    <x v="1"/>
    <s v="Enquête auprès d'un marchand"/>
    <s v="Femme"/>
    <s v=""/>
    <s v=""/>
    <s v="Détaillant sur une table"/>
    <s v=""/>
    <s v="Nourriture"/>
    <n v="1"/>
    <n v="0"/>
    <n v="0"/>
    <n v="0"/>
    <n v="0"/>
    <n v="0"/>
    <n v="0"/>
    <s v="nourriture"/>
    <s v="Nourriture "/>
    <s v="En espèces (Gourde)"/>
    <n v="1"/>
    <n v="0"/>
    <n v="0"/>
    <n v="0"/>
    <n v="0"/>
    <n v="0"/>
    <n v="0"/>
    <n v="0"/>
    <n v="0"/>
    <n v="0"/>
    <s v=""/>
    <s v="Je ne sais pas / Je ne souhaite pas répondre"/>
    <s v="Moins de 20"/>
    <s v="Farine de blé blanche Riz Maïs (moulu) Haricot noir Huile végétale Haricot rouge Sucre"/>
    <n v="1"/>
    <n v="1"/>
    <n v="1"/>
    <n v="1"/>
    <n v="1"/>
    <n v="1"/>
    <n v="1"/>
    <n v="0"/>
    <s v="Oui je connais le prix de mes produits en grosse marmite"/>
    <n v="90"/>
    <s v="Oui"/>
    <n v="250"/>
    <n v="96.153846153846104"/>
    <s v="Oui"/>
    <n v="180"/>
    <n v="78.260869565217305"/>
    <s v="Oui"/>
    <n v="240"/>
    <n v="82.758620689655103"/>
    <s v="Non"/>
    <n v="450"/>
    <n v="187.5"/>
    <s v="Non"/>
    <s v=""/>
    <s v=""/>
    <s v="Non"/>
    <s v="Remplissage à partir de drum"/>
    <s v="Oui"/>
    <n v="800"/>
    <s v=""/>
    <s v=""/>
    <s v=""/>
    <s v=""/>
    <s v=""/>
    <s v=""/>
    <s v="NA"/>
    <n v="800"/>
    <s v="Non"/>
    <s v="Oui"/>
    <s v="Produit épuisé car beaucoup de temps nécessaire pour l'approvisionnement"/>
    <n v="0"/>
    <n v="0"/>
    <n v="0"/>
    <n v="0"/>
    <n v="0"/>
    <n v="0"/>
    <n v="0"/>
    <n v="0"/>
    <n v="0"/>
    <n v="0"/>
    <n v="0"/>
    <n v="1"/>
    <n v="0"/>
    <n v="0"/>
    <s v=""/>
    <s v="Farine de blé blanche Riz Maïs (moulu) Sucre Huile végétale"/>
    <n v="1"/>
    <n v="1"/>
    <n v="1"/>
    <n v="1"/>
    <n v="0"/>
    <n v="0"/>
    <n v="1"/>
    <n v="0"/>
    <s v="Oui"/>
    <s v="Oui"/>
    <s v="Oui"/>
    <s v="Artibonite"/>
    <s v="Meme"/>
    <s v="Gonaïve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Aucune préoccupation particulière"/>
    <n v="0"/>
    <n v="0"/>
    <n v="0"/>
    <n v="0"/>
    <n v="0"/>
    <n v="1"/>
    <n v="0"/>
    <n v="0"/>
    <s v=""/>
    <s v="Oui"/>
    <s v=""/>
    <s v="Nourriture"/>
    <n v="1"/>
    <n v="0"/>
    <n v="0"/>
    <n v="0"/>
    <n v="0"/>
    <n v="0"/>
    <n v="0"/>
    <s v=""/>
    <s v=""/>
    <s v=""/>
    <s v=""/>
    <s v=""/>
    <s v=""/>
    <s v=""/>
    <s v=""/>
    <s v=""/>
    <s v=""/>
    <s v=""/>
    <s v=""/>
    <s v=""/>
    <s v=""/>
    <s v=""/>
    <s v=""/>
    <s v=""/>
    <s v=""/>
    <s v=""/>
    <s v=""/>
    <s v=""/>
    <s v=""/>
    <s v=""/>
  </r>
  <r>
    <s v="2021-07-22"/>
    <x v="4"/>
    <x v="4"/>
    <s v="CA36"/>
    <x v="1"/>
    <x v="4"/>
    <x v="4"/>
    <s v="Puilboreau"/>
    <s v="Marché Puilboreau"/>
    <x v="1"/>
    <s v="Enquête auprès d'un marchand"/>
    <s v="Femme"/>
    <s v=""/>
    <s v=""/>
    <s v="Détaillant avec boutique"/>
    <s v=""/>
    <s v="Nourriture"/>
    <n v="1"/>
    <n v="0"/>
    <n v="0"/>
    <n v="0"/>
    <n v="0"/>
    <n v="0"/>
    <n v="0"/>
    <s v="nourriture"/>
    <s v="Nourriture "/>
    <s v="A crédit partiel En espèces (Gourde)"/>
    <n v="1"/>
    <n v="0"/>
    <n v="0"/>
    <n v="0"/>
    <n v="1"/>
    <n v="0"/>
    <n v="0"/>
    <n v="0"/>
    <n v="0"/>
    <n v="0"/>
    <s v=""/>
    <s v="Oui, il y a moins de commerçants par rapport au mois passé"/>
    <s v="Entre 21 et 60"/>
    <s v="Farine de blé blanche Riz Maïs (moulu) Sucre Haricot noir Huile végétale"/>
    <n v="1"/>
    <n v="1"/>
    <n v="1"/>
    <n v="1"/>
    <n v="1"/>
    <n v="0"/>
    <n v="1"/>
    <n v="0"/>
    <s v="Oui je connais le prix de mes produits en grosse marmite"/>
    <n v="100"/>
    <s v="Non"/>
    <n v="250"/>
    <n v="96.153846153846104"/>
    <s v="Oui"/>
    <n v="200"/>
    <n v="86.956521739130395"/>
    <s v="Oui"/>
    <n v="248"/>
    <n v="85.517241379310306"/>
    <s v="Non"/>
    <n v="450"/>
    <n v="187.5"/>
    <s v="Oui"/>
    <s v=""/>
    <s v=""/>
    <s v=""/>
    <s v="Remplissage à partir de drum"/>
    <s v="Oui"/>
    <n v="780"/>
    <s v=""/>
    <s v=""/>
    <s v=""/>
    <s v=""/>
    <s v=""/>
    <s v=""/>
    <s v="NA"/>
    <n v="780"/>
    <s v="Non"/>
    <s v="Non"/>
    <s v=""/>
    <s v=""/>
    <s v=""/>
    <s v=""/>
    <s v=""/>
    <s v=""/>
    <s v=""/>
    <s v=""/>
    <s v=""/>
    <s v=""/>
    <s v=""/>
    <s v=""/>
    <s v=""/>
    <s v=""/>
    <s v=""/>
    <s v=""/>
    <s v=""/>
    <s v=""/>
    <s v=""/>
    <s v=""/>
    <s v=""/>
    <s v=""/>
    <s v=""/>
    <s v=""/>
    <s v=""/>
    <s v="Non"/>
    <s v="Oui"/>
    <s v="Oui"/>
    <s v="Artibonite"/>
    <s v="Meme"/>
    <s v="Gonaïve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Aucune préoccupation particulière"/>
    <n v="0"/>
    <n v="0"/>
    <n v="0"/>
    <n v="0"/>
    <n v="0"/>
    <n v="1"/>
    <n v="0"/>
    <n v="0"/>
    <s v=""/>
    <s v="Non"/>
    <s v=""/>
    <s v=""/>
    <s v=""/>
    <s v=""/>
    <s v=""/>
    <s v=""/>
    <s v=""/>
    <s v=""/>
    <s v=""/>
    <s v=""/>
    <s v=""/>
    <s v=""/>
    <s v=""/>
    <s v=""/>
    <s v=""/>
    <s v=""/>
    <s v=""/>
    <s v=""/>
    <s v=""/>
    <s v=""/>
    <s v=""/>
    <s v=""/>
    <s v=""/>
    <s v=""/>
    <s v=""/>
    <s v=""/>
    <s v=""/>
    <s v=""/>
    <s v=""/>
    <s v=""/>
    <s v=""/>
    <s v=""/>
  </r>
  <r>
    <s v="2021-07-22"/>
    <x v="4"/>
    <x v="4"/>
    <s v="CA36"/>
    <x v="1"/>
    <x v="4"/>
    <x v="4"/>
    <s v="Puilboreau"/>
    <s v="Marché Puilboreau"/>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rivière ou source non aménagée"/>
    <s v=""/>
    <s v="riv"/>
    <s v="rivyè / sous ki pa anmenaje"/>
    <s v="branchement privé individuel"/>
    <s v="Il n'y a pas d'autres options dans ma zone"/>
    <s v=""/>
    <s v="Moins de 15 min au total"/>
    <s v="petit bidon de 1 gallon (3,78 L)"/>
    <s v="1gal"/>
    <s v="bidon ki vo 1 galon (3,78L)"/>
    <s v=""/>
    <s v=""/>
    <s v=""/>
    <s v=""/>
    <s v=""/>
    <n v="0"/>
    <n v="0"/>
    <s v=""/>
    <s v="NA"/>
    <n v="0"/>
  </r>
  <r>
    <s v="2021-07-22"/>
    <x v="4"/>
    <x v="4"/>
    <s v="CA36"/>
    <x v="1"/>
    <x v="4"/>
    <x v="4"/>
    <s v="Puilboreau"/>
    <s v="Marché Puilboreau"/>
    <x v="1"/>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Je ne sais pas / Je ne souhaite pas répondre"/>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Papier toilette Serviettes hygiéniques Savon pour se laver Chlore en grain (nettoyage)"/>
    <n v="0"/>
    <n v="1"/>
    <n v="1"/>
    <n v="1"/>
    <n v="1"/>
    <n v="0"/>
    <n v="1"/>
    <n v="1"/>
    <n v="0"/>
    <s v=""/>
    <s v=""/>
    <s v=""/>
    <s v=""/>
    <s v=""/>
    <s v=""/>
    <s v=""/>
    <s v=""/>
    <n v="25"/>
    <s v="Non"/>
    <n v="25"/>
    <s v="Non"/>
    <s v=""/>
    <s v=""/>
    <s v=""/>
    <s v=""/>
    <s v=""/>
    <s v=""/>
    <s v=""/>
    <s v=""/>
    <s v=""/>
    <s v=""/>
    <s v=""/>
    <s v="Oui"/>
    <n v="15"/>
    <s v=""/>
    <s v=""/>
    <n v="15"/>
    <s v="Non"/>
    <s v="Oui"/>
    <n v="100"/>
    <s v=""/>
    <s v=""/>
    <n v="100"/>
    <s v="Non"/>
    <s v="Oui"/>
    <n v="50"/>
    <s v=""/>
    <s v=""/>
    <s v=""/>
    <n v="50"/>
    <s v="Non"/>
    <s v="Oui"/>
    <s v=""/>
    <n v="15"/>
    <s v=""/>
    <s v=""/>
    <s v=""/>
    <s v=""/>
    <s v=""/>
    <s v=""/>
    <s v="Je ne sais pas, je ne souhaite pas répondre"/>
    <s v="NA"/>
    <n v="15"/>
    <s v="Non"/>
    <s v=""/>
    <s v=""/>
    <s v=""/>
    <s v=""/>
    <s v=""/>
    <s v=""/>
    <s v=""/>
    <s v=""/>
    <s v=""/>
    <s v=""/>
    <s v=""/>
    <s v=""/>
    <s v=""/>
    <s v=""/>
    <s v=""/>
    <s v=""/>
    <s v=""/>
    <s v=""/>
    <s v=""/>
    <s v=""/>
    <s v=""/>
    <s v=""/>
    <s v=""/>
    <s v=""/>
    <s v=""/>
    <s v="Non"/>
    <s v="Oui"/>
    <s v="Oui"/>
    <s v="Ouest"/>
    <s v="Différent"/>
    <s v="Port-au-Prince"/>
    <s v="Différent"/>
    <s v=""/>
    <s v=""/>
    <s v=""/>
    <s v=""/>
    <s v=""/>
    <s v=""/>
    <s v=""/>
    <s v=""/>
    <s v=""/>
    <s v=""/>
    <s v=""/>
    <s v=""/>
    <s v=""/>
    <s v=""/>
    <s v=""/>
    <s v=""/>
    <s v=""/>
    <s v=""/>
    <s v=""/>
    <s v=""/>
    <s v=""/>
    <s v=""/>
    <s v=""/>
    <s v=""/>
    <s v=""/>
    <s v=""/>
    <s v=""/>
    <s v=""/>
    <s v=""/>
    <s v=""/>
    <s v=""/>
    <s v=""/>
    <s v=""/>
    <s v=""/>
    <s v=""/>
    <s v=""/>
    <s v=""/>
    <s v="Non"/>
    <s v=""/>
    <s v=""/>
    <s v=""/>
    <s v=""/>
    <s v=""/>
    <s v=""/>
    <s v=""/>
    <s v=""/>
    <s v="Aucune préoccupation particulière"/>
    <n v="0"/>
    <n v="0"/>
    <n v="0"/>
    <n v="0"/>
    <n v="0"/>
    <n v="1"/>
    <n v="0"/>
    <n v="0"/>
    <s v=""/>
    <s v="Oui"/>
    <s v=""/>
    <s v="Produits d'hygiène et assainissement"/>
    <n v="0"/>
    <n v="1"/>
    <n v="0"/>
    <n v="0"/>
    <n v="0"/>
    <n v="0"/>
    <n v="0"/>
    <s v=""/>
    <s v=""/>
    <s v=""/>
    <s v=""/>
    <s v=""/>
    <s v=""/>
    <s v=""/>
    <s v=""/>
    <s v=""/>
    <s v=""/>
    <s v=""/>
    <s v=""/>
    <s v=""/>
    <s v=""/>
    <s v=""/>
    <s v=""/>
    <s v=""/>
    <s v=""/>
    <s v=""/>
    <s v=""/>
    <s v=""/>
    <s v=""/>
    <s v=""/>
  </r>
  <r>
    <s v="2021-07-22"/>
    <x v="4"/>
    <x v="4"/>
    <s v="CA36"/>
    <x v="1"/>
    <x v="4"/>
    <x v="4"/>
    <s v="Puilboreau"/>
    <s v="Marché Puilboreau"/>
    <x v="1"/>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en grain (nettoyage) Savon pour se laver"/>
    <n v="1"/>
    <n v="1"/>
    <n v="1"/>
    <n v="1"/>
    <n v="1"/>
    <n v="0"/>
    <n v="1"/>
    <n v="1"/>
    <n v="0"/>
    <s v="Oui"/>
    <n v="30"/>
    <n v="30"/>
    <s v=""/>
    <s v=""/>
    <s v=""/>
    <n v="30"/>
    <s v="Non"/>
    <n v="20"/>
    <s v="Non"/>
    <n v="15"/>
    <s v="Non"/>
    <s v=""/>
    <s v=""/>
    <s v=""/>
    <s v=""/>
    <s v=""/>
    <s v=""/>
    <s v=""/>
    <s v=""/>
    <s v=""/>
    <s v=""/>
    <s v=""/>
    <s v="Oui"/>
    <n v="25"/>
    <s v=""/>
    <s v=""/>
    <n v="25"/>
    <s v="Non"/>
    <s v="Oui"/>
    <n v="100"/>
    <s v=""/>
    <s v=""/>
    <n v="100"/>
    <s v="Je ne sais pas, je ne souhaite pas répondre"/>
    <s v="Oui"/>
    <n v="50"/>
    <s v=""/>
    <s v=""/>
    <s v=""/>
    <n v="50"/>
    <s v="Non"/>
    <s v="Oui"/>
    <s v=""/>
    <n v="15"/>
    <s v=""/>
    <s v=""/>
    <s v=""/>
    <s v=""/>
    <s v=""/>
    <s v=""/>
    <s v="Non"/>
    <s v="NA"/>
    <n v="15"/>
    <s v="Non"/>
    <s v=""/>
    <s v=""/>
    <s v=""/>
    <s v=""/>
    <s v=""/>
    <s v=""/>
    <s v=""/>
    <s v=""/>
    <s v=""/>
    <s v=""/>
    <s v=""/>
    <s v=""/>
    <s v=""/>
    <s v=""/>
    <s v=""/>
    <s v=""/>
    <s v=""/>
    <s v=""/>
    <s v=""/>
    <s v=""/>
    <s v=""/>
    <s v=""/>
    <s v=""/>
    <s v=""/>
    <s v=""/>
    <s v="Non"/>
    <s v="Je ne sais pas, je ne souhaite pas répondre"/>
    <s v="Oui"/>
    <s v="Artibonite"/>
    <s v="Meme"/>
    <s v="Ennery"/>
    <s v="Meme"/>
    <s v=""/>
    <s v=""/>
    <s v=""/>
    <s v=""/>
    <s v=""/>
    <s v=""/>
    <s v=""/>
    <s v=""/>
    <s v=""/>
    <s v=""/>
    <s v=""/>
    <s v=""/>
    <s v=""/>
    <s v=""/>
    <s v=""/>
    <s v=""/>
    <s v=""/>
    <s v=""/>
    <s v=""/>
    <s v=""/>
    <s v=""/>
    <s v=""/>
    <s v=""/>
    <s v=""/>
    <s v=""/>
    <s v=""/>
    <s v=""/>
    <s v=""/>
    <s v=""/>
    <s v=""/>
    <s v=""/>
    <s v=""/>
    <s v=""/>
    <s v=""/>
    <s v=""/>
    <s v=""/>
    <s v=""/>
    <s v="Non"/>
    <s v=""/>
    <s v=""/>
    <s v=""/>
    <s v=""/>
    <s v=""/>
    <s v=""/>
    <s v=""/>
    <s v=""/>
    <s v="Aucune préoccupation particulière"/>
    <n v="0"/>
    <n v="0"/>
    <n v="0"/>
    <n v="0"/>
    <n v="0"/>
    <n v="1"/>
    <n v="0"/>
    <n v="0"/>
    <s v=""/>
    <s v="Non"/>
    <s v=""/>
    <s v=""/>
    <s v=""/>
    <s v=""/>
    <s v=""/>
    <s v=""/>
    <s v=""/>
    <s v=""/>
    <s v=""/>
    <s v=""/>
    <s v=""/>
    <s v=""/>
    <s v=""/>
    <s v=""/>
    <s v=""/>
    <s v=""/>
    <s v=""/>
    <s v=""/>
    <s v=""/>
    <s v=""/>
    <s v=""/>
    <s v=""/>
    <s v=""/>
    <s v=""/>
    <s v=""/>
    <s v=""/>
    <s v=""/>
    <s v=""/>
    <s v=""/>
    <s v=""/>
    <s v=""/>
    <s v=""/>
  </r>
  <r>
    <s v="2021-07-22"/>
    <x v="4"/>
    <x v="4"/>
    <s v="CA36"/>
    <x v="1"/>
    <x v="4"/>
    <x v="4"/>
    <s v="Puilboreau"/>
    <s v="Marché Puilboreau"/>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Plus d'1h au total"/>
    <s v="gros bidon de 5 gallons (18,9 L)"/>
    <s v="5gal"/>
    <s v="bidon ki vo 5 galon (18,9L)"/>
    <s v=""/>
    <s v=""/>
    <s v=""/>
    <s v=""/>
    <s v=""/>
    <n v="50"/>
    <n v="10"/>
    <s v=""/>
    <s v="NA"/>
    <n v="10"/>
  </r>
  <r>
    <s v="2021-07-22"/>
    <x v="4"/>
    <x v="4"/>
    <s v="CA36"/>
    <x v="1"/>
    <x v="4"/>
    <x v="4"/>
    <s v="Puilboreau"/>
    <s v="Marché Puilboreau"/>
    <x v="1"/>
    <s v="Enquête auprès d'un marchand"/>
    <s v="Femme"/>
    <s v=""/>
    <s v=""/>
    <s v="Détaillant sur une tab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Grand bokit fermé ou avec couvercle pour stocker l'eau (environ 5 gallons) Grande bassine de nettoyage ou pour cuisiner Eponge pour la vaisselle"/>
    <n v="1"/>
    <n v="1"/>
    <n v="1"/>
    <n v="200"/>
    <n v="75"/>
    <n v="25"/>
    <s v="Non"/>
    <s v=""/>
    <s v=""/>
    <s v="Non"/>
    <s v=""/>
    <s v=""/>
    <s v=""/>
    <s v=""/>
    <s v=""/>
    <s v=""/>
    <s v=""/>
    <s v=""/>
    <s v="Aucune préoccupation particulière"/>
    <n v="0"/>
    <n v="0"/>
    <n v="0"/>
    <n v="0"/>
    <n v="0"/>
    <n v="1"/>
    <n v="0"/>
    <n v="0"/>
    <s v=""/>
    <s v="Non"/>
    <s v=""/>
    <s v=""/>
    <s v=""/>
    <s v=""/>
    <s v=""/>
    <s v=""/>
    <s v=""/>
    <s v=""/>
    <s v=""/>
    <s v=""/>
    <s v=""/>
    <s v=""/>
    <s v=""/>
    <s v=""/>
    <s v=""/>
    <s v=""/>
    <s v=""/>
    <s v=""/>
    <s v=""/>
    <s v=""/>
    <s v=""/>
    <s v=""/>
    <s v=""/>
    <s v=""/>
    <s v=""/>
    <s v=""/>
    <s v=""/>
    <s v=""/>
    <s v=""/>
    <s v=""/>
    <s v=""/>
    <s v=""/>
  </r>
  <r>
    <s v="2021-07-22"/>
    <x v="4"/>
    <x v="4"/>
    <s v="GJ22"/>
    <x v="1"/>
    <x v="4"/>
    <x v="4"/>
    <s v="Puilboreau"/>
    <s v="Marché Puilboreau"/>
    <x v="1"/>
    <s v="Enquête auprès d'un marchand"/>
    <s v="Femme"/>
    <s v=""/>
    <s v=""/>
    <s v="Détaillant avec boutique"/>
    <s v=""/>
    <s v="Nourriture"/>
    <n v="1"/>
    <n v="0"/>
    <n v="0"/>
    <n v="0"/>
    <n v="0"/>
    <n v="0"/>
    <n v="0"/>
    <s v="nourriture"/>
    <s v="Nourriture "/>
    <s v="En espèces (Gourde)"/>
    <n v="1"/>
    <n v="0"/>
    <n v="0"/>
    <n v="0"/>
    <n v="0"/>
    <n v="0"/>
    <n v="0"/>
    <n v="0"/>
    <n v="0"/>
    <n v="0"/>
    <s v=""/>
    <s v="Oui, il y a plus de commerçants par rapport au mois passé"/>
    <s v="Entre 21 et 60"/>
    <s v="Farine de blé blanche Riz Maïs (moulu) Sucre Haricot noir Haricot rouge Huile végétale"/>
    <n v="1"/>
    <n v="1"/>
    <n v="1"/>
    <n v="1"/>
    <n v="1"/>
    <n v="1"/>
    <n v="1"/>
    <n v="0"/>
    <s v="Oui je connais le prix de mes produits en grosse marmite"/>
    <n v="100"/>
    <s v="Oui"/>
    <n v="300"/>
    <n v="115.384615384615"/>
    <s v="Oui"/>
    <n v="240"/>
    <n v="104.347826086956"/>
    <s v="Oui"/>
    <n v="270"/>
    <n v="93.103448275861993"/>
    <s v="Oui"/>
    <n v="600"/>
    <n v="250"/>
    <s v="Non"/>
    <n v="750"/>
    <n v="312.5"/>
    <s v="Non"/>
    <s v="Remplissage à partir de drum"/>
    <s v="Oui"/>
    <n v="800"/>
    <s v=""/>
    <s v=""/>
    <s v=""/>
    <s v=""/>
    <s v=""/>
    <s v=""/>
    <s v="NA"/>
    <n v="800"/>
    <s v="Oui"/>
    <s v="Oui"/>
    <s v="Changement du taux de change de la Gourde Problèmes liés au transport ou au carburant Pas assez d'argent"/>
    <n v="1"/>
    <n v="1"/>
    <n v="0"/>
    <n v="0"/>
    <n v="0"/>
    <n v="1"/>
    <n v="0"/>
    <n v="0"/>
    <n v="0"/>
    <n v="0"/>
    <n v="0"/>
    <n v="0"/>
    <n v="0"/>
    <n v="0"/>
    <s v=""/>
    <s v="Farine de blé blanche Riz Maïs (moulu) Sucre"/>
    <n v="1"/>
    <n v="1"/>
    <n v="1"/>
    <n v="1"/>
    <n v="0"/>
    <n v="0"/>
    <n v="0"/>
    <n v="0"/>
    <s v="Non"/>
    <s v="Oui"/>
    <s v="Oui"/>
    <s v="Artibonite"/>
    <s v="Meme"/>
    <s v="Gonaïve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Vols ou pillages"/>
    <n v="1"/>
    <n v="0"/>
    <n v="0"/>
    <n v="0"/>
    <n v="0"/>
    <n v="0"/>
    <s v=""/>
    <s v="Risques de vols ou pillages"/>
    <n v="1"/>
    <n v="0"/>
    <n v="0"/>
    <n v="0"/>
    <n v="0"/>
    <n v="0"/>
    <n v="0"/>
    <n v="0"/>
    <s v=""/>
    <s v="Non"/>
    <s v=""/>
    <s v=""/>
    <s v=""/>
    <s v=""/>
    <s v=""/>
    <s v=""/>
    <s v=""/>
    <s v=""/>
    <s v=""/>
    <s v=""/>
    <s v=""/>
    <s v=""/>
    <s v=""/>
    <s v=""/>
    <s v=""/>
    <s v=""/>
    <s v=""/>
    <s v=""/>
    <s v=""/>
    <s v=""/>
    <s v=""/>
    <s v=""/>
    <s v=""/>
    <s v=""/>
    <s v=""/>
    <s v=""/>
    <s v=""/>
    <s v=""/>
    <s v=""/>
    <s v=""/>
    <s v=""/>
    <s v=""/>
  </r>
  <r>
    <s v="2021-07-22"/>
    <x v="4"/>
    <x v="4"/>
    <s v="CA36"/>
    <x v="1"/>
    <x v="4"/>
    <x v="4"/>
    <s v="Puilboreau"/>
    <s v="Marché Puilboreau"/>
    <x v="1"/>
    <s v="Enquête auprès d'un marchand"/>
    <s v="Femme"/>
    <s v=""/>
    <s v=""/>
    <s v="Détaillant mobile"/>
    <s v=""/>
    <s v="Charbon de bois"/>
    <n v="0"/>
    <n v="0"/>
    <n v="0"/>
    <n v="0"/>
    <n v="0"/>
    <n v="1"/>
    <n v="0"/>
    <s v="charbon"/>
    <s v="Charbon de bois"/>
    <s v="En espèces (Gourde)"/>
    <n v="1"/>
    <n v="0"/>
    <n v="0"/>
    <n v="0"/>
    <n v="0"/>
    <n v="0"/>
    <n v="0"/>
    <n v="0"/>
    <n v="0"/>
    <n v="0"/>
    <s v=""/>
    <s v="Je ne sais pas / Je ne souhaite pas répondre"/>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50"/>
    <s v="Non"/>
    <s v="Non"/>
    <s v=""/>
    <s v=""/>
    <s v=""/>
    <s v=""/>
    <s v=""/>
    <s v=""/>
    <s v=""/>
    <s v=""/>
    <s v="Aucune préoccupation particulière"/>
    <n v="0"/>
    <n v="0"/>
    <n v="0"/>
    <n v="0"/>
    <n v="0"/>
    <n v="1"/>
    <n v="0"/>
    <n v="0"/>
    <s v=""/>
    <s v="Non"/>
    <s v=""/>
    <s v=""/>
    <s v=""/>
    <s v=""/>
    <s v=""/>
    <s v=""/>
    <s v=""/>
    <s v=""/>
    <s v=""/>
    <s v=""/>
    <s v=""/>
    <s v=""/>
    <s v=""/>
    <s v=""/>
    <s v=""/>
    <s v=""/>
    <s v=""/>
    <s v=""/>
    <s v=""/>
    <s v=""/>
    <s v=""/>
    <s v=""/>
    <s v=""/>
    <s v=""/>
    <s v=""/>
    <s v=""/>
    <s v=""/>
    <s v=""/>
    <s v=""/>
    <s v=""/>
    <s v=""/>
    <s v=""/>
  </r>
  <r>
    <s v="2021-07-22"/>
    <x v="4"/>
    <x v="4"/>
    <s v="GJ22"/>
    <x v="1"/>
    <x v="4"/>
    <x v="4"/>
    <s v="Puilboreau"/>
    <s v="Marché Puilboreau"/>
    <x v="1"/>
    <s v="Enquête auprès d'un marchand"/>
    <s v="Femme"/>
    <s v=""/>
    <s v=""/>
    <s v="Détaillant avec boutique"/>
    <s v=""/>
    <s v="Produits d'hygiène et assainissement Nourriture"/>
    <n v="1"/>
    <n v="1"/>
    <n v="0"/>
    <n v="0"/>
    <n v="0"/>
    <n v="0"/>
    <n v="0"/>
    <s v="wash"/>
    <s v="Produits d'hygiène et assainissement"/>
    <s v="En espèces (Gourde)"/>
    <n v="1"/>
    <n v="0"/>
    <n v="0"/>
    <n v="0"/>
    <n v="0"/>
    <n v="0"/>
    <n v="0"/>
    <n v="0"/>
    <n v="0"/>
    <n v="0"/>
    <s v=""/>
    <s v="Oui, il y a plus de commerçants par rapport au mois passé"/>
    <s v="Entre 21 et 60"/>
    <s v="Farine de blé blanche Riz Maïs (moulu) Sucre Haricot rouge Huile végétale"/>
    <n v="1"/>
    <n v="1"/>
    <n v="1"/>
    <n v="1"/>
    <n v="0"/>
    <n v="1"/>
    <n v="1"/>
    <n v="0"/>
    <s v="Oui je connais le prix de mes produits en grosse marmite"/>
    <n v="100"/>
    <s v="Oui"/>
    <n v="250"/>
    <n v="96.153846153846104"/>
    <s v="Oui"/>
    <n v="180"/>
    <n v="78.260869565217305"/>
    <s v="Oui"/>
    <n v="250"/>
    <n v="86.2068965517241"/>
    <s v="Oui"/>
    <s v=""/>
    <s v=""/>
    <s v=""/>
    <n v="750"/>
    <n v="312.5"/>
    <s v="Oui"/>
    <s v="Remplissage à partir de drum"/>
    <s v="Oui"/>
    <n v="800"/>
    <s v=""/>
    <s v=""/>
    <s v=""/>
    <s v=""/>
    <s v=""/>
    <s v=""/>
    <s v="NA"/>
    <n v="800"/>
    <s v="Oui"/>
    <s v="Oui"/>
    <s v="Changement du taux de change de la Gourde Pas assez d'argent"/>
    <n v="1"/>
    <n v="0"/>
    <n v="0"/>
    <n v="0"/>
    <n v="0"/>
    <n v="1"/>
    <n v="0"/>
    <n v="0"/>
    <n v="0"/>
    <n v="0"/>
    <n v="0"/>
    <n v="0"/>
    <n v="0"/>
    <n v="0"/>
    <s v=""/>
    <s v="Farine de blé blanche Riz Maïs (moulu)"/>
    <n v="1"/>
    <n v="1"/>
    <n v="1"/>
    <n v="0"/>
    <n v="0"/>
    <n v="0"/>
    <n v="0"/>
    <n v="0"/>
    <s v="Oui"/>
    <s v="Non"/>
    <s v="Oui"/>
    <s v="Artibonite"/>
    <s v="Meme"/>
    <s v="Gonaïves"/>
    <s v="Différent"/>
    <s v="Savon lessive Brosse à dent Dentifrice Papier toilette Serviettes hygiéniques Chlore en grain (nettoyage) Savon pour se laver"/>
    <n v="1"/>
    <n v="1"/>
    <n v="1"/>
    <n v="1"/>
    <n v="1"/>
    <n v="0"/>
    <n v="1"/>
    <n v="1"/>
    <n v="0"/>
    <s v="Oui"/>
    <n v="25"/>
    <n v="25"/>
    <s v=""/>
    <s v=""/>
    <s v=""/>
    <n v="25"/>
    <s v="Oui"/>
    <n v="15"/>
    <s v="Oui"/>
    <n v="30"/>
    <s v="Oui"/>
    <s v=""/>
    <s v=""/>
    <s v=""/>
    <s v=""/>
    <s v=""/>
    <s v=""/>
    <s v=""/>
    <s v=""/>
    <s v=""/>
    <s v=""/>
    <s v=""/>
    <s v="Oui"/>
    <n v="20"/>
    <s v=""/>
    <s v=""/>
    <n v="20"/>
    <s v="Oui"/>
    <s v="Oui"/>
    <n v="100"/>
    <s v=""/>
    <s v=""/>
    <n v="100"/>
    <s v="Oui"/>
    <s v="Oui"/>
    <n v="75"/>
    <s v=""/>
    <s v=""/>
    <s v=""/>
    <n v="75"/>
    <s v="Oui"/>
    <s v="Oui"/>
    <s v=""/>
    <n v="25"/>
    <s v=""/>
    <s v=""/>
    <s v=""/>
    <s v=""/>
    <s v=""/>
    <s v=""/>
    <s v="Oui"/>
    <s v="NA"/>
    <n v="15"/>
    <s v="Oui"/>
    <s v="Changement du taux de change de la Gourde"/>
    <n v="1"/>
    <n v="0"/>
    <n v="0"/>
    <n v="0"/>
    <n v="0"/>
    <n v="0"/>
    <n v="0"/>
    <n v="0"/>
    <n v="0"/>
    <n v="0"/>
    <n v="0"/>
    <n v="0"/>
    <n v="0"/>
    <s v=""/>
    <s v="Savon lessive Brosse à dent Dentifrice"/>
    <n v="1"/>
    <n v="1"/>
    <n v="1"/>
    <n v="0"/>
    <n v="0"/>
    <n v="0"/>
    <n v="0"/>
    <n v="0"/>
    <n v="0"/>
    <s v="Oui"/>
    <s v="Non"/>
    <s v="Oui"/>
    <s v="Artibonite"/>
    <s v="Meme"/>
    <s v="Gonaïves"/>
    <s v="Différent"/>
    <s v=""/>
    <s v=""/>
    <s v=""/>
    <s v=""/>
    <s v=""/>
    <s v=""/>
    <s v=""/>
    <s v=""/>
    <s v=""/>
    <s v=""/>
    <s v=""/>
    <s v=""/>
    <s v=""/>
    <s v=""/>
    <s v=""/>
    <s v=""/>
    <s v=""/>
    <s v=""/>
    <s v=""/>
    <s v=""/>
    <s v=""/>
    <s v=""/>
    <s v=""/>
    <s v=""/>
    <s v=""/>
    <s v=""/>
    <s v=""/>
    <s v=""/>
    <s v=""/>
    <s v=""/>
    <s v=""/>
    <s v=""/>
    <s v=""/>
    <s v=""/>
    <s v=""/>
    <s v=""/>
    <s v=""/>
    <s v="Oui"/>
    <s v="Vols ou pillages"/>
    <n v="1"/>
    <n v="0"/>
    <n v="0"/>
    <n v="0"/>
    <n v="0"/>
    <n v="0"/>
    <s v=""/>
    <s v="Risques de vols ou pillages"/>
    <n v="1"/>
    <n v="0"/>
    <n v="0"/>
    <n v="0"/>
    <n v="0"/>
    <n v="0"/>
    <n v="0"/>
    <n v="0"/>
    <s v=""/>
    <s v="Non"/>
    <s v=""/>
    <s v=""/>
    <s v=""/>
    <s v=""/>
    <s v=""/>
    <s v=""/>
    <s v=""/>
    <s v=""/>
    <s v=""/>
    <s v=""/>
    <s v=""/>
    <s v=""/>
    <s v=""/>
    <s v=""/>
    <s v=""/>
    <s v=""/>
    <s v=""/>
    <s v=""/>
    <s v=""/>
    <s v=""/>
    <s v=""/>
    <s v=""/>
    <s v=""/>
    <s v=""/>
    <s v=""/>
    <s v=""/>
    <s v=""/>
    <s v=""/>
    <s v=""/>
    <s v=""/>
    <s v=""/>
    <s v=""/>
  </r>
  <r>
    <s v="2021-07-22"/>
    <x v="4"/>
    <x v="4"/>
    <s v="CA36"/>
    <x v="1"/>
    <x v="4"/>
    <x v="4"/>
    <s v="Puilboreau"/>
    <s v="Marché Puilboreau"/>
    <x v="1"/>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source aménagée (borne fontaine, pompe, etc.)"/>
    <s v=""/>
    <s v="source"/>
    <s v="tiyo piblik (bòn fontèn, Pi avèk ponp manyèl,...)"/>
    <s v="source aménagée (borne fontaine, pompe, etc.)"/>
    <s v="Il n'y a pas d'autres options dans ma zone"/>
    <s v=""/>
    <s v="Entre 15 min et 30 min au total"/>
    <s v="gros bidon de 5 gallons (18,9 L)"/>
    <s v="5gal"/>
    <s v="bidon ki vo 5 galon (18,9L)"/>
    <s v=""/>
    <s v=""/>
    <s v=""/>
    <s v=""/>
    <s v=""/>
    <n v="0"/>
    <n v="0"/>
    <s v=""/>
    <s v="NA"/>
    <n v="0"/>
  </r>
  <r>
    <s v="2021-07-22"/>
    <x v="4"/>
    <x v="4"/>
    <s v="GJ22"/>
    <x v="1"/>
    <x v="4"/>
    <x v="4"/>
    <s v="Puilboreau"/>
    <s v="Marché Puilboreau"/>
    <x v="1"/>
    <s v="Enquête auprès d'un marchand"/>
    <s v="Femme"/>
    <s v=""/>
    <s v=""/>
    <s v="Détaillant avec boutique"/>
    <s v=""/>
    <s v="Produits d'hygiène et assainissement"/>
    <n v="0"/>
    <n v="1"/>
    <n v="0"/>
    <n v="0"/>
    <n v="0"/>
    <n v="0"/>
    <n v="0"/>
    <s v="wash"/>
    <s v="Produits d'hygiène et assainissement"/>
    <s v="En espèces (Gourde)"/>
    <n v="1"/>
    <n v="0"/>
    <n v="0"/>
    <n v="0"/>
    <n v="0"/>
    <n v="0"/>
    <n v="0"/>
    <n v="0"/>
    <n v="0"/>
    <n v="0"/>
    <s v=""/>
    <s v="Oui, il y a plu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Papier toilette Serviettes hygiéniques Chlore en grain (nettoyage) Savon pour se laver"/>
    <n v="0"/>
    <n v="1"/>
    <n v="1"/>
    <n v="1"/>
    <n v="1"/>
    <n v="0"/>
    <n v="1"/>
    <n v="1"/>
    <n v="0"/>
    <s v=""/>
    <s v=""/>
    <s v=""/>
    <s v=""/>
    <s v=""/>
    <s v=""/>
    <s v=""/>
    <s v=""/>
    <n v="15"/>
    <s v="Oui"/>
    <n v="30"/>
    <s v="Oui"/>
    <s v=""/>
    <s v=""/>
    <s v=""/>
    <s v=""/>
    <s v=""/>
    <s v=""/>
    <s v=""/>
    <s v=""/>
    <s v=""/>
    <s v=""/>
    <s v=""/>
    <s v="Oui"/>
    <n v="15"/>
    <s v=""/>
    <s v=""/>
    <n v="15"/>
    <s v="Oui"/>
    <s v="Oui"/>
    <n v="60"/>
    <s v=""/>
    <s v=""/>
    <n v="60"/>
    <s v="Oui"/>
    <s v="Oui"/>
    <n v="75"/>
    <s v=""/>
    <s v=""/>
    <s v=""/>
    <n v="75"/>
    <s v="Oui"/>
    <s v="Oui"/>
    <s v=""/>
    <n v="15"/>
    <s v=""/>
    <s v=""/>
    <s v=""/>
    <s v=""/>
    <s v=""/>
    <s v=""/>
    <s v="Oui"/>
    <s v="NA"/>
    <n v="15"/>
    <s v="Oui"/>
    <s v="Changement du taux de change de la Gourde Article trop cher Pas assez d'argent"/>
    <n v="1"/>
    <n v="0"/>
    <n v="0"/>
    <n v="1"/>
    <n v="1"/>
    <n v="0"/>
    <n v="0"/>
    <n v="0"/>
    <n v="0"/>
    <n v="0"/>
    <n v="0"/>
    <n v="0"/>
    <n v="0"/>
    <s v=""/>
    <s v="Brosse à dent Dentifrice Serviettes hygiéniques Papier toilette"/>
    <n v="0"/>
    <n v="1"/>
    <n v="1"/>
    <n v="1"/>
    <n v="1"/>
    <n v="0"/>
    <n v="0"/>
    <n v="0"/>
    <n v="0"/>
    <s v="Oui"/>
    <s v="Non"/>
    <s v="Oui"/>
    <s v="Artibonite"/>
    <s v="Meme"/>
    <s v="Gonaïves"/>
    <s v="Différent"/>
    <s v=""/>
    <s v=""/>
    <s v=""/>
    <s v=""/>
    <s v=""/>
    <s v=""/>
    <s v=""/>
    <s v=""/>
    <s v=""/>
    <s v=""/>
    <s v=""/>
    <s v=""/>
    <s v=""/>
    <s v=""/>
    <s v=""/>
    <s v=""/>
    <s v=""/>
    <s v=""/>
    <s v=""/>
    <s v=""/>
    <s v=""/>
    <s v=""/>
    <s v=""/>
    <s v=""/>
    <s v=""/>
    <s v=""/>
    <s v=""/>
    <s v=""/>
    <s v=""/>
    <s v=""/>
    <s v=""/>
    <s v=""/>
    <s v=""/>
    <s v=""/>
    <s v=""/>
    <s v=""/>
    <s v=""/>
    <s v="Oui"/>
    <s v="Vols ou pillages"/>
    <n v="1"/>
    <n v="0"/>
    <n v="0"/>
    <n v="0"/>
    <n v="0"/>
    <n v="0"/>
    <s v=""/>
    <s v="Risques de vols ou pillages"/>
    <n v="1"/>
    <n v="0"/>
    <n v="0"/>
    <n v="0"/>
    <n v="0"/>
    <n v="0"/>
    <n v="0"/>
    <n v="0"/>
    <s v=""/>
    <s v="Non"/>
    <s v=""/>
    <s v=""/>
    <s v=""/>
    <s v=""/>
    <s v=""/>
    <s v=""/>
    <s v=""/>
    <s v=""/>
    <s v=""/>
    <s v=""/>
    <s v=""/>
    <s v=""/>
    <s v=""/>
    <s v=""/>
    <s v=""/>
    <s v=""/>
    <s v=""/>
    <s v=""/>
    <s v=""/>
    <s v=""/>
    <s v=""/>
    <s v=""/>
    <s v=""/>
    <s v=""/>
    <s v=""/>
    <s v=""/>
    <s v=""/>
    <s v=""/>
    <s v=""/>
    <s v=""/>
    <s v=""/>
    <s v=""/>
  </r>
  <r>
    <s v="2021-07-22"/>
    <x v="4"/>
    <x v="4"/>
    <s v="GJ22"/>
    <x v="1"/>
    <x v="4"/>
    <x v="4"/>
    <s v="Puilboreau"/>
    <s v="Marché Puilboreau"/>
    <x v="1"/>
    <s v="Enquête auprès d'un marchand"/>
    <s v="Femme"/>
    <s v=""/>
    <s v=""/>
    <s v="Détaillant avec boutique"/>
    <s v=""/>
    <s v="Ustensiles de nettoyage ou de stockage de l'eau (bokit, bassine, éponge) Ustensiles de cuisine (casseroles, cuillères, etc.)"/>
    <n v="0"/>
    <n v="0"/>
    <n v="0"/>
    <n v="1"/>
    <n v="1"/>
    <n v="0"/>
    <n v="0"/>
    <s v="nettoyage_stockage"/>
    <s v="Ustensiles de nettoyage ou de stockage de l'eau (bokit, bassine, éponge)"/>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uillère pour manger Assiette Couteau de cuisine Cuillère de service Verre / Godet Poêle (grande)"/>
    <n v="0"/>
    <n v="1"/>
    <n v="1"/>
    <n v="1"/>
    <n v="1"/>
    <n v="1"/>
    <n v="1"/>
    <n v="0"/>
    <s v=""/>
    <s v=""/>
    <s v=""/>
    <n v="100"/>
    <n v="100"/>
    <n v="75"/>
    <n v="10"/>
    <n v="50"/>
    <n v="75"/>
    <s v="Oui"/>
    <s v=""/>
    <s v="Grand bokit fermé ou avec couvercle pour stocker l'eau (environ 5 gallons) Grande bassine de nettoyage ou pour cuisiner Eponge pour la vaisselle"/>
    <n v="1"/>
    <n v="1"/>
    <n v="1"/>
    <n v="200"/>
    <n v="75"/>
    <n v="25"/>
    <s v="Oui"/>
    <s v=""/>
    <s v=""/>
    <s v="Oui"/>
    <s v="Vols ou pillages"/>
    <n v="1"/>
    <n v="0"/>
    <n v="0"/>
    <n v="0"/>
    <n v="0"/>
    <n v="0"/>
    <s v=""/>
    <s v="Risques de vols ou pillages"/>
    <n v="1"/>
    <n v="0"/>
    <n v="0"/>
    <n v="0"/>
    <n v="0"/>
    <n v="0"/>
    <n v="0"/>
    <n v="0"/>
    <s v=""/>
    <s v="Non"/>
    <s v=""/>
    <s v=""/>
    <s v=""/>
    <s v=""/>
    <s v=""/>
    <s v=""/>
    <s v=""/>
    <s v=""/>
    <s v=""/>
    <s v=""/>
    <s v=""/>
    <s v=""/>
    <s v=""/>
    <s v=""/>
    <s v=""/>
    <s v=""/>
    <s v=""/>
    <s v=""/>
    <s v=""/>
    <s v=""/>
    <s v=""/>
    <s v=""/>
    <s v=""/>
    <s v=""/>
    <s v=""/>
    <s v=""/>
    <s v=""/>
    <s v=""/>
    <s v=""/>
    <s v=""/>
    <s v=""/>
    <s v=""/>
  </r>
  <r>
    <s v="2021-07-22"/>
    <x v="4"/>
    <x v="4"/>
    <s v="GJ22"/>
    <x v="1"/>
    <x v="4"/>
    <x v="4"/>
    <s v="Puilboreau"/>
    <s v="Marché Puilboreau"/>
    <x v="1"/>
    <s v="Enquête auprès d'un marchand"/>
    <s v="Femme"/>
    <s v=""/>
    <s v=""/>
    <s v="Détaillant avec boutique"/>
    <s v=""/>
    <s v="Couverture"/>
    <n v="0"/>
    <n v="0"/>
    <n v="1"/>
    <n v="0"/>
    <n v="0"/>
    <n v="0"/>
    <n v="0"/>
    <s v="couverture"/>
    <s v="Couverture"/>
    <s v="En espèces (Gourde)"/>
    <n v="1"/>
    <n v="0"/>
    <n v="0"/>
    <n v="0"/>
    <n v="0"/>
    <n v="0"/>
    <n v="0"/>
    <n v="0"/>
    <n v="0"/>
    <n v="0"/>
    <s v=""/>
    <s v="Oui, il y a plu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n v="150"/>
    <s v=""/>
    <s v=""/>
    <s v=""/>
    <s v="1626969636356.jpg"/>
    <s v=""/>
    <s v=""/>
    <s v=""/>
    <s v=""/>
    <s v=""/>
    <s v=""/>
    <s v=""/>
    <s v=""/>
    <s v=""/>
    <s v=""/>
    <s v=""/>
    <s v=""/>
    <s v=""/>
    <s v=""/>
    <s v=""/>
    <s v=""/>
    <s v=""/>
    <s v=""/>
    <s v=""/>
    <s v=""/>
    <s v=""/>
    <s v=""/>
    <s v=""/>
    <s v=""/>
    <s v=""/>
    <s v=""/>
    <s v=""/>
    <s v=""/>
    <s v=""/>
    <s v=""/>
    <s v=""/>
    <s v="Oui"/>
    <s v="Vols ou pillages"/>
    <n v="1"/>
    <n v="0"/>
    <n v="0"/>
    <n v="0"/>
    <n v="0"/>
    <n v="0"/>
    <s v=""/>
    <s v="Risques de vols ou pillages"/>
    <n v="1"/>
    <n v="0"/>
    <n v="0"/>
    <n v="0"/>
    <n v="0"/>
    <n v="0"/>
    <n v="0"/>
    <n v="0"/>
    <s v=""/>
    <s v="Non"/>
    <s v=""/>
    <s v=""/>
    <s v=""/>
    <s v=""/>
    <s v=""/>
    <s v=""/>
    <s v=""/>
    <s v=""/>
    <s v=""/>
    <s v=""/>
    <s v=""/>
    <s v=""/>
    <s v=""/>
    <s v=""/>
    <s v=""/>
    <s v=""/>
    <s v=""/>
    <s v=""/>
    <s v=""/>
    <s v=""/>
    <s v=""/>
    <s v=""/>
    <s v=""/>
    <s v=""/>
    <s v=""/>
    <s v=""/>
    <s v=""/>
    <s v=""/>
    <s v=""/>
    <s v=""/>
    <s v=""/>
    <s v=""/>
  </r>
  <r>
    <s v="2021-07-22"/>
    <x v="4"/>
    <x v="4"/>
    <s v="CA36"/>
    <x v="1"/>
    <x v="4"/>
    <x v="4"/>
    <s v="Puilboreau"/>
    <s v="Marché Puilboreau"/>
    <x v="1"/>
    <s v="Enquête auprès d'un marchand"/>
    <s v="Femme"/>
    <s v=""/>
    <s v=""/>
    <s v="Détaillant sur une table"/>
    <s v=""/>
    <s v="Couverture"/>
    <n v="0"/>
    <n v="0"/>
    <n v="1"/>
    <n v="0"/>
    <n v="0"/>
    <n v="0"/>
    <n v="0"/>
    <s v="couverture"/>
    <s v="Couverture"/>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n v="200"/>
    <s v=""/>
    <s v=""/>
    <s v=""/>
    <s v="1626972828475.jpg"/>
    <s v=""/>
    <s v=""/>
    <s v=""/>
    <s v=""/>
    <s v=""/>
    <s v=""/>
    <s v=""/>
    <s v=""/>
    <s v=""/>
    <s v=""/>
    <s v=""/>
    <s v=""/>
    <s v=""/>
    <s v=""/>
    <s v=""/>
    <s v=""/>
    <s v=""/>
    <s v=""/>
    <s v=""/>
    <s v=""/>
    <s v=""/>
    <s v=""/>
    <s v=""/>
    <s v=""/>
    <s v=""/>
    <s v=""/>
    <s v=""/>
    <s v=""/>
    <s v=""/>
    <s v=""/>
    <s v=""/>
    <s v="Non"/>
    <s v=""/>
    <s v=""/>
    <s v=""/>
    <s v=""/>
    <s v=""/>
    <s v=""/>
    <s v=""/>
    <s v=""/>
    <s v="Aucune préoccupation particulière"/>
    <n v="0"/>
    <n v="0"/>
    <n v="0"/>
    <n v="0"/>
    <n v="0"/>
    <n v="1"/>
    <n v="0"/>
    <n v="0"/>
    <s v=""/>
    <s v="Non"/>
    <s v=""/>
    <s v=""/>
    <s v=""/>
    <s v=""/>
    <s v=""/>
    <s v=""/>
    <s v=""/>
    <s v=""/>
    <s v=""/>
    <s v=""/>
    <s v=""/>
    <s v=""/>
    <s v=""/>
    <s v=""/>
    <s v=""/>
    <s v=""/>
    <s v=""/>
    <s v=""/>
    <s v=""/>
    <s v=""/>
    <s v=""/>
    <s v=""/>
    <s v=""/>
    <s v=""/>
    <s v=""/>
    <s v=""/>
    <s v=""/>
    <s v=""/>
    <s v=""/>
    <s v=""/>
    <s v=""/>
    <s v=""/>
  </r>
  <r>
    <s v="2021-07-22"/>
    <x v="4"/>
    <x v="4"/>
    <s v="GJ22"/>
    <x v="1"/>
    <x v="4"/>
    <x v="4"/>
    <s v="Puilboreau"/>
    <s v="Marché Puilboreau"/>
    <x v="1"/>
    <s v="Enquête auprès d'un marchand"/>
    <s v="Femme"/>
    <s v=""/>
    <s v=""/>
    <s v="Détaillant avec boutique"/>
    <s v=""/>
    <s v="Charbon de bois"/>
    <n v="0"/>
    <n v="0"/>
    <n v="0"/>
    <n v="0"/>
    <n v="0"/>
    <n v="1"/>
    <n v="0"/>
    <s v="charbon"/>
    <s v="Charbon de bois"/>
    <s v="En espèces (Gourde)"/>
    <n v="1"/>
    <n v="0"/>
    <n v="0"/>
    <n v="0"/>
    <n v="0"/>
    <n v="0"/>
    <n v="0"/>
    <n v="0"/>
    <n v="0"/>
    <n v="0"/>
    <s v=""/>
    <s v="Oui, il y a plu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50"/>
    <s v="Oui"/>
    <s v="Oui"/>
    <s v="Vols ou pillages"/>
    <n v="1"/>
    <n v="0"/>
    <n v="0"/>
    <n v="0"/>
    <n v="0"/>
    <n v="0"/>
    <s v=""/>
    <s v="Risques de vols ou pillages"/>
    <n v="1"/>
    <n v="0"/>
    <n v="0"/>
    <n v="0"/>
    <n v="0"/>
    <n v="0"/>
    <n v="0"/>
    <n v="0"/>
    <s v=""/>
    <s v="Oui"/>
    <s v=""/>
    <s v="Charbon de bois"/>
    <n v="0"/>
    <n v="0"/>
    <n v="0"/>
    <n v="0"/>
    <n v="0"/>
    <n v="1"/>
    <n v="0"/>
    <s v=""/>
    <s v=""/>
    <s v=""/>
    <s v=""/>
    <s v=""/>
    <s v=""/>
    <s v=""/>
    <s v=""/>
    <s v=""/>
    <s v=""/>
    <s v=""/>
    <s v=""/>
    <s v=""/>
    <s v=""/>
    <s v=""/>
    <s v=""/>
    <s v=""/>
    <s v=""/>
    <s v=""/>
    <s v=""/>
    <s v=""/>
    <s v=""/>
    <s v=""/>
  </r>
  <r>
    <s v="2021-07-22"/>
    <x v="4"/>
    <x v="4"/>
    <s v="GJ22"/>
    <x v="1"/>
    <x v="4"/>
    <x v="4"/>
    <s v="Puilboreau"/>
    <s v="Marché Puilboreau"/>
    <x v="1"/>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source aménagée (borne fontaine, pompe, etc.)"/>
    <s v=""/>
    <s v="source"/>
    <s v="tiyo piblik (bòn fontèn, Pi avèk ponp manyèl,...)"/>
    <s v="source aménagée (borne fontaine, pompe, etc.)"/>
    <s v="Il n'y a pas d'autres options dans ma zone"/>
    <s v=""/>
    <s v="Entre 30 min et 1h au total"/>
    <s v="gros bidon de 5 gallons (18,9 L)"/>
    <s v="5gal"/>
    <s v="bidon ki vo 5 galon (18,9L)"/>
    <s v=""/>
    <s v=""/>
    <s v=""/>
    <s v=""/>
    <s v=""/>
    <n v="0"/>
    <n v="0"/>
    <s v=""/>
    <s v="NA"/>
    <n v="0"/>
  </r>
  <r>
    <s v="2021-07-22"/>
    <x v="4"/>
    <x v="4"/>
    <s v="GJ22"/>
    <x v="1"/>
    <x v="4"/>
    <x v="4"/>
    <s v="Puilboreau"/>
    <s v="Marché Puilboreau"/>
    <x v="1"/>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source aménagée (borne fontaine, pompe, etc.)"/>
    <s v=""/>
    <s v="source"/>
    <s v="tiyo piblik (bòn fontèn, Pi avèk ponp manyèl,...)"/>
    <s v="source aménagée (borne fontaine, pompe, etc.)"/>
    <s v="Il n'y a pas d'autres options dans ma zone"/>
    <s v=""/>
    <s v="Entre 30 min et 1h au total"/>
    <s v="gros bidon de 5 gallons (18,9 L)"/>
    <s v="5gal"/>
    <s v="bidon ki vo 5 galon (18,9L)"/>
    <s v=""/>
    <s v=""/>
    <s v=""/>
    <s v=""/>
    <s v=""/>
    <n v="0"/>
    <n v="0"/>
    <s v=""/>
    <s v="NA"/>
    <n v="0"/>
  </r>
  <r>
    <s v="2021-07-23"/>
    <x v="1"/>
    <x v="1"/>
    <s v="ASV758"/>
    <x v="1"/>
    <x v="1"/>
    <x v="1"/>
    <s v="Centre-ville de l'Estère"/>
    <s v="Marché L'Estère"/>
    <x v="0"/>
    <s v="Enquête auprès d'un marchand"/>
    <s v="Femme"/>
    <s v=""/>
    <s v=""/>
    <s v="Détaillant sur une table"/>
    <s v=""/>
    <s v="Nourriture Produits d'hygiène et assainissement"/>
    <n v="1"/>
    <n v="1"/>
    <n v="0"/>
    <n v="0"/>
    <n v="0"/>
    <n v="0"/>
    <n v="0"/>
    <s v="nourriture"/>
    <s v="Nourriture "/>
    <s v="En espèces (Gourde)"/>
    <n v="1"/>
    <n v="0"/>
    <n v="0"/>
    <n v="0"/>
    <n v="0"/>
    <n v="0"/>
    <n v="0"/>
    <n v="0"/>
    <n v="0"/>
    <n v="0"/>
    <s v=""/>
    <s v="Oui, il y a moins de commerçants par rapport au mois passé"/>
    <s v="Moins de 20"/>
    <s v="Farine de blé blanche Riz Maïs (moulu) Sucre Haricot noir Huile végétale"/>
    <n v="1"/>
    <n v="1"/>
    <n v="1"/>
    <n v="1"/>
    <n v="1"/>
    <n v="0"/>
    <n v="1"/>
    <n v="0"/>
    <s v="Oui je connais le prix de mes produits en grosse marmite"/>
    <n v="100"/>
    <s v="Oui"/>
    <n v="225"/>
    <n v="86.538461538461505"/>
    <s v="Oui"/>
    <n v="200"/>
    <n v="86.956521739130395"/>
    <s v="Oui"/>
    <n v="300"/>
    <n v="103.448275862068"/>
    <s v="Oui"/>
    <n v="500"/>
    <n v="208.333333333333"/>
    <s v="Oui"/>
    <s v=""/>
    <s v=""/>
    <s v=""/>
    <s v="Remplissage à partir de drum"/>
    <s v="Oui"/>
    <n v="800"/>
    <s v=""/>
    <s v=""/>
    <s v=""/>
    <s v=""/>
    <s v=""/>
    <s v=""/>
    <s v="NA"/>
    <n v="800"/>
    <s v="Oui"/>
    <s v="Oui"/>
    <s v="Pas assez d'argent"/>
    <n v="0"/>
    <n v="0"/>
    <n v="0"/>
    <n v="0"/>
    <n v="0"/>
    <n v="1"/>
    <n v="0"/>
    <n v="0"/>
    <n v="0"/>
    <n v="0"/>
    <n v="0"/>
    <n v="0"/>
    <n v="0"/>
    <n v="0"/>
    <s v=""/>
    <s v="Haricot noir"/>
    <n v="0"/>
    <n v="0"/>
    <n v="0"/>
    <n v="0"/>
    <n v="1"/>
    <n v="0"/>
    <n v="0"/>
    <n v="0"/>
    <s v="Oui"/>
    <s v="Non"/>
    <s v="Oui"/>
    <s v="Artibonite"/>
    <s v="Meme"/>
    <s v="Gonaïves"/>
    <s v="Différent"/>
    <s v="Savon lessive Brosse à dent Dentifrice Papier toilette Serviettes hygiéniques Chlore en grain (nettoyage) Savon pour se laver"/>
    <n v="1"/>
    <n v="1"/>
    <n v="1"/>
    <n v="1"/>
    <n v="1"/>
    <n v="0"/>
    <n v="1"/>
    <n v="1"/>
    <n v="0"/>
    <s v="Oui"/>
    <n v="25"/>
    <n v="25"/>
    <s v=""/>
    <s v=""/>
    <s v=""/>
    <n v="25"/>
    <s v="Oui"/>
    <n v="15"/>
    <s v="Oui"/>
    <n v="25"/>
    <s v="Oui"/>
    <s v=""/>
    <s v=""/>
    <s v=""/>
    <s v=""/>
    <s v=""/>
    <s v=""/>
    <s v=""/>
    <s v=""/>
    <s v=""/>
    <s v=""/>
    <s v=""/>
    <s v="Oui"/>
    <n v="25"/>
    <s v=""/>
    <s v=""/>
    <n v="25"/>
    <s v="Oui"/>
    <s v="Oui"/>
    <n v="100"/>
    <s v=""/>
    <s v=""/>
    <n v="100"/>
    <s v="Oui"/>
    <s v="Oui"/>
    <n v="75"/>
    <s v=""/>
    <s v=""/>
    <s v=""/>
    <n v="75"/>
    <s v="Oui"/>
    <s v="Oui"/>
    <s v=""/>
    <n v="5"/>
    <s v=""/>
    <s v=""/>
    <s v=""/>
    <s v=""/>
    <s v=""/>
    <s v=""/>
    <s v="Oui"/>
    <s v="NA"/>
    <n v="5"/>
    <s v="Oui"/>
    <s v="Pas assez d'argent"/>
    <n v="0"/>
    <n v="0"/>
    <n v="0"/>
    <n v="0"/>
    <n v="1"/>
    <n v="0"/>
    <n v="0"/>
    <n v="0"/>
    <n v="0"/>
    <n v="0"/>
    <n v="0"/>
    <n v="0"/>
    <n v="0"/>
    <s v=""/>
    <s v="Serviettes hygiéniques"/>
    <n v="0"/>
    <n v="0"/>
    <n v="0"/>
    <n v="0"/>
    <n v="1"/>
    <n v="0"/>
    <n v="0"/>
    <n v="0"/>
    <n v="0"/>
    <s v="Non"/>
    <s v="Non"/>
    <s v="Oui"/>
    <s v="Artibonite"/>
    <s v="Meme"/>
    <s v="Gonaïves"/>
    <s v="Différent"/>
    <s v=""/>
    <s v=""/>
    <s v=""/>
    <s v=""/>
    <s v=""/>
    <s v=""/>
    <s v=""/>
    <s v=""/>
    <s v=""/>
    <s v=""/>
    <s v=""/>
    <s v=""/>
    <s v=""/>
    <s v=""/>
    <s v=""/>
    <s v=""/>
    <s v=""/>
    <s v=""/>
    <s v=""/>
    <s v=""/>
    <s v=""/>
    <s v=""/>
    <s v=""/>
    <s v=""/>
    <s v=""/>
    <s v=""/>
    <s v=""/>
    <s v=""/>
    <s v=""/>
    <s v=""/>
    <s v=""/>
    <s v=""/>
    <s v=""/>
    <s v=""/>
    <s v=""/>
    <s v=""/>
    <s v=""/>
    <s v="Je ne sais pas, je ne souhaite pas répondre"/>
    <s v=""/>
    <s v=""/>
    <s v=""/>
    <s v=""/>
    <s v=""/>
    <s v=""/>
    <s v=""/>
    <s v=""/>
    <s v="Augmentation des prix"/>
    <n v="0"/>
    <n v="0"/>
    <n v="1"/>
    <n v="0"/>
    <n v="0"/>
    <n v="0"/>
    <n v="0"/>
    <n v="0"/>
    <s v=""/>
    <s v="Oui"/>
    <s v=""/>
    <s v="Nourriture"/>
    <n v="1"/>
    <n v="0"/>
    <n v="0"/>
    <n v="0"/>
    <n v="0"/>
    <n v="0"/>
    <n v="0"/>
    <s v=""/>
    <s v=""/>
    <s v=""/>
    <s v=""/>
    <s v=""/>
    <s v=""/>
    <s v=""/>
    <s v=""/>
    <s v=""/>
    <s v=""/>
    <s v=""/>
    <s v=""/>
    <s v=""/>
    <s v=""/>
    <s v=""/>
    <s v=""/>
    <s v=""/>
    <s v=""/>
    <s v=""/>
    <s v=""/>
    <s v=""/>
    <s v=""/>
    <s v=""/>
  </r>
  <r>
    <s v="2021-07-23"/>
    <x v="1"/>
    <x v="1"/>
    <s v="ASV758"/>
    <x v="1"/>
    <x v="1"/>
    <x v="1"/>
    <s v="Centre-ville de l'Estère"/>
    <s v="Marché L'Estère"/>
    <x v="0"/>
    <s v="Enquête auprès d'un marchand"/>
    <s v="Femme"/>
    <s v=""/>
    <s v=""/>
    <s v="Détaillant sur une table"/>
    <s v=""/>
    <s v="Nourriture Produits d'hygiène et assainissement"/>
    <n v="1"/>
    <n v="1"/>
    <n v="0"/>
    <n v="0"/>
    <n v="0"/>
    <n v="0"/>
    <n v="0"/>
    <s v="nourriture"/>
    <s v="Nourriture "/>
    <s v="En espèces (Gourde)"/>
    <n v="1"/>
    <n v="0"/>
    <n v="0"/>
    <n v="0"/>
    <n v="0"/>
    <n v="0"/>
    <n v="0"/>
    <n v="0"/>
    <n v="0"/>
    <n v="0"/>
    <s v=""/>
    <s v="Oui, il y a plus de commerçants par rapport au mois passé"/>
    <s v="Entre 21 et 60"/>
    <s v="Farine de blé blanche Riz Maïs (moulu) Sucre Haricot noir Huile végétale"/>
    <n v="1"/>
    <n v="1"/>
    <n v="1"/>
    <n v="1"/>
    <n v="1"/>
    <n v="0"/>
    <n v="1"/>
    <n v="0"/>
    <s v="Oui je connais le prix de mes produits en grosse marmite"/>
    <n v="100"/>
    <s v="Oui"/>
    <n v="225"/>
    <n v="86.538461538461505"/>
    <s v="Oui"/>
    <n v="200"/>
    <n v="86.956521739130395"/>
    <s v="Oui"/>
    <n v="300"/>
    <n v="103.448275862068"/>
    <s v="Oui"/>
    <n v="300"/>
    <n v="125"/>
    <s v="Oui"/>
    <s v=""/>
    <s v=""/>
    <s v=""/>
    <s v="Remplissage à partir de drum"/>
    <s v="Oui"/>
    <n v="800"/>
    <s v=""/>
    <s v=""/>
    <s v=""/>
    <s v=""/>
    <s v=""/>
    <s v=""/>
    <s v="NA"/>
    <n v="800"/>
    <s v="Oui"/>
    <s v="Oui"/>
    <s v="Article trop cher"/>
    <n v="0"/>
    <n v="0"/>
    <n v="0"/>
    <n v="0"/>
    <n v="1"/>
    <n v="0"/>
    <n v="0"/>
    <n v="0"/>
    <n v="0"/>
    <n v="0"/>
    <n v="0"/>
    <n v="0"/>
    <n v="0"/>
    <n v="0"/>
    <s v=""/>
    <s v="Farine de blé blanche Riz Sucre"/>
    <n v="1"/>
    <n v="1"/>
    <n v="0"/>
    <n v="1"/>
    <n v="0"/>
    <n v="0"/>
    <n v="0"/>
    <n v="0"/>
    <s v="Oui"/>
    <s v="Non"/>
    <s v="Oui"/>
    <s v="Ouest"/>
    <s v="Différent"/>
    <s v="Port-au-Prince"/>
    <s v="Différent"/>
    <s v="Savon lessive Brosse à dent Dentifrice Papier toilette Serviettes hygiéniques Chlore en grain (nettoyage) Savon pour se laver"/>
    <n v="1"/>
    <n v="1"/>
    <n v="1"/>
    <n v="1"/>
    <n v="1"/>
    <n v="0"/>
    <n v="1"/>
    <n v="1"/>
    <n v="0"/>
    <s v="Oui"/>
    <n v="25"/>
    <n v="25"/>
    <s v=""/>
    <s v=""/>
    <s v=""/>
    <n v="25"/>
    <s v="Oui"/>
    <n v="15"/>
    <s v="Oui"/>
    <n v="25"/>
    <s v="Oui"/>
    <s v=""/>
    <s v=""/>
    <s v=""/>
    <s v=""/>
    <s v=""/>
    <s v=""/>
    <s v=""/>
    <s v=""/>
    <s v=""/>
    <s v=""/>
    <s v=""/>
    <s v="Oui"/>
    <n v="30"/>
    <s v=""/>
    <s v=""/>
    <n v="30"/>
    <s v="Oui"/>
    <s v="Oui"/>
    <n v="100"/>
    <s v=""/>
    <s v=""/>
    <n v="100"/>
    <s v="Oui"/>
    <s v="Oui"/>
    <n v="75"/>
    <s v=""/>
    <s v=""/>
    <s v=""/>
    <n v="75"/>
    <s v="Oui"/>
    <s v="Oui"/>
    <s v=""/>
    <n v="5"/>
    <s v=""/>
    <s v=""/>
    <s v=""/>
    <s v=""/>
    <s v=""/>
    <s v=""/>
    <s v="Oui"/>
    <s v="NA"/>
    <n v="5"/>
    <s v="Oui"/>
    <s v="Article trop cher"/>
    <n v="0"/>
    <n v="0"/>
    <n v="0"/>
    <n v="1"/>
    <n v="0"/>
    <n v="0"/>
    <n v="0"/>
    <n v="0"/>
    <n v="0"/>
    <n v="0"/>
    <n v="0"/>
    <n v="0"/>
    <n v="0"/>
    <s v=""/>
    <s v="Savon lessive Chlore en grain (nettoyage)"/>
    <n v="1"/>
    <n v="0"/>
    <n v="0"/>
    <n v="0"/>
    <n v="0"/>
    <n v="0"/>
    <n v="1"/>
    <n v="0"/>
    <n v="0"/>
    <s v="Non"/>
    <s v="Non"/>
    <s v="Oui"/>
    <s v="Ouest"/>
    <s v="Différent"/>
    <s v="Port-au-Prince"/>
    <s v="Différent"/>
    <s v=""/>
    <s v=""/>
    <s v=""/>
    <s v=""/>
    <s v=""/>
    <s v=""/>
    <s v=""/>
    <s v=""/>
    <s v=""/>
    <s v=""/>
    <s v=""/>
    <s v=""/>
    <s v=""/>
    <s v=""/>
    <s v=""/>
    <s v=""/>
    <s v=""/>
    <s v=""/>
    <s v=""/>
    <s v=""/>
    <s v=""/>
    <s v=""/>
    <s v=""/>
    <s v=""/>
    <s v=""/>
    <s v=""/>
    <s v=""/>
    <s v=""/>
    <s v=""/>
    <s v=""/>
    <s v=""/>
    <s v=""/>
    <s v=""/>
    <s v=""/>
    <s v=""/>
    <s v=""/>
    <s v=""/>
    <s v="Non"/>
    <s v=""/>
    <s v=""/>
    <s v=""/>
    <s v=""/>
    <s v=""/>
    <s v=""/>
    <s v=""/>
    <s v=""/>
    <s v="Difficultés pour se réapprovisionner en marchandises"/>
    <n v="0"/>
    <n v="0"/>
    <n v="0"/>
    <n v="1"/>
    <n v="0"/>
    <n v="0"/>
    <n v="0"/>
    <n v="0"/>
    <s v=""/>
    <s v="Oui"/>
    <s v=""/>
    <s v="Nourriture"/>
    <n v="1"/>
    <n v="0"/>
    <n v="0"/>
    <n v="0"/>
    <n v="0"/>
    <n v="0"/>
    <n v="0"/>
    <s v=""/>
    <s v=""/>
    <s v=""/>
    <s v=""/>
    <s v=""/>
    <s v=""/>
    <s v=""/>
    <s v=""/>
    <s v=""/>
    <s v=""/>
    <s v=""/>
    <s v=""/>
    <s v=""/>
    <s v=""/>
    <s v=""/>
    <s v=""/>
    <s v=""/>
    <s v=""/>
    <s v=""/>
    <s v=""/>
    <s v=""/>
    <s v=""/>
    <s v=""/>
  </r>
  <r>
    <s v="2021-07-23"/>
    <x v="1"/>
    <x v="1"/>
    <s v="ASV758"/>
    <x v="1"/>
    <x v="1"/>
    <x v="1"/>
    <s v="Centre-ville de l'Estère"/>
    <s v="Marché L'Estère"/>
    <x v="0"/>
    <s v="Enquête auprès d'un marchand"/>
    <s v="Femme"/>
    <s v=""/>
    <s v=""/>
    <s v="Détaillant sur une table"/>
    <s v=""/>
    <s v="Nourriture Produits d'hygiène et assainissement"/>
    <n v="1"/>
    <n v="1"/>
    <n v="0"/>
    <n v="0"/>
    <n v="0"/>
    <n v="0"/>
    <n v="0"/>
    <s v="nourriture"/>
    <s v="Nourriture "/>
    <s v="En espèces (Gourde)"/>
    <n v="1"/>
    <n v="0"/>
    <n v="0"/>
    <n v="0"/>
    <n v="0"/>
    <n v="0"/>
    <n v="0"/>
    <n v="0"/>
    <n v="0"/>
    <n v="0"/>
    <s v=""/>
    <s v="Oui, il y a plus de commerçants par rapport au mois passé"/>
    <s v="Entre 21 et 60"/>
    <s v="Farine de blé blanche Riz Maïs (moulu) Sucre Haricot noir Huile végétale"/>
    <n v="1"/>
    <n v="1"/>
    <n v="1"/>
    <n v="1"/>
    <n v="1"/>
    <n v="0"/>
    <n v="1"/>
    <n v="0"/>
    <s v="Oui je connais le prix de mes produits en grosse marmite"/>
    <n v="100"/>
    <s v="Oui"/>
    <n v="225"/>
    <n v="86.538461538461505"/>
    <s v="Oui"/>
    <n v="200"/>
    <n v="86.956521739130395"/>
    <s v="Oui"/>
    <n v="300"/>
    <n v="103.448275862068"/>
    <s v="Oui"/>
    <n v="500"/>
    <n v="208.333333333333"/>
    <s v="Oui"/>
    <s v=""/>
    <s v=""/>
    <s v=""/>
    <s v="Bidon/Bouteille fermée."/>
    <s v="Oui"/>
    <n v="1000"/>
    <s v=""/>
    <s v=""/>
    <s v=""/>
    <s v=""/>
    <s v=""/>
    <s v=""/>
    <s v="NA"/>
    <n v="1000"/>
    <s v="Oui"/>
    <s v="Oui"/>
    <s v="Article trop cher"/>
    <n v="0"/>
    <n v="0"/>
    <n v="0"/>
    <n v="0"/>
    <n v="1"/>
    <n v="0"/>
    <n v="0"/>
    <n v="0"/>
    <n v="0"/>
    <n v="0"/>
    <n v="0"/>
    <n v="0"/>
    <n v="0"/>
    <n v="0"/>
    <s v=""/>
    <s v="Huile végétale Haricot noir"/>
    <n v="0"/>
    <n v="0"/>
    <n v="0"/>
    <n v="0"/>
    <n v="1"/>
    <n v="0"/>
    <n v="1"/>
    <n v="0"/>
    <s v="Oui"/>
    <s v="Non"/>
    <s v="Oui"/>
    <s v="Ouest"/>
    <s v="Différent"/>
    <s v="Port-au-Prince"/>
    <s v="Différent"/>
    <s v="Savon lessive Brosse à dent Dentifrice Papier toilette Serviettes hygiéniques Chlore en grain (nettoyage) Savon pour se laver"/>
    <n v="1"/>
    <n v="1"/>
    <n v="1"/>
    <n v="1"/>
    <n v="1"/>
    <n v="0"/>
    <n v="1"/>
    <n v="1"/>
    <n v="0"/>
    <s v="Oui"/>
    <n v="30"/>
    <n v="30"/>
    <s v=""/>
    <s v=""/>
    <s v=""/>
    <n v="30"/>
    <s v="Oui"/>
    <n v="15"/>
    <s v="Oui"/>
    <n v="25"/>
    <s v="Oui"/>
    <s v=""/>
    <s v=""/>
    <s v=""/>
    <s v=""/>
    <s v=""/>
    <s v=""/>
    <s v=""/>
    <s v=""/>
    <s v=""/>
    <s v=""/>
    <s v=""/>
    <s v="Oui"/>
    <n v="25"/>
    <s v=""/>
    <s v=""/>
    <n v="25"/>
    <s v="Oui"/>
    <s v="Oui"/>
    <n v="100"/>
    <s v=""/>
    <s v=""/>
    <n v="100"/>
    <s v="Oui"/>
    <s v="Oui"/>
    <n v="75"/>
    <s v=""/>
    <s v=""/>
    <s v=""/>
    <n v="75"/>
    <s v="Oui"/>
    <s v="Oui"/>
    <s v=""/>
    <n v="5"/>
    <s v=""/>
    <s v=""/>
    <s v=""/>
    <s v=""/>
    <s v=""/>
    <s v=""/>
    <s v="Je ne sais pas, je ne souhaite pas répondre"/>
    <s v="NA"/>
    <n v="5"/>
    <s v="Oui"/>
    <s v="Article trop cher"/>
    <n v="0"/>
    <n v="0"/>
    <n v="0"/>
    <n v="1"/>
    <n v="0"/>
    <n v="0"/>
    <n v="0"/>
    <n v="0"/>
    <n v="0"/>
    <n v="0"/>
    <n v="0"/>
    <n v="0"/>
    <n v="0"/>
    <s v=""/>
    <s v="Chlore en grain (nettoyage) Savon lessive"/>
    <n v="1"/>
    <n v="0"/>
    <n v="0"/>
    <n v="0"/>
    <n v="0"/>
    <n v="0"/>
    <n v="1"/>
    <n v="0"/>
    <n v="0"/>
    <s v="Non"/>
    <s v="Non"/>
    <s v="Oui"/>
    <s v="Ouest"/>
    <s v="Différent"/>
    <s v="Port-au-Prince"/>
    <s v="Différent"/>
    <s v=""/>
    <s v=""/>
    <s v=""/>
    <s v=""/>
    <s v=""/>
    <s v=""/>
    <s v=""/>
    <s v=""/>
    <s v=""/>
    <s v=""/>
    <s v=""/>
    <s v=""/>
    <s v=""/>
    <s v=""/>
    <s v=""/>
    <s v=""/>
    <s v=""/>
    <s v=""/>
    <s v=""/>
    <s v=""/>
    <s v=""/>
    <s v=""/>
    <s v=""/>
    <s v=""/>
    <s v=""/>
    <s v=""/>
    <s v=""/>
    <s v=""/>
    <s v=""/>
    <s v=""/>
    <s v=""/>
    <s v=""/>
    <s v=""/>
    <s v=""/>
    <s v=""/>
    <s v=""/>
    <s v=""/>
    <s v="Je ne sais pas, je ne souhaite pas répondre"/>
    <s v=""/>
    <s v=""/>
    <s v=""/>
    <s v=""/>
    <s v=""/>
    <s v=""/>
    <s v=""/>
    <s v=""/>
    <s v="Diminution du nombre de clients"/>
    <n v="0"/>
    <n v="1"/>
    <n v="0"/>
    <n v="0"/>
    <n v="0"/>
    <n v="0"/>
    <n v="0"/>
    <n v="0"/>
    <s v=""/>
    <s v="Oui"/>
    <s v=""/>
    <s v="Produits d'hygiène et assainissement"/>
    <n v="0"/>
    <n v="1"/>
    <n v="0"/>
    <n v="0"/>
    <n v="0"/>
    <n v="0"/>
    <n v="0"/>
    <s v=""/>
    <s v=""/>
    <s v=""/>
    <s v=""/>
    <s v=""/>
    <s v=""/>
    <s v=""/>
    <s v=""/>
    <s v=""/>
    <s v=""/>
    <s v=""/>
    <s v=""/>
    <s v=""/>
    <s v=""/>
    <s v=""/>
    <s v=""/>
    <s v=""/>
    <s v=""/>
    <s v=""/>
    <s v=""/>
    <s v=""/>
    <s v=""/>
    <s v=""/>
  </r>
  <r>
    <s v="2021-07-23"/>
    <x v="1"/>
    <x v="1"/>
    <s v="ASV758"/>
    <x v="1"/>
    <x v="1"/>
    <x v="1"/>
    <s v="Centre-ville de l'Estère"/>
    <s v="Marché L'Estère"/>
    <x v="0"/>
    <s v="Enquête auprès d'un marchand"/>
    <s v="Femme"/>
    <s v=""/>
    <s v=""/>
    <s v="Détaillant sur une table"/>
    <s v=""/>
    <s v="Nourriture"/>
    <n v="1"/>
    <n v="0"/>
    <n v="0"/>
    <n v="0"/>
    <n v="0"/>
    <n v="0"/>
    <n v="0"/>
    <s v="nourriture"/>
    <s v="Nourriture "/>
    <s v="En espèces (Gourde)"/>
    <n v="1"/>
    <n v="0"/>
    <n v="0"/>
    <n v="0"/>
    <n v="0"/>
    <n v="0"/>
    <n v="0"/>
    <n v="0"/>
    <n v="0"/>
    <n v="0"/>
    <s v=""/>
    <s v="Oui, il y a plus de commerçants par rapport au mois passé"/>
    <s v="Moins de 20"/>
    <s v="Farine de blé blanche Riz Maïs (moulu) Sucre Haricot noir Huile végétale"/>
    <n v="1"/>
    <n v="1"/>
    <n v="1"/>
    <n v="1"/>
    <n v="1"/>
    <n v="0"/>
    <n v="1"/>
    <n v="0"/>
    <s v="Oui je connais le prix de mes produits en grosse marmite"/>
    <n v="100"/>
    <s v="Oui"/>
    <n v="250"/>
    <n v="96.153846153846104"/>
    <s v="Oui"/>
    <n v="200"/>
    <n v="86.956521739130395"/>
    <s v="Oui"/>
    <n v="300"/>
    <n v="103.448275862068"/>
    <s v="Oui"/>
    <n v="500"/>
    <n v="208.333333333333"/>
    <s v="Oui"/>
    <s v=""/>
    <s v=""/>
    <s v=""/>
    <s v="Bidon/Bouteille fermée."/>
    <s v="Oui"/>
    <n v="1000"/>
    <s v=""/>
    <s v=""/>
    <s v=""/>
    <s v=""/>
    <s v=""/>
    <s v=""/>
    <s v="NA"/>
    <n v="1000"/>
    <s v="Oui"/>
    <s v="Oui"/>
    <s v="Article trop cher"/>
    <n v="0"/>
    <n v="0"/>
    <n v="0"/>
    <n v="0"/>
    <n v="1"/>
    <n v="0"/>
    <n v="0"/>
    <n v="0"/>
    <n v="0"/>
    <n v="0"/>
    <n v="0"/>
    <n v="0"/>
    <n v="0"/>
    <n v="0"/>
    <s v=""/>
    <s v="Huile végétale"/>
    <n v="0"/>
    <n v="0"/>
    <n v="0"/>
    <n v="0"/>
    <n v="0"/>
    <n v="0"/>
    <n v="1"/>
    <n v="0"/>
    <s v="Non"/>
    <s v="Non"/>
    <s v="Oui"/>
    <s v="Artibonite"/>
    <s v="Meme"/>
    <s v="L'Estère"/>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Affrontements ou violences"/>
    <n v="0"/>
    <n v="1"/>
    <n v="0"/>
    <n v="0"/>
    <n v="0"/>
    <n v="0"/>
    <s v=""/>
    <s v="Augmentation des prix"/>
    <n v="0"/>
    <n v="0"/>
    <n v="1"/>
    <n v="0"/>
    <n v="0"/>
    <n v="0"/>
    <n v="0"/>
    <n v="0"/>
    <s v=""/>
    <s v="Oui"/>
    <s v=""/>
    <s v="Nourriture"/>
    <n v="1"/>
    <n v="0"/>
    <n v="0"/>
    <n v="0"/>
    <n v="0"/>
    <n v="0"/>
    <n v="0"/>
    <s v=""/>
    <s v=""/>
    <s v=""/>
    <s v=""/>
    <s v=""/>
    <s v=""/>
    <s v=""/>
    <s v=""/>
    <s v=""/>
    <s v=""/>
    <s v=""/>
    <s v=""/>
    <s v=""/>
    <s v=""/>
    <s v=""/>
    <s v=""/>
    <s v=""/>
    <s v=""/>
    <s v=""/>
    <s v=""/>
    <s v=""/>
    <s v=""/>
    <s v=""/>
  </r>
  <r>
    <s v="2021-07-23"/>
    <x v="1"/>
    <x v="1"/>
    <s v="ASV758"/>
    <x v="1"/>
    <x v="1"/>
    <x v="1"/>
    <s v="Centre-ville de l'Estère"/>
    <s v="Marché L'Estère"/>
    <x v="0"/>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Oui, il y a plu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en grain (nettoyage) Savon pour se laver"/>
    <n v="1"/>
    <n v="1"/>
    <n v="1"/>
    <n v="1"/>
    <n v="1"/>
    <n v="0"/>
    <n v="1"/>
    <n v="1"/>
    <n v="0"/>
    <s v="Oui"/>
    <n v="30"/>
    <n v="30"/>
    <s v=""/>
    <s v=""/>
    <s v=""/>
    <n v="30"/>
    <s v="Oui"/>
    <n v="15"/>
    <s v="Oui"/>
    <n v="50"/>
    <s v="Oui"/>
    <s v=""/>
    <s v=""/>
    <s v=""/>
    <s v=""/>
    <s v=""/>
    <s v=""/>
    <s v=""/>
    <s v=""/>
    <s v=""/>
    <s v=""/>
    <s v=""/>
    <s v="Oui"/>
    <n v="25"/>
    <s v=""/>
    <s v=""/>
    <n v="25"/>
    <s v="Oui"/>
    <s v="Oui"/>
    <n v="100"/>
    <s v=""/>
    <s v=""/>
    <n v="100"/>
    <s v="Oui"/>
    <s v="Oui"/>
    <n v="75"/>
    <s v=""/>
    <s v=""/>
    <s v=""/>
    <n v="75"/>
    <s v="Oui"/>
    <s v="Oui"/>
    <s v=""/>
    <n v="5"/>
    <s v=""/>
    <s v=""/>
    <s v=""/>
    <s v=""/>
    <s v=""/>
    <s v=""/>
    <s v="Je ne sais pas, je ne souhaite pas répondre"/>
    <s v="NA"/>
    <n v="5"/>
    <s v="Non"/>
    <s v=""/>
    <s v=""/>
    <s v=""/>
    <s v=""/>
    <s v=""/>
    <s v=""/>
    <s v=""/>
    <s v=""/>
    <s v=""/>
    <s v=""/>
    <s v=""/>
    <s v=""/>
    <s v=""/>
    <s v=""/>
    <s v=""/>
    <s v=""/>
    <s v=""/>
    <s v=""/>
    <s v=""/>
    <s v=""/>
    <s v=""/>
    <s v=""/>
    <s v=""/>
    <s v=""/>
    <s v=""/>
    <s v="Non"/>
    <s v="Non"/>
    <s v="Oui"/>
    <s v="Ouest"/>
    <s v="Différent"/>
    <s v="Port-au-Prince"/>
    <s v="Différent"/>
    <s v=""/>
    <s v=""/>
    <s v=""/>
    <s v=""/>
    <s v=""/>
    <s v=""/>
    <s v=""/>
    <s v=""/>
    <s v=""/>
    <s v=""/>
    <s v=""/>
    <s v=""/>
    <s v=""/>
    <s v=""/>
    <s v=""/>
    <s v=""/>
    <s v=""/>
    <s v=""/>
    <s v=""/>
    <s v=""/>
    <s v=""/>
    <s v=""/>
    <s v=""/>
    <s v=""/>
    <s v=""/>
    <s v=""/>
    <s v=""/>
    <s v=""/>
    <s v=""/>
    <s v=""/>
    <s v=""/>
    <s v=""/>
    <s v=""/>
    <s v=""/>
    <s v=""/>
    <s v=""/>
    <s v=""/>
    <s v="Oui"/>
    <s v="Affrontements ou violences"/>
    <n v="0"/>
    <n v="1"/>
    <n v="0"/>
    <n v="0"/>
    <n v="0"/>
    <n v="0"/>
    <s v=""/>
    <s v="Diminution du nombre de clients"/>
    <n v="0"/>
    <n v="1"/>
    <n v="0"/>
    <n v="0"/>
    <n v="0"/>
    <n v="0"/>
    <n v="0"/>
    <n v="0"/>
    <s v=""/>
    <s v="Oui"/>
    <s v=""/>
    <s v="Produits d'hygiène et assainissement"/>
    <n v="0"/>
    <n v="1"/>
    <n v="0"/>
    <n v="0"/>
    <n v="0"/>
    <n v="0"/>
    <n v="0"/>
    <s v=""/>
    <s v=""/>
    <s v=""/>
    <s v=""/>
    <s v=""/>
    <s v=""/>
    <s v=""/>
    <s v=""/>
    <s v=""/>
    <s v=""/>
    <s v=""/>
    <s v=""/>
    <s v=""/>
    <s v=""/>
    <s v=""/>
    <s v=""/>
    <s v=""/>
    <s v=""/>
    <s v=""/>
    <s v=""/>
    <s v=""/>
    <s v=""/>
    <s v=""/>
  </r>
  <r>
    <s v="2021-07-24"/>
    <x v="0"/>
    <x v="0"/>
    <s v="CWW-02"/>
    <x v="0"/>
    <x v="0"/>
    <x v="0"/>
    <s v="Terre-noire"/>
    <s v="Marché de Terre Noire"/>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Entre 15 min et 30 min au total"/>
    <s v="gros bidon de 5 gallons (18,9 L)"/>
    <s v="5gal"/>
    <s v="bidon ki vo 5 galon (18,9L)"/>
    <s v=""/>
    <s v=""/>
    <s v=""/>
    <s v=""/>
    <s v=""/>
    <n v="7"/>
    <n v="1.4"/>
    <s v=""/>
    <s v="NA"/>
    <n v="1.4"/>
  </r>
  <r>
    <s v="2021-07-24"/>
    <x v="0"/>
    <x v="0"/>
    <s v="CWW-02"/>
    <x v="0"/>
    <x v="0"/>
    <x v="0"/>
    <s v="Terre-noire"/>
    <s v="Marché de Terre Noire"/>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Il n'y a pas d'autres options dans ma zone"/>
    <s v=""/>
    <s v="Moins de 15 min au total"/>
    <s v="petit bidon de 1 gallon (3,78 L)"/>
    <s v="1gal"/>
    <s v="bidon ki vo 1 galon (3,78L)"/>
    <s v=""/>
    <s v=""/>
    <s v=""/>
    <s v=""/>
    <s v=""/>
    <n v="7"/>
    <n v="7"/>
    <s v=""/>
    <s v="NA"/>
    <n v="7"/>
  </r>
  <r>
    <s v="2021-07-24"/>
    <x v="0"/>
    <x v="0"/>
    <s v="CWW-02"/>
    <x v="0"/>
    <x v="0"/>
    <x v="0"/>
    <s v="Terre-noire"/>
    <s v="Marché de Terre Noire"/>
    <x v="0"/>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Il n'y a pas d'autres options dans ma zone"/>
    <s v=""/>
    <s v="Moins de 15 min au total"/>
    <s v="gros bidon de 5 gallons (18,9 L)"/>
    <s v="5gal"/>
    <s v="bidon ki vo 5 galon (18,9L)"/>
    <s v=""/>
    <s v=""/>
    <s v=""/>
    <s v=""/>
    <s v=""/>
    <n v="7"/>
    <n v="1.4"/>
    <s v=""/>
    <s v="NA"/>
    <n v="1.4"/>
  </r>
  <r>
    <s v="2021-07-24"/>
    <x v="0"/>
    <x v="0"/>
    <s v="CWW-02"/>
    <x v="0"/>
    <x v="0"/>
    <x v="0"/>
    <s v="Terre-noire"/>
    <s v="Marché de Terre Noire"/>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Entre 30 min et 1h au total"/>
    <s v="gros bidon de 5 gallons (18,9 L)"/>
    <s v="5gal"/>
    <s v="bidon ki vo 5 galon (18,9L)"/>
    <s v=""/>
    <s v=""/>
    <s v=""/>
    <s v=""/>
    <s v=""/>
    <n v="7"/>
    <n v="1.4"/>
    <s v=""/>
    <s v="NA"/>
    <n v="1.4"/>
  </r>
  <r>
    <s v="2021-07-24"/>
    <x v="0"/>
    <x v="0"/>
    <s v="CWW-02"/>
    <x v="0"/>
    <x v="0"/>
    <x v="0"/>
    <s v="Terre-noire"/>
    <s v="Marché de Terre Noire"/>
    <x v="0"/>
    <s v="Enquête auprès d'un marchand"/>
    <s v="Homme"/>
    <s v=""/>
    <s v=""/>
    <s v="Détaillant sur une table"/>
    <s v=""/>
    <s v="Nourriture"/>
    <n v="1"/>
    <n v="0"/>
    <n v="0"/>
    <n v="0"/>
    <n v="0"/>
    <n v="0"/>
    <n v="0"/>
    <s v="nourriture"/>
    <s v="Nourriture "/>
    <s v="En espèces (Gourde) Paiement mobile (téléphone) Coupon"/>
    <n v="1"/>
    <n v="0"/>
    <n v="1"/>
    <n v="0"/>
    <n v="0"/>
    <n v="0"/>
    <n v="1"/>
    <n v="0"/>
    <n v="0"/>
    <n v="0"/>
    <s v=""/>
    <s v="Oui, il y a plus de commerçants par rapport au mois passé"/>
    <s v="Plus de 60"/>
    <s v="Farine de blé blanche Riz Maïs (moulu) Sucre Haricot noir Haricot rouge Huile végétale"/>
    <n v="1"/>
    <n v="1"/>
    <n v="1"/>
    <n v="1"/>
    <n v="1"/>
    <n v="1"/>
    <n v="1"/>
    <n v="0"/>
    <s v="Oui je connais le prix de mes produits en grosse marmite"/>
    <n v="125"/>
    <s v="Non"/>
    <n v="250"/>
    <n v="96.153846153846104"/>
    <s v="Oui"/>
    <n v="350"/>
    <n v="152.173913043478"/>
    <s v="Oui"/>
    <n v="300"/>
    <n v="103.448275862068"/>
    <s v="Oui"/>
    <n v="500"/>
    <n v="208.333333333333"/>
    <s v="Non"/>
    <n v="750"/>
    <n v="312.5"/>
    <s v="Oui"/>
    <s v="Bidon/Bouteille fermée."/>
    <s v="Oui"/>
    <n v="800"/>
    <s v=""/>
    <s v=""/>
    <s v=""/>
    <s v=""/>
    <s v=""/>
    <s v=""/>
    <s v="NA"/>
    <n v="800"/>
    <s v="Oui"/>
    <s v="Oui"/>
    <s v="Problèmes liés au transport ou au carburant"/>
    <n v="0"/>
    <n v="1"/>
    <n v="0"/>
    <n v="0"/>
    <n v="0"/>
    <n v="0"/>
    <n v="0"/>
    <n v="0"/>
    <n v="0"/>
    <n v="0"/>
    <n v="0"/>
    <n v="0"/>
    <n v="0"/>
    <n v="0"/>
    <s v=""/>
    <s v="Sucre Farine de blé blanche Riz"/>
    <n v="1"/>
    <n v="1"/>
    <n v="0"/>
    <n v="1"/>
    <n v="0"/>
    <n v="0"/>
    <n v="0"/>
    <n v="0"/>
    <s v="Non"/>
    <s v="Non"/>
    <s v="Oui"/>
    <s v="Ouest"/>
    <s v="Meme"/>
    <s v="Cité Solei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Risques de vols ou pillages"/>
    <n v="1"/>
    <n v="0"/>
    <n v="0"/>
    <n v="0"/>
    <n v="0"/>
    <n v="0"/>
    <n v="0"/>
    <n v="0"/>
    <s v=""/>
    <s v="Oui"/>
    <s v=""/>
    <s v="Nourriture"/>
    <n v="1"/>
    <n v="0"/>
    <n v="0"/>
    <n v="0"/>
    <n v="0"/>
    <n v="0"/>
    <n v="0"/>
    <s v=""/>
    <s v=""/>
    <s v=""/>
    <s v=""/>
    <s v=""/>
    <s v=""/>
    <s v=""/>
    <s v=""/>
    <s v=""/>
    <s v=""/>
    <s v=""/>
    <s v=""/>
    <s v=""/>
    <s v=""/>
    <s v=""/>
    <s v=""/>
    <s v=""/>
    <s v=""/>
    <s v=""/>
    <s v=""/>
    <s v=""/>
    <s v=""/>
    <s v=""/>
  </r>
  <r>
    <s v="2021-07-24"/>
    <x v="0"/>
    <x v="0"/>
    <s v="CWW-02"/>
    <x v="0"/>
    <x v="0"/>
    <x v="0"/>
    <s v="Terre-noire"/>
    <s v="Marché de Terre Noire"/>
    <x v="0"/>
    <s v="Enquête auprès d'un marchand"/>
    <s v="Femme"/>
    <s v=""/>
    <s v=""/>
    <s v="Détaillant sur une table"/>
    <s v=""/>
    <s v="Nourriture"/>
    <n v="1"/>
    <n v="0"/>
    <n v="0"/>
    <n v="0"/>
    <n v="0"/>
    <n v="0"/>
    <n v="0"/>
    <s v="nourriture"/>
    <s v="Nourriture "/>
    <s v="En espèces (Gourde)"/>
    <n v="1"/>
    <n v="0"/>
    <n v="0"/>
    <n v="0"/>
    <n v="0"/>
    <n v="0"/>
    <n v="0"/>
    <n v="0"/>
    <n v="0"/>
    <n v="0"/>
    <s v=""/>
    <s v="Oui, il y a plus de commerçants par rapport au mois passé"/>
    <s v="Plus de 60"/>
    <s v="Farine de blé blanche Riz Maïs (moulu) Sucre Haricot noir Huile végétale"/>
    <n v="1"/>
    <n v="1"/>
    <n v="1"/>
    <n v="1"/>
    <n v="1"/>
    <n v="0"/>
    <n v="1"/>
    <n v="0"/>
    <s v="Oui je connais le prix de mes produits en grosse marmite"/>
    <n v="112.5"/>
    <s v="Non"/>
    <n v="300"/>
    <n v="115.384615384615"/>
    <s v="Oui"/>
    <n v="325"/>
    <n v="141.304347826086"/>
    <s v="Oui"/>
    <n v="250"/>
    <n v="86.2068965517241"/>
    <s v="Oui"/>
    <n v="500"/>
    <n v="208.333333333333"/>
    <s v="Non"/>
    <s v=""/>
    <s v=""/>
    <s v=""/>
    <s v="Bidon/Bouteille fermée."/>
    <s v="Oui"/>
    <n v="700"/>
    <s v=""/>
    <s v=""/>
    <s v=""/>
    <s v=""/>
    <s v=""/>
    <s v=""/>
    <s v="NA"/>
    <n v="700"/>
    <s v="Oui"/>
    <s v="Non"/>
    <s v=""/>
    <s v=""/>
    <s v=""/>
    <s v=""/>
    <s v=""/>
    <s v=""/>
    <s v=""/>
    <s v=""/>
    <s v=""/>
    <s v=""/>
    <s v=""/>
    <s v=""/>
    <s v=""/>
    <s v=""/>
    <s v=""/>
    <s v=""/>
    <s v=""/>
    <s v=""/>
    <s v=""/>
    <s v=""/>
    <s v=""/>
    <s v=""/>
    <s v=""/>
    <s v=""/>
    <s v=""/>
    <s v="Oui"/>
    <s v="Oui"/>
    <s v="Oui"/>
    <s v="Ouest"/>
    <s v="Meme"/>
    <s v="Cité Solei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Je ne sais pas, je ne souhaite pas répondre"/>
    <n v="0"/>
    <n v="0"/>
    <n v="0"/>
    <n v="0"/>
    <n v="0"/>
    <n v="0"/>
    <n v="0"/>
    <n v="1"/>
    <s v=""/>
    <s v="Oui"/>
    <s v=""/>
    <s v="Nourriture"/>
    <n v="1"/>
    <n v="0"/>
    <n v="0"/>
    <n v="0"/>
    <n v="0"/>
    <n v="0"/>
    <n v="0"/>
    <s v=""/>
    <s v=""/>
    <s v=""/>
    <s v=""/>
    <s v=""/>
    <s v=""/>
    <s v=""/>
    <s v=""/>
    <s v=""/>
    <s v=""/>
    <s v=""/>
    <s v=""/>
    <s v=""/>
    <s v=""/>
    <s v=""/>
    <s v=""/>
    <s v=""/>
    <s v=""/>
    <s v=""/>
    <s v=""/>
    <s v=""/>
    <s v=""/>
    <s v=""/>
  </r>
  <r>
    <s v="2021-07-24"/>
    <x v="0"/>
    <x v="0"/>
    <s v="CWW-02"/>
    <x v="0"/>
    <x v="0"/>
    <x v="0"/>
    <s v="Terre-noire"/>
    <s v="Marché de Terre Noire"/>
    <x v="0"/>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Papier toilette Serviettes hygiéniques Savon pour se laver"/>
    <n v="0"/>
    <n v="1"/>
    <n v="1"/>
    <n v="1"/>
    <n v="1"/>
    <n v="0"/>
    <n v="0"/>
    <n v="1"/>
    <n v="0"/>
    <s v=""/>
    <s v=""/>
    <s v=""/>
    <s v=""/>
    <s v=""/>
    <s v=""/>
    <s v=""/>
    <s v=""/>
    <n v="15"/>
    <s v="Je ne sais pas, je ne souhaite pas répondre"/>
    <n v="20"/>
    <s v="Oui"/>
    <s v=""/>
    <s v=""/>
    <s v=""/>
    <s v=""/>
    <s v=""/>
    <s v=""/>
    <s v=""/>
    <s v=""/>
    <s v=""/>
    <s v=""/>
    <s v=""/>
    <s v="Oui"/>
    <n v="25"/>
    <s v=""/>
    <s v=""/>
    <n v="25"/>
    <s v="Oui"/>
    <s v="Oui"/>
    <n v="75"/>
    <s v=""/>
    <s v=""/>
    <n v="75"/>
    <s v="Oui"/>
    <s v="Oui"/>
    <n v="75"/>
    <s v=""/>
    <s v=""/>
    <s v=""/>
    <n v="75"/>
    <s v="Oui"/>
    <s v=""/>
    <s v=""/>
    <s v=""/>
    <s v=""/>
    <s v=""/>
    <s v=""/>
    <s v=""/>
    <s v=""/>
    <s v=""/>
    <s v=""/>
    <s v=""/>
    <s v=""/>
    <s v="Oui"/>
    <s v="Pas assez d'argent"/>
    <n v="0"/>
    <n v="0"/>
    <n v="0"/>
    <n v="0"/>
    <n v="1"/>
    <n v="0"/>
    <n v="0"/>
    <n v="0"/>
    <n v="0"/>
    <n v="0"/>
    <n v="0"/>
    <n v="0"/>
    <n v="0"/>
    <s v=""/>
    <s v="Dentifrice Papier toilette"/>
    <n v="0"/>
    <n v="0"/>
    <n v="1"/>
    <n v="1"/>
    <n v="0"/>
    <n v="0"/>
    <n v="0"/>
    <n v="0"/>
    <n v="0"/>
    <s v="Oui"/>
    <s v="Oui"/>
    <s v="Oui"/>
    <s v="Ouest"/>
    <s v="Meme"/>
    <s v="Tabarre"/>
    <s v="Différent"/>
    <s v=""/>
    <s v=""/>
    <s v=""/>
    <s v=""/>
    <s v=""/>
    <s v=""/>
    <s v=""/>
    <s v=""/>
    <s v=""/>
    <s v=""/>
    <s v=""/>
    <s v=""/>
    <s v=""/>
    <s v=""/>
    <s v=""/>
    <s v=""/>
    <s v=""/>
    <s v=""/>
    <s v=""/>
    <s v=""/>
    <s v=""/>
    <s v=""/>
    <s v=""/>
    <s v=""/>
    <s v=""/>
    <s v=""/>
    <s v=""/>
    <s v=""/>
    <s v=""/>
    <s v=""/>
    <s v=""/>
    <s v=""/>
    <s v=""/>
    <s v=""/>
    <s v=""/>
    <s v=""/>
    <s v=""/>
    <s v="Non"/>
    <s v=""/>
    <s v=""/>
    <s v=""/>
    <s v=""/>
    <s v=""/>
    <s v=""/>
    <s v=""/>
    <s v=""/>
    <s v="Aucune préoccupation particulière"/>
    <n v="0"/>
    <n v="0"/>
    <n v="0"/>
    <n v="0"/>
    <n v="0"/>
    <n v="1"/>
    <n v="0"/>
    <n v="0"/>
    <s v=""/>
    <s v="Non"/>
    <s v=""/>
    <s v=""/>
    <s v=""/>
    <s v=""/>
    <s v=""/>
    <s v=""/>
    <s v=""/>
    <s v=""/>
    <s v=""/>
    <s v=""/>
    <s v=""/>
    <s v=""/>
    <s v=""/>
    <s v=""/>
    <s v=""/>
    <s v=""/>
    <s v=""/>
    <s v=""/>
    <s v=""/>
    <s v=""/>
    <s v=""/>
    <s v=""/>
    <s v=""/>
    <s v=""/>
    <s v=""/>
    <s v=""/>
    <s v=""/>
    <s v=""/>
    <s v=""/>
    <s v=""/>
    <s v=""/>
    <s v=""/>
  </r>
  <r>
    <s v="2021-07-24"/>
    <x v="0"/>
    <x v="0"/>
    <s v="CWW-02"/>
    <x v="0"/>
    <x v="0"/>
    <x v="0"/>
    <s v="Terre-noire"/>
    <s v="Marché de Terre Noire"/>
    <x v="0"/>
    <s v="Enquête auprès d'un marchand"/>
    <s v="Femme"/>
    <s v=""/>
    <s v=""/>
    <s v="Détaillant sur une table"/>
    <s v=""/>
    <s v="Nourriture Produits d'hygiène et assainissement"/>
    <n v="1"/>
    <n v="1"/>
    <n v="0"/>
    <n v="0"/>
    <n v="0"/>
    <n v="0"/>
    <n v="0"/>
    <s v="nourriture"/>
    <s v="Nourriture "/>
    <s v="En espèces (Gourde) En espèces (Dollar)"/>
    <n v="1"/>
    <n v="1"/>
    <n v="0"/>
    <n v="0"/>
    <n v="0"/>
    <n v="0"/>
    <n v="0"/>
    <n v="0"/>
    <n v="0"/>
    <n v="0"/>
    <s v=""/>
    <s v="Oui, il y a moins de commerçants par rapport au mois passé"/>
    <s v="Plus de 60"/>
    <s v="Farine de blé blanche Riz Maïs (moulu) Sucre Haricot noir Haricot rouge Huile végétale"/>
    <n v="1"/>
    <n v="1"/>
    <n v="1"/>
    <n v="1"/>
    <n v="1"/>
    <n v="1"/>
    <n v="1"/>
    <n v="0"/>
    <s v="Oui je connais le prix de mes produits en grosse marmite"/>
    <n v="150"/>
    <s v="Non"/>
    <n v="275"/>
    <n v="105.76923076923001"/>
    <s v="Oui"/>
    <n v="250"/>
    <n v="108.695652173913"/>
    <s v="Oui"/>
    <n v="350"/>
    <n v="120.689655172413"/>
    <s v="Oui"/>
    <n v="600"/>
    <n v="250"/>
    <s v="Non"/>
    <n v="750"/>
    <n v="312.5"/>
    <s v="Non"/>
    <s v="Bidon/Bouteille fermée."/>
    <s v="Oui"/>
    <n v="850"/>
    <s v=""/>
    <s v=""/>
    <s v=""/>
    <s v=""/>
    <s v=""/>
    <s v=""/>
    <s v="NA"/>
    <n v="850"/>
    <s v="Oui"/>
    <s v="Non"/>
    <s v=""/>
    <s v=""/>
    <s v=""/>
    <s v=""/>
    <s v=""/>
    <s v=""/>
    <s v=""/>
    <s v=""/>
    <s v=""/>
    <s v=""/>
    <s v=""/>
    <s v=""/>
    <s v=""/>
    <s v=""/>
    <s v=""/>
    <s v=""/>
    <s v=""/>
    <s v=""/>
    <s v=""/>
    <s v=""/>
    <s v=""/>
    <s v=""/>
    <s v=""/>
    <s v=""/>
    <s v=""/>
    <s v="Non"/>
    <s v="Oui"/>
    <s v="Oui"/>
    <s v="Ouest"/>
    <s v="Meme"/>
    <s v="Cité Soleil"/>
    <s v="Meme"/>
    <s v="Savon lessive Papier toilette Serviettes hygiéniques Chlore en grain (nettoyage)"/>
    <n v="1"/>
    <n v="0"/>
    <n v="0"/>
    <n v="1"/>
    <n v="1"/>
    <n v="0"/>
    <n v="1"/>
    <n v="0"/>
    <n v="0"/>
    <s v="Oui"/>
    <n v="40"/>
    <n v="40"/>
    <s v=""/>
    <s v=""/>
    <s v=""/>
    <n v="40"/>
    <s v="Non"/>
    <s v=""/>
    <s v=""/>
    <n v="25"/>
    <s v="Oui"/>
    <s v=""/>
    <s v=""/>
    <s v=""/>
    <s v=""/>
    <s v=""/>
    <s v=""/>
    <s v=""/>
    <s v=""/>
    <s v=""/>
    <s v=""/>
    <s v=""/>
    <s v=""/>
    <s v=""/>
    <s v=""/>
    <s v=""/>
    <s v=""/>
    <s v=""/>
    <s v=""/>
    <s v=""/>
    <s v=""/>
    <s v=""/>
    <s v=""/>
    <s v=""/>
    <s v="Oui"/>
    <n v="75"/>
    <s v=""/>
    <s v=""/>
    <s v=""/>
    <n v="75"/>
    <s v="Oui"/>
    <s v="Oui"/>
    <s v=""/>
    <n v="10"/>
    <s v=""/>
    <s v=""/>
    <s v=""/>
    <s v=""/>
    <s v=""/>
    <s v=""/>
    <s v="Oui"/>
    <s v="NA"/>
    <n v="10"/>
    <s v="Non"/>
    <s v=""/>
    <s v=""/>
    <s v=""/>
    <s v=""/>
    <s v=""/>
    <s v=""/>
    <s v=""/>
    <s v=""/>
    <s v=""/>
    <s v=""/>
    <s v=""/>
    <s v=""/>
    <s v=""/>
    <s v=""/>
    <s v=""/>
    <s v=""/>
    <s v=""/>
    <s v=""/>
    <s v=""/>
    <s v=""/>
    <s v=""/>
    <s v=""/>
    <s v=""/>
    <s v=""/>
    <s v=""/>
    <s v="Non"/>
    <s v="Oui"/>
    <s v="Oui"/>
    <s v="Ouest"/>
    <s v="Meme"/>
    <s v="Cité Soleil"/>
    <s v="Meme"/>
    <s v=""/>
    <s v=""/>
    <s v=""/>
    <s v=""/>
    <s v=""/>
    <s v=""/>
    <s v=""/>
    <s v=""/>
    <s v=""/>
    <s v=""/>
    <s v=""/>
    <s v=""/>
    <s v=""/>
    <s v=""/>
    <s v=""/>
    <s v=""/>
    <s v=""/>
    <s v=""/>
    <s v=""/>
    <s v=""/>
    <s v=""/>
    <s v=""/>
    <s v=""/>
    <s v=""/>
    <s v=""/>
    <s v=""/>
    <s v=""/>
    <s v=""/>
    <s v=""/>
    <s v=""/>
    <s v=""/>
    <s v=""/>
    <s v=""/>
    <s v=""/>
    <s v=""/>
    <s v=""/>
    <s v=""/>
    <s v="Non"/>
    <s v=""/>
    <s v=""/>
    <s v=""/>
    <s v=""/>
    <s v=""/>
    <s v=""/>
    <s v=""/>
    <s v=""/>
    <s v="Aucune préoccupation particulière"/>
    <n v="0"/>
    <n v="0"/>
    <n v="0"/>
    <n v="0"/>
    <n v="0"/>
    <n v="1"/>
    <n v="0"/>
    <n v="0"/>
    <s v=""/>
    <s v="Non"/>
    <s v=""/>
    <s v=""/>
    <s v=""/>
    <s v=""/>
    <s v=""/>
    <s v=""/>
    <s v=""/>
    <s v=""/>
    <s v=""/>
    <s v=""/>
    <s v=""/>
    <s v=""/>
    <s v=""/>
    <s v=""/>
    <s v=""/>
    <s v=""/>
    <s v=""/>
    <s v=""/>
    <s v=""/>
    <s v=""/>
    <s v=""/>
    <s v=""/>
    <s v=""/>
    <s v=""/>
    <s v=""/>
    <s v=""/>
    <s v=""/>
    <s v=""/>
    <s v=""/>
    <s v=""/>
    <s v=""/>
    <s v=""/>
  </r>
  <r>
    <s v="2021-07-24"/>
    <x v="0"/>
    <x v="0"/>
    <s v="CWW-01"/>
    <x v="0"/>
    <x v="0"/>
    <x v="0"/>
    <s v="Terre-noire"/>
    <s v="Marché de Terre Noire"/>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C'est le moins cher"/>
    <s v=""/>
    <s v="Moins de 15 min au total"/>
    <s v="gros bidon de 5 gallons (18,9 L)"/>
    <s v="5gal"/>
    <s v="bidon ki vo 5 galon (18,9L)"/>
    <s v=""/>
    <s v=""/>
    <s v=""/>
    <s v=""/>
    <s v=""/>
    <n v="30"/>
    <n v="6"/>
    <s v=""/>
    <s v="NA"/>
    <n v="6"/>
  </r>
  <r>
    <s v="2021-07-24"/>
    <x v="0"/>
    <x v="0"/>
    <s v="CWW-01"/>
    <x v="0"/>
    <x v="0"/>
    <x v="0"/>
    <s v="Terre-noire"/>
    <s v="Marché de Terre Noire"/>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source aménagée (borne fontaine, pompe, etc.)"/>
    <s v=""/>
    <s v="source"/>
    <s v="tiyo piblik (bòn fontèn, Pi avèk ponp manyèl,...)"/>
    <s v="source aménagée (borne fontaine, pompe, etc.)"/>
    <s v="Il n'y a pas d'autres options dans ma zone"/>
    <s v=""/>
    <s v="Moins de 15 min au total"/>
    <s v="Autres (précisez)"/>
    <s v="autre"/>
    <s v="Autres (précisez)"/>
    <s v=""/>
    <s v="Gallon"/>
    <s v="gallon"/>
    <s v="Galon"/>
    <n v="5"/>
    <s v=""/>
    <s v="NA"/>
    <n v="0"/>
    <n v="0"/>
    <n v="0"/>
  </r>
  <r>
    <s v="2021-07-24"/>
    <x v="0"/>
    <x v="0"/>
    <s v="CWW-01"/>
    <x v="0"/>
    <x v="0"/>
    <x v="0"/>
    <s v="Terre-noire"/>
    <s v="Marché de Terre Noire"/>
    <x v="0"/>
    <s v="Enquête auprès d'un marchand"/>
    <s v="Femme"/>
    <s v=""/>
    <s v=""/>
    <s v="Détaillant avec boutique"/>
    <s v=""/>
    <s v="Nourriture"/>
    <n v="1"/>
    <n v="0"/>
    <n v="0"/>
    <n v="0"/>
    <n v="0"/>
    <n v="0"/>
    <n v="0"/>
    <s v="nourriture"/>
    <s v="Nourriture "/>
    <s v="En espèces (Gourde) Paiement mobile (téléphone)"/>
    <n v="1"/>
    <n v="0"/>
    <n v="1"/>
    <n v="0"/>
    <n v="0"/>
    <n v="0"/>
    <n v="0"/>
    <n v="0"/>
    <n v="0"/>
    <n v="0"/>
    <s v=""/>
    <s v="Oui, il y a plus de commerçants par rapport au mois passé"/>
    <s v="Entre 21 et 60"/>
    <s v="Farine de blé blanche Riz Maïs (moulu) Sucre Haricot noir Haricot rouge Huile végétale"/>
    <n v="1"/>
    <n v="1"/>
    <n v="1"/>
    <n v="1"/>
    <n v="1"/>
    <n v="1"/>
    <n v="1"/>
    <n v="0"/>
    <s v="Oui je connais le prix de mes produits en grosse marmite"/>
    <n v="150"/>
    <s v="Non"/>
    <n v="300"/>
    <n v="115.384615384615"/>
    <s v="Oui"/>
    <n v="250"/>
    <n v="108.695652173913"/>
    <s v="Oui"/>
    <n v="300"/>
    <n v="103.448275862068"/>
    <s v="Oui"/>
    <n v="600"/>
    <n v="250"/>
    <s v="Non"/>
    <n v="650"/>
    <n v="270.83333333333297"/>
    <s v="Oui"/>
    <s v="Bidon/Bouteille fermée."/>
    <s v="Oui"/>
    <n v="600"/>
    <s v=""/>
    <s v=""/>
    <s v=""/>
    <s v=""/>
    <s v=""/>
    <s v=""/>
    <s v="NA"/>
    <n v="600"/>
    <s v="Non"/>
    <s v="Oui"/>
    <s v="Produit épuisé car beaucoup de personnes ont acheté"/>
    <n v="0"/>
    <n v="0"/>
    <n v="0"/>
    <n v="0"/>
    <n v="0"/>
    <n v="0"/>
    <n v="0"/>
    <n v="0"/>
    <n v="0"/>
    <n v="0"/>
    <n v="1"/>
    <n v="0"/>
    <n v="0"/>
    <n v="0"/>
    <s v=""/>
    <s v="Riz Farine de blé blanche Sucre"/>
    <n v="1"/>
    <n v="1"/>
    <n v="0"/>
    <n v="1"/>
    <n v="0"/>
    <n v="0"/>
    <n v="0"/>
    <n v="0"/>
    <s v="Non"/>
    <s v="Oui"/>
    <s v="Oui"/>
    <s v="Ouest"/>
    <s v="Meme"/>
    <s v="Cité Solei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Vols ou pillages"/>
    <n v="1"/>
    <n v="0"/>
    <n v="0"/>
    <n v="0"/>
    <n v="0"/>
    <n v="0"/>
    <s v=""/>
    <s v="Difficultés pour se réapprovisionner en marchandises"/>
    <n v="0"/>
    <n v="0"/>
    <n v="0"/>
    <n v="1"/>
    <n v="0"/>
    <n v="0"/>
    <n v="0"/>
    <n v="0"/>
    <s v=""/>
    <s v="Oui"/>
    <s v=""/>
    <s v="Nourriture"/>
    <n v="1"/>
    <n v="0"/>
    <n v="0"/>
    <n v="0"/>
    <n v="0"/>
    <n v="0"/>
    <n v="0"/>
    <s v=""/>
    <s v=""/>
    <s v=""/>
    <s v=""/>
    <s v=""/>
    <s v=""/>
    <s v=""/>
    <s v=""/>
    <s v=""/>
    <s v=""/>
    <s v=""/>
    <s v=""/>
    <s v=""/>
    <s v=""/>
    <s v=""/>
    <s v=""/>
    <s v=""/>
    <s v=""/>
    <s v=""/>
    <s v=""/>
    <s v=""/>
    <s v=""/>
    <s v=""/>
  </r>
  <r>
    <s v="2021-07-24"/>
    <x v="0"/>
    <x v="0"/>
    <s v="CWW-01"/>
    <x v="0"/>
    <x v="0"/>
    <x v="0"/>
    <s v="Terre-noire"/>
    <s v="Marché de Terre Noire"/>
    <x v="0"/>
    <s v="Enquête auprès d'un marchand"/>
    <s v="Homme"/>
    <s v=""/>
    <s v=""/>
    <s v="Détaillant avec boutique"/>
    <s v=""/>
    <s v="Nourriture"/>
    <n v="1"/>
    <n v="0"/>
    <n v="0"/>
    <n v="0"/>
    <n v="0"/>
    <n v="0"/>
    <n v="0"/>
    <s v="nourriture"/>
    <s v="Nourriture "/>
    <s v="En espèces (Gourde) Paiement mobile (téléphone) Coupon"/>
    <n v="1"/>
    <n v="0"/>
    <n v="1"/>
    <n v="0"/>
    <n v="0"/>
    <n v="0"/>
    <n v="1"/>
    <n v="0"/>
    <n v="0"/>
    <n v="0"/>
    <s v=""/>
    <s v="Oui, il y a plus de commerçants par rapport au mois passé"/>
    <s v="Entre 21 et 60"/>
    <s v="Farine de blé blanche Riz Maïs (moulu) Sucre Haricot noir Haricot rouge Huile végétale"/>
    <n v="1"/>
    <n v="1"/>
    <n v="1"/>
    <n v="1"/>
    <n v="1"/>
    <n v="1"/>
    <n v="1"/>
    <n v="0"/>
    <s v="Oui je connais le prix de mes produits en grosse marmite"/>
    <n v="150"/>
    <s v="Non"/>
    <n v="250"/>
    <n v="96.153846153846104"/>
    <s v="Oui"/>
    <n v="250"/>
    <n v="108.695652173913"/>
    <s v="Oui"/>
    <n v="350"/>
    <n v="120.689655172413"/>
    <s v="Oui"/>
    <n v="650"/>
    <n v="270.83333333333297"/>
    <s v="Oui"/>
    <n v="650"/>
    <n v="270.83333333333297"/>
    <s v="Oui"/>
    <s v="Bidon/Bouteille fermée."/>
    <s v="Oui"/>
    <n v="850"/>
    <s v=""/>
    <s v=""/>
    <s v=""/>
    <s v=""/>
    <s v=""/>
    <s v=""/>
    <s v="NA"/>
    <n v="850"/>
    <s v="Oui"/>
    <s v="Oui"/>
    <s v="Article indisponible chez les fournisseurs Produit épuisé car beaucoup de personnes ont acheté"/>
    <n v="0"/>
    <n v="0"/>
    <n v="0"/>
    <n v="0"/>
    <n v="0"/>
    <n v="0"/>
    <n v="0"/>
    <n v="1"/>
    <n v="0"/>
    <n v="0"/>
    <n v="1"/>
    <n v="0"/>
    <n v="0"/>
    <n v="0"/>
    <s v=""/>
    <s v="Riz Maïs (moulu) Huile végétale Sucre"/>
    <n v="0"/>
    <n v="1"/>
    <n v="1"/>
    <n v="1"/>
    <n v="0"/>
    <n v="0"/>
    <n v="1"/>
    <n v="0"/>
    <s v="Non"/>
    <s v="Oui"/>
    <s v="Oui"/>
    <s v="Ouest"/>
    <s v="Meme"/>
    <s v="Cité Solei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Risques d'être exposé à la violence"/>
    <n v="0"/>
    <n v="0"/>
    <n v="0"/>
    <n v="0"/>
    <n v="1"/>
    <n v="0"/>
    <n v="0"/>
    <n v="0"/>
    <s v=""/>
    <s v="Oui"/>
    <s v=""/>
    <s v="Nourriture"/>
    <n v="1"/>
    <n v="0"/>
    <n v="0"/>
    <n v="0"/>
    <n v="0"/>
    <n v="0"/>
    <n v="0"/>
    <s v=""/>
    <s v=""/>
    <s v=""/>
    <s v=""/>
    <s v=""/>
    <s v=""/>
    <s v=""/>
    <s v=""/>
    <s v=""/>
    <s v=""/>
    <s v=""/>
    <s v=""/>
    <s v=""/>
    <s v=""/>
    <s v=""/>
    <s v=""/>
    <s v=""/>
    <s v=""/>
    <s v=""/>
    <s v=""/>
    <s v=""/>
    <s v=""/>
    <s v=""/>
  </r>
  <r>
    <s v="2021-07-24"/>
    <x v="0"/>
    <x v="0"/>
    <s v="CWW-01"/>
    <x v="0"/>
    <x v="0"/>
    <x v="0"/>
    <s v="Terre-noire"/>
    <s v="Marché de Terre Noire"/>
    <x v="0"/>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Je ne sais pas / Je ne souhaite pas répondre"/>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Serviettes hygiéniques Savon pour se laver"/>
    <n v="0"/>
    <n v="1"/>
    <n v="1"/>
    <n v="0"/>
    <n v="1"/>
    <n v="0"/>
    <n v="0"/>
    <n v="1"/>
    <n v="0"/>
    <s v=""/>
    <s v=""/>
    <s v=""/>
    <s v=""/>
    <s v=""/>
    <s v=""/>
    <s v=""/>
    <s v=""/>
    <n v="25"/>
    <s v="Je ne sais pas, je ne souhaite pas répondre"/>
    <s v=""/>
    <s v=""/>
    <s v=""/>
    <s v=""/>
    <s v=""/>
    <s v=""/>
    <s v=""/>
    <s v=""/>
    <s v=""/>
    <s v=""/>
    <s v=""/>
    <s v=""/>
    <s v=""/>
    <s v="Oui"/>
    <n v="25"/>
    <s v=""/>
    <s v=""/>
    <n v="25"/>
    <s v="Je ne sais pas, je ne souhaite pas répondre"/>
    <s v="Oui"/>
    <n v="100"/>
    <s v=""/>
    <s v=""/>
    <n v="100"/>
    <s v="Je ne sais pas, je ne souhaite pas répondre"/>
    <s v="Oui"/>
    <n v="75"/>
    <s v=""/>
    <s v=""/>
    <s v=""/>
    <n v="75"/>
    <s v="Je ne sais pas, je ne souhaite pas répondre"/>
    <s v=""/>
    <s v=""/>
    <s v=""/>
    <s v=""/>
    <s v=""/>
    <s v=""/>
    <s v=""/>
    <s v=""/>
    <s v=""/>
    <s v=""/>
    <s v=""/>
    <s v=""/>
    <s v="Oui"/>
    <s v="Produit épuisé car beaucoup de personnes ont acheté"/>
    <n v="0"/>
    <n v="0"/>
    <n v="0"/>
    <n v="0"/>
    <n v="0"/>
    <n v="0"/>
    <n v="0"/>
    <n v="0"/>
    <n v="0"/>
    <n v="1"/>
    <n v="0"/>
    <n v="0"/>
    <n v="0"/>
    <s v=""/>
    <s v="Brosse à dent Serviettes hygiéniques"/>
    <n v="0"/>
    <n v="1"/>
    <n v="0"/>
    <n v="0"/>
    <n v="1"/>
    <n v="0"/>
    <n v="0"/>
    <n v="0"/>
    <n v="0"/>
    <s v="Non"/>
    <s v="Non"/>
    <s v="Oui"/>
    <s v="Ouest"/>
    <s v="Meme"/>
    <s v="Tabarre"/>
    <s v="Différent"/>
    <s v=""/>
    <s v=""/>
    <s v=""/>
    <s v=""/>
    <s v=""/>
    <s v=""/>
    <s v=""/>
    <s v=""/>
    <s v=""/>
    <s v=""/>
    <s v=""/>
    <s v=""/>
    <s v=""/>
    <s v=""/>
    <s v=""/>
    <s v=""/>
    <s v=""/>
    <s v=""/>
    <s v=""/>
    <s v=""/>
    <s v=""/>
    <s v=""/>
    <s v=""/>
    <s v=""/>
    <s v=""/>
    <s v=""/>
    <s v=""/>
    <s v=""/>
    <s v=""/>
    <s v=""/>
    <s v=""/>
    <s v=""/>
    <s v=""/>
    <s v=""/>
    <s v=""/>
    <s v=""/>
    <s v=""/>
    <s v="Non"/>
    <s v=""/>
    <s v=""/>
    <s v=""/>
    <s v=""/>
    <s v=""/>
    <s v=""/>
    <s v=""/>
    <s v=""/>
    <s v="Je ne sais pas, je ne souhaite pas répondre"/>
    <n v="0"/>
    <n v="0"/>
    <n v="0"/>
    <n v="0"/>
    <n v="0"/>
    <n v="0"/>
    <n v="0"/>
    <n v="1"/>
    <s v=""/>
    <s v="Non"/>
    <s v=""/>
    <s v=""/>
    <s v=""/>
    <s v=""/>
    <s v=""/>
    <s v=""/>
    <s v=""/>
    <s v=""/>
    <s v=""/>
    <s v=""/>
    <s v=""/>
    <s v=""/>
    <s v=""/>
    <s v=""/>
    <s v=""/>
    <s v=""/>
    <s v=""/>
    <s v=""/>
    <s v=""/>
    <s v=""/>
    <s v=""/>
    <s v=""/>
    <s v=""/>
    <s v=""/>
    <s v=""/>
    <s v=""/>
    <s v=""/>
    <s v=""/>
    <s v=""/>
    <s v=""/>
    <s v=""/>
    <s v=""/>
  </r>
  <r>
    <s v="2021-07-24"/>
    <x v="0"/>
    <x v="0"/>
    <s v="CWW-01"/>
    <x v="0"/>
    <x v="0"/>
    <x v="0"/>
    <s v="Terre-noire"/>
    <s v="Marché de Terre Noire"/>
    <x v="0"/>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Je ne sais pas / Je ne souhaite pas répondre"/>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Serviettes hygiéniques Savon pour se laver"/>
    <n v="0"/>
    <n v="1"/>
    <n v="1"/>
    <n v="0"/>
    <n v="1"/>
    <n v="0"/>
    <n v="0"/>
    <n v="1"/>
    <n v="0"/>
    <s v=""/>
    <s v=""/>
    <s v=""/>
    <s v=""/>
    <s v=""/>
    <s v=""/>
    <s v=""/>
    <s v=""/>
    <n v="25"/>
    <s v="Oui"/>
    <s v=""/>
    <s v=""/>
    <s v=""/>
    <s v=""/>
    <s v=""/>
    <s v=""/>
    <s v=""/>
    <s v=""/>
    <s v=""/>
    <s v=""/>
    <s v=""/>
    <s v=""/>
    <s v=""/>
    <s v="Oui"/>
    <n v="25"/>
    <s v=""/>
    <s v=""/>
    <n v="25"/>
    <s v="Oui"/>
    <s v="Oui"/>
    <n v="100"/>
    <s v=""/>
    <s v=""/>
    <n v="100"/>
    <s v="Non"/>
    <s v="Oui"/>
    <n v="75"/>
    <s v=""/>
    <s v=""/>
    <s v=""/>
    <n v="75"/>
    <s v="Je ne sais pas, je ne souhaite pas répondre"/>
    <s v=""/>
    <s v=""/>
    <s v=""/>
    <s v=""/>
    <s v=""/>
    <s v=""/>
    <s v=""/>
    <s v=""/>
    <s v=""/>
    <s v=""/>
    <s v=""/>
    <s v=""/>
    <s v="Oui"/>
    <s v="Produit épuisé car beaucoup de personnes ont acheté"/>
    <n v="0"/>
    <n v="0"/>
    <n v="0"/>
    <n v="0"/>
    <n v="0"/>
    <n v="0"/>
    <n v="0"/>
    <n v="0"/>
    <n v="0"/>
    <n v="1"/>
    <n v="0"/>
    <n v="0"/>
    <n v="0"/>
    <s v=""/>
    <s v="Serviettes hygiéniques"/>
    <n v="0"/>
    <n v="0"/>
    <n v="0"/>
    <n v="0"/>
    <n v="1"/>
    <n v="0"/>
    <n v="0"/>
    <n v="0"/>
    <n v="0"/>
    <s v="Non"/>
    <s v="Non"/>
    <s v="Oui"/>
    <s v="Ouest"/>
    <s v="Meme"/>
    <s v="Cité Soleil"/>
    <s v="Meme"/>
    <s v=""/>
    <s v=""/>
    <s v=""/>
    <s v=""/>
    <s v=""/>
    <s v=""/>
    <s v=""/>
    <s v=""/>
    <s v=""/>
    <s v=""/>
    <s v=""/>
    <s v=""/>
    <s v=""/>
    <s v=""/>
    <s v=""/>
    <s v=""/>
    <s v=""/>
    <s v=""/>
    <s v=""/>
    <s v=""/>
    <s v=""/>
    <s v=""/>
    <s v=""/>
    <s v=""/>
    <s v=""/>
    <s v=""/>
    <s v=""/>
    <s v=""/>
    <s v=""/>
    <s v=""/>
    <s v=""/>
    <s v=""/>
    <s v=""/>
    <s v=""/>
    <s v=""/>
    <s v=""/>
    <s v=""/>
    <s v="Non"/>
    <s v=""/>
    <s v=""/>
    <s v=""/>
    <s v=""/>
    <s v=""/>
    <s v=""/>
    <s v=""/>
    <s v=""/>
    <s v="Risques de vols ou pillages"/>
    <n v="1"/>
    <n v="0"/>
    <n v="0"/>
    <n v="0"/>
    <n v="0"/>
    <n v="0"/>
    <n v="0"/>
    <n v="0"/>
    <s v=""/>
    <s v="Oui"/>
    <s v=""/>
    <s v="Produits d'hygiène et assainissement"/>
    <n v="0"/>
    <n v="1"/>
    <n v="0"/>
    <n v="0"/>
    <n v="0"/>
    <n v="0"/>
    <n v="0"/>
    <s v=""/>
    <s v=""/>
    <s v=""/>
    <s v=""/>
    <s v=""/>
    <s v=""/>
    <s v=""/>
    <s v=""/>
    <s v=""/>
    <s v=""/>
    <s v=""/>
    <s v=""/>
    <s v=""/>
    <s v=""/>
    <s v=""/>
    <s v=""/>
    <s v=""/>
    <s v=""/>
    <s v=""/>
    <s v=""/>
    <s v=""/>
    <s v=""/>
    <s v=""/>
  </r>
  <r>
    <s v="2021-07-22"/>
    <x v="5"/>
    <x v="5"/>
    <s v="nord_5661"/>
    <x v="3"/>
    <x v="5"/>
    <x v="5"/>
    <s v="Limonade"/>
    <s v="Marché principal de Limonade"/>
    <x v="0"/>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50"/>
    <s v="Non"/>
    <s v="Non"/>
    <s v=""/>
    <s v=""/>
    <s v=""/>
    <s v=""/>
    <s v=""/>
    <s v=""/>
    <s v=""/>
    <s v=""/>
    <s v="Augmentation des prix Difficultés pour se réapprovisionner en marchandises"/>
    <n v="0"/>
    <n v="0"/>
    <n v="1"/>
    <n v="1"/>
    <n v="0"/>
    <n v="0"/>
    <n v="0"/>
    <n v="0"/>
    <s v=""/>
    <s v="Oui"/>
    <s v=""/>
    <s v="Charbon de bois"/>
    <n v="0"/>
    <n v="0"/>
    <n v="0"/>
    <n v="0"/>
    <n v="0"/>
    <n v="1"/>
    <n v="0"/>
    <s v=""/>
    <s v=""/>
    <s v=""/>
    <s v=""/>
    <s v=""/>
    <s v=""/>
    <s v=""/>
    <s v=""/>
    <s v=""/>
    <s v=""/>
    <s v=""/>
    <s v=""/>
    <s v=""/>
    <s v=""/>
    <s v=""/>
    <s v=""/>
    <s v=""/>
    <s v=""/>
    <s v=""/>
    <s v=""/>
    <s v=""/>
    <s v=""/>
    <s v=""/>
  </r>
  <r>
    <s v="2021-07-22"/>
    <x v="5"/>
    <x v="5"/>
    <s v="nord_5661"/>
    <x v="3"/>
    <x v="5"/>
    <x v="5"/>
    <s v="Limonade"/>
    <s v="Marché principal de Limonade"/>
    <x v="0"/>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50"/>
    <s v="Non"/>
    <s v="Non"/>
    <s v=""/>
    <s v=""/>
    <s v=""/>
    <s v=""/>
    <s v=""/>
    <s v=""/>
    <s v=""/>
    <s v=""/>
    <s v="Risques de vols ou pillages"/>
    <n v="1"/>
    <n v="0"/>
    <n v="0"/>
    <n v="0"/>
    <n v="0"/>
    <n v="0"/>
    <n v="0"/>
    <n v="0"/>
    <s v=""/>
    <s v="Oui"/>
    <s v=""/>
    <s v="Charbon de bois"/>
    <n v="0"/>
    <n v="0"/>
    <n v="0"/>
    <n v="0"/>
    <n v="0"/>
    <n v="1"/>
    <n v="0"/>
    <s v=""/>
    <s v=""/>
    <s v=""/>
    <s v=""/>
    <s v=""/>
    <s v=""/>
    <s v=""/>
    <s v=""/>
    <s v=""/>
    <s v=""/>
    <s v=""/>
    <s v=""/>
    <s v=""/>
    <s v=""/>
    <s v=""/>
    <s v=""/>
    <s v=""/>
    <s v=""/>
    <s v=""/>
    <s v=""/>
    <s v=""/>
    <s v=""/>
    <s v=""/>
  </r>
  <r>
    <s v="2021-07-21"/>
    <x v="5"/>
    <x v="5"/>
    <s v="nord_5661"/>
    <x v="3"/>
    <x v="5"/>
    <x v="5"/>
    <s v="Limonade"/>
    <s v="Marché principal de Limonade"/>
    <x v="0"/>
    <s v="Enquête auprès d'un marchand"/>
    <s v="Femme"/>
    <s v=""/>
    <s v=""/>
    <s v="Détaillant sur une table"/>
    <s v=""/>
    <s v="Nourriture"/>
    <n v="1"/>
    <n v="0"/>
    <n v="0"/>
    <n v="0"/>
    <n v="0"/>
    <n v="0"/>
    <n v="0"/>
    <s v="nourriture"/>
    <s v="Nourriture "/>
    <s v="En espèces (Gourde)"/>
    <n v="1"/>
    <n v="0"/>
    <n v="0"/>
    <n v="0"/>
    <n v="0"/>
    <n v="0"/>
    <n v="0"/>
    <n v="0"/>
    <n v="0"/>
    <n v="0"/>
    <s v=""/>
    <s v="Oui, il y a moins de commerçants par rapport au mois passé"/>
    <s v="Moins de 20"/>
    <s v="Farine de blé blanche Riz Maïs (moulu) Sucre Haricot noir Haricot rouge Huile végétale"/>
    <n v="1"/>
    <n v="1"/>
    <n v="1"/>
    <n v="1"/>
    <n v="1"/>
    <n v="1"/>
    <n v="1"/>
    <n v="0"/>
    <s v="Oui je connais le prix de mes produits en grosse marmite"/>
    <n v="140"/>
    <s v="Oui"/>
    <n v="350"/>
    <n v="134.61538461538399"/>
    <s v="Oui"/>
    <n v="350"/>
    <n v="152.173913043478"/>
    <s v="Oui"/>
    <n v="350"/>
    <n v="120.689655172413"/>
    <s v="Oui"/>
    <n v="700"/>
    <n v="291.666666666666"/>
    <s v="Non"/>
    <n v="900"/>
    <n v="375"/>
    <s v="Oui"/>
    <s v="Bidon/Bouteille fermée."/>
    <s v="Oui"/>
    <n v="800"/>
    <s v=""/>
    <s v=""/>
    <s v=""/>
    <s v=""/>
    <s v=""/>
    <s v=""/>
    <s v="NA"/>
    <n v="800"/>
    <s v="Non"/>
    <s v="Non"/>
    <s v=""/>
    <s v=""/>
    <s v=""/>
    <s v=""/>
    <s v=""/>
    <s v=""/>
    <s v=""/>
    <s v=""/>
    <s v=""/>
    <s v=""/>
    <s v=""/>
    <s v=""/>
    <s v=""/>
    <s v=""/>
    <s v=""/>
    <s v=""/>
    <s v=""/>
    <s v=""/>
    <s v=""/>
    <s v=""/>
    <s v=""/>
    <s v=""/>
    <s v=""/>
    <s v=""/>
    <s v=""/>
    <s v="Non"/>
    <s v="Non"/>
    <s v="Oui"/>
    <s v="Nord"/>
    <s v="Meme"/>
    <s v="Cap-Haïtien"/>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Augmentation des prix"/>
    <n v="0"/>
    <n v="0"/>
    <n v="1"/>
    <n v="0"/>
    <n v="0"/>
    <n v="0"/>
    <n v="0"/>
    <n v="0"/>
    <s v=""/>
    <s v="Je ne sais pas, je ne souhaite pas répondre"/>
    <s v=""/>
    <s v=""/>
    <s v=""/>
    <s v=""/>
    <s v=""/>
    <s v=""/>
    <s v=""/>
    <s v=""/>
    <s v=""/>
    <s v=""/>
    <s v=""/>
    <s v=""/>
    <s v=""/>
    <s v=""/>
    <s v=""/>
    <s v=""/>
    <s v=""/>
    <s v=""/>
    <s v=""/>
    <s v=""/>
    <s v=""/>
    <s v=""/>
    <s v=""/>
    <s v=""/>
    <s v=""/>
    <s v=""/>
    <s v=""/>
    <s v=""/>
    <s v=""/>
    <s v=""/>
    <s v=""/>
    <s v=""/>
  </r>
  <r>
    <s v="2021-07-21"/>
    <x v="5"/>
    <x v="5"/>
    <s v="nord_5661"/>
    <x v="3"/>
    <x v="5"/>
    <x v="5"/>
    <s v="Limonade"/>
    <s v="Marché principal de Limonade"/>
    <x v="0"/>
    <s v="Enquête auprès d'un marchand"/>
    <s v="Femme"/>
    <s v=""/>
    <s v=""/>
    <s v="Détaillant sur une table"/>
    <s v=""/>
    <s v="Nourriture"/>
    <n v="1"/>
    <n v="0"/>
    <n v="0"/>
    <n v="0"/>
    <n v="0"/>
    <n v="0"/>
    <n v="0"/>
    <s v="nourriture"/>
    <s v="Nourriture "/>
    <s v="En espèces (Gourde)"/>
    <n v="1"/>
    <n v="0"/>
    <n v="0"/>
    <n v="0"/>
    <n v="0"/>
    <n v="0"/>
    <n v="0"/>
    <n v="0"/>
    <n v="0"/>
    <n v="0"/>
    <s v=""/>
    <s v="Oui, il y a plus de commerçants par rapport au mois passé"/>
    <s v="Moins de 20"/>
    <s v="Farine de blé blanche Riz Maïs (moulu) Sucre Haricot noir Haricot rouge Huile végétale"/>
    <n v="1"/>
    <n v="1"/>
    <n v="1"/>
    <n v="1"/>
    <n v="1"/>
    <n v="1"/>
    <n v="1"/>
    <n v="0"/>
    <s v="Oui je connais le prix de mes produits en grosse marmite"/>
    <n v="150"/>
    <s v="Oui"/>
    <n v="350"/>
    <n v="134.61538461538399"/>
    <s v="Oui"/>
    <n v="280"/>
    <n v="121.739130434782"/>
    <s v="Oui"/>
    <n v="350"/>
    <n v="120.689655172413"/>
    <s v="Oui"/>
    <n v="700"/>
    <n v="291.666666666666"/>
    <s v="Oui"/>
    <n v="900"/>
    <n v="375"/>
    <s v="Oui"/>
    <s v="Bidon/Bouteille fermée."/>
    <s v="Oui"/>
    <n v="800"/>
    <s v=""/>
    <s v=""/>
    <s v=""/>
    <s v=""/>
    <s v=""/>
    <s v=""/>
    <s v="NA"/>
    <n v="800"/>
    <s v="Oui"/>
    <s v="Non"/>
    <s v=""/>
    <s v=""/>
    <s v=""/>
    <s v=""/>
    <s v=""/>
    <s v=""/>
    <s v=""/>
    <s v=""/>
    <s v=""/>
    <s v=""/>
    <s v=""/>
    <s v=""/>
    <s v=""/>
    <s v=""/>
    <s v=""/>
    <s v=""/>
    <s v=""/>
    <s v=""/>
    <s v=""/>
    <s v=""/>
    <s v=""/>
    <s v=""/>
    <s v=""/>
    <s v=""/>
    <s v=""/>
    <s v="Non"/>
    <s v="Non"/>
    <s v="Oui"/>
    <s v="Nord"/>
    <s v="Meme"/>
    <s v="Limonade"/>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Risques de vols ou pillages"/>
    <n v="1"/>
    <n v="0"/>
    <n v="0"/>
    <n v="0"/>
    <n v="0"/>
    <n v="0"/>
    <n v="0"/>
    <n v="0"/>
    <s v=""/>
    <s v="Oui"/>
    <s v=""/>
    <s v="Nourriture"/>
    <n v="1"/>
    <n v="0"/>
    <n v="0"/>
    <n v="0"/>
    <n v="0"/>
    <n v="0"/>
    <n v="0"/>
    <s v=""/>
    <s v=""/>
    <s v=""/>
    <s v=""/>
    <s v=""/>
    <s v=""/>
    <s v=""/>
    <s v=""/>
    <s v=""/>
    <s v=""/>
    <s v=""/>
    <s v=""/>
    <s v=""/>
    <s v=""/>
    <s v=""/>
    <s v=""/>
    <s v=""/>
    <s v=""/>
    <s v=""/>
    <s v=""/>
    <s v=""/>
    <s v=""/>
    <s v=""/>
  </r>
  <r>
    <s v="2021-07-21"/>
    <x v="5"/>
    <x v="5"/>
    <s v="nord_5661"/>
    <x v="3"/>
    <x v="5"/>
    <x v="5"/>
    <s v="Limonade"/>
    <s v="Marché principal de Limonade"/>
    <x v="0"/>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liquide (nettoyage) Chlore en grain (nettoyage) Savon pour se laver"/>
    <n v="1"/>
    <n v="1"/>
    <n v="1"/>
    <n v="1"/>
    <n v="1"/>
    <n v="1"/>
    <n v="1"/>
    <n v="1"/>
    <n v="0"/>
    <s v="Oui"/>
    <n v="35"/>
    <n v="35"/>
    <s v=""/>
    <s v=""/>
    <s v=""/>
    <n v="35"/>
    <s v="Non"/>
    <n v="15"/>
    <s v="Non"/>
    <n v="20"/>
    <s v="Non"/>
    <s v="Non"/>
    <s v=""/>
    <s v=""/>
    <s v="Mililitre"/>
    <s v="mililitre"/>
    <s v="mililit"/>
    <n v="100"/>
    <n v="10"/>
    <n v="100"/>
    <n v="100"/>
    <s v="Oui"/>
    <s v="Oui"/>
    <n v="15"/>
    <s v=""/>
    <s v=""/>
    <n v="15"/>
    <s v="Oui"/>
    <s v="Non"/>
    <s v=""/>
    <n v="150"/>
    <n v="75"/>
    <n v="42.5"/>
    <s v="Non"/>
    <s v="Oui"/>
    <n v="75"/>
    <s v=""/>
    <s v=""/>
    <s v=""/>
    <n v="75"/>
    <s v="Non"/>
    <s v="Oui"/>
    <s v=""/>
    <n v="5"/>
    <s v=""/>
    <s v=""/>
    <s v=""/>
    <s v=""/>
    <s v=""/>
    <s v=""/>
    <s v="Non"/>
    <s v="NA"/>
    <n v="5"/>
    <s v="Non"/>
    <s v=""/>
    <s v=""/>
    <s v=""/>
    <s v=""/>
    <s v=""/>
    <s v=""/>
    <s v=""/>
    <s v=""/>
    <s v=""/>
    <s v=""/>
    <s v=""/>
    <s v=""/>
    <s v=""/>
    <s v=""/>
    <s v=""/>
    <s v=""/>
    <s v=""/>
    <s v=""/>
    <s v=""/>
    <s v=""/>
    <s v=""/>
    <s v=""/>
    <s v=""/>
    <s v=""/>
    <s v=""/>
    <s v="Non"/>
    <s v="Non"/>
    <s v="Oui"/>
    <s v="Nord"/>
    <s v="Meme"/>
    <s v="Limonade"/>
    <s v="Meme"/>
    <s v=""/>
    <s v=""/>
    <s v=""/>
    <s v=""/>
    <s v=""/>
    <s v=""/>
    <s v=""/>
    <s v=""/>
    <s v=""/>
    <s v=""/>
    <s v=""/>
    <s v=""/>
    <s v=""/>
    <s v=""/>
    <s v=""/>
    <s v=""/>
    <s v=""/>
    <s v=""/>
    <s v=""/>
    <s v=""/>
    <s v=""/>
    <s v=""/>
    <s v=""/>
    <s v=""/>
    <s v=""/>
    <s v=""/>
    <s v=""/>
    <s v=""/>
    <s v=""/>
    <s v=""/>
    <s v=""/>
    <s v=""/>
    <s v=""/>
    <s v=""/>
    <s v=""/>
    <s v=""/>
    <s v=""/>
    <s v="Non"/>
    <s v=""/>
    <s v=""/>
    <s v=""/>
    <s v=""/>
    <s v=""/>
    <s v=""/>
    <s v=""/>
    <s v=""/>
    <s v="Risques de vols ou pillages Augmentation des prix"/>
    <n v="1"/>
    <n v="0"/>
    <n v="1"/>
    <n v="0"/>
    <n v="0"/>
    <n v="0"/>
    <n v="0"/>
    <n v="0"/>
    <s v=""/>
    <s v="Non"/>
    <s v=""/>
    <s v=""/>
    <s v=""/>
    <s v=""/>
    <s v=""/>
    <s v=""/>
    <s v=""/>
    <s v=""/>
    <s v=""/>
    <s v=""/>
    <s v=""/>
    <s v=""/>
    <s v=""/>
    <s v=""/>
    <s v=""/>
    <s v=""/>
    <s v=""/>
    <s v=""/>
    <s v=""/>
    <s v=""/>
    <s v=""/>
    <s v=""/>
    <s v=""/>
    <s v=""/>
    <s v=""/>
    <s v=""/>
    <s v=""/>
    <s v=""/>
    <s v=""/>
    <s v=""/>
    <s v=""/>
    <s v=""/>
  </r>
  <r>
    <s v="2021-07-21"/>
    <x v="5"/>
    <x v="5"/>
    <s v="nord_5661"/>
    <x v="3"/>
    <x v="5"/>
    <x v="5"/>
    <s v="Limonade"/>
    <s v="Marché principal de Limonade"/>
    <x v="0"/>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liquide (nettoyage) Chlore en grain (nettoyage) Savon pour se laver"/>
    <n v="1"/>
    <n v="1"/>
    <n v="1"/>
    <n v="1"/>
    <n v="1"/>
    <n v="1"/>
    <n v="1"/>
    <n v="1"/>
    <n v="0"/>
    <s v="Oui"/>
    <n v="40"/>
    <n v="40"/>
    <s v=""/>
    <s v=""/>
    <s v=""/>
    <n v="40"/>
    <s v="Non"/>
    <n v="15"/>
    <s v="Non"/>
    <n v="20"/>
    <s v="Non"/>
    <s v="Non"/>
    <s v=""/>
    <s v=""/>
    <s v="Mililitre"/>
    <s v="mililitre"/>
    <s v="mililit"/>
    <n v="100"/>
    <n v="10"/>
    <n v="100"/>
    <n v="100"/>
    <s v="Oui"/>
    <s v="Oui"/>
    <n v="15"/>
    <s v=""/>
    <s v=""/>
    <n v="15"/>
    <s v="Non"/>
    <s v="Oui"/>
    <n v="75"/>
    <s v=""/>
    <s v=""/>
    <n v="75"/>
    <s v="Non"/>
    <s v="Oui"/>
    <n v="75"/>
    <s v=""/>
    <s v=""/>
    <s v=""/>
    <n v="75"/>
    <s v="Non"/>
    <s v="Oui"/>
    <s v=""/>
    <n v="5"/>
    <s v=""/>
    <s v=""/>
    <s v=""/>
    <s v=""/>
    <s v=""/>
    <s v=""/>
    <s v="Non"/>
    <s v="NA"/>
    <n v="5"/>
    <s v="Non"/>
    <s v=""/>
    <s v=""/>
    <s v=""/>
    <s v=""/>
    <s v=""/>
    <s v=""/>
    <s v=""/>
    <s v=""/>
    <s v=""/>
    <s v=""/>
    <s v=""/>
    <s v=""/>
    <s v=""/>
    <s v=""/>
    <s v=""/>
    <s v=""/>
    <s v=""/>
    <s v=""/>
    <s v=""/>
    <s v=""/>
    <s v=""/>
    <s v=""/>
    <s v=""/>
    <s v=""/>
    <s v=""/>
    <s v="Non"/>
    <s v="Non"/>
    <s v="Oui"/>
    <s v="Nord"/>
    <s v="Meme"/>
    <s v="Limonade"/>
    <s v="Meme"/>
    <s v=""/>
    <s v=""/>
    <s v=""/>
    <s v=""/>
    <s v=""/>
    <s v=""/>
    <s v=""/>
    <s v=""/>
    <s v=""/>
    <s v=""/>
    <s v=""/>
    <s v=""/>
    <s v=""/>
    <s v=""/>
    <s v=""/>
    <s v=""/>
    <s v=""/>
    <s v=""/>
    <s v=""/>
    <s v=""/>
    <s v=""/>
    <s v=""/>
    <s v=""/>
    <s v=""/>
    <s v=""/>
    <s v=""/>
    <s v=""/>
    <s v=""/>
    <s v=""/>
    <s v=""/>
    <s v=""/>
    <s v=""/>
    <s v=""/>
    <s v=""/>
    <s v=""/>
    <s v=""/>
    <s v=""/>
    <s v="Non"/>
    <s v=""/>
    <s v=""/>
    <s v=""/>
    <s v=""/>
    <s v=""/>
    <s v=""/>
    <s v=""/>
    <s v=""/>
    <s v="Augmentation des prix Diminution du nombre de clients"/>
    <n v="0"/>
    <n v="1"/>
    <n v="1"/>
    <n v="0"/>
    <n v="0"/>
    <n v="0"/>
    <n v="0"/>
    <n v="0"/>
    <s v=""/>
    <s v="Non"/>
    <s v=""/>
    <s v=""/>
    <s v=""/>
    <s v=""/>
    <s v=""/>
    <s v=""/>
    <s v=""/>
    <s v=""/>
    <s v=""/>
    <s v=""/>
    <s v=""/>
    <s v=""/>
    <s v=""/>
    <s v=""/>
    <s v=""/>
    <s v=""/>
    <s v=""/>
    <s v=""/>
    <s v=""/>
    <s v=""/>
    <s v=""/>
    <s v=""/>
    <s v=""/>
    <s v=""/>
    <s v=""/>
    <s v=""/>
    <s v=""/>
    <s v=""/>
    <s v=""/>
    <s v=""/>
    <s v=""/>
    <s v=""/>
  </r>
  <r>
    <s v="2021-07-25"/>
    <x v="5"/>
    <x v="5"/>
    <s v="nord_5661"/>
    <x v="3"/>
    <x v="5"/>
    <x v="5"/>
    <s v="Limonade"/>
    <s v="Marché principal de Limonade"/>
    <x v="0"/>
    <s v="Enquête auprès d'un marchand"/>
    <s v="Femme"/>
    <s v=""/>
    <s v=""/>
    <s v="Détaillant mobile"/>
    <s v=""/>
    <s v="Couverture"/>
    <n v="0"/>
    <n v="0"/>
    <n v="1"/>
    <n v="0"/>
    <n v="0"/>
    <n v="0"/>
    <n v="0"/>
    <s v="couverture"/>
    <s v="Couverture"/>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n v="600"/>
    <s v=""/>
    <s v=""/>
    <s v=""/>
    <s v=""/>
    <s v=""/>
    <s v=""/>
    <s v=""/>
    <s v=""/>
    <s v=""/>
    <s v=""/>
    <s v=""/>
    <s v=""/>
    <s v=""/>
    <s v=""/>
    <s v=""/>
    <s v=""/>
    <s v=""/>
    <s v=""/>
    <s v=""/>
    <s v=""/>
    <s v=""/>
    <s v=""/>
    <s v=""/>
    <s v=""/>
    <s v=""/>
    <s v=""/>
    <s v=""/>
    <s v=""/>
    <s v=""/>
    <s v=""/>
    <s v=""/>
    <s v=""/>
    <s v=""/>
    <s v=""/>
    <s v=""/>
    <s v="Non"/>
    <s v=""/>
    <s v=""/>
    <s v=""/>
    <s v=""/>
    <s v=""/>
    <s v=""/>
    <s v=""/>
    <s v=""/>
    <s v="Augmentation des prix"/>
    <n v="0"/>
    <n v="0"/>
    <n v="1"/>
    <n v="0"/>
    <n v="0"/>
    <n v="0"/>
    <n v="0"/>
    <n v="0"/>
    <s v=""/>
    <s v="Oui"/>
    <s v=""/>
    <s v="Couverture"/>
    <n v="0"/>
    <n v="0"/>
    <n v="1"/>
    <n v="0"/>
    <n v="0"/>
    <n v="0"/>
    <n v="0"/>
    <s v=""/>
    <s v=""/>
    <s v=""/>
    <s v=""/>
    <s v=""/>
    <s v=""/>
    <s v=""/>
    <s v=""/>
    <s v=""/>
    <s v=""/>
    <s v=""/>
    <s v=""/>
    <s v=""/>
    <s v=""/>
    <s v=""/>
    <s v=""/>
    <s v=""/>
    <s v=""/>
    <s v=""/>
    <s v=""/>
    <s v=""/>
    <s v=""/>
    <s v=""/>
  </r>
  <r>
    <s v="2021-07-25"/>
    <x v="5"/>
    <x v="5"/>
    <s v="nord_5661"/>
    <x v="3"/>
    <x v="5"/>
    <x v="5"/>
    <s v="Limonade"/>
    <s v="Marché principal de Limonade"/>
    <x v="0"/>
    <s v="Enquête auprès d'un marchand"/>
    <s v="Femme"/>
    <s v=""/>
    <s v=""/>
    <s v="Détaillant mobile"/>
    <s v=""/>
    <s v="Couverture"/>
    <n v="0"/>
    <n v="0"/>
    <n v="1"/>
    <n v="0"/>
    <n v="0"/>
    <n v="0"/>
    <n v="0"/>
    <s v="couverture"/>
    <s v="Couverture"/>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n v="450"/>
    <s v=""/>
    <s v=""/>
    <s v=""/>
    <s v=""/>
    <s v=""/>
    <s v=""/>
    <s v=""/>
    <s v=""/>
    <s v=""/>
    <s v=""/>
    <s v=""/>
    <s v=""/>
    <s v=""/>
    <s v=""/>
    <s v=""/>
    <s v=""/>
    <s v=""/>
    <s v=""/>
    <s v=""/>
    <s v=""/>
    <s v=""/>
    <s v=""/>
    <s v=""/>
    <s v=""/>
    <s v=""/>
    <s v=""/>
    <s v=""/>
    <s v=""/>
    <s v=""/>
    <s v=""/>
    <s v=""/>
    <s v=""/>
    <s v=""/>
    <s v=""/>
    <s v=""/>
    <s v="Je ne sais pas, je ne souhaite pas répondre"/>
    <s v=""/>
    <s v=""/>
    <s v=""/>
    <s v=""/>
    <s v=""/>
    <s v=""/>
    <s v=""/>
    <s v=""/>
    <s v="Diminution du nombre de clients Augmentation des prix Difficultés pour se réapprovisionner en marchandises"/>
    <n v="0"/>
    <n v="1"/>
    <n v="1"/>
    <n v="1"/>
    <n v="0"/>
    <n v="0"/>
    <n v="0"/>
    <n v="0"/>
    <s v=""/>
    <s v="Non"/>
    <s v=""/>
    <s v=""/>
    <s v=""/>
    <s v=""/>
    <s v=""/>
    <s v=""/>
    <s v=""/>
    <s v=""/>
    <s v=""/>
    <s v=""/>
    <s v=""/>
    <s v=""/>
    <s v=""/>
    <s v=""/>
    <s v=""/>
    <s v=""/>
    <s v=""/>
    <s v=""/>
    <s v=""/>
    <s v=""/>
    <s v=""/>
    <s v=""/>
    <s v=""/>
    <s v=""/>
    <s v=""/>
    <s v=""/>
    <s v=""/>
    <s v=""/>
    <s v=""/>
    <s v=""/>
    <s v=""/>
    <s v=""/>
  </r>
  <r>
    <s v="2021-07-22"/>
    <x v="5"/>
    <x v="5"/>
    <s v="nord_5661"/>
    <x v="3"/>
    <x v="5"/>
    <x v="5"/>
    <s v="Limonade"/>
    <s v="Marché principal de Limonade"/>
    <x v="0"/>
    <s v="Enquête auprès d'un marchand"/>
    <s v="Femme"/>
    <s v=""/>
    <s v=""/>
    <s v="Détaillant mobile"/>
    <s v=""/>
    <s v="Ustensiles de cuisine (casseroles, cuillères, etc.)"/>
    <n v="0"/>
    <n v="0"/>
    <n v="0"/>
    <n v="1"/>
    <n v="0"/>
    <n v="0"/>
    <n v="0"/>
    <s v="cuisine"/>
    <s v="Ustensiles de cuisine (casseroles, cuillères, etc.)"/>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asserole avec couvercle (moyenne ou grande) Poêle (grande) Cuillère pour manger Couteau de cuisine Cuillère de service"/>
    <n v="1"/>
    <n v="1"/>
    <n v="0"/>
    <n v="0"/>
    <n v="1"/>
    <n v="1"/>
    <n v="1"/>
    <n v="0"/>
    <s v="Grande avec couvercle (environ 2 à 3 gallons)"/>
    <n v="1000"/>
    <s v=""/>
    <n v="250"/>
    <s v=""/>
    <s v=""/>
    <n v="25"/>
    <n v="100"/>
    <n v="75"/>
    <s v="Oui"/>
    <s v=""/>
    <s v=""/>
    <s v=""/>
    <s v=""/>
    <s v=""/>
    <s v=""/>
    <s v=""/>
    <s v=""/>
    <s v=""/>
    <s v=""/>
    <s v=""/>
    <s v="Non"/>
    <s v=""/>
    <s v=""/>
    <s v=""/>
    <s v=""/>
    <s v=""/>
    <s v=""/>
    <s v=""/>
    <s v=""/>
    <s v="Augmentation des prix"/>
    <n v="0"/>
    <n v="0"/>
    <n v="1"/>
    <n v="0"/>
    <n v="0"/>
    <n v="0"/>
    <n v="0"/>
    <n v="0"/>
    <s v=""/>
    <s v="Je ne sais pas, je ne souhaite pas répondre"/>
    <s v=""/>
    <s v=""/>
    <s v=""/>
    <s v=""/>
    <s v=""/>
    <s v=""/>
    <s v=""/>
    <s v=""/>
    <s v=""/>
    <s v=""/>
    <s v=""/>
    <s v=""/>
    <s v=""/>
    <s v=""/>
    <s v=""/>
    <s v=""/>
    <s v=""/>
    <s v=""/>
    <s v=""/>
    <s v=""/>
    <s v=""/>
    <s v=""/>
    <s v=""/>
    <s v=""/>
    <s v=""/>
    <s v=""/>
    <s v=""/>
    <s v=""/>
    <s v=""/>
    <s v=""/>
    <s v=""/>
    <s v=""/>
  </r>
  <r>
    <s v="2021-07-22"/>
    <x v="5"/>
    <x v="5"/>
    <s v="nord_5661"/>
    <x v="3"/>
    <x v="5"/>
    <x v="5"/>
    <s v="Limonade"/>
    <s v="Marché principal de Limonade"/>
    <x v="0"/>
    <s v="Enquête auprès d'un marchand"/>
    <s v="Femme"/>
    <s v=""/>
    <s v=""/>
    <s v="Détaillant sur une table"/>
    <s v=""/>
    <s v="Ustensiles de cuisine (casseroles, cuillères, etc.)"/>
    <n v="0"/>
    <n v="0"/>
    <n v="0"/>
    <n v="1"/>
    <n v="0"/>
    <n v="0"/>
    <n v="0"/>
    <s v="cuisine"/>
    <s v="Ustensiles de cuisine (casseroles, cuillères, etc.)"/>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oêle (grande) Assiette Cuillère pour manger Couteau de cuisine Cuillère de service"/>
    <n v="0"/>
    <n v="1"/>
    <n v="0"/>
    <n v="1"/>
    <n v="1"/>
    <n v="1"/>
    <n v="1"/>
    <n v="0"/>
    <s v=""/>
    <s v=""/>
    <s v=""/>
    <n v="400"/>
    <s v=""/>
    <n v="75"/>
    <n v="20"/>
    <n v="125"/>
    <n v="75"/>
    <s v="Non"/>
    <s v=""/>
    <s v=""/>
    <s v=""/>
    <s v=""/>
    <s v=""/>
    <s v=""/>
    <s v=""/>
    <s v=""/>
    <s v=""/>
    <s v=""/>
    <s v=""/>
    <s v="Non"/>
    <s v=""/>
    <s v=""/>
    <s v=""/>
    <s v=""/>
    <s v=""/>
    <s v=""/>
    <s v=""/>
    <s v=""/>
    <s v="Augmentation des prix Diminution du nombre de clients"/>
    <n v="0"/>
    <n v="1"/>
    <n v="1"/>
    <n v="0"/>
    <n v="0"/>
    <n v="0"/>
    <n v="0"/>
    <n v="0"/>
    <s v=""/>
    <s v="Non"/>
    <s v=""/>
    <s v=""/>
    <s v=""/>
    <s v=""/>
    <s v=""/>
    <s v=""/>
    <s v=""/>
    <s v=""/>
    <s v=""/>
    <s v=""/>
    <s v=""/>
    <s v=""/>
    <s v=""/>
    <s v=""/>
    <s v=""/>
    <s v=""/>
    <s v=""/>
    <s v=""/>
    <s v=""/>
    <s v=""/>
    <s v=""/>
    <s v=""/>
    <s v=""/>
    <s v=""/>
    <s v=""/>
    <s v=""/>
    <s v=""/>
    <s v=""/>
    <s v=""/>
    <s v=""/>
    <s v=""/>
    <s v=""/>
  </r>
  <r>
    <s v="2021-07-22"/>
    <x v="5"/>
    <x v="5"/>
    <s v="nord_5661"/>
    <x v="3"/>
    <x v="5"/>
    <x v="5"/>
    <s v="Limonade"/>
    <s v="Marché principal de Limonade"/>
    <x v="0"/>
    <s v="Enquête auprès d'un marchand"/>
    <s v="Femme"/>
    <s v=""/>
    <s v=""/>
    <s v="Détaillant sur une tab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Eponge pour la vaisselle Grande bassine de nettoyage ou pour cuisiner"/>
    <n v="0"/>
    <n v="1"/>
    <n v="1"/>
    <s v=""/>
    <n v="250"/>
    <n v="25"/>
    <s v="Non"/>
    <s v=""/>
    <s v=""/>
    <s v="Non"/>
    <s v=""/>
    <s v=""/>
    <s v=""/>
    <s v=""/>
    <s v=""/>
    <s v=""/>
    <s v=""/>
    <s v=""/>
    <s v="Risques de vols ou pillages Augmentation des prix Diminution du nombre de clients Difficultés pour se réapprovisionner en marchandises"/>
    <n v="1"/>
    <n v="1"/>
    <n v="1"/>
    <n v="1"/>
    <n v="0"/>
    <n v="0"/>
    <n v="0"/>
    <n v="0"/>
    <s v=""/>
    <s v="Oui"/>
    <s v=""/>
    <s v="Ustensiles de nettoyage ou de stockage de l'eau (bokit, bassine, éponge)"/>
    <n v="0"/>
    <n v="0"/>
    <n v="0"/>
    <n v="0"/>
    <n v="1"/>
    <n v="0"/>
    <n v="0"/>
    <s v=""/>
    <s v=""/>
    <s v=""/>
    <s v=""/>
    <s v=""/>
    <s v=""/>
    <s v=""/>
    <s v=""/>
    <s v=""/>
    <s v=""/>
    <s v=""/>
    <s v=""/>
    <s v=""/>
    <s v=""/>
    <s v=""/>
    <s v=""/>
    <s v=""/>
    <s v=""/>
    <s v=""/>
    <s v=""/>
    <s v=""/>
    <s v=""/>
    <s v=""/>
  </r>
  <r>
    <s v="2021-07-22"/>
    <x v="5"/>
    <x v="5"/>
    <s v="nord_5661"/>
    <x v="3"/>
    <x v="5"/>
    <x v="5"/>
    <s v="Limonade"/>
    <s v="Marché principal de Limonade"/>
    <x v="0"/>
    <s v="Enquête auprès d'un marchand"/>
    <s v="Femme"/>
    <s v=""/>
    <s v=""/>
    <s v="Détaillant sur une tab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Grand bokit fermé ou avec couvercle pour stocker l'eau (environ 5 gallons) Grande bassine de nettoyage ou pour cuisiner"/>
    <n v="1"/>
    <n v="1"/>
    <n v="0"/>
    <n v="200"/>
    <n v="300"/>
    <s v=""/>
    <s v="Non"/>
    <s v=""/>
    <s v=""/>
    <s v="Non"/>
    <s v=""/>
    <s v=""/>
    <s v=""/>
    <s v=""/>
    <s v=""/>
    <s v=""/>
    <s v=""/>
    <s v=""/>
    <s v="Augmentation des prix"/>
    <n v="0"/>
    <n v="0"/>
    <n v="1"/>
    <n v="0"/>
    <n v="0"/>
    <n v="0"/>
    <n v="0"/>
    <n v="0"/>
    <s v=""/>
    <s v="Non"/>
    <s v=""/>
    <s v=""/>
    <s v=""/>
    <s v=""/>
    <s v=""/>
    <s v=""/>
    <s v=""/>
    <s v=""/>
    <s v=""/>
    <s v=""/>
    <s v=""/>
    <s v=""/>
    <s v=""/>
    <s v=""/>
    <s v=""/>
    <s v=""/>
    <s v=""/>
    <s v=""/>
    <s v=""/>
    <s v=""/>
    <s v=""/>
    <s v=""/>
    <s v=""/>
    <s v=""/>
    <s v=""/>
    <s v=""/>
    <s v=""/>
    <s v=""/>
    <s v=""/>
    <s v=""/>
    <s v=""/>
    <s v=""/>
  </r>
  <r>
    <s v="2021-07-24"/>
    <x v="6"/>
    <x v="6"/>
    <s v="EI3120"/>
    <x v="4"/>
    <x v="6"/>
    <x v="6"/>
    <s v="Port-à-piment"/>
    <s v="Marché de Port-à-Piment"/>
    <x v="1"/>
    <s v="Enquête auprès d'un marchand"/>
    <s v="Femme"/>
    <s v=""/>
    <s v=""/>
    <s v="Détaillant sur une table"/>
    <s v=""/>
    <s v="Couverture"/>
    <n v="0"/>
    <n v="0"/>
    <n v="1"/>
    <n v="0"/>
    <n v="0"/>
    <n v="0"/>
    <n v="0"/>
    <s v="couverture"/>
    <s v="Couverture"/>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n v="400"/>
    <s v=""/>
    <s v=""/>
    <s v=""/>
    <s v=""/>
    <s v=""/>
    <s v=""/>
    <s v=""/>
    <s v=""/>
    <s v=""/>
    <s v=""/>
    <s v=""/>
    <s v=""/>
    <s v=""/>
    <s v=""/>
    <s v=""/>
    <s v=""/>
    <s v=""/>
    <s v=""/>
    <s v=""/>
    <s v=""/>
    <s v=""/>
    <s v=""/>
    <s v=""/>
    <s v=""/>
    <s v=""/>
    <s v=""/>
    <s v=""/>
    <s v=""/>
    <s v=""/>
    <s v=""/>
    <s v=""/>
    <s v=""/>
    <s v=""/>
    <s v=""/>
    <s v=""/>
    <s v="Non"/>
    <s v=""/>
    <s v=""/>
    <s v=""/>
    <s v=""/>
    <s v=""/>
    <s v=""/>
    <s v=""/>
    <s v=""/>
    <s v="Risques de vols ou pillages Difficultés pour se réapprovisionner en marchandises Augmentation des prix"/>
    <n v="1"/>
    <n v="0"/>
    <n v="1"/>
    <n v="1"/>
    <n v="0"/>
    <n v="0"/>
    <n v="0"/>
    <n v="0"/>
    <s v=""/>
    <s v="Oui"/>
    <s v=""/>
    <s v="Couverture"/>
    <n v="0"/>
    <n v="0"/>
    <n v="1"/>
    <n v="0"/>
    <n v="0"/>
    <n v="0"/>
    <n v="0"/>
    <s v=""/>
    <s v=""/>
    <s v=""/>
    <s v=""/>
    <s v=""/>
    <s v=""/>
    <s v=""/>
    <s v=""/>
    <s v=""/>
    <s v=""/>
    <s v=""/>
    <s v=""/>
    <s v=""/>
    <s v=""/>
    <s v=""/>
    <s v=""/>
    <s v=""/>
    <s v=""/>
    <s v=""/>
    <s v=""/>
    <s v=""/>
    <s v=""/>
    <s v=""/>
  </r>
  <r>
    <s v="2021-07-24"/>
    <x v="6"/>
    <x v="6"/>
    <s v="EI3120"/>
    <x v="4"/>
    <x v="6"/>
    <x v="6"/>
    <s v="Port-à-piment"/>
    <s v="Marché de Port-à-Piment"/>
    <x v="1"/>
    <s v="Enquête auprès d'un marchand"/>
    <s v="Femme"/>
    <s v=""/>
    <s v=""/>
    <s v="Détaillant sur une table"/>
    <s v=""/>
    <s v="Couverture"/>
    <n v="0"/>
    <n v="0"/>
    <n v="1"/>
    <n v="0"/>
    <n v="0"/>
    <n v="0"/>
    <n v="0"/>
    <s v="couverture"/>
    <s v="Couverture"/>
    <s v="En espèces (Gourde)"/>
    <n v="1"/>
    <n v="0"/>
    <n v="0"/>
    <n v="0"/>
    <n v="0"/>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n v="500"/>
    <s v=""/>
    <s v=""/>
    <s v=""/>
    <s v=""/>
    <s v=""/>
    <s v=""/>
    <s v=""/>
    <s v=""/>
    <s v=""/>
    <s v=""/>
    <s v=""/>
    <s v=""/>
    <s v=""/>
    <s v=""/>
    <s v=""/>
    <s v=""/>
    <s v=""/>
    <s v=""/>
    <s v=""/>
    <s v=""/>
    <s v=""/>
    <s v=""/>
    <s v=""/>
    <s v=""/>
    <s v=""/>
    <s v=""/>
    <s v=""/>
    <s v=""/>
    <s v=""/>
    <s v=""/>
    <s v=""/>
    <s v=""/>
    <s v=""/>
    <s v=""/>
    <s v=""/>
    <s v="Non"/>
    <s v=""/>
    <s v=""/>
    <s v=""/>
    <s v=""/>
    <s v=""/>
    <s v=""/>
    <s v=""/>
    <s v=""/>
    <s v="Augmentation des prix Difficultés pour se réapprovisionner en marchandises"/>
    <n v="0"/>
    <n v="0"/>
    <n v="1"/>
    <n v="1"/>
    <n v="0"/>
    <n v="0"/>
    <n v="0"/>
    <n v="0"/>
    <s v=""/>
    <s v="Oui"/>
    <s v=""/>
    <s v="Couverture"/>
    <n v="0"/>
    <n v="0"/>
    <n v="1"/>
    <n v="0"/>
    <n v="0"/>
    <n v="0"/>
    <n v="0"/>
    <s v=""/>
    <s v=""/>
    <s v=""/>
    <s v=""/>
    <s v=""/>
    <s v=""/>
    <s v=""/>
    <s v=""/>
    <s v=""/>
    <s v=""/>
    <s v=""/>
    <s v=""/>
    <s v=""/>
    <s v=""/>
    <s v=""/>
    <s v=""/>
    <s v=""/>
    <s v=""/>
    <s v=""/>
    <s v=""/>
    <s v=""/>
    <s v=""/>
    <s v=""/>
  </r>
  <r>
    <s v="2021-07-24"/>
    <x v="6"/>
    <x v="6"/>
    <s v="EI3120"/>
    <x v="4"/>
    <x v="6"/>
    <x v="6"/>
    <s v="Port-à-piment"/>
    <s v="Marché de Port-à-Piment"/>
    <x v="1"/>
    <s v="Enquête auprès d'un marchand"/>
    <s v="Femme"/>
    <s v=""/>
    <s v=""/>
    <s v="Détaillant sur une table"/>
    <s v=""/>
    <s v="Couverture"/>
    <n v="0"/>
    <n v="0"/>
    <n v="1"/>
    <n v="0"/>
    <n v="0"/>
    <n v="0"/>
    <n v="0"/>
    <s v="couverture"/>
    <s v="Couverture"/>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n v="500"/>
    <s v=""/>
    <s v=""/>
    <s v=""/>
    <s v=""/>
    <s v=""/>
    <s v=""/>
    <s v=""/>
    <s v=""/>
    <s v=""/>
    <s v=""/>
    <s v=""/>
    <s v=""/>
    <s v=""/>
    <s v=""/>
    <s v=""/>
    <s v=""/>
    <s v=""/>
    <s v=""/>
    <s v=""/>
    <s v=""/>
    <s v=""/>
    <s v=""/>
    <s v=""/>
    <s v=""/>
    <s v=""/>
    <s v=""/>
    <s v=""/>
    <s v=""/>
    <s v=""/>
    <s v=""/>
    <s v=""/>
    <s v=""/>
    <s v=""/>
    <s v=""/>
    <s v=""/>
    <s v="Non"/>
    <s v=""/>
    <s v=""/>
    <s v=""/>
    <s v=""/>
    <s v=""/>
    <s v=""/>
    <s v=""/>
    <s v=""/>
    <s v="Augmentation des prix Difficultés pour se réapprovisionner en marchandises"/>
    <n v="0"/>
    <n v="0"/>
    <n v="1"/>
    <n v="1"/>
    <n v="0"/>
    <n v="0"/>
    <n v="0"/>
    <n v="0"/>
    <s v=""/>
    <s v="Oui"/>
    <s v=""/>
    <s v="Couverture"/>
    <n v="0"/>
    <n v="0"/>
    <n v="1"/>
    <n v="0"/>
    <n v="0"/>
    <n v="0"/>
    <n v="0"/>
    <s v=""/>
    <s v=""/>
    <s v=""/>
    <s v=""/>
    <s v=""/>
    <s v=""/>
    <s v=""/>
    <s v=""/>
    <s v=""/>
    <s v=""/>
    <s v=""/>
    <s v=""/>
    <s v=""/>
    <s v=""/>
    <s v=""/>
    <s v=""/>
    <s v=""/>
    <s v=""/>
    <s v=""/>
    <s v=""/>
    <s v=""/>
    <s v=""/>
    <s v=""/>
  </r>
  <r>
    <s v="2021-07-24"/>
    <x v="6"/>
    <x v="6"/>
    <s v="EI3120"/>
    <x v="4"/>
    <x v="6"/>
    <x v="6"/>
    <s v="Port-à-piment"/>
    <s v="Marché de Port-à-Piment"/>
    <x v="1"/>
    <s v="Enquête auprès d'un marchand"/>
    <s v="Femme"/>
    <s v=""/>
    <s v=""/>
    <s v="Détaillant sur une table"/>
    <s v=""/>
    <s v="Couverture"/>
    <n v="0"/>
    <n v="0"/>
    <n v="1"/>
    <n v="0"/>
    <n v="0"/>
    <n v="0"/>
    <n v="0"/>
    <s v="couverture"/>
    <s v="Couverture"/>
    <s v="En espèces (Gourde)"/>
    <n v="1"/>
    <n v="0"/>
    <n v="0"/>
    <n v="0"/>
    <n v="0"/>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n v="600"/>
    <s v=""/>
    <s v=""/>
    <s v=""/>
    <s v=""/>
    <s v=""/>
    <s v=""/>
    <s v=""/>
    <s v=""/>
    <s v=""/>
    <s v=""/>
    <s v=""/>
    <s v=""/>
    <s v=""/>
    <s v=""/>
    <s v=""/>
    <s v=""/>
    <s v=""/>
    <s v=""/>
    <s v=""/>
    <s v=""/>
    <s v=""/>
    <s v=""/>
    <s v=""/>
    <s v=""/>
    <s v=""/>
    <s v=""/>
    <s v=""/>
    <s v=""/>
    <s v=""/>
    <s v=""/>
    <s v=""/>
    <s v=""/>
    <s v=""/>
    <s v=""/>
    <s v=""/>
    <s v="Non"/>
    <s v=""/>
    <s v=""/>
    <s v=""/>
    <s v=""/>
    <s v=""/>
    <s v=""/>
    <s v=""/>
    <s v=""/>
    <s v="Augmentation des prix"/>
    <n v="0"/>
    <n v="0"/>
    <n v="1"/>
    <n v="0"/>
    <n v="0"/>
    <n v="0"/>
    <n v="0"/>
    <n v="0"/>
    <s v=""/>
    <s v="Oui"/>
    <s v=""/>
    <s v="Couverture"/>
    <n v="0"/>
    <n v="0"/>
    <n v="1"/>
    <n v="0"/>
    <n v="0"/>
    <n v="0"/>
    <n v="0"/>
    <s v=""/>
    <s v=""/>
    <s v=""/>
    <s v=""/>
    <s v=""/>
    <s v=""/>
    <s v=""/>
    <s v=""/>
    <s v=""/>
    <s v=""/>
    <s v=""/>
    <s v=""/>
    <s v=""/>
    <s v=""/>
    <s v=""/>
    <s v=""/>
    <s v=""/>
    <s v=""/>
    <s v=""/>
    <s v=""/>
    <s v=""/>
    <s v=""/>
    <s v=""/>
  </r>
  <r>
    <s v="2021-07-24"/>
    <x v="6"/>
    <x v="6"/>
    <s v="EI3120"/>
    <x v="4"/>
    <x v="6"/>
    <x v="6"/>
    <s v="Port-à-piment"/>
    <s v="Marché de Port-à-Piment"/>
    <x v="1"/>
    <s v="Enquête auprès d'un marchand"/>
    <s v="Femme"/>
    <s v=""/>
    <s v=""/>
    <s v="Détaillant avec boutique"/>
    <s v=""/>
    <s v="Nourriture"/>
    <n v="1"/>
    <n v="0"/>
    <n v="0"/>
    <n v="0"/>
    <n v="0"/>
    <n v="0"/>
    <n v="0"/>
    <s v="nourriture"/>
    <s v="Nourriture "/>
    <s v="En espèces (Gourde) A crédit partiel"/>
    <n v="1"/>
    <n v="0"/>
    <n v="0"/>
    <n v="0"/>
    <n v="1"/>
    <n v="0"/>
    <n v="0"/>
    <n v="0"/>
    <n v="0"/>
    <n v="0"/>
    <s v=""/>
    <s v="Non, il n'y a pas eu de variation"/>
    <s v="Plus de 60"/>
    <s v="Farine de blé blanche Riz Maïs (moulu) Sucre Haricot noir Haricot rouge Huile végétale"/>
    <n v="1"/>
    <n v="1"/>
    <n v="1"/>
    <n v="1"/>
    <n v="1"/>
    <n v="1"/>
    <n v="1"/>
    <n v="0"/>
    <s v="Oui je connais le prix de mes produits en grosse marmite"/>
    <n v="75"/>
    <s v="Oui"/>
    <n v="250"/>
    <n v="96.153846153846104"/>
    <s v="Oui"/>
    <n v="250"/>
    <n v="108.695652173913"/>
    <s v="Oui"/>
    <n v="250"/>
    <n v="86.2068965517241"/>
    <s v="Oui"/>
    <n v="400"/>
    <n v="166.666666666666"/>
    <s v="Non"/>
    <n v="500"/>
    <n v="208.333333333333"/>
    <s v="Non"/>
    <s v="Remplissage à partir de drum"/>
    <s v="Oui"/>
    <n v="800"/>
    <s v=""/>
    <s v=""/>
    <s v=""/>
    <s v=""/>
    <s v=""/>
    <s v=""/>
    <s v="NA"/>
    <n v="800"/>
    <s v="Oui"/>
    <s v="Oui"/>
    <s v="Produit épuisé car beaucoup de personnes ont acheté"/>
    <n v="0"/>
    <n v="0"/>
    <n v="0"/>
    <n v="0"/>
    <n v="0"/>
    <n v="0"/>
    <n v="0"/>
    <n v="0"/>
    <n v="0"/>
    <n v="0"/>
    <n v="1"/>
    <n v="0"/>
    <n v="0"/>
    <n v="0"/>
    <s v=""/>
    <s v="Farine de blé blanche Riz Sucre Haricot noir Huile végétale"/>
    <n v="1"/>
    <n v="1"/>
    <n v="0"/>
    <n v="1"/>
    <n v="1"/>
    <n v="0"/>
    <n v="1"/>
    <n v="0"/>
    <s v="Non"/>
    <s v="Non"/>
    <s v="Oui"/>
    <s v="Sud"/>
    <s v="Meme"/>
    <s v="Les Caye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Augmentation des prix Difficultés pour se réapprovisionner en marchandises Risques d'être exposé à la violence"/>
    <n v="0"/>
    <n v="0"/>
    <n v="1"/>
    <n v="1"/>
    <n v="1"/>
    <n v="0"/>
    <n v="0"/>
    <n v="0"/>
    <s v=""/>
    <s v="Oui"/>
    <s v=""/>
    <s v="Nourriture"/>
    <n v="1"/>
    <n v="0"/>
    <n v="0"/>
    <n v="0"/>
    <n v="0"/>
    <n v="0"/>
    <n v="0"/>
    <s v=""/>
    <s v=""/>
    <s v=""/>
    <s v=""/>
    <s v=""/>
    <s v=""/>
    <s v=""/>
    <s v=""/>
    <s v=""/>
    <s v=""/>
    <s v=""/>
    <s v=""/>
    <s v=""/>
    <s v=""/>
    <s v=""/>
    <s v=""/>
    <s v=""/>
    <s v=""/>
    <s v=""/>
    <s v=""/>
    <s v=""/>
    <s v=""/>
    <s v=""/>
  </r>
  <r>
    <s v="2021-07-24"/>
    <x v="6"/>
    <x v="6"/>
    <s v="EI3120"/>
    <x v="4"/>
    <x v="6"/>
    <x v="6"/>
    <s v="Port-à-piment"/>
    <s v="Marché de Port-à-Piment"/>
    <x v="1"/>
    <s v="Enquête auprès d'un marchand"/>
    <s v="Femme"/>
    <s v=""/>
    <s v=""/>
    <s v="Détaillant avec boutique"/>
    <s v=""/>
    <s v="Nourriture"/>
    <n v="1"/>
    <n v="0"/>
    <n v="0"/>
    <n v="0"/>
    <n v="0"/>
    <n v="0"/>
    <n v="0"/>
    <s v="nourriture"/>
    <s v="Nourriture "/>
    <s v="En espèces (Gourde)"/>
    <n v="1"/>
    <n v="0"/>
    <n v="0"/>
    <n v="0"/>
    <n v="0"/>
    <n v="0"/>
    <n v="0"/>
    <n v="0"/>
    <n v="0"/>
    <n v="0"/>
    <s v=""/>
    <s v="Non, il n'y a pas eu de variation"/>
    <s v="Entre 21 et 60"/>
    <s v="Farine de blé blanche Riz Maïs (moulu) Sucre Haricot noir Haricot rouge Huile végétale"/>
    <n v="1"/>
    <n v="1"/>
    <n v="1"/>
    <n v="1"/>
    <n v="1"/>
    <n v="1"/>
    <n v="1"/>
    <n v="0"/>
    <s v="Oui je connais le prix de mes produits en grosse marmite"/>
    <n v="212.5"/>
    <s v="Oui"/>
    <n v="300"/>
    <n v="115.384615384615"/>
    <s v="Oui"/>
    <n v="225"/>
    <n v="97.826086956521706"/>
    <s v="Non"/>
    <n v="300"/>
    <n v="103.448275862068"/>
    <s v="Oui"/>
    <n v="400"/>
    <n v="166.666666666666"/>
    <s v="Non"/>
    <n v="500"/>
    <n v="208.333333333333"/>
    <s v="Non"/>
    <s v="Remplissage à partir de drum"/>
    <s v="Oui"/>
    <n v="800"/>
    <s v=""/>
    <s v=""/>
    <s v=""/>
    <s v=""/>
    <s v=""/>
    <s v=""/>
    <s v="NA"/>
    <n v="800"/>
    <s v="Oui"/>
    <s v="Non"/>
    <s v=""/>
    <s v=""/>
    <s v=""/>
    <s v=""/>
    <s v=""/>
    <s v=""/>
    <s v=""/>
    <s v=""/>
    <s v=""/>
    <s v=""/>
    <s v=""/>
    <s v=""/>
    <s v=""/>
    <s v=""/>
    <s v=""/>
    <s v=""/>
    <s v=""/>
    <s v=""/>
    <s v=""/>
    <s v=""/>
    <s v=""/>
    <s v=""/>
    <s v=""/>
    <s v=""/>
    <s v=""/>
    <s v="Non"/>
    <s v="Non"/>
    <s v="Oui"/>
    <s v="Sud"/>
    <s v="Meme"/>
    <s v="Côteaux"/>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Augmentation des prix Diminution du nombre de clients"/>
    <n v="0"/>
    <n v="1"/>
    <n v="1"/>
    <n v="0"/>
    <n v="0"/>
    <n v="0"/>
    <n v="0"/>
    <n v="0"/>
    <s v=""/>
    <s v="Oui"/>
    <s v=""/>
    <s v="Nourriture"/>
    <n v="1"/>
    <n v="0"/>
    <n v="0"/>
    <n v="0"/>
    <n v="0"/>
    <n v="0"/>
    <n v="0"/>
    <s v=""/>
    <s v=""/>
    <s v=""/>
    <s v=""/>
    <s v=""/>
    <s v=""/>
    <s v=""/>
    <s v=""/>
    <s v=""/>
    <s v=""/>
    <s v=""/>
    <s v=""/>
    <s v=""/>
    <s v=""/>
    <s v=""/>
    <s v=""/>
    <s v=""/>
    <s v=""/>
    <s v=""/>
    <s v=""/>
    <s v=""/>
    <s v=""/>
    <s v=""/>
  </r>
  <r>
    <s v="2021-07-24"/>
    <x v="6"/>
    <x v="6"/>
    <s v="EI3120"/>
    <x v="4"/>
    <x v="6"/>
    <x v="6"/>
    <s v="Port-à-piment"/>
    <s v="Marché de Port-à-Piment"/>
    <x v="1"/>
    <s v="Enquête auprès d'un marchand"/>
    <s v="Femme"/>
    <s v=""/>
    <s v=""/>
    <s v="Détaillant sur une table"/>
    <s v=""/>
    <s v="Nourriture"/>
    <n v="1"/>
    <n v="0"/>
    <n v="0"/>
    <n v="0"/>
    <n v="0"/>
    <n v="0"/>
    <n v="0"/>
    <s v="nourriture"/>
    <s v="Nourriture "/>
    <s v="En espèces (Gourde)"/>
    <n v="1"/>
    <n v="0"/>
    <n v="0"/>
    <n v="0"/>
    <n v="0"/>
    <n v="0"/>
    <n v="0"/>
    <n v="0"/>
    <n v="0"/>
    <n v="0"/>
    <s v=""/>
    <s v="Non, il n'y a pas eu de variation"/>
    <s v="Je ne sais pas / Je ne souhaite pas répondre"/>
    <s v="Farine de blé blanche Riz Maïs (moulu) Sucre Haricot noir Haricot rouge Huile végétale"/>
    <n v="1"/>
    <n v="1"/>
    <n v="1"/>
    <n v="1"/>
    <n v="1"/>
    <n v="1"/>
    <n v="1"/>
    <n v="0"/>
    <s v="Oui je connais le prix de mes produits en grosse marmite"/>
    <n v="137.5"/>
    <s v="Oui"/>
    <n v="250"/>
    <n v="96.153846153846104"/>
    <s v="Oui"/>
    <n v="200"/>
    <n v="86.956521739130395"/>
    <s v="Non"/>
    <n v="250"/>
    <n v="86.2068965517241"/>
    <s v="Oui"/>
    <n v="400"/>
    <n v="166.666666666666"/>
    <s v="Non"/>
    <n v="500"/>
    <n v="208.333333333333"/>
    <s v="Non"/>
    <s v="Bidon/Bouteille fermée."/>
    <s v="Oui"/>
    <n v="850"/>
    <s v=""/>
    <s v=""/>
    <s v=""/>
    <s v=""/>
    <s v=""/>
    <s v=""/>
    <s v="NA"/>
    <n v="850"/>
    <s v="Oui"/>
    <s v="Non"/>
    <s v=""/>
    <s v=""/>
    <s v=""/>
    <s v=""/>
    <s v=""/>
    <s v=""/>
    <s v=""/>
    <s v=""/>
    <s v=""/>
    <s v=""/>
    <s v=""/>
    <s v=""/>
    <s v=""/>
    <s v=""/>
    <s v=""/>
    <s v=""/>
    <s v=""/>
    <s v=""/>
    <s v=""/>
    <s v=""/>
    <s v=""/>
    <s v=""/>
    <s v=""/>
    <s v=""/>
    <s v=""/>
    <s v="Non"/>
    <s v="Non"/>
    <s v="Oui"/>
    <s v="Sud"/>
    <s v="Meme"/>
    <s v="Les Caye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Augmentation des prix Difficultés pour se réapprovisionner en marchandises"/>
    <n v="0"/>
    <n v="0"/>
    <n v="1"/>
    <n v="1"/>
    <n v="0"/>
    <n v="0"/>
    <n v="0"/>
    <n v="0"/>
    <s v=""/>
    <s v="Oui"/>
    <s v=""/>
    <s v="Nourriture"/>
    <n v="1"/>
    <n v="0"/>
    <n v="0"/>
    <n v="0"/>
    <n v="0"/>
    <n v="0"/>
    <n v="0"/>
    <s v=""/>
    <s v=""/>
    <s v=""/>
    <s v=""/>
    <s v=""/>
    <s v=""/>
    <s v=""/>
    <s v=""/>
    <s v=""/>
    <s v=""/>
    <s v=""/>
    <s v=""/>
    <s v=""/>
    <s v=""/>
    <s v=""/>
    <s v=""/>
    <s v=""/>
    <s v=""/>
    <s v=""/>
    <s v=""/>
    <s v=""/>
    <s v=""/>
    <s v=""/>
  </r>
  <r>
    <s v="2021-07-24"/>
    <x v="6"/>
    <x v="6"/>
    <s v="SA0099"/>
    <x v="4"/>
    <x v="6"/>
    <x v="6"/>
    <s v="Port-à-piment"/>
    <s v="Marché de Port-à-Piment"/>
    <x v="1"/>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Non, il n'y a pas eu de variation"/>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liquide (nettoyage) Chlore en grain (nettoyage) Savon pour se laver"/>
    <n v="1"/>
    <n v="1"/>
    <n v="1"/>
    <n v="1"/>
    <n v="1"/>
    <n v="1"/>
    <n v="1"/>
    <n v="1"/>
    <n v="0"/>
    <s v="Oui"/>
    <n v="30"/>
    <n v="30"/>
    <s v=""/>
    <s v=""/>
    <s v=""/>
    <n v="30"/>
    <s v="Oui"/>
    <n v="25"/>
    <s v="Oui"/>
    <n v="50"/>
    <s v="Oui"/>
    <s v="Oui"/>
    <n v="50"/>
    <s v=""/>
    <s v=""/>
    <s v=""/>
    <s v=""/>
    <s v=""/>
    <s v=""/>
    <s v="NA"/>
    <n v="50"/>
    <s v="Oui"/>
    <s v="Oui"/>
    <n v="25"/>
    <s v=""/>
    <s v=""/>
    <n v="25"/>
    <s v="Oui"/>
    <s v="Oui"/>
    <n v="75"/>
    <s v=""/>
    <s v=""/>
    <n v="75"/>
    <s v="Oui"/>
    <s v="Oui"/>
    <n v="75"/>
    <s v=""/>
    <s v=""/>
    <s v=""/>
    <n v="75"/>
    <s v="Oui"/>
    <s v="Oui"/>
    <s v=""/>
    <n v="5"/>
    <s v=""/>
    <s v=""/>
    <s v=""/>
    <s v=""/>
    <s v=""/>
    <s v=""/>
    <s v="Oui"/>
    <s v="NA"/>
    <n v="5"/>
    <s v="Non"/>
    <s v=""/>
    <s v=""/>
    <s v=""/>
    <s v=""/>
    <s v=""/>
    <s v=""/>
    <s v=""/>
    <s v=""/>
    <s v=""/>
    <s v=""/>
    <s v=""/>
    <s v=""/>
    <s v=""/>
    <s v=""/>
    <s v=""/>
    <s v=""/>
    <s v=""/>
    <s v=""/>
    <s v=""/>
    <s v=""/>
    <s v=""/>
    <s v=""/>
    <s v=""/>
    <s v=""/>
    <s v=""/>
    <s v="Non"/>
    <s v="Non"/>
    <s v="Oui"/>
    <s v="Sud"/>
    <s v="Meme"/>
    <s v="Les Cayes"/>
    <s v="Différent"/>
    <s v=""/>
    <s v=""/>
    <s v=""/>
    <s v=""/>
    <s v=""/>
    <s v=""/>
    <s v=""/>
    <s v=""/>
    <s v=""/>
    <s v=""/>
    <s v=""/>
    <s v=""/>
    <s v=""/>
    <s v=""/>
    <s v=""/>
    <s v=""/>
    <s v=""/>
    <s v=""/>
    <s v=""/>
    <s v=""/>
    <s v=""/>
    <s v=""/>
    <s v=""/>
    <s v=""/>
    <s v=""/>
    <s v=""/>
    <s v=""/>
    <s v=""/>
    <s v=""/>
    <s v=""/>
    <s v=""/>
    <s v=""/>
    <s v=""/>
    <s v=""/>
    <s v=""/>
    <s v=""/>
    <s v=""/>
    <s v="Non"/>
    <s v=""/>
    <s v=""/>
    <s v=""/>
    <s v=""/>
    <s v=""/>
    <s v=""/>
    <s v=""/>
    <s v=""/>
    <s v="Aucune préoccupation particulière"/>
    <n v="0"/>
    <n v="0"/>
    <n v="0"/>
    <n v="0"/>
    <n v="0"/>
    <n v="1"/>
    <n v="0"/>
    <n v="0"/>
    <s v=""/>
    <s v="Oui"/>
    <s v=""/>
    <s v="Produits d'hygiène et assainissement"/>
    <n v="0"/>
    <n v="1"/>
    <n v="0"/>
    <n v="0"/>
    <n v="0"/>
    <n v="0"/>
    <n v="0"/>
    <s v=""/>
    <s v=""/>
    <s v=""/>
    <s v=""/>
    <s v=""/>
    <s v=""/>
    <s v=""/>
    <s v=""/>
    <s v=""/>
    <s v=""/>
    <s v=""/>
    <s v=""/>
    <s v=""/>
    <s v=""/>
    <s v=""/>
    <s v=""/>
    <s v=""/>
    <s v=""/>
    <s v=""/>
    <s v=""/>
    <s v=""/>
    <s v=""/>
    <s v=""/>
  </r>
  <r>
    <s v="2021-07-24"/>
    <x v="6"/>
    <x v="6"/>
    <s v="SA0099"/>
    <x v="4"/>
    <x v="6"/>
    <x v="6"/>
    <s v="Port-à-piment"/>
    <s v="Marché de Port-à-Piment"/>
    <x v="1"/>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Je ne sais pas / Je ne souhaite pas répondre"/>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liquide (nettoyage) Chlore en grain (nettoyage) Savon pour se laver"/>
    <n v="1"/>
    <n v="1"/>
    <n v="1"/>
    <n v="1"/>
    <n v="1"/>
    <n v="1"/>
    <n v="1"/>
    <n v="1"/>
    <n v="0"/>
    <s v="Oui"/>
    <n v="30"/>
    <n v="30"/>
    <s v=""/>
    <s v=""/>
    <s v=""/>
    <n v="30"/>
    <s v="Oui"/>
    <n v="25"/>
    <s v="Oui"/>
    <n v="25"/>
    <s v="Oui"/>
    <s v="Oui"/>
    <n v="50"/>
    <s v=""/>
    <s v=""/>
    <s v=""/>
    <s v=""/>
    <s v=""/>
    <s v=""/>
    <s v="NA"/>
    <n v="50"/>
    <s v="Oui"/>
    <s v="Oui"/>
    <n v="35"/>
    <s v=""/>
    <s v=""/>
    <n v="35"/>
    <s v="Oui"/>
    <s v="Oui"/>
    <n v="100"/>
    <s v=""/>
    <s v=""/>
    <n v="100"/>
    <s v="Oui"/>
    <s v="Oui"/>
    <n v="100"/>
    <s v=""/>
    <s v=""/>
    <s v=""/>
    <n v="100"/>
    <s v="Oui"/>
    <s v="Oui"/>
    <s v=""/>
    <n v="5"/>
    <s v=""/>
    <s v=""/>
    <s v=""/>
    <s v=""/>
    <s v=""/>
    <s v=""/>
    <s v="Oui"/>
    <s v="NA"/>
    <n v="5"/>
    <s v="Oui"/>
    <s v="Produit épuisé car beaucoup de personnes ont acheté"/>
    <n v="0"/>
    <n v="0"/>
    <n v="0"/>
    <n v="0"/>
    <n v="0"/>
    <n v="0"/>
    <n v="0"/>
    <n v="0"/>
    <n v="0"/>
    <n v="1"/>
    <n v="0"/>
    <n v="0"/>
    <n v="0"/>
    <s v=""/>
    <s v="Savon lessive Serviettes hygiéniques Savon pour se laver Chlore en grain (nettoyage) Dentifrice Brosse à dent"/>
    <n v="1"/>
    <n v="1"/>
    <n v="1"/>
    <n v="0"/>
    <n v="1"/>
    <n v="0"/>
    <n v="1"/>
    <n v="1"/>
    <n v="0"/>
    <s v="Non"/>
    <s v="Non"/>
    <s v="Oui"/>
    <s v="Sud"/>
    <s v="Meme"/>
    <s v="Les Cayes"/>
    <s v="Différent"/>
    <s v=""/>
    <s v=""/>
    <s v=""/>
    <s v=""/>
    <s v=""/>
    <s v=""/>
    <s v=""/>
    <s v=""/>
    <s v=""/>
    <s v=""/>
    <s v=""/>
    <s v=""/>
    <s v=""/>
    <s v=""/>
    <s v=""/>
    <s v=""/>
    <s v=""/>
    <s v=""/>
    <s v=""/>
    <s v=""/>
    <s v=""/>
    <s v=""/>
    <s v=""/>
    <s v=""/>
    <s v=""/>
    <s v=""/>
    <s v=""/>
    <s v=""/>
    <s v=""/>
    <s v=""/>
    <s v=""/>
    <s v=""/>
    <s v=""/>
    <s v=""/>
    <s v=""/>
    <s v=""/>
    <s v=""/>
    <s v="Je ne sais pas, je ne souhaite pas répondre"/>
    <s v=""/>
    <s v=""/>
    <s v=""/>
    <s v=""/>
    <s v=""/>
    <s v=""/>
    <s v=""/>
    <s v=""/>
    <s v="Diminution du nombre de clients Augmentation des prix Difficultés pour se réapprovisionner en marchandises"/>
    <n v="0"/>
    <n v="1"/>
    <n v="1"/>
    <n v="1"/>
    <n v="0"/>
    <n v="0"/>
    <n v="0"/>
    <n v="0"/>
    <s v=""/>
    <s v="Oui"/>
    <s v=""/>
    <s v="Produits d'hygiène et assainissement"/>
    <n v="0"/>
    <n v="1"/>
    <n v="0"/>
    <n v="0"/>
    <n v="0"/>
    <n v="0"/>
    <n v="0"/>
    <s v=""/>
    <s v=""/>
    <s v=""/>
    <s v=""/>
    <s v=""/>
    <s v=""/>
    <s v=""/>
    <s v=""/>
    <s v=""/>
    <s v=""/>
    <s v=""/>
    <s v=""/>
    <s v=""/>
    <s v=""/>
    <s v=""/>
    <s v=""/>
    <s v=""/>
    <s v=""/>
    <s v=""/>
    <s v=""/>
    <s v=""/>
    <s v=""/>
    <s v=""/>
  </r>
  <r>
    <s v="2021-07-24"/>
    <x v="6"/>
    <x v="6"/>
    <s v="EI3120"/>
    <x v="4"/>
    <x v="6"/>
    <x v="6"/>
    <s v="Port-à-piment"/>
    <s v="Marché de Port-à-Piment"/>
    <x v="1"/>
    <s v="Enquête auprès d'un marchand"/>
    <s v="Femme"/>
    <s v=""/>
    <s v=""/>
    <s v="Détaillant sur une tab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Grand bokit fermé ou avec couvercle pour stocker l'eau (environ 5 gallons) Grande bassine de nettoyage ou pour cuisiner Eponge pour la vaisselle"/>
    <n v="1"/>
    <n v="1"/>
    <n v="1"/>
    <n v="150"/>
    <n v="150"/>
    <n v="15"/>
    <s v="Non"/>
    <s v=""/>
    <s v=""/>
    <s v="Non"/>
    <s v=""/>
    <s v=""/>
    <s v=""/>
    <s v=""/>
    <s v=""/>
    <s v=""/>
    <s v=""/>
    <s v=""/>
    <s v="Augmentation des prix"/>
    <n v="0"/>
    <n v="0"/>
    <n v="1"/>
    <n v="0"/>
    <n v="0"/>
    <n v="0"/>
    <n v="0"/>
    <n v="0"/>
    <s v=""/>
    <s v="Non"/>
    <s v=""/>
    <s v=""/>
    <s v=""/>
    <s v=""/>
    <s v=""/>
    <s v=""/>
    <s v=""/>
    <s v=""/>
    <s v=""/>
    <s v=""/>
    <s v=""/>
    <s v=""/>
    <s v=""/>
    <s v=""/>
    <s v=""/>
    <s v=""/>
    <s v=""/>
    <s v=""/>
    <s v=""/>
    <s v=""/>
    <s v=""/>
    <s v=""/>
    <s v=""/>
    <s v=""/>
    <s v=""/>
    <s v=""/>
    <s v=""/>
    <s v=""/>
    <s v=""/>
    <s v=""/>
    <s v=""/>
    <s v=""/>
  </r>
  <r>
    <s v="2021-07-24"/>
    <x v="6"/>
    <x v="6"/>
    <s v="EI3120"/>
    <x v="4"/>
    <x v="6"/>
    <x v="6"/>
    <s v="Port-à-piment"/>
    <s v="Marché de Port-à-Piment"/>
    <x v="1"/>
    <s v="Enquête auprès d'un marchand"/>
    <s v="Femme"/>
    <s v=""/>
    <s v=""/>
    <s v="Détaillant mobi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Grand bokit fermé ou avec couvercle pour stocker l'eau (environ 5 gallons) Grande bassine de nettoyage ou pour cuisiner Eponge pour la vaisselle"/>
    <n v="1"/>
    <n v="1"/>
    <n v="1"/>
    <n v="125"/>
    <n v="150"/>
    <n v="15"/>
    <s v="Oui"/>
    <s v=""/>
    <s v=""/>
    <s v="Non"/>
    <s v=""/>
    <s v=""/>
    <s v=""/>
    <s v=""/>
    <s v=""/>
    <s v=""/>
    <s v=""/>
    <s v=""/>
    <s v="Aucune préoccupation particulière"/>
    <n v="0"/>
    <n v="0"/>
    <n v="0"/>
    <n v="0"/>
    <n v="0"/>
    <n v="1"/>
    <n v="0"/>
    <n v="0"/>
    <s v=""/>
    <s v="Oui"/>
    <s v=""/>
    <s v="Ustensiles de nettoyage ou de stockage de l'eau (bokit, bassine, éponge)"/>
    <n v="0"/>
    <n v="0"/>
    <n v="0"/>
    <n v="0"/>
    <n v="1"/>
    <n v="0"/>
    <n v="0"/>
    <s v=""/>
    <s v=""/>
    <s v=""/>
    <s v=""/>
    <s v=""/>
    <s v=""/>
    <s v=""/>
    <s v=""/>
    <s v=""/>
    <s v=""/>
    <s v=""/>
    <s v=""/>
    <s v=""/>
    <s v=""/>
    <s v=""/>
    <s v=""/>
    <s v=""/>
    <s v=""/>
    <s v=""/>
    <s v=""/>
    <s v=""/>
    <s v=""/>
    <s v=""/>
  </r>
  <r>
    <s v="2021-07-24"/>
    <x v="6"/>
    <x v="6"/>
    <s v="SA0099"/>
    <x v="4"/>
    <x v="6"/>
    <x v="6"/>
    <s v="Port-à-piment"/>
    <s v="Marché de Port-à-Piment"/>
    <x v="1"/>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150"/>
    <s v="Oui"/>
    <s v="Non"/>
    <s v=""/>
    <s v=""/>
    <s v=""/>
    <s v=""/>
    <s v=""/>
    <s v=""/>
    <s v=""/>
    <s v=""/>
    <s v="Augmentation des prix"/>
    <n v="0"/>
    <n v="0"/>
    <n v="1"/>
    <n v="0"/>
    <n v="0"/>
    <n v="0"/>
    <n v="0"/>
    <n v="0"/>
    <s v=""/>
    <s v="Non"/>
    <s v=""/>
    <s v=""/>
    <s v=""/>
    <s v=""/>
    <s v=""/>
    <s v=""/>
    <s v=""/>
    <s v=""/>
    <s v=""/>
    <s v=""/>
    <s v=""/>
    <s v=""/>
    <s v=""/>
    <s v=""/>
    <s v=""/>
    <s v=""/>
    <s v=""/>
    <s v=""/>
    <s v=""/>
    <s v=""/>
    <s v=""/>
    <s v=""/>
    <s v=""/>
    <s v=""/>
    <s v=""/>
    <s v=""/>
    <s v=""/>
    <s v=""/>
    <s v=""/>
    <s v=""/>
    <s v=""/>
    <s v=""/>
  </r>
  <r>
    <s v="2021-07-24"/>
    <x v="6"/>
    <x v="6"/>
    <s v="SA0099"/>
    <x v="4"/>
    <x v="6"/>
    <x v="6"/>
    <s v="Port-à-piment"/>
    <s v="Marché de Port-à-Piment"/>
    <x v="1"/>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35"/>
    <s v="Non"/>
    <s v="Non"/>
    <s v=""/>
    <s v=""/>
    <s v=""/>
    <s v=""/>
    <s v=""/>
    <s v=""/>
    <s v=""/>
    <s v=""/>
    <s v="Augmentation des prix"/>
    <n v="0"/>
    <n v="0"/>
    <n v="1"/>
    <n v="0"/>
    <n v="0"/>
    <n v="0"/>
    <n v="0"/>
    <n v="0"/>
    <s v=""/>
    <s v="Non"/>
    <s v=""/>
    <s v=""/>
    <s v=""/>
    <s v=""/>
    <s v=""/>
    <s v=""/>
    <s v=""/>
    <s v=""/>
    <s v=""/>
    <s v=""/>
    <s v=""/>
    <s v=""/>
    <s v=""/>
    <s v=""/>
    <s v=""/>
    <s v=""/>
    <s v=""/>
    <s v=""/>
    <s v=""/>
    <s v=""/>
    <s v=""/>
    <s v=""/>
    <s v=""/>
    <s v=""/>
    <s v=""/>
    <s v=""/>
    <s v=""/>
    <s v=""/>
    <s v=""/>
    <s v=""/>
    <s v=""/>
    <s v=""/>
  </r>
  <r>
    <s v="2021-07-24"/>
    <x v="6"/>
    <x v="6"/>
    <s v="SA0099"/>
    <x v="4"/>
    <x v="6"/>
    <x v="6"/>
    <s v="Port-à-piment"/>
    <s v="Marché de Port-à-Piment"/>
    <x v="1"/>
    <s v="Enquête auprès d'un marchand"/>
    <s v="Homme"/>
    <s v=""/>
    <s v=""/>
    <s v="Détaillant sur une table"/>
    <s v=""/>
    <s v="Charbon de bois"/>
    <n v="0"/>
    <n v="0"/>
    <n v="0"/>
    <n v="0"/>
    <n v="0"/>
    <n v="1"/>
    <n v="0"/>
    <s v="charbon"/>
    <s v="Charbon de bois"/>
    <s v="En espèces (Gourde) A crédit partiel"/>
    <n v="1"/>
    <n v="0"/>
    <n v="0"/>
    <n v="0"/>
    <n v="1"/>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Non"/>
    <s v=""/>
    <s v=""/>
    <s v=""/>
    <s v=""/>
    <s v=""/>
    <s v=""/>
    <s v=""/>
    <s v=""/>
    <s v="Augmentation des prix"/>
    <n v="0"/>
    <n v="0"/>
    <n v="1"/>
    <n v="0"/>
    <n v="0"/>
    <n v="0"/>
    <n v="0"/>
    <n v="0"/>
    <s v=""/>
    <s v="Non"/>
    <s v=""/>
    <s v=""/>
    <s v=""/>
    <s v=""/>
    <s v=""/>
    <s v=""/>
    <s v=""/>
    <s v=""/>
    <s v=""/>
    <s v=""/>
    <s v=""/>
    <s v=""/>
    <s v=""/>
    <s v=""/>
    <s v=""/>
    <s v=""/>
    <s v=""/>
    <s v=""/>
    <s v=""/>
    <s v=""/>
    <s v=""/>
    <s v=""/>
    <s v=""/>
    <s v=""/>
    <s v=""/>
    <s v=""/>
    <s v=""/>
    <s v=""/>
    <s v=""/>
    <s v=""/>
    <s v=""/>
    <s v=""/>
  </r>
  <r>
    <s v="2021-07-24"/>
    <x v="6"/>
    <x v="6"/>
    <s v="SA0099"/>
    <x v="4"/>
    <x v="6"/>
    <x v="6"/>
    <s v="Port-à-piment"/>
    <s v="Marché de Port-à-Piment"/>
    <x v="1"/>
    <s v="Enquête auprès d'un marchand"/>
    <s v="Femme"/>
    <s v=""/>
    <s v=""/>
    <s v="Détaillant mobile"/>
    <s v=""/>
    <s v="Charbon de bois"/>
    <n v="0"/>
    <n v="0"/>
    <n v="0"/>
    <n v="0"/>
    <n v="0"/>
    <n v="1"/>
    <n v="0"/>
    <s v="charbon"/>
    <s v="Charbon de bois"/>
    <s v="En espèces (Gourde)"/>
    <n v="1"/>
    <n v="0"/>
    <n v="0"/>
    <n v="0"/>
    <n v="0"/>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30"/>
    <s v="Non"/>
    <s v="Non"/>
    <s v=""/>
    <s v=""/>
    <s v=""/>
    <s v=""/>
    <s v=""/>
    <s v=""/>
    <s v=""/>
    <s v=""/>
    <s v="Aucune préoccupation particulière"/>
    <n v="0"/>
    <n v="0"/>
    <n v="0"/>
    <n v="0"/>
    <n v="0"/>
    <n v="1"/>
    <n v="0"/>
    <n v="0"/>
    <s v=""/>
    <s v="Non"/>
    <s v=""/>
    <s v=""/>
    <s v=""/>
    <s v=""/>
    <s v=""/>
    <s v=""/>
    <s v=""/>
    <s v=""/>
    <s v=""/>
    <s v=""/>
    <s v=""/>
    <s v=""/>
    <s v=""/>
    <s v=""/>
    <s v=""/>
    <s v=""/>
    <s v=""/>
    <s v=""/>
    <s v=""/>
    <s v=""/>
    <s v=""/>
    <s v=""/>
    <s v=""/>
    <s v=""/>
    <s v=""/>
    <s v=""/>
    <s v=""/>
    <s v=""/>
    <s v=""/>
    <s v=""/>
    <s v=""/>
    <s v=""/>
  </r>
  <r>
    <s v="2021-07-24"/>
    <x v="6"/>
    <x v="6"/>
    <s v="EI3120"/>
    <x v="4"/>
    <x v="6"/>
    <x v="6"/>
    <s v="Port-à-piment"/>
    <s v="Marché de Port-à-Piment"/>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kiosque public (DINEPA)"/>
    <s v=""/>
    <s v="kiosque"/>
    <s v="kiòs piblik (DINEPA)"/>
    <s v="kiosque public (DINEPA)"/>
    <s v="Autre"/>
    <s v="Paske li fenk vin nan zon nan yo bay li gratis"/>
    <s v="Moins de 15 min au total"/>
    <s v="gros bidon de 5 gallons (18,9 L)"/>
    <s v="5gal"/>
    <s v="bidon ki vo 5 galon (18,9L)"/>
    <s v=""/>
    <s v=""/>
    <s v=""/>
    <s v=""/>
    <s v=""/>
    <n v="0"/>
    <n v="0"/>
    <s v=""/>
    <s v="NA"/>
    <n v="0"/>
  </r>
  <r>
    <s v="2021-07-24"/>
    <x v="6"/>
    <x v="6"/>
    <s v="EI3120"/>
    <x v="4"/>
    <x v="6"/>
    <x v="6"/>
    <s v="Port-à-piment"/>
    <s v="Marché de Port-à-Piment"/>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autre"/>
    <s v="Weter mission (4/10 Bridge)"/>
    <s v="autre"/>
    <s v="lòt"/>
    <s v="Water mission (4/10 Bridge)"/>
    <s v="Il n'y a pas d'autres options dans ma zone"/>
    <s v=""/>
    <s v="Moins de 15 min au total"/>
    <s v="gros bidon de 5 gallons (18,9 L)"/>
    <s v="5gal"/>
    <s v="bidon ki vo 5 galon (18,9L)"/>
    <s v=""/>
    <s v=""/>
    <s v=""/>
    <s v=""/>
    <s v=""/>
    <n v="2"/>
    <n v="0.4"/>
    <s v=""/>
    <s v="NA"/>
    <n v="0.4"/>
  </r>
  <r>
    <s v="2021-07-24"/>
    <x v="6"/>
    <x v="6"/>
    <s v="EI3120"/>
    <x v="4"/>
    <x v="6"/>
    <x v="6"/>
    <s v="Port-à-piment"/>
    <s v="Marché de Port-à-Piment"/>
    <x v="1"/>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autre"/>
    <s v="Weter mission (4/10 Bridge)"/>
    <s v="autre"/>
    <s v="lòt"/>
    <s v="Water mission (4/10 Bridge)"/>
    <s v="L'eau est de meilleure qualité"/>
    <s v=""/>
    <s v="Moins de 15 min au total"/>
    <s v="gros bidon de 5 gallons (18,9 L)"/>
    <s v="5gal"/>
    <s v="bidon ki vo 5 galon (18,9L)"/>
    <s v=""/>
    <s v=""/>
    <s v=""/>
    <s v=""/>
    <s v=""/>
    <n v="2"/>
    <n v="0.4"/>
    <s v=""/>
    <s v="NA"/>
    <n v="0.4"/>
  </r>
  <r>
    <s v="2021-07-24"/>
    <x v="6"/>
    <x v="6"/>
    <s v="EI3120"/>
    <x v="4"/>
    <x v="6"/>
    <x v="6"/>
    <s v="Port-à-piment"/>
    <s v="Marché de Port-à-Piment"/>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autre"/>
    <s v="Weter mission (4/10 Bridge)"/>
    <s v="autre"/>
    <s v="lòt"/>
    <s v="Water mission (4/10 Bridge)"/>
    <s v="C'est le moins cher"/>
    <s v=""/>
    <s v="Entre 15 min et 30 min au total"/>
    <s v="gros bidon de 5 gallons (18,9 L)"/>
    <s v="5gal"/>
    <s v="bidon ki vo 5 galon (18,9L)"/>
    <s v=""/>
    <s v=""/>
    <s v=""/>
    <s v=""/>
    <s v=""/>
    <n v="2"/>
    <n v="0.4"/>
    <s v=""/>
    <s v="NA"/>
    <n v="0.4"/>
  </r>
  <r>
    <s v="2021-07-24"/>
    <x v="6"/>
    <x v="6"/>
    <s v="EI3120"/>
    <x v="4"/>
    <x v="6"/>
    <x v="6"/>
    <s v="Port-à-piment"/>
    <s v="Marché de Port-à-Piment"/>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kiosque public (DINEPA)"/>
    <s v=""/>
    <s v="kiosque"/>
    <s v="kiòs piblik (DINEPA)"/>
    <s v="kiosque public (DINEPA)"/>
    <s v="Autre"/>
    <s v="Gratis"/>
    <s v="Moins de 15 min au total"/>
    <s v="gros bidon de 5 gallons (18,9 L)"/>
    <s v="5gal"/>
    <s v="bidon ki vo 5 galon (18,9L)"/>
    <s v=""/>
    <s v=""/>
    <s v=""/>
    <s v=""/>
    <s v=""/>
    <n v="0"/>
    <n v="0"/>
    <s v=""/>
    <s v="NA"/>
    <n v="0"/>
  </r>
  <r>
    <s v="2021-07-24"/>
    <x v="6"/>
    <x v="6"/>
    <s v="EI3120"/>
    <x v="4"/>
    <x v="6"/>
    <x v="6"/>
    <s v="Port-à-piment"/>
    <s v="Marché de Port-à-Piment"/>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ranchement privé individuel"/>
    <s v=""/>
    <s v="branchement"/>
    <s v="tiyo lakay mwen"/>
    <s v="branchement privé individuel"/>
    <s v="L'eau est de meilleure qualité"/>
    <s v=""/>
    <s v="Moins de 15 min au total"/>
    <s v="gros bidon de 5 gallons (18,9 L)"/>
    <s v="5gal"/>
    <s v="bidon ki vo 5 galon (18,9L)"/>
    <s v=""/>
    <s v=""/>
    <s v=""/>
    <s v=""/>
    <s v=""/>
    <n v="0"/>
    <n v="0"/>
    <s v=""/>
    <s v="NA"/>
    <n v="0"/>
  </r>
  <r>
    <s v="2021-07-24"/>
    <x v="6"/>
    <x v="6"/>
    <s v="EI3120"/>
    <x v="4"/>
    <x v="6"/>
    <x v="6"/>
    <s v="Port-à-piment"/>
    <s v="Marché de Port-à-Piment"/>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autre"/>
    <s v="Weter mission (4/10 Bridge)"/>
    <s v="autre"/>
    <s v="lòt"/>
    <s v="Water mission (4/10 Bridge)"/>
    <s v="C'est le moins cher"/>
    <s v=""/>
    <s v="Moins de 15 min au total"/>
    <s v="gros bidon de 5 gallons (18,9 L)"/>
    <s v="5gal"/>
    <s v="bidon ki vo 5 galon (18,9L)"/>
    <s v=""/>
    <s v=""/>
    <s v=""/>
    <s v=""/>
    <s v=""/>
    <n v="2"/>
    <n v="0.4"/>
    <s v=""/>
    <s v="NA"/>
    <n v="0.4"/>
  </r>
  <r>
    <s v="2021-07-24"/>
    <x v="6"/>
    <x v="6"/>
    <s v="EI3120"/>
    <x v="4"/>
    <x v="6"/>
    <x v="6"/>
    <s v="Port-à-piment"/>
    <s v="Marché de Port-à-Piment"/>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autre"/>
    <s v="Weter mission"/>
    <s v="autre"/>
    <s v="lòt"/>
    <s v="Water mission"/>
    <s v="Il n'y a pas d'autres options dans ma zone"/>
    <s v=""/>
    <s v="Entre 15 min et 30 min au total"/>
    <s v="gros bidon de 5 gallons (18,9 L)"/>
    <s v="5gal"/>
    <s v="bidon ki vo 5 galon (18,9L)"/>
    <s v=""/>
    <s v=""/>
    <s v=""/>
    <s v=""/>
    <s v=""/>
    <n v="2"/>
    <n v="0.4"/>
    <s v=""/>
    <s v="NA"/>
    <n v="0.4"/>
  </r>
  <r>
    <s v="2021-07-24"/>
    <x v="6"/>
    <x v="6"/>
    <s v="SA0099"/>
    <x v="4"/>
    <x v="6"/>
    <x v="6"/>
    <s v="Port-à-piment"/>
    <s v="Marché de Port-à-Piment"/>
    <x v="1"/>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Je ne sais pas / Je ne souhaite pas répondre"/>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Dentifrice Brosse à dent Papier toilette Serviettes hygiéniques Chlore liquide (nettoyage) Chlore en grain (nettoyage) Savon pour se laver"/>
    <n v="1"/>
    <n v="1"/>
    <n v="1"/>
    <n v="1"/>
    <n v="1"/>
    <n v="1"/>
    <n v="1"/>
    <n v="1"/>
    <n v="0"/>
    <s v="Oui"/>
    <n v="30"/>
    <n v="30"/>
    <s v=""/>
    <s v=""/>
    <s v=""/>
    <n v="30"/>
    <s v="Oui"/>
    <n v="25"/>
    <s v="Oui"/>
    <n v="25"/>
    <s v="Oui"/>
    <s v="Oui"/>
    <n v="50"/>
    <s v=""/>
    <s v=""/>
    <s v=""/>
    <s v=""/>
    <s v=""/>
    <s v=""/>
    <s v="NA"/>
    <n v="50"/>
    <s v="Oui"/>
    <s v="Oui"/>
    <n v="25"/>
    <s v=""/>
    <s v=""/>
    <n v="25"/>
    <s v="Oui"/>
    <s v="Oui"/>
    <n v="75"/>
    <s v=""/>
    <s v=""/>
    <n v="75"/>
    <s v="Oui"/>
    <s v="Oui"/>
    <n v="75"/>
    <s v=""/>
    <s v=""/>
    <s v=""/>
    <n v="75"/>
    <s v="Oui"/>
    <s v="Oui"/>
    <s v=""/>
    <n v="5"/>
    <s v=""/>
    <s v=""/>
    <s v=""/>
    <s v=""/>
    <s v=""/>
    <s v=""/>
    <s v="Oui"/>
    <s v="NA"/>
    <n v="5"/>
    <s v="Non"/>
    <s v=""/>
    <s v=""/>
    <s v=""/>
    <s v=""/>
    <s v=""/>
    <s v=""/>
    <s v=""/>
    <s v=""/>
    <s v=""/>
    <s v=""/>
    <s v=""/>
    <s v=""/>
    <s v=""/>
    <s v=""/>
    <s v=""/>
    <s v=""/>
    <s v=""/>
    <s v=""/>
    <s v=""/>
    <s v=""/>
    <s v=""/>
    <s v=""/>
    <s v=""/>
    <s v=""/>
    <s v=""/>
    <s v="Non"/>
    <s v="Oui"/>
    <s v="Oui"/>
    <s v="Sud"/>
    <s v="Meme"/>
    <s v="Les Cayes"/>
    <s v="Différent"/>
    <s v=""/>
    <s v=""/>
    <s v=""/>
    <s v=""/>
    <s v=""/>
    <s v=""/>
    <s v=""/>
    <s v=""/>
    <s v=""/>
    <s v=""/>
    <s v=""/>
    <s v=""/>
    <s v=""/>
    <s v=""/>
    <s v=""/>
    <s v=""/>
    <s v=""/>
    <s v=""/>
    <s v=""/>
    <s v=""/>
    <s v=""/>
    <s v=""/>
    <s v=""/>
    <s v=""/>
    <s v=""/>
    <s v=""/>
    <s v=""/>
    <s v=""/>
    <s v=""/>
    <s v=""/>
    <s v=""/>
    <s v=""/>
    <s v=""/>
    <s v=""/>
    <s v=""/>
    <s v=""/>
    <s v=""/>
    <s v="Je ne sais pas, je ne souhaite pas répondre"/>
    <s v=""/>
    <s v=""/>
    <s v=""/>
    <s v=""/>
    <s v=""/>
    <s v=""/>
    <s v=""/>
    <s v=""/>
    <s v="Augmentation des prix Difficultés pour se réapprovisionner en marchandises"/>
    <n v="0"/>
    <n v="0"/>
    <n v="1"/>
    <n v="1"/>
    <n v="0"/>
    <n v="0"/>
    <n v="0"/>
    <n v="0"/>
    <s v=""/>
    <s v="Oui"/>
    <s v=""/>
    <s v="Produits d'hygiène et assainissement"/>
    <n v="0"/>
    <n v="1"/>
    <n v="0"/>
    <n v="0"/>
    <n v="0"/>
    <n v="0"/>
    <n v="0"/>
    <s v=""/>
    <s v=""/>
    <s v=""/>
    <s v=""/>
    <s v=""/>
    <s v=""/>
    <s v=""/>
    <s v=""/>
    <s v=""/>
    <s v=""/>
    <s v=""/>
    <s v=""/>
    <s v=""/>
    <s v=""/>
    <s v=""/>
    <s v=""/>
    <s v=""/>
    <s v=""/>
    <s v=""/>
    <s v=""/>
    <s v=""/>
    <s v=""/>
    <s v=""/>
  </r>
  <r>
    <s v="2021-07-24"/>
    <x v="6"/>
    <x v="6"/>
    <s v="EI3120"/>
    <x v="4"/>
    <x v="6"/>
    <x v="6"/>
    <s v="Port-à-piment"/>
    <s v="Marché de Port-à-Piment"/>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autre"/>
    <s v="Weter mission (4/10 Bridge)"/>
    <s v="autre"/>
    <s v="lòt"/>
    <s v="Water mission (4/10 Bridge)"/>
    <s v="C'est le moins cher"/>
    <s v=""/>
    <s v="Moins de 15 min au total"/>
    <s v="gros bidon de 5 gallons (18,9 L)"/>
    <s v="5gal"/>
    <s v="bidon ki vo 5 galon (18,9L)"/>
    <s v=""/>
    <s v=""/>
    <s v=""/>
    <s v=""/>
    <s v=""/>
    <n v="2"/>
    <n v="0.4"/>
    <s v=""/>
    <s v="NA"/>
    <n v="0.4"/>
  </r>
  <r>
    <s v="2021-07-24"/>
    <x v="6"/>
    <x v="6"/>
    <s v="EI3120"/>
    <x v="4"/>
    <x v="6"/>
    <x v="6"/>
    <s v="Port-à-piment"/>
    <s v="Marché de Port-à-Piment"/>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autre"/>
    <s v="Weter mission (4/10 Bridge)"/>
    <s v="autre"/>
    <s v="lòt"/>
    <s v="Water mission (4/10 Bridge)"/>
    <s v="L'eau est de meilleure qualité"/>
    <s v=""/>
    <s v="Entre 15 min et 30 min au total"/>
    <s v="gros bidon de 5 gallons (18,9 L)"/>
    <s v="5gal"/>
    <s v="bidon ki vo 5 galon (18,9L)"/>
    <s v=""/>
    <s v=""/>
    <s v=""/>
    <s v=""/>
    <s v=""/>
    <n v="2"/>
    <n v="0.4"/>
    <s v=""/>
    <s v="NA"/>
    <n v="0.4"/>
  </r>
  <r>
    <s v="2021-07-24"/>
    <x v="6"/>
    <x v="6"/>
    <s v="SA0099"/>
    <x v="4"/>
    <x v="6"/>
    <x v="6"/>
    <s v="Port-à-piment"/>
    <s v="Marché de Port-à-Piment"/>
    <x v="1"/>
    <s v="Enquête auprès d'un marchand"/>
    <s v="Femme"/>
    <s v=""/>
    <s v=""/>
    <s v="Détaillant avec boutique"/>
    <s v=""/>
    <s v="Ustensiles de cuisine (casseroles, cuillères, etc.)"/>
    <n v="0"/>
    <n v="0"/>
    <n v="0"/>
    <n v="1"/>
    <n v="0"/>
    <n v="0"/>
    <n v="0"/>
    <s v="cuisine"/>
    <s v="Ustensiles de cuisine (casseroles, cuillères, etc.)"/>
    <s v="En espèces (Gourde)"/>
    <n v="1"/>
    <n v="0"/>
    <n v="0"/>
    <n v="0"/>
    <n v="0"/>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asserole avec couvercle (moyenne ou grande) Poêle (grande) Verre / Godet Assiette Cuillère pour manger Couteau de cuisine Cuillère de service"/>
    <n v="1"/>
    <n v="1"/>
    <n v="1"/>
    <n v="1"/>
    <n v="1"/>
    <n v="1"/>
    <n v="1"/>
    <n v="0"/>
    <s v="Moyenne avec couvercle (environ 1 à 2 gallons)"/>
    <s v=""/>
    <s v=""/>
    <s v=""/>
    <n v="100"/>
    <n v="125"/>
    <n v="25"/>
    <n v="100"/>
    <n v="75"/>
    <s v="Non"/>
    <s v=""/>
    <s v=""/>
    <s v=""/>
    <s v=""/>
    <s v=""/>
    <s v=""/>
    <s v=""/>
    <s v=""/>
    <s v=""/>
    <s v=""/>
    <s v=""/>
    <s v="Non"/>
    <s v=""/>
    <s v=""/>
    <s v=""/>
    <s v=""/>
    <s v=""/>
    <s v=""/>
    <s v=""/>
    <s v=""/>
    <s v="Augmentation des prix Difficultés pour se réapprovisionner en marchandises"/>
    <n v="0"/>
    <n v="0"/>
    <n v="1"/>
    <n v="1"/>
    <n v="0"/>
    <n v="0"/>
    <n v="0"/>
    <n v="0"/>
    <s v=""/>
    <s v="Oui"/>
    <s v=""/>
    <s v="Ustensiles de cuisine (casseroles, cuillères, etc.)"/>
    <n v="0"/>
    <n v="0"/>
    <n v="0"/>
    <n v="1"/>
    <n v="0"/>
    <n v="0"/>
    <n v="0"/>
    <s v=""/>
    <s v=""/>
    <s v=""/>
    <s v=""/>
    <s v=""/>
    <s v=""/>
    <s v=""/>
    <s v=""/>
    <s v=""/>
    <s v=""/>
    <s v=""/>
    <s v=""/>
    <s v=""/>
    <s v=""/>
    <s v=""/>
    <s v=""/>
    <s v=""/>
    <s v=""/>
    <s v=""/>
    <s v=""/>
    <s v=""/>
    <s v=""/>
    <s v=""/>
  </r>
  <r>
    <s v="2021-07-24"/>
    <x v="6"/>
    <x v="6"/>
    <s v="SA0099"/>
    <x v="4"/>
    <x v="6"/>
    <x v="6"/>
    <s v="Port-à-piment"/>
    <s v="Marché de Port-à-Piment"/>
    <x v="1"/>
    <s v="Enquête auprès d'un marchand"/>
    <s v="Femme"/>
    <s v=""/>
    <s v=""/>
    <s v="Détaillant avec boutique"/>
    <s v=""/>
    <s v="Ustensiles de cuisine (casseroles, cuillères, etc.)"/>
    <n v="0"/>
    <n v="0"/>
    <n v="0"/>
    <n v="1"/>
    <n v="0"/>
    <n v="0"/>
    <n v="0"/>
    <s v="cuisine"/>
    <s v="Ustensiles de cuisine (casseroles, cuillères, etc.)"/>
    <s v="En espèces (Gourde)"/>
    <n v="1"/>
    <n v="0"/>
    <n v="0"/>
    <n v="0"/>
    <n v="0"/>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oêle (grande) Verre / Godet Assiette Cuillère pour manger Couteau de cuisine Cuillère de service"/>
    <n v="0"/>
    <n v="1"/>
    <n v="1"/>
    <n v="1"/>
    <n v="1"/>
    <n v="1"/>
    <n v="1"/>
    <n v="0"/>
    <s v=""/>
    <s v=""/>
    <s v=""/>
    <n v="900"/>
    <n v="100"/>
    <n v="200"/>
    <n v="25"/>
    <n v="100"/>
    <n v="75"/>
    <s v="Non"/>
    <s v=""/>
    <s v=""/>
    <s v=""/>
    <s v=""/>
    <s v=""/>
    <s v=""/>
    <s v=""/>
    <s v=""/>
    <s v=""/>
    <s v=""/>
    <s v=""/>
    <s v="Non"/>
    <s v=""/>
    <s v=""/>
    <s v=""/>
    <s v=""/>
    <s v=""/>
    <s v=""/>
    <s v=""/>
    <s v=""/>
    <s v="Je ne sais pas, je ne souhaite pas répondre"/>
    <n v="0"/>
    <n v="0"/>
    <n v="0"/>
    <n v="0"/>
    <n v="0"/>
    <n v="0"/>
    <n v="0"/>
    <n v="1"/>
    <s v=""/>
    <s v="Non"/>
    <s v=""/>
    <s v=""/>
    <s v=""/>
    <s v=""/>
    <s v=""/>
    <s v=""/>
    <s v=""/>
    <s v=""/>
    <s v=""/>
    <s v=""/>
    <s v=""/>
    <s v=""/>
    <s v=""/>
    <s v=""/>
    <s v=""/>
    <s v=""/>
    <s v=""/>
    <s v=""/>
    <s v=""/>
    <s v=""/>
    <s v=""/>
    <s v=""/>
    <s v=""/>
    <s v=""/>
    <s v=""/>
    <s v=""/>
    <s v=""/>
    <s v=""/>
    <s v=""/>
    <s v=""/>
    <s v=""/>
    <s v=""/>
  </r>
  <r>
    <s v="2021-07-24"/>
    <x v="6"/>
    <x v="6"/>
    <s v="SA0099"/>
    <x v="4"/>
    <x v="6"/>
    <x v="6"/>
    <s v="Port-à-piment"/>
    <s v="Marché de Port-à-Piment"/>
    <x v="1"/>
    <s v="Enquête auprès d'un marchand"/>
    <s v="Femme"/>
    <s v=""/>
    <s v=""/>
    <s v="Détaillant sur une table"/>
    <s v=""/>
    <s v="Ustensiles de cuisine (casseroles, cuillères, etc.)"/>
    <n v="0"/>
    <n v="0"/>
    <n v="0"/>
    <n v="1"/>
    <n v="0"/>
    <n v="0"/>
    <n v="0"/>
    <s v="cuisine"/>
    <s v="Ustensiles de cuisine (casseroles, cuillères, etc.)"/>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oêle (grande) Verre / Godet Assiette Cuillère pour manger Couteau de cuisine Cuillère de service"/>
    <n v="0"/>
    <n v="1"/>
    <n v="1"/>
    <n v="1"/>
    <n v="1"/>
    <n v="1"/>
    <n v="1"/>
    <n v="0"/>
    <s v=""/>
    <s v=""/>
    <s v=""/>
    <n v="900"/>
    <n v="75"/>
    <n v="200"/>
    <n v="25"/>
    <n v="100"/>
    <n v="50"/>
    <s v="Oui"/>
    <s v=""/>
    <s v=""/>
    <s v=""/>
    <s v=""/>
    <s v=""/>
    <s v=""/>
    <s v=""/>
    <s v=""/>
    <s v=""/>
    <s v=""/>
    <s v=""/>
    <s v="Non"/>
    <s v=""/>
    <s v=""/>
    <s v=""/>
    <s v=""/>
    <s v=""/>
    <s v=""/>
    <s v=""/>
    <s v=""/>
    <s v="Difficultés pour se réapprovisionner en marchandises"/>
    <n v="0"/>
    <n v="0"/>
    <n v="0"/>
    <n v="1"/>
    <n v="0"/>
    <n v="0"/>
    <n v="0"/>
    <n v="0"/>
    <s v=""/>
    <s v="Oui"/>
    <s v=""/>
    <s v="Ustensiles de cuisine (casseroles, cuillères, etc.)"/>
    <n v="0"/>
    <n v="0"/>
    <n v="0"/>
    <n v="1"/>
    <n v="0"/>
    <n v="0"/>
    <n v="0"/>
    <s v=""/>
    <s v=""/>
    <s v=""/>
    <s v=""/>
    <s v=""/>
    <s v=""/>
    <s v=""/>
    <s v=""/>
    <s v=""/>
    <s v=""/>
    <s v=""/>
    <s v=""/>
    <s v=""/>
    <s v=""/>
    <s v=""/>
    <s v=""/>
    <s v=""/>
    <s v=""/>
    <s v=""/>
    <s v=""/>
    <s v=""/>
    <s v=""/>
    <s v=""/>
  </r>
  <r>
    <s v="2021-07-24"/>
    <x v="6"/>
    <x v="6"/>
    <s v="SA0099"/>
    <x v="4"/>
    <x v="6"/>
    <x v="6"/>
    <s v="Port-à-piment"/>
    <s v="Marché de Port-à-Piment"/>
    <x v="1"/>
    <s v="Enquête auprès d'un marchand"/>
    <s v="Femme"/>
    <s v=""/>
    <s v=""/>
    <s v="Détaillant sur une table"/>
    <s v=""/>
    <s v="Ustensiles de cuisine (casseroles, cuillères, etc.) Ustensiles de nettoyage ou de stockage de l'eau (bokit, bassine, éponge)"/>
    <n v="0"/>
    <n v="0"/>
    <n v="0"/>
    <n v="1"/>
    <n v="1"/>
    <n v="0"/>
    <n v="0"/>
    <s v="cuisine nettoyage_stockage"/>
    <s v="Ustensiles de cuisine (casseroles, cuillères, etc.) Ustensiles de nettoyage ou de stockage de l'eau (bokit, bassine, éponge)"/>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Verre / Godet Assiette Cuillère pour manger Couteau de cuisine Cuillère de service Poêle (grande)"/>
    <n v="0"/>
    <n v="1"/>
    <n v="1"/>
    <n v="1"/>
    <n v="1"/>
    <n v="1"/>
    <n v="1"/>
    <n v="0"/>
    <s v=""/>
    <s v=""/>
    <s v=""/>
    <n v="900"/>
    <n v="100"/>
    <n v="200"/>
    <n v="25"/>
    <n v="100"/>
    <n v="75"/>
    <s v="Non"/>
    <s v=""/>
    <s v="Grand bokit fermé ou avec couvercle pour stocker l'eau (environ 5 gallons) Grande bassine de nettoyage ou pour cuisiner Eponge pour la vaisselle"/>
    <n v="1"/>
    <n v="1"/>
    <n v="1"/>
    <n v="125"/>
    <n v="150"/>
    <n v="15"/>
    <s v="Non"/>
    <s v=""/>
    <s v=""/>
    <s v="Non"/>
    <s v=""/>
    <s v=""/>
    <s v=""/>
    <s v=""/>
    <s v=""/>
    <s v=""/>
    <s v=""/>
    <s v=""/>
    <s v="Autre"/>
    <n v="0"/>
    <n v="0"/>
    <n v="0"/>
    <n v="0"/>
    <n v="0"/>
    <n v="0"/>
    <n v="1"/>
    <n v="0"/>
    <s v="Augmentation des prix du transport du a la rarete de gaz, les fournisseurs augmentent les prix des produits aussi"/>
    <s v="Oui"/>
    <s v=""/>
    <s v="Ustensiles de nettoyage ou de stockage de l'eau (bokit, bassine, éponge)"/>
    <n v="0"/>
    <n v="0"/>
    <n v="0"/>
    <n v="0"/>
    <n v="1"/>
    <n v="0"/>
    <n v="0"/>
    <s v=""/>
    <s v=""/>
    <s v=""/>
    <s v=""/>
    <s v=""/>
    <s v=""/>
    <s v=""/>
    <s v=""/>
    <s v=""/>
    <s v=""/>
    <s v=""/>
    <s v=""/>
    <s v=""/>
    <s v=""/>
    <s v=""/>
    <s v=""/>
    <s v=""/>
    <s v=""/>
    <s v=""/>
    <s v=""/>
    <s v=""/>
    <s v=""/>
    <s v=""/>
  </r>
  <r>
    <s v="2021-07-24"/>
    <x v="6"/>
    <x v="6"/>
    <s v="EI3120"/>
    <x v="4"/>
    <x v="6"/>
    <x v="6"/>
    <s v="Port-à-piment"/>
    <s v="Marché de Port-à-Piment"/>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rivière ou source non aménagée"/>
    <s v=""/>
    <s v="riv"/>
    <s v="rivyè / sous ki pa anmenaje"/>
    <s v="branchement privé individuel"/>
    <s v="Il n'y a pas d'autres options dans ma zone"/>
    <s v=""/>
    <s v="Moins de 15 min au total"/>
    <s v="gros bidon de 5 gallons (18,9 L)"/>
    <s v="5gal"/>
    <s v="bidon ki vo 5 galon (18,9L)"/>
    <s v=""/>
    <s v=""/>
    <s v=""/>
    <s v=""/>
    <s v=""/>
    <n v="0"/>
    <n v="0"/>
    <s v=""/>
    <s v="NA"/>
    <n v="0"/>
  </r>
  <r>
    <s v="2021-07-24"/>
    <x v="6"/>
    <x v="6"/>
    <s v="EI3120"/>
    <x v="4"/>
    <x v="6"/>
    <x v="6"/>
    <s v="Port-à-piment"/>
    <s v="Marché de Port-à-Piment"/>
    <x v="1"/>
    <s v="Enquête auprès d'un marchand"/>
    <s v="Femme"/>
    <s v=""/>
    <s v=""/>
    <s v="Détaillant avec boutique"/>
    <s v=""/>
    <s v="Nourriture"/>
    <n v="1"/>
    <n v="0"/>
    <n v="0"/>
    <n v="0"/>
    <n v="0"/>
    <n v="0"/>
    <n v="0"/>
    <s v="nourriture"/>
    <s v="Nourriture "/>
    <s v="En espèces (Gourde) A crédit partiel"/>
    <n v="1"/>
    <n v="0"/>
    <n v="0"/>
    <n v="0"/>
    <n v="1"/>
    <n v="0"/>
    <n v="0"/>
    <n v="0"/>
    <n v="0"/>
    <n v="0"/>
    <s v=""/>
    <s v="Non, il n'y a pas eu de variation"/>
    <s v="Plus de 60"/>
    <s v="Farine de blé blanche Riz Maïs (moulu) Sucre Haricot noir Haricot rouge Huile végétale"/>
    <n v="1"/>
    <n v="1"/>
    <n v="1"/>
    <n v="1"/>
    <n v="1"/>
    <n v="1"/>
    <n v="1"/>
    <n v="0"/>
    <s v="Oui je connais le prix de mes produits en grosse marmite"/>
    <n v="150"/>
    <s v="Oui"/>
    <n v="300"/>
    <n v="115.384615384615"/>
    <s v="Oui"/>
    <n v="200"/>
    <n v="86.956521739130395"/>
    <s v="Non"/>
    <n v="300"/>
    <n v="103.448275862068"/>
    <s v="Oui"/>
    <n v="420"/>
    <n v="175"/>
    <s v="Non"/>
    <n v="550"/>
    <n v="229.166666666666"/>
    <s v="Non"/>
    <s v="Bidon/Bouteille fermée."/>
    <s v="Oui"/>
    <n v="900"/>
    <s v=""/>
    <s v=""/>
    <s v=""/>
    <s v=""/>
    <s v=""/>
    <s v=""/>
    <s v="NA"/>
    <n v="900"/>
    <s v="Oui"/>
    <s v="Non"/>
    <s v=""/>
    <s v=""/>
    <s v=""/>
    <s v=""/>
    <s v=""/>
    <s v=""/>
    <s v=""/>
    <s v=""/>
    <s v=""/>
    <s v=""/>
    <s v=""/>
    <s v=""/>
    <s v=""/>
    <s v=""/>
    <s v=""/>
    <s v=""/>
    <s v=""/>
    <s v=""/>
    <s v=""/>
    <s v=""/>
    <s v=""/>
    <s v=""/>
    <s v=""/>
    <s v=""/>
    <s v=""/>
    <s v="Non"/>
    <s v="Non"/>
    <s v="Oui"/>
    <s v="Sud"/>
    <s v="Meme"/>
    <s v="Les Caye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Augmentation des prix Difficultés pour se réapprovisionner en marchandises"/>
    <n v="0"/>
    <n v="0"/>
    <n v="1"/>
    <n v="1"/>
    <n v="0"/>
    <n v="0"/>
    <n v="0"/>
    <n v="0"/>
    <s v=""/>
    <s v="Oui"/>
    <s v=""/>
    <s v="Nourriture"/>
    <n v="1"/>
    <n v="0"/>
    <n v="0"/>
    <n v="0"/>
    <n v="0"/>
    <n v="0"/>
    <n v="0"/>
    <s v=""/>
    <s v=""/>
    <s v=""/>
    <s v=""/>
    <s v=""/>
    <s v=""/>
    <s v=""/>
    <s v=""/>
    <s v=""/>
    <s v=""/>
    <s v=""/>
    <s v=""/>
    <s v=""/>
    <s v=""/>
    <s v=""/>
    <s v=""/>
    <s v=""/>
    <s v=""/>
    <s v=""/>
    <s v=""/>
    <s v=""/>
    <s v=""/>
    <s v=""/>
  </r>
  <r>
    <s v="2021-07-24"/>
    <x v="6"/>
    <x v="6"/>
    <s v="SA0099"/>
    <x v="4"/>
    <x v="6"/>
    <x v="6"/>
    <s v="Port-à-piment"/>
    <s v="Marché de Port-à-Piment"/>
    <x v="1"/>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Non, il n'y a pas eu de variation"/>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liquide (nettoyage) Chlore en grain (nettoyage) Savon pour se laver"/>
    <n v="1"/>
    <n v="1"/>
    <n v="1"/>
    <n v="1"/>
    <n v="1"/>
    <n v="1"/>
    <n v="1"/>
    <n v="1"/>
    <n v="0"/>
    <s v="Oui"/>
    <n v="30"/>
    <n v="30"/>
    <s v=""/>
    <s v=""/>
    <s v=""/>
    <n v="30"/>
    <s v="Oui"/>
    <n v="25"/>
    <s v="Oui"/>
    <n v="50"/>
    <s v="Oui"/>
    <s v="Oui"/>
    <n v="50"/>
    <s v=""/>
    <s v=""/>
    <s v=""/>
    <s v=""/>
    <s v=""/>
    <s v=""/>
    <s v="NA"/>
    <n v="50"/>
    <s v="Oui"/>
    <s v="Oui"/>
    <n v="30"/>
    <s v=""/>
    <s v=""/>
    <n v="30"/>
    <s v="Oui"/>
    <s v="Oui"/>
    <n v="75"/>
    <s v=""/>
    <s v=""/>
    <n v="75"/>
    <s v="Oui"/>
    <s v="Oui"/>
    <n v="75"/>
    <s v=""/>
    <s v=""/>
    <s v=""/>
    <n v="75"/>
    <s v="Oui"/>
    <s v="Oui"/>
    <s v=""/>
    <n v="10"/>
    <s v=""/>
    <s v=""/>
    <s v=""/>
    <s v=""/>
    <s v=""/>
    <s v=""/>
    <s v="Oui"/>
    <s v="NA"/>
    <n v="10"/>
    <s v="Non"/>
    <s v=""/>
    <s v=""/>
    <s v=""/>
    <s v=""/>
    <s v=""/>
    <s v=""/>
    <s v=""/>
    <s v=""/>
    <s v=""/>
    <s v=""/>
    <s v=""/>
    <s v=""/>
    <s v=""/>
    <s v=""/>
    <s v=""/>
    <s v=""/>
    <s v=""/>
    <s v=""/>
    <s v=""/>
    <s v=""/>
    <s v=""/>
    <s v=""/>
    <s v=""/>
    <s v=""/>
    <s v=""/>
    <s v="Non"/>
    <s v="Non"/>
    <s v="Oui"/>
    <s v="Sud"/>
    <s v="Meme"/>
    <s v="Port-à-Piment"/>
    <s v="Meme"/>
    <s v=""/>
    <s v=""/>
    <s v=""/>
    <s v=""/>
    <s v=""/>
    <s v=""/>
    <s v=""/>
    <s v=""/>
    <s v=""/>
    <s v=""/>
    <s v=""/>
    <s v=""/>
    <s v=""/>
    <s v=""/>
    <s v=""/>
    <s v=""/>
    <s v=""/>
    <s v=""/>
    <s v=""/>
    <s v=""/>
    <s v=""/>
    <s v=""/>
    <s v=""/>
    <s v=""/>
    <s v=""/>
    <s v=""/>
    <s v=""/>
    <s v=""/>
    <s v=""/>
    <s v=""/>
    <s v=""/>
    <s v=""/>
    <s v=""/>
    <s v=""/>
    <s v=""/>
    <s v=""/>
    <s v=""/>
    <s v="Non"/>
    <s v=""/>
    <s v=""/>
    <s v=""/>
    <s v=""/>
    <s v=""/>
    <s v=""/>
    <s v=""/>
    <s v=""/>
    <s v="Aucune préoccupation particulière"/>
    <n v="0"/>
    <n v="0"/>
    <n v="0"/>
    <n v="0"/>
    <n v="0"/>
    <n v="1"/>
    <n v="0"/>
    <n v="0"/>
    <s v=""/>
    <s v="Oui"/>
    <s v=""/>
    <s v="Produits d'hygiène et assainissement"/>
    <n v="0"/>
    <n v="1"/>
    <n v="0"/>
    <n v="0"/>
    <n v="0"/>
    <n v="0"/>
    <n v="0"/>
    <s v=""/>
    <s v=""/>
    <s v=""/>
    <s v=""/>
    <s v=""/>
    <s v=""/>
    <s v=""/>
    <s v=""/>
    <s v=""/>
    <s v=""/>
    <s v=""/>
    <s v=""/>
    <s v=""/>
    <s v=""/>
    <s v=""/>
    <s v=""/>
    <s v=""/>
    <s v=""/>
    <s v=""/>
    <s v=""/>
    <s v=""/>
    <s v=""/>
    <s v=""/>
  </r>
  <r>
    <s v="2021-07-23"/>
    <x v="1"/>
    <x v="1"/>
    <s v="ASV758"/>
    <x v="1"/>
    <x v="1"/>
    <x v="1"/>
    <s v="Centre-ville de l'Estère"/>
    <s v="Marché L'Estère"/>
    <x v="0"/>
    <s v="Enquête auprès d'un marchand"/>
    <s v="Femme"/>
    <s v=""/>
    <s v=""/>
    <s v="Détaillant avec boutique"/>
    <s v=""/>
    <s v="Charbon de bois"/>
    <n v="0"/>
    <n v="0"/>
    <n v="0"/>
    <n v="0"/>
    <n v="0"/>
    <n v="1"/>
    <n v="0"/>
    <s v="charbon"/>
    <s v="Charbon de bois"/>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s v="Non"/>
    <s v="Non"/>
    <s v=""/>
    <s v=""/>
    <s v=""/>
    <s v=""/>
    <s v=""/>
    <s v=""/>
    <s v=""/>
    <s v=""/>
    <s v="Diminution du nombre de clients"/>
    <n v="0"/>
    <n v="1"/>
    <n v="0"/>
    <n v="0"/>
    <n v="0"/>
    <n v="0"/>
    <n v="0"/>
    <n v="0"/>
    <s v=""/>
    <s v="Non"/>
    <s v=""/>
    <s v=""/>
    <s v=""/>
    <s v=""/>
    <s v=""/>
    <s v=""/>
    <s v=""/>
    <s v=""/>
    <s v=""/>
    <s v=""/>
    <s v=""/>
    <s v=""/>
    <s v=""/>
    <s v=""/>
    <s v=""/>
    <s v=""/>
    <s v=""/>
    <s v=""/>
    <s v=""/>
    <s v=""/>
    <s v=""/>
    <s v=""/>
    <s v=""/>
    <s v=""/>
    <s v=""/>
    <s v=""/>
    <s v=""/>
    <s v=""/>
    <s v=""/>
    <s v=""/>
    <s v=""/>
    <s v=""/>
  </r>
  <r>
    <s v="2021-07-23"/>
    <x v="1"/>
    <x v="1"/>
    <s v="ASV758"/>
    <x v="1"/>
    <x v="1"/>
    <x v="1"/>
    <s v="Centre-ville de l'Estère"/>
    <s v="Marché L'Estère"/>
    <x v="0"/>
    <s v="Enquête auprès d'un marchand"/>
    <s v="Homme"/>
    <s v=""/>
    <s v=""/>
    <s v="Détaillant avec boutique"/>
    <s v=""/>
    <s v="Charbon de bois"/>
    <n v="0"/>
    <n v="0"/>
    <n v="0"/>
    <n v="0"/>
    <n v="0"/>
    <n v="1"/>
    <n v="0"/>
    <s v="charbon"/>
    <s v="Charbon de bois"/>
    <s v="En espèces (Gourde)"/>
    <n v="1"/>
    <n v="0"/>
    <n v="0"/>
    <n v="0"/>
    <n v="0"/>
    <n v="0"/>
    <n v="0"/>
    <n v="0"/>
    <n v="0"/>
    <n v="0"/>
    <s v=""/>
    <s v="Je ne sais pas / Je ne souhaite pas répondre"/>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Non"/>
    <s v=""/>
    <s v=""/>
    <s v=""/>
    <s v=""/>
    <s v=""/>
    <s v=""/>
    <s v=""/>
    <s v=""/>
    <s v="Je ne sais pas, je ne souhaite pas répondre"/>
    <n v="0"/>
    <n v="0"/>
    <n v="0"/>
    <n v="0"/>
    <n v="0"/>
    <n v="0"/>
    <n v="0"/>
    <n v="1"/>
    <s v=""/>
    <s v="Non"/>
    <s v=""/>
    <s v=""/>
    <s v=""/>
    <s v=""/>
    <s v=""/>
    <s v=""/>
    <s v=""/>
    <s v=""/>
    <s v=""/>
    <s v=""/>
    <s v=""/>
    <s v=""/>
    <s v=""/>
    <s v=""/>
    <s v=""/>
    <s v=""/>
    <s v=""/>
    <s v=""/>
    <s v=""/>
    <s v=""/>
    <s v=""/>
    <s v=""/>
    <s v=""/>
    <s v=""/>
    <s v=""/>
    <s v=""/>
    <s v=""/>
    <s v=""/>
    <s v=""/>
    <s v=""/>
    <s v=""/>
    <s v=""/>
  </r>
  <r>
    <s v="2021-07-23"/>
    <x v="1"/>
    <x v="1"/>
    <s v="ASV758"/>
    <x v="1"/>
    <x v="1"/>
    <x v="1"/>
    <s v="Centre-ville de l'Estère"/>
    <s v="Marché L'Estère"/>
    <x v="0"/>
    <s v="Enquête auprès d'un marchand"/>
    <s v="Femme"/>
    <s v=""/>
    <s v=""/>
    <s v="Détaillant sur une table"/>
    <s v=""/>
    <s v="Ustensiles de cuisine (casseroles, cuillères, etc.)"/>
    <n v="0"/>
    <n v="0"/>
    <n v="0"/>
    <n v="1"/>
    <n v="0"/>
    <n v="0"/>
    <n v="0"/>
    <s v="cuisine"/>
    <s v="Ustensiles de cuisine (casseroles, cuillères, etc.)"/>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asserole avec couvercle (moyenne ou grande) Verre / Godet Assiette Cuillère pour manger Couteau de cuisine Cuillère de service"/>
    <n v="1"/>
    <n v="0"/>
    <n v="1"/>
    <n v="1"/>
    <n v="1"/>
    <n v="1"/>
    <n v="1"/>
    <n v="0"/>
    <s v="Des casseroles grandes et des casseroles moyennes avec couvercle"/>
    <s v=""/>
    <n v="1250"/>
    <s v=""/>
    <n v="100"/>
    <n v="50"/>
    <n v="12.5"/>
    <n v="75"/>
    <n v="50"/>
    <s v="Non"/>
    <s v=""/>
    <s v=""/>
    <s v=""/>
    <s v=""/>
    <s v=""/>
    <s v=""/>
    <s v=""/>
    <s v=""/>
    <s v=""/>
    <s v=""/>
    <s v=""/>
    <s v="Non"/>
    <s v=""/>
    <s v=""/>
    <s v=""/>
    <s v=""/>
    <s v=""/>
    <s v=""/>
    <s v=""/>
    <s v=""/>
    <s v="Diminution du nombre de clients Augmentation des prix Difficultés pour se réapprovisionner en marchandises"/>
    <n v="0"/>
    <n v="1"/>
    <n v="1"/>
    <n v="1"/>
    <n v="0"/>
    <n v="0"/>
    <n v="0"/>
    <n v="0"/>
    <s v=""/>
    <s v="Oui"/>
    <s v=""/>
    <s v="Ustensiles de cuisine (casseroles, cuillères, etc.)"/>
    <n v="0"/>
    <n v="0"/>
    <n v="0"/>
    <n v="1"/>
    <n v="0"/>
    <n v="0"/>
    <n v="0"/>
    <s v=""/>
    <s v=""/>
    <s v=""/>
    <s v=""/>
    <s v=""/>
    <s v=""/>
    <s v=""/>
    <s v=""/>
    <s v=""/>
    <s v=""/>
    <s v=""/>
    <s v=""/>
    <s v=""/>
    <s v=""/>
    <s v=""/>
    <s v=""/>
    <s v=""/>
    <s v=""/>
    <s v=""/>
    <s v=""/>
    <s v=""/>
    <s v=""/>
    <s v=""/>
  </r>
  <r>
    <s v="2021-07-23"/>
    <x v="1"/>
    <x v="1"/>
    <s v="ASV758"/>
    <x v="1"/>
    <x v="1"/>
    <x v="1"/>
    <s v="Centre-ville de l'Estère"/>
    <s v="Marché L'Estère"/>
    <x v="0"/>
    <s v="Enquête auprès d'un marchand"/>
    <s v="Femme"/>
    <s v=""/>
    <s v=""/>
    <s v="Détaillant sur une table"/>
    <s v=""/>
    <s v="Ustensiles de cuisine (casseroles, cuillères, etc.)"/>
    <n v="0"/>
    <n v="0"/>
    <n v="0"/>
    <n v="1"/>
    <n v="0"/>
    <n v="0"/>
    <n v="0"/>
    <s v="cuisine"/>
    <s v="Ustensiles de cuisine (casseroles, cuillères, etc.)"/>
    <s v="En espèces (Gourde)"/>
    <n v="1"/>
    <n v="0"/>
    <n v="0"/>
    <n v="0"/>
    <n v="0"/>
    <n v="0"/>
    <n v="0"/>
    <n v="0"/>
    <n v="0"/>
    <n v="0"/>
    <s v=""/>
    <s v="Non, il n'y a pas eu de variation"/>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asserole avec couvercle (moyenne ou grande) Verre / Godet Assiette Cuillère pour manger Couteau de cuisine Cuillère de service"/>
    <n v="1"/>
    <n v="0"/>
    <n v="1"/>
    <n v="1"/>
    <n v="1"/>
    <n v="1"/>
    <n v="1"/>
    <n v="0"/>
    <s v="Des casseroles grandes et des casseroles moyennes avec couvercle"/>
    <n v="1750"/>
    <n v="750"/>
    <s v=""/>
    <n v="125"/>
    <n v="75"/>
    <n v="12.5"/>
    <n v="75"/>
    <n v="75"/>
    <s v="Non"/>
    <s v=""/>
    <s v=""/>
    <s v=""/>
    <s v=""/>
    <s v=""/>
    <s v=""/>
    <s v=""/>
    <s v=""/>
    <s v=""/>
    <s v=""/>
    <s v=""/>
    <s v="Non"/>
    <s v=""/>
    <s v=""/>
    <s v=""/>
    <s v=""/>
    <s v=""/>
    <s v=""/>
    <s v=""/>
    <s v=""/>
    <s v="Je ne sais pas, je ne souhaite pas répondre"/>
    <n v="0"/>
    <n v="0"/>
    <n v="0"/>
    <n v="0"/>
    <n v="0"/>
    <n v="0"/>
    <n v="0"/>
    <n v="1"/>
    <s v=""/>
    <s v="Oui"/>
    <s v=""/>
    <s v="Ustensiles de cuisine (casseroles, cuillères, etc.)"/>
    <n v="0"/>
    <n v="0"/>
    <n v="0"/>
    <n v="1"/>
    <n v="0"/>
    <n v="0"/>
    <n v="0"/>
    <s v=""/>
    <s v=""/>
    <s v=""/>
    <s v=""/>
    <s v=""/>
    <s v=""/>
    <s v=""/>
    <s v=""/>
    <s v=""/>
    <s v=""/>
    <s v=""/>
    <s v=""/>
    <s v=""/>
    <s v=""/>
    <s v=""/>
    <s v=""/>
    <s v=""/>
    <s v=""/>
    <s v=""/>
    <s v=""/>
    <s v=""/>
    <s v=""/>
    <s v=""/>
  </r>
  <r>
    <s v="2021-07-23"/>
    <x v="1"/>
    <x v="1"/>
    <s v="ASV758"/>
    <x v="1"/>
    <x v="1"/>
    <x v="1"/>
    <s v="Centre-ville de l'Estère"/>
    <s v="Marché L'Estère"/>
    <x v="0"/>
    <s v="Enquête auprès d'un marchand"/>
    <s v="Femme"/>
    <s v=""/>
    <s v=""/>
    <s v="Détaillant avec boutique"/>
    <s v=""/>
    <s v="Ustensiles de cuisine (casseroles, cuillères, etc.)"/>
    <n v="0"/>
    <n v="0"/>
    <n v="0"/>
    <n v="1"/>
    <n v="0"/>
    <n v="0"/>
    <n v="0"/>
    <s v="cuisine"/>
    <s v="Ustensiles de cuisine (casseroles, cuillères, etc.)"/>
    <s v="En espèces (Gourde)"/>
    <n v="1"/>
    <n v="0"/>
    <n v="0"/>
    <n v="0"/>
    <n v="0"/>
    <n v="0"/>
    <n v="0"/>
    <n v="0"/>
    <n v="0"/>
    <n v="0"/>
    <s v=""/>
    <s v="Non, il n'y a pas eu de variation"/>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asserole avec couvercle (moyenne ou grande) Verre / Godet Assiette Cuillère pour manger Couteau de cuisine Cuillère de service"/>
    <n v="1"/>
    <n v="0"/>
    <n v="1"/>
    <n v="1"/>
    <n v="1"/>
    <n v="1"/>
    <n v="1"/>
    <n v="0"/>
    <s v="Des casseroles grandes et des casseroles moyennes avec couvercle"/>
    <n v="1750"/>
    <n v="750"/>
    <s v=""/>
    <n v="100"/>
    <n v="100"/>
    <n v="12.5"/>
    <n v="75"/>
    <n v="75"/>
    <s v="Non"/>
    <s v=""/>
    <s v=""/>
    <s v=""/>
    <s v=""/>
    <s v=""/>
    <s v=""/>
    <s v=""/>
    <s v=""/>
    <s v=""/>
    <s v=""/>
    <s v=""/>
    <s v="Non"/>
    <s v=""/>
    <s v=""/>
    <s v=""/>
    <s v=""/>
    <s v=""/>
    <s v=""/>
    <s v=""/>
    <s v=""/>
    <s v="Aucune préoccupation particulière"/>
    <n v="0"/>
    <n v="0"/>
    <n v="0"/>
    <n v="0"/>
    <n v="0"/>
    <n v="1"/>
    <n v="0"/>
    <n v="0"/>
    <s v=""/>
    <s v="Non"/>
    <s v=""/>
    <s v=""/>
    <s v=""/>
    <s v=""/>
    <s v=""/>
    <s v=""/>
    <s v=""/>
    <s v=""/>
    <s v=""/>
    <s v=""/>
    <s v=""/>
    <s v=""/>
    <s v=""/>
    <s v=""/>
    <s v=""/>
    <s v=""/>
    <s v=""/>
    <s v=""/>
    <s v=""/>
    <s v=""/>
    <s v=""/>
    <s v=""/>
    <s v=""/>
    <s v=""/>
    <s v=""/>
    <s v=""/>
    <s v=""/>
    <s v=""/>
    <s v=""/>
    <s v=""/>
    <s v=""/>
    <s v=""/>
  </r>
  <r>
    <s v="2021-07-27"/>
    <x v="1"/>
    <x v="1"/>
    <s v="ASV758"/>
    <x v="1"/>
    <x v="1"/>
    <x v="1"/>
    <s v="Centre-ville de l'Estère"/>
    <s v="Marché L'Estère"/>
    <x v="0"/>
    <s v="Enquête auprès d'un marchand"/>
    <s v="Femme"/>
    <s v=""/>
    <s v=""/>
    <s v="Détaillant sur une tab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Grand bokit fermé ou avec couvercle pour stocker l'eau (environ 5 gallons) Grande bassine de nettoyage ou pour cuisiner Eponge pour la vaisselle"/>
    <n v="1"/>
    <n v="1"/>
    <n v="1"/>
    <n v="250"/>
    <n v="150"/>
    <n v="25"/>
    <s v="Oui"/>
    <s v=""/>
    <s v=""/>
    <s v="Je ne sais pas, je ne souhaite pas répondre"/>
    <s v=""/>
    <s v=""/>
    <s v=""/>
    <s v=""/>
    <s v=""/>
    <s v=""/>
    <s v=""/>
    <s v=""/>
    <s v="Augmentation des prix"/>
    <n v="0"/>
    <n v="0"/>
    <n v="1"/>
    <n v="0"/>
    <n v="0"/>
    <n v="0"/>
    <n v="0"/>
    <n v="0"/>
    <s v=""/>
    <s v="Oui"/>
    <s v=""/>
    <s v="Ustensiles de nettoyage ou de stockage de l'eau (bokit, bassine, éponge)"/>
    <n v="0"/>
    <n v="0"/>
    <n v="0"/>
    <n v="0"/>
    <n v="1"/>
    <n v="0"/>
    <n v="0"/>
    <s v=""/>
    <s v=""/>
    <s v=""/>
    <s v=""/>
    <s v=""/>
    <s v=""/>
    <s v=""/>
    <s v=""/>
    <s v=""/>
    <s v=""/>
    <s v=""/>
    <s v=""/>
    <s v=""/>
    <s v=""/>
    <s v=""/>
    <s v=""/>
    <s v=""/>
    <s v=""/>
    <s v=""/>
    <s v=""/>
    <s v=""/>
    <s v=""/>
    <s v=""/>
  </r>
  <r>
    <s v="2021-07-27"/>
    <x v="7"/>
    <x v="7"/>
    <s v="CF_6822"/>
    <x v="5"/>
    <x v="7"/>
    <x v="7"/>
    <s v="Cap Rouge"/>
    <s v="Marché de Cap Rouge"/>
    <x v="1"/>
    <s v="Enquête auprès d'un marchand"/>
    <s v="Femme"/>
    <s v=""/>
    <s v=""/>
    <s v="Détaillant sur une table"/>
    <s v=""/>
    <s v="Nourriture"/>
    <n v="1"/>
    <n v="0"/>
    <n v="0"/>
    <n v="0"/>
    <n v="0"/>
    <n v="0"/>
    <n v="0"/>
    <s v="nourriture"/>
    <s v="Nourriture "/>
    <s v="En espèces (Gourde)"/>
    <n v="1"/>
    <n v="0"/>
    <n v="0"/>
    <n v="0"/>
    <n v="0"/>
    <n v="0"/>
    <n v="0"/>
    <n v="0"/>
    <n v="0"/>
    <n v="0"/>
    <s v=""/>
    <s v="Je ne sais pas / Je ne souhaite pas répondre"/>
    <s v="Je ne sais pas / Je ne souhaite pas répondre"/>
    <s v="Farine de blé blanche Riz Maïs (moulu) Sucre Huile végétale"/>
    <n v="1"/>
    <n v="1"/>
    <n v="1"/>
    <n v="1"/>
    <n v="0"/>
    <n v="0"/>
    <n v="1"/>
    <n v="0"/>
    <s v="Oui je connais le prix de mes produits en grosse marmite"/>
    <n v="112.5"/>
    <s v="Oui"/>
    <n v="340"/>
    <n v="130.76923076923001"/>
    <s v="Oui"/>
    <n v="220"/>
    <n v="95.652173913043399"/>
    <s v="Oui"/>
    <n v="310"/>
    <n v="106.896551724137"/>
    <s v="Oui"/>
    <s v=""/>
    <s v=""/>
    <s v=""/>
    <s v=""/>
    <s v=""/>
    <s v=""/>
    <s v="Bidon/Bouteille fermée."/>
    <s v="Oui"/>
    <n v="800"/>
    <s v=""/>
    <s v=""/>
    <s v=""/>
    <s v=""/>
    <s v=""/>
    <s v=""/>
    <s v="NA"/>
    <n v="800"/>
    <s v="Oui"/>
    <s v="Oui"/>
    <s v="Changement du taux de change de la Gourde"/>
    <n v="1"/>
    <n v="0"/>
    <n v="0"/>
    <n v="0"/>
    <n v="0"/>
    <n v="0"/>
    <n v="0"/>
    <n v="0"/>
    <n v="0"/>
    <n v="0"/>
    <n v="0"/>
    <n v="0"/>
    <n v="0"/>
    <n v="0"/>
    <s v=""/>
    <s v="Huile végétale Sucre Riz"/>
    <n v="0"/>
    <n v="1"/>
    <n v="0"/>
    <n v="1"/>
    <n v="0"/>
    <n v="0"/>
    <n v="1"/>
    <n v="0"/>
    <s v="Oui"/>
    <s v="Oui"/>
    <s v="Oui"/>
    <s v="Sud-Est"/>
    <s v="Meme"/>
    <s v="Cayes-Jacme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Augmentation des prix"/>
    <n v="0"/>
    <n v="0"/>
    <n v="1"/>
    <n v="0"/>
    <n v="0"/>
    <n v="0"/>
    <n v="0"/>
    <n v="0"/>
    <s v=""/>
    <s v="Oui"/>
    <s v=""/>
    <s v=""/>
    <s v=""/>
    <s v=""/>
    <s v=""/>
    <s v=""/>
    <s v=""/>
    <s v=""/>
    <s v=""/>
    <s v=""/>
    <s v=""/>
    <s v=""/>
    <s v=""/>
    <s v=""/>
    <s v=""/>
    <s v=""/>
    <s v=""/>
    <s v=""/>
    <s v=""/>
    <s v=""/>
    <s v=""/>
    <s v=""/>
    <s v=""/>
    <s v=""/>
    <s v=""/>
    <s v=""/>
    <s v=""/>
    <s v=""/>
    <s v=""/>
    <s v=""/>
    <s v=""/>
    <s v=""/>
  </r>
  <r>
    <s v="2021-07-27"/>
    <x v="7"/>
    <x v="7"/>
    <s v="CF_6822"/>
    <x v="5"/>
    <x v="7"/>
    <x v="7"/>
    <s v="Cap Rouge"/>
    <s v="Marché de Cap Rouge"/>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source aménagée (borne fontaine, pompe, etc.)"/>
    <s v=""/>
    <s v="source"/>
    <s v="tiyo piblik (bòn fontèn, Pi avèk ponp manyèl,...)"/>
    <s v="source aménagée (borne fontaine, pompe, etc.)"/>
    <s v="Il n'y a pas d'autres options dans ma zone"/>
    <s v=""/>
    <s v="Plus d'1h au total"/>
    <s v="gros bidon de 5 gallons (18,9 L)"/>
    <s v="5gal"/>
    <s v="bidon ki vo 5 galon (18,9L)"/>
    <s v=""/>
    <s v=""/>
    <s v=""/>
    <s v=""/>
    <s v=""/>
    <n v="10"/>
    <n v="2"/>
    <s v=""/>
    <s v="NA"/>
    <n v="2"/>
  </r>
  <r>
    <s v="2021-07-27"/>
    <x v="7"/>
    <x v="7"/>
    <s v="CF_6822"/>
    <x v="5"/>
    <x v="7"/>
    <x v="7"/>
    <s v="Cap Rouge"/>
    <s v="Marché de Cap Rouge"/>
    <x v="1"/>
    <s v="Enquête auprès d'un marchand"/>
    <s v="Homme"/>
    <s v=""/>
    <s v=""/>
    <s v="Détaillant avec boutique"/>
    <s v=""/>
    <s v="Nourriture Produits d'hygiène et assainissement"/>
    <n v="1"/>
    <n v="1"/>
    <n v="0"/>
    <n v="0"/>
    <n v="0"/>
    <n v="0"/>
    <n v="0"/>
    <s v="nourriture"/>
    <s v="Nourriture "/>
    <s v="En espèces (Gourde)"/>
    <n v="1"/>
    <n v="0"/>
    <n v="0"/>
    <n v="0"/>
    <n v="0"/>
    <n v="0"/>
    <n v="0"/>
    <n v="0"/>
    <n v="0"/>
    <n v="0"/>
    <s v=""/>
    <s v="Je ne sais pas / Je ne souhaite pas répondre"/>
    <s v="Je ne sais pas / Je ne souhaite pas répondre"/>
    <s v="Farine de blé blanche Riz Maïs (moulu) Sucre Haricot noir Huile végétale Haricot rouge"/>
    <n v="1"/>
    <n v="1"/>
    <n v="1"/>
    <n v="1"/>
    <n v="1"/>
    <n v="1"/>
    <n v="1"/>
    <n v="0"/>
    <s v="Oui je connais le prix de mes produits en grosse marmite"/>
    <n v="112.5"/>
    <s v="Oui"/>
    <n v="240"/>
    <n v="92.307692307692307"/>
    <s v="Oui"/>
    <n v="240"/>
    <n v="104.347826086956"/>
    <s v="Oui"/>
    <n v="300"/>
    <n v="103.448275862068"/>
    <s v="Oui"/>
    <n v="400"/>
    <n v="166.666666666666"/>
    <s v="Non"/>
    <n v="450"/>
    <n v="187.5"/>
    <s v="Non"/>
    <s v="Bidon/Bouteille fermée."/>
    <s v="Oui"/>
    <n v="800"/>
    <s v=""/>
    <s v=""/>
    <s v=""/>
    <s v=""/>
    <s v=""/>
    <s v=""/>
    <s v="NA"/>
    <n v="800"/>
    <s v="Oui"/>
    <s v="Oui"/>
    <s v="Changement du taux de change de la Gourde"/>
    <n v="1"/>
    <n v="0"/>
    <n v="0"/>
    <n v="0"/>
    <n v="0"/>
    <n v="0"/>
    <n v="0"/>
    <n v="0"/>
    <n v="0"/>
    <n v="0"/>
    <n v="0"/>
    <n v="0"/>
    <n v="0"/>
    <n v="0"/>
    <s v=""/>
    <s v="Farine de blé blanche Riz Sucre Huile végétale"/>
    <n v="1"/>
    <n v="1"/>
    <n v="0"/>
    <n v="1"/>
    <n v="0"/>
    <n v="0"/>
    <n v="1"/>
    <n v="0"/>
    <s v="Oui"/>
    <s v="Oui"/>
    <s v="Oui"/>
    <s v="Sud-Est"/>
    <s v="Meme"/>
    <s v="Cayes-Jacmel"/>
    <s v="Meme"/>
    <s v="Savon lessive Brosse à dent Dentifrice Papier toilette Serviettes hygiéniques Chlore liquide (nettoyage) Chlore en grain (nettoyage) Savon pour se laver"/>
    <n v="1"/>
    <n v="1"/>
    <n v="1"/>
    <n v="1"/>
    <n v="1"/>
    <n v="1"/>
    <n v="1"/>
    <n v="1"/>
    <n v="0"/>
    <s v="Oui"/>
    <n v="20"/>
    <n v="20"/>
    <s v=""/>
    <s v=""/>
    <s v=""/>
    <n v="20"/>
    <s v="Oui"/>
    <n v="25"/>
    <s v="Oui"/>
    <n v="35"/>
    <s v="Oui"/>
    <s v="Oui"/>
    <n v="60"/>
    <s v=""/>
    <s v=""/>
    <s v=""/>
    <s v=""/>
    <s v=""/>
    <s v=""/>
    <s v="NA"/>
    <n v="60"/>
    <s v="Oui"/>
    <s v="Oui"/>
    <n v="30"/>
    <s v=""/>
    <s v=""/>
    <n v="30"/>
    <s v="Oui"/>
    <s v="Oui"/>
    <n v="75"/>
    <s v=""/>
    <s v=""/>
    <n v="75"/>
    <s v="Oui"/>
    <s v="Oui"/>
    <n v="45"/>
    <s v=""/>
    <s v=""/>
    <s v=""/>
    <n v="45"/>
    <s v="Oui"/>
    <s v="Oui"/>
    <s v=""/>
    <n v="50"/>
    <s v=""/>
    <s v=""/>
    <s v=""/>
    <s v=""/>
    <s v=""/>
    <s v=""/>
    <s v="Oui"/>
    <s v="NA"/>
    <n v="35"/>
    <s v="Oui"/>
    <s v="Article trop cher"/>
    <n v="0"/>
    <n v="0"/>
    <n v="0"/>
    <n v="1"/>
    <n v="0"/>
    <n v="0"/>
    <n v="0"/>
    <n v="0"/>
    <n v="0"/>
    <n v="0"/>
    <n v="0"/>
    <n v="0"/>
    <n v="0"/>
    <s v=""/>
    <s v="Savon pour se laver Savon lessive Dentifrice Serviettes hygiéniques Chlore liquide (nettoyage)"/>
    <n v="1"/>
    <n v="0"/>
    <n v="1"/>
    <n v="0"/>
    <n v="1"/>
    <n v="1"/>
    <n v="0"/>
    <n v="1"/>
    <n v="0"/>
    <s v="Oui"/>
    <s v="Oui"/>
    <s v="Oui"/>
    <s v="Sud-Est"/>
    <s v="Meme"/>
    <s v="Cayes-Jacmel"/>
    <s v="Meme"/>
    <s v=""/>
    <s v=""/>
    <s v=""/>
    <s v=""/>
    <s v=""/>
    <s v=""/>
    <s v=""/>
    <s v=""/>
    <s v=""/>
    <s v=""/>
    <s v=""/>
    <s v=""/>
    <s v=""/>
    <s v=""/>
    <s v=""/>
    <s v=""/>
    <s v=""/>
    <s v=""/>
    <s v=""/>
    <s v=""/>
    <s v=""/>
    <s v=""/>
    <s v=""/>
    <s v=""/>
    <s v=""/>
    <s v=""/>
    <s v=""/>
    <s v=""/>
    <s v=""/>
    <s v=""/>
    <s v=""/>
    <s v=""/>
    <s v=""/>
    <s v=""/>
    <s v=""/>
    <s v=""/>
    <s v=""/>
    <s v="Non"/>
    <s v=""/>
    <s v=""/>
    <s v=""/>
    <s v=""/>
    <s v=""/>
    <s v=""/>
    <s v=""/>
    <s v=""/>
    <s v="Diminution du nombre de clients"/>
    <n v="0"/>
    <n v="1"/>
    <n v="0"/>
    <n v="0"/>
    <n v="0"/>
    <n v="0"/>
    <n v="0"/>
    <n v="0"/>
    <s v=""/>
    <s v="Oui"/>
    <s v=""/>
    <s v="Nourriture"/>
    <n v="1"/>
    <n v="0"/>
    <n v="0"/>
    <n v="0"/>
    <n v="0"/>
    <n v="0"/>
    <n v="0"/>
    <s v=""/>
    <s v=""/>
    <s v=""/>
    <s v=""/>
    <s v=""/>
    <s v=""/>
    <s v=""/>
    <s v=""/>
    <s v=""/>
    <s v=""/>
    <s v=""/>
    <s v=""/>
    <s v=""/>
    <s v=""/>
    <s v=""/>
    <s v=""/>
    <s v=""/>
    <s v=""/>
    <s v=""/>
    <s v=""/>
    <s v=""/>
    <s v=""/>
    <s v=""/>
  </r>
  <r>
    <s v="2021-07-27"/>
    <x v="7"/>
    <x v="7"/>
    <s v="CF_6822"/>
    <x v="5"/>
    <x v="7"/>
    <x v="7"/>
    <s v="Cap Rouge"/>
    <s v="Marché de Cap Rouge"/>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
    <s v=""/>
    <s v=""/>
    <s v=""/>
    <s v=""/>
    <s v=""/>
    <s v=""/>
    <s v=""/>
    <s v=""/>
    <s v=""/>
    <s v=""/>
    <s v=""/>
    <s v=""/>
    <s v=""/>
  </r>
  <r>
    <s v="2021-07-27"/>
    <x v="7"/>
    <x v="7"/>
    <s v="CF_6822"/>
    <x v="5"/>
    <x v="7"/>
    <x v="7"/>
    <s v="Cap Rouge"/>
    <s v="Marché de Cap Rouge"/>
    <x v="1"/>
    <s v="Enquête auprès d'un marchand"/>
    <s v="Femme"/>
    <s v=""/>
    <s v=""/>
    <s v="Détaillant sur une table"/>
    <s v=""/>
    <s v="Nourriture"/>
    <n v="1"/>
    <n v="0"/>
    <n v="0"/>
    <n v="0"/>
    <n v="0"/>
    <n v="0"/>
    <n v="0"/>
    <s v="nourriture"/>
    <s v="Nourriture "/>
    <s v="En espèces (Gourde)"/>
    <n v="1"/>
    <n v="0"/>
    <n v="0"/>
    <n v="0"/>
    <n v="0"/>
    <n v="0"/>
    <n v="0"/>
    <n v="0"/>
    <n v="0"/>
    <n v="0"/>
    <s v=""/>
    <s v="Je ne sais pas / Je ne souhaite pas répondre"/>
    <s v="Je ne sais pas / Je ne souhaite pas répondre"/>
    <s v="Farine de blé blanche Riz Maïs (moulu) Sucre Huile végétale"/>
    <n v="1"/>
    <n v="1"/>
    <n v="1"/>
    <n v="1"/>
    <n v="0"/>
    <n v="0"/>
    <n v="1"/>
    <n v="0"/>
    <s v="Oui je connais le prix de mes produits en grosse marmite"/>
    <n v="120"/>
    <s v="Oui"/>
    <n v="340"/>
    <n v="130.76923076923001"/>
    <s v="Oui"/>
    <n v="230"/>
    <n v="100"/>
    <s v="Oui"/>
    <n v="310"/>
    <n v="106.896551724137"/>
    <s v="Oui"/>
    <s v=""/>
    <s v=""/>
    <s v=""/>
    <s v=""/>
    <s v=""/>
    <s v=""/>
    <s v="Bidon/Bouteille fermée."/>
    <s v="Oui"/>
    <n v="800"/>
    <s v=""/>
    <s v=""/>
    <s v=""/>
    <s v=""/>
    <s v=""/>
    <s v=""/>
    <s v="NA"/>
    <n v="800"/>
    <s v="Oui"/>
    <s v="Oui"/>
    <s v="Changement du taux de change de la Gourde"/>
    <n v="1"/>
    <n v="0"/>
    <n v="0"/>
    <n v="0"/>
    <n v="0"/>
    <n v="0"/>
    <n v="0"/>
    <n v="0"/>
    <n v="0"/>
    <n v="0"/>
    <n v="0"/>
    <n v="0"/>
    <n v="0"/>
    <n v="0"/>
    <s v=""/>
    <s v="Riz Sucre Huile végétale"/>
    <n v="0"/>
    <n v="1"/>
    <n v="0"/>
    <n v="1"/>
    <n v="0"/>
    <n v="0"/>
    <n v="1"/>
    <n v="0"/>
    <s v="Non"/>
    <s v="Non"/>
    <s v="Oui"/>
    <s v="Sud-Est"/>
    <s v="Meme"/>
    <s v="Cayes-Jacme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Diminution du nombre de clients"/>
    <n v="0"/>
    <n v="1"/>
    <n v="0"/>
    <n v="0"/>
    <n v="0"/>
    <n v="0"/>
    <n v="0"/>
    <n v="0"/>
    <s v=""/>
    <s v="Oui"/>
    <s v=""/>
    <s v="Nourriture"/>
    <n v="1"/>
    <n v="0"/>
    <n v="0"/>
    <n v="0"/>
    <n v="0"/>
    <n v="0"/>
    <n v="0"/>
    <s v=""/>
    <s v=""/>
    <s v=""/>
    <s v=""/>
    <s v=""/>
    <s v=""/>
    <s v=""/>
    <s v=""/>
    <s v=""/>
    <s v=""/>
    <s v=""/>
    <s v=""/>
    <s v=""/>
    <s v=""/>
    <s v=""/>
    <s v=""/>
    <s v=""/>
    <s v=""/>
    <s v=""/>
    <s v=""/>
    <s v=""/>
    <s v=""/>
    <s v=""/>
  </r>
  <r>
    <s v="2021-07-27"/>
    <x v="7"/>
    <x v="7"/>
    <s v="CF_6822"/>
    <x v="5"/>
    <x v="7"/>
    <x v="7"/>
    <s v="Cap Rouge"/>
    <s v="Marché de Cap Rouge"/>
    <x v="1"/>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30"/>
    <n v="6"/>
    <s v=""/>
    <s v="NA"/>
    <n v="6"/>
  </r>
  <r>
    <s v="2021-07-27"/>
    <x v="7"/>
    <x v="7"/>
    <s v="CF_6822"/>
    <x v="5"/>
    <x v="7"/>
    <x v="7"/>
    <s v="Cap Rouge"/>
    <s v="Marché de Cap Rouge"/>
    <x v="1"/>
    <s v="Enquête auprès d'un marchand"/>
    <s v="Femme"/>
    <s v=""/>
    <s v=""/>
    <s v="Détaillant sur une table"/>
    <s v=""/>
    <s v="Nourriture"/>
    <n v="1"/>
    <n v="0"/>
    <n v="0"/>
    <n v="0"/>
    <n v="0"/>
    <n v="0"/>
    <n v="0"/>
    <s v="nourriture"/>
    <s v="Nourriture "/>
    <s v="En espèces (Gourde)"/>
    <n v="1"/>
    <n v="0"/>
    <n v="0"/>
    <n v="0"/>
    <n v="0"/>
    <n v="0"/>
    <n v="0"/>
    <n v="0"/>
    <n v="0"/>
    <n v="0"/>
    <s v=""/>
    <s v="Je ne sais pas / Je ne souhaite pas répondre"/>
    <s v="Je ne sais pas / Je ne souhaite pas répondre"/>
    <s v="Farine de blé blanche Riz Maïs (moulu) Sucre Huile végétale"/>
    <n v="1"/>
    <n v="1"/>
    <n v="1"/>
    <n v="1"/>
    <n v="0"/>
    <n v="0"/>
    <n v="1"/>
    <n v="0"/>
    <s v="Oui je connais le prix de mes produits en grosse marmite"/>
    <n v="115"/>
    <s v="Oui"/>
    <n v="240"/>
    <n v="92.307692307692307"/>
    <s v="Oui"/>
    <n v="240"/>
    <n v="104.347826086956"/>
    <s v="Oui"/>
    <n v="300"/>
    <n v="103.448275862068"/>
    <s v="Oui"/>
    <s v=""/>
    <s v=""/>
    <s v=""/>
    <s v=""/>
    <s v=""/>
    <s v=""/>
    <s v="Bidon/Bouteille fermée."/>
    <s v="Oui"/>
    <n v="800"/>
    <s v=""/>
    <s v=""/>
    <s v=""/>
    <s v=""/>
    <s v=""/>
    <s v=""/>
    <s v="NA"/>
    <n v="800"/>
    <s v="Oui"/>
    <s v="Oui"/>
    <s v="Pas assez d'argent"/>
    <n v="0"/>
    <n v="0"/>
    <n v="0"/>
    <n v="0"/>
    <n v="0"/>
    <n v="1"/>
    <n v="0"/>
    <n v="0"/>
    <n v="0"/>
    <n v="0"/>
    <n v="0"/>
    <n v="0"/>
    <n v="0"/>
    <n v="0"/>
    <s v=""/>
    <s v="Riz Sucre Huile végétale"/>
    <n v="0"/>
    <n v="1"/>
    <n v="0"/>
    <n v="1"/>
    <n v="0"/>
    <n v="0"/>
    <n v="1"/>
    <n v="0"/>
    <s v="Non"/>
    <s v="Non"/>
    <s v="Oui"/>
    <s v="Sud-Est"/>
    <s v="Meme"/>
    <s v="Cayes-Jacme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Vols ou pillages"/>
    <n v="1"/>
    <n v="0"/>
    <n v="0"/>
    <n v="0"/>
    <n v="0"/>
    <n v="0"/>
    <s v=""/>
    <s v="Risques de vols ou pillages"/>
    <n v="1"/>
    <n v="0"/>
    <n v="0"/>
    <n v="0"/>
    <n v="0"/>
    <n v="0"/>
    <n v="0"/>
    <n v="0"/>
    <s v=""/>
    <s v="Oui"/>
    <s v=""/>
    <s v="Nourriture"/>
    <n v="1"/>
    <n v="0"/>
    <n v="0"/>
    <n v="0"/>
    <n v="0"/>
    <n v="0"/>
    <n v="0"/>
    <s v=""/>
    <s v=""/>
    <s v=""/>
    <s v=""/>
    <s v=""/>
    <s v=""/>
    <s v=""/>
    <s v=""/>
    <s v=""/>
    <s v=""/>
    <s v=""/>
    <s v=""/>
    <s v=""/>
    <s v=""/>
    <s v=""/>
    <s v=""/>
    <s v=""/>
    <s v=""/>
    <s v=""/>
    <s v=""/>
    <s v=""/>
    <s v=""/>
    <s v=""/>
  </r>
  <r>
    <s v="2021-07-27"/>
    <x v="7"/>
    <x v="7"/>
    <s v="CF_6822"/>
    <x v="5"/>
    <x v="7"/>
    <x v="7"/>
    <s v="Cap Rouge"/>
    <s v="Marché de Cap Rouge"/>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source aménagée (borne fontaine, pompe, etc.)"/>
    <s v=""/>
    <s v="source"/>
    <s v="tiyo piblik (bòn fontèn, Pi avèk ponp manyèl,...)"/>
    <s v="source aménagée (borne fontaine, pompe, etc.)"/>
    <s v="Il n'y a pas d'autres options dans ma zone"/>
    <s v=""/>
    <s v="Entre 30 min et 1h au total"/>
    <s v="gros bidon de 5 gallons (18,9 L)"/>
    <s v="5gal"/>
    <s v="bidon ki vo 5 galon (18,9L)"/>
    <s v=""/>
    <s v=""/>
    <s v=""/>
    <s v=""/>
    <s v=""/>
    <n v="10"/>
    <n v="2"/>
    <s v=""/>
    <s v="NA"/>
    <n v="2"/>
  </r>
  <r>
    <s v="2021-07-27"/>
    <x v="7"/>
    <x v="7"/>
    <s v="CF_6822"/>
    <x v="5"/>
    <x v="7"/>
    <x v="7"/>
    <s v="Cap Rouge"/>
    <s v="Marché de Cap Rouge"/>
    <x v="1"/>
    <s v="Enquête auprès d'un marchand"/>
    <s v="Femme"/>
    <s v=""/>
    <s v=""/>
    <s v="Détaillant sur une table"/>
    <s v=""/>
    <s v="Nourriture"/>
    <n v="1"/>
    <n v="0"/>
    <n v="0"/>
    <n v="0"/>
    <n v="0"/>
    <n v="0"/>
    <n v="0"/>
    <s v="nourriture"/>
    <s v="Nourriture "/>
    <s v="En espèces (Gourde)"/>
    <n v="1"/>
    <n v="0"/>
    <n v="0"/>
    <n v="0"/>
    <n v="0"/>
    <n v="0"/>
    <n v="0"/>
    <n v="0"/>
    <n v="0"/>
    <n v="0"/>
    <s v=""/>
    <s v="Je ne sais pas / Je ne souhaite pas répondre"/>
    <s v="Je ne sais pas / Je ne souhaite pas répondre"/>
    <s v="Farine de blé blanche Riz Maïs (moulu) Sucre Huile végétale"/>
    <n v="1"/>
    <n v="1"/>
    <n v="1"/>
    <n v="1"/>
    <n v="0"/>
    <n v="0"/>
    <n v="1"/>
    <n v="0"/>
    <s v="Oui je connais le prix de mes produits en grosse marmite"/>
    <n v="115"/>
    <s v="Oui"/>
    <n v="340"/>
    <n v="130.76923076923001"/>
    <s v="Oui"/>
    <n v="240"/>
    <n v="104.347826086956"/>
    <s v="Oui"/>
    <n v="290"/>
    <n v="100"/>
    <s v="Oui"/>
    <s v=""/>
    <s v=""/>
    <s v=""/>
    <s v=""/>
    <s v=""/>
    <s v=""/>
    <s v="Bidon/Bouteille fermée."/>
    <s v="Oui"/>
    <n v="800"/>
    <s v=""/>
    <s v=""/>
    <s v=""/>
    <s v=""/>
    <s v=""/>
    <s v=""/>
    <s v="NA"/>
    <n v="800"/>
    <s v="Oui"/>
    <s v="Oui"/>
    <s v="Changement du taux de change de la Gourde"/>
    <n v="1"/>
    <n v="0"/>
    <n v="0"/>
    <n v="0"/>
    <n v="0"/>
    <n v="0"/>
    <n v="0"/>
    <n v="0"/>
    <n v="0"/>
    <n v="0"/>
    <n v="0"/>
    <n v="0"/>
    <n v="0"/>
    <n v="0"/>
    <s v=""/>
    <s v="Farine de blé blanche Riz Sucre Huile végétale"/>
    <n v="1"/>
    <n v="1"/>
    <n v="0"/>
    <n v="1"/>
    <n v="0"/>
    <n v="0"/>
    <n v="1"/>
    <n v="0"/>
    <s v="Oui"/>
    <s v="Oui"/>
    <s v="Oui"/>
    <s v="Sud-Est"/>
    <s v="Meme"/>
    <s v="Cayes-Jacme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Risques de vols ou pillages"/>
    <n v="1"/>
    <n v="0"/>
    <n v="0"/>
    <n v="0"/>
    <n v="0"/>
    <n v="0"/>
    <n v="0"/>
    <n v="0"/>
    <s v=""/>
    <s v="Oui"/>
    <s v=""/>
    <s v="Nourriture"/>
    <n v="1"/>
    <n v="0"/>
    <n v="0"/>
    <n v="0"/>
    <n v="0"/>
    <n v="0"/>
    <n v="0"/>
    <s v=""/>
    <s v=""/>
    <s v=""/>
    <s v=""/>
    <s v=""/>
    <s v=""/>
    <s v=""/>
    <s v=""/>
    <s v=""/>
    <s v=""/>
    <s v=""/>
    <s v=""/>
    <s v=""/>
    <s v=""/>
    <s v=""/>
    <s v=""/>
    <s v=""/>
    <s v=""/>
    <s v=""/>
    <s v=""/>
    <s v=""/>
    <s v=""/>
    <s v=""/>
  </r>
  <r>
    <s v="2021-07-27"/>
    <x v="7"/>
    <x v="7"/>
    <s v="CF_6822"/>
    <x v="5"/>
    <x v="7"/>
    <x v="7"/>
    <s v="Cap Rouge"/>
    <s v="Marché de Cap Rouge"/>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source aménagée (borne fontaine, pompe, etc.)"/>
    <s v=""/>
    <s v="source"/>
    <s v="tiyo piblik (bòn fontèn, Pi avèk ponp manyèl,...)"/>
    <s v="source aménagée (borne fontaine, pompe, etc.)"/>
    <s v="Il n'y a pas d'autres options dans ma zone"/>
    <s v=""/>
    <s v="Entre 30 min et 1h au total"/>
    <s v="gros bidon de 5 gallons (18,9 L)"/>
    <s v="5gal"/>
    <s v="bidon ki vo 5 galon (18,9L)"/>
    <s v=""/>
    <s v=""/>
    <s v=""/>
    <s v=""/>
    <s v=""/>
    <n v="15"/>
    <n v="3"/>
    <s v=""/>
    <s v="NA"/>
    <n v="3"/>
  </r>
  <r>
    <s v="2021-07-27"/>
    <x v="1"/>
    <x v="1"/>
    <s v="ASV758"/>
    <x v="1"/>
    <x v="1"/>
    <x v="1"/>
    <s v="Centre-ville de l'Estère"/>
    <s v="Marché L'Estère"/>
    <x v="0"/>
    <s v="Enquête auprès d'un marchand"/>
    <s v="Homme"/>
    <s v=""/>
    <s v=""/>
    <s v="Détaillant sur une table"/>
    <s v=""/>
    <s v="Couverture Ustensiles de nettoyage ou de stockage de l'eau (bokit, bassine, éponge)"/>
    <n v="0"/>
    <n v="0"/>
    <n v="1"/>
    <n v="0"/>
    <n v="1"/>
    <n v="0"/>
    <n v="0"/>
    <s v="couverture"/>
    <s v="Couverture"/>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
    <s v=""/>
    <s v=""/>
    <s v=""/>
    <s v=""/>
    <s v=""/>
    <s v=""/>
    <s v=""/>
    <s v=""/>
    <s v=""/>
    <s v=""/>
    <s v=""/>
    <s v=""/>
    <s v=""/>
    <s v=""/>
    <s v=""/>
    <s v=""/>
    <s v=""/>
    <s v=""/>
    <s v=""/>
    <s v=""/>
    <s v=""/>
    <s v=""/>
    <s v=""/>
    <s v=""/>
    <s v=""/>
    <s v="Grand bokit fermé ou avec couvercle pour stocker l'eau (environ 5 gallons) Grande bassine de nettoyage ou pour cuisiner Eponge pour la vaisselle"/>
    <n v="1"/>
    <n v="1"/>
    <n v="1"/>
    <n v="150"/>
    <n v="125"/>
    <n v="25"/>
    <s v="Oui"/>
    <s v=""/>
    <s v=""/>
    <s v="Oui"/>
    <s v="Affrontements ou violences"/>
    <n v="0"/>
    <n v="1"/>
    <n v="0"/>
    <n v="0"/>
    <n v="0"/>
    <n v="0"/>
    <s v=""/>
    <s v="Difficultés pour se réapprovisionner en marchandises"/>
    <n v="0"/>
    <n v="0"/>
    <n v="0"/>
    <n v="1"/>
    <n v="0"/>
    <n v="0"/>
    <n v="0"/>
    <n v="0"/>
    <s v=""/>
    <s v="Oui"/>
    <s v=""/>
    <s v="Ustensiles de nettoyage ou de stockage de l'eau (bokit, bassine, éponge) Couverture"/>
    <n v="0"/>
    <n v="0"/>
    <n v="1"/>
    <n v="0"/>
    <n v="1"/>
    <n v="0"/>
    <n v="0"/>
    <s v=""/>
    <s v=""/>
    <s v=""/>
    <s v=""/>
    <s v=""/>
    <s v=""/>
    <s v=""/>
    <s v=""/>
    <s v=""/>
    <s v=""/>
    <s v=""/>
    <s v=""/>
    <s v=""/>
    <s v=""/>
    <s v=""/>
    <s v=""/>
    <s v=""/>
    <s v=""/>
    <s v=""/>
    <s v=""/>
    <s v=""/>
    <s v=""/>
    <s v=""/>
  </r>
  <r>
    <s v="2021-07-27"/>
    <x v="1"/>
    <x v="1"/>
    <s v="ASV758"/>
    <x v="1"/>
    <x v="1"/>
    <x v="1"/>
    <s v="Centre-ville de l'Estère"/>
    <s v="Marché L'Estère"/>
    <x v="0"/>
    <s v="Enquête auprès d'un marchand"/>
    <s v="Femme"/>
    <s v=""/>
    <s v=""/>
    <s v="Détaillant sur une tab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s v="Oui, il y a moin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Grande bassine de nettoyage ou pour cuisiner Eponge pour la vaisselle Grand bokit fermé ou avec couvercle pour stocker l'eau (environ 5 gallons)"/>
    <n v="1"/>
    <n v="1"/>
    <n v="1"/>
    <n v="150"/>
    <n v="100"/>
    <n v="25"/>
    <s v="Oui"/>
    <s v=""/>
    <s v=""/>
    <s v="Non"/>
    <s v=""/>
    <s v=""/>
    <s v=""/>
    <s v=""/>
    <s v=""/>
    <s v=""/>
    <s v=""/>
    <s v=""/>
    <s v="Augmentation des prix"/>
    <n v="0"/>
    <n v="0"/>
    <n v="1"/>
    <n v="0"/>
    <n v="0"/>
    <n v="0"/>
    <n v="0"/>
    <n v="0"/>
    <s v=""/>
    <s v="Oui"/>
    <s v=""/>
    <s v="Ustensiles de nettoyage ou de stockage de l'eau (bokit, bassine, éponge)"/>
    <n v="0"/>
    <n v="0"/>
    <n v="0"/>
    <n v="0"/>
    <n v="1"/>
    <n v="0"/>
    <n v="0"/>
    <s v=""/>
    <s v=""/>
    <s v=""/>
    <s v=""/>
    <s v=""/>
    <s v=""/>
    <s v=""/>
    <s v=""/>
    <s v=""/>
    <s v=""/>
    <s v=""/>
    <s v=""/>
    <s v=""/>
    <s v=""/>
    <s v=""/>
    <s v=""/>
    <s v=""/>
    <s v=""/>
    <s v=""/>
    <s v=""/>
    <s v=""/>
    <s v=""/>
    <s v=""/>
  </r>
  <r>
    <s v="2021-07-27"/>
    <x v="1"/>
    <x v="1"/>
    <s v="ASV758"/>
    <x v="1"/>
    <x v="1"/>
    <x v="1"/>
    <s v="Centre-ville de l'Estère"/>
    <s v="Marché L'Estère"/>
    <x v="0"/>
    <s v="Enquête auprès d'un marchand"/>
    <s v="Femme"/>
    <s v=""/>
    <s v=""/>
    <s v="Détaillant sur une tab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Grand bokit fermé ou avec couvercle pour stocker l'eau (environ 5 gallons) Grande bassine de nettoyage ou pour cuisiner Eponge pour la vaisselle"/>
    <n v="1"/>
    <n v="1"/>
    <n v="1"/>
    <n v="250"/>
    <n v="150"/>
    <n v="25"/>
    <s v="Oui"/>
    <s v=""/>
    <s v=""/>
    <s v="Oui"/>
    <s v="Affrontements ou violences"/>
    <n v="0"/>
    <n v="1"/>
    <n v="0"/>
    <n v="0"/>
    <n v="0"/>
    <n v="0"/>
    <s v=""/>
    <s v="Augmentation des prix"/>
    <n v="0"/>
    <n v="0"/>
    <n v="1"/>
    <n v="0"/>
    <n v="0"/>
    <n v="0"/>
    <n v="0"/>
    <n v="0"/>
    <s v=""/>
    <s v="Oui"/>
    <s v=""/>
    <s v="Ustensiles de nettoyage ou de stockage de l'eau (bokit, bassine, éponge)"/>
    <n v="0"/>
    <n v="0"/>
    <n v="0"/>
    <n v="0"/>
    <n v="1"/>
    <n v="0"/>
    <n v="0"/>
    <s v=""/>
    <s v=""/>
    <s v=""/>
    <s v=""/>
    <s v=""/>
    <s v=""/>
    <s v=""/>
    <s v=""/>
    <s v=""/>
    <s v=""/>
    <s v=""/>
    <s v=""/>
    <s v=""/>
    <s v=""/>
    <s v=""/>
    <s v=""/>
    <s v=""/>
    <s v=""/>
    <s v=""/>
    <s v=""/>
    <s v=""/>
    <s v=""/>
    <s v=""/>
  </r>
  <r>
    <s v="2021-07-27"/>
    <x v="1"/>
    <x v="1"/>
    <s v="ASV758"/>
    <x v="1"/>
    <x v="1"/>
    <x v="1"/>
    <s v="Centre-ville de l'Estère"/>
    <s v="Marché L'Estère"/>
    <x v="0"/>
    <s v="Enquête auprès d'un marchand"/>
    <s v="Femme"/>
    <s v=""/>
    <s v=""/>
    <s v="Détaillant sur une table"/>
    <s v=""/>
    <s v="Couverture"/>
    <n v="0"/>
    <n v="0"/>
    <n v="1"/>
    <n v="0"/>
    <n v="0"/>
    <n v="0"/>
    <n v="0"/>
    <s v="couverture"/>
    <s v="Couverture"/>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n v="500"/>
    <s v=""/>
    <s v=""/>
    <s v=""/>
    <s v=""/>
    <s v=""/>
    <s v=""/>
    <s v=""/>
    <s v=""/>
    <s v=""/>
    <s v=""/>
    <s v=""/>
    <s v=""/>
    <s v=""/>
    <s v=""/>
    <s v=""/>
    <s v=""/>
    <s v=""/>
    <s v=""/>
    <s v=""/>
    <s v=""/>
    <s v=""/>
    <s v=""/>
    <s v=""/>
    <s v=""/>
    <s v=""/>
    <s v=""/>
    <s v=""/>
    <s v=""/>
    <s v=""/>
    <s v=""/>
    <s v=""/>
    <s v=""/>
    <s v=""/>
    <s v=""/>
    <s v=""/>
    <s v="Oui"/>
    <s v="Affrontements ou violences"/>
    <n v="0"/>
    <n v="1"/>
    <n v="0"/>
    <n v="0"/>
    <n v="0"/>
    <n v="0"/>
    <s v=""/>
    <s v="Augmentation des prix"/>
    <n v="0"/>
    <n v="0"/>
    <n v="1"/>
    <n v="0"/>
    <n v="0"/>
    <n v="0"/>
    <n v="0"/>
    <n v="0"/>
    <s v=""/>
    <s v="Oui"/>
    <s v=""/>
    <s v="Couverture"/>
    <n v="0"/>
    <n v="0"/>
    <n v="1"/>
    <n v="0"/>
    <n v="0"/>
    <n v="0"/>
    <n v="0"/>
    <s v=""/>
    <s v=""/>
    <s v=""/>
    <s v=""/>
    <s v=""/>
    <s v=""/>
    <s v=""/>
    <s v=""/>
    <s v=""/>
    <s v=""/>
    <s v=""/>
    <s v=""/>
    <s v=""/>
    <s v=""/>
    <s v=""/>
    <s v=""/>
    <s v=""/>
    <s v=""/>
    <s v=""/>
    <s v=""/>
    <s v=""/>
    <s v=""/>
    <s v=""/>
  </r>
  <r>
    <s v="2021-07-24"/>
    <x v="8"/>
    <x v="8"/>
    <s v="Leonard"/>
    <x v="2"/>
    <x v="8"/>
    <x v="8"/>
    <s v="Centre-ville de Petit Trou / Ste Thérèse"/>
    <s v="Marché du centre-ville de Petit Trou des Nippes / Ste Thérèse"/>
    <x v="1"/>
    <s v="Enquête auprès d'un marchand"/>
    <s v="Femme"/>
    <s v=""/>
    <s v=""/>
    <s v="Détaillant sur une table"/>
    <s v=""/>
    <s v="Produits d'hygiène et assainissement"/>
    <n v="0"/>
    <n v="1"/>
    <n v="0"/>
    <n v="0"/>
    <n v="0"/>
    <n v="0"/>
    <n v="0"/>
    <s v="wash"/>
    <s v="Produits d'hygiène et assainissement"/>
    <s v="En espèces (Gourde) Paiement mobile (téléphone)"/>
    <n v="1"/>
    <n v="0"/>
    <n v="1"/>
    <n v="0"/>
    <n v="0"/>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Papier toilette Serviettes hygiéniques Savon pour se laver"/>
    <n v="0"/>
    <n v="1"/>
    <n v="1"/>
    <n v="1"/>
    <n v="1"/>
    <n v="0"/>
    <n v="0"/>
    <n v="1"/>
    <n v="0"/>
    <s v=""/>
    <s v=""/>
    <s v=""/>
    <s v=""/>
    <s v=""/>
    <s v=""/>
    <s v=""/>
    <s v=""/>
    <n v="25"/>
    <s v="Oui"/>
    <n v="25"/>
    <s v="Oui"/>
    <s v=""/>
    <s v=""/>
    <s v=""/>
    <s v=""/>
    <s v=""/>
    <s v=""/>
    <s v=""/>
    <s v=""/>
    <s v=""/>
    <s v=""/>
    <s v=""/>
    <s v="Oui"/>
    <n v="25"/>
    <s v=""/>
    <s v=""/>
    <n v="25"/>
    <s v="Oui"/>
    <s v="Oui"/>
    <n v="100"/>
    <s v=""/>
    <s v=""/>
    <n v="100"/>
    <s v="Oui"/>
    <s v="Oui"/>
    <n v="75"/>
    <s v=""/>
    <s v=""/>
    <s v=""/>
    <n v="75"/>
    <s v="Oui"/>
    <s v=""/>
    <s v=""/>
    <s v=""/>
    <s v=""/>
    <s v=""/>
    <s v=""/>
    <s v=""/>
    <s v=""/>
    <s v=""/>
    <s v=""/>
    <s v=""/>
    <s v=""/>
    <s v="Non"/>
    <s v=""/>
    <s v=""/>
    <s v=""/>
    <s v=""/>
    <s v=""/>
    <s v=""/>
    <s v=""/>
    <s v=""/>
    <s v=""/>
    <s v=""/>
    <s v=""/>
    <s v=""/>
    <s v=""/>
    <s v=""/>
    <s v=""/>
    <s v=""/>
    <s v=""/>
    <s v=""/>
    <s v=""/>
    <s v=""/>
    <s v=""/>
    <s v=""/>
    <s v=""/>
    <s v=""/>
    <s v=""/>
    <s v="Non"/>
    <s v="Non"/>
    <s v="Oui"/>
    <s v="Ouest"/>
    <s v="Différent"/>
    <s v="Léogâne"/>
    <s v="Différent"/>
    <s v=""/>
    <s v=""/>
    <s v=""/>
    <s v=""/>
    <s v=""/>
    <s v=""/>
    <s v=""/>
    <s v=""/>
    <s v=""/>
    <s v=""/>
    <s v=""/>
    <s v=""/>
    <s v=""/>
    <s v=""/>
    <s v=""/>
    <s v=""/>
    <s v=""/>
    <s v=""/>
    <s v=""/>
    <s v=""/>
    <s v=""/>
    <s v=""/>
    <s v=""/>
    <s v=""/>
    <s v=""/>
    <s v=""/>
    <s v=""/>
    <s v=""/>
    <s v=""/>
    <s v=""/>
    <s v=""/>
    <s v=""/>
    <s v=""/>
    <s v=""/>
    <s v=""/>
    <s v=""/>
    <s v=""/>
    <s v="Je ne sais pas, je ne souhaite pas répondre"/>
    <s v=""/>
    <s v=""/>
    <s v=""/>
    <s v=""/>
    <s v=""/>
    <s v=""/>
    <s v=""/>
    <s v=""/>
    <s v="Je ne sais pas, je ne souhaite pas répondre"/>
    <n v="0"/>
    <n v="0"/>
    <n v="0"/>
    <n v="0"/>
    <n v="0"/>
    <n v="0"/>
    <n v="0"/>
    <n v="1"/>
    <s v=""/>
    <s v="Non"/>
    <s v=""/>
    <s v=""/>
    <s v=""/>
    <s v=""/>
    <s v=""/>
    <s v=""/>
    <s v=""/>
    <s v=""/>
    <s v=""/>
    <s v=""/>
    <s v=""/>
    <s v=""/>
    <s v=""/>
    <s v=""/>
    <s v=""/>
    <s v=""/>
    <s v=""/>
    <s v=""/>
    <s v=""/>
    <s v=""/>
    <s v=""/>
    <s v=""/>
    <s v=""/>
    <s v=""/>
    <s v=""/>
    <s v=""/>
    <s v=""/>
    <s v=""/>
    <s v=""/>
    <s v=""/>
    <s v=""/>
    <s v=""/>
  </r>
  <r>
    <s v="2021-07-24"/>
    <x v="8"/>
    <x v="8"/>
    <s v="Leonard"/>
    <x v="2"/>
    <x v="8"/>
    <x v="8"/>
    <s v="Centre-ville de Petit Trou / Ste Thérèse"/>
    <s v="Marché du centre-ville de Petit Trou des Nippes / Ste Thérèse"/>
    <x v="1"/>
    <s v="Enquête auprès d'un marchand"/>
    <s v="Femme"/>
    <s v=""/>
    <s v=""/>
    <s v="Détaillant sur une table"/>
    <s v=""/>
    <s v="Produits d'hygiène et assainissement"/>
    <n v="0"/>
    <n v="1"/>
    <n v="0"/>
    <n v="0"/>
    <n v="0"/>
    <n v="0"/>
    <n v="0"/>
    <s v="wash"/>
    <s v="Produits d'hygiène et assainissement"/>
    <s v="En espèces (Gourde) Paiement mobile (téléphone)"/>
    <n v="1"/>
    <n v="0"/>
    <n v="1"/>
    <n v="0"/>
    <n v="0"/>
    <n v="0"/>
    <n v="0"/>
    <n v="0"/>
    <n v="0"/>
    <n v="0"/>
    <s v=""/>
    <s v="Oui, il y a plus de commerçants par rapport au mois passé"/>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Papier toilette Serviettes hygiéniques Savon pour se laver"/>
    <n v="0"/>
    <n v="1"/>
    <n v="1"/>
    <n v="1"/>
    <n v="1"/>
    <n v="0"/>
    <n v="0"/>
    <n v="1"/>
    <n v="0"/>
    <s v=""/>
    <s v=""/>
    <s v=""/>
    <s v=""/>
    <s v=""/>
    <s v=""/>
    <s v=""/>
    <s v=""/>
    <n v="20"/>
    <s v="Oui"/>
    <n v="25"/>
    <s v="Oui"/>
    <s v=""/>
    <s v=""/>
    <s v=""/>
    <s v=""/>
    <s v=""/>
    <s v=""/>
    <s v=""/>
    <s v=""/>
    <s v=""/>
    <s v=""/>
    <s v=""/>
    <s v="Oui"/>
    <n v="15"/>
    <s v=""/>
    <s v=""/>
    <n v="15"/>
    <s v="Oui"/>
    <s v="Oui"/>
    <n v="20"/>
    <s v=""/>
    <s v=""/>
    <n v="100"/>
    <s v="Oui"/>
    <s v="Oui"/>
    <n v="75"/>
    <s v=""/>
    <s v=""/>
    <s v=""/>
    <n v="75"/>
    <s v="Oui"/>
    <s v=""/>
    <s v=""/>
    <s v=""/>
    <s v=""/>
    <s v=""/>
    <s v=""/>
    <s v=""/>
    <s v=""/>
    <s v=""/>
    <s v=""/>
    <s v=""/>
    <s v=""/>
    <s v="Non"/>
    <s v=""/>
    <s v=""/>
    <s v=""/>
    <s v=""/>
    <s v=""/>
    <s v=""/>
    <s v=""/>
    <s v=""/>
    <s v=""/>
    <s v=""/>
    <s v=""/>
    <s v=""/>
    <s v=""/>
    <s v=""/>
    <s v=""/>
    <s v=""/>
    <s v=""/>
    <s v=""/>
    <s v=""/>
    <s v=""/>
    <s v=""/>
    <s v=""/>
    <s v=""/>
    <s v=""/>
    <s v=""/>
    <s v="Non"/>
    <s v="Non"/>
    <s v="Oui"/>
    <s v="Nippes"/>
    <s v="Meme"/>
    <s v="Miragoâne"/>
    <s v="Différent"/>
    <s v=""/>
    <s v=""/>
    <s v=""/>
    <s v=""/>
    <s v=""/>
    <s v=""/>
    <s v=""/>
    <s v=""/>
    <s v=""/>
    <s v=""/>
    <s v=""/>
    <s v=""/>
    <s v=""/>
    <s v=""/>
    <s v=""/>
    <s v=""/>
    <s v=""/>
    <s v=""/>
    <s v=""/>
    <s v=""/>
    <s v=""/>
    <s v=""/>
    <s v=""/>
    <s v=""/>
    <s v=""/>
    <s v=""/>
    <s v=""/>
    <s v=""/>
    <s v=""/>
    <s v=""/>
    <s v=""/>
    <s v=""/>
    <s v=""/>
    <s v=""/>
    <s v=""/>
    <s v=""/>
    <s v=""/>
    <s v="Non"/>
    <s v=""/>
    <s v=""/>
    <s v=""/>
    <s v=""/>
    <s v=""/>
    <s v=""/>
    <s v=""/>
    <s v=""/>
    <s v="Aucune préoccupation particulière Augmentation des prix"/>
    <n v="0"/>
    <n v="0"/>
    <n v="1"/>
    <n v="0"/>
    <n v="0"/>
    <n v="1"/>
    <n v="0"/>
    <n v="0"/>
    <s v=""/>
    <s v="Non"/>
    <s v=""/>
    <s v=""/>
    <s v=""/>
    <s v=""/>
    <s v=""/>
    <s v=""/>
    <s v=""/>
    <s v=""/>
    <s v=""/>
    <s v=""/>
    <s v=""/>
    <s v=""/>
    <s v=""/>
    <s v=""/>
    <s v=""/>
    <s v=""/>
    <s v=""/>
    <s v=""/>
    <s v=""/>
    <s v=""/>
    <s v=""/>
    <s v=""/>
    <s v=""/>
    <s v=""/>
    <s v=""/>
    <s v=""/>
    <s v=""/>
    <s v=""/>
    <s v=""/>
    <s v=""/>
    <s v=""/>
    <s v=""/>
  </r>
  <r>
    <s v="2021-07-24"/>
    <x v="8"/>
    <x v="8"/>
    <s v="Leonard"/>
    <x v="2"/>
    <x v="8"/>
    <x v="8"/>
    <s v="Centre-ville de Petit Trou / Ste Thérèse"/>
    <s v="Marché du centre-ville de Petit Trou des Nippes / Ste Thérèse"/>
    <x v="1"/>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Papier toilette Serviettes hygiéniques Savon pour se laver"/>
    <n v="0"/>
    <n v="1"/>
    <n v="1"/>
    <n v="1"/>
    <n v="1"/>
    <n v="0"/>
    <n v="0"/>
    <n v="1"/>
    <n v="0"/>
    <s v=""/>
    <s v=""/>
    <s v=""/>
    <s v=""/>
    <s v=""/>
    <s v=""/>
    <s v=""/>
    <s v=""/>
    <n v="20"/>
    <s v="Oui"/>
    <n v="60"/>
    <s v="Oui"/>
    <s v=""/>
    <s v=""/>
    <s v=""/>
    <s v=""/>
    <s v=""/>
    <s v=""/>
    <s v=""/>
    <s v=""/>
    <s v=""/>
    <s v=""/>
    <s v=""/>
    <s v="Oui"/>
    <n v="30"/>
    <s v=""/>
    <s v=""/>
    <n v="30"/>
    <s v="Oui"/>
    <s v="Oui"/>
    <n v="100"/>
    <s v=""/>
    <s v=""/>
    <n v="100"/>
    <s v="Oui"/>
    <s v="Oui"/>
    <n v="75"/>
    <s v=""/>
    <s v=""/>
    <s v=""/>
    <n v="75"/>
    <s v="Oui"/>
    <s v=""/>
    <s v=""/>
    <s v=""/>
    <s v=""/>
    <s v=""/>
    <s v=""/>
    <s v=""/>
    <s v=""/>
    <s v=""/>
    <s v=""/>
    <s v=""/>
    <s v=""/>
    <s v="Non"/>
    <s v=""/>
    <s v=""/>
    <s v=""/>
    <s v=""/>
    <s v=""/>
    <s v=""/>
    <s v=""/>
    <s v=""/>
    <s v=""/>
    <s v=""/>
    <s v=""/>
    <s v=""/>
    <s v=""/>
    <s v=""/>
    <s v=""/>
    <s v=""/>
    <s v=""/>
    <s v=""/>
    <s v=""/>
    <s v=""/>
    <s v=""/>
    <s v=""/>
    <s v=""/>
    <s v=""/>
    <s v=""/>
    <s v="Non"/>
    <s v="Oui"/>
    <s v="Oui"/>
    <s v="Ouest"/>
    <s v="Différent"/>
    <s v="Port-au-Prince"/>
    <s v="Différent"/>
    <s v=""/>
    <s v=""/>
    <s v=""/>
    <s v=""/>
    <s v=""/>
    <s v=""/>
    <s v=""/>
    <s v=""/>
    <s v=""/>
    <s v=""/>
    <s v=""/>
    <s v=""/>
    <s v=""/>
    <s v=""/>
    <s v=""/>
    <s v=""/>
    <s v=""/>
    <s v=""/>
    <s v=""/>
    <s v=""/>
    <s v=""/>
    <s v=""/>
    <s v=""/>
    <s v=""/>
    <s v=""/>
    <s v=""/>
    <s v=""/>
    <s v=""/>
    <s v=""/>
    <s v=""/>
    <s v=""/>
    <s v=""/>
    <s v=""/>
    <s v=""/>
    <s v=""/>
    <s v=""/>
    <s v=""/>
    <s v="Oui"/>
    <s v="Vols ou pillages Manifestations Affrontements ou violences"/>
    <n v="1"/>
    <n v="1"/>
    <n v="1"/>
    <n v="0"/>
    <n v="0"/>
    <n v="0"/>
    <s v=""/>
    <s v="Augmentation des prix"/>
    <n v="0"/>
    <n v="0"/>
    <n v="1"/>
    <n v="0"/>
    <n v="0"/>
    <n v="0"/>
    <n v="0"/>
    <n v="0"/>
    <s v=""/>
    <s v="Oui"/>
    <s v=""/>
    <s v="Produits d'hygiène et assainissement"/>
    <n v="0"/>
    <n v="1"/>
    <n v="0"/>
    <n v="0"/>
    <n v="0"/>
    <n v="0"/>
    <n v="0"/>
    <s v=""/>
    <s v=""/>
    <s v=""/>
    <s v=""/>
    <s v=""/>
    <s v=""/>
    <s v=""/>
    <s v=""/>
    <s v=""/>
    <s v=""/>
    <s v=""/>
    <s v=""/>
    <s v=""/>
    <s v=""/>
    <s v=""/>
    <s v=""/>
    <s v=""/>
    <s v=""/>
    <s v=""/>
    <s v=""/>
    <s v=""/>
    <s v=""/>
    <s v=""/>
  </r>
  <r>
    <s v="2021-07-24"/>
    <x v="8"/>
    <x v="8"/>
    <s v="Leonard"/>
    <x v="2"/>
    <x v="8"/>
    <x v="8"/>
    <s v="Centre-ville de Petit Trou / Ste Thérèse"/>
    <s v="Marché du centre-ville de Petit Trou des Nippes / Ste Thérèse"/>
    <x v="1"/>
    <s v="Enquête auprès d'un marchand"/>
    <s v="Femme"/>
    <s v=""/>
    <s v=""/>
    <s v="Détaillant sur une table"/>
    <s v=""/>
    <s v="Nourriture"/>
    <n v="1"/>
    <n v="0"/>
    <n v="0"/>
    <n v="0"/>
    <n v="0"/>
    <n v="0"/>
    <n v="0"/>
    <s v="nourriture"/>
    <s v="Nourriture "/>
    <s v="En espèces (Gourde)"/>
    <n v="1"/>
    <n v="0"/>
    <n v="0"/>
    <n v="0"/>
    <n v="0"/>
    <n v="0"/>
    <n v="0"/>
    <n v="0"/>
    <n v="0"/>
    <n v="0"/>
    <s v=""/>
    <s v="Non, il n'y a pas eu de variation"/>
    <s v="Moins de 20"/>
    <s v="Farine de blé blanche Riz Maïs (moulu) Sucre Haricot noir Huile végétale"/>
    <n v="1"/>
    <n v="1"/>
    <n v="1"/>
    <n v="1"/>
    <n v="1"/>
    <n v="0"/>
    <n v="1"/>
    <n v="0"/>
    <s v="Oui je connais le prix de mes produits en grosse marmite"/>
    <n v="100"/>
    <s v="Oui"/>
    <n v="300"/>
    <n v="115.384615384615"/>
    <s v="Oui"/>
    <n v="250"/>
    <n v="108.695652173913"/>
    <s v="Oui"/>
    <n v="250"/>
    <n v="86.2068965517241"/>
    <s v="Oui"/>
    <n v="500"/>
    <n v="208.333333333333"/>
    <s v="Non"/>
    <s v=""/>
    <s v=""/>
    <s v=""/>
    <s v="Bidon/Bouteille fermée."/>
    <s v="Oui"/>
    <n v="750"/>
    <s v=""/>
    <s v=""/>
    <s v=""/>
    <s v=""/>
    <s v=""/>
    <s v=""/>
    <s v="NA"/>
    <n v="750"/>
    <s v="Oui"/>
    <s v="Non"/>
    <s v=""/>
    <s v=""/>
    <s v=""/>
    <s v=""/>
    <s v=""/>
    <s v=""/>
    <s v=""/>
    <s v=""/>
    <s v=""/>
    <s v=""/>
    <s v=""/>
    <s v=""/>
    <s v=""/>
    <s v=""/>
    <s v=""/>
    <s v=""/>
    <s v=""/>
    <s v=""/>
    <s v=""/>
    <s v=""/>
    <s v=""/>
    <s v=""/>
    <s v=""/>
    <s v=""/>
    <s v=""/>
    <s v="Non"/>
    <s v="Oui"/>
    <s v="Oui"/>
    <s v="Nippes"/>
    <s v="Meme"/>
    <s v="Fonds des Nègre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Diminution du nombre de clients Augmentation des prix"/>
    <n v="0"/>
    <n v="1"/>
    <n v="1"/>
    <n v="0"/>
    <n v="0"/>
    <n v="0"/>
    <n v="0"/>
    <n v="0"/>
    <s v=""/>
    <s v="Non"/>
    <s v=""/>
    <s v=""/>
    <s v=""/>
    <s v=""/>
    <s v=""/>
    <s v=""/>
    <s v=""/>
    <s v=""/>
    <s v=""/>
    <s v=""/>
    <s v=""/>
    <s v=""/>
    <s v=""/>
    <s v=""/>
    <s v=""/>
    <s v=""/>
    <s v=""/>
    <s v=""/>
    <s v=""/>
    <s v=""/>
    <s v=""/>
    <s v=""/>
    <s v=""/>
    <s v=""/>
    <s v=""/>
    <s v=""/>
    <s v=""/>
    <s v=""/>
    <s v=""/>
    <s v=""/>
    <s v=""/>
    <s v=""/>
  </r>
  <r>
    <s v="2021-07-24"/>
    <x v="8"/>
    <x v="8"/>
    <s v="Leonard"/>
    <x v="2"/>
    <x v="8"/>
    <x v="8"/>
    <s v="Centre-ville de Petit Trou / Ste Thérèse"/>
    <s v="Marché du centre-ville de Petit Trou des Nippes / Ste Thérèse"/>
    <x v="1"/>
    <s v="Enquête auprès d'un marchand"/>
    <s v="Femme"/>
    <s v=""/>
    <s v=""/>
    <s v="Détaillant avec boutique"/>
    <s v=""/>
    <s v="Nourriture"/>
    <n v="1"/>
    <n v="0"/>
    <n v="0"/>
    <n v="0"/>
    <n v="0"/>
    <n v="0"/>
    <n v="0"/>
    <s v="nourriture"/>
    <s v="Nourriture "/>
    <s v="En espèces (Gourde) Paiement mobile (téléphone)"/>
    <n v="1"/>
    <n v="0"/>
    <n v="1"/>
    <n v="0"/>
    <n v="0"/>
    <n v="0"/>
    <n v="0"/>
    <n v="0"/>
    <n v="0"/>
    <n v="0"/>
    <s v=""/>
    <s v="Oui, il y a plus de commerçants par rapport au mois passé"/>
    <s v="Moins de 20"/>
    <s v="Farine de blé blanche Riz Maïs (moulu) Sucre Haricot noir Huile végétale"/>
    <n v="1"/>
    <n v="1"/>
    <n v="1"/>
    <n v="1"/>
    <n v="1"/>
    <n v="0"/>
    <n v="1"/>
    <n v="0"/>
    <s v="Oui je connais le prix de mes produits en grosse marmite"/>
    <n v="100"/>
    <s v="Oui"/>
    <n v="250"/>
    <n v="96.153846153846104"/>
    <s v="Oui"/>
    <n v="200"/>
    <n v="86.956521739130395"/>
    <s v="Oui"/>
    <n v="250"/>
    <n v="86.2068965517241"/>
    <s v="Oui"/>
    <n v="500"/>
    <n v="208.333333333333"/>
    <s v="Non"/>
    <s v=""/>
    <s v=""/>
    <s v=""/>
    <s v="Bidon/Bouteille fermée."/>
    <s v="Oui"/>
    <n v="750"/>
    <s v=""/>
    <s v=""/>
    <s v=""/>
    <s v=""/>
    <s v=""/>
    <s v=""/>
    <s v="NA"/>
    <n v="750"/>
    <s v="Oui"/>
    <s v="Non"/>
    <s v=""/>
    <s v=""/>
    <s v=""/>
    <s v=""/>
    <s v=""/>
    <s v=""/>
    <s v=""/>
    <s v=""/>
    <s v=""/>
    <s v=""/>
    <s v=""/>
    <s v=""/>
    <s v=""/>
    <s v=""/>
    <s v=""/>
    <s v=""/>
    <s v=""/>
    <s v=""/>
    <s v=""/>
    <s v=""/>
    <s v=""/>
    <s v=""/>
    <s v=""/>
    <s v=""/>
    <s v=""/>
    <s v="Non"/>
    <s v="Oui"/>
    <s v="Oui"/>
    <s v="Nippes"/>
    <s v="Meme"/>
    <s v="Fonds des Nègre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Diminution du nombre de clients Augmentation des prix"/>
    <n v="0"/>
    <n v="1"/>
    <n v="1"/>
    <n v="0"/>
    <n v="0"/>
    <n v="0"/>
    <n v="0"/>
    <n v="0"/>
    <s v=""/>
    <s v="Oui"/>
    <s v=""/>
    <s v="Nourriture"/>
    <n v="1"/>
    <n v="0"/>
    <n v="0"/>
    <n v="0"/>
    <n v="0"/>
    <n v="0"/>
    <n v="0"/>
    <s v=""/>
    <s v=""/>
    <s v=""/>
    <s v=""/>
    <s v=""/>
    <s v=""/>
    <s v=""/>
    <s v=""/>
    <s v=""/>
    <s v=""/>
    <s v=""/>
    <s v=""/>
    <s v=""/>
    <s v=""/>
    <s v=""/>
    <s v=""/>
    <s v=""/>
    <s v=""/>
    <s v=""/>
    <s v=""/>
    <s v=""/>
    <s v=""/>
    <s v=""/>
  </r>
  <r>
    <s v="2021-07-24"/>
    <x v="8"/>
    <x v="8"/>
    <s v="Leonard"/>
    <x v="2"/>
    <x v="8"/>
    <x v="8"/>
    <s v="Centre-ville de Petit Trou / Ste Thérèse"/>
    <s v="Marché du centre-ville de Petit Trou des Nippes / Ste Thérèse"/>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source aménagée (borne fontaine, pompe, etc.)"/>
    <s v=""/>
    <s v="source"/>
    <s v="tiyo piblik (bòn fontèn, Pi avèk ponp manyèl,...)"/>
    <s v="source aménagée (borne fontaine, pompe, etc.)"/>
    <s v="Il n'y a pas d'autres options dans ma zone"/>
    <s v=""/>
    <s v="Entre 15 min et 30 min au total"/>
    <s v="gros bidon de 5 gallons (18,9 L)"/>
    <s v="5gal"/>
    <s v="bidon ki vo 5 galon (18,9L)"/>
    <s v=""/>
    <s v=""/>
    <s v=""/>
    <s v=""/>
    <s v=""/>
    <n v="0"/>
    <n v="0"/>
    <s v=""/>
    <s v="NA"/>
    <n v="0"/>
  </r>
  <r>
    <s v="2021-07-24"/>
    <x v="8"/>
    <x v="8"/>
    <s v="Leonard"/>
    <x v="2"/>
    <x v="8"/>
    <x v="8"/>
    <s v="Centre-ville de Petit Trou / Ste Thérèse"/>
    <s v="Marché du centre-ville de Petit Trou des Nippes / Ste Thérèse"/>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Non, je ne vais jamais chercher de l'eau"/>
    <s v=""/>
    <s v=""/>
    <s v=""/>
    <s v=""/>
    <s v=""/>
    <s v=""/>
    <s v=""/>
    <s v=""/>
    <s v=""/>
    <s v=""/>
    <s v=""/>
    <s v=""/>
    <s v=""/>
    <s v=""/>
    <s v=""/>
    <s v=""/>
    <s v=""/>
    <s v=""/>
    <s v=""/>
    <s v=""/>
    <s v=""/>
  </r>
  <r>
    <s v="2021-07-24"/>
    <x v="8"/>
    <x v="8"/>
    <s v="Leonard"/>
    <x v="2"/>
    <x v="8"/>
    <x v="8"/>
    <s v="Centre-ville de Petit Trou / Ste Thérèse"/>
    <s v="Marché du centre-ville de Petit Trou des Nippes / Ste Thérèse"/>
    <x v="1"/>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Papier toilette Serviettes hygiéniques Savon pour se laver"/>
    <n v="0"/>
    <n v="1"/>
    <n v="1"/>
    <n v="1"/>
    <n v="1"/>
    <n v="0"/>
    <n v="0"/>
    <n v="1"/>
    <n v="0"/>
    <s v=""/>
    <s v=""/>
    <s v=""/>
    <s v=""/>
    <s v=""/>
    <s v=""/>
    <s v=""/>
    <s v=""/>
    <n v="20"/>
    <s v="Oui"/>
    <n v="25"/>
    <s v="Oui"/>
    <s v=""/>
    <s v=""/>
    <s v=""/>
    <s v=""/>
    <s v=""/>
    <s v=""/>
    <s v=""/>
    <s v=""/>
    <s v=""/>
    <s v=""/>
    <s v=""/>
    <s v="Oui"/>
    <n v="20"/>
    <s v=""/>
    <s v=""/>
    <n v="20"/>
    <s v="Oui"/>
    <s v="Oui"/>
    <n v="100"/>
    <s v=""/>
    <s v=""/>
    <n v="100"/>
    <s v="Oui"/>
    <s v="Oui"/>
    <n v="100"/>
    <s v=""/>
    <s v=""/>
    <s v=""/>
    <n v="100"/>
    <s v="Oui"/>
    <s v=""/>
    <s v=""/>
    <s v=""/>
    <s v=""/>
    <s v=""/>
    <s v=""/>
    <s v=""/>
    <s v=""/>
    <s v=""/>
    <s v=""/>
    <s v=""/>
    <s v=""/>
    <s v="Non"/>
    <s v=""/>
    <s v=""/>
    <s v=""/>
    <s v=""/>
    <s v=""/>
    <s v=""/>
    <s v=""/>
    <s v=""/>
    <s v=""/>
    <s v=""/>
    <s v=""/>
    <s v=""/>
    <s v=""/>
    <s v=""/>
    <s v=""/>
    <s v=""/>
    <s v=""/>
    <s v=""/>
    <s v=""/>
    <s v=""/>
    <s v=""/>
    <s v=""/>
    <s v=""/>
    <s v=""/>
    <s v=""/>
    <s v="Non"/>
    <s v="Oui"/>
    <s v="Oui"/>
    <s v="Nippes"/>
    <s v="Meme"/>
    <s v="Fonds des Nègres"/>
    <s v="Différent"/>
    <s v=""/>
    <s v=""/>
    <s v=""/>
    <s v=""/>
    <s v=""/>
    <s v=""/>
    <s v=""/>
    <s v=""/>
    <s v=""/>
    <s v=""/>
    <s v=""/>
    <s v=""/>
    <s v=""/>
    <s v=""/>
    <s v=""/>
    <s v=""/>
    <s v=""/>
    <s v=""/>
    <s v=""/>
    <s v=""/>
    <s v=""/>
    <s v=""/>
    <s v=""/>
    <s v=""/>
    <s v=""/>
    <s v=""/>
    <s v=""/>
    <s v=""/>
    <s v=""/>
    <s v=""/>
    <s v=""/>
    <s v=""/>
    <s v=""/>
    <s v=""/>
    <s v=""/>
    <s v=""/>
    <s v=""/>
    <s v="Non"/>
    <s v=""/>
    <s v=""/>
    <s v=""/>
    <s v=""/>
    <s v=""/>
    <s v=""/>
    <s v=""/>
    <s v=""/>
    <s v="Augmentation des prix Diminution du nombre de clients"/>
    <n v="0"/>
    <n v="1"/>
    <n v="1"/>
    <n v="0"/>
    <n v="0"/>
    <n v="0"/>
    <n v="0"/>
    <n v="0"/>
    <s v=""/>
    <s v="Non"/>
    <s v=""/>
    <s v=""/>
    <s v=""/>
    <s v=""/>
    <s v=""/>
    <s v=""/>
    <s v=""/>
    <s v=""/>
    <s v=""/>
    <s v=""/>
    <s v=""/>
    <s v=""/>
    <s v=""/>
    <s v=""/>
    <s v=""/>
    <s v=""/>
    <s v=""/>
    <s v=""/>
    <s v=""/>
    <s v=""/>
    <s v=""/>
    <s v=""/>
    <s v=""/>
    <s v=""/>
    <s v=""/>
    <s v=""/>
    <s v=""/>
    <s v=""/>
    <s v=""/>
    <s v=""/>
    <s v=""/>
    <s v=""/>
  </r>
  <r>
    <s v="2021-07-24"/>
    <x v="8"/>
    <x v="8"/>
    <s v="Leonard "/>
    <x v="2"/>
    <x v="8"/>
    <x v="8"/>
    <s v="Centre-ville de Petit Trou / Ste Thérèse"/>
    <s v="Marché du centre-ville de Petit Trou des Nippes / Ste Thérèse"/>
    <x v="1"/>
    <s v="Enquête auprès d'un marchand"/>
    <s v="Femme"/>
    <s v=""/>
    <s v=""/>
    <s v="Détaillant avec boutique"/>
    <s v=""/>
    <s v="Nourriture"/>
    <n v="1"/>
    <n v="0"/>
    <n v="0"/>
    <n v="0"/>
    <n v="0"/>
    <n v="0"/>
    <n v="0"/>
    <s v="nourriture"/>
    <s v="Nourriture "/>
    <s v="En espèces (Gourde)"/>
    <n v="1"/>
    <n v="0"/>
    <n v="0"/>
    <n v="0"/>
    <n v="0"/>
    <n v="0"/>
    <n v="0"/>
    <n v="0"/>
    <n v="0"/>
    <n v="0"/>
    <s v=""/>
    <s v="Non, il n'y a pas eu de variation"/>
    <s v="Moins de 20"/>
    <s v="Farine de blé blanche Riz Maïs (moulu) Sucre Haricot noir Huile végétale"/>
    <n v="1"/>
    <n v="1"/>
    <n v="1"/>
    <n v="1"/>
    <n v="1"/>
    <n v="0"/>
    <n v="1"/>
    <n v="0"/>
    <s v="Oui je connais le prix de mes produits en grosse marmite"/>
    <n v="100"/>
    <s v="Oui"/>
    <n v="300"/>
    <n v="115.384615384615"/>
    <s v="Oui"/>
    <n v="250"/>
    <n v="108.695652173913"/>
    <s v="Oui"/>
    <n v="250"/>
    <n v="86.2068965517241"/>
    <s v="Oui"/>
    <n v="450"/>
    <n v="187.5"/>
    <s v="Oui"/>
    <s v=""/>
    <s v=""/>
    <s v=""/>
    <s v="Bidon/Bouteille fermée."/>
    <s v="Oui"/>
    <n v="750"/>
    <s v=""/>
    <s v=""/>
    <s v=""/>
    <s v=""/>
    <s v=""/>
    <s v=""/>
    <s v="NA"/>
    <n v="750"/>
    <s v="Oui"/>
    <s v="Non"/>
    <s v=""/>
    <s v=""/>
    <s v=""/>
    <s v=""/>
    <s v=""/>
    <s v=""/>
    <s v=""/>
    <s v=""/>
    <s v=""/>
    <s v=""/>
    <s v=""/>
    <s v=""/>
    <s v=""/>
    <s v=""/>
    <s v=""/>
    <s v=""/>
    <s v=""/>
    <s v=""/>
    <s v=""/>
    <s v=""/>
    <s v=""/>
    <s v=""/>
    <s v=""/>
    <s v=""/>
    <s v=""/>
    <s v="Oui"/>
    <s v="Non"/>
    <s v="Oui"/>
    <s v="Nippes"/>
    <s v="Meme"/>
    <s v="Miragoâne"/>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Diminution du nombre de clients Augmentation des prix"/>
    <n v="0"/>
    <n v="1"/>
    <n v="1"/>
    <n v="0"/>
    <n v="0"/>
    <n v="0"/>
    <n v="0"/>
    <n v="0"/>
    <s v=""/>
    <s v="Non"/>
    <s v=""/>
    <s v=""/>
    <s v=""/>
    <s v=""/>
    <s v=""/>
    <s v=""/>
    <s v=""/>
    <s v=""/>
    <s v=""/>
    <s v=""/>
    <s v=""/>
    <s v=""/>
    <s v=""/>
    <s v=""/>
    <s v=""/>
    <s v=""/>
    <s v=""/>
    <s v=""/>
    <s v=""/>
    <s v=""/>
    <s v=""/>
    <s v=""/>
    <s v=""/>
    <s v=""/>
    <s v=""/>
    <s v=""/>
    <s v=""/>
    <s v=""/>
    <s v=""/>
    <s v=""/>
    <s v=""/>
    <s v=""/>
  </r>
  <r>
    <s v="2021-07-24"/>
    <x v="8"/>
    <x v="8"/>
    <s v="Leonard "/>
    <x v="2"/>
    <x v="8"/>
    <x v="8"/>
    <s v="Centre-ville de Petit Trou / Ste Thérèse"/>
    <s v="Marché du centre-ville de Petit Trou des Nippes / Ste Thérèse"/>
    <x v="1"/>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Savon pour se laver Brosse à dent Dentifrice Papier toilette Serviettes hygiéniques Chlore en grain (nettoyage)"/>
    <n v="1"/>
    <n v="1"/>
    <n v="1"/>
    <n v="1"/>
    <n v="1"/>
    <n v="0"/>
    <n v="1"/>
    <n v="1"/>
    <n v="0"/>
    <s v="Oui"/>
    <n v="30"/>
    <n v="30"/>
    <s v=""/>
    <s v=""/>
    <s v=""/>
    <n v="30"/>
    <s v="Oui"/>
    <n v="25"/>
    <s v="Oui"/>
    <n v="75"/>
    <s v="Oui"/>
    <s v=""/>
    <s v=""/>
    <s v=""/>
    <s v=""/>
    <s v=""/>
    <s v=""/>
    <s v=""/>
    <s v=""/>
    <s v=""/>
    <s v=""/>
    <s v=""/>
    <s v="Oui"/>
    <n v="50"/>
    <s v=""/>
    <s v=""/>
    <n v="50"/>
    <s v="Oui"/>
    <s v="Oui"/>
    <n v="100"/>
    <s v=""/>
    <s v=""/>
    <n v="100"/>
    <s v="Oui"/>
    <s v="Oui"/>
    <n v="75"/>
    <s v=""/>
    <s v=""/>
    <s v=""/>
    <n v="75"/>
    <s v="Oui"/>
    <s v="Oui"/>
    <s v=""/>
    <n v="5"/>
    <s v=""/>
    <s v=""/>
    <s v=""/>
    <s v=""/>
    <s v=""/>
    <s v=""/>
    <s v="Oui"/>
    <s v="NA"/>
    <n v="5"/>
    <s v="Non"/>
    <s v=""/>
    <s v=""/>
    <s v=""/>
    <s v=""/>
    <s v=""/>
    <s v=""/>
    <s v=""/>
    <s v=""/>
    <s v=""/>
    <s v=""/>
    <s v=""/>
    <s v=""/>
    <s v=""/>
    <s v=""/>
    <s v=""/>
    <s v=""/>
    <s v=""/>
    <s v=""/>
    <s v=""/>
    <s v=""/>
    <s v=""/>
    <s v=""/>
    <s v=""/>
    <s v=""/>
    <s v=""/>
    <s v="Non"/>
    <s v="Oui"/>
    <s v="Oui"/>
    <s v="Nippes"/>
    <s v="Meme"/>
    <s v="Fonds des Nègres"/>
    <s v="Différent"/>
    <s v=""/>
    <s v=""/>
    <s v=""/>
    <s v=""/>
    <s v=""/>
    <s v=""/>
    <s v=""/>
    <s v=""/>
    <s v=""/>
    <s v=""/>
    <s v=""/>
    <s v=""/>
    <s v=""/>
    <s v=""/>
    <s v=""/>
    <s v=""/>
    <s v=""/>
    <s v=""/>
    <s v=""/>
    <s v=""/>
    <s v=""/>
    <s v=""/>
    <s v=""/>
    <s v=""/>
    <s v=""/>
    <s v=""/>
    <s v=""/>
    <s v=""/>
    <s v=""/>
    <s v=""/>
    <s v=""/>
    <s v=""/>
    <s v=""/>
    <s v=""/>
    <s v=""/>
    <s v=""/>
    <s v=""/>
    <s v="Non"/>
    <s v=""/>
    <s v=""/>
    <s v=""/>
    <s v=""/>
    <s v=""/>
    <s v=""/>
    <s v=""/>
    <s v=""/>
    <s v="Diminution du nombre de clients Augmentation des prix"/>
    <n v="0"/>
    <n v="1"/>
    <n v="1"/>
    <n v="0"/>
    <n v="0"/>
    <n v="0"/>
    <n v="0"/>
    <n v="0"/>
    <s v=""/>
    <s v="Non"/>
    <s v=""/>
    <s v=""/>
    <s v=""/>
    <s v=""/>
    <s v=""/>
    <s v=""/>
    <s v=""/>
    <s v=""/>
    <s v=""/>
    <s v=""/>
    <s v=""/>
    <s v=""/>
    <s v=""/>
    <s v=""/>
    <s v=""/>
    <s v=""/>
    <s v=""/>
    <s v=""/>
    <s v=""/>
    <s v=""/>
    <s v=""/>
    <s v=""/>
    <s v=""/>
    <s v=""/>
    <s v=""/>
    <s v=""/>
    <s v=""/>
    <s v=""/>
    <s v=""/>
    <s v=""/>
    <s v=""/>
    <s v=""/>
  </r>
  <r>
    <s v="2021-07-24"/>
    <x v="8"/>
    <x v="8"/>
    <s v="Leonard "/>
    <x v="2"/>
    <x v="8"/>
    <x v="8"/>
    <s v="Centre-ville de Petit Trou / Ste Thérèse"/>
    <s v="Marché du centre-ville de Petit Trou des Nippes / Ste Thérèse"/>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source aménagée (borne fontaine, pompe, etc.)"/>
    <s v=""/>
    <s v="source"/>
    <s v="tiyo piblik (bòn fontèn, Pi avèk ponp manyèl,...)"/>
    <s v="source aménagée (borne fontaine, pompe, etc.)"/>
    <s v="Il n'y a pas d'autres options dans ma zone"/>
    <s v=""/>
    <s v="Moins de 15 min au total"/>
    <s v="gros bidon de 5 gallons (18,9 L)"/>
    <s v="5gal"/>
    <s v="bidon ki vo 5 galon (18,9L)"/>
    <s v=""/>
    <s v=""/>
    <s v=""/>
    <s v=""/>
    <s v=""/>
    <n v="0"/>
    <n v="0"/>
    <s v=""/>
    <s v="NA"/>
    <n v="0"/>
  </r>
  <r>
    <s v="2021-07-24"/>
    <x v="8"/>
    <x v="8"/>
    <s v="Leonard "/>
    <x v="2"/>
    <x v="8"/>
    <x v="8"/>
    <s v="Centre-ville de Petit Trou / Ste Thérèse"/>
    <s v="Marché du centre-ville de Petit Trou des Nippes / Ste Thérèse"/>
    <x v="1"/>
    <s v="Enquête auprès d'un marchand"/>
    <s v="Femme"/>
    <s v=""/>
    <s v=""/>
    <s v="Détaillant sur une table"/>
    <s v=""/>
    <s v="Nourriture"/>
    <n v="1"/>
    <n v="0"/>
    <n v="0"/>
    <n v="0"/>
    <n v="0"/>
    <n v="0"/>
    <n v="0"/>
    <s v="nourriture"/>
    <s v="Nourriture "/>
    <s v="En espèces (Gourde)"/>
    <n v="1"/>
    <n v="0"/>
    <n v="0"/>
    <n v="0"/>
    <n v="0"/>
    <n v="0"/>
    <n v="0"/>
    <n v="0"/>
    <n v="0"/>
    <n v="0"/>
    <s v=""/>
    <s v="Oui, il y a plus de commerçants par rapport au mois passé"/>
    <s v="Moins de 20"/>
    <s v="Riz Maïs (moulu) Haricot noir Haricot rouge"/>
    <n v="0"/>
    <n v="1"/>
    <n v="1"/>
    <n v="0"/>
    <n v="1"/>
    <n v="1"/>
    <n v="0"/>
    <n v="0"/>
    <s v="Oui je connais le prix de mes produits en grosse marmite"/>
    <s v=""/>
    <s v=""/>
    <n v="350"/>
    <n v="134.61538461538399"/>
    <s v="Non"/>
    <n v="250"/>
    <n v="108.695652173913"/>
    <s v="Non"/>
    <s v=""/>
    <s v=""/>
    <s v=""/>
    <n v="500"/>
    <n v="208.333333333333"/>
    <s v="Non"/>
    <n v="750"/>
    <n v="312.5"/>
    <s v="Non"/>
    <s v=""/>
    <s v=""/>
    <s v=""/>
    <s v=""/>
    <s v=""/>
    <s v=""/>
    <s v=""/>
    <s v=""/>
    <s v=""/>
    <s v=""/>
    <s v=""/>
    <s v=""/>
    <s v="Non"/>
    <s v=""/>
    <s v=""/>
    <s v=""/>
    <s v=""/>
    <s v=""/>
    <s v=""/>
    <s v=""/>
    <s v=""/>
    <s v=""/>
    <s v=""/>
    <s v=""/>
    <s v=""/>
    <s v=""/>
    <s v=""/>
    <s v=""/>
    <s v=""/>
    <s v=""/>
    <s v=""/>
    <s v=""/>
    <s v=""/>
    <s v=""/>
    <s v=""/>
    <s v=""/>
    <s v=""/>
    <s v=""/>
    <s v="Non"/>
    <s v="Non"/>
    <s v="Oui"/>
    <s v="Nippes"/>
    <s v="Meme"/>
    <s v="Fonds des Nègre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Diminution du nombre de clients Augmentation des prix"/>
    <n v="0"/>
    <n v="1"/>
    <n v="1"/>
    <n v="0"/>
    <n v="0"/>
    <n v="0"/>
    <n v="0"/>
    <n v="0"/>
    <s v=""/>
    <s v="Non"/>
    <s v=""/>
    <s v=""/>
    <s v=""/>
    <s v=""/>
    <s v=""/>
    <s v=""/>
    <s v=""/>
    <s v=""/>
    <s v=""/>
    <s v=""/>
    <s v=""/>
    <s v=""/>
    <s v=""/>
    <s v=""/>
    <s v=""/>
    <s v=""/>
    <s v=""/>
    <s v=""/>
    <s v=""/>
    <s v=""/>
    <s v=""/>
    <s v=""/>
    <s v=""/>
    <s v=""/>
    <s v=""/>
    <s v=""/>
    <s v=""/>
    <s v=""/>
    <s v=""/>
    <s v=""/>
    <s v=""/>
    <s v=""/>
  </r>
  <r>
    <s v="2021-07-24"/>
    <x v="8"/>
    <x v="8"/>
    <s v="Leonard "/>
    <x v="2"/>
    <x v="8"/>
    <x v="8"/>
    <s v="Centre-ville de Petit Trou / Ste Thérèse"/>
    <s v="Marché du centre-ville de Petit Trou des Nippes / Ste Thérèse"/>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rivière ou source non aménagée"/>
    <s v=""/>
    <s v="riv"/>
    <s v="rivyè / sous ki pa anmenaje"/>
    <s v="branchement privé individuel"/>
    <s v="Il n'y a pas d'autres options dans ma zone"/>
    <s v=""/>
    <s v="Entre 15 min et 30 min au total"/>
    <s v="gros bidon de 5 gallons (18,9 L)"/>
    <s v="5gal"/>
    <s v="bidon ki vo 5 galon (18,9L)"/>
    <s v=""/>
    <s v=""/>
    <s v=""/>
    <s v=""/>
    <s v=""/>
    <n v="0"/>
    <n v="0"/>
    <s v=""/>
    <s v="NA"/>
    <n v="0"/>
  </r>
  <r>
    <s v="2021-07-24"/>
    <x v="8"/>
    <x v="8"/>
    <s v="Leonard "/>
    <x v="2"/>
    <x v="8"/>
    <x v="8"/>
    <s v="Centre-ville de Petit Trou / Ste Thérèse"/>
    <s v="Marché du centre-ville de Petit Trou des Nippes / Ste Thérèse"/>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source aménagée (borne fontaine, pompe, etc.)"/>
    <s v=""/>
    <s v="source"/>
    <s v="tiyo piblik (bòn fontèn, Pi avèk ponp manyèl,...)"/>
    <s v="source aménagée (borne fontaine, pompe, etc.)"/>
    <s v="Il n'y a pas d'autres options dans ma zone"/>
    <s v=""/>
    <s v="Moins de 15 min au total"/>
    <s v="gros bidon de 5 gallons (18,9 L)"/>
    <s v="5gal"/>
    <s v="bidon ki vo 5 galon (18,9L)"/>
    <s v=""/>
    <s v=""/>
    <s v=""/>
    <s v=""/>
    <s v=""/>
    <n v="0"/>
    <n v="0"/>
    <s v=""/>
    <s v="NA"/>
    <n v="0"/>
  </r>
  <r>
    <s v="2021-07-24"/>
    <x v="8"/>
    <x v="8"/>
    <s v="Leonard"/>
    <x v="2"/>
    <x v="8"/>
    <x v="8"/>
    <s v="Centre-ville de Petit Trou / Ste Thérèse"/>
    <s v="Marché du centre-ville de Petit Trou des Nippes / Ste Thérèse"/>
    <x v="1"/>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Papier toilette Serviettes hygiéniques Savon pour se laver Chlore en grain (nettoyage)"/>
    <n v="0"/>
    <n v="1"/>
    <n v="1"/>
    <n v="1"/>
    <n v="1"/>
    <n v="0"/>
    <n v="1"/>
    <n v="1"/>
    <n v="0"/>
    <s v=""/>
    <s v=""/>
    <s v=""/>
    <s v=""/>
    <s v=""/>
    <s v=""/>
    <s v=""/>
    <s v=""/>
    <n v="25"/>
    <s v="Oui"/>
    <n v="50"/>
    <s v="Oui"/>
    <s v=""/>
    <s v=""/>
    <s v=""/>
    <s v=""/>
    <s v=""/>
    <s v=""/>
    <s v=""/>
    <s v=""/>
    <s v=""/>
    <s v=""/>
    <s v=""/>
    <s v="Oui"/>
    <n v="25"/>
    <s v=""/>
    <s v=""/>
    <n v="25"/>
    <s v="Oui"/>
    <s v="Oui"/>
    <n v="100"/>
    <s v=""/>
    <s v=""/>
    <n v="100"/>
    <s v="Oui"/>
    <s v="Oui"/>
    <n v="100"/>
    <s v=""/>
    <s v=""/>
    <s v=""/>
    <n v="100"/>
    <s v="Oui"/>
    <s v="Oui"/>
    <s v=""/>
    <n v="5"/>
    <s v=""/>
    <s v=""/>
    <s v=""/>
    <s v=""/>
    <s v=""/>
    <s v=""/>
    <s v="Oui"/>
    <s v="NA"/>
    <n v="5"/>
    <s v="Non"/>
    <s v=""/>
    <s v=""/>
    <s v=""/>
    <s v=""/>
    <s v=""/>
    <s v=""/>
    <s v=""/>
    <s v=""/>
    <s v=""/>
    <s v=""/>
    <s v=""/>
    <s v=""/>
    <s v=""/>
    <s v=""/>
    <s v=""/>
    <s v=""/>
    <s v=""/>
    <s v=""/>
    <s v=""/>
    <s v=""/>
    <s v=""/>
    <s v=""/>
    <s v=""/>
    <s v=""/>
    <s v=""/>
    <s v="Non"/>
    <s v="Oui"/>
    <s v="Oui"/>
    <s v="Nippes"/>
    <s v="Meme"/>
    <s v="Petit Trou de Nippes"/>
    <s v="Meme"/>
    <s v=""/>
    <s v=""/>
    <s v=""/>
    <s v=""/>
    <s v=""/>
    <s v=""/>
    <s v=""/>
    <s v=""/>
    <s v=""/>
    <s v=""/>
    <s v=""/>
    <s v=""/>
    <s v=""/>
    <s v=""/>
    <s v=""/>
    <s v=""/>
    <s v=""/>
    <s v=""/>
    <s v=""/>
    <s v=""/>
    <s v=""/>
    <s v=""/>
    <s v=""/>
    <s v=""/>
    <s v=""/>
    <s v=""/>
    <s v=""/>
    <s v=""/>
    <s v=""/>
    <s v=""/>
    <s v=""/>
    <s v=""/>
    <s v=""/>
    <s v=""/>
    <s v=""/>
    <s v=""/>
    <s v=""/>
    <s v="Non"/>
    <s v=""/>
    <s v=""/>
    <s v=""/>
    <s v=""/>
    <s v=""/>
    <s v=""/>
    <s v=""/>
    <s v=""/>
    <s v="Diminution du nombre de clients Augmentation des prix"/>
    <n v="0"/>
    <n v="1"/>
    <n v="1"/>
    <n v="0"/>
    <n v="0"/>
    <n v="0"/>
    <n v="0"/>
    <n v="0"/>
    <s v=""/>
    <s v="Non"/>
    <s v=""/>
    <s v=""/>
    <s v=""/>
    <s v=""/>
    <s v=""/>
    <s v=""/>
    <s v=""/>
    <s v=""/>
    <s v=""/>
    <s v=""/>
    <s v=""/>
    <s v=""/>
    <s v=""/>
    <s v=""/>
    <s v=""/>
    <s v=""/>
    <s v=""/>
    <s v=""/>
    <s v=""/>
    <s v=""/>
    <s v=""/>
    <s v=""/>
    <s v=""/>
    <s v=""/>
    <s v=""/>
    <s v=""/>
    <s v=""/>
    <s v=""/>
    <s v=""/>
    <s v=""/>
    <s v=""/>
    <s v=""/>
  </r>
  <r>
    <s v="2021-07-24"/>
    <x v="8"/>
    <x v="8"/>
    <s v="Leonard"/>
    <x v="2"/>
    <x v="8"/>
    <x v="8"/>
    <s v="Centre-ville de Petit Trou / Ste Thérèse"/>
    <s v="Marché du centre-ville de Petit Trou des Nippes / Ste Thérèse"/>
    <x v="1"/>
    <s v="Enquête auprès d'un marchand"/>
    <s v="Femme"/>
    <s v=""/>
    <s v=""/>
    <s v="Détaillant avec boutique"/>
    <s v=""/>
    <s v="Nourriture"/>
    <n v="1"/>
    <n v="0"/>
    <n v="0"/>
    <n v="0"/>
    <n v="0"/>
    <n v="0"/>
    <n v="0"/>
    <s v="nourriture"/>
    <s v="Nourriture "/>
    <s v="En espèces (Gourde)"/>
    <n v="1"/>
    <n v="0"/>
    <n v="0"/>
    <n v="0"/>
    <n v="0"/>
    <n v="0"/>
    <n v="0"/>
    <n v="0"/>
    <n v="0"/>
    <n v="0"/>
    <s v=""/>
    <s v="Oui, il y a plus de commerçants par rapport au mois passé"/>
    <s v="Moins de 20"/>
    <s v="Farine de blé blanche Riz Maïs (moulu) Sucre Haricot noir Huile végétale Haricot rouge"/>
    <n v="1"/>
    <n v="1"/>
    <n v="1"/>
    <n v="1"/>
    <n v="1"/>
    <n v="1"/>
    <n v="1"/>
    <n v="0"/>
    <s v="Oui je connais le prix de mes produits en grosse marmite"/>
    <n v="87.5"/>
    <s v="Oui"/>
    <n v="250"/>
    <n v="96.153846153846104"/>
    <s v="Oui"/>
    <n v="250"/>
    <n v="108.695652173913"/>
    <s v="Oui"/>
    <n v="250"/>
    <n v="86.2068965517241"/>
    <s v="Oui"/>
    <n v="500"/>
    <n v="208.333333333333"/>
    <s v="Non"/>
    <n v="750"/>
    <n v="312.5"/>
    <s v="Oui"/>
    <s v="Bidon/Bouteille fermée."/>
    <s v="Oui"/>
    <n v="750"/>
    <s v=""/>
    <s v=""/>
    <s v=""/>
    <s v=""/>
    <s v=""/>
    <s v=""/>
    <s v="NA"/>
    <n v="750"/>
    <s v="Oui"/>
    <s v="Non"/>
    <s v=""/>
    <s v=""/>
    <s v=""/>
    <s v=""/>
    <s v=""/>
    <s v=""/>
    <s v=""/>
    <s v=""/>
    <s v=""/>
    <s v=""/>
    <s v=""/>
    <s v=""/>
    <s v=""/>
    <s v=""/>
    <s v=""/>
    <s v=""/>
    <s v=""/>
    <s v=""/>
    <s v=""/>
    <s v=""/>
    <s v=""/>
    <s v=""/>
    <s v=""/>
    <s v=""/>
    <s v=""/>
    <s v="Non"/>
    <s v="Oui"/>
    <s v="Oui"/>
    <s v="Nippes"/>
    <s v="Meme"/>
    <s v="Fonds des Nègre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Diminution du nombre de clients Augmentation des prix"/>
    <n v="0"/>
    <n v="1"/>
    <n v="1"/>
    <n v="0"/>
    <n v="0"/>
    <n v="0"/>
    <n v="0"/>
    <n v="0"/>
    <s v=""/>
    <s v="Non"/>
    <s v=""/>
    <s v=""/>
    <s v=""/>
    <s v=""/>
    <s v=""/>
    <s v=""/>
    <s v=""/>
    <s v=""/>
    <s v=""/>
    <s v=""/>
    <s v=""/>
    <s v=""/>
    <s v=""/>
    <s v=""/>
    <s v=""/>
    <s v=""/>
    <s v=""/>
    <s v=""/>
    <s v=""/>
    <s v=""/>
    <s v=""/>
    <s v=""/>
    <s v=""/>
    <s v=""/>
    <s v=""/>
    <s v=""/>
    <s v=""/>
    <s v=""/>
    <s v=""/>
    <s v=""/>
    <s v=""/>
    <s v=""/>
  </r>
  <r>
    <s v="2021-07-24"/>
    <x v="8"/>
    <x v="8"/>
    <s v="Leonard"/>
    <x v="2"/>
    <x v="8"/>
    <x v="8"/>
    <s v="Centre-ville de Petit Trou / Ste Thérèse"/>
    <s v="Marché du centre-ville de Petit Trou des Nippes / Ste Thérèse"/>
    <x v="1"/>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ranchement privé individuel"/>
    <s v=""/>
    <s v="branchement"/>
    <s v="tiyo lakay mwen"/>
    <s v="branchement privé individuel"/>
    <s v="Il n'y a pas d'autres options dans ma zone"/>
    <s v=""/>
    <s v="Moins de 15 min au total"/>
    <s v="petit bidon de 1 gallon (3,78 L)"/>
    <s v="1gal"/>
    <s v="bidon ki vo 1 galon (3,78L)"/>
    <s v=""/>
    <s v=""/>
    <s v=""/>
    <s v=""/>
    <s v=""/>
    <n v="0"/>
    <n v="0"/>
    <s v=""/>
    <s v="NA"/>
    <n v="0"/>
  </r>
  <r>
    <s v="2021-07-24"/>
    <x v="8"/>
    <x v="8"/>
    <s v="Leonard "/>
    <x v="2"/>
    <x v="8"/>
    <x v="8"/>
    <s v="Centre-ville de Petit Trou / Ste Thérèse"/>
    <s v="Marché du centre-ville de Petit Trou des Nippes / Ste Thérèse"/>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ranchement privé individuel"/>
    <s v=""/>
    <s v="branchement"/>
    <s v="tiyo lakay mwen"/>
    <s v="branchement privé individuel"/>
    <s v="C'est le moins cher"/>
    <s v=""/>
    <s v="Moins de 15 min au total"/>
    <s v="Je ne sais pas parce qu'il s'agit d'un branchement privé"/>
    <s v="jnsp"/>
    <s v="Mwen pa konnen paske li se yon koneksyon prive"/>
    <s v=""/>
    <s v=""/>
    <s v=""/>
    <s v=""/>
    <s v=""/>
    <s v=""/>
    <s v="NA"/>
    <s v=""/>
    <s v="NA"/>
    <s v="NA"/>
  </r>
  <r>
    <s v="2021-07-24"/>
    <x v="8"/>
    <x v="8"/>
    <s v="Leonard "/>
    <x v="2"/>
    <x v="8"/>
    <x v="8"/>
    <s v="Centre-ville de Petit Trou / Ste Thérèse"/>
    <s v="Marché du centre-ville de Petit Trou des Nippes / Ste Thérèse"/>
    <x v="1"/>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ranchement privé individuel"/>
    <s v=""/>
    <s v="branchement"/>
    <s v="tiyo lakay mwen"/>
    <s v="branchement privé individuel"/>
    <s v="C'est le plus près / pratique pour moi"/>
    <s v=""/>
    <s v="Moins de 15 min au total"/>
    <s v="Je ne sais pas parce qu'il s'agit d'un branchement privé"/>
    <s v="jnsp"/>
    <s v="Mwen pa konnen paske li se yon koneksyon prive"/>
    <s v=""/>
    <s v=""/>
    <s v=""/>
    <s v=""/>
    <s v=""/>
    <s v=""/>
    <s v="NA"/>
    <s v=""/>
    <s v="NA"/>
    <s v="NA"/>
  </r>
  <r>
    <s v="2021-07-24"/>
    <x v="8"/>
    <x v="8"/>
    <s v="Leonard "/>
    <x v="2"/>
    <x v="8"/>
    <x v="8"/>
    <s v="Centre-ville de Petit Trou / Ste Thérèse"/>
    <s v="Marché du centre-ville de Petit Trou des Nippes / Ste Thérèse"/>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rivière ou source non aménagée"/>
    <s v=""/>
    <s v="riv"/>
    <s v="rivyè / sous ki pa anmenaje"/>
    <s v="branchement privé individuel"/>
    <s v="Il n'y a pas d'autres options dans ma zone"/>
    <s v=""/>
    <s v="Moins de 15 min au total"/>
    <s v="gros bidon de 5 gallons (18,9 L)"/>
    <s v="5gal"/>
    <s v="bidon ki vo 5 galon (18,9L)"/>
    <s v=""/>
    <s v=""/>
    <s v=""/>
    <s v=""/>
    <s v=""/>
    <n v="0"/>
    <n v="0"/>
    <s v=""/>
    <s v="NA"/>
    <n v="0"/>
  </r>
  <r>
    <s v="2021-07-24"/>
    <x v="8"/>
    <x v="8"/>
    <s v="Leonard "/>
    <x v="2"/>
    <x v="8"/>
    <x v="8"/>
    <s v="Centre-ville de Petit Trou / Ste Thérèse"/>
    <s v="Marché du centre-ville de Petit Trou des Nippes / Ste Thérèse"/>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source aménagée (borne fontaine, pompe, etc.)"/>
    <s v=""/>
    <s v="source"/>
    <s v="tiyo piblik (bòn fontèn, Pi avèk ponp manyèl,...)"/>
    <s v="source aménagée (borne fontaine, pompe, etc.)"/>
    <s v="Il n'y a pas d'autres options dans ma zone"/>
    <s v=""/>
    <s v="Moins de 15 min au total"/>
    <s v="gros bidon de 5 gallons (18,9 L)"/>
    <s v="5gal"/>
    <s v="bidon ki vo 5 galon (18,9L)"/>
    <s v=""/>
    <s v=""/>
    <s v=""/>
    <s v=""/>
    <s v=""/>
    <n v="0"/>
    <n v="0"/>
    <s v=""/>
    <s v="NA"/>
    <n v="0"/>
  </r>
  <r>
    <s v="2021-07-28"/>
    <x v="5"/>
    <x v="5"/>
    <s v="sud_JY"/>
    <x v="4"/>
    <x v="9"/>
    <x v="9"/>
    <s v="Centre-ville des Cayes"/>
    <s v="Marché communal des Cayes"/>
    <x v="0"/>
    <s v="Enquête auprès d'un marchand"/>
    <s v="Femme"/>
    <s v=""/>
    <s v=""/>
    <s v="Détaillant sur une table"/>
    <s v=""/>
    <s v="Nourriture Produits d'hygiène et assainissement"/>
    <n v="1"/>
    <n v="1"/>
    <n v="0"/>
    <n v="0"/>
    <n v="0"/>
    <n v="0"/>
    <n v="0"/>
    <s v="nourriture"/>
    <s v="Nourriture "/>
    <s v="En espèces (Gourde)"/>
    <n v="1"/>
    <n v="0"/>
    <n v="0"/>
    <n v="0"/>
    <n v="0"/>
    <n v="0"/>
    <n v="0"/>
    <n v="0"/>
    <n v="0"/>
    <n v="0"/>
    <s v=""/>
    <s v="Oui, il y a plus de commerçants par rapport au mois passé"/>
    <s v="Moins de 20"/>
    <s v="Farine de blé blanche Riz Maïs (moulu) Sucre Haricot noir Haricot rouge Huile végétale"/>
    <n v="1"/>
    <n v="1"/>
    <n v="1"/>
    <n v="1"/>
    <n v="1"/>
    <n v="1"/>
    <n v="1"/>
    <n v="0"/>
    <s v="Oui je connais le prix de mes produits en grosse marmite"/>
    <n v="87.5"/>
    <s v="Oui"/>
    <n v="300"/>
    <n v="115.384615384615"/>
    <s v="Oui"/>
    <n v="200"/>
    <n v="86.956521739130395"/>
    <s v="Oui"/>
    <n v="250"/>
    <n v="86.2068965517241"/>
    <s v="Oui"/>
    <n v="450"/>
    <n v="187.5"/>
    <s v="Non"/>
    <n v="450"/>
    <n v="187.5"/>
    <s v="Oui"/>
    <s v="Bidon/Bouteille fermée."/>
    <s v="Oui"/>
    <n v="850"/>
    <s v=""/>
    <s v=""/>
    <s v=""/>
    <s v=""/>
    <s v=""/>
    <s v=""/>
    <s v="NA"/>
    <n v="850"/>
    <s v="Non"/>
    <s v="Oui"/>
    <s v="Article indisponible chez les fournisseurs Article trop cher"/>
    <n v="0"/>
    <n v="0"/>
    <n v="0"/>
    <n v="0"/>
    <n v="1"/>
    <n v="0"/>
    <n v="0"/>
    <n v="1"/>
    <n v="0"/>
    <n v="0"/>
    <n v="0"/>
    <n v="0"/>
    <n v="0"/>
    <n v="0"/>
    <s v=""/>
    <s v="Huile végétale"/>
    <n v="0"/>
    <n v="0"/>
    <n v="0"/>
    <n v="0"/>
    <n v="0"/>
    <n v="0"/>
    <n v="1"/>
    <n v="0"/>
    <s v="Oui"/>
    <s v="Non"/>
    <s v="Oui"/>
    <s v="Sud"/>
    <s v="Meme"/>
    <s v="Les Cayes"/>
    <s v="Meme"/>
    <s v="Savon lessive Brosse à dent Dentifrice Papier toilette Serviettes hygiéniques Chlore en grain (nettoyage) Savon pour se laver"/>
    <n v="1"/>
    <n v="1"/>
    <n v="1"/>
    <n v="1"/>
    <n v="1"/>
    <n v="0"/>
    <n v="1"/>
    <n v="1"/>
    <n v="0"/>
    <s v="Oui"/>
    <n v="30"/>
    <n v="30"/>
    <s v=""/>
    <s v=""/>
    <s v=""/>
    <n v="30"/>
    <s v="Oui"/>
    <n v="25"/>
    <s v="Oui"/>
    <n v="50"/>
    <s v="Oui"/>
    <s v=""/>
    <s v=""/>
    <s v=""/>
    <s v=""/>
    <s v=""/>
    <s v=""/>
    <s v=""/>
    <s v=""/>
    <s v=""/>
    <s v=""/>
    <s v=""/>
    <s v="Oui"/>
    <n v="25"/>
    <s v=""/>
    <s v=""/>
    <n v="25"/>
    <s v="Non"/>
    <s v="Oui"/>
    <n v="100"/>
    <s v=""/>
    <s v=""/>
    <n v="100"/>
    <s v="Non"/>
    <s v="Oui"/>
    <n v="100"/>
    <s v=""/>
    <s v=""/>
    <s v=""/>
    <n v="100"/>
    <s v="Oui"/>
    <s v="Oui"/>
    <s v=""/>
    <n v="5"/>
    <s v=""/>
    <s v=""/>
    <s v=""/>
    <s v=""/>
    <s v=""/>
    <s v=""/>
    <s v="Oui"/>
    <s v="NA"/>
    <n v="5"/>
    <s v="Non"/>
    <s v=""/>
    <s v=""/>
    <s v=""/>
    <s v=""/>
    <s v=""/>
    <s v=""/>
    <s v=""/>
    <s v=""/>
    <s v=""/>
    <s v=""/>
    <s v=""/>
    <s v=""/>
    <s v=""/>
    <s v=""/>
    <s v=""/>
    <s v=""/>
    <s v=""/>
    <s v=""/>
    <s v=""/>
    <s v=""/>
    <s v=""/>
    <s v=""/>
    <s v=""/>
    <s v=""/>
    <s v=""/>
    <s v="Oui"/>
    <s v="Non"/>
    <s v="Oui"/>
    <s v="Sud"/>
    <s v="Meme"/>
    <s v="Les Cayes"/>
    <s v="Meme"/>
    <s v=""/>
    <s v=""/>
    <s v=""/>
    <s v=""/>
    <s v=""/>
    <s v=""/>
    <s v=""/>
    <s v=""/>
    <s v=""/>
    <s v=""/>
    <s v=""/>
    <s v=""/>
    <s v=""/>
    <s v=""/>
    <s v=""/>
    <s v=""/>
    <s v=""/>
    <s v=""/>
    <s v=""/>
    <s v=""/>
    <s v=""/>
    <s v=""/>
    <s v=""/>
    <s v=""/>
    <s v=""/>
    <s v=""/>
    <s v=""/>
    <s v=""/>
    <s v=""/>
    <s v=""/>
    <s v=""/>
    <s v=""/>
    <s v=""/>
    <s v=""/>
    <s v=""/>
    <s v=""/>
    <s v=""/>
    <s v="Oui"/>
    <s v="Vols ou pillages"/>
    <n v="1"/>
    <n v="0"/>
    <n v="0"/>
    <n v="0"/>
    <n v="0"/>
    <n v="0"/>
    <s v=""/>
    <s v="Difficultés pour se réapprovisionner en marchandises Augmentation des prix Risques d'être exposé à la violence Risques de vols ou pillages Diminution du nombre de clients"/>
    <n v="1"/>
    <n v="1"/>
    <n v="1"/>
    <n v="1"/>
    <n v="1"/>
    <n v="0"/>
    <n v="0"/>
    <n v="0"/>
    <s v=""/>
    <s v="Oui"/>
    <s v=""/>
    <s v="Nourriture"/>
    <n v="1"/>
    <n v="0"/>
    <n v="0"/>
    <n v="0"/>
    <n v="0"/>
    <n v="0"/>
    <n v="0"/>
    <s v=""/>
    <s v=""/>
    <s v=""/>
    <s v=""/>
    <s v=""/>
    <s v=""/>
    <s v=""/>
    <s v=""/>
    <s v=""/>
    <s v=""/>
    <s v=""/>
    <s v=""/>
    <s v=""/>
    <s v=""/>
    <s v=""/>
    <s v=""/>
    <s v=""/>
    <s v=""/>
    <s v=""/>
    <s v=""/>
    <s v=""/>
    <s v=""/>
    <s v=""/>
  </r>
  <r>
    <s v="2021-07-28"/>
    <x v="5"/>
    <x v="5"/>
    <s v="sud_JY"/>
    <x v="4"/>
    <x v="9"/>
    <x v="9"/>
    <s v="Centre-ville des Cayes"/>
    <s v="Marché communal des Cayes"/>
    <x v="0"/>
    <s v="Enquête auprès d'un marchand"/>
    <s v="Homme"/>
    <s v=""/>
    <s v=""/>
    <s v="Détaillant sur une table"/>
    <s v=""/>
    <s v="Nourriture Produits d'hygiène et assainissement"/>
    <n v="1"/>
    <n v="1"/>
    <n v="0"/>
    <n v="0"/>
    <n v="0"/>
    <n v="0"/>
    <n v="0"/>
    <s v="nourriture"/>
    <s v="Nourriture "/>
    <s v="En espèces (Gourde)"/>
    <n v="1"/>
    <n v="0"/>
    <n v="0"/>
    <n v="0"/>
    <n v="0"/>
    <n v="0"/>
    <n v="0"/>
    <n v="0"/>
    <n v="0"/>
    <n v="0"/>
    <s v=""/>
    <s v="Non, il n'y a pas eu de variation"/>
    <s v="Moins de 20"/>
    <s v="Farine de blé blanche Riz Maïs (moulu) Sucre Haricot noir Haricot rouge Huile végétale"/>
    <n v="1"/>
    <n v="1"/>
    <n v="1"/>
    <n v="1"/>
    <n v="1"/>
    <n v="1"/>
    <n v="1"/>
    <n v="0"/>
    <s v="Oui je connais le prix de mes produits en grosse marmite"/>
    <n v="87.5"/>
    <s v="Oui"/>
    <n v="300"/>
    <n v="115.384615384615"/>
    <s v="Oui"/>
    <n v="225"/>
    <n v="97.826086956521706"/>
    <s v="Oui"/>
    <n v="250"/>
    <n v="86.2068965517241"/>
    <s v="Oui"/>
    <n v="450"/>
    <n v="187.5"/>
    <s v="Non"/>
    <n v="450"/>
    <n v="187.5"/>
    <s v="Oui"/>
    <s v="Bidon/Bouteille fermée."/>
    <s v="Oui"/>
    <n v="800"/>
    <s v=""/>
    <s v=""/>
    <s v=""/>
    <s v=""/>
    <s v=""/>
    <s v=""/>
    <s v="NA"/>
    <n v="800"/>
    <s v="Oui"/>
    <s v="Non"/>
    <s v=""/>
    <s v=""/>
    <s v=""/>
    <s v=""/>
    <s v=""/>
    <s v=""/>
    <s v=""/>
    <s v=""/>
    <s v=""/>
    <s v=""/>
    <s v=""/>
    <s v=""/>
    <s v=""/>
    <s v=""/>
    <s v=""/>
    <s v=""/>
    <s v=""/>
    <s v=""/>
    <s v=""/>
    <s v=""/>
    <s v=""/>
    <s v=""/>
    <s v=""/>
    <s v=""/>
    <s v=""/>
    <s v="Non"/>
    <s v="Oui"/>
    <s v="Oui"/>
    <s v="Sud"/>
    <s v="Meme"/>
    <s v="Les Cayes"/>
    <s v="Meme"/>
    <s v="Savon lessive Brosse à dent Dentifrice Papier toilette Serviettes hygiéniques Chlore en grain (nettoyage) Savon pour se laver"/>
    <n v="1"/>
    <n v="1"/>
    <n v="1"/>
    <n v="1"/>
    <n v="1"/>
    <n v="0"/>
    <n v="1"/>
    <n v="1"/>
    <n v="0"/>
    <s v="Oui"/>
    <n v="30"/>
    <n v="30"/>
    <s v=""/>
    <s v=""/>
    <s v=""/>
    <n v="30"/>
    <s v="Oui"/>
    <n v="25"/>
    <s v="Oui"/>
    <n v="20"/>
    <s v="Oui"/>
    <s v=""/>
    <s v=""/>
    <s v=""/>
    <s v=""/>
    <s v=""/>
    <s v=""/>
    <s v=""/>
    <s v=""/>
    <s v=""/>
    <s v=""/>
    <s v=""/>
    <s v="Oui"/>
    <n v="25"/>
    <s v=""/>
    <s v=""/>
    <n v="25"/>
    <s v="Oui"/>
    <s v="Oui"/>
    <n v="75"/>
    <s v=""/>
    <s v=""/>
    <n v="25"/>
    <s v="Oui"/>
    <s v="Oui"/>
    <n v="75"/>
    <s v=""/>
    <s v=""/>
    <s v=""/>
    <n v="75"/>
    <s v="Oui"/>
    <s v="Oui"/>
    <s v=""/>
    <n v="5"/>
    <s v=""/>
    <s v=""/>
    <s v=""/>
    <s v=""/>
    <s v=""/>
    <s v=""/>
    <s v="Oui"/>
    <s v="NA"/>
    <n v="5"/>
    <s v="Non"/>
    <s v=""/>
    <s v=""/>
    <s v=""/>
    <s v=""/>
    <s v=""/>
    <s v=""/>
    <s v=""/>
    <s v=""/>
    <s v=""/>
    <s v=""/>
    <s v=""/>
    <s v=""/>
    <s v=""/>
    <s v=""/>
    <s v=""/>
    <s v=""/>
    <s v=""/>
    <s v=""/>
    <s v=""/>
    <s v=""/>
    <s v=""/>
    <s v=""/>
    <s v=""/>
    <s v=""/>
    <s v=""/>
    <s v="Non"/>
    <s v="Oui"/>
    <s v="Oui"/>
    <s v="Sud"/>
    <s v="Meme"/>
    <s v="Les Cayes"/>
    <s v="Meme"/>
    <s v=""/>
    <s v=""/>
    <s v=""/>
    <s v=""/>
    <s v=""/>
    <s v=""/>
    <s v=""/>
    <s v=""/>
    <s v=""/>
    <s v=""/>
    <s v=""/>
    <s v=""/>
    <s v=""/>
    <s v=""/>
    <s v=""/>
    <s v=""/>
    <s v=""/>
    <s v=""/>
    <s v=""/>
    <s v=""/>
    <s v=""/>
    <s v=""/>
    <s v=""/>
    <s v=""/>
    <s v=""/>
    <s v=""/>
    <s v=""/>
    <s v=""/>
    <s v=""/>
    <s v=""/>
    <s v=""/>
    <s v=""/>
    <s v=""/>
    <s v=""/>
    <s v=""/>
    <s v=""/>
    <s v=""/>
    <s v="Oui"/>
    <s v="Vols ou pillages"/>
    <n v="1"/>
    <n v="0"/>
    <n v="0"/>
    <n v="0"/>
    <n v="0"/>
    <n v="0"/>
    <s v=""/>
    <s v="Risques de vols ou pillages Diminution du nombre de clients Augmentation des prix Difficultés pour se réapprovisionner en marchandises Risques d'être exposé à la violence"/>
    <n v="1"/>
    <n v="1"/>
    <n v="1"/>
    <n v="1"/>
    <n v="1"/>
    <n v="0"/>
    <n v="0"/>
    <n v="0"/>
    <s v=""/>
    <s v="Oui"/>
    <s v=""/>
    <s v="Nourriture"/>
    <n v="1"/>
    <n v="0"/>
    <n v="0"/>
    <n v="0"/>
    <n v="0"/>
    <n v="0"/>
    <n v="0"/>
    <s v=""/>
    <s v=""/>
    <s v=""/>
    <s v=""/>
    <s v=""/>
    <s v=""/>
    <s v=""/>
    <s v=""/>
    <s v=""/>
    <s v=""/>
    <s v=""/>
    <s v=""/>
    <s v=""/>
    <s v=""/>
    <s v=""/>
    <s v=""/>
    <s v=""/>
    <s v=""/>
    <s v=""/>
    <s v=""/>
    <s v=""/>
    <s v=""/>
    <s v=""/>
  </r>
  <r>
    <s v="2021-07-28"/>
    <x v="5"/>
    <x v="5"/>
    <s v="sud_JY"/>
    <x v="4"/>
    <x v="9"/>
    <x v="9"/>
    <s v="Centre-ville des Cayes"/>
    <s v="Marché communal des Cayes"/>
    <x v="0"/>
    <s v="Enquête auprès d'un marchand"/>
    <s v="Fe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asserole avec couvercle (moyenne ou grande) Poêle (grande) Verre / Godet Assiette Cuillère pour manger Couteau de cuisine Cuillère de service"/>
    <n v="1"/>
    <n v="1"/>
    <n v="1"/>
    <n v="1"/>
    <n v="1"/>
    <n v="1"/>
    <n v="1"/>
    <n v="0"/>
    <s v="Moyenne avec couvercle (environ 1 à 2 gallons)"/>
    <s v=""/>
    <n v="400"/>
    <n v="400"/>
    <n v="50"/>
    <n v="125"/>
    <n v="15"/>
    <n v="75"/>
    <n v="75"/>
    <s v="Oui"/>
    <s v=""/>
    <s v="Grand bokit fermé ou avec couvercle pour stocker l'eau (environ 5 gallons) Grande bassine de nettoyage ou pour cuisiner Eponge pour la vaisselle"/>
    <n v="1"/>
    <n v="1"/>
    <n v="1"/>
    <n v="400"/>
    <n v="250"/>
    <n v="25"/>
    <s v="Non"/>
    <s v=""/>
    <s v=""/>
    <s v="Oui"/>
    <s v="Vols ou pillages"/>
    <n v="1"/>
    <n v="0"/>
    <n v="0"/>
    <n v="0"/>
    <n v="0"/>
    <n v="0"/>
    <s v=""/>
    <s v="Diminution du nombre de clients Augmentation des prix"/>
    <n v="0"/>
    <n v="1"/>
    <n v="1"/>
    <n v="0"/>
    <n v="0"/>
    <n v="0"/>
    <n v="0"/>
    <n v="0"/>
    <s v=""/>
    <s v="Oui"/>
    <s v=""/>
    <s v="Ustensiles de cuisine (casseroles, cuillères, etc.) Ustensiles de nettoyage ou de stockage de l'eau (bokit, bassine, éponge)"/>
    <n v="0"/>
    <n v="0"/>
    <n v="0"/>
    <n v="1"/>
    <n v="1"/>
    <n v="0"/>
    <n v="0"/>
    <s v=""/>
    <s v=""/>
    <s v=""/>
    <s v=""/>
    <s v=""/>
    <s v=""/>
    <s v=""/>
    <s v=""/>
    <s v=""/>
    <s v=""/>
    <s v=""/>
    <s v=""/>
    <s v=""/>
    <s v=""/>
    <s v=""/>
    <s v=""/>
    <s v=""/>
    <s v=""/>
    <s v=""/>
    <s v=""/>
    <s v=""/>
    <s v=""/>
    <s v=""/>
  </r>
  <r>
    <s v="2021-07-28"/>
    <x v="5"/>
    <x v="5"/>
    <s v="sud_JY"/>
    <x v="4"/>
    <x v="9"/>
    <x v="9"/>
    <s v="Centre-ville des Cayes"/>
    <s v="Marché communal des Cayes"/>
    <x v="0"/>
    <s v="Enquête auprès d'un marchand"/>
    <s v="Femme"/>
    <s v=""/>
    <s v=""/>
    <s v="Détaillant sur une table"/>
    <s v=""/>
    <s v="Produits d'hygiène et assainissement Ustensiles de cuisine (casseroles, cuillères, etc.) Ustensiles de nettoyage ou de stockage de l'eau (bokit, bassine, éponge)"/>
    <n v="0"/>
    <n v="1"/>
    <n v="0"/>
    <n v="1"/>
    <n v="1"/>
    <n v="0"/>
    <n v="0"/>
    <s v="wash"/>
    <s v="Produits d'hygiène et assainissement"/>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liquide (nettoyage) Chlore en grain (nettoyage) Savon pour se laver"/>
    <n v="1"/>
    <n v="1"/>
    <n v="1"/>
    <n v="1"/>
    <n v="1"/>
    <n v="1"/>
    <n v="1"/>
    <n v="1"/>
    <n v="0"/>
    <s v="Oui"/>
    <n v="30"/>
    <n v="30"/>
    <s v=""/>
    <s v=""/>
    <s v=""/>
    <n v="30"/>
    <s v="Oui"/>
    <n v="25"/>
    <s v="Oui"/>
    <n v="25"/>
    <s v="Oui"/>
    <s v="Non"/>
    <s v=""/>
    <s v=""/>
    <s v="Mililitre"/>
    <s v="mililitre"/>
    <s v="mililit"/>
    <n v="100"/>
    <n v="20"/>
    <n v="200"/>
    <n v="200"/>
    <s v="Oui"/>
    <s v="Oui"/>
    <n v="50"/>
    <s v=""/>
    <s v=""/>
    <n v="50"/>
    <s v="Oui"/>
    <s v="Oui"/>
    <n v="75"/>
    <s v=""/>
    <s v=""/>
    <n v="75"/>
    <s v="Oui"/>
    <s v="Oui"/>
    <n v="100"/>
    <s v=""/>
    <s v=""/>
    <s v=""/>
    <n v="100"/>
    <s v="Oui"/>
    <s v="Oui"/>
    <s v=""/>
    <n v="5"/>
    <s v=""/>
    <s v=""/>
    <s v=""/>
    <s v=""/>
    <s v=""/>
    <s v=""/>
    <s v="Oui"/>
    <s v="NA"/>
    <n v="5"/>
    <s v="Non"/>
    <s v=""/>
    <s v=""/>
    <s v=""/>
    <s v=""/>
    <s v=""/>
    <s v=""/>
    <s v=""/>
    <s v=""/>
    <s v=""/>
    <s v=""/>
    <s v=""/>
    <s v=""/>
    <s v=""/>
    <s v=""/>
    <s v=""/>
    <s v=""/>
    <s v=""/>
    <s v=""/>
    <s v=""/>
    <s v=""/>
    <s v=""/>
    <s v=""/>
    <s v=""/>
    <s v=""/>
    <s v=""/>
    <s v="Non"/>
    <s v="Non"/>
    <s v="Oui"/>
    <s v="Sud"/>
    <s v="Meme"/>
    <s v="Les Cayes"/>
    <s v="Meme"/>
    <s v=""/>
    <s v=""/>
    <s v=""/>
    <s v=""/>
    <s v=""/>
    <s v=""/>
    <s v=""/>
    <s v="Verre / Godet Assiette Cuillère pour manger Couteau de cuisine Cuillère de service"/>
    <n v="0"/>
    <n v="0"/>
    <n v="1"/>
    <n v="1"/>
    <n v="1"/>
    <n v="1"/>
    <n v="1"/>
    <n v="0"/>
    <s v=""/>
    <s v=""/>
    <n v="175"/>
    <s v=""/>
    <n v="25"/>
    <n v="100"/>
    <n v="15"/>
    <n v="50"/>
    <n v="75"/>
    <s v="Non"/>
    <s v=""/>
    <s v="Grande bassine de nettoyage ou pour cuisiner Eponge pour la vaisselle"/>
    <n v="0"/>
    <n v="1"/>
    <n v="1"/>
    <s v=""/>
    <n v="200"/>
    <n v="25"/>
    <s v="Non"/>
    <s v=""/>
    <s v=""/>
    <s v="Oui"/>
    <s v="Vols ou pillages"/>
    <n v="1"/>
    <n v="0"/>
    <n v="0"/>
    <n v="0"/>
    <n v="0"/>
    <n v="0"/>
    <s v=""/>
    <s v="Risques de vols ou pillages Diminution du nombre de clients Augmentation des prix"/>
    <n v="1"/>
    <n v="1"/>
    <n v="1"/>
    <n v="0"/>
    <n v="0"/>
    <n v="0"/>
    <n v="0"/>
    <n v="0"/>
    <s v=""/>
    <s v="Oui"/>
    <s v=""/>
    <s v="Ustensiles de nettoyage ou de stockage de l'eau (bokit, bassine, éponge)"/>
    <n v="0"/>
    <n v="0"/>
    <n v="0"/>
    <n v="0"/>
    <n v="1"/>
    <n v="0"/>
    <n v="0"/>
    <s v=""/>
    <s v=""/>
    <s v=""/>
    <s v=""/>
    <s v=""/>
    <s v=""/>
    <s v=""/>
    <s v=""/>
    <s v=""/>
    <s v=""/>
    <s v=""/>
    <s v=""/>
    <s v=""/>
    <s v=""/>
    <s v=""/>
    <s v=""/>
    <s v=""/>
    <s v=""/>
    <s v=""/>
    <s v=""/>
    <s v=""/>
    <s v=""/>
    <s v=""/>
  </r>
  <r>
    <s v="2021-07-28"/>
    <x v="5"/>
    <x v="5"/>
    <s v="sud_JY"/>
    <x v="4"/>
    <x v="9"/>
    <x v="9"/>
    <s v="Centre-ville des Cayes"/>
    <s v="Marché communal des Cayes"/>
    <x v="0"/>
    <s v="Enquête auprès d'un marchand"/>
    <s v="Femme"/>
    <s v=""/>
    <s v=""/>
    <s v="Détaillant avec boutique"/>
    <s v=""/>
    <s v="Nourriture Ustensiles de nettoyage ou de stockage de l'eau (bokit, bassine, éponge)"/>
    <n v="1"/>
    <n v="0"/>
    <n v="0"/>
    <n v="0"/>
    <n v="1"/>
    <n v="0"/>
    <n v="0"/>
    <s v="nourriture"/>
    <s v="Nourriture "/>
    <s v="En espèces (Gourde)"/>
    <n v="1"/>
    <n v="0"/>
    <n v="0"/>
    <n v="0"/>
    <n v="0"/>
    <n v="0"/>
    <n v="0"/>
    <n v="0"/>
    <n v="0"/>
    <n v="0"/>
    <s v=""/>
    <s v="Oui, il y a plus de commerçants par rapport au mois passé"/>
    <s v="Moins de 20"/>
    <s v="Farine de blé blanche Riz Maïs (moulu) Sucre Haricot noir Haricot rouge Huile végétale"/>
    <n v="1"/>
    <n v="1"/>
    <n v="1"/>
    <n v="1"/>
    <n v="1"/>
    <n v="1"/>
    <n v="1"/>
    <n v="0"/>
    <s v="Oui je connais le prix de mes produits en grosse marmite"/>
    <n v="100"/>
    <s v="Oui"/>
    <n v="300"/>
    <n v="115.384615384615"/>
    <s v="Oui"/>
    <n v="200"/>
    <n v="86.956521739130395"/>
    <s v="Oui"/>
    <n v="250"/>
    <n v="86.2068965517241"/>
    <s v="Oui"/>
    <n v="450"/>
    <n v="187.5"/>
    <s v="Non"/>
    <n v="600"/>
    <n v="250"/>
    <s v="Non"/>
    <s v="Remplissage à partir de drum"/>
    <s v="Non"/>
    <s v=""/>
    <s v=""/>
    <s v="Mililitre"/>
    <s v="mililitre"/>
    <s v="Mililitre"/>
    <n v="500"/>
    <n v="125"/>
    <n v="946.25"/>
    <n v="946.25"/>
    <s v="Oui"/>
    <s v="Oui"/>
    <s v="Problèmes liés au transport ou au carburant Article indisponible chez les fournisseurs"/>
    <n v="0"/>
    <n v="1"/>
    <n v="0"/>
    <n v="0"/>
    <n v="0"/>
    <n v="0"/>
    <n v="0"/>
    <n v="1"/>
    <n v="0"/>
    <n v="0"/>
    <n v="0"/>
    <n v="0"/>
    <n v="0"/>
    <n v="0"/>
    <s v=""/>
    <s v="Huile végétale"/>
    <n v="0"/>
    <n v="0"/>
    <n v="0"/>
    <n v="0"/>
    <n v="0"/>
    <n v="0"/>
    <n v="1"/>
    <n v="0"/>
    <s v="Non"/>
    <s v="Non"/>
    <s v="Oui"/>
    <s v="Sud"/>
    <s v="Meme"/>
    <s v="Les Cayes"/>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Grand bokit fermé ou avec couvercle pour stocker l'eau (environ 5 gallons)"/>
    <n v="1"/>
    <n v="0"/>
    <n v="0"/>
    <n v="250"/>
    <s v=""/>
    <s v=""/>
    <s v="Non"/>
    <s v=""/>
    <s v=""/>
    <s v="Oui"/>
    <s v="Vols ou pillages"/>
    <n v="1"/>
    <n v="0"/>
    <n v="0"/>
    <n v="0"/>
    <n v="0"/>
    <n v="0"/>
    <s v=""/>
    <s v="Diminution du nombre de clients Augmentation des prix Difficultés pour se réapprovisionner en marchandises"/>
    <n v="0"/>
    <n v="1"/>
    <n v="1"/>
    <n v="1"/>
    <n v="0"/>
    <n v="0"/>
    <n v="0"/>
    <n v="0"/>
    <s v=""/>
    <s v="Oui"/>
    <s v=""/>
    <s v="Nourriture"/>
    <n v="1"/>
    <n v="0"/>
    <n v="0"/>
    <n v="0"/>
    <n v="0"/>
    <n v="0"/>
    <n v="0"/>
    <s v=""/>
    <s v=""/>
    <s v=""/>
    <s v=""/>
    <s v=""/>
    <s v=""/>
    <s v=""/>
    <s v=""/>
    <s v=""/>
    <s v=""/>
    <s v=""/>
    <s v=""/>
    <s v=""/>
    <s v=""/>
    <s v=""/>
    <s v=""/>
    <s v=""/>
    <s v=""/>
    <s v=""/>
    <s v=""/>
    <s v=""/>
    <s v=""/>
    <s v=""/>
  </r>
  <r>
    <s v="2021-07-28"/>
    <x v="5"/>
    <x v="5"/>
    <s v="sud_JY"/>
    <x v="4"/>
    <x v="9"/>
    <x v="9"/>
    <s v="Centre-ville des Cayes"/>
    <s v="Marché communal des Cayes"/>
    <x v="0"/>
    <s v="Enquête auprès d'un marchand"/>
    <s v="Ho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s v="Non, il n'y a pas eu de variation"/>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Verre / Godet Assiette Cuillère pour manger Couteau de cuisine Cuillère de service"/>
    <n v="0"/>
    <n v="0"/>
    <n v="1"/>
    <n v="1"/>
    <n v="1"/>
    <n v="1"/>
    <n v="1"/>
    <n v="0"/>
    <s v=""/>
    <s v=""/>
    <s v=""/>
    <s v=""/>
    <n v="50"/>
    <n v="100"/>
    <n v="15"/>
    <n v="50"/>
    <n v="75"/>
    <s v="Oui"/>
    <s v=""/>
    <s v="Grand bokit fermé ou avec couvercle pour stocker l'eau (environ 5 gallons) Grande bassine de nettoyage ou pour cuisiner Eponge pour la vaisselle"/>
    <n v="1"/>
    <n v="1"/>
    <n v="1"/>
    <n v="250"/>
    <n v="250"/>
    <n v="25"/>
    <s v="Non"/>
    <s v=""/>
    <s v=""/>
    <s v="Oui"/>
    <s v="Vols ou pillages"/>
    <n v="1"/>
    <n v="0"/>
    <n v="0"/>
    <n v="0"/>
    <n v="0"/>
    <n v="0"/>
    <s v=""/>
    <s v="Risques de vols ou pillages Diminution du nombre de clients Augmentation des prix Difficultés pour se réapprovisionner en marchandises"/>
    <n v="1"/>
    <n v="1"/>
    <n v="1"/>
    <n v="1"/>
    <n v="0"/>
    <n v="0"/>
    <n v="0"/>
    <n v="0"/>
    <s v=""/>
    <s v="Oui"/>
    <s v=""/>
    <s v="Ustensiles de cuisine (casseroles, cuillères, etc.) Ustensiles de nettoyage ou de stockage de l'eau (bokit, bassine, éponge)"/>
    <n v="0"/>
    <n v="0"/>
    <n v="0"/>
    <n v="1"/>
    <n v="1"/>
    <n v="0"/>
    <n v="0"/>
    <s v=""/>
    <s v=""/>
    <s v=""/>
    <s v=""/>
    <s v=""/>
    <s v=""/>
    <s v=""/>
    <s v=""/>
    <s v=""/>
    <s v=""/>
    <s v=""/>
    <s v=""/>
    <s v=""/>
    <s v=""/>
    <s v=""/>
    <s v=""/>
    <s v=""/>
    <s v=""/>
    <s v=""/>
    <s v=""/>
    <s v=""/>
    <s v=""/>
    <s v=""/>
  </r>
  <r>
    <s v="2021-07-28"/>
    <x v="5"/>
    <x v="5"/>
    <s v="sud_JY"/>
    <x v="4"/>
    <x v="9"/>
    <x v="9"/>
    <s v="Centre-ville des Cayes"/>
    <s v="Marché communal des Cayes"/>
    <x v="0"/>
    <s v="Enquête auprès d'un marchand"/>
    <s v="Femme"/>
    <s v=""/>
    <s v=""/>
    <s v="Détaillant sur une table"/>
    <s v=""/>
    <s v="Ustensiles de cuisine (casseroles, cuillères, etc.)"/>
    <n v="0"/>
    <n v="0"/>
    <n v="0"/>
    <n v="1"/>
    <n v="0"/>
    <n v="0"/>
    <n v="0"/>
    <s v="cuisine"/>
    <s v="Ustensiles de cuisine (casseroles, cuillères, etc.)"/>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asserole avec couvercle (moyenne ou grande) Poêle (grande)"/>
    <n v="1"/>
    <n v="1"/>
    <n v="0"/>
    <n v="0"/>
    <n v="0"/>
    <n v="0"/>
    <n v="0"/>
    <n v="0"/>
    <s v="Moyenne avec couvercle (environ 1 à 2 gallons)"/>
    <s v=""/>
    <n v="1500"/>
    <n v="300"/>
    <s v=""/>
    <s v=""/>
    <s v=""/>
    <s v=""/>
    <s v=""/>
    <s v="Non"/>
    <s v=""/>
    <s v=""/>
    <s v=""/>
    <s v=""/>
    <s v=""/>
    <s v=""/>
    <s v=""/>
    <s v=""/>
    <s v=""/>
    <s v=""/>
    <s v=""/>
    <s v="Oui"/>
    <s v="Vols ou pillages"/>
    <n v="1"/>
    <n v="0"/>
    <n v="0"/>
    <n v="0"/>
    <n v="0"/>
    <n v="0"/>
    <s v=""/>
    <s v="Risques de vols ou pillages Diminution du nombre de clients Augmentation des prix"/>
    <n v="1"/>
    <n v="1"/>
    <n v="1"/>
    <n v="0"/>
    <n v="0"/>
    <n v="0"/>
    <n v="0"/>
    <n v="0"/>
    <s v=""/>
    <s v="Non"/>
    <s v=""/>
    <s v=""/>
    <s v=""/>
    <s v=""/>
    <s v=""/>
    <s v=""/>
    <s v=""/>
    <s v=""/>
    <s v=""/>
    <s v=""/>
    <s v=""/>
    <s v=""/>
    <s v=""/>
    <s v=""/>
    <s v=""/>
    <s v=""/>
    <s v=""/>
    <s v=""/>
    <s v=""/>
    <s v=""/>
    <s v=""/>
    <s v=""/>
    <s v=""/>
    <s v=""/>
    <s v=""/>
    <s v=""/>
    <s v=""/>
    <s v=""/>
    <s v=""/>
    <s v=""/>
    <s v=""/>
    <s v=""/>
  </r>
  <r>
    <s v="2021-07-28"/>
    <x v="5"/>
    <x v="5"/>
    <s v="sud_JY"/>
    <x v="4"/>
    <x v="9"/>
    <x v="9"/>
    <s v="Centre-ville des Cayes"/>
    <s v="Marché communal des Cayes"/>
    <x v="0"/>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50"/>
    <s v="Non"/>
    <s v="Oui"/>
    <s v="Vols ou pillages"/>
    <n v="1"/>
    <n v="0"/>
    <n v="0"/>
    <n v="0"/>
    <n v="0"/>
    <n v="0"/>
    <s v=""/>
    <s v="Risques de vols ou pillages"/>
    <n v="1"/>
    <n v="0"/>
    <n v="0"/>
    <n v="0"/>
    <n v="0"/>
    <n v="0"/>
    <n v="0"/>
    <n v="0"/>
    <s v=""/>
    <s v="Non"/>
    <s v=""/>
    <s v=""/>
    <s v=""/>
    <s v=""/>
    <s v=""/>
    <s v=""/>
    <s v=""/>
    <s v=""/>
    <s v=""/>
    <s v=""/>
    <s v=""/>
    <s v=""/>
    <s v=""/>
    <s v=""/>
    <s v=""/>
    <s v=""/>
    <s v=""/>
    <s v=""/>
    <s v=""/>
    <s v=""/>
    <s v=""/>
    <s v=""/>
    <s v=""/>
    <s v=""/>
    <s v=""/>
    <s v=""/>
    <s v=""/>
    <s v=""/>
    <s v=""/>
    <s v=""/>
    <s v=""/>
    <s v=""/>
  </r>
  <r>
    <s v="2021-07-28"/>
    <x v="5"/>
    <x v="5"/>
    <s v="sud_JY"/>
    <x v="4"/>
    <x v="9"/>
    <x v="9"/>
    <s v="Centre-ville des Cayes"/>
    <s v="Marché communal des Cayes"/>
    <x v="0"/>
    <s v="Enquête auprès d'un marchand"/>
    <s v="Homme"/>
    <s v=""/>
    <s v=""/>
    <s v="Détaillant sur une table"/>
    <s v=""/>
    <s v="Couverture"/>
    <n v="0"/>
    <n v="0"/>
    <n v="1"/>
    <n v="0"/>
    <n v="0"/>
    <n v="0"/>
    <n v="0"/>
    <s v="couverture"/>
    <s v="Couverture"/>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n v="400"/>
    <s v=""/>
    <s v=""/>
    <s v=""/>
    <s v=""/>
    <s v=""/>
    <s v=""/>
    <s v=""/>
    <s v=""/>
    <s v=""/>
    <s v=""/>
    <s v=""/>
    <s v=""/>
    <s v=""/>
    <s v=""/>
    <s v=""/>
    <s v=""/>
    <s v=""/>
    <s v=""/>
    <s v=""/>
    <s v=""/>
    <s v=""/>
    <s v=""/>
    <s v=""/>
    <s v=""/>
    <s v=""/>
    <s v=""/>
    <s v=""/>
    <s v=""/>
    <s v=""/>
    <s v=""/>
    <s v=""/>
    <s v=""/>
    <s v=""/>
    <s v=""/>
    <s v=""/>
    <s v="Oui"/>
    <s v="Vols ou pillages"/>
    <n v="1"/>
    <n v="0"/>
    <n v="0"/>
    <n v="0"/>
    <n v="0"/>
    <n v="0"/>
    <s v=""/>
    <s v="Risques de vols ou pillages"/>
    <n v="1"/>
    <n v="0"/>
    <n v="0"/>
    <n v="0"/>
    <n v="0"/>
    <n v="0"/>
    <n v="0"/>
    <n v="0"/>
    <s v=""/>
    <s v="Non"/>
    <s v=""/>
    <s v=""/>
    <s v=""/>
    <s v=""/>
    <s v=""/>
    <s v=""/>
    <s v=""/>
    <s v=""/>
    <s v=""/>
    <s v=""/>
    <s v=""/>
    <s v=""/>
    <s v=""/>
    <s v=""/>
    <s v=""/>
    <s v=""/>
    <s v=""/>
    <s v=""/>
    <s v=""/>
    <s v=""/>
    <s v=""/>
    <s v=""/>
    <s v=""/>
    <s v=""/>
    <s v=""/>
    <s v=""/>
    <s v=""/>
    <s v=""/>
    <s v=""/>
    <s v=""/>
    <s v=""/>
    <s v=""/>
  </r>
  <r>
    <s v="2021-07-28"/>
    <x v="5"/>
    <x v="5"/>
    <s v="sud_JY"/>
    <x v="4"/>
    <x v="9"/>
    <x v="9"/>
    <s v="Centre-ville des Cayes"/>
    <s v="Marché communal des Cayes"/>
    <x v="0"/>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50"/>
    <s v="Non"/>
    <s v="Oui"/>
    <s v="Vols ou pillages"/>
    <n v="1"/>
    <n v="0"/>
    <n v="0"/>
    <n v="0"/>
    <n v="0"/>
    <n v="0"/>
    <s v=""/>
    <s v="Risques de vols ou pillages"/>
    <n v="1"/>
    <n v="0"/>
    <n v="0"/>
    <n v="0"/>
    <n v="0"/>
    <n v="0"/>
    <n v="0"/>
    <n v="0"/>
    <s v=""/>
    <s v="Non"/>
    <s v=""/>
    <s v=""/>
    <s v=""/>
    <s v=""/>
    <s v=""/>
    <s v=""/>
    <s v=""/>
    <s v=""/>
    <s v=""/>
    <s v=""/>
    <s v=""/>
    <s v=""/>
    <s v=""/>
    <s v=""/>
    <s v=""/>
    <s v=""/>
    <s v=""/>
    <s v=""/>
    <s v=""/>
    <s v=""/>
    <s v=""/>
    <s v=""/>
    <s v=""/>
    <s v=""/>
    <s v=""/>
    <s v=""/>
    <s v=""/>
    <s v=""/>
    <s v=""/>
    <s v=""/>
    <s v=""/>
    <s v=""/>
  </r>
  <r>
    <s v="2021-07-28"/>
    <x v="5"/>
    <x v="5"/>
    <s v="sud_JY"/>
    <x v="4"/>
    <x v="9"/>
    <x v="9"/>
    <s v="Centre-ville des Cayes"/>
    <s v="Marché communal des Cayes"/>
    <x v="0"/>
    <s v="Enquête auprès d'un marchand"/>
    <s v="Femme"/>
    <s v=""/>
    <s v=""/>
    <s v="Détaillant sur une table"/>
    <s v=""/>
    <s v="Ustensiles de cuisine (casseroles, cuillères, etc.)"/>
    <n v="0"/>
    <n v="0"/>
    <n v="0"/>
    <n v="1"/>
    <n v="0"/>
    <n v="0"/>
    <n v="0"/>
    <s v="cuisine"/>
    <s v="Ustensiles de cuisine (casseroles, cuillères, etc.)"/>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asserole avec couvercle (moyenne ou grande) Poêle (grande)"/>
    <n v="1"/>
    <n v="1"/>
    <n v="0"/>
    <n v="0"/>
    <n v="0"/>
    <n v="0"/>
    <n v="0"/>
    <n v="0"/>
    <s v="Moyenne avec couvercle (environ 1 à 2 gallons)"/>
    <s v=""/>
    <n v="1250"/>
    <n v="400"/>
    <s v=""/>
    <s v=""/>
    <s v=""/>
    <s v=""/>
    <s v=""/>
    <s v="Non"/>
    <s v=""/>
    <s v=""/>
    <s v=""/>
    <s v=""/>
    <s v=""/>
    <s v=""/>
    <s v=""/>
    <s v=""/>
    <s v=""/>
    <s v=""/>
    <s v=""/>
    <s v="Oui"/>
    <s v="Vols ou pillages"/>
    <n v="1"/>
    <n v="0"/>
    <n v="0"/>
    <n v="0"/>
    <n v="0"/>
    <n v="0"/>
    <s v=""/>
    <s v="Risques de vols ou pillages"/>
    <n v="1"/>
    <n v="0"/>
    <n v="0"/>
    <n v="0"/>
    <n v="0"/>
    <n v="0"/>
    <n v="0"/>
    <n v="0"/>
    <s v=""/>
    <s v="Non"/>
    <s v=""/>
    <s v=""/>
    <s v=""/>
    <s v=""/>
    <s v=""/>
    <s v=""/>
    <s v=""/>
    <s v=""/>
    <s v=""/>
    <s v=""/>
    <s v=""/>
    <s v=""/>
    <s v=""/>
    <s v=""/>
    <s v=""/>
    <s v=""/>
    <s v=""/>
    <s v=""/>
    <s v=""/>
    <s v=""/>
    <s v=""/>
    <s v=""/>
    <s v=""/>
    <s v=""/>
    <s v=""/>
    <s v=""/>
    <s v=""/>
    <s v=""/>
    <s v=""/>
    <s v=""/>
    <s v=""/>
    <s v=""/>
  </r>
  <r>
    <s v="2021-07-28"/>
    <x v="5"/>
    <x v="5"/>
    <s v="Sud_SF"/>
    <x v="4"/>
    <x v="9"/>
    <x v="9"/>
    <s v="Centre-ville des Cayes"/>
    <s v="Marché communal des Cayes"/>
    <x v="0"/>
    <s v="Enquête auprès d'un marchand"/>
    <s v="Femme"/>
    <s v=""/>
    <s v=""/>
    <s v="Détaillant sur une table"/>
    <s v=""/>
    <s v="Nourriture Charbon de bois"/>
    <n v="1"/>
    <n v="0"/>
    <n v="0"/>
    <n v="0"/>
    <n v="0"/>
    <n v="1"/>
    <n v="0"/>
    <s v="nourriture"/>
    <s v="Nourriture "/>
    <s v="En espèces (Gourde)"/>
    <n v="1"/>
    <n v="0"/>
    <n v="0"/>
    <n v="0"/>
    <n v="0"/>
    <n v="0"/>
    <n v="0"/>
    <n v="0"/>
    <n v="0"/>
    <n v="0"/>
    <s v=""/>
    <s v="Oui, il y a moins de commerçants par rapport au mois passé"/>
    <s v="Moins de 20"/>
    <s v="Farine de blé blanche Riz Maïs (moulu) Sucre Haricot noir Haricot rouge Huile végétale"/>
    <n v="1"/>
    <n v="1"/>
    <n v="1"/>
    <n v="1"/>
    <n v="1"/>
    <n v="1"/>
    <n v="1"/>
    <n v="0"/>
    <s v="Oui je connais le prix de mes produits en grosse marmite"/>
    <n v="87.5"/>
    <s v="Je ne sais pas, je ne souhaite pas répondre"/>
    <n v="275"/>
    <n v="105.76923076923001"/>
    <s v="Oui"/>
    <n v="150"/>
    <n v="65.2173913043478"/>
    <s v="Non"/>
    <n v="250"/>
    <n v="86.2068965517241"/>
    <s v="Oui"/>
    <n v="425"/>
    <n v="177.083333333333"/>
    <s v="Oui"/>
    <n v="450"/>
    <n v="187.5"/>
    <s v="Oui"/>
    <s v="Remplissage à partir de drum"/>
    <s v="Oui"/>
    <n v="400"/>
    <s v=""/>
    <s v=""/>
    <s v=""/>
    <s v=""/>
    <s v=""/>
    <s v=""/>
    <s v="NA"/>
    <n v="400"/>
    <s v="Oui"/>
    <s v="Non"/>
    <s v=""/>
    <s v=""/>
    <s v=""/>
    <s v=""/>
    <s v=""/>
    <s v=""/>
    <s v=""/>
    <s v=""/>
    <s v=""/>
    <s v=""/>
    <s v=""/>
    <s v=""/>
    <s v=""/>
    <s v=""/>
    <s v=""/>
    <s v=""/>
    <s v=""/>
    <s v=""/>
    <s v=""/>
    <s v=""/>
    <s v=""/>
    <s v=""/>
    <s v=""/>
    <s v=""/>
    <s v=""/>
    <s v="Oui"/>
    <s v="Non"/>
    <s v="Oui"/>
    <s v="Sud"/>
    <s v="Meme"/>
    <s v="Les Cayes"/>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50"/>
    <s v="Non"/>
    <s v="Non"/>
    <s v=""/>
    <s v=""/>
    <s v=""/>
    <s v=""/>
    <s v=""/>
    <s v=""/>
    <s v=""/>
    <s v=""/>
    <s v="Diminution du nombre de clients Augmentation des prix"/>
    <n v="0"/>
    <n v="1"/>
    <n v="1"/>
    <n v="0"/>
    <n v="0"/>
    <n v="0"/>
    <n v="0"/>
    <n v="0"/>
    <s v=""/>
    <s v="Oui"/>
    <s v=""/>
    <s v="Nourriture"/>
    <n v="1"/>
    <n v="0"/>
    <n v="0"/>
    <n v="0"/>
    <n v="0"/>
    <n v="0"/>
    <n v="0"/>
    <s v=""/>
    <s v=""/>
    <s v=""/>
    <s v=""/>
    <s v=""/>
    <s v=""/>
    <s v=""/>
    <s v=""/>
    <s v=""/>
    <s v=""/>
    <s v=""/>
    <s v=""/>
    <s v=""/>
    <s v=""/>
    <s v=""/>
    <s v=""/>
    <s v=""/>
    <s v=""/>
    <s v=""/>
    <s v=""/>
    <s v=""/>
    <s v=""/>
    <s v=""/>
  </r>
  <r>
    <s v="2021-07-28"/>
    <x v="5"/>
    <x v="5"/>
    <s v="Sud_SF"/>
    <x v="4"/>
    <x v="9"/>
    <x v="9"/>
    <s v="Centre-ville des Cayes"/>
    <s v="Marché communal des Cayes"/>
    <x v="0"/>
    <s v="Enquête auprès d'un marchand"/>
    <s v="Femme"/>
    <s v=""/>
    <s v=""/>
    <s v="Détaillant sur une table"/>
    <s v=""/>
    <s v="Nourriture Produits d'hygiène et assainissement"/>
    <n v="1"/>
    <n v="1"/>
    <n v="0"/>
    <n v="0"/>
    <n v="0"/>
    <n v="0"/>
    <n v="0"/>
    <s v="nourriture"/>
    <s v="Nourriture "/>
    <s v="En espèces (Gourde)"/>
    <n v="1"/>
    <n v="0"/>
    <n v="0"/>
    <n v="0"/>
    <n v="0"/>
    <n v="0"/>
    <n v="0"/>
    <n v="0"/>
    <n v="0"/>
    <n v="0"/>
    <s v=""/>
    <s v="Oui, il y a moins de commerçants par rapport au mois passé"/>
    <s v="Moins de 20"/>
    <s v="Farine de blé blanche Riz Maïs (moulu) Sucre Haricot noir Huile végétale"/>
    <n v="1"/>
    <n v="1"/>
    <n v="1"/>
    <n v="1"/>
    <n v="1"/>
    <n v="0"/>
    <n v="1"/>
    <n v="0"/>
    <s v="Oui je connais le prix de mes produits en grosse marmite"/>
    <n v="100"/>
    <s v="Oui"/>
    <n v="300"/>
    <n v="115.384615384615"/>
    <s v="Oui"/>
    <n v="200"/>
    <n v="86.956521739130395"/>
    <s v="Oui"/>
    <n v="300"/>
    <n v="103.448275862068"/>
    <s v="Oui"/>
    <n v="500"/>
    <n v="208.333333333333"/>
    <s v="Oui"/>
    <s v=""/>
    <s v=""/>
    <s v=""/>
    <s v="Remplissage à partir de drum"/>
    <s v="Oui"/>
    <n v="375"/>
    <s v=""/>
    <s v=""/>
    <s v=""/>
    <s v=""/>
    <s v=""/>
    <s v=""/>
    <s v="NA"/>
    <n v="375"/>
    <s v="Oui"/>
    <s v="Oui"/>
    <s v="Changement du taux de change de la Gourde Article trop cher Pas assez d'argent"/>
    <n v="1"/>
    <n v="0"/>
    <n v="0"/>
    <n v="0"/>
    <n v="1"/>
    <n v="1"/>
    <n v="0"/>
    <n v="0"/>
    <n v="0"/>
    <n v="0"/>
    <n v="0"/>
    <n v="0"/>
    <n v="0"/>
    <n v="0"/>
    <s v=""/>
    <s v="Riz Haricot noir"/>
    <n v="0"/>
    <n v="1"/>
    <n v="0"/>
    <n v="0"/>
    <n v="1"/>
    <n v="0"/>
    <n v="0"/>
    <n v="0"/>
    <s v="Non"/>
    <s v="Non"/>
    <s v="Oui"/>
    <s v="Sud"/>
    <s v="Meme"/>
    <s v="Les Cayes"/>
    <s v="Meme"/>
    <s v="Savon lessive Papier toilette Chlore en grain (nettoyage)"/>
    <n v="1"/>
    <n v="0"/>
    <n v="0"/>
    <n v="1"/>
    <n v="0"/>
    <n v="0"/>
    <n v="1"/>
    <n v="0"/>
    <n v="0"/>
    <s v="Oui"/>
    <n v="30"/>
    <n v="30"/>
    <s v=""/>
    <s v=""/>
    <s v=""/>
    <n v="30"/>
    <s v="Oui"/>
    <s v=""/>
    <s v=""/>
    <n v="25"/>
    <s v="Oui"/>
    <s v=""/>
    <s v=""/>
    <s v=""/>
    <s v=""/>
    <s v=""/>
    <s v=""/>
    <s v=""/>
    <s v=""/>
    <s v=""/>
    <s v=""/>
    <s v=""/>
    <s v=""/>
    <s v=""/>
    <s v=""/>
    <s v=""/>
    <s v=""/>
    <s v=""/>
    <s v=""/>
    <s v=""/>
    <s v=""/>
    <s v=""/>
    <s v=""/>
    <s v=""/>
    <s v=""/>
    <s v=""/>
    <s v=""/>
    <s v=""/>
    <s v=""/>
    <s v=""/>
    <s v=""/>
    <s v="Oui"/>
    <s v=""/>
    <n v="10"/>
    <s v=""/>
    <s v=""/>
    <s v=""/>
    <s v=""/>
    <s v=""/>
    <s v=""/>
    <s v="Oui"/>
    <s v="NA"/>
    <n v="10"/>
    <s v="Non"/>
    <s v=""/>
    <s v=""/>
    <s v=""/>
    <s v=""/>
    <s v=""/>
    <s v=""/>
    <s v=""/>
    <s v=""/>
    <s v=""/>
    <s v=""/>
    <s v=""/>
    <s v=""/>
    <s v=""/>
    <s v=""/>
    <s v=""/>
    <s v=""/>
    <s v=""/>
    <s v=""/>
    <s v=""/>
    <s v=""/>
    <s v=""/>
    <s v=""/>
    <s v=""/>
    <s v=""/>
    <s v=""/>
    <s v="Oui"/>
    <s v="Oui"/>
    <s v="Oui"/>
    <s v="Sud"/>
    <s v="Meme"/>
    <s v="Les Cayes"/>
    <s v="Meme"/>
    <s v=""/>
    <s v=""/>
    <s v=""/>
    <s v=""/>
    <s v=""/>
    <s v=""/>
    <s v=""/>
    <s v=""/>
    <s v=""/>
    <s v=""/>
    <s v=""/>
    <s v=""/>
    <s v=""/>
    <s v=""/>
    <s v=""/>
    <s v=""/>
    <s v=""/>
    <s v=""/>
    <s v=""/>
    <s v=""/>
    <s v=""/>
    <s v=""/>
    <s v=""/>
    <s v=""/>
    <s v=""/>
    <s v=""/>
    <s v=""/>
    <s v=""/>
    <s v=""/>
    <s v=""/>
    <s v=""/>
    <s v=""/>
    <s v=""/>
    <s v=""/>
    <s v=""/>
    <s v=""/>
    <s v=""/>
    <s v="Non"/>
    <s v=""/>
    <s v=""/>
    <s v=""/>
    <s v=""/>
    <s v=""/>
    <s v=""/>
    <s v=""/>
    <s v=""/>
    <s v="Risques de vols ou pillages Diminution du nombre de clients Augmentation des prix"/>
    <n v="1"/>
    <n v="1"/>
    <n v="1"/>
    <n v="0"/>
    <n v="0"/>
    <n v="0"/>
    <n v="0"/>
    <n v="0"/>
    <s v=""/>
    <s v="Oui"/>
    <s v=""/>
    <s v="Nourriture"/>
    <n v="1"/>
    <n v="0"/>
    <n v="0"/>
    <n v="0"/>
    <n v="0"/>
    <n v="0"/>
    <n v="0"/>
    <s v=""/>
    <s v=""/>
    <s v=""/>
    <s v=""/>
    <s v=""/>
    <s v=""/>
    <s v=""/>
    <s v=""/>
    <s v=""/>
    <s v=""/>
    <s v=""/>
    <s v=""/>
    <s v=""/>
    <s v=""/>
    <s v=""/>
    <s v=""/>
    <s v=""/>
    <s v=""/>
    <s v=""/>
    <s v=""/>
    <s v=""/>
    <s v=""/>
    <s v=""/>
  </r>
  <r>
    <s v="2021-07-28"/>
    <x v="5"/>
    <x v="5"/>
    <s v="Sud_SF"/>
    <x v="4"/>
    <x v="9"/>
    <x v="9"/>
    <s v="Centre-ville des Cayes"/>
    <s v="Marché communal des Cayes"/>
    <x v="0"/>
    <s v="Enquête auprès d'un marchand"/>
    <s v="Femme"/>
    <s v=""/>
    <s v=""/>
    <s v="Détaillant sur une table"/>
    <s v=""/>
    <s v="Nourriture Ustensiles de cuisine (casseroles, cuillères, etc.) Ustensiles de nettoyage ou de stockage de l'eau (bokit, bassine, éponge)"/>
    <n v="1"/>
    <n v="0"/>
    <n v="0"/>
    <n v="1"/>
    <n v="1"/>
    <n v="0"/>
    <n v="0"/>
    <s v="nourriture"/>
    <s v="Nourriture "/>
    <s v="En espèces (Gourde)"/>
    <n v="1"/>
    <n v="0"/>
    <n v="0"/>
    <n v="0"/>
    <n v="0"/>
    <n v="0"/>
    <n v="0"/>
    <n v="0"/>
    <n v="0"/>
    <n v="0"/>
    <s v=""/>
    <s v="Non, il n'y a pas eu de variation"/>
    <s v="Moins de 20"/>
    <s v="Haricot noir Sucre"/>
    <n v="0"/>
    <n v="0"/>
    <n v="0"/>
    <n v="1"/>
    <n v="1"/>
    <n v="0"/>
    <n v="0"/>
    <n v="0"/>
    <s v="Oui je connais le prix de mes produits en grosse marmite"/>
    <s v=""/>
    <s v=""/>
    <s v=""/>
    <s v=""/>
    <s v=""/>
    <s v=""/>
    <s v=""/>
    <s v=""/>
    <n v="250"/>
    <n v="86.2068965517241"/>
    <s v="Non"/>
    <n v="400"/>
    <n v="166.666666666666"/>
    <s v="Oui"/>
    <s v=""/>
    <s v=""/>
    <s v=""/>
    <s v=""/>
    <s v=""/>
    <s v=""/>
    <s v=""/>
    <s v=""/>
    <s v=""/>
    <s v=""/>
    <s v=""/>
    <s v=""/>
    <s v=""/>
    <s v=""/>
    <s v=""/>
    <s v="Non"/>
    <s v=""/>
    <s v=""/>
    <s v=""/>
    <s v=""/>
    <s v=""/>
    <s v=""/>
    <s v=""/>
    <s v=""/>
    <s v=""/>
    <s v=""/>
    <s v=""/>
    <s v=""/>
    <s v=""/>
    <s v=""/>
    <s v=""/>
    <s v=""/>
    <s v=""/>
    <s v=""/>
    <s v=""/>
    <s v=""/>
    <s v=""/>
    <s v=""/>
    <s v=""/>
    <s v=""/>
    <s v=""/>
    <s v="Oui"/>
    <s v="Oui"/>
    <s v="Oui"/>
    <s v="Ouest"/>
    <s v="Différent"/>
    <s v="Port-au-Prince"/>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Verre / Godet Assiette Cuillère pour manger Couteau de cuisine Cuillère de service Poêle (grande) Casserole avec couvercle (moyenne ou grande)"/>
    <n v="1"/>
    <n v="1"/>
    <n v="1"/>
    <n v="1"/>
    <n v="1"/>
    <n v="1"/>
    <n v="1"/>
    <n v="0"/>
    <s v="Moyenne avec couvercle (environ 1 à 2 gallons)"/>
    <s v=""/>
    <n v="200"/>
    <n v="300"/>
    <n v="100"/>
    <n v="75"/>
    <n v="15"/>
    <n v="75"/>
    <n v="100"/>
    <s v="Oui"/>
    <s v=""/>
    <s v="Grande bassine de nettoyage ou pour cuisiner Eponge pour la vaisselle Grand bokit fermé ou avec couvercle pour stocker l'eau (environ 5 gallons)"/>
    <n v="1"/>
    <n v="1"/>
    <n v="1"/>
    <n v="200"/>
    <n v="750"/>
    <n v="25"/>
    <s v="Oui"/>
    <s v=""/>
    <s v=""/>
    <s v="Oui"/>
    <s v="Vols ou pillages"/>
    <n v="1"/>
    <n v="0"/>
    <n v="0"/>
    <n v="0"/>
    <n v="0"/>
    <n v="0"/>
    <s v=""/>
    <s v="Diminution du nombre de clients Augmentation des prix Difficultés pour se réapprovisionner en marchandises"/>
    <n v="0"/>
    <n v="1"/>
    <n v="1"/>
    <n v="1"/>
    <n v="0"/>
    <n v="0"/>
    <n v="0"/>
    <n v="0"/>
    <s v=""/>
    <s v="Oui"/>
    <s v=""/>
    <s v="Ustensiles de cuisine (casseroles, cuillères, etc.)"/>
    <n v="0"/>
    <n v="0"/>
    <n v="0"/>
    <n v="1"/>
    <n v="0"/>
    <n v="0"/>
    <n v="0"/>
    <s v=""/>
    <s v=""/>
    <s v=""/>
    <s v=""/>
    <s v=""/>
    <s v=""/>
    <s v=""/>
    <s v=""/>
    <s v=""/>
    <s v=""/>
    <s v=""/>
    <s v=""/>
    <s v=""/>
    <s v=""/>
    <s v=""/>
    <s v=""/>
    <s v=""/>
    <s v=""/>
    <s v=""/>
    <s v=""/>
    <s v=""/>
    <s v=""/>
    <s v=""/>
  </r>
  <r>
    <s v="2021-07-28"/>
    <x v="5"/>
    <x v="5"/>
    <s v="Sud_SF"/>
    <x v="4"/>
    <x v="9"/>
    <x v="9"/>
    <s v="Centre-ville des Cayes"/>
    <s v="Marché communal des Cayes"/>
    <x v="0"/>
    <s v="Enquête auprès d'un marchand"/>
    <s v="Femme"/>
    <s v=""/>
    <s v=""/>
    <s v="Détaillant sur une table"/>
    <s v=""/>
    <s v="Produits d'hygiène et assainissement Couverture"/>
    <n v="0"/>
    <n v="1"/>
    <n v="1"/>
    <n v="0"/>
    <n v="0"/>
    <n v="0"/>
    <n v="0"/>
    <s v="wash"/>
    <s v="Produits d'hygiène et assainissement"/>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erviettes hygiéniques Dentifrice Savon pour se laver"/>
    <n v="0"/>
    <n v="0"/>
    <n v="1"/>
    <n v="0"/>
    <n v="1"/>
    <n v="0"/>
    <n v="0"/>
    <n v="1"/>
    <n v="0"/>
    <s v=""/>
    <s v=""/>
    <s v=""/>
    <s v=""/>
    <s v=""/>
    <s v=""/>
    <s v=""/>
    <s v=""/>
    <s v=""/>
    <s v=""/>
    <s v=""/>
    <s v=""/>
    <s v=""/>
    <s v=""/>
    <s v=""/>
    <s v=""/>
    <s v=""/>
    <s v=""/>
    <s v=""/>
    <s v=""/>
    <s v=""/>
    <s v=""/>
    <s v=""/>
    <s v="Oui"/>
    <n v="25"/>
    <s v=""/>
    <s v=""/>
    <n v="25"/>
    <s v="Oui"/>
    <s v="Oui"/>
    <n v="75"/>
    <s v=""/>
    <s v=""/>
    <n v="75"/>
    <s v="Oui"/>
    <s v="Oui"/>
    <n v="75"/>
    <s v=""/>
    <s v=""/>
    <s v=""/>
    <n v="75"/>
    <s v="Oui"/>
    <s v=""/>
    <s v=""/>
    <s v=""/>
    <s v=""/>
    <s v=""/>
    <s v=""/>
    <s v=""/>
    <s v=""/>
    <s v=""/>
    <s v=""/>
    <s v=""/>
    <s v=""/>
    <s v="Non"/>
    <s v=""/>
    <s v=""/>
    <s v=""/>
    <s v=""/>
    <s v=""/>
    <s v=""/>
    <s v=""/>
    <s v=""/>
    <s v=""/>
    <s v=""/>
    <s v=""/>
    <s v=""/>
    <s v=""/>
    <s v=""/>
    <s v=""/>
    <s v=""/>
    <s v=""/>
    <s v=""/>
    <s v=""/>
    <s v=""/>
    <s v=""/>
    <s v=""/>
    <s v=""/>
    <s v=""/>
    <s v=""/>
    <s v="Oui"/>
    <s v="Non"/>
    <s v="Oui"/>
    <s v="Sud"/>
    <s v="Meme"/>
    <s v="Les Cayes"/>
    <s v="Meme"/>
    <s v="Oui"/>
    <n v="250"/>
    <s v=""/>
    <s v=""/>
    <s v=""/>
    <s v="1627503952056.jpg"/>
    <s v=""/>
    <s v=""/>
    <s v=""/>
    <s v=""/>
    <s v=""/>
    <s v=""/>
    <s v=""/>
    <s v=""/>
    <s v=""/>
    <s v=""/>
    <s v=""/>
    <s v=""/>
    <s v=""/>
    <s v=""/>
    <s v=""/>
    <s v=""/>
    <s v=""/>
    <s v=""/>
    <s v=""/>
    <s v=""/>
    <s v=""/>
    <s v=""/>
    <s v=""/>
    <s v=""/>
    <s v=""/>
    <s v=""/>
    <s v=""/>
    <s v=""/>
    <s v=""/>
    <s v=""/>
    <s v=""/>
    <s v="Non"/>
    <s v=""/>
    <s v=""/>
    <s v=""/>
    <s v=""/>
    <s v=""/>
    <s v=""/>
    <s v=""/>
    <s v=""/>
    <s v="Diminution du nombre de clients Augmentation des prix"/>
    <n v="0"/>
    <n v="1"/>
    <n v="1"/>
    <n v="0"/>
    <n v="0"/>
    <n v="0"/>
    <n v="0"/>
    <n v="0"/>
    <s v=""/>
    <s v="Non"/>
    <s v=""/>
    <s v=""/>
    <s v=""/>
    <s v=""/>
    <s v=""/>
    <s v=""/>
    <s v=""/>
    <s v=""/>
    <s v=""/>
    <s v=""/>
    <s v=""/>
    <s v=""/>
    <s v=""/>
    <s v=""/>
    <s v=""/>
    <s v=""/>
    <s v=""/>
    <s v=""/>
    <s v=""/>
    <s v=""/>
    <s v=""/>
    <s v=""/>
    <s v=""/>
    <s v=""/>
    <s v=""/>
    <s v=""/>
    <s v=""/>
    <s v=""/>
    <s v=""/>
    <s v=""/>
    <s v=""/>
    <s v=""/>
  </r>
  <r>
    <s v="2021-07-28"/>
    <x v="5"/>
    <x v="5"/>
    <s v="Sud_SF"/>
    <x v="4"/>
    <x v="9"/>
    <x v="9"/>
    <s v="Centre-ville des Cayes"/>
    <s v="Marché communal des Cayes"/>
    <x v="0"/>
    <s v="Enquête auprès d'un marchand"/>
    <s v="Femme"/>
    <s v=""/>
    <s v=""/>
    <s v="Détaillant sur une table"/>
    <s v=""/>
    <s v="Produits d'hygiène et assainissement Couverture"/>
    <n v="0"/>
    <n v="1"/>
    <n v="1"/>
    <n v="0"/>
    <n v="0"/>
    <n v="0"/>
    <n v="0"/>
    <s v="wash"/>
    <s v="Produits d'hygiène et assainissement"/>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en grain (nettoyage) Savon pour se laver"/>
    <n v="1"/>
    <n v="1"/>
    <n v="1"/>
    <n v="1"/>
    <n v="1"/>
    <n v="0"/>
    <n v="1"/>
    <n v="1"/>
    <n v="0"/>
    <s v="Oui"/>
    <n v="30"/>
    <n v="30"/>
    <s v=""/>
    <s v=""/>
    <s v=""/>
    <n v="30"/>
    <s v="Oui"/>
    <n v="25"/>
    <s v="Oui"/>
    <n v="50"/>
    <s v="Oui"/>
    <s v=""/>
    <s v=""/>
    <s v=""/>
    <s v=""/>
    <s v=""/>
    <s v=""/>
    <s v=""/>
    <s v=""/>
    <s v=""/>
    <s v=""/>
    <s v=""/>
    <s v="Oui"/>
    <n v="30"/>
    <s v=""/>
    <s v=""/>
    <n v="30"/>
    <s v="Oui"/>
    <s v="Oui"/>
    <n v="100"/>
    <s v=""/>
    <s v=""/>
    <n v="100"/>
    <s v="Oui"/>
    <s v="Oui"/>
    <n v="75"/>
    <s v=""/>
    <s v=""/>
    <s v=""/>
    <n v="75"/>
    <s v="Oui"/>
    <s v="Oui"/>
    <s v=""/>
    <n v="5"/>
    <s v=""/>
    <s v=""/>
    <s v=""/>
    <s v=""/>
    <s v=""/>
    <s v=""/>
    <s v="Oui"/>
    <s v="NA"/>
    <n v="5"/>
    <s v="Non"/>
    <s v=""/>
    <s v=""/>
    <s v=""/>
    <s v=""/>
    <s v=""/>
    <s v=""/>
    <s v=""/>
    <s v=""/>
    <s v=""/>
    <s v=""/>
    <s v=""/>
    <s v=""/>
    <s v=""/>
    <s v=""/>
    <s v=""/>
    <s v=""/>
    <s v=""/>
    <s v=""/>
    <s v=""/>
    <s v=""/>
    <s v=""/>
    <s v=""/>
    <s v=""/>
    <s v=""/>
    <s v=""/>
    <s v="Oui"/>
    <s v="Non"/>
    <s v="Oui"/>
    <s v="Sud"/>
    <s v="Meme"/>
    <s v="Les Cayes"/>
    <s v="Meme"/>
    <s v="Oui"/>
    <n v="250"/>
    <s v=""/>
    <s v=""/>
    <s v=""/>
    <s v=""/>
    <s v=""/>
    <s v=""/>
    <s v=""/>
    <s v=""/>
    <s v=""/>
    <s v=""/>
    <s v=""/>
    <s v=""/>
    <s v=""/>
    <s v=""/>
    <s v=""/>
    <s v=""/>
    <s v=""/>
    <s v=""/>
    <s v=""/>
    <s v=""/>
    <s v=""/>
    <s v=""/>
    <s v=""/>
    <s v=""/>
    <s v=""/>
    <s v=""/>
    <s v=""/>
    <s v=""/>
    <s v=""/>
    <s v=""/>
    <s v=""/>
    <s v=""/>
    <s v=""/>
    <s v=""/>
    <s v=""/>
    <s v="Non"/>
    <s v=""/>
    <s v=""/>
    <s v=""/>
    <s v=""/>
    <s v=""/>
    <s v=""/>
    <s v=""/>
    <s v=""/>
    <s v="Diminution du nombre de clients Augmentation des prix"/>
    <n v="0"/>
    <n v="1"/>
    <n v="1"/>
    <n v="0"/>
    <n v="0"/>
    <n v="0"/>
    <n v="0"/>
    <n v="0"/>
    <s v=""/>
    <s v="Non"/>
    <s v=""/>
    <s v=""/>
    <s v=""/>
    <s v=""/>
    <s v=""/>
    <s v=""/>
    <s v=""/>
    <s v=""/>
    <s v=""/>
    <s v=""/>
    <s v=""/>
    <s v=""/>
    <s v=""/>
    <s v=""/>
    <s v=""/>
    <s v=""/>
    <s v=""/>
    <s v=""/>
    <s v=""/>
    <s v=""/>
    <s v=""/>
    <s v=""/>
    <s v=""/>
    <s v=""/>
    <s v=""/>
    <s v=""/>
    <s v=""/>
    <s v=""/>
    <s v=""/>
    <s v=""/>
    <s v=""/>
    <s v=""/>
  </r>
  <r>
    <s v="2021-07-28"/>
    <x v="5"/>
    <x v="5"/>
    <s v="Sud_SF"/>
    <x v="4"/>
    <x v="9"/>
    <x v="9"/>
    <s v="Centre-ville des Cayes"/>
    <s v="Marché communal des Cayes"/>
    <x v="0"/>
    <s v="Enquête auprès d'un marchand"/>
    <s v="Fe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asserole avec couvercle (moyenne ou grande) Verre / Godet Assiette Cuillère pour manger Couteau de cuisine Cuillère de service Poêle (grande)"/>
    <n v="1"/>
    <n v="1"/>
    <n v="1"/>
    <n v="1"/>
    <n v="1"/>
    <n v="1"/>
    <n v="1"/>
    <n v="0"/>
    <s v="Moyenne avec couvercle (environ 1 à 2 gallons)"/>
    <s v=""/>
    <n v="1000"/>
    <n v="750"/>
    <n v="75"/>
    <n v="75"/>
    <n v="15"/>
    <n v="100"/>
    <n v="100"/>
    <s v="Non"/>
    <s v=""/>
    <s v="Grande bassine de nettoyage ou pour cuisiner Eponge pour la vaisselle"/>
    <n v="0"/>
    <n v="1"/>
    <n v="1"/>
    <s v=""/>
    <n v="500"/>
    <n v="25"/>
    <s v="Non"/>
    <s v=""/>
    <s v=""/>
    <s v="Non"/>
    <s v=""/>
    <s v=""/>
    <s v=""/>
    <s v=""/>
    <s v=""/>
    <s v=""/>
    <s v=""/>
    <s v=""/>
    <s v="Diminution du nombre de clients Augmentation des prix"/>
    <n v="0"/>
    <n v="1"/>
    <n v="1"/>
    <n v="0"/>
    <n v="0"/>
    <n v="0"/>
    <n v="0"/>
    <n v="0"/>
    <s v=""/>
    <s v="Non"/>
    <s v=""/>
    <s v=""/>
    <s v=""/>
    <s v=""/>
    <s v=""/>
    <s v=""/>
    <s v=""/>
    <s v=""/>
    <s v=""/>
    <s v=""/>
    <s v=""/>
    <s v=""/>
    <s v=""/>
    <s v=""/>
    <s v=""/>
    <s v=""/>
    <s v=""/>
    <s v=""/>
    <s v=""/>
    <s v=""/>
    <s v=""/>
    <s v=""/>
    <s v=""/>
    <s v=""/>
    <s v=""/>
    <s v=""/>
    <s v=""/>
    <s v=""/>
    <s v=""/>
    <s v=""/>
    <s v=""/>
    <s v=""/>
  </r>
  <r>
    <s v="2021-07-28"/>
    <x v="5"/>
    <x v="5"/>
    <s v="Sud_SF"/>
    <x v="4"/>
    <x v="9"/>
    <x v="9"/>
    <s v="Centre-ville des Cayes"/>
    <s v="Marché communal des Cayes"/>
    <x v="0"/>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25"/>
    <n v="5"/>
    <s v=""/>
    <s v="NA"/>
    <n v="5"/>
  </r>
  <r>
    <s v="2021-07-28"/>
    <x v="5"/>
    <x v="5"/>
    <s v="Sud_SF"/>
    <x v="4"/>
    <x v="9"/>
    <x v="9"/>
    <s v="Centre-ville des Cayes"/>
    <s v="Marché communal des Cayes"/>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source aménagée (borne fontaine, pompe, etc.)"/>
    <s v=""/>
    <s v="source"/>
    <s v="tiyo piblik (bòn fontèn, Pi avèk ponp manyèl,...)"/>
    <s v="source aménagée (borne fontaine, pompe, etc.)"/>
    <s v="C'est le moins cher"/>
    <s v=""/>
    <s v="Moins de 15 min au total"/>
    <s v="petit bidon de 1 gallon (3,78 L)"/>
    <s v="1gal"/>
    <s v="bidon ki vo 1 galon (3,78L)"/>
    <s v=""/>
    <s v=""/>
    <s v=""/>
    <s v=""/>
    <s v=""/>
    <n v="0"/>
    <n v="0"/>
    <s v=""/>
    <s v="NA"/>
    <n v="0"/>
  </r>
  <r>
    <s v="2021-07-28"/>
    <x v="5"/>
    <x v="5"/>
    <s v="Sud_SF"/>
    <x v="4"/>
    <x v="9"/>
    <x v="9"/>
    <s v="Centre-ville des Cayes"/>
    <s v="Marché communal des Cayes"/>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25"/>
    <n v="5"/>
    <s v=""/>
    <s v="NA"/>
    <n v="5"/>
  </r>
  <r>
    <s v="2021-07-28"/>
    <x v="5"/>
    <x v="5"/>
    <s v="Sud_SF"/>
    <x v="4"/>
    <x v="9"/>
    <x v="9"/>
    <s v="Centre-ville des Cayes"/>
    <s v="Marché communal des Cayes"/>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Non, je ne vais jamais chercher de l'eau"/>
    <s v=""/>
    <s v=""/>
    <s v=""/>
    <s v=""/>
    <s v=""/>
    <s v=""/>
    <s v=""/>
    <s v=""/>
    <s v=""/>
    <s v=""/>
    <s v=""/>
    <s v=""/>
    <s v=""/>
    <s v=""/>
    <s v=""/>
    <s v=""/>
    <s v=""/>
    <s v=""/>
    <s v=""/>
    <s v=""/>
    <s v=""/>
  </r>
  <r>
    <s v="2021-07-28"/>
    <x v="5"/>
    <x v="5"/>
    <s v="Sud_SF"/>
    <x v="4"/>
    <x v="9"/>
    <x v="9"/>
    <s v="Centre-ville des Cayes"/>
    <s v="Marché communal des Cayes"/>
    <x v="0"/>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source aménagée (borne fontaine, pompe, etc.)"/>
    <s v=""/>
    <s v="source"/>
    <s v="tiyo piblik (bòn fontèn, Pi avèk ponp manyèl,...)"/>
    <s v="source aménagée (borne fontaine, pompe, etc.)"/>
    <s v="C'est le moins cher"/>
    <s v=""/>
    <s v="Moins de 15 min au total"/>
    <s v="petit bidon de 1 gallon (3,78 L)"/>
    <s v="1gal"/>
    <s v="bidon ki vo 1 galon (3,78L)"/>
    <s v=""/>
    <s v=""/>
    <s v=""/>
    <s v=""/>
    <s v=""/>
    <n v="10"/>
    <n v="10"/>
    <s v=""/>
    <s v="NA"/>
    <n v="10"/>
  </r>
  <r>
    <s v="2021-07-27"/>
    <x v="9"/>
    <x v="9"/>
    <s v="Goal enquêteur 1"/>
    <x v="0"/>
    <x v="10"/>
    <x v="10"/>
    <s v="Centre-ville de Port-au-Prince / Salomon"/>
    <s v="Marché Salomon"/>
    <x v="0"/>
    <s v="Enquête auprès d'un marchand"/>
    <s v="Femme"/>
    <s v=""/>
    <s v=""/>
    <s v="Détaillant sur une table"/>
    <s v=""/>
    <s v="Nourriture"/>
    <n v="1"/>
    <n v="0"/>
    <n v="0"/>
    <n v="0"/>
    <n v="0"/>
    <n v="0"/>
    <n v="0"/>
    <s v="nourriture"/>
    <s v="Nourriture "/>
    <s v="En espèces (Gourde)"/>
    <n v="1"/>
    <n v="0"/>
    <n v="0"/>
    <n v="0"/>
    <n v="0"/>
    <n v="0"/>
    <n v="0"/>
    <n v="0"/>
    <n v="0"/>
    <n v="0"/>
    <s v=""/>
    <s v="Oui, il y a moins de commerçants par rapport au mois passé"/>
    <s v="Je ne sais pas / Je ne souhaite pas répondre"/>
    <s v="Riz Farine de blé blanche Maïs (moulu) Sucre Haricot noir Haricot rouge Huile végétale"/>
    <n v="1"/>
    <n v="1"/>
    <n v="1"/>
    <n v="1"/>
    <n v="1"/>
    <n v="1"/>
    <n v="1"/>
    <n v="0"/>
    <s v="Oui je connais le prix de mes produits en grosse marmite"/>
    <n v="100"/>
    <s v="Non"/>
    <n v="300"/>
    <n v="115.384615384615"/>
    <s v="Oui"/>
    <n v="325"/>
    <n v="141.304347826086"/>
    <s v="Oui"/>
    <n v="300"/>
    <n v="103.448275862068"/>
    <s v="Non"/>
    <n v="550"/>
    <n v="229.166666666666"/>
    <s v="Non"/>
    <n v="750"/>
    <n v="312.5"/>
    <s v="Non"/>
    <s v="Bidon/Bouteille fermée."/>
    <s v="Oui"/>
    <n v="950"/>
    <s v=""/>
    <s v=""/>
    <s v=""/>
    <s v=""/>
    <s v=""/>
    <s v=""/>
    <s v="NA"/>
    <n v="950"/>
    <s v="Oui"/>
    <s v="Oui"/>
    <s v="Pas assez d'argent Article trop cher"/>
    <n v="0"/>
    <n v="0"/>
    <n v="0"/>
    <n v="0"/>
    <n v="1"/>
    <n v="1"/>
    <n v="0"/>
    <n v="0"/>
    <n v="0"/>
    <n v="0"/>
    <n v="0"/>
    <n v="0"/>
    <n v="0"/>
    <n v="0"/>
    <s v=""/>
    <s v="Farine de blé blanche Riz Sucre Maïs (moulu) Haricot noir Haricot rouge"/>
    <n v="1"/>
    <n v="1"/>
    <n v="1"/>
    <n v="1"/>
    <n v="1"/>
    <n v="1"/>
    <n v="0"/>
    <n v="0"/>
    <s v="Non"/>
    <s v="Non"/>
    <s v="Oui"/>
    <s v="Ouest"/>
    <s v="Meme"/>
    <s v="Port-au-Prince"/>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Je ne sais pas, je ne souhaite pas répondre"/>
    <n v="0"/>
    <n v="0"/>
    <n v="0"/>
    <n v="0"/>
    <n v="0"/>
    <n v="0"/>
    <n v="0"/>
    <n v="1"/>
    <s v=""/>
    <s v="Oui"/>
    <s v=""/>
    <s v="Nourriture"/>
    <n v="1"/>
    <n v="0"/>
    <n v="0"/>
    <n v="0"/>
    <n v="0"/>
    <n v="0"/>
    <n v="0"/>
    <s v=""/>
    <s v=""/>
    <s v=""/>
    <s v=""/>
    <s v=""/>
    <s v=""/>
    <s v=""/>
    <s v=""/>
    <s v=""/>
    <s v=""/>
    <s v=""/>
    <s v=""/>
    <s v=""/>
    <s v=""/>
    <s v=""/>
    <s v=""/>
    <s v=""/>
    <s v=""/>
    <s v=""/>
    <s v=""/>
    <s v=""/>
    <s v=""/>
    <s v=""/>
  </r>
  <r>
    <s v="2021-07-27"/>
    <x v="9"/>
    <x v="9"/>
    <s v="Goal enquêteur 1"/>
    <x v="0"/>
    <x v="10"/>
    <x v="10"/>
    <s v="Centre-ville de Port-au-Prince / Salomon"/>
    <s v="Marché Salomon"/>
    <x v="0"/>
    <s v="Enquête auprès d'un marchand"/>
    <s v="Femme"/>
    <s v=""/>
    <s v=""/>
    <s v="Détaillant sur une table"/>
    <s v=""/>
    <s v="Nourriture"/>
    <n v="1"/>
    <n v="0"/>
    <n v="0"/>
    <n v="0"/>
    <n v="0"/>
    <n v="0"/>
    <n v="0"/>
    <s v="nourriture"/>
    <s v="Nourriture "/>
    <s v="En espèces (Gourde)"/>
    <n v="1"/>
    <n v="0"/>
    <n v="0"/>
    <n v="0"/>
    <n v="0"/>
    <n v="0"/>
    <n v="0"/>
    <n v="0"/>
    <n v="0"/>
    <n v="0"/>
    <s v=""/>
    <s v="Oui, il y a moins de commerçants par rapport au mois passé"/>
    <s v="Moins de 20"/>
    <s v="Farine de blé blanche Riz Maïs (moulu) Sucre Haricot noir Haricot rouge Huile végétale"/>
    <n v="1"/>
    <n v="1"/>
    <n v="1"/>
    <n v="1"/>
    <n v="1"/>
    <n v="1"/>
    <n v="1"/>
    <n v="0"/>
    <s v="Oui je connais le prix de mes produits en grosse marmite"/>
    <n v="112.5"/>
    <s v="Non"/>
    <n v="325"/>
    <n v="125"/>
    <s v="Oui"/>
    <n v="250"/>
    <n v="108.695652173913"/>
    <s v="Non"/>
    <n v="300"/>
    <n v="103.448275862068"/>
    <s v="Oui"/>
    <n v="500"/>
    <n v="208.333333333333"/>
    <s v="Non"/>
    <n v="750"/>
    <n v="312.5"/>
    <s v="Non"/>
    <s v="Bidon/Bouteille fermée."/>
    <s v="Oui"/>
    <n v="950"/>
    <s v=""/>
    <s v=""/>
    <s v=""/>
    <s v=""/>
    <s v=""/>
    <s v=""/>
    <s v="NA"/>
    <n v="950"/>
    <s v="Oui"/>
    <s v="Non"/>
    <s v=""/>
    <s v=""/>
    <s v=""/>
    <s v=""/>
    <s v=""/>
    <s v=""/>
    <s v=""/>
    <s v=""/>
    <s v=""/>
    <s v=""/>
    <s v=""/>
    <s v=""/>
    <s v=""/>
    <s v=""/>
    <s v=""/>
    <s v=""/>
    <s v=""/>
    <s v=""/>
    <s v=""/>
    <s v=""/>
    <s v=""/>
    <s v=""/>
    <s v=""/>
    <s v=""/>
    <s v=""/>
    <s v="Non"/>
    <s v="Non"/>
    <s v="Oui"/>
    <s v="Ouest"/>
    <s v="Meme"/>
    <s v="Cité Soleil"/>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Risques de vols ou pillages Risques d'être exposé à la violence"/>
    <n v="1"/>
    <n v="0"/>
    <n v="0"/>
    <n v="0"/>
    <n v="1"/>
    <n v="0"/>
    <n v="0"/>
    <n v="0"/>
    <s v=""/>
    <s v="Je ne sais pas, je ne souhaite pas répondre"/>
    <s v=""/>
    <s v=""/>
    <s v=""/>
    <s v=""/>
    <s v=""/>
    <s v=""/>
    <s v=""/>
    <s v=""/>
    <s v=""/>
    <s v=""/>
    <s v=""/>
    <s v=""/>
    <s v=""/>
    <s v=""/>
    <s v=""/>
    <s v=""/>
    <s v=""/>
    <s v=""/>
    <s v=""/>
    <s v=""/>
    <s v=""/>
    <s v=""/>
    <s v=""/>
    <s v=""/>
    <s v=""/>
    <s v=""/>
    <s v=""/>
    <s v=""/>
    <s v=""/>
    <s v=""/>
    <s v=""/>
    <s v=""/>
  </r>
  <r>
    <s v="2021-07-27"/>
    <x v="9"/>
    <x v="9"/>
    <s v="Goal enquêteur 1"/>
    <x v="0"/>
    <x v="10"/>
    <x v="10"/>
    <s v="Centre-ville de Port-au-Prince / Salomon"/>
    <s v="Marché Salomon"/>
    <x v="0"/>
    <s v="Enquête auprès d'un marchand"/>
    <s v="Femme"/>
    <s v=""/>
    <s v=""/>
    <s v="Détaillant sur une table"/>
    <s v=""/>
    <s v="Nourriture"/>
    <n v="1"/>
    <n v="0"/>
    <n v="0"/>
    <n v="0"/>
    <n v="0"/>
    <n v="0"/>
    <n v="0"/>
    <s v="nourriture"/>
    <s v="Nourriture "/>
    <s v="En espèces (Gourde)"/>
    <n v="1"/>
    <n v="0"/>
    <n v="0"/>
    <n v="0"/>
    <n v="0"/>
    <n v="0"/>
    <n v="0"/>
    <n v="0"/>
    <n v="0"/>
    <n v="0"/>
    <s v=""/>
    <s v="Oui, il y a moins de commerçants par rapport au mois passé"/>
    <s v="Moins de 20"/>
    <s v="Farine de blé blanche Riz Maïs (moulu) Sucre Haricot noir Haricot rouge Huile végétale"/>
    <n v="1"/>
    <n v="1"/>
    <n v="1"/>
    <n v="1"/>
    <n v="1"/>
    <n v="1"/>
    <n v="1"/>
    <n v="0"/>
    <s v="Oui je connais le prix de mes produits en grosse marmite"/>
    <n v="112.5"/>
    <s v="Non"/>
    <n v="300"/>
    <n v="115.384615384615"/>
    <s v="Non"/>
    <n v="225"/>
    <n v="97.826086956521706"/>
    <s v="Oui"/>
    <n v="300"/>
    <n v="103.448275862068"/>
    <s v="Oui"/>
    <n v="500"/>
    <n v="208.333333333333"/>
    <s v="Non"/>
    <n v="700"/>
    <n v="291.666666666666"/>
    <s v="Oui"/>
    <s v="Bidon/Bouteille fermée."/>
    <s v="Oui"/>
    <n v="950"/>
    <s v=""/>
    <s v=""/>
    <s v=""/>
    <s v=""/>
    <s v=""/>
    <s v=""/>
    <s v="NA"/>
    <n v="950"/>
    <s v="Oui"/>
    <s v="Non"/>
    <s v=""/>
    <s v=""/>
    <s v=""/>
    <s v=""/>
    <s v=""/>
    <s v=""/>
    <s v=""/>
    <s v=""/>
    <s v=""/>
    <s v=""/>
    <s v=""/>
    <s v=""/>
    <s v=""/>
    <s v=""/>
    <s v=""/>
    <s v=""/>
    <s v=""/>
    <s v=""/>
    <s v=""/>
    <s v=""/>
    <s v=""/>
    <s v=""/>
    <s v=""/>
    <s v=""/>
    <s v=""/>
    <s v="Oui"/>
    <s v="Non"/>
    <s v="Oui"/>
    <s v="Ouest"/>
    <s v="Meme"/>
    <s v="Port-au-Prince"/>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Risques de vols ou pillages Risques d'être exposé à la violence"/>
    <n v="1"/>
    <n v="0"/>
    <n v="0"/>
    <n v="0"/>
    <n v="1"/>
    <n v="0"/>
    <n v="0"/>
    <n v="0"/>
    <s v=""/>
    <s v="Oui"/>
    <s v=""/>
    <s v="Nourriture"/>
    <n v="1"/>
    <n v="0"/>
    <n v="0"/>
    <n v="0"/>
    <n v="0"/>
    <n v="0"/>
    <n v="0"/>
    <s v=""/>
    <s v=""/>
    <s v=""/>
    <s v=""/>
    <s v=""/>
    <s v=""/>
    <s v=""/>
    <s v=""/>
    <s v=""/>
    <s v=""/>
    <s v=""/>
    <s v=""/>
    <s v=""/>
    <s v=""/>
    <s v=""/>
    <s v=""/>
    <s v=""/>
    <s v=""/>
    <s v=""/>
    <s v=""/>
    <s v=""/>
    <s v=""/>
    <s v=""/>
  </r>
  <r>
    <s v="2021-07-27"/>
    <x v="9"/>
    <x v="9"/>
    <s v="Goal enquêteur 1"/>
    <x v="0"/>
    <x v="10"/>
    <x v="10"/>
    <s v="Centre-ville de Port-au-Prince / Salomon"/>
    <s v="Marché Salomon"/>
    <x v="0"/>
    <s v="Enquête auprès d'un marchand"/>
    <s v="Ho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s v="Oui, il y a moin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asserole avec couvercle (moyenne ou grande) Verre / Godet Assiette Cuillère pour manger Couteau de cuisine Cuillère de service"/>
    <n v="1"/>
    <n v="0"/>
    <n v="1"/>
    <n v="1"/>
    <n v="1"/>
    <n v="1"/>
    <n v="1"/>
    <n v="0"/>
    <s v="Des casseroles grandes et des casseroles moyennes avec couvercle"/>
    <n v="1500"/>
    <n v="650"/>
    <s v=""/>
    <n v="25"/>
    <n v="100"/>
    <n v="15"/>
    <n v="75"/>
    <n v="75"/>
    <s v="Oui"/>
    <s v=""/>
    <s v="Grande bassine de nettoyage ou pour cuisiner Grand bokit fermé ou avec couvercle pour stocker l'eau (environ 5 gallons)"/>
    <n v="1"/>
    <n v="1"/>
    <n v="0"/>
    <n v="300"/>
    <n v="400"/>
    <s v=""/>
    <s v="Oui"/>
    <s v=""/>
    <s v=""/>
    <s v="Non"/>
    <s v=""/>
    <s v=""/>
    <s v=""/>
    <s v=""/>
    <s v=""/>
    <s v=""/>
    <s v=""/>
    <s v=""/>
    <s v="Aucune préoccupation particulière"/>
    <n v="0"/>
    <n v="0"/>
    <n v="0"/>
    <n v="0"/>
    <n v="0"/>
    <n v="1"/>
    <n v="0"/>
    <n v="0"/>
    <s v=""/>
    <s v="Oui"/>
    <s v=""/>
    <s v="Ustensiles de cuisine (casseroles, cuillères, etc.) Ustensiles de nettoyage ou de stockage de l'eau (bokit, bassine, éponge)"/>
    <n v="0"/>
    <n v="0"/>
    <n v="0"/>
    <n v="1"/>
    <n v="1"/>
    <n v="0"/>
    <n v="0"/>
    <s v=""/>
    <s v=""/>
    <s v=""/>
    <s v=""/>
    <s v=""/>
    <s v=""/>
    <s v=""/>
    <s v=""/>
    <s v=""/>
    <s v=""/>
    <s v=""/>
    <s v=""/>
    <s v=""/>
    <s v=""/>
    <s v=""/>
    <s v=""/>
    <s v=""/>
    <s v=""/>
    <s v=""/>
    <s v=""/>
    <s v=""/>
    <s v=""/>
    <s v=""/>
  </r>
  <r>
    <s v="2021-07-27"/>
    <x v="9"/>
    <x v="9"/>
    <s v="Goal enquêteur 1"/>
    <x v="0"/>
    <x v="10"/>
    <x v="10"/>
    <s v="Centre-ville de Port-au-Prince / Salomon"/>
    <s v="Marché Salomon"/>
    <x v="0"/>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Oui, il y a moins de commerçants par rapport au mois passé"/>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Savon pour se laver"/>
    <n v="0"/>
    <n v="1"/>
    <n v="1"/>
    <n v="0"/>
    <n v="0"/>
    <n v="0"/>
    <n v="0"/>
    <n v="1"/>
    <n v="0"/>
    <s v=""/>
    <s v=""/>
    <s v=""/>
    <s v=""/>
    <s v=""/>
    <s v=""/>
    <s v=""/>
    <s v=""/>
    <n v="15"/>
    <s v="Oui"/>
    <s v=""/>
    <s v=""/>
    <s v=""/>
    <s v=""/>
    <s v=""/>
    <s v=""/>
    <s v=""/>
    <s v=""/>
    <s v=""/>
    <s v=""/>
    <s v=""/>
    <s v=""/>
    <s v=""/>
    <s v="Oui"/>
    <n v="15"/>
    <s v=""/>
    <s v=""/>
    <n v="15"/>
    <s v="Oui"/>
    <s v="Oui"/>
    <n v="75"/>
    <s v=""/>
    <s v=""/>
    <n v="75"/>
    <s v="Oui"/>
    <s v=""/>
    <s v=""/>
    <s v=""/>
    <s v=""/>
    <s v=""/>
    <s v=""/>
    <s v=""/>
    <s v=""/>
    <s v=""/>
    <s v=""/>
    <s v=""/>
    <s v=""/>
    <s v=""/>
    <s v=""/>
    <s v=""/>
    <s v=""/>
    <s v=""/>
    <s v=""/>
    <s v=""/>
    <s v="Non"/>
    <s v=""/>
    <s v=""/>
    <s v=""/>
    <s v=""/>
    <s v=""/>
    <s v=""/>
    <s v=""/>
    <s v=""/>
    <s v=""/>
    <s v=""/>
    <s v=""/>
    <s v=""/>
    <s v=""/>
    <s v=""/>
    <s v=""/>
    <s v=""/>
    <s v=""/>
    <s v=""/>
    <s v=""/>
    <s v=""/>
    <s v=""/>
    <s v=""/>
    <s v=""/>
    <s v=""/>
    <s v=""/>
    <s v="Non"/>
    <s v="Non"/>
    <s v="Oui"/>
    <s v="Ouest"/>
    <s v="Meme"/>
    <s v="Port-au-Prince"/>
    <s v="Meme"/>
    <s v=""/>
    <s v=""/>
    <s v=""/>
    <s v=""/>
    <s v=""/>
    <s v=""/>
    <s v=""/>
    <s v=""/>
    <s v=""/>
    <s v=""/>
    <s v=""/>
    <s v=""/>
    <s v=""/>
    <s v=""/>
    <s v=""/>
    <s v=""/>
    <s v=""/>
    <s v=""/>
    <s v=""/>
    <s v=""/>
    <s v=""/>
    <s v=""/>
    <s v=""/>
    <s v=""/>
    <s v=""/>
    <s v=""/>
    <s v=""/>
    <s v=""/>
    <s v=""/>
    <s v=""/>
    <s v=""/>
    <s v=""/>
    <s v=""/>
    <s v=""/>
    <s v=""/>
    <s v=""/>
    <s v=""/>
    <s v="Non"/>
    <s v=""/>
    <s v=""/>
    <s v=""/>
    <s v=""/>
    <s v=""/>
    <s v=""/>
    <s v=""/>
    <s v=""/>
    <s v="Diminution du nombre de clients"/>
    <n v="0"/>
    <n v="1"/>
    <n v="0"/>
    <n v="0"/>
    <n v="0"/>
    <n v="0"/>
    <n v="0"/>
    <n v="0"/>
    <s v=""/>
    <s v="Oui"/>
    <s v=""/>
    <s v="Produits d'hygiène et assainissement"/>
    <n v="0"/>
    <n v="1"/>
    <n v="0"/>
    <n v="0"/>
    <n v="0"/>
    <n v="0"/>
    <n v="0"/>
    <s v=""/>
    <s v=""/>
    <s v=""/>
    <s v=""/>
    <s v=""/>
    <s v=""/>
    <s v=""/>
    <s v=""/>
    <s v=""/>
    <s v=""/>
    <s v=""/>
    <s v=""/>
    <s v=""/>
    <s v=""/>
    <s v=""/>
    <s v=""/>
    <s v=""/>
    <s v=""/>
    <s v=""/>
    <s v=""/>
    <s v=""/>
    <s v=""/>
    <s v=""/>
  </r>
  <r>
    <s v="2021-07-27"/>
    <x v="9"/>
    <x v="9"/>
    <s v="Goal enquêteur 1"/>
    <x v="0"/>
    <x v="10"/>
    <x v="10"/>
    <s v="Centre-ville de Port-au-Prince / Salomon"/>
    <s v="Marché Salomon"/>
    <x v="0"/>
    <s v="Enquête auprès d'un marchand"/>
    <s v="Femme"/>
    <s v=""/>
    <s v=""/>
    <s v="Détaillant sur une table"/>
    <s v=""/>
    <s v="Produits d'hygiène et assainissement Ustensiles de nettoyage ou de stockage de l'eau (bokit, bassine, éponge)"/>
    <n v="0"/>
    <n v="1"/>
    <n v="0"/>
    <n v="0"/>
    <n v="1"/>
    <n v="0"/>
    <n v="0"/>
    <s v="wash"/>
    <s v="Produits d'hygiène et assainissement"/>
    <s v="En espèces (Gourde)"/>
    <n v="1"/>
    <n v="0"/>
    <n v="0"/>
    <n v="0"/>
    <n v="0"/>
    <n v="0"/>
    <n v="0"/>
    <n v="0"/>
    <n v="0"/>
    <n v="0"/>
    <s v=""/>
    <s v="Je ne sais pas / Je ne souhaite pas répondre"/>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Chlore en grain (nettoyage)"/>
    <n v="1"/>
    <n v="0"/>
    <n v="0"/>
    <n v="0"/>
    <n v="0"/>
    <n v="0"/>
    <n v="1"/>
    <n v="0"/>
    <n v="0"/>
    <s v="Oui"/>
    <n v="40"/>
    <n v="40"/>
    <s v=""/>
    <s v=""/>
    <s v=""/>
    <n v="40"/>
    <s v="Oui"/>
    <s v=""/>
    <s v=""/>
    <s v=""/>
    <s v=""/>
    <s v=""/>
    <s v=""/>
    <s v=""/>
    <s v=""/>
    <s v=""/>
    <s v=""/>
    <s v=""/>
    <s v=""/>
    <s v=""/>
    <s v=""/>
    <s v=""/>
    <s v=""/>
    <s v=""/>
    <s v=""/>
    <s v=""/>
    <s v=""/>
    <s v=""/>
    <s v=""/>
    <s v=""/>
    <s v=""/>
    <s v=""/>
    <s v=""/>
    <s v=""/>
    <s v=""/>
    <s v=""/>
    <s v=""/>
    <s v=""/>
    <s v=""/>
    <s v=""/>
    <s v=""/>
    <s v="Oui"/>
    <s v=""/>
    <n v="5"/>
    <s v=""/>
    <s v=""/>
    <s v=""/>
    <s v=""/>
    <s v=""/>
    <s v=""/>
    <s v="Non"/>
    <s v="NA"/>
    <n v="5"/>
    <s v="Non"/>
    <s v=""/>
    <s v=""/>
    <s v=""/>
    <s v=""/>
    <s v=""/>
    <s v=""/>
    <s v=""/>
    <s v=""/>
    <s v=""/>
    <s v=""/>
    <s v=""/>
    <s v=""/>
    <s v=""/>
    <s v=""/>
    <s v=""/>
    <s v=""/>
    <s v=""/>
    <s v=""/>
    <s v=""/>
    <s v=""/>
    <s v=""/>
    <s v=""/>
    <s v=""/>
    <s v=""/>
    <s v=""/>
    <s v="Non"/>
    <s v="Non"/>
    <s v="Oui"/>
    <s v="Ouest"/>
    <s v="Meme"/>
    <s v="Port-au-Prince"/>
    <s v="Meme"/>
    <s v=""/>
    <s v=""/>
    <s v=""/>
    <s v=""/>
    <s v=""/>
    <s v=""/>
    <s v=""/>
    <s v=""/>
    <s v=""/>
    <s v=""/>
    <s v=""/>
    <s v=""/>
    <s v=""/>
    <s v=""/>
    <s v=""/>
    <s v=""/>
    <s v=""/>
    <s v=""/>
    <s v=""/>
    <s v=""/>
    <s v=""/>
    <s v=""/>
    <s v=""/>
    <s v=""/>
    <s v=""/>
    <s v=""/>
    <s v=""/>
    <s v="Eponge pour la vaisselle"/>
    <n v="0"/>
    <n v="0"/>
    <n v="1"/>
    <s v=""/>
    <s v=""/>
    <n v="30"/>
    <s v="Non"/>
    <s v=""/>
    <s v=""/>
    <s v="Je ne sais pas, je ne souhaite pas répondre"/>
    <s v=""/>
    <s v=""/>
    <s v=""/>
    <s v=""/>
    <s v=""/>
    <s v=""/>
    <s v=""/>
    <s v=""/>
    <s v="Aucune préoccupation particulière"/>
    <n v="0"/>
    <n v="0"/>
    <n v="0"/>
    <n v="0"/>
    <n v="0"/>
    <n v="1"/>
    <n v="0"/>
    <n v="0"/>
    <s v=""/>
    <s v="Non"/>
    <s v=""/>
    <s v=""/>
    <s v=""/>
    <s v=""/>
    <s v=""/>
    <s v=""/>
    <s v=""/>
    <s v=""/>
    <s v=""/>
    <s v=""/>
    <s v=""/>
    <s v=""/>
    <s v=""/>
    <s v=""/>
    <s v=""/>
    <s v=""/>
    <s v=""/>
    <s v=""/>
    <s v=""/>
    <s v=""/>
    <s v=""/>
    <s v=""/>
    <s v=""/>
    <s v=""/>
    <s v=""/>
    <s v=""/>
    <s v=""/>
    <s v=""/>
    <s v=""/>
    <s v=""/>
    <s v=""/>
    <s v=""/>
  </r>
  <r>
    <s v="2021-07-27"/>
    <x v="9"/>
    <x v="9"/>
    <s v="Goal enquêteur 1"/>
    <x v="0"/>
    <x v="10"/>
    <x v="10"/>
    <s v="Centre-ville de Port-au-Prince / Salomon"/>
    <s v="Marché Salomon"/>
    <x v="0"/>
    <s v="Enquête auprès d'un marchand"/>
    <s v="Femme"/>
    <s v=""/>
    <s v=""/>
    <s v="Détaillant sur une table"/>
    <s v=""/>
    <s v="Produits d'hygiène et assainissement Ustensiles de nettoyage ou de stockage de l'eau (bokit, bassine, éponge)"/>
    <n v="0"/>
    <n v="1"/>
    <n v="0"/>
    <n v="0"/>
    <n v="1"/>
    <n v="0"/>
    <n v="0"/>
    <s v="wash"/>
    <s v="Produits d'hygiène et assainissement"/>
    <s v="En espèces (Gourde)"/>
    <n v="1"/>
    <n v="0"/>
    <n v="0"/>
    <n v="0"/>
    <n v="0"/>
    <n v="0"/>
    <n v="0"/>
    <n v="0"/>
    <n v="0"/>
    <n v="0"/>
    <s v=""/>
    <s v="Oui, il y a plus de commerçants par rapport au mois passé"/>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Dentifrice Papier toilette Serviettes hygiéniques Savon pour se laver"/>
    <n v="0"/>
    <n v="0"/>
    <n v="1"/>
    <n v="1"/>
    <n v="1"/>
    <n v="0"/>
    <n v="0"/>
    <n v="1"/>
    <n v="0"/>
    <s v=""/>
    <s v=""/>
    <s v=""/>
    <s v=""/>
    <s v=""/>
    <s v=""/>
    <s v=""/>
    <s v=""/>
    <s v=""/>
    <s v=""/>
    <n v="20"/>
    <s v="Non"/>
    <s v=""/>
    <s v=""/>
    <s v=""/>
    <s v=""/>
    <s v=""/>
    <s v=""/>
    <s v=""/>
    <s v=""/>
    <s v=""/>
    <s v=""/>
    <s v=""/>
    <s v="Oui"/>
    <n v="25"/>
    <s v=""/>
    <s v=""/>
    <n v="25"/>
    <s v="Non"/>
    <s v="Oui"/>
    <n v="75"/>
    <s v=""/>
    <s v=""/>
    <n v="75"/>
    <s v="Non"/>
    <s v="Oui"/>
    <n v="75"/>
    <s v=""/>
    <s v=""/>
    <s v=""/>
    <n v="75"/>
    <s v="Oui"/>
    <s v=""/>
    <s v=""/>
    <s v=""/>
    <s v=""/>
    <s v=""/>
    <s v=""/>
    <s v=""/>
    <s v=""/>
    <s v=""/>
    <s v=""/>
    <s v=""/>
    <s v=""/>
    <s v="Non"/>
    <s v=""/>
    <s v=""/>
    <s v=""/>
    <s v=""/>
    <s v=""/>
    <s v=""/>
    <s v=""/>
    <s v=""/>
    <s v=""/>
    <s v=""/>
    <s v=""/>
    <s v=""/>
    <s v=""/>
    <s v=""/>
    <s v=""/>
    <s v=""/>
    <s v=""/>
    <s v=""/>
    <s v=""/>
    <s v=""/>
    <s v=""/>
    <s v=""/>
    <s v=""/>
    <s v=""/>
    <s v=""/>
    <s v="Non"/>
    <s v="Non"/>
    <s v="Oui"/>
    <s v="Ouest"/>
    <s v="Meme"/>
    <s v="Port-au-Prince"/>
    <s v="Meme"/>
    <s v=""/>
    <s v=""/>
    <s v=""/>
    <s v=""/>
    <s v=""/>
    <s v=""/>
    <s v=""/>
    <s v=""/>
    <s v=""/>
    <s v=""/>
    <s v=""/>
    <s v=""/>
    <s v=""/>
    <s v=""/>
    <s v=""/>
    <s v=""/>
    <s v=""/>
    <s v=""/>
    <s v=""/>
    <s v=""/>
    <s v=""/>
    <s v=""/>
    <s v=""/>
    <s v=""/>
    <s v=""/>
    <s v=""/>
    <s v=""/>
    <s v="Eponge pour la vaisselle"/>
    <n v="0"/>
    <n v="0"/>
    <n v="1"/>
    <s v=""/>
    <s v=""/>
    <n v="25"/>
    <s v="Non"/>
    <s v=""/>
    <s v=""/>
    <s v="Non"/>
    <s v=""/>
    <s v=""/>
    <s v=""/>
    <s v=""/>
    <s v=""/>
    <s v=""/>
    <s v=""/>
    <s v=""/>
    <s v="Risques d'être exposé à la violence"/>
    <n v="0"/>
    <n v="0"/>
    <n v="0"/>
    <n v="0"/>
    <n v="1"/>
    <n v="0"/>
    <n v="0"/>
    <n v="0"/>
    <s v=""/>
    <s v="Oui"/>
    <s v=""/>
    <s v="Produits d'hygiène et assainissement Ustensiles de nettoyage ou de stockage de l'eau (bokit, bassine, éponge)"/>
    <n v="0"/>
    <n v="1"/>
    <n v="0"/>
    <n v="0"/>
    <n v="1"/>
    <n v="0"/>
    <n v="0"/>
    <s v=""/>
    <s v=""/>
    <s v=""/>
    <s v=""/>
    <s v=""/>
    <s v=""/>
    <s v=""/>
    <s v=""/>
    <s v=""/>
    <s v=""/>
    <s v=""/>
    <s v=""/>
    <s v=""/>
    <s v=""/>
    <s v=""/>
    <s v=""/>
    <s v=""/>
    <s v=""/>
    <s v=""/>
    <s v=""/>
    <s v=""/>
    <s v=""/>
    <s v=""/>
  </r>
  <r>
    <s v="2021-07-27"/>
    <x v="9"/>
    <x v="9"/>
    <s v="Goal enquêteur 1"/>
    <x v="0"/>
    <x v="10"/>
    <x v="10"/>
    <s v="Centre-ville de Port-au-Prince / Salomon"/>
    <s v="Marché Salomon"/>
    <x v="0"/>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Non, il n'y a pas eu de variation"/>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Papier toilette Serviettes hygiéniques Savon pour se laver"/>
    <n v="0"/>
    <n v="1"/>
    <n v="1"/>
    <n v="1"/>
    <n v="1"/>
    <n v="0"/>
    <n v="0"/>
    <n v="1"/>
    <n v="0"/>
    <s v=""/>
    <s v=""/>
    <s v=""/>
    <s v=""/>
    <s v=""/>
    <s v=""/>
    <s v=""/>
    <s v=""/>
    <n v="25"/>
    <s v="Je ne sais pas, je ne souhaite pas répondre"/>
    <n v="50"/>
    <s v="Oui"/>
    <s v=""/>
    <s v=""/>
    <s v=""/>
    <s v=""/>
    <s v=""/>
    <s v=""/>
    <s v=""/>
    <s v=""/>
    <s v=""/>
    <s v=""/>
    <s v=""/>
    <s v="Oui"/>
    <n v="25"/>
    <s v=""/>
    <s v=""/>
    <n v="25"/>
    <s v="Non"/>
    <s v="Oui"/>
    <n v="75"/>
    <s v=""/>
    <s v=""/>
    <n v="75"/>
    <s v="Oui"/>
    <s v="Oui"/>
    <n v="75"/>
    <s v=""/>
    <s v=""/>
    <s v=""/>
    <n v="75"/>
    <s v="Oui"/>
    <s v=""/>
    <s v=""/>
    <s v=""/>
    <s v=""/>
    <s v=""/>
    <s v=""/>
    <s v=""/>
    <s v=""/>
    <s v=""/>
    <s v=""/>
    <s v=""/>
    <s v=""/>
    <s v="Non"/>
    <s v=""/>
    <s v=""/>
    <s v=""/>
    <s v=""/>
    <s v=""/>
    <s v=""/>
    <s v=""/>
    <s v=""/>
    <s v=""/>
    <s v=""/>
    <s v=""/>
    <s v=""/>
    <s v=""/>
    <s v=""/>
    <s v=""/>
    <s v=""/>
    <s v=""/>
    <s v=""/>
    <s v=""/>
    <s v=""/>
    <s v=""/>
    <s v=""/>
    <s v=""/>
    <s v=""/>
    <s v=""/>
    <s v="Non"/>
    <s v="Non"/>
    <s v="Oui"/>
    <s v="Ouest"/>
    <s v="Meme"/>
    <s v="Port-au-Prince"/>
    <s v="Meme"/>
    <s v=""/>
    <s v=""/>
    <s v=""/>
    <s v=""/>
    <s v=""/>
    <s v=""/>
    <s v=""/>
    <s v=""/>
    <s v=""/>
    <s v=""/>
    <s v=""/>
    <s v=""/>
    <s v=""/>
    <s v=""/>
    <s v=""/>
    <s v=""/>
    <s v=""/>
    <s v=""/>
    <s v=""/>
    <s v=""/>
    <s v=""/>
    <s v=""/>
    <s v=""/>
    <s v=""/>
    <s v=""/>
    <s v=""/>
    <s v=""/>
    <s v=""/>
    <s v=""/>
    <s v=""/>
    <s v=""/>
    <s v=""/>
    <s v=""/>
    <s v=""/>
    <s v=""/>
    <s v=""/>
    <s v=""/>
    <s v="Non"/>
    <s v=""/>
    <s v=""/>
    <s v=""/>
    <s v=""/>
    <s v=""/>
    <s v=""/>
    <s v=""/>
    <s v=""/>
    <s v="Difficultés pour se réapprovisionner en marchandises"/>
    <n v="0"/>
    <n v="0"/>
    <n v="0"/>
    <n v="1"/>
    <n v="0"/>
    <n v="0"/>
    <n v="0"/>
    <n v="0"/>
    <s v=""/>
    <s v="Oui"/>
    <s v=""/>
    <s v="Produits d'hygiène et assainissement"/>
    <n v="0"/>
    <n v="1"/>
    <n v="0"/>
    <n v="0"/>
    <n v="0"/>
    <n v="0"/>
    <n v="0"/>
    <s v=""/>
    <s v=""/>
    <s v=""/>
    <s v=""/>
    <s v=""/>
    <s v=""/>
    <s v=""/>
    <s v=""/>
    <s v=""/>
    <s v=""/>
    <s v=""/>
    <s v=""/>
    <s v=""/>
    <s v=""/>
    <s v=""/>
    <s v=""/>
    <s v=""/>
    <s v=""/>
    <s v=""/>
    <s v=""/>
    <s v=""/>
    <s v=""/>
    <s v=""/>
  </r>
  <r>
    <s v="2021-07-27"/>
    <x v="9"/>
    <x v="9"/>
    <s v="Goal enquêteur 1"/>
    <x v="0"/>
    <x v="10"/>
    <x v="10"/>
    <s v="Centre-ville de Port-au-Prince / Salomon"/>
    <s v="Marché Salomon"/>
    <x v="0"/>
    <s v="Enquête auprès d'un marchand"/>
    <s v="Femme"/>
    <s v=""/>
    <s v=""/>
    <s v="Détaillant sur une table"/>
    <s v=""/>
    <s v="Nourriture Produits d'hygiène et assainissement"/>
    <n v="1"/>
    <n v="1"/>
    <n v="0"/>
    <n v="0"/>
    <n v="0"/>
    <n v="0"/>
    <n v="0"/>
    <s v="nourriture"/>
    <s v="Nourriture "/>
    <s v="En espèces (Gourde)"/>
    <n v="1"/>
    <n v="0"/>
    <n v="0"/>
    <n v="0"/>
    <n v="0"/>
    <n v="0"/>
    <n v="0"/>
    <n v="0"/>
    <n v="0"/>
    <n v="0"/>
    <s v=""/>
    <s v="Je ne sais pas / Je ne souhaite pas répondre"/>
    <s v="Moins de 20"/>
    <s v="Sucre"/>
    <n v="0"/>
    <n v="0"/>
    <n v="0"/>
    <n v="1"/>
    <n v="0"/>
    <n v="0"/>
    <n v="0"/>
    <n v="0"/>
    <s v="Oui je connais le prix de mes produits en grosse marmite"/>
    <s v=""/>
    <s v=""/>
    <s v=""/>
    <s v=""/>
    <s v=""/>
    <s v=""/>
    <s v=""/>
    <s v=""/>
    <n v="275"/>
    <n v="94.827586206896498"/>
    <s v="Oui"/>
    <s v=""/>
    <s v=""/>
    <s v=""/>
    <s v=""/>
    <s v=""/>
    <s v=""/>
    <s v=""/>
    <s v=""/>
    <s v=""/>
    <s v=""/>
    <s v=""/>
    <s v=""/>
    <s v=""/>
    <s v=""/>
    <s v=""/>
    <s v=""/>
    <s v=""/>
    <s v=""/>
    <s v="Oui"/>
    <s v="Produit épuisé car beaucoup de personnes ont acheté"/>
    <n v="0"/>
    <n v="0"/>
    <n v="0"/>
    <n v="0"/>
    <n v="0"/>
    <n v="0"/>
    <n v="0"/>
    <n v="0"/>
    <n v="0"/>
    <n v="0"/>
    <n v="1"/>
    <n v="0"/>
    <n v="0"/>
    <n v="0"/>
    <s v=""/>
    <s v="Sucre"/>
    <n v="0"/>
    <n v="0"/>
    <n v="0"/>
    <n v="1"/>
    <n v="0"/>
    <n v="0"/>
    <n v="0"/>
    <n v="0"/>
    <s v="Oui"/>
    <s v="Non"/>
    <s v="Oui"/>
    <s v="Ouest"/>
    <s v="Meme"/>
    <s v="Port-au-Prince"/>
    <s v="Meme"/>
    <s v="Brosse à dent Dentifrice Papier toilette Serviettes hygiéniques Savon pour se laver"/>
    <n v="0"/>
    <n v="1"/>
    <n v="1"/>
    <n v="1"/>
    <n v="1"/>
    <n v="0"/>
    <n v="0"/>
    <n v="1"/>
    <n v="0"/>
    <s v=""/>
    <s v=""/>
    <s v=""/>
    <s v=""/>
    <s v=""/>
    <s v=""/>
    <s v=""/>
    <s v=""/>
    <n v="25"/>
    <s v="Oui"/>
    <n v="50"/>
    <s v="Oui"/>
    <s v=""/>
    <s v=""/>
    <s v=""/>
    <s v=""/>
    <s v=""/>
    <s v=""/>
    <s v=""/>
    <s v=""/>
    <s v=""/>
    <s v=""/>
    <s v=""/>
    <s v="Oui"/>
    <n v="25"/>
    <s v=""/>
    <s v=""/>
    <n v="25"/>
    <s v="Oui"/>
    <s v="Oui"/>
    <n v="75"/>
    <s v=""/>
    <s v=""/>
    <n v="75"/>
    <s v="Oui"/>
    <s v="Oui"/>
    <n v="85"/>
    <s v=""/>
    <s v=""/>
    <s v=""/>
    <n v="85"/>
    <s v="Oui"/>
    <s v=""/>
    <s v=""/>
    <s v=""/>
    <s v=""/>
    <s v=""/>
    <s v=""/>
    <s v=""/>
    <s v=""/>
    <s v=""/>
    <s v=""/>
    <s v=""/>
    <s v=""/>
    <s v="Non"/>
    <s v=""/>
    <s v=""/>
    <s v=""/>
    <s v=""/>
    <s v=""/>
    <s v=""/>
    <s v=""/>
    <s v=""/>
    <s v=""/>
    <s v=""/>
    <s v=""/>
    <s v=""/>
    <s v=""/>
    <s v=""/>
    <s v=""/>
    <s v=""/>
    <s v=""/>
    <s v=""/>
    <s v=""/>
    <s v=""/>
    <s v=""/>
    <s v=""/>
    <s v=""/>
    <s v=""/>
    <s v=""/>
    <s v="Non"/>
    <s v="Non"/>
    <s v="Oui"/>
    <s v="Ouest"/>
    <s v="Meme"/>
    <s v="Port-au-Prince"/>
    <s v="Meme"/>
    <s v=""/>
    <s v=""/>
    <s v=""/>
    <s v=""/>
    <s v=""/>
    <s v=""/>
    <s v=""/>
    <s v=""/>
    <s v=""/>
    <s v=""/>
    <s v=""/>
    <s v=""/>
    <s v=""/>
    <s v=""/>
    <s v=""/>
    <s v=""/>
    <s v=""/>
    <s v=""/>
    <s v=""/>
    <s v=""/>
    <s v=""/>
    <s v=""/>
    <s v=""/>
    <s v=""/>
    <s v=""/>
    <s v=""/>
    <s v=""/>
    <s v=""/>
    <s v=""/>
    <s v=""/>
    <s v=""/>
    <s v=""/>
    <s v=""/>
    <s v=""/>
    <s v=""/>
    <s v=""/>
    <s v=""/>
    <s v="Non"/>
    <s v=""/>
    <s v=""/>
    <s v=""/>
    <s v=""/>
    <s v=""/>
    <s v=""/>
    <s v=""/>
    <s v=""/>
    <s v="Aucune préoccupation particulière"/>
    <n v="0"/>
    <n v="0"/>
    <n v="0"/>
    <n v="0"/>
    <n v="0"/>
    <n v="1"/>
    <n v="0"/>
    <n v="0"/>
    <s v=""/>
    <s v="Non"/>
    <s v=""/>
    <s v=""/>
    <s v=""/>
    <s v=""/>
    <s v=""/>
    <s v=""/>
    <s v=""/>
    <s v=""/>
    <s v=""/>
    <s v=""/>
    <s v=""/>
    <s v=""/>
    <s v=""/>
    <s v=""/>
    <s v=""/>
    <s v=""/>
    <s v=""/>
    <s v=""/>
    <s v=""/>
    <s v=""/>
    <s v=""/>
    <s v=""/>
    <s v=""/>
    <s v=""/>
    <s v=""/>
    <s v=""/>
    <s v=""/>
    <s v=""/>
    <s v=""/>
    <s v=""/>
    <s v=""/>
    <s v=""/>
  </r>
  <r>
    <s v="2021-07-28"/>
    <x v="9"/>
    <x v="9"/>
    <s v="Goal enquêteur 1"/>
    <x v="0"/>
    <x v="10"/>
    <x v="10"/>
    <s v="Centre-ville de Port-au-Prince / Salomon"/>
    <s v="Marché Salomon"/>
    <x v="0"/>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ranchement chez un voisin"/>
    <s v=""/>
    <s v="voisin"/>
    <s v="kay yon vwazen"/>
    <s v="branchement chez un voisin"/>
    <s v="C'est le moins cher"/>
    <s v=""/>
    <s v="Moins de 15 min au total"/>
    <s v="gros bidon de 5 gallons (18,9 L)"/>
    <s v="5gal"/>
    <s v="bidon ki vo 5 galon (18,9L)"/>
    <s v=""/>
    <s v=""/>
    <s v=""/>
    <s v=""/>
    <s v=""/>
    <n v="0"/>
    <n v="0"/>
    <s v=""/>
    <s v="NA"/>
    <n v="0"/>
  </r>
  <r>
    <s v="2021-07-28"/>
    <x v="9"/>
    <x v="9"/>
    <s v="Goal enquêteur 1"/>
    <x v="0"/>
    <x v="10"/>
    <x v="10"/>
    <s v="Centre-ville de Port-au-Prince / Salomon"/>
    <s v="Marché Salomon"/>
    <x v="0"/>
    <s v="Enquête auprès d'un marchand"/>
    <s v="Femme"/>
    <s v=""/>
    <s v=""/>
    <s v="Détaillant sur une table"/>
    <s v=""/>
    <s v="Nourriture"/>
    <n v="1"/>
    <n v="0"/>
    <n v="0"/>
    <n v="0"/>
    <n v="0"/>
    <n v="0"/>
    <n v="0"/>
    <s v="nourriture"/>
    <s v="Nourriture "/>
    <s v="En espèces (Gourde)"/>
    <n v="1"/>
    <n v="0"/>
    <n v="0"/>
    <n v="0"/>
    <n v="0"/>
    <n v="0"/>
    <n v="0"/>
    <n v="0"/>
    <n v="0"/>
    <n v="0"/>
    <s v=""/>
    <s v="Je ne sais pas / Je ne souhaite pas répondre"/>
    <s v="Moins de 20"/>
    <s v="Farine de blé blanche Riz Maïs (moulu) Sucre Haricot noir Haricot rouge Huile végétale"/>
    <n v="1"/>
    <n v="1"/>
    <n v="1"/>
    <n v="1"/>
    <n v="1"/>
    <n v="1"/>
    <n v="1"/>
    <n v="0"/>
    <s v="Oui je connais le prix de mes produits en grosse marmite"/>
    <n v="125"/>
    <s v="Oui"/>
    <n v="300"/>
    <n v="115.384615384615"/>
    <s v="Oui"/>
    <n v="250"/>
    <n v="108.695652173913"/>
    <s v="Non"/>
    <n v="275"/>
    <n v="94.827586206896498"/>
    <s v="Oui"/>
    <n v="500"/>
    <n v="208.333333333333"/>
    <s v="Non"/>
    <n v="750"/>
    <n v="312.5"/>
    <s v="Non"/>
    <s v="Bidon/Bouteille fermée."/>
    <s v="Oui"/>
    <n v="750"/>
    <s v=""/>
    <s v=""/>
    <s v=""/>
    <s v=""/>
    <s v=""/>
    <s v=""/>
    <s v="NA"/>
    <n v="750"/>
    <s v="Je ne sais pas, je ne souhaite pas répondre"/>
    <s v="Oui"/>
    <s v="Produit épuisé car beaucoup de personnes ont acheté Pas assez d'argent Pas encore eu le temps de réapprovisinner"/>
    <n v="0"/>
    <n v="0"/>
    <n v="0"/>
    <n v="0"/>
    <n v="0"/>
    <n v="1"/>
    <n v="1"/>
    <n v="0"/>
    <n v="0"/>
    <n v="0"/>
    <n v="1"/>
    <n v="0"/>
    <n v="0"/>
    <n v="0"/>
    <s v=""/>
    <s v="Sucre"/>
    <n v="0"/>
    <n v="0"/>
    <n v="0"/>
    <n v="1"/>
    <n v="0"/>
    <n v="0"/>
    <n v="0"/>
    <n v="0"/>
    <s v="Non"/>
    <s v="Non"/>
    <s v="Oui"/>
    <s v="Ouest"/>
    <s v="Meme"/>
    <s v="Cité Soleil"/>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Je ne sais pas, je ne souhaite pas répondre"/>
    <s v=""/>
    <s v=""/>
    <s v=""/>
    <s v=""/>
    <s v=""/>
    <s v=""/>
    <s v=""/>
    <s v=""/>
    <s v="Aucune préoccupation particulière"/>
    <n v="0"/>
    <n v="0"/>
    <n v="0"/>
    <n v="0"/>
    <n v="0"/>
    <n v="1"/>
    <n v="0"/>
    <n v="0"/>
    <s v=""/>
    <s v="Oui"/>
    <s v=""/>
    <s v="Nourriture"/>
    <n v="1"/>
    <n v="0"/>
    <n v="0"/>
    <n v="0"/>
    <n v="0"/>
    <n v="0"/>
    <n v="0"/>
    <s v=""/>
    <s v=""/>
    <s v=""/>
    <s v=""/>
    <s v=""/>
    <s v=""/>
    <s v=""/>
    <s v=""/>
    <s v=""/>
    <s v=""/>
    <s v=""/>
    <s v=""/>
    <s v=""/>
    <s v=""/>
    <s v=""/>
    <s v=""/>
    <s v=""/>
    <s v=""/>
    <s v=""/>
    <s v=""/>
    <s v=""/>
    <s v=""/>
    <s v=""/>
  </r>
  <r>
    <s v="2021-07-28"/>
    <x v="9"/>
    <x v="9"/>
    <s v="Goal enquêteur 1"/>
    <x v="0"/>
    <x v="10"/>
    <x v="10"/>
    <s v="Centre-ville de Port-au-Prince / Salomon"/>
    <s v="Marché Salomon"/>
    <x v="0"/>
    <s v="Enquête auprès d'un marchand"/>
    <s v="Femme"/>
    <s v=""/>
    <s v=""/>
    <s v="Détaillant sur une table"/>
    <s v=""/>
    <s v="Produits d'hygiène et assainissement Ustensiles de nettoyage ou de stockage de l'eau (bokit, bassine, éponge)"/>
    <n v="0"/>
    <n v="1"/>
    <n v="0"/>
    <n v="0"/>
    <n v="1"/>
    <n v="0"/>
    <n v="0"/>
    <s v="wash"/>
    <s v="Produits d'hygiène et assainissement"/>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Papier toilette Serviettes hygiéniques Chlore en grain (nettoyage)"/>
    <n v="1"/>
    <n v="0"/>
    <n v="0"/>
    <n v="1"/>
    <n v="1"/>
    <n v="0"/>
    <n v="1"/>
    <n v="0"/>
    <n v="0"/>
    <s v="Oui"/>
    <n v="30"/>
    <n v="30"/>
    <s v=""/>
    <s v=""/>
    <s v=""/>
    <n v="30"/>
    <s v="Non"/>
    <s v=""/>
    <s v=""/>
    <n v="20"/>
    <s v="Non"/>
    <s v=""/>
    <s v=""/>
    <s v=""/>
    <s v=""/>
    <s v=""/>
    <s v=""/>
    <s v=""/>
    <s v=""/>
    <s v=""/>
    <s v=""/>
    <s v=""/>
    <s v=""/>
    <s v=""/>
    <s v=""/>
    <s v=""/>
    <s v=""/>
    <s v=""/>
    <s v=""/>
    <s v=""/>
    <s v=""/>
    <s v=""/>
    <s v=""/>
    <s v=""/>
    <s v="Oui"/>
    <n v="75"/>
    <s v=""/>
    <s v=""/>
    <s v=""/>
    <n v="75"/>
    <s v="Oui"/>
    <s v="Oui"/>
    <s v=""/>
    <n v="5"/>
    <s v=""/>
    <s v=""/>
    <s v=""/>
    <s v=""/>
    <s v=""/>
    <s v=""/>
    <s v="Non"/>
    <s v="NA"/>
    <n v="5"/>
    <s v="Non"/>
    <s v=""/>
    <s v=""/>
    <s v=""/>
    <s v=""/>
    <s v=""/>
    <s v=""/>
    <s v=""/>
    <s v=""/>
    <s v=""/>
    <s v=""/>
    <s v=""/>
    <s v=""/>
    <s v=""/>
    <s v=""/>
    <s v=""/>
    <s v=""/>
    <s v=""/>
    <s v=""/>
    <s v=""/>
    <s v=""/>
    <s v=""/>
    <s v=""/>
    <s v=""/>
    <s v=""/>
    <s v=""/>
    <s v="Non"/>
    <s v="Non"/>
    <s v="Oui"/>
    <s v="Ouest"/>
    <s v="Meme"/>
    <s v="Port-au-Prince"/>
    <s v="Meme"/>
    <s v=""/>
    <s v=""/>
    <s v=""/>
    <s v=""/>
    <s v=""/>
    <s v=""/>
    <s v=""/>
    <s v=""/>
    <s v=""/>
    <s v=""/>
    <s v=""/>
    <s v=""/>
    <s v=""/>
    <s v=""/>
    <s v=""/>
    <s v=""/>
    <s v=""/>
    <s v=""/>
    <s v=""/>
    <s v=""/>
    <s v=""/>
    <s v=""/>
    <s v=""/>
    <s v=""/>
    <s v=""/>
    <s v=""/>
    <s v=""/>
    <s v="Eponge pour la vaisselle"/>
    <n v="0"/>
    <n v="0"/>
    <n v="1"/>
    <s v=""/>
    <s v=""/>
    <n v="25"/>
    <s v="Non"/>
    <s v=""/>
    <s v=""/>
    <s v="Non"/>
    <s v=""/>
    <s v=""/>
    <s v=""/>
    <s v=""/>
    <s v=""/>
    <s v=""/>
    <s v=""/>
    <s v=""/>
    <s v="Aucune préoccupation particulière"/>
    <n v="0"/>
    <n v="0"/>
    <n v="0"/>
    <n v="0"/>
    <n v="0"/>
    <n v="1"/>
    <n v="0"/>
    <n v="0"/>
    <s v=""/>
    <s v="Non"/>
    <s v=""/>
    <s v=""/>
    <s v=""/>
    <s v=""/>
    <s v=""/>
    <s v=""/>
    <s v=""/>
    <s v=""/>
    <s v=""/>
    <s v=""/>
    <s v=""/>
    <s v=""/>
    <s v=""/>
    <s v=""/>
    <s v=""/>
    <s v=""/>
    <s v=""/>
    <s v=""/>
    <s v=""/>
    <s v=""/>
    <s v=""/>
    <s v=""/>
    <s v=""/>
    <s v=""/>
    <s v=""/>
    <s v=""/>
    <s v=""/>
    <s v=""/>
    <s v=""/>
    <s v=""/>
    <s v=""/>
    <s v=""/>
  </r>
  <r>
    <s v="2021-07-28"/>
    <x v="9"/>
    <x v="9"/>
    <s v="Goal enquêteur 1"/>
    <x v="0"/>
    <x v="10"/>
    <x v="10"/>
    <s v="Centre-ville de Port-au-Prince / Salomon"/>
    <s v="Marché Salomon"/>
    <x v="0"/>
    <s v="Enquête auprès d'un marchand"/>
    <s v="Femme"/>
    <s v=""/>
    <s v=""/>
    <s v="Détaillant sur une table"/>
    <s v=""/>
    <s v="Produits d'hygiène et assainissement Nourriture Ustensiles de nettoyage ou de stockage de l'eau (bokit, bassine, éponge)"/>
    <n v="1"/>
    <n v="1"/>
    <n v="0"/>
    <n v="0"/>
    <n v="1"/>
    <n v="0"/>
    <n v="0"/>
    <s v="wash"/>
    <s v="Produits d'hygiène et assainissement"/>
    <s v="En espèces (Gourde)"/>
    <n v="1"/>
    <n v="0"/>
    <n v="0"/>
    <n v="0"/>
    <n v="0"/>
    <n v="0"/>
    <n v="0"/>
    <n v="0"/>
    <n v="0"/>
    <n v="0"/>
    <s v=""/>
    <s v="Oui, il y a moins de commerçants par rapport au mois passé"/>
    <s v="Entre 21 et 60"/>
    <s v="Farine de blé blanche Riz Sucre Haricot noir Haricot rouge"/>
    <n v="1"/>
    <n v="1"/>
    <n v="0"/>
    <n v="1"/>
    <n v="1"/>
    <n v="1"/>
    <n v="0"/>
    <n v="0"/>
    <s v="Oui je connais le prix de mes produits en grosse marmite"/>
    <n v="125"/>
    <s v="Oui"/>
    <n v="300"/>
    <n v="115.384615384615"/>
    <s v="Oui"/>
    <s v=""/>
    <s v=""/>
    <s v=""/>
    <n v="300"/>
    <n v="103.448275862068"/>
    <s v="Oui"/>
    <n v="500"/>
    <n v="208.333333333333"/>
    <s v="Non"/>
    <n v="750"/>
    <n v="312.5"/>
    <s v="Non"/>
    <s v=""/>
    <s v=""/>
    <s v=""/>
    <s v=""/>
    <s v=""/>
    <s v=""/>
    <s v=""/>
    <s v=""/>
    <s v=""/>
    <s v=""/>
    <s v=""/>
    <s v=""/>
    <s v="Non"/>
    <s v=""/>
    <s v=""/>
    <s v=""/>
    <s v=""/>
    <s v=""/>
    <s v=""/>
    <s v=""/>
    <s v=""/>
    <s v=""/>
    <s v=""/>
    <s v=""/>
    <s v=""/>
    <s v=""/>
    <s v=""/>
    <s v=""/>
    <s v=""/>
    <s v=""/>
    <s v=""/>
    <s v=""/>
    <s v=""/>
    <s v=""/>
    <s v=""/>
    <s v=""/>
    <s v=""/>
    <s v=""/>
    <s v="Non"/>
    <s v="Oui"/>
    <s v="Oui"/>
    <s v="Ouest"/>
    <s v="Meme"/>
    <s v="Port-au-Prince"/>
    <s v="Meme"/>
    <s v="Savon lessive Dentifrice Papier toilette Serviettes hygiéniques Chlore liquide (nettoyage) Chlore en grain (nettoyage) Savon pour se laver"/>
    <n v="1"/>
    <n v="0"/>
    <n v="1"/>
    <n v="1"/>
    <n v="1"/>
    <n v="1"/>
    <n v="1"/>
    <n v="1"/>
    <n v="0"/>
    <s v="Oui"/>
    <n v="35"/>
    <n v="35"/>
    <s v=""/>
    <s v=""/>
    <s v=""/>
    <n v="35"/>
    <s v="Je ne sais pas, je ne souhaite pas répondre"/>
    <s v=""/>
    <s v=""/>
    <n v="20"/>
    <s v="Non"/>
    <s v="Non"/>
    <s v=""/>
    <s v=""/>
    <s v="Mililitre"/>
    <s v="mililitre"/>
    <s v="mililit"/>
    <n v="470"/>
    <n v="150"/>
    <n v="319.14893617021198"/>
    <n v="319.14893617021198"/>
    <s v="Oui"/>
    <s v="Oui"/>
    <n v="25"/>
    <s v=""/>
    <s v=""/>
    <n v="25"/>
    <s v="Non"/>
    <s v="Oui"/>
    <n v="75"/>
    <s v=""/>
    <s v=""/>
    <n v="75"/>
    <s v="Oui"/>
    <s v="Oui"/>
    <n v="75"/>
    <s v=""/>
    <s v=""/>
    <s v=""/>
    <n v="75"/>
    <s v="Oui"/>
    <s v="Oui"/>
    <s v=""/>
    <n v="5"/>
    <s v=""/>
    <s v=""/>
    <s v=""/>
    <s v=""/>
    <s v=""/>
    <s v=""/>
    <s v="Non"/>
    <s v="NA"/>
    <n v="5"/>
    <s v="Non"/>
    <s v=""/>
    <s v=""/>
    <s v=""/>
    <s v=""/>
    <s v=""/>
    <s v=""/>
    <s v=""/>
    <s v=""/>
    <s v=""/>
    <s v=""/>
    <s v=""/>
    <s v=""/>
    <s v=""/>
    <s v=""/>
    <s v=""/>
    <s v=""/>
    <s v=""/>
    <s v=""/>
    <s v=""/>
    <s v=""/>
    <s v=""/>
    <s v=""/>
    <s v=""/>
    <s v=""/>
    <s v=""/>
    <s v="Non"/>
    <s v="Oui"/>
    <s v="Oui"/>
    <s v="Ouest"/>
    <s v="Meme"/>
    <s v="Port-au-Prince"/>
    <s v="Meme"/>
    <s v=""/>
    <s v=""/>
    <s v=""/>
    <s v=""/>
    <s v=""/>
    <s v=""/>
    <s v=""/>
    <s v=""/>
    <s v=""/>
    <s v=""/>
    <s v=""/>
    <s v=""/>
    <s v=""/>
    <s v=""/>
    <s v=""/>
    <s v=""/>
    <s v=""/>
    <s v=""/>
    <s v=""/>
    <s v=""/>
    <s v=""/>
    <s v=""/>
    <s v=""/>
    <s v=""/>
    <s v=""/>
    <s v=""/>
    <s v=""/>
    <s v="Eponge pour la vaisselle"/>
    <n v="0"/>
    <n v="0"/>
    <n v="1"/>
    <s v=""/>
    <s v=""/>
    <n v="25"/>
    <s v="Non"/>
    <s v=""/>
    <s v=""/>
    <s v="Non"/>
    <s v=""/>
    <s v=""/>
    <s v=""/>
    <s v=""/>
    <s v=""/>
    <s v=""/>
    <s v=""/>
    <s v=""/>
    <s v="Je ne sais pas, je ne souhaite pas répondre"/>
    <n v="0"/>
    <n v="0"/>
    <n v="0"/>
    <n v="0"/>
    <n v="0"/>
    <n v="0"/>
    <n v="0"/>
    <n v="1"/>
    <s v=""/>
    <s v="Non"/>
    <s v=""/>
    <s v=""/>
    <s v=""/>
    <s v=""/>
    <s v=""/>
    <s v=""/>
    <s v=""/>
    <s v=""/>
    <s v=""/>
    <s v=""/>
    <s v=""/>
    <s v=""/>
    <s v=""/>
    <s v=""/>
    <s v=""/>
    <s v=""/>
    <s v=""/>
    <s v=""/>
    <s v=""/>
    <s v=""/>
    <s v=""/>
    <s v=""/>
    <s v=""/>
    <s v=""/>
    <s v=""/>
    <s v=""/>
    <s v=""/>
    <s v=""/>
    <s v=""/>
    <s v=""/>
    <s v=""/>
    <s v=""/>
  </r>
  <r>
    <s v="2021-07-28"/>
    <x v="9"/>
    <x v="9"/>
    <s v="Goal enquêteur 1"/>
    <x v="0"/>
    <x v="10"/>
    <x v="10"/>
    <s v="Centre-ville de Port-au-Prince / Salomon"/>
    <s v="Marché Salomon"/>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C'est le moins cher"/>
    <s v=""/>
    <s v="Entre 15 min et 30 min au total"/>
    <s v="gros bidon de 5 gallons (18,9 L)"/>
    <s v="5gal"/>
    <s v="bidon ki vo 5 galon (18,9L)"/>
    <s v=""/>
    <s v=""/>
    <s v=""/>
    <s v=""/>
    <s v=""/>
    <n v="25"/>
    <n v="5"/>
    <s v=""/>
    <s v="NA"/>
    <n v="5"/>
  </r>
  <r>
    <s v="2021-07-28"/>
    <x v="9"/>
    <x v="9"/>
    <s v="Goal enquêteur 1"/>
    <x v="0"/>
    <x v="10"/>
    <x v="10"/>
    <s v="Centre-ville de Port-au-Prince / Salomon"/>
    <s v="Marché Salomon"/>
    <x v="0"/>
    <s v="Enquête auprès d'un marchand"/>
    <s v="Femme"/>
    <s v=""/>
    <s v=""/>
    <s v="Détaillant sur une table"/>
    <s v=""/>
    <s v="Ustensiles de cuisine (casseroles, cuillères, etc.)"/>
    <n v="0"/>
    <n v="0"/>
    <n v="0"/>
    <n v="1"/>
    <n v="0"/>
    <n v="0"/>
    <n v="0"/>
    <s v="cuisine"/>
    <s v="Ustensiles de cuisine (casseroles, cuillères, etc.)"/>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oêle (grande) Casserole avec couvercle (moyenne ou grande) Couteau de cuisine Cuillère pour manger Cuillère de service Assiette Verre / Godet"/>
    <n v="1"/>
    <n v="1"/>
    <n v="1"/>
    <n v="1"/>
    <n v="1"/>
    <n v="1"/>
    <n v="1"/>
    <n v="0"/>
    <s v="Grande avec couvercle (environ 2 à 3 gallons)"/>
    <n v="6000"/>
    <s v=""/>
    <n v="500"/>
    <n v="125"/>
    <n v="125"/>
    <n v="20"/>
    <n v="250"/>
    <n v="75"/>
    <s v="Oui"/>
    <s v=""/>
    <s v=""/>
    <s v=""/>
    <s v=""/>
    <s v=""/>
    <s v=""/>
    <s v=""/>
    <s v=""/>
    <s v=""/>
    <s v=""/>
    <s v=""/>
    <s v="Non"/>
    <s v=""/>
    <s v=""/>
    <s v=""/>
    <s v=""/>
    <s v=""/>
    <s v=""/>
    <s v=""/>
    <s v=""/>
    <s v="Difficultés pour se réapprovisionner en marchandises"/>
    <n v="0"/>
    <n v="0"/>
    <n v="0"/>
    <n v="1"/>
    <n v="0"/>
    <n v="0"/>
    <n v="0"/>
    <n v="0"/>
    <s v=""/>
    <s v="Oui"/>
    <s v=""/>
    <s v="Ustensiles de cuisine (casseroles, cuillères, etc.)"/>
    <n v="0"/>
    <n v="0"/>
    <n v="0"/>
    <n v="1"/>
    <n v="0"/>
    <n v="0"/>
    <n v="0"/>
    <s v=""/>
    <s v=""/>
    <s v=""/>
    <s v=""/>
    <s v=""/>
    <s v=""/>
    <s v=""/>
    <s v=""/>
    <s v=""/>
    <s v=""/>
    <s v=""/>
    <s v=""/>
    <s v=""/>
    <s v=""/>
    <s v=""/>
    <s v=""/>
    <s v=""/>
    <s v=""/>
    <s v=""/>
    <s v=""/>
    <s v=""/>
    <s v=""/>
    <s v=""/>
  </r>
  <r>
    <s v="2021-07-28"/>
    <x v="9"/>
    <x v="9"/>
    <s v="Goal enquêteur 1"/>
    <x v="0"/>
    <x v="10"/>
    <x v="10"/>
    <s v="Centre-ville de Port-au-Prince / Salomon"/>
    <s v="Marché Salomon"/>
    <x v="0"/>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Oui, il y a moins de commerçants par rapport au mois passé"/>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Papier toilette Serviettes hygiéniques Savon pour se laver"/>
    <n v="0"/>
    <n v="1"/>
    <n v="1"/>
    <n v="1"/>
    <n v="1"/>
    <n v="0"/>
    <n v="0"/>
    <n v="1"/>
    <n v="0"/>
    <s v=""/>
    <s v=""/>
    <s v=""/>
    <s v=""/>
    <s v=""/>
    <s v=""/>
    <s v=""/>
    <s v=""/>
    <n v="25"/>
    <s v="Oui"/>
    <n v="20"/>
    <s v="Non"/>
    <s v=""/>
    <s v=""/>
    <s v=""/>
    <s v=""/>
    <s v=""/>
    <s v=""/>
    <s v=""/>
    <s v=""/>
    <s v=""/>
    <s v=""/>
    <s v=""/>
    <s v="Oui"/>
    <n v="25"/>
    <s v=""/>
    <s v=""/>
    <n v="25"/>
    <s v="Oui"/>
    <s v="Non"/>
    <s v=""/>
    <n v="170"/>
    <n v="75"/>
    <n v="37.5"/>
    <s v="Oui"/>
    <s v="Oui"/>
    <n v="75"/>
    <s v=""/>
    <s v=""/>
    <s v=""/>
    <n v="75"/>
    <s v="Oui"/>
    <s v=""/>
    <s v=""/>
    <s v=""/>
    <s v=""/>
    <s v=""/>
    <s v=""/>
    <s v=""/>
    <s v=""/>
    <s v=""/>
    <s v=""/>
    <s v=""/>
    <s v=""/>
    <s v="Non"/>
    <s v=""/>
    <s v=""/>
    <s v=""/>
    <s v=""/>
    <s v=""/>
    <s v=""/>
    <s v=""/>
    <s v=""/>
    <s v=""/>
    <s v=""/>
    <s v=""/>
    <s v=""/>
    <s v=""/>
    <s v=""/>
    <s v=""/>
    <s v=""/>
    <s v=""/>
    <s v=""/>
    <s v=""/>
    <s v=""/>
    <s v=""/>
    <s v=""/>
    <s v=""/>
    <s v=""/>
    <s v=""/>
    <s v="Oui"/>
    <s v="Oui"/>
    <s v="Oui"/>
    <s v="Ouest"/>
    <s v="Meme"/>
    <s v="Port-au-Prince"/>
    <s v="Meme"/>
    <s v=""/>
    <s v=""/>
    <s v=""/>
    <s v=""/>
    <s v=""/>
    <s v=""/>
    <s v=""/>
    <s v=""/>
    <s v=""/>
    <s v=""/>
    <s v=""/>
    <s v=""/>
    <s v=""/>
    <s v=""/>
    <s v=""/>
    <s v=""/>
    <s v=""/>
    <s v=""/>
    <s v=""/>
    <s v=""/>
    <s v=""/>
    <s v=""/>
    <s v=""/>
    <s v=""/>
    <s v=""/>
    <s v=""/>
    <s v=""/>
    <s v=""/>
    <s v=""/>
    <s v=""/>
    <s v=""/>
    <s v=""/>
    <s v=""/>
    <s v=""/>
    <s v=""/>
    <s v=""/>
    <s v=""/>
    <s v="Je ne sais pas, je ne souhaite pas répondre"/>
    <s v=""/>
    <s v=""/>
    <s v=""/>
    <s v=""/>
    <s v=""/>
    <s v=""/>
    <s v=""/>
    <s v=""/>
    <s v="Aucune préoccupation particulière"/>
    <n v="0"/>
    <n v="0"/>
    <n v="0"/>
    <n v="0"/>
    <n v="0"/>
    <n v="1"/>
    <n v="0"/>
    <n v="0"/>
    <s v=""/>
    <s v="Oui"/>
    <s v=""/>
    <s v="Produits d'hygiène et assainissement"/>
    <n v="0"/>
    <n v="1"/>
    <n v="0"/>
    <n v="0"/>
    <n v="0"/>
    <n v="0"/>
    <n v="0"/>
    <s v=""/>
    <s v=""/>
    <s v=""/>
    <s v=""/>
    <s v=""/>
    <s v=""/>
    <s v=""/>
    <s v=""/>
    <s v=""/>
    <s v=""/>
    <s v=""/>
    <s v=""/>
    <s v=""/>
    <s v=""/>
    <s v=""/>
    <s v=""/>
    <s v=""/>
    <s v=""/>
    <s v=""/>
    <s v=""/>
    <s v=""/>
    <s v=""/>
    <s v=""/>
  </r>
  <r>
    <s v="2021-07-28"/>
    <x v="9"/>
    <x v="9"/>
    <s v="Goal enquêteur 1"/>
    <x v="0"/>
    <x v="10"/>
    <x v="10"/>
    <s v="Centre-ville de Port-au-Prince / Salomon"/>
    <s v="Marché Salomon"/>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Il n'y a pas d'autres options dans ma zone"/>
    <s v=""/>
    <s v="Moins de 15 min au total"/>
    <s v="gros bidon de 5 gallons (18,9 L)"/>
    <s v="5gal"/>
    <s v="bidon ki vo 5 galon (18,9L)"/>
    <s v=""/>
    <s v=""/>
    <s v=""/>
    <s v=""/>
    <s v=""/>
    <n v="25"/>
    <n v="5"/>
    <s v=""/>
    <s v="NA"/>
    <n v="5"/>
  </r>
  <r>
    <s v="2021-07-28"/>
    <x v="9"/>
    <x v="9"/>
    <s v="Goal enquêteur 1"/>
    <x v="0"/>
    <x v="10"/>
    <x v="10"/>
    <s v="Centre-ville de Port-au-Prince / Salomon"/>
    <s v="Marché Salomon"/>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Moins de 15 min au total"/>
    <s v="petit bidon de 1 gallon (3,78 L)"/>
    <s v="1gal"/>
    <s v="bidon ki vo 1 galon (3,78L)"/>
    <s v=""/>
    <s v=""/>
    <s v=""/>
    <s v=""/>
    <s v=""/>
    <n v="30"/>
    <n v="30"/>
    <s v=""/>
    <s v="NA"/>
    <n v="30"/>
  </r>
  <r>
    <s v="2021-07-28"/>
    <x v="9"/>
    <x v="9"/>
    <s v="Goal enquêteur 1"/>
    <x v="0"/>
    <x v="10"/>
    <x v="10"/>
    <s v="Centre-ville de Port-au-Prince / Salomon"/>
    <s v="Marché Salomon"/>
    <x v="0"/>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Autre"/>
    <s v="Se la ki pi pre"/>
    <s v="Entre 15 min et 30 min au total"/>
    <s v="gros bidon de 5 gallons (18,9 L)"/>
    <s v="5gal"/>
    <s v="bidon ki vo 5 galon (18,9L)"/>
    <s v=""/>
    <s v=""/>
    <s v=""/>
    <s v=""/>
    <s v=""/>
    <n v="30"/>
    <n v="6"/>
    <s v=""/>
    <s v="NA"/>
    <n v="6"/>
  </r>
  <r>
    <s v="2021-07-28"/>
    <x v="9"/>
    <x v="9"/>
    <s v="Goal enquêteur 1"/>
    <x v="0"/>
    <x v="10"/>
    <x v="10"/>
    <s v="Centre-ville de Port-au-Prince / Salomon"/>
    <s v="Marché Salomon"/>
    <x v="0"/>
    <s v="Enquête auprès d'un marchand"/>
    <s v="Femme"/>
    <s v=""/>
    <s v=""/>
    <s v="Détaillant sur une table"/>
    <s v=""/>
    <s v="Charbon de bois"/>
    <n v="0"/>
    <n v="0"/>
    <n v="0"/>
    <n v="0"/>
    <n v="0"/>
    <n v="1"/>
    <n v="0"/>
    <s v="charbon"/>
    <s v="Charbon de bois"/>
    <s v="En espèces (Gourde)"/>
    <n v="1"/>
    <n v="0"/>
    <n v="0"/>
    <n v="0"/>
    <n v="0"/>
    <n v="0"/>
    <n v="0"/>
    <n v="0"/>
    <n v="0"/>
    <n v="0"/>
    <s v=""/>
    <s v="Oui, il y a moin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50"/>
    <s v="Oui"/>
    <s v="Non"/>
    <s v=""/>
    <s v=""/>
    <s v=""/>
    <s v=""/>
    <s v=""/>
    <s v=""/>
    <s v=""/>
    <s v=""/>
    <s v="Aucune préoccupation particulière"/>
    <n v="0"/>
    <n v="0"/>
    <n v="0"/>
    <n v="0"/>
    <n v="0"/>
    <n v="1"/>
    <n v="0"/>
    <n v="0"/>
    <s v=""/>
    <s v="Oui"/>
    <s v=""/>
    <s v="Charbon de bois"/>
    <n v="0"/>
    <n v="0"/>
    <n v="0"/>
    <n v="0"/>
    <n v="0"/>
    <n v="1"/>
    <n v="0"/>
    <s v=""/>
    <s v=""/>
    <s v=""/>
    <s v=""/>
    <s v=""/>
    <s v=""/>
    <s v=""/>
    <s v=""/>
    <s v=""/>
    <s v=""/>
    <s v=""/>
    <s v=""/>
    <s v=""/>
    <s v=""/>
    <s v=""/>
    <s v=""/>
    <s v=""/>
    <s v=""/>
    <s v=""/>
    <s v=""/>
    <s v=""/>
    <s v=""/>
    <s v=""/>
  </r>
  <r>
    <s v="2021-07-28"/>
    <x v="9"/>
    <x v="9"/>
    <s v="Goal enquêteur 1"/>
    <x v="0"/>
    <x v="10"/>
    <x v="10"/>
    <s v="Centre-ville de Port-au-Prince / Salomon"/>
    <s v="Marché Salomon"/>
    <x v="0"/>
    <s v="Enquête auprès d'un marchand"/>
    <s v="Femme"/>
    <s v=""/>
    <s v=""/>
    <s v="Détaillant sur une table"/>
    <s v=""/>
    <s v="Charbon de bois"/>
    <n v="0"/>
    <n v="0"/>
    <n v="0"/>
    <n v="0"/>
    <n v="0"/>
    <n v="1"/>
    <n v="0"/>
    <s v="charbon"/>
    <s v="Charbon de bois"/>
    <s v="En espèces (Gourde) Coupon"/>
    <n v="1"/>
    <n v="0"/>
    <n v="0"/>
    <n v="0"/>
    <n v="0"/>
    <n v="0"/>
    <n v="1"/>
    <n v="0"/>
    <n v="0"/>
    <n v="0"/>
    <s v=""/>
    <s v="Oui, il y a moin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50"/>
    <s v="Oui"/>
    <s v="Non"/>
    <s v=""/>
    <s v=""/>
    <s v=""/>
    <s v=""/>
    <s v=""/>
    <s v=""/>
    <s v=""/>
    <s v=""/>
    <s v="Aucune préoccupation particulière"/>
    <n v="0"/>
    <n v="0"/>
    <n v="0"/>
    <n v="0"/>
    <n v="0"/>
    <n v="1"/>
    <n v="0"/>
    <n v="0"/>
    <s v=""/>
    <s v="Oui"/>
    <s v=""/>
    <s v="Charbon de bois"/>
    <n v="0"/>
    <n v="0"/>
    <n v="0"/>
    <n v="0"/>
    <n v="0"/>
    <n v="1"/>
    <n v="0"/>
    <s v=""/>
    <s v=""/>
    <s v=""/>
    <s v=""/>
    <s v=""/>
    <s v=""/>
    <s v=""/>
    <s v=""/>
    <s v=""/>
    <s v=""/>
    <s v=""/>
    <s v=""/>
    <s v=""/>
    <s v=""/>
    <s v=""/>
    <s v=""/>
    <s v=""/>
    <s v=""/>
    <s v=""/>
    <s v=""/>
    <s v=""/>
    <s v=""/>
    <s v=""/>
  </r>
  <r>
    <s v="2021-07-28"/>
    <x v="9"/>
    <x v="9"/>
    <s v="Goal enquêteur 1"/>
    <x v="0"/>
    <x v="10"/>
    <x v="10"/>
    <s v="Centre-ville de Port-au-Prince / Salomon"/>
    <s v="Marché Salomon"/>
    <x v="0"/>
    <s v="Enquête auprès d'un marchand"/>
    <s v="Femme"/>
    <s v=""/>
    <s v=""/>
    <s v="Détaillant sur une table"/>
    <s v=""/>
    <s v="Charbon de bois"/>
    <n v="0"/>
    <n v="0"/>
    <n v="0"/>
    <n v="0"/>
    <n v="0"/>
    <n v="1"/>
    <n v="0"/>
    <s v="charbon"/>
    <s v="Charbon de bois"/>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25"/>
    <s v="Non"/>
    <s v="Non"/>
    <s v=""/>
    <s v=""/>
    <s v=""/>
    <s v=""/>
    <s v=""/>
    <s v=""/>
    <s v=""/>
    <s v=""/>
    <s v="Aucune préoccupation particulière"/>
    <n v="0"/>
    <n v="0"/>
    <n v="0"/>
    <n v="0"/>
    <n v="0"/>
    <n v="1"/>
    <n v="0"/>
    <n v="0"/>
    <s v=""/>
    <s v="Non"/>
    <s v=""/>
    <s v=""/>
    <s v=""/>
    <s v=""/>
    <s v=""/>
    <s v=""/>
    <s v=""/>
    <s v=""/>
    <s v=""/>
    <s v=""/>
    <s v=""/>
    <s v=""/>
    <s v=""/>
    <s v=""/>
    <s v=""/>
    <s v=""/>
    <s v=""/>
    <s v=""/>
    <s v=""/>
    <s v=""/>
    <s v=""/>
    <s v=""/>
    <s v=""/>
    <s v=""/>
    <s v=""/>
    <s v=""/>
    <s v=""/>
    <s v=""/>
    <s v=""/>
    <s v=""/>
    <s v=""/>
    <s v=""/>
  </r>
  <r>
    <s v="2021-07-28"/>
    <x v="9"/>
    <x v="9"/>
    <s v="Goal enquêteur 1"/>
    <x v="0"/>
    <x v="10"/>
    <x v="10"/>
    <s v="Centre-ville de Port-au-Prince / Salomon"/>
    <s v="Marché Salomon"/>
    <x v="0"/>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25"/>
    <s v="Oui"/>
    <s v="Non"/>
    <s v=""/>
    <s v=""/>
    <s v=""/>
    <s v=""/>
    <s v=""/>
    <s v=""/>
    <s v=""/>
    <s v=""/>
    <s v="Diminution du nombre de clients"/>
    <n v="0"/>
    <n v="1"/>
    <n v="0"/>
    <n v="0"/>
    <n v="0"/>
    <n v="0"/>
    <n v="0"/>
    <n v="0"/>
    <s v=""/>
    <s v="Oui"/>
    <s v=""/>
    <s v="Charbon de bois"/>
    <n v="0"/>
    <n v="0"/>
    <n v="0"/>
    <n v="0"/>
    <n v="0"/>
    <n v="1"/>
    <n v="0"/>
    <s v=""/>
    <s v=""/>
    <s v=""/>
    <s v=""/>
    <s v=""/>
    <s v=""/>
    <s v=""/>
    <s v=""/>
    <s v=""/>
    <s v=""/>
    <s v=""/>
    <s v=""/>
    <s v=""/>
    <s v=""/>
    <s v=""/>
    <s v=""/>
    <s v=""/>
    <s v=""/>
    <s v=""/>
    <s v=""/>
    <s v=""/>
    <s v=""/>
    <s v=""/>
  </r>
  <r>
    <s v="2021-07-22"/>
    <x v="7"/>
    <x v="7"/>
    <s v="OJ_9690"/>
    <x v="5"/>
    <x v="11"/>
    <x v="11"/>
    <s v="Beaudoin"/>
    <s v="Marché Beaudoin"/>
    <x v="0"/>
    <s v="Enquête auprès d'un marchand"/>
    <s v="Femme"/>
    <s v=""/>
    <s v=""/>
    <s v="Détaillant sur une table"/>
    <s v=""/>
    <s v="Nourriture"/>
    <n v="1"/>
    <n v="0"/>
    <n v="0"/>
    <n v="0"/>
    <n v="0"/>
    <n v="0"/>
    <n v="0"/>
    <s v="nourriture"/>
    <s v="Nourriture "/>
    <s v="En espèces (Gourde) A crédit partiel"/>
    <n v="1"/>
    <n v="0"/>
    <n v="0"/>
    <n v="0"/>
    <n v="1"/>
    <n v="0"/>
    <n v="0"/>
    <n v="0"/>
    <n v="0"/>
    <n v="0"/>
    <s v=""/>
    <s v="Non, il n'y a pas eu de variation"/>
    <s v="Moins de 20"/>
    <s v="Farine de blé blanche Riz Maïs (moulu) Sucre Haricot noir"/>
    <n v="1"/>
    <n v="1"/>
    <n v="1"/>
    <n v="1"/>
    <n v="1"/>
    <n v="0"/>
    <n v="0"/>
    <n v="0"/>
    <s v="Oui je connais le prix de mes produits en grosse marmite"/>
    <n v="250"/>
    <s v="Non"/>
    <n v="300"/>
    <n v="115.384615384615"/>
    <s v="Je ne sais pas, je ne souhaite pas répondre"/>
    <n v="352"/>
    <n v="153.04347826086899"/>
    <s v="Je ne sais pas, je ne souhaite pas répondre"/>
    <n v="270"/>
    <n v="93.103448275861993"/>
    <s v="Je ne sais pas, je ne souhaite pas répondre"/>
    <n v="510"/>
    <n v="212.5"/>
    <s v="Je ne sais pas, je ne souhaite pas répondre"/>
    <s v=""/>
    <s v=""/>
    <s v=""/>
    <s v=""/>
    <s v=""/>
    <s v=""/>
    <s v=""/>
    <s v=""/>
    <s v=""/>
    <s v=""/>
    <s v=""/>
    <s v=""/>
    <s v=""/>
    <s v=""/>
    <s v=""/>
    <s v="Oui"/>
    <s v="Problèmes liés au transport ou au carburant Changement du taux de change de la Gourde Pas assez d'argent Article trop cher"/>
    <n v="1"/>
    <n v="1"/>
    <n v="0"/>
    <n v="0"/>
    <n v="1"/>
    <n v="1"/>
    <n v="0"/>
    <n v="0"/>
    <n v="0"/>
    <n v="0"/>
    <n v="0"/>
    <n v="0"/>
    <n v="0"/>
    <n v="0"/>
    <s v=""/>
    <s v="Riz"/>
    <n v="0"/>
    <n v="1"/>
    <n v="0"/>
    <n v="0"/>
    <n v="0"/>
    <n v="0"/>
    <n v="0"/>
    <n v="0"/>
    <s v="Oui"/>
    <s v="Non"/>
    <s v="Oui"/>
    <s v="Sud-Est"/>
    <s v="Meme"/>
    <s v="Jacme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Manifestations"/>
    <n v="0"/>
    <n v="0"/>
    <n v="1"/>
    <n v="0"/>
    <n v="0"/>
    <n v="0"/>
    <s v=""/>
    <s v="Diminution du nombre de clients Augmentation des prix Risques d'être exposé à la violence"/>
    <n v="0"/>
    <n v="1"/>
    <n v="1"/>
    <n v="0"/>
    <n v="1"/>
    <n v="0"/>
    <n v="0"/>
    <n v="0"/>
    <s v=""/>
    <s v="Oui"/>
    <s v=""/>
    <s v="Nourriture"/>
    <n v="1"/>
    <n v="0"/>
    <n v="0"/>
    <n v="0"/>
    <n v="0"/>
    <n v="0"/>
    <n v="0"/>
    <s v=""/>
    <s v=""/>
    <s v=""/>
    <s v=""/>
    <s v=""/>
    <s v=""/>
    <s v=""/>
    <s v=""/>
    <s v=""/>
    <s v=""/>
    <s v=""/>
    <s v=""/>
    <s v=""/>
    <s v=""/>
    <s v=""/>
    <s v=""/>
    <s v=""/>
    <s v=""/>
    <s v=""/>
    <s v=""/>
    <s v=""/>
    <s v=""/>
    <s v=""/>
  </r>
  <r>
    <s v="2021-07-22"/>
    <x v="7"/>
    <x v="7"/>
    <s v="OJ_9690"/>
    <x v="5"/>
    <x v="11"/>
    <x v="12"/>
    <s v="Beaudoin"/>
    <s v="Marché Beaudoin"/>
    <x v="0"/>
    <s v="Enquête auprès d'un marchand"/>
    <s v="Femme"/>
    <s v=""/>
    <s v=""/>
    <s v="Détaillant avec boutique"/>
    <s v=""/>
    <s v="Nourriture"/>
    <n v="1"/>
    <n v="0"/>
    <n v="0"/>
    <n v="0"/>
    <n v="0"/>
    <n v="0"/>
    <n v="0"/>
    <s v="nourriture"/>
    <s v="Nourriture "/>
    <s v="En espèces (Gourde) A crédit partiel"/>
    <n v="1"/>
    <n v="0"/>
    <n v="0"/>
    <n v="0"/>
    <n v="1"/>
    <n v="0"/>
    <n v="0"/>
    <n v="0"/>
    <n v="0"/>
    <n v="0"/>
    <s v=""/>
    <s v="Oui, il y a moins de commerçants par rapport au mois passé"/>
    <s v="Moins de 20"/>
    <s v="Farine de blé blanche Riz Maïs (moulu) Sucre Haricot noir Haricot rouge Huile végétale"/>
    <n v="1"/>
    <n v="1"/>
    <n v="1"/>
    <n v="1"/>
    <n v="1"/>
    <n v="1"/>
    <n v="1"/>
    <n v="0"/>
    <s v="Oui je connais le prix de mes produits en grosse marmite"/>
    <n v="262.5"/>
    <s v="Oui"/>
    <n v="350"/>
    <n v="134.61538461538399"/>
    <s v="Oui"/>
    <n v="350"/>
    <n v="152.173913043478"/>
    <s v="Oui"/>
    <n v="350"/>
    <n v="120.689655172413"/>
    <s v="Oui"/>
    <n v="490"/>
    <n v="204.166666666666"/>
    <s v="Non"/>
    <n v="520"/>
    <n v="216.666666666666"/>
    <s v="Non"/>
    <s v="Bidon/Bouteille fermée."/>
    <s v="Oui"/>
    <n v="900"/>
    <s v=""/>
    <s v=""/>
    <s v=""/>
    <s v=""/>
    <s v=""/>
    <s v=""/>
    <s v="NA"/>
    <n v="900"/>
    <s v="Non"/>
    <s v="Oui"/>
    <s v="Changement du taux de change de la Gourde Problèmes liés au transport ou au carburant Article trop cher"/>
    <n v="1"/>
    <n v="1"/>
    <n v="0"/>
    <n v="0"/>
    <n v="1"/>
    <n v="0"/>
    <n v="0"/>
    <n v="0"/>
    <n v="0"/>
    <n v="0"/>
    <n v="0"/>
    <n v="0"/>
    <n v="0"/>
    <n v="0"/>
    <s v=""/>
    <s v="Farine de blé blanche Riz Maïs (moulu) Sucre Haricot rouge Huile végétale"/>
    <n v="1"/>
    <n v="1"/>
    <n v="1"/>
    <n v="1"/>
    <n v="0"/>
    <n v="1"/>
    <n v="1"/>
    <n v="0"/>
    <s v="Oui"/>
    <s v="Oui"/>
    <s v="Oui"/>
    <s v="Sud-Est"/>
    <s v="Meme"/>
    <s v="Jacme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Manifestations"/>
    <n v="0"/>
    <n v="0"/>
    <n v="1"/>
    <n v="0"/>
    <n v="0"/>
    <n v="0"/>
    <s v=""/>
    <s v="Difficultés pour se réapprovisionner en marchandises"/>
    <n v="0"/>
    <n v="0"/>
    <n v="0"/>
    <n v="1"/>
    <n v="0"/>
    <n v="0"/>
    <n v="0"/>
    <n v="0"/>
    <s v=""/>
    <s v="Oui"/>
    <s v=""/>
    <s v="Nourriture"/>
    <n v="1"/>
    <n v="0"/>
    <n v="0"/>
    <n v="0"/>
    <n v="0"/>
    <n v="0"/>
    <n v="0"/>
    <s v=""/>
    <s v=""/>
    <s v=""/>
    <s v=""/>
    <s v=""/>
    <s v=""/>
    <s v=""/>
    <s v=""/>
    <s v=""/>
    <s v=""/>
    <s v=""/>
    <s v=""/>
    <s v=""/>
    <s v=""/>
    <s v=""/>
    <s v=""/>
    <s v=""/>
    <s v=""/>
    <s v=""/>
    <s v=""/>
    <s v=""/>
    <s v=""/>
    <s v=""/>
  </r>
  <r>
    <s v="2021-07-22"/>
    <x v="7"/>
    <x v="7"/>
    <s v="OJ_9690"/>
    <x v="5"/>
    <x v="11"/>
    <x v="11"/>
    <s v="Beaudoin"/>
    <s v="Marché Beaudoin"/>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s v="2021-07-22"/>
    <x v="7"/>
    <x v="7"/>
    <s v="OJ_9690"/>
    <x v="5"/>
    <x v="11"/>
    <x v="11"/>
    <s v="Beaudoin"/>
    <s v="Marché Beaudoin"/>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kiosque public (DINEPA)"/>
    <s v=""/>
    <s v="kiosque"/>
    <s v="kiòs piblik (DINEPA)"/>
    <s v="kiosque public (DINEPA)"/>
    <s v="C'est le moins cher"/>
    <s v=""/>
    <s v="Moins de 15 min au total"/>
    <s v="petit bidon de 1 gallon (3,78 L)"/>
    <s v="1gal"/>
    <s v="bidon ki vo 1 galon (3,78L)"/>
    <s v=""/>
    <s v=""/>
    <s v=""/>
    <s v=""/>
    <s v=""/>
    <n v="50"/>
    <n v="50"/>
    <s v=""/>
    <s v="NA"/>
    <n v="50"/>
  </r>
  <r>
    <s v="2021-07-21"/>
    <x v="7"/>
    <x v="7"/>
    <s v="PS_6827"/>
    <x v="5"/>
    <x v="11"/>
    <x v="11"/>
    <s v="Beaudoin"/>
    <s v="Marché Beaudoin"/>
    <x v="0"/>
    <s v="Enquête auprès d'un marchand"/>
    <s v="Femme"/>
    <s v=""/>
    <s v=""/>
    <s v="Détaillant sur une table"/>
    <s v=""/>
    <s v="Ustensiles de cuisine (casseroles, cuillères, etc.)"/>
    <n v="0"/>
    <n v="0"/>
    <n v="0"/>
    <n v="1"/>
    <n v="0"/>
    <n v="0"/>
    <n v="0"/>
    <s v="cuisine"/>
    <s v="Ustensiles de cuisine (casseroles, cuillères, etc.)"/>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Verre / Godet Assiette Couteau de cuisine"/>
    <n v="0"/>
    <n v="0"/>
    <n v="1"/>
    <n v="1"/>
    <n v="0"/>
    <n v="1"/>
    <n v="0"/>
    <n v="0"/>
    <s v=""/>
    <s v=""/>
    <s v=""/>
    <s v=""/>
    <n v="25"/>
    <n v="100"/>
    <s v=""/>
    <s v=""/>
    <n v="120"/>
    <s v="Oui"/>
    <s v=""/>
    <s v=""/>
    <s v=""/>
    <s v=""/>
    <s v=""/>
    <s v=""/>
    <s v=""/>
    <s v=""/>
    <s v=""/>
    <s v=""/>
    <s v=""/>
    <s v="Non"/>
    <s v=""/>
    <s v=""/>
    <s v=""/>
    <s v=""/>
    <s v=""/>
    <s v=""/>
    <s v=""/>
    <s v=""/>
    <s v="Diminution du nombre de clients Augmentation des prix"/>
    <n v="0"/>
    <n v="1"/>
    <n v="1"/>
    <n v="0"/>
    <n v="0"/>
    <n v="0"/>
    <n v="0"/>
    <n v="0"/>
    <s v=""/>
    <s v="Oui"/>
    <s v=""/>
    <s v="Ustensiles de cuisine (casseroles, cuillères, etc.)"/>
    <n v="0"/>
    <n v="0"/>
    <n v="0"/>
    <n v="1"/>
    <n v="0"/>
    <n v="0"/>
    <n v="0"/>
    <s v=""/>
    <s v=""/>
    <s v=""/>
    <s v=""/>
    <s v=""/>
    <s v=""/>
    <s v=""/>
    <s v=""/>
    <s v=""/>
    <s v=""/>
    <s v=""/>
    <s v=""/>
    <s v=""/>
    <s v=""/>
    <s v=""/>
    <s v=""/>
    <s v=""/>
    <s v=""/>
    <s v=""/>
    <s v=""/>
    <s v=""/>
    <s v=""/>
    <s v=""/>
  </r>
  <r>
    <s v="2021-07-21"/>
    <x v="7"/>
    <x v="7"/>
    <s v="PS_6827"/>
    <x v="5"/>
    <x v="11"/>
    <x v="11"/>
    <s v="Beaudoin"/>
    <s v="Marché Beaudoin"/>
    <x v="0"/>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Non, je ne vais jamais chercher de l'eau"/>
    <s v=""/>
    <s v=""/>
    <s v=""/>
    <s v=""/>
    <s v=""/>
    <s v=""/>
    <s v=""/>
    <s v=""/>
    <s v=""/>
    <s v=""/>
    <s v=""/>
    <s v=""/>
    <s v=""/>
    <s v=""/>
    <s v=""/>
    <s v=""/>
    <s v=""/>
    <s v=""/>
    <s v=""/>
    <s v=""/>
    <s v=""/>
  </r>
  <r>
    <s v="2021-07-22"/>
    <x v="7"/>
    <x v="7"/>
    <s v="PS_6827"/>
    <x v="5"/>
    <x v="11"/>
    <x v="11"/>
    <s v="Beaudoin"/>
    <s v="Marché Beaudoin"/>
    <x v="0"/>
    <s v="Enquête auprès d'un marchand"/>
    <s v="Femme"/>
    <s v=""/>
    <s v=""/>
    <s v="Détaillant sur une table"/>
    <s v=""/>
    <s v="Produits d'hygiène et assainissement Ustensiles de cuisine (casseroles, cuillères, etc.)"/>
    <n v="0"/>
    <n v="1"/>
    <n v="0"/>
    <n v="1"/>
    <n v="0"/>
    <n v="0"/>
    <n v="0"/>
    <s v="wash"/>
    <s v="Produits d'hygiène et assainissement"/>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Papier toilette Serviettes hygiéniques Savon pour se laver"/>
    <n v="0"/>
    <n v="1"/>
    <n v="1"/>
    <n v="1"/>
    <n v="1"/>
    <n v="0"/>
    <n v="0"/>
    <n v="1"/>
    <n v="0"/>
    <s v=""/>
    <s v=""/>
    <s v=""/>
    <s v=""/>
    <s v=""/>
    <s v=""/>
    <s v=""/>
    <s v=""/>
    <n v="25"/>
    <s v="Oui"/>
    <n v="25"/>
    <s v="Je ne sais pas, je ne souhaite pas répondre"/>
    <s v=""/>
    <s v=""/>
    <s v=""/>
    <s v=""/>
    <s v=""/>
    <s v=""/>
    <s v=""/>
    <s v=""/>
    <s v=""/>
    <s v=""/>
    <s v=""/>
    <s v="Oui"/>
    <n v="25"/>
    <s v=""/>
    <s v=""/>
    <n v="25"/>
    <s v="Je ne sais pas, je ne souhaite pas répondre"/>
    <s v="Oui"/>
    <n v="100"/>
    <s v=""/>
    <s v=""/>
    <n v="100"/>
    <s v="Je ne sais pas, je ne souhaite pas répondre"/>
    <s v="Oui"/>
    <n v="50"/>
    <s v=""/>
    <s v=""/>
    <s v=""/>
    <n v="50"/>
    <s v="Oui"/>
    <s v=""/>
    <s v=""/>
    <s v=""/>
    <s v=""/>
    <s v=""/>
    <s v=""/>
    <s v=""/>
    <s v=""/>
    <s v=""/>
    <s v=""/>
    <s v=""/>
    <s v=""/>
    <s v="Non"/>
    <s v=""/>
    <s v=""/>
    <s v=""/>
    <s v=""/>
    <s v=""/>
    <s v=""/>
    <s v=""/>
    <s v=""/>
    <s v=""/>
    <s v=""/>
    <s v=""/>
    <s v=""/>
    <s v=""/>
    <s v=""/>
    <s v=""/>
    <s v=""/>
    <s v=""/>
    <s v=""/>
    <s v=""/>
    <s v=""/>
    <s v=""/>
    <s v=""/>
    <s v=""/>
    <s v=""/>
    <s v=""/>
    <s v="Non"/>
    <s v="Non"/>
    <s v="Oui"/>
    <s v="Sud-Est"/>
    <s v="Meme"/>
    <s v="Jacmel"/>
    <s v="Meme"/>
    <s v=""/>
    <s v=""/>
    <s v=""/>
    <s v=""/>
    <s v=""/>
    <s v=""/>
    <s v=""/>
    <s v="Casserole avec couvercle (moyenne ou grande) Poêle (grande) Verre / Godet Assiette Cuillère de service Couteau de cuisine"/>
    <n v="1"/>
    <n v="1"/>
    <n v="1"/>
    <n v="1"/>
    <n v="0"/>
    <n v="1"/>
    <n v="1"/>
    <n v="0"/>
    <s v="Moyenne avec couvercle (environ 1 à 2 gallons)"/>
    <s v=""/>
    <n v="1000"/>
    <n v="700"/>
    <n v="100"/>
    <n v="150"/>
    <s v=""/>
    <n v="150"/>
    <n v="150"/>
    <s v="Oui"/>
    <s v=""/>
    <s v=""/>
    <s v=""/>
    <s v=""/>
    <s v=""/>
    <s v=""/>
    <s v=""/>
    <s v=""/>
    <s v=""/>
    <s v=""/>
    <s v=""/>
    <s v="Non"/>
    <s v=""/>
    <s v=""/>
    <s v=""/>
    <s v=""/>
    <s v=""/>
    <s v=""/>
    <s v=""/>
    <s v=""/>
    <s v="Diminution du nombre de clients Augmentation des prix Difficultés pour se réapprovisionner en marchandises"/>
    <n v="0"/>
    <n v="1"/>
    <n v="1"/>
    <n v="1"/>
    <n v="0"/>
    <n v="0"/>
    <n v="0"/>
    <n v="0"/>
    <s v=""/>
    <s v="Oui"/>
    <s v=""/>
    <s v="Ustensiles de cuisine (casseroles, cuillères, etc.)"/>
    <n v="0"/>
    <n v="0"/>
    <n v="0"/>
    <n v="1"/>
    <n v="0"/>
    <n v="0"/>
    <n v="0"/>
    <s v=""/>
    <s v=""/>
    <s v=""/>
    <s v=""/>
    <s v=""/>
    <s v=""/>
    <s v=""/>
    <s v=""/>
    <s v=""/>
    <s v=""/>
    <s v=""/>
    <s v=""/>
    <s v=""/>
    <s v=""/>
    <s v=""/>
    <s v=""/>
    <s v=""/>
    <s v=""/>
    <s v=""/>
    <s v=""/>
    <s v=""/>
    <s v=""/>
    <s v=""/>
  </r>
  <r>
    <s v="2021-07-22"/>
    <x v="7"/>
    <x v="7"/>
    <s v="PS_6827"/>
    <x v="5"/>
    <x v="11"/>
    <x v="11"/>
    <s v="Beaudoin"/>
    <s v="Marché Beaudoin"/>
    <x v="0"/>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Non, je ne vais jamais chercher de l'eau"/>
    <s v=""/>
    <s v=""/>
    <s v=""/>
    <s v=""/>
    <s v=""/>
    <s v=""/>
    <s v=""/>
    <s v=""/>
    <s v=""/>
    <s v=""/>
    <s v=""/>
    <s v=""/>
    <s v=""/>
    <s v=""/>
    <s v=""/>
    <s v=""/>
    <s v=""/>
    <s v=""/>
    <s v=""/>
    <s v=""/>
    <s v=""/>
  </r>
  <r>
    <s v="2021-07-22"/>
    <x v="7"/>
    <x v="7"/>
    <s v="PS_6827"/>
    <x v="5"/>
    <x v="11"/>
    <x v="11"/>
    <s v="Beaudoin"/>
    <s v="Marché Beaudoin"/>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ranchement privé individuel"/>
    <s v=""/>
    <s v="branchement"/>
    <s v="tiyo lakay mwen"/>
    <s v="branchement privé individuel"/>
    <s v="Autre"/>
    <s v="Tiyo a tou nan lakou a, mwen selman plen vèso nan kay la"/>
    <s v="Entre 30 min et 1h au total"/>
    <s v="gros bidon de 5 gallons (18,9 L)"/>
    <s v="5gal"/>
    <s v="bidon ki vo 5 galon (18,9L)"/>
    <s v=""/>
    <s v=""/>
    <s v=""/>
    <s v=""/>
    <s v=""/>
    <n v="60"/>
    <n v="12"/>
    <s v=""/>
    <s v="NA"/>
    <n v="12"/>
  </r>
  <r>
    <s v="2021-07-22"/>
    <x v="7"/>
    <x v="7"/>
    <s v="PS_6827"/>
    <x v="5"/>
    <x v="11"/>
    <x v="11"/>
    <s v="Beaudoin"/>
    <s v="Marché Beaudoin"/>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
    <s v=""/>
    <s v=""/>
    <s v=""/>
    <s v=""/>
    <s v=""/>
    <s v=""/>
    <s v=""/>
    <s v=""/>
    <s v=""/>
    <s v=""/>
    <s v=""/>
    <s v=""/>
    <s v=""/>
  </r>
  <r>
    <s v="2021-07-22"/>
    <x v="7"/>
    <x v="7"/>
    <s v="PS_6827"/>
    <x v="5"/>
    <x v="11"/>
    <x v="11"/>
    <s v="Beaudoin"/>
    <s v="Marché Beaudoin"/>
    <x v="0"/>
    <s v="Enquête auprès d'un marchand"/>
    <s v="Femme"/>
    <s v=""/>
    <s v=""/>
    <s v="Détaillant avec boutique"/>
    <s v=""/>
    <s v="Ustensiles de nettoyage ou de stockage de l'eau (bokit, bassine, éponge) Nourriture"/>
    <n v="1"/>
    <n v="0"/>
    <n v="0"/>
    <n v="0"/>
    <n v="1"/>
    <n v="0"/>
    <n v="0"/>
    <s v="nettoyage_stockage"/>
    <s v="Ustensiles de nettoyage ou de stockage de l'eau (bokit, bassine, éponge)"/>
    <s v="En espèces (Gourde)"/>
    <n v="1"/>
    <n v="0"/>
    <n v="0"/>
    <n v="0"/>
    <n v="0"/>
    <n v="0"/>
    <n v="0"/>
    <n v="0"/>
    <n v="0"/>
    <n v="0"/>
    <s v=""/>
    <s v="Je ne sais pas / Je ne souhaite pas répondre"/>
    <s v="Moins de 20"/>
    <s v="Huile végétale Riz Haricot noir"/>
    <n v="0"/>
    <n v="1"/>
    <n v="0"/>
    <n v="0"/>
    <n v="1"/>
    <n v="0"/>
    <n v="1"/>
    <n v="0"/>
    <s v="Oui je connais le prix de mes produits en grosse marmite"/>
    <s v=""/>
    <s v=""/>
    <n v="300"/>
    <n v="115.384615384615"/>
    <s v="Oui"/>
    <s v=""/>
    <s v=""/>
    <s v=""/>
    <s v=""/>
    <s v=""/>
    <s v=""/>
    <n v="600"/>
    <n v="250"/>
    <s v="Non"/>
    <s v=""/>
    <s v=""/>
    <s v=""/>
    <s v="Remplissage à partir de drum"/>
    <s v="Non"/>
    <s v=""/>
    <s v=""/>
    <s v="Litre"/>
    <s v="litre"/>
    <s v="Litre"/>
    <s v=""/>
    <s v=""/>
    <s v=""/>
    <s v=""/>
    <s v="Je ne sais pas, je ne souhaite pas répondre"/>
    <s v="Oui"/>
    <s v="Changement du taux de change de la Gourde Article trop cher Pas assez d'argent"/>
    <n v="1"/>
    <n v="0"/>
    <n v="0"/>
    <n v="0"/>
    <n v="1"/>
    <n v="1"/>
    <n v="0"/>
    <n v="0"/>
    <n v="0"/>
    <n v="0"/>
    <n v="0"/>
    <n v="0"/>
    <n v="0"/>
    <n v="0"/>
    <s v=""/>
    <s v="Haricot noir"/>
    <n v="0"/>
    <n v="0"/>
    <n v="0"/>
    <n v="0"/>
    <n v="1"/>
    <n v="0"/>
    <n v="0"/>
    <n v="0"/>
    <s v="Non"/>
    <s v="Non"/>
    <s v="Oui"/>
    <s v="Sud-Est"/>
    <s v="Meme"/>
    <s v="Jacme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Grande bassine de nettoyage ou pour cuisiner Eponge pour la vaisselle"/>
    <n v="0"/>
    <n v="1"/>
    <n v="1"/>
    <s v=""/>
    <n v="500"/>
    <n v="25"/>
    <s v="Non"/>
    <s v=""/>
    <s v=""/>
    <s v="Non"/>
    <s v=""/>
    <s v=""/>
    <s v=""/>
    <s v=""/>
    <s v=""/>
    <s v=""/>
    <s v=""/>
    <s v=""/>
    <s v="Diminution du nombre de clients Augmentation des prix"/>
    <n v="0"/>
    <n v="1"/>
    <n v="1"/>
    <n v="0"/>
    <n v="0"/>
    <n v="0"/>
    <n v="0"/>
    <n v="0"/>
    <s v=""/>
    <s v="Je ne sais pas, je ne souhaite pas répondre"/>
    <s v=""/>
    <s v=""/>
    <s v=""/>
    <s v=""/>
    <s v=""/>
    <s v=""/>
    <s v=""/>
    <s v=""/>
    <s v=""/>
    <s v=""/>
    <s v=""/>
    <s v=""/>
    <s v=""/>
    <s v=""/>
    <s v=""/>
    <s v=""/>
    <s v=""/>
    <s v=""/>
    <s v=""/>
    <s v=""/>
    <s v=""/>
    <s v=""/>
    <s v=""/>
    <s v=""/>
    <s v=""/>
    <s v=""/>
    <s v=""/>
    <s v=""/>
    <s v=""/>
    <s v=""/>
    <s v=""/>
    <s v=""/>
  </r>
  <r>
    <s v="2021-07-22"/>
    <x v="7"/>
    <x v="7"/>
    <s v="PS_6827"/>
    <x v="5"/>
    <x v="11"/>
    <x v="11"/>
    <s v="Beaudoin"/>
    <s v="Marché Beaudoin"/>
    <x v="0"/>
    <s v="Enquête auprès d'un marchand"/>
    <s v="Homme"/>
    <s v=""/>
    <s v=""/>
    <s v="Détaillant mobile"/>
    <s v=""/>
    <s v="Produits d'hygiène et assainissement"/>
    <n v="0"/>
    <n v="1"/>
    <n v="0"/>
    <n v="0"/>
    <n v="0"/>
    <n v="0"/>
    <n v="0"/>
    <s v="wash"/>
    <s v="Produits d'hygiène et assainissement"/>
    <s v="En espèces (Gourde)"/>
    <n v="1"/>
    <n v="0"/>
    <n v="0"/>
    <n v="0"/>
    <n v="0"/>
    <n v="0"/>
    <n v="0"/>
    <n v="0"/>
    <n v="0"/>
    <n v="0"/>
    <s v=""/>
    <s v="Je ne sais pas / Je ne souhaite pas répondre"/>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Savon lessive Serviettes hygiéniques Papier toilette Chlore en grain (nettoyage)"/>
    <n v="1"/>
    <n v="1"/>
    <n v="0"/>
    <n v="1"/>
    <n v="1"/>
    <n v="0"/>
    <n v="1"/>
    <n v="0"/>
    <n v="0"/>
    <s v="Oui"/>
    <n v="30"/>
    <n v="30"/>
    <s v=""/>
    <s v=""/>
    <s v=""/>
    <n v="30"/>
    <s v="Je ne sais pas, je ne souhaite pas répondre"/>
    <n v="30"/>
    <s v="Je ne sais pas, je ne souhaite pas répondre"/>
    <n v="30"/>
    <s v="Je ne sais pas, je ne souhaite pas répondre"/>
    <s v=""/>
    <s v=""/>
    <s v=""/>
    <s v=""/>
    <s v=""/>
    <s v=""/>
    <s v=""/>
    <s v=""/>
    <s v=""/>
    <s v=""/>
    <s v=""/>
    <s v=""/>
    <s v=""/>
    <s v=""/>
    <s v=""/>
    <s v=""/>
    <s v=""/>
    <s v=""/>
    <s v=""/>
    <s v=""/>
    <s v=""/>
    <s v=""/>
    <s v=""/>
    <s v="Oui"/>
    <n v="50"/>
    <s v=""/>
    <s v=""/>
    <s v=""/>
    <n v="50"/>
    <s v="Je ne sais pas, je ne souhaite pas répondre"/>
    <s v="Oui"/>
    <s v=""/>
    <n v="5"/>
    <s v=""/>
    <s v=""/>
    <s v=""/>
    <s v=""/>
    <s v=""/>
    <s v=""/>
    <s v="Oui"/>
    <s v="NA"/>
    <n v="5"/>
    <s v="Non"/>
    <s v=""/>
    <s v=""/>
    <s v=""/>
    <s v=""/>
    <s v=""/>
    <s v=""/>
    <s v=""/>
    <s v=""/>
    <s v=""/>
    <s v=""/>
    <s v=""/>
    <s v=""/>
    <s v=""/>
    <s v=""/>
    <s v=""/>
    <s v=""/>
    <s v=""/>
    <s v=""/>
    <s v=""/>
    <s v=""/>
    <s v=""/>
    <s v=""/>
    <s v=""/>
    <s v=""/>
    <s v=""/>
    <s v="Non"/>
    <s v="Non"/>
    <s v="Oui"/>
    <s v="Sud-Est"/>
    <s v="Meme"/>
    <s v="Jacmel"/>
    <s v="Meme"/>
    <s v=""/>
    <s v=""/>
    <s v=""/>
    <s v=""/>
    <s v=""/>
    <s v=""/>
    <s v=""/>
    <s v=""/>
    <s v=""/>
    <s v=""/>
    <s v=""/>
    <s v=""/>
    <s v=""/>
    <s v=""/>
    <s v=""/>
    <s v=""/>
    <s v=""/>
    <s v=""/>
    <s v=""/>
    <s v=""/>
    <s v=""/>
    <s v=""/>
    <s v=""/>
    <s v=""/>
    <s v=""/>
    <s v=""/>
    <s v=""/>
    <s v=""/>
    <s v=""/>
    <s v=""/>
    <s v=""/>
    <s v=""/>
    <s v=""/>
    <s v=""/>
    <s v=""/>
    <s v=""/>
    <s v=""/>
    <s v="Non"/>
    <s v=""/>
    <s v=""/>
    <s v=""/>
    <s v=""/>
    <s v=""/>
    <s v=""/>
    <s v=""/>
    <s v=""/>
    <s v="Diminution du nombre de clients Augmentation des prix"/>
    <n v="0"/>
    <n v="1"/>
    <n v="1"/>
    <n v="0"/>
    <n v="0"/>
    <n v="0"/>
    <n v="0"/>
    <n v="0"/>
    <s v=""/>
    <s v="Oui"/>
    <s v=""/>
    <s v="Produits d'hygiène et assainissement"/>
    <n v="0"/>
    <n v="1"/>
    <n v="0"/>
    <n v="0"/>
    <n v="0"/>
    <n v="0"/>
    <n v="0"/>
    <s v=""/>
    <s v=""/>
    <s v=""/>
    <s v=""/>
    <s v=""/>
    <s v=""/>
    <s v=""/>
    <s v=""/>
    <s v=""/>
    <s v=""/>
    <s v=""/>
    <s v=""/>
    <s v=""/>
    <s v=""/>
    <s v=""/>
    <s v=""/>
    <s v=""/>
    <s v=""/>
    <s v=""/>
    <s v=""/>
    <s v=""/>
    <s v=""/>
    <s v=""/>
  </r>
  <r>
    <s v="2021-07-22"/>
    <x v="7"/>
    <x v="7"/>
    <s v="PS_6827"/>
    <x v="5"/>
    <x v="11"/>
    <x v="11"/>
    <s v="Beaudoin"/>
    <s v="Marché Beaudoin"/>
    <x v="0"/>
    <s v="Enquête auprès d'un marchand"/>
    <s v="Femme"/>
    <s v=""/>
    <s v=""/>
    <s v="Détaillant sur une table"/>
    <s v=""/>
    <s v="Nourriture"/>
    <n v="1"/>
    <n v="0"/>
    <n v="0"/>
    <n v="0"/>
    <n v="0"/>
    <n v="0"/>
    <n v="0"/>
    <s v="nourriture"/>
    <s v="Nourriture "/>
    <s v="En espèces (Gourde)"/>
    <n v="1"/>
    <n v="0"/>
    <n v="0"/>
    <n v="0"/>
    <n v="0"/>
    <n v="0"/>
    <n v="0"/>
    <n v="0"/>
    <n v="0"/>
    <n v="0"/>
    <s v=""/>
    <s v="Je ne sais pas / Je ne souhaite pas répondre"/>
    <s v="Je ne sais pas / Je ne souhaite pas répondre"/>
    <s v="Farine de blé blanche Riz Huile végétale"/>
    <n v="1"/>
    <n v="1"/>
    <n v="0"/>
    <n v="0"/>
    <n v="0"/>
    <n v="0"/>
    <n v="1"/>
    <n v="0"/>
    <s v="Oui je connais le prix de mes produits en grosse marmite"/>
    <n v="200"/>
    <s v="Oui"/>
    <n v="300"/>
    <n v="115.384615384615"/>
    <s v="Oui"/>
    <s v=""/>
    <s v=""/>
    <s v=""/>
    <s v=""/>
    <s v=""/>
    <s v=""/>
    <s v=""/>
    <s v=""/>
    <s v=""/>
    <s v=""/>
    <s v=""/>
    <s v=""/>
    <s v="Bidon/Bouteille fermée."/>
    <s v="Oui"/>
    <n v="600"/>
    <s v=""/>
    <s v=""/>
    <s v=""/>
    <s v=""/>
    <s v=""/>
    <s v=""/>
    <s v=""/>
    <s v=""/>
    <s v="Je ne sais pas, je ne souhaite pas répondre"/>
    <s v="Non"/>
    <s v=""/>
    <s v=""/>
    <s v=""/>
    <s v=""/>
    <s v=""/>
    <s v=""/>
    <s v=""/>
    <s v=""/>
    <s v=""/>
    <s v=""/>
    <s v=""/>
    <s v=""/>
    <s v=""/>
    <s v=""/>
    <s v=""/>
    <s v=""/>
    <s v=""/>
    <s v=""/>
    <s v=""/>
    <s v=""/>
    <s v=""/>
    <s v=""/>
    <s v=""/>
    <s v=""/>
    <s v=""/>
    <s v="Non"/>
    <s v="Non"/>
    <s v="Oui"/>
    <s v="Sud-Est"/>
    <s v="Meme"/>
    <s v="Jacme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Diminution du nombre de clients Augmentation des prix Difficultés pour se réapprovisionner en marchandises"/>
    <n v="0"/>
    <n v="1"/>
    <n v="1"/>
    <n v="1"/>
    <n v="0"/>
    <n v="0"/>
    <n v="0"/>
    <n v="0"/>
    <s v=""/>
    <s v="Oui"/>
    <s v=""/>
    <s v="Nourriture"/>
    <n v="1"/>
    <n v="0"/>
    <n v="0"/>
    <n v="0"/>
    <n v="0"/>
    <n v="0"/>
    <n v="0"/>
    <s v=""/>
    <s v=""/>
    <s v=""/>
    <s v=""/>
    <s v=""/>
    <s v=""/>
    <s v=""/>
    <s v=""/>
    <s v=""/>
    <s v=""/>
    <s v=""/>
    <s v=""/>
    <s v=""/>
    <s v=""/>
    <s v=""/>
    <s v=""/>
    <s v=""/>
    <s v=""/>
    <s v=""/>
    <s v=""/>
    <s v=""/>
    <s v=""/>
    <s v=""/>
  </r>
  <r>
    <s v="2021-07-21"/>
    <x v="5"/>
    <x v="5"/>
    <s v="nord_5661"/>
    <x v="3"/>
    <x v="5"/>
    <x v="5"/>
    <s v="Limonade"/>
    <s v="Marché principal de Limonade"/>
    <x v="0"/>
    <s v="Enquête auprès d'un marchand"/>
    <s v="Femme"/>
    <s v=""/>
    <s v=""/>
    <s v="Détaillant sur une table"/>
    <s v=""/>
    <s v="Nourriture"/>
    <n v="1"/>
    <n v="0"/>
    <n v="0"/>
    <n v="0"/>
    <n v="0"/>
    <n v="0"/>
    <n v="0"/>
    <s v="nourriture"/>
    <s v="Nourriture "/>
    <s v="En espèces (Gourde)"/>
    <n v="1"/>
    <n v="0"/>
    <n v="0"/>
    <n v="0"/>
    <n v="0"/>
    <n v="0"/>
    <n v="0"/>
    <n v="0"/>
    <n v="0"/>
    <n v="0"/>
    <s v=""/>
    <s v="Non, il n'y a pas eu de variation"/>
    <s v="Moins de 20"/>
    <s v="Farine de blé blanche Riz Maïs (moulu) Sucre Haricot noir Haricot rouge Huile végétale"/>
    <n v="1"/>
    <n v="1"/>
    <n v="1"/>
    <n v="1"/>
    <n v="1"/>
    <n v="1"/>
    <n v="1"/>
    <n v="0"/>
    <s v="Oui je connais le prix de mes produits en grosse marmite"/>
    <n v="140"/>
    <s v="Oui"/>
    <n v="350"/>
    <n v="134.61538461538399"/>
    <s v="Oui"/>
    <n v="245"/>
    <n v="106.521739130434"/>
    <s v="Oui"/>
    <n v="350"/>
    <n v="120.689655172413"/>
    <s v="Oui"/>
    <n v="700"/>
    <n v="291.666666666666"/>
    <s v="Non"/>
    <n v="1050"/>
    <n v="437.5"/>
    <s v="Non"/>
    <s v="Bidon/Bouteille fermée."/>
    <s v="Oui"/>
    <n v="800"/>
    <s v=""/>
    <s v=""/>
    <s v=""/>
    <s v=""/>
    <s v=""/>
    <s v=""/>
    <s v=""/>
    <s v=""/>
    <s v="Oui"/>
    <s v="Non"/>
    <s v=""/>
    <s v=""/>
    <s v=""/>
    <s v=""/>
    <s v=""/>
    <s v=""/>
    <s v=""/>
    <s v=""/>
    <s v=""/>
    <s v=""/>
    <s v=""/>
    <s v=""/>
    <s v=""/>
    <s v=""/>
    <s v=""/>
    <s v=""/>
    <s v=""/>
    <s v=""/>
    <s v=""/>
    <s v=""/>
    <s v=""/>
    <s v=""/>
    <s v=""/>
    <s v=""/>
    <s v=""/>
    <s v="Oui"/>
    <s v="Non"/>
    <s v="Oui"/>
    <s v="Nord"/>
    <s v="Meme"/>
    <s v="Cap-Haïtien"/>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Diminution du nombre de clients"/>
    <n v="0"/>
    <n v="1"/>
    <n v="0"/>
    <n v="0"/>
    <n v="0"/>
    <n v="0"/>
    <n v="0"/>
    <n v="0"/>
    <s v=""/>
    <s v="Non"/>
    <s v=""/>
    <s v=""/>
    <s v=""/>
    <s v=""/>
    <s v=""/>
    <s v=""/>
    <s v=""/>
    <s v=""/>
    <s v=""/>
    <s v=""/>
    <s v=""/>
    <s v=""/>
    <s v=""/>
    <s v=""/>
    <s v=""/>
    <s v=""/>
    <s v=""/>
    <s v=""/>
    <s v=""/>
    <s v=""/>
    <s v=""/>
    <s v=""/>
    <s v=""/>
    <s v=""/>
    <s v=""/>
    <s v=""/>
    <s v=""/>
    <s v=""/>
    <s v=""/>
    <s v=""/>
    <s v=""/>
    <s v=""/>
  </r>
  <r>
    <s v="2021-07-21"/>
    <x v="5"/>
    <x v="5"/>
    <s v="nord_5661"/>
    <x v="3"/>
    <x v="5"/>
    <x v="5"/>
    <s v="Limonade"/>
    <s v="Marché principal de Limonade"/>
    <x v="0"/>
    <s v="Enquête auprès d'un marchand"/>
    <s v="Femme"/>
    <s v=""/>
    <s v=""/>
    <s v="Détaillant sur une table"/>
    <s v=""/>
    <s v="Nourriture"/>
    <n v="1"/>
    <n v="0"/>
    <n v="0"/>
    <n v="0"/>
    <n v="0"/>
    <n v="0"/>
    <n v="0"/>
    <s v="nourriture"/>
    <s v="Nourriture "/>
    <s v="En espèces (Gourde)"/>
    <n v="1"/>
    <n v="0"/>
    <n v="0"/>
    <n v="0"/>
    <n v="0"/>
    <n v="0"/>
    <n v="0"/>
    <n v="0"/>
    <n v="0"/>
    <n v="0"/>
    <s v=""/>
    <s v="Non, il n'y a pas eu de variation"/>
    <s v="Moins de 20"/>
    <s v="Farine de blé blanche Riz Maïs (moulu) Sucre Haricot noir Haricot rouge Huile végétale"/>
    <n v="1"/>
    <n v="1"/>
    <n v="1"/>
    <n v="1"/>
    <n v="1"/>
    <n v="1"/>
    <n v="1"/>
    <n v="0"/>
    <s v="Oui je connais le prix de mes produits en grosse marmite"/>
    <n v="122.5"/>
    <s v="Oui"/>
    <n v="350"/>
    <n v="134.61538461538399"/>
    <s v="Oui"/>
    <n v="245"/>
    <n v="106.521739130434"/>
    <s v="Oui"/>
    <n v="350"/>
    <n v="120.689655172413"/>
    <s v="Oui"/>
    <n v="700"/>
    <n v="291.666666666666"/>
    <s v="Non"/>
    <n v="1050"/>
    <n v="437.5"/>
    <s v="Non"/>
    <s v="Bidon/Bouteille fermée."/>
    <s v="Oui"/>
    <n v="800"/>
    <s v=""/>
    <s v=""/>
    <s v=""/>
    <s v=""/>
    <s v=""/>
    <s v=""/>
    <s v=""/>
    <s v=""/>
    <s v="Non"/>
    <s v="Non"/>
    <s v=""/>
    <s v=""/>
    <s v=""/>
    <s v=""/>
    <s v=""/>
    <s v=""/>
    <s v=""/>
    <s v=""/>
    <s v=""/>
    <s v=""/>
    <s v=""/>
    <s v=""/>
    <s v=""/>
    <s v=""/>
    <s v=""/>
    <s v=""/>
    <s v=""/>
    <s v=""/>
    <s v=""/>
    <s v=""/>
    <s v=""/>
    <s v=""/>
    <s v=""/>
    <s v=""/>
    <s v=""/>
    <s v="Oui"/>
    <s v="Non"/>
    <s v="Oui"/>
    <s v="Nord"/>
    <s v="Meme"/>
    <s v="Limonade"/>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Aucune préoccupation particulière"/>
    <n v="0"/>
    <n v="0"/>
    <n v="0"/>
    <n v="0"/>
    <n v="0"/>
    <n v="1"/>
    <n v="0"/>
    <n v="0"/>
    <s v=""/>
    <s v="Non"/>
    <s v=""/>
    <s v=""/>
    <s v=""/>
    <s v=""/>
    <s v=""/>
    <s v=""/>
    <s v=""/>
    <s v=""/>
    <s v=""/>
    <s v=""/>
    <s v=""/>
    <s v=""/>
    <s v=""/>
    <s v=""/>
    <s v=""/>
    <s v=""/>
    <s v=""/>
    <s v=""/>
    <s v=""/>
    <s v=""/>
    <s v=""/>
    <s v=""/>
    <s v=""/>
    <s v=""/>
    <s v=""/>
    <s v=""/>
    <s v=""/>
    <s v=""/>
    <s v=""/>
    <s v=""/>
    <s v=""/>
    <s v=""/>
  </r>
  <r>
    <s v="2021-07-21"/>
    <x v="5"/>
    <x v="5"/>
    <s v="nord_5661"/>
    <x v="3"/>
    <x v="5"/>
    <x v="5"/>
    <s v="Limonade"/>
    <s v="Marché principal de Limonade"/>
    <x v="0"/>
    <s v="Enquête auprès d'un marchand"/>
    <s v="Femme"/>
    <s v=""/>
    <s v=""/>
    <s v="Détaillant mobile"/>
    <s v=""/>
    <s v="Produits d'hygiène et assainissement"/>
    <n v="0"/>
    <n v="1"/>
    <n v="0"/>
    <n v="0"/>
    <n v="0"/>
    <n v="0"/>
    <n v="0"/>
    <s v="wash"/>
    <s v="Produits d'hygiène et assainissement"/>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liquide (nettoyage) Chlore en grain (nettoyage) Savon pour se laver"/>
    <n v="1"/>
    <n v="1"/>
    <n v="1"/>
    <n v="1"/>
    <n v="1"/>
    <n v="1"/>
    <n v="1"/>
    <n v="1"/>
    <n v="0"/>
    <s v="Oui"/>
    <n v="25"/>
    <n v="25"/>
    <s v=""/>
    <s v=""/>
    <s v=""/>
    <n v="25"/>
    <s v="Non"/>
    <n v="15"/>
    <s v="Non"/>
    <n v="20"/>
    <s v="Oui"/>
    <s v="Non"/>
    <s v=""/>
    <s v=""/>
    <s v="Mililitre"/>
    <s v="mililitre"/>
    <s v="mililit"/>
    <n v="100"/>
    <n v="10"/>
    <n v="100"/>
    <n v="100"/>
    <s v="Oui"/>
    <s v="Oui"/>
    <n v="15"/>
    <s v=""/>
    <s v=""/>
    <n v="15"/>
    <s v="Non"/>
    <s v="Non"/>
    <s v=""/>
    <n v="150"/>
    <n v="75"/>
    <n v="42.5"/>
    <s v="Non"/>
    <s v="Oui"/>
    <n v="75"/>
    <s v=""/>
    <s v=""/>
    <s v=""/>
    <n v="75"/>
    <s v="Non"/>
    <s v="Oui"/>
    <s v=""/>
    <n v="5"/>
    <s v=""/>
    <s v=""/>
    <s v=""/>
    <s v=""/>
    <s v=""/>
    <s v=""/>
    <s v="Non"/>
    <s v="NA"/>
    <n v="5"/>
    <s v="Non"/>
    <s v=""/>
    <s v=""/>
    <s v=""/>
    <s v=""/>
    <s v=""/>
    <s v=""/>
    <s v=""/>
    <s v=""/>
    <s v=""/>
    <s v=""/>
    <s v=""/>
    <s v=""/>
    <s v=""/>
    <s v=""/>
    <s v=""/>
    <s v=""/>
    <s v=""/>
    <s v=""/>
    <s v=""/>
    <s v=""/>
    <s v=""/>
    <s v=""/>
    <s v=""/>
    <s v=""/>
    <s v=""/>
    <s v="Non"/>
    <s v="Non"/>
    <s v="Oui"/>
    <s v="Nord"/>
    <s v="Meme"/>
    <s v="Limonade"/>
    <s v="Meme"/>
    <s v=""/>
    <s v=""/>
    <s v=""/>
    <s v=""/>
    <s v=""/>
    <s v=""/>
    <s v=""/>
    <s v=""/>
    <s v=""/>
    <s v=""/>
    <s v=""/>
    <s v=""/>
    <s v=""/>
    <s v=""/>
    <s v=""/>
    <s v=""/>
    <s v=""/>
    <s v=""/>
    <s v=""/>
    <s v=""/>
    <s v=""/>
    <s v=""/>
    <s v=""/>
    <s v=""/>
    <s v=""/>
    <s v=""/>
    <s v=""/>
    <s v=""/>
    <s v=""/>
    <s v=""/>
    <s v=""/>
    <s v=""/>
    <s v=""/>
    <s v=""/>
    <s v=""/>
    <s v=""/>
    <s v=""/>
    <s v="Non"/>
    <s v=""/>
    <s v=""/>
    <s v=""/>
    <s v=""/>
    <s v=""/>
    <s v=""/>
    <s v=""/>
    <s v=""/>
    <s v="Diminution du nombre de clients"/>
    <n v="0"/>
    <n v="1"/>
    <n v="0"/>
    <n v="0"/>
    <n v="0"/>
    <n v="0"/>
    <n v="0"/>
    <n v="0"/>
    <s v=""/>
    <s v="Non"/>
    <s v=""/>
    <s v=""/>
    <s v=""/>
    <s v=""/>
    <s v=""/>
    <s v=""/>
    <s v=""/>
    <s v=""/>
    <s v=""/>
    <s v=""/>
    <s v=""/>
    <s v=""/>
    <s v=""/>
    <s v=""/>
    <s v=""/>
    <s v=""/>
    <s v=""/>
    <s v=""/>
    <s v=""/>
    <s v=""/>
    <s v=""/>
    <s v=""/>
    <s v=""/>
    <s v=""/>
    <s v=""/>
    <s v=""/>
    <s v=""/>
    <s v=""/>
    <s v=""/>
    <s v=""/>
    <s v=""/>
    <s v=""/>
  </r>
  <r>
    <s v="2021-07-21"/>
    <x v="5"/>
    <x v="5"/>
    <s v="nord_5661"/>
    <x v="3"/>
    <x v="5"/>
    <x v="5"/>
    <s v="Limonade"/>
    <s v="Marché principal de Limonade"/>
    <x v="0"/>
    <s v="Enquête auprès d'un marchand"/>
    <s v="Femme"/>
    <s v=""/>
    <s v=""/>
    <s v="Détaillant mobile"/>
    <s v=""/>
    <s v="Produits d'hygiène et assainissement Ustensiles de nettoyage ou de stockage de l'eau (bokit, bassine, éponge)"/>
    <n v="0"/>
    <n v="1"/>
    <n v="0"/>
    <n v="0"/>
    <n v="1"/>
    <n v="0"/>
    <n v="0"/>
    <s v="wash"/>
    <s v="Produits d'hygiène et assainissement"/>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liquide (nettoyage) Chlore en grain (nettoyage) Savon pour se laver"/>
    <n v="1"/>
    <n v="1"/>
    <n v="1"/>
    <n v="1"/>
    <n v="1"/>
    <n v="1"/>
    <n v="1"/>
    <n v="1"/>
    <n v="0"/>
    <s v="Oui"/>
    <n v="25"/>
    <n v="25"/>
    <s v=""/>
    <s v=""/>
    <s v=""/>
    <n v="25"/>
    <s v="Non"/>
    <n v="15"/>
    <s v="Non"/>
    <n v="20"/>
    <s v="Oui"/>
    <s v="Non"/>
    <s v=""/>
    <s v=""/>
    <s v="Mililitre"/>
    <s v="mililitre"/>
    <s v="mililit"/>
    <n v="100"/>
    <n v="10"/>
    <n v="100"/>
    <n v="100"/>
    <s v="Oui"/>
    <s v="Oui"/>
    <n v="25"/>
    <s v=""/>
    <s v=""/>
    <n v="25"/>
    <s v="Non"/>
    <s v="Non"/>
    <s v=""/>
    <n v="150"/>
    <n v="75"/>
    <n v="42.5"/>
    <s v="Non"/>
    <s v="Oui"/>
    <n v="75"/>
    <s v=""/>
    <s v=""/>
    <s v=""/>
    <n v="75"/>
    <s v="Non"/>
    <s v="Oui"/>
    <s v=""/>
    <n v="5"/>
    <s v=""/>
    <s v=""/>
    <s v=""/>
    <s v=""/>
    <s v=""/>
    <s v=""/>
    <s v="Non"/>
    <s v="NA"/>
    <n v="5"/>
    <s v="Non"/>
    <s v=""/>
    <s v=""/>
    <s v=""/>
    <s v=""/>
    <s v=""/>
    <s v=""/>
    <s v=""/>
    <s v=""/>
    <s v=""/>
    <s v=""/>
    <s v=""/>
    <s v=""/>
    <s v=""/>
    <s v=""/>
    <s v=""/>
    <s v=""/>
    <s v=""/>
    <s v=""/>
    <s v=""/>
    <s v=""/>
    <s v=""/>
    <s v=""/>
    <s v=""/>
    <s v=""/>
    <s v=""/>
    <s v="Non"/>
    <s v="Non"/>
    <s v="Oui"/>
    <s v="Nord"/>
    <s v="Meme"/>
    <s v="Cap-Haïtien"/>
    <s v="Différent"/>
    <s v=""/>
    <s v=""/>
    <s v=""/>
    <s v=""/>
    <s v=""/>
    <s v=""/>
    <s v=""/>
    <s v=""/>
    <s v=""/>
    <s v=""/>
    <s v=""/>
    <s v=""/>
    <s v=""/>
    <s v=""/>
    <s v=""/>
    <s v=""/>
    <s v=""/>
    <s v=""/>
    <s v=""/>
    <s v=""/>
    <s v=""/>
    <s v=""/>
    <s v=""/>
    <s v=""/>
    <s v=""/>
    <s v=""/>
    <s v=""/>
    <s v="Grand bokit fermé ou avec couvercle pour stocker l'eau (environ 5 gallons) Grande bassine de nettoyage ou pour cuisiner Eponge pour la vaisselle"/>
    <n v="1"/>
    <n v="1"/>
    <n v="1"/>
    <n v="200"/>
    <n v="250"/>
    <n v="25"/>
    <s v="Non"/>
    <s v=""/>
    <s v=""/>
    <s v="Non"/>
    <s v=""/>
    <s v=""/>
    <s v=""/>
    <s v=""/>
    <s v=""/>
    <s v=""/>
    <s v=""/>
    <s v=""/>
    <s v="Diminution du nombre de clients"/>
    <n v="0"/>
    <n v="1"/>
    <n v="0"/>
    <n v="0"/>
    <n v="0"/>
    <n v="0"/>
    <n v="0"/>
    <n v="0"/>
    <s v=""/>
    <s v="Non"/>
    <s v=""/>
    <s v=""/>
    <s v=""/>
    <s v=""/>
    <s v=""/>
    <s v=""/>
    <s v=""/>
    <s v=""/>
    <s v=""/>
    <s v=""/>
    <s v=""/>
    <s v=""/>
    <s v=""/>
    <s v=""/>
    <s v=""/>
    <s v=""/>
    <s v=""/>
    <s v=""/>
    <s v=""/>
    <s v=""/>
    <s v=""/>
    <s v=""/>
    <s v=""/>
    <s v=""/>
    <s v=""/>
    <s v=""/>
    <s v=""/>
    <s v=""/>
    <s v=""/>
    <s v=""/>
    <s v=""/>
    <s v=""/>
  </r>
  <r>
    <s v="2021-07-21"/>
    <x v="5"/>
    <x v="5"/>
    <s v="nord_5661"/>
    <x v="3"/>
    <x v="5"/>
    <x v="5"/>
    <s v="Limonade"/>
    <s v="Marché principal de Limonade"/>
    <x v="0"/>
    <s v="Enquête auprès d'un marchand"/>
    <s v="Fe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asserole avec couvercle (moyenne ou grande) Verre / Godet Assiette Cuillère pour manger Couteau de cuisine Cuillère de service"/>
    <n v="1"/>
    <n v="0"/>
    <n v="1"/>
    <n v="1"/>
    <n v="1"/>
    <n v="1"/>
    <n v="1"/>
    <n v="0"/>
    <s v="Moyenne avec couvercle (environ 1 à 2 gallons)"/>
    <s v=""/>
    <n v="1000"/>
    <s v=""/>
    <n v="35"/>
    <n v="75"/>
    <n v="20"/>
    <n v="50"/>
    <n v="75"/>
    <s v="Non"/>
    <s v=""/>
    <s v="Grand bokit fermé ou avec couvercle pour stocker l'eau (environ 5 gallons) Grande bassine de nettoyage ou pour cuisiner Eponge pour la vaisselle"/>
    <n v="1"/>
    <n v="1"/>
    <n v="1"/>
    <n v="150"/>
    <n v="200"/>
    <n v="25"/>
    <s v="Non"/>
    <s v=""/>
    <s v=""/>
    <s v="Non"/>
    <s v=""/>
    <s v=""/>
    <s v=""/>
    <s v=""/>
    <s v=""/>
    <s v=""/>
    <s v=""/>
    <s v=""/>
    <s v="Diminution du nombre de clients"/>
    <n v="0"/>
    <n v="1"/>
    <n v="0"/>
    <n v="0"/>
    <n v="0"/>
    <n v="0"/>
    <n v="0"/>
    <n v="0"/>
    <s v=""/>
    <s v="Non"/>
    <s v=""/>
    <s v=""/>
    <s v=""/>
    <s v=""/>
    <s v=""/>
    <s v=""/>
    <s v=""/>
    <s v=""/>
    <s v=""/>
    <s v=""/>
    <s v=""/>
    <s v=""/>
    <s v=""/>
    <s v=""/>
    <s v=""/>
    <s v=""/>
    <s v=""/>
    <s v=""/>
    <s v=""/>
    <s v=""/>
    <s v=""/>
    <s v=""/>
    <s v=""/>
    <s v=""/>
    <s v=""/>
    <s v=""/>
    <s v=""/>
    <s v=""/>
    <s v=""/>
    <s v=""/>
    <s v=""/>
    <s v=""/>
  </r>
  <r>
    <s v="2021-07-21"/>
    <x v="5"/>
    <x v="5"/>
    <s v="nord_5661"/>
    <x v="3"/>
    <x v="5"/>
    <x v="5"/>
    <s v="Limonade"/>
    <s v="Marché principal de Limonade"/>
    <x v="0"/>
    <s v="Enquête auprès d'un marchand"/>
    <s v="Femme"/>
    <s v=""/>
    <s v=""/>
    <s v="Détaillant sur une table"/>
    <s v=""/>
    <s v="Ustensiles de cuisine (casseroles, cuillères, etc.)"/>
    <n v="0"/>
    <n v="0"/>
    <n v="0"/>
    <n v="1"/>
    <n v="0"/>
    <n v="0"/>
    <n v="0"/>
    <s v="cuisine"/>
    <s v="Ustensiles de cuisine (casseroles, cuillères, etc.)"/>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asserole avec couvercle (moyenne ou grande) Verre / Godet Assiette Cuillère pour manger Couteau de cuisine Cuillère de service"/>
    <n v="1"/>
    <n v="0"/>
    <n v="1"/>
    <n v="1"/>
    <n v="1"/>
    <n v="1"/>
    <n v="1"/>
    <n v="0"/>
    <s v="Moyenne avec couvercle (environ 1 à 2 gallons)"/>
    <s v=""/>
    <n v="900"/>
    <s v=""/>
    <n v="35"/>
    <n v="75"/>
    <n v="20"/>
    <n v="50"/>
    <n v="75"/>
    <s v="Non"/>
    <s v=""/>
    <s v=""/>
    <s v=""/>
    <s v=""/>
    <s v=""/>
    <s v=""/>
    <s v=""/>
    <s v=""/>
    <s v=""/>
    <s v=""/>
    <s v=""/>
    <s v="Non"/>
    <s v=""/>
    <s v=""/>
    <s v=""/>
    <s v=""/>
    <s v=""/>
    <s v=""/>
    <s v=""/>
    <s v=""/>
    <s v="Diminution du nombre de clients"/>
    <n v="0"/>
    <n v="1"/>
    <n v="0"/>
    <n v="0"/>
    <n v="0"/>
    <n v="0"/>
    <n v="0"/>
    <n v="0"/>
    <s v=""/>
    <s v="Non"/>
    <s v=""/>
    <s v=""/>
    <s v=""/>
    <s v=""/>
    <s v=""/>
    <s v=""/>
    <s v=""/>
    <s v=""/>
    <s v=""/>
    <s v=""/>
    <s v=""/>
    <s v=""/>
    <s v=""/>
    <s v=""/>
    <s v=""/>
    <s v=""/>
    <s v=""/>
    <s v=""/>
    <s v=""/>
    <s v=""/>
    <s v=""/>
    <s v=""/>
    <s v=""/>
    <s v=""/>
    <s v=""/>
    <s v=""/>
    <s v=""/>
    <s v=""/>
    <s v=""/>
    <s v=""/>
    <s v=""/>
    <s v=""/>
  </r>
  <r>
    <s v="2021-07-22"/>
    <x v="5"/>
    <x v="5"/>
    <s v="nord_5661"/>
    <x v="3"/>
    <x v="5"/>
    <x v="5"/>
    <s v="Limonade"/>
    <s v="Marché principal de Limonade"/>
    <x v="0"/>
    <s v="Enquête auprès d'un marchand"/>
    <s v="Femme"/>
    <s v=""/>
    <s v=""/>
    <s v="Détaillant sur une table"/>
    <s v=""/>
    <s v="Couverture"/>
    <n v="0"/>
    <n v="0"/>
    <n v="1"/>
    <n v="0"/>
    <n v="0"/>
    <n v="0"/>
    <n v="0"/>
    <s v="couverture"/>
    <s v="Couverture"/>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n v="500"/>
    <s v=""/>
    <s v=""/>
    <s v=""/>
    <s v=""/>
    <s v=""/>
    <s v=""/>
    <s v=""/>
    <s v=""/>
    <s v=""/>
    <s v=""/>
    <s v=""/>
    <s v=""/>
    <s v=""/>
    <s v=""/>
    <s v=""/>
    <s v=""/>
    <s v=""/>
    <s v=""/>
    <s v=""/>
    <s v=""/>
    <s v=""/>
    <s v=""/>
    <s v=""/>
    <s v=""/>
    <s v=""/>
    <s v=""/>
    <s v=""/>
    <s v=""/>
    <s v=""/>
    <s v=""/>
    <s v=""/>
    <s v=""/>
    <s v=""/>
    <s v=""/>
    <s v=""/>
    <s v="Non"/>
    <s v=""/>
    <s v=""/>
    <s v=""/>
    <s v=""/>
    <s v=""/>
    <s v=""/>
    <s v=""/>
    <s v=""/>
    <s v="Diminution du nombre de clients"/>
    <n v="0"/>
    <n v="1"/>
    <n v="0"/>
    <n v="0"/>
    <n v="0"/>
    <n v="0"/>
    <n v="0"/>
    <n v="0"/>
    <s v=""/>
    <s v="Non"/>
    <s v=""/>
    <s v=""/>
    <s v=""/>
    <s v=""/>
    <s v=""/>
    <s v=""/>
    <s v=""/>
    <s v=""/>
    <s v=""/>
    <s v=""/>
    <s v=""/>
    <s v=""/>
    <s v=""/>
    <s v=""/>
    <s v=""/>
    <s v=""/>
    <s v=""/>
    <s v=""/>
    <s v=""/>
    <s v=""/>
    <s v=""/>
    <s v=""/>
    <s v=""/>
    <s v=""/>
    <s v=""/>
    <s v=""/>
    <s v=""/>
    <s v=""/>
    <s v=""/>
    <s v=""/>
    <s v=""/>
    <s v=""/>
  </r>
  <r>
    <s v="2021-07-22"/>
    <x v="5"/>
    <x v="5"/>
    <s v="nord_5661"/>
    <x v="3"/>
    <x v="5"/>
    <x v="5"/>
    <s v="Limonade"/>
    <s v="Marché principal de Limonade"/>
    <x v="0"/>
    <s v="Enquête auprès d'un marchand"/>
    <s v="Femme"/>
    <s v=""/>
    <s v=""/>
    <s v="Détaillant avec boutique"/>
    <s v=""/>
    <s v="Couverture"/>
    <n v="0"/>
    <n v="0"/>
    <n v="1"/>
    <n v="0"/>
    <n v="0"/>
    <n v="0"/>
    <n v="0"/>
    <s v="couverture"/>
    <s v="Couverture"/>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n v="750"/>
    <s v=""/>
    <s v=""/>
    <s v=""/>
    <s v=""/>
    <s v=""/>
    <s v=""/>
    <s v=""/>
    <s v=""/>
    <s v=""/>
    <s v=""/>
    <s v=""/>
    <s v=""/>
    <s v=""/>
    <s v=""/>
    <s v=""/>
    <s v=""/>
    <s v=""/>
    <s v=""/>
    <s v=""/>
    <s v=""/>
    <s v=""/>
    <s v=""/>
    <s v=""/>
    <s v=""/>
    <s v=""/>
    <s v=""/>
    <s v=""/>
    <s v=""/>
    <s v=""/>
    <s v=""/>
    <s v=""/>
    <s v=""/>
    <s v=""/>
    <s v=""/>
    <s v=""/>
    <s v="Non"/>
    <s v=""/>
    <s v=""/>
    <s v=""/>
    <s v=""/>
    <s v=""/>
    <s v=""/>
    <s v=""/>
    <s v=""/>
    <s v="Aucune préoccupation particulière"/>
    <n v="0"/>
    <n v="0"/>
    <n v="0"/>
    <n v="0"/>
    <n v="0"/>
    <n v="1"/>
    <n v="0"/>
    <n v="0"/>
    <s v=""/>
    <s v="Non"/>
    <s v=""/>
    <s v=""/>
    <s v=""/>
    <s v=""/>
    <s v=""/>
    <s v=""/>
    <s v=""/>
    <s v=""/>
    <s v=""/>
    <s v=""/>
    <s v=""/>
    <s v=""/>
    <s v=""/>
    <s v=""/>
    <s v=""/>
    <s v=""/>
    <s v=""/>
    <s v=""/>
    <s v=""/>
    <s v=""/>
    <s v=""/>
    <s v=""/>
    <s v=""/>
    <s v=""/>
    <s v=""/>
    <s v=""/>
    <s v=""/>
    <s v=""/>
    <s v=""/>
    <s v=""/>
    <s v=""/>
    <s v=""/>
  </r>
  <r>
    <s v="2021-07-22"/>
    <x v="5"/>
    <x v="5"/>
    <s v="nord_5661"/>
    <x v="3"/>
    <x v="5"/>
    <x v="5"/>
    <s v="Limonade"/>
    <s v="Marché principal de Limonade"/>
    <x v="0"/>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50"/>
    <s v="Non"/>
    <s v="Non"/>
    <s v=""/>
    <s v=""/>
    <s v=""/>
    <s v=""/>
    <s v=""/>
    <s v=""/>
    <s v=""/>
    <s v=""/>
    <s v="Aucune préoccupation particulière"/>
    <n v="0"/>
    <n v="0"/>
    <n v="0"/>
    <n v="0"/>
    <n v="0"/>
    <n v="1"/>
    <n v="0"/>
    <n v="0"/>
    <s v=""/>
    <s v="Non"/>
    <s v=""/>
    <s v=""/>
    <s v=""/>
    <s v=""/>
    <s v=""/>
    <s v=""/>
    <s v=""/>
    <s v=""/>
    <s v=""/>
    <s v=""/>
    <s v=""/>
    <s v=""/>
    <s v=""/>
    <s v=""/>
    <s v=""/>
    <s v=""/>
    <s v=""/>
    <s v=""/>
    <s v=""/>
    <s v=""/>
    <s v=""/>
    <s v=""/>
    <s v=""/>
    <s v=""/>
    <s v=""/>
    <s v=""/>
    <s v=""/>
    <s v=""/>
    <s v=""/>
    <s v=""/>
    <s v=""/>
    <s v=""/>
  </r>
  <r>
    <s v="2021-07-22"/>
    <x v="5"/>
    <x v="5"/>
    <s v="nord_5661"/>
    <x v="3"/>
    <x v="5"/>
    <x v="5"/>
    <s v="Limonade"/>
    <s v="Marché principal de Limonade"/>
    <x v="0"/>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100"/>
    <s v="Non"/>
    <s v="Non"/>
    <s v=""/>
    <s v=""/>
    <s v=""/>
    <s v=""/>
    <s v=""/>
    <s v=""/>
    <s v=""/>
    <s v=""/>
    <s v="Diminution du nombre de clients"/>
    <n v="0"/>
    <n v="1"/>
    <n v="0"/>
    <n v="0"/>
    <n v="0"/>
    <n v="0"/>
    <n v="0"/>
    <n v="0"/>
    <s v=""/>
    <s v="Non"/>
    <s v=""/>
    <s v=""/>
    <s v=""/>
    <s v=""/>
    <s v=""/>
    <s v=""/>
    <s v=""/>
    <s v=""/>
    <s v=""/>
    <s v=""/>
    <s v=""/>
    <s v=""/>
    <s v=""/>
    <s v=""/>
    <s v=""/>
    <s v=""/>
    <s v=""/>
    <s v=""/>
    <s v=""/>
    <s v=""/>
    <s v=""/>
    <s v=""/>
    <s v=""/>
    <s v=""/>
    <s v=""/>
    <s v=""/>
    <s v=""/>
    <s v=""/>
    <s v=""/>
    <s v=""/>
    <s v=""/>
    <s v=""/>
  </r>
  <r>
    <s v="2021-07-22"/>
    <x v="5"/>
    <x v="5"/>
    <s v="nord_5661"/>
    <x v="3"/>
    <x v="5"/>
    <x v="5"/>
    <s v="Limonade"/>
    <s v="Marché principal de Limonade"/>
    <x v="0"/>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30"/>
    <n v="6"/>
    <s v=""/>
    <s v="NA"/>
    <n v="6"/>
  </r>
  <r>
    <s v="2021-07-22"/>
    <x v="5"/>
    <x v="5"/>
    <s v="nord_5661"/>
    <x v="3"/>
    <x v="5"/>
    <x v="5"/>
    <s v="Limonade"/>
    <s v="Marché principal de Limonade"/>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35"/>
    <n v="7"/>
    <s v=""/>
    <s v="NA"/>
    <n v="7"/>
  </r>
  <r>
    <s v="2021-07-22"/>
    <x v="5"/>
    <x v="5"/>
    <s v="nord_5661"/>
    <x v="3"/>
    <x v="5"/>
    <x v="5"/>
    <s v="Limonade"/>
    <s v="Marché principal de Limonade"/>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Entre 15 min et 30 min au total"/>
    <s v="gros bidon de 5 gallons (18,9 L)"/>
    <s v="5gal"/>
    <s v="bidon ki vo 5 galon (18,9L)"/>
    <s v=""/>
    <s v=""/>
    <s v=""/>
    <s v=""/>
    <s v=""/>
    <n v="40"/>
    <n v="8"/>
    <s v=""/>
    <s v="NA"/>
    <n v="8"/>
  </r>
  <r>
    <s v="2021-07-22"/>
    <x v="5"/>
    <x v="5"/>
    <s v="nord_5661"/>
    <x v="3"/>
    <x v="5"/>
    <x v="5"/>
    <s v="Limonade"/>
    <s v="Marché principal de Limonade"/>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30"/>
    <n v="6"/>
    <s v=""/>
    <s v="NA"/>
    <n v="6"/>
  </r>
  <r>
    <s v="2021-07-22"/>
    <x v="5"/>
    <x v="5"/>
    <s v="nord_5661"/>
    <x v="3"/>
    <x v="5"/>
    <x v="5"/>
    <s v="Limonade"/>
    <s v="Marché principal de Limonade"/>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35"/>
    <n v="7"/>
    <s v=""/>
    <s v="NA"/>
    <n v="7"/>
  </r>
  <r>
    <s v="2021-07-27"/>
    <x v="7"/>
    <x v="7"/>
    <s v="EF_9527"/>
    <x v="5"/>
    <x v="7"/>
    <x v="7"/>
    <s v="Cap Rouge"/>
    <s v="Marché de Cap Rouge"/>
    <x v="1"/>
    <s v="Enquête auprès d'un marchand"/>
    <s v="Femme"/>
    <s v=""/>
    <s v=""/>
    <s v="Détaillant sur une table"/>
    <s v=""/>
    <s v="Nourriture"/>
    <n v="1"/>
    <n v="0"/>
    <n v="0"/>
    <n v="0"/>
    <n v="0"/>
    <n v="0"/>
    <n v="0"/>
    <s v="nourriture"/>
    <s v="Nourriture "/>
    <s v="En espèces (Gourde)"/>
    <n v="1"/>
    <n v="0"/>
    <n v="0"/>
    <n v="0"/>
    <n v="0"/>
    <n v="0"/>
    <n v="0"/>
    <n v="0"/>
    <n v="0"/>
    <n v="0"/>
    <s v=""/>
    <s v="Non, il n'y a pas eu de variation"/>
    <s v="Je ne sais pas / Je ne souhaite pas répondre"/>
    <s v="Farine de blé blanche Riz Maïs (moulu) Sucre Huile végétale"/>
    <n v="1"/>
    <n v="1"/>
    <n v="1"/>
    <n v="1"/>
    <n v="0"/>
    <n v="0"/>
    <n v="1"/>
    <n v="0"/>
    <s v="Oui je connais le prix de mes produits en grosse marmite"/>
    <n v="115"/>
    <s v="Oui"/>
    <n v="350"/>
    <n v="134.61538461538399"/>
    <s v="Oui"/>
    <n v="235"/>
    <n v="102.173913043478"/>
    <s v="Oui"/>
    <n v="320"/>
    <n v="110.34482758620599"/>
    <s v="Oui"/>
    <s v=""/>
    <s v=""/>
    <s v=""/>
    <s v=""/>
    <s v=""/>
    <s v=""/>
    <s v="Bidon/Bouteille fermée."/>
    <s v="Oui"/>
    <n v="800"/>
    <s v=""/>
    <s v=""/>
    <s v=""/>
    <s v=""/>
    <s v=""/>
    <s v=""/>
    <s v=""/>
    <s v=""/>
    <s v="Oui"/>
    <s v="Oui"/>
    <s v="Changement du taux de change de la Gourde"/>
    <n v="1"/>
    <n v="0"/>
    <n v="0"/>
    <n v="0"/>
    <n v="0"/>
    <n v="0"/>
    <n v="0"/>
    <n v="0"/>
    <n v="0"/>
    <n v="0"/>
    <n v="0"/>
    <n v="0"/>
    <n v="0"/>
    <n v="0"/>
    <s v=""/>
    <s v="Riz Sucre Farine de blé blanche Huile végétale"/>
    <n v="1"/>
    <n v="1"/>
    <n v="0"/>
    <n v="1"/>
    <n v="0"/>
    <n v="0"/>
    <n v="1"/>
    <n v="0"/>
    <s v="Oui"/>
    <s v="Oui"/>
    <s v="Oui"/>
    <s v="Sud-Est"/>
    <s v="Meme"/>
    <s v="Cayes-Jacme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Augmentation des prix"/>
    <n v="0"/>
    <n v="0"/>
    <n v="1"/>
    <n v="0"/>
    <n v="0"/>
    <n v="0"/>
    <n v="0"/>
    <n v="0"/>
    <s v=""/>
    <s v="Oui"/>
    <s v=""/>
    <s v=""/>
    <s v=""/>
    <s v=""/>
    <s v=""/>
    <s v=""/>
    <s v=""/>
    <s v=""/>
    <s v=""/>
    <s v=""/>
    <s v=""/>
    <s v=""/>
    <s v=""/>
    <s v=""/>
    <s v=""/>
    <s v=""/>
    <s v=""/>
    <s v=""/>
    <s v=""/>
    <s v=""/>
    <s v=""/>
    <s v=""/>
    <s v=""/>
    <s v=""/>
    <s v=""/>
    <s v=""/>
    <s v=""/>
    <s v=""/>
    <s v=""/>
    <s v=""/>
    <s v=""/>
    <s v=""/>
  </r>
  <r>
    <s v="2021-07-27"/>
    <x v="7"/>
    <x v="7"/>
    <s v="EF_9527"/>
    <x v="5"/>
    <x v="7"/>
    <x v="7"/>
    <s v="Cap Rouge"/>
    <s v="Marché de Cap Rouge"/>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source aménagée (borne fontaine, pompe, etc.)"/>
    <s v=""/>
    <s v="source"/>
    <s v="tiyo piblik (bòn fontèn, Pi avèk ponp manyèl,...)"/>
    <s v="source aménagée (borne fontaine, pompe, etc.)"/>
    <s v="Il n'y a pas d'autres options dans ma zone"/>
    <s v=""/>
    <s v="Plus d'1h au total"/>
    <s v="Je ne sais pas parce qu'il s'agit d'un branchement privé"/>
    <s v="jnsp"/>
    <s v="Mwen pa konnen paske li se yon koneksyon prive"/>
    <s v=""/>
    <s v=""/>
    <s v=""/>
    <s v=""/>
    <s v=""/>
    <s v=""/>
    <s v="NA"/>
    <s v=""/>
    <s v="NA"/>
    <s v="NA"/>
  </r>
  <r>
    <s v="2021-07-27"/>
    <x v="7"/>
    <x v="7"/>
    <s v="EF_9527"/>
    <x v="5"/>
    <x v="7"/>
    <x v="7"/>
    <s v="Cap Rouge"/>
    <s v="Marché de Cap Rouge"/>
    <x v="1"/>
    <s v="Enquête auprès d'un marchand"/>
    <s v="Femme"/>
    <s v=""/>
    <s v=""/>
    <s v="Détaillant sur une table"/>
    <s v=""/>
    <s v="Nourriture Produits d'hygiène et assainissement"/>
    <n v="1"/>
    <n v="1"/>
    <n v="0"/>
    <n v="0"/>
    <n v="0"/>
    <n v="0"/>
    <n v="0"/>
    <s v="nourriture"/>
    <s v="Nourriture "/>
    <s v="En espèces (Gourde)"/>
    <n v="1"/>
    <n v="0"/>
    <n v="0"/>
    <n v="0"/>
    <n v="0"/>
    <n v="0"/>
    <n v="0"/>
    <n v="0"/>
    <n v="0"/>
    <n v="0"/>
    <s v=""/>
    <s v="Non, il n'y a pas eu de variation"/>
    <s v="Je ne sais pas / Je ne souhaite pas répondre"/>
    <s v="Riz Farine de blé blanche Sucre Huile végétale Haricot noir Maïs (moulu) Haricot rouge"/>
    <n v="1"/>
    <n v="1"/>
    <n v="1"/>
    <n v="1"/>
    <n v="1"/>
    <n v="1"/>
    <n v="1"/>
    <n v="0"/>
    <s v="Oui je connais le prix de mes produits en grosse marmite"/>
    <n v="115"/>
    <s v="Oui"/>
    <n v="350"/>
    <n v="134.61538461538399"/>
    <s v="Oui"/>
    <n v="230"/>
    <n v="100"/>
    <s v="Oui"/>
    <n v="260"/>
    <n v="89.655172413793096"/>
    <s v="Oui"/>
    <n v="445"/>
    <n v="185.416666666666"/>
    <s v="Non"/>
    <n v="458"/>
    <n v="190.833333333333"/>
    <s v="Non"/>
    <s v="Bidon/Bouteille fermée."/>
    <s v="Oui"/>
    <n v="800"/>
    <s v=""/>
    <s v=""/>
    <s v=""/>
    <s v=""/>
    <s v=""/>
    <s v=""/>
    <s v=""/>
    <s v=""/>
    <s v="Oui"/>
    <s v="Oui"/>
    <s v="Changement du taux de change de la Gourde"/>
    <n v="1"/>
    <n v="0"/>
    <n v="0"/>
    <n v="0"/>
    <n v="0"/>
    <n v="0"/>
    <n v="0"/>
    <n v="0"/>
    <n v="0"/>
    <n v="0"/>
    <n v="0"/>
    <n v="0"/>
    <n v="0"/>
    <n v="0"/>
    <s v=""/>
    <s v="Farine de blé blanche Riz Sucre Huile végétale"/>
    <n v="1"/>
    <n v="1"/>
    <n v="0"/>
    <n v="1"/>
    <n v="0"/>
    <n v="0"/>
    <n v="1"/>
    <n v="0"/>
    <s v="Oui"/>
    <s v="Oui"/>
    <s v="Oui"/>
    <s v="Sud-Est"/>
    <s v="Meme"/>
    <s v="Cayes-Jacmel"/>
    <s v="Meme"/>
    <s v="Savon lessive Brosse à dent Dentifrice Papier toilette Chlore liquide (nettoyage) Chlore en grain (nettoyage) Savon pour se laver"/>
    <n v="1"/>
    <n v="1"/>
    <n v="1"/>
    <n v="1"/>
    <n v="0"/>
    <n v="1"/>
    <n v="1"/>
    <n v="1"/>
    <n v="0"/>
    <s v="Oui"/>
    <n v="35"/>
    <n v="35"/>
    <s v=""/>
    <s v=""/>
    <s v=""/>
    <n v="35"/>
    <s v="Oui"/>
    <n v="25"/>
    <s v="Oui"/>
    <n v="35"/>
    <s v="Oui"/>
    <s v="Oui"/>
    <n v="70"/>
    <s v=""/>
    <s v=""/>
    <s v=""/>
    <s v=""/>
    <s v=""/>
    <s v=""/>
    <s v="NA"/>
    <n v="70"/>
    <s v="Oui"/>
    <s v="Oui"/>
    <n v="50"/>
    <s v=""/>
    <s v=""/>
    <n v="50"/>
    <s v="Oui"/>
    <s v="Oui"/>
    <n v="75"/>
    <s v=""/>
    <s v=""/>
    <n v="75"/>
    <s v="Oui"/>
    <s v=""/>
    <s v=""/>
    <s v=""/>
    <s v=""/>
    <s v=""/>
    <s v=""/>
    <s v=""/>
    <s v="Oui"/>
    <s v=""/>
    <n v="30"/>
    <s v=""/>
    <s v=""/>
    <s v=""/>
    <s v=""/>
    <s v=""/>
    <s v=""/>
    <s v="Oui"/>
    <s v="NA"/>
    <n v="30"/>
    <s v="Non"/>
    <s v=""/>
    <s v=""/>
    <s v=""/>
    <s v=""/>
    <s v=""/>
    <s v=""/>
    <s v=""/>
    <s v=""/>
    <s v=""/>
    <s v=""/>
    <s v=""/>
    <s v=""/>
    <s v=""/>
    <s v=""/>
    <s v=""/>
    <s v=""/>
    <s v=""/>
    <s v=""/>
    <s v=""/>
    <s v=""/>
    <s v=""/>
    <s v=""/>
    <s v=""/>
    <s v=""/>
    <s v=""/>
    <s v="Oui"/>
    <s v="Oui"/>
    <s v="Oui"/>
    <s v="Sud-Est"/>
    <s v="Meme"/>
    <s v="Cayes-Jacmel"/>
    <s v="Meme"/>
    <s v=""/>
    <s v=""/>
    <s v=""/>
    <s v=""/>
    <s v=""/>
    <s v=""/>
    <s v=""/>
    <s v=""/>
    <s v=""/>
    <s v=""/>
    <s v=""/>
    <s v=""/>
    <s v=""/>
    <s v=""/>
    <s v=""/>
    <s v=""/>
    <s v=""/>
    <s v=""/>
    <s v=""/>
    <s v=""/>
    <s v=""/>
    <s v=""/>
    <s v=""/>
    <s v=""/>
    <s v=""/>
    <s v=""/>
    <s v=""/>
    <s v=""/>
    <s v=""/>
    <s v=""/>
    <s v=""/>
    <s v=""/>
    <s v=""/>
    <s v=""/>
    <s v=""/>
    <s v=""/>
    <s v=""/>
    <s v="Non"/>
    <s v=""/>
    <s v=""/>
    <s v=""/>
    <s v=""/>
    <s v=""/>
    <s v=""/>
    <s v=""/>
    <s v=""/>
    <s v="Diminution du nombre de clients Augmentation des prix"/>
    <n v="0"/>
    <n v="1"/>
    <n v="1"/>
    <n v="0"/>
    <n v="0"/>
    <n v="0"/>
    <n v="0"/>
    <n v="0"/>
    <s v=""/>
    <s v="Oui"/>
    <s v=""/>
    <s v="Nourriture"/>
    <n v="1"/>
    <n v="0"/>
    <n v="0"/>
    <n v="0"/>
    <n v="0"/>
    <n v="0"/>
    <n v="0"/>
    <s v=""/>
    <s v=""/>
    <s v=""/>
    <s v=""/>
    <s v=""/>
    <s v=""/>
    <s v=""/>
    <s v=""/>
    <s v=""/>
    <s v=""/>
    <s v=""/>
    <s v=""/>
    <s v=""/>
    <s v=""/>
    <s v=""/>
    <s v=""/>
    <s v=""/>
    <s v=""/>
    <s v=""/>
    <s v=""/>
    <s v=""/>
    <s v=""/>
    <s v=""/>
  </r>
  <r>
    <s v="2021-07-27"/>
    <x v="7"/>
    <x v="7"/>
    <s v="EF_9527"/>
    <x v="5"/>
    <x v="7"/>
    <x v="7"/>
    <s v="Cap Rouge"/>
    <s v="Marché de Cap Rouge"/>
    <x v="1"/>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
    <s v=""/>
    <s v=""/>
    <s v=""/>
    <s v=""/>
    <s v=""/>
    <s v=""/>
    <s v=""/>
    <s v=""/>
    <s v=""/>
    <s v=""/>
    <s v=""/>
    <s v=""/>
    <s v=""/>
  </r>
  <r>
    <s v="2021-07-27"/>
    <x v="7"/>
    <x v="7"/>
    <s v="EF_9527"/>
    <x v="5"/>
    <x v="7"/>
    <x v="7"/>
    <s v="Cap Rouge"/>
    <s v="Marché de Cap Rouge"/>
    <x v="1"/>
    <s v="Enquête auprès d'un marchand"/>
    <s v="Femme"/>
    <s v=""/>
    <s v=""/>
    <s v="Détaillant mobile"/>
    <s v=""/>
    <s v="Nourriture Produits d'hygiène et assainissement"/>
    <n v="1"/>
    <n v="1"/>
    <n v="0"/>
    <n v="0"/>
    <n v="0"/>
    <n v="0"/>
    <n v="0"/>
    <s v="nourriture"/>
    <s v="Nourriture "/>
    <s v="En espèces (Gourde)"/>
    <n v="1"/>
    <n v="0"/>
    <n v="0"/>
    <n v="0"/>
    <n v="0"/>
    <n v="0"/>
    <n v="0"/>
    <n v="0"/>
    <n v="0"/>
    <n v="0"/>
    <s v=""/>
    <s v="Non, il n'y a pas eu de variation"/>
    <s v="Je ne sais pas / Je ne souhaite pas répondre"/>
    <s v="Farine de blé blanche Riz Sucre Huile végétale"/>
    <n v="1"/>
    <n v="1"/>
    <n v="0"/>
    <n v="1"/>
    <n v="0"/>
    <n v="0"/>
    <n v="1"/>
    <n v="0"/>
    <s v="Oui je connais le prix de mes produits en grosse marmite"/>
    <n v="125"/>
    <s v="Oui"/>
    <n v="350"/>
    <n v="134.61538461538399"/>
    <s v="Oui"/>
    <s v=""/>
    <s v=""/>
    <s v=""/>
    <n v="235"/>
    <n v="81.034482758620697"/>
    <s v="Oui"/>
    <s v=""/>
    <s v=""/>
    <s v=""/>
    <s v=""/>
    <s v=""/>
    <s v=""/>
    <s v="Bidon/Bouteille fermée."/>
    <s v="Non"/>
    <s v=""/>
    <s v=""/>
    <s v="Litre"/>
    <s v="litre"/>
    <s v="Litre"/>
    <s v=""/>
    <s v=""/>
    <s v=""/>
    <s v=""/>
    <s v="Oui"/>
    <s v="Oui"/>
    <s v="Changement du taux de change de la Gourde Pas assez d'argent Article trop cher"/>
    <n v="1"/>
    <n v="0"/>
    <n v="0"/>
    <n v="0"/>
    <n v="1"/>
    <n v="1"/>
    <n v="0"/>
    <n v="0"/>
    <n v="0"/>
    <n v="0"/>
    <n v="0"/>
    <n v="0"/>
    <n v="0"/>
    <n v="0"/>
    <s v=""/>
    <s v="Riz Huile végétale"/>
    <n v="0"/>
    <n v="1"/>
    <n v="0"/>
    <n v="0"/>
    <n v="0"/>
    <n v="0"/>
    <n v="1"/>
    <n v="0"/>
    <s v="Oui"/>
    <s v="Oui"/>
    <s v="Oui"/>
    <s v="Sud-Est"/>
    <s v="Meme"/>
    <s v="Cayes-Jacmel"/>
    <s v="Meme"/>
    <s v="Savon lessive Brosse à dent Dentifrice Chlore liquide (nettoyage) Chlore en grain (nettoyage) Savon pour se laver"/>
    <n v="1"/>
    <n v="1"/>
    <n v="1"/>
    <n v="0"/>
    <n v="0"/>
    <n v="1"/>
    <n v="1"/>
    <n v="1"/>
    <n v="0"/>
    <s v="Oui"/>
    <n v="15"/>
    <n v="15"/>
    <s v=""/>
    <s v=""/>
    <s v=""/>
    <n v="15"/>
    <s v="Oui"/>
    <n v="25"/>
    <s v="Oui"/>
    <s v=""/>
    <s v=""/>
    <s v="Non"/>
    <s v=""/>
    <s v=""/>
    <s v="Gallon"/>
    <s v="gallon"/>
    <s v="Galon"/>
    <s v=""/>
    <s v=""/>
    <s v=""/>
    <s v=""/>
    <s v="Oui"/>
    <s v="Oui"/>
    <n v="75"/>
    <s v=""/>
    <s v=""/>
    <n v="75"/>
    <s v="Oui"/>
    <s v="Oui"/>
    <n v="75"/>
    <s v=""/>
    <s v=""/>
    <n v="75"/>
    <s v="Oui"/>
    <s v=""/>
    <s v=""/>
    <s v=""/>
    <s v=""/>
    <s v=""/>
    <s v=""/>
    <s v=""/>
    <s v="Oui"/>
    <s v=""/>
    <n v="35"/>
    <s v=""/>
    <s v=""/>
    <s v=""/>
    <s v=""/>
    <s v=""/>
    <s v=""/>
    <s v="Oui"/>
    <s v="NA"/>
    <n v="35"/>
    <s v="Non"/>
    <s v=""/>
    <s v=""/>
    <s v=""/>
    <s v=""/>
    <s v=""/>
    <s v=""/>
    <s v=""/>
    <s v=""/>
    <s v=""/>
    <s v=""/>
    <s v=""/>
    <s v=""/>
    <s v=""/>
    <s v=""/>
    <s v=""/>
    <s v=""/>
    <s v=""/>
    <s v=""/>
    <s v=""/>
    <s v=""/>
    <s v=""/>
    <s v=""/>
    <s v=""/>
    <s v=""/>
    <s v=""/>
    <s v="Oui"/>
    <s v="Non"/>
    <s v="Oui"/>
    <s v="Sud-Est"/>
    <s v="Meme"/>
    <s v="Cayes-Jacmel"/>
    <s v="Meme"/>
    <s v=""/>
    <s v=""/>
    <s v=""/>
    <s v=""/>
    <s v=""/>
    <s v=""/>
    <s v=""/>
    <s v=""/>
    <s v=""/>
    <s v=""/>
    <s v=""/>
    <s v=""/>
    <s v=""/>
    <s v=""/>
    <s v=""/>
    <s v=""/>
    <s v=""/>
    <s v=""/>
    <s v=""/>
    <s v=""/>
    <s v=""/>
    <s v=""/>
    <s v=""/>
    <s v=""/>
    <s v=""/>
    <s v=""/>
    <s v=""/>
    <s v=""/>
    <s v=""/>
    <s v=""/>
    <s v=""/>
    <s v=""/>
    <s v=""/>
    <s v=""/>
    <s v=""/>
    <s v=""/>
    <s v=""/>
    <s v="Oui"/>
    <s v="Manifestations Affrontements ou violences Vols ou pillages"/>
    <n v="1"/>
    <n v="1"/>
    <n v="1"/>
    <n v="0"/>
    <n v="0"/>
    <n v="0"/>
    <s v=""/>
    <s v="Difficultés pour se réapprovisionner en marchandises Diminution du nombre de clients"/>
    <n v="0"/>
    <n v="1"/>
    <n v="0"/>
    <n v="1"/>
    <n v="0"/>
    <n v="0"/>
    <n v="0"/>
    <n v="0"/>
    <s v=""/>
    <s v="Oui"/>
    <s v=""/>
    <s v="Nourriture Produits d'hygiène et assainissement"/>
    <n v="1"/>
    <n v="1"/>
    <n v="0"/>
    <n v="0"/>
    <n v="0"/>
    <n v="0"/>
    <n v="0"/>
    <s v=""/>
    <s v=""/>
    <s v=""/>
    <s v=""/>
    <s v=""/>
    <s v=""/>
    <s v=""/>
    <s v=""/>
    <s v=""/>
    <s v=""/>
    <s v=""/>
    <s v=""/>
    <s v=""/>
    <s v=""/>
    <s v=""/>
    <s v=""/>
    <s v=""/>
    <s v=""/>
    <s v=""/>
    <s v=""/>
    <s v=""/>
    <s v=""/>
    <s v=""/>
  </r>
  <r>
    <s v="2021-07-27"/>
    <x v="7"/>
    <x v="7"/>
    <s v="EF_9527"/>
    <x v="5"/>
    <x v="7"/>
    <x v="7"/>
    <s v="Cap Rouge"/>
    <s v="Marché de Cap Rouge"/>
    <x v="1"/>
    <s v="Enquête auprès d'un marchand"/>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s v="2021-07-27"/>
    <x v="7"/>
    <x v="7"/>
    <s v="EF_9527"/>
    <x v="5"/>
    <x v="7"/>
    <x v="7"/>
    <s v="Cap Rouge"/>
    <s v="Marché de Cap Rouge"/>
    <x v="1"/>
    <s v="Enquête auprès d'un marchand"/>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s v="2021-07-27"/>
    <x v="7"/>
    <x v="7"/>
    <s v="EF_9527"/>
    <x v="5"/>
    <x v="7"/>
    <x v="7"/>
    <s v="Cap Rouge"/>
    <s v="Marché de Cap Rouge"/>
    <x v="1"/>
    <s v="Enquête auprès d'un marchand"/>
    <s v="Femme"/>
    <s v=""/>
    <s v=""/>
    <s v="Détaillant sur une table"/>
    <s v=""/>
    <s v="Nourriture"/>
    <n v="1"/>
    <n v="0"/>
    <n v="0"/>
    <n v="0"/>
    <n v="0"/>
    <n v="0"/>
    <n v="0"/>
    <s v="nourriture"/>
    <s v="Nourriture "/>
    <s v="En espèces (Gourde)"/>
    <n v="1"/>
    <n v="0"/>
    <n v="0"/>
    <n v="0"/>
    <n v="0"/>
    <n v="0"/>
    <n v="0"/>
    <n v="0"/>
    <n v="0"/>
    <n v="0"/>
    <s v=""/>
    <s v="Non, il n'y a pas eu de variation"/>
    <s v="Je ne sais pas / Je ne souhaite pas répondre"/>
    <s v="Farine de blé blanche Riz Maïs (moulu) Haricot noir Huile végétale"/>
    <n v="1"/>
    <n v="1"/>
    <n v="1"/>
    <n v="0"/>
    <n v="1"/>
    <n v="0"/>
    <n v="1"/>
    <n v="0"/>
    <s v="Non"/>
    <s v=""/>
    <s v=""/>
    <s v=""/>
    <s v=""/>
    <s v=""/>
    <s v=""/>
    <s v=""/>
    <s v=""/>
    <s v=""/>
    <s v=""/>
    <s v=""/>
    <s v=""/>
    <s v=""/>
    <s v=""/>
    <s v=""/>
    <s v=""/>
    <s v=""/>
    <s v="Bidon/Bouteille fermée."/>
    <s v="Non"/>
    <s v=""/>
    <s v=""/>
    <s v="Litre"/>
    <s v="litre"/>
    <s v="Litre"/>
    <s v=""/>
    <s v=""/>
    <s v=""/>
    <s v=""/>
    <s v="Oui"/>
    <s v="Oui"/>
    <s v="Changement du taux de change de la Gourde Article trop cher Pas assez d'argent"/>
    <n v="1"/>
    <n v="0"/>
    <n v="0"/>
    <n v="0"/>
    <n v="1"/>
    <n v="1"/>
    <n v="0"/>
    <n v="0"/>
    <n v="0"/>
    <n v="0"/>
    <n v="0"/>
    <n v="0"/>
    <n v="0"/>
    <n v="0"/>
    <s v=""/>
    <s v="Farine de blé blanche Riz Huile végétale"/>
    <n v="1"/>
    <n v="1"/>
    <n v="0"/>
    <n v="0"/>
    <n v="0"/>
    <n v="0"/>
    <n v="1"/>
    <n v="0"/>
    <s v="Oui"/>
    <s v="Non"/>
    <s v="Oui"/>
    <s v="Sud-Est"/>
    <s v="Meme"/>
    <s v="Cayes-Jacme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Je ne sais pas, je ne souhaite pas répondre"/>
    <s v=""/>
    <s v=""/>
    <s v=""/>
    <s v=""/>
    <s v=""/>
    <s v=""/>
    <s v=""/>
    <s v=""/>
    <s v="Risques de vols ou pillages"/>
    <n v="1"/>
    <n v="0"/>
    <n v="0"/>
    <n v="0"/>
    <n v="0"/>
    <n v="0"/>
    <n v="0"/>
    <n v="0"/>
    <s v=""/>
    <s v="Oui"/>
    <s v=""/>
    <s v="Nourriture"/>
    <n v="1"/>
    <n v="0"/>
    <n v="0"/>
    <n v="0"/>
    <n v="0"/>
    <n v="0"/>
    <n v="0"/>
    <s v=""/>
    <s v=""/>
    <s v=""/>
    <s v=""/>
    <s v=""/>
    <s v=""/>
    <s v=""/>
    <s v=""/>
    <s v=""/>
    <s v=""/>
    <s v=""/>
    <s v=""/>
    <s v=""/>
    <s v=""/>
    <s v=""/>
    <s v=""/>
    <s v=""/>
    <s v=""/>
    <s v=""/>
    <s v=""/>
    <s v=""/>
    <s v=""/>
    <s v=""/>
  </r>
  <r>
    <s v="2021-07-27"/>
    <x v="7"/>
    <x v="7"/>
    <s v="EF_9527"/>
    <x v="5"/>
    <x v="7"/>
    <x v="7"/>
    <s v="Cap Rouge"/>
    <s v="Marché de Cap Rouge"/>
    <x v="1"/>
    <s v="Enquête auprès d'un marchand"/>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s v="2021-07-27"/>
    <x v="7"/>
    <x v="7"/>
    <s v="EF_9527"/>
    <x v="5"/>
    <x v="7"/>
    <x v="7"/>
    <s v="Cap Rouge"/>
    <s v="Marché de Cap Rouge"/>
    <x v="1"/>
    <s v="Enquête auprès d'un marchand"/>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s v="2021-07-27"/>
    <x v="10"/>
    <x v="10"/>
    <s v="MSA01"/>
    <x v="6"/>
    <x v="12"/>
    <x v="13"/>
    <s v="Centre-ville de Beaumont / Cassanette"/>
    <s v="Marché communal de Beaumont"/>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60"/>
    <n v="12"/>
    <s v=""/>
    <s v="NA"/>
    <n v="12"/>
  </r>
  <r>
    <s v="2021-07-27"/>
    <x v="10"/>
    <x v="10"/>
    <s v="MSA01"/>
    <x v="6"/>
    <x v="12"/>
    <x v="13"/>
    <s v="Centre-ville de Beaumont / Cassanette"/>
    <s v="Marché communal de Beaumont"/>
    <x v="0"/>
    <s v="Enquête auprès d'un marchand"/>
    <s v="Homme"/>
    <s v=""/>
    <s v=""/>
    <s v="Détaillant mobile"/>
    <s v=""/>
    <s v="Charbon de bois"/>
    <n v="0"/>
    <n v="0"/>
    <n v="0"/>
    <n v="0"/>
    <n v="0"/>
    <n v="1"/>
    <n v="0"/>
    <s v="charbon"/>
    <s v="Charbon de bois"/>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Non"/>
    <s v=""/>
    <s v=""/>
    <s v=""/>
    <s v=""/>
    <s v=""/>
    <s v=""/>
    <s v=""/>
    <s v=""/>
    <s v="Augmentation des prix"/>
    <n v="0"/>
    <n v="0"/>
    <n v="1"/>
    <n v="0"/>
    <n v="0"/>
    <n v="0"/>
    <n v="0"/>
    <n v="0"/>
    <s v=""/>
    <s v="Oui"/>
    <s v=""/>
    <s v="Charbon de bois"/>
    <n v="0"/>
    <n v="0"/>
    <n v="0"/>
    <n v="0"/>
    <n v="0"/>
    <n v="1"/>
    <n v="0"/>
    <s v=""/>
    <s v=""/>
    <s v=""/>
    <s v=""/>
    <s v=""/>
    <s v=""/>
    <s v=""/>
    <s v=""/>
    <s v=""/>
    <s v=""/>
    <s v=""/>
    <s v=""/>
    <s v=""/>
    <s v=""/>
    <s v=""/>
    <s v=""/>
    <s v=""/>
    <s v=""/>
    <s v=""/>
    <s v=""/>
    <s v=""/>
    <s v=""/>
    <s v=""/>
  </r>
  <r>
    <s v="2021-07-27"/>
    <x v="10"/>
    <x v="10"/>
    <s v="MSA01"/>
    <x v="6"/>
    <x v="12"/>
    <x v="13"/>
    <s v="Centre-ville de Beaumont / Cassanette"/>
    <s v="Marché communal de Beaumont"/>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Il n'y a pas d'autres options dans ma zone"/>
    <s v=""/>
    <s v="Moins de 15 min au total"/>
    <s v="gros bidon de 5 gallons (18,9 L)"/>
    <s v="5gal"/>
    <s v="bidon ki vo 5 galon (18,9L)"/>
    <s v=""/>
    <s v=""/>
    <s v=""/>
    <s v=""/>
    <s v=""/>
    <n v="65"/>
    <n v="13"/>
    <s v=""/>
    <s v="NA"/>
    <n v="13"/>
  </r>
  <r>
    <s v="2021-07-27"/>
    <x v="10"/>
    <x v="10"/>
    <s v="MSA01"/>
    <x v="6"/>
    <x v="12"/>
    <x v="13"/>
    <s v="Centre-ville de Beaumont / Cassanette"/>
    <s v="Marché communal de Beaumont"/>
    <x v="0"/>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60"/>
    <n v="12"/>
    <s v=""/>
    <s v="NA"/>
    <n v="12"/>
  </r>
  <r>
    <s v="2021-07-27"/>
    <x v="10"/>
    <x v="10"/>
    <s v="MSA01"/>
    <x v="6"/>
    <x v="12"/>
    <x v="13"/>
    <s v="Centre-ville de Beaumont / Cassanette"/>
    <s v="Marché communal de Beaumont"/>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65"/>
    <n v="13"/>
    <s v=""/>
    <s v="NA"/>
    <n v="13"/>
  </r>
  <r>
    <s v="2021-07-27"/>
    <x v="10"/>
    <x v="10"/>
    <s v="MSA01"/>
    <x v="6"/>
    <x v="12"/>
    <x v="13"/>
    <s v="Centre-ville de Beaumont / Cassanette"/>
    <s v="Marché communal de Beaumont"/>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60"/>
    <n v="12"/>
    <s v=""/>
    <s v="NA"/>
    <n v="12"/>
  </r>
  <r>
    <s v="2021-07-27"/>
    <x v="10"/>
    <x v="10"/>
    <s v="MSA01"/>
    <x v="6"/>
    <x v="12"/>
    <x v="13"/>
    <s v="Centre-ville de Beaumont / Cassanette"/>
    <s v="Marché communal de Beaumont"/>
    <x v="0"/>
    <s v="Enquête auprès d'un marchand"/>
    <s v="Homme"/>
    <s v=""/>
    <s v=""/>
    <s v="Détaillant mobile"/>
    <s v=""/>
    <s v="Charbon de bois"/>
    <n v="0"/>
    <n v="0"/>
    <n v="0"/>
    <n v="0"/>
    <n v="0"/>
    <n v="1"/>
    <n v="0"/>
    <s v="charbon"/>
    <s v="Charbon de bois"/>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Non"/>
    <s v=""/>
    <s v=""/>
    <s v=""/>
    <s v=""/>
    <s v=""/>
    <s v=""/>
    <s v=""/>
    <s v=""/>
    <s v="Augmentation des prix"/>
    <n v="0"/>
    <n v="0"/>
    <n v="1"/>
    <n v="0"/>
    <n v="0"/>
    <n v="0"/>
    <n v="0"/>
    <n v="0"/>
    <s v=""/>
    <s v="Oui"/>
    <s v=""/>
    <s v="Charbon de bois"/>
    <n v="0"/>
    <n v="0"/>
    <n v="0"/>
    <n v="0"/>
    <n v="0"/>
    <n v="1"/>
    <n v="0"/>
    <s v=""/>
    <s v=""/>
    <s v=""/>
    <s v=""/>
    <s v=""/>
    <s v=""/>
    <s v=""/>
    <s v=""/>
    <s v=""/>
    <s v=""/>
    <s v=""/>
    <s v=""/>
    <s v=""/>
    <s v=""/>
    <s v=""/>
    <s v=""/>
    <s v=""/>
    <s v=""/>
    <s v=""/>
    <s v=""/>
    <s v=""/>
    <s v=""/>
    <s v=""/>
  </r>
  <r>
    <s v="2021-07-27"/>
    <x v="10"/>
    <x v="10"/>
    <s v="MSA01"/>
    <x v="6"/>
    <x v="12"/>
    <x v="13"/>
    <s v="Centre-ville de Beaumont / Cassanette"/>
    <s v="Marché communal de Beaumont"/>
    <x v="0"/>
    <s v="Enquête auprès d'un marchand"/>
    <s v="Femme"/>
    <s v=""/>
    <s v=""/>
    <s v="Détaillant mobile"/>
    <s v=""/>
    <s v="Charbon de bois"/>
    <n v="0"/>
    <n v="0"/>
    <n v="0"/>
    <n v="0"/>
    <n v="0"/>
    <n v="1"/>
    <n v="0"/>
    <s v="charbon"/>
    <s v="Charbon de bois"/>
    <s v="En espèces (Gourde)"/>
    <n v="1"/>
    <n v="0"/>
    <n v="0"/>
    <n v="0"/>
    <n v="0"/>
    <n v="0"/>
    <n v="0"/>
    <n v="0"/>
    <n v="0"/>
    <n v="0"/>
    <s v=""/>
    <s v="Non, il n'y a pas eu de variation"/>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Non"/>
    <s v=""/>
    <s v=""/>
    <s v=""/>
    <s v=""/>
    <s v=""/>
    <s v=""/>
    <s v=""/>
    <s v=""/>
    <s v="Difficultés pour se réapprovisionner en marchandises Augmentation des prix"/>
    <n v="0"/>
    <n v="0"/>
    <n v="1"/>
    <n v="1"/>
    <n v="0"/>
    <n v="0"/>
    <n v="0"/>
    <n v="0"/>
    <s v=""/>
    <s v="Oui"/>
    <s v=""/>
    <s v="Charbon de bois"/>
    <n v="0"/>
    <n v="0"/>
    <n v="0"/>
    <n v="0"/>
    <n v="0"/>
    <n v="1"/>
    <n v="0"/>
    <s v=""/>
    <s v=""/>
    <s v=""/>
    <s v=""/>
    <s v=""/>
    <s v=""/>
    <s v=""/>
    <s v=""/>
    <s v=""/>
    <s v=""/>
    <s v=""/>
    <s v=""/>
    <s v=""/>
    <s v=""/>
    <s v=""/>
    <s v=""/>
    <s v=""/>
    <s v=""/>
    <s v=""/>
    <s v=""/>
    <s v=""/>
    <s v=""/>
    <s v=""/>
  </r>
  <r>
    <s v="2021-07-27"/>
    <x v="10"/>
    <x v="10"/>
    <s v="LFP84"/>
    <x v="6"/>
    <x v="12"/>
    <x v="13"/>
    <s v="Centre-ville de Beaumont / Cassanette"/>
    <s v="Marché communal de Beaumont"/>
    <x v="0"/>
    <s v="Enquête auprès d'un marchand"/>
    <s v="Femme"/>
    <s v=""/>
    <s v=""/>
    <s v="Détaillant sur une table"/>
    <s v=""/>
    <s v="Produits d'hygiène et assainissement Couverture"/>
    <n v="0"/>
    <n v="1"/>
    <n v="1"/>
    <n v="0"/>
    <n v="0"/>
    <n v="0"/>
    <n v="0"/>
    <s v="wash"/>
    <s v="Produits d'hygiène et assainissement"/>
    <s v="En espèces (Gourde) A crédit partiel"/>
    <n v="1"/>
    <n v="0"/>
    <n v="0"/>
    <n v="0"/>
    <n v="1"/>
    <n v="0"/>
    <n v="0"/>
    <n v="0"/>
    <n v="0"/>
    <n v="0"/>
    <s v=""/>
    <s v="Je ne sais pas / Je ne souhaite pas répondre"/>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en grain (nettoyage) Savon pour se laver"/>
    <n v="1"/>
    <n v="1"/>
    <n v="1"/>
    <n v="1"/>
    <n v="1"/>
    <n v="0"/>
    <n v="1"/>
    <n v="1"/>
    <n v="0"/>
    <s v="Non"/>
    <s v=""/>
    <s v=""/>
    <n v="180"/>
    <n v="30"/>
    <n v="12.5"/>
    <n v="12.5"/>
    <s v="Non"/>
    <n v="20"/>
    <s v="Oui"/>
    <n v="25"/>
    <s v="Oui"/>
    <s v=""/>
    <s v=""/>
    <s v=""/>
    <s v=""/>
    <s v=""/>
    <s v=""/>
    <s v=""/>
    <s v=""/>
    <s v=""/>
    <s v=""/>
    <s v=""/>
    <s v="Oui"/>
    <n v="35"/>
    <s v=""/>
    <s v=""/>
    <n v="35"/>
    <s v="Oui"/>
    <s v="Non"/>
    <s v=""/>
    <n v="150"/>
    <n v="75"/>
    <n v="42.5"/>
    <s v="Non"/>
    <s v="Oui"/>
    <n v="115"/>
    <s v=""/>
    <s v=""/>
    <s v=""/>
    <s v=""/>
    <s v="Oui"/>
    <s v="Oui"/>
    <s v=""/>
    <n v="5"/>
    <s v=""/>
    <s v=""/>
    <s v=""/>
    <s v=""/>
    <s v=""/>
    <s v=""/>
    <s v="Oui"/>
    <s v="NA"/>
    <n v="5"/>
    <s v="Non"/>
    <s v=""/>
    <s v=""/>
    <s v=""/>
    <s v=""/>
    <s v=""/>
    <s v=""/>
    <s v=""/>
    <s v=""/>
    <s v=""/>
    <s v=""/>
    <s v=""/>
    <s v=""/>
    <s v=""/>
    <s v=""/>
    <s v=""/>
    <s v=""/>
    <s v=""/>
    <s v=""/>
    <s v=""/>
    <s v=""/>
    <s v=""/>
    <s v=""/>
    <s v=""/>
    <s v=""/>
    <s v=""/>
    <s v="Non"/>
    <s v="Non"/>
    <s v="Oui"/>
    <s v="Ouest"/>
    <s v="Différent"/>
    <s v="Port-au-Prince"/>
    <s v="Différent"/>
    <s v="Oui"/>
    <n v="1000"/>
    <s v=""/>
    <s v=""/>
    <s v=""/>
    <s v=""/>
    <s v=""/>
    <s v=""/>
    <s v=""/>
    <s v=""/>
    <s v=""/>
    <s v=""/>
    <s v=""/>
    <s v=""/>
    <s v=""/>
    <s v=""/>
    <s v=""/>
    <s v=""/>
    <s v=""/>
    <s v=""/>
    <s v=""/>
    <s v=""/>
    <s v=""/>
    <s v=""/>
    <s v=""/>
    <s v=""/>
    <s v=""/>
    <s v=""/>
    <s v=""/>
    <s v=""/>
    <s v=""/>
    <s v=""/>
    <s v=""/>
    <s v=""/>
    <s v=""/>
    <s v=""/>
    <s v=""/>
    <s v="Non"/>
    <s v=""/>
    <s v=""/>
    <s v=""/>
    <s v=""/>
    <s v=""/>
    <s v=""/>
    <s v=""/>
    <s v=""/>
    <s v="Risques de vols ou pillages"/>
    <n v="1"/>
    <n v="0"/>
    <n v="0"/>
    <n v="0"/>
    <n v="0"/>
    <n v="0"/>
    <n v="0"/>
    <n v="0"/>
    <s v=""/>
    <s v="Oui"/>
    <s v=""/>
    <s v="Produits d'hygiène et assainissement"/>
    <n v="0"/>
    <n v="1"/>
    <n v="0"/>
    <n v="0"/>
    <n v="0"/>
    <n v="0"/>
    <n v="0"/>
    <s v=""/>
    <s v=""/>
    <s v=""/>
    <s v=""/>
    <s v=""/>
    <s v=""/>
    <s v=""/>
    <s v=""/>
    <s v=""/>
    <s v=""/>
    <s v=""/>
    <s v=""/>
    <s v=""/>
    <s v=""/>
    <s v=""/>
    <s v=""/>
    <s v=""/>
    <s v=""/>
    <s v=""/>
    <s v=""/>
    <s v=""/>
    <s v=""/>
    <s v=""/>
  </r>
  <r>
    <s v="2021-07-27"/>
    <x v="10"/>
    <x v="10"/>
    <s v="MSA01"/>
    <x v="6"/>
    <x v="12"/>
    <x v="13"/>
    <s v="Centre-ville de Beaumont / Cassanette"/>
    <s v="Marché communal de Beaumont"/>
    <x v="0"/>
    <s v="Enquête auprès d'un marchand"/>
    <s v="Femme"/>
    <s v=""/>
    <s v=""/>
    <s v="Détaillant mobile"/>
    <s v=""/>
    <s v="Charbon de bois"/>
    <n v="0"/>
    <n v="0"/>
    <n v="0"/>
    <n v="0"/>
    <n v="0"/>
    <n v="1"/>
    <n v="0"/>
    <s v="charbon"/>
    <s v="Charbon de bois"/>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Non"/>
    <s v=""/>
    <s v=""/>
    <s v=""/>
    <s v=""/>
    <s v=""/>
    <s v=""/>
    <s v=""/>
    <s v=""/>
    <s v="Augmentation des prix Difficultés pour se réapprovisionner en marchandises"/>
    <n v="0"/>
    <n v="0"/>
    <n v="1"/>
    <n v="1"/>
    <n v="0"/>
    <n v="0"/>
    <n v="0"/>
    <n v="0"/>
    <s v=""/>
    <s v="Non"/>
    <s v=""/>
    <s v=""/>
    <s v=""/>
    <s v=""/>
    <s v=""/>
    <s v=""/>
    <s v=""/>
    <s v=""/>
    <s v=""/>
    <s v=""/>
    <s v=""/>
    <s v=""/>
    <s v=""/>
    <s v=""/>
    <s v=""/>
    <s v=""/>
    <s v=""/>
    <s v=""/>
    <s v=""/>
    <s v=""/>
    <s v=""/>
    <s v=""/>
    <s v=""/>
    <s v=""/>
    <s v=""/>
    <s v=""/>
    <s v=""/>
    <s v=""/>
    <s v=""/>
    <s v=""/>
    <s v=""/>
    <s v=""/>
  </r>
  <r>
    <s v="2021-07-27"/>
    <x v="10"/>
    <x v="10"/>
    <s v="MSA01"/>
    <x v="6"/>
    <x v="12"/>
    <x v="13"/>
    <s v="Centre-ville de Beaumont / Cassanette"/>
    <s v="Marché communal de Beaumont"/>
    <x v="0"/>
    <s v="Enquête auprès d'un marchand"/>
    <s v="Femme"/>
    <s v=""/>
    <s v=""/>
    <s v="Détaillant sur une table"/>
    <s v=""/>
    <s v="Nourriture"/>
    <n v="1"/>
    <n v="0"/>
    <n v="0"/>
    <n v="0"/>
    <n v="0"/>
    <n v="0"/>
    <n v="0"/>
    <s v="nourriture"/>
    <s v="Nourriture "/>
    <s v="En espèces (Gourde)"/>
    <n v="1"/>
    <n v="0"/>
    <n v="0"/>
    <n v="0"/>
    <n v="0"/>
    <n v="0"/>
    <n v="0"/>
    <n v="0"/>
    <n v="0"/>
    <n v="0"/>
    <s v=""/>
    <s v="Non, il n'y a pas eu de variation"/>
    <s v="Entre 21 et 60"/>
    <s v="Farine de blé blanche Riz Maïs (moulu) Sucre Haricot noir Haricot rouge Huile végétale"/>
    <n v="1"/>
    <n v="1"/>
    <n v="1"/>
    <n v="1"/>
    <n v="1"/>
    <n v="1"/>
    <n v="1"/>
    <n v="0"/>
    <s v="Oui je connais le prix de mes produits en grosse marmite"/>
    <n v="100"/>
    <s v="Non"/>
    <n v="250"/>
    <n v="96.153846153846104"/>
    <s v="Oui"/>
    <n v="280"/>
    <n v="121.739130434782"/>
    <s v="Oui"/>
    <n v="240"/>
    <n v="82.758620689655103"/>
    <s v="Oui"/>
    <n v="400"/>
    <n v="166.666666666666"/>
    <s v="Non"/>
    <n v="525"/>
    <n v="218.75"/>
    <s v="Non"/>
    <s v="Bidon/Bouteille fermée."/>
    <s v="Oui"/>
    <n v="700"/>
    <s v=""/>
    <s v=""/>
    <s v=""/>
    <s v=""/>
    <s v=""/>
    <s v=""/>
    <s v="NA"/>
    <n v="700"/>
    <s v="Oui"/>
    <s v="Non"/>
    <s v=""/>
    <s v=""/>
    <s v=""/>
    <s v=""/>
    <s v=""/>
    <s v=""/>
    <s v=""/>
    <s v=""/>
    <s v=""/>
    <s v=""/>
    <s v=""/>
    <s v=""/>
    <s v=""/>
    <s v=""/>
    <s v=""/>
    <s v=""/>
    <s v=""/>
    <s v=""/>
    <s v=""/>
    <s v=""/>
    <s v=""/>
    <s v=""/>
    <s v=""/>
    <s v=""/>
    <s v=""/>
    <s v="Non"/>
    <s v="Oui"/>
    <s v="Oui"/>
    <s v="Grand'Anse"/>
    <s v="Meme"/>
    <s v="Beaumont"/>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Difficultés pour se réapprovisionner en marchandises"/>
    <n v="0"/>
    <n v="0"/>
    <n v="0"/>
    <n v="1"/>
    <n v="0"/>
    <n v="0"/>
    <n v="0"/>
    <n v="0"/>
    <s v=""/>
    <s v="Oui"/>
    <s v=""/>
    <s v="Nourriture"/>
    <n v="1"/>
    <n v="0"/>
    <n v="0"/>
    <n v="0"/>
    <n v="0"/>
    <n v="0"/>
    <n v="0"/>
    <s v=""/>
    <s v=""/>
    <s v=""/>
    <s v=""/>
    <s v=""/>
    <s v=""/>
    <s v=""/>
    <s v=""/>
    <s v=""/>
    <s v=""/>
    <s v=""/>
    <s v=""/>
    <s v=""/>
    <s v=""/>
    <s v=""/>
    <s v=""/>
    <s v=""/>
    <s v=""/>
    <s v=""/>
    <s v=""/>
    <s v=""/>
    <s v=""/>
    <s v=""/>
  </r>
  <r>
    <s v="2021-07-27"/>
    <x v="10"/>
    <x v="10"/>
    <s v="LFP84"/>
    <x v="6"/>
    <x v="12"/>
    <x v="13"/>
    <s v="Centre-ville de Beaumont / Cassanette"/>
    <s v="Marché communal de Beaumont"/>
    <x v="0"/>
    <s v="Enquête auprès d'un marchand"/>
    <s v="Femme"/>
    <s v=""/>
    <s v=""/>
    <s v="Détaillant sur une table"/>
    <s v=""/>
    <s v="Produits d'hygiène et assainissement Couverture"/>
    <n v="0"/>
    <n v="1"/>
    <n v="1"/>
    <n v="0"/>
    <n v="0"/>
    <n v="0"/>
    <n v="0"/>
    <s v="wash"/>
    <s v="Produits d'hygiène et assainissement"/>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en grain (nettoyage) Savon pour se laver"/>
    <n v="1"/>
    <n v="1"/>
    <n v="1"/>
    <n v="1"/>
    <n v="1"/>
    <n v="0"/>
    <n v="1"/>
    <n v="1"/>
    <n v="0"/>
    <s v="Non"/>
    <s v=""/>
    <s v=""/>
    <n v="180"/>
    <n v="30"/>
    <n v="12.5"/>
    <n v="12.5"/>
    <s v="Non"/>
    <n v="25"/>
    <s v="Non"/>
    <n v="30"/>
    <s v="Oui"/>
    <s v=""/>
    <s v=""/>
    <s v=""/>
    <s v=""/>
    <s v=""/>
    <s v=""/>
    <s v=""/>
    <s v=""/>
    <s v=""/>
    <s v=""/>
    <s v=""/>
    <s v="Oui"/>
    <n v="35"/>
    <s v=""/>
    <s v=""/>
    <n v="35"/>
    <s v="Oui"/>
    <s v="Non"/>
    <s v=""/>
    <n v="140"/>
    <n v="80"/>
    <n v="48.571428571428498"/>
    <s v="Oui"/>
    <s v="Oui"/>
    <n v="125"/>
    <s v=""/>
    <s v=""/>
    <s v=""/>
    <s v=""/>
    <s v="Oui"/>
    <s v="Oui"/>
    <s v=""/>
    <n v="5"/>
    <s v=""/>
    <s v=""/>
    <s v=""/>
    <s v=""/>
    <s v=""/>
    <s v=""/>
    <s v="Oui"/>
    <s v="NA"/>
    <n v="5"/>
    <s v="Non"/>
    <s v=""/>
    <s v=""/>
    <s v=""/>
    <s v=""/>
    <s v=""/>
    <s v=""/>
    <s v=""/>
    <s v=""/>
    <s v=""/>
    <s v=""/>
    <s v=""/>
    <s v=""/>
    <s v=""/>
    <s v=""/>
    <s v=""/>
    <s v=""/>
    <s v=""/>
    <s v=""/>
    <s v=""/>
    <s v=""/>
    <s v=""/>
    <s v=""/>
    <s v=""/>
    <s v=""/>
    <s v=""/>
    <s v="Non"/>
    <s v="Non"/>
    <s v="Oui"/>
    <s v="Ouest"/>
    <s v="Différent"/>
    <s v="Port-au-Prince"/>
    <s v="Différent"/>
    <s v="Oui"/>
    <n v="750"/>
    <s v=""/>
    <s v=""/>
    <s v=""/>
    <s v=""/>
    <s v=""/>
    <s v=""/>
    <s v=""/>
    <s v=""/>
    <s v=""/>
    <s v=""/>
    <s v=""/>
    <s v=""/>
    <s v=""/>
    <s v=""/>
    <s v=""/>
    <s v=""/>
    <s v=""/>
    <s v=""/>
    <s v=""/>
    <s v=""/>
    <s v=""/>
    <s v=""/>
    <s v=""/>
    <s v=""/>
    <s v=""/>
    <s v=""/>
    <s v=""/>
    <s v=""/>
    <s v=""/>
    <s v=""/>
    <s v=""/>
    <s v=""/>
    <s v=""/>
    <s v=""/>
    <s v=""/>
    <s v="Non"/>
    <s v=""/>
    <s v=""/>
    <s v=""/>
    <s v=""/>
    <s v=""/>
    <s v=""/>
    <s v=""/>
    <s v=""/>
    <s v="Risques de vols ou pillages"/>
    <n v="1"/>
    <n v="0"/>
    <n v="0"/>
    <n v="0"/>
    <n v="0"/>
    <n v="0"/>
    <n v="0"/>
    <n v="0"/>
    <s v=""/>
    <s v="Non"/>
    <s v=""/>
    <s v=""/>
    <s v=""/>
    <s v=""/>
    <s v=""/>
    <s v=""/>
    <s v=""/>
    <s v=""/>
    <s v=""/>
    <s v=""/>
    <s v=""/>
    <s v=""/>
    <s v=""/>
    <s v=""/>
    <s v=""/>
    <s v=""/>
    <s v=""/>
    <s v=""/>
    <s v=""/>
    <s v=""/>
    <s v=""/>
    <s v=""/>
    <s v=""/>
    <s v=""/>
    <s v=""/>
    <s v=""/>
    <s v=""/>
    <s v=""/>
    <s v=""/>
    <s v=""/>
    <s v=""/>
    <s v=""/>
  </r>
  <r>
    <s v="2021-07-27"/>
    <x v="10"/>
    <x v="10"/>
    <s v="MSA01"/>
    <x v="6"/>
    <x v="12"/>
    <x v="13"/>
    <s v="Centre-ville de Beaumont / Cassanette"/>
    <s v="Marché communal de Beaumont"/>
    <x v="0"/>
    <s v="Enquête auprès d'un marchand"/>
    <s v="Femme"/>
    <s v=""/>
    <s v=""/>
    <s v="Détaillant sur une table"/>
    <s v=""/>
    <s v="Nourriture"/>
    <n v="1"/>
    <n v="0"/>
    <n v="0"/>
    <n v="0"/>
    <n v="0"/>
    <n v="0"/>
    <n v="0"/>
    <s v="nourriture"/>
    <s v="Nourriture "/>
    <s v="En espèces (Gourde)"/>
    <n v="1"/>
    <n v="0"/>
    <n v="0"/>
    <n v="0"/>
    <n v="0"/>
    <n v="0"/>
    <n v="0"/>
    <n v="0"/>
    <n v="0"/>
    <n v="0"/>
    <s v=""/>
    <s v="Oui, il y a moins de commerçants par rapport au mois passé"/>
    <s v="Entre 21 et 60"/>
    <s v="Farine de blé blanche Riz Maïs (moulu) Sucre Haricot noir Haricot rouge Huile végétale"/>
    <n v="1"/>
    <n v="1"/>
    <n v="1"/>
    <n v="1"/>
    <n v="1"/>
    <n v="1"/>
    <n v="1"/>
    <n v="0"/>
    <s v="Oui je connais le prix de mes produits en grosse marmite"/>
    <n v="100"/>
    <s v="Oui"/>
    <n v="275"/>
    <n v="105.76923076923001"/>
    <s v="Oui"/>
    <n v="260"/>
    <n v="113.04347826086899"/>
    <s v="Oui"/>
    <n v="250"/>
    <n v="86.2068965517241"/>
    <s v="Oui"/>
    <n v="425"/>
    <n v="177.083333333333"/>
    <s v="Non"/>
    <n v="500"/>
    <n v="208.333333333333"/>
    <s v="Non"/>
    <s v="Bidon/Bouteille fermée."/>
    <s v="Oui"/>
    <n v="700"/>
    <s v=""/>
    <s v=""/>
    <s v=""/>
    <s v=""/>
    <s v=""/>
    <s v=""/>
    <s v="NA"/>
    <n v="700"/>
    <s v="Oui"/>
    <s v="Non"/>
    <s v=""/>
    <s v=""/>
    <s v=""/>
    <s v=""/>
    <s v=""/>
    <s v=""/>
    <s v=""/>
    <s v=""/>
    <s v=""/>
    <s v=""/>
    <s v=""/>
    <s v=""/>
    <s v=""/>
    <s v=""/>
    <s v=""/>
    <s v=""/>
    <s v=""/>
    <s v=""/>
    <s v=""/>
    <s v=""/>
    <s v=""/>
    <s v=""/>
    <s v=""/>
    <s v=""/>
    <s v=""/>
    <s v="Oui"/>
    <s v="Oui"/>
    <s v="Oui"/>
    <s v="Grand'Anse"/>
    <s v="Meme"/>
    <s v="Beaumont"/>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Augmentation des prix Difficultés pour se réapprovisionner en marchandises"/>
    <n v="0"/>
    <n v="0"/>
    <n v="1"/>
    <n v="1"/>
    <n v="0"/>
    <n v="0"/>
    <n v="0"/>
    <n v="0"/>
    <s v=""/>
    <s v="Oui"/>
    <s v=""/>
    <s v="Nourriture"/>
    <n v="1"/>
    <n v="0"/>
    <n v="0"/>
    <n v="0"/>
    <n v="0"/>
    <n v="0"/>
    <n v="0"/>
    <s v=""/>
    <s v=""/>
    <s v=""/>
    <s v=""/>
    <s v=""/>
    <s v=""/>
    <s v=""/>
    <s v=""/>
    <s v=""/>
    <s v=""/>
    <s v=""/>
    <s v=""/>
    <s v=""/>
    <s v=""/>
    <s v=""/>
    <s v=""/>
    <s v=""/>
    <s v=""/>
    <s v=""/>
    <s v=""/>
    <s v=""/>
    <s v=""/>
    <s v=""/>
  </r>
  <r>
    <s v="2021-07-27"/>
    <x v="10"/>
    <x v="10"/>
    <s v="LFP84"/>
    <x v="6"/>
    <x v="12"/>
    <x v="13"/>
    <s v="Centre-ville de Beaumont / Cassanette"/>
    <s v="Marché communal de Beaumont"/>
    <x v="0"/>
    <s v="Enquête auprès d'un marchand"/>
    <s v="Femme"/>
    <s v=""/>
    <s v=""/>
    <s v="Détaillant sur une table"/>
    <s v=""/>
    <s v="Produits d'hygiène et assainissement Couverture"/>
    <n v="0"/>
    <n v="1"/>
    <n v="1"/>
    <n v="0"/>
    <n v="0"/>
    <n v="0"/>
    <n v="0"/>
    <s v="wash"/>
    <s v="Produits d'hygiène et assainissement"/>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en grain (nettoyage) Savon pour se laver"/>
    <n v="1"/>
    <n v="1"/>
    <n v="1"/>
    <n v="1"/>
    <n v="1"/>
    <n v="0"/>
    <n v="1"/>
    <n v="1"/>
    <n v="0"/>
    <s v="Non"/>
    <s v=""/>
    <s v=""/>
    <n v="180"/>
    <n v="35"/>
    <n v="14.5833333333333"/>
    <n v="14.5833333333333"/>
    <s v="Non"/>
    <n v="15"/>
    <s v="Oui"/>
    <n v="25"/>
    <s v="Oui"/>
    <s v=""/>
    <s v=""/>
    <s v=""/>
    <s v=""/>
    <s v=""/>
    <s v=""/>
    <s v=""/>
    <s v=""/>
    <s v=""/>
    <s v=""/>
    <s v=""/>
    <s v="Oui"/>
    <n v="50"/>
    <s v=""/>
    <s v=""/>
    <s v=""/>
    <s v="Oui"/>
    <s v="Non"/>
    <s v=""/>
    <n v="150"/>
    <n v="75"/>
    <n v="42.5"/>
    <s v="Oui"/>
    <s v="Oui"/>
    <n v="125"/>
    <s v=""/>
    <s v=""/>
    <s v=""/>
    <s v=""/>
    <s v="Non"/>
    <s v="Oui"/>
    <s v=""/>
    <n v="5"/>
    <s v=""/>
    <s v=""/>
    <s v=""/>
    <s v=""/>
    <s v=""/>
    <s v=""/>
    <s v="Oui"/>
    <s v="NA"/>
    <n v="5"/>
    <s v="Non"/>
    <s v=""/>
    <s v=""/>
    <s v=""/>
    <s v=""/>
    <s v=""/>
    <s v=""/>
    <s v=""/>
    <s v=""/>
    <s v=""/>
    <s v=""/>
    <s v=""/>
    <s v=""/>
    <s v=""/>
    <s v=""/>
    <s v=""/>
    <s v=""/>
    <s v=""/>
    <s v=""/>
    <s v=""/>
    <s v=""/>
    <s v=""/>
    <s v=""/>
    <s v=""/>
    <s v=""/>
    <s v=""/>
    <s v="Non"/>
    <s v="Non"/>
    <s v="Oui"/>
    <s v="Ouest"/>
    <s v="Différent"/>
    <s v="Port-au-Prince"/>
    <s v="Différent"/>
    <s v="Oui"/>
    <n v="600"/>
    <s v=""/>
    <s v=""/>
    <s v=""/>
    <s v=""/>
    <s v=""/>
    <s v=""/>
    <s v=""/>
    <s v=""/>
    <s v=""/>
    <s v=""/>
    <s v=""/>
    <s v=""/>
    <s v=""/>
    <s v=""/>
    <s v=""/>
    <s v=""/>
    <s v=""/>
    <s v=""/>
    <s v=""/>
    <s v=""/>
    <s v=""/>
    <s v=""/>
    <s v=""/>
    <s v=""/>
    <s v=""/>
    <s v=""/>
    <s v=""/>
    <s v=""/>
    <s v=""/>
    <s v=""/>
    <s v=""/>
    <s v=""/>
    <s v=""/>
    <s v=""/>
    <s v=""/>
    <s v="Non"/>
    <s v=""/>
    <s v=""/>
    <s v=""/>
    <s v=""/>
    <s v=""/>
    <s v=""/>
    <s v=""/>
    <s v=""/>
    <s v="Augmentation des prix"/>
    <n v="0"/>
    <n v="0"/>
    <n v="1"/>
    <n v="0"/>
    <n v="0"/>
    <n v="0"/>
    <n v="0"/>
    <n v="0"/>
    <s v=""/>
    <s v="Non"/>
    <s v=""/>
    <s v=""/>
    <s v=""/>
    <s v=""/>
    <s v=""/>
    <s v=""/>
    <s v=""/>
    <s v=""/>
    <s v=""/>
    <s v=""/>
    <s v=""/>
    <s v=""/>
    <s v=""/>
    <s v=""/>
    <s v=""/>
    <s v=""/>
    <s v=""/>
    <s v=""/>
    <s v=""/>
    <s v=""/>
    <s v=""/>
    <s v=""/>
    <s v=""/>
    <s v=""/>
    <s v=""/>
    <s v=""/>
    <s v=""/>
    <s v=""/>
    <s v=""/>
    <s v=""/>
    <s v=""/>
    <s v=""/>
  </r>
  <r>
    <s v="2021-07-27"/>
    <x v="10"/>
    <x v="10"/>
    <s v="MSA01"/>
    <x v="6"/>
    <x v="12"/>
    <x v="13"/>
    <s v="Centre-ville de Beaumont / Cassanette"/>
    <s v="Marché communal de Beaumont"/>
    <x v="0"/>
    <s v="Enquête auprès d'un marchand"/>
    <s v="Femme"/>
    <s v=""/>
    <s v=""/>
    <s v="Détaillant sur une table"/>
    <s v=""/>
    <s v="Nourriture"/>
    <n v="1"/>
    <n v="0"/>
    <n v="0"/>
    <n v="0"/>
    <n v="0"/>
    <n v="0"/>
    <n v="0"/>
    <s v="nourriture"/>
    <s v="Nourriture "/>
    <s v="En espèces (Gourde)"/>
    <n v="1"/>
    <n v="0"/>
    <n v="0"/>
    <n v="0"/>
    <n v="0"/>
    <n v="0"/>
    <n v="0"/>
    <n v="0"/>
    <n v="0"/>
    <n v="0"/>
    <s v=""/>
    <s v="Non, il n'y a pas eu de variation"/>
    <s v="Entre 21 et 60"/>
    <s v="Farine de blé blanche Riz Maïs (moulu) Sucre Haricot noir Haricot rouge Huile végétale"/>
    <n v="1"/>
    <n v="1"/>
    <n v="1"/>
    <n v="1"/>
    <n v="1"/>
    <n v="1"/>
    <n v="1"/>
    <n v="0"/>
    <s v="Oui je connais le prix de mes produits en grosse marmite"/>
    <n v="100"/>
    <s v="Oui"/>
    <n v="250"/>
    <n v="96.153846153846104"/>
    <s v="Oui"/>
    <n v="280"/>
    <n v="121.739130434782"/>
    <s v="Oui"/>
    <n v="250"/>
    <n v="86.2068965517241"/>
    <s v="Oui"/>
    <n v="400"/>
    <n v="166.666666666666"/>
    <s v="Non"/>
    <n v="500"/>
    <n v="208.333333333333"/>
    <s v="Non"/>
    <s v="Bidon/Bouteille fermée."/>
    <s v="Oui"/>
    <n v="700"/>
    <s v=""/>
    <s v=""/>
    <s v=""/>
    <s v=""/>
    <s v=""/>
    <s v=""/>
    <s v="NA"/>
    <n v="700"/>
    <s v="Oui"/>
    <s v="Non"/>
    <s v=""/>
    <s v=""/>
    <s v=""/>
    <s v=""/>
    <s v=""/>
    <s v=""/>
    <s v=""/>
    <s v=""/>
    <s v=""/>
    <s v=""/>
    <s v=""/>
    <s v=""/>
    <s v=""/>
    <s v=""/>
    <s v=""/>
    <s v=""/>
    <s v=""/>
    <s v=""/>
    <s v=""/>
    <s v=""/>
    <s v=""/>
    <s v=""/>
    <s v=""/>
    <s v=""/>
    <s v=""/>
    <s v="Oui"/>
    <s v="Oui"/>
    <s v="Oui"/>
    <s v="Grand'Anse"/>
    <s v="Meme"/>
    <s v="Beaumont"/>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Augmentation des prix"/>
    <n v="0"/>
    <n v="0"/>
    <n v="1"/>
    <n v="0"/>
    <n v="0"/>
    <n v="0"/>
    <n v="0"/>
    <n v="0"/>
    <s v=""/>
    <s v="Oui"/>
    <s v=""/>
    <s v="Nourriture"/>
    <n v="1"/>
    <n v="0"/>
    <n v="0"/>
    <n v="0"/>
    <n v="0"/>
    <n v="0"/>
    <n v="0"/>
    <s v=""/>
    <s v=""/>
    <s v=""/>
    <s v=""/>
    <s v=""/>
    <s v=""/>
    <s v=""/>
    <s v=""/>
    <s v=""/>
    <s v=""/>
    <s v=""/>
    <s v=""/>
    <s v=""/>
    <s v=""/>
    <s v=""/>
    <s v=""/>
    <s v=""/>
    <s v=""/>
    <s v=""/>
    <s v=""/>
    <s v=""/>
    <s v=""/>
    <s v=""/>
  </r>
  <r>
    <s v="2021-07-27"/>
    <x v="10"/>
    <x v="10"/>
    <s v="LFP84"/>
    <x v="6"/>
    <x v="12"/>
    <x v="13"/>
    <s v="Centre-ville de Beaumont / Cassanette"/>
    <s v="Marché communal de Beaumont"/>
    <x v="0"/>
    <s v="Enquête auprès d'un marchand"/>
    <s v="Femme"/>
    <s v=""/>
    <s v=""/>
    <s v="Détaillant mobile"/>
    <s v=""/>
    <s v="Produits d'hygiène et assainissement Couverture"/>
    <n v="0"/>
    <n v="1"/>
    <n v="1"/>
    <n v="0"/>
    <n v="0"/>
    <n v="0"/>
    <n v="0"/>
    <s v="wash"/>
    <s v="Produits d'hygiène et assainissement"/>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en grain (nettoyage) Savon pour se laver"/>
    <n v="1"/>
    <n v="1"/>
    <n v="1"/>
    <n v="1"/>
    <n v="1"/>
    <n v="0"/>
    <n v="1"/>
    <n v="1"/>
    <n v="0"/>
    <s v="Non"/>
    <s v=""/>
    <s v=""/>
    <n v="180"/>
    <n v="30"/>
    <n v="12.5"/>
    <n v="12.5"/>
    <s v="Non"/>
    <n v="15"/>
    <s v="Oui"/>
    <n v="25"/>
    <s v="Oui"/>
    <s v=""/>
    <s v=""/>
    <s v=""/>
    <s v=""/>
    <s v=""/>
    <s v=""/>
    <s v=""/>
    <s v=""/>
    <s v=""/>
    <s v=""/>
    <s v=""/>
    <s v="Oui"/>
    <n v="30"/>
    <s v=""/>
    <s v=""/>
    <n v="30"/>
    <s v="Oui"/>
    <s v="Non"/>
    <s v=""/>
    <n v="150"/>
    <n v="75"/>
    <n v="42.5"/>
    <s v="Oui"/>
    <s v="Oui"/>
    <n v="110"/>
    <s v=""/>
    <s v=""/>
    <s v=""/>
    <s v=""/>
    <s v="Oui"/>
    <s v="Oui"/>
    <s v=""/>
    <n v="5"/>
    <s v=""/>
    <s v=""/>
    <s v=""/>
    <s v=""/>
    <s v=""/>
    <s v=""/>
    <s v="Oui"/>
    <s v="NA"/>
    <n v="5"/>
    <s v="Non"/>
    <s v=""/>
    <s v=""/>
    <s v=""/>
    <s v=""/>
    <s v=""/>
    <s v=""/>
    <s v=""/>
    <s v=""/>
    <s v=""/>
    <s v=""/>
    <s v=""/>
    <s v=""/>
    <s v=""/>
    <s v=""/>
    <s v=""/>
    <s v=""/>
    <s v=""/>
    <s v=""/>
    <s v=""/>
    <s v=""/>
    <s v=""/>
    <s v=""/>
    <s v=""/>
    <s v=""/>
    <s v=""/>
    <s v="Non"/>
    <s v="Non"/>
    <s v="Oui"/>
    <s v="Ouest"/>
    <s v="Différent"/>
    <s v="Port-au-Prince"/>
    <s v="Différent"/>
    <s v="Oui"/>
    <n v="600"/>
    <s v=""/>
    <s v=""/>
    <s v=""/>
    <s v=""/>
    <s v=""/>
    <s v=""/>
    <s v=""/>
    <s v=""/>
    <s v=""/>
    <s v=""/>
    <s v=""/>
    <s v=""/>
    <s v=""/>
    <s v=""/>
    <s v=""/>
    <s v=""/>
    <s v=""/>
    <s v=""/>
    <s v=""/>
    <s v=""/>
    <s v=""/>
    <s v=""/>
    <s v=""/>
    <s v=""/>
    <s v=""/>
    <s v=""/>
    <s v=""/>
    <s v=""/>
    <s v=""/>
    <s v=""/>
    <s v=""/>
    <s v=""/>
    <s v=""/>
    <s v=""/>
    <s v=""/>
    <s v="Non"/>
    <s v=""/>
    <s v=""/>
    <s v=""/>
    <s v=""/>
    <s v=""/>
    <s v=""/>
    <s v=""/>
    <s v=""/>
    <s v="Risques de vols ou pillages"/>
    <n v="1"/>
    <n v="0"/>
    <n v="0"/>
    <n v="0"/>
    <n v="0"/>
    <n v="0"/>
    <n v="0"/>
    <n v="0"/>
    <s v=""/>
    <s v="Non"/>
    <s v=""/>
    <s v=""/>
    <s v=""/>
    <s v=""/>
    <s v=""/>
    <s v=""/>
    <s v=""/>
    <s v=""/>
    <s v=""/>
    <s v=""/>
    <s v=""/>
    <s v=""/>
    <s v=""/>
    <s v=""/>
    <s v=""/>
    <s v=""/>
    <s v=""/>
    <s v=""/>
    <s v=""/>
    <s v=""/>
    <s v=""/>
    <s v=""/>
    <s v=""/>
    <s v=""/>
    <s v=""/>
    <s v=""/>
    <s v=""/>
    <s v=""/>
    <s v=""/>
    <s v=""/>
    <s v=""/>
    <s v=""/>
  </r>
  <r>
    <s v="2021-07-27"/>
    <x v="10"/>
    <x v="10"/>
    <s v="MSA01"/>
    <x v="6"/>
    <x v="12"/>
    <x v="13"/>
    <s v="Centre-ville de Beaumont / Cassanette"/>
    <s v="Marché communal de Beaumont"/>
    <x v="0"/>
    <s v="Enquête auprès d'un marchand"/>
    <s v="Femme"/>
    <s v=""/>
    <s v=""/>
    <s v="Détaillant sur une table"/>
    <s v=""/>
    <s v="Nourriture"/>
    <n v="1"/>
    <n v="0"/>
    <n v="0"/>
    <n v="0"/>
    <n v="0"/>
    <n v="0"/>
    <n v="0"/>
    <s v="nourriture"/>
    <s v="Nourriture "/>
    <s v="En espèces (Gourde)"/>
    <n v="1"/>
    <n v="0"/>
    <n v="0"/>
    <n v="0"/>
    <n v="0"/>
    <n v="0"/>
    <n v="0"/>
    <n v="0"/>
    <n v="0"/>
    <n v="0"/>
    <s v=""/>
    <s v="Non, il n'y a pas eu de variation"/>
    <s v="Entre 21 et 60"/>
    <s v="Farine de blé blanche Riz Maïs (moulu) Sucre Haricot noir Haricot rouge Huile végétale"/>
    <n v="1"/>
    <n v="1"/>
    <n v="1"/>
    <n v="1"/>
    <n v="1"/>
    <n v="1"/>
    <n v="1"/>
    <n v="0"/>
    <s v="Oui je connais le prix de mes produits en grosse marmite"/>
    <n v="100"/>
    <s v="Oui"/>
    <n v="250"/>
    <n v="96.153846153846104"/>
    <s v="Oui"/>
    <n v="280"/>
    <n v="121.739130434782"/>
    <s v="Oui"/>
    <n v="260"/>
    <n v="89.655172413793096"/>
    <s v="Oui"/>
    <n v="400"/>
    <n v="166.666666666666"/>
    <s v="Non"/>
    <n v="500"/>
    <n v="208.333333333333"/>
    <s v="Non"/>
    <s v="Bidon/Bouteille fermée."/>
    <s v="Oui"/>
    <n v="700"/>
    <s v=""/>
    <s v=""/>
    <s v=""/>
    <s v=""/>
    <s v=""/>
    <s v=""/>
    <s v="NA"/>
    <n v="700"/>
    <s v="Oui"/>
    <s v="Non"/>
    <s v=""/>
    <s v=""/>
    <s v=""/>
    <s v=""/>
    <s v=""/>
    <s v=""/>
    <s v=""/>
    <s v=""/>
    <s v=""/>
    <s v=""/>
    <s v=""/>
    <s v=""/>
    <s v=""/>
    <s v=""/>
    <s v=""/>
    <s v=""/>
    <s v=""/>
    <s v=""/>
    <s v=""/>
    <s v=""/>
    <s v=""/>
    <s v=""/>
    <s v=""/>
    <s v=""/>
    <s v=""/>
    <s v="Non"/>
    <s v="Oui"/>
    <s v="Oui"/>
    <s v="Grand'Anse"/>
    <s v="Meme"/>
    <s v="Beaumont"/>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Augmentation des prix Difficultés pour se réapprovisionner en marchandises"/>
    <n v="0"/>
    <n v="0"/>
    <n v="1"/>
    <n v="1"/>
    <n v="0"/>
    <n v="0"/>
    <n v="0"/>
    <n v="0"/>
    <s v=""/>
    <s v="Non"/>
    <s v=""/>
    <s v=""/>
    <s v=""/>
    <s v=""/>
    <s v=""/>
    <s v=""/>
    <s v=""/>
    <s v=""/>
    <s v=""/>
    <s v=""/>
    <s v=""/>
    <s v=""/>
    <s v=""/>
    <s v=""/>
    <s v=""/>
    <s v=""/>
    <s v=""/>
    <s v=""/>
    <s v=""/>
    <s v=""/>
    <s v=""/>
    <s v=""/>
    <s v=""/>
    <s v=""/>
    <s v=""/>
    <s v=""/>
    <s v=""/>
    <s v=""/>
    <s v=""/>
    <s v=""/>
    <s v=""/>
    <s v=""/>
  </r>
  <r>
    <s v="2021-07-27"/>
    <x v="10"/>
    <x v="10"/>
    <s v="LFP84"/>
    <x v="6"/>
    <x v="12"/>
    <x v="13"/>
    <s v="Centre-ville de Beaumont / Cassanette"/>
    <s v="Marché communal de Beaumont"/>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que ou kiosque privé"/>
    <s v="boutique ou kiosque privé"/>
    <s v="L'eau est de meilleure qualité"/>
    <s v=""/>
    <s v="Entre 15 min et 30 min au total"/>
    <s v="petit bidon de 1 gallon (3,78 L)"/>
    <s v="1gal"/>
    <s v="bidon ki vo 1 galon (3,78L)"/>
    <s v=""/>
    <s v=""/>
    <s v=""/>
    <s v=""/>
    <s v=""/>
    <n v="15"/>
    <n v="15"/>
    <s v=""/>
    <s v="NA"/>
    <n v="15"/>
  </r>
  <r>
    <s v="2021-07-27"/>
    <x v="10"/>
    <x v="10"/>
    <s v="LFP84"/>
    <x v="6"/>
    <x v="12"/>
    <x v="13"/>
    <s v="Centre-ville de Beaumont / Cassanette"/>
    <s v="Marché communal de Beaumont"/>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que ou kiosque privé"/>
    <s v="boutique ou kiosque privé"/>
    <s v="L'eau est de meilleure qualité"/>
    <s v=""/>
    <s v="Moins de 15 min au total"/>
    <s v="petit bidon de 1 gallon (3,78 L)"/>
    <s v="1gal"/>
    <s v="bidon ki vo 1 galon (3,78L)"/>
    <s v=""/>
    <s v=""/>
    <s v=""/>
    <s v=""/>
    <s v=""/>
    <n v="15"/>
    <n v="15"/>
    <s v=""/>
    <s v="NA"/>
    <n v="15"/>
  </r>
  <r>
    <s v="2021-07-27"/>
    <x v="10"/>
    <x v="10"/>
    <s v="LFP84"/>
    <x v="6"/>
    <x v="12"/>
    <x v="13"/>
    <s v="Centre-ville de Beaumont / Cassanette"/>
    <s v="Marché communal de Beaumont"/>
    <x v="0"/>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que ou kiosque privé"/>
    <s v="boutique ou kiosque privé"/>
    <s v="L'eau est de meilleure qualité"/>
    <s v=""/>
    <s v="Entre 15 min et 30 min au total"/>
    <s v="petit bidon de 1 gallon (3,78 L)"/>
    <s v="1gal"/>
    <s v="bidon ki vo 1 galon (3,78L)"/>
    <s v=""/>
    <s v=""/>
    <s v=""/>
    <s v=""/>
    <s v=""/>
    <n v="15"/>
    <n v="15"/>
    <s v=""/>
    <s v="NA"/>
    <n v="15"/>
  </r>
  <r>
    <s v="2021-07-27"/>
    <x v="10"/>
    <x v="10"/>
    <s v="RC71"/>
    <x v="6"/>
    <x v="12"/>
    <x v="13"/>
    <s v="Centre-ville de Beaumont / Cassanette"/>
    <s v="Marché communal de Beaumont"/>
    <x v="0"/>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Entre 15 min et 30 min au total"/>
    <s v="petit bidon de 1 gallon (3,78 L)"/>
    <s v="1gal"/>
    <s v="bidon ki vo 1 galon (3,78L)"/>
    <s v=""/>
    <s v=""/>
    <s v=""/>
    <s v=""/>
    <s v=""/>
    <n v="13"/>
    <n v="13"/>
    <s v=""/>
    <s v="NA"/>
    <n v="13"/>
  </r>
  <r>
    <s v="2021-07-27"/>
    <x v="10"/>
    <x v="10"/>
    <s v="TP52"/>
    <x v="6"/>
    <x v="12"/>
    <x v="13"/>
    <s v="Centre-ville de Beaumont / Cassanette"/>
    <s v="Marché communal de Beaumont"/>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Entre 30 min et 1h au total"/>
    <s v="petit bidon de 1 gallon (3,78 L)"/>
    <s v="1gal"/>
    <s v="bidon ki vo 1 galon (3,78L)"/>
    <s v=""/>
    <s v=""/>
    <s v=""/>
    <s v=""/>
    <s v=""/>
    <n v="13"/>
    <n v="13"/>
    <s v=""/>
    <s v="NA"/>
    <n v="13"/>
  </r>
  <r>
    <s v="2021-07-27"/>
    <x v="10"/>
    <x v="10"/>
    <s v="RC71"/>
    <x v="6"/>
    <x v="12"/>
    <x v="13"/>
    <s v="Centre-ville de Beaumont / Cassanette"/>
    <s v="Marché communal de Beaumont"/>
    <x v="0"/>
    <s v="Enquête auprès d'un marchand"/>
    <s v="Fe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A crédit partiel"/>
    <n v="1"/>
    <n v="0"/>
    <n v="0"/>
    <n v="0"/>
    <n v="1"/>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asserole avec couvercle (moyenne ou grande) Poêle (grande) Verre / Godet Assiette Cuillère pour manger Couteau de cuisine Cuillère de service"/>
    <n v="1"/>
    <n v="1"/>
    <n v="1"/>
    <n v="1"/>
    <n v="1"/>
    <n v="1"/>
    <n v="1"/>
    <n v="0"/>
    <s v="Moyenne avec couvercle (environ 1 à 2 gallons)"/>
    <s v=""/>
    <n v="500"/>
    <n v="750"/>
    <n v="50"/>
    <n v="100"/>
    <n v="12.5"/>
    <n v="75"/>
    <n v="75"/>
    <s v="Oui"/>
    <s v=""/>
    <s v="Grande bassine de nettoyage ou pour cuisiner Eponge pour la vaisselle"/>
    <n v="0"/>
    <n v="1"/>
    <n v="1"/>
    <s v=""/>
    <n v="150"/>
    <n v="25"/>
    <s v="Non"/>
    <s v=""/>
    <s v=""/>
    <s v="Non"/>
    <s v=""/>
    <s v=""/>
    <s v=""/>
    <s v=""/>
    <s v=""/>
    <s v=""/>
    <s v=""/>
    <s v=""/>
    <s v="Risques de vols ou pillages Difficultés pour se réapprovisionner en marchandises Augmentation des prix"/>
    <n v="1"/>
    <n v="0"/>
    <n v="1"/>
    <n v="1"/>
    <n v="0"/>
    <n v="0"/>
    <n v="0"/>
    <n v="0"/>
    <s v=""/>
    <s v="Oui"/>
    <s v=""/>
    <s v="Ustensiles de cuisine (casseroles, cuillères, etc.) Ustensiles de nettoyage ou de stockage de l'eau (bokit, bassine, éponge)"/>
    <n v="0"/>
    <n v="0"/>
    <n v="0"/>
    <n v="1"/>
    <n v="1"/>
    <n v="0"/>
    <n v="0"/>
    <s v=""/>
    <s v=""/>
    <s v=""/>
    <s v=""/>
    <s v=""/>
    <s v=""/>
    <s v=""/>
    <s v=""/>
    <s v=""/>
    <s v=""/>
    <s v=""/>
    <s v=""/>
    <s v=""/>
    <s v=""/>
    <s v=""/>
    <s v=""/>
    <s v=""/>
    <s v=""/>
    <s v=""/>
    <s v=""/>
    <s v=""/>
    <s v=""/>
    <s v=""/>
  </r>
  <r>
    <s v="2021-07-27"/>
    <x v="10"/>
    <x v="10"/>
    <s v="RC71"/>
    <x v="6"/>
    <x v="12"/>
    <x v="13"/>
    <s v="Centre-ville de Beaumont / Cassanette"/>
    <s v="Marché communal de Beaumont"/>
    <x v="0"/>
    <s v="Enquête auprès d'un marchand"/>
    <s v="Fe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A crédit partiel"/>
    <n v="1"/>
    <n v="0"/>
    <n v="0"/>
    <n v="0"/>
    <n v="1"/>
    <n v="0"/>
    <n v="0"/>
    <n v="0"/>
    <n v="0"/>
    <n v="0"/>
    <s v=""/>
    <s v="Je ne sais pas / Je ne souhaite pas répondre"/>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asserole avec couvercle (moyenne ou grande) Poêle (grande) Verre / Godet Assiette Cuillère pour manger Couteau de cuisine Cuillère de service"/>
    <n v="1"/>
    <n v="1"/>
    <n v="1"/>
    <n v="1"/>
    <n v="1"/>
    <n v="1"/>
    <n v="1"/>
    <n v="0"/>
    <s v="Moyenne avec couvercle (environ 1 à 2 gallons)"/>
    <s v=""/>
    <n v="500"/>
    <n v="750"/>
    <n v="50"/>
    <n v="100"/>
    <n v="12.5"/>
    <n v="75"/>
    <n v="75"/>
    <s v="Non"/>
    <s v=""/>
    <s v="Grand bokit fermé ou avec couvercle pour stocker l'eau (environ 5 gallons) Eponge pour la vaisselle Grande bassine de nettoyage ou pour cuisiner"/>
    <n v="1"/>
    <n v="1"/>
    <n v="1"/>
    <n v="250"/>
    <n v="200"/>
    <n v="25"/>
    <s v="Non"/>
    <s v=""/>
    <s v=""/>
    <s v="Je ne sais pas, je ne souhaite pas répondre"/>
    <s v=""/>
    <s v=""/>
    <s v=""/>
    <s v=""/>
    <s v=""/>
    <s v=""/>
    <s v=""/>
    <s v=""/>
    <s v="Risques de vols ou pillages Augmentation des prix"/>
    <n v="1"/>
    <n v="0"/>
    <n v="1"/>
    <n v="0"/>
    <n v="0"/>
    <n v="0"/>
    <n v="0"/>
    <n v="0"/>
    <s v=""/>
    <s v="Oui"/>
    <s v=""/>
    <s v="Ustensiles de cuisine (casseroles, cuillères, etc.) Ustensiles de nettoyage ou de stockage de l'eau (bokit, bassine, éponge)"/>
    <n v="0"/>
    <n v="0"/>
    <n v="0"/>
    <n v="1"/>
    <n v="1"/>
    <n v="0"/>
    <n v="0"/>
    <s v=""/>
    <s v=""/>
    <s v=""/>
    <s v=""/>
    <s v=""/>
    <s v=""/>
    <s v=""/>
    <s v=""/>
    <s v=""/>
    <s v=""/>
    <s v=""/>
    <s v=""/>
    <s v=""/>
    <s v=""/>
    <s v=""/>
    <s v=""/>
    <s v=""/>
    <s v=""/>
    <s v=""/>
    <s v=""/>
    <s v=""/>
    <s v=""/>
    <s v=""/>
  </r>
  <r>
    <s v="2021-07-27"/>
    <x v="10"/>
    <x v="10"/>
    <s v="RC71"/>
    <x v="6"/>
    <x v="12"/>
    <x v="13"/>
    <s v="Centre-ville de Beaumont / Cassanette"/>
    <s v="Marché communal de Beaumont"/>
    <x v="0"/>
    <s v="Enquête auprès d'un marchand"/>
    <s v="Fe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s v="Oui, il y a plu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uillère de service Couteau de cuisine Cuillère pour manger Assiette Verre / Godet Poêle (grande) Casserole avec couvercle (moyenne ou grande)"/>
    <n v="1"/>
    <n v="1"/>
    <n v="1"/>
    <n v="1"/>
    <n v="1"/>
    <n v="1"/>
    <n v="1"/>
    <n v="0"/>
    <s v="Moyenne avec couvercle (environ 1 à 2 gallons)"/>
    <s v=""/>
    <n v="600"/>
    <n v="750"/>
    <n v="33.33"/>
    <n v="83.33"/>
    <n v="10"/>
    <n v="100"/>
    <n v="75"/>
    <s v="Non"/>
    <s v=""/>
    <s v="Grande bassine de nettoyage ou pour cuisiner Grand bokit fermé ou avec couvercle pour stocker l'eau (environ 5 gallons) Eponge pour la vaisselle"/>
    <n v="1"/>
    <n v="1"/>
    <n v="1"/>
    <n v="250"/>
    <n v="200"/>
    <n v="25"/>
    <s v="Non"/>
    <s v=""/>
    <s v=""/>
    <s v="Je ne sais pas, je ne souhaite pas répondre"/>
    <s v=""/>
    <s v=""/>
    <s v=""/>
    <s v=""/>
    <s v=""/>
    <s v=""/>
    <s v=""/>
    <s v=""/>
    <s v="Difficultés pour se réapprovisionner en marchandises Augmentation des prix Diminution du nombre de clients"/>
    <n v="0"/>
    <n v="1"/>
    <n v="1"/>
    <n v="1"/>
    <n v="0"/>
    <n v="0"/>
    <n v="0"/>
    <n v="0"/>
    <s v=""/>
    <s v="Non"/>
    <s v=""/>
    <s v=""/>
    <s v=""/>
    <s v=""/>
    <s v=""/>
    <s v=""/>
    <s v=""/>
    <s v=""/>
    <s v=""/>
    <s v=""/>
    <s v=""/>
    <s v=""/>
    <s v=""/>
    <s v=""/>
    <s v=""/>
    <s v=""/>
    <s v=""/>
    <s v=""/>
    <s v=""/>
    <s v=""/>
    <s v=""/>
    <s v=""/>
    <s v=""/>
    <s v=""/>
    <s v=""/>
    <s v=""/>
    <s v=""/>
    <s v=""/>
    <s v=""/>
    <s v=""/>
    <s v=""/>
    <s v=""/>
  </r>
  <r>
    <s v="2021-07-27"/>
    <x v="10"/>
    <x v="10"/>
    <s v="RC71"/>
    <x v="6"/>
    <x v="12"/>
    <x v="13"/>
    <s v="Centre-ville de Beaumont / Cassanette"/>
    <s v="Marché communal de Beaumont"/>
    <x v="0"/>
    <s v="Enquête auprès d'un marchand"/>
    <s v="Fe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s v="Oui, il y a plu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asserole avec couvercle (moyenne ou grande) Poêle (grande) Verre / Godet Assiette Cuillère pour manger Couteau de cuisine Cuillère de service"/>
    <n v="1"/>
    <n v="1"/>
    <n v="1"/>
    <n v="1"/>
    <n v="1"/>
    <n v="1"/>
    <n v="1"/>
    <n v="0"/>
    <s v="Grande avec couvercle (environ 2 à 3 gallons)"/>
    <n v="750"/>
    <s v=""/>
    <n v="750"/>
    <n v="50"/>
    <n v="75"/>
    <n v="10"/>
    <n v="75"/>
    <n v="100"/>
    <s v="Non"/>
    <s v=""/>
    <s v="Grand bokit fermé ou avec couvercle pour stocker l'eau (environ 5 gallons) Grande bassine de nettoyage ou pour cuisiner Eponge pour la vaisselle"/>
    <n v="1"/>
    <n v="1"/>
    <n v="1"/>
    <n v="250"/>
    <n v="200"/>
    <n v="25"/>
    <s v="Non"/>
    <s v=""/>
    <s v=""/>
    <s v="Non"/>
    <s v=""/>
    <s v=""/>
    <s v=""/>
    <s v=""/>
    <s v=""/>
    <s v=""/>
    <s v=""/>
    <s v=""/>
    <s v="Augmentation des prix Diminution du nombre de clients"/>
    <n v="0"/>
    <n v="1"/>
    <n v="1"/>
    <n v="0"/>
    <n v="0"/>
    <n v="0"/>
    <n v="0"/>
    <n v="0"/>
    <s v=""/>
    <s v="Non"/>
    <s v=""/>
    <s v=""/>
    <s v=""/>
    <s v=""/>
    <s v=""/>
    <s v=""/>
    <s v=""/>
    <s v=""/>
    <s v=""/>
    <s v=""/>
    <s v=""/>
    <s v=""/>
    <s v=""/>
    <s v=""/>
    <s v=""/>
    <s v=""/>
    <s v=""/>
    <s v=""/>
    <s v=""/>
    <s v=""/>
    <s v=""/>
    <s v=""/>
    <s v=""/>
    <s v=""/>
    <s v=""/>
    <s v=""/>
    <s v=""/>
    <s v=""/>
    <s v=""/>
    <s v=""/>
    <s v=""/>
    <s v=""/>
  </r>
  <r>
    <m/>
    <x v="11"/>
    <x v="11"/>
    <m/>
    <x v="7"/>
    <x v="13"/>
    <x v="14"/>
    <m/>
    <m/>
    <x v="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pivotCacheRecords>
</file>

<file path=xl/pivotCache/pivotCacheRecords14.xml><?xml version="1.0" encoding="utf-8"?>
<pivotCacheRecords xmlns="http://schemas.openxmlformats.org/spreadsheetml/2006/main" xmlns:r="http://schemas.openxmlformats.org/officeDocument/2006/relationships" count="266">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1"/>
    <s v=""/>
    <s v=""/>
    <s v=""/>
    <s v=""/>
    <s v=""/>
    <s v=""/>
    <s v=""/>
    <s v=""/>
    <s v=""/>
    <s v=""/>
    <s v=""/>
    <s v=""/>
    <s v=""/>
    <s v=""/>
    <s v=""/>
    <s v=""/>
    <s v=""/>
    <s v=""/>
    <s v=""/>
    <s v=""/>
    <s v=""/>
    <s v=""/>
    <s v=""/>
    <s v=""/>
    <s v=""/>
    <x v="1"/>
    <x v="1"/>
    <x v="1"/>
    <x v="1"/>
    <x v="1"/>
    <s v="Croix-Des-Bouquets"/>
    <x v="1"/>
  </r>
  <r>
    <x v="0"/>
    <s v=""/>
    <s v=""/>
    <s v=""/>
    <s v=""/>
    <s v=""/>
    <s v=""/>
    <s v=""/>
    <s v=""/>
    <s v=""/>
    <s v=""/>
    <s v=""/>
    <s v=""/>
    <s v=""/>
    <s v=""/>
    <s v=""/>
    <s v=""/>
    <s v=""/>
    <s v=""/>
    <s v=""/>
    <s v=""/>
    <s v=""/>
    <s v=""/>
    <s v=""/>
    <s v=""/>
    <s v=""/>
    <x v="0"/>
    <x v="0"/>
    <x v="0"/>
    <x v="0"/>
    <x v="0"/>
    <s v=""/>
    <x v="0"/>
  </r>
  <r>
    <x v="1"/>
    <s v=""/>
    <s v=""/>
    <s v=""/>
    <s v=""/>
    <s v=""/>
    <s v=""/>
    <s v=""/>
    <s v=""/>
    <s v=""/>
    <s v=""/>
    <s v=""/>
    <s v=""/>
    <s v=""/>
    <s v=""/>
    <s v=""/>
    <s v=""/>
    <s v=""/>
    <s v=""/>
    <s v=""/>
    <s v=""/>
    <s v=""/>
    <s v=""/>
    <s v=""/>
    <s v=""/>
    <s v=""/>
    <x v="1"/>
    <x v="1"/>
    <x v="1"/>
    <x v="1"/>
    <x v="1"/>
    <s v="Cité Soleil"/>
    <x v="2"/>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2"/>
    <s v="Changement du taux de change de la Gourde Problèmes liés au transport ou au carburant Article trop cher Pas assez d'argent"/>
    <n v="1"/>
    <n v="1"/>
    <n v="0"/>
    <n v="1"/>
    <n v="1"/>
    <n v="0"/>
    <n v="0"/>
    <n v="0"/>
    <n v="0"/>
    <n v="0"/>
    <n v="0"/>
    <n v="0"/>
    <n v="0"/>
    <s v=""/>
    <s v="Savon lessive Papier toilette Serviettes hygiéniques"/>
    <n v="1"/>
    <n v="0"/>
    <n v="0"/>
    <n v="1"/>
    <n v="1"/>
    <n v="0"/>
    <n v="0"/>
    <n v="0"/>
    <n v="0"/>
    <x v="1"/>
    <x v="1"/>
    <x v="1"/>
    <x v="2"/>
    <x v="1"/>
    <s v="Fonds des Nègres"/>
    <x v="2"/>
  </r>
  <r>
    <x v="0"/>
    <s v=""/>
    <s v=""/>
    <s v=""/>
    <s v=""/>
    <s v=""/>
    <s v=""/>
    <s v=""/>
    <s v=""/>
    <s v=""/>
    <s v=""/>
    <s v=""/>
    <s v=""/>
    <s v=""/>
    <s v=""/>
    <s v=""/>
    <s v=""/>
    <s v=""/>
    <s v=""/>
    <s v=""/>
    <s v=""/>
    <s v=""/>
    <s v=""/>
    <s v=""/>
    <s v=""/>
    <s v=""/>
    <x v="0"/>
    <x v="0"/>
    <x v="0"/>
    <x v="0"/>
    <x v="0"/>
    <s v=""/>
    <x v="0"/>
  </r>
  <r>
    <x v="1"/>
    <s v=""/>
    <s v=""/>
    <s v=""/>
    <s v=""/>
    <s v=""/>
    <s v=""/>
    <s v=""/>
    <s v=""/>
    <s v=""/>
    <s v=""/>
    <s v=""/>
    <s v=""/>
    <s v=""/>
    <s v=""/>
    <s v=""/>
    <s v=""/>
    <s v=""/>
    <s v=""/>
    <s v=""/>
    <s v=""/>
    <s v=""/>
    <s v=""/>
    <s v=""/>
    <s v=""/>
    <s v=""/>
    <x v="1"/>
    <x v="1"/>
    <x v="1"/>
    <x v="2"/>
    <x v="1"/>
    <s v="Fonds des Nègres"/>
    <x v="2"/>
  </r>
  <r>
    <x v="0"/>
    <s v=""/>
    <s v=""/>
    <s v=""/>
    <s v=""/>
    <s v=""/>
    <s v=""/>
    <s v=""/>
    <s v=""/>
    <s v=""/>
    <s v=""/>
    <s v=""/>
    <s v=""/>
    <s v=""/>
    <s v=""/>
    <s v=""/>
    <s v=""/>
    <s v=""/>
    <s v=""/>
    <s v=""/>
    <s v=""/>
    <s v=""/>
    <s v=""/>
    <s v=""/>
    <s v=""/>
    <s v=""/>
    <x v="0"/>
    <x v="0"/>
    <x v="0"/>
    <x v="0"/>
    <x v="0"/>
    <s v=""/>
    <x v="0"/>
  </r>
  <r>
    <x v="2"/>
    <s v="Changement du taux de change de la Gourde Problèmes liés au transport ou au carburant Article trop cher Pas assez d'argent"/>
    <n v="1"/>
    <n v="1"/>
    <n v="0"/>
    <n v="1"/>
    <n v="1"/>
    <n v="0"/>
    <n v="0"/>
    <n v="0"/>
    <n v="0"/>
    <n v="0"/>
    <n v="0"/>
    <n v="0"/>
    <n v="0"/>
    <s v=""/>
    <s v="Savon lessive Papier toilette Serviettes hygiéniques Chlore en grain (nettoyage) Savon pour se laver"/>
    <n v="1"/>
    <n v="0"/>
    <n v="0"/>
    <n v="1"/>
    <n v="1"/>
    <n v="0"/>
    <n v="1"/>
    <n v="1"/>
    <n v="0"/>
    <x v="1"/>
    <x v="1"/>
    <x v="1"/>
    <x v="2"/>
    <x v="1"/>
    <s v="Fonds des Nègres"/>
    <x v="2"/>
  </r>
  <r>
    <x v="0"/>
    <s v=""/>
    <s v=""/>
    <s v=""/>
    <s v=""/>
    <s v=""/>
    <s v=""/>
    <s v=""/>
    <s v=""/>
    <s v=""/>
    <s v=""/>
    <s v=""/>
    <s v=""/>
    <s v=""/>
    <s v=""/>
    <s v=""/>
    <s v=""/>
    <s v=""/>
    <s v=""/>
    <s v=""/>
    <s v=""/>
    <s v=""/>
    <s v=""/>
    <s v=""/>
    <s v=""/>
    <s v=""/>
    <x v="0"/>
    <x v="0"/>
    <x v="0"/>
    <x v="0"/>
    <x v="0"/>
    <s v=""/>
    <x v="0"/>
  </r>
  <r>
    <x v="2"/>
    <s v="Changement du taux de change de la Gourde Article trop cher Problèmes liés au transport ou au carburant Pas assez d'argent"/>
    <n v="1"/>
    <n v="1"/>
    <n v="0"/>
    <n v="1"/>
    <n v="1"/>
    <n v="0"/>
    <n v="0"/>
    <n v="0"/>
    <n v="0"/>
    <n v="0"/>
    <n v="0"/>
    <n v="0"/>
    <n v="0"/>
    <s v=""/>
    <s v="Chlore en grain (nettoyage) Papier toilette Serviettes hygiéniques"/>
    <n v="0"/>
    <n v="0"/>
    <n v="0"/>
    <n v="1"/>
    <n v="1"/>
    <n v="0"/>
    <n v="1"/>
    <n v="0"/>
    <n v="0"/>
    <x v="1"/>
    <x v="1"/>
    <x v="1"/>
    <x v="2"/>
    <x v="1"/>
    <s v="Fonds des Nègres"/>
    <x v="2"/>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1"/>
    <s v=""/>
    <s v=""/>
    <s v=""/>
    <s v=""/>
    <s v=""/>
    <s v=""/>
    <s v=""/>
    <s v=""/>
    <s v=""/>
    <s v=""/>
    <s v=""/>
    <s v=""/>
    <s v=""/>
    <s v=""/>
    <s v=""/>
    <s v=""/>
    <s v=""/>
    <s v=""/>
    <s v=""/>
    <s v=""/>
    <s v=""/>
    <s v=""/>
    <s v=""/>
    <s v=""/>
    <s v=""/>
    <x v="2"/>
    <x v="2"/>
    <x v="1"/>
    <x v="2"/>
    <x v="1"/>
    <s v="Fonds des Nègres"/>
    <x v="2"/>
  </r>
  <r>
    <x v="0"/>
    <s v=""/>
    <s v=""/>
    <s v=""/>
    <s v=""/>
    <s v=""/>
    <s v=""/>
    <s v=""/>
    <s v=""/>
    <s v=""/>
    <s v=""/>
    <s v=""/>
    <s v=""/>
    <s v=""/>
    <s v=""/>
    <s v=""/>
    <s v=""/>
    <s v=""/>
    <s v=""/>
    <s v=""/>
    <s v=""/>
    <s v=""/>
    <s v=""/>
    <s v=""/>
    <s v=""/>
    <s v=""/>
    <x v="0"/>
    <x v="0"/>
    <x v="0"/>
    <x v="0"/>
    <x v="0"/>
    <s v=""/>
    <x v="0"/>
  </r>
  <r>
    <x v="2"/>
    <s v="Changement du taux de change de la Gourde Article trop cher Pas assez d'argent Problèmes liés au transport ou au carburant"/>
    <n v="1"/>
    <n v="1"/>
    <n v="0"/>
    <n v="1"/>
    <n v="1"/>
    <n v="0"/>
    <n v="0"/>
    <n v="0"/>
    <n v="0"/>
    <n v="0"/>
    <n v="0"/>
    <n v="0"/>
    <n v="0"/>
    <s v=""/>
    <s v="Dentifrice Savon pour se laver"/>
    <n v="0"/>
    <n v="0"/>
    <n v="1"/>
    <n v="0"/>
    <n v="0"/>
    <n v="0"/>
    <n v="0"/>
    <n v="1"/>
    <n v="0"/>
    <x v="1"/>
    <x v="1"/>
    <x v="1"/>
    <x v="2"/>
    <x v="1"/>
    <s v="Fonds des Nègres"/>
    <x v="2"/>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1"/>
    <s v=""/>
    <s v=""/>
    <s v=""/>
    <s v=""/>
    <s v=""/>
    <s v=""/>
    <s v=""/>
    <s v=""/>
    <s v=""/>
    <s v=""/>
    <s v=""/>
    <s v=""/>
    <s v=""/>
    <s v=""/>
    <s v=""/>
    <s v=""/>
    <s v=""/>
    <s v=""/>
    <s v=""/>
    <s v=""/>
    <s v=""/>
    <s v=""/>
    <s v=""/>
    <s v=""/>
    <s v=""/>
    <x v="1"/>
    <x v="3"/>
    <x v="1"/>
    <x v="1"/>
    <x v="2"/>
    <s v="Port-au-Prince"/>
    <x v="2"/>
  </r>
  <r>
    <x v="1"/>
    <s v=""/>
    <s v=""/>
    <s v=""/>
    <s v=""/>
    <s v=""/>
    <s v=""/>
    <s v=""/>
    <s v=""/>
    <s v=""/>
    <s v=""/>
    <s v=""/>
    <s v=""/>
    <s v=""/>
    <s v=""/>
    <s v=""/>
    <s v=""/>
    <s v=""/>
    <s v=""/>
    <s v=""/>
    <s v=""/>
    <s v=""/>
    <s v=""/>
    <s v=""/>
    <s v=""/>
    <s v=""/>
    <x v="1"/>
    <x v="2"/>
    <x v="1"/>
    <x v="3"/>
    <x v="1"/>
    <s v="Ennery"/>
    <x v="1"/>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2"/>
    <s v="Changement du taux de change de la Gourde"/>
    <n v="1"/>
    <n v="0"/>
    <n v="0"/>
    <n v="0"/>
    <n v="0"/>
    <n v="0"/>
    <n v="0"/>
    <n v="0"/>
    <n v="0"/>
    <n v="0"/>
    <n v="0"/>
    <n v="0"/>
    <n v="0"/>
    <s v=""/>
    <s v="Savon lessive Brosse à dent Dentifrice"/>
    <n v="1"/>
    <n v="1"/>
    <n v="1"/>
    <n v="0"/>
    <n v="0"/>
    <n v="0"/>
    <n v="0"/>
    <n v="0"/>
    <n v="0"/>
    <x v="3"/>
    <x v="1"/>
    <x v="1"/>
    <x v="3"/>
    <x v="1"/>
    <s v="Gonaïves"/>
    <x v="2"/>
  </r>
  <r>
    <x v="0"/>
    <s v=""/>
    <s v=""/>
    <s v=""/>
    <s v=""/>
    <s v=""/>
    <s v=""/>
    <s v=""/>
    <s v=""/>
    <s v=""/>
    <s v=""/>
    <s v=""/>
    <s v=""/>
    <s v=""/>
    <s v=""/>
    <s v=""/>
    <s v=""/>
    <s v=""/>
    <s v=""/>
    <s v=""/>
    <s v=""/>
    <s v=""/>
    <s v=""/>
    <s v=""/>
    <s v=""/>
    <s v=""/>
    <x v="0"/>
    <x v="0"/>
    <x v="0"/>
    <x v="0"/>
    <x v="0"/>
    <s v=""/>
    <x v="0"/>
  </r>
  <r>
    <x v="2"/>
    <s v="Changement du taux de change de la Gourde Article trop cher Pas assez d'argent"/>
    <n v="1"/>
    <n v="0"/>
    <n v="0"/>
    <n v="1"/>
    <n v="1"/>
    <n v="0"/>
    <n v="0"/>
    <n v="0"/>
    <n v="0"/>
    <n v="0"/>
    <n v="0"/>
    <n v="0"/>
    <n v="0"/>
    <s v=""/>
    <s v="Brosse à dent Dentifrice Serviettes hygiéniques Papier toilette"/>
    <n v="0"/>
    <n v="1"/>
    <n v="1"/>
    <n v="1"/>
    <n v="1"/>
    <n v="0"/>
    <n v="0"/>
    <n v="0"/>
    <n v="0"/>
    <x v="3"/>
    <x v="1"/>
    <x v="1"/>
    <x v="3"/>
    <x v="1"/>
    <s v="Gonaïves"/>
    <x v="2"/>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2"/>
    <s v="Pas assez d'argent"/>
    <n v="0"/>
    <n v="0"/>
    <n v="0"/>
    <n v="0"/>
    <n v="1"/>
    <n v="0"/>
    <n v="0"/>
    <n v="0"/>
    <n v="0"/>
    <n v="0"/>
    <n v="0"/>
    <n v="0"/>
    <n v="0"/>
    <s v=""/>
    <s v="Serviettes hygiéniques"/>
    <n v="0"/>
    <n v="0"/>
    <n v="0"/>
    <n v="0"/>
    <n v="1"/>
    <n v="0"/>
    <n v="0"/>
    <n v="0"/>
    <n v="0"/>
    <x v="1"/>
    <x v="1"/>
    <x v="1"/>
    <x v="3"/>
    <x v="1"/>
    <s v="Gonaïves"/>
    <x v="2"/>
  </r>
  <r>
    <x v="2"/>
    <s v="Article trop cher"/>
    <n v="0"/>
    <n v="0"/>
    <n v="0"/>
    <n v="1"/>
    <n v="0"/>
    <n v="0"/>
    <n v="0"/>
    <n v="0"/>
    <n v="0"/>
    <n v="0"/>
    <n v="0"/>
    <n v="0"/>
    <n v="0"/>
    <s v=""/>
    <s v="Savon lessive Chlore en grain (nettoyage)"/>
    <n v="1"/>
    <n v="0"/>
    <n v="0"/>
    <n v="0"/>
    <n v="0"/>
    <n v="0"/>
    <n v="1"/>
    <n v="0"/>
    <n v="0"/>
    <x v="1"/>
    <x v="1"/>
    <x v="1"/>
    <x v="1"/>
    <x v="2"/>
    <s v="Port-au-Prince"/>
    <x v="2"/>
  </r>
  <r>
    <x v="2"/>
    <s v="Article trop cher"/>
    <n v="0"/>
    <n v="0"/>
    <n v="0"/>
    <n v="1"/>
    <n v="0"/>
    <n v="0"/>
    <n v="0"/>
    <n v="0"/>
    <n v="0"/>
    <n v="0"/>
    <n v="0"/>
    <n v="0"/>
    <n v="0"/>
    <s v=""/>
    <s v="Chlore en grain (nettoyage) Savon lessive"/>
    <n v="1"/>
    <n v="0"/>
    <n v="0"/>
    <n v="0"/>
    <n v="0"/>
    <n v="0"/>
    <n v="1"/>
    <n v="0"/>
    <n v="0"/>
    <x v="1"/>
    <x v="1"/>
    <x v="1"/>
    <x v="1"/>
    <x v="2"/>
    <s v="Port-au-Prince"/>
    <x v="2"/>
  </r>
  <r>
    <x v="0"/>
    <s v=""/>
    <s v=""/>
    <s v=""/>
    <s v=""/>
    <s v=""/>
    <s v=""/>
    <s v=""/>
    <s v=""/>
    <s v=""/>
    <s v=""/>
    <s v=""/>
    <s v=""/>
    <s v=""/>
    <s v=""/>
    <s v=""/>
    <s v=""/>
    <s v=""/>
    <s v=""/>
    <s v=""/>
    <s v=""/>
    <s v=""/>
    <s v=""/>
    <s v=""/>
    <s v=""/>
    <s v=""/>
    <x v="0"/>
    <x v="0"/>
    <x v="0"/>
    <x v="0"/>
    <x v="0"/>
    <s v=""/>
    <x v="0"/>
  </r>
  <r>
    <x v="1"/>
    <s v=""/>
    <s v=""/>
    <s v=""/>
    <s v=""/>
    <s v=""/>
    <s v=""/>
    <s v=""/>
    <s v=""/>
    <s v=""/>
    <s v=""/>
    <s v=""/>
    <s v=""/>
    <s v=""/>
    <s v=""/>
    <s v=""/>
    <s v=""/>
    <s v=""/>
    <s v=""/>
    <s v=""/>
    <s v=""/>
    <s v=""/>
    <s v=""/>
    <s v=""/>
    <s v=""/>
    <s v=""/>
    <x v="1"/>
    <x v="1"/>
    <x v="1"/>
    <x v="1"/>
    <x v="2"/>
    <s v="Port-au-Prince"/>
    <x v="2"/>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2"/>
    <s v="Pas assez d'argent"/>
    <n v="0"/>
    <n v="0"/>
    <n v="0"/>
    <n v="0"/>
    <n v="1"/>
    <n v="0"/>
    <n v="0"/>
    <n v="0"/>
    <n v="0"/>
    <n v="0"/>
    <n v="0"/>
    <n v="0"/>
    <n v="0"/>
    <s v=""/>
    <s v="Dentifrice Papier toilette"/>
    <n v="0"/>
    <n v="0"/>
    <n v="1"/>
    <n v="1"/>
    <n v="0"/>
    <n v="0"/>
    <n v="0"/>
    <n v="0"/>
    <n v="0"/>
    <x v="3"/>
    <x v="3"/>
    <x v="1"/>
    <x v="1"/>
    <x v="1"/>
    <s v="Tabarre"/>
    <x v="2"/>
  </r>
  <r>
    <x v="1"/>
    <s v=""/>
    <s v=""/>
    <s v=""/>
    <s v=""/>
    <s v=""/>
    <s v=""/>
    <s v=""/>
    <s v=""/>
    <s v=""/>
    <s v=""/>
    <s v=""/>
    <s v=""/>
    <s v=""/>
    <s v=""/>
    <s v=""/>
    <s v=""/>
    <s v=""/>
    <s v=""/>
    <s v=""/>
    <s v=""/>
    <s v=""/>
    <s v=""/>
    <s v=""/>
    <s v=""/>
    <s v=""/>
    <x v="1"/>
    <x v="3"/>
    <x v="1"/>
    <x v="1"/>
    <x v="1"/>
    <s v="Cité Soleil"/>
    <x v="1"/>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2"/>
    <s v="Produit épuisé car beaucoup de personnes ont acheté"/>
    <n v="0"/>
    <n v="0"/>
    <n v="0"/>
    <n v="0"/>
    <n v="0"/>
    <n v="0"/>
    <n v="0"/>
    <n v="0"/>
    <n v="0"/>
    <n v="1"/>
    <n v="0"/>
    <n v="0"/>
    <n v="0"/>
    <s v=""/>
    <s v="Brosse à dent Serviettes hygiéniques"/>
    <n v="0"/>
    <n v="1"/>
    <n v="0"/>
    <n v="0"/>
    <n v="1"/>
    <n v="0"/>
    <n v="0"/>
    <n v="0"/>
    <n v="0"/>
    <x v="1"/>
    <x v="1"/>
    <x v="1"/>
    <x v="1"/>
    <x v="1"/>
    <s v="Tabarre"/>
    <x v="2"/>
  </r>
  <r>
    <x v="2"/>
    <s v="Produit épuisé car beaucoup de personnes ont acheté"/>
    <n v="0"/>
    <n v="0"/>
    <n v="0"/>
    <n v="0"/>
    <n v="0"/>
    <n v="0"/>
    <n v="0"/>
    <n v="0"/>
    <n v="0"/>
    <n v="1"/>
    <n v="0"/>
    <n v="0"/>
    <n v="0"/>
    <s v=""/>
    <s v="Serviettes hygiéniques"/>
    <n v="0"/>
    <n v="0"/>
    <n v="0"/>
    <n v="0"/>
    <n v="1"/>
    <n v="0"/>
    <n v="0"/>
    <n v="0"/>
    <n v="0"/>
    <x v="1"/>
    <x v="1"/>
    <x v="1"/>
    <x v="1"/>
    <x v="1"/>
    <s v="Cité Soleil"/>
    <x v="1"/>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1"/>
    <s v=""/>
    <s v=""/>
    <s v=""/>
    <s v=""/>
    <s v=""/>
    <s v=""/>
    <s v=""/>
    <s v=""/>
    <s v=""/>
    <s v=""/>
    <s v=""/>
    <s v=""/>
    <s v=""/>
    <s v=""/>
    <s v=""/>
    <s v=""/>
    <s v=""/>
    <s v=""/>
    <s v=""/>
    <s v=""/>
    <s v=""/>
    <s v=""/>
    <s v=""/>
    <s v=""/>
    <s v=""/>
    <x v="1"/>
    <x v="1"/>
    <x v="1"/>
    <x v="4"/>
    <x v="1"/>
    <s v="Limonade"/>
    <x v="1"/>
  </r>
  <r>
    <x v="1"/>
    <s v=""/>
    <s v=""/>
    <s v=""/>
    <s v=""/>
    <s v=""/>
    <s v=""/>
    <s v=""/>
    <s v=""/>
    <s v=""/>
    <s v=""/>
    <s v=""/>
    <s v=""/>
    <s v=""/>
    <s v=""/>
    <s v=""/>
    <s v=""/>
    <s v=""/>
    <s v=""/>
    <s v=""/>
    <s v=""/>
    <s v=""/>
    <s v=""/>
    <s v=""/>
    <s v=""/>
    <s v=""/>
    <x v="1"/>
    <x v="1"/>
    <x v="1"/>
    <x v="4"/>
    <x v="1"/>
    <s v="Limonade"/>
    <x v="1"/>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1"/>
    <s v=""/>
    <s v=""/>
    <s v=""/>
    <s v=""/>
    <s v=""/>
    <s v=""/>
    <s v=""/>
    <s v=""/>
    <s v=""/>
    <s v=""/>
    <s v=""/>
    <s v=""/>
    <s v=""/>
    <s v=""/>
    <s v=""/>
    <s v=""/>
    <s v=""/>
    <s v=""/>
    <s v=""/>
    <s v=""/>
    <s v=""/>
    <s v=""/>
    <s v=""/>
    <s v=""/>
    <s v=""/>
    <x v="1"/>
    <x v="1"/>
    <x v="1"/>
    <x v="5"/>
    <x v="1"/>
    <s v="Les Cayes"/>
    <x v="2"/>
  </r>
  <r>
    <x v="2"/>
    <s v="Produit épuisé car beaucoup de personnes ont acheté"/>
    <n v="0"/>
    <n v="0"/>
    <n v="0"/>
    <n v="0"/>
    <n v="0"/>
    <n v="0"/>
    <n v="0"/>
    <n v="0"/>
    <n v="0"/>
    <n v="1"/>
    <n v="0"/>
    <n v="0"/>
    <n v="0"/>
    <s v=""/>
    <s v="Savon lessive Serviettes hygiéniques Savon pour se laver Chlore en grain (nettoyage) Dentifrice Brosse à dent"/>
    <n v="1"/>
    <n v="1"/>
    <n v="1"/>
    <n v="0"/>
    <n v="1"/>
    <n v="0"/>
    <n v="1"/>
    <n v="1"/>
    <n v="0"/>
    <x v="1"/>
    <x v="1"/>
    <x v="1"/>
    <x v="5"/>
    <x v="1"/>
    <s v="Les Cayes"/>
    <x v="2"/>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1"/>
    <s v=""/>
    <s v=""/>
    <s v=""/>
    <s v=""/>
    <s v=""/>
    <s v=""/>
    <s v=""/>
    <s v=""/>
    <s v=""/>
    <s v=""/>
    <s v=""/>
    <s v=""/>
    <s v=""/>
    <s v=""/>
    <s v=""/>
    <s v=""/>
    <s v=""/>
    <s v=""/>
    <s v=""/>
    <s v=""/>
    <s v=""/>
    <s v=""/>
    <s v=""/>
    <s v=""/>
    <s v=""/>
    <x v="1"/>
    <x v="3"/>
    <x v="1"/>
    <x v="5"/>
    <x v="1"/>
    <s v="Les Cayes"/>
    <x v="2"/>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1"/>
    <s v=""/>
    <s v=""/>
    <s v=""/>
    <s v=""/>
    <s v=""/>
    <s v=""/>
    <s v=""/>
    <s v=""/>
    <s v=""/>
    <s v=""/>
    <s v=""/>
    <s v=""/>
    <s v=""/>
    <s v=""/>
    <s v=""/>
    <s v=""/>
    <s v=""/>
    <s v=""/>
    <s v=""/>
    <s v=""/>
    <s v=""/>
    <s v=""/>
    <s v=""/>
    <s v=""/>
    <s v=""/>
    <x v="1"/>
    <x v="1"/>
    <x v="1"/>
    <x v="5"/>
    <x v="1"/>
    <s v="Port-à-Piment"/>
    <x v="1"/>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2"/>
    <s v="Article trop cher"/>
    <n v="0"/>
    <n v="0"/>
    <n v="0"/>
    <n v="1"/>
    <n v="0"/>
    <n v="0"/>
    <n v="0"/>
    <n v="0"/>
    <n v="0"/>
    <n v="0"/>
    <n v="0"/>
    <n v="0"/>
    <n v="0"/>
    <s v=""/>
    <s v="Savon pour se laver Savon lessive Dentifrice Serviettes hygiéniques Chlore liquide (nettoyage)"/>
    <n v="1"/>
    <n v="0"/>
    <n v="1"/>
    <n v="0"/>
    <n v="1"/>
    <n v="1"/>
    <n v="0"/>
    <n v="1"/>
    <n v="0"/>
    <x v="3"/>
    <x v="3"/>
    <x v="1"/>
    <x v="6"/>
    <x v="1"/>
    <s v="Cayes-Jacmel"/>
    <x v="1"/>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1"/>
    <s v=""/>
    <s v=""/>
    <s v=""/>
    <s v=""/>
    <s v=""/>
    <s v=""/>
    <s v=""/>
    <s v=""/>
    <s v=""/>
    <s v=""/>
    <s v=""/>
    <s v=""/>
    <s v=""/>
    <s v=""/>
    <s v=""/>
    <s v=""/>
    <s v=""/>
    <s v=""/>
    <s v=""/>
    <s v=""/>
    <s v=""/>
    <s v=""/>
    <s v=""/>
    <s v=""/>
    <s v=""/>
    <x v="1"/>
    <x v="1"/>
    <x v="1"/>
    <x v="1"/>
    <x v="2"/>
    <s v="Léogâne"/>
    <x v="2"/>
  </r>
  <r>
    <x v="1"/>
    <s v=""/>
    <s v=""/>
    <s v=""/>
    <s v=""/>
    <s v=""/>
    <s v=""/>
    <s v=""/>
    <s v=""/>
    <s v=""/>
    <s v=""/>
    <s v=""/>
    <s v=""/>
    <s v=""/>
    <s v=""/>
    <s v=""/>
    <s v=""/>
    <s v=""/>
    <s v=""/>
    <s v=""/>
    <s v=""/>
    <s v=""/>
    <s v=""/>
    <s v=""/>
    <s v=""/>
    <s v=""/>
    <x v="1"/>
    <x v="1"/>
    <x v="1"/>
    <x v="2"/>
    <x v="1"/>
    <s v="Miragoâne"/>
    <x v="2"/>
  </r>
  <r>
    <x v="1"/>
    <s v=""/>
    <s v=""/>
    <s v=""/>
    <s v=""/>
    <s v=""/>
    <s v=""/>
    <s v=""/>
    <s v=""/>
    <s v=""/>
    <s v=""/>
    <s v=""/>
    <s v=""/>
    <s v=""/>
    <s v=""/>
    <s v=""/>
    <s v=""/>
    <s v=""/>
    <s v=""/>
    <s v=""/>
    <s v=""/>
    <s v=""/>
    <s v=""/>
    <s v=""/>
    <s v=""/>
    <s v=""/>
    <x v="1"/>
    <x v="3"/>
    <x v="1"/>
    <x v="1"/>
    <x v="2"/>
    <s v="Port-au-Prince"/>
    <x v="2"/>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1"/>
    <s v=""/>
    <s v=""/>
    <s v=""/>
    <s v=""/>
    <s v=""/>
    <s v=""/>
    <s v=""/>
    <s v=""/>
    <s v=""/>
    <s v=""/>
    <s v=""/>
    <s v=""/>
    <s v=""/>
    <s v=""/>
    <s v=""/>
    <s v=""/>
    <s v=""/>
    <s v=""/>
    <s v=""/>
    <s v=""/>
    <s v=""/>
    <s v=""/>
    <s v=""/>
    <s v=""/>
    <s v=""/>
    <x v="1"/>
    <x v="3"/>
    <x v="1"/>
    <x v="2"/>
    <x v="1"/>
    <s v="Fonds des Nègres"/>
    <x v="2"/>
  </r>
  <r>
    <x v="0"/>
    <s v=""/>
    <s v=""/>
    <s v=""/>
    <s v=""/>
    <s v=""/>
    <s v=""/>
    <s v=""/>
    <s v=""/>
    <s v=""/>
    <s v=""/>
    <s v=""/>
    <s v=""/>
    <s v=""/>
    <s v=""/>
    <s v=""/>
    <s v=""/>
    <s v=""/>
    <s v=""/>
    <s v=""/>
    <s v=""/>
    <s v=""/>
    <s v=""/>
    <s v=""/>
    <s v=""/>
    <s v=""/>
    <x v="0"/>
    <x v="0"/>
    <x v="0"/>
    <x v="0"/>
    <x v="0"/>
    <s v=""/>
    <x v="0"/>
  </r>
  <r>
    <x v="1"/>
    <s v=""/>
    <s v=""/>
    <s v=""/>
    <s v=""/>
    <s v=""/>
    <s v=""/>
    <s v=""/>
    <s v=""/>
    <s v=""/>
    <s v=""/>
    <s v=""/>
    <s v=""/>
    <s v=""/>
    <s v=""/>
    <s v=""/>
    <s v=""/>
    <s v=""/>
    <s v=""/>
    <s v=""/>
    <s v=""/>
    <s v=""/>
    <s v=""/>
    <s v=""/>
    <s v=""/>
    <s v=""/>
    <x v="1"/>
    <x v="3"/>
    <x v="1"/>
    <x v="2"/>
    <x v="1"/>
    <s v="Fonds des Nègres"/>
    <x v="2"/>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1"/>
    <s v=""/>
    <s v=""/>
    <s v=""/>
    <s v=""/>
    <s v=""/>
    <s v=""/>
    <s v=""/>
    <s v=""/>
    <s v=""/>
    <s v=""/>
    <s v=""/>
    <s v=""/>
    <s v=""/>
    <s v=""/>
    <s v=""/>
    <s v=""/>
    <s v=""/>
    <s v=""/>
    <s v=""/>
    <s v=""/>
    <s v=""/>
    <s v=""/>
    <s v=""/>
    <s v=""/>
    <s v=""/>
    <x v="1"/>
    <x v="3"/>
    <x v="1"/>
    <x v="2"/>
    <x v="1"/>
    <s v="Petit Trou de Nippes"/>
    <x v="1"/>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1"/>
    <s v=""/>
    <s v=""/>
    <s v=""/>
    <s v=""/>
    <s v=""/>
    <s v=""/>
    <s v=""/>
    <s v=""/>
    <s v=""/>
    <s v=""/>
    <s v=""/>
    <s v=""/>
    <s v=""/>
    <s v=""/>
    <s v=""/>
    <s v=""/>
    <s v=""/>
    <s v=""/>
    <s v=""/>
    <s v=""/>
    <s v=""/>
    <s v=""/>
    <s v=""/>
    <s v=""/>
    <s v=""/>
    <x v="3"/>
    <x v="1"/>
    <x v="1"/>
    <x v="5"/>
    <x v="1"/>
    <s v="Les Cayes"/>
    <x v="1"/>
  </r>
  <r>
    <x v="1"/>
    <s v=""/>
    <s v=""/>
    <s v=""/>
    <s v=""/>
    <s v=""/>
    <s v=""/>
    <s v=""/>
    <s v=""/>
    <s v=""/>
    <s v=""/>
    <s v=""/>
    <s v=""/>
    <s v=""/>
    <s v=""/>
    <s v=""/>
    <s v=""/>
    <s v=""/>
    <s v=""/>
    <s v=""/>
    <s v=""/>
    <s v=""/>
    <s v=""/>
    <s v=""/>
    <s v=""/>
    <s v=""/>
    <x v="1"/>
    <x v="3"/>
    <x v="1"/>
    <x v="5"/>
    <x v="1"/>
    <s v="Les Cayes"/>
    <x v="1"/>
  </r>
  <r>
    <x v="0"/>
    <s v=""/>
    <s v=""/>
    <s v=""/>
    <s v=""/>
    <s v=""/>
    <s v=""/>
    <s v=""/>
    <s v=""/>
    <s v=""/>
    <s v=""/>
    <s v=""/>
    <s v=""/>
    <s v=""/>
    <s v=""/>
    <s v=""/>
    <s v=""/>
    <s v=""/>
    <s v=""/>
    <s v=""/>
    <s v=""/>
    <s v=""/>
    <s v=""/>
    <s v=""/>
    <s v=""/>
    <s v=""/>
    <x v="0"/>
    <x v="0"/>
    <x v="0"/>
    <x v="0"/>
    <x v="0"/>
    <s v=""/>
    <x v="0"/>
  </r>
  <r>
    <x v="1"/>
    <s v=""/>
    <s v=""/>
    <s v=""/>
    <s v=""/>
    <s v=""/>
    <s v=""/>
    <s v=""/>
    <s v=""/>
    <s v=""/>
    <s v=""/>
    <s v=""/>
    <s v=""/>
    <s v=""/>
    <s v=""/>
    <s v=""/>
    <s v=""/>
    <s v=""/>
    <s v=""/>
    <s v=""/>
    <s v=""/>
    <s v=""/>
    <s v=""/>
    <s v=""/>
    <s v=""/>
    <s v=""/>
    <x v="1"/>
    <x v="1"/>
    <x v="1"/>
    <x v="5"/>
    <x v="1"/>
    <s v="Les Cayes"/>
    <x v="1"/>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1"/>
    <s v=""/>
    <s v=""/>
    <s v=""/>
    <s v=""/>
    <s v=""/>
    <s v=""/>
    <s v=""/>
    <s v=""/>
    <s v=""/>
    <s v=""/>
    <s v=""/>
    <s v=""/>
    <s v=""/>
    <s v=""/>
    <s v=""/>
    <s v=""/>
    <s v=""/>
    <s v=""/>
    <s v=""/>
    <s v=""/>
    <s v=""/>
    <s v=""/>
    <s v=""/>
    <s v=""/>
    <s v=""/>
    <x v="3"/>
    <x v="3"/>
    <x v="1"/>
    <x v="5"/>
    <x v="1"/>
    <s v="Les Cayes"/>
    <x v="1"/>
  </r>
  <r>
    <x v="0"/>
    <s v=""/>
    <s v=""/>
    <s v=""/>
    <s v=""/>
    <s v=""/>
    <s v=""/>
    <s v=""/>
    <s v=""/>
    <s v=""/>
    <s v=""/>
    <s v=""/>
    <s v=""/>
    <s v=""/>
    <s v=""/>
    <s v=""/>
    <s v=""/>
    <s v=""/>
    <s v=""/>
    <s v=""/>
    <s v=""/>
    <s v=""/>
    <s v=""/>
    <s v=""/>
    <s v=""/>
    <s v=""/>
    <x v="0"/>
    <x v="0"/>
    <x v="0"/>
    <x v="0"/>
    <x v="0"/>
    <s v=""/>
    <x v="0"/>
  </r>
  <r>
    <x v="1"/>
    <s v=""/>
    <s v=""/>
    <s v=""/>
    <s v=""/>
    <s v=""/>
    <s v=""/>
    <s v=""/>
    <s v=""/>
    <s v=""/>
    <s v=""/>
    <s v=""/>
    <s v=""/>
    <s v=""/>
    <s v=""/>
    <s v=""/>
    <s v=""/>
    <s v=""/>
    <s v=""/>
    <s v=""/>
    <s v=""/>
    <s v=""/>
    <s v=""/>
    <s v=""/>
    <s v=""/>
    <s v=""/>
    <x v="3"/>
    <x v="1"/>
    <x v="1"/>
    <x v="5"/>
    <x v="1"/>
    <s v="Les Cayes"/>
    <x v="1"/>
  </r>
  <r>
    <x v="1"/>
    <s v=""/>
    <s v=""/>
    <s v=""/>
    <s v=""/>
    <s v=""/>
    <s v=""/>
    <s v=""/>
    <s v=""/>
    <s v=""/>
    <s v=""/>
    <s v=""/>
    <s v=""/>
    <s v=""/>
    <s v=""/>
    <s v=""/>
    <s v=""/>
    <s v=""/>
    <s v=""/>
    <s v=""/>
    <s v=""/>
    <s v=""/>
    <s v=""/>
    <s v=""/>
    <s v=""/>
    <s v=""/>
    <x v="3"/>
    <x v="1"/>
    <x v="1"/>
    <x v="5"/>
    <x v="1"/>
    <s v="Les Cayes"/>
    <x v="1"/>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1"/>
    <s v=""/>
    <s v=""/>
    <s v=""/>
    <s v=""/>
    <s v=""/>
    <s v=""/>
    <s v=""/>
    <s v=""/>
    <s v=""/>
    <s v=""/>
    <s v=""/>
    <s v=""/>
    <s v=""/>
    <s v=""/>
    <s v=""/>
    <s v=""/>
    <s v=""/>
    <s v=""/>
    <s v=""/>
    <s v=""/>
    <s v=""/>
    <s v=""/>
    <s v=""/>
    <s v=""/>
    <s v=""/>
    <x v="1"/>
    <x v="1"/>
    <x v="1"/>
    <x v="1"/>
    <x v="1"/>
    <s v="Port-au-Prince"/>
    <x v="1"/>
  </r>
  <r>
    <x v="1"/>
    <s v=""/>
    <s v=""/>
    <s v=""/>
    <s v=""/>
    <s v=""/>
    <s v=""/>
    <s v=""/>
    <s v=""/>
    <s v=""/>
    <s v=""/>
    <s v=""/>
    <s v=""/>
    <s v=""/>
    <s v=""/>
    <s v=""/>
    <s v=""/>
    <s v=""/>
    <s v=""/>
    <s v=""/>
    <s v=""/>
    <s v=""/>
    <s v=""/>
    <s v=""/>
    <s v=""/>
    <s v=""/>
    <x v="1"/>
    <x v="1"/>
    <x v="1"/>
    <x v="1"/>
    <x v="1"/>
    <s v="Port-au-Prince"/>
    <x v="1"/>
  </r>
  <r>
    <x v="1"/>
    <s v=""/>
    <s v=""/>
    <s v=""/>
    <s v=""/>
    <s v=""/>
    <s v=""/>
    <s v=""/>
    <s v=""/>
    <s v=""/>
    <s v=""/>
    <s v=""/>
    <s v=""/>
    <s v=""/>
    <s v=""/>
    <s v=""/>
    <s v=""/>
    <s v=""/>
    <s v=""/>
    <s v=""/>
    <s v=""/>
    <s v=""/>
    <s v=""/>
    <s v=""/>
    <s v=""/>
    <s v=""/>
    <x v="1"/>
    <x v="1"/>
    <x v="1"/>
    <x v="1"/>
    <x v="1"/>
    <s v="Port-au-Prince"/>
    <x v="1"/>
  </r>
  <r>
    <x v="1"/>
    <s v=""/>
    <s v=""/>
    <s v=""/>
    <s v=""/>
    <s v=""/>
    <s v=""/>
    <s v=""/>
    <s v=""/>
    <s v=""/>
    <s v=""/>
    <s v=""/>
    <s v=""/>
    <s v=""/>
    <s v=""/>
    <s v=""/>
    <s v=""/>
    <s v=""/>
    <s v=""/>
    <s v=""/>
    <s v=""/>
    <s v=""/>
    <s v=""/>
    <s v=""/>
    <s v=""/>
    <s v=""/>
    <x v="1"/>
    <x v="1"/>
    <x v="1"/>
    <x v="1"/>
    <x v="1"/>
    <s v="Port-au-Prince"/>
    <x v="1"/>
  </r>
  <r>
    <x v="1"/>
    <s v=""/>
    <s v=""/>
    <s v=""/>
    <s v=""/>
    <s v=""/>
    <s v=""/>
    <s v=""/>
    <s v=""/>
    <s v=""/>
    <s v=""/>
    <s v=""/>
    <s v=""/>
    <s v=""/>
    <s v=""/>
    <s v=""/>
    <s v=""/>
    <s v=""/>
    <s v=""/>
    <s v=""/>
    <s v=""/>
    <s v=""/>
    <s v=""/>
    <s v=""/>
    <s v=""/>
    <s v=""/>
    <x v="1"/>
    <x v="1"/>
    <x v="1"/>
    <x v="1"/>
    <x v="1"/>
    <s v="Port-au-Prince"/>
    <x v="1"/>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1"/>
    <s v=""/>
    <s v=""/>
    <s v=""/>
    <s v=""/>
    <s v=""/>
    <s v=""/>
    <s v=""/>
    <s v=""/>
    <s v=""/>
    <s v=""/>
    <s v=""/>
    <s v=""/>
    <s v=""/>
    <s v=""/>
    <s v=""/>
    <s v=""/>
    <s v=""/>
    <s v=""/>
    <s v=""/>
    <s v=""/>
    <s v=""/>
    <s v=""/>
    <s v=""/>
    <s v=""/>
    <s v=""/>
    <x v="1"/>
    <x v="1"/>
    <x v="1"/>
    <x v="1"/>
    <x v="1"/>
    <s v="Port-au-Prince"/>
    <x v="1"/>
  </r>
  <r>
    <x v="1"/>
    <s v=""/>
    <s v=""/>
    <s v=""/>
    <s v=""/>
    <s v=""/>
    <s v=""/>
    <s v=""/>
    <s v=""/>
    <s v=""/>
    <s v=""/>
    <s v=""/>
    <s v=""/>
    <s v=""/>
    <s v=""/>
    <s v=""/>
    <s v=""/>
    <s v=""/>
    <s v=""/>
    <s v=""/>
    <s v=""/>
    <s v=""/>
    <s v=""/>
    <s v=""/>
    <s v=""/>
    <s v=""/>
    <x v="1"/>
    <x v="3"/>
    <x v="1"/>
    <x v="1"/>
    <x v="1"/>
    <s v="Port-au-Prince"/>
    <x v="1"/>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1"/>
    <s v=""/>
    <s v=""/>
    <s v=""/>
    <s v=""/>
    <s v=""/>
    <s v=""/>
    <s v=""/>
    <s v=""/>
    <s v=""/>
    <s v=""/>
    <s v=""/>
    <s v=""/>
    <s v=""/>
    <s v=""/>
    <s v=""/>
    <s v=""/>
    <s v=""/>
    <s v=""/>
    <s v=""/>
    <s v=""/>
    <s v=""/>
    <s v=""/>
    <s v=""/>
    <s v=""/>
    <s v=""/>
    <x v="3"/>
    <x v="3"/>
    <x v="1"/>
    <x v="1"/>
    <x v="1"/>
    <s v="Port-au-Prince"/>
    <x v="1"/>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1"/>
    <s v=""/>
    <s v=""/>
    <s v=""/>
    <s v=""/>
    <s v=""/>
    <s v=""/>
    <s v=""/>
    <s v=""/>
    <s v=""/>
    <s v=""/>
    <s v=""/>
    <s v=""/>
    <s v=""/>
    <s v=""/>
    <s v=""/>
    <s v=""/>
    <s v=""/>
    <s v=""/>
    <s v=""/>
    <s v=""/>
    <s v=""/>
    <s v=""/>
    <s v=""/>
    <s v=""/>
    <s v=""/>
    <x v="1"/>
    <x v="1"/>
    <x v="1"/>
    <x v="6"/>
    <x v="1"/>
    <s v="Jacmel"/>
    <x v="1"/>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1"/>
    <s v=""/>
    <s v=""/>
    <s v=""/>
    <s v=""/>
    <s v=""/>
    <s v=""/>
    <s v=""/>
    <s v=""/>
    <s v=""/>
    <s v=""/>
    <s v=""/>
    <s v=""/>
    <s v=""/>
    <s v=""/>
    <s v=""/>
    <s v=""/>
    <s v=""/>
    <s v=""/>
    <s v=""/>
    <s v=""/>
    <s v=""/>
    <s v=""/>
    <s v=""/>
    <s v=""/>
    <s v=""/>
    <x v="1"/>
    <x v="1"/>
    <x v="1"/>
    <x v="6"/>
    <x v="1"/>
    <s v="Jacmel"/>
    <x v="1"/>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1"/>
    <s v=""/>
    <s v=""/>
    <s v=""/>
    <s v=""/>
    <s v=""/>
    <s v=""/>
    <s v=""/>
    <s v=""/>
    <s v=""/>
    <s v=""/>
    <s v=""/>
    <s v=""/>
    <s v=""/>
    <s v=""/>
    <s v=""/>
    <s v=""/>
    <s v=""/>
    <s v=""/>
    <s v=""/>
    <s v=""/>
    <s v=""/>
    <s v=""/>
    <s v=""/>
    <s v=""/>
    <s v=""/>
    <x v="1"/>
    <x v="1"/>
    <x v="1"/>
    <x v="4"/>
    <x v="1"/>
    <s v="Limonade"/>
    <x v="1"/>
  </r>
  <r>
    <x v="1"/>
    <s v=""/>
    <s v=""/>
    <s v=""/>
    <s v=""/>
    <s v=""/>
    <s v=""/>
    <s v=""/>
    <s v=""/>
    <s v=""/>
    <s v=""/>
    <s v=""/>
    <s v=""/>
    <s v=""/>
    <s v=""/>
    <s v=""/>
    <s v=""/>
    <s v=""/>
    <s v=""/>
    <s v=""/>
    <s v=""/>
    <s v=""/>
    <s v=""/>
    <s v=""/>
    <s v=""/>
    <s v=""/>
    <x v="1"/>
    <x v="1"/>
    <x v="1"/>
    <x v="4"/>
    <x v="1"/>
    <s v="Cap-Haïtien"/>
    <x v="2"/>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1"/>
    <s v=""/>
    <s v=""/>
    <s v=""/>
    <s v=""/>
    <s v=""/>
    <s v=""/>
    <s v=""/>
    <s v=""/>
    <s v=""/>
    <s v=""/>
    <s v=""/>
    <s v=""/>
    <s v=""/>
    <s v=""/>
    <s v=""/>
    <s v=""/>
    <s v=""/>
    <s v=""/>
    <s v=""/>
    <s v=""/>
    <s v=""/>
    <s v=""/>
    <s v=""/>
    <s v=""/>
    <s v=""/>
    <x v="3"/>
    <x v="3"/>
    <x v="1"/>
    <x v="6"/>
    <x v="1"/>
    <s v="Cayes-Jacmel"/>
    <x v="1"/>
  </r>
  <r>
    <x v="0"/>
    <s v=""/>
    <s v=""/>
    <s v=""/>
    <s v=""/>
    <s v=""/>
    <s v=""/>
    <s v=""/>
    <s v=""/>
    <s v=""/>
    <s v=""/>
    <s v=""/>
    <s v=""/>
    <s v=""/>
    <s v=""/>
    <s v=""/>
    <s v=""/>
    <s v=""/>
    <s v=""/>
    <s v=""/>
    <s v=""/>
    <s v=""/>
    <s v=""/>
    <s v=""/>
    <s v=""/>
    <s v=""/>
    <x v="0"/>
    <x v="0"/>
    <x v="0"/>
    <x v="0"/>
    <x v="0"/>
    <s v=""/>
    <x v="0"/>
  </r>
  <r>
    <x v="1"/>
    <s v=""/>
    <s v=""/>
    <s v=""/>
    <s v=""/>
    <s v=""/>
    <s v=""/>
    <s v=""/>
    <s v=""/>
    <s v=""/>
    <s v=""/>
    <s v=""/>
    <s v=""/>
    <s v=""/>
    <s v=""/>
    <s v=""/>
    <s v=""/>
    <s v=""/>
    <s v=""/>
    <s v=""/>
    <s v=""/>
    <s v=""/>
    <s v=""/>
    <s v=""/>
    <s v=""/>
    <s v=""/>
    <x v="3"/>
    <x v="1"/>
    <x v="1"/>
    <x v="6"/>
    <x v="1"/>
    <s v="Cayes-Jacmel"/>
    <x v="1"/>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1"/>
    <s v=""/>
    <s v=""/>
    <s v=""/>
    <s v=""/>
    <s v=""/>
    <s v=""/>
    <s v=""/>
    <s v=""/>
    <s v=""/>
    <s v=""/>
    <s v=""/>
    <s v=""/>
    <s v=""/>
    <s v=""/>
    <s v=""/>
    <s v=""/>
    <s v=""/>
    <s v=""/>
    <s v=""/>
    <s v=""/>
    <s v=""/>
    <s v=""/>
    <s v=""/>
    <s v=""/>
    <s v=""/>
    <x v="1"/>
    <x v="1"/>
    <x v="1"/>
    <x v="1"/>
    <x v="2"/>
    <s v="Port-au-Prince"/>
    <x v="2"/>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1"/>
    <s v=""/>
    <s v=""/>
    <s v=""/>
    <s v=""/>
    <s v=""/>
    <s v=""/>
    <s v=""/>
    <s v=""/>
    <s v=""/>
    <s v=""/>
    <s v=""/>
    <s v=""/>
    <s v=""/>
    <s v=""/>
    <s v=""/>
    <s v=""/>
    <s v=""/>
    <s v=""/>
    <s v=""/>
    <s v=""/>
    <s v=""/>
    <s v=""/>
    <s v=""/>
    <s v=""/>
    <s v=""/>
    <x v="1"/>
    <x v="1"/>
    <x v="1"/>
    <x v="1"/>
    <x v="2"/>
    <s v="Port-au-Prince"/>
    <x v="2"/>
  </r>
  <r>
    <x v="0"/>
    <s v=""/>
    <s v=""/>
    <s v=""/>
    <s v=""/>
    <s v=""/>
    <s v=""/>
    <s v=""/>
    <s v=""/>
    <s v=""/>
    <s v=""/>
    <s v=""/>
    <s v=""/>
    <s v=""/>
    <s v=""/>
    <s v=""/>
    <s v=""/>
    <s v=""/>
    <s v=""/>
    <s v=""/>
    <s v=""/>
    <s v=""/>
    <s v=""/>
    <s v=""/>
    <s v=""/>
    <s v=""/>
    <x v="0"/>
    <x v="0"/>
    <x v="0"/>
    <x v="0"/>
    <x v="0"/>
    <s v=""/>
    <x v="0"/>
  </r>
  <r>
    <x v="1"/>
    <s v=""/>
    <s v=""/>
    <s v=""/>
    <s v=""/>
    <s v=""/>
    <s v=""/>
    <s v=""/>
    <s v=""/>
    <s v=""/>
    <s v=""/>
    <s v=""/>
    <s v=""/>
    <s v=""/>
    <s v=""/>
    <s v=""/>
    <s v=""/>
    <s v=""/>
    <s v=""/>
    <s v=""/>
    <s v=""/>
    <s v=""/>
    <s v=""/>
    <s v=""/>
    <s v=""/>
    <s v=""/>
    <x v="1"/>
    <x v="1"/>
    <x v="1"/>
    <x v="1"/>
    <x v="2"/>
    <s v="Port-au-Prince"/>
    <x v="2"/>
  </r>
  <r>
    <x v="0"/>
    <s v=""/>
    <s v=""/>
    <s v=""/>
    <s v=""/>
    <s v=""/>
    <s v=""/>
    <s v=""/>
    <s v=""/>
    <s v=""/>
    <s v=""/>
    <s v=""/>
    <s v=""/>
    <s v=""/>
    <s v=""/>
    <s v=""/>
    <s v=""/>
    <s v=""/>
    <s v=""/>
    <s v=""/>
    <s v=""/>
    <s v=""/>
    <s v=""/>
    <s v=""/>
    <s v=""/>
    <s v=""/>
    <x v="0"/>
    <x v="0"/>
    <x v="0"/>
    <x v="0"/>
    <x v="0"/>
    <s v=""/>
    <x v="0"/>
  </r>
  <r>
    <x v="1"/>
    <s v=""/>
    <s v=""/>
    <s v=""/>
    <s v=""/>
    <s v=""/>
    <s v=""/>
    <s v=""/>
    <s v=""/>
    <s v=""/>
    <s v=""/>
    <s v=""/>
    <s v=""/>
    <s v=""/>
    <s v=""/>
    <s v=""/>
    <s v=""/>
    <s v=""/>
    <s v=""/>
    <s v=""/>
    <s v=""/>
    <s v=""/>
    <s v=""/>
    <s v=""/>
    <s v=""/>
    <s v=""/>
    <x v="1"/>
    <x v="1"/>
    <x v="1"/>
    <x v="1"/>
    <x v="2"/>
    <s v="Port-au-Prince"/>
    <x v="2"/>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0"/>
    <s v=""/>
    <s v=""/>
    <s v=""/>
    <s v=""/>
    <s v=""/>
    <s v=""/>
    <s v=""/>
    <s v=""/>
    <s v=""/>
    <s v=""/>
    <s v=""/>
    <s v=""/>
    <s v=""/>
    <s v=""/>
    <s v=""/>
    <s v=""/>
    <s v=""/>
    <s v=""/>
    <s v=""/>
    <s v=""/>
    <s v=""/>
    <s v=""/>
    <s v=""/>
    <s v=""/>
    <s v=""/>
    <x v="0"/>
    <x v="0"/>
    <x v="0"/>
    <x v="0"/>
    <x v="0"/>
    <s v=""/>
    <x v="0"/>
  </r>
  <r>
    <x v="3"/>
    <m/>
    <m/>
    <m/>
    <m/>
    <m/>
    <m/>
    <m/>
    <m/>
    <m/>
    <m/>
    <m/>
    <m/>
    <m/>
    <m/>
    <m/>
    <m/>
    <m/>
    <m/>
    <m/>
    <m/>
    <m/>
    <m/>
    <m/>
    <m/>
    <m/>
    <x v="4"/>
    <x v="4"/>
    <x v="2"/>
    <x v="7"/>
    <x v="3"/>
    <m/>
    <x v="3"/>
  </r>
</pivotCacheRecords>
</file>

<file path=xl/pivotCache/pivotCacheRecords15.xml><?xml version="1.0" encoding="utf-8"?>
<pivotCacheRecords xmlns="http://schemas.openxmlformats.org/spreadsheetml/2006/main" xmlns:r="http://schemas.openxmlformats.org/officeDocument/2006/relationships" count="266">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1"/>
    <s v="Changement du taux de change de la Gourde"/>
    <n v="1"/>
    <n v="0"/>
    <n v="0"/>
    <n v="0"/>
    <n v="0"/>
    <n v="0"/>
    <n v="0"/>
    <n v="0"/>
    <n v="0"/>
    <n v="0"/>
    <n v="0"/>
    <n v="0"/>
    <n v="0"/>
    <n v="0"/>
    <s v=""/>
    <s v="Riz Maïs (moulu) Sucre"/>
    <n v="0"/>
    <n v="1"/>
    <n v="1"/>
    <n v="1"/>
    <n v="0"/>
    <n v="0"/>
    <n v="0"/>
    <n v="0"/>
    <s v="Non"/>
    <s v="Non"/>
    <x v="1"/>
    <s v="Ouest"/>
    <x v="1"/>
    <s v="Cité Soleil"/>
    <s v="Différent"/>
  </r>
  <r>
    <x v="0"/>
    <s v=""/>
    <s v=""/>
    <s v=""/>
    <s v=""/>
    <s v=""/>
    <s v=""/>
    <s v=""/>
    <s v=""/>
    <s v=""/>
    <s v=""/>
    <s v=""/>
    <s v=""/>
    <s v=""/>
    <s v=""/>
    <s v=""/>
    <s v=""/>
    <s v=""/>
    <s v=""/>
    <s v=""/>
    <s v=""/>
    <s v=""/>
    <s v=""/>
    <s v=""/>
    <s v=""/>
    <s v=""/>
    <s v=""/>
    <s v=""/>
    <x v="0"/>
    <s v=""/>
    <x v="0"/>
    <s v=""/>
    <s v=""/>
  </r>
  <r>
    <x v="2"/>
    <s v=""/>
    <s v=""/>
    <s v=""/>
    <s v=""/>
    <s v=""/>
    <s v=""/>
    <s v=""/>
    <s v=""/>
    <s v=""/>
    <s v=""/>
    <s v=""/>
    <s v=""/>
    <s v=""/>
    <s v=""/>
    <s v=""/>
    <s v=""/>
    <s v=""/>
    <s v=""/>
    <s v=""/>
    <s v=""/>
    <s v=""/>
    <s v=""/>
    <s v=""/>
    <s v=""/>
    <s v=""/>
    <s v="Non"/>
    <s v="Non"/>
    <x v="1"/>
    <s v="Ouest"/>
    <x v="1"/>
    <s v="Cité Soleil"/>
    <s v="Différent"/>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1"/>
    <s v="Changement du taux de change de la Gourde Problèmes liés au transport ou au carburant Article trop cher Pas assez d'argent Pas encore eu le temps de réapprovisinner"/>
    <n v="1"/>
    <n v="1"/>
    <n v="0"/>
    <n v="0"/>
    <n v="1"/>
    <n v="1"/>
    <n v="1"/>
    <n v="0"/>
    <n v="0"/>
    <n v="0"/>
    <n v="0"/>
    <n v="0"/>
    <n v="0"/>
    <n v="0"/>
    <s v=""/>
    <s v="Sucre"/>
    <n v="0"/>
    <n v="0"/>
    <n v="0"/>
    <n v="1"/>
    <n v="0"/>
    <n v="0"/>
    <n v="0"/>
    <n v="0"/>
    <s v="Non"/>
    <s v="Non"/>
    <x v="1"/>
    <s v="Nippes"/>
    <x v="1"/>
    <s v="Miragoâne"/>
    <s v="Meme"/>
  </r>
  <r>
    <x v="0"/>
    <s v=""/>
    <s v=""/>
    <s v=""/>
    <s v=""/>
    <s v=""/>
    <s v=""/>
    <s v=""/>
    <s v=""/>
    <s v=""/>
    <s v=""/>
    <s v=""/>
    <s v=""/>
    <s v=""/>
    <s v=""/>
    <s v=""/>
    <s v=""/>
    <s v=""/>
    <s v=""/>
    <s v=""/>
    <s v=""/>
    <s v=""/>
    <s v=""/>
    <s v=""/>
    <s v=""/>
    <s v=""/>
    <s v=""/>
    <s v=""/>
    <x v="0"/>
    <s v=""/>
    <x v="0"/>
    <s v=""/>
    <s v=""/>
  </r>
  <r>
    <x v="1"/>
    <s v="Changement du taux de change de la Gourde Problèmes liés au transport ou au carburant Article trop cher Pas assez d'argent Pas encore eu le temps de réapprovisinner"/>
    <n v="1"/>
    <n v="1"/>
    <n v="0"/>
    <n v="0"/>
    <n v="1"/>
    <n v="1"/>
    <n v="1"/>
    <n v="0"/>
    <n v="0"/>
    <n v="0"/>
    <n v="0"/>
    <n v="0"/>
    <n v="0"/>
    <n v="0"/>
    <s v=""/>
    <s v="Riz Huile végétale"/>
    <n v="0"/>
    <n v="1"/>
    <n v="0"/>
    <n v="0"/>
    <n v="0"/>
    <n v="0"/>
    <n v="1"/>
    <n v="0"/>
    <s v="Non"/>
    <s v="Non"/>
    <x v="1"/>
    <s v="Nippes"/>
    <x v="1"/>
    <s v="Fonds des Nègres"/>
    <s v="Différent"/>
  </r>
  <r>
    <x v="0"/>
    <s v=""/>
    <s v=""/>
    <s v=""/>
    <s v=""/>
    <s v=""/>
    <s v=""/>
    <s v=""/>
    <s v=""/>
    <s v=""/>
    <s v=""/>
    <s v=""/>
    <s v=""/>
    <s v=""/>
    <s v=""/>
    <s v=""/>
    <s v=""/>
    <s v=""/>
    <s v=""/>
    <s v=""/>
    <s v=""/>
    <s v=""/>
    <s v=""/>
    <s v=""/>
    <s v=""/>
    <s v=""/>
    <s v=""/>
    <s v=""/>
    <x v="0"/>
    <s v=""/>
    <x v="0"/>
    <s v=""/>
    <s v=""/>
  </r>
  <r>
    <x v="2"/>
    <s v=""/>
    <s v=""/>
    <s v=""/>
    <s v=""/>
    <s v=""/>
    <s v=""/>
    <s v=""/>
    <s v=""/>
    <s v=""/>
    <s v=""/>
    <s v=""/>
    <s v=""/>
    <s v=""/>
    <s v=""/>
    <s v=""/>
    <s v=""/>
    <s v=""/>
    <s v=""/>
    <s v=""/>
    <s v=""/>
    <s v=""/>
    <s v=""/>
    <s v=""/>
    <s v=""/>
    <s v=""/>
    <s v="Non"/>
    <s v="Non"/>
    <x v="1"/>
    <s v="Nippes"/>
    <x v="1"/>
    <s v="Fonds des Nègres"/>
    <s v="Différent"/>
  </r>
  <r>
    <x v="0"/>
    <s v=""/>
    <s v=""/>
    <s v=""/>
    <s v=""/>
    <s v=""/>
    <s v=""/>
    <s v=""/>
    <s v=""/>
    <s v=""/>
    <s v=""/>
    <s v=""/>
    <s v=""/>
    <s v=""/>
    <s v=""/>
    <s v=""/>
    <s v=""/>
    <s v=""/>
    <s v=""/>
    <s v=""/>
    <s v=""/>
    <s v=""/>
    <s v=""/>
    <s v=""/>
    <s v=""/>
    <s v=""/>
    <s v=""/>
    <s v=""/>
    <x v="0"/>
    <s v=""/>
    <x v="0"/>
    <s v=""/>
    <s v=""/>
  </r>
  <r>
    <x v="2"/>
    <s v=""/>
    <s v=""/>
    <s v=""/>
    <s v=""/>
    <s v=""/>
    <s v=""/>
    <s v=""/>
    <s v=""/>
    <s v=""/>
    <s v=""/>
    <s v=""/>
    <s v=""/>
    <s v=""/>
    <s v=""/>
    <s v=""/>
    <s v=""/>
    <s v=""/>
    <s v=""/>
    <s v=""/>
    <s v=""/>
    <s v=""/>
    <s v=""/>
    <s v=""/>
    <s v=""/>
    <s v=""/>
    <s v="Non"/>
    <s v="Non"/>
    <x v="1"/>
    <s v="Nippes"/>
    <x v="1"/>
    <s v="Fonds des Nègres"/>
    <s v="Différent"/>
  </r>
  <r>
    <x v="0"/>
    <s v=""/>
    <s v=""/>
    <s v=""/>
    <s v=""/>
    <s v=""/>
    <s v=""/>
    <s v=""/>
    <s v=""/>
    <s v=""/>
    <s v=""/>
    <s v=""/>
    <s v=""/>
    <s v=""/>
    <s v=""/>
    <s v=""/>
    <s v=""/>
    <s v=""/>
    <s v=""/>
    <s v=""/>
    <s v=""/>
    <s v=""/>
    <s v=""/>
    <s v=""/>
    <s v=""/>
    <s v=""/>
    <s v=""/>
    <s v=""/>
    <x v="0"/>
    <s v=""/>
    <x v="0"/>
    <s v=""/>
    <s v=""/>
  </r>
  <r>
    <x v="1"/>
    <s v="Changement du taux de change de la Gourde Problèmes liés au transport ou au carburant Pas assez d'argent Article trop cher Pas encore eu le temps de réapprovisinner"/>
    <n v="1"/>
    <n v="1"/>
    <n v="0"/>
    <n v="0"/>
    <n v="1"/>
    <n v="1"/>
    <n v="1"/>
    <n v="0"/>
    <n v="0"/>
    <n v="0"/>
    <n v="0"/>
    <n v="0"/>
    <n v="0"/>
    <n v="0"/>
    <s v=""/>
    <s v="Sucre"/>
    <n v="0"/>
    <n v="0"/>
    <n v="0"/>
    <n v="1"/>
    <n v="0"/>
    <n v="0"/>
    <n v="0"/>
    <n v="0"/>
    <s v="Non"/>
    <s v="Non"/>
    <x v="1"/>
    <s v="Nippes"/>
    <x v="1"/>
    <s v="Fonds des Nègres"/>
    <s v="Différent"/>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2"/>
    <s v=""/>
    <s v=""/>
    <s v=""/>
    <s v=""/>
    <s v=""/>
    <s v=""/>
    <s v=""/>
    <s v=""/>
    <s v=""/>
    <s v=""/>
    <s v=""/>
    <s v=""/>
    <s v=""/>
    <s v=""/>
    <s v=""/>
    <s v=""/>
    <s v=""/>
    <s v=""/>
    <s v=""/>
    <s v=""/>
    <s v=""/>
    <s v=""/>
    <s v=""/>
    <s v=""/>
    <s v=""/>
    <s v="Oui"/>
    <s v="Non"/>
    <x v="1"/>
    <s v="Nippes"/>
    <x v="1"/>
    <s v="Fonds des Nègres"/>
    <s v="Différent"/>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1"/>
    <s v="Produit épuisé car beaucoup de temps nécessaire pour l'approvisionnement"/>
    <n v="0"/>
    <n v="0"/>
    <n v="0"/>
    <n v="0"/>
    <n v="0"/>
    <n v="0"/>
    <n v="0"/>
    <n v="0"/>
    <n v="0"/>
    <n v="0"/>
    <n v="0"/>
    <n v="1"/>
    <n v="0"/>
    <n v="0"/>
    <s v=""/>
    <s v="Farine de blé blanche Riz Maïs (moulu) Sucre Huile végétale"/>
    <n v="1"/>
    <n v="1"/>
    <n v="1"/>
    <n v="1"/>
    <n v="0"/>
    <n v="0"/>
    <n v="1"/>
    <n v="0"/>
    <s v="Oui"/>
    <s v="Oui"/>
    <x v="1"/>
    <s v="Artibonite"/>
    <x v="1"/>
    <s v="Gonaïves"/>
    <s v="Différent"/>
  </r>
  <r>
    <x v="2"/>
    <s v=""/>
    <s v=""/>
    <s v=""/>
    <s v=""/>
    <s v=""/>
    <s v=""/>
    <s v=""/>
    <s v=""/>
    <s v=""/>
    <s v=""/>
    <s v=""/>
    <s v=""/>
    <s v=""/>
    <s v=""/>
    <s v=""/>
    <s v=""/>
    <s v=""/>
    <s v=""/>
    <s v=""/>
    <s v=""/>
    <s v=""/>
    <s v=""/>
    <s v=""/>
    <s v=""/>
    <s v=""/>
    <s v="Non"/>
    <s v="Oui"/>
    <x v="1"/>
    <s v="Artibonite"/>
    <x v="1"/>
    <s v="Gonaïves"/>
    <s v="Différent"/>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1"/>
    <s v="Changement du taux de change de la Gourde Problèmes liés au transport ou au carburant Pas assez d'argent"/>
    <n v="1"/>
    <n v="1"/>
    <n v="0"/>
    <n v="0"/>
    <n v="0"/>
    <n v="1"/>
    <n v="0"/>
    <n v="0"/>
    <n v="0"/>
    <n v="0"/>
    <n v="0"/>
    <n v="0"/>
    <n v="0"/>
    <n v="0"/>
    <s v=""/>
    <s v="Farine de blé blanche Riz Maïs (moulu) Sucre"/>
    <n v="1"/>
    <n v="1"/>
    <n v="1"/>
    <n v="1"/>
    <n v="0"/>
    <n v="0"/>
    <n v="0"/>
    <n v="0"/>
    <s v="Non"/>
    <s v="Oui"/>
    <x v="1"/>
    <s v="Artibonite"/>
    <x v="1"/>
    <s v="Gonaïves"/>
    <s v="Différent"/>
  </r>
  <r>
    <x v="0"/>
    <s v=""/>
    <s v=""/>
    <s v=""/>
    <s v=""/>
    <s v=""/>
    <s v=""/>
    <s v=""/>
    <s v=""/>
    <s v=""/>
    <s v=""/>
    <s v=""/>
    <s v=""/>
    <s v=""/>
    <s v=""/>
    <s v=""/>
    <s v=""/>
    <s v=""/>
    <s v=""/>
    <s v=""/>
    <s v=""/>
    <s v=""/>
    <s v=""/>
    <s v=""/>
    <s v=""/>
    <s v=""/>
    <s v=""/>
    <s v=""/>
    <x v="0"/>
    <s v=""/>
    <x v="0"/>
    <s v=""/>
    <s v=""/>
  </r>
  <r>
    <x v="1"/>
    <s v="Changement du taux de change de la Gourde Pas assez d'argent"/>
    <n v="1"/>
    <n v="0"/>
    <n v="0"/>
    <n v="0"/>
    <n v="0"/>
    <n v="1"/>
    <n v="0"/>
    <n v="0"/>
    <n v="0"/>
    <n v="0"/>
    <n v="0"/>
    <n v="0"/>
    <n v="0"/>
    <n v="0"/>
    <s v=""/>
    <s v="Farine de blé blanche Riz Maïs (moulu)"/>
    <n v="1"/>
    <n v="1"/>
    <n v="1"/>
    <n v="0"/>
    <n v="0"/>
    <n v="0"/>
    <n v="0"/>
    <n v="0"/>
    <s v="Oui"/>
    <s v="Non"/>
    <x v="1"/>
    <s v="Artibonite"/>
    <x v="1"/>
    <s v="Gonaïves"/>
    <s v="Différent"/>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1"/>
    <s v="Pas assez d'argent"/>
    <n v="0"/>
    <n v="0"/>
    <n v="0"/>
    <n v="0"/>
    <n v="0"/>
    <n v="1"/>
    <n v="0"/>
    <n v="0"/>
    <n v="0"/>
    <n v="0"/>
    <n v="0"/>
    <n v="0"/>
    <n v="0"/>
    <n v="0"/>
    <s v=""/>
    <s v="Haricot noir"/>
    <n v="0"/>
    <n v="0"/>
    <n v="0"/>
    <n v="0"/>
    <n v="1"/>
    <n v="0"/>
    <n v="0"/>
    <n v="0"/>
    <s v="Oui"/>
    <s v="Non"/>
    <x v="1"/>
    <s v="Artibonite"/>
    <x v="1"/>
    <s v="Gonaïves"/>
    <s v="Différent"/>
  </r>
  <r>
    <x v="1"/>
    <s v="Article trop cher"/>
    <n v="0"/>
    <n v="0"/>
    <n v="0"/>
    <n v="0"/>
    <n v="1"/>
    <n v="0"/>
    <n v="0"/>
    <n v="0"/>
    <n v="0"/>
    <n v="0"/>
    <n v="0"/>
    <n v="0"/>
    <n v="0"/>
    <n v="0"/>
    <s v=""/>
    <s v="Farine de blé blanche Riz Sucre"/>
    <n v="1"/>
    <n v="1"/>
    <n v="0"/>
    <n v="1"/>
    <n v="0"/>
    <n v="0"/>
    <n v="0"/>
    <n v="0"/>
    <s v="Oui"/>
    <s v="Non"/>
    <x v="1"/>
    <s v="Ouest"/>
    <x v="2"/>
    <s v="Port-au-Prince"/>
    <s v="Différent"/>
  </r>
  <r>
    <x v="1"/>
    <s v="Article trop cher"/>
    <n v="0"/>
    <n v="0"/>
    <n v="0"/>
    <n v="0"/>
    <n v="1"/>
    <n v="0"/>
    <n v="0"/>
    <n v="0"/>
    <n v="0"/>
    <n v="0"/>
    <n v="0"/>
    <n v="0"/>
    <n v="0"/>
    <n v="0"/>
    <s v=""/>
    <s v="Huile végétale Haricot noir"/>
    <n v="0"/>
    <n v="0"/>
    <n v="0"/>
    <n v="0"/>
    <n v="1"/>
    <n v="0"/>
    <n v="1"/>
    <n v="0"/>
    <s v="Oui"/>
    <s v="Non"/>
    <x v="1"/>
    <s v="Ouest"/>
    <x v="2"/>
    <s v="Port-au-Prince"/>
    <s v="Différent"/>
  </r>
  <r>
    <x v="1"/>
    <s v="Article trop cher"/>
    <n v="0"/>
    <n v="0"/>
    <n v="0"/>
    <n v="0"/>
    <n v="1"/>
    <n v="0"/>
    <n v="0"/>
    <n v="0"/>
    <n v="0"/>
    <n v="0"/>
    <n v="0"/>
    <n v="0"/>
    <n v="0"/>
    <n v="0"/>
    <s v=""/>
    <s v="Huile végétale"/>
    <n v="0"/>
    <n v="0"/>
    <n v="0"/>
    <n v="0"/>
    <n v="0"/>
    <n v="0"/>
    <n v="1"/>
    <n v="0"/>
    <s v="Non"/>
    <s v="Non"/>
    <x v="1"/>
    <s v="Artibonite"/>
    <x v="1"/>
    <s v="L'Estère"/>
    <s v="Meme"/>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1"/>
    <s v="Problèmes liés au transport ou au carburant"/>
    <n v="0"/>
    <n v="1"/>
    <n v="0"/>
    <n v="0"/>
    <n v="0"/>
    <n v="0"/>
    <n v="0"/>
    <n v="0"/>
    <n v="0"/>
    <n v="0"/>
    <n v="0"/>
    <n v="0"/>
    <n v="0"/>
    <n v="0"/>
    <s v=""/>
    <s v="Sucre Farine de blé blanche Riz"/>
    <n v="1"/>
    <n v="1"/>
    <n v="0"/>
    <n v="1"/>
    <n v="0"/>
    <n v="0"/>
    <n v="0"/>
    <n v="0"/>
    <s v="Non"/>
    <s v="Non"/>
    <x v="1"/>
    <s v="Ouest"/>
    <x v="1"/>
    <s v="Cité Soleil"/>
    <s v="Meme"/>
  </r>
  <r>
    <x v="2"/>
    <s v=""/>
    <s v=""/>
    <s v=""/>
    <s v=""/>
    <s v=""/>
    <s v=""/>
    <s v=""/>
    <s v=""/>
    <s v=""/>
    <s v=""/>
    <s v=""/>
    <s v=""/>
    <s v=""/>
    <s v=""/>
    <s v=""/>
    <s v=""/>
    <s v=""/>
    <s v=""/>
    <s v=""/>
    <s v=""/>
    <s v=""/>
    <s v=""/>
    <s v=""/>
    <s v=""/>
    <s v=""/>
    <s v="Oui"/>
    <s v="Oui"/>
    <x v="1"/>
    <s v="Ouest"/>
    <x v="1"/>
    <s v="Cité Soleil"/>
    <s v="Meme"/>
  </r>
  <r>
    <x v="0"/>
    <s v=""/>
    <s v=""/>
    <s v=""/>
    <s v=""/>
    <s v=""/>
    <s v=""/>
    <s v=""/>
    <s v=""/>
    <s v=""/>
    <s v=""/>
    <s v=""/>
    <s v=""/>
    <s v=""/>
    <s v=""/>
    <s v=""/>
    <s v=""/>
    <s v=""/>
    <s v=""/>
    <s v=""/>
    <s v=""/>
    <s v=""/>
    <s v=""/>
    <s v=""/>
    <s v=""/>
    <s v=""/>
    <s v=""/>
    <s v=""/>
    <x v="0"/>
    <s v=""/>
    <x v="0"/>
    <s v=""/>
    <s v=""/>
  </r>
  <r>
    <x v="2"/>
    <s v=""/>
    <s v=""/>
    <s v=""/>
    <s v=""/>
    <s v=""/>
    <s v=""/>
    <s v=""/>
    <s v=""/>
    <s v=""/>
    <s v=""/>
    <s v=""/>
    <s v=""/>
    <s v=""/>
    <s v=""/>
    <s v=""/>
    <s v=""/>
    <s v=""/>
    <s v=""/>
    <s v=""/>
    <s v=""/>
    <s v=""/>
    <s v=""/>
    <s v=""/>
    <s v=""/>
    <s v=""/>
    <s v="Non"/>
    <s v="Oui"/>
    <x v="1"/>
    <s v="Ouest"/>
    <x v="1"/>
    <s v="Cité Soleil"/>
    <s v="Meme"/>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1"/>
    <s v="Produit épuisé car beaucoup de personnes ont acheté"/>
    <n v="0"/>
    <n v="0"/>
    <n v="0"/>
    <n v="0"/>
    <n v="0"/>
    <n v="0"/>
    <n v="0"/>
    <n v="0"/>
    <n v="0"/>
    <n v="0"/>
    <n v="1"/>
    <n v="0"/>
    <n v="0"/>
    <n v="0"/>
    <s v=""/>
    <s v="Riz Farine de blé blanche Sucre"/>
    <n v="1"/>
    <n v="1"/>
    <n v="0"/>
    <n v="1"/>
    <n v="0"/>
    <n v="0"/>
    <n v="0"/>
    <n v="0"/>
    <s v="Non"/>
    <s v="Oui"/>
    <x v="1"/>
    <s v="Ouest"/>
    <x v="1"/>
    <s v="Cité Soleil"/>
    <s v="Meme"/>
  </r>
  <r>
    <x v="1"/>
    <s v="Article indisponible chez les fournisseurs Produit épuisé car beaucoup de personnes ont acheté"/>
    <n v="0"/>
    <n v="0"/>
    <n v="0"/>
    <n v="0"/>
    <n v="0"/>
    <n v="0"/>
    <n v="0"/>
    <n v="1"/>
    <n v="0"/>
    <n v="0"/>
    <n v="1"/>
    <n v="0"/>
    <n v="0"/>
    <n v="0"/>
    <s v=""/>
    <s v="Riz Maïs (moulu) Huile végétale Sucre"/>
    <n v="0"/>
    <n v="1"/>
    <n v="1"/>
    <n v="1"/>
    <n v="0"/>
    <n v="0"/>
    <n v="1"/>
    <n v="0"/>
    <s v="Non"/>
    <s v="Oui"/>
    <x v="1"/>
    <s v="Ouest"/>
    <x v="1"/>
    <s v="Cité Soleil"/>
    <s v="Meme"/>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2"/>
    <s v=""/>
    <s v=""/>
    <s v=""/>
    <s v=""/>
    <s v=""/>
    <s v=""/>
    <s v=""/>
    <s v=""/>
    <s v=""/>
    <s v=""/>
    <s v=""/>
    <s v=""/>
    <s v=""/>
    <s v=""/>
    <s v=""/>
    <s v=""/>
    <s v=""/>
    <s v=""/>
    <s v=""/>
    <s v=""/>
    <s v=""/>
    <s v=""/>
    <s v=""/>
    <s v=""/>
    <s v=""/>
    <s v="Non"/>
    <s v="Non"/>
    <x v="1"/>
    <s v="Nord"/>
    <x v="1"/>
    <s v="Cap-Haïtien"/>
    <s v="Différent"/>
  </r>
  <r>
    <x v="2"/>
    <s v=""/>
    <s v=""/>
    <s v=""/>
    <s v=""/>
    <s v=""/>
    <s v=""/>
    <s v=""/>
    <s v=""/>
    <s v=""/>
    <s v=""/>
    <s v=""/>
    <s v=""/>
    <s v=""/>
    <s v=""/>
    <s v=""/>
    <s v=""/>
    <s v=""/>
    <s v=""/>
    <s v=""/>
    <s v=""/>
    <s v=""/>
    <s v=""/>
    <s v=""/>
    <s v=""/>
    <s v=""/>
    <s v="Non"/>
    <s v="Non"/>
    <x v="1"/>
    <s v="Nord"/>
    <x v="1"/>
    <s v="Limonade"/>
    <s v="Meme"/>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1"/>
    <s v="Produit épuisé car beaucoup de personnes ont acheté"/>
    <n v="0"/>
    <n v="0"/>
    <n v="0"/>
    <n v="0"/>
    <n v="0"/>
    <n v="0"/>
    <n v="0"/>
    <n v="0"/>
    <n v="0"/>
    <n v="0"/>
    <n v="1"/>
    <n v="0"/>
    <n v="0"/>
    <n v="0"/>
    <s v=""/>
    <s v="Farine de blé blanche Riz Sucre Haricot noir Huile végétale"/>
    <n v="1"/>
    <n v="1"/>
    <n v="0"/>
    <n v="1"/>
    <n v="1"/>
    <n v="0"/>
    <n v="1"/>
    <n v="0"/>
    <s v="Non"/>
    <s v="Non"/>
    <x v="1"/>
    <s v="Sud"/>
    <x v="1"/>
    <s v="Les Cayes"/>
    <s v="Différent"/>
  </r>
  <r>
    <x v="2"/>
    <s v=""/>
    <s v=""/>
    <s v=""/>
    <s v=""/>
    <s v=""/>
    <s v=""/>
    <s v=""/>
    <s v=""/>
    <s v=""/>
    <s v=""/>
    <s v=""/>
    <s v=""/>
    <s v=""/>
    <s v=""/>
    <s v=""/>
    <s v=""/>
    <s v=""/>
    <s v=""/>
    <s v=""/>
    <s v=""/>
    <s v=""/>
    <s v=""/>
    <s v=""/>
    <s v=""/>
    <s v=""/>
    <s v="Non"/>
    <s v="Non"/>
    <x v="1"/>
    <s v="Sud"/>
    <x v="1"/>
    <s v="Côteaux"/>
    <s v="Différent"/>
  </r>
  <r>
    <x v="2"/>
    <s v=""/>
    <s v=""/>
    <s v=""/>
    <s v=""/>
    <s v=""/>
    <s v=""/>
    <s v=""/>
    <s v=""/>
    <s v=""/>
    <s v=""/>
    <s v=""/>
    <s v=""/>
    <s v=""/>
    <s v=""/>
    <s v=""/>
    <s v=""/>
    <s v=""/>
    <s v=""/>
    <s v=""/>
    <s v=""/>
    <s v=""/>
    <s v=""/>
    <s v=""/>
    <s v=""/>
    <s v=""/>
    <s v="Non"/>
    <s v="Non"/>
    <x v="1"/>
    <s v="Sud"/>
    <x v="1"/>
    <s v="Les Cayes"/>
    <s v="Différent"/>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2"/>
    <s v=""/>
    <s v=""/>
    <s v=""/>
    <s v=""/>
    <s v=""/>
    <s v=""/>
    <s v=""/>
    <s v=""/>
    <s v=""/>
    <s v=""/>
    <s v=""/>
    <s v=""/>
    <s v=""/>
    <s v=""/>
    <s v=""/>
    <s v=""/>
    <s v=""/>
    <s v=""/>
    <s v=""/>
    <s v=""/>
    <s v=""/>
    <s v=""/>
    <s v=""/>
    <s v=""/>
    <s v=""/>
    <s v="Non"/>
    <s v="Non"/>
    <x v="1"/>
    <s v="Sud"/>
    <x v="1"/>
    <s v="Les Cayes"/>
    <s v="Différent"/>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1"/>
    <s v="Changement du taux de change de la Gourde"/>
    <n v="1"/>
    <n v="0"/>
    <n v="0"/>
    <n v="0"/>
    <n v="0"/>
    <n v="0"/>
    <n v="0"/>
    <n v="0"/>
    <n v="0"/>
    <n v="0"/>
    <n v="0"/>
    <n v="0"/>
    <n v="0"/>
    <n v="0"/>
    <s v=""/>
    <s v="Huile végétale Sucre Riz"/>
    <n v="0"/>
    <n v="1"/>
    <n v="0"/>
    <n v="1"/>
    <n v="0"/>
    <n v="0"/>
    <n v="1"/>
    <n v="0"/>
    <s v="Oui"/>
    <s v="Oui"/>
    <x v="1"/>
    <s v="Sud-Est"/>
    <x v="1"/>
    <s v="Cayes-Jacmel"/>
    <s v="Meme"/>
  </r>
  <r>
    <x v="0"/>
    <s v=""/>
    <s v=""/>
    <s v=""/>
    <s v=""/>
    <s v=""/>
    <s v=""/>
    <s v=""/>
    <s v=""/>
    <s v=""/>
    <s v=""/>
    <s v=""/>
    <s v=""/>
    <s v=""/>
    <s v=""/>
    <s v=""/>
    <s v=""/>
    <s v=""/>
    <s v=""/>
    <s v=""/>
    <s v=""/>
    <s v=""/>
    <s v=""/>
    <s v=""/>
    <s v=""/>
    <s v=""/>
    <s v=""/>
    <s v=""/>
    <x v="0"/>
    <s v=""/>
    <x v="0"/>
    <s v=""/>
    <s v=""/>
  </r>
  <r>
    <x v="1"/>
    <s v="Changement du taux de change de la Gourde"/>
    <n v="1"/>
    <n v="0"/>
    <n v="0"/>
    <n v="0"/>
    <n v="0"/>
    <n v="0"/>
    <n v="0"/>
    <n v="0"/>
    <n v="0"/>
    <n v="0"/>
    <n v="0"/>
    <n v="0"/>
    <n v="0"/>
    <n v="0"/>
    <s v=""/>
    <s v="Farine de blé blanche Riz Sucre Huile végétale"/>
    <n v="1"/>
    <n v="1"/>
    <n v="0"/>
    <n v="1"/>
    <n v="0"/>
    <n v="0"/>
    <n v="1"/>
    <n v="0"/>
    <s v="Oui"/>
    <s v="Oui"/>
    <x v="1"/>
    <s v="Sud-Est"/>
    <x v="1"/>
    <s v="Cayes-Jacmel"/>
    <s v="Meme"/>
  </r>
  <r>
    <x v="0"/>
    <s v=""/>
    <s v=""/>
    <s v=""/>
    <s v=""/>
    <s v=""/>
    <s v=""/>
    <s v=""/>
    <s v=""/>
    <s v=""/>
    <s v=""/>
    <s v=""/>
    <s v=""/>
    <s v=""/>
    <s v=""/>
    <s v=""/>
    <s v=""/>
    <s v=""/>
    <s v=""/>
    <s v=""/>
    <s v=""/>
    <s v=""/>
    <s v=""/>
    <s v=""/>
    <s v=""/>
    <s v=""/>
    <s v=""/>
    <s v=""/>
    <x v="0"/>
    <s v=""/>
    <x v="0"/>
    <s v=""/>
    <s v=""/>
  </r>
  <r>
    <x v="1"/>
    <s v="Changement du taux de change de la Gourde"/>
    <n v="1"/>
    <n v="0"/>
    <n v="0"/>
    <n v="0"/>
    <n v="0"/>
    <n v="0"/>
    <n v="0"/>
    <n v="0"/>
    <n v="0"/>
    <n v="0"/>
    <n v="0"/>
    <n v="0"/>
    <n v="0"/>
    <n v="0"/>
    <s v=""/>
    <s v="Riz Sucre Huile végétale"/>
    <n v="0"/>
    <n v="1"/>
    <n v="0"/>
    <n v="1"/>
    <n v="0"/>
    <n v="0"/>
    <n v="1"/>
    <n v="0"/>
    <s v="Non"/>
    <s v="Non"/>
    <x v="1"/>
    <s v="Sud-Est"/>
    <x v="1"/>
    <s v="Cayes-Jacmel"/>
    <s v="Meme"/>
  </r>
  <r>
    <x v="0"/>
    <s v=""/>
    <s v=""/>
    <s v=""/>
    <s v=""/>
    <s v=""/>
    <s v=""/>
    <s v=""/>
    <s v=""/>
    <s v=""/>
    <s v=""/>
    <s v=""/>
    <s v=""/>
    <s v=""/>
    <s v=""/>
    <s v=""/>
    <s v=""/>
    <s v=""/>
    <s v=""/>
    <s v=""/>
    <s v=""/>
    <s v=""/>
    <s v=""/>
    <s v=""/>
    <s v=""/>
    <s v=""/>
    <s v=""/>
    <s v=""/>
    <x v="0"/>
    <s v=""/>
    <x v="0"/>
    <s v=""/>
    <s v=""/>
  </r>
  <r>
    <x v="1"/>
    <s v="Pas assez d'argent"/>
    <n v="0"/>
    <n v="0"/>
    <n v="0"/>
    <n v="0"/>
    <n v="0"/>
    <n v="1"/>
    <n v="0"/>
    <n v="0"/>
    <n v="0"/>
    <n v="0"/>
    <n v="0"/>
    <n v="0"/>
    <n v="0"/>
    <n v="0"/>
    <s v=""/>
    <s v="Riz Sucre Huile végétale"/>
    <n v="0"/>
    <n v="1"/>
    <n v="0"/>
    <n v="1"/>
    <n v="0"/>
    <n v="0"/>
    <n v="1"/>
    <n v="0"/>
    <s v="Non"/>
    <s v="Non"/>
    <x v="1"/>
    <s v="Sud-Est"/>
    <x v="1"/>
    <s v="Cayes-Jacmel"/>
    <s v="Meme"/>
  </r>
  <r>
    <x v="0"/>
    <s v=""/>
    <s v=""/>
    <s v=""/>
    <s v=""/>
    <s v=""/>
    <s v=""/>
    <s v=""/>
    <s v=""/>
    <s v=""/>
    <s v=""/>
    <s v=""/>
    <s v=""/>
    <s v=""/>
    <s v=""/>
    <s v=""/>
    <s v=""/>
    <s v=""/>
    <s v=""/>
    <s v=""/>
    <s v=""/>
    <s v=""/>
    <s v=""/>
    <s v=""/>
    <s v=""/>
    <s v=""/>
    <s v=""/>
    <s v=""/>
    <x v="0"/>
    <s v=""/>
    <x v="0"/>
    <s v=""/>
    <s v=""/>
  </r>
  <r>
    <x v="1"/>
    <s v="Changement du taux de change de la Gourde"/>
    <n v="1"/>
    <n v="0"/>
    <n v="0"/>
    <n v="0"/>
    <n v="0"/>
    <n v="0"/>
    <n v="0"/>
    <n v="0"/>
    <n v="0"/>
    <n v="0"/>
    <n v="0"/>
    <n v="0"/>
    <n v="0"/>
    <n v="0"/>
    <s v=""/>
    <s v="Farine de blé blanche Riz Sucre Huile végétale"/>
    <n v="1"/>
    <n v="1"/>
    <n v="0"/>
    <n v="1"/>
    <n v="0"/>
    <n v="0"/>
    <n v="1"/>
    <n v="0"/>
    <s v="Oui"/>
    <s v="Oui"/>
    <x v="1"/>
    <s v="Sud-Est"/>
    <x v="1"/>
    <s v="Cayes-Jacmel"/>
    <s v="Meme"/>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2"/>
    <s v=""/>
    <s v=""/>
    <s v=""/>
    <s v=""/>
    <s v=""/>
    <s v=""/>
    <s v=""/>
    <s v=""/>
    <s v=""/>
    <s v=""/>
    <s v=""/>
    <s v=""/>
    <s v=""/>
    <s v=""/>
    <s v=""/>
    <s v=""/>
    <s v=""/>
    <s v=""/>
    <s v=""/>
    <s v=""/>
    <s v=""/>
    <s v=""/>
    <s v=""/>
    <s v=""/>
    <s v=""/>
    <s v="Non"/>
    <s v="Oui"/>
    <x v="1"/>
    <s v="Nippes"/>
    <x v="1"/>
    <s v="Fonds des Nègres"/>
    <s v="Différent"/>
  </r>
  <r>
    <x v="2"/>
    <s v=""/>
    <s v=""/>
    <s v=""/>
    <s v=""/>
    <s v=""/>
    <s v=""/>
    <s v=""/>
    <s v=""/>
    <s v=""/>
    <s v=""/>
    <s v=""/>
    <s v=""/>
    <s v=""/>
    <s v=""/>
    <s v=""/>
    <s v=""/>
    <s v=""/>
    <s v=""/>
    <s v=""/>
    <s v=""/>
    <s v=""/>
    <s v=""/>
    <s v=""/>
    <s v=""/>
    <s v=""/>
    <s v="Non"/>
    <s v="Oui"/>
    <x v="1"/>
    <s v="Nippes"/>
    <x v="1"/>
    <s v="Fonds des Nègres"/>
    <s v="Différent"/>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2"/>
    <s v=""/>
    <s v=""/>
    <s v=""/>
    <s v=""/>
    <s v=""/>
    <s v=""/>
    <s v=""/>
    <s v=""/>
    <s v=""/>
    <s v=""/>
    <s v=""/>
    <s v=""/>
    <s v=""/>
    <s v=""/>
    <s v=""/>
    <s v=""/>
    <s v=""/>
    <s v=""/>
    <s v=""/>
    <s v=""/>
    <s v=""/>
    <s v=""/>
    <s v=""/>
    <s v=""/>
    <s v=""/>
    <s v="Oui"/>
    <s v="Non"/>
    <x v="1"/>
    <s v="Nippes"/>
    <x v="1"/>
    <s v="Miragoâne"/>
    <s v="Différent"/>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2"/>
    <s v=""/>
    <s v=""/>
    <s v=""/>
    <s v=""/>
    <s v=""/>
    <s v=""/>
    <s v=""/>
    <s v=""/>
    <s v=""/>
    <s v=""/>
    <s v=""/>
    <s v=""/>
    <s v=""/>
    <s v=""/>
    <s v=""/>
    <s v=""/>
    <s v=""/>
    <s v=""/>
    <s v=""/>
    <s v=""/>
    <s v=""/>
    <s v=""/>
    <s v=""/>
    <s v=""/>
    <s v=""/>
    <s v="Non"/>
    <s v="Non"/>
    <x v="1"/>
    <s v="Nippes"/>
    <x v="1"/>
    <s v="Fonds des Nègres"/>
    <s v="Différent"/>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2"/>
    <s v=""/>
    <s v=""/>
    <s v=""/>
    <s v=""/>
    <s v=""/>
    <s v=""/>
    <s v=""/>
    <s v=""/>
    <s v=""/>
    <s v=""/>
    <s v=""/>
    <s v=""/>
    <s v=""/>
    <s v=""/>
    <s v=""/>
    <s v=""/>
    <s v=""/>
    <s v=""/>
    <s v=""/>
    <s v=""/>
    <s v=""/>
    <s v=""/>
    <s v=""/>
    <s v=""/>
    <s v=""/>
    <s v="Non"/>
    <s v="Oui"/>
    <x v="1"/>
    <s v="Nippes"/>
    <x v="1"/>
    <s v="Fonds des Nègres"/>
    <s v="Différent"/>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1"/>
    <s v="Article indisponible chez les fournisseurs Article trop cher"/>
    <n v="0"/>
    <n v="0"/>
    <n v="0"/>
    <n v="0"/>
    <n v="1"/>
    <n v="0"/>
    <n v="0"/>
    <n v="1"/>
    <n v="0"/>
    <n v="0"/>
    <n v="0"/>
    <n v="0"/>
    <n v="0"/>
    <n v="0"/>
    <s v=""/>
    <s v="Huile végétale"/>
    <n v="0"/>
    <n v="0"/>
    <n v="0"/>
    <n v="0"/>
    <n v="0"/>
    <n v="0"/>
    <n v="1"/>
    <n v="0"/>
    <s v="Oui"/>
    <s v="Non"/>
    <x v="1"/>
    <s v="Sud"/>
    <x v="1"/>
    <s v="Les Cayes"/>
    <s v="Meme"/>
  </r>
  <r>
    <x v="2"/>
    <s v=""/>
    <s v=""/>
    <s v=""/>
    <s v=""/>
    <s v=""/>
    <s v=""/>
    <s v=""/>
    <s v=""/>
    <s v=""/>
    <s v=""/>
    <s v=""/>
    <s v=""/>
    <s v=""/>
    <s v=""/>
    <s v=""/>
    <s v=""/>
    <s v=""/>
    <s v=""/>
    <s v=""/>
    <s v=""/>
    <s v=""/>
    <s v=""/>
    <s v=""/>
    <s v=""/>
    <s v=""/>
    <s v="Non"/>
    <s v="Oui"/>
    <x v="1"/>
    <s v="Sud"/>
    <x v="1"/>
    <s v="Les Cayes"/>
    <s v="Meme"/>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1"/>
    <s v="Problèmes liés au transport ou au carburant Article indisponible chez les fournisseurs"/>
    <n v="0"/>
    <n v="1"/>
    <n v="0"/>
    <n v="0"/>
    <n v="0"/>
    <n v="0"/>
    <n v="0"/>
    <n v="1"/>
    <n v="0"/>
    <n v="0"/>
    <n v="0"/>
    <n v="0"/>
    <n v="0"/>
    <n v="0"/>
    <s v=""/>
    <s v="Huile végétale"/>
    <n v="0"/>
    <n v="0"/>
    <n v="0"/>
    <n v="0"/>
    <n v="0"/>
    <n v="0"/>
    <n v="1"/>
    <n v="0"/>
    <s v="Non"/>
    <s v="Non"/>
    <x v="1"/>
    <s v="Sud"/>
    <x v="1"/>
    <s v="Les Cayes"/>
    <s v="Meme"/>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2"/>
    <s v=""/>
    <s v=""/>
    <s v=""/>
    <s v=""/>
    <s v=""/>
    <s v=""/>
    <s v=""/>
    <s v=""/>
    <s v=""/>
    <s v=""/>
    <s v=""/>
    <s v=""/>
    <s v=""/>
    <s v=""/>
    <s v=""/>
    <s v=""/>
    <s v=""/>
    <s v=""/>
    <s v=""/>
    <s v=""/>
    <s v=""/>
    <s v=""/>
    <s v=""/>
    <s v=""/>
    <s v=""/>
    <s v="Oui"/>
    <s v="Non"/>
    <x v="1"/>
    <s v="Sud"/>
    <x v="1"/>
    <s v="Les Cayes"/>
    <s v="Meme"/>
  </r>
  <r>
    <x v="1"/>
    <s v="Changement du taux de change de la Gourde Article trop cher Pas assez d'argent"/>
    <n v="1"/>
    <n v="0"/>
    <n v="0"/>
    <n v="0"/>
    <n v="1"/>
    <n v="1"/>
    <n v="0"/>
    <n v="0"/>
    <n v="0"/>
    <n v="0"/>
    <n v="0"/>
    <n v="0"/>
    <n v="0"/>
    <n v="0"/>
    <s v=""/>
    <s v="Riz Haricot noir"/>
    <n v="0"/>
    <n v="1"/>
    <n v="0"/>
    <n v="0"/>
    <n v="1"/>
    <n v="0"/>
    <n v="0"/>
    <n v="0"/>
    <s v="Non"/>
    <s v="Non"/>
    <x v="1"/>
    <s v="Sud"/>
    <x v="1"/>
    <s v="Les Cayes"/>
    <s v="Meme"/>
  </r>
  <r>
    <x v="2"/>
    <s v=""/>
    <s v=""/>
    <s v=""/>
    <s v=""/>
    <s v=""/>
    <s v=""/>
    <s v=""/>
    <s v=""/>
    <s v=""/>
    <s v=""/>
    <s v=""/>
    <s v=""/>
    <s v=""/>
    <s v=""/>
    <s v=""/>
    <s v=""/>
    <s v=""/>
    <s v=""/>
    <s v=""/>
    <s v=""/>
    <s v=""/>
    <s v=""/>
    <s v=""/>
    <s v=""/>
    <s v=""/>
    <s v="Oui"/>
    <s v="Oui"/>
    <x v="1"/>
    <s v="Ouest"/>
    <x v="2"/>
    <s v="Port-au-Prince"/>
    <s v="Différent"/>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1"/>
    <s v="Pas assez d'argent Article trop cher"/>
    <n v="0"/>
    <n v="0"/>
    <n v="0"/>
    <n v="0"/>
    <n v="1"/>
    <n v="1"/>
    <n v="0"/>
    <n v="0"/>
    <n v="0"/>
    <n v="0"/>
    <n v="0"/>
    <n v="0"/>
    <n v="0"/>
    <n v="0"/>
    <s v=""/>
    <s v="Farine de blé blanche Riz Sucre Maïs (moulu) Haricot noir Haricot rouge"/>
    <n v="1"/>
    <n v="1"/>
    <n v="1"/>
    <n v="1"/>
    <n v="1"/>
    <n v="1"/>
    <n v="0"/>
    <n v="0"/>
    <s v="Non"/>
    <s v="Non"/>
    <x v="1"/>
    <s v="Ouest"/>
    <x v="1"/>
    <s v="Port-au-Prince"/>
    <s v="Meme"/>
  </r>
  <r>
    <x v="2"/>
    <s v=""/>
    <s v=""/>
    <s v=""/>
    <s v=""/>
    <s v=""/>
    <s v=""/>
    <s v=""/>
    <s v=""/>
    <s v=""/>
    <s v=""/>
    <s v=""/>
    <s v=""/>
    <s v=""/>
    <s v=""/>
    <s v=""/>
    <s v=""/>
    <s v=""/>
    <s v=""/>
    <s v=""/>
    <s v=""/>
    <s v=""/>
    <s v=""/>
    <s v=""/>
    <s v=""/>
    <s v=""/>
    <s v="Non"/>
    <s v="Non"/>
    <x v="1"/>
    <s v="Ouest"/>
    <x v="1"/>
    <s v="Cité Soleil"/>
    <s v="Différent"/>
  </r>
  <r>
    <x v="2"/>
    <s v=""/>
    <s v=""/>
    <s v=""/>
    <s v=""/>
    <s v=""/>
    <s v=""/>
    <s v=""/>
    <s v=""/>
    <s v=""/>
    <s v=""/>
    <s v=""/>
    <s v=""/>
    <s v=""/>
    <s v=""/>
    <s v=""/>
    <s v=""/>
    <s v=""/>
    <s v=""/>
    <s v=""/>
    <s v=""/>
    <s v=""/>
    <s v=""/>
    <s v=""/>
    <s v=""/>
    <s v=""/>
    <s v="Oui"/>
    <s v="Non"/>
    <x v="1"/>
    <s v="Ouest"/>
    <x v="1"/>
    <s v="Port-au-Prince"/>
    <s v="Meme"/>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1"/>
    <s v="Produit épuisé car beaucoup de personnes ont acheté"/>
    <n v="0"/>
    <n v="0"/>
    <n v="0"/>
    <n v="0"/>
    <n v="0"/>
    <n v="0"/>
    <n v="0"/>
    <n v="0"/>
    <n v="0"/>
    <n v="0"/>
    <n v="1"/>
    <n v="0"/>
    <n v="0"/>
    <n v="0"/>
    <s v=""/>
    <s v="Sucre"/>
    <n v="0"/>
    <n v="0"/>
    <n v="0"/>
    <n v="1"/>
    <n v="0"/>
    <n v="0"/>
    <n v="0"/>
    <n v="0"/>
    <s v="Oui"/>
    <s v="Non"/>
    <x v="1"/>
    <s v="Ouest"/>
    <x v="1"/>
    <s v="Port-au-Prince"/>
    <s v="Meme"/>
  </r>
  <r>
    <x v="0"/>
    <s v=""/>
    <s v=""/>
    <s v=""/>
    <s v=""/>
    <s v=""/>
    <s v=""/>
    <s v=""/>
    <s v=""/>
    <s v=""/>
    <s v=""/>
    <s v=""/>
    <s v=""/>
    <s v=""/>
    <s v=""/>
    <s v=""/>
    <s v=""/>
    <s v=""/>
    <s v=""/>
    <s v=""/>
    <s v=""/>
    <s v=""/>
    <s v=""/>
    <s v=""/>
    <s v=""/>
    <s v=""/>
    <s v=""/>
    <s v=""/>
    <x v="0"/>
    <s v=""/>
    <x v="0"/>
    <s v=""/>
    <s v=""/>
  </r>
  <r>
    <x v="1"/>
    <s v="Produit épuisé car beaucoup de personnes ont acheté Pas assez d'argent Pas encore eu le temps de réapprovisinner"/>
    <n v="0"/>
    <n v="0"/>
    <n v="0"/>
    <n v="0"/>
    <n v="0"/>
    <n v="1"/>
    <n v="1"/>
    <n v="0"/>
    <n v="0"/>
    <n v="0"/>
    <n v="1"/>
    <n v="0"/>
    <n v="0"/>
    <n v="0"/>
    <s v=""/>
    <s v="Sucre"/>
    <n v="0"/>
    <n v="0"/>
    <n v="0"/>
    <n v="1"/>
    <n v="0"/>
    <n v="0"/>
    <n v="0"/>
    <n v="0"/>
    <s v="Non"/>
    <s v="Non"/>
    <x v="1"/>
    <s v="Ouest"/>
    <x v="1"/>
    <s v="Cité Soleil"/>
    <s v="Différent"/>
  </r>
  <r>
    <x v="0"/>
    <s v=""/>
    <s v=""/>
    <s v=""/>
    <s v=""/>
    <s v=""/>
    <s v=""/>
    <s v=""/>
    <s v=""/>
    <s v=""/>
    <s v=""/>
    <s v=""/>
    <s v=""/>
    <s v=""/>
    <s v=""/>
    <s v=""/>
    <s v=""/>
    <s v=""/>
    <s v=""/>
    <s v=""/>
    <s v=""/>
    <s v=""/>
    <s v=""/>
    <s v=""/>
    <s v=""/>
    <s v=""/>
    <s v=""/>
    <s v=""/>
    <x v="0"/>
    <s v=""/>
    <x v="0"/>
    <s v=""/>
    <s v=""/>
  </r>
  <r>
    <x v="2"/>
    <s v=""/>
    <s v=""/>
    <s v=""/>
    <s v=""/>
    <s v=""/>
    <s v=""/>
    <s v=""/>
    <s v=""/>
    <s v=""/>
    <s v=""/>
    <s v=""/>
    <s v=""/>
    <s v=""/>
    <s v=""/>
    <s v=""/>
    <s v=""/>
    <s v=""/>
    <s v=""/>
    <s v=""/>
    <s v=""/>
    <s v=""/>
    <s v=""/>
    <s v=""/>
    <s v=""/>
    <s v=""/>
    <s v="Non"/>
    <s v="Oui"/>
    <x v="1"/>
    <s v="Ouest"/>
    <x v="1"/>
    <s v="Port-au-Prince"/>
    <s v="Meme"/>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1"/>
    <s v="Problèmes liés au transport ou au carburant Changement du taux de change de la Gourde Pas assez d'argent Article trop cher"/>
    <n v="1"/>
    <n v="1"/>
    <n v="0"/>
    <n v="0"/>
    <n v="1"/>
    <n v="1"/>
    <n v="0"/>
    <n v="0"/>
    <n v="0"/>
    <n v="0"/>
    <n v="0"/>
    <n v="0"/>
    <n v="0"/>
    <n v="0"/>
    <s v=""/>
    <s v="Riz"/>
    <n v="0"/>
    <n v="1"/>
    <n v="0"/>
    <n v="0"/>
    <n v="0"/>
    <n v="0"/>
    <n v="0"/>
    <n v="0"/>
    <s v="Oui"/>
    <s v="Non"/>
    <x v="1"/>
    <s v="Sud-Est"/>
    <x v="1"/>
    <s v="Jacmel"/>
    <s v="Meme"/>
  </r>
  <r>
    <x v="1"/>
    <s v="Changement du taux de change de la Gourde Problèmes liés au transport ou au carburant Article trop cher"/>
    <n v="1"/>
    <n v="1"/>
    <n v="0"/>
    <n v="0"/>
    <n v="1"/>
    <n v="0"/>
    <n v="0"/>
    <n v="0"/>
    <n v="0"/>
    <n v="0"/>
    <n v="0"/>
    <n v="0"/>
    <n v="0"/>
    <n v="0"/>
    <s v=""/>
    <s v="Farine de blé blanche Riz Maïs (moulu) Sucre Haricot rouge Huile végétale"/>
    <n v="1"/>
    <n v="1"/>
    <n v="1"/>
    <n v="1"/>
    <n v="0"/>
    <n v="1"/>
    <n v="1"/>
    <n v="0"/>
    <s v="Oui"/>
    <s v="Oui"/>
    <x v="1"/>
    <s v="Sud-Est"/>
    <x v="1"/>
    <s v="Jacmel"/>
    <s v="Meme"/>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1"/>
    <s v="Changement du taux de change de la Gourde Article trop cher Pas assez d'argent"/>
    <n v="1"/>
    <n v="0"/>
    <n v="0"/>
    <n v="0"/>
    <n v="1"/>
    <n v="1"/>
    <n v="0"/>
    <n v="0"/>
    <n v="0"/>
    <n v="0"/>
    <n v="0"/>
    <n v="0"/>
    <n v="0"/>
    <n v="0"/>
    <s v=""/>
    <s v="Haricot noir"/>
    <n v="0"/>
    <n v="0"/>
    <n v="0"/>
    <n v="0"/>
    <n v="1"/>
    <n v="0"/>
    <n v="0"/>
    <n v="0"/>
    <s v="Non"/>
    <s v="Non"/>
    <x v="1"/>
    <s v="Sud-Est"/>
    <x v="1"/>
    <s v="Jacmel"/>
    <s v="Meme"/>
  </r>
  <r>
    <x v="0"/>
    <s v=""/>
    <s v=""/>
    <s v=""/>
    <s v=""/>
    <s v=""/>
    <s v=""/>
    <s v=""/>
    <s v=""/>
    <s v=""/>
    <s v=""/>
    <s v=""/>
    <s v=""/>
    <s v=""/>
    <s v=""/>
    <s v=""/>
    <s v=""/>
    <s v=""/>
    <s v=""/>
    <s v=""/>
    <s v=""/>
    <s v=""/>
    <s v=""/>
    <s v=""/>
    <s v=""/>
    <s v=""/>
    <s v=""/>
    <s v=""/>
    <x v="0"/>
    <s v=""/>
    <x v="0"/>
    <s v=""/>
    <s v=""/>
  </r>
  <r>
    <x v="2"/>
    <s v=""/>
    <s v=""/>
    <s v=""/>
    <s v=""/>
    <s v=""/>
    <s v=""/>
    <s v=""/>
    <s v=""/>
    <s v=""/>
    <s v=""/>
    <s v=""/>
    <s v=""/>
    <s v=""/>
    <s v=""/>
    <s v=""/>
    <s v=""/>
    <s v=""/>
    <s v=""/>
    <s v=""/>
    <s v=""/>
    <s v=""/>
    <s v=""/>
    <s v=""/>
    <s v=""/>
    <s v=""/>
    <s v="Non"/>
    <s v="Non"/>
    <x v="1"/>
    <s v="Sud-Est"/>
    <x v="1"/>
    <s v="Jacmel"/>
    <s v="Meme"/>
  </r>
  <r>
    <x v="2"/>
    <s v=""/>
    <s v=""/>
    <s v=""/>
    <s v=""/>
    <s v=""/>
    <s v=""/>
    <s v=""/>
    <s v=""/>
    <s v=""/>
    <s v=""/>
    <s v=""/>
    <s v=""/>
    <s v=""/>
    <s v=""/>
    <s v=""/>
    <s v=""/>
    <s v=""/>
    <s v=""/>
    <s v=""/>
    <s v=""/>
    <s v=""/>
    <s v=""/>
    <s v=""/>
    <s v=""/>
    <s v=""/>
    <s v="Oui"/>
    <s v="Non"/>
    <x v="1"/>
    <s v="Nord"/>
    <x v="1"/>
    <s v="Cap-Haïtien"/>
    <s v="Différent"/>
  </r>
  <r>
    <x v="2"/>
    <s v=""/>
    <s v=""/>
    <s v=""/>
    <s v=""/>
    <s v=""/>
    <s v=""/>
    <s v=""/>
    <s v=""/>
    <s v=""/>
    <s v=""/>
    <s v=""/>
    <s v=""/>
    <s v=""/>
    <s v=""/>
    <s v=""/>
    <s v=""/>
    <s v=""/>
    <s v=""/>
    <s v=""/>
    <s v=""/>
    <s v=""/>
    <s v=""/>
    <s v=""/>
    <s v=""/>
    <s v=""/>
    <s v="Oui"/>
    <s v="Non"/>
    <x v="1"/>
    <s v="Nord"/>
    <x v="1"/>
    <s v="Limonade"/>
    <s v="Meme"/>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1"/>
    <s v="Changement du taux de change de la Gourde"/>
    <n v="1"/>
    <n v="0"/>
    <n v="0"/>
    <n v="0"/>
    <n v="0"/>
    <n v="0"/>
    <n v="0"/>
    <n v="0"/>
    <n v="0"/>
    <n v="0"/>
    <n v="0"/>
    <n v="0"/>
    <n v="0"/>
    <n v="0"/>
    <s v=""/>
    <s v="Riz Sucre Farine de blé blanche Huile végétale"/>
    <n v="1"/>
    <n v="1"/>
    <n v="0"/>
    <n v="1"/>
    <n v="0"/>
    <n v="0"/>
    <n v="1"/>
    <n v="0"/>
    <s v="Oui"/>
    <s v="Oui"/>
    <x v="1"/>
    <s v="Sud-Est"/>
    <x v="1"/>
    <s v="Cayes-Jacmel"/>
    <s v="Meme"/>
  </r>
  <r>
    <x v="0"/>
    <s v=""/>
    <s v=""/>
    <s v=""/>
    <s v=""/>
    <s v=""/>
    <s v=""/>
    <s v=""/>
    <s v=""/>
    <s v=""/>
    <s v=""/>
    <s v=""/>
    <s v=""/>
    <s v=""/>
    <s v=""/>
    <s v=""/>
    <s v=""/>
    <s v=""/>
    <s v=""/>
    <s v=""/>
    <s v=""/>
    <s v=""/>
    <s v=""/>
    <s v=""/>
    <s v=""/>
    <s v=""/>
    <s v=""/>
    <s v=""/>
    <x v="0"/>
    <s v=""/>
    <x v="0"/>
    <s v=""/>
    <s v=""/>
  </r>
  <r>
    <x v="1"/>
    <s v="Changement du taux de change de la Gourde"/>
    <n v="1"/>
    <n v="0"/>
    <n v="0"/>
    <n v="0"/>
    <n v="0"/>
    <n v="0"/>
    <n v="0"/>
    <n v="0"/>
    <n v="0"/>
    <n v="0"/>
    <n v="0"/>
    <n v="0"/>
    <n v="0"/>
    <n v="0"/>
    <s v=""/>
    <s v="Farine de blé blanche Riz Sucre Huile végétale"/>
    <n v="1"/>
    <n v="1"/>
    <n v="0"/>
    <n v="1"/>
    <n v="0"/>
    <n v="0"/>
    <n v="1"/>
    <n v="0"/>
    <s v="Oui"/>
    <s v="Oui"/>
    <x v="1"/>
    <s v="Sud-Est"/>
    <x v="1"/>
    <s v="Cayes-Jacmel"/>
    <s v="Meme"/>
  </r>
  <r>
    <x v="0"/>
    <s v=""/>
    <s v=""/>
    <s v=""/>
    <s v=""/>
    <s v=""/>
    <s v=""/>
    <s v=""/>
    <s v=""/>
    <s v=""/>
    <s v=""/>
    <s v=""/>
    <s v=""/>
    <s v=""/>
    <s v=""/>
    <s v=""/>
    <s v=""/>
    <s v=""/>
    <s v=""/>
    <s v=""/>
    <s v=""/>
    <s v=""/>
    <s v=""/>
    <s v=""/>
    <s v=""/>
    <s v=""/>
    <s v=""/>
    <s v=""/>
    <x v="0"/>
    <s v=""/>
    <x v="0"/>
    <s v=""/>
    <s v=""/>
  </r>
  <r>
    <x v="1"/>
    <s v="Changement du taux de change de la Gourde Pas assez d'argent Article trop cher"/>
    <n v="1"/>
    <n v="0"/>
    <n v="0"/>
    <n v="0"/>
    <n v="1"/>
    <n v="1"/>
    <n v="0"/>
    <n v="0"/>
    <n v="0"/>
    <n v="0"/>
    <n v="0"/>
    <n v="0"/>
    <n v="0"/>
    <n v="0"/>
    <s v=""/>
    <s v="Riz Huile végétale"/>
    <n v="0"/>
    <n v="1"/>
    <n v="0"/>
    <n v="0"/>
    <n v="0"/>
    <n v="0"/>
    <n v="1"/>
    <n v="0"/>
    <s v="Oui"/>
    <s v="Oui"/>
    <x v="1"/>
    <s v="Sud-Est"/>
    <x v="1"/>
    <s v="Cayes-Jacmel"/>
    <s v="Meme"/>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1"/>
    <s v="Changement du taux de change de la Gourde Article trop cher Pas assez d'argent"/>
    <n v="1"/>
    <n v="0"/>
    <n v="0"/>
    <n v="0"/>
    <n v="1"/>
    <n v="1"/>
    <n v="0"/>
    <n v="0"/>
    <n v="0"/>
    <n v="0"/>
    <n v="0"/>
    <n v="0"/>
    <n v="0"/>
    <n v="0"/>
    <s v=""/>
    <s v="Farine de blé blanche Riz Huile végétale"/>
    <n v="1"/>
    <n v="1"/>
    <n v="0"/>
    <n v="0"/>
    <n v="0"/>
    <n v="0"/>
    <n v="1"/>
    <n v="0"/>
    <s v="Oui"/>
    <s v="Non"/>
    <x v="1"/>
    <s v="Sud-Est"/>
    <x v="1"/>
    <s v="Cayes-Jacmel"/>
    <s v="Meme"/>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2"/>
    <s v=""/>
    <s v=""/>
    <s v=""/>
    <s v=""/>
    <s v=""/>
    <s v=""/>
    <s v=""/>
    <s v=""/>
    <s v=""/>
    <s v=""/>
    <s v=""/>
    <s v=""/>
    <s v=""/>
    <s v=""/>
    <s v=""/>
    <s v=""/>
    <s v=""/>
    <s v=""/>
    <s v=""/>
    <s v=""/>
    <s v=""/>
    <s v=""/>
    <s v=""/>
    <s v=""/>
    <s v=""/>
    <s v="Non"/>
    <s v="Oui"/>
    <x v="1"/>
    <s v="Grand'Anse"/>
    <x v="1"/>
    <s v="Beaumont"/>
    <s v="Meme"/>
  </r>
  <r>
    <x v="0"/>
    <s v=""/>
    <s v=""/>
    <s v=""/>
    <s v=""/>
    <s v=""/>
    <s v=""/>
    <s v=""/>
    <s v=""/>
    <s v=""/>
    <s v=""/>
    <s v=""/>
    <s v=""/>
    <s v=""/>
    <s v=""/>
    <s v=""/>
    <s v=""/>
    <s v=""/>
    <s v=""/>
    <s v=""/>
    <s v=""/>
    <s v=""/>
    <s v=""/>
    <s v=""/>
    <s v=""/>
    <s v=""/>
    <s v=""/>
    <s v=""/>
    <x v="0"/>
    <s v=""/>
    <x v="0"/>
    <s v=""/>
    <s v=""/>
  </r>
  <r>
    <x v="2"/>
    <s v=""/>
    <s v=""/>
    <s v=""/>
    <s v=""/>
    <s v=""/>
    <s v=""/>
    <s v=""/>
    <s v=""/>
    <s v=""/>
    <s v=""/>
    <s v=""/>
    <s v=""/>
    <s v=""/>
    <s v=""/>
    <s v=""/>
    <s v=""/>
    <s v=""/>
    <s v=""/>
    <s v=""/>
    <s v=""/>
    <s v=""/>
    <s v=""/>
    <s v=""/>
    <s v=""/>
    <s v=""/>
    <s v="Oui"/>
    <s v="Oui"/>
    <x v="1"/>
    <s v="Grand'Anse"/>
    <x v="1"/>
    <s v="Beaumont"/>
    <s v="Meme"/>
  </r>
  <r>
    <x v="0"/>
    <s v=""/>
    <s v=""/>
    <s v=""/>
    <s v=""/>
    <s v=""/>
    <s v=""/>
    <s v=""/>
    <s v=""/>
    <s v=""/>
    <s v=""/>
    <s v=""/>
    <s v=""/>
    <s v=""/>
    <s v=""/>
    <s v=""/>
    <s v=""/>
    <s v=""/>
    <s v=""/>
    <s v=""/>
    <s v=""/>
    <s v=""/>
    <s v=""/>
    <s v=""/>
    <s v=""/>
    <s v=""/>
    <s v=""/>
    <s v=""/>
    <x v="0"/>
    <s v=""/>
    <x v="0"/>
    <s v=""/>
    <s v=""/>
  </r>
  <r>
    <x v="2"/>
    <s v=""/>
    <s v=""/>
    <s v=""/>
    <s v=""/>
    <s v=""/>
    <s v=""/>
    <s v=""/>
    <s v=""/>
    <s v=""/>
    <s v=""/>
    <s v=""/>
    <s v=""/>
    <s v=""/>
    <s v=""/>
    <s v=""/>
    <s v=""/>
    <s v=""/>
    <s v=""/>
    <s v=""/>
    <s v=""/>
    <s v=""/>
    <s v=""/>
    <s v=""/>
    <s v=""/>
    <s v=""/>
    <s v="Oui"/>
    <s v="Oui"/>
    <x v="1"/>
    <s v="Grand'Anse"/>
    <x v="1"/>
    <s v="Beaumont"/>
    <s v="Meme"/>
  </r>
  <r>
    <x v="0"/>
    <s v=""/>
    <s v=""/>
    <s v=""/>
    <s v=""/>
    <s v=""/>
    <s v=""/>
    <s v=""/>
    <s v=""/>
    <s v=""/>
    <s v=""/>
    <s v=""/>
    <s v=""/>
    <s v=""/>
    <s v=""/>
    <s v=""/>
    <s v=""/>
    <s v=""/>
    <s v=""/>
    <s v=""/>
    <s v=""/>
    <s v=""/>
    <s v=""/>
    <s v=""/>
    <s v=""/>
    <s v=""/>
    <s v=""/>
    <s v=""/>
    <x v="0"/>
    <s v=""/>
    <x v="0"/>
    <s v=""/>
    <s v=""/>
  </r>
  <r>
    <x v="2"/>
    <s v=""/>
    <s v=""/>
    <s v=""/>
    <s v=""/>
    <s v=""/>
    <s v=""/>
    <s v=""/>
    <s v=""/>
    <s v=""/>
    <s v=""/>
    <s v=""/>
    <s v=""/>
    <s v=""/>
    <s v=""/>
    <s v=""/>
    <s v=""/>
    <s v=""/>
    <s v=""/>
    <s v=""/>
    <s v=""/>
    <s v=""/>
    <s v=""/>
    <s v=""/>
    <s v=""/>
    <s v=""/>
    <s v="Non"/>
    <s v="Oui"/>
    <x v="1"/>
    <s v="Grand'Anse"/>
    <x v="1"/>
    <s v="Beaumont"/>
    <s v="Meme"/>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0"/>
    <s v=""/>
    <s v=""/>
    <s v=""/>
    <s v=""/>
    <s v=""/>
    <s v=""/>
    <s v=""/>
    <s v=""/>
    <s v=""/>
    <s v=""/>
    <s v=""/>
    <s v=""/>
    <s v=""/>
    <s v=""/>
    <s v=""/>
    <s v=""/>
    <s v=""/>
    <s v=""/>
    <s v=""/>
    <s v=""/>
    <s v=""/>
    <s v=""/>
    <s v=""/>
    <s v=""/>
    <s v=""/>
    <s v=""/>
    <s v=""/>
    <x v="0"/>
    <s v=""/>
    <x v="0"/>
    <s v=""/>
    <s v=""/>
  </r>
  <r>
    <x v="3"/>
    <m/>
    <m/>
    <m/>
    <m/>
    <m/>
    <m/>
    <m/>
    <m/>
    <m/>
    <m/>
    <m/>
    <m/>
    <m/>
    <m/>
    <m/>
    <m/>
    <m/>
    <m/>
    <m/>
    <m/>
    <m/>
    <m/>
    <m/>
    <m/>
    <m/>
    <m/>
    <m/>
    <x v="2"/>
    <m/>
    <x v="3"/>
    <m/>
    <m/>
  </r>
</pivotCacheRecords>
</file>

<file path=xl/pivotCache/pivotCacheRecords16.xml><?xml version="1.0" encoding="utf-8"?>
<pivotCacheRecords xmlns="http://schemas.openxmlformats.org/spreadsheetml/2006/main" xmlns:r="http://schemas.openxmlformats.org/officeDocument/2006/relationships" count="266">
  <r>
    <x v="0"/>
    <x v="0"/>
    <s v=""/>
    <x v="0"/>
  </r>
  <r>
    <x v="0"/>
    <x v="0"/>
    <s v=""/>
    <x v="0"/>
  </r>
  <r>
    <x v="0"/>
    <x v="0"/>
    <s v=""/>
    <x v="0"/>
  </r>
  <r>
    <x v="0"/>
    <x v="0"/>
    <s v=""/>
    <x v="0"/>
  </r>
  <r>
    <x v="0"/>
    <x v="0"/>
    <s v=""/>
    <x v="0"/>
  </r>
  <r>
    <x v="0"/>
    <x v="0"/>
    <s v=""/>
    <x v="0"/>
  </r>
  <r>
    <x v="0"/>
    <x v="0"/>
    <s v=""/>
    <x v="0"/>
  </r>
  <r>
    <x v="0"/>
    <x v="0"/>
    <s v=""/>
    <x v="0"/>
  </r>
  <r>
    <x v="0"/>
    <x v="0"/>
    <s v=""/>
    <x v="0"/>
  </r>
  <r>
    <x v="0"/>
    <x v="0"/>
    <s v=""/>
    <x v="0"/>
  </r>
  <r>
    <x v="1"/>
    <x v="1"/>
    <s v="Cité Soleil"/>
    <x v="1"/>
  </r>
  <r>
    <x v="0"/>
    <x v="0"/>
    <s v=""/>
    <x v="0"/>
  </r>
  <r>
    <x v="1"/>
    <x v="1"/>
    <s v="Cité Soleil"/>
    <x v="1"/>
  </r>
  <r>
    <x v="0"/>
    <x v="0"/>
    <s v=""/>
    <x v="0"/>
  </r>
  <r>
    <x v="0"/>
    <x v="0"/>
    <s v=""/>
    <x v="0"/>
  </r>
  <r>
    <x v="0"/>
    <x v="0"/>
    <s v=""/>
    <x v="0"/>
  </r>
  <r>
    <x v="2"/>
    <x v="1"/>
    <s v="Miragoâne"/>
    <x v="2"/>
  </r>
  <r>
    <x v="0"/>
    <x v="0"/>
    <s v=""/>
    <x v="0"/>
  </r>
  <r>
    <x v="2"/>
    <x v="1"/>
    <s v="Fonds des Nègres"/>
    <x v="1"/>
  </r>
  <r>
    <x v="0"/>
    <x v="0"/>
    <s v=""/>
    <x v="0"/>
  </r>
  <r>
    <x v="2"/>
    <x v="1"/>
    <s v="Fonds des Nègres"/>
    <x v="1"/>
  </r>
  <r>
    <x v="0"/>
    <x v="0"/>
    <s v=""/>
    <x v="0"/>
  </r>
  <r>
    <x v="2"/>
    <x v="1"/>
    <s v="Fonds des Nègres"/>
    <x v="1"/>
  </r>
  <r>
    <x v="0"/>
    <x v="0"/>
    <s v=""/>
    <x v="0"/>
  </r>
  <r>
    <x v="2"/>
    <x v="1"/>
    <s v="Fonds des Nègres"/>
    <x v="1"/>
  </r>
  <r>
    <x v="0"/>
    <x v="0"/>
    <s v=""/>
    <x v="0"/>
  </r>
  <r>
    <x v="0"/>
    <x v="0"/>
    <s v=""/>
    <x v="0"/>
  </r>
  <r>
    <x v="2"/>
    <x v="1"/>
    <s v="Fonds des Nègres"/>
    <x v="1"/>
  </r>
  <r>
    <x v="0"/>
    <x v="0"/>
    <s v=""/>
    <x v="0"/>
  </r>
  <r>
    <x v="0"/>
    <x v="0"/>
    <s v=""/>
    <x v="0"/>
  </r>
  <r>
    <x v="0"/>
    <x v="0"/>
    <s v=""/>
    <x v="0"/>
  </r>
  <r>
    <x v="0"/>
    <x v="0"/>
    <s v=""/>
    <x v="0"/>
  </r>
  <r>
    <x v="0"/>
    <x v="0"/>
    <s v=""/>
    <x v="0"/>
  </r>
  <r>
    <x v="3"/>
    <x v="1"/>
    <s v="Gonaïves"/>
    <x v="1"/>
  </r>
  <r>
    <x v="3"/>
    <x v="1"/>
    <s v="Gonaïves"/>
    <x v="1"/>
  </r>
  <r>
    <x v="0"/>
    <x v="0"/>
    <s v=""/>
    <x v="0"/>
  </r>
  <r>
    <x v="0"/>
    <x v="0"/>
    <s v=""/>
    <x v="0"/>
  </r>
  <r>
    <x v="0"/>
    <x v="0"/>
    <s v=""/>
    <x v="0"/>
  </r>
  <r>
    <x v="0"/>
    <x v="0"/>
    <s v=""/>
    <x v="0"/>
  </r>
  <r>
    <x v="0"/>
    <x v="0"/>
    <s v=""/>
    <x v="0"/>
  </r>
  <r>
    <x v="3"/>
    <x v="1"/>
    <s v="Gonaïves"/>
    <x v="1"/>
  </r>
  <r>
    <x v="0"/>
    <x v="0"/>
    <s v=""/>
    <x v="0"/>
  </r>
  <r>
    <x v="3"/>
    <x v="1"/>
    <s v="Gonaïves"/>
    <x v="1"/>
  </r>
  <r>
    <x v="0"/>
    <x v="0"/>
    <s v=""/>
    <x v="0"/>
  </r>
  <r>
    <x v="0"/>
    <x v="0"/>
    <s v=""/>
    <x v="0"/>
  </r>
  <r>
    <x v="0"/>
    <x v="0"/>
    <s v=""/>
    <x v="0"/>
  </r>
  <r>
    <x v="0"/>
    <x v="0"/>
    <s v=""/>
    <x v="0"/>
  </r>
  <r>
    <x v="0"/>
    <x v="0"/>
    <s v=""/>
    <x v="0"/>
  </r>
  <r>
    <x v="0"/>
    <x v="0"/>
    <s v=""/>
    <x v="0"/>
  </r>
  <r>
    <x v="0"/>
    <x v="0"/>
    <s v=""/>
    <x v="0"/>
  </r>
  <r>
    <x v="0"/>
    <x v="0"/>
    <s v=""/>
    <x v="0"/>
  </r>
  <r>
    <x v="3"/>
    <x v="1"/>
    <s v="Gonaïves"/>
    <x v="1"/>
  </r>
  <r>
    <x v="1"/>
    <x v="2"/>
    <s v="Port-au-Prince"/>
    <x v="1"/>
  </r>
  <r>
    <x v="1"/>
    <x v="2"/>
    <s v="Port-au-Prince"/>
    <x v="1"/>
  </r>
  <r>
    <x v="3"/>
    <x v="1"/>
    <s v="L'Estère"/>
    <x v="2"/>
  </r>
  <r>
    <x v="0"/>
    <x v="0"/>
    <s v=""/>
    <x v="0"/>
  </r>
  <r>
    <x v="0"/>
    <x v="0"/>
    <s v=""/>
    <x v="0"/>
  </r>
  <r>
    <x v="0"/>
    <x v="0"/>
    <s v=""/>
    <x v="0"/>
  </r>
  <r>
    <x v="0"/>
    <x v="0"/>
    <s v=""/>
    <x v="0"/>
  </r>
  <r>
    <x v="0"/>
    <x v="0"/>
    <s v=""/>
    <x v="0"/>
  </r>
  <r>
    <x v="1"/>
    <x v="1"/>
    <s v="Cité Soleil"/>
    <x v="2"/>
  </r>
  <r>
    <x v="1"/>
    <x v="1"/>
    <s v="Cité Soleil"/>
    <x v="2"/>
  </r>
  <r>
    <x v="0"/>
    <x v="0"/>
    <s v=""/>
    <x v="0"/>
  </r>
  <r>
    <x v="1"/>
    <x v="1"/>
    <s v="Cité Soleil"/>
    <x v="2"/>
  </r>
  <r>
    <x v="0"/>
    <x v="0"/>
    <s v=""/>
    <x v="0"/>
  </r>
  <r>
    <x v="0"/>
    <x v="0"/>
    <s v=""/>
    <x v="0"/>
  </r>
  <r>
    <x v="1"/>
    <x v="1"/>
    <s v="Cité Soleil"/>
    <x v="2"/>
  </r>
  <r>
    <x v="1"/>
    <x v="1"/>
    <s v="Cité Soleil"/>
    <x v="2"/>
  </r>
  <r>
    <x v="0"/>
    <x v="0"/>
    <s v=""/>
    <x v="0"/>
  </r>
  <r>
    <x v="0"/>
    <x v="0"/>
    <s v=""/>
    <x v="0"/>
  </r>
  <r>
    <x v="0"/>
    <x v="0"/>
    <s v=""/>
    <x v="0"/>
  </r>
  <r>
    <x v="0"/>
    <x v="0"/>
    <s v=""/>
    <x v="0"/>
  </r>
  <r>
    <x v="4"/>
    <x v="1"/>
    <s v="Cap-Haïtien"/>
    <x v="1"/>
  </r>
  <r>
    <x v="4"/>
    <x v="1"/>
    <s v="Limonade"/>
    <x v="2"/>
  </r>
  <r>
    <x v="0"/>
    <x v="0"/>
    <s v=""/>
    <x v="0"/>
  </r>
  <r>
    <x v="0"/>
    <x v="0"/>
    <s v=""/>
    <x v="0"/>
  </r>
  <r>
    <x v="0"/>
    <x v="0"/>
    <s v=""/>
    <x v="0"/>
  </r>
  <r>
    <x v="0"/>
    <x v="0"/>
    <s v=""/>
    <x v="0"/>
  </r>
  <r>
    <x v="0"/>
    <x v="0"/>
    <s v=""/>
    <x v="0"/>
  </r>
  <r>
    <x v="0"/>
    <x v="0"/>
    <s v=""/>
    <x v="0"/>
  </r>
  <r>
    <x v="0"/>
    <x v="0"/>
    <s v=""/>
    <x v="0"/>
  </r>
  <r>
    <x v="0"/>
    <x v="0"/>
    <s v=""/>
    <x v="0"/>
  </r>
  <r>
    <x v="0"/>
    <x v="0"/>
    <s v=""/>
    <x v="0"/>
  </r>
  <r>
    <x v="0"/>
    <x v="0"/>
    <s v=""/>
    <x v="0"/>
  </r>
  <r>
    <x v="0"/>
    <x v="0"/>
    <s v=""/>
    <x v="0"/>
  </r>
  <r>
    <x v="0"/>
    <x v="0"/>
    <s v=""/>
    <x v="0"/>
  </r>
  <r>
    <x v="5"/>
    <x v="1"/>
    <s v="Les Cayes"/>
    <x v="1"/>
  </r>
  <r>
    <x v="5"/>
    <x v="1"/>
    <s v="Côteaux"/>
    <x v="1"/>
  </r>
  <r>
    <x v="5"/>
    <x v="1"/>
    <s v="Les Cayes"/>
    <x v="1"/>
  </r>
  <r>
    <x v="0"/>
    <x v="0"/>
    <s v=""/>
    <x v="0"/>
  </r>
  <r>
    <x v="0"/>
    <x v="0"/>
    <s v=""/>
    <x v="0"/>
  </r>
  <r>
    <x v="0"/>
    <x v="0"/>
    <s v=""/>
    <x v="0"/>
  </r>
  <r>
    <x v="0"/>
    <x v="0"/>
    <s v=""/>
    <x v="0"/>
  </r>
  <r>
    <x v="0"/>
    <x v="0"/>
    <s v=""/>
    <x v="0"/>
  </r>
  <r>
    <x v="0"/>
    <x v="0"/>
    <s v=""/>
    <x v="0"/>
  </r>
  <r>
    <x v="0"/>
    <x v="0"/>
    <s v=""/>
    <x v="0"/>
  </r>
  <r>
    <x v="0"/>
    <x v="0"/>
    <s v=""/>
    <x v="0"/>
  </r>
  <r>
    <x v="0"/>
    <x v="0"/>
    <s v=""/>
    <x v="0"/>
  </r>
  <r>
    <x v="0"/>
    <x v="0"/>
    <s v=""/>
    <x v="0"/>
  </r>
  <r>
    <x v="0"/>
    <x v="0"/>
    <s v=""/>
    <x v="0"/>
  </r>
  <r>
    <x v="0"/>
    <x v="0"/>
    <s v=""/>
    <x v="0"/>
  </r>
  <r>
    <x v="0"/>
    <x v="0"/>
    <s v=""/>
    <x v="0"/>
  </r>
  <r>
    <x v="0"/>
    <x v="0"/>
    <s v=""/>
    <x v="0"/>
  </r>
  <r>
    <x v="0"/>
    <x v="0"/>
    <s v=""/>
    <x v="0"/>
  </r>
  <r>
    <x v="0"/>
    <x v="0"/>
    <s v=""/>
    <x v="0"/>
  </r>
  <r>
    <x v="0"/>
    <x v="0"/>
    <s v=""/>
    <x v="0"/>
  </r>
  <r>
    <x v="0"/>
    <x v="0"/>
    <s v=""/>
    <x v="0"/>
  </r>
  <r>
    <x v="0"/>
    <x v="0"/>
    <s v=""/>
    <x v="0"/>
  </r>
  <r>
    <x v="0"/>
    <x v="0"/>
    <s v=""/>
    <x v="0"/>
  </r>
  <r>
    <x v="0"/>
    <x v="0"/>
    <s v=""/>
    <x v="0"/>
  </r>
  <r>
    <x v="0"/>
    <x v="0"/>
    <s v=""/>
    <x v="0"/>
  </r>
  <r>
    <x v="0"/>
    <x v="0"/>
    <s v=""/>
    <x v="0"/>
  </r>
  <r>
    <x v="0"/>
    <x v="0"/>
    <s v=""/>
    <x v="0"/>
  </r>
  <r>
    <x v="5"/>
    <x v="1"/>
    <s v="Les Cayes"/>
    <x v="1"/>
  </r>
  <r>
    <x v="0"/>
    <x v="0"/>
    <s v=""/>
    <x v="0"/>
  </r>
  <r>
    <x v="0"/>
    <x v="0"/>
    <s v=""/>
    <x v="0"/>
  </r>
  <r>
    <x v="0"/>
    <x v="0"/>
    <s v=""/>
    <x v="0"/>
  </r>
  <r>
    <x v="0"/>
    <x v="0"/>
    <s v=""/>
    <x v="0"/>
  </r>
  <r>
    <x v="0"/>
    <x v="0"/>
    <s v=""/>
    <x v="0"/>
  </r>
  <r>
    <x v="0"/>
    <x v="0"/>
    <s v=""/>
    <x v="0"/>
  </r>
  <r>
    <x v="0"/>
    <x v="0"/>
    <s v=""/>
    <x v="0"/>
  </r>
  <r>
    <x v="6"/>
    <x v="1"/>
    <s v="Cayes-Jacmel"/>
    <x v="2"/>
  </r>
  <r>
    <x v="0"/>
    <x v="0"/>
    <s v=""/>
    <x v="0"/>
  </r>
  <r>
    <x v="6"/>
    <x v="1"/>
    <s v="Cayes-Jacmel"/>
    <x v="2"/>
  </r>
  <r>
    <x v="0"/>
    <x v="0"/>
    <s v=""/>
    <x v="0"/>
  </r>
  <r>
    <x v="6"/>
    <x v="1"/>
    <s v="Cayes-Jacmel"/>
    <x v="2"/>
  </r>
  <r>
    <x v="0"/>
    <x v="0"/>
    <s v=""/>
    <x v="0"/>
  </r>
  <r>
    <x v="6"/>
    <x v="1"/>
    <s v="Cayes-Jacmel"/>
    <x v="2"/>
  </r>
  <r>
    <x v="0"/>
    <x v="0"/>
    <s v=""/>
    <x v="0"/>
  </r>
  <r>
    <x v="6"/>
    <x v="1"/>
    <s v="Cayes-Jacmel"/>
    <x v="2"/>
  </r>
  <r>
    <x v="0"/>
    <x v="0"/>
    <s v=""/>
    <x v="0"/>
  </r>
  <r>
    <x v="0"/>
    <x v="0"/>
    <s v=""/>
    <x v="0"/>
  </r>
  <r>
    <x v="0"/>
    <x v="0"/>
    <s v=""/>
    <x v="0"/>
  </r>
  <r>
    <x v="0"/>
    <x v="0"/>
    <s v=""/>
    <x v="0"/>
  </r>
  <r>
    <x v="0"/>
    <x v="0"/>
    <s v=""/>
    <x v="0"/>
  </r>
  <r>
    <x v="0"/>
    <x v="0"/>
    <s v=""/>
    <x v="0"/>
  </r>
  <r>
    <x v="0"/>
    <x v="0"/>
    <s v=""/>
    <x v="0"/>
  </r>
  <r>
    <x v="0"/>
    <x v="0"/>
    <s v=""/>
    <x v="0"/>
  </r>
  <r>
    <x v="2"/>
    <x v="1"/>
    <s v="Fonds des Nègres"/>
    <x v="1"/>
  </r>
  <r>
    <x v="2"/>
    <x v="1"/>
    <s v="Fonds des Nègres"/>
    <x v="1"/>
  </r>
  <r>
    <x v="0"/>
    <x v="0"/>
    <s v=""/>
    <x v="0"/>
  </r>
  <r>
    <x v="0"/>
    <x v="0"/>
    <s v=""/>
    <x v="0"/>
  </r>
  <r>
    <x v="0"/>
    <x v="0"/>
    <s v=""/>
    <x v="0"/>
  </r>
  <r>
    <x v="2"/>
    <x v="1"/>
    <s v="Miragoâne"/>
    <x v="1"/>
  </r>
  <r>
    <x v="0"/>
    <x v="0"/>
    <s v=""/>
    <x v="0"/>
  </r>
  <r>
    <x v="0"/>
    <x v="0"/>
    <s v=""/>
    <x v="0"/>
  </r>
  <r>
    <x v="2"/>
    <x v="1"/>
    <s v="Fonds des Nègres"/>
    <x v="1"/>
  </r>
  <r>
    <x v="0"/>
    <x v="0"/>
    <s v=""/>
    <x v="0"/>
  </r>
  <r>
    <x v="0"/>
    <x v="0"/>
    <s v=""/>
    <x v="0"/>
  </r>
  <r>
    <x v="0"/>
    <x v="0"/>
    <s v=""/>
    <x v="0"/>
  </r>
  <r>
    <x v="2"/>
    <x v="1"/>
    <s v="Fonds des Nègres"/>
    <x v="1"/>
  </r>
  <r>
    <x v="0"/>
    <x v="0"/>
    <s v=""/>
    <x v="0"/>
  </r>
  <r>
    <x v="0"/>
    <x v="0"/>
    <s v=""/>
    <x v="0"/>
  </r>
  <r>
    <x v="0"/>
    <x v="0"/>
    <s v=""/>
    <x v="0"/>
  </r>
  <r>
    <x v="0"/>
    <x v="0"/>
    <s v=""/>
    <x v="0"/>
  </r>
  <r>
    <x v="0"/>
    <x v="0"/>
    <s v=""/>
    <x v="0"/>
  </r>
  <r>
    <x v="5"/>
    <x v="1"/>
    <s v="Les Cayes"/>
    <x v="2"/>
  </r>
  <r>
    <x v="5"/>
    <x v="1"/>
    <s v="Les Cayes"/>
    <x v="2"/>
  </r>
  <r>
    <x v="0"/>
    <x v="0"/>
    <s v=""/>
    <x v="0"/>
  </r>
  <r>
    <x v="0"/>
    <x v="0"/>
    <s v=""/>
    <x v="0"/>
  </r>
  <r>
    <x v="5"/>
    <x v="1"/>
    <s v="Les Cayes"/>
    <x v="2"/>
  </r>
  <r>
    <x v="0"/>
    <x v="0"/>
    <s v=""/>
    <x v="0"/>
  </r>
  <r>
    <x v="0"/>
    <x v="0"/>
    <s v=""/>
    <x v="0"/>
  </r>
  <r>
    <x v="0"/>
    <x v="0"/>
    <s v=""/>
    <x v="0"/>
  </r>
  <r>
    <x v="0"/>
    <x v="0"/>
    <s v=""/>
    <x v="0"/>
  </r>
  <r>
    <x v="0"/>
    <x v="0"/>
    <s v=""/>
    <x v="0"/>
  </r>
  <r>
    <x v="0"/>
    <x v="0"/>
    <s v=""/>
    <x v="0"/>
  </r>
  <r>
    <x v="5"/>
    <x v="1"/>
    <s v="Les Cayes"/>
    <x v="2"/>
  </r>
  <r>
    <x v="5"/>
    <x v="1"/>
    <s v="Les Cayes"/>
    <x v="2"/>
  </r>
  <r>
    <x v="1"/>
    <x v="2"/>
    <s v="Port-au-Prince"/>
    <x v="1"/>
  </r>
  <r>
    <x v="0"/>
    <x v="0"/>
    <s v=""/>
    <x v="0"/>
  </r>
  <r>
    <x v="0"/>
    <x v="0"/>
    <s v=""/>
    <x v="0"/>
  </r>
  <r>
    <x v="0"/>
    <x v="0"/>
    <s v=""/>
    <x v="0"/>
  </r>
  <r>
    <x v="0"/>
    <x v="0"/>
    <s v=""/>
    <x v="0"/>
  </r>
  <r>
    <x v="0"/>
    <x v="0"/>
    <s v=""/>
    <x v="0"/>
  </r>
  <r>
    <x v="0"/>
    <x v="0"/>
    <s v=""/>
    <x v="0"/>
  </r>
  <r>
    <x v="0"/>
    <x v="0"/>
    <s v=""/>
    <x v="0"/>
  </r>
  <r>
    <x v="0"/>
    <x v="0"/>
    <s v=""/>
    <x v="0"/>
  </r>
  <r>
    <x v="1"/>
    <x v="1"/>
    <s v="Port-au-Prince"/>
    <x v="2"/>
  </r>
  <r>
    <x v="1"/>
    <x v="1"/>
    <s v="Cité Soleil"/>
    <x v="1"/>
  </r>
  <r>
    <x v="1"/>
    <x v="1"/>
    <s v="Port-au-Prince"/>
    <x v="2"/>
  </r>
  <r>
    <x v="0"/>
    <x v="0"/>
    <s v=""/>
    <x v="0"/>
  </r>
  <r>
    <x v="0"/>
    <x v="0"/>
    <s v=""/>
    <x v="0"/>
  </r>
  <r>
    <x v="0"/>
    <x v="0"/>
    <s v=""/>
    <x v="0"/>
  </r>
  <r>
    <x v="0"/>
    <x v="0"/>
    <s v=""/>
    <x v="0"/>
  </r>
  <r>
    <x v="0"/>
    <x v="0"/>
    <s v=""/>
    <x v="0"/>
  </r>
  <r>
    <x v="1"/>
    <x v="1"/>
    <s v="Port-au-Prince"/>
    <x v="2"/>
  </r>
  <r>
    <x v="0"/>
    <x v="0"/>
    <s v=""/>
    <x v="0"/>
  </r>
  <r>
    <x v="1"/>
    <x v="1"/>
    <s v="Cité Soleil"/>
    <x v="1"/>
  </r>
  <r>
    <x v="0"/>
    <x v="0"/>
    <s v=""/>
    <x v="0"/>
  </r>
  <r>
    <x v="1"/>
    <x v="1"/>
    <s v="Port-au-Prince"/>
    <x v="2"/>
  </r>
  <r>
    <x v="0"/>
    <x v="0"/>
    <s v=""/>
    <x v="0"/>
  </r>
  <r>
    <x v="0"/>
    <x v="0"/>
    <s v=""/>
    <x v="0"/>
  </r>
  <r>
    <x v="0"/>
    <x v="0"/>
    <s v=""/>
    <x v="0"/>
  </r>
  <r>
    <x v="0"/>
    <x v="0"/>
    <s v=""/>
    <x v="0"/>
  </r>
  <r>
    <x v="0"/>
    <x v="0"/>
    <s v=""/>
    <x v="0"/>
  </r>
  <r>
    <x v="0"/>
    <x v="0"/>
    <s v=""/>
    <x v="0"/>
  </r>
  <r>
    <x v="0"/>
    <x v="0"/>
    <s v=""/>
    <x v="0"/>
  </r>
  <r>
    <x v="0"/>
    <x v="0"/>
    <s v=""/>
    <x v="0"/>
  </r>
  <r>
    <x v="0"/>
    <x v="0"/>
    <s v=""/>
    <x v="0"/>
  </r>
  <r>
    <x v="0"/>
    <x v="0"/>
    <s v=""/>
    <x v="0"/>
  </r>
  <r>
    <x v="6"/>
    <x v="1"/>
    <s v="Jacmel"/>
    <x v="2"/>
  </r>
  <r>
    <x v="6"/>
    <x v="1"/>
    <s v="Jacmel"/>
    <x v="2"/>
  </r>
  <r>
    <x v="0"/>
    <x v="0"/>
    <s v=""/>
    <x v="0"/>
  </r>
  <r>
    <x v="0"/>
    <x v="0"/>
    <s v=""/>
    <x v="0"/>
  </r>
  <r>
    <x v="0"/>
    <x v="0"/>
    <s v=""/>
    <x v="0"/>
  </r>
  <r>
    <x v="0"/>
    <x v="0"/>
    <s v=""/>
    <x v="0"/>
  </r>
  <r>
    <x v="0"/>
    <x v="0"/>
    <s v=""/>
    <x v="0"/>
  </r>
  <r>
    <x v="0"/>
    <x v="0"/>
    <s v=""/>
    <x v="0"/>
  </r>
  <r>
    <x v="0"/>
    <x v="0"/>
    <s v=""/>
    <x v="0"/>
  </r>
  <r>
    <x v="0"/>
    <x v="0"/>
    <s v=""/>
    <x v="0"/>
  </r>
  <r>
    <x v="6"/>
    <x v="1"/>
    <s v="Jacmel"/>
    <x v="2"/>
  </r>
  <r>
    <x v="0"/>
    <x v="0"/>
    <s v=""/>
    <x v="0"/>
  </r>
  <r>
    <x v="6"/>
    <x v="1"/>
    <s v="Jacmel"/>
    <x v="2"/>
  </r>
  <r>
    <x v="4"/>
    <x v="1"/>
    <s v="Cap-Haïtien"/>
    <x v="1"/>
  </r>
  <r>
    <x v="4"/>
    <x v="1"/>
    <s v="Limonade"/>
    <x v="2"/>
  </r>
  <r>
    <x v="0"/>
    <x v="0"/>
    <s v=""/>
    <x v="0"/>
  </r>
  <r>
    <x v="0"/>
    <x v="0"/>
    <s v=""/>
    <x v="0"/>
  </r>
  <r>
    <x v="0"/>
    <x v="0"/>
    <s v=""/>
    <x v="0"/>
  </r>
  <r>
    <x v="0"/>
    <x v="0"/>
    <s v=""/>
    <x v="0"/>
  </r>
  <r>
    <x v="0"/>
    <x v="0"/>
    <s v=""/>
    <x v="0"/>
  </r>
  <r>
    <x v="0"/>
    <x v="0"/>
    <s v=""/>
    <x v="0"/>
  </r>
  <r>
    <x v="0"/>
    <x v="0"/>
    <s v=""/>
    <x v="0"/>
  </r>
  <r>
    <x v="0"/>
    <x v="0"/>
    <s v=""/>
    <x v="0"/>
  </r>
  <r>
    <x v="0"/>
    <x v="0"/>
    <s v=""/>
    <x v="0"/>
  </r>
  <r>
    <x v="0"/>
    <x v="0"/>
    <s v=""/>
    <x v="0"/>
  </r>
  <r>
    <x v="0"/>
    <x v="0"/>
    <s v=""/>
    <x v="0"/>
  </r>
  <r>
    <x v="0"/>
    <x v="0"/>
    <s v=""/>
    <x v="0"/>
  </r>
  <r>
    <x v="0"/>
    <x v="0"/>
    <s v=""/>
    <x v="0"/>
  </r>
  <r>
    <x v="6"/>
    <x v="1"/>
    <s v="Cayes-Jacmel"/>
    <x v="2"/>
  </r>
  <r>
    <x v="0"/>
    <x v="0"/>
    <s v=""/>
    <x v="0"/>
  </r>
  <r>
    <x v="6"/>
    <x v="1"/>
    <s v="Cayes-Jacmel"/>
    <x v="2"/>
  </r>
  <r>
    <x v="0"/>
    <x v="0"/>
    <s v=""/>
    <x v="0"/>
  </r>
  <r>
    <x v="6"/>
    <x v="1"/>
    <s v="Cayes-Jacmel"/>
    <x v="2"/>
  </r>
  <r>
    <x v="0"/>
    <x v="0"/>
    <s v=""/>
    <x v="0"/>
  </r>
  <r>
    <x v="0"/>
    <x v="0"/>
    <s v=""/>
    <x v="0"/>
  </r>
  <r>
    <x v="6"/>
    <x v="1"/>
    <s v="Cayes-Jacmel"/>
    <x v="2"/>
  </r>
  <r>
    <x v="0"/>
    <x v="0"/>
    <s v=""/>
    <x v="0"/>
  </r>
  <r>
    <x v="0"/>
    <x v="0"/>
    <s v=""/>
    <x v="0"/>
  </r>
  <r>
    <x v="0"/>
    <x v="0"/>
    <s v=""/>
    <x v="0"/>
  </r>
  <r>
    <x v="0"/>
    <x v="0"/>
    <s v=""/>
    <x v="0"/>
  </r>
  <r>
    <x v="0"/>
    <x v="0"/>
    <s v=""/>
    <x v="0"/>
  </r>
  <r>
    <x v="0"/>
    <x v="0"/>
    <s v=""/>
    <x v="0"/>
  </r>
  <r>
    <x v="0"/>
    <x v="0"/>
    <s v=""/>
    <x v="0"/>
  </r>
  <r>
    <x v="0"/>
    <x v="0"/>
    <s v=""/>
    <x v="0"/>
  </r>
  <r>
    <x v="0"/>
    <x v="0"/>
    <s v=""/>
    <x v="0"/>
  </r>
  <r>
    <x v="0"/>
    <x v="0"/>
    <s v=""/>
    <x v="0"/>
  </r>
  <r>
    <x v="0"/>
    <x v="0"/>
    <s v=""/>
    <x v="0"/>
  </r>
  <r>
    <x v="0"/>
    <x v="0"/>
    <s v=""/>
    <x v="0"/>
  </r>
  <r>
    <x v="7"/>
    <x v="1"/>
    <s v="Beaumont"/>
    <x v="2"/>
  </r>
  <r>
    <x v="0"/>
    <x v="0"/>
    <s v=""/>
    <x v="0"/>
  </r>
  <r>
    <x v="7"/>
    <x v="1"/>
    <s v="Beaumont"/>
    <x v="2"/>
  </r>
  <r>
    <x v="0"/>
    <x v="0"/>
    <s v=""/>
    <x v="0"/>
  </r>
  <r>
    <x v="7"/>
    <x v="1"/>
    <s v="Beaumont"/>
    <x v="2"/>
  </r>
  <r>
    <x v="0"/>
    <x v="0"/>
    <s v=""/>
    <x v="0"/>
  </r>
  <r>
    <x v="7"/>
    <x v="1"/>
    <s v="Beaumont"/>
    <x v="2"/>
  </r>
  <r>
    <x v="0"/>
    <x v="0"/>
    <s v=""/>
    <x v="0"/>
  </r>
  <r>
    <x v="0"/>
    <x v="0"/>
    <s v=""/>
    <x v="0"/>
  </r>
  <r>
    <x v="0"/>
    <x v="0"/>
    <s v=""/>
    <x v="0"/>
  </r>
  <r>
    <x v="0"/>
    <x v="0"/>
    <s v=""/>
    <x v="0"/>
  </r>
  <r>
    <x v="0"/>
    <x v="0"/>
    <s v=""/>
    <x v="0"/>
  </r>
  <r>
    <x v="0"/>
    <x v="0"/>
    <s v=""/>
    <x v="0"/>
  </r>
  <r>
    <x v="0"/>
    <x v="0"/>
    <s v=""/>
    <x v="0"/>
  </r>
  <r>
    <x v="0"/>
    <x v="0"/>
    <s v=""/>
    <x v="0"/>
  </r>
  <r>
    <x v="0"/>
    <x v="0"/>
    <s v=""/>
    <x v="0"/>
  </r>
  <r>
    <x v="8"/>
    <x v="3"/>
    <m/>
    <x v="3"/>
  </r>
</pivotCacheRecords>
</file>

<file path=xl/pivotCache/pivotCacheRecords17.xml><?xml version="1.0" encoding="utf-8"?>
<pivotCacheRecords xmlns="http://schemas.openxmlformats.org/spreadsheetml/2006/main" xmlns:r="http://schemas.openxmlformats.org/officeDocument/2006/relationships" count="266">
  <r>
    <x v="0"/>
    <s v="Enquête auprès d'un client (pour l'eau de boisson et la situation sécuritaire)"/>
    <s v="Femme"/>
    <s v=""/>
    <s v=""/>
    <s v=""/>
    <s v=""/>
    <s v=""/>
    <s v=""/>
    <s v=""/>
    <s v=""/>
    <s v=""/>
    <s v=""/>
    <s v=""/>
    <s v=""/>
    <s v=""/>
    <s v=""/>
    <s v=""/>
    <s v=""/>
    <s v=""/>
    <s v=""/>
    <s v=""/>
    <s v=""/>
    <s v=""/>
    <s v=""/>
    <s v=""/>
    <s v=""/>
    <s v=""/>
    <s v=""/>
    <s v=""/>
    <s v=""/>
  </r>
  <r>
    <x v="0"/>
    <s v="Enquête auprès d'un client (pour l'eau de boisson et la situation sécuritaire)"/>
    <s v="Homme"/>
    <s v=""/>
    <s v=""/>
    <s v=""/>
    <s v=""/>
    <s v=""/>
    <s v=""/>
    <s v=""/>
    <s v=""/>
    <s v=""/>
    <s v=""/>
    <s v=""/>
    <s v=""/>
    <s v=""/>
    <s v=""/>
    <s v=""/>
    <s v=""/>
    <s v=""/>
    <s v=""/>
    <s v=""/>
    <s v=""/>
    <s v=""/>
    <s v=""/>
    <s v=""/>
    <s v=""/>
    <s v=""/>
    <s v=""/>
    <s v=""/>
    <s v=""/>
  </r>
  <r>
    <x v="0"/>
    <s v="Enquête auprès d'un client (pour l'eau de boisson et la situation sécuritaire)"/>
    <s v="Femme"/>
    <s v=""/>
    <s v=""/>
    <s v=""/>
    <s v=""/>
    <s v=""/>
    <s v=""/>
    <s v=""/>
    <s v=""/>
    <s v=""/>
    <s v=""/>
    <s v=""/>
    <s v=""/>
    <s v=""/>
    <s v=""/>
    <s v=""/>
    <s v=""/>
    <s v=""/>
    <s v=""/>
    <s v=""/>
    <s v=""/>
    <s v=""/>
    <s v=""/>
    <s v=""/>
    <s v=""/>
    <s v=""/>
    <s v=""/>
    <s v=""/>
    <s v=""/>
  </r>
  <r>
    <x v="0"/>
    <s v="Enquête auprès d'un client (pour l'eau de boisson et la situation sécuritaire)"/>
    <s v="Femme"/>
    <s v=""/>
    <s v=""/>
    <s v=""/>
    <s v=""/>
    <s v=""/>
    <s v=""/>
    <s v=""/>
    <s v=""/>
    <s v=""/>
    <s v=""/>
    <s v=""/>
    <s v=""/>
    <s v=""/>
    <s v=""/>
    <s v=""/>
    <s v=""/>
    <s v=""/>
    <s v=""/>
    <s v=""/>
    <s v=""/>
    <s v=""/>
    <s v=""/>
    <s v=""/>
    <s v=""/>
    <s v=""/>
    <s v=""/>
    <s v=""/>
    <s v=""/>
  </r>
  <r>
    <x v="0"/>
    <s v="Enquête auprès d'un client (pour l'eau de boisson et la situation sécuritaire)"/>
    <s v="Femme"/>
    <s v=""/>
    <s v=""/>
    <s v=""/>
    <s v=""/>
    <s v=""/>
    <s v=""/>
    <s v=""/>
    <s v=""/>
    <s v=""/>
    <s v=""/>
    <s v=""/>
    <s v=""/>
    <s v=""/>
    <s v=""/>
    <s v=""/>
    <s v=""/>
    <s v=""/>
    <s v=""/>
    <s v=""/>
    <s v=""/>
    <s v=""/>
    <s v=""/>
    <s v=""/>
    <s v=""/>
    <s v=""/>
    <s v=""/>
    <s v=""/>
    <s v=""/>
  </r>
  <r>
    <x v="0"/>
    <s v="Enquête auprès d'un client (pour l'eau de boisson et la situation sécuritaire)"/>
    <s v="Homme"/>
    <s v=""/>
    <s v=""/>
    <s v=""/>
    <s v=""/>
    <s v=""/>
    <s v=""/>
    <s v=""/>
    <s v=""/>
    <s v=""/>
    <s v=""/>
    <s v=""/>
    <s v=""/>
    <s v=""/>
    <s v=""/>
    <s v=""/>
    <s v=""/>
    <s v=""/>
    <s v=""/>
    <s v=""/>
    <s v=""/>
    <s v=""/>
    <s v=""/>
    <s v=""/>
    <s v=""/>
    <s v=""/>
    <s v=""/>
    <s v=""/>
    <s v=""/>
  </r>
  <r>
    <x v="0"/>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Moins de 20"/>
  </r>
  <r>
    <x v="0"/>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Moins de 20"/>
  </r>
  <r>
    <x v="0"/>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Oui, il y a plus de commerçants par rapport au mois passé"/>
    <s v="Moins de 20"/>
  </r>
  <r>
    <x v="0"/>
    <s v="Enquête auprès d'un client (pour l'eau de boisson et la situation sécuritaire)"/>
    <s v="Femme"/>
    <s v=""/>
    <s v=""/>
    <s v=""/>
    <s v=""/>
    <s v=""/>
    <s v=""/>
    <s v=""/>
    <s v=""/>
    <s v=""/>
    <s v=""/>
    <s v=""/>
    <s v=""/>
    <s v=""/>
    <s v=""/>
    <s v=""/>
    <s v=""/>
    <s v=""/>
    <s v=""/>
    <s v=""/>
    <s v=""/>
    <s v=""/>
    <s v=""/>
    <s v=""/>
    <s v=""/>
    <s v=""/>
    <s v=""/>
    <s v=""/>
    <s v=""/>
  </r>
  <r>
    <x v="0"/>
    <s v="Enquête auprès d'un marchand"/>
    <s v="Homme"/>
    <s v=""/>
    <s v=""/>
    <s v="Détaillant avec boutique"/>
    <s v=""/>
    <s v="Nourriture Produits d'hygiène et assainissement"/>
    <n v="1"/>
    <n v="1"/>
    <n v="0"/>
    <n v="0"/>
    <n v="0"/>
    <n v="0"/>
    <n v="0"/>
    <s v="nourriture"/>
    <s v="Nourriture "/>
    <s v="En espèces (Gourde)"/>
    <n v="1"/>
    <n v="0"/>
    <n v="0"/>
    <n v="0"/>
    <n v="0"/>
    <n v="0"/>
    <n v="0"/>
    <n v="0"/>
    <n v="0"/>
    <n v="0"/>
    <s v=""/>
    <s v="Non, il n'y a pas eu de variation"/>
    <s v="Entre 21 et 60"/>
  </r>
  <r>
    <x v="0"/>
    <s v="Enquête auprès d'un marchand"/>
    <s v="Femme"/>
    <s v=""/>
    <s v=""/>
    <s v="Détaillant mobile"/>
    <s v=""/>
    <s v="Charbon de bois"/>
    <n v="0"/>
    <n v="0"/>
    <n v="0"/>
    <n v="0"/>
    <n v="0"/>
    <n v="1"/>
    <n v="0"/>
    <s v="charbon"/>
    <s v="Charbon de bois"/>
    <s v="En espèces (Gourde)"/>
    <n v="1"/>
    <n v="0"/>
    <n v="0"/>
    <n v="0"/>
    <n v="0"/>
    <n v="0"/>
    <n v="0"/>
    <n v="0"/>
    <n v="0"/>
    <n v="0"/>
    <s v=""/>
    <s v="Oui, il y a moins de commerçants par rapport au mois passé"/>
    <s v="Moins de 20"/>
  </r>
  <r>
    <x v="0"/>
    <s v="Enquête auprès d'un marchand"/>
    <s v="Homme"/>
    <s v=""/>
    <s v=""/>
    <s v="Détaillant avec boutique"/>
    <s v=""/>
    <s v="Nourriture"/>
    <n v="1"/>
    <n v="0"/>
    <n v="0"/>
    <n v="0"/>
    <n v="0"/>
    <n v="0"/>
    <n v="0"/>
    <s v="nourriture"/>
    <s v="Nourriture "/>
    <s v="En espèces (Gourde)"/>
    <n v="1"/>
    <n v="0"/>
    <n v="0"/>
    <n v="0"/>
    <n v="0"/>
    <n v="0"/>
    <n v="0"/>
    <n v="0"/>
    <n v="0"/>
    <n v="0"/>
    <s v=""/>
    <s v="Non, il n'y a pas eu de variation"/>
    <s v="Entre 21 et 60"/>
  </r>
  <r>
    <x v="0"/>
    <s v="Enquête auprès d'un client (pour l'eau de boisson et la situation sécuritaire)"/>
    <s v="Homme"/>
    <s v=""/>
    <s v=""/>
    <s v=""/>
    <s v=""/>
    <s v=""/>
    <s v=""/>
    <s v=""/>
    <s v=""/>
    <s v=""/>
    <s v=""/>
    <s v=""/>
    <s v=""/>
    <s v=""/>
    <s v=""/>
    <s v=""/>
    <s v=""/>
    <s v=""/>
    <s v=""/>
    <s v=""/>
    <s v=""/>
    <s v=""/>
    <s v=""/>
    <s v=""/>
    <s v=""/>
    <s v=""/>
    <s v=""/>
    <s v=""/>
    <s v=""/>
  </r>
  <r>
    <x v="0"/>
    <s v="Enquête auprès d'un client (pour l'eau de boisson et la situation sécuritaire)"/>
    <s v="Femme"/>
    <s v=""/>
    <s v=""/>
    <s v=""/>
    <s v=""/>
    <s v=""/>
    <s v=""/>
    <s v=""/>
    <s v=""/>
    <s v=""/>
    <s v=""/>
    <s v=""/>
    <s v=""/>
    <s v=""/>
    <s v=""/>
    <s v=""/>
    <s v=""/>
    <s v=""/>
    <s v=""/>
    <s v=""/>
    <s v=""/>
    <s v=""/>
    <s v=""/>
    <s v=""/>
    <s v=""/>
    <s v=""/>
    <s v=""/>
    <s v=""/>
    <s v=""/>
  </r>
  <r>
    <x v="0"/>
    <s v="Enquête auprès d'un client (pour l'eau de boisson et la situation sécuritaire)"/>
    <s v="Femme"/>
    <s v=""/>
    <s v=""/>
    <s v=""/>
    <s v=""/>
    <s v=""/>
    <s v=""/>
    <s v=""/>
    <s v=""/>
    <s v=""/>
    <s v=""/>
    <s v=""/>
    <s v=""/>
    <s v=""/>
    <s v=""/>
    <s v=""/>
    <s v=""/>
    <s v=""/>
    <s v=""/>
    <s v=""/>
    <s v=""/>
    <s v=""/>
    <s v=""/>
    <s v=""/>
    <s v=""/>
    <s v=""/>
    <s v=""/>
    <s v=""/>
    <s v=""/>
  </r>
  <r>
    <x v="0"/>
    <s v="Enquête auprès d'un marchand"/>
    <s v="Femme"/>
    <s v=""/>
    <s v=""/>
    <s v="Détaillant avec boutique"/>
    <s v=""/>
    <s v="Nourriture"/>
    <n v="1"/>
    <n v="0"/>
    <n v="0"/>
    <n v="0"/>
    <n v="0"/>
    <n v="0"/>
    <n v="0"/>
    <s v="nourriture"/>
    <s v="Nourriture "/>
    <s v="En espèces (Gourde) A crédit partiel"/>
    <n v="1"/>
    <n v="0"/>
    <n v="0"/>
    <n v="0"/>
    <n v="1"/>
    <n v="0"/>
    <n v="0"/>
    <n v="0"/>
    <n v="0"/>
    <n v="0"/>
    <s v=""/>
    <s v="Oui, il y a plus de commerçants par rapport au mois passé"/>
    <s v="Moins de 20"/>
  </r>
  <r>
    <x v="0"/>
    <s v="Enquête auprès d'un client (pour l'eau de boisson et la situation sécuritaire)"/>
    <s v="Femme"/>
    <s v=""/>
    <s v=""/>
    <s v=""/>
    <s v=""/>
    <s v=""/>
    <s v=""/>
    <s v=""/>
    <s v=""/>
    <s v=""/>
    <s v=""/>
    <s v=""/>
    <s v=""/>
    <s v=""/>
    <s v=""/>
    <s v=""/>
    <s v=""/>
    <s v=""/>
    <s v=""/>
    <s v=""/>
    <s v=""/>
    <s v=""/>
    <s v=""/>
    <s v=""/>
    <s v=""/>
    <s v=""/>
    <s v=""/>
    <s v=""/>
    <s v=""/>
  </r>
  <r>
    <x v="0"/>
    <s v="Enquête auprès d'un marchand"/>
    <s v="Femme"/>
    <s v=""/>
    <s v=""/>
    <s v="Détaillant avec boutique"/>
    <s v=""/>
    <s v="Nourriture Produits d'hygiène et assainissement"/>
    <n v="1"/>
    <n v="1"/>
    <n v="0"/>
    <n v="0"/>
    <n v="0"/>
    <n v="0"/>
    <n v="0"/>
    <s v="nourriture"/>
    <s v="Nourriture "/>
    <s v="En espèces (Gourde) A crédit partiel"/>
    <n v="1"/>
    <n v="0"/>
    <n v="0"/>
    <n v="0"/>
    <n v="1"/>
    <n v="0"/>
    <n v="0"/>
    <n v="0"/>
    <n v="0"/>
    <n v="0"/>
    <s v=""/>
    <s v="Je ne sais pas / Je ne souhaite pas répondre"/>
    <s v="Entre 21 et 60"/>
  </r>
  <r>
    <x v="0"/>
    <s v="Enquête auprès d'un client (pour l'eau de boisson et la situation sécuritaire)"/>
    <s v="Femme"/>
    <s v=""/>
    <s v=""/>
    <s v=""/>
    <s v=""/>
    <s v=""/>
    <s v=""/>
    <s v=""/>
    <s v=""/>
    <s v=""/>
    <s v=""/>
    <s v=""/>
    <s v=""/>
    <s v=""/>
    <s v=""/>
    <s v=""/>
    <s v=""/>
    <s v=""/>
    <s v=""/>
    <s v=""/>
    <s v=""/>
    <s v=""/>
    <s v=""/>
    <s v=""/>
    <s v=""/>
    <s v=""/>
    <s v=""/>
    <s v=""/>
    <s v=""/>
  </r>
  <r>
    <x v="0"/>
    <s v="Enquête auprès d'un marchand"/>
    <s v="Femme"/>
    <s v=""/>
    <s v=""/>
    <s v="Détaillant avec boutique"/>
    <s v=""/>
    <s v="Nourriture Produits d'hygiène et assainissement Charbon de bois"/>
    <n v="1"/>
    <n v="1"/>
    <n v="0"/>
    <n v="0"/>
    <n v="0"/>
    <n v="1"/>
    <n v="0"/>
    <s v="nourriture"/>
    <s v="Nourriture "/>
    <s v="En espèces (Gourde) A crédit partiel"/>
    <n v="1"/>
    <n v="0"/>
    <n v="0"/>
    <n v="0"/>
    <n v="1"/>
    <n v="0"/>
    <n v="0"/>
    <n v="0"/>
    <n v="0"/>
    <n v="0"/>
    <s v=""/>
    <s v="Je ne sais pas / Je ne souhaite pas répondre"/>
    <s v="Entre 21 et 60"/>
  </r>
  <r>
    <x v="0"/>
    <s v="Enquête auprès d'un client (pour l'eau de boisson et la situation sécuritaire)"/>
    <s v="Femme"/>
    <s v=""/>
    <s v=""/>
    <s v=""/>
    <s v=""/>
    <s v=""/>
    <s v=""/>
    <s v=""/>
    <s v=""/>
    <s v=""/>
    <s v=""/>
    <s v=""/>
    <s v=""/>
    <s v=""/>
    <s v=""/>
    <s v=""/>
    <s v=""/>
    <s v=""/>
    <s v=""/>
    <s v=""/>
    <s v=""/>
    <s v=""/>
    <s v=""/>
    <s v=""/>
    <s v=""/>
    <s v=""/>
    <s v=""/>
    <s v=""/>
    <s v=""/>
  </r>
  <r>
    <x v="0"/>
    <s v="Enquête auprès d'un marchand"/>
    <s v="Femme"/>
    <s v=""/>
    <s v=""/>
    <s v="Détaillant avec boutique"/>
    <s v=""/>
    <s v="Nourriture Produits d'hygiène et assainissement Charbon de bois"/>
    <n v="1"/>
    <n v="1"/>
    <n v="0"/>
    <n v="0"/>
    <n v="0"/>
    <n v="1"/>
    <n v="0"/>
    <s v="nourriture"/>
    <s v="Nourriture "/>
    <s v="En espèces (Gourde) A crédit partiel"/>
    <n v="1"/>
    <n v="0"/>
    <n v="0"/>
    <n v="0"/>
    <n v="1"/>
    <n v="0"/>
    <n v="0"/>
    <n v="0"/>
    <n v="0"/>
    <n v="0"/>
    <s v=""/>
    <s v="Je ne sais pas / Je ne souhaite pas répondre"/>
    <s v="Moins de 20"/>
  </r>
  <r>
    <x v="0"/>
    <s v="Enquête auprès d'un client (pour l'eau de boisson et la situation sécuritaire)"/>
    <s v="Femme"/>
    <s v=""/>
    <s v=""/>
    <s v=""/>
    <s v=""/>
    <s v=""/>
    <s v=""/>
    <s v=""/>
    <s v=""/>
    <s v=""/>
    <s v=""/>
    <s v=""/>
    <s v=""/>
    <s v=""/>
    <s v=""/>
    <s v=""/>
    <s v=""/>
    <s v=""/>
    <s v=""/>
    <s v=""/>
    <s v=""/>
    <s v=""/>
    <s v=""/>
    <s v=""/>
    <s v=""/>
    <s v=""/>
    <s v=""/>
    <s v=""/>
    <s v=""/>
  </r>
  <r>
    <x v="0"/>
    <s v="Enquête auprès d'un marchand"/>
    <s v="Femme"/>
    <s v=""/>
    <s v=""/>
    <s v="Détaillant avec boutique"/>
    <s v=""/>
    <s v="Nourriture Produits d'hygiène et assainissement Charbon de bois"/>
    <n v="1"/>
    <n v="1"/>
    <n v="0"/>
    <n v="0"/>
    <n v="0"/>
    <n v="1"/>
    <n v="0"/>
    <s v="nourriture"/>
    <s v="Nourriture "/>
    <s v="En espèces (Gourde) A crédit partiel"/>
    <n v="1"/>
    <n v="0"/>
    <n v="0"/>
    <n v="0"/>
    <n v="1"/>
    <n v="0"/>
    <n v="0"/>
    <n v="0"/>
    <n v="0"/>
    <n v="0"/>
    <s v=""/>
    <s v="Je ne sais pas / Je ne souhaite pas répondre"/>
    <s v="Entre 21 et 60"/>
  </r>
  <r>
    <x v="0"/>
    <s v="Enquête auprès d'un client (pour l'eau de boisson et la situation sécuritaire)"/>
    <s v="Femme"/>
    <s v=""/>
    <s v=""/>
    <s v=""/>
    <s v=""/>
    <s v=""/>
    <s v=""/>
    <s v=""/>
    <s v=""/>
    <s v=""/>
    <s v=""/>
    <s v=""/>
    <s v=""/>
    <s v=""/>
    <s v=""/>
    <s v=""/>
    <s v=""/>
    <s v=""/>
    <s v=""/>
    <s v=""/>
    <s v=""/>
    <s v=""/>
    <s v=""/>
    <s v=""/>
    <s v=""/>
    <s v=""/>
    <s v=""/>
    <s v=""/>
    <s v=""/>
  </r>
  <r>
    <x v="0"/>
    <s v="Enquête auprès d'un client (pour l'eau de boisson et la situation sécuritaire)"/>
    <s v="Femme"/>
    <s v=""/>
    <s v=""/>
    <s v=""/>
    <s v=""/>
    <s v=""/>
    <s v=""/>
    <s v=""/>
    <s v=""/>
    <s v=""/>
    <s v=""/>
    <s v=""/>
    <s v=""/>
    <s v=""/>
    <s v=""/>
    <s v=""/>
    <s v=""/>
    <s v=""/>
    <s v=""/>
    <s v=""/>
    <s v=""/>
    <s v=""/>
    <s v=""/>
    <s v=""/>
    <s v=""/>
    <s v=""/>
    <s v=""/>
    <s v=""/>
    <s v=""/>
  </r>
  <r>
    <x v="0"/>
    <s v="Enquête auprès d'un marchand"/>
    <s v="Homme"/>
    <s v=""/>
    <s v=""/>
    <s v="Détaillant avec boutique"/>
    <s v=""/>
    <s v="Nourriture Produits d'hygiène et assainissement"/>
    <n v="1"/>
    <n v="1"/>
    <n v="0"/>
    <n v="0"/>
    <n v="0"/>
    <n v="0"/>
    <n v="0"/>
    <s v="nourriture"/>
    <s v="Nourriture "/>
    <s v="En espèces (Gourde) A crédit partiel"/>
    <n v="1"/>
    <n v="0"/>
    <n v="0"/>
    <n v="0"/>
    <n v="1"/>
    <n v="0"/>
    <n v="0"/>
    <n v="0"/>
    <n v="0"/>
    <n v="0"/>
    <s v=""/>
    <s v="Je ne sais pas / Je ne souhaite pas répondre"/>
    <s v="Entre 21 et 60"/>
  </r>
  <r>
    <x v="0"/>
    <s v="Enquête auprès d'un client (pour l'eau de boisson et la situation sécuritaire)"/>
    <s v="Homme"/>
    <s v=""/>
    <s v=""/>
    <s v=""/>
    <s v=""/>
    <s v=""/>
    <s v=""/>
    <s v=""/>
    <s v=""/>
    <s v=""/>
    <s v=""/>
    <s v=""/>
    <s v=""/>
    <s v=""/>
    <s v=""/>
    <s v=""/>
    <s v=""/>
    <s v=""/>
    <s v=""/>
    <s v=""/>
    <s v=""/>
    <s v=""/>
    <s v=""/>
    <s v=""/>
    <s v=""/>
    <s v=""/>
    <s v=""/>
    <s v=""/>
    <s v=""/>
  </r>
  <r>
    <x v="0"/>
    <s v="Enquête auprès d'un marchand"/>
    <s v="Femme"/>
    <s v=""/>
    <s v=""/>
    <s v="Détaillant avec boutique"/>
    <s v=""/>
    <s v="Produits d'hygiène et assainissement Couverture Ustensiles de cuisine (casseroles, cuillères, etc.) Ustensiles de nettoyage ou de stockage de l'eau (bokit, bassine, éponge)"/>
    <n v="0"/>
    <n v="1"/>
    <n v="1"/>
    <n v="1"/>
    <n v="1"/>
    <n v="0"/>
    <n v="0"/>
    <s v="wash"/>
    <s v="Produits d'hygiène et assainissement"/>
    <s v="En espèces (Gourde) A crédit partiel"/>
    <n v="1"/>
    <n v="0"/>
    <n v="0"/>
    <n v="0"/>
    <n v="1"/>
    <n v="0"/>
    <n v="0"/>
    <n v="0"/>
    <n v="0"/>
    <n v="0"/>
    <s v=""/>
    <s v="Je ne sais pas / Je ne souhaite pas répondre"/>
    <s v="Entre 21 et 60"/>
  </r>
  <r>
    <x v="0"/>
    <s v="Enquête auprès d'un marchand"/>
    <s v="Femme"/>
    <s v=""/>
    <s v=""/>
    <s v="Détaillant sur une table"/>
    <s v=""/>
    <s v="Ustensiles de cuisine (casseroles, cuillères, etc.) Ustensiles de nettoyage ou de stockage de l'eau (bokit, bassine, éponge) Charbon de bois"/>
    <n v="0"/>
    <n v="0"/>
    <n v="0"/>
    <n v="1"/>
    <n v="1"/>
    <n v="1"/>
    <n v="0"/>
    <s v="cuisine"/>
    <s v="Ustensiles de cuisine (casseroles, cuillères, etc.)"/>
    <s v="En espèces (Gourde) A crédit partiel"/>
    <n v="1"/>
    <n v="0"/>
    <n v="0"/>
    <n v="0"/>
    <n v="1"/>
    <n v="0"/>
    <n v="0"/>
    <n v="0"/>
    <n v="0"/>
    <n v="0"/>
    <s v=""/>
    <s v="Je ne sais pas / Je ne souhaite pas répondre"/>
    <s v="Moins de 20"/>
  </r>
  <r>
    <x v="0"/>
    <s v="Enquête auprès d'un marchand"/>
    <s v="Fe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A crédit partiel"/>
    <n v="1"/>
    <n v="0"/>
    <n v="0"/>
    <n v="0"/>
    <n v="1"/>
    <n v="0"/>
    <n v="0"/>
    <n v="0"/>
    <n v="0"/>
    <n v="0"/>
    <s v=""/>
    <s v="Je ne sais pas / Je ne souhaite pas répondre"/>
    <s v="Entre 21 et 60"/>
  </r>
  <r>
    <x v="0"/>
    <s v="Enquête auprès d'un marchand"/>
    <s v="Fe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A crédit partiel"/>
    <n v="1"/>
    <n v="0"/>
    <n v="0"/>
    <n v="0"/>
    <n v="1"/>
    <n v="0"/>
    <n v="0"/>
    <n v="0"/>
    <n v="0"/>
    <n v="0"/>
    <s v=""/>
    <s v="Je ne sais pas / Je ne souhaite pas répondre"/>
    <s v="Entre 21 et 60"/>
  </r>
  <r>
    <x v="1"/>
    <s v="Enquête auprès d'un marchand"/>
    <s v="Femme"/>
    <s v=""/>
    <s v=""/>
    <s v="Détaillant sur une table"/>
    <s v=""/>
    <s v="Nourriture"/>
    <n v="1"/>
    <n v="0"/>
    <n v="0"/>
    <n v="0"/>
    <n v="0"/>
    <n v="0"/>
    <n v="0"/>
    <s v="nourriture"/>
    <s v="Nourriture "/>
    <s v="En espèces (Gourde)"/>
    <n v="1"/>
    <n v="0"/>
    <n v="0"/>
    <n v="0"/>
    <n v="0"/>
    <n v="0"/>
    <n v="0"/>
    <n v="0"/>
    <n v="0"/>
    <n v="0"/>
    <s v=""/>
    <s v="Je ne sais pas / Je ne souhaite pas répondre"/>
    <s v="Moins de 20"/>
  </r>
  <r>
    <x v="1"/>
    <s v="Enquête auprès d'un marchand"/>
    <s v="Femme"/>
    <s v=""/>
    <s v=""/>
    <s v="Détaillant avec boutique"/>
    <s v=""/>
    <s v="Nourriture"/>
    <n v="1"/>
    <n v="0"/>
    <n v="0"/>
    <n v="0"/>
    <n v="0"/>
    <n v="0"/>
    <n v="0"/>
    <s v="nourriture"/>
    <s v="Nourriture "/>
    <s v="A crédit partiel En espèces (Gourde)"/>
    <n v="1"/>
    <n v="0"/>
    <n v="0"/>
    <n v="0"/>
    <n v="1"/>
    <n v="0"/>
    <n v="0"/>
    <n v="0"/>
    <n v="0"/>
    <n v="0"/>
    <s v=""/>
    <s v="Oui, il y a moins de commerçants par rapport au mois passé"/>
    <s v="Entre 21 et 60"/>
  </r>
  <r>
    <x v="1"/>
    <s v="Enquête auprès d'un client (pour l'eau de boisson et la situation sécuritaire)"/>
    <s v="Femme"/>
    <s v=""/>
    <s v=""/>
    <s v=""/>
    <s v=""/>
    <s v=""/>
    <s v=""/>
    <s v=""/>
    <s v=""/>
    <s v=""/>
    <s v=""/>
    <s v=""/>
    <s v=""/>
    <s v=""/>
    <s v=""/>
    <s v=""/>
    <s v=""/>
    <s v=""/>
    <s v=""/>
    <s v=""/>
    <s v=""/>
    <s v=""/>
    <s v=""/>
    <s v=""/>
    <s v=""/>
    <s v=""/>
    <s v=""/>
    <s v=""/>
    <s v=""/>
  </r>
  <r>
    <x v="1"/>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Je ne sais pas / Je ne souhaite pas répondre"/>
    <s v="Entre 21 et 60"/>
  </r>
  <r>
    <x v="1"/>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Non, il n'y a pas eu de variation"/>
    <s v="Moins de 20"/>
  </r>
  <r>
    <x v="1"/>
    <s v="Enquête auprès d'un client (pour l'eau de boisson et la situation sécuritaire)"/>
    <s v="Femme"/>
    <s v=""/>
    <s v=""/>
    <s v=""/>
    <s v=""/>
    <s v=""/>
    <s v=""/>
    <s v=""/>
    <s v=""/>
    <s v=""/>
    <s v=""/>
    <s v=""/>
    <s v=""/>
    <s v=""/>
    <s v=""/>
    <s v=""/>
    <s v=""/>
    <s v=""/>
    <s v=""/>
    <s v=""/>
    <s v=""/>
    <s v=""/>
    <s v=""/>
    <s v=""/>
    <s v=""/>
    <s v=""/>
    <s v=""/>
    <s v=""/>
    <s v=""/>
  </r>
  <r>
    <x v="1"/>
    <s v="Enquête auprès d'un marchand"/>
    <s v="Femme"/>
    <s v=""/>
    <s v=""/>
    <s v="Détaillant sur une tab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s v="Non, il n'y a pas eu de variation"/>
    <s v="Moins de 20"/>
  </r>
  <r>
    <x v="1"/>
    <s v="Enquête auprès d'un marchand"/>
    <s v="Femme"/>
    <s v=""/>
    <s v=""/>
    <s v="Détaillant avec boutique"/>
    <s v=""/>
    <s v="Nourriture"/>
    <n v="1"/>
    <n v="0"/>
    <n v="0"/>
    <n v="0"/>
    <n v="0"/>
    <n v="0"/>
    <n v="0"/>
    <s v="nourriture"/>
    <s v="Nourriture "/>
    <s v="En espèces (Gourde)"/>
    <n v="1"/>
    <n v="0"/>
    <n v="0"/>
    <n v="0"/>
    <n v="0"/>
    <n v="0"/>
    <n v="0"/>
    <n v="0"/>
    <n v="0"/>
    <n v="0"/>
    <s v=""/>
    <s v="Oui, il y a plus de commerçants par rapport au mois passé"/>
    <s v="Entre 21 et 60"/>
  </r>
  <r>
    <x v="1"/>
    <s v="Enquête auprès d'un marchand"/>
    <s v="Femme"/>
    <s v=""/>
    <s v=""/>
    <s v="Détaillant mobile"/>
    <s v=""/>
    <s v="Charbon de bois"/>
    <n v="0"/>
    <n v="0"/>
    <n v="0"/>
    <n v="0"/>
    <n v="0"/>
    <n v="1"/>
    <n v="0"/>
    <s v="charbon"/>
    <s v="Charbon de bois"/>
    <s v="En espèces (Gourde)"/>
    <n v="1"/>
    <n v="0"/>
    <n v="0"/>
    <n v="0"/>
    <n v="0"/>
    <n v="0"/>
    <n v="0"/>
    <n v="0"/>
    <n v="0"/>
    <n v="0"/>
    <s v=""/>
    <s v="Je ne sais pas / Je ne souhaite pas répondre"/>
    <s v="Moins de 20"/>
  </r>
  <r>
    <x v="1"/>
    <s v="Enquête auprès d'un marchand"/>
    <s v="Femme"/>
    <s v=""/>
    <s v=""/>
    <s v="Détaillant avec boutique"/>
    <s v=""/>
    <s v="Produits d'hygiène et assainissement Nourriture"/>
    <n v="1"/>
    <n v="1"/>
    <n v="0"/>
    <n v="0"/>
    <n v="0"/>
    <n v="0"/>
    <n v="0"/>
    <s v="wash"/>
    <s v="Produits d'hygiène et assainissement"/>
    <s v="En espèces (Gourde)"/>
    <n v="1"/>
    <n v="0"/>
    <n v="0"/>
    <n v="0"/>
    <n v="0"/>
    <n v="0"/>
    <n v="0"/>
    <n v="0"/>
    <n v="0"/>
    <n v="0"/>
    <s v=""/>
    <s v="Oui, il y a plus de commerçants par rapport au mois passé"/>
    <s v="Entre 21 et 60"/>
  </r>
  <r>
    <x v="1"/>
    <s v="Enquête auprès d'un client (pour l'eau de boisson et la situation sécuritaire)"/>
    <s v="Homme"/>
    <s v=""/>
    <s v=""/>
    <s v=""/>
    <s v=""/>
    <s v=""/>
    <s v=""/>
    <s v=""/>
    <s v=""/>
    <s v=""/>
    <s v=""/>
    <s v=""/>
    <s v=""/>
    <s v=""/>
    <s v=""/>
    <s v=""/>
    <s v=""/>
    <s v=""/>
    <s v=""/>
    <s v=""/>
    <s v=""/>
    <s v=""/>
    <s v=""/>
    <s v=""/>
    <s v=""/>
    <s v=""/>
    <s v=""/>
    <s v=""/>
    <s v=""/>
  </r>
  <r>
    <x v="1"/>
    <s v="Enquête auprès d'un marchand"/>
    <s v="Femme"/>
    <s v=""/>
    <s v=""/>
    <s v="Détaillant avec boutique"/>
    <s v=""/>
    <s v="Produits d'hygiène et assainissement"/>
    <n v="0"/>
    <n v="1"/>
    <n v="0"/>
    <n v="0"/>
    <n v="0"/>
    <n v="0"/>
    <n v="0"/>
    <s v="wash"/>
    <s v="Produits d'hygiène et assainissement"/>
    <s v="En espèces (Gourde)"/>
    <n v="1"/>
    <n v="0"/>
    <n v="0"/>
    <n v="0"/>
    <n v="0"/>
    <n v="0"/>
    <n v="0"/>
    <n v="0"/>
    <n v="0"/>
    <n v="0"/>
    <s v=""/>
    <s v="Oui, il y a plus de commerçants par rapport au mois passé"/>
    <s v="Entre 21 et 60"/>
  </r>
  <r>
    <x v="1"/>
    <s v="Enquête auprès d'un marchand"/>
    <s v="Femme"/>
    <s v=""/>
    <s v=""/>
    <s v="Détaillant avec boutique"/>
    <s v=""/>
    <s v="Ustensiles de nettoyage ou de stockage de l'eau (bokit, bassine, éponge) Ustensiles de cuisine (casseroles, cuillères, etc.)"/>
    <n v="0"/>
    <n v="0"/>
    <n v="0"/>
    <n v="1"/>
    <n v="1"/>
    <n v="0"/>
    <n v="0"/>
    <s v="nettoyage_stockage"/>
    <s v="Ustensiles de nettoyage ou de stockage de l'eau (bokit, bassine, éponge)"/>
    <s v="En espèces (Gourde)"/>
    <n v="1"/>
    <n v="0"/>
    <n v="0"/>
    <n v="0"/>
    <n v="0"/>
    <n v="0"/>
    <n v="0"/>
    <n v="0"/>
    <n v="0"/>
    <n v="0"/>
    <s v=""/>
    <s v="Oui, il y a plus de commerçants par rapport au mois passé"/>
    <s v="Moins de 20"/>
  </r>
  <r>
    <x v="1"/>
    <s v="Enquête auprès d'un marchand"/>
    <s v="Femme"/>
    <s v=""/>
    <s v=""/>
    <s v="Détaillant avec boutique"/>
    <s v=""/>
    <s v="Couverture"/>
    <n v="0"/>
    <n v="0"/>
    <n v="1"/>
    <n v="0"/>
    <n v="0"/>
    <n v="0"/>
    <n v="0"/>
    <s v="couverture"/>
    <s v="Couverture"/>
    <s v="En espèces (Gourde)"/>
    <n v="1"/>
    <n v="0"/>
    <n v="0"/>
    <n v="0"/>
    <n v="0"/>
    <n v="0"/>
    <n v="0"/>
    <n v="0"/>
    <n v="0"/>
    <n v="0"/>
    <s v=""/>
    <s v="Oui, il y a plus de commerçants par rapport au mois passé"/>
    <s v="Entre 21 et 60"/>
  </r>
  <r>
    <x v="1"/>
    <s v="Enquête auprès d'un marchand"/>
    <s v="Femme"/>
    <s v=""/>
    <s v=""/>
    <s v="Détaillant sur une table"/>
    <s v=""/>
    <s v="Couverture"/>
    <n v="0"/>
    <n v="0"/>
    <n v="1"/>
    <n v="0"/>
    <n v="0"/>
    <n v="0"/>
    <n v="0"/>
    <s v="couverture"/>
    <s v="Couverture"/>
    <s v="En espèces (Gourde)"/>
    <n v="1"/>
    <n v="0"/>
    <n v="0"/>
    <n v="0"/>
    <n v="0"/>
    <n v="0"/>
    <n v="0"/>
    <n v="0"/>
    <n v="0"/>
    <n v="0"/>
    <s v=""/>
    <s v="Non, il n'y a pas eu de variation"/>
    <s v="Moins de 20"/>
  </r>
  <r>
    <x v="1"/>
    <s v="Enquête auprès d'un marchand"/>
    <s v="Femme"/>
    <s v=""/>
    <s v=""/>
    <s v="Détaillant avec boutique"/>
    <s v=""/>
    <s v="Charbon de bois"/>
    <n v="0"/>
    <n v="0"/>
    <n v="0"/>
    <n v="0"/>
    <n v="0"/>
    <n v="1"/>
    <n v="0"/>
    <s v="charbon"/>
    <s v="Charbon de bois"/>
    <s v="En espèces (Gourde)"/>
    <n v="1"/>
    <n v="0"/>
    <n v="0"/>
    <n v="0"/>
    <n v="0"/>
    <n v="0"/>
    <n v="0"/>
    <n v="0"/>
    <n v="0"/>
    <n v="0"/>
    <s v=""/>
    <s v="Oui, il y a plus de commerçants par rapport au mois passé"/>
    <s v="Entre 21 et 60"/>
  </r>
  <r>
    <x v="1"/>
    <s v="Enquête auprès d'un client (pour l'eau de boisson et la situation sécuritaire)"/>
    <s v="Homme"/>
    <s v=""/>
    <s v=""/>
    <s v=""/>
    <s v=""/>
    <s v=""/>
    <s v=""/>
    <s v=""/>
    <s v=""/>
    <s v=""/>
    <s v=""/>
    <s v=""/>
    <s v=""/>
    <s v=""/>
    <s v=""/>
    <s v=""/>
    <s v=""/>
    <s v=""/>
    <s v=""/>
    <s v=""/>
    <s v=""/>
    <s v=""/>
    <s v=""/>
    <s v=""/>
    <s v=""/>
    <s v=""/>
    <s v=""/>
    <s v=""/>
    <s v=""/>
  </r>
  <r>
    <x v="1"/>
    <s v="Enquête auprès d'un client (pour l'eau de boisson et la situation sécuritaire)"/>
    <s v="Homme"/>
    <s v=""/>
    <s v=""/>
    <s v=""/>
    <s v=""/>
    <s v=""/>
    <s v=""/>
    <s v=""/>
    <s v=""/>
    <s v=""/>
    <s v=""/>
    <s v=""/>
    <s v=""/>
    <s v=""/>
    <s v=""/>
    <s v=""/>
    <s v=""/>
    <s v=""/>
    <s v=""/>
    <s v=""/>
    <s v=""/>
    <s v=""/>
    <s v=""/>
    <s v=""/>
    <s v=""/>
    <s v=""/>
    <s v=""/>
    <s v=""/>
    <s v=""/>
  </r>
  <r>
    <x v="0"/>
    <s v="Enquête auprès d'un marchand"/>
    <s v="Femme"/>
    <s v=""/>
    <s v=""/>
    <s v="Détaillant sur une table"/>
    <s v=""/>
    <s v="Nourriture Produits d'hygiène et assainissement"/>
    <n v="1"/>
    <n v="1"/>
    <n v="0"/>
    <n v="0"/>
    <n v="0"/>
    <n v="0"/>
    <n v="0"/>
    <s v="nourriture"/>
    <s v="Nourriture "/>
    <s v="En espèces (Gourde)"/>
    <n v="1"/>
    <n v="0"/>
    <n v="0"/>
    <n v="0"/>
    <n v="0"/>
    <n v="0"/>
    <n v="0"/>
    <n v="0"/>
    <n v="0"/>
    <n v="0"/>
    <s v=""/>
    <s v="Oui, il y a moins de commerçants par rapport au mois passé"/>
    <s v="Moins de 20"/>
  </r>
  <r>
    <x v="0"/>
    <s v="Enquête auprès d'un marchand"/>
    <s v="Femme"/>
    <s v=""/>
    <s v=""/>
    <s v="Détaillant sur une table"/>
    <s v=""/>
    <s v="Nourriture Produits d'hygiène et assainissement"/>
    <n v="1"/>
    <n v="1"/>
    <n v="0"/>
    <n v="0"/>
    <n v="0"/>
    <n v="0"/>
    <n v="0"/>
    <s v="nourriture"/>
    <s v="Nourriture "/>
    <s v="En espèces (Gourde)"/>
    <n v="1"/>
    <n v="0"/>
    <n v="0"/>
    <n v="0"/>
    <n v="0"/>
    <n v="0"/>
    <n v="0"/>
    <n v="0"/>
    <n v="0"/>
    <n v="0"/>
    <s v=""/>
    <s v="Oui, il y a plus de commerçants par rapport au mois passé"/>
    <s v="Entre 21 et 60"/>
  </r>
  <r>
    <x v="0"/>
    <s v="Enquête auprès d'un marchand"/>
    <s v="Femme"/>
    <s v=""/>
    <s v=""/>
    <s v="Détaillant sur une table"/>
    <s v=""/>
    <s v="Nourriture Produits d'hygiène et assainissement"/>
    <n v="1"/>
    <n v="1"/>
    <n v="0"/>
    <n v="0"/>
    <n v="0"/>
    <n v="0"/>
    <n v="0"/>
    <s v="nourriture"/>
    <s v="Nourriture "/>
    <s v="En espèces (Gourde)"/>
    <n v="1"/>
    <n v="0"/>
    <n v="0"/>
    <n v="0"/>
    <n v="0"/>
    <n v="0"/>
    <n v="0"/>
    <n v="0"/>
    <n v="0"/>
    <n v="0"/>
    <s v=""/>
    <s v="Oui, il y a plus de commerçants par rapport au mois passé"/>
    <s v="Entre 21 et 60"/>
  </r>
  <r>
    <x v="0"/>
    <s v="Enquête auprès d'un marchand"/>
    <s v="Femme"/>
    <s v=""/>
    <s v=""/>
    <s v="Détaillant sur une table"/>
    <s v=""/>
    <s v="Nourriture"/>
    <n v="1"/>
    <n v="0"/>
    <n v="0"/>
    <n v="0"/>
    <n v="0"/>
    <n v="0"/>
    <n v="0"/>
    <s v="nourriture"/>
    <s v="Nourriture "/>
    <s v="En espèces (Gourde)"/>
    <n v="1"/>
    <n v="0"/>
    <n v="0"/>
    <n v="0"/>
    <n v="0"/>
    <n v="0"/>
    <n v="0"/>
    <n v="0"/>
    <n v="0"/>
    <n v="0"/>
    <s v=""/>
    <s v="Oui, il y a plus de commerçants par rapport au mois passé"/>
    <s v="Moins de 20"/>
  </r>
  <r>
    <x v="0"/>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Oui, il y a plus de commerçants par rapport au mois passé"/>
    <s v="Entre 21 et 60"/>
  </r>
  <r>
    <x v="0"/>
    <s v="Enquête auprès d'un client (pour l'eau de boisson et la situation sécuritaire)"/>
    <s v="Femme"/>
    <s v=""/>
    <s v=""/>
    <s v=""/>
    <s v=""/>
    <s v=""/>
    <s v=""/>
    <s v=""/>
    <s v=""/>
    <s v=""/>
    <s v=""/>
    <s v=""/>
    <s v=""/>
    <s v=""/>
    <s v=""/>
    <s v=""/>
    <s v=""/>
    <s v=""/>
    <s v=""/>
    <s v=""/>
    <s v=""/>
    <s v=""/>
    <s v=""/>
    <s v=""/>
    <s v=""/>
    <s v=""/>
    <s v=""/>
    <s v=""/>
    <s v=""/>
  </r>
  <r>
    <x v="0"/>
    <s v="Enquête auprès d'un client (pour l'eau de boisson et la situation sécuritaire)"/>
    <s v="Femme"/>
    <s v=""/>
    <s v=""/>
    <s v=""/>
    <s v=""/>
    <s v=""/>
    <s v=""/>
    <s v=""/>
    <s v=""/>
    <s v=""/>
    <s v=""/>
    <s v=""/>
    <s v=""/>
    <s v=""/>
    <s v=""/>
    <s v=""/>
    <s v=""/>
    <s v=""/>
    <s v=""/>
    <s v=""/>
    <s v=""/>
    <s v=""/>
    <s v=""/>
    <s v=""/>
    <s v=""/>
    <s v=""/>
    <s v=""/>
    <s v=""/>
    <s v=""/>
  </r>
  <r>
    <x v="0"/>
    <s v="Enquête auprès d'un client (pour l'eau de boisson et la situation sécuritaire)"/>
    <s v="Homme"/>
    <s v=""/>
    <s v=""/>
    <s v=""/>
    <s v=""/>
    <s v=""/>
    <s v=""/>
    <s v=""/>
    <s v=""/>
    <s v=""/>
    <s v=""/>
    <s v=""/>
    <s v=""/>
    <s v=""/>
    <s v=""/>
    <s v=""/>
    <s v=""/>
    <s v=""/>
    <s v=""/>
    <s v=""/>
    <s v=""/>
    <s v=""/>
    <s v=""/>
    <s v=""/>
    <s v=""/>
    <s v=""/>
    <s v=""/>
    <s v=""/>
    <s v=""/>
  </r>
  <r>
    <x v="0"/>
    <s v="Enquête auprès d'un client (pour l'eau de boisson et la situation sécuritaire)"/>
    <s v="Femme"/>
    <s v=""/>
    <s v=""/>
    <s v=""/>
    <s v=""/>
    <s v=""/>
    <s v=""/>
    <s v=""/>
    <s v=""/>
    <s v=""/>
    <s v=""/>
    <s v=""/>
    <s v=""/>
    <s v=""/>
    <s v=""/>
    <s v=""/>
    <s v=""/>
    <s v=""/>
    <s v=""/>
    <s v=""/>
    <s v=""/>
    <s v=""/>
    <s v=""/>
    <s v=""/>
    <s v=""/>
    <s v=""/>
    <s v=""/>
    <s v=""/>
    <s v=""/>
  </r>
  <r>
    <x v="0"/>
    <s v="Enquête auprès d'un marchand"/>
    <s v="Homme"/>
    <s v=""/>
    <s v=""/>
    <s v="Détaillant sur une table"/>
    <s v=""/>
    <s v="Nourriture"/>
    <n v="1"/>
    <n v="0"/>
    <n v="0"/>
    <n v="0"/>
    <n v="0"/>
    <n v="0"/>
    <n v="0"/>
    <s v="nourriture"/>
    <s v="Nourriture "/>
    <s v="En espèces (Gourde) Paiement mobile (téléphone) Coupon"/>
    <n v="1"/>
    <n v="0"/>
    <n v="1"/>
    <n v="0"/>
    <n v="0"/>
    <n v="0"/>
    <n v="1"/>
    <n v="0"/>
    <n v="0"/>
    <n v="0"/>
    <s v=""/>
    <s v="Oui, il y a plus de commerçants par rapport au mois passé"/>
    <s v="Plus de 60"/>
  </r>
  <r>
    <x v="0"/>
    <s v="Enquête auprès d'un marchand"/>
    <s v="Femme"/>
    <s v=""/>
    <s v=""/>
    <s v="Détaillant sur une table"/>
    <s v=""/>
    <s v="Nourriture"/>
    <n v="1"/>
    <n v="0"/>
    <n v="0"/>
    <n v="0"/>
    <n v="0"/>
    <n v="0"/>
    <n v="0"/>
    <s v="nourriture"/>
    <s v="Nourriture "/>
    <s v="En espèces (Gourde)"/>
    <n v="1"/>
    <n v="0"/>
    <n v="0"/>
    <n v="0"/>
    <n v="0"/>
    <n v="0"/>
    <n v="0"/>
    <n v="0"/>
    <n v="0"/>
    <n v="0"/>
    <s v=""/>
    <s v="Oui, il y a plus de commerçants par rapport au mois passé"/>
    <s v="Plus de 60"/>
  </r>
  <r>
    <x v="0"/>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Oui, il y a plus de commerçants par rapport au mois passé"/>
    <s v="Moins de 20"/>
  </r>
  <r>
    <x v="0"/>
    <s v="Enquête auprès d'un marchand"/>
    <s v="Femme"/>
    <s v=""/>
    <s v=""/>
    <s v="Détaillant sur une table"/>
    <s v=""/>
    <s v="Nourriture Produits d'hygiène et assainissement"/>
    <n v="1"/>
    <n v="1"/>
    <n v="0"/>
    <n v="0"/>
    <n v="0"/>
    <n v="0"/>
    <n v="0"/>
    <s v="nourriture"/>
    <s v="Nourriture "/>
    <s v="En espèces (Gourde) En espèces (Dollar)"/>
    <n v="1"/>
    <n v="1"/>
    <n v="0"/>
    <n v="0"/>
    <n v="0"/>
    <n v="0"/>
    <n v="0"/>
    <n v="0"/>
    <n v="0"/>
    <n v="0"/>
    <s v=""/>
    <s v="Oui, il y a moins de commerçants par rapport au mois passé"/>
    <s v="Plus de 60"/>
  </r>
  <r>
    <x v="0"/>
    <s v="Enquête auprès d'un client (pour l'eau de boisson et la situation sécuritaire)"/>
    <s v="Femme"/>
    <s v=""/>
    <s v=""/>
    <s v=""/>
    <s v=""/>
    <s v=""/>
    <s v=""/>
    <s v=""/>
    <s v=""/>
    <s v=""/>
    <s v=""/>
    <s v=""/>
    <s v=""/>
    <s v=""/>
    <s v=""/>
    <s v=""/>
    <s v=""/>
    <s v=""/>
    <s v=""/>
    <s v=""/>
    <s v=""/>
    <s v=""/>
    <s v=""/>
    <s v=""/>
    <s v=""/>
    <s v=""/>
    <s v=""/>
    <s v=""/>
    <s v=""/>
  </r>
  <r>
    <x v="0"/>
    <s v="Enquête auprès d'un client (pour l'eau de boisson et la situation sécuritaire)"/>
    <s v="Femme"/>
    <s v=""/>
    <s v=""/>
    <s v=""/>
    <s v=""/>
    <s v=""/>
    <s v=""/>
    <s v=""/>
    <s v=""/>
    <s v=""/>
    <s v=""/>
    <s v=""/>
    <s v=""/>
    <s v=""/>
    <s v=""/>
    <s v=""/>
    <s v=""/>
    <s v=""/>
    <s v=""/>
    <s v=""/>
    <s v=""/>
    <s v=""/>
    <s v=""/>
    <s v=""/>
    <s v=""/>
    <s v=""/>
    <s v=""/>
    <s v=""/>
    <s v=""/>
  </r>
  <r>
    <x v="0"/>
    <s v="Enquête auprès d'un marchand"/>
    <s v="Femme"/>
    <s v=""/>
    <s v=""/>
    <s v="Détaillant avec boutique"/>
    <s v=""/>
    <s v="Nourriture"/>
    <n v="1"/>
    <n v="0"/>
    <n v="0"/>
    <n v="0"/>
    <n v="0"/>
    <n v="0"/>
    <n v="0"/>
    <s v="nourriture"/>
    <s v="Nourriture "/>
    <s v="En espèces (Gourde) Paiement mobile (téléphone)"/>
    <n v="1"/>
    <n v="0"/>
    <n v="1"/>
    <n v="0"/>
    <n v="0"/>
    <n v="0"/>
    <n v="0"/>
    <n v="0"/>
    <n v="0"/>
    <n v="0"/>
    <s v=""/>
    <s v="Oui, il y a plus de commerçants par rapport au mois passé"/>
    <s v="Entre 21 et 60"/>
  </r>
  <r>
    <x v="0"/>
    <s v="Enquête auprès d'un marchand"/>
    <s v="Homme"/>
    <s v=""/>
    <s v=""/>
    <s v="Détaillant avec boutique"/>
    <s v=""/>
    <s v="Nourriture"/>
    <n v="1"/>
    <n v="0"/>
    <n v="0"/>
    <n v="0"/>
    <n v="0"/>
    <n v="0"/>
    <n v="0"/>
    <s v="nourriture"/>
    <s v="Nourriture "/>
    <s v="En espèces (Gourde) Paiement mobile (téléphone) Coupon"/>
    <n v="1"/>
    <n v="0"/>
    <n v="1"/>
    <n v="0"/>
    <n v="0"/>
    <n v="0"/>
    <n v="1"/>
    <n v="0"/>
    <n v="0"/>
    <n v="0"/>
    <s v=""/>
    <s v="Oui, il y a plus de commerçants par rapport au mois passé"/>
    <s v="Entre 21 et 60"/>
  </r>
  <r>
    <x v="0"/>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Je ne sais pas / Je ne souhaite pas répondre"/>
    <s v="Entre 21 et 60"/>
  </r>
  <r>
    <x v="0"/>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Je ne sais pas / Je ne souhaite pas répondre"/>
    <s v="Moins de 20"/>
  </r>
  <r>
    <x v="0"/>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Entre 21 et 60"/>
  </r>
  <r>
    <x v="0"/>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Moins de 20"/>
  </r>
  <r>
    <x v="0"/>
    <s v="Enquête auprès d'un marchand"/>
    <s v="Femme"/>
    <s v=""/>
    <s v=""/>
    <s v="Détaillant sur une table"/>
    <s v=""/>
    <s v="Nourriture"/>
    <n v="1"/>
    <n v="0"/>
    <n v="0"/>
    <n v="0"/>
    <n v="0"/>
    <n v="0"/>
    <n v="0"/>
    <s v="nourriture"/>
    <s v="Nourriture "/>
    <s v="En espèces (Gourde)"/>
    <n v="1"/>
    <n v="0"/>
    <n v="0"/>
    <n v="0"/>
    <n v="0"/>
    <n v="0"/>
    <n v="0"/>
    <n v="0"/>
    <n v="0"/>
    <n v="0"/>
    <s v=""/>
    <s v="Oui, il y a moins de commerçants par rapport au mois passé"/>
    <s v="Moins de 20"/>
  </r>
  <r>
    <x v="0"/>
    <s v="Enquête auprès d'un marchand"/>
    <s v="Femme"/>
    <s v=""/>
    <s v=""/>
    <s v="Détaillant sur une table"/>
    <s v=""/>
    <s v="Nourriture"/>
    <n v="1"/>
    <n v="0"/>
    <n v="0"/>
    <n v="0"/>
    <n v="0"/>
    <n v="0"/>
    <n v="0"/>
    <s v="nourriture"/>
    <s v="Nourriture "/>
    <s v="En espèces (Gourde)"/>
    <n v="1"/>
    <n v="0"/>
    <n v="0"/>
    <n v="0"/>
    <n v="0"/>
    <n v="0"/>
    <n v="0"/>
    <n v="0"/>
    <n v="0"/>
    <n v="0"/>
    <s v=""/>
    <s v="Oui, il y a plus de commerçants par rapport au mois passé"/>
    <s v="Moins de 20"/>
  </r>
  <r>
    <x v="0"/>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Oui, il y a moins de commerçants par rapport au mois passé"/>
    <s v="Moins de 20"/>
  </r>
  <r>
    <x v="0"/>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Non, il n'y a pas eu de variation"/>
    <s v="Moins de 20"/>
  </r>
  <r>
    <x v="0"/>
    <s v="Enquête auprès d'un marchand"/>
    <s v="Femme"/>
    <s v=""/>
    <s v=""/>
    <s v="Détaillant mobile"/>
    <s v=""/>
    <s v="Couverture"/>
    <n v="0"/>
    <n v="0"/>
    <n v="1"/>
    <n v="0"/>
    <n v="0"/>
    <n v="0"/>
    <n v="0"/>
    <s v="couverture"/>
    <s v="Couverture"/>
    <s v="En espèces (Gourde)"/>
    <n v="1"/>
    <n v="0"/>
    <n v="0"/>
    <n v="0"/>
    <n v="0"/>
    <n v="0"/>
    <n v="0"/>
    <n v="0"/>
    <n v="0"/>
    <n v="0"/>
    <s v=""/>
    <s v="Non, il n'y a pas eu de variation"/>
    <s v="Moins de 20"/>
  </r>
  <r>
    <x v="0"/>
    <s v="Enquête auprès d'un marchand"/>
    <s v="Femme"/>
    <s v=""/>
    <s v=""/>
    <s v="Détaillant mobile"/>
    <s v=""/>
    <s v="Couverture"/>
    <n v="0"/>
    <n v="0"/>
    <n v="1"/>
    <n v="0"/>
    <n v="0"/>
    <n v="0"/>
    <n v="0"/>
    <s v="couverture"/>
    <s v="Couverture"/>
    <s v="En espèces (Gourde)"/>
    <n v="1"/>
    <n v="0"/>
    <n v="0"/>
    <n v="0"/>
    <n v="0"/>
    <n v="0"/>
    <n v="0"/>
    <n v="0"/>
    <n v="0"/>
    <n v="0"/>
    <s v=""/>
    <s v="Oui, il y a moins de commerçants par rapport au mois passé"/>
    <s v="Moins de 20"/>
  </r>
  <r>
    <x v="0"/>
    <s v="Enquête auprès d'un marchand"/>
    <s v="Femme"/>
    <s v=""/>
    <s v=""/>
    <s v="Détaillant mobile"/>
    <s v=""/>
    <s v="Ustensiles de cuisine (casseroles, cuillères, etc.)"/>
    <n v="0"/>
    <n v="0"/>
    <n v="0"/>
    <n v="1"/>
    <n v="0"/>
    <n v="0"/>
    <n v="0"/>
    <s v="cuisine"/>
    <s v="Ustensiles de cuisine (casseroles, cuillères, etc.)"/>
    <s v="En espèces (Gourde)"/>
    <n v="1"/>
    <n v="0"/>
    <n v="0"/>
    <n v="0"/>
    <n v="0"/>
    <n v="0"/>
    <n v="0"/>
    <n v="0"/>
    <n v="0"/>
    <n v="0"/>
    <s v=""/>
    <s v="Oui, il y a moins de commerçants par rapport au mois passé"/>
    <s v="Moins de 20"/>
  </r>
  <r>
    <x v="0"/>
    <s v="Enquête auprès d'un marchand"/>
    <s v="Femme"/>
    <s v=""/>
    <s v=""/>
    <s v="Détaillant sur une table"/>
    <s v=""/>
    <s v="Ustensiles de cuisine (casseroles, cuillères, etc.)"/>
    <n v="0"/>
    <n v="0"/>
    <n v="0"/>
    <n v="1"/>
    <n v="0"/>
    <n v="0"/>
    <n v="0"/>
    <s v="cuisine"/>
    <s v="Ustensiles de cuisine (casseroles, cuillères, etc.)"/>
    <s v="En espèces (Gourde)"/>
    <n v="1"/>
    <n v="0"/>
    <n v="0"/>
    <n v="0"/>
    <n v="0"/>
    <n v="0"/>
    <n v="0"/>
    <n v="0"/>
    <n v="0"/>
    <n v="0"/>
    <s v=""/>
    <s v="Non, il n'y a pas eu de variation"/>
    <s v="Moins de 20"/>
  </r>
  <r>
    <x v="0"/>
    <s v="Enquête auprès d'un marchand"/>
    <s v="Femme"/>
    <s v=""/>
    <s v=""/>
    <s v="Détaillant sur une tab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s v="Oui, il y a moins de commerçants par rapport au mois passé"/>
    <s v="Moins de 20"/>
  </r>
  <r>
    <x v="0"/>
    <s v="Enquête auprès d'un marchand"/>
    <s v="Femme"/>
    <s v=""/>
    <s v=""/>
    <s v="Détaillant sur une tab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s v="Non, il n'y a pas eu de variation"/>
    <s v="Moins de 20"/>
  </r>
  <r>
    <x v="1"/>
    <s v="Enquête auprès d'un marchand"/>
    <s v="Femme"/>
    <s v=""/>
    <s v=""/>
    <s v="Détaillant sur une table"/>
    <s v=""/>
    <s v="Couverture"/>
    <n v="0"/>
    <n v="0"/>
    <n v="1"/>
    <n v="0"/>
    <n v="0"/>
    <n v="0"/>
    <n v="0"/>
    <s v="couverture"/>
    <s v="Couverture"/>
    <s v="En espèces (Gourde)"/>
    <n v="1"/>
    <n v="0"/>
    <n v="0"/>
    <n v="0"/>
    <n v="0"/>
    <n v="0"/>
    <n v="0"/>
    <n v="0"/>
    <n v="0"/>
    <n v="0"/>
    <s v=""/>
    <s v="Non, il n'y a pas eu de variation"/>
    <s v="Moins de 20"/>
  </r>
  <r>
    <x v="1"/>
    <s v="Enquête auprès d'un marchand"/>
    <s v="Femme"/>
    <s v=""/>
    <s v=""/>
    <s v="Détaillant sur une table"/>
    <s v=""/>
    <s v="Couverture"/>
    <n v="0"/>
    <n v="0"/>
    <n v="1"/>
    <n v="0"/>
    <n v="0"/>
    <n v="0"/>
    <n v="0"/>
    <s v="couverture"/>
    <s v="Couverture"/>
    <s v="En espèces (Gourde)"/>
    <n v="1"/>
    <n v="0"/>
    <n v="0"/>
    <n v="0"/>
    <n v="0"/>
    <n v="0"/>
    <n v="0"/>
    <n v="0"/>
    <n v="0"/>
    <n v="0"/>
    <s v=""/>
    <s v="Non, il n'y a pas eu de variation"/>
    <s v="Je ne sais pas / Je ne souhaite pas répondre"/>
  </r>
  <r>
    <x v="1"/>
    <s v="Enquête auprès d'un marchand"/>
    <s v="Femme"/>
    <s v=""/>
    <s v=""/>
    <s v="Détaillant sur une table"/>
    <s v=""/>
    <s v="Couverture"/>
    <n v="0"/>
    <n v="0"/>
    <n v="1"/>
    <n v="0"/>
    <n v="0"/>
    <n v="0"/>
    <n v="0"/>
    <s v="couverture"/>
    <s v="Couverture"/>
    <s v="En espèces (Gourde)"/>
    <n v="1"/>
    <n v="0"/>
    <n v="0"/>
    <n v="0"/>
    <n v="0"/>
    <n v="0"/>
    <n v="0"/>
    <n v="0"/>
    <n v="0"/>
    <n v="0"/>
    <s v=""/>
    <s v="Non, il n'y a pas eu de variation"/>
    <s v="Moins de 20"/>
  </r>
  <r>
    <x v="1"/>
    <s v="Enquête auprès d'un marchand"/>
    <s v="Femme"/>
    <s v=""/>
    <s v=""/>
    <s v="Détaillant sur une table"/>
    <s v=""/>
    <s v="Couverture"/>
    <n v="0"/>
    <n v="0"/>
    <n v="1"/>
    <n v="0"/>
    <n v="0"/>
    <n v="0"/>
    <n v="0"/>
    <s v="couverture"/>
    <s v="Couverture"/>
    <s v="En espèces (Gourde)"/>
    <n v="1"/>
    <n v="0"/>
    <n v="0"/>
    <n v="0"/>
    <n v="0"/>
    <n v="0"/>
    <n v="0"/>
    <n v="0"/>
    <n v="0"/>
    <n v="0"/>
    <s v=""/>
    <s v="Non, il n'y a pas eu de variation"/>
    <s v="Je ne sais pas / Je ne souhaite pas répondre"/>
  </r>
  <r>
    <x v="1"/>
    <s v="Enquête auprès d'un marchand"/>
    <s v="Femme"/>
    <s v=""/>
    <s v=""/>
    <s v="Détaillant avec boutique"/>
    <s v=""/>
    <s v="Nourriture"/>
    <n v="1"/>
    <n v="0"/>
    <n v="0"/>
    <n v="0"/>
    <n v="0"/>
    <n v="0"/>
    <n v="0"/>
    <s v="nourriture"/>
    <s v="Nourriture "/>
    <s v="En espèces (Gourde) A crédit partiel"/>
    <n v="1"/>
    <n v="0"/>
    <n v="0"/>
    <n v="0"/>
    <n v="1"/>
    <n v="0"/>
    <n v="0"/>
    <n v="0"/>
    <n v="0"/>
    <n v="0"/>
    <s v=""/>
    <s v="Non, il n'y a pas eu de variation"/>
    <s v="Plus de 60"/>
  </r>
  <r>
    <x v="1"/>
    <s v="Enquête auprès d'un marchand"/>
    <s v="Femme"/>
    <s v=""/>
    <s v=""/>
    <s v="Détaillant avec boutique"/>
    <s v=""/>
    <s v="Nourriture"/>
    <n v="1"/>
    <n v="0"/>
    <n v="0"/>
    <n v="0"/>
    <n v="0"/>
    <n v="0"/>
    <n v="0"/>
    <s v="nourriture"/>
    <s v="Nourriture "/>
    <s v="En espèces (Gourde)"/>
    <n v="1"/>
    <n v="0"/>
    <n v="0"/>
    <n v="0"/>
    <n v="0"/>
    <n v="0"/>
    <n v="0"/>
    <n v="0"/>
    <n v="0"/>
    <n v="0"/>
    <s v=""/>
    <s v="Non, il n'y a pas eu de variation"/>
    <s v="Entre 21 et 60"/>
  </r>
  <r>
    <x v="1"/>
    <s v="Enquête auprès d'un marchand"/>
    <s v="Femme"/>
    <s v=""/>
    <s v=""/>
    <s v="Détaillant sur une table"/>
    <s v=""/>
    <s v="Nourriture"/>
    <n v="1"/>
    <n v="0"/>
    <n v="0"/>
    <n v="0"/>
    <n v="0"/>
    <n v="0"/>
    <n v="0"/>
    <s v="nourriture"/>
    <s v="Nourriture "/>
    <s v="En espèces (Gourde)"/>
    <n v="1"/>
    <n v="0"/>
    <n v="0"/>
    <n v="0"/>
    <n v="0"/>
    <n v="0"/>
    <n v="0"/>
    <n v="0"/>
    <n v="0"/>
    <n v="0"/>
    <s v=""/>
    <s v="Non, il n'y a pas eu de variation"/>
    <s v="Je ne sais pas / Je ne souhaite pas répondre"/>
  </r>
  <r>
    <x v="1"/>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Non, il n'y a pas eu de variation"/>
    <s v="Entre 21 et 60"/>
  </r>
  <r>
    <x v="1"/>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Je ne sais pas / Je ne souhaite pas répondre"/>
    <s v="Moins de 20"/>
  </r>
  <r>
    <x v="1"/>
    <s v="Enquête auprès d'un marchand"/>
    <s v="Femme"/>
    <s v=""/>
    <s v=""/>
    <s v="Détaillant sur une tab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s v="Non, il n'y a pas eu de variation"/>
    <s v="Moins de 20"/>
  </r>
  <r>
    <x v="1"/>
    <s v="Enquête auprès d'un marchand"/>
    <s v="Femme"/>
    <s v=""/>
    <s v=""/>
    <s v="Détaillant mobi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s v="Non, il n'y a pas eu de variation"/>
    <s v="Je ne sais pas / Je ne souhaite pas répondre"/>
  </r>
  <r>
    <x v="1"/>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Entre 21 et 60"/>
  </r>
  <r>
    <x v="1"/>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Je ne sais pas / Je ne souhaite pas répondre"/>
  </r>
  <r>
    <x v="1"/>
    <s v="Enquête auprès d'un marchand"/>
    <s v="Homme"/>
    <s v=""/>
    <s v=""/>
    <s v="Détaillant sur une table"/>
    <s v=""/>
    <s v="Charbon de bois"/>
    <n v="0"/>
    <n v="0"/>
    <n v="0"/>
    <n v="0"/>
    <n v="0"/>
    <n v="1"/>
    <n v="0"/>
    <s v="charbon"/>
    <s v="Charbon de bois"/>
    <s v="En espèces (Gourde) A crédit partiel"/>
    <n v="1"/>
    <n v="0"/>
    <n v="0"/>
    <n v="0"/>
    <n v="1"/>
    <n v="0"/>
    <n v="0"/>
    <n v="0"/>
    <n v="0"/>
    <n v="0"/>
    <s v=""/>
    <s v="Non, il n'y a pas eu de variation"/>
    <s v="Je ne sais pas / Je ne souhaite pas répondre"/>
  </r>
  <r>
    <x v="1"/>
    <s v="Enquête auprès d'un marchand"/>
    <s v="Femme"/>
    <s v=""/>
    <s v=""/>
    <s v="Détaillant mobile"/>
    <s v=""/>
    <s v="Charbon de bois"/>
    <n v="0"/>
    <n v="0"/>
    <n v="0"/>
    <n v="0"/>
    <n v="0"/>
    <n v="1"/>
    <n v="0"/>
    <s v="charbon"/>
    <s v="Charbon de bois"/>
    <s v="En espèces (Gourde)"/>
    <n v="1"/>
    <n v="0"/>
    <n v="0"/>
    <n v="0"/>
    <n v="0"/>
    <n v="0"/>
    <n v="0"/>
    <n v="0"/>
    <n v="0"/>
    <n v="0"/>
    <s v=""/>
    <s v="Non, il n'y a pas eu de variation"/>
    <s v="Je ne sais pas / Je ne souhaite pas répondre"/>
  </r>
  <r>
    <x v="1"/>
    <s v="Enquête auprès d'un client (pour l'eau de boisson et la situation sécuritaire)"/>
    <s v="Femme"/>
    <s v=""/>
    <s v=""/>
    <s v=""/>
    <s v=""/>
    <s v=""/>
    <s v=""/>
    <s v=""/>
    <s v=""/>
    <s v=""/>
    <s v=""/>
    <s v=""/>
    <s v=""/>
    <s v=""/>
    <s v=""/>
    <s v=""/>
    <s v=""/>
    <s v=""/>
    <s v=""/>
    <s v=""/>
    <s v=""/>
    <s v=""/>
    <s v=""/>
    <s v=""/>
    <s v=""/>
    <s v=""/>
    <s v=""/>
    <s v=""/>
    <s v=""/>
  </r>
  <r>
    <x v="1"/>
    <s v="Enquête auprès d'un client (pour l'eau de boisson et la situation sécuritaire)"/>
    <s v="Femme"/>
    <s v=""/>
    <s v=""/>
    <s v=""/>
    <s v=""/>
    <s v=""/>
    <s v=""/>
    <s v=""/>
    <s v=""/>
    <s v=""/>
    <s v=""/>
    <s v=""/>
    <s v=""/>
    <s v=""/>
    <s v=""/>
    <s v=""/>
    <s v=""/>
    <s v=""/>
    <s v=""/>
    <s v=""/>
    <s v=""/>
    <s v=""/>
    <s v=""/>
    <s v=""/>
    <s v=""/>
    <s v=""/>
    <s v=""/>
    <s v=""/>
    <s v=""/>
  </r>
  <r>
    <x v="1"/>
    <s v="Enquête auprès d'un client (pour l'eau de boisson et la situation sécuritaire)"/>
    <s v="Homme"/>
    <s v=""/>
    <s v=""/>
    <s v=""/>
    <s v=""/>
    <s v=""/>
    <s v=""/>
    <s v=""/>
    <s v=""/>
    <s v=""/>
    <s v=""/>
    <s v=""/>
    <s v=""/>
    <s v=""/>
    <s v=""/>
    <s v=""/>
    <s v=""/>
    <s v=""/>
    <s v=""/>
    <s v=""/>
    <s v=""/>
    <s v=""/>
    <s v=""/>
    <s v=""/>
    <s v=""/>
    <s v=""/>
    <s v=""/>
    <s v=""/>
    <s v=""/>
  </r>
  <r>
    <x v="1"/>
    <s v="Enquête auprès d'un client (pour l'eau de boisson et la situation sécuritaire)"/>
    <s v="Femme"/>
    <s v=""/>
    <s v=""/>
    <s v=""/>
    <s v=""/>
    <s v=""/>
    <s v=""/>
    <s v=""/>
    <s v=""/>
    <s v=""/>
    <s v=""/>
    <s v=""/>
    <s v=""/>
    <s v=""/>
    <s v=""/>
    <s v=""/>
    <s v=""/>
    <s v=""/>
    <s v=""/>
    <s v=""/>
    <s v=""/>
    <s v=""/>
    <s v=""/>
    <s v=""/>
    <s v=""/>
    <s v=""/>
    <s v=""/>
    <s v=""/>
    <s v=""/>
  </r>
  <r>
    <x v="1"/>
    <s v="Enquête auprès d'un client (pour l'eau de boisson et la situation sécuritaire)"/>
    <s v="Femme"/>
    <s v=""/>
    <s v=""/>
    <s v=""/>
    <s v=""/>
    <s v=""/>
    <s v=""/>
    <s v=""/>
    <s v=""/>
    <s v=""/>
    <s v=""/>
    <s v=""/>
    <s v=""/>
    <s v=""/>
    <s v=""/>
    <s v=""/>
    <s v=""/>
    <s v=""/>
    <s v=""/>
    <s v=""/>
    <s v=""/>
    <s v=""/>
    <s v=""/>
    <s v=""/>
    <s v=""/>
    <s v=""/>
    <s v=""/>
    <s v=""/>
    <s v=""/>
  </r>
  <r>
    <x v="1"/>
    <s v="Enquête auprès d'un client (pour l'eau de boisson et la situation sécuritaire)"/>
    <s v="Femme"/>
    <s v=""/>
    <s v=""/>
    <s v=""/>
    <s v=""/>
    <s v=""/>
    <s v=""/>
    <s v=""/>
    <s v=""/>
    <s v=""/>
    <s v=""/>
    <s v=""/>
    <s v=""/>
    <s v=""/>
    <s v=""/>
    <s v=""/>
    <s v=""/>
    <s v=""/>
    <s v=""/>
    <s v=""/>
    <s v=""/>
    <s v=""/>
    <s v=""/>
    <s v=""/>
    <s v=""/>
    <s v=""/>
    <s v=""/>
    <s v=""/>
    <s v=""/>
  </r>
  <r>
    <x v="1"/>
    <s v="Enquête auprès d'un client (pour l'eau de boisson et la situation sécuritaire)"/>
    <s v="Femme"/>
    <s v=""/>
    <s v=""/>
    <s v=""/>
    <s v=""/>
    <s v=""/>
    <s v=""/>
    <s v=""/>
    <s v=""/>
    <s v=""/>
    <s v=""/>
    <s v=""/>
    <s v=""/>
    <s v=""/>
    <s v=""/>
    <s v=""/>
    <s v=""/>
    <s v=""/>
    <s v=""/>
    <s v=""/>
    <s v=""/>
    <s v=""/>
    <s v=""/>
    <s v=""/>
    <s v=""/>
    <s v=""/>
    <s v=""/>
    <s v=""/>
    <s v=""/>
  </r>
  <r>
    <x v="1"/>
    <s v="Enquête auprès d'un client (pour l'eau de boisson et la situation sécuritaire)"/>
    <s v="Femme"/>
    <s v=""/>
    <s v=""/>
    <s v=""/>
    <s v=""/>
    <s v=""/>
    <s v=""/>
    <s v=""/>
    <s v=""/>
    <s v=""/>
    <s v=""/>
    <s v=""/>
    <s v=""/>
    <s v=""/>
    <s v=""/>
    <s v=""/>
    <s v=""/>
    <s v=""/>
    <s v=""/>
    <s v=""/>
    <s v=""/>
    <s v=""/>
    <s v=""/>
    <s v=""/>
    <s v=""/>
    <s v=""/>
    <s v=""/>
    <s v=""/>
    <s v=""/>
  </r>
  <r>
    <x v="1"/>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Je ne sais pas / Je ne souhaite pas répondre"/>
    <s v="Entre 21 et 60"/>
  </r>
  <r>
    <x v="1"/>
    <s v="Enquête auprès d'un client (pour l'eau de boisson et la situation sécuritaire)"/>
    <s v="Femme"/>
    <s v=""/>
    <s v=""/>
    <s v=""/>
    <s v=""/>
    <s v=""/>
    <s v=""/>
    <s v=""/>
    <s v=""/>
    <s v=""/>
    <s v=""/>
    <s v=""/>
    <s v=""/>
    <s v=""/>
    <s v=""/>
    <s v=""/>
    <s v=""/>
    <s v=""/>
    <s v=""/>
    <s v=""/>
    <s v=""/>
    <s v=""/>
    <s v=""/>
    <s v=""/>
    <s v=""/>
    <s v=""/>
    <s v=""/>
    <s v=""/>
    <s v=""/>
  </r>
  <r>
    <x v="1"/>
    <s v="Enquête auprès d'un client (pour l'eau de boisson et la situation sécuritaire)"/>
    <s v="Femme"/>
    <s v=""/>
    <s v=""/>
    <s v=""/>
    <s v=""/>
    <s v=""/>
    <s v=""/>
    <s v=""/>
    <s v=""/>
    <s v=""/>
    <s v=""/>
    <s v=""/>
    <s v=""/>
    <s v=""/>
    <s v=""/>
    <s v=""/>
    <s v=""/>
    <s v=""/>
    <s v=""/>
    <s v=""/>
    <s v=""/>
    <s v=""/>
    <s v=""/>
    <s v=""/>
    <s v=""/>
    <s v=""/>
    <s v=""/>
    <s v=""/>
    <s v=""/>
  </r>
  <r>
    <x v="1"/>
    <s v="Enquête auprès d'un marchand"/>
    <s v="Femme"/>
    <s v=""/>
    <s v=""/>
    <s v="Détaillant avec boutique"/>
    <s v=""/>
    <s v="Ustensiles de cuisine (casseroles, cuillères, etc.)"/>
    <n v="0"/>
    <n v="0"/>
    <n v="0"/>
    <n v="1"/>
    <n v="0"/>
    <n v="0"/>
    <n v="0"/>
    <s v="cuisine"/>
    <s v="Ustensiles de cuisine (casseroles, cuillères, etc.)"/>
    <s v="En espèces (Gourde)"/>
    <n v="1"/>
    <n v="0"/>
    <n v="0"/>
    <n v="0"/>
    <n v="0"/>
    <n v="0"/>
    <n v="0"/>
    <n v="0"/>
    <n v="0"/>
    <n v="0"/>
    <s v=""/>
    <s v="Non, il n'y a pas eu de variation"/>
    <s v="Je ne sais pas / Je ne souhaite pas répondre"/>
  </r>
  <r>
    <x v="1"/>
    <s v="Enquête auprès d'un marchand"/>
    <s v="Femme"/>
    <s v=""/>
    <s v=""/>
    <s v="Détaillant avec boutique"/>
    <s v=""/>
    <s v="Ustensiles de cuisine (casseroles, cuillères, etc.)"/>
    <n v="0"/>
    <n v="0"/>
    <n v="0"/>
    <n v="1"/>
    <n v="0"/>
    <n v="0"/>
    <n v="0"/>
    <s v="cuisine"/>
    <s v="Ustensiles de cuisine (casseroles, cuillères, etc.)"/>
    <s v="En espèces (Gourde)"/>
    <n v="1"/>
    <n v="0"/>
    <n v="0"/>
    <n v="0"/>
    <n v="0"/>
    <n v="0"/>
    <n v="0"/>
    <n v="0"/>
    <n v="0"/>
    <n v="0"/>
    <s v=""/>
    <s v="Non, il n'y a pas eu de variation"/>
    <s v="Je ne sais pas / Je ne souhaite pas répondre"/>
  </r>
  <r>
    <x v="1"/>
    <s v="Enquête auprès d'un marchand"/>
    <s v="Femme"/>
    <s v=""/>
    <s v=""/>
    <s v="Détaillant sur une table"/>
    <s v=""/>
    <s v="Ustensiles de cuisine (casseroles, cuillères, etc.)"/>
    <n v="0"/>
    <n v="0"/>
    <n v="0"/>
    <n v="1"/>
    <n v="0"/>
    <n v="0"/>
    <n v="0"/>
    <s v="cuisine"/>
    <s v="Ustensiles de cuisine (casseroles, cuillères, etc.)"/>
    <s v="En espèces (Gourde)"/>
    <n v="1"/>
    <n v="0"/>
    <n v="0"/>
    <n v="0"/>
    <n v="0"/>
    <n v="0"/>
    <n v="0"/>
    <n v="0"/>
    <n v="0"/>
    <n v="0"/>
    <s v=""/>
    <s v="Non, il n'y a pas eu de variation"/>
    <s v="Moins de 20"/>
  </r>
  <r>
    <x v="1"/>
    <s v="Enquête auprès d'un marchand"/>
    <s v="Femme"/>
    <s v=""/>
    <s v=""/>
    <s v="Détaillant sur une table"/>
    <s v=""/>
    <s v="Ustensiles de cuisine (casseroles, cuillères, etc.) Ustensiles de nettoyage ou de stockage de l'eau (bokit, bassine, éponge)"/>
    <n v="0"/>
    <n v="0"/>
    <n v="0"/>
    <n v="1"/>
    <n v="1"/>
    <n v="0"/>
    <n v="0"/>
    <s v="cuisine nettoyage_stockage"/>
    <s v="Ustensiles de cuisine (casseroles, cuillères, etc.) Ustensiles de nettoyage ou de stockage de l'eau (bokit, bassine, éponge)"/>
    <s v="En espèces (Gourde)"/>
    <n v="1"/>
    <n v="0"/>
    <n v="0"/>
    <n v="0"/>
    <n v="0"/>
    <n v="0"/>
    <n v="0"/>
    <n v="0"/>
    <n v="0"/>
    <n v="0"/>
    <s v=""/>
    <s v="Non, il n'y a pas eu de variation"/>
    <s v="Moins de 20"/>
  </r>
  <r>
    <x v="1"/>
    <s v="Enquête auprès d'un client (pour l'eau de boisson et la situation sécuritaire)"/>
    <s v="Femme"/>
    <s v=""/>
    <s v=""/>
    <s v=""/>
    <s v=""/>
    <s v=""/>
    <s v=""/>
    <s v=""/>
    <s v=""/>
    <s v=""/>
    <s v=""/>
    <s v=""/>
    <s v=""/>
    <s v=""/>
    <s v=""/>
    <s v=""/>
    <s v=""/>
    <s v=""/>
    <s v=""/>
    <s v=""/>
    <s v=""/>
    <s v=""/>
    <s v=""/>
    <s v=""/>
    <s v=""/>
    <s v=""/>
    <s v=""/>
    <s v=""/>
    <s v=""/>
  </r>
  <r>
    <x v="1"/>
    <s v="Enquête auprès d'un marchand"/>
    <s v="Femme"/>
    <s v=""/>
    <s v=""/>
    <s v="Détaillant avec boutique"/>
    <s v=""/>
    <s v="Nourriture"/>
    <n v="1"/>
    <n v="0"/>
    <n v="0"/>
    <n v="0"/>
    <n v="0"/>
    <n v="0"/>
    <n v="0"/>
    <s v="nourriture"/>
    <s v="Nourriture "/>
    <s v="En espèces (Gourde) A crédit partiel"/>
    <n v="1"/>
    <n v="0"/>
    <n v="0"/>
    <n v="0"/>
    <n v="1"/>
    <n v="0"/>
    <n v="0"/>
    <n v="0"/>
    <n v="0"/>
    <n v="0"/>
    <s v=""/>
    <s v="Non, il n'y a pas eu de variation"/>
    <s v="Plus de 60"/>
  </r>
  <r>
    <x v="1"/>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Non, il n'y a pas eu de variation"/>
    <s v="Entre 21 et 60"/>
  </r>
  <r>
    <x v="0"/>
    <s v="Enquête auprès d'un marchand"/>
    <s v="Femme"/>
    <s v=""/>
    <s v=""/>
    <s v="Détaillant avec boutique"/>
    <s v=""/>
    <s v="Charbon de bois"/>
    <n v="0"/>
    <n v="0"/>
    <n v="0"/>
    <n v="0"/>
    <n v="0"/>
    <n v="1"/>
    <n v="0"/>
    <s v="charbon"/>
    <s v="Charbon de bois"/>
    <s v="En espèces (Gourde)"/>
    <n v="1"/>
    <n v="0"/>
    <n v="0"/>
    <n v="0"/>
    <n v="0"/>
    <n v="0"/>
    <n v="0"/>
    <n v="0"/>
    <n v="0"/>
    <n v="0"/>
    <s v=""/>
    <s v="Oui, il y a plus de commerçants par rapport au mois passé"/>
    <s v="Moins de 20"/>
  </r>
  <r>
    <x v="0"/>
    <s v="Enquête auprès d'un marchand"/>
    <s v="Homme"/>
    <s v=""/>
    <s v=""/>
    <s v="Détaillant avec boutique"/>
    <s v=""/>
    <s v="Charbon de bois"/>
    <n v="0"/>
    <n v="0"/>
    <n v="0"/>
    <n v="0"/>
    <n v="0"/>
    <n v="1"/>
    <n v="0"/>
    <s v="charbon"/>
    <s v="Charbon de bois"/>
    <s v="En espèces (Gourde)"/>
    <n v="1"/>
    <n v="0"/>
    <n v="0"/>
    <n v="0"/>
    <n v="0"/>
    <n v="0"/>
    <n v="0"/>
    <n v="0"/>
    <n v="0"/>
    <n v="0"/>
    <s v=""/>
    <s v="Je ne sais pas / Je ne souhaite pas répondre"/>
    <s v="Moins de 20"/>
  </r>
  <r>
    <x v="0"/>
    <s v="Enquête auprès d'un marchand"/>
    <s v="Femme"/>
    <s v=""/>
    <s v=""/>
    <s v="Détaillant sur une table"/>
    <s v=""/>
    <s v="Ustensiles de cuisine (casseroles, cuillères, etc.)"/>
    <n v="0"/>
    <n v="0"/>
    <n v="0"/>
    <n v="1"/>
    <n v="0"/>
    <n v="0"/>
    <n v="0"/>
    <s v="cuisine"/>
    <s v="Ustensiles de cuisine (casseroles, cuillères, etc.)"/>
    <s v="En espèces (Gourde)"/>
    <n v="1"/>
    <n v="0"/>
    <n v="0"/>
    <n v="0"/>
    <n v="0"/>
    <n v="0"/>
    <n v="0"/>
    <n v="0"/>
    <n v="0"/>
    <n v="0"/>
    <s v=""/>
    <s v="Non, il n'y a pas eu de variation"/>
    <s v="Moins de 20"/>
  </r>
  <r>
    <x v="0"/>
    <s v="Enquête auprès d'un marchand"/>
    <s v="Femme"/>
    <s v=""/>
    <s v=""/>
    <s v="Détaillant sur une table"/>
    <s v=""/>
    <s v="Ustensiles de cuisine (casseroles, cuillères, etc.)"/>
    <n v="0"/>
    <n v="0"/>
    <n v="0"/>
    <n v="1"/>
    <n v="0"/>
    <n v="0"/>
    <n v="0"/>
    <s v="cuisine"/>
    <s v="Ustensiles de cuisine (casseroles, cuillères, etc.)"/>
    <s v="En espèces (Gourde)"/>
    <n v="1"/>
    <n v="0"/>
    <n v="0"/>
    <n v="0"/>
    <n v="0"/>
    <n v="0"/>
    <n v="0"/>
    <n v="0"/>
    <n v="0"/>
    <n v="0"/>
    <s v=""/>
    <s v="Non, il n'y a pas eu de variation"/>
    <s v="Entre 21 et 60"/>
  </r>
  <r>
    <x v="0"/>
    <s v="Enquête auprès d'un marchand"/>
    <s v="Femme"/>
    <s v=""/>
    <s v=""/>
    <s v="Détaillant avec boutique"/>
    <s v=""/>
    <s v="Ustensiles de cuisine (casseroles, cuillères, etc.)"/>
    <n v="0"/>
    <n v="0"/>
    <n v="0"/>
    <n v="1"/>
    <n v="0"/>
    <n v="0"/>
    <n v="0"/>
    <s v="cuisine"/>
    <s v="Ustensiles de cuisine (casseroles, cuillères, etc.)"/>
    <s v="En espèces (Gourde)"/>
    <n v="1"/>
    <n v="0"/>
    <n v="0"/>
    <n v="0"/>
    <n v="0"/>
    <n v="0"/>
    <n v="0"/>
    <n v="0"/>
    <n v="0"/>
    <n v="0"/>
    <s v=""/>
    <s v="Non, il n'y a pas eu de variation"/>
    <s v="Entre 21 et 60"/>
  </r>
  <r>
    <x v="0"/>
    <s v="Enquête auprès d'un marchand"/>
    <s v="Femme"/>
    <s v=""/>
    <s v=""/>
    <s v="Détaillant sur une tab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s v="Oui, il y a moins de commerçants par rapport au mois passé"/>
    <s v="Moins de 20"/>
  </r>
  <r>
    <x v="1"/>
    <s v="Enquête auprès d'un marchand"/>
    <s v="Femme"/>
    <s v=""/>
    <s v=""/>
    <s v="Détaillant sur une table"/>
    <s v=""/>
    <s v="Nourriture"/>
    <n v="1"/>
    <n v="0"/>
    <n v="0"/>
    <n v="0"/>
    <n v="0"/>
    <n v="0"/>
    <n v="0"/>
    <s v="nourriture"/>
    <s v="Nourriture "/>
    <s v="En espèces (Gourde)"/>
    <n v="1"/>
    <n v="0"/>
    <n v="0"/>
    <n v="0"/>
    <n v="0"/>
    <n v="0"/>
    <n v="0"/>
    <n v="0"/>
    <n v="0"/>
    <n v="0"/>
    <s v=""/>
    <s v="Je ne sais pas / Je ne souhaite pas répondre"/>
    <s v="Je ne sais pas / Je ne souhaite pas répondre"/>
  </r>
  <r>
    <x v="1"/>
    <s v="Enquête auprès d'un client (pour l'eau de boisson et la situation sécuritaire)"/>
    <s v="Femme"/>
    <s v=""/>
    <s v=""/>
    <s v=""/>
    <s v=""/>
    <s v=""/>
    <s v=""/>
    <s v=""/>
    <s v=""/>
    <s v=""/>
    <s v=""/>
    <s v=""/>
    <s v=""/>
    <s v=""/>
    <s v=""/>
    <s v=""/>
    <s v=""/>
    <s v=""/>
    <s v=""/>
    <s v=""/>
    <s v=""/>
    <s v=""/>
    <s v=""/>
    <s v=""/>
    <s v=""/>
    <s v=""/>
    <s v=""/>
    <s v=""/>
    <s v=""/>
  </r>
  <r>
    <x v="1"/>
    <s v="Enquête auprès d'un marchand"/>
    <s v="Homme"/>
    <s v=""/>
    <s v=""/>
    <s v="Détaillant avec boutique"/>
    <s v=""/>
    <s v="Nourriture Produits d'hygiène et assainissement"/>
    <n v="1"/>
    <n v="1"/>
    <n v="0"/>
    <n v="0"/>
    <n v="0"/>
    <n v="0"/>
    <n v="0"/>
    <s v="nourriture"/>
    <s v="Nourriture "/>
    <s v="En espèces (Gourde)"/>
    <n v="1"/>
    <n v="0"/>
    <n v="0"/>
    <n v="0"/>
    <n v="0"/>
    <n v="0"/>
    <n v="0"/>
    <n v="0"/>
    <n v="0"/>
    <n v="0"/>
    <s v=""/>
    <s v="Je ne sais pas / Je ne souhaite pas répondre"/>
    <s v="Je ne sais pas / Je ne souhaite pas répondre"/>
  </r>
  <r>
    <x v="1"/>
    <s v="Enquête auprès d'un client (pour l'eau de boisson et la situation sécuritaire)"/>
    <s v="Femme"/>
    <s v=""/>
    <s v=""/>
    <s v=""/>
    <s v=""/>
    <s v=""/>
    <s v=""/>
    <s v=""/>
    <s v=""/>
    <s v=""/>
    <s v=""/>
    <s v=""/>
    <s v=""/>
    <s v=""/>
    <s v=""/>
    <s v=""/>
    <s v=""/>
    <s v=""/>
    <s v=""/>
    <s v=""/>
    <s v=""/>
    <s v=""/>
    <s v=""/>
    <s v=""/>
    <s v=""/>
    <s v=""/>
    <s v=""/>
    <s v=""/>
    <s v=""/>
  </r>
  <r>
    <x v="1"/>
    <s v="Enquête auprès d'un marchand"/>
    <s v="Femme"/>
    <s v=""/>
    <s v=""/>
    <s v="Détaillant sur une table"/>
    <s v=""/>
    <s v="Nourriture"/>
    <n v="1"/>
    <n v="0"/>
    <n v="0"/>
    <n v="0"/>
    <n v="0"/>
    <n v="0"/>
    <n v="0"/>
    <s v="nourriture"/>
    <s v="Nourriture "/>
    <s v="En espèces (Gourde)"/>
    <n v="1"/>
    <n v="0"/>
    <n v="0"/>
    <n v="0"/>
    <n v="0"/>
    <n v="0"/>
    <n v="0"/>
    <n v="0"/>
    <n v="0"/>
    <n v="0"/>
    <s v=""/>
    <s v="Je ne sais pas / Je ne souhaite pas répondre"/>
    <s v="Je ne sais pas / Je ne souhaite pas répondre"/>
  </r>
  <r>
    <x v="1"/>
    <s v="Enquête auprès d'un client (pour l'eau de boisson et la situation sécuritaire)"/>
    <s v="Homme"/>
    <s v=""/>
    <s v=""/>
    <s v=""/>
    <s v=""/>
    <s v=""/>
    <s v=""/>
    <s v=""/>
    <s v=""/>
    <s v=""/>
    <s v=""/>
    <s v=""/>
    <s v=""/>
    <s v=""/>
    <s v=""/>
    <s v=""/>
    <s v=""/>
    <s v=""/>
    <s v=""/>
    <s v=""/>
    <s v=""/>
    <s v=""/>
    <s v=""/>
    <s v=""/>
    <s v=""/>
    <s v=""/>
    <s v=""/>
    <s v=""/>
    <s v=""/>
  </r>
  <r>
    <x v="1"/>
    <s v="Enquête auprès d'un marchand"/>
    <s v="Femme"/>
    <s v=""/>
    <s v=""/>
    <s v="Détaillant sur une table"/>
    <s v=""/>
    <s v="Nourriture"/>
    <n v="1"/>
    <n v="0"/>
    <n v="0"/>
    <n v="0"/>
    <n v="0"/>
    <n v="0"/>
    <n v="0"/>
    <s v="nourriture"/>
    <s v="Nourriture "/>
    <s v="En espèces (Gourde)"/>
    <n v="1"/>
    <n v="0"/>
    <n v="0"/>
    <n v="0"/>
    <n v="0"/>
    <n v="0"/>
    <n v="0"/>
    <n v="0"/>
    <n v="0"/>
    <n v="0"/>
    <s v=""/>
    <s v="Je ne sais pas / Je ne souhaite pas répondre"/>
    <s v="Je ne sais pas / Je ne souhaite pas répondre"/>
  </r>
  <r>
    <x v="1"/>
    <s v="Enquête auprès d'un client (pour l'eau de boisson et la situation sécuritaire)"/>
    <s v="Femme"/>
    <s v=""/>
    <s v=""/>
    <s v=""/>
    <s v=""/>
    <s v=""/>
    <s v=""/>
    <s v=""/>
    <s v=""/>
    <s v=""/>
    <s v=""/>
    <s v=""/>
    <s v=""/>
    <s v=""/>
    <s v=""/>
    <s v=""/>
    <s v=""/>
    <s v=""/>
    <s v=""/>
    <s v=""/>
    <s v=""/>
    <s v=""/>
    <s v=""/>
    <s v=""/>
    <s v=""/>
    <s v=""/>
    <s v=""/>
    <s v=""/>
    <s v=""/>
  </r>
  <r>
    <x v="1"/>
    <s v="Enquête auprès d'un marchand"/>
    <s v="Femme"/>
    <s v=""/>
    <s v=""/>
    <s v="Détaillant sur une table"/>
    <s v=""/>
    <s v="Nourriture"/>
    <n v="1"/>
    <n v="0"/>
    <n v="0"/>
    <n v="0"/>
    <n v="0"/>
    <n v="0"/>
    <n v="0"/>
    <s v="nourriture"/>
    <s v="Nourriture "/>
    <s v="En espèces (Gourde)"/>
    <n v="1"/>
    <n v="0"/>
    <n v="0"/>
    <n v="0"/>
    <n v="0"/>
    <n v="0"/>
    <n v="0"/>
    <n v="0"/>
    <n v="0"/>
    <n v="0"/>
    <s v=""/>
    <s v="Je ne sais pas / Je ne souhaite pas répondre"/>
    <s v="Je ne sais pas / Je ne souhaite pas répondre"/>
  </r>
  <r>
    <x v="1"/>
    <s v="Enquête auprès d'un client (pour l'eau de boisson et la situation sécuritaire)"/>
    <s v="Femme"/>
    <s v=""/>
    <s v=""/>
    <s v=""/>
    <s v=""/>
    <s v=""/>
    <s v=""/>
    <s v=""/>
    <s v=""/>
    <s v=""/>
    <s v=""/>
    <s v=""/>
    <s v=""/>
    <s v=""/>
    <s v=""/>
    <s v=""/>
    <s v=""/>
    <s v=""/>
    <s v=""/>
    <s v=""/>
    <s v=""/>
    <s v=""/>
    <s v=""/>
    <s v=""/>
    <s v=""/>
    <s v=""/>
    <s v=""/>
    <s v=""/>
    <s v=""/>
  </r>
  <r>
    <x v="0"/>
    <s v="Enquête auprès d'un marchand"/>
    <s v="Homme"/>
    <s v=""/>
    <s v=""/>
    <s v="Détaillant sur une table"/>
    <s v=""/>
    <s v="Couverture Ustensiles de nettoyage ou de stockage de l'eau (bokit, bassine, éponge)"/>
    <n v="0"/>
    <n v="0"/>
    <n v="1"/>
    <n v="0"/>
    <n v="1"/>
    <n v="0"/>
    <n v="0"/>
    <s v="couverture"/>
    <s v="Couverture"/>
    <s v="En espèces (Gourde)"/>
    <n v="1"/>
    <n v="0"/>
    <n v="0"/>
    <n v="0"/>
    <n v="0"/>
    <n v="0"/>
    <n v="0"/>
    <n v="0"/>
    <n v="0"/>
    <n v="0"/>
    <s v=""/>
    <s v="Oui, il y a moins de commerçants par rapport au mois passé"/>
    <s v="Moins de 20"/>
  </r>
  <r>
    <x v="0"/>
    <s v="Enquête auprès d'un marchand"/>
    <s v="Femme"/>
    <s v=""/>
    <s v=""/>
    <s v="Détaillant sur une tab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s v="Oui, il y a moins de commerçants par rapport au mois passé"/>
    <s v="Entre 21 et 60"/>
  </r>
  <r>
    <x v="0"/>
    <s v="Enquête auprès d'un marchand"/>
    <s v="Femme"/>
    <s v=""/>
    <s v=""/>
    <s v="Détaillant sur une tab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s v="Oui, il y a moins de commerçants par rapport au mois passé"/>
    <s v="Moins de 20"/>
  </r>
  <r>
    <x v="0"/>
    <s v="Enquête auprès d'un marchand"/>
    <s v="Femme"/>
    <s v=""/>
    <s v=""/>
    <s v="Détaillant sur une table"/>
    <s v=""/>
    <s v="Couverture"/>
    <n v="0"/>
    <n v="0"/>
    <n v="1"/>
    <n v="0"/>
    <n v="0"/>
    <n v="0"/>
    <n v="0"/>
    <s v="couverture"/>
    <s v="Couverture"/>
    <s v="En espèces (Gourde)"/>
    <n v="1"/>
    <n v="0"/>
    <n v="0"/>
    <n v="0"/>
    <n v="0"/>
    <n v="0"/>
    <n v="0"/>
    <n v="0"/>
    <n v="0"/>
    <n v="0"/>
    <s v=""/>
    <s v="Oui, il y a moins de commerçants par rapport au mois passé"/>
    <s v="Moins de 20"/>
  </r>
  <r>
    <x v="1"/>
    <s v="Enquête auprès d'un marchand"/>
    <s v="Femme"/>
    <s v=""/>
    <s v=""/>
    <s v="Détaillant sur une table"/>
    <s v=""/>
    <s v="Produits d'hygiène et assainissement"/>
    <n v="0"/>
    <n v="1"/>
    <n v="0"/>
    <n v="0"/>
    <n v="0"/>
    <n v="0"/>
    <n v="0"/>
    <s v="wash"/>
    <s v="Produits d'hygiène et assainissement"/>
    <s v="En espèces (Gourde) Paiement mobile (téléphone)"/>
    <n v="1"/>
    <n v="0"/>
    <n v="1"/>
    <n v="0"/>
    <n v="0"/>
    <n v="0"/>
    <n v="0"/>
    <n v="0"/>
    <n v="0"/>
    <n v="0"/>
    <s v=""/>
    <s v="Non, il n'y a pas eu de variation"/>
    <s v="Je ne sais pas / Je ne souhaite pas répondre"/>
  </r>
  <r>
    <x v="1"/>
    <s v="Enquête auprès d'un marchand"/>
    <s v="Femme"/>
    <s v=""/>
    <s v=""/>
    <s v="Détaillant sur une table"/>
    <s v=""/>
    <s v="Produits d'hygiène et assainissement"/>
    <n v="0"/>
    <n v="1"/>
    <n v="0"/>
    <n v="0"/>
    <n v="0"/>
    <n v="0"/>
    <n v="0"/>
    <s v="wash"/>
    <s v="Produits d'hygiène et assainissement"/>
    <s v="En espèces (Gourde) Paiement mobile (téléphone)"/>
    <n v="1"/>
    <n v="0"/>
    <n v="1"/>
    <n v="0"/>
    <n v="0"/>
    <n v="0"/>
    <n v="0"/>
    <n v="0"/>
    <n v="0"/>
    <n v="0"/>
    <s v=""/>
    <s v="Oui, il y a plus de commerçants par rapport au mois passé"/>
    <s v="Je ne sais pas / Je ne souhaite pas répondre"/>
  </r>
  <r>
    <x v="1"/>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Oui, il y a plus de commerçants par rapport au mois passé"/>
    <s v="Moins de 20"/>
  </r>
  <r>
    <x v="1"/>
    <s v="Enquête auprès d'un marchand"/>
    <s v="Femme"/>
    <s v=""/>
    <s v=""/>
    <s v="Détaillant sur une table"/>
    <s v=""/>
    <s v="Nourriture"/>
    <n v="1"/>
    <n v="0"/>
    <n v="0"/>
    <n v="0"/>
    <n v="0"/>
    <n v="0"/>
    <n v="0"/>
    <s v="nourriture"/>
    <s v="Nourriture "/>
    <s v="En espèces (Gourde)"/>
    <n v="1"/>
    <n v="0"/>
    <n v="0"/>
    <n v="0"/>
    <n v="0"/>
    <n v="0"/>
    <n v="0"/>
    <n v="0"/>
    <n v="0"/>
    <n v="0"/>
    <s v=""/>
    <s v="Non, il n'y a pas eu de variation"/>
    <s v="Moins de 20"/>
  </r>
  <r>
    <x v="1"/>
    <s v="Enquête auprès d'un marchand"/>
    <s v="Femme"/>
    <s v=""/>
    <s v=""/>
    <s v="Détaillant avec boutique"/>
    <s v=""/>
    <s v="Nourriture"/>
    <n v="1"/>
    <n v="0"/>
    <n v="0"/>
    <n v="0"/>
    <n v="0"/>
    <n v="0"/>
    <n v="0"/>
    <s v="nourriture"/>
    <s v="Nourriture "/>
    <s v="En espèces (Gourde) Paiement mobile (téléphone)"/>
    <n v="1"/>
    <n v="0"/>
    <n v="1"/>
    <n v="0"/>
    <n v="0"/>
    <n v="0"/>
    <n v="0"/>
    <n v="0"/>
    <n v="0"/>
    <n v="0"/>
    <s v=""/>
    <s v="Oui, il y a plus de commerçants par rapport au mois passé"/>
    <s v="Moins de 20"/>
  </r>
  <r>
    <x v="1"/>
    <s v="Enquête auprès d'un client (pour l'eau de boisson et la situation sécuritaire)"/>
    <s v="Femme"/>
    <s v=""/>
    <s v=""/>
    <s v=""/>
    <s v=""/>
    <s v=""/>
    <s v=""/>
    <s v=""/>
    <s v=""/>
    <s v=""/>
    <s v=""/>
    <s v=""/>
    <s v=""/>
    <s v=""/>
    <s v=""/>
    <s v=""/>
    <s v=""/>
    <s v=""/>
    <s v=""/>
    <s v=""/>
    <s v=""/>
    <s v=""/>
    <s v=""/>
    <s v=""/>
    <s v=""/>
    <s v=""/>
    <s v=""/>
    <s v=""/>
    <s v=""/>
  </r>
  <r>
    <x v="1"/>
    <s v="Enquête auprès d'un client (pour l'eau de boisson et la situation sécuritaire)"/>
    <s v="Femme"/>
    <s v=""/>
    <s v=""/>
    <s v=""/>
    <s v=""/>
    <s v=""/>
    <s v=""/>
    <s v=""/>
    <s v=""/>
    <s v=""/>
    <s v=""/>
    <s v=""/>
    <s v=""/>
    <s v=""/>
    <s v=""/>
    <s v=""/>
    <s v=""/>
    <s v=""/>
    <s v=""/>
    <s v=""/>
    <s v=""/>
    <s v=""/>
    <s v=""/>
    <s v=""/>
    <s v=""/>
    <s v=""/>
    <s v=""/>
    <s v=""/>
    <s v=""/>
  </r>
  <r>
    <x v="1"/>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Oui, il y a plus de commerçants par rapport au mois passé"/>
    <s v="Moins de 20"/>
  </r>
  <r>
    <x v="1"/>
    <s v="Enquête auprès d'un marchand"/>
    <s v="Femme"/>
    <s v=""/>
    <s v=""/>
    <s v="Détaillant avec boutique"/>
    <s v=""/>
    <s v="Nourriture"/>
    <n v="1"/>
    <n v="0"/>
    <n v="0"/>
    <n v="0"/>
    <n v="0"/>
    <n v="0"/>
    <n v="0"/>
    <s v="nourriture"/>
    <s v="Nourriture "/>
    <s v="En espèces (Gourde)"/>
    <n v="1"/>
    <n v="0"/>
    <n v="0"/>
    <n v="0"/>
    <n v="0"/>
    <n v="0"/>
    <n v="0"/>
    <n v="0"/>
    <n v="0"/>
    <n v="0"/>
    <s v=""/>
    <s v="Non, il n'y a pas eu de variation"/>
    <s v="Moins de 20"/>
  </r>
  <r>
    <x v="1"/>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Oui, il y a plus de commerçants par rapport au mois passé"/>
    <s v="Moins de 20"/>
  </r>
  <r>
    <x v="1"/>
    <s v="Enquête auprès d'un client (pour l'eau de boisson et la situation sécuritaire)"/>
    <s v="Femme"/>
    <s v=""/>
    <s v=""/>
    <s v=""/>
    <s v=""/>
    <s v=""/>
    <s v=""/>
    <s v=""/>
    <s v=""/>
    <s v=""/>
    <s v=""/>
    <s v=""/>
    <s v=""/>
    <s v=""/>
    <s v=""/>
    <s v=""/>
    <s v=""/>
    <s v=""/>
    <s v=""/>
    <s v=""/>
    <s v=""/>
    <s v=""/>
    <s v=""/>
    <s v=""/>
    <s v=""/>
    <s v=""/>
    <s v=""/>
    <s v=""/>
    <s v=""/>
  </r>
  <r>
    <x v="1"/>
    <s v="Enquête auprès d'un marchand"/>
    <s v="Femme"/>
    <s v=""/>
    <s v=""/>
    <s v="Détaillant sur une table"/>
    <s v=""/>
    <s v="Nourriture"/>
    <n v="1"/>
    <n v="0"/>
    <n v="0"/>
    <n v="0"/>
    <n v="0"/>
    <n v="0"/>
    <n v="0"/>
    <s v="nourriture"/>
    <s v="Nourriture "/>
    <s v="En espèces (Gourde)"/>
    <n v="1"/>
    <n v="0"/>
    <n v="0"/>
    <n v="0"/>
    <n v="0"/>
    <n v="0"/>
    <n v="0"/>
    <n v="0"/>
    <n v="0"/>
    <n v="0"/>
    <s v=""/>
    <s v="Oui, il y a plus de commerçants par rapport au mois passé"/>
    <s v="Moins de 20"/>
  </r>
  <r>
    <x v="1"/>
    <s v="Enquête auprès d'un client (pour l'eau de boisson et la situation sécuritaire)"/>
    <s v="Femme"/>
    <s v=""/>
    <s v=""/>
    <s v=""/>
    <s v=""/>
    <s v=""/>
    <s v=""/>
    <s v=""/>
    <s v=""/>
    <s v=""/>
    <s v=""/>
    <s v=""/>
    <s v=""/>
    <s v=""/>
    <s v=""/>
    <s v=""/>
    <s v=""/>
    <s v=""/>
    <s v=""/>
    <s v=""/>
    <s v=""/>
    <s v=""/>
    <s v=""/>
    <s v=""/>
    <s v=""/>
    <s v=""/>
    <s v=""/>
    <s v=""/>
    <s v=""/>
  </r>
  <r>
    <x v="1"/>
    <s v="Enquête auprès d'un client (pour l'eau de boisson et la situation sécuritaire)"/>
    <s v="Femme"/>
    <s v=""/>
    <s v=""/>
    <s v=""/>
    <s v=""/>
    <s v=""/>
    <s v=""/>
    <s v=""/>
    <s v=""/>
    <s v=""/>
    <s v=""/>
    <s v=""/>
    <s v=""/>
    <s v=""/>
    <s v=""/>
    <s v=""/>
    <s v=""/>
    <s v=""/>
    <s v=""/>
    <s v=""/>
    <s v=""/>
    <s v=""/>
    <s v=""/>
    <s v=""/>
    <s v=""/>
    <s v=""/>
    <s v=""/>
    <s v=""/>
    <s v=""/>
  </r>
  <r>
    <x v="1"/>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Oui, il y a plus de commerçants par rapport au mois passé"/>
    <s v="Moins de 20"/>
  </r>
  <r>
    <x v="1"/>
    <s v="Enquête auprès d'un marchand"/>
    <s v="Femme"/>
    <s v=""/>
    <s v=""/>
    <s v="Détaillant avec boutique"/>
    <s v=""/>
    <s v="Nourriture"/>
    <n v="1"/>
    <n v="0"/>
    <n v="0"/>
    <n v="0"/>
    <n v="0"/>
    <n v="0"/>
    <n v="0"/>
    <s v="nourriture"/>
    <s v="Nourriture "/>
    <s v="En espèces (Gourde)"/>
    <n v="1"/>
    <n v="0"/>
    <n v="0"/>
    <n v="0"/>
    <n v="0"/>
    <n v="0"/>
    <n v="0"/>
    <n v="0"/>
    <n v="0"/>
    <n v="0"/>
    <s v=""/>
    <s v="Oui, il y a plus de commerçants par rapport au mois passé"/>
    <s v="Moins de 20"/>
  </r>
  <r>
    <x v="1"/>
    <s v="Enquête auprès d'un client (pour l'eau de boisson et la situation sécuritaire)"/>
    <s v="Homme"/>
    <s v=""/>
    <s v=""/>
    <s v=""/>
    <s v=""/>
    <s v=""/>
    <s v=""/>
    <s v=""/>
    <s v=""/>
    <s v=""/>
    <s v=""/>
    <s v=""/>
    <s v=""/>
    <s v=""/>
    <s v=""/>
    <s v=""/>
    <s v=""/>
    <s v=""/>
    <s v=""/>
    <s v=""/>
    <s v=""/>
    <s v=""/>
    <s v=""/>
    <s v=""/>
    <s v=""/>
    <s v=""/>
    <s v=""/>
    <s v=""/>
    <s v=""/>
  </r>
  <r>
    <x v="1"/>
    <s v="Enquête auprès d'un client (pour l'eau de boisson et la situation sécuritaire)"/>
    <s v="Femme"/>
    <s v=""/>
    <s v=""/>
    <s v=""/>
    <s v=""/>
    <s v=""/>
    <s v=""/>
    <s v=""/>
    <s v=""/>
    <s v=""/>
    <s v=""/>
    <s v=""/>
    <s v=""/>
    <s v=""/>
    <s v=""/>
    <s v=""/>
    <s v=""/>
    <s v=""/>
    <s v=""/>
    <s v=""/>
    <s v=""/>
    <s v=""/>
    <s v=""/>
    <s v=""/>
    <s v=""/>
    <s v=""/>
    <s v=""/>
    <s v=""/>
    <s v=""/>
  </r>
  <r>
    <x v="1"/>
    <s v="Enquête auprès d'un client (pour l'eau de boisson et la situation sécuritaire)"/>
    <s v="Homme"/>
    <s v=""/>
    <s v=""/>
    <s v=""/>
    <s v=""/>
    <s v=""/>
    <s v=""/>
    <s v=""/>
    <s v=""/>
    <s v=""/>
    <s v=""/>
    <s v=""/>
    <s v=""/>
    <s v=""/>
    <s v=""/>
    <s v=""/>
    <s v=""/>
    <s v=""/>
    <s v=""/>
    <s v=""/>
    <s v=""/>
    <s v=""/>
    <s v=""/>
    <s v=""/>
    <s v=""/>
    <s v=""/>
    <s v=""/>
    <s v=""/>
    <s v=""/>
  </r>
  <r>
    <x v="1"/>
    <s v="Enquête auprès d'un client (pour l'eau de boisson et la situation sécuritaire)"/>
    <s v="Femme"/>
    <s v=""/>
    <s v=""/>
    <s v=""/>
    <s v=""/>
    <s v=""/>
    <s v=""/>
    <s v=""/>
    <s v=""/>
    <s v=""/>
    <s v=""/>
    <s v=""/>
    <s v=""/>
    <s v=""/>
    <s v=""/>
    <s v=""/>
    <s v=""/>
    <s v=""/>
    <s v=""/>
    <s v=""/>
    <s v=""/>
    <s v=""/>
    <s v=""/>
    <s v=""/>
    <s v=""/>
    <s v=""/>
    <s v=""/>
    <s v=""/>
    <s v=""/>
  </r>
  <r>
    <x v="1"/>
    <s v="Enquête auprès d'un client (pour l'eau de boisson et la situation sécuritaire)"/>
    <s v="Femme"/>
    <s v=""/>
    <s v=""/>
    <s v=""/>
    <s v=""/>
    <s v=""/>
    <s v=""/>
    <s v=""/>
    <s v=""/>
    <s v=""/>
    <s v=""/>
    <s v=""/>
    <s v=""/>
    <s v=""/>
    <s v=""/>
    <s v=""/>
    <s v=""/>
    <s v=""/>
    <s v=""/>
    <s v=""/>
    <s v=""/>
    <s v=""/>
    <s v=""/>
    <s v=""/>
    <s v=""/>
    <s v=""/>
    <s v=""/>
    <s v=""/>
    <s v=""/>
  </r>
  <r>
    <x v="0"/>
    <s v="Enquête auprès d'un marchand"/>
    <s v="Femme"/>
    <s v=""/>
    <s v=""/>
    <s v="Détaillant sur une table"/>
    <s v=""/>
    <s v="Nourriture Produits d'hygiène et assainissement"/>
    <n v="1"/>
    <n v="1"/>
    <n v="0"/>
    <n v="0"/>
    <n v="0"/>
    <n v="0"/>
    <n v="0"/>
    <s v="nourriture"/>
    <s v="Nourriture "/>
    <s v="En espèces (Gourde)"/>
    <n v="1"/>
    <n v="0"/>
    <n v="0"/>
    <n v="0"/>
    <n v="0"/>
    <n v="0"/>
    <n v="0"/>
    <n v="0"/>
    <n v="0"/>
    <n v="0"/>
    <s v=""/>
    <s v="Oui, il y a plus de commerçants par rapport au mois passé"/>
    <s v="Moins de 20"/>
  </r>
  <r>
    <x v="0"/>
    <s v="Enquête auprès d'un marchand"/>
    <s v="Homme"/>
    <s v=""/>
    <s v=""/>
    <s v="Détaillant sur une table"/>
    <s v=""/>
    <s v="Nourriture Produits d'hygiène et assainissement"/>
    <n v="1"/>
    <n v="1"/>
    <n v="0"/>
    <n v="0"/>
    <n v="0"/>
    <n v="0"/>
    <n v="0"/>
    <s v="nourriture"/>
    <s v="Nourriture "/>
    <s v="En espèces (Gourde)"/>
    <n v="1"/>
    <n v="0"/>
    <n v="0"/>
    <n v="0"/>
    <n v="0"/>
    <n v="0"/>
    <n v="0"/>
    <n v="0"/>
    <n v="0"/>
    <n v="0"/>
    <s v=""/>
    <s v="Non, il n'y a pas eu de variation"/>
    <s v="Moins de 20"/>
  </r>
  <r>
    <x v="0"/>
    <s v="Enquête auprès d'un marchand"/>
    <s v="Fe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s v="Non, il n'y a pas eu de variation"/>
    <s v="Moins de 20"/>
  </r>
  <r>
    <x v="0"/>
    <s v="Enquête auprès d'un marchand"/>
    <s v="Femme"/>
    <s v=""/>
    <s v=""/>
    <s v="Détaillant sur une table"/>
    <s v=""/>
    <s v="Produits d'hygiène et assainissement Ustensiles de cuisine (casseroles, cuillères, etc.) Ustensiles de nettoyage ou de stockage de l'eau (bokit, bassine, éponge)"/>
    <n v="0"/>
    <n v="1"/>
    <n v="0"/>
    <n v="1"/>
    <n v="1"/>
    <n v="0"/>
    <n v="0"/>
    <s v="wash"/>
    <s v="Produits d'hygiène et assainissement"/>
    <s v="En espèces (Gourde)"/>
    <n v="1"/>
    <n v="0"/>
    <n v="0"/>
    <n v="0"/>
    <n v="0"/>
    <n v="0"/>
    <n v="0"/>
    <n v="0"/>
    <n v="0"/>
    <n v="0"/>
    <s v=""/>
    <s v="Non, il n'y a pas eu de variation"/>
    <s v="Moins de 20"/>
  </r>
  <r>
    <x v="0"/>
    <s v="Enquête auprès d'un marchand"/>
    <s v="Femme"/>
    <s v=""/>
    <s v=""/>
    <s v="Détaillant avec boutique"/>
    <s v=""/>
    <s v="Nourriture Ustensiles de nettoyage ou de stockage de l'eau (bokit, bassine, éponge)"/>
    <n v="1"/>
    <n v="0"/>
    <n v="0"/>
    <n v="0"/>
    <n v="1"/>
    <n v="0"/>
    <n v="0"/>
    <s v="nourriture"/>
    <s v="Nourriture "/>
    <s v="En espèces (Gourde)"/>
    <n v="1"/>
    <n v="0"/>
    <n v="0"/>
    <n v="0"/>
    <n v="0"/>
    <n v="0"/>
    <n v="0"/>
    <n v="0"/>
    <n v="0"/>
    <n v="0"/>
    <s v=""/>
    <s v="Oui, il y a plus de commerçants par rapport au mois passé"/>
    <s v="Moins de 20"/>
  </r>
  <r>
    <x v="0"/>
    <s v="Enquête auprès d'un marchand"/>
    <s v="Ho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s v="Non, il n'y a pas eu de variation"/>
    <s v="Entre 21 et 60"/>
  </r>
  <r>
    <x v="0"/>
    <s v="Enquête auprès d'un marchand"/>
    <s v="Femme"/>
    <s v=""/>
    <s v=""/>
    <s v="Détaillant sur une table"/>
    <s v=""/>
    <s v="Ustensiles de cuisine (casseroles, cuillères, etc.)"/>
    <n v="0"/>
    <n v="0"/>
    <n v="0"/>
    <n v="1"/>
    <n v="0"/>
    <n v="0"/>
    <n v="0"/>
    <s v="cuisine"/>
    <s v="Ustensiles de cuisine (casseroles, cuillères, etc.)"/>
    <s v="En espèces (Gourde)"/>
    <n v="1"/>
    <n v="0"/>
    <n v="0"/>
    <n v="0"/>
    <n v="0"/>
    <n v="0"/>
    <n v="0"/>
    <n v="0"/>
    <n v="0"/>
    <n v="0"/>
    <s v=""/>
    <s v="Non, il n'y a pas eu de variation"/>
    <s v="Moins de 20"/>
  </r>
  <r>
    <x v="0"/>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Entre 21 et 60"/>
  </r>
  <r>
    <x v="0"/>
    <s v="Enquête auprès d'un marchand"/>
    <s v="Homme"/>
    <s v=""/>
    <s v=""/>
    <s v="Détaillant sur une table"/>
    <s v=""/>
    <s v="Couverture"/>
    <n v="0"/>
    <n v="0"/>
    <n v="1"/>
    <n v="0"/>
    <n v="0"/>
    <n v="0"/>
    <n v="0"/>
    <s v="couverture"/>
    <s v="Couverture"/>
    <s v="En espèces (Gourde)"/>
    <n v="1"/>
    <n v="0"/>
    <n v="0"/>
    <n v="0"/>
    <n v="0"/>
    <n v="0"/>
    <n v="0"/>
    <n v="0"/>
    <n v="0"/>
    <n v="0"/>
    <s v=""/>
    <s v="Oui, il y a plus de commerçants par rapport au mois passé"/>
    <s v="Moins de 20"/>
  </r>
  <r>
    <x v="0"/>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Moins de 20"/>
  </r>
  <r>
    <x v="0"/>
    <s v="Enquête auprès d'un marchand"/>
    <s v="Femme"/>
    <s v=""/>
    <s v=""/>
    <s v="Détaillant sur une table"/>
    <s v=""/>
    <s v="Ustensiles de cuisine (casseroles, cuillères, etc.)"/>
    <n v="0"/>
    <n v="0"/>
    <n v="0"/>
    <n v="1"/>
    <n v="0"/>
    <n v="0"/>
    <n v="0"/>
    <s v="cuisine"/>
    <s v="Ustensiles de cuisine (casseroles, cuillères, etc.)"/>
    <s v="En espèces (Gourde)"/>
    <n v="1"/>
    <n v="0"/>
    <n v="0"/>
    <n v="0"/>
    <n v="0"/>
    <n v="0"/>
    <n v="0"/>
    <n v="0"/>
    <n v="0"/>
    <n v="0"/>
    <s v=""/>
    <s v="Non, il n'y a pas eu de variation"/>
    <s v="Moins de 20"/>
  </r>
  <r>
    <x v="0"/>
    <s v="Enquête auprès d'un marchand"/>
    <s v="Femme"/>
    <s v=""/>
    <s v=""/>
    <s v="Détaillant sur une table"/>
    <s v=""/>
    <s v="Nourriture Charbon de bois"/>
    <n v="1"/>
    <n v="0"/>
    <n v="0"/>
    <n v="0"/>
    <n v="0"/>
    <n v="1"/>
    <n v="0"/>
    <s v="nourriture"/>
    <s v="Nourriture "/>
    <s v="En espèces (Gourde)"/>
    <n v="1"/>
    <n v="0"/>
    <n v="0"/>
    <n v="0"/>
    <n v="0"/>
    <n v="0"/>
    <n v="0"/>
    <n v="0"/>
    <n v="0"/>
    <n v="0"/>
    <s v=""/>
    <s v="Oui, il y a moins de commerçants par rapport au mois passé"/>
    <s v="Moins de 20"/>
  </r>
  <r>
    <x v="0"/>
    <s v="Enquête auprès d'un marchand"/>
    <s v="Femme"/>
    <s v=""/>
    <s v=""/>
    <s v="Détaillant sur une table"/>
    <s v=""/>
    <s v="Nourriture Produits d'hygiène et assainissement"/>
    <n v="1"/>
    <n v="1"/>
    <n v="0"/>
    <n v="0"/>
    <n v="0"/>
    <n v="0"/>
    <n v="0"/>
    <s v="nourriture"/>
    <s v="Nourriture "/>
    <s v="En espèces (Gourde)"/>
    <n v="1"/>
    <n v="0"/>
    <n v="0"/>
    <n v="0"/>
    <n v="0"/>
    <n v="0"/>
    <n v="0"/>
    <n v="0"/>
    <n v="0"/>
    <n v="0"/>
    <s v=""/>
    <s v="Oui, il y a moins de commerçants par rapport au mois passé"/>
    <s v="Moins de 20"/>
  </r>
  <r>
    <x v="0"/>
    <s v="Enquête auprès d'un marchand"/>
    <s v="Femme"/>
    <s v=""/>
    <s v=""/>
    <s v="Détaillant sur une table"/>
    <s v=""/>
    <s v="Nourriture Ustensiles de cuisine (casseroles, cuillères, etc.) Ustensiles de nettoyage ou de stockage de l'eau (bokit, bassine, éponge)"/>
    <n v="1"/>
    <n v="0"/>
    <n v="0"/>
    <n v="1"/>
    <n v="1"/>
    <n v="0"/>
    <n v="0"/>
    <s v="nourriture"/>
    <s v="Nourriture "/>
    <s v="En espèces (Gourde)"/>
    <n v="1"/>
    <n v="0"/>
    <n v="0"/>
    <n v="0"/>
    <n v="0"/>
    <n v="0"/>
    <n v="0"/>
    <n v="0"/>
    <n v="0"/>
    <n v="0"/>
    <s v=""/>
    <s v="Non, il n'y a pas eu de variation"/>
    <s v="Moins de 20"/>
  </r>
  <r>
    <x v="0"/>
    <s v="Enquête auprès d'un marchand"/>
    <s v="Femme"/>
    <s v=""/>
    <s v=""/>
    <s v="Détaillant sur une table"/>
    <s v=""/>
    <s v="Produits d'hygiène et assainissement Couverture"/>
    <n v="0"/>
    <n v="1"/>
    <n v="1"/>
    <n v="0"/>
    <n v="0"/>
    <n v="0"/>
    <n v="0"/>
    <s v="wash"/>
    <s v="Produits d'hygiène et assainissement"/>
    <s v="En espèces (Gourde)"/>
    <n v="1"/>
    <n v="0"/>
    <n v="0"/>
    <n v="0"/>
    <n v="0"/>
    <n v="0"/>
    <n v="0"/>
    <n v="0"/>
    <n v="0"/>
    <n v="0"/>
    <s v=""/>
    <s v="Non, il n'y a pas eu de variation"/>
    <s v="Moins de 20"/>
  </r>
  <r>
    <x v="0"/>
    <s v="Enquête auprès d'un marchand"/>
    <s v="Femme"/>
    <s v=""/>
    <s v=""/>
    <s v="Détaillant sur une table"/>
    <s v=""/>
    <s v="Produits d'hygiène et assainissement Couverture"/>
    <n v="0"/>
    <n v="1"/>
    <n v="1"/>
    <n v="0"/>
    <n v="0"/>
    <n v="0"/>
    <n v="0"/>
    <s v="wash"/>
    <s v="Produits d'hygiène et assainissement"/>
    <s v="En espèces (Gourde)"/>
    <n v="1"/>
    <n v="0"/>
    <n v="0"/>
    <n v="0"/>
    <n v="0"/>
    <n v="0"/>
    <n v="0"/>
    <n v="0"/>
    <n v="0"/>
    <n v="0"/>
    <s v=""/>
    <s v="Non, il n'y a pas eu de variation"/>
    <s v="Moins de 20"/>
  </r>
  <r>
    <x v="0"/>
    <s v="Enquête auprès d'un marchand"/>
    <s v="Fe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s v="Non, il n'y a pas eu de variation"/>
    <s v="Moins de 20"/>
  </r>
  <r>
    <x v="0"/>
    <s v="Enquête auprès d'un client (pour l'eau de boisson et la situation sécuritaire)"/>
    <s v="Homme"/>
    <s v=""/>
    <s v=""/>
    <s v=""/>
    <s v=""/>
    <s v=""/>
    <s v=""/>
    <s v=""/>
    <s v=""/>
    <s v=""/>
    <s v=""/>
    <s v=""/>
    <s v=""/>
    <s v=""/>
    <s v=""/>
    <s v=""/>
    <s v=""/>
    <s v=""/>
    <s v=""/>
    <s v=""/>
    <s v=""/>
    <s v=""/>
    <s v=""/>
    <s v=""/>
    <s v=""/>
    <s v=""/>
    <s v=""/>
    <s v=""/>
    <s v=""/>
  </r>
  <r>
    <x v="0"/>
    <s v="Enquête auprès d'un client (pour l'eau de boisson et la situation sécuritaire)"/>
    <s v="Femme"/>
    <s v=""/>
    <s v=""/>
    <s v=""/>
    <s v=""/>
    <s v=""/>
    <s v=""/>
    <s v=""/>
    <s v=""/>
    <s v=""/>
    <s v=""/>
    <s v=""/>
    <s v=""/>
    <s v=""/>
    <s v=""/>
    <s v=""/>
    <s v=""/>
    <s v=""/>
    <s v=""/>
    <s v=""/>
    <s v=""/>
    <s v=""/>
    <s v=""/>
    <s v=""/>
    <s v=""/>
    <s v=""/>
    <s v=""/>
    <s v=""/>
    <s v=""/>
  </r>
  <r>
    <x v="0"/>
    <s v="Enquête auprès d'un client (pour l'eau de boisson et la situation sécuritaire)"/>
    <s v="Femme"/>
    <s v=""/>
    <s v=""/>
    <s v=""/>
    <s v=""/>
    <s v=""/>
    <s v=""/>
    <s v=""/>
    <s v=""/>
    <s v=""/>
    <s v=""/>
    <s v=""/>
    <s v=""/>
    <s v=""/>
    <s v=""/>
    <s v=""/>
    <s v=""/>
    <s v=""/>
    <s v=""/>
    <s v=""/>
    <s v=""/>
    <s v=""/>
    <s v=""/>
    <s v=""/>
    <s v=""/>
    <s v=""/>
    <s v=""/>
    <s v=""/>
    <s v=""/>
  </r>
  <r>
    <x v="0"/>
    <s v="Enquête auprès d'un client (pour l'eau de boisson et la situation sécuritaire)"/>
    <s v="Femme"/>
    <s v=""/>
    <s v=""/>
    <s v=""/>
    <s v=""/>
    <s v=""/>
    <s v=""/>
    <s v=""/>
    <s v=""/>
    <s v=""/>
    <s v=""/>
    <s v=""/>
    <s v=""/>
    <s v=""/>
    <s v=""/>
    <s v=""/>
    <s v=""/>
    <s v=""/>
    <s v=""/>
    <s v=""/>
    <s v=""/>
    <s v=""/>
    <s v=""/>
    <s v=""/>
    <s v=""/>
    <s v=""/>
    <s v=""/>
    <s v=""/>
    <s v=""/>
  </r>
  <r>
    <x v="0"/>
    <s v="Enquête auprès d'un client (pour l'eau de boisson et la situation sécuritaire)"/>
    <s v="Homme"/>
    <s v=""/>
    <s v=""/>
    <s v=""/>
    <s v=""/>
    <s v=""/>
    <s v=""/>
    <s v=""/>
    <s v=""/>
    <s v=""/>
    <s v=""/>
    <s v=""/>
    <s v=""/>
    <s v=""/>
    <s v=""/>
    <s v=""/>
    <s v=""/>
    <s v=""/>
    <s v=""/>
    <s v=""/>
    <s v=""/>
    <s v=""/>
    <s v=""/>
    <s v=""/>
    <s v=""/>
    <s v=""/>
    <s v=""/>
    <s v=""/>
    <s v=""/>
  </r>
  <r>
    <x v="0"/>
    <s v="Enquête auprès d'un marchand"/>
    <s v="Femme"/>
    <s v=""/>
    <s v=""/>
    <s v="Détaillant sur une table"/>
    <s v=""/>
    <s v="Nourriture"/>
    <n v="1"/>
    <n v="0"/>
    <n v="0"/>
    <n v="0"/>
    <n v="0"/>
    <n v="0"/>
    <n v="0"/>
    <s v="nourriture"/>
    <s v="Nourriture "/>
    <s v="En espèces (Gourde)"/>
    <n v="1"/>
    <n v="0"/>
    <n v="0"/>
    <n v="0"/>
    <n v="0"/>
    <n v="0"/>
    <n v="0"/>
    <n v="0"/>
    <n v="0"/>
    <n v="0"/>
    <s v=""/>
    <s v="Oui, il y a moins de commerçants par rapport au mois passé"/>
    <s v="Je ne sais pas / Je ne souhaite pas répondre"/>
  </r>
  <r>
    <x v="0"/>
    <s v="Enquête auprès d'un marchand"/>
    <s v="Femme"/>
    <s v=""/>
    <s v=""/>
    <s v="Détaillant sur une table"/>
    <s v=""/>
    <s v="Nourriture"/>
    <n v="1"/>
    <n v="0"/>
    <n v="0"/>
    <n v="0"/>
    <n v="0"/>
    <n v="0"/>
    <n v="0"/>
    <s v="nourriture"/>
    <s v="Nourriture "/>
    <s v="En espèces (Gourde)"/>
    <n v="1"/>
    <n v="0"/>
    <n v="0"/>
    <n v="0"/>
    <n v="0"/>
    <n v="0"/>
    <n v="0"/>
    <n v="0"/>
    <n v="0"/>
    <n v="0"/>
    <s v=""/>
    <s v="Oui, il y a moins de commerçants par rapport au mois passé"/>
    <s v="Moins de 20"/>
  </r>
  <r>
    <x v="0"/>
    <s v="Enquête auprès d'un marchand"/>
    <s v="Femme"/>
    <s v=""/>
    <s v=""/>
    <s v="Détaillant sur une table"/>
    <s v=""/>
    <s v="Nourriture"/>
    <n v="1"/>
    <n v="0"/>
    <n v="0"/>
    <n v="0"/>
    <n v="0"/>
    <n v="0"/>
    <n v="0"/>
    <s v="nourriture"/>
    <s v="Nourriture "/>
    <s v="En espèces (Gourde)"/>
    <n v="1"/>
    <n v="0"/>
    <n v="0"/>
    <n v="0"/>
    <n v="0"/>
    <n v="0"/>
    <n v="0"/>
    <n v="0"/>
    <n v="0"/>
    <n v="0"/>
    <s v=""/>
    <s v="Oui, il y a moins de commerçants par rapport au mois passé"/>
    <s v="Moins de 20"/>
  </r>
  <r>
    <x v="0"/>
    <s v="Enquête auprès d'un marchand"/>
    <s v="Ho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s v="Oui, il y a moins de commerçants par rapport au mois passé"/>
    <s v="Entre 21 et 60"/>
  </r>
  <r>
    <x v="0"/>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Oui, il y a moins de commerçants par rapport au mois passé"/>
    <s v="Je ne sais pas / Je ne souhaite pas répondre"/>
  </r>
  <r>
    <x v="0"/>
    <s v="Enquête auprès d'un marchand"/>
    <s v="Femme"/>
    <s v=""/>
    <s v=""/>
    <s v="Détaillant sur une table"/>
    <s v=""/>
    <s v="Produits d'hygiène et assainissement Ustensiles de nettoyage ou de stockage de l'eau (bokit, bassine, éponge)"/>
    <n v="0"/>
    <n v="1"/>
    <n v="0"/>
    <n v="0"/>
    <n v="1"/>
    <n v="0"/>
    <n v="0"/>
    <s v="wash"/>
    <s v="Produits d'hygiène et assainissement"/>
    <s v="En espèces (Gourde)"/>
    <n v="1"/>
    <n v="0"/>
    <n v="0"/>
    <n v="0"/>
    <n v="0"/>
    <n v="0"/>
    <n v="0"/>
    <n v="0"/>
    <n v="0"/>
    <n v="0"/>
    <s v=""/>
    <s v="Je ne sais pas / Je ne souhaite pas répondre"/>
    <s v="Moins de 20"/>
  </r>
  <r>
    <x v="0"/>
    <s v="Enquête auprès d'un marchand"/>
    <s v="Femme"/>
    <s v=""/>
    <s v=""/>
    <s v="Détaillant sur une table"/>
    <s v=""/>
    <s v="Produits d'hygiène et assainissement Ustensiles de nettoyage ou de stockage de l'eau (bokit, bassine, éponge)"/>
    <n v="0"/>
    <n v="1"/>
    <n v="0"/>
    <n v="0"/>
    <n v="1"/>
    <n v="0"/>
    <n v="0"/>
    <s v="wash"/>
    <s v="Produits d'hygiène et assainissement"/>
    <s v="En espèces (Gourde)"/>
    <n v="1"/>
    <n v="0"/>
    <n v="0"/>
    <n v="0"/>
    <n v="0"/>
    <n v="0"/>
    <n v="0"/>
    <n v="0"/>
    <n v="0"/>
    <n v="0"/>
    <s v=""/>
    <s v="Oui, il y a plus de commerçants par rapport au mois passé"/>
    <s v="Je ne sais pas / Je ne souhaite pas répondre"/>
  </r>
  <r>
    <x v="0"/>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Non, il n'y a pas eu de variation"/>
    <s v="Entre 21 et 60"/>
  </r>
  <r>
    <x v="0"/>
    <s v="Enquête auprès d'un marchand"/>
    <s v="Femme"/>
    <s v=""/>
    <s v=""/>
    <s v="Détaillant sur une table"/>
    <s v=""/>
    <s v="Nourriture Produits d'hygiène et assainissement"/>
    <n v="1"/>
    <n v="1"/>
    <n v="0"/>
    <n v="0"/>
    <n v="0"/>
    <n v="0"/>
    <n v="0"/>
    <s v="nourriture"/>
    <s v="Nourriture "/>
    <s v="En espèces (Gourde)"/>
    <n v="1"/>
    <n v="0"/>
    <n v="0"/>
    <n v="0"/>
    <n v="0"/>
    <n v="0"/>
    <n v="0"/>
    <n v="0"/>
    <n v="0"/>
    <n v="0"/>
    <s v=""/>
    <s v="Je ne sais pas / Je ne souhaite pas répondre"/>
    <s v="Moins de 20"/>
  </r>
  <r>
    <x v="0"/>
    <s v="Enquête auprès d'un client (pour l'eau de boisson et la situation sécuritaire)"/>
    <s v="Homme"/>
    <s v=""/>
    <s v=""/>
    <s v=""/>
    <s v=""/>
    <s v=""/>
    <s v=""/>
    <s v=""/>
    <s v=""/>
    <s v=""/>
    <s v=""/>
    <s v=""/>
    <s v=""/>
    <s v=""/>
    <s v=""/>
    <s v=""/>
    <s v=""/>
    <s v=""/>
    <s v=""/>
    <s v=""/>
    <s v=""/>
    <s v=""/>
    <s v=""/>
    <s v=""/>
    <s v=""/>
    <s v=""/>
    <s v=""/>
    <s v=""/>
    <s v=""/>
  </r>
  <r>
    <x v="0"/>
    <s v="Enquête auprès d'un marchand"/>
    <s v="Femme"/>
    <s v=""/>
    <s v=""/>
    <s v="Détaillant sur une table"/>
    <s v=""/>
    <s v="Nourriture"/>
    <n v="1"/>
    <n v="0"/>
    <n v="0"/>
    <n v="0"/>
    <n v="0"/>
    <n v="0"/>
    <n v="0"/>
    <s v="nourriture"/>
    <s v="Nourriture "/>
    <s v="En espèces (Gourde)"/>
    <n v="1"/>
    <n v="0"/>
    <n v="0"/>
    <n v="0"/>
    <n v="0"/>
    <n v="0"/>
    <n v="0"/>
    <n v="0"/>
    <n v="0"/>
    <n v="0"/>
    <s v=""/>
    <s v="Je ne sais pas / Je ne souhaite pas répondre"/>
    <s v="Moins de 20"/>
  </r>
  <r>
    <x v="0"/>
    <s v="Enquête auprès d'un marchand"/>
    <s v="Femme"/>
    <s v=""/>
    <s v=""/>
    <s v="Détaillant sur une table"/>
    <s v=""/>
    <s v="Produits d'hygiène et assainissement Ustensiles de nettoyage ou de stockage de l'eau (bokit, bassine, éponge)"/>
    <n v="0"/>
    <n v="1"/>
    <n v="0"/>
    <n v="0"/>
    <n v="1"/>
    <n v="0"/>
    <n v="0"/>
    <s v="wash"/>
    <s v="Produits d'hygiène et assainissement"/>
    <s v="En espèces (Gourde)"/>
    <n v="1"/>
    <n v="0"/>
    <n v="0"/>
    <n v="0"/>
    <n v="0"/>
    <n v="0"/>
    <n v="0"/>
    <n v="0"/>
    <n v="0"/>
    <n v="0"/>
    <s v=""/>
    <s v="Oui, il y a moins de commerçants par rapport au mois passé"/>
    <s v="Moins de 20"/>
  </r>
  <r>
    <x v="0"/>
    <s v="Enquête auprès d'un marchand"/>
    <s v="Femme"/>
    <s v=""/>
    <s v=""/>
    <s v="Détaillant sur une table"/>
    <s v=""/>
    <s v="Produits d'hygiène et assainissement Nourriture Ustensiles de nettoyage ou de stockage de l'eau (bokit, bassine, éponge)"/>
    <n v="1"/>
    <n v="1"/>
    <n v="0"/>
    <n v="0"/>
    <n v="1"/>
    <n v="0"/>
    <n v="0"/>
    <s v="wash"/>
    <s v="Produits d'hygiène et assainissement"/>
    <s v="En espèces (Gourde)"/>
    <n v="1"/>
    <n v="0"/>
    <n v="0"/>
    <n v="0"/>
    <n v="0"/>
    <n v="0"/>
    <n v="0"/>
    <n v="0"/>
    <n v="0"/>
    <n v="0"/>
    <s v=""/>
    <s v="Oui, il y a moins de commerçants par rapport au mois passé"/>
    <s v="Entre 21 et 60"/>
  </r>
  <r>
    <x v="0"/>
    <s v="Enquête auprès d'un client (pour l'eau de boisson et la situation sécuritaire)"/>
    <s v="Femme"/>
    <s v=""/>
    <s v=""/>
    <s v=""/>
    <s v=""/>
    <s v=""/>
    <s v=""/>
    <s v=""/>
    <s v=""/>
    <s v=""/>
    <s v=""/>
    <s v=""/>
    <s v=""/>
    <s v=""/>
    <s v=""/>
    <s v=""/>
    <s v=""/>
    <s v=""/>
    <s v=""/>
    <s v=""/>
    <s v=""/>
    <s v=""/>
    <s v=""/>
    <s v=""/>
    <s v=""/>
    <s v=""/>
    <s v=""/>
    <s v=""/>
    <s v=""/>
  </r>
  <r>
    <x v="0"/>
    <s v="Enquête auprès d'un marchand"/>
    <s v="Femme"/>
    <s v=""/>
    <s v=""/>
    <s v="Détaillant sur une table"/>
    <s v=""/>
    <s v="Ustensiles de cuisine (casseroles, cuillères, etc.)"/>
    <n v="0"/>
    <n v="0"/>
    <n v="0"/>
    <n v="1"/>
    <n v="0"/>
    <n v="0"/>
    <n v="0"/>
    <s v="cuisine"/>
    <s v="Ustensiles de cuisine (casseroles, cuillères, etc.)"/>
    <s v="En espèces (Gourde)"/>
    <n v="1"/>
    <n v="0"/>
    <n v="0"/>
    <n v="0"/>
    <n v="0"/>
    <n v="0"/>
    <n v="0"/>
    <n v="0"/>
    <n v="0"/>
    <n v="0"/>
    <s v=""/>
    <s v="Non, il n'y a pas eu de variation"/>
    <s v="Moins de 20"/>
  </r>
  <r>
    <x v="0"/>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Oui, il y a moins de commerçants par rapport au mois passé"/>
    <s v="Je ne sais pas / Je ne souhaite pas répondre"/>
  </r>
  <r>
    <x v="0"/>
    <s v="Enquête auprès d'un client (pour l'eau de boisson et la situation sécuritaire)"/>
    <s v="Femme"/>
    <s v=""/>
    <s v=""/>
    <s v=""/>
    <s v=""/>
    <s v=""/>
    <s v=""/>
    <s v=""/>
    <s v=""/>
    <s v=""/>
    <s v=""/>
    <s v=""/>
    <s v=""/>
    <s v=""/>
    <s v=""/>
    <s v=""/>
    <s v=""/>
    <s v=""/>
    <s v=""/>
    <s v=""/>
    <s v=""/>
    <s v=""/>
    <s v=""/>
    <s v=""/>
    <s v=""/>
    <s v=""/>
    <s v=""/>
    <s v=""/>
    <s v=""/>
  </r>
  <r>
    <x v="0"/>
    <s v="Enquête auprès d'un client (pour l'eau de boisson et la situation sécuritaire)"/>
    <s v="Femme"/>
    <s v=""/>
    <s v=""/>
    <s v=""/>
    <s v=""/>
    <s v=""/>
    <s v=""/>
    <s v=""/>
    <s v=""/>
    <s v=""/>
    <s v=""/>
    <s v=""/>
    <s v=""/>
    <s v=""/>
    <s v=""/>
    <s v=""/>
    <s v=""/>
    <s v=""/>
    <s v=""/>
    <s v=""/>
    <s v=""/>
    <s v=""/>
    <s v=""/>
    <s v=""/>
    <s v=""/>
    <s v=""/>
    <s v=""/>
    <s v=""/>
    <s v=""/>
  </r>
  <r>
    <x v="0"/>
    <s v="Enquête auprès d'un client (pour l'eau de boisson et la situation sécuritaire)"/>
    <s v="Homme"/>
    <s v=""/>
    <s v=""/>
    <s v=""/>
    <s v=""/>
    <s v=""/>
    <s v=""/>
    <s v=""/>
    <s v=""/>
    <s v=""/>
    <s v=""/>
    <s v=""/>
    <s v=""/>
    <s v=""/>
    <s v=""/>
    <s v=""/>
    <s v=""/>
    <s v=""/>
    <s v=""/>
    <s v=""/>
    <s v=""/>
    <s v=""/>
    <s v=""/>
    <s v=""/>
    <s v=""/>
    <s v=""/>
    <s v=""/>
    <s v=""/>
    <s v=""/>
  </r>
  <r>
    <x v="0"/>
    <s v="Enquête auprès d'un marchand"/>
    <s v="Femme"/>
    <s v=""/>
    <s v=""/>
    <s v="Détaillant sur une table"/>
    <s v=""/>
    <s v="Charbon de bois"/>
    <n v="0"/>
    <n v="0"/>
    <n v="0"/>
    <n v="0"/>
    <n v="0"/>
    <n v="1"/>
    <n v="0"/>
    <s v="charbon"/>
    <s v="Charbon de bois"/>
    <s v="En espèces (Gourde)"/>
    <n v="1"/>
    <n v="0"/>
    <n v="0"/>
    <n v="0"/>
    <n v="0"/>
    <n v="0"/>
    <n v="0"/>
    <n v="0"/>
    <n v="0"/>
    <n v="0"/>
    <s v=""/>
    <s v="Oui, il y a moins de commerçants par rapport au mois passé"/>
    <s v="Entre 21 et 60"/>
  </r>
  <r>
    <x v="0"/>
    <s v="Enquête auprès d'un marchand"/>
    <s v="Femme"/>
    <s v=""/>
    <s v=""/>
    <s v="Détaillant sur une table"/>
    <s v=""/>
    <s v="Charbon de bois"/>
    <n v="0"/>
    <n v="0"/>
    <n v="0"/>
    <n v="0"/>
    <n v="0"/>
    <n v="1"/>
    <n v="0"/>
    <s v="charbon"/>
    <s v="Charbon de bois"/>
    <s v="En espèces (Gourde) Coupon"/>
    <n v="1"/>
    <n v="0"/>
    <n v="0"/>
    <n v="0"/>
    <n v="0"/>
    <n v="0"/>
    <n v="1"/>
    <n v="0"/>
    <n v="0"/>
    <n v="0"/>
    <s v=""/>
    <s v="Oui, il y a moins de commerçants par rapport au mois passé"/>
    <s v="Entre 21 et 60"/>
  </r>
  <r>
    <x v="0"/>
    <s v="Enquête auprès d'un marchand"/>
    <s v="Femme"/>
    <s v=""/>
    <s v=""/>
    <s v="Détaillant sur une table"/>
    <s v=""/>
    <s v="Charbon de bois"/>
    <n v="0"/>
    <n v="0"/>
    <n v="0"/>
    <n v="0"/>
    <n v="0"/>
    <n v="1"/>
    <n v="0"/>
    <s v="charbon"/>
    <s v="Charbon de bois"/>
    <s v="En espèces (Gourde)"/>
    <n v="1"/>
    <n v="0"/>
    <n v="0"/>
    <n v="0"/>
    <n v="0"/>
    <n v="0"/>
    <n v="0"/>
    <n v="0"/>
    <n v="0"/>
    <n v="0"/>
    <s v=""/>
    <s v="Oui, il y a moins de commerçants par rapport au mois passé"/>
    <s v="Moins de 20"/>
  </r>
  <r>
    <x v="0"/>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Moins de 20"/>
  </r>
  <r>
    <x v="0"/>
    <s v="Enquête auprès d'un marchand"/>
    <s v="Femme"/>
    <s v=""/>
    <s v=""/>
    <s v="Détaillant sur une table"/>
    <s v=""/>
    <s v="Nourriture"/>
    <n v="1"/>
    <n v="0"/>
    <n v="0"/>
    <n v="0"/>
    <n v="0"/>
    <n v="0"/>
    <n v="0"/>
    <s v="nourriture"/>
    <s v="Nourriture "/>
    <s v="En espèces (Gourde) A crédit partiel"/>
    <n v="1"/>
    <n v="0"/>
    <n v="0"/>
    <n v="0"/>
    <n v="1"/>
    <n v="0"/>
    <n v="0"/>
    <n v="0"/>
    <n v="0"/>
    <n v="0"/>
    <s v=""/>
    <s v="Non, il n'y a pas eu de variation"/>
    <s v="Moins de 20"/>
  </r>
  <r>
    <x v="0"/>
    <s v="Enquête auprès d'un marchand"/>
    <s v="Femme"/>
    <s v=""/>
    <s v=""/>
    <s v="Détaillant avec boutique"/>
    <s v=""/>
    <s v="Nourriture"/>
    <n v="1"/>
    <n v="0"/>
    <n v="0"/>
    <n v="0"/>
    <n v="0"/>
    <n v="0"/>
    <n v="0"/>
    <s v="nourriture"/>
    <s v="Nourriture "/>
    <s v="En espèces (Gourde) A crédit partiel"/>
    <n v="1"/>
    <n v="0"/>
    <n v="0"/>
    <n v="0"/>
    <n v="1"/>
    <n v="0"/>
    <n v="0"/>
    <n v="0"/>
    <n v="0"/>
    <n v="0"/>
    <s v=""/>
    <s v="Oui, il y a moins de commerçants par rapport au mois passé"/>
    <s v="Moins de 20"/>
  </r>
  <r>
    <x v="0"/>
    <s v="Enquête auprès d'un client (pour l'eau de boisson et la situation sécuritaire)"/>
    <s v="Femme"/>
    <s v=""/>
    <s v=""/>
    <s v=""/>
    <s v=""/>
    <s v=""/>
    <s v=""/>
    <s v=""/>
    <s v=""/>
    <s v=""/>
    <s v=""/>
    <s v=""/>
    <s v=""/>
    <s v=""/>
    <s v=""/>
    <s v=""/>
    <s v=""/>
    <s v=""/>
    <s v=""/>
    <s v=""/>
    <s v=""/>
    <s v=""/>
    <s v=""/>
    <s v=""/>
    <s v=""/>
    <s v=""/>
    <s v=""/>
    <s v=""/>
    <s v=""/>
  </r>
  <r>
    <x v="0"/>
    <s v="Enquête auprès d'un client (pour l'eau de boisson et la situation sécuritaire)"/>
    <s v="Femme"/>
    <s v=""/>
    <s v=""/>
    <s v=""/>
    <s v=""/>
    <s v=""/>
    <s v=""/>
    <s v=""/>
    <s v=""/>
    <s v=""/>
    <s v=""/>
    <s v=""/>
    <s v=""/>
    <s v=""/>
    <s v=""/>
    <s v=""/>
    <s v=""/>
    <s v=""/>
    <s v=""/>
    <s v=""/>
    <s v=""/>
    <s v=""/>
    <s v=""/>
    <s v=""/>
    <s v=""/>
    <s v=""/>
    <s v=""/>
    <s v=""/>
    <s v=""/>
  </r>
  <r>
    <x v="0"/>
    <s v="Enquête auprès d'un marchand"/>
    <s v="Femme"/>
    <s v=""/>
    <s v=""/>
    <s v="Détaillant sur une table"/>
    <s v=""/>
    <s v="Ustensiles de cuisine (casseroles, cuillères, etc.)"/>
    <n v="0"/>
    <n v="0"/>
    <n v="0"/>
    <n v="1"/>
    <n v="0"/>
    <n v="0"/>
    <n v="0"/>
    <s v="cuisine"/>
    <s v="Ustensiles de cuisine (casseroles, cuillères, etc.)"/>
    <s v="En espèces (Gourde)"/>
    <n v="1"/>
    <n v="0"/>
    <n v="0"/>
    <n v="0"/>
    <n v="0"/>
    <n v="0"/>
    <n v="0"/>
    <n v="0"/>
    <n v="0"/>
    <n v="0"/>
    <s v=""/>
    <s v="Oui, il y a moins de commerçants par rapport au mois passé"/>
    <s v="Moins de 20"/>
  </r>
  <r>
    <x v="0"/>
    <s v="Enquête auprès d'un client (pour l'eau de boisson et la situation sécuritaire)"/>
    <s v="Homme"/>
    <s v=""/>
    <s v=""/>
    <s v=""/>
    <s v=""/>
    <s v=""/>
    <s v=""/>
    <s v=""/>
    <s v=""/>
    <s v=""/>
    <s v=""/>
    <s v=""/>
    <s v=""/>
    <s v=""/>
    <s v=""/>
    <s v=""/>
    <s v=""/>
    <s v=""/>
    <s v=""/>
    <s v=""/>
    <s v=""/>
    <s v=""/>
    <s v=""/>
    <s v=""/>
    <s v=""/>
    <s v=""/>
    <s v=""/>
    <s v=""/>
    <s v=""/>
  </r>
  <r>
    <x v="0"/>
    <s v="Enquête auprès d'un marchand"/>
    <s v="Femme"/>
    <s v=""/>
    <s v=""/>
    <s v="Détaillant sur une table"/>
    <s v=""/>
    <s v="Produits d'hygiène et assainissement Ustensiles de cuisine (casseroles, cuillères, etc.)"/>
    <n v="0"/>
    <n v="1"/>
    <n v="0"/>
    <n v="1"/>
    <n v="0"/>
    <n v="0"/>
    <n v="0"/>
    <s v="wash"/>
    <s v="Produits d'hygiène et assainissement"/>
    <s v="En espèces (Gourde)"/>
    <n v="1"/>
    <n v="0"/>
    <n v="0"/>
    <n v="0"/>
    <n v="0"/>
    <n v="0"/>
    <n v="0"/>
    <n v="0"/>
    <n v="0"/>
    <n v="0"/>
    <s v=""/>
    <s v="Oui, il y a moins de commerçants par rapport au mois passé"/>
    <s v="Moins de 20"/>
  </r>
  <r>
    <x v="0"/>
    <s v="Enquête auprès d'un client (pour l'eau de boisson et la situation sécuritaire)"/>
    <s v="Homme"/>
    <s v=""/>
    <s v=""/>
    <s v=""/>
    <s v=""/>
    <s v=""/>
    <s v=""/>
    <s v=""/>
    <s v=""/>
    <s v=""/>
    <s v=""/>
    <s v=""/>
    <s v=""/>
    <s v=""/>
    <s v=""/>
    <s v=""/>
    <s v=""/>
    <s v=""/>
    <s v=""/>
    <s v=""/>
    <s v=""/>
    <s v=""/>
    <s v=""/>
    <s v=""/>
    <s v=""/>
    <s v=""/>
    <s v=""/>
    <s v=""/>
    <s v=""/>
  </r>
  <r>
    <x v="0"/>
    <s v="Enquête auprès d'un client (pour l'eau de boisson et la situation sécuritaire)"/>
    <s v="Femme"/>
    <s v=""/>
    <s v=""/>
    <s v=""/>
    <s v=""/>
    <s v=""/>
    <s v=""/>
    <s v=""/>
    <s v=""/>
    <s v=""/>
    <s v=""/>
    <s v=""/>
    <s v=""/>
    <s v=""/>
    <s v=""/>
    <s v=""/>
    <s v=""/>
    <s v=""/>
    <s v=""/>
    <s v=""/>
    <s v=""/>
    <s v=""/>
    <s v=""/>
    <s v=""/>
    <s v=""/>
    <s v=""/>
    <s v=""/>
    <s v=""/>
    <s v=""/>
  </r>
  <r>
    <x v="0"/>
    <s v="Enquête auprès d'un client (pour l'eau de boisson et la situation sécuritaire)"/>
    <s v="Femme"/>
    <s v=""/>
    <s v=""/>
    <s v=""/>
    <s v=""/>
    <s v=""/>
    <s v=""/>
    <s v=""/>
    <s v=""/>
    <s v=""/>
    <s v=""/>
    <s v=""/>
    <s v=""/>
    <s v=""/>
    <s v=""/>
    <s v=""/>
    <s v=""/>
    <s v=""/>
    <s v=""/>
    <s v=""/>
    <s v=""/>
    <s v=""/>
    <s v=""/>
    <s v=""/>
    <s v=""/>
    <s v=""/>
    <s v=""/>
    <s v=""/>
    <s v=""/>
  </r>
  <r>
    <x v="0"/>
    <s v="Enquête auprès d'un marchand"/>
    <s v="Femme"/>
    <s v=""/>
    <s v=""/>
    <s v="Détaillant avec boutique"/>
    <s v=""/>
    <s v="Ustensiles de nettoyage ou de stockage de l'eau (bokit, bassine, éponge) Nourriture"/>
    <n v="1"/>
    <n v="0"/>
    <n v="0"/>
    <n v="0"/>
    <n v="1"/>
    <n v="0"/>
    <n v="0"/>
    <s v="nettoyage_stockage"/>
    <s v="Ustensiles de nettoyage ou de stockage de l'eau (bokit, bassine, éponge)"/>
    <s v="En espèces (Gourde)"/>
    <n v="1"/>
    <n v="0"/>
    <n v="0"/>
    <n v="0"/>
    <n v="0"/>
    <n v="0"/>
    <n v="0"/>
    <n v="0"/>
    <n v="0"/>
    <n v="0"/>
    <s v=""/>
    <s v="Je ne sais pas / Je ne souhaite pas répondre"/>
    <s v="Moins de 20"/>
  </r>
  <r>
    <x v="0"/>
    <s v="Enquête auprès d'un marchand"/>
    <s v="Homme"/>
    <s v=""/>
    <s v=""/>
    <s v="Détaillant mobile"/>
    <s v=""/>
    <s v="Produits d'hygiène et assainissement"/>
    <n v="0"/>
    <n v="1"/>
    <n v="0"/>
    <n v="0"/>
    <n v="0"/>
    <n v="0"/>
    <n v="0"/>
    <s v="wash"/>
    <s v="Produits d'hygiène et assainissement"/>
    <s v="En espèces (Gourde)"/>
    <n v="1"/>
    <n v="0"/>
    <n v="0"/>
    <n v="0"/>
    <n v="0"/>
    <n v="0"/>
    <n v="0"/>
    <n v="0"/>
    <n v="0"/>
    <n v="0"/>
    <s v=""/>
    <s v="Je ne sais pas / Je ne souhaite pas répondre"/>
    <s v="Je ne sais pas / Je ne souhaite pas répondre"/>
  </r>
  <r>
    <x v="0"/>
    <s v="Enquête auprès d'un marchand"/>
    <s v="Femme"/>
    <s v=""/>
    <s v=""/>
    <s v="Détaillant sur une table"/>
    <s v=""/>
    <s v="Nourriture"/>
    <n v="1"/>
    <n v="0"/>
    <n v="0"/>
    <n v="0"/>
    <n v="0"/>
    <n v="0"/>
    <n v="0"/>
    <s v="nourriture"/>
    <s v="Nourriture "/>
    <s v="En espèces (Gourde)"/>
    <n v="1"/>
    <n v="0"/>
    <n v="0"/>
    <n v="0"/>
    <n v="0"/>
    <n v="0"/>
    <n v="0"/>
    <n v="0"/>
    <n v="0"/>
    <n v="0"/>
    <s v=""/>
    <s v="Je ne sais pas / Je ne souhaite pas répondre"/>
    <s v="Je ne sais pas / Je ne souhaite pas répondre"/>
  </r>
  <r>
    <x v="0"/>
    <s v="Enquête auprès d'un marchand"/>
    <s v="Femme"/>
    <s v=""/>
    <s v=""/>
    <s v="Détaillant sur une table"/>
    <s v=""/>
    <s v="Nourriture"/>
    <n v="1"/>
    <n v="0"/>
    <n v="0"/>
    <n v="0"/>
    <n v="0"/>
    <n v="0"/>
    <n v="0"/>
    <s v="nourriture"/>
    <s v="Nourriture "/>
    <s v="En espèces (Gourde)"/>
    <n v="1"/>
    <n v="0"/>
    <n v="0"/>
    <n v="0"/>
    <n v="0"/>
    <n v="0"/>
    <n v="0"/>
    <n v="0"/>
    <n v="0"/>
    <n v="0"/>
    <s v=""/>
    <s v="Non, il n'y a pas eu de variation"/>
    <s v="Moins de 20"/>
  </r>
  <r>
    <x v="0"/>
    <s v="Enquête auprès d'un marchand"/>
    <s v="Femme"/>
    <s v=""/>
    <s v=""/>
    <s v="Détaillant sur une table"/>
    <s v=""/>
    <s v="Nourriture"/>
    <n v="1"/>
    <n v="0"/>
    <n v="0"/>
    <n v="0"/>
    <n v="0"/>
    <n v="0"/>
    <n v="0"/>
    <s v="nourriture"/>
    <s v="Nourriture "/>
    <s v="En espèces (Gourde)"/>
    <n v="1"/>
    <n v="0"/>
    <n v="0"/>
    <n v="0"/>
    <n v="0"/>
    <n v="0"/>
    <n v="0"/>
    <n v="0"/>
    <n v="0"/>
    <n v="0"/>
    <s v=""/>
    <s v="Non, il n'y a pas eu de variation"/>
    <s v="Moins de 20"/>
  </r>
  <r>
    <x v="0"/>
    <s v="Enquête auprès d'un marchand"/>
    <s v="Femme"/>
    <s v=""/>
    <s v=""/>
    <s v="Détaillant mobile"/>
    <s v=""/>
    <s v="Produits d'hygiène et assainissement"/>
    <n v="0"/>
    <n v="1"/>
    <n v="0"/>
    <n v="0"/>
    <n v="0"/>
    <n v="0"/>
    <n v="0"/>
    <s v="wash"/>
    <s v="Produits d'hygiène et assainissement"/>
    <s v="En espèces (Gourde)"/>
    <n v="1"/>
    <n v="0"/>
    <n v="0"/>
    <n v="0"/>
    <n v="0"/>
    <n v="0"/>
    <n v="0"/>
    <n v="0"/>
    <n v="0"/>
    <n v="0"/>
    <s v=""/>
    <s v="Non, il n'y a pas eu de variation"/>
    <s v="Moins de 20"/>
  </r>
  <r>
    <x v="0"/>
    <s v="Enquête auprès d'un marchand"/>
    <s v="Femme"/>
    <s v=""/>
    <s v=""/>
    <s v="Détaillant mobile"/>
    <s v=""/>
    <s v="Produits d'hygiène et assainissement Ustensiles de nettoyage ou de stockage de l'eau (bokit, bassine, éponge)"/>
    <n v="0"/>
    <n v="1"/>
    <n v="0"/>
    <n v="0"/>
    <n v="1"/>
    <n v="0"/>
    <n v="0"/>
    <s v="wash"/>
    <s v="Produits d'hygiène et assainissement"/>
    <s v="En espèces (Gourde)"/>
    <n v="1"/>
    <n v="0"/>
    <n v="0"/>
    <n v="0"/>
    <n v="0"/>
    <n v="0"/>
    <n v="0"/>
    <n v="0"/>
    <n v="0"/>
    <n v="0"/>
    <s v=""/>
    <s v="Non, il n'y a pas eu de variation"/>
    <s v="Moins de 20"/>
  </r>
  <r>
    <x v="0"/>
    <s v="Enquête auprès d'un marchand"/>
    <s v="Fe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s v="Non, il n'y a pas eu de variation"/>
    <s v="Moins de 20"/>
  </r>
  <r>
    <x v="0"/>
    <s v="Enquête auprès d'un marchand"/>
    <s v="Femme"/>
    <s v=""/>
    <s v=""/>
    <s v="Détaillant sur une table"/>
    <s v=""/>
    <s v="Ustensiles de cuisine (casseroles, cuillères, etc.)"/>
    <n v="0"/>
    <n v="0"/>
    <n v="0"/>
    <n v="1"/>
    <n v="0"/>
    <n v="0"/>
    <n v="0"/>
    <s v="cuisine"/>
    <s v="Ustensiles de cuisine (casseroles, cuillères, etc.)"/>
    <s v="En espèces (Gourde)"/>
    <n v="1"/>
    <n v="0"/>
    <n v="0"/>
    <n v="0"/>
    <n v="0"/>
    <n v="0"/>
    <n v="0"/>
    <n v="0"/>
    <n v="0"/>
    <n v="0"/>
    <s v=""/>
    <s v="Non, il n'y a pas eu de variation"/>
    <s v="Moins de 20"/>
  </r>
  <r>
    <x v="0"/>
    <s v="Enquête auprès d'un marchand"/>
    <s v="Femme"/>
    <s v=""/>
    <s v=""/>
    <s v="Détaillant sur une table"/>
    <s v=""/>
    <s v="Couverture"/>
    <n v="0"/>
    <n v="0"/>
    <n v="1"/>
    <n v="0"/>
    <n v="0"/>
    <n v="0"/>
    <n v="0"/>
    <s v="couverture"/>
    <s v="Couverture"/>
    <s v="En espèces (Gourde)"/>
    <n v="1"/>
    <n v="0"/>
    <n v="0"/>
    <n v="0"/>
    <n v="0"/>
    <n v="0"/>
    <n v="0"/>
    <n v="0"/>
    <n v="0"/>
    <n v="0"/>
    <s v=""/>
    <s v="Non, il n'y a pas eu de variation"/>
    <s v="Moins de 20"/>
  </r>
  <r>
    <x v="0"/>
    <s v="Enquête auprès d'un marchand"/>
    <s v="Femme"/>
    <s v=""/>
    <s v=""/>
    <s v="Détaillant avec boutique"/>
    <s v=""/>
    <s v="Couverture"/>
    <n v="0"/>
    <n v="0"/>
    <n v="1"/>
    <n v="0"/>
    <n v="0"/>
    <n v="0"/>
    <n v="0"/>
    <s v="couverture"/>
    <s v="Couverture"/>
    <s v="En espèces (Gourde)"/>
    <n v="1"/>
    <n v="0"/>
    <n v="0"/>
    <n v="0"/>
    <n v="0"/>
    <n v="0"/>
    <n v="0"/>
    <n v="0"/>
    <n v="0"/>
    <n v="0"/>
    <s v=""/>
    <s v="Non, il n'y a pas eu de variation"/>
    <s v="Moins de 20"/>
  </r>
  <r>
    <x v="0"/>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Moins de 20"/>
  </r>
  <r>
    <x v="0"/>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Moins de 20"/>
  </r>
  <r>
    <x v="0"/>
    <s v="Enquête auprès d'un client (pour l'eau de boisson et la situation sécuritaire)"/>
    <s v="Homme"/>
    <s v=""/>
    <s v=""/>
    <s v=""/>
    <s v=""/>
    <s v=""/>
    <s v=""/>
    <s v=""/>
    <s v=""/>
    <s v=""/>
    <s v=""/>
    <s v=""/>
    <s v=""/>
    <s v=""/>
    <s v=""/>
    <s v=""/>
    <s v=""/>
    <s v=""/>
    <s v=""/>
    <s v=""/>
    <s v=""/>
    <s v=""/>
    <s v=""/>
    <s v=""/>
    <s v=""/>
    <s v=""/>
    <s v=""/>
    <s v=""/>
    <s v=""/>
  </r>
  <r>
    <x v="0"/>
    <s v="Enquête auprès d'un client (pour l'eau de boisson et la situation sécuritaire)"/>
    <s v="Femme"/>
    <s v=""/>
    <s v=""/>
    <s v=""/>
    <s v=""/>
    <s v=""/>
    <s v=""/>
    <s v=""/>
    <s v=""/>
    <s v=""/>
    <s v=""/>
    <s v=""/>
    <s v=""/>
    <s v=""/>
    <s v=""/>
    <s v=""/>
    <s v=""/>
    <s v=""/>
    <s v=""/>
    <s v=""/>
    <s v=""/>
    <s v=""/>
    <s v=""/>
    <s v=""/>
    <s v=""/>
    <s v=""/>
    <s v=""/>
    <s v=""/>
    <s v=""/>
  </r>
  <r>
    <x v="0"/>
    <s v="Enquête auprès d'un client (pour l'eau de boisson et la situation sécuritaire)"/>
    <s v="Femme"/>
    <s v=""/>
    <s v=""/>
    <s v=""/>
    <s v=""/>
    <s v=""/>
    <s v=""/>
    <s v=""/>
    <s v=""/>
    <s v=""/>
    <s v=""/>
    <s v=""/>
    <s v=""/>
    <s v=""/>
    <s v=""/>
    <s v=""/>
    <s v=""/>
    <s v=""/>
    <s v=""/>
    <s v=""/>
    <s v=""/>
    <s v=""/>
    <s v=""/>
    <s v=""/>
    <s v=""/>
    <s v=""/>
    <s v=""/>
    <s v=""/>
    <s v=""/>
  </r>
  <r>
    <x v="0"/>
    <s v="Enquête auprès d'un client (pour l'eau de boisson et la situation sécuritaire)"/>
    <s v="Femme"/>
    <s v=""/>
    <s v=""/>
    <s v=""/>
    <s v=""/>
    <s v=""/>
    <s v=""/>
    <s v=""/>
    <s v=""/>
    <s v=""/>
    <s v=""/>
    <s v=""/>
    <s v=""/>
    <s v=""/>
    <s v=""/>
    <s v=""/>
    <s v=""/>
    <s v=""/>
    <s v=""/>
    <s v=""/>
    <s v=""/>
    <s v=""/>
    <s v=""/>
    <s v=""/>
    <s v=""/>
    <s v=""/>
    <s v=""/>
    <s v=""/>
    <s v=""/>
  </r>
  <r>
    <x v="0"/>
    <s v="Enquête auprès d'un client (pour l'eau de boisson et la situation sécuritaire)"/>
    <s v="Femme"/>
    <s v=""/>
    <s v=""/>
    <s v=""/>
    <s v=""/>
    <s v=""/>
    <s v=""/>
    <s v=""/>
    <s v=""/>
    <s v=""/>
    <s v=""/>
    <s v=""/>
    <s v=""/>
    <s v=""/>
    <s v=""/>
    <s v=""/>
    <s v=""/>
    <s v=""/>
    <s v=""/>
    <s v=""/>
    <s v=""/>
    <s v=""/>
    <s v=""/>
    <s v=""/>
    <s v=""/>
    <s v=""/>
    <s v=""/>
    <s v=""/>
    <s v=""/>
  </r>
  <r>
    <x v="1"/>
    <s v="Enquête auprès d'un marchand"/>
    <s v="Femme"/>
    <s v=""/>
    <s v=""/>
    <s v="Détaillant sur une table"/>
    <s v=""/>
    <s v="Nourriture"/>
    <n v="1"/>
    <n v="0"/>
    <n v="0"/>
    <n v="0"/>
    <n v="0"/>
    <n v="0"/>
    <n v="0"/>
    <s v="nourriture"/>
    <s v="Nourriture "/>
    <s v="En espèces (Gourde)"/>
    <n v="1"/>
    <n v="0"/>
    <n v="0"/>
    <n v="0"/>
    <n v="0"/>
    <n v="0"/>
    <n v="0"/>
    <n v="0"/>
    <n v="0"/>
    <n v="0"/>
    <s v=""/>
    <s v="Non, il n'y a pas eu de variation"/>
    <s v="Je ne sais pas / Je ne souhaite pas répondre"/>
  </r>
  <r>
    <x v="1"/>
    <s v="Enquête auprès d'un client (pour l'eau de boisson et la situation sécuritaire)"/>
    <s v="Femme"/>
    <s v=""/>
    <s v=""/>
    <s v=""/>
    <s v=""/>
    <s v=""/>
    <s v=""/>
    <s v=""/>
    <s v=""/>
    <s v=""/>
    <s v=""/>
    <s v=""/>
    <s v=""/>
    <s v=""/>
    <s v=""/>
    <s v=""/>
    <s v=""/>
    <s v=""/>
    <s v=""/>
    <s v=""/>
    <s v=""/>
    <s v=""/>
    <s v=""/>
    <s v=""/>
    <s v=""/>
    <s v=""/>
    <s v=""/>
    <s v=""/>
    <s v=""/>
  </r>
  <r>
    <x v="1"/>
    <s v="Enquête auprès d'un marchand"/>
    <s v="Femme"/>
    <s v=""/>
    <s v=""/>
    <s v="Détaillant sur une table"/>
    <s v=""/>
    <s v="Nourriture Produits d'hygiène et assainissement"/>
    <n v="1"/>
    <n v="1"/>
    <n v="0"/>
    <n v="0"/>
    <n v="0"/>
    <n v="0"/>
    <n v="0"/>
    <s v="nourriture"/>
    <s v="Nourriture "/>
    <s v="En espèces (Gourde)"/>
    <n v="1"/>
    <n v="0"/>
    <n v="0"/>
    <n v="0"/>
    <n v="0"/>
    <n v="0"/>
    <n v="0"/>
    <n v="0"/>
    <n v="0"/>
    <n v="0"/>
    <s v=""/>
    <s v="Non, il n'y a pas eu de variation"/>
    <s v="Je ne sais pas / Je ne souhaite pas répondre"/>
  </r>
  <r>
    <x v="1"/>
    <s v="Enquête auprès d'un client (pour l'eau de boisson et la situation sécuritaire)"/>
    <s v="Homme"/>
    <s v=""/>
    <s v=""/>
    <s v=""/>
    <s v=""/>
    <s v=""/>
    <s v=""/>
    <s v=""/>
    <s v=""/>
    <s v=""/>
    <s v=""/>
    <s v=""/>
    <s v=""/>
    <s v=""/>
    <s v=""/>
    <s v=""/>
    <s v=""/>
    <s v=""/>
    <s v=""/>
    <s v=""/>
    <s v=""/>
    <s v=""/>
    <s v=""/>
    <s v=""/>
    <s v=""/>
    <s v=""/>
    <s v=""/>
    <s v=""/>
    <s v=""/>
  </r>
  <r>
    <x v="1"/>
    <s v="Enquête auprès d'un marchand"/>
    <s v="Femme"/>
    <s v=""/>
    <s v=""/>
    <s v="Détaillant mobile"/>
    <s v=""/>
    <s v="Nourriture Produits d'hygiène et assainissement"/>
    <n v="1"/>
    <n v="1"/>
    <n v="0"/>
    <n v="0"/>
    <n v="0"/>
    <n v="0"/>
    <n v="0"/>
    <s v="nourriture"/>
    <s v="Nourriture "/>
    <s v="En espèces (Gourde)"/>
    <n v="1"/>
    <n v="0"/>
    <n v="0"/>
    <n v="0"/>
    <n v="0"/>
    <n v="0"/>
    <n v="0"/>
    <n v="0"/>
    <n v="0"/>
    <n v="0"/>
    <s v=""/>
    <s v="Non, il n'y a pas eu de variation"/>
    <s v="Je ne sais pas / Je ne souhaite pas répondre"/>
  </r>
  <r>
    <x v="1"/>
    <s v="Enquête auprès d'un marchand"/>
    <s v="Femme"/>
    <s v=""/>
    <s v=""/>
    <s v=""/>
    <s v=""/>
    <s v=""/>
    <s v=""/>
    <s v=""/>
    <s v=""/>
    <s v=""/>
    <s v=""/>
    <s v=""/>
    <s v=""/>
    <s v=""/>
    <s v=""/>
    <s v=""/>
    <s v=""/>
    <s v=""/>
    <s v=""/>
    <s v=""/>
    <s v=""/>
    <s v=""/>
    <s v=""/>
    <s v=""/>
    <s v=""/>
    <s v=""/>
    <s v=""/>
    <s v=""/>
    <s v=""/>
  </r>
  <r>
    <x v="1"/>
    <s v="Enquête auprès d'un marchand"/>
    <s v="Femme"/>
    <s v=""/>
    <s v=""/>
    <s v=""/>
    <s v=""/>
    <s v=""/>
    <s v=""/>
    <s v=""/>
    <s v=""/>
    <s v=""/>
    <s v=""/>
    <s v=""/>
    <s v=""/>
    <s v=""/>
    <s v=""/>
    <s v=""/>
    <s v=""/>
    <s v=""/>
    <s v=""/>
    <s v=""/>
    <s v=""/>
    <s v=""/>
    <s v=""/>
    <s v=""/>
    <s v=""/>
    <s v=""/>
    <s v=""/>
    <s v=""/>
    <s v=""/>
  </r>
  <r>
    <x v="1"/>
    <s v="Enquête auprès d'un marchand"/>
    <s v="Femme"/>
    <s v=""/>
    <s v=""/>
    <s v="Détaillant sur une table"/>
    <s v=""/>
    <s v="Nourriture"/>
    <n v="1"/>
    <n v="0"/>
    <n v="0"/>
    <n v="0"/>
    <n v="0"/>
    <n v="0"/>
    <n v="0"/>
    <s v="nourriture"/>
    <s v="Nourriture "/>
    <s v="En espèces (Gourde)"/>
    <n v="1"/>
    <n v="0"/>
    <n v="0"/>
    <n v="0"/>
    <n v="0"/>
    <n v="0"/>
    <n v="0"/>
    <n v="0"/>
    <n v="0"/>
    <n v="0"/>
    <s v=""/>
    <s v="Non, il n'y a pas eu de variation"/>
    <s v="Je ne sais pas / Je ne souhaite pas répondre"/>
  </r>
  <r>
    <x v="1"/>
    <s v="Enquête auprès d'un marchand"/>
    <s v="Femme"/>
    <s v=""/>
    <s v=""/>
    <s v=""/>
    <s v=""/>
    <s v=""/>
    <s v=""/>
    <s v=""/>
    <s v=""/>
    <s v=""/>
    <s v=""/>
    <s v=""/>
    <s v=""/>
    <s v=""/>
    <s v=""/>
    <s v=""/>
    <s v=""/>
    <s v=""/>
    <s v=""/>
    <s v=""/>
    <s v=""/>
    <s v=""/>
    <s v=""/>
    <s v=""/>
    <s v=""/>
    <s v=""/>
    <s v=""/>
    <s v=""/>
    <s v=""/>
  </r>
  <r>
    <x v="1"/>
    <s v="Enquête auprès d'un marchand"/>
    <s v="Femme"/>
    <s v=""/>
    <s v=""/>
    <s v=""/>
    <s v=""/>
    <s v=""/>
    <s v=""/>
    <s v=""/>
    <s v=""/>
    <s v=""/>
    <s v=""/>
    <s v=""/>
    <s v=""/>
    <s v=""/>
    <s v=""/>
    <s v=""/>
    <s v=""/>
    <s v=""/>
    <s v=""/>
    <s v=""/>
    <s v=""/>
    <s v=""/>
    <s v=""/>
    <s v=""/>
    <s v=""/>
    <s v=""/>
    <s v=""/>
    <s v=""/>
    <s v=""/>
  </r>
  <r>
    <x v="0"/>
    <s v="Enquête auprès d'un client (pour l'eau de boisson et la situation sécuritaire)"/>
    <s v="Femme"/>
    <s v=""/>
    <s v=""/>
    <s v=""/>
    <s v=""/>
    <s v=""/>
    <s v=""/>
    <s v=""/>
    <s v=""/>
    <s v=""/>
    <s v=""/>
    <s v=""/>
    <s v=""/>
    <s v=""/>
    <s v=""/>
    <s v=""/>
    <s v=""/>
    <s v=""/>
    <s v=""/>
    <s v=""/>
    <s v=""/>
    <s v=""/>
    <s v=""/>
    <s v=""/>
    <s v=""/>
    <s v=""/>
    <s v=""/>
    <s v=""/>
    <s v=""/>
  </r>
  <r>
    <x v="0"/>
    <s v="Enquête auprès d'un marchand"/>
    <s v="Homme"/>
    <s v=""/>
    <s v=""/>
    <s v="Détaillant mobile"/>
    <s v=""/>
    <s v="Charbon de bois"/>
    <n v="0"/>
    <n v="0"/>
    <n v="0"/>
    <n v="0"/>
    <n v="0"/>
    <n v="1"/>
    <n v="0"/>
    <s v="charbon"/>
    <s v="Charbon de bois"/>
    <s v="En espèces (Gourde)"/>
    <n v="1"/>
    <n v="0"/>
    <n v="0"/>
    <n v="0"/>
    <n v="0"/>
    <n v="0"/>
    <n v="0"/>
    <n v="0"/>
    <n v="0"/>
    <n v="0"/>
    <s v=""/>
    <s v="Oui, il y a moins de commerçants par rapport au mois passé"/>
    <s v="Moins de 20"/>
  </r>
  <r>
    <x v="0"/>
    <s v="Enquête auprès d'un client (pour l'eau de boisson et la situation sécuritaire)"/>
    <s v="Femme"/>
    <s v=""/>
    <s v=""/>
    <s v=""/>
    <s v=""/>
    <s v=""/>
    <s v=""/>
    <s v=""/>
    <s v=""/>
    <s v=""/>
    <s v=""/>
    <s v=""/>
    <s v=""/>
    <s v=""/>
    <s v=""/>
    <s v=""/>
    <s v=""/>
    <s v=""/>
    <s v=""/>
    <s v=""/>
    <s v=""/>
    <s v=""/>
    <s v=""/>
    <s v=""/>
    <s v=""/>
    <s v=""/>
    <s v=""/>
    <s v=""/>
    <s v=""/>
  </r>
  <r>
    <x v="0"/>
    <s v="Enquête auprès d'un client (pour l'eau de boisson et la situation sécuritaire)"/>
    <s v="Homme"/>
    <s v=""/>
    <s v=""/>
    <s v=""/>
    <s v=""/>
    <s v=""/>
    <s v=""/>
    <s v=""/>
    <s v=""/>
    <s v=""/>
    <s v=""/>
    <s v=""/>
    <s v=""/>
    <s v=""/>
    <s v=""/>
    <s v=""/>
    <s v=""/>
    <s v=""/>
    <s v=""/>
    <s v=""/>
    <s v=""/>
    <s v=""/>
    <s v=""/>
    <s v=""/>
    <s v=""/>
    <s v=""/>
    <s v=""/>
    <s v=""/>
    <s v=""/>
  </r>
  <r>
    <x v="0"/>
    <s v="Enquête auprès d'un client (pour l'eau de boisson et la situation sécuritaire)"/>
    <s v="Femme"/>
    <s v=""/>
    <s v=""/>
    <s v=""/>
    <s v=""/>
    <s v=""/>
    <s v=""/>
    <s v=""/>
    <s v=""/>
    <s v=""/>
    <s v=""/>
    <s v=""/>
    <s v=""/>
    <s v=""/>
    <s v=""/>
    <s v=""/>
    <s v=""/>
    <s v=""/>
    <s v=""/>
    <s v=""/>
    <s v=""/>
    <s v=""/>
    <s v=""/>
    <s v=""/>
    <s v=""/>
    <s v=""/>
    <s v=""/>
    <s v=""/>
    <s v=""/>
  </r>
  <r>
    <x v="0"/>
    <s v="Enquête auprès d'un client (pour l'eau de boisson et la situation sécuritaire)"/>
    <s v="Femme"/>
    <s v=""/>
    <s v=""/>
    <s v=""/>
    <s v=""/>
    <s v=""/>
    <s v=""/>
    <s v=""/>
    <s v=""/>
    <s v=""/>
    <s v=""/>
    <s v=""/>
    <s v=""/>
    <s v=""/>
    <s v=""/>
    <s v=""/>
    <s v=""/>
    <s v=""/>
    <s v=""/>
    <s v=""/>
    <s v=""/>
    <s v=""/>
    <s v=""/>
    <s v=""/>
    <s v=""/>
    <s v=""/>
    <s v=""/>
    <s v=""/>
    <s v=""/>
  </r>
  <r>
    <x v="0"/>
    <s v="Enquête auprès d'un marchand"/>
    <s v="Homme"/>
    <s v=""/>
    <s v=""/>
    <s v="Détaillant mobile"/>
    <s v=""/>
    <s v="Charbon de bois"/>
    <n v="0"/>
    <n v="0"/>
    <n v="0"/>
    <n v="0"/>
    <n v="0"/>
    <n v="1"/>
    <n v="0"/>
    <s v="charbon"/>
    <s v="Charbon de bois"/>
    <s v="En espèces (Gourde)"/>
    <n v="1"/>
    <n v="0"/>
    <n v="0"/>
    <n v="0"/>
    <n v="0"/>
    <n v="0"/>
    <n v="0"/>
    <n v="0"/>
    <n v="0"/>
    <n v="0"/>
    <s v=""/>
    <s v="Non, il n'y a pas eu de variation"/>
    <s v="Moins de 20"/>
  </r>
  <r>
    <x v="0"/>
    <s v="Enquête auprès d'un marchand"/>
    <s v="Femme"/>
    <s v=""/>
    <s v=""/>
    <s v="Détaillant mobile"/>
    <s v=""/>
    <s v="Charbon de bois"/>
    <n v="0"/>
    <n v="0"/>
    <n v="0"/>
    <n v="0"/>
    <n v="0"/>
    <n v="1"/>
    <n v="0"/>
    <s v="charbon"/>
    <s v="Charbon de bois"/>
    <s v="En espèces (Gourde)"/>
    <n v="1"/>
    <n v="0"/>
    <n v="0"/>
    <n v="0"/>
    <n v="0"/>
    <n v="0"/>
    <n v="0"/>
    <n v="0"/>
    <n v="0"/>
    <n v="0"/>
    <s v=""/>
    <s v="Non, il n'y a pas eu de variation"/>
    <s v="Entre 21 et 60"/>
  </r>
  <r>
    <x v="0"/>
    <s v="Enquête auprès d'un marchand"/>
    <s v="Femme"/>
    <s v=""/>
    <s v=""/>
    <s v="Détaillant sur une table"/>
    <s v=""/>
    <s v="Produits d'hygiène et assainissement Couverture"/>
    <n v="0"/>
    <n v="1"/>
    <n v="1"/>
    <n v="0"/>
    <n v="0"/>
    <n v="0"/>
    <n v="0"/>
    <s v="wash"/>
    <s v="Produits d'hygiène et assainissement"/>
    <s v="En espèces (Gourde) A crédit partiel"/>
    <n v="1"/>
    <n v="0"/>
    <n v="0"/>
    <n v="0"/>
    <n v="1"/>
    <n v="0"/>
    <n v="0"/>
    <n v="0"/>
    <n v="0"/>
    <n v="0"/>
    <s v=""/>
    <s v="Je ne sais pas / Je ne souhaite pas répondre"/>
    <s v="Moins de 20"/>
  </r>
  <r>
    <x v="0"/>
    <s v="Enquête auprès d'un marchand"/>
    <s v="Femme"/>
    <s v=""/>
    <s v=""/>
    <s v="Détaillant mobile"/>
    <s v=""/>
    <s v="Charbon de bois"/>
    <n v="0"/>
    <n v="0"/>
    <n v="0"/>
    <n v="0"/>
    <n v="0"/>
    <n v="1"/>
    <n v="0"/>
    <s v="charbon"/>
    <s v="Charbon de bois"/>
    <s v="En espèces (Gourde)"/>
    <n v="1"/>
    <n v="0"/>
    <n v="0"/>
    <n v="0"/>
    <n v="0"/>
    <n v="0"/>
    <n v="0"/>
    <n v="0"/>
    <n v="0"/>
    <n v="0"/>
    <s v=""/>
    <s v="Non, il n'y a pas eu de variation"/>
    <s v="Moins de 20"/>
  </r>
  <r>
    <x v="0"/>
    <s v="Enquête auprès d'un marchand"/>
    <s v="Femme"/>
    <s v=""/>
    <s v=""/>
    <s v="Détaillant sur une table"/>
    <s v=""/>
    <s v="Nourriture"/>
    <n v="1"/>
    <n v="0"/>
    <n v="0"/>
    <n v="0"/>
    <n v="0"/>
    <n v="0"/>
    <n v="0"/>
    <s v="nourriture"/>
    <s v="Nourriture "/>
    <s v="En espèces (Gourde)"/>
    <n v="1"/>
    <n v="0"/>
    <n v="0"/>
    <n v="0"/>
    <n v="0"/>
    <n v="0"/>
    <n v="0"/>
    <n v="0"/>
    <n v="0"/>
    <n v="0"/>
    <s v=""/>
    <s v="Non, il n'y a pas eu de variation"/>
    <s v="Entre 21 et 60"/>
  </r>
  <r>
    <x v="0"/>
    <s v="Enquête auprès d'un marchand"/>
    <s v="Femme"/>
    <s v=""/>
    <s v=""/>
    <s v="Détaillant sur une table"/>
    <s v=""/>
    <s v="Produits d'hygiène et assainissement Couverture"/>
    <n v="0"/>
    <n v="1"/>
    <n v="1"/>
    <n v="0"/>
    <n v="0"/>
    <n v="0"/>
    <n v="0"/>
    <s v="wash"/>
    <s v="Produits d'hygiène et assainissement"/>
    <s v="En espèces (Gourde)"/>
    <n v="1"/>
    <n v="0"/>
    <n v="0"/>
    <n v="0"/>
    <n v="0"/>
    <n v="0"/>
    <n v="0"/>
    <n v="0"/>
    <n v="0"/>
    <n v="0"/>
    <s v=""/>
    <s v="Non, il n'y a pas eu de variation"/>
    <s v="Moins de 20"/>
  </r>
  <r>
    <x v="0"/>
    <s v="Enquête auprès d'un marchand"/>
    <s v="Femme"/>
    <s v=""/>
    <s v=""/>
    <s v="Détaillant sur une table"/>
    <s v=""/>
    <s v="Nourriture"/>
    <n v="1"/>
    <n v="0"/>
    <n v="0"/>
    <n v="0"/>
    <n v="0"/>
    <n v="0"/>
    <n v="0"/>
    <s v="nourriture"/>
    <s v="Nourriture "/>
    <s v="En espèces (Gourde)"/>
    <n v="1"/>
    <n v="0"/>
    <n v="0"/>
    <n v="0"/>
    <n v="0"/>
    <n v="0"/>
    <n v="0"/>
    <n v="0"/>
    <n v="0"/>
    <n v="0"/>
    <s v=""/>
    <s v="Oui, il y a moins de commerçants par rapport au mois passé"/>
    <s v="Entre 21 et 60"/>
  </r>
  <r>
    <x v="0"/>
    <s v="Enquête auprès d'un marchand"/>
    <s v="Femme"/>
    <s v=""/>
    <s v=""/>
    <s v="Détaillant sur une table"/>
    <s v=""/>
    <s v="Produits d'hygiène et assainissement Couverture"/>
    <n v="0"/>
    <n v="1"/>
    <n v="1"/>
    <n v="0"/>
    <n v="0"/>
    <n v="0"/>
    <n v="0"/>
    <s v="wash"/>
    <s v="Produits d'hygiène et assainissement"/>
    <s v="En espèces (Gourde)"/>
    <n v="1"/>
    <n v="0"/>
    <n v="0"/>
    <n v="0"/>
    <n v="0"/>
    <n v="0"/>
    <n v="0"/>
    <n v="0"/>
    <n v="0"/>
    <n v="0"/>
    <s v=""/>
    <s v="Oui, il y a plus de commerçants par rapport au mois passé"/>
    <s v="Moins de 20"/>
  </r>
  <r>
    <x v="0"/>
    <s v="Enquête auprès d'un marchand"/>
    <s v="Femme"/>
    <s v=""/>
    <s v=""/>
    <s v="Détaillant sur une table"/>
    <s v=""/>
    <s v="Nourriture"/>
    <n v="1"/>
    <n v="0"/>
    <n v="0"/>
    <n v="0"/>
    <n v="0"/>
    <n v="0"/>
    <n v="0"/>
    <s v="nourriture"/>
    <s v="Nourriture "/>
    <s v="En espèces (Gourde)"/>
    <n v="1"/>
    <n v="0"/>
    <n v="0"/>
    <n v="0"/>
    <n v="0"/>
    <n v="0"/>
    <n v="0"/>
    <n v="0"/>
    <n v="0"/>
    <n v="0"/>
    <s v=""/>
    <s v="Non, il n'y a pas eu de variation"/>
    <s v="Entre 21 et 60"/>
  </r>
  <r>
    <x v="0"/>
    <s v="Enquête auprès d'un marchand"/>
    <s v="Femme"/>
    <s v=""/>
    <s v=""/>
    <s v="Détaillant mobile"/>
    <s v=""/>
    <s v="Produits d'hygiène et assainissement Couverture"/>
    <n v="0"/>
    <n v="1"/>
    <n v="1"/>
    <n v="0"/>
    <n v="0"/>
    <n v="0"/>
    <n v="0"/>
    <s v="wash"/>
    <s v="Produits d'hygiène et assainissement"/>
    <s v="En espèces (Gourde)"/>
    <n v="1"/>
    <n v="0"/>
    <n v="0"/>
    <n v="0"/>
    <n v="0"/>
    <n v="0"/>
    <n v="0"/>
    <n v="0"/>
    <n v="0"/>
    <n v="0"/>
    <s v=""/>
    <s v="Oui, il y a plus de commerçants par rapport au mois passé"/>
    <s v="Moins de 20"/>
  </r>
  <r>
    <x v="0"/>
    <s v="Enquête auprès d'un marchand"/>
    <s v="Femme"/>
    <s v=""/>
    <s v=""/>
    <s v="Détaillant sur une table"/>
    <s v=""/>
    <s v="Nourriture"/>
    <n v="1"/>
    <n v="0"/>
    <n v="0"/>
    <n v="0"/>
    <n v="0"/>
    <n v="0"/>
    <n v="0"/>
    <s v="nourriture"/>
    <s v="Nourriture "/>
    <s v="En espèces (Gourde)"/>
    <n v="1"/>
    <n v="0"/>
    <n v="0"/>
    <n v="0"/>
    <n v="0"/>
    <n v="0"/>
    <n v="0"/>
    <n v="0"/>
    <n v="0"/>
    <n v="0"/>
    <s v=""/>
    <s v="Non, il n'y a pas eu de variation"/>
    <s v="Entre 21 et 60"/>
  </r>
  <r>
    <x v="0"/>
    <s v="Enquête auprès d'un client (pour l'eau de boisson et la situation sécuritaire)"/>
    <s v="Femme"/>
    <s v=""/>
    <s v=""/>
    <s v=""/>
    <s v=""/>
    <s v=""/>
    <s v=""/>
    <s v=""/>
    <s v=""/>
    <s v=""/>
    <s v=""/>
    <s v=""/>
    <s v=""/>
    <s v=""/>
    <s v=""/>
    <s v=""/>
    <s v=""/>
    <s v=""/>
    <s v=""/>
    <s v=""/>
    <s v=""/>
    <s v=""/>
    <s v=""/>
    <s v=""/>
    <s v=""/>
    <s v=""/>
    <s v=""/>
    <s v=""/>
    <s v=""/>
  </r>
  <r>
    <x v="0"/>
    <s v="Enquête auprès d'un client (pour l'eau de boisson et la situation sécuritaire)"/>
    <s v="Femme"/>
    <s v=""/>
    <s v=""/>
    <s v=""/>
    <s v=""/>
    <s v=""/>
    <s v=""/>
    <s v=""/>
    <s v=""/>
    <s v=""/>
    <s v=""/>
    <s v=""/>
    <s v=""/>
    <s v=""/>
    <s v=""/>
    <s v=""/>
    <s v=""/>
    <s v=""/>
    <s v=""/>
    <s v=""/>
    <s v=""/>
    <s v=""/>
    <s v=""/>
    <s v=""/>
    <s v=""/>
    <s v=""/>
    <s v=""/>
    <s v=""/>
    <s v=""/>
  </r>
  <r>
    <x v="0"/>
    <s v="Enquête auprès d'un client (pour l'eau de boisson et la situation sécuritaire)"/>
    <s v="Homme"/>
    <s v=""/>
    <s v=""/>
    <s v=""/>
    <s v=""/>
    <s v=""/>
    <s v=""/>
    <s v=""/>
    <s v=""/>
    <s v=""/>
    <s v=""/>
    <s v=""/>
    <s v=""/>
    <s v=""/>
    <s v=""/>
    <s v=""/>
    <s v=""/>
    <s v=""/>
    <s v=""/>
    <s v=""/>
    <s v=""/>
    <s v=""/>
    <s v=""/>
    <s v=""/>
    <s v=""/>
    <s v=""/>
    <s v=""/>
    <s v=""/>
    <s v=""/>
  </r>
  <r>
    <x v="0"/>
    <s v="Enquête auprès d'un client (pour l'eau de boisson et la situation sécuritaire)"/>
    <s v="Homme"/>
    <s v=""/>
    <s v=""/>
    <s v=""/>
    <s v=""/>
    <s v=""/>
    <s v=""/>
    <s v=""/>
    <s v=""/>
    <s v=""/>
    <s v=""/>
    <s v=""/>
    <s v=""/>
    <s v=""/>
    <s v=""/>
    <s v=""/>
    <s v=""/>
    <s v=""/>
    <s v=""/>
    <s v=""/>
    <s v=""/>
    <s v=""/>
    <s v=""/>
    <s v=""/>
    <s v=""/>
    <s v=""/>
    <s v=""/>
    <s v=""/>
    <s v=""/>
  </r>
  <r>
    <x v="0"/>
    <s v="Enquête auprès d'un client (pour l'eau de boisson et la situation sécuritaire)"/>
    <s v="Femme"/>
    <s v=""/>
    <s v=""/>
    <s v=""/>
    <s v=""/>
    <s v=""/>
    <s v=""/>
    <s v=""/>
    <s v=""/>
    <s v=""/>
    <s v=""/>
    <s v=""/>
    <s v=""/>
    <s v=""/>
    <s v=""/>
    <s v=""/>
    <s v=""/>
    <s v=""/>
    <s v=""/>
    <s v=""/>
    <s v=""/>
    <s v=""/>
    <s v=""/>
    <s v=""/>
    <s v=""/>
    <s v=""/>
    <s v=""/>
    <s v=""/>
    <s v=""/>
  </r>
  <r>
    <x v="0"/>
    <s v="Enquête auprès d'un marchand"/>
    <s v="Fe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A crédit partiel"/>
    <n v="1"/>
    <n v="0"/>
    <n v="0"/>
    <n v="0"/>
    <n v="1"/>
    <n v="0"/>
    <n v="0"/>
    <n v="0"/>
    <n v="0"/>
    <n v="0"/>
    <s v=""/>
    <s v="Non, il n'y a pas eu de variation"/>
    <s v="Moins de 20"/>
  </r>
  <r>
    <x v="0"/>
    <s v="Enquête auprès d'un marchand"/>
    <s v="Fe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A crédit partiel"/>
    <n v="1"/>
    <n v="0"/>
    <n v="0"/>
    <n v="0"/>
    <n v="1"/>
    <n v="0"/>
    <n v="0"/>
    <n v="0"/>
    <n v="0"/>
    <n v="0"/>
    <s v=""/>
    <s v="Je ne sais pas / Je ne souhaite pas répondre"/>
    <s v="Entre 21 et 60"/>
  </r>
  <r>
    <x v="0"/>
    <s v="Enquête auprès d'un marchand"/>
    <s v="Fe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s v="Oui, il y a plus de commerçants par rapport au mois passé"/>
    <s v="Entre 21 et 60"/>
  </r>
  <r>
    <x v="0"/>
    <s v="Enquête auprès d'un marchand"/>
    <s v="Fe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s v="Oui, il y a plus de commerçants par rapport au mois passé"/>
    <s v="Entre 21 et 60"/>
  </r>
  <r>
    <x v="2"/>
    <m/>
    <m/>
    <m/>
    <m/>
    <m/>
    <m/>
    <m/>
    <m/>
    <m/>
    <m/>
    <m/>
    <m/>
    <m/>
    <m/>
    <m/>
    <m/>
    <m/>
    <m/>
    <m/>
    <m/>
    <m/>
    <m/>
    <m/>
    <m/>
    <m/>
    <m/>
    <m/>
    <m/>
    <m/>
    <m/>
  </r>
</pivotCacheRecords>
</file>

<file path=xl/pivotCache/pivotCacheRecords18.xml><?xml version="1.0" encoding="utf-8"?>
<pivotCacheRecords xmlns="http://schemas.openxmlformats.org/spreadsheetml/2006/main" xmlns:r="http://schemas.openxmlformats.org/officeDocument/2006/relationships" count="265">
  <r>
    <x v="0"/>
    <s v=""/>
    <s v="boutique"/>
    <s v="boutik / kiòs priwe"/>
    <s v="boutique ou kiosque privé"/>
    <s v="Il n'y a pas d'autres options dans ma zone"/>
    <s v=""/>
    <s v="Moins de 15 min au total"/>
    <s v="gros bidon de 5 gallons (18,9 L)"/>
    <s v="5gal"/>
    <s v="bidon ki vo 5 galon (18,9L)"/>
    <s v=""/>
    <s v=""/>
    <s v=""/>
    <s v=""/>
    <s v=""/>
    <n v="25"/>
    <n v="5"/>
    <s v=""/>
    <s v="NA"/>
    <n v="5"/>
    <x v="0"/>
    <s v=""/>
    <s v="Non"/>
    <s v=""/>
    <s v=""/>
    <s v=""/>
    <s v=""/>
    <s v=""/>
    <s v=""/>
    <s v=""/>
    <s v=""/>
    <s v=""/>
    <s v=""/>
    <s v=""/>
    <s v=""/>
    <s v=""/>
    <s v="Non"/>
    <s v=""/>
    <s v=""/>
    <s v=""/>
    <s v=""/>
    <s v=""/>
    <s v=""/>
    <s v=""/>
    <s v=""/>
    <s v=""/>
    <s v=""/>
    <s v=""/>
    <s v=""/>
    <s v=""/>
  </r>
  <r>
    <x v="0"/>
    <s v=""/>
    <s v="boutique"/>
    <s v="boutik / kiòs priwe"/>
    <s v="boutique ou kiosque privé"/>
    <s v="Il n'y a pas d'autres options dans ma zone"/>
    <s v=""/>
    <s v="Moins de 15 min au total"/>
    <s v="gros bidon de 5 gallons (18,9 L)"/>
    <s v="5gal"/>
    <s v="bidon ki vo 5 galon (18,9L)"/>
    <s v=""/>
    <s v=""/>
    <s v=""/>
    <s v=""/>
    <s v=""/>
    <n v="50"/>
    <n v="10"/>
    <s v=""/>
    <s v="NA"/>
    <n v="10"/>
    <x v="0"/>
    <s v=""/>
    <s v="Non"/>
    <s v=""/>
    <s v=""/>
    <s v=""/>
    <s v=""/>
    <s v=""/>
    <s v=""/>
    <s v=""/>
    <s v=""/>
    <s v=""/>
    <s v=""/>
    <s v=""/>
    <s v=""/>
    <s v=""/>
    <s v="Non"/>
    <s v=""/>
    <s v=""/>
    <s v=""/>
    <s v=""/>
    <s v=""/>
    <s v=""/>
    <s v=""/>
    <s v=""/>
    <s v=""/>
    <s v=""/>
    <s v=""/>
    <s v=""/>
    <s v=""/>
  </r>
  <r>
    <x v="0"/>
    <s v=""/>
    <s v="boutique"/>
    <s v="boutik / kiòs priwe"/>
    <s v="boutique ou kiosque privé"/>
    <s v="L'eau est de meilleure qualité"/>
    <s v=""/>
    <s v="Moins de 15 min au total"/>
    <s v="gros bidon de 5 gallons (18,9 L)"/>
    <s v="5gal"/>
    <s v="bidon ki vo 5 galon (18,9L)"/>
    <s v=""/>
    <s v=""/>
    <s v=""/>
    <s v=""/>
    <s v=""/>
    <n v="75"/>
    <n v="15"/>
    <s v=""/>
    <s v="NA"/>
    <n v="15"/>
    <x v="1"/>
    <s v=""/>
    <s v="Non"/>
    <s v=""/>
    <s v=""/>
    <s v=""/>
    <s v=""/>
    <s v=""/>
    <s v=""/>
    <s v=""/>
    <s v=""/>
    <s v=""/>
    <s v=""/>
    <s v=""/>
    <s v=""/>
    <s v=""/>
    <s v="Non"/>
    <s v=""/>
    <s v=""/>
    <s v=""/>
    <s v=""/>
    <s v=""/>
    <s v=""/>
    <s v=""/>
    <s v=""/>
    <s v=""/>
    <s v=""/>
    <s v=""/>
    <s v=""/>
    <s v=""/>
  </r>
  <r>
    <x v="1"/>
    <s v=""/>
    <s v="voisin"/>
    <s v="kay yon vwazen"/>
    <s v="branchement chez un voisin"/>
    <s v="C'est le moins cher"/>
    <s v=""/>
    <s v="Moins de 15 min au total"/>
    <s v="gros bidon de 5 gallons (18,9 L)"/>
    <s v="5gal"/>
    <s v="bidon ki vo 5 galon (18,9L)"/>
    <s v=""/>
    <s v=""/>
    <s v=""/>
    <s v=""/>
    <s v=""/>
    <n v="10"/>
    <n v="2"/>
    <s v=""/>
    <s v="NA"/>
    <n v="2"/>
    <x v="2"/>
    <s v="Oui, parfois"/>
    <s v="Oui"/>
    <s v="Problèmes techniques sur le réseau A cause de la sècheresses"/>
    <n v="0"/>
    <n v="0"/>
    <n v="0"/>
    <n v="1"/>
    <n v="0"/>
    <n v="1"/>
    <n v="0"/>
    <n v="0"/>
    <n v="0"/>
    <n v="0"/>
    <n v="0"/>
    <s v=""/>
    <s v="Non"/>
    <s v=""/>
    <s v=""/>
    <s v=""/>
    <s v=""/>
    <s v=""/>
    <s v=""/>
    <s v=""/>
    <s v=""/>
    <s v=""/>
    <s v=""/>
    <s v=""/>
    <s v=""/>
    <s v=""/>
  </r>
  <r>
    <x v="0"/>
    <s v=""/>
    <s v="boutique"/>
    <s v="boutik / kiòs priwe"/>
    <s v="boutique ou kiosque privé"/>
    <s v="L'eau est de meilleure qualité"/>
    <s v=""/>
    <s v="Moins de 15 min au total"/>
    <s v="gros bidon de 5 gallons (18,9 L)"/>
    <s v="5gal"/>
    <s v="bidon ki vo 5 galon (18,9L)"/>
    <s v=""/>
    <s v=""/>
    <s v=""/>
    <s v=""/>
    <s v=""/>
    <n v="50"/>
    <n v="10"/>
    <s v=""/>
    <s v="NA"/>
    <n v="10"/>
    <x v="1"/>
    <s v=""/>
    <s v="Oui"/>
    <s v="Autre (précisez)"/>
    <n v="0"/>
    <n v="0"/>
    <n v="0"/>
    <n v="0"/>
    <n v="0"/>
    <n v="0"/>
    <n v="0"/>
    <n v="0"/>
    <n v="0"/>
    <n v="1"/>
    <n v="0"/>
    <s v="Problème technique sur le réseau "/>
    <s v="Oui"/>
    <s v="La mort du président et les troubles politiques qui ont suivi"/>
    <n v="0"/>
    <n v="1"/>
    <n v="0"/>
    <s v=""/>
    <s v="Les moyens de transport sont limités"/>
    <n v="0"/>
    <n v="0"/>
    <n v="1"/>
    <n v="0"/>
    <n v="0"/>
    <n v="0"/>
    <s v=""/>
  </r>
  <r>
    <x v="0"/>
    <s v=""/>
    <s v="boutique"/>
    <s v="boutik / kiòs priwe"/>
    <s v="boutique ou kiosque privé"/>
    <s v="L'eau est de meilleure qualité"/>
    <s v=""/>
    <s v="Moins de 15 min au total"/>
    <s v="gros bidon de 5 gallons (18,9 L)"/>
    <s v="5gal"/>
    <s v="bidon ki vo 5 galon (18,9L)"/>
    <s v=""/>
    <s v=""/>
    <s v=""/>
    <s v=""/>
    <s v=""/>
    <n v="50"/>
    <n v="10"/>
    <s v=""/>
    <s v="NA"/>
    <n v="10"/>
    <x v="1"/>
    <s v=""/>
    <s v="Non"/>
    <s v=""/>
    <s v=""/>
    <s v=""/>
    <s v=""/>
    <s v=""/>
    <s v=""/>
    <s v=""/>
    <s v=""/>
    <s v=""/>
    <s v=""/>
    <s v=""/>
    <s v=""/>
    <s v=""/>
    <s v="Non"/>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0"/>
    <s v=""/>
    <s v="boutique"/>
    <s v="boutik / kiòs priwe"/>
    <s v="boutique ou kiosque privé"/>
    <s v="Il n'y a pas d'autres options dans ma zone"/>
    <s v=""/>
    <s v="Moins de 15 min au total"/>
    <s v="gros bidon de 5 gallons (18,9 L)"/>
    <s v="5gal"/>
    <s v="bidon ki vo 5 galon (18,9L)"/>
    <s v=""/>
    <s v=""/>
    <s v=""/>
    <s v=""/>
    <s v=""/>
    <n v="35"/>
    <n v="7"/>
    <s v=""/>
    <s v="NA"/>
    <n v="7"/>
    <x v="1"/>
    <s v=""/>
    <s v="Non"/>
    <s v=""/>
    <s v=""/>
    <s v=""/>
    <s v=""/>
    <s v=""/>
    <s v=""/>
    <s v=""/>
    <s v=""/>
    <s v=""/>
    <s v=""/>
    <s v=""/>
    <s v=""/>
    <s v=""/>
    <s v="Oui"/>
    <s v="La mort du président et les troubles politiques qui ont suivi"/>
    <n v="0"/>
    <n v="1"/>
    <n v="0"/>
    <s v=""/>
    <s v="Les routes que j'utilise pour accéder au marché sont régulièrement bloquées"/>
    <n v="1"/>
    <n v="0"/>
    <n v="0"/>
    <n v="0"/>
    <n v="0"/>
    <n v="0"/>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0"/>
    <s v=""/>
    <s v="boutique"/>
    <s v="boutik / kiòs priwe"/>
    <s v="boutique ou kiosque privé"/>
    <s v="C'est le moins cher"/>
    <s v=""/>
    <s v="Moins de 15 min au total"/>
    <s v="gros bidon de 5 gallons (18,9 L)"/>
    <s v="5gal"/>
    <s v="bidon ki vo 5 galon (18,9L)"/>
    <s v=""/>
    <s v=""/>
    <s v=""/>
    <s v=""/>
    <s v=""/>
    <n v="30"/>
    <n v="6"/>
    <s v=""/>
    <s v="NA"/>
    <n v="6"/>
    <x v="0"/>
    <s v=""/>
    <s v="Oui"/>
    <s v="Problèmes de transport Insécurités dans la commune"/>
    <n v="1"/>
    <n v="1"/>
    <n v="0"/>
    <n v="0"/>
    <n v="0"/>
    <n v="0"/>
    <n v="0"/>
    <n v="0"/>
    <n v="0"/>
    <n v="0"/>
    <n v="0"/>
    <s v=""/>
    <s v="Non"/>
    <s v=""/>
    <s v=""/>
    <s v=""/>
    <s v=""/>
    <s v=""/>
    <s v=""/>
    <s v=""/>
    <s v=""/>
    <s v=""/>
    <s v=""/>
    <s v=""/>
    <s v=""/>
    <s v=""/>
  </r>
  <r>
    <x v="3"/>
    <s v=""/>
    <s v="source"/>
    <s v="tiyo piblik (bòn fontèn, Pi avèk ponp manyèl,...)"/>
    <s v="source aménagée (borne fontaine, pompe, etc.)"/>
    <s v="C'est le moins cher"/>
    <s v=""/>
    <s v="Moins de 15 min au total"/>
    <s v="petit bidon de 1 gallon (3,78 L)"/>
    <s v="1gal"/>
    <s v="bidon ki vo 1 galon (3,78L)"/>
    <s v=""/>
    <s v=""/>
    <s v=""/>
    <s v=""/>
    <s v=""/>
    <n v="10"/>
    <n v="10"/>
    <s v=""/>
    <s v="NA"/>
    <n v="10"/>
    <x v="0"/>
    <s v=""/>
    <s v="Oui"/>
    <s v="Problèmes de transport"/>
    <n v="0"/>
    <n v="1"/>
    <n v="0"/>
    <n v="0"/>
    <n v="0"/>
    <n v="0"/>
    <n v="0"/>
    <n v="0"/>
    <n v="0"/>
    <n v="0"/>
    <n v="0"/>
    <s v=""/>
    <s v="Non"/>
    <s v=""/>
    <s v=""/>
    <s v=""/>
    <s v=""/>
    <s v=""/>
    <s v=""/>
    <s v=""/>
    <s v=""/>
    <s v=""/>
    <s v=""/>
    <s v=""/>
    <s v=""/>
    <s v=""/>
  </r>
  <r>
    <x v="0"/>
    <s v=""/>
    <s v="boutique"/>
    <s v="boutik / kiòs priwe"/>
    <s v="boutique ou kiosque privé"/>
    <s v="C'est le moins cher"/>
    <s v=""/>
    <s v="Entre 15 min et 30 min au total"/>
    <s v="gros bidon de 5 gallons (18,9 L)"/>
    <s v="5gal"/>
    <s v="bidon ki vo 5 galon (18,9L)"/>
    <s v=""/>
    <s v=""/>
    <s v=""/>
    <s v=""/>
    <s v=""/>
    <n v="35"/>
    <n v="7"/>
    <s v=""/>
    <s v="NA"/>
    <n v="7"/>
    <x v="1"/>
    <s v=""/>
    <s v="Oui"/>
    <s v="Insécurités dans la commune Problèmes de transport"/>
    <n v="1"/>
    <n v="1"/>
    <n v="0"/>
    <n v="0"/>
    <n v="0"/>
    <n v="0"/>
    <n v="0"/>
    <n v="0"/>
    <n v="0"/>
    <n v="0"/>
    <n v="0"/>
    <s v=""/>
    <s v="Oui"/>
    <s v="La mort du président et les troubles politiques qui ont suivi"/>
    <n v="0"/>
    <n v="1"/>
    <n v="0"/>
    <s v=""/>
    <s v="Je ne me sens pas en sécurité lorsque j'accède au marché, car j'ai peur d'être pris pour cible ou d'être victime de violences."/>
    <n v="0"/>
    <n v="1"/>
    <n v="0"/>
    <n v="0"/>
    <n v="0"/>
    <n v="0"/>
    <s v=""/>
  </r>
  <r>
    <x v="2"/>
    <s v=""/>
    <s v=""/>
    <s v=""/>
    <s v=""/>
    <s v=""/>
    <s v=""/>
    <s v=""/>
    <s v=""/>
    <s v=""/>
    <s v=""/>
    <s v=""/>
    <s v=""/>
    <s v=""/>
    <s v=""/>
    <s v=""/>
    <s v=""/>
    <s v=""/>
    <s v=""/>
    <s v=""/>
    <s v=""/>
    <x v="3"/>
    <s v=""/>
    <s v=""/>
    <s v=""/>
    <s v=""/>
    <s v=""/>
    <s v=""/>
    <s v=""/>
    <s v=""/>
    <s v=""/>
    <s v=""/>
    <s v=""/>
    <s v=""/>
    <s v=""/>
    <s v=""/>
    <s v=""/>
    <s v=""/>
    <s v=""/>
    <s v=""/>
    <s v=""/>
    <s v=""/>
    <s v=""/>
    <s v=""/>
    <s v=""/>
    <s v=""/>
    <s v=""/>
    <s v=""/>
    <s v=""/>
    <s v=""/>
    <s v=""/>
  </r>
  <r>
    <x v="4"/>
    <s v=""/>
    <s v="riv"/>
    <s v="rivyè / sous ki pa anmenaje"/>
    <s v="branchement privé individuel"/>
    <s v="Il n'y a pas d'autres options dans ma zone"/>
    <s v=""/>
    <s v="Plus d'1h au total"/>
    <s v="gros bidon de 5 gallons (18,9 L)"/>
    <s v="5gal"/>
    <s v="bidon ki vo 5 galon (18,9L)"/>
    <s v=""/>
    <s v=""/>
    <s v=""/>
    <s v=""/>
    <s v=""/>
    <n v="0"/>
    <n v="0"/>
    <s v=""/>
    <s v="NA"/>
    <n v="0"/>
    <x v="2"/>
    <s v="Oui, parfois"/>
    <s v="Je ne sais pas, je ne souhaite pas répondre"/>
    <s v=""/>
    <s v=""/>
    <s v=""/>
    <s v=""/>
    <s v=""/>
    <s v=""/>
    <s v=""/>
    <s v=""/>
    <s v=""/>
    <s v=""/>
    <s v=""/>
    <s v=""/>
    <s v=""/>
    <s v="Non"/>
    <s v=""/>
    <s v=""/>
    <s v=""/>
    <s v=""/>
    <s v=""/>
    <s v=""/>
    <s v=""/>
    <s v=""/>
    <s v=""/>
    <s v=""/>
    <s v=""/>
    <s v=""/>
    <s v=""/>
  </r>
  <r>
    <x v="2"/>
    <s v=""/>
    <s v=""/>
    <s v=""/>
    <s v=""/>
    <s v=""/>
    <s v=""/>
    <s v=""/>
    <s v=""/>
    <s v=""/>
    <s v=""/>
    <s v=""/>
    <s v=""/>
    <s v=""/>
    <s v=""/>
    <s v=""/>
    <s v=""/>
    <s v=""/>
    <s v=""/>
    <s v=""/>
    <s v=""/>
    <x v="3"/>
    <s v=""/>
    <s v=""/>
    <s v=""/>
    <s v=""/>
    <s v=""/>
    <s v=""/>
    <s v=""/>
    <s v=""/>
    <s v=""/>
    <s v=""/>
    <s v=""/>
    <s v=""/>
    <s v=""/>
    <s v=""/>
    <s v=""/>
    <s v=""/>
    <s v=""/>
    <s v=""/>
    <s v=""/>
    <s v=""/>
    <s v=""/>
    <s v=""/>
    <s v=""/>
    <s v=""/>
    <s v=""/>
    <s v=""/>
    <s v=""/>
    <s v=""/>
    <s v=""/>
  </r>
  <r>
    <x v="0"/>
    <s v=""/>
    <s v="boutique"/>
    <s v="boutik / kiòs priwe"/>
    <s v="boutique ou kiosque privé"/>
    <s v="L'eau est de meilleure qualité"/>
    <s v=""/>
    <s v="Entre 15 min et 30 min au total"/>
    <s v="gros bidon de 5 gallons (18,9 L)"/>
    <s v="5gal"/>
    <s v="bidon ki vo 5 galon (18,9L)"/>
    <s v=""/>
    <s v=""/>
    <s v=""/>
    <s v=""/>
    <s v=""/>
    <n v="75"/>
    <n v="15"/>
    <s v=""/>
    <s v="NA"/>
    <n v="15"/>
    <x v="1"/>
    <s v=""/>
    <s v="Oui"/>
    <s v="Problèmes de transport Le marchand d'eau n'est pas venu à temps / Le marchand n'avait plus d'eau Autre (précisez)"/>
    <n v="0"/>
    <n v="1"/>
    <n v="0"/>
    <n v="0"/>
    <n v="0"/>
    <n v="0"/>
    <n v="0"/>
    <n v="0"/>
    <n v="1"/>
    <n v="1"/>
    <n v="0"/>
    <s v="A cause de la rareté de gaz, le transport est difficile. Ce qui fait que, certaines fois, les camions n'arrivent pas là où je suis. "/>
    <s v="Non"/>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Oui"/>
    <s v="Autre"/>
    <n v="0"/>
    <n v="0"/>
    <n v="1"/>
    <s v="Parce qu'il n'y a pas de gaz"/>
    <s v="Les moyens de transport sont limités Autre"/>
    <n v="0"/>
    <n v="0"/>
    <n v="1"/>
    <n v="0"/>
    <n v="1"/>
    <n v="0"/>
    <s v="Il n'y a pas de gaz. Le transport devient plus difficile et plus cher"/>
  </r>
  <r>
    <x v="2"/>
    <s v=""/>
    <s v=""/>
    <s v=""/>
    <s v=""/>
    <s v=""/>
    <s v=""/>
    <s v=""/>
    <s v=""/>
    <s v=""/>
    <s v=""/>
    <s v=""/>
    <s v=""/>
    <s v=""/>
    <s v=""/>
    <s v=""/>
    <s v=""/>
    <s v=""/>
    <s v=""/>
    <s v=""/>
    <s v=""/>
    <x v="3"/>
    <s v=""/>
    <s v=""/>
    <s v=""/>
    <s v=""/>
    <s v=""/>
    <s v=""/>
    <s v=""/>
    <s v=""/>
    <s v=""/>
    <s v=""/>
    <s v=""/>
    <s v=""/>
    <s v=""/>
    <s v=""/>
    <s v=""/>
    <s v=""/>
    <s v=""/>
    <s v=""/>
    <s v=""/>
    <s v=""/>
    <s v=""/>
    <s v=""/>
    <s v=""/>
    <s v=""/>
    <s v=""/>
    <s v=""/>
    <s v=""/>
    <s v=""/>
    <s v=""/>
  </r>
  <r>
    <x v="0"/>
    <s v=""/>
    <s v="boutique"/>
    <s v="boutik / kiòs priwe"/>
    <s v="boutique ou kiosque privé"/>
    <s v="L'eau est de meilleure qualité"/>
    <s v=""/>
    <s v="Entre 30 min et 1h au total"/>
    <s v="gros bidon de 5 gallons (18,9 L)"/>
    <s v="5gal"/>
    <s v="bidon ki vo 5 galon (18,9L)"/>
    <s v=""/>
    <s v=""/>
    <s v=""/>
    <s v=""/>
    <s v=""/>
    <n v="50"/>
    <n v="10"/>
    <s v=""/>
    <s v="NA"/>
    <n v="10"/>
    <x v="1"/>
    <s v=""/>
    <s v="Oui"/>
    <s v="Problèmes de transport Autre (précisez)"/>
    <n v="0"/>
    <n v="1"/>
    <n v="0"/>
    <n v="0"/>
    <n v="0"/>
    <n v="0"/>
    <n v="0"/>
    <n v="0"/>
    <n v="0"/>
    <n v="1"/>
    <n v="0"/>
    <s v="Pas d'essence"/>
    <s v="Oui"/>
    <s v="L'augmentation des affrontements dans le bas de Port-au-Prince La mort du président et les troubles politiques qui ont suivi Autre"/>
    <n v="1"/>
    <n v="1"/>
    <n v="1"/>
    <s v="Il n'y a pas de gaz"/>
    <s v="Les moyens de transport sont limités Autre"/>
    <n v="0"/>
    <n v="0"/>
    <n v="1"/>
    <n v="0"/>
    <n v="1"/>
    <n v="0"/>
    <s v="Il n'y a pas d'essence, rien ne fonctionne"/>
  </r>
  <r>
    <x v="2"/>
    <s v=""/>
    <s v=""/>
    <s v=""/>
    <s v=""/>
    <s v=""/>
    <s v=""/>
    <s v=""/>
    <s v=""/>
    <s v=""/>
    <s v=""/>
    <s v=""/>
    <s v=""/>
    <s v=""/>
    <s v=""/>
    <s v=""/>
    <s v=""/>
    <s v=""/>
    <s v=""/>
    <s v=""/>
    <s v=""/>
    <x v="3"/>
    <s v=""/>
    <s v=""/>
    <s v=""/>
    <s v=""/>
    <s v=""/>
    <s v=""/>
    <s v=""/>
    <s v=""/>
    <s v=""/>
    <s v=""/>
    <s v=""/>
    <s v=""/>
    <s v=""/>
    <s v=""/>
    <s v=""/>
    <s v=""/>
    <s v=""/>
    <s v=""/>
    <s v=""/>
    <s v=""/>
    <s v=""/>
    <s v=""/>
    <s v=""/>
    <s v=""/>
    <s v=""/>
    <s v=""/>
    <s v=""/>
    <s v=""/>
    <s v=""/>
  </r>
  <r>
    <x v="0"/>
    <s v=""/>
    <s v="boutique"/>
    <s v="boutik / kiòs priwe"/>
    <s v="boutique ou kiosque privé"/>
    <s v="L'eau est de meilleure qualité"/>
    <s v=""/>
    <s v="Entre 15 min et 30 min au total"/>
    <s v="gros bidon de 5 gallons (18,9 L)"/>
    <s v="5gal"/>
    <s v="bidon ki vo 5 galon (18,9L)"/>
    <s v=""/>
    <s v=""/>
    <s v=""/>
    <s v=""/>
    <s v=""/>
    <n v="50"/>
    <n v="10"/>
    <s v=""/>
    <s v="NA"/>
    <n v="10"/>
    <x v="1"/>
    <s v=""/>
    <s v="Je ne sais pas, je ne souhaite pas répondre"/>
    <s v=""/>
    <s v=""/>
    <s v=""/>
    <s v=""/>
    <s v=""/>
    <s v=""/>
    <s v=""/>
    <s v=""/>
    <s v=""/>
    <s v=""/>
    <s v=""/>
    <s v=""/>
    <s v=""/>
    <s v="Non"/>
    <s v=""/>
    <s v=""/>
    <s v=""/>
    <s v=""/>
    <s v=""/>
    <s v=""/>
    <s v=""/>
    <s v=""/>
    <s v=""/>
    <s v=""/>
    <s v=""/>
    <s v=""/>
    <s v=""/>
  </r>
  <r>
    <x v="0"/>
    <s v=""/>
    <s v="boutique"/>
    <s v="boutik / kiòs priwe"/>
    <s v="boutique ou kiosque privé"/>
    <s v="L'eau est de meilleure qualité"/>
    <s v=""/>
    <s v="Entre 15 min et 30 min au total"/>
    <s v="gros bidon de 5 gallons (18,9 L)"/>
    <s v="5gal"/>
    <s v="bidon ki vo 5 galon (18,9L)"/>
    <s v=""/>
    <s v=""/>
    <s v=""/>
    <s v=""/>
    <s v=""/>
    <n v="50"/>
    <n v="10"/>
    <s v=""/>
    <s v="NA"/>
    <n v="10"/>
    <x v="1"/>
    <s v=""/>
    <s v="Oui"/>
    <s v="Problèmes de transport A cause de la sècheresses Autre (précisez)"/>
    <n v="0"/>
    <n v="1"/>
    <n v="0"/>
    <n v="1"/>
    <n v="0"/>
    <n v="0"/>
    <n v="0"/>
    <n v="0"/>
    <n v="0"/>
    <n v="1"/>
    <n v="0"/>
    <s v="Il n'y a pas de gaz pour pouvoir transporter de l'eau (voiture)"/>
    <s v="Non"/>
    <s v=""/>
    <s v=""/>
    <s v=""/>
    <s v=""/>
    <s v=""/>
    <s v=""/>
    <s v=""/>
    <s v=""/>
    <s v=""/>
    <s v=""/>
    <s v=""/>
    <s v=""/>
    <s v=""/>
  </r>
  <r>
    <x v="2"/>
    <s v=""/>
    <s v=""/>
    <s v=""/>
    <s v=""/>
    <s v=""/>
    <s v=""/>
    <s v=""/>
    <s v=""/>
    <s v=""/>
    <s v=""/>
    <s v=""/>
    <s v=""/>
    <s v=""/>
    <s v=""/>
    <s v=""/>
    <s v=""/>
    <s v=""/>
    <s v=""/>
    <s v=""/>
    <s v=""/>
    <x v="3"/>
    <s v=""/>
    <s v=""/>
    <s v=""/>
    <s v=""/>
    <s v=""/>
    <s v=""/>
    <s v=""/>
    <s v=""/>
    <s v=""/>
    <s v=""/>
    <s v=""/>
    <s v=""/>
    <s v=""/>
    <s v=""/>
    <s v=""/>
    <s v=""/>
    <s v=""/>
    <s v=""/>
    <s v=""/>
    <s v=""/>
    <s v=""/>
    <s v=""/>
    <s v=""/>
    <s v=""/>
    <s v=""/>
    <s v=""/>
    <s v=""/>
    <s v=""/>
    <s v=""/>
  </r>
  <r>
    <x v="0"/>
    <s v=""/>
    <s v="boutique"/>
    <s v="boutik / kiòs priwe"/>
    <s v="boutique ou kiosque privé"/>
    <s v="L'eau est de meilleure qualité"/>
    <s v=""/>
    <s v="Entre 15 min et 30 min au total"/>
    <s v="gros bidon de 5 gallons (18,9 L)"/>
    <s v="5gal"/>
    <s v="bidon ki vo 5 galon (18,9L)"/>
    <s v=""/>
    <s v=""/>
    <s v=""/>
    <s v=""/>
    <s v=""/>
    <n v="50"/>
    <n v="10"/>
    <s v=""/>
    <s v="NA"/>
    <n v="10"/>
    <x v="1"/>
    <s v=""/>
    <s v="Je ne sais pas, je ne souhaite pas répondre"/>
    <s v=""/>
    <s v=""/>
    <s v=""/>
    <s v=""/>
    <s v=""/>
    <s v=""/>
    <s v=""/>
    <s v=""/>
    <s v=""/>
    <s v=""/>
    <s v=""/>
    <s v=""/>
    <s v=""/>
    <s v="Oui"/>
    <s v="Autre"/>
    <n v="0"/>
    <n v="0"/>
    <n v="1"/>
    <s v="Il n'y a pas de gaz et les produits sont trop chers"/>
    <s v="Les moyens de transport sont limités"/>
    <n v="0"/>
    <n v="0"/>
    <n v="1"/>
    <n v="0"/>
    <n v="0"/>
    <n v="0"/>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4"/>
    <s v=""/>
    <s v="riv"/>
    <s v="rivyè / sous ki pa anmenaje"/>
    <s v="branchement privé individuel"/>
    <s v="Il n'y a pas d'autres options dans ma zone"/>
    <s v=""/>
    <s v="Moins de 15 min au total"/>
    <s v="petit bidon de 1 gallon (3,78 L)"/>
    <s v="1gal"/>
    <s v="bidon ki vo 1 galon (3,78L)"/>
    <s v=""/>
    <s v=""/>
    <s v=""/>
    <s v=""/>
    <s v=""/>
    <n v="0"/>
    <n v="0"/>
    <s v=""/>
    <s v="NA"/>
    <n v="0"/>
    <x v="2"/>
    <s v="Non, jamais."/>
    <s v="Non"/>
    <s v=""/>
    <s v=""/>
    <s v=""/>
    <s v=""/>
    <s v=""/>
    <s v=""/>
    <s v=""/>
    <s v=""/>
    <s v=""/>
    <s v=""/>
    <s v=""/>
    <s v=""/>
    <s v=""/>
    <s v="Non"/>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0"/>
    <s v=""/>
    <s v="boutique"/>
    <s v="boutik / kiòs priwe"/>
    <s v="boutique ou kiosque privé"/>
    <s v="L'eau est de meilleure qualité"/>
    <s v=""/>
    <s v="Plus d'1h au total"/>
    <s v="gros bidon de 5 gallons (18,9 L)"/>
    <s v="5gal"/>
    <s v="bidon ki vo 5 galon (18,9L)"/>
    <s v=""/>
    <s v=""/>
    <s v=""/>
    <s v=""/>
    <s v=""/>
    <n v="50"/>
    <n v="10"/>
    <s v=""/>
    <s v="NA"/>
    <n v="10"/>
    <x v="1"/>
    <s v=""/>
    <s v="Non"/>
    <s v=""/>
    <s v=""/>
    <s v=""/>
    <s v=""/>
    <s v=""/>
    <s v=""/>
    <s v=""/>
    <s v=""/>
    <s v=""/>
    <s v=""/>
    <s v=""/>
    <s v=""/>
    <s v=""/>
    <s v="Non"/>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3"/>
    <s v=""/>
    <s v="source"/>
    <s v="tiyo piblik (bòn fontèn, Pi avèk ponp manyèl,...)"/>
    <s v="source aménagée (borne fontaine, pompe, etc.)"/>
    <s v="Il n'y a pas d'autres options dans ma zone"/>
    <s v=""/>
    <s v="Entre 15 min et 30 min au total"/>
    <s v="gros bidon de 5 gallons (18,9 L)"/>
    <s v="5gal"/>
    <s v="bidon ki vo 5 galon (18,9L)"/>
    <s v=""/>
    <s v=""/>
    <s v=""/>
    <s v=""/>
    <s v=""/>
    <n v="0"/>
    <n v="0"/>
    <s v=""/>
    <s v="NA"/>
    <n v="0"/>
    <x v="2"/>
    <s v="Oui, chaque fois"/>
    <s v="Non"/>
    <s v=""/>
    <s v=""/>
    <s v=""/>
    <s v=""/>
    <s v=""/>
    <s v=""/>
    <s v=""/>
    <s v=""/>
    <s v=""/>
    <s v=""/>
    <s v=""/>
    <s v=""/>
    <s v=""/>
    <s v="Non"/>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3"/>
    <s v=""/>
    <s v="source"/>
    <s v="tiyo piblik (bòn fontèn, Pi avèk ponp manyèl,...)"/>
    <s v="source aménagée (borne fontaine, pompe, etc.)"/>
    <s v="Il n'y a pas d'autres options dans ma zone"/>
    <s v=""/>
    <s v="Entre 30 min et 1h au total"/>
    <s v="gros bidon de 5 gallons (18,9 L)"/>
    <s v="5gal"/>
    <s v="bidon ki vo 5 galon (18,9L)"/>
    <s v=""/>
    <s v=""/>
    <s v=""/>
    <s v=""/>
    <s v=""/>
    <n v="0"/>
    <n v="0"/>
    <s v=""/>
    <s v="NA"/>
    <n v="0"/>
    <x v="2"/>
    <s v="Non, jamais."/>
    <s v="Oui"/>
    <s v="A cause de la sècheresses"/>
    <n v="0"/>
    <n v="0"/>
    <n v="0"/>
    <n v="1"/>
    <n v="0"/>
    <n v="0"/>
    <n v="0"/>
    <n v="0"/>
    <n v="0"/>
    <n v="0"/>
    <n v="0"/>
    <s v=""/>
    <s v="Non"/>
    <s v=""/>
    <s v=""/>
    <s v=""/>
    <s v=""/>
    <s v=""/>
    <s v=""/>
    <s v=""/>
    <s v=""/>
    <s v=""/>
    <s v=""/>
    <s v=""/>
    <s v=""/>
    <s v=""/>
  </r>
  <r>
    <x v="3"/>
    <s v=""/>
    <s v="source"/>
    <s v="tiyo piblik (bòn fontèn, Pi avèk ponp manyèl,...)"/>
    <s v="source aménagée (borne fontaine, pompe, etc.)"/>
    <s v="Il n'y a pas d'autres options dans ma zone"/>
    <s v=""/>
    <s v="Entre 30 min et 1h au total"/>
    <s v="gros bidon de 5 gallons (18,9 L)"/>
    <s v="5gal"/>
    <s v="bidon ki vo 5 galon (18,9L)"/>
    <s v=""/>
    <s v=""/>
    <s v=""/>
    <s v=""/>
    <s v=""/>
    <n v="0"/>
    <n v="0"/>
    <s v=""/>
    <s v="NA"/>
    <n v="0"/>
    <x v="2"/>
    <s v="Oui, parfois"/>
    <s v="Oui"/>
    <s v="A cause de la sècheresses"/>
    <n v="0"/>
    <n v="0"/>
    <n v="0"/>
    <n v="1"/>
    <n v="0"/>
    <n v="0"/>
    <n v="0"/>
    <n v="0"/>
    <n v="0"/>
    <n v="0"/>
    <n v="0"/>
    <s v=""/>
    <s v="Non"/>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0"/>
    <s v=""/>
    <s v="boutique"/>
    <s v="boutik / kiòs priwe"/>
    <s v="boutique ou kiosque privé"/>
    <s v="L'eau est de meilleure qualité"/>
    <s v=""/>
    <s v="Entre 15 min et 30 min au total"/>
    <s v="gros bidon de 5 gallons (18,9 L)"/>
    <s v="5gal"/>
    <s v="bidon ki vo 5 galon (18,9L)"/>
    <s v=""/>
    <s v=""/>
    <s v=""/>
    <s v=""/>
    <s v=""/>
    <n v="7"/>
    <n v="1.4"/>
    <s v=""/>
    <s v="NA"/>
    <n v="1.4"/>
    <x v="1"/>
    <s v=""/>
    <s v="Non"/>
    <s v=""/>
    <s v=""/>
    <s v=""/>
    <s v=""/>
    <s v=""/>
    <s v=""/>
    <s v=""/>
    <s v=""/>
    <s v=""/>
    <s v=""/>
    <s v=""/>
    <s v=""/>
    <s v=""/>
    <s v="Oui"/>
    <s v="L'augmentation des affrontements dans le bas de Port-au-Prince"/>
    <n v="1"/>
    <n v="0"/>
    <n v="0"/>
    <s v=""/>
    <s v="Aucun impact sur l'accès physique au marché"/>
    <n v="0"/>
    <n v="0"/>
    <n v="0"/>
    <n v="1"/>
    <n v="0"/>
    <n v="0"/>
    <s v=""/>
  </r>
  <r>
    <x v="0"/>
    <s v=""/>
    <s v="boutique"/>
    <s v="boutik / kiòs priwe"/>
    <s v="boutique ou kiosque privé"/>
    <s v="Il n'y a pas d'autres options dans ma zone"/>
    <s v=""/>
    <s v="Moins de 15 min au total"/>
    <s v="petit bidon de 1 gallon (3,78 L)"/>
    <s v="1gal"/>
    <s v="bidon ki vo 1 galon (3,78L)"/>
    <s v=""/>
    <s v=""/>
    <s v=""/>
    <s v=""/>
    <s v=""/>
    <n v="7"/>
    <n v="7"/>
    <s v=""/>
    <s v="NA"/>
    <n v="7"/>
    <x v="0"/>
    <s v=""/>
    <s v="Oui"/>
    <s v="Insécurités dans la commune Problèmes de transport"/>
    <n v="1"/>
    <n v="1"/>
    <n v="0"/>
    <n v="0"/>
    <n v="0"/>
    <n v="0"/>
    <n v="0"/>
    <n v="0"/>
    <n v="0"/>
    <n v="0"/>
    <n v="0"/>
    <s v=""/>
    <s v="Non"/>
    <s v=""/>
    <s v=""/>
    <s v=""/>
    <s v=""/>
    <s v=""/>
    <s v=""/>
    <s v=""/>
    <s v=""/>
    <s v=""/>
    <s v=""/>
    <s v=""/>
    <s v=""/>
    <s v=""/>
  </r>
  <r>
    <x v="0"/>
    <s v=""/>
    <s v="boutique"/>
    <s v="boutik / kiòs priwe"/>
    <s v="boutique ou kiosque privé"/>
    <s v="Il n'y a pas d'autres options dans ma zone"/>
    <s v=""/>
    <s v="Moins de 15 min au total"/>
    <s v="gros bidon de 5 gallons (18,9 L)"/>
    <s v="5gal"/>
    <s v="bidon ki vo 5 galon (18,9L)"/>
    <s v=""/>
    <s v=""/>
    <s v=""/>
    <s v=""/>
    <s v=""/>
    <n v="7"/>
    <n v="1.4"/>
    <s v=""/>
    <s v="NA"/>
    <n v="1.4"/>
    <x v="0"/>
    <s v=""/>
    <s v="Non"/>
    <s v=""/>
    <s v=""/>
    <s v=""/>
    <s v=""/>
    <s v=""/>
    <s v=""/>
    <s v=""/>
    <s v=""/>
    <s v=""/>
    <s v=""/>
    <s v=""/>
    <s v=""/>
    <s v=""/>
    <s v="Non"/>
    <s v=""/>
    <s v=""/>
    <s v=""/>
    <s v=""/>
    <s v=""/>
    <s v=""/>
    <s v=""/>
    <s v=""/>
    <s v=""/>
    <s v=""/>
    <s v=""/>
    <s v=""/>
    <s v=""/>
  </r>
  <r>
    <x v="0"/>
    <s v=""/>
    <s v="boutique"/>
    <s v="boutik / kiòs priwe"/>
    <s v="boutique ou kiosque privé"/>
    <s v="L'eau est de meilleure qualité"/>
    <s v=""/>
    <s v="Entre 30 min et 1h au total"/>
    <s v="gros bidon de 5 gallons (18,9 L)"/>
    <s v="5gal"/>
    <s v="bidon ki vo 5 galon (18,9L)"/>
    <s v=""/>
    <s v=""/>
    <s v=""/>
    <s v=""/>
    <s v=""/>
    <n v="7"/>
    <n v="1.4"/>
    <s v=""/>
    <s v="NA"/>
    <n v="1.4"/>
    <x v="1"/>
    <s v=""/>
    <s v="Non"/>
    <s v=""/>
    <s v=""/>
    <s v=""/>
    <s v=""/>
    <s v=""/>
    <s v=""/>
    <s v=""/>
    <s v=""/>
    <s v=""/>
    <s v=""/>
    <s v=""/>
    <s v=""/>
    <s v=""/>
    <s v="Non"/>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0"/>
    <s v=""/>
    <s v="boutique"/>
    <s v="boutik / kiòs priwe"/>
    <s v="boutique ou kiosque privé"/>
    <s v="C'est le moins cher"/>
    <s v=""/>
    <s v="Moins de 15 min au total"/>
    <s v="gros bidon de 5 gallons (18,9 L)"/>
    <s v="5gal"/>
    <s v="bidon ki vo 5 galon (18,9L)"/>
    <s v=""/>
    <s v=""/>
    <s v=""/>
    <s v=""/>
    <s v=""/>
    <n v="30"/>
    <n v="6"/>
    <s v=""/>
    <s v="NA"/>
    <n v="6"/>
    <x v="0"/>
    <s v=""/>
    <s v="Oui"/>
    <s v="Insécurités dans la commune"/>
    <n v="1"/>
    <n v="0"/>
    <n v="0"/>
    <n v="0"/>
    <n v="0"/>
    <n v="0"/>
    <n v="0"/>
    <n v="0"/>
    <n v="0"/>
    <n v="0"/>
    <n v="0"/>
    <s v=""/>
    <s v="Oui"/>
    <s v="Autre"/>
    <n v="0"/>
    <n v="0"/>
    <n v="1"/>
    <s v="Probleme de l'insecurite"/>
    <s v="Autre Les routes que j'utilise pour accéder au marché sont régulièrement bloquées"/>
    <n v="1"/>
    <n v="0"/>
    <n v="0"/>
    <n v="0"/>
    <n v="1"/>
    <n v="0"/>
    <s v="Le prix des produits augmente. "/>
  </r>
  <r>
    <x v="3"/>
    <s v=""/>
    <s v="source"/>
    <s v="tiyo piblik (bòn fontèn, Pi avèk ponp manyèl,...)"/>
    <s v="source aménagée (borne fontaine, pompe, etc.)"/>
    <s v="Il n'y a pas d'autres options dans ma zone"/>
    <s v=""/>
    <s v="Moins de 15 min au total"/>
    <s v="Autres (précisez)"/>
    <s v="autre"/>
    <s v="Autres (précisez)"/>
    <s v=""/>
    <s v="Gallon"/>
    <s v="gallon"/>
    <s v="Galon"/>
    <n v="5"/>
    <s v=""/>
    <s v="NA"/>
    <n v="0"/>
    <n v="0"/>
    <n v="0"/>
    <x v="2"/>
    <s v="Oui, parfois"/>
    <s v="Non"/>
    <s v=""/>
    <s v=""/>
    <s v=""/>
    <s v=""/>
    <s v=""/>
    <s v=""/>
    <s v=""/>
    <s v=""/>
    <s v=""/>
    <s v=""/>
    <s v=""/>
    <s v=""/>
    <s v=""/>
    <s v="Non"/>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5"/>
    <s v=""/>
    <s v="kiosque"/>
    <s v="kiòs piblik (DINEPA)"/>
    <s v="kiosque public (DINEPA)"/>
    <s v="Autre"/>
    <s v="Paske li fenk vin nan zon nan yo bay li gratis"/>
    <s v="Moins de 15 min au total"/>
    <s v="gros bidon de 5 gallons (18,9 L)"/>
    <s v="5gal"/>
    <s v="bidon ki vo 5 galon (18,9L)"/>
    <s v=""/>
    <s v=""/>
    <s v=""/>
    <s v=""/>
    <s v=""/>
    <n v="0"/>
    <n v="0"/>
    <s v=""/>
    <s v="NA"/>
    <n v="0"/>
    <x v="1"/>
    <s v=""/>
    <s v="Non"/>
    <s v=""/>
    <s v=""/>
    <s v=""/>
    <s v=""/>
    <s v=""/>
    <s v=""/>
    <s v=""/>
    <s v=""/>
    <s v=""/>
    <s v=""/>
    <s v=""/>
    <s v=""/>
    <s v=""/>
    <s v="Non"/>
    <s v=""/>
    <s v=""/>
    <s v=""/>
    <s v=""/>
    <s v=""/>
    <s v=""/>
    <s v=""/>
    <s v=""/>
    <s v=""/>
    <s v=""/>
    <s v=""/>
    <s v=""/>
    <s v=""/>
  </r>
  <r>
    <x v="6"/>
    <s v="Weter mission (4/10 Bridge)"/>
    <s v="autre"/>
    <s v="lòt"/>
    <s v="Water mission (4/10 Bridge)"/>
    <s v="Il n'y a pas d'autres options dans ma zone"/>
    <s v=""/>
    <s v="Moins de 15 min au total"/>
    <s v="gros bidon de 5 gallons (18,9 L)"/>
    <s v="5gal"/>
    <s v="bidon ki vo 5 galon (18,9L)"/>
    <s v=""/>
    <s v=""/>
    <s v=""/>
    <s v=""/>
    <s v=""/>
    <n v="2"/>
    <n v="0.4"/>
    <s v=""/>
    <s v="NA"/>
    <n v="0.4"/>
    <x v="1"/>
    <s v=""/>
    <s v="Oui"/>
    <s v="Problèmes techniques sur le réseau"/>
    <n v="0"/>
    <n v="0"/>
    <n v="0"/>
    <n v="0"/>
    <n v="0"/>
    <n v="1"/>
    <n v="0"/>
    <n v="0"/>
    <n v="0"/>
    <n v="0"/>
    <n v="0"/>
    <s v=""/>
    <s v="Non"/>
    <s v=""/>
    <s v=""/>
    <s v=""/>
    <s v=""/>
    <s v=""/>
    <s v=""/>
    <s v=""/>
    <s v=""/>
    <s v=""/>
    <s v=""/>
    <s v=""/>
    <s v=""/>
    <s v=""/>
  </r>
  <r>
    <x v="6"/>
    <s v="Weter mission (4/10 Bridge)"/>
    <s v="autre"/>
    <s v="lòt"/>
    <s v="Water mission (4/10 Bridge)"/>
    <s v="L'eau est de meilleure qualité"/>
    <s v=""/>
    <s v="Moins de 15 min au total"/>
    <s v="gros bidon de 5 gallons (18,9 L)"/>
    <s v="5gal"/>
    <s v="bidon ki vo 5 galon (18,9L)"/>
    <s v=""/>
    <s v=""/>
    <s v=""/>
    <s v=""/>
    <s v=""/>
    <n v="2"/>
    <n v="0.4"/>
    <s v=""/>
    <s v="NA"/>
    <n v="0.4"/>
    <x v="1"/>
    <s v=""/>
    <s v="Non"/>
    <s v=""/>
    <s v=""/>
    <s v=""/>
    <s v=""/>
    <s v=""/>
    <s v=""/>
    <s v=""/>
    <s v=""/>
    <s v=""/>
    <s v=""/>
    <s v=""/>
    <s v=""/>
    <s v=""/>
    <s v="Non"/>
    <s v=""/>
    <s v=""/>
    <s v=""/>
    <s v=""/>
    <s v=""/>
    <s v=""/>
    <s v=""/>
    <s v=""/>
    <s v=""/>
    <s v=""/>
    <s v=""/>
    <s v=""/>
    <s v=""/>
  </r>
  <r>
    <x v="6"/>
    <s v="Weter mission (4/10 Bridge)"/>
    <s v="autre"/>
    <s v="lòt"/>
    <s v="Water mission (4/10 Bridge)"/>
    <s v="C'est le moins cher"/>
    <s v=""/>
    <s v="Entre 15 min et 30 min au total"/>
    <s v="gros bidon de 5 gallons (18,9 L)"/>
    <s v="5gal"/>
    <s v="bidon ki vo 5 galon (18,9L)"/>
    <s v=""/>
    <s v=""/>
    <s v=""/>
    <s v=""/>
    <s v=""/>
    <n v="2"/>
    <n v="0.4"/>
    <s v=""/>
    <s v="NA"/>
    <n v="0.4"/>
    <x v="1"/>
    <s v=""/>
    <s v="Non"/>
    <s v=""/>
    <s v=""/>
    <s v=""/>
    <s v=""/>
    <s v=""/>
    <s v=""/>
    <s v=""/>
    <s v=""/>
    <s v=""/>
    <s v=""/>
    <s v=""/>
    <s v=""/>
    <s v=""/>
    <s v="Non"/>
    <s v=""/>
    <s v=""/>
    <s v=""/>
    <s v=""/>
    <s v=""/>
    <s v=""/>
    <s v=""/>
    <s v=""/>
    <s v=""/>
    <s v=""/>
    <s v=""/>
    <s v=""/>
    <s v=""/>
  </r>
  <r>
    <x v="5"/>
    <s v=""/>
    <s v="kiosque"/>
    <s v="kiòs piblik (DINEPA)"/>
    <s v="kiosque public (DINEPA)"/>
    <s v="Autre"/>
    <s v="Gratis"/>
    <s v="Moins de 15 min au total"/>
    <s v="gros bidon de 5 gallons (18,9 L)"/>
    <s v="5gal"/>
    <s v="bidon ki vo 5 galon (18,9L)"/>
    <s v=""/>
    <s v=""/>
    <s v=""/>
    <s v=""/>
    <s v=""/>
    <n v="0"/>
    <n v="0"/>
    <s v=""/>
    <s v="NA"/>
    <n v="0"/>
    <x v="1"/>
    <s v=""/>
    <s v="Oui"/>
    <s v="Je ne sais pas, je ne souhaite pas répondre"/>
    <n v="0"/>
    <n v="0"/>
    <n v="0"/>
    <n v="0"/>
    <n v="0"/>
    <n v="0"/>
    <n v="0"/>
    <n v="0"/>
    <n v="0"/>
    <n v="0"/>
    <n v="1"/>
    <s v=""/>
    <s v="Non"/>
    <s v=""/>
    <s v=""/>
    <s v=""/>
    <s v=""/>
    <s v=""/>
    <s v=""/>
    <s v=""/>
    <s v=""/>
    <s v=""/>
    <s v=""/>
    <s v=""/>
    <s v=""/>
    <s v=""/>
  </r>
  <r>
    <x v="7"/>
    <s v=""/>
    <s v="branchement"/>
    <s v="tiyo lakay mwen"/>
    <s v="branchement privé individuel"/>
    <s v="L'eau est de meilleure qualité"/>
    <s v=""/>
    <s v="Moins de 15 min au total"/>
    <s v="gros bidon de 5 gallons (18,9 L)"/>
    <s v="5gal"/>
    <s v="bidon ki vo 5 galon (18,9L)"/>
    <s v=""/>
    <s v=""/>
    <s v=""/>
    <s v=""/>
    <s v=""/>
    <n v="0"/>
    <n v="0"/>
    <s v=""/>
    <s v="NA"/>
    <n v="0"/>
    <x v="1"/>
    <s v=""/>
    <s v="Oui"/>
    <s v="Je ne sais pas, je ne souhaite pas répondre"/>
    <n v="0"/>
    <n v="0"/>
    <n v="0"/>
    <n v="0"/>
    <n v="0"/>
    <n v="0"/>
    <n v="0"/>
    <n v="0"/>
    <n v="0"/>
    <n v="0"/>
    <n v="1"/>
    <s v=""/>
    <s v="Non"/>
    <s v=""/>
    <s v=""/>
    <s v=""/>
    <s v=""/>
    <s v=""/>
    <s v=""/>
    <s v=""/>
    <s v=""/>
    <s v=""/>
    <s v=""/>
    <s v=""/>
    <s v=""/>
    <s v=""/>
  </r>
  <r>
    <x v="6"/>
    <s v="Weter mission (4/10 Bridge)"/>
    <s v="autre"/>
    <s v="lòt"/>
    <s v="Water mission (4/10 Bridge)"/>
    <s v="C'est le moins cher"/>
    <s v=""/>
    <s v="Moins de 15 min au total"/>
    <s v="gros bidon de 5 gallons (18,9 L)"/>
    <s v="5gal"/>
    <s v="bidon ki vo 5 galon (18,9L)"/>
    <s v=""/>
    <s v=""/>
    <s v=""/>
    <s v=""/>
    <s v=""/>
    <n v="2"/>
    <n v="0.4"/>
    <s v=""/>
    <s v="NA"/>
    <n v="0.4"/>
    <x v="1"/>
    <s v=""/>
    <s v="Non"/>
    <s v=""/>
    <s v=""/>
    <s v=""/>
    <s v=""/>
    <s v=""/>
    <s v=""/>
    <s v=""/>
    <s v=""/>
    <s v=""/>
    <s v=""/>
    <s v=""/>
    <s v=""/>
    <s v=""/>
    <s v="Non"/>
    <s v=""/>
    <s v=""/>
    <s v=""/>
    <s v=""/>
    <s v=""/>
    <s v=""/>
    <s v=""/>
    <s v=""/>
    <s v=""/>
    <s v=""/>
    <s v=""/>
    <s v=""/>
    <s v=""/>
  </r>
  <r>
    <x v="6"/>
    <s v="Weter mission"/>
    <s v="autre"/>
    <s v="lòt"/>
    <s v="Water mission"/>
    <s v="Il n'y a pas d'autres options dans ma zone"/>
    <s v=""/>
    <s v="Entre 15 min et 30 min au total"/>
    <s v="gros bidon de 5 gallons (18,9 L)"/>
    <s v="5gal"/>
    <s v="bidon ki vo 5 galon (18,9L)"/>
    <s v=""/>
    <s v=""/>
    <s v=""/>
    <s v=""/>
    <s v=""/>
    <n v="2"/>
    <n v="0.4"/>
    <s v=""/>
    <s v="NA"/>
    <n v="0.4"/>
    <x v="1"/>
    <s v=""/>
    <s v="Non"/>
    <s v=""/>
    <s v=""/>
    <s v=""/>
    <s v=""/>
    <s v=""/>
    <s v=""/>
    <s v=""/>
    <s v=""/>
    <s v=""/>
    <s v=""/>
    <s v=""/>
    <s v=""/>
    <s v=""/>
    <s v="Non"/>
    <s v=""/>
    <s v=""/>
    <s v=""/>
    <s v=""/>
    <s v=""/>
    <s v=""/>
    <s v=""/>
    <s v=""/>
    <s v=""/>
    <s v=""/>
    <s v=""/>
    <s v=""/>
    <s v=""/>
  </r>
  <r>
    <x v="2"/>
    <s v=""/>
    <s v=""/>
    <s v=""/>
    <s v=""/>
    <s v=""/>
    <s v=""/>
    <s v=""/>
    <s v=""/>
    <s v=""/>
    <s v=""/>
    <s v=""/>
    <s v=""/>
    <s v=""/>
    <s v=""/>
    <s v=""/>
    <s v=""/>
    <s v=""/>
    <s v=""/>
    <s v=""/>
    <s v=""/>
    <x v="3"/>
    <s v=""/>
    <s v=""/>
    <s v=""/>
    <s v=""/>
    <s v=""/>
    <s v=""/>
    <s v=""/>
    <s v=""/>
    <s v=""/>
    <s v=""/>
    <s v=""/>
    <s v=""/>
    <s v=""/>
    <s v=""/>
    <s v=""/>
    <s v=""/>
    <s v=""/>
    <s v=""/>
    <s v=""/>
    <s v=""/>
    <s v=""/>
    <s v=""/>
    <s v=""/>
    <s v=""/>
    <s v=""/>
    <s v=""/>
    <s v=""/>
    <s v=""/>
    <s v=""/>
  </r>
  <r>
    <x v="6"/>
    <s v="Weter mission (4/10 Bridge)"/>
    <s v="autre"/>
    <s v="lòt"/>
    <s v="Water mission (4/10 Bridge)"/>
    <s v="C'est le moins cher"/>
    <s v=""/>
    <s v="Moins de 15 min au total"/>
    <s v="gros bidon de 5 gallons (18,9 L)"/>
    <s v="5gal"/>
    <s v="bidon ki vo 5 galon (18,9L)"/>
    <s v=""/>
    <s v=""/>
    <s v=""/>
    <s v=""/>
    <s v=""/>
    <n v="2"/>
    <n v="0.4"/>
    <s v=""/>
    <s v="NA"/>
    <n v="0.4"/>
    <x v="1"/>
    <s v=""/>
    <s v="Non"/>
    <s v=""/>
    <s v=""/>
    <s v=""/>
    <s v=""/>
    <s v=""/>
    <s v=""/>
    <s v=""/>
    <s v=""/>
    <s v=""/>
    <s v=""/>
    <s v=""/>
    <s v=""/>
    <s v=""/>
    <s v="Non"/>
    <s v=""/>
    <s v=""/>
    <s v=""/>
    <s v=""/>
    <s v=""/>
    <s v=""/>
    <s v=""/>
    <s v=""/>
    <s v=""/>
    <s v=""/>
    <s v=""/>
    <s v=""/>
    <s v=""/>
  </r>
  <r>
    <x v="6"/>
    <s v="Weter mission (4/10 Bridge)"/>
    <s v="autre"/>
    <s v="lòt"/>
    <s v="Water mission (4/10 Bridge)"/>
    <s v="L'eau est de meilleure qualité"/>
    <s v=""/>
    <s v="Entre 15 min et 30 min au total"/>
    <s v="gros bidon de 5 gallons (18,9 L)"/>
    <s v="5gal"/>
    <s v="bidon ki vo 5 galon (18,9L)"/>
    <s v=""/>
    <s v=""/>
    <s v=""/>
    <s v=""/>
    <s v=""/>
    <n v="2"/>
    <n v="0.4"/>
    <s v=""/>
    <s v="NA"/>
    <n v="0.4"/>
    <x v="1"/>
    <s v=""/>
    <s v="Non"/>
    <s v=""/>
    <s v=""/>
    <s v=""/>
    <s v=""/>
    <s v=""/>
    <s v=""/>
    <s v=""/>
    <s v=""/>
    <s v=""/>
    <s v=""/>
    <s v=""/>
    <s v=""/>
    <s v=""/>
    <s v="Non"/>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4"/>
    <s v=""/>
    <s v="riv"/>
    <s v="rivyè / sous ki pa anmenaje"/>
    <s v="branchement privé individuel"/>
    <s v="Il n'y a pas d'autres options dans ma zone"/>
    <s v=""/>
    <s v="Moins de 15 min au total"/>
    <s v="gros bidon de 5 gallons (18,9 L)"/>
    <s v="5gal"/>
    <s v="bidon ki vo 5 galon (18,9L)"/>
    <s v=""/>
    <s v=""/>
    <s v=""/>
    <s v=""/>
    <s v=""/>
    <n v="0"/>
    <n v="0"/>
    <s v=""/>
    <s v="NA"/>
    <n v="0"/>
    <x v="2"/>
    <s v="Oui, parfois"/>
    <s v="Non"/>
    <s v=""/>
    <s v=""/>
    <s v=""/>
    <s v=""/>
    <s v=""/>
    <s v=""/>
    <s v=""/>
    <s v=""/>
    <s v=""/>
    <s v=""/>
    <s v=""/>
    <s v=""/>
    <s v=""/>
    <s v="Non"/>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3"/>
    <s v=""/>
    <s v="source"/>
    <s v="tiyo piblik (bòn fontèn, Pi avèk ponp manyèl,...)"/>
    <s v="source aménagée (borne fontaine, pompe, etc.)"/>
    <s v="Il n'y a pas d'autres options dans ma zone"/>
    <s v=""/>
    <s v="Plus d'1h au total"/>
    <s v="gros bidon de 5 gallons (18,9 L)"/>
    <s v="5gal"/>
    <s v="bidon ki vo 5 galon (18,9L)"/>
    <s v=""/>
    <s v=""/>
    <s v=""/>
    <s v=""/>
    <s v=""/>
    <n v="10"/>
    <n v="2"/>
    <s v=""/>
    <s v="NA"/>
    <n v="2"/>
    <x v="2"/>
    <s v="Oui, chaque fois"/>
    <s v="Oui"/>
    <s v="A cause de la sècheresses"/>
    <n v="0"/>
    <n v="0"/>
    <n v="0"/>
    <n v="1"/>
    <n v="0"/>
    <n v="0"/>
    <n v="0"/>
    <n v="0"/>
    <n v="0"/>
    <n v="0"/>
    <n v="0"/>
    <s v=""/>
    <s v="Oui"/>
    <s v="L'augmentation des affrontements dans le bas de Port-au-Prince"/>
    <n v="1"/>
    <n v="0"/>
    <n v="0"/>
    <s v=""/>
    <s v="Je ne me sens pas en sécurité lorsque j'accède au marché, car j'ai peur d'être pris pour cible ou d'être victime de violences."/>
    <n v="0"/>
    <n v="1"/>
    <n v="0"/>
    <n v="0"/>
    <n v="0"/>
    <n v="0"/>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Oui"/>
    <s v="La mort du président et les troubles politiques qui ont suivi"/>
    <n v="0"/>
    <n v="1"/>
    <n v="0"/>
    <s v=""/>
    <s v="Les routes que j'utilise pour accéder au marché sont régulièrement bloquées"/>
    <n v="1"/>
    <n v="0"/>
    <n v="0"/>
    <n v="0"/>
    <n v="0"/>
    <n v="0"/>
    <s v=""/>
  </r>
  <r>
    <x v="2"/>
    <s v=""/>
    <s v=""/>
    <s v=""/>
    <s v=""/>
    <s v=""/>
    <s v=""/>
    <s v=""/>
    <s v=""/>
    <s v=""/>
    <s v=""/>
    <s v=""/>
    <s v=""/>
    <s v=""/>
    <s v=""/>
    <s v=""/>
    <s v=""/>
    <s v=""/>
    <s v=""/>
    <s v=""/>
    <s v=""/>
    <x v="3"/>
    <s v=""/>
    <s v=""/>
    <s v=""/>
    <s v=""/>
    <s v=""/>
    <s v=""/>
    <s v=""/>
    <s v=""/>
    <s v=""/>
    <s v=""/>
    <s v=""/>
    <s v=""/>
    <s v=""/>
    <s v=""/>
    <s v=""/>
    <s v=""/>
    <s v=""/>
    <s v=""/>
    <s v=""/>
    <s v=""/>
    <s v=""/>
    <s v=""/>
    <s v=""/>
    <s v=""/>
    <s v=""/>
    <s v=""/>
    <s v=""/>
    <s v=""/>
    <s v=""/>
  </r>
  <r>
    <x v="0"/>
    <s v=""/>
    <s v="boutique"/>
    <s v="boutik / kiòs priwe"/>
    <s v="boutique ou kiosque privé"/>
    <s v="L'eau est de meilleure qualité"/>
    <s v=""/>
    <s v="Moins de 15 min au total"/>
    <s v="gros bidon de 5 gallons (18,9 L)"/>
    <s v="5gal"/>
    <s v="bidon ki vo 5 galon (18,9L)"/>
    <s v=""/>
    <s v=""/>
    <s v=""/>
    <s v=""/>
    <s v=""/>
    <n v="30"/>
    <n v="6"/>
    <s v=""/>
    <s v="NA"/>
    <n v="6"/>
    <x v="1"/>
    <s v=""/>
    <s v="Oui"/>
    <s v="Problèmes de transport"/>
    <n v="0"/>
    <n v="1"/>
    <n v="0"/>
    <n v="0"/>
    <n v="0"/>
    <n v="0"/>
    <n v="0"/>
    <n v="0"/>
    <n v="0"/>
    <n v="0"/>
    <n v="0"/>
    <s v=""/>
    <s v="Oui"/>
    <s v="La mort du président et les troubles politiques qui ont suivi"/>
    <n v="0"/>
    <n v="1"/>
    <n v="0"/>
    <s v=""/>
    <s v="Je ne me sens pas en sécurité lorsque j'accède au marché, car j'ai peur d'être pris pour cible ou d'être victime de violences."/>
    <n v="0"/>
    <n v="1"/>
    <n v="0"/>
    <n v="0"/>
    <n v="0"/>
    <n v="0"/>
    <s v=""/>
  </r>
  <r>
    <x v="2"/>
    <s v=""/>
    <s v=""/>
    <s v=""/>
    <s v=""/>
    <s v=""/>
    <s v=""/>
    <s v=""/>
    <s v=""/>
    <s v=""/>
    <s v=""/>
    <s v=""/>
    <s v=""/>
    <s v=""/>
    <s v=""/>
    <s v=""/>
    <s v=""/>
    <s v=""/>
    <s v=""/>
    <s v=""/>
    <s v=""/>
    <x v="3"/>
    <s v=""/>
    <s v=""/>
    <s v=""/>
    <s v=""/>
    <s v=""/>
    <s v=""/>
    <s v=""/>
    <s v=""/>
    <s v=""/>
    <s v=""/>
    <s v=""/>
    <s v=""/>
    <s v=""/>
    <s v=""/>
    <s v=""/>
    <s v=""/>
    <s v=""/>
    <s v=""/>
    <s v=""/>
    <s v=""/>
    <s v=""/>
    <s v=""/>
    <s v=""/>
    <s v=""/>
    <s v=""/>
    <s v=""/>
    <s v=""/>
    <s v=""/>
    <s v=""/>
  </r>
  <r>
    <x v="3"/>
    <s v=""/>
    <s v="source"/>
    <s v="tiyo piblik (bòn fontèn, Pi avèk ponp manyèl,...)"/>
    <s v="source aménagée (borne fontaine, pompe, etc.)"/>
    <s v="Il n'y a pas d'autres options dans ma zone"/>
    <s v=""/>
    <s v="Entre 30 min et 1h au total"/>
    <s v="gros bidon de 5 gallons (18,9 L)"/>
    <s v="5gal"/>
    <s v="bidon ki vo 5 galon (18,9L)"/>
    <s v=""/>
    <s v=""/>
    <s v=""/>
    <s v=""/>
    <s v=""/>
    <n v="10"/>
    <n v="2"/>
    <s v=""/>
    <s v="NA"/>
    <n v="2"/>
    <x v="2"/>
    <s v="Oui, parfois"/>
    <s v="Oui"/>
    <s v="A cause de la sècheresses"/>
    <n v="0"/>
    <n v="0"/>
    <n v="0"/>
    <n v="1"/>
    <n v="0"/>
    <n v="0"/>
    <n v="0"/>
    <n v="0"/>
    <n v="0"/>
    <n v="0"/>
    <n v="0"/>
    <s v=""/>
    <s v="Oui"/>
    <s v="La mort du président et les troubles politiques qui ont suivi"/>
    <n v="0"/>
    <n v="1"/>
    <n v="0"/>
    <s v=""/>
    <s v="Les routes que j'utilise pour accéder au marché sont régulièrement bloquées"/>
    <n v="1"/>
    <n v="0"/>
    <n v="0"/>
    <n v="0"/>
    <n v="0"/>
    <n v="0"/>
    <s v=""/>
  </r>
  <r>
    <x v="2"/>
    <s v=""/>
    <s v=""/>
    <s v=""/>
    <s v=""/>
    <s v=""/>
    <s v=""/>
    <s v=""/>
    <s v=""/>
    <s v=""/>
    <s v=""/>
    <s v=""/>
    <s v=""/>
    <s v=""/>
    <s v=""/>
    <s v=""/>
    <s v=""/>
    <s v=""/>
    <s v=""/>
    <s v=""/>
    <s v=""/>
    <x v="3"/>
    <s v=""/>
    <s v=""/>
    <s v=""/>
    <s v=""/>
    <s v=""/>
    <s v=""/>
    <s v=""/>
    <s v=""/>
    <s v=""/>
    <s v=""/>
    <s v=""/>
    <s v=""/>
    <s v=""/>
    <s v=""/>
    <s v=""/>
    <s v=""/>
    <s v=""/>
    <s v=""/>
    <s v=""/>
    <s v=""/>
    <s v=""/>
    <s v=""/>
    <s v=""/>
    <s v=""/>
    <s v=""/>
    <s v=""/>
    <s v=""/>
    <s v=""/>
    <s v=""/>
  </r>
  <r>
    <x v="3"/>
    <s v=""/>
    <s v="source"/>
    <s v="tiyo piblik (bòn fontèn, Pi avèk ponp manyèl,...)"/>
    <s v="source aménagée (borne fontaine, pompe, etc.)"/>
    <s v="Il n'y a pas d'autres options dans ma zone"/>
    <s v=""/>
    <s v="Entre 30 min et 1h au total"/>
    <s v="gros bidon de 5 gallons (18,9 L)"/>
    <s v="5gal"/>
    <s v="bidon ki vo 5 galon (18,9L)"/>
    <s v=""/>
    <s v=""/>
    <s v=""/>
    <s v=""/>
    <s v=""/>
    <n v="15"/>
    <n v="3"/>
    <s v=""/>
    <s v="NA"/>
    <n v="3"/>
    <x v="2"/>
    <s v="Oui, parfois"/>
    <s v="Oui"/>
    <s v="A cause de la sècheresses"/>
    <n v="0"/>
    <n v="0"/>
    <n v="0"/>
    <n v="1"/>
    <n v="0"/>
    <n v="0"/>
    <n v="0"/>
    <n v="0"/>
    <n v="0"/>
    <n v="0"/>
    <n v="0"/>
    <s v=""/>
    <s v="Oui"/>
    <s v="L'augmentation des affrontements dans le bas de Port-au-Prince"/>
    <n v="1"/>
    <n v="0"/>
    <n v="0"/>
    <s v=""/>
    <s v="Les routes que j'utilise pour accéder au marché sont régulièrement bloquées"/>
    <n v="1"/>
    <n v="0"/>
    <n v="0"/>
    <n v="0"/>
    <n v="0"/>
    <n v="0"/>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3"/>
    <s v=""/>
    <s v="source"/>
    <s v="tiyo piblik (bòn fontèn, Pi avèk ponp manyèl,...)"/>
    <s v="source aménagée (borne fontaine, pompe, etc.)"/>
    <s v="Il n'y a pas d'autres options dans ma zone"/>
    <s v=""/>
    <s v="Entre 15 min et 30 min au total"/>
    <s v="gros bidon de 5 gallons (18,9 L)"/>
    <s v="5gal"/>
    <s v="bidon ki vo 5 galon (18,9L)"/>
    <s v=""/>
    <s v=""/>
    <s v=""/>
    <s v=""/>
    <s v=""/>
    <n v="0"/>
    <n v="0"/>
    <s v=""/>
    <s v="NA"/>
    <n v="0"/>
    <x v="2"/>
    <s v="Oui, parfois"/>
    <s v="Oui"/>
    <s v="A cause de la sècheresses Infrastructures endomagées Problèmes techniques sur le réseau"/>
    <n v="0"/>
    <n v="0"/>
    <n v="0"/>
    <n v="1"/>
    <n v="1"/>
    <n v="1"/>
    <n v="0"/>
    <n v="0"/>
    <n v="0"/>
    <n v="0"/>
    <n v="0"/>
    <s v=""/>
    <s v="Non"/>
    <s v=""/>
    <s v=""/>
    <s v=""/>
    <s v=""/>
    <s v=""/>
    <s v=""/>
    <s v=""/>
    <s v=""/>
    <s v=""/>
    <s v=""/>
    <s v=""/>
    <s v=""/>
    <s v=""/>
  </r>
  <r>
    <x v="2"/>
    <s v=""/>
    <s v=""/>
    <s v=""/>
    <s v=""/>
    <s v=""/>
    <s v=""/>
    <s v=""/>
    <s v=""/>
    <s v=""/>
    <s v=""/>
    <s v=""/>
    <s v=""/>
    <s v=""/>
    <s v=""/>
    <s v=""/>
    <s v=""/>
    <s v=""/>
    <s v=""/>
    <s v=""/>
    <s v=""/>
    <x v="3"/>
    <s v=""/>
    <s v=""/>
    <s v=""/>
    <s v=""/>
    <s v=""/>
    <s v=""/>
    <s v=""/>
    <s v=""/>
    <s v=""/>
    <s v=""/>
    <s v=""/>
    <s v=""/>
    <s v=""/>
    <s v=""/>
    <s v=""/>
    <s v="Non"/>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3"/>
    <s v=""/>
    <s v="source"/>
    <s v="tiyo piblik (bòn fontèn, Pi avèk ponp manyèl,...)"/>
    <s v="source aménagée (borne fontaine, pompe, etc.)"/>
    <s v="Il n'y a pas d'autres options dans ma zone"/>
    <s v=""/>
    <s v="Moins de 15 min au total"/>
    <s v="gros bidon de 5 gallons (18,9 L)"/>
    <s v="5gal"/>
    <s v="bidon ki vo 5 galon (18,9L)"/>
    <s v=""/>
    <s v=""/>
    <s v=""/>
    <s v=""/>
    <s v=""/>
    <n v="0"/>
    <n v="0"/>
    <s v=""/>
    <s v="NA"/>
    <n v="0"/>
    <x v="2"/>
    <s v="Oui, parfois"/>
    <s v="Non"/>
    <s v=""/>
    <s v=""/>
    <s v=""/>
    <s v=""/>
    <s v=""/>
    <s v=""/>
    <s v=""/>
    <s v=""/>
    <s v=""/>
    <s v=""/>
    <s v=""/>
    <s v=""/>
    <s v=""/>
    <s v="Non"/>
    <s v=""/>
    <s v=""/>
    <s v=""/>
    <s v=""/>
    <s v=""/>
    <s v=""/>
    <s v=""/>
    <s v=""/>
    <s v=""/>
    <s v=""/>
    <s v=""/>
    <s v=""/>
    <s v=""/>
  </r>
  <r>
    <x v="2"/>
    <s v=""/>
    <s v=""/>
    <s v=""/>
    <s v=""/>
    <s v=""/>
    <s v=""/>
    <s v=""/>
    <s v=""/>
    <s v=""/>
    <s v=""/>
    <s v=""/>
    <s v=""/>
    <s v=""/>
    <s v=""/>
    <s v=""/>
    <s v=""/>
    <s v=""/>
    <s v=""/>
    <s v=""/>
    <s v=""/>
    <x v="3"/>
    <s v=""/>
    <s v=""/>
    <s v=""/>
    <s v=""/>
    <s v=""/>
    <s v=""/>
    <s v=""/>
    <s v=""/>
    <s v=""/>
    <s v=""/>
    <s v=""/>
    <s v=""/>
    <s v=""/>
    <s v=""/>
    <s v=""/>
    <s v=""/>
    <s v=""/>
    <s v=""/>
    <s v=""/>
    <s v=""/>
    <s v=""/>
    <s v=""/>
    <s v=""/>
    <s v=""/>
    <s v=""/>
    <s v=""/>
    <s v=""/>
    <s v=""/>
    <s v=""/>
  </r>
  <r>
    <x v="4"/>
    <s v=""/>
    <s v="riv"/>
    <s v="rivyè / sous ki pa anmenaje"/>
    <s v="branchement privé individuel"/>
    <s v="Il n'y a pas d'autres options dans ma zone"/>
    <s v=""/>
    <s v="Entre 15 min et 30 min au total"/>
    <s v="gros bidon de 5 gallons (18,9 L)"/>
    <s v="5gal"/>
    <s v="bidon ki vo 5 galon (18,9L)"/>
    <s v=""/>
    <s v=""/>
    <s v=""/>
    <s v=""/>
    <s v=""/>
    <n v="0"/>
    <n v="0"/>
    <s v=""/>
    <s v="NA"/>
    <n v="0"/>
    <x v="2"/>
    <s v="Oui, parfois"/>
    <s v="Non"/>
    <s v=""/>
    <s v=""/>
    <s v=""/>
    <s v=""/>
    <s v=""/>
    <s v=""/>
    <s v=""/>
    <s v=""/>
    <s v=""/>
    <s v=""/>
    <s v=""/>
    <s v=""/>
    <s v=""/>
    <s v="Non"/>
    <s v=""/>
    <s v=""/>
    <s v=""/>
    <s v=""/>
    <s v=""/>
    <s v=""/>
    <s v=""/>
    <s v=""/>
    <s v=""/>
    <s v=""/>
    <s v=""/>
    <s v=""/>
    <s v=""/>
  </r>
  <r>
    <x v="3"/>
    <s v=""/>
    <s v="source"/>
    <s v="tiyo piblik (bòn fontèn, Pi avèk ponp manyèl,...)"/>
    <s v="source aménagée (borne fontaine, pompe, etc.)"/>
    <s v="Il n'y a pas d'autres options dans ma zone"/>
    <s v=""/>
    <s v="Moins de 15 min au total"/>
    <s v="gros bidon de 5 gallons (18,9 L)"/>
    <s v="5gal"/>
    <s v="bidon ki vo 5 galon (18,9L)"/>
    <s v=""/>
    <s v=""/>
    <s v=""/>
    <s v=""/>
    <s v=""/>
    <n v="0"/>
    <n v="0"/>
    <s v=""/>
    <s v="NA"/>
    <n v="0"/>
    <x v="2"/>
    <s v="Oui, parfois"/>
    <s v="Non"/>
    <s v=""/>
    <s v=""/>
    <s v=""/>
    <s v=""/>
    <s v=""/>
    <s v=""/>
    <s v=""/>
    <s v=""/>
    <s v=""/>
    <s v=""/>
    <s v=""/>
    <s v=""/>
    <s v=""/>
    <s v="Non"/>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7"/>
    <s v=""/>
    <s v="branchement"/>
    <s v="tiyo lakay mwen"/>
    <s v="branchement privé individuel"/>
    <s v="Il n'y a pas d'autres options dans ma zone"/>
    <s v=""/>
    <s v="Moins de 15 min au total"/>
    <s v="petit bidon de 1 gallon (3,78 L)"/>
    <s v="1gal"/>
    <s v="bidon ki vo 1 galon (3,78L)"/>
    <s v=""/>
    <s v=""/>
    <s v=""/>
    <s v=""/>
    <s v=""/>
    <n v="0"/>
    <n v="0"/>
    <s v=""/>
    <s v="NA"/>
    <n v="0"/>
    <x v="2"/>
    <s v="Oui, parfois"/>
    <s v="Non"/>
    <s v=""/>
    <s v=""/>
    <s v=""/>
    <s v=""/>
    <s v=""/>
    <s v=""/>
    <s v=""/>
    <s v=""/>
    <s v=""/>
    <s v=""/>
    <s v=""/>
    <s v=""/>
    <s v=""/>
    <s v="Non"/>
    <s v=""/>
    <s v=""/>
    <s v=""/>
    <s v=""/>
    <s v=""/>
    <s v=""/>
    <s v=""/>
    <s v=""/>
    <s v=""/>
    <s v=""/>
    <s v=""/>
    <s v=""/>
    <s v=""/>
  </r>
  <r>
    <x v="7"/>
    <s v=""/>
    <s v="branchement"/>
    <s v="tiyo lakay mwen"/>
    <s v="branchement privé individuel"/>
    <s v="C'est le moins cher"/>
    <s v=""/>
    <s v="Moins de 15 min au total"/>
    <s v="Je ne sais pas parce qu'il s'agit d'un branchement privé"/>
    <s v="jnsp"/>
    <s v="Mwen pa konnen paske li se yon koneksyon prive"/>
    <s v=""/>
    <s v=""/>
    <s v=""/>
    <s v=""/>
    <s v=""/>
    <s v=""/>
    <s v="NA"/>
    <s v=""/>
    <s v="NA"/>
    <s v="NA"/>
    <x v="2"/>
    <s v="Oui, parfois"/>
    <s v="Oui"/>
    <s v="A cause de la sècheresses Infrastructures endomagées Problèmes techniques sur le réseau"/>
    <n v="0"/>
    <n v="0"/>
    <n v="0"/>
    <n v="1"/>
    <n v="1"/>
    <n v="1"/>
    <n v="0"/>
    <n v="0"/>
    <n v="0"/>
    <n v="0"/>
    <n v="0"/>
    <s v=""/>
    <s v="Non"/>
    <s v=""/>
    <s v=""/>
    <s v=""/>
    <s v=""/>
    <s v=""/>
    <s v=""/>
    <s v=""/>
    <s v=""/>
    <s v=""/>
    <s v=""/>
    <s v=""/>
    <s v=""/>
    <s v=""/>
  </r>
  <r>
    <x v="7"/>
    <s v=""/>
    <s v="branchement"/>
    <s v="tiyo lakay mwen"/>
    <s v="branchement privé individuel"/>
    <s v="C'est le plus près / pratique pour moi"/>
    <s v=""/>
    <s v="Moins de 15 min au total"/>
    <s v="Je ne sais pas parce qu'il s'agit d'un branchement privé"/>
    <s v="jnsp"/>
    <s v="Mwen pa konnen paske li se yon koneksyon prive"/>
    <s v=""/>
    <s v=""/>
    <s v=""/>
    <s v=""/>
    <s v=""/>
    <s v=""/>
    <s v="NA"/>
    <s v=""/>
    <s v="NA"/>
    <s v="NA"/>
    <x v="2"/>
    <s v="Oui, parfois"/>
    <s v="Oui"/>
    <s v="A cause de la sècheresses Infrastructures endomagées Problèmes techniques sur le réseau"/>
    <n v="0"/>
    <n v="0"/>
    <n v="0"/>
    <n v="1"/>
    <n v="1"/>
    <n v="1"/>
    <n v="0"/>
    <n v="0"/>
    <n v="0"/>
    <n v="0"/>
    <n v="0"/>
    <s v=""/>
    <s v="Non"/>
    <s v=""/>
    <s v=""/>
    <s v=""/>
    <s v=""/>
    <s v=""/>
    <s v=""/>
    <s v=""/>
    <s v=""/>
    <s v=""/>
    <s v=""/>
    <s v=""/>
    <s v=""/>
    <s v=""/>
  </r>
  <r>
    <x v="4"/>
    <s v=""/>
    <s v="riv"/>
    <s v="rivyè / sous ki pa anmenaje"/>
    <s v="branchement privé individuel"/>
    <s v="Il n'y a pas d'autres options dans ma zone"/>
    <s v=""/>
    <s v="Moins de 15 min au total"/>
    <s v="gros bidon de 5 gallons (18,9 L)"/>
    <s v="5gal"/>
    <s v="bidon ki vo 5 galon (18,9L)"/>
    <s v=""/>
    <s v=""/>
    <s v=""/>
    <s v=""/>
    <s v=""/>
    <n v="0"/>
    <n v="0"/>
    <s v=""/>
    <s v="NA"/>
    <n v="0"/>
    <x v="2"/>
    <s v="Non, jamais."/>
    <s v="Oui"/>
    <s v="A cause de la sècheresses"/>
    <n v="0"/>
    <n v="0"/>
    <n v="0"/>
    <n v="1"/>
    <n v="0"/>
    <n v="0"/>
    <n v="0"/>
    <n v="0"/>
    <n v="0"/>
    <n v="0"/>
    <n v="0"/>
    <s v=""/>
    <s v="Non"/>
    <s v=""/>
    <s v=""/>
    <s v=""/>
    <s v=""/>
    <s v=""/>
    <s v=""/>
    <s v=""/>
    <s v=""/>
    <s v=""/>
    <s v=""/>
    <s v=""/>
    <s v=""/>
    <s v=""/>
  </r>
  <r>
    <x v="3"/>
    <s v=""/>
    <s v="source"/>
    <s v="tiyo piblik (bòn fontèn, Pi avèk ponp manyèl,...)"/>
    <s v="source aménagée (borne fontaine, pompe, etc.)"/>
    <s v="Il n'y a pas d'autres options dans ma zone"/>
    <s v=""/>
    <s v="Moins de 15 min au total"/>
    <s v="gros bidon de 5 gallons (18,9 L)"/>
    <s v="5gal"/>
    <s v="bidon ki vo 5 galon (18,9L)"/>
    <s v=""/>
    <s v=""/>
    <s v=""/>
    <s v=""/>
    <s v=""/>
    <n v="0"/>
    <n v="0"/>
    <s v=""/>
    <s v="NA"/>
    <n v="0"/>
    <x v="2"/>
    <s v="Oui, parfois"/>
    <s v="Oui"/>
    <s v="A cause de la sècheresses Problèmes techniques sur le réseau"/>
    <n v="0"/>
    <n v="0"/>
    <n v="0"/>
    <n v="1"/>
    <n v="0"/>
    <n v="1"/>
    <n v="0"/>
    <n v="0"/>
    <n v="0"/>
    <n v="0"/>
    <n v="0"/>
    <s v=""/>
    <s v="Non"/>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0"/>
    <s v=""/>
    <s v="boutique"/>
    <s v="boutik / kiòs priwe"/>
    <s v="boutique ou kiosque privé"/>
    <s v="L'eau est de meilleure qualité"/>
    <s v=""/>
    <s v="Moins de 15 min au total"/>
    <s v="gros bidon de 5 gallons (18,9 L)"/>
    <s v="5gal"/>
    <s v="bidon ki vo 5 galon (18,9L)"/>
    <s v=""/>
    <s v=""/>
    <s v=""/>
    <s v=""/>
    <s v=""/>
    <n v="25"/>
    <n v="5"/>
    <s v=""/>
    <s v="NA"/>
    <n v="5"/>
    <x v="1"/>
    <s v=""/>
    <s v="Non"/>
    <s v=""/>
    <s v=""/>
    <s v=""/>
    <s v=""/>
    <s v=""/>
    <s v=""/>
    <s v=""/>
    <s v=""/>
    <s v=""/>
    <s v=""/>
    <s v=""/>
    <s v=""/>
    <s v=""/>
    <s v="Oui"/>
    <s v="La mort du président et les troubles politiques qui ont suivi"/>
    <n v="0"/>
    <n v="1"/>
    <n v="0"/>
    <s v=""/>
    <s v="Aucun impact sur l'accès physique au marché"/>
    <n v="0"/>
    <n v="0"/>
    <n v="0"/>
    <n v="1"/>
    <n v="0"/>
    <n v="0"/>
    <s v=""/>
  </r>
  <r>
    <x v="3"/>
    <s v=""/>
    <s v="source"/>
    <s v="tiyo piblik (bòn fontèn, Pi avèk ponp manyèl,...)"/>
    <s v="source aménagée (borne fontaine, pompe, etc.)"/>
    <s v="C'est le moins cher"/>
    <s v=""/>
    <s v="Moins de 15 min au total"/>
    <s v="petit bidon de 1 gallon (3,78 L)"/>
    <s v="1gal"/>
    <s v="bidon ki vo 1 galon (3,78L)"/>
    <s v=""/>
    <s v=""/>
    <s v=""/>
    <s v=""/>
    <s v=""/>
    <n v="0"/>
    <n v="0"/>
    <s v=""/>
    <s v="NA"/>
    <n v="0"/>
    <x v="2"/>
    <s v="Oui, parfois"/>
    <s v="Non"/>
    <s v=""/>
    <s v=""/>
    <s v=""/>
    <s v=""/>
    <s v=""/>
    <s v=""/>
    <s v=""/>
    <s v=""/>
    <s v=""/>
    <s v=""/>
    <s v=""/>
    <s v=""/>
    <s v=""/>
    <s v="Non"/>
    <s v=""/>
    <s v=""/>
    <s v=""/>
    <s v=""/>
    <s v=""/>
    <s v=""/>
    <s v=""/>
    <s v=""/>
    <s v=""/>
    <s v=""/>
    <s v=""/>
    <s v=""/>
    <s v=""/>
  </r>
  <r>
    <x v="0"/>
    <s v=""/>
    <s v="boutique"/>
    <s v="boutik / kiòs priwe"/>
    <s v="boutique ou kiosque privé"/>
    <s v="L'eau est de meilleure qualité"/>
    <s v=""/>
    <s v="Moins de 15 min au total"/>
    <s v="gros bidon de 5 gallons (18,9 L)"/>
    <s v="5gal"/>
    <s v="bidon ki vo 5 galon (18,9L)"/>
    <s v=""/>
    <s v=""/>
    <s v=""/>
    <s v=""/>
    <s v=""/>
    <n v="25"/>
    <n v="5"/>
    <s v=""/>
    <s v="NA"/>
    <n v="5"/>
    <x v="1"/>
    <s v=""/>
    <s v="Non"/>
    <s v=""/>
    <s v=""/>
    <s v=""/>
    <s v=""/>
    <s v=""/>
    <s v=""/>
    <s v=""/>
    <s v=""/>
    <s v=""/>
    <s v=""/>
    <s v=""/>
    <s v=""/>
    <s v=""/>
    <s v="Non"/>
    <s v=""/>
    <s v=""/>
    <s v=""/>
    <s v=""/>
    <s v=""/>
    <s v=""/>
    <s v=""/>
    <s v=""/>
    <s v=""/>
    <s v=""/>
    <s v=""/>
    <s v=""/>
    <s v=""/>
  </r>
  <r>
    <x v="2"/>
    <s v=""/>
    <s v=""/>
    <s v=""/>
    <s v=""/>
    <s v=""/>
    <s v=""/>
    <s v=""/>
    <s v=""/>
    <s v=""/>
    <s v=""/>
    <s v=""/>
    <s v=""/>
    <s v=""/>
    <s v=""/>
    <s v=""/>
    <s v=""/>
    <s v=""/>
    <s v=""/>
    <s v=""/>
    <s v=""/>
    <x v="3"/>
    <s v=""/>
    <s v=""/>
    <s v=""/>
    <s v=""/>
    <s v=""/>
    <s v=""/>
    <s v=""/>
    <s v=""/>
    <s v=""/>
    <s v=""/>
    <s v=""/>
    <s v=""/>
    <s v=""/>
    <s v=""/>
    <s v=""/>
    <s v="Non"/>
    <s v=""/>
    <s v=""/>
    <s v=""/>
    <s v=""/>
    <s v=""/>
    <s v=""/>
    <s v=""/>
    <s v=""/>
    <s v=""/>
    <s v=""/>
    <s v=""/>
    <s v=""/>
    <s v=""/>
  </r>
  <r>
    <x v="3"/>
    <s v=""/>
    <s v="source"/>
    <s v="tiyo piblik (bòn fontèn, Pi avèk ponp manyèl,...)"/>
    <s v="source aménagée (borne fontaine, pompe, etc.)"/>
    <s v="C'est le moins cher"/>
    <s v=""/>
    <s v="Moins de 15 min au total"/>
    <s v="petit bidon de 1 gallon (3,78 L)"/>
    <s v="1gal"/>
    <s v="bidon ki vo 1 galon (3,78L)"/>
    <s v=""/>
    <s v=""/>
    <s v=""/>
    <s v=""/>
    <s v=""/>
    <n v="10"/>
    <n v="10"/>
    <s v=""/>
    <s v="NA"/>
    <n v="10"/>
    <x v="1"/>
    <s v=""/>
    <s v="Non"/>
    <s v=""/>
    <s v=""/>
    <s v=""/>
    <s v=""/>
    <s v=""/>
    <s v=""/>
    <s v=""/>
    <s v=""/>
    <s v=""/>
    <s v=""/>
    <s v=""/>
    <s v=""/>
    <s v=""/>
    <s v="Oui"/>
    <s v="La mort du président et les troubles politiques qui ont suivi"/>
    <n v="0"/>
    <n v="1"/>
    <n v="0"/>
    <s v=""/>
    <s v="Aucun impact sur l'accès physique au marché"/>
    <n v="0"/>
    <n v="0"/>
    <n v="0"/>
    <n v="1"/>
    <n v="0"/>
    <n v="0"/>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1"/>
    <s v=""/>
    <s v="voisin"/>
    <s v="kay yon vwazen"/>
    <s v="branchement chez un voisin"/>
    <s v="C'est le moins cher"/>
    <s v=""/>
    <s v="Moins de 15 min au total"/>
    <s v="gros bidon de 5 gallons (18,9 L)"/>
    <s v="5gal"/>
    <s v="bidon ki vo 5 galon (18,9L)"/>
    <s v=""/>
    <s v=""/>
    <s v=""/>
    <s v=""/>
    <s v=""/>
    <n v="0"/>
    <n v="0"/>
    <s v=""/>
    <s v="NA"/>
    <n v="0"/>
    <x v="2"/>
    <s v="Oui, chaque fois"/>
    <s v="Oui"/>
    <s v="Problèmes techniques sur le réseau"/>
    <n v="0"/>
    <n v="0"/>
    <n v="0"/>
    <n v="0"/>
    <n v="0"/>
    <n v="1"/>
    <n v="0"/>
    <n v="0"/>
    <n v="0"/>
    <n v="0"/>
    <n v="0"/>
    <s v=""/>
    <s v="Non"/>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0"/>
    <s v=""/>
    <s v="boutique"/>
    <s v="boutik / kiòs priwe"/>
    <s v="boutique ou kiosque privé"/>
    <s v="C'est le moins cher"/>
    <s v=""/>
    <s v="Entre 15 min et 30 min au total"/>
    <s v="gros bidon de 5 gallons (18,9 L)"/>
    <s v="5gal"/>
    <s v="bidon ki vo 5 galon (18,9L)"/>
    <s v=""/>
    <s v=""/>
    <s v=""/>
    <s v=""/>
    <s v=""/>
    <n v="25"/>
    <n v="5"/>
    <s v=""/>
    <s v="NA"/>
    <n v="5"/>
    <x v="0"/>
    <s v=""/>
    <s v="Non"/>
    <s v=""/>
    <s v=""/>
    <s v=""/>
    <s v=""/>
    <s v=""/>
    <s v=""/>
    <s v=""/>
    <s v=""/>
    <s v=""/>
    <s v=""/>
    <s v=""/>
    <s v=""/>
    <s v=""/>
    <s v="Oui"/>
    <s v="L'augmentation des affrontements dans le bas de Port-au-Prince"/>
    <n v="1"/>
    <n v="0"/>
    <n v="0"/>
    <s v=""/>
    <s v="Je ne me sens pas en sécurité lorsque j'accède au marché, car j'ai peur d'être pris pour cible ou d'être victime de violences."/>
    <n v="0"/>
    <n v="1"/>
    <n v="0"/>
    <n v="0"/>
    <n v="0"/>
    <n v="0"/>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0"/>
    <s v=""/>
    <s v="boutique"/>
    <s v="boutik / kiòs priwe"/>
    <s v="boutique ou kiosque privé"/>
    <s v="Il n'y a pas d'autres options dans ma zone"/>
    <s v=""/>
    <s v="Moins de 15 min au total"/>
    <s v="gros bidon de 5 gallons (18,9 L)"/>
    <s v="5gal"/>
    <s v="bidon ki vo 5 galon (18,9L)"/>
    <s v=""/>
    <s v=""/>
    <s v=""/>
    <s v=""/>
    <s v=""/>
    <n v="25"/>
    <n v="5"/>
    <s v=""/>
    <s v="NA"/>
    <n v="5"/>
    <x v="1"/>
    <s v=""/>
    <s v="Non"/>
    <s v=""/>
    <s v=""/>
    <s v=""/>
    <s v=""/>
    <s v=""/>
    <s v=""/>
    <s v=""/>
    <s v=""/>
    <s v=""/>
    <s v=""/>
    <s v=""/>
    <s v=""/>
    <s v=""/>
    <s v="Non"/>
    <s v=""/>
    <s v=""/>
    <s v=""/>
    <s v=""/>
    <s v=""/>
    <s v=""/>
    <s v=""/>
    <s v=""/>
    <s v=""/>
    <s v=""/>
    <s v=""/>
    <s v=""/>
    <s v=""/>
  </r>
  <r>
    <x v="0"/>
    <s v=""/>
    <s v="boutique"/>
    <s v="boutik / kiòs priwe"/>
    <s v="boutique ou kiosque privé"/>
    <s v="L'eau est de meilleure qualité"/>
    <s v=""/>
    <s v="Moins de 15 min au total"/>
    <s v="petit bidon de 1 gallon (3,78 L)"/>
    <s v="1gal"/>
    <s v="bidon ki vo 1 galon (3,78L)"/>
    <s v=""/>
    <s v=""/>
    <s v=""/>
    <s v=""/>
    <s v=""/>
    <n v="30"/>
    <n v="30"/>
    <s v=""/>
    <s v="NA"/>
    <n v="30"/>
    <x v="1"/>
    <s v=""/>
    <s v="Oui"/>
    <s v="Insécurités dans la commune Le marchand d'eau n'est pas venu à temps / Le marchand n'avait plus d'eau"/>
    <n v="1"/>
    <n v="0"/>
    <n v="0"/>
    <n v="0"/>
    <n v="0"/>
    <n v="0"/>
    <n v="0"/>
    <n v="0"/>
    <n v="1"/>
    <n v="0"/>
    <n v="0"/>
    <s v=""/>
    <s v="Non"/>
    <s v=""/>
    <s v=""/>
    <s v=""/>
    <s v=""/>
    <s v=""/>
    <s v=""/>
    <s v=""/>
    <s v=""/>
    <s v=""/>
    <s v=""/>
    <s v=""/>
    <s v=""/>
    <s v=""/>
  </r>
  <r>
    <x v="0"/>
    <s v=""/>
    <s v="boutique"/>
    <s v="boutik / kiòs priwe"/>
    <s v="boutique ou kiosque privé"/>
    <s v="Autre"/>
    <s v="Se la ki pi pre"/>
    <s v="Entre 15 min et 30 min au total"/>
    <s v="gros bidon de 5 gallons (18,9 L)"/>
    <s v="5gal"/>
    <s v="bidon ki vo 5 galon (18,9L)"/>
    <s v=""/>
    <s v=""/>
    <s v=""/>
    <s v=""/>
    <s v=""/>
    <n v="30"/>
    <n v="6"/>
    <s v=""/>
    <s v="NA"/>
    <n v="6"/>
    <x v="1"/>
    <s v=""/>
    <s v="Non"/>
    <s v=""/>
    <s v=""/>
    <s v=""/>
    <s v=""/>
    <s v=""/>
    <s v=""/>
    <s v=""/>
    <s v=""/>
    <s v=""/>
    <s v=""/>
    <s v=""/>
    <s v=""/>
    <s v=""/>
    <s v="Non"/>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5"/>
    <s v=""/>
    <s v="kiosque"/>
    <s v="kiòs piblik (DINEPA)"/>
    <s v="kiosque public (DINEPA)"/>
    <s v="C'est le moins cher"/>
    <s v=""/>
    <s v="Moins de 15 min au total"/>
    <s v="petit bidon de 1 gallon (3,78 L)"/>
    <s v="1gal"/>
    <s v="bidon ki vo 1 galon (3,78L)"/>
    <s v=""/>
    <s v=""/>
    <s v=""/>
    <s v=""/>
    <s v=""/>
    <n v="50"/>
    <n v="50"/>
    <s v=""/>
    <s v="NA"/>
    <n v="50"/>
    <x v="1"/>
    <s v=""/>
    <s v="Oui"/>
    <s v="Problèmes de transport A cause de la sècheresses"/>
    <n v="0"/>
    <n v="1"/>
    <n v="0"/>
    <n v="1"/>
    <n v="0"/>
    <n v="0"/>
    <n v="0"/>
    <n v="0"/>
    <n v="0"/>
    <n v="0"/>
    <n v="0"/>
    <s v=""/>
    <s v="Oui"/>
    <s v="La mort du président et les troubles politiques qui ont suivi"/>
    <n v="0"/>
    <n v="1"/>
    <n v="0"/>
    <s v=""/>
    <s v="Les routes que j'utilise pour accéder au marché sont régulièrement bloquées Je ne me sens pas en sécurité lorsque j'accède au marché, car j'ai peur d'être pris pour cible ou d'être victime de violences."/>
    <n v="1"/>
    <n v="1"/>
    <n v="0"/>
    <n v="0"/>
    <n v="0"/>
    <n v="0"/>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Oui"/>
    <s v="L'augmentation des affrontements dans le bas de Port-au-Prince"/>
    <n v="1"/>
    <n v="0"/>
    <n v="0"/>
    <s v=""/>
    <s v="Les moyens de transport sont limités Je ne me sens pas en sécurité lorsque j'accède au marché, car j'ai peur d'être pris pour cible ou d'être victime de violences."/>
    <n v="0"/>
    <n v="1"/>
    <n v="1"/>
    <n v="0"/>
    <n v="0"/>
    <n v="0"/>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Oui"/>
    <s v="La mort du président et les troubles politiques qui ont suivi"/>
    <n v="0"/>
    <n v="1"/>
    <n v="0"/>
    <s v=""/>
    <s v="Je ne me sens pas en sécurité lorsque j'accède au marché, car j'ai peur d'être pris pour cible ou d'être victime de violences. Les moyens de transport sont limités"/>
    <n v="0"/>
    <n v="1"/>
    <n v="1"/>
    <n v="0"/>
    <n v="0"/>
    <n v="0"/>
    <s v=""/>
  </r>
  <r>
    <x v="7"/>
    <s v=""/>
    <s v="branchement"/>
    <s v="tiyo lakay mwen"/>
    <s v="branchement privé individuel"/>
    <s v="Autre"/>
    <s v="Tiyo a tou nan lakou a, mwen selman plen vèso nan kay la"/>
    <s v="Entre 30 min et 1h au total"/>
    <s v="gros bidon de 5 gallons (18,9 L)"/>
    <s v="5gal"/>
    <s v="bidon ki vo 5 galon (18,9L)"/>
    <s v=""/>
    <s v=""/>
    <s v=""/>
    <s v=""/>
    <s v=""/>
    <n v="60"/>
    <n v="12"/>
    <s v=""/>
    <s v="NA"/>
    <n v="12"/>
    <x v="0"/>
    <s v=""/>
    <s v="Oui"/>
    <s v="A cause de la sècheresses"/>
    <n v="0"/>
    <n v="0"/>
    <n v="0"/>
    <n v="1"/>
    <n v="0"/>
    <n v="0"/>
    <n v="0"/>
    <n v="0"/>
    <n v="0"/>
    <n v="0"/>
    <n v="0"/>
    <s v=""/>
    <s v="Non"/>
    <s v=""/>
    <s v=""/>
    <s v=""/>
    <s v=""/>
    <s v=""/>
    <s v=""/>
    <s v=""/>
    <s v=""/>
    <s v=""/>
    <s v=""/>
    <s v=""/>
    <s v=""/>
    <s v=""/>
  </r>
  <r>
    <x v="2"/>
    <s v=""/>
    <s v=""/>
    <s v=""/>
    <s v=""/>
    <s v=""/>
    <s v=""/>
    <s v=""/>
    <s v=""/>
    <s v=""/>
    <s v=""/>
    <s v=""/>
    <s v=""/>
    <s v=""/>
    <s v=""/>
    <s v=""/>
    <s v=""/>
    <s v=""/>
    <s v=""/>
    <s v=""/>
    <s v=""/>
    <x v="3"/>
    <s v=""/>
    <s v=""/>
    <s v=""/>
    <s v=""/>
    <s v=""/>
    <s v=""/>
    <s v=""/>
    <s v=""/>
    <s v=""/>
    <s v=""/>
    <s v=""/>
    <s v=""/>
    <s v=""/>
    <s v=""/>
    <s v=""/>
    <s v="Oui"/>
    <s v="La mort du président et les troubles politiques qui ont suivi"/>
    <n v="0"/>
    <n v="1"/>
    <n v="0"/>
    <s v=""/>
    <s v="Je ne me sens pas en sécurité lorsque j'accède au marché, car j'ai peur d'être pris pour cible ou d'être victime de violences."/>
    <n v="0"/>
    <n v="1"/>
    <n v="0"/>
    <n v="0"/>
    <n v="0"/>
    <n v="0"/>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0"/>
    <s v=""/>
    <s v="boutique"/>
    <s v="boutik / kiòs priwe"/>
    <s v="boutique ou kiosque privé"/>
    <s v="L'eau est de meilleure qualité"/>
    <s v=""/>
    <s v="Moins de 15 min au total"/>
    <s v="gros bidon de 5 gallons (18,9 L)"/>
    <s v="5gal"/>
    <s v="bidon ki vo 5 galon (18,9L)"/>
    <s v=""/>
    <s v=""/>
    <s v=""/>
    <s v=""/>
    <s v=""/>
    <n v="30"/>
    <n v="6"/>
    <s v=""/>
    <s v="NA"/>
    <n v="6"/>
    <x v="1"/>
    <s v=""/>
    <s v="Non"/>
    <s v=""/>
    <s v=""/>
    <s v=""/>
    <s v=""/>
    <s v=""/>
    <s v=""/>
    <s v=""/>
    <s v=""/>
    <s v=""/>
    <s v=""/>
    <s v=""/>
    <s v=""/>
    <s v=""/>
    <s v="Non"/>
    <s v=""/>
    <s v=""/>
    <s v=""/>
    <s v=""/>
    <s v=""/>
    <s v=""/>
    <s v=""/>
    <s v=""/>
    <s v=""/>
    <s v=""/>
    <s v=""/>
    <s v=""/>
    <s v=""/>
  </r>
  <r>
    <x v="0"/>
    <s v=""/>
    <s v="boutique"/>
    <s v="boutik / kiòs priwe"/>
    <s v="boutique ou kiosque privé"/>
    <s v="L'eau est de meilleure qualité"/>
    <s v=""/>
    <s v="Moins de 15 min au total"/>
    <s v="gros bidon de 5 gallons (18,9 L)"/>
    <s v="5gal"/>
    <s v="bidon ki vo 5 galon (18,9L)"/>
    <s v=""/>
    <s v=""/>
    <s v=""/>
    <s v=""/>
    <s v=""/>
    <n v="35"/>
    <n v="7"/>
    <s v=""/>
    <s v="NA"/>
    <n v="7"/>
    <x v="1"/>
    <s v=""/>
    <s v="Non"/>
    <s v=""/>
    <s v=""/>
    <s v=""/>
    <s v=""/>
    <s v=""/>
    <s v=""/>
    <s v=""/>
    <s v=""/>
    <s v=""/>
    <s v=""/>
    <s v=""/>
    <s v=""/>
    <s v=""/>
    <s v="Non"/>
    <s v=""/>
    <s v=""/>
    <s v=""/>
    <s v=""/>
    <s v=""/>
    <s v=""/>
    <s v=""/>
    <s v=""/>
    <s v=""/>
    <s v=""/>
    <s v=""/>
    <s v=""/>
    <s v=""/>
  </r>
  <r>
    <x v="0"/>
    <s v=""/>
    <s v="boutique"/>
    <s v="boutik / kiòs priwe"/>
    <s v="boutique ou kiosque privé"/>
    <s v="L'eau est de meilleure qualité"/>
    <s v=""/>
    <s v="Entre 15 min et 30 min au total"/>
    <s v="gros bidon de 5 gallons (18,9 L)"/>
    <s v="5gal"/>
    <s v="bidon ki vo 5 galon (18,9L)"/>
    <s v=""/>
    <s v=""/>
    <s v=""/>
    <s v=""/>
    <s v=""/>
    <n v="40"/>
    <n v="8"/>
    <s v=""/>
    <s v="NA"/>
    <n v="8"/>
    <x v="1"/>
    <s v=""/>
    <s v="Non"/>
    <s v=""/>
    <s v=""/>
    <s v=""/>
    <s v=""/>
    <s v=""/>
    <s v=""/>
    <s v=""/>
    <s v=""/>
    <s v=""/>
    <s v=""/>
    <s v=""/>
    <s v=""/>
    <s v=""/>
    <s v="Non"/>
    <s v=""/>
    <s v=""/>
    <s v=""/>
    <s v=""/>
    <s v=""/>
    <s v=""/>
    <s v=""/>
    <s v=""/>
    <s v=""/>
    <s v=""/>
    <s v=""/>
    <s v=""/>
    <s v=""/>
  </r>
  <r>
    <x v="0"/>
    <s v=""/>
    <s v="boutique"/>
    <s v="boutik / kiòs priwe"/>
    <s v="boutique ou kiosque privé"/>
    <s v="L'eau est de meilleure qualité"/>
    <s v=""/>
    <s v="Moins de 15 min au total"/>
    <s v="gros bidon de 5 gallons (18,9 L)"/>
    <s v="5gal"/>
    <s v="bidon ki vo 5 galon (18,9L)"/>
    <s v=""/>
    <s v=""/>
    <s v=""/>
    <s v=""/>
    <s v=""/>
    <n v="30"/>
    <n v="6"/>
    <s v=""/>
    <s v="NA"/>
    <n v="6"/>
    <x v="1"/>
    <s v=""/>
    <s v="Non"/>
    <s v=""/>
    <s v=""/>
    <s v=""/>
    <s v=""/>
    <s v=""/>
    <s v=""/>
    <s v=""/>
    <s v=""/>
    <s v=""/>
    <s v=""/>
    <s v=""/>
    <s v=""/>
    <s v=""/>
    <s v="Non"/>
    <s v=""/>
    <s v=""/>
    <s v=""/>
    <s v=""/>
    <s v=""/>
    <s v=""/>
    <s v=""/>
    <s v=""/>
    <s v=""/>
    <s v=""/>
    <s v=""/>
    <s v=""/>
    <s v=""/>
  </r>
  <r>
    <x v="0"/>
    <s v=""/>
    <s v="boutique"/>
    <s v="boutik / kiòs priwe"/>
    <s v="boutique ou kiosque privé"/>
    <s v="L'eau est de meilleure qualité"/>
    <s v=""/>
    <s v="Moins de 15 min au total"/>
    <s v="gros bidon de 5 gallons (18,9 L)"/>
    <s v="5gal"/>
    <s v="bidon ki vo 5 galon (18,9L)"/>
    <s v=""/>
    <s v=""/>
    <s v=""/>
    <s v=""/>
    <s v=""/>
    <n v="35"/>
    <n v="7"/>
    <s v=""/>
    <s v="NA"/>
    <n v="7"/>
    <x v="1"/>
    <s v=""/>
    <s v="Non"/>
    <s v=""/>
    <s v=""/>
    <s v=""/>
    <s v=""/>
    <s v=""/>
    <s v=""/>
    <s v=""/>
    <s v=""/>
    <s v=""/>
    <s v=""/>
    <s v=""/>
    <s v=""/>
    <s v=""/>
    <s v="Non"/>
    <s v=""/>
    <s v=""/>
    <s v=""/>
    <s v=""/>
    <s v=""/>
    <s v=""/>
    <s v=""/>
    <s v=""/>
    <s v=""/>
    <s v=""/>
    <s v=""/>
    <s v=""/>
    <s v=""/>
  </r>
  <r>
    <x v="2"/>
    <s v=""/>
    <s v=""/>
    <s v=""/>
    <s v=""/>
    <s v=""/>
    <s v=""/>
    <s v=""/>
    <s v=""/>
    <s v=""/>
    <s v=""/>
    <s v=""/>
    <s v=""/>
    <s v=""/>
    <s v=""/>
    <s v=""/>
    <s v=""/>
    <s v=""/>
    <s v=""/>
    <s v=""/>
    <s v=""/>
    <x v="3"/>
    <s v=""/>
    <s v=""/>
    <s v=""/>
    <s v=""/>
    <s v=""/>
    <s v=""/>
    <s v=""/>
    <s v=""/>
    <s v=""/>
    <s v=""/>
    <s v=""/>
    <s v=""/>
    <s v=""/>
    <s v=""/>
    <s v=""/>
    <s v=""/>
    <s v=""/>
    <s v=""/>
    <s v=""/>
    <s v=""/>
    <s v=""/>
    <s v=""/>
    <s v=""/>
    <s v=""/>
    <s v=""/>
    <s v=""/>
    <s v=""/>
    <s v=""/>
    <s v=""/>
  </r>
  <r>
    <x v="3"/>
    <s v=""/>
    <s v="source"/>
    <s v="tiyo piblik (bòn fontèn, Pi avèk ponp manyèl,...)"/>
    <s v="source aménagée (borne fontaine, pompe, etc.)"/>
    <s v="Il n'y a pas d'autres options dans ma zone"/>
    <s v=""/>
    <s v="Plus d'1h au total"/>
    <s v="Je ne sais pas parce qu'il s'agit d'un branchement privé"/>
    <s v="jnsp"/>
    <s v="Mwen pa konnen paske li se yon koneksyon prive"/>
    <s v=""/>
    <s v=""/>
    <s v=""/>
    <s v=""/>
    <s v=""/>
    <s v=""/>
    <s v="NA"/>
    <s v=""/>
    <s v="NA"/>
    <s v="NA"/>
    <x v="0"/>
    <s v=""/>
    <s v="Oui"/>
    <s v="A cause de la sècheresses"/>
    <n v="0"/>
    <n v="0"/>
    <n v="0"/>
    <n v="1"/>
    <n v="0"/>
    <n v="0"/>
    <n v="0"/>
    <n v="0"/>
    <n v="0"/>
    <n v="0"/>
    <n v="0"/>
    <s v=""/>
    <s v="Non"/>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Oui"/>
    <s v="La mort du président et les troubles politiques qui ont suivi"/>
    <n v="0"/>
    <n v="1"/>
    <n v="0"/>
    <s v=""/>
    <s v="Les routes que j'utilise pour accéder au marché sont régulièrement bloquées"/>
    <n v="1"/>
    <n v="0"/>
    <n v="0"/>
    <n v="0"/>
    <n v="0"/>
    <n v="0"/>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0"/>
    <s v=""/>
    <s v="boutique"/>
    <s v="boutik / kiòs priwe"/>
    <s v="boutique ou kiosque privé"/>
    <s v="L'eau est de meilleure qualité"/>
    <s v=""/>
    <s v="Moins de 15 min au total"/>
    <s v="gros bidon de 5 gallons (18,9 L)"/>
    <s v="5gal"/>
    <s v="bidon ki vo 5 galon (18,9L)"/>
    <s v=""/>
    <s v=""/>
    <s v=""/>
    <s v=""/>
    <s v=""/>
    <n v="60"/>
    <n v="12"/>
    <s v=""/>
    <s v="NA"/>
    <n v="12"/>
    <x v="1"/>
    <s v=""/>
    <s v="Non"/>
    <s v=""/>
    <s v=""/>
    <s v=""/>
    <s v=""/>
    <s v=""/>
    <s v=""/>
    <s v=""/>
    <s v=""/>
    <s v=""/>
    <s v=""/>
    <s v=""/>
    <s v=""/>
    <s v=""/>
    <s v="Non"/>
    <s v=""/>
    <s v=""/>
    <s v=""/>
    <s v=""/>
    <s v=""/>
    <s v=""/>
    <s v=""/>
    <s v=""/>
    <s v=""/>
    <s v=""/>
    <s v=""/>
    <s v=""/>
    <s v=""/>
  </r>
  <r>
    <x v="2"/>
    <s v=""/>
    <s v=""/>
    <s v=""/>
    <s v=""/>
    <s v=""/>
    <s v=""/>
    <s v=""/>
    <s v=""/>
    <s v=""/>
    <s v=""/>
    <s v=""/>
    <s v=""/>
    <s v=""/>
    <s v=""/>
    <s v=""/>
    <s v=""/>
    <s v=""/>
    <s v=""/>
    <s v=""/>
    <s v=""/>
    <x v="3"/>
    <s v=""/>
    <s v=""/>
    <s v=""/>
    <s v=""/>
    <s v=""/>
    <s v=""/>
    <s v=""/>
    <s v=""/>
    <s v=""/>
    <s v=""/>
    <s v=""/>
    <s v=""/>
    <s v=""/>
    <s v=""/>
    <s v=""/>
    <s v=""/>
    <s v=""/>
    <s v=""/>
    <s v=""/>
    <s v=""/>
    <s v=""/>
    <s v=""/>
    <s v=""/>
    <s v=""/>
    <s v=""/>
    <s v=""/>
    <s v=""/>
    <s v=""/>
    <s v=""/>
  </r>
  <r>
    <x v="0"/>
    <s v=""/>
    <s v="boutique"/>
    <s v="boutik / kiòs priwe"/>
    <s v="boutique ou kiosque privé"/>
    <s v="Il n'y a pas d'autres options dans ma zone"/>
    <s v=""/>
    <s v="Moins de 15 min au total"/>
    <s v="gros bidon de 5 gallons (18,9 L)"/>
    <s v="5gal"/>
    <s v="bidon ki vo 5 galon (18,9L)"/>
    <s v=""/>
    <s v=""/>
    <s v=""/>
    <s v=""/>
    <s v=""/>
    <n v="65"/>
    <n v="13"/>
    <s v=""/>
    <s v="NA"/>
    <n v="13"/>
    <x v="1"/>
    <s v=""/>
    <s v="Oui"/>
    <s v="Le marchand d'eau n'est pas venu à temps / Le marchand n'avait plus d'eau"/>
    <n v="0"/>
    <n v="0"/>
    <n v="0"/>
    <n v="0"/>
    <n v="0"/>
    <n v="0"/>
    <n v="0"/>
    <n v="0"/>
    <n v="1"/>
    <n v="0"/>
    <n v="0"/>
    <s v=""/>
    <s v="Non"/>
    <s v=""/>
    <s v=""/>
    <s v=""/>
    <s v=""/>
    <s v=""/>
    <s v=""/>
    <s v=""/>
    <s v=""/>
    <s v=""/>
    <s v=""/>
    <s v=""/>
    <s v=""/>
    <s v=""/>
  </r>
  <r>
    <x v="0"/>
    <s v=""/>
    <s v="boutique"/>
    <s v="boutik / kiòs priwe"/>
    <s v="boutique ou kiosque privé"/>
    <s v="L'eau est de meilleure qualité"/>
    <s v=""/>
    <s v="Moins de 15 min au total"/>
    <s v="gros bidon de 5 gallons (18,9 L)"/>
    <s v="5gal"/>
    <s v="bidon ki vo 5 galon (18,9L)"/>
    <s v=""/>
    <s v=""/>
    <s v=""/>
    <s v=""/>
    <s v=""/>
    <n v="60"/>
    <n v="12"/>
    <s v=""/>
    <s v="NA"/>
    <n v="12"/>
    <x v="1"/>
    <s v=""/>
    <s v="Non"/>
    <s v=""/>
    <s v=""/>
    <s v=""/>
    <s v=""/>
    <s v=""/>
    <s v=""/>
    <s v=""/>
    <s v=""/>
    <s v=""/>
    <s v=""/>
    <s v=""/>
    <s v=""/>
    <s v=""/>
    <s v="Non"/>
    <s v=""/>
    <s v=""/>
    <s v=""/>
    <s v=""/>
    <s v=""/>
    <s v=""/>
    <s v=""/>
    <s v=""/>
    <s v=""/>
    <s v=""/>
    <s v=""/>
    <s v=""/>
    <s v=""/>
  </r>
  <r>
    <x v="0"/>
    <s v=""/>
    <s v="boutique"/>
    <s v="boutik / kiòs priwe"/>
    <s v="boutique ou kiosque privé"/>
    <s v="L'eau est de meilleure qualité"/>
    <s v=""/>
    <s v="Moins de 15 min au total"/>
    <s v="gros bidon de 5 gallons (18,9 L)"/>
    <s v="5gal"/>
    <s v="bidon ki vo 5 galon (18,9L)"/>
    <s v=""/>
    <s v=""/>
    <s v=""/>
    <s v=""/>
    <s v=""/>
    <n v="65"/>
    <n v="13"/>
    <s v=""/>
    <s v="NA"/>
    <n v="13"/>
    <x v="1"/>
    <s v=""/>
    <s v="Non"/>
    <s v=""/>
    <s v=""/>
    <s v=""/>
    <s v=""/>
    <s v=""/>
    <s v=""/>
    <s v=""/>
    <s v=""/>
    <s v=""/>
    <s v=""/>
    <s v=""/>
    <s v=""/>
    <s v=""/>
    <s v="Non"/>
    <s v=""/>
    <s v=""/>
    <s v=""/>
    <s v=""/>
    <s v=""/>
    <s v=""/>
    <s v=""/>
    <s v=""/>
    <s v=""/>
    <s v=""/>
    <s v=""/>
    <s v=""/>
    <s v=""/>
  </r>
  <r>
    <x v="0"/>
    <s v=""/>
    <s v="boutique"/>
    <s v="boutik / kiòs priwe"/>
    <s v="boutique ou kiosque privé"/>
    <s v="L'eau est de meilleure qualité"/>
    <s v=""/>
    <s v="Moins de 15 min au total"/>
    <s v="gros bidon de 5 gallons (18,9 L)"/>
    <s v="5gal"/>
    <s v="bidon ki vo 5 galon (18,9L)"/>
    <s v=""/>
    <s v=""/>
    <s v=""/>
    <s v=""/>
    <s v=""/>
    <n v="60"/>
    <n v="12"/>
    <s v=""/>
    <s v="NA"/>
    <n v="12"/>
    <x v="1"/>
    <s v=""/>
    <s v="Non"/>
    <s v=""/>
    <s v=""/>
    <s v=""/>
    <s v=""/>
    <s v=""/>
    <s v=""/>
    <s v=""/>
    <s v=""/>
    <s v=""/>
    <s v=""/>
    <s v=""/>
    <s v=""/>
    <s v=""/>
    <s v="Non"/>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0"/>
    <s v=""/>
    <s v="boutique"/>
    <s v="boutique ou kiosque privé"/>
    <s v="boutique ou kiosque privé"/>
    <s v="L'eau est de meilleure qualité"/>
    <s v=""/>
    <s v="Entre 15 min et 30 min au total"/>
    <s v="petit bidon de 1 gallon (3,78 L)"/>
    <s v="1gal"/>
    <s v="bidon ki vo 1 galon (3,78L)"/>
    <s v=""/>
    <s v=""/>
    <s v=""/>
    <s v=""/>
    <s v=""/>
    <n v="15"/>
    <n v="15"/>
    <s v=""/>
    <s v="NA"/>
    <n v="15"/>
    <x v="1"/>
    <s v=""/>
    <s v="Oui"/>
    <s v="Problèmes de transport A cause d’une catastrophe naturelle"/>
    <n v="0"/>
    <n v="1"/>
    <n v="1"/>
    <n v="0"/>
    <n v="0"/>
    <n v="0"/>
    <n v="0"/>
    <n v="0"/>
    <n v="0"/>
    <n v="0"/>
    <n v="0"/>
    <s v=""/>
    <s v="Oui"/>
    <s v="La mort du président et les troubles politiques qui ont suivi"/>
    <n v="0"/>
    <n v="1"/>
    <n v="0"/>
    <s v=""/>
    <s v="Les routes que j'utilise pour accéder au marché sont régulièrement bloquées"/>
    <n v="1"/>
    <n v="0"/>
    <n v="0"/>
    <n v="0"/>
    <n v="0"/>
    <n v="0"/>
    <s v=""/>
  </r>
  <r>
    <x v="0"/>
    <s v=""/>
    <s v="boutique"/>
    <s v="boutique ou kiosque privé"/>
    <s v="boutique ou kiosque privé"/>
    <s v="L'eau est de meilleure qualité"/>
    <s v=""/>
    <s v="Moins de 15 min au total"/>
    <s v="petit bidon de 1 gallon (3,78 L)"/>
    <s v="1gal"/>
    <s v="bidon ki vo 1 galon (3,78L)"/>
    <s v=""/>
    <s v=""/>
    <s v=""/>
    <s v=""/>
    <s v=""/>
    <n v="15"/>
    <n v="15"/>
    <s v=""/>
    <s v="NA"/>
    <n v="15"/>
    <x v="1"/>
    <s v=""/>
    <s v="Oui"/>
    <s v="Infrastructures endomagées"/>
    <n v="0"/>
    <n v="0"/>
    <n v="0"/>
    <n v="0"/>
    <n v="1"/>
    <n v="0"/>
    <n v="0"/>
    <n v="0"/>
    <n v="0"/>
    <n v="0"/>
    <n v="0"/>
    <s v=""/>
    <s v="Non"/>
    <s v=""/>
    <s v=""/>
    <s v=""/>
    <s v=""/>
    <s v=""/>
    <s v=""/>
    <s v=""/>
    <s v=""/>
    <s v=""/>
    <s v=""/>
    <s v=""/>
    <s v=""/>
    <s v=""/>
  </r>
  <r>
    <x v="0"/>
    <s v=""/>
    <s v="boutique"/>
    <s v="boutique ou kiosque privé"/>
    <s v="boutique ou kiosque privé"/>
    <s v="L'eau est de meilleure qualité"/>
    <s v=""/>
    <s v="Entre 15 min et 30 min au total"/>
    <s v="petit bidon de 1 gallon (3,78 L)"/>
    <s v="1gal"/>
    <s v="bidon ki vo 1 galon (3,78L)"/>
    <s v=""/>
    <s v=""/>
    <s v=""/>
    <s v=""/>
    <s v=""/>
    <n v="15"/>
    <n v="15"/>
    <s v=""/>
    <s v="NA"/>
    <n v="15"/>
    <x v="1"/>
    <s v=""/>
    <s v="Je ne sais pas, je ne souhaite pas répondre"/>
    <s v=""/>
    <s v=""/>
    <s v=""/>
    <s v=""/>
    <s v=""/>
    <s v=""/>
    <s v=""/>
    <s v=""/>
    <s v=""/>
    <s v=""/>
    <s v=""/>
    <s v=""/>
    <s v=""/>
    <s v="Oui"/>
    <s v="L'augmentation des affrontements dans le bas de Port-au-Prince"/>
    <n v="1"/>
    <n v="0"/>
    <n v="0"/>
    <s v=""/>
    <s v="Les moyens de transport sont limités"/>
    <n v="0"/>
    <n v="0"/>
    <n v="1"/>
    <n v="0"/>
    <n v="0"/>
    <n v="0"/>
    <s v=""/>
  </r>
  <r>
    <x v="0"/>
    <s v=""/>
    <s v="boutique"/>
    <s v="boutik / kiòs priwe"/>
    <s v="boutique ou kiosque privé"/>
    <s v="L'eau est de meilleure qualité"/>
    <s v=""/>
    <s v="Entre 15 min et 30 min au total"/>
    <s v="petit bidon de 1 gallon (3,78 L)"/>
    <s v="1gal"/>
    <s v="bidon ki vo 1 galon (3,78L)"/>
    <s v=""/>
    <s v=""/>
    <s v=""/>
    <s v=""/>
    <s v=""/>
    <n v="13"/>
    <n v="13"/>
    <s v=""/>
    <s v="NA"/>
    <n v="13"/>
    <x v="1"/>
    <s v=""/>
    <s v="Oui"/>
    <s v="Problèmes de transport Infrastructures endomagées"/>
    <n v="0"/>
    <n v="1"/>
    <n v="0"/>
    <n v="0"/>
    <n v="1"/>
    <n v="0"/>
    <n v="0"/>
    <n v="0"/>
    <n v="0"/>
    <n v="0"/>
    <n v="0"/>
    <s v=""/>
    <s v="Oui"/>
    <s v="L'augmentation des affrontements dans le bas de Port-au-Prince"/>
    <n v="1"/>
    <n v="0"/>
    <n v="0"/>
    <s v=""/>
    <s v="Les routes que j'utilise pour accéder au marché sont régulièrement bloquées Les moyens de transport sont limités"/>
    <n v="1"/>
    <n v="0"/>
    <n v="1"/>
    <n v="0"/>
    <n v="0"/>
    <n v="0"/>
    <s v=""/>
  </r>
  <r>
    <x v="0"/>
    <s v=""/>
    <s v="boutique"/>
    <s v="boutik / kiòs priwe"/>
    <s v="boutique ou kiosque privé"/>
    <s v="L'eau est de meilleure qualité"/>
    <s v=""/>
    <s v="Entre 30 min et 1h au total"/>
    <s v="petit bidon de 1 gallon (3,78 L)"/>
    <s v="1gal"/>
    <s v="bidon ki vo 1 galon (3,78L)"/>
    <s v=""/>
    <s v=""/>
    <s v=""/>
    <s v=""/>
    <s v=""/>
    <n v="13"/>
    <n v="13"/>
    <s v=""/>
    <s v="NA"/>
    <n v="13"/>
    <x v="1"/>
    <s v=""/>
    <s v="Non"/>
    <s v=""/>
    <s v=""/>
    <s v=""/>
    <s v=""/>
    <s v=""/>
    <s v=""/>
    <s v=""/>
    <s v=""/>
    <s v=""/>
    <s v=""/>
    <s v=""/>
    <s v=""/>
    <s v=""/>
    <s v="Oui"/>
    <s v="L'augmentation des affrontements dans le bas de Port-au-Prince"/>
    <n v="1"/>
    <n v="0"/>
    <n v="0"/>
    <s v=""/>
    <s v="Les moyens de transport sont limités"/>
    <n v="0"/>
    <n v="0"/>
    <n v="1"/>
    <n v="0"/>
    <n v="0"/>
    <n v="0"/>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r>
    <x v="2"/>
    <s v=""/>
    <s v=""/>
    <s v=""/>
    <s v=""/>
    <s v=""/>
    <s v=""/>
    <s v=""/>
    <s v=""/>
    <s v=""/>
    <s v=""/>
    <s v=""/>
    <s v=""/>
    <s v=""/>
    <s v=""/>
    <s v=""/>
    <s v=""/>
    <s v=""/>
    <s v=""/>
    <s v=""/>
    <s v=""/>
    <x v="3"/>
    <s v=""/>
    <s v=""/>
    <s v=""/>
    <s v=""/>
    <s v=""/>
    <s v=""/>
    <s v=""/>
    <s v=""/>
    <s v=""/>
    <s v=""/>
    <s v=""/>
    <s v=""/>
    <s v=""/>
    <s v=""/>
    <s v=""/>
    <s v=""/>
    <s v=""/>
    <s v=""/>
    <s v=""/>
    <s v=""/>
    <s v=""/>
    <s v=""/>
    <s v=""/>
    <s v=""/>
    <s v=""/>
    <s v=""/>
    <s v=""/>
    <s v=""/>
    <s v=""/>
  </r>
</pivotCacheRecords>
</file>

<file path=xl/pivotCache/pivotCacheRecords19.xml><?xml version="1.0" encoding="utf-8"?>
<pivotCacheRecords xmlns="http://schemas.openxmlformats.org/spreadsheetml/2006/main" xmlns:r="http://schemas.openxmlformats.org/officeDocument/2006/relationships" count="269">
  <r>
    <x v="0"/>
    <s v="Cité Soleil"/>
    <s v="Cité Soleil"/>
    <s v="Terre-noire"/>
    <s v="Marché de Terre Noire"/>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m/>
    <s v=""/>
    <x v="0"/>
    <x v="0"/>
  </r>
  <r>
    <x v="1"/>
    <s v="L'Estère"/>
    <s v="L'Estère"/>
    <s v="Centre-ville de l'Estère"/>
    <s v="Marché L'Estère"/>
    <x v="0"/>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L'Estère"/>
    <s v="L'Estère"/>
    <s v="Centre-ville de l'Estère"/>
    <s v="Marché L'Estère"/>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L'Estère"/>
    <s v="L'Estère"/>
    <s v="Centre-ville de l'Estère"/>
    <s v="Marché L'Estère"/>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L'Estère"/>
    <s v="L'Estère"/>
    <s v="Centre-ville de l'Estère"/>
    <s v="Marché L'Estère"/>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L'Estère"/>
    <s v="L'Estère"/>
    <s v="Centre-ville de l'Estère"/>
    <s v="Marché L'Estère"/>
    <x v="0"/>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L'Estère"/>
    <s v="L'Estère"/>
    <s v="Centre-ville de l'Estère"/>
    <s v="Marché L'Estère"/>
    <x v="0"/>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L'Estère"/>
    <s v="L'Estère"/>
    <s v="Centre-ville de l'Estère"/>
    <s v="Marché L'Estère"/>
    <x v="0"/>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Croix-Des-Bouquets"/>
    <s v="Croix-Des-Bouquets"/>
    <s v="Bon repos"/>
    <s v="Marché Séradot"/>
    <x v="0"/>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Croix-Des-Bouquets"/>
    <s v="Croix-Des-Bouquets"/>
    <s v="Bon repos"/>
    <s v="Marché Séradot"/>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Croix-Des-Bouquets"/>
    <s v="Croix-Des-Bouquets"/>
    <s v="Bon repos"/>
    <s v="Marché Séradot"/>
    <x v="0"/>
    <s v="Enquête auprès d'un marchand"/>
    <s v="Homme"/>
    <s v=""/>
    <s v=""/>
    <s v="Détaillant avec boutique"/>
    <s v=""/>
    <s v="Nourriture Produits d'hygiène et assainissement"/>
    <n v="1"/>
    <n v="1"/>
    <n v="0"/>
    <n v="0"/>
    <n v="0"/>
    <n v="0"/>
    <n v="0"/>
    <s v="nourriture"/>
    <s v="Nourriture "/>
    <s v="En espèces (Gourde)"/>
    <n v="1"/>
    <n v="0"/>
    <n v="0"/>
    <n v="0"/>
    <n v="0"/>
    <n v="0"/>
    <n v="0"/>
    <n v="0"/>
    <n v="0"/>
    <n v="0"/>
    <s v=""/>
    <s v="Non, il n'y a pas eu de variation"/>
    <s v="Entre 21 et 60"/>
    <s v="Riz Maïs (moulu) Sucre"/>
    <n v="0"/>
    <n v="1"/>
    <n v="1"/>
    <n v="1"/>
    <n v="0"/>
    <n v="0"/>
    <n v="0"/>
    <n v="0"/>
    <s v="Oui je connais le prix de mes produits en grosse marmite"/>
    <s v=""/>
    <s v=""/>
    <n v="250"/>
    <n v="96.153846153846104"/>
    <s v="Oui"/>
    <n v="200"/>
    <n v="86.956521739130395"/>
    <s v="Oui"/>
    <n v="300"/>
    <n v="103.448275862068"/>
    <s v="Oui"/>
    <s v=""/>
    <s v=""/>
    <s v=""/>
    <s v=""/>
    <s v=""/>
    <s v=""/>
    <s v=""/>
    <s v=""/>
    <s v=""/>
    <s v=""/>
    <s v=""/>
    <s v=""/>
    <s v=""/>
    <s v=""/>
    <s v=""/>
    <s v=""/>
    <s v=""/>
    <s v=""/>
    <s v="Oui"/>
    <s v="Changement du taux de change de la Gourde"/>
    <n v="1"/>
    <n v="0"/>
    <n v="0"/>
    <n v="0"/>
    <n v="0"/>
    <n v="0"/>
    <n v="0"/>
    <n v="0"/>
    <n v="0"/>
    <n v="0"/>
    <n v="0"/>
    <n v="0"/>
    <n v="0"/>
    <n v="0"/>
    <s v=""/>
    <s v="Riz Maïs (moulu) Sucre"/>
    <n v="0"/>
    <n v="1"/>
    <n v="1"/>
    <n v="1"/>
    <n v="0"/>
    <n v="0"/>
    <n v="0"/>
    <n v="0"/>
    <x v="1"/>
    <s v="Non"/>
    <s v="Oui"/>
    <s v="Ouest"/>
    <s v="Meme"/>
    <x v="1"/>
    <x v="1"/>
  </r>
  <r>
    <x v="0"/>
    <s v="Croix-Des-Bouquets"/>
    <s v="Croix-Des-Bouquets"/>
    <s v="Bon repos"/>
    <s v="Marché Séradot"/>
    <x v="0"/>
    <s v="Enquête auprès d'un marchand"/>
    <s v="Femme"/>
    <s v=""/>
    <s v=""/>
    <s v="Détaillant mobile"/>
    <s v=""/>
    <s v="Charbon de bois"/>
    <n v="0"/>
    <n v="0"/>
    <n v="0"/>
    <n v="0"/>
    <n v="0"/>
    <n v="1"/>
    <n v="0"/>
    <s v="charbon"/>
    <s v="Charbon de bois"/>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Croix-Des-Bouquets"/>
    <s v="Croix-Des-Bouquets"/>
    <s v="Bon repos"/>
    <s v="Marché Séradot"/>
    <x v="0"/>
    <s v="Enquête auprès d'un marchand"/>
    <s v="Homme"/>
    <s v=""/>
    <s v=""/>
    <s v="Détaillant avec boutique"/>
    <s v=""/>
    <s v="Nourriture"/>
    <n v="1"/>
    <n v="0"/>
    <n v="0"/>
    <n v="0"/>
    <n v="0"/>
    <n v="0"/>
    <n v="0"/>
    <s v="nourriture"/>
    <s v="Nourriture "/>
    <s v="En espèces (Gourde)"/>
    <n v="1"/>
    <n v="0"/>
    <n v="0"/>
    <n v="0"/>
    <n v="0"/>
    <n v="0"/>
    <n v="0"/>
    <n v="0"/>
    <n v="0"/>
    <n v="0"/>
    <s v=""/>
    <s v="Non, il n'y a pas eu de variation"/>
    <s v="Entre 21 et 60"/>
    <s v="Farine de blé blanche Riz Maïs (moulu) Sucre Huile végétale"/>
    <n v="1"/>
    <n v="1"/>
    <n v="1"/>
    <n v="1"/>
    <n v="0"/>
    <n v="0"/>
    <n v="1"/>
    <n v="0"/>
    <s v="Oui je connais le prix de mes produits en grosse marmite"/>
    <n v="100"/>
    <s v="Oui"/>
    <n v="300"/>
    <n v="115.384615384615"/>
    <s v="Oui"/>
    <n v="350"/>
    <n v="152.173913043478"/>
    <s v="Oui"/>
    <n v="300"/>
    <n v="103.448275862068"/>
    <s v="Oui"/>
    <s v=""/>
    <s v=""/>
    <s v=""/>
    <s v=""/>
    <s v=""/>
    <s v=""/>
    <s v="Remplissage à partir de drum"/>
    <s v="Oui"/>
    <n v="900"/>
    <s v=""/>
    <s v=""/>
    <s v=""/>
    <s v=""/>
    <s v=""/>
    <s v=""/>
    <s v="NA"/>
    <n v="900"/>
    <s v="Oui"/>
    <s v="Non"/>
    <s v=""/>
    <s v=""/>
    <s v=""/>
    <s v=""/>
    <s v=""/>
    <s v=""/>
    <s v=""/>
    <s v=""/>
    <s v=""/>
    <s v=""/>
    <s v=""/>
    <s v=""/>
    <s v=""/>
    <s v=""/>
    <s v=""/>
    <s v=""/>
    <s v=""/>
    <s v=""/>
    <s v=""/>
    <s v=""/>
    <s v=""/>
    <s v=""/>
    <s v=""/>
    <s v=""/>
    <s v=""/>
    <x v="1"/>
    <s v="Non"/>
    <s v="Oui"/>
    <s v="Ouest"/>
    <s v="Meme"/>
    <x v="1"/>
    <x v="1"/>
  </r>
  <r>
    <x v="0"/>
    <s v="Croix-Des-Bouquets"/>
    <s v="Croix-Des-Bouquets"/>
    <s v="Bon repos"/>
    <s v="Marché Séradot"/>
    <x v="0"/>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Croix-Des-Bouquets"/>
    <s v="Croix-Des-Bouquets"/>
    <s v="Bon repos"/>
    <s v="Marché Séradot"/>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Croix-Des-Bouquets"/>
    <s v="Croix-Des-Bouquets"/>
    <s v="Bon repos"/>
    <s v="Marché Séradot"/>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Miragoâne"/>
    <s v="Miragoâne"/>
    <s v="Saint Michel"/>
    <s v="Marché de St Michel"/>
    <x v="0"/>
    <s v="Enquête auprès d'un marchand"/>
    <s v="Femme"/>
    <s v=""/>
    <s v=""/>
    <s v="Détaillant avec boutique"/>
    <s v=""/>
    <s v="Nourriture"/>
    <n v="1"/>
    <n v="0"/>
    <n v="0"/>
    <n v="0"/>
    <n v="0"/>
    <n v="0"/>
    <n v="0"/>
    <s v="nourriture"/>
    <s v="Nourriture "/>
    <s v="En espèces (Gourde) A crédit partiel"/>
    <n v="1"/>
    <n v="0"/>
    <n v="0"/>
    <n v="0"/>
    <n v="1"/>
    <n v="0"/>
    <n v="0"/>
    <n v="0"/>
    <n v="0"/>
    <n v="0"/>
    <s v=""/>
    <s v="Oui, il y a plus de commerçants par rapport au mois passé"/>
    <s v="Moins de 20"/>
    <s v="Riz Maïs (moulu) Sucre Haricot noir Huile végétale"/>
    <n v="0"/>
    <n v="1"/>
    <n v="1"/>
    <n v="1"/>
    <n v="1"/>
    <n v="0"/>
    <n v="1"/>
    <n v="0"/>
    <s v="Oui je connais le prix de mes produits en grosse marmite"/>
    <s v=""/>
    <s v=""/>
    <n v="300"/>
    <n v="115.384615384615"/>
    <s v="Oui"/>
    <n v="200"/>
    <n v="86.956521739130395"/>
    <s v="Oui"/>
    <n v="240"/>
    <n v="82.758620689655103"/>
    <s v="Je ne sais pas, je ne souhaite pas répondre"/>
    <n v="520"/>
    <n v="216.666666666666"/>
    <s v="Non"/>
    <s v=""/>
    <s v=""/>
    <s v=""/>
    <s v="Remplissage à partir de drum"/>
    <s v="Non"/>
    <s v=""/>
    <s v=""/>
    <s v="Mililitre"/>
    <s v="mililitre"/>
    <s v="Mililitre"/>
    <n v="571"/>
    <n v="125"/>
    <n v="828.59019264448295"/>
    <n v="828.59019264448295"/>
    <s v="Je ne sais pas, je ne souhaite pas répondre"/>
    <s v="Oui"/>
    <s v="Changement du taux de change de la Gourde Problèmes liés au transport ou au carburant Article trop cher Pas assez d'argent Pas encore eu le temps de réapprovisinner"/>
    <n v="1"/>
    <n v="1"/>
    <n v="0"/>
    <n v="0"/>
    <n v="1"/>
    <n v="1"/>
    <n v="1"/>
    <n v="0"/>
    <n v="0"/>
    <n v="0"/>
    <n v="0"/>
    <n v="0"/>
    <n v="0"/>
    <n v="0"/>
    <s v=""/>
    <s v="Sucre"/>
    <n v="0"/>
    <n v="0"/>
    <n v="0"/>
    <n v="1"/>
    <n v="0"/>
    <n v="0"/>
    <n v="0"/>
    <n v="0"/>
    <x v="1"/>
    <s v="Non"/>
    <s v="Oui"/>
    <s v="Nippes"/>
    <s v="Meme"/>
    <x v="2"/>
    <x v="2"/>
  </r>
  <r>
    <x v="2"/>
    <s v="Miragoâne"/>
    <s v="Miragoâne"/>
    <s v="Saint Michel"/>
    <s v="Marché de St Michel"/>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Miragoâne"/>
    <s v="Miragoâne"/>
    <s v="Saint Michel"/>
    <s v="Marché de St Michel"/>
    <x v="0"/>
    <s v="Enquête auprès d'un marchand"/>
    <s v="Femme"/>
    <s v=""/>
    <s v=""/>
    <s v="Détaillant avec boutique"/>
    <s v=""/>
    <s v="Nourriture Produits d'hygiène et assainissement"/>
    <n v="1"/>
    <n v="1"/>
    <n v="0"/>
    <n v="0"/>
    <n v="0"/>
    <n v="0"/>
    <n v="0"/>
    <s v="nourriture"/>
    <s v="Nourriture "/>
    <s v="En espèces (Gourde) A crédit partiel"/>
    <n v="1"/>
    <n v="0"/>
    <n v="0"/>
    <n v="0"/>
    <n v="1"/>
    <n v="0"/>
    <n v="0"/>
    <n v="0"/>
    <n v="0"/>
    <n v="0"/>
    <s v=""/>
    <s v="Je ne sais pas / Je ne souhaite pas répondre"/>
    <s v="Entre 21 et 60"/>
    <s v="Farine de blé blanche Riz Maïs (moulu) Sucre Haricot rouge Haricot noir Huile végétale"/>
    <n v="1"/>
    <n v="1"/>
    <n v="1"/>
    <n v="1"/>
    <n v="1"/>
    <n v="1"/>
    <n v="1"/>
    <n v="0"/>
    <s v="Oui je connais le prix de mes produits en grosse marmite"/>
    <n v="112.5"/>
    <s v="Je ne sais pas, je ne souhaite pas répondre"/>
    <n v="300"/>
    <n v="115.384615384615"/>
    <s v="Oui"/>
    <n v="250"/>
    <n v="108.695652173913"/>
    <s v="Oui"/>
    <n v="275"/>
    <n v="94.827586206896498"/>
    <s v="Je ne sais pas, je ne souhaite pas répondre"/>
    <n v="600"/>
    <n v="250"/>
    <s v="Non"/>
    <n v="750"/>
    <n v="312.5"/>
    <s v="Oui"/>
    <s v="Remplissage à partir de drum"/>
    <s v="Oui"/>
    <n v="750"/>
    <s v=""/>
    <s v=""/>
    <s v=""/>
    <s v=""/>
    <s v=""/>
    <s v=""/>
    <s v="NA"/>
    <n v="750"/>
    <s v="Oui"/>
    <s v="Oui"/>
    <s v="Changement du taux de change de la Gourde Problèmes liés au transport ou au carburant Article trop cher Pas assez d'argent Pas encore eu le temps de réapprovisinner"/>
    <n v="1"/>
    <n v="1"/>
    <n v="0"/>
    <n v="0"/>
    <n v="1"/>
    <n v="1"/>
    <n v="1"/>
    <n v="0"/>
    <n v="0"/>
    <n v="0"/>
    <n v="0"/>
    <n v="0"/>
    <n v="0"/>
    <n v="0"/>
    <s v=""/>
    <s v="Riz Huile végétale"/>
    <n v="0"/>
    <n v="1"/>
    <n v="0"/>
    <n v="0"/>
    <n v="0"/>
    <n v="0"/>
    <n v="1"/>
    <n v="0"/>
    <x v="1"/>
    <s v="Non"/>
    <s v="Oui"/>
    <s v="Nippes"/>
    <s v="Meme"/>
    <x v="3"/>
    <x v="1"/>
  </r>
  <r>
    <x v="2"/>
    <s v="Miragoâne"/>
    <s v="Miragoâne"/>
    <s v="Saint Michel"/>
    <s v="Marché de St Michel"/>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Miragoâne"/>
    <s v="Miragoâne"/>
    <s v="Saint Michel"/>
    <s v="Marché de St Michel"/>
    <x v="0"/>
    <s v="Enquête auprès d'un marchand"/>
    <s v="Femme"/>
    <s v=""/>
    <s v=""/>
    <s v="Détaillant avec boutique"/>
    <s v=""/>
    <s v="Nourriture Produits d'hygiène et assainissement Charbon de bois"/>
    <n v="1"/>
    <n v="1"/>
    <n v="0"/>
    <n v="0"/>
    <n v="0"/>
    <n v="1"/>
    <n v="0"/>
    <s v="nourriture"/>
    <s v="Nourriture "/>
    <s v="En espèces (Gourde) A crédit partiel"/>
    <n v="1"/>
    <n v="0"/>
    <n v="0"/>
    <n v="0"/>
    <n v="1"/>
    <n v="0"/>
    <n v="0"/>
    <n v="0"/>
    <n v="0"/>
    <n v="0"/>
    <s v=""/>
    <s v="Je ne sais pas / Je ne souhaite pas répondre"/>
    <s v="Entre 21 et 60"/>
    <s v="Farine de blé blanche Riz Maïs (moulu) Sucre Haricot noir Haricot rouge Huile végétale"/>
    <n v="1"/>
    <n v="1"/>
    <n v="1"/>
    <n v="1"/>
    <n v="1"/>
    <n v="1"/>
    <n v="1"/>
    <n v="0"/>
    <s v="Oui je connais le prix de mes produits en grosse marmite"/>
    <n v="110"/>
    <s v="Je ne sais pas, je ne souhaite pas répondre"/>
    <n v="350"/>
    <n v="134.61538461538399"/>
    <s v="Oui"/>
    <n v="250"/>
    <n v="108.695652173913"/>
    <s v="Oui"/>
    <n v="240"/>
    <n v="82.758620689655103"/>
    <s v="Je ne sais pas, je ne souhaite pas répondre"/>
    <n v="550"/>
    <n v="229.166666666666"/>
    <s v="Non"/>
    <n v="950"/>
    <n v="395.83333333333297"/>
    <s v="Non"/>
    <s v="Remplissage à partir de drum"/>
    <s v="Oui"/>
    <n v="750"/>
    <s v=""/>
    <s v=""/>
    <s v=""/>
    <s v=""/>
    <s v=""/>
    <s v=""/>
    <s v="NA"/>
    <n v="750"/>
    <s v="Je ne sais pas, je ne souhaite pas répondre"/>
    <s v="Non"/>
    <s v=""/>
    <s v=""/>
    <s v=""/>
    <s v=""/>
    <s v=""/>
    <s v=""/>
    <s v=""/>
    <s v=""/>
    <s v=""/>
    <s v=""/>
    <s v=""/>
    <s v=""/>
    <s v=""/>
    <s v=""/>
    <s v=""/>
    <s v=""/>
    <s v=""/>
    <s v=""/>
    <s v=""/>
    <s v=""/>
    <s v=""/>
    <s v=""/>
    <s v=""/>
    <s v=""/>
    <s v=""/>
    <x v="1"/>
    <s v="Non"/>
    <s v="Oui"/>
    <s v="Nippes"/>
    <s v="Meme"/>
    <x v="3"/>
    <x v="1"/>
  </r>
  <r>
    <x v="2"/>
    <s v="Miragoâne"/>
    <s v="Miragoâne"/>
    <s v="Saint Michel"/>
    <s v="Marché de St Michel"/>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Miragoâne"/>
    <s v="Miragoâne"/>
    <s v="Saint Michel"/>
    <s v="Marché de St Michel"/>
    <x v="0"/>
    <s v="Enquête auprès d'un marchand"/>
    <s v="Femme"/>
    <s v=""/>
    <s v=""/>
    <s v="Détaillant avec boutique"/>
    <s v=""/>
    <s v="Nourriture Produits d'hygiène et assainissement Charbon de bois"/>
    <n v="1"/>
    <n v="1"/>
    <n v="0"/>
    <n v="0"/>
    <n v="0"/>
    <n v="1"/>
    <n v="0"/>
    <s v="nourriture"/>
    <s v="Nourriture "/>
    <s v="En espèces (Gourde) A crédit partiel"/>
    <n v="1"/>
    <n v="0"/>
    <n v="0"/>
    <n v="0"/>
    <n v="1"/>
    <n v="0"/>
    <n v="0"/>
    <n v="0"/>
    <n v="0"/>
    <n v="0"/>
    <s v=""/>
    <s v="Je ne sais pas / Je ne souhaite pas répondre"/>
    <s v="Moins de 20"/>
    <s v="Farine de blé blanche Riz Maïs (moulu) Sucre Haricot noir Huile végétale"/>
    <n v="1"/>
    <n v="1"/>
    <n v="1"/>
    <n v="1"/>
    <n v="1"/>
    <n v="0"/>
    <n v="1"/>
    <n v="0"/>
    <s v="Oui je connais le prix de mes produits en grosse marmite"/>
    <n v="100"/>
    <s v="Je ne sais pas, je ne souhaite pas répondre"/>
    <n v="350"/>
    <n v="134.61538461538399"/>
    <s v="Oui"/>
    <n v="240"/>
    <n v="104.347826086956"/>
    <s v="Oui"/>
    <n v="240"/>
    <n v="82.758620689655103"/>
    <s v="Je ne sais pas, je ne souhaite pas répondre"/>
    <n v="600"/>
    <n v="250"/>
    <s v="Je ne sais pas, je ne souhaite pas répondre"/>
    <s v=""/>
    <s v=""/>
    <s v=""/>
    <s v="Remplissage à partir de drum"/>
    <s v="Non"/>
    <s v=""/>
    <s v=""/>
    <s v="Mililitre"/>
    <s v="mililitre"/>
    <s v="Mililitre"/>
    <n v="571"/>
    <n v="150"/>
    <n v="994.30823117338002"/>
    <n v="994.30823117338002"/>
    <s v="Je ne sais pas, je ne souhaite pas répondre"/>
    <s v="Non"/>
    <s v=""/>
    <s v=""/>
    <s v=""/>
    <s v=""/>
    <s v=""/>
    <s v=""/>
    <s v=""/>
    <s v=""/>
    <s v=""/>
    <s v=""/>
    <s v=""/>
    <s v=""/>
    <s v=""/>
    <s v=""/>
    <s v=""/>
    <s v=""/>
    <s v=""/>
    <s v=""/>
    <s v=""/>
    <s v=""/>
    <s v=""/>
    <s v=""/>
    <s v=""/>
    <s v=""/>
    <s v=""/>
    <x v="1"/>
    <s v="Non"/>
    <s v="Oui"/>
    <s v="Nippes"/>
    <s v="Meme"/>
    <x v="3"/>
    <x v="1"/>
  </r>
  <r>
    <x v="2"/>
    <s v="Miragoâne"/>
    <s v="Miragoâne"/>
    <s v="Saint Michel"/>
    <s v="Marché de St Michel"/>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Miragoâne"/>
    <s v="Miragoâne"/>
    <s v="Saint Michel"/>
    <s v="Marché de St Michel"/>
    <x v="0"/>
    <s v="Enquête auprès d'un marchand"/>
    <s v="Femme"/>
    <s v=""/>
    <s v=""/>
    <s v="Détaillant avec boutique"/>
    <s v=""/>
    <s v="Nourriture Produits d'hygiène et assainissement Charbon de bois"/>
    <n v="1"/>
    <n v="1"/>
    <n v="0"/>
    <n v="0"/>
    <n v="0"/>
    <n v="1"/>
    <n v="0"/>
    <s v="nourriture"/>
    <s v="Nourriture "/>
    <s v="En espèces (Gourde) A crédit partiel"/>
    <n v="1"/>
    <n v="0"/>
    <n v="0"/>
    <n v="0"/>
    <n v="1"/>
    <n v="0"/>
    <n v="0"/>
    <n v="0"/>
    <n v="0"/>
    <n v="0"/>
    <s v=""/>
    <s v="Je ne sais pas / Je ne souhaite pas répondre"/>
    <s v="Entre 21 et 60"/>
    <s v="Farine de blé blanche Riz Maïs (moulu) Sucre Haricot noir Huile végétale"/>
    <n v="1"/>
    <n v="1"/>
    <n v="1"/>
    <n v="1"/>
    <n v="1"/>
    <n v="0"/>
    <n v="1"/>
    <n v="0"/>
    <s v="Oui je connais le prix de mes produits en grosse marmite"/>
    <n v="120"/>
    <s v="Je ne sais pas, je ne souhaite pas répondre"/>
    <n v="320"/>
    <n v="123.07692307692299"/>
    <s v="Oui"/>
    <n v="240"/>
    <n v="104.347826086956"/>
    <s v="Oui"/>
    <n v="270"/>
    <n v="93.103448275861993"/>
    <s v="Je ne sais pas, je ne souhaite pas répondre"/>
    <n v="600"/>
    <n v="250"/>
    <s v="Non"/>
    <s v=""/>
    <s v=""/>
    <s v=""/>
    <s v="Remplissage à partir de drum"/>
    <s v="Non"/>
    <s v=""/>
    <s v=""/>
    <s v="Mililitre"/>
    <s v="mililitre"/>
    <s v="Mililitre"/>
    <n v="571"/>
    <n v="130"/>
    <n v="861.73380035026196"/>
    <n v="861.73380035026196"/>
    <s v="Je ne sais pas, je ne souhaite pas répondre"/>
    <s v="Oui"/>
    <s v="Changement du taux de change de la Gourde Problèmes liés au transport ou au carburant Pas assez d'argent Article trop cher Pas encore eu le temps de réapprovisinner"/>
    <n v="1"/>
    <n v="1"/>
    <n v="0"/>
    <n v="0"/>
    <n v="1"/>
    <n v="1"/>
    <n v="1"/>
    <n v="0"/>
    <n v="0"/>
    <n v="0"/>
    <n v="0"/>
    <n v="0"/>
    <n v="0"/>
    <n v="0"/>
    <s v=""/>
    <s v="Sucre"/>
    <n v="0"/>
    <n v="0"/>
    <n v="0"/>
    <n v="1"/>
    <n v="0"/>
    <n v="0"/>
    <n v="0"/>
    <n v="0"/>
    <x v="1"/>
    <s v="Non"/>
    <s v="Oui"/>
    <s v="Nippes"/>
    <s v="Meme"/>
    <x v="3"/>
    <x v="1"/>
  </r>
  <r>
    <x v="2"/>
    <s v="Miragoâne"/>
    <s v="Miragoâne"/>
    <s v="Saint Michel"/>
    <s v="Marché de St Michel"/>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Miragoâne"/>
    <s v="Miragoâne"/>
    <s v="Saint Michel"/>
    <s v="Marché de St Michel"/>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Miragoâne"/>
    <s v="Miragoâne"/>
    <s v="Saint Michel"/>
    <s v="Marché de St Michel"/>
    <x v="0"/>
    <s v="Enquête auprès d'un marchand"/>
    <s v="Homme"/>
    <s v=""/>
    <s v=""/>
    <s v="Détaillant avec boutique"/>
    <s v=""/>
    <s v="Nourriture Produits d'hygiène et assainissement"/>
    <n v="1"/>
    <n v="1"/>
    <n v="0"/>
    <n v="0"/>
    <n v="0"/>
    <n v="0"/>
    <n v="0"/>
    <s v="nourriture"/>
    <s v="Nourriture "/>
    <s v="En espèces (Gourde) A crédit partiel"/>
    <n v="1"/>
    <n v="0"/>
    <n v="0"/>
    <n v="0"/>
    <n v="1"/>
    <n v="0"/>
    <n v="0"/>
    <n v="0"/>
    <n v="0"/>
    <n v="0"/>
    <s v=""/>
    <s v="Je ne sais pas / Je ne souhaite pas répondre"/>
    <s v="Entre 21 et 60"/>
    <s v="Sucre Huile végétale"/>
    <n v="0"/>
    <n v="0"/>
    <n v="0"/>
    <n v="1"/>
    <n v="0"/>
    <n v="0"/>
    <n v="1"/>
    <n v="0"/>
    <s v="Oui je connais le prix de mes produits en grosse marmite"/>
    <s v=""/>
    <s v=""/>
    <s v=""/>
    <s v=""/>
    <s v=""/>
    <s v=""/>
    <s v=""/>
    <s v=""/>
    <n v="280"/>
    <n v="96.551724137931004"/>
    <s v="Je ne sais pas, je ne souhaite pas répondre"/>
    <s v=""/>
    <s v=""/>
    <s v=""/>
    <s v=""/>
    <s v=""/>
    <s v=""/>
    <s v="Bidon/Bouteille fermée."/>
    <s v="Oui"/>
    <n v="750"/>
    <s v=""/>
    <s v=""/>
    <s v=""/>
    <s v=""/>
    <s v=""/>
    <s v=""/>
    <s v="NA"/>
    <n v="750"/>
    <s v="Je ne sais pas, je ne souhaite pas répondre"/>
    <s v="Non"/>
    <s v=""/>
    <s v=""/>
    <s v=""/>
    <s v=""/>
    <s v=""/>
    <s v=""/>
    <s v=""/>
    <s v=""/>
    <s v=""/>
    <s v=""/>
    <s v=""/>
    <s v=""/>
    <s v=""/>
    <s v=""/>
    <s v=""/>
    <s v=""/>
    <s v=""/>
    <s v=""/>
    <s v=""/>
    <s v=""/>
    <s v=""/>
    <s v=""/>
    <s v=""/>
    <s v=""/>
    <s v=""/>
    <x v="2"/>
    <s v="Non"/>
    <s v="Oui"/>
    <s v="Nippes"/>
    <s v="Meme"/>
    <x v="3"/>
    <x v="1"/>
  </r>
  <r>
    <x v="2"/>
    <s v="Miragoâne"/>
    <s v="Miragoâne"/>
    <s v="Saint Michel"/>
    <s v="Marché de St Michel"/>
    <x v="0"/>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Miragoâne"/>
    <s v="Miragoâne"/>
    <s v="Saint Michel"/>
    <s v="Marché de St Michel"/>
    <x v="0"/>
    <s v="Enquête auprès d'un marchand"/>
    <s v="Femme"/>
    <s v=""/>
    <s v=""/>
    <s v="Détaillant avec boutique"/>
    <s v=""/>
    <s v="Produits d'hygiène et assainissement Couverture Ustensiles de cuisine (casseroles, cuillères, etc.) Ustensiles de nettoyage ou de stockage de l'eau (bokit, bassine, éponge)"/>
    <n v="0"/>
    <n v="1"/>
    <n v="1"/>
    <n v="1"/>
    <n v="1"/>
    <n v="0"/>
    <n v="0"/>
    <s v="wash"/>
    <s v="Produits d'hygiène et assainissement"/>
    <s v="En espèces (Gourde) A crédit partiel"/>
    <n v="1"/>
    <n v="0"/>
    <n v="0"/>
    <n v="0"/>
    <n v="1"/>
    <n v="0"/>
    <n v="0"/>
    <n v="0"/>
    <n v="0"/>
    <n v="0"/>
    <s v=""/>
    <s v="Je ne sais pas / Je ne souhaite pas répondre"/>
    <s v="Entre 21 et 6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Miragoâne"/>
    <s v="Miragoâne"/>
    <s v="Saint Michel"/>
    <s v="Marché de St Michel"/>
    <x v="0"/>
    <s v="Enquête auprès d'un marchand"/>
    <s v="Femme"/>
    <s v=""/>
    <s v=""/>
    <s v="Détaillant sur une table"/>
    <s v=""/>
    <s v="Ustensiles de cuisine (casseroles, cuillères, etc.) Ustensiles de nettoyage ou de stockage de l'eau (bokit, bassine, éponge) Charbon de bois"/>
    <n v="0"/>
    <n v="0"/>
    <n v="0"/>
    <n v="1"/>
    <n v="1"/>
    <n v="1"/>
    <n v="0"/>
    <s v="cuisine"/>
    <s v="Ustensiles de cuisine (casseroles, cuillères, etc.)"/>
    <s v="En espèces (Gourde) A crédit partiel"/>
    <n v="1"/>
    <n v="0"/>
    <n v="0"/>
    <n v="0"/>
    <n v="1"/>
    <n v="0"/>
    <n v="0"/>
    <n v="0"/>
    <n v="0"/>
    <n v="0"/>
    <s v=""/>
    <s v="Je ne sais pas / Je ne souhaite pas répondre"/>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Miragoâne"/>
    <s v="Miragoâne"/>
    <s v="Saint Michel"/>
    <s v="Marché de St Michel"/>
    <x v="0"/>
    <s v="Enquête auprès d'un marchand"/>
    <s v="Fe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A crédit partiel"/>
    <n v="1"/>
    <n v="0"/>
    <n v="0"/>
    <n v="0"/>
    <n v="1"/>
    <n v="0"/>
    <n v="0"/>
    <n v="0"/>
    <n v="0"/>
    <n v="0"/>
    <s v=""/>
    <s v="Je ne sais pas / Je ne souhaite pas répondre"/>
    <s v="Entre 21 et 6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Miragoâne"/>
    <s v="Miragoâne"/>
    <s v="Saint Michel"/>
    <s v="Marché de St Michel"/>
    <x v="0"/>
    <s v="Enquête auprès d'un marchand"/>
    <s v="Fe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A crédit partiel"/>
    <n v="1"/>
    <n v="0"/>
    <n v="0"/>
    <n v="0"/>
    <n v="1"/>
    <n v="0"/>
    <n v="0"/>
    <n v="0"/>
    <n v="0"/>
    <n v="0"/>
    <s v=""/>
    <s v="Je ne sais pas / Je ne souhaite pas répondre"/>
    <s v="Entre 21 et 6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Ennery"/>
    <s v="Ennery"/>
    <s v="Puilboreau"/>
    <s v="Marché Puilboreau"/>
    <x v="1"/>
    <s v="Enquête auprès d'un marchand"/>
    <s v="Femme"/>
    <s v=""/>
    <s v=""/>
    <s v="Détaillant sur une table"/>
    <s v=""/>
    <s v="Nourriture"/>
    <n v="1"/>
    <n v="0"/>
    <n v="0"/>
    <n v="0"/>
    <n v="0"/>
    <n v="0"/>
    <n v="0"/>
    <s v="nourriture"/>
    <s v="Nourriture "/>
    <s v="En espèces (Gourde)"/>
    <n v="1"/>
    <n v="0"/>
    <n v="0"/>
    <n v="0"/>
    <n v="0"/>
    <n v="0"/>
    <n v="0"/>
    <n v="0"/>
    <n v="0"/>
    <n v="0"/>
    <s v=""/>
    <s v="Je ne sais pas / Je ne souhaite pas répondre"/>
    <s v="Moins de 20"/>
    <s v="Farine de blé blanche Riz Maïs (moulu) Haricot noir Huile végétale Haricot rouge Sucre"/>
    <n v="1"/>
    <n v="1"/>
    <n v="1"/>
    <n v="1"/>
    <n v="1"/>
    <n v="1"/>
    <n v="1"/>
    <n v="0"/>
    <s v="Oui je connais le prix de mes produits en grosse marmite"/>
    <n v="90"/>
    <s v="Oui"/>
    <n v="250"/>
    <n v="96.153846153846104"/>
    <s v="Oui"/>
    <n v="180"/>
    <n v="78.260869565217305"/>
    <s v="Oui"/>
    <n v="240"/>
    <n v="82.758620689655103"/>
    <s v="Non"/>
    <n v="450"/>
    <n v="187.5"/>
    <s v="Non"/>
    <s v=""/>
    <s v=""/>
    <s v="Non"/>
    <s v="Remplissage à partir de drum"/>
    <s v="Oui"/>
    <n v="800"/>
    <s v=""/>
    <s v=""/>
    <s v=""/>
    <s v=""/>
    <s v=""/>
    <s v=""/>
    <s v="NA"/>
    <n v="800"/>
    <s v="Non"/>
    <s v="Oui"/>
    <s v="Produit épuisé car beaucoup de temps nécessaire pour l'approvisionnement"/>
    <n v="0"/>
    <n v="0"/>
    <n v="0"/>
    <n v="0"/>
    <n v="0"/>
    <n v="0"/>
    <n v="0"/>
    <n v="0"/>
    <n v="0"/>
    <n v="0"/>
    <n v="0"/>
    <n v="1"/>
    <n v="0"/>
    <n v="0"/>
    <s v=""/>
    <s v="Farine de blé blanche Riz Maïs (moulu) Sucre Huile végétale"/>
    <n v="1"/>
    <n v="1"/>
    <n v="1"/>
    <n v="1"/>
    <n v="0"/>
    <n v="0"/>
    <n v="1"/>
    <n v="0"/>
    <x v="2"/>
    <s v="Oui"/>
    <s v="Oui"/>
    <s v="Artibonite"/>
    <s v="Meme"/>
    <x v="4"/>
    <x v="1"/>
  </r>
  <r>
    <x v="1"/>
    <s v="Ennery"/>
    <s v="Ennery"/>
    <s v="Puilboreau"/>
    <s v="Marché Puilboreau"/>
    <x v="1"/>
    <s v="Enquête auprès d'un marchand"/>
    <s v="Femme"/>
    <s v=""/>
    <s v=""/>
    <s v="Détaillant avec boutique"/>
    <s v=""/>
    <s v="Nourriture"/>
    <n v="1"/>
    <n v="0"/>
    <n v="0"/>
    <n v="0"/>
    <n v="0"/>
    <n v="0"/>
    <n v="0"/>
    <s v="nourriture"/>
    <s v="Nourriture "/>
    <s v="A crédit partiel En espèces (Gourde)"/>
    <n v="1"/>
    <n v="0"/>
    <n v="0"/>
    <n v="0"/>
    <n v="1"/>
    <n v="0"/>
    <n v="0"/>
    <n v="0"/>
    <n v="0"/>
    <n v="0"/>
    <s v=""/>
    <s v="Oui, il y a moins de commerçants par rapport au mois passé"/>
    <s v="Entre 21 et 60"/>
    <s v="Farine de blé blanche Riz Maïs (moulu) Sucre Haricot noir Huile végétale"/>
    <n v="1"/>
    <n v="1"/>
    <n v="1"/>
    <n v="1"/>
    <n v="1"/>
    <n v="0"/>
    <n v="1"/>
    <n v="0"/>
    <s v="Oui je connais le prix de mes produits en grosse marmite"/>
    <n v="100"/>
    <s v="Non"/>
    <n v="250"/>
    <n v="96.153846153846104"/>
    <s v="Oui"/>
    <n v="200"/>
    <n v="86.956521739130395"/>
    <s v="Oui"/>
    <n v="248"/>
    <n v="85.517241379310306"/>
    <s v="Non"/>
    <n v="450"/>
    <n v="187.5"/>
    <s v="Oui"/>
    <s v=""/>
    <s v=""/>
    <s v=""/>
    <s v="Remplissage à partir de drum"/>
    <s v="Oui"/>
    <n v="780"/>
    <s v=""/>
    <s v=""/>
    <s v=""/>
    <s v=""/>
    <s v=""/>
    <s v=""/>
    <s v="NA"/>
    <n v="780"/>
    <s v="Non"/>
    <s v="Non"/>
    <s v=""/>
    <s v=""/>
    <s v=""/>
    <s v=""/>
    <s v=""/>
    <s v=""/>
    <s v=""/>
    <s v=""/>
    <s v=""/>
    <s v=""/>
    <s v=""/>
    <s v=""/>
    <s v=""/>
    <s v=""/>
    <s v=""/>
    <s v=""/>
    <s v=""/>
    <s v=""/>
    <s v=""/>
    <s v=""/>
    <s v=""/>
    <s v=""/>
    <s v=""/>
    <s v=""/>
    <s v=""/>
    <x v="1"/>
    <s v="Oui"/>
    <s v="Oui"/>
    <s v="Artibonite"/>
    <s v="Meme"/>
    <x v="4"/>
    <x v="1"/>
  </r>
  <r>
    <x v="1"/>
    <s v="Ennery"/>
    <s v="Ennery"/>
    <s v="Puilboreau"/>
    <s v="Marché Puilboreau"/>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Ennery"/>
    <s v="Ennery"/>
    <s v="Puilboreau"/>
    <s v="Marché Puilboreau"/>
    <x v="1"/>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Je ne sais pas / Je ne souhaite pas répondre"/>
    <s v="Entre 21 et 6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Ennery"/>
    <s v="Ennery"/>
    <s v="Puilboreau"/>
    <s v="Marché Puilboreau"/>
    <x v="1"/>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Ennery"/>
    <s v="Ennery"/>
    <s v="Puilboreau"/>
    <s v="Marché Puilboreau"/>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Ennery"/>
    <s v="Ennery"/>
    <s v="Puilboreau"/>
    <s v="Marché Puilboreau"/>
    <x v="1"/>
    <s v="Enquête auprès d'un marchand"/>
    <s v="Femme"/>
    <s v=""/>
    <s v=""/>
    <s v="Détaillant sur une tab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Ennery"/>
    <s v="Ennery"/>
    <s v="Puilboreau"/>
    <s v="Marché Puilboreau"/>
    <x v="1"/>
    <s v="Enquête auprès d'un marchand"/>
    <s v="Femme"/>
    <s v=""/>
    <s v=""/>
    <s v="Détaillant avec boutique"/>
    <s v=""/>
    <s v="Nourriture"/>
    <n v="1"/>
    <n v="0"/>
    <n v="0"/>
    <n v="0"/>
    <n v="0"/>
    <n v="0"/>
    <n v="0"/>
    <s v="nourriture"/>
    <s v="Nourriture "/>
    <s v="En espèces (Gourde)"/>
    <n v="1"/>
    <n v="0"/>
    <n v="0"/>
    <n v="0"/>
    <n v="0"/>
    <n v="0"/>
    <n v="0"/>
    <n v="0"/>
    <n v="0"/>
    <n v="0"/>
    <s v=""/>
    <s v="Oui, il y a plus de commerçants par rapport au mois passé"/>
    <s v="Entre 21 et 60"/>
    <s v="Farine de blé blanche Riz Maïs (moulu) Sucre Haricot noir Haricot rouge Huile végétale"/>
    <n v="1"/>
    <n v="1"/>
    <n v="1"/>
    <n v="1"/>
    <n v="1"/>
    <n v="1"/>
    <n v="1"/>
    <n v="0"/>
    <s v="Oui je connais le prix de mes produits en grosse marmite"/>
    <n v="100"/>
    <s v="Oui"/>
    <n v="300"/>
    <n v="115.384615384615"/>
    <s v="Oui"/>
    <n v="240"/>
    <n v="104.347826086956"/>
    <s v="Oui"/>
    <n v="270"/>
    <n v="93.103448275861993"/>
    <s v="Oui"/>
    <n v="600"/>
    <n v="250"/>
    <s v="Non"/>
    <n v="750"/>
    <n v="312.5"/>
    <s v="Non"/>
    <s v="Remplissage à partir de drum"/>
    <s v="Oui"/>
    <n v="800"/>
    <s v=""/>
    <s v=""/>
    <s v=""/>
    <s v=""/>
    <s v=""/>
    <s v=""/>
    <s v="NA"/>
    <n v="800"/>
    <s v="Oui"/>
    <s v="Oui"/>
    <s v="Changement du taux de change de la Gourde Problèmes liés au transport ou au carburant Pas assez d'argent"/>
    <n v="1"/>
    <n v="1"/>
    <n v="0"/>
    <n v="0"/>
    <n v="0"/>
    <n v="1"/>
    <n v="0"/>
    <n v="0"/>
    <n v="0"/>
    <n v="0"/>
    <n v="0"/>
    <n v="0"/>
    <n v="0"/>
    <n v="0"/>
    <s v=""/>
    <s v="Farine de blé blanche Riz Maïs (moulu) Sucre"/>
    <n v="1"/>
    <n v="1"/>
    <n v="1"/>
    <n v="1"/>
    <n v="0"/>
    <n v="0"/>
    <n v="0"/>
    <n v="0"/>
    <x v="1"/>
    <s v="Oui"/>
    <s v="Oui"/>
    <s v="Artibonite"/>
    <s v="Meme"/>
    <x v="4"/>
    <x v="1"/>
  </r>
  <r>
    <x v="1"/>
    <s v="Ennery"/>
    <s v="Ennery"/>
    <s v="Puilboreau"/>
    <s v="Marché Puilboreau"/>
    <x v="1"/>
    <s v="Enquête auprès d'un marchand"/>
    <s v="Femme"/>
    <s v=""/>
    <s v=""/>
    <s v="Détaillant mobile"/>
    <s v=""/>
    <s v="Charbon de bois"/>
    <n v="0"/>
    <n v="0"/>
    <n v="0"/>
    <n v="0"/>
    <n v="0"/>
    <n v="1"/>
    <n v="0"/>
    <s v="charbon"/>
    <s v="Charbon de bois"/>
    <s v="En espèces (Gourde)"/>
    <n v="1"/>
    <n v="0"/>
    <n v="0"/>
    <n v="0"/>
    <n v="0"/>
    <n v="0"/>
    <n v="0"/>
    <n v="0"/>
    <n v="0"/>
    <n v="0"/>
    <s v=""/>
    <s v="Je ne sais pas / Je ne souhaite pas répondre"/>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Ennery"/>
    <s v="Ennery"/>
    <s v="Puilboreau"/>
    <s v="Marché Puilboreau"/>
    <x v="1"/>
    <s v="Enquête auprès d'un marchand"/>
    <s v="Femme"/>
    <s v=""/>
    <s v=""/>
    <s v="Détaillant avec boutique"/>
    <s v=""/>
    <s v="Produits d'hygiène et assainissement Nourriture"/>
    <n v="1"/>
    <n v="1"/>
    <n v="0"/>
    <n v="0"/>
    <n v="0"/>
    <n v="0"/>
    <n v="0"/>
    <s v="wash"/>
    <s v="Produits d'hygiène et assainissement"/>
    <s v="En espèces (Gourde)"/>
    <n v="1"/>
    <n v="0"/>
    <n v="0"/>
    <n v="0"/>
    <n v="0"/>
    <n v="0"/>
    <n v="0"/>
    <n v="0"/>
    <n v="0"/>
    <n v="0"/>
    <s v=""/>
    <s v="Oui, il y a plus de commerçants par rapport au mois passé"/>
    <s v="Entre 21 et 60"/>
    <s v="Farine de blé blanche Riz Maïs (moulu) Sucre Haricot rouge Huile végétale"/>
    <n v="1"/>
    <n v="1"/>
    <n v="1"/>
    <n v="1"/>
    <n v="0"/>
    <n v="1"/>
    <n v="1"/>
    <n v="0"/>
    <s v="Oui je connais le prix de mes produits en grosse marmite"/>
    <n v="100"/>
    <s v="Oui"/>
    <n v="250"/>
    <n v="96.153846153846104"/>
    <s v="Oui"/>
    <n v="180"/>
    <n v="78.260869565217305"/>
    <s v="Oui"/>
    <n v="250"/>
    <n v="86.2068965517241"/>
    <s v="Oui"/>
    <s v=""/>
    <s v=""/>
    <s v=""/>
    <n v="750"/>
    <n v="312.5"/>
    <s v="Oui"/>
    <s v="Remplissage à partir de drum"/>
    <s v="Oui"/>
    <n v="800"/>
    <s v=""/>
    <s v=""/>
    <s v=""/>
    <s v=""/>
    <s v=""/>
    <s v=""/>
    <s v="NA"/>
    <n v="800"/>
    <s v="Oui"/>
    <s v="Oui"/>
    <s v="Changement du taux de change de la Gourde Pas assez d'argent"/>
    <n v="1"/>
    <n v="0"/>
    <n v="0"/>
    <n v="0"/>
    <n v="0"/>
    <n v="1"/>
    <n v="0"/>
    <n v="0"/>
    <n v="0"/>
    <n v="0"/>
    <n v="0"/>
    <n v="0"/>
    <n v="0"/>
    <n v="0"/>
    <s v=""/>
    <s v="Farine de blé blanche Riz Maïs (moulu)"/>
    <n v="1"/>
    <n v="1"/>
    <n v="1"/>
    <n v="0"/>
    <n v="0"/>
    <n v="0"/>
    <n v="0"/>
    <n v="0"/>
    <x v="2"/>
    <s v="Non"/>
    <s v="Oui"/>
    <s v="Artibonite"/>
    <s v="Meme"/>
    <x v="4"/>
    <x v="1"/>
  </r>
  <r>
    <x v="1"/>
    <s v="Ennery"/>
    <s v="Ennery"/>
    <s v="Puilboreau"/>
    <s v="Marché Puilboreau"/>
    <x v="1"/>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Ennery"/>
    <s v="Ennery"/>
    <s v="Puilboreau"/>
    <s v="Marché Puilboreau"/>
    <x v="1"/>
    <s v="Enquête auprès d'un marchand"/>
    <s v="Femme"/>
    <s v=""/>
    <s v=""/>
    <s v="Détaillant avec boutique"/>
    <s v=""/>
    <s v="Produits d'hygiène et assainissement"/>
    <n v="0"/>
    <n v="1"/>
    <n v="0"/>
    <n v="0"/>
    <n v="0"/>
    <n v="0"/>
    <n v="0"/>
    <s v="wash"/>
    <s v="Produits d'hygiène et assainissement"/>
    <s v="En espèces (Gourde)"/>
    <n v="1"/>
    <n v="0"/>
    <n v="0"/>
    <n v="0"/>
    <n v="0"/>
    <n v="0"/>
    <n v="0"/>
    <n v="0"/>
    <n v="0"/>
    <n v="0"/>
    <s v=""/>
    <s v="Oui, il y a plu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Ennery"/>
    <s v="Ennery"/>
    <s v="Puilboreau"/>
    <s v="Marché Puilboreau"/>
    <x v="1"/>
    <s v="Enquête auprès d'un marchand"/>
    <s v="Femme"/>
    <s v=""/>
    <s v=""/>
    <s v="Détaillant avec boutique"/>
    <s v=""/>
    <s v="Ustensiles de nettoyage ou de stockage de l'eau (bokit, bassine, éponge) Ustensiles de cuisine (casseroles, cuillères, etc.)"/>
    <n v="0"/>
    <n v="0"/>
    <n v="0"/>
    <n v="1"/>
    <n v="1"/>
    <n v="0"/>
    <n v="0"/>
    <s v="nettoyage_stockage"/>
    <s v="Ustensiles de nettoyage ou de stockage de l'eau (bokit, bassine, éponge)"/>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Ennery"/>
    <s v="Ennery"/>
    <s v="Puilboreau"/>
    <s v="Marché Puilboreau"/>
    <x v="1"/>
    <s v="Enquête auprès d'un marchand"/>
    <s v="Femme"/>
    <s v=""/>
    <s v=""/>
    <s v="Détaillant avec boutique"/>
    <s v=""/>
    <s v="Couverture"/>
    <n v="0"/>
    <n v="0"/>
    <n v="1"/>
    <n v="0"/>
    <n v="0"/>
    <n v="0"/>
    <n v="0"/>
    <s v="couverture"/>
    <s v="Couverture"/>
    <s v="En espèces (Gourde)"/>
    <n v="1"/>
    <n v="0"/>
    <n v="0"/>
    <n v="0"/>
    <n v="0"/>
    <n v="0"/>
    <n v="0"/>
    <n v="0"/>
    <n v="0"/>
    <n v="0"/>
    <s v=""/>
    <s v="Oui, il y a plu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Ennery"/>
    <s v="Ennery"/>
    <s v="Puilboreau"/>
    <s v="Marché Puilboreau"/>
    <x v="1"/>
    <s v="Enquête auprès d'un marchand"/>
    <s v="Femme"/>
    <s v=""/>
    <s v=""/>
    <s v="Détaillant sur une table"/>
    <s v=""/>
    <s v="Couverture"/>
    <n v="0"/>
    <n v="0"/>
    <n v="1"/>
    <n v="0"/>
    <n v="0"/>
    <n v="0"/>
    <n v="0"/>
    <s v="couverture"/>
    <s v="Couverture"/>
    <s v="En espèces (Gourde)"/>
    <n v="1"/>
    <n v="0"/>
    <n v="0"/>
    <n v="0"/>
    <n v="0"/>
    <n v="0"/>
    <n v="0"/>
    <n v="0"/>
    <n v="0"/>
    <n v="0"/>
    <s v=""/>
    <s v="Non, il n'y a pas eu de variation"/>
    <s v="Moins de 20"/>
    <s v=""/>
    <s v=""/>
    <s v=""/>
    <s v=""/>
    <s v=""/>
    <s v=""/>
    <s v=""/>
    <s v=""/>
    <s v=""/>
    <s v=""/>
    <s v=""/>
    <s v=""/>
    <s v=""/>
    <s v=""/>
    <s v=""/>
    <s v=""/>
    <s v=""/>
    <s v=""/>
    <s v=""/>
    <s v=""/>
    <s v=""/>
    <s v=""/>
    <s v=""/>
    <s v=""/>
    <s v=""/>
    <m/>
    <s v=""/>
    <s v=""/>
    <s v=""/>
    <s v=""/>
    <s v=""/>
    <s v=""/>
    <s v=""/>
    <s v=""/>
    <s v=""/>
    <s v=""/>
    <s v=""/>
    <s v=""/>
    <s v=""/>
    <s v=""/>
    <s v=""/>
    <s v=""/>
    <s v=""/>
    <s v=""/>
    <s v=""/>
    <s v=""/>
    <s v=""/>
    <s v=""/>
    <s v=""/>
    <s v=""/>
    <s v=""/>
    <s v=""/>
    <s v=""/>
    <s v=""/>
    <s v=""/>
    <s v=""/>
    <s v=""/>
    <s v=""/>
    <s v=""/>
    <s v=""/>
    <s v=""/>
    <s v=""/>
    <s v=""/>
    <s v=""/>
    <s v=""/>
    <x v="0"/>
    <s v=""/>
    <s v=""/>
    <s v=""/>
    <s v=""/>
    <x v="0"/>
    <x v="0"/>
  </r>
  <r>
    <x v="1"/>
    <s v="Ennery"/>
    <s v="Ennery"/>
    <s v="Puilboreau"/>
    <s v="Marché Puilboreau"/>
    <x v="1"/>
    <s v="Enquête auprès d'un marchand"/>
    <s v="Femme"/>
    <s v=""/>
    <s v=""/>
    <s v="Détaillant avec boutique"/>
    <s v=""/>
    <s v="Charbon de bois"/>
    <n v="0"/>
    <n v="0"/>
    <n v="0"/>
    <n v="0"/>
    <n v="0"/>
    <n v="1"/>
    <n v="0"/>
    <s v="charbon"/>
    <s v="Charbon de bois"/>
    <s v="En espèces (Gourde)"/>
    <n v="1"/>
    <n v="0"/>
    <n v="0"/>
    <n v="0"/>
    <n v="0"/>
    <n v="0"/>
    <n v="0"/>
    <n v="0"/>
    <n v="0"/>
    <n v="0"/>
    <s v=""/>
    <s v="Oui, il y a plu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Ennery"/>
    <s v="Ennery"/>
    <s v="Puilboreau"/>
    <s v="Marché Puilboreau"/>
    <x v="1"/>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Ennery"/>
    <s v="Ennery"/>
    <s v="Puilboreau"/>
    <s v="Marché Puilboreau"/>
    <x v="1"/>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L'Estère"/>
    <s v="L'Estère"/>
    <s v="Centre-ville de l'Estère"/>
    <s v="Marché L'Estère"/>
    <x v="0"/>
    <s v="Enquête auprès d'un marchand"/>
    <s v="Femme"/>
    <s v=""/>
    <s v=""/>
    <s v="Détaillant sur une table"/>
    <s v=""/>
    <s v="Nourriture Produits d'hygiène et assainissement"/>
    <n v="1"/>
    <n v="1"/>
    <n v="0"/>
    <n v="0"/>
    <n v="0"/>
    <n v="0"/>
    <n v="0"/>
    <s v="nourriture"/>
    <s v="Nourriture "/>
    <s v="En espèces (Gourde)"/>
    <n v="1"/>
    <n v="0"/>
    <n v="0"/>
    <n v="0"/>
    <n v="0"/>
    <n v="0"/>
    <n v="0"/>
    <n v="0"/>
    <n v="0"/>
    <n v="0"/>
    <s v=""/>
    <s v="Oui, il y a moins de commerçants par rapport au mois passé"/>
    <s v="Moins de 20"/>
    <s v="Farine de blé blanche Riz Maïs (moulu) Sucre Haricot noir Huile végétale"/>
    <n v="1"/>
    <n v="1"/>
    <n v="1"/>
    <n v="1"/>
    <n v="1"/>
    <n v="0"/>
    <n v="1"/>
    <n v="0"/>
    <s v="Oui je connais le prix de mes produits en grosse marmite"/>
    <n v="100"/>
    <s v="Oui"/>
    <n v="225"/>
    <n v="86.538461538461505"/>
    <s v="Oui"/>
    <n v="200"/>
    <n v="86.956521739130395"/>
    <s v="Oui"/>
    <n v="300"/>
    <n v="103.448275862068"/>
    <s v="Oui"/>
    <n v="500"/>
    <n v="208.333333333333"/>
    <s v="Oui"/>
    <s v=""/>
    <s v=""/>
    <s v=""/>
    <s v="Remplissage à partir de drum"/>
    <s v="Oui"/>
    <n v="800"/>
    <s v=""/>
    <s v=""/>
    <s v=""/>
    <s v=""/>
    <s v=""/>
    <s v=""/>
    <s v="NA"/>
    <n v="800"/>
    <s v="Oui"/>
    <s v="Oui"/>
    <s v="Pas assez d'argent"/>
    <n v="0"/>
    <n v="0"/>
    <n v="0"/>
    <n v="0"/>
    <n v="0"/>
    <n v="1"/>
    <n v="0"/>
    <n v="0"/>
    <n v="0"/>
    <n v="0"/>
    <n v="0"/>
    <n v="0"/>
    <n v="0"/>
    <n v="0"/>
    <s v=""/>
    <s v="Haricot noir"/>
    <n v="0"/>
    <n v="0"/>
    <n v="0"/>
    <n v="0"/>
    <n v="1"/>
    <n v="0"/>
    <n v="0"/>
    <n v="0"/>
    <x v="2"/>
    <s v="Non"/>
    <s v="Oui"/>
    <s v="Artibonite"/>
    <s v="Meme"/>
    <x v="4"/>
    <x v="1"/>
  </r>
  <r>
    <x v="1"/>
    <s v="L'Estère"/>
    <s v="L'Estère"/>
    <s v="Centre-ville de l'Estère"/>
    <s v="Marché L'Estère"/>
    <x v="0"/>
    <s v="Enquête auprès d'un marchand"/>
    <s v="Femme"/>
    <s v=""/>
    <s v=""/>
    <s v="Détaillant sur une table"/>
    <s v=""/>
    <s v="Nourriture Produits d'hygiène et assainissement"/>
    <n v="1"/>
    <n v="1"/>
    <n v="0"/>
    <n v="0"/>
    <n v="0"/>
    <n v="0"/>
    <n v="0"/>
    <s v="nourriture"/>
    <s v="Nourriture "/>
    <s v="En espèces (Gourde)"/>
    <n v="1"/>
    <n v="0"/>
    <n v="0"/>
    <n v="0"/>
    <n v="0"/>
    <n v="0"/>
    <n v="0"/>
    <n v="0"/>
    <n v="0"/>
    <n v="0"/>
    <s v=""/>
    <s v="Oui, il y a plus de commerçants par rapport au mois passé"/>
    <s v="Entre 21 et 60"/>
    <s v="Farine de blé blanche Riz Maïs (moulu) Sucre Haricot noir Huile végétale"/>
    <n v="1"/>
    <n v="1"/>
    <n v="1"/>
    <n v="1"/>
    <n v="1"/>
    <n v="0"/>
    <n v="1"/>
    <n v="0"/>
    <s v="Oui je connais le prix de mes produits en grosse marmite"/>
    <n v="100"/>
    <s v="Oui"/>
    <n v="225"/>
    <n v="86.538461538461505"/>
    <s v="Oui"/>
    <n v="200"/>
    <n v="86.956521739130395"/>
    <s v="Oui"/>
    <n v="300"/>
    <n v="103.448275862068"/>
    <s v="Oui"/>
    <n v="300"/>
    <n v="125"/>
    <s v="Oui"/>
    <s v=""/>
    <s v=""/>
    <s v=""/>
    <s v="Remplissage à partir de drum"/>
    <s v="Oui"/>
    <n v="800"/>
    <s v=""/>
    <s v=""/>
    <s v=""/>
    <s v=""/>
    <s v=""/>
    <s v=""/>
    <s v="NA"/>
    <n v="800"/>
    <s v="Oui"/>
    <s v="Oui"/>
    <s v="Article trop cher"/>
    <n v="0"/>
    <n v="0"/>
    <n v="0"/>
    <n v="0"/>
    <n v="1"/>
    <n v="0"/>
    <n v="0"/>
    <n v="0"/>
    <n v="0"/>
    <n v="0"/>
    <n v="0"/>
    <n v="0"/>
    <n v="0"/>
    <n v="0"/>
    <s v=""/>
    <s v="Farine de blé blanche Riz Sucre"/>
    <n v="1"/>
    <n v="1"/>
    <n v="0"/>
    <n v="1"/>
    <n v="0"/>
    <n v="0"/>
    <n v="0"/>
    <n v="0"/>
    <x v="2"/>
    <s v="Non"/>
    <s v="Oui"/>
    <s v="Ouest"/>
    <s v="Différent"/>
    <x v="5"/>
    <x v="1"/>
  </r>
  <r>
    <x v="1"/>
    <s v="L'Estère"/>
    <s v="L'Estère"/>
    <s v="Centre-ville de l'Estère"/>
    <s v="Marché L'Estère"/>
    <x v="0"/>
    <s v="Enquête auprès d'un marchand"/>
    <s v="Femme"/>
    <s v=""/>
    <s v=""/>
    <s v="Détaillant sur une table"/>
    <s v=""/>
    <s v="Nourriture Produits d'hygiène et assainissement"/>
    <n v="1"/>
    <n v="1"/>
    <n v="0"/>
    <n v="0"/>
    <n v="0"/>
    <n v="0"/>
    <n v="0"/>
    <s v="nourriture"/>
    <s v="Nourriture "/>
    <s v="En espèces (Gourde)"/>
    <n v="1"/>
    <n v="0"/>
    <n v="0"/>
    <n v="0"/>
    <n v="0"/>
    <n v="0"/>
    <n v="0"/>
    <n v="0"/>
    <n v="0"/>
    <n v="0"/>
    <s v=""/>
    <s v="Oui, il y a plus de commerçants par rapport au mois passé"/>
    <s v="Entre 21 et 60"/>
    <s v="Farine de blé blanche Riz Maïs (moulu) Sucre Haricot noir Huile végétale"/>
    <n v="1"/>
    <n v="1"/>
    <n v="1"/>
    <n v="1"/>
    <n v="1"/>
    <n v="0"/>
    <n v="1"/>
    <n v="0"/>
    <s v="Oui je connais le prix de mes produits en grosse marmite"/>
    <n v="100"/>
    <s v="Oui"/>
    <n v="225"/>
    <n v="86.538461538461505"/>
    <s v="Oui"/>
    <n v="200"/>
    <n v="86.956521739130395"/>
    <s v="Oui"/>
    <n v="300"/>
    <n v="103.448275862068"/>
    <s v="Oui"/>
    <n v="500"/>
    <n v="208.333333333333"/>
    <s v="Oui"/>
    <s v=""/>
    <s v=""/>
    <s v=""/>
    <s v="Bidon/Bouteille fermée."/>
    <s v="Oui"/>
    <n v="1000"/>
    <s v=""/>
    <s v=""/>
    <s v=""/>
    <s v=""/>
    <s v=""/>
    <s v=""/>
    <s v="NA"/>
    <n v="1000"/>
    <s v="Oui"/>
    <s v="Oui"/>
    <s v="Article trop cher"/>
    <n v="0"/>
    <n v="0"/>
    <n v="0"/>
    <n v="0"/>
    <n v="1"/>
    <n v="0"/>
    <n v="0"/>
    <n v="0"/>
    <n v="0"/>
    <n v="0"/>
    <n v="0"/>
    <n v="0"/>
    <n v="0"/>
    <n v="0"/>
    <s v=""/>
    <s v="Huile végétale Haricot noir"/>
    <n v="0"/>
    <n v="0"/>
    <n v="0"/>
    <n v="0"/>
    <n v="1"/>
    <n v="0"/>
    <n v="1"/>
    <n v="0"/>
    <x v="2"/>
    <s v="Non"/>
    <s v="Oui"/>
    <s v="Ouest"/>
    <s v="Différent"/>
    <x v="5"/>
    <x v="1"/>
  </r>
  <r>
    <x v="1"/>
    <s v="L'Estère"/>
    <s v="L'Estère"/>
    <s v="Centre-ville de l'Estère"/>
    <s v="Marché L'Estère"/>
    <x v="0"/>
    <s v="Enquête auprès d'un marchand"/>
    <s v="Femme"/>
    <s v=""/>
    <s v=""/>
    <s v="Détaillant sur une table"/>
    <s v=""/>
    <s v="Nourriture"/>
    <n v="1"/>
    <n v="0"/>
    <n v="0"/>
    <n v="0"/>
    <n v="0"/>
    <n v="0"/>
    <n v="0"/>
    <s v="nourriture"/>
    <s v="Nourriture "/>
    <s v="En espèces (Gourde)"/>
    <n v="1"/>
    <n v="0"/>
    <n v="0"/>
    <n v="0"/>
    <n v="0"/>
    <n v="0"/>
    <n v="0"/>
    <n v="0"/>
    <n v="0"/>
    <n v="0"/>
    <s v=""/>
    <s v="Oui, il y a plus de commerçants par rapport au mois passé"/>
    <s v="Moins de 20"/>
    <s v="Farine de blé blanche Riz Maïs (moulu) Sucre Haricot noir Huile végétale"/>
    <n v="1"/>
    <n v="1"/>
    <n v="1"/>
    <n v="1"/>
    <n v="1"/>
    <n v="0"/>
    <n v="1"/>
    <n v="0"/>
    <s v="Oui je connais le prix de mes produits en grosse marmite"/>
    <n v="100"/>
    <s v="Oui"/>
    <n v="250"/>
    <n v="96.153846153846104"/>
    <s v="Oui"/>
    <n v="200"/>
    <n v="86.956521739130395"/>
    <s v="Oui"/>
    <n v="300"/>
    <n v="103.448275862068"/>
    <s v="Oui"/>
    <n v="500"/>
    <n v="208.333333333333"/>
    <s v="Oui"/>
    <s v=""/>
    <s v=""/>
    <s v=""/>
    <s v="Bidon/Bouteille fermée."/>
    <s v="Oui"/>
    <n v="1000"/>
    <s v=""/>
    <s v=""/>
    <s v=""/>
    <s v=""/>
    <s v=""/>
    <s v=""/>
    <s v="NA"/>
    <n v="1000"/>
    <s v="Oui"/>
    <s v="Oui"/>
    <s v="Article trop cher"/>
    <n v="0"/>
    <n v="0"/>
    <n v="0"/>
    <n v="0"/>
    <n v="1"/>
    <n v="0"/>
    <n v="0"/>
    <n v="0"/>
    <n v="0"/>
    <n v="0"/>
    <n v="0"/>
    <n v="0"/>
    <n v="0"/>
    <n v="0"/>
    <s v=""/>
    <s v="Huile végétale"/>
    <n v="0"/>
    <n v="0"/>
    <n v="0"/>
    <n v="0"/>
    <n v="0"/>
    <n v="0"/>
    <n v="1"/>
    <n v="0"/>
    <x v="1"/>
    <s v="Non"/>
    <s v="Oui"/>
    <s v="Artibonite"/>
    <s v="Meme"/>
    <x v="6"/>
    <x v="2"/>
  </r>
  <r>
    <x v="1"/>
    <s v="L'Estère"/>
    <s v="L'Estère"/>
    <s v="Centre-ville de l'Estère"/>
    <s v="Marché L'Estère"/>
    <x v="0"/>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Oui, il y a plu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Cité Soleil"/>
    <s v="Cité Soleil"/>
    <s v="Terre-noire"/>
    <s v="Marché de Terre Noire"/>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Cité Soleil"/>
    <s v="Cité Soleil"/>
    <s v="Terre-noire"/>
    <s v="Marché de Terre Noire"/>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Cité Soleil"/>
    <s v="Cité Soleil"/>
    <s v="Terre-noire"/>
    <s v="Marché de Terre Noire"/>
    <x v="0"/>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Cité Soleil"/>
    <s v="Cité Soleil"/>
    <s v="Terre-noire"/>
    <s v="Marché de Terre Noire"/>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Cité Soleil"/>
    <s v="Cité Soleil"/>
    <s v="Terre-noire"/>
    <s v="Marché de Terre Noire"/>
    <x v="0"/>
    <s v="Enquête auprès d'un marchand"/>
    <s v="Homme"/>
    <s v=""/>
    <s v=""/>
    <s v="Détaillant sur une table"/>
    <s v=""/>
    <s v="Nourriture"/>
    <n v="1"/>
    <n v="0"/>
    <n v="0"/>
    <n v="0"/>
    <n v="0"/>
    <n v="0"/>
    <n v="0"/>
    <s v="nourriture"/>
    <s v="Nourriture "/>
    <s v="En espèces (Gourde) Paiement mobile (téléphone) Coupon"/>
    <n v="1"/>
    <n v="0"/>
    <n v="1"/>
    <n v="0"/>
    <n v="0"/>
    <n v="0"/>
    <n v="1"/>
    <n v="0"/>
    <n v="0"/>
    <n v="0"/>
    <s v=""/>
    <s v="Oui, il y a plus de commerçants par rapport au mois passé"/>
    <s v="Plus de 60"/>
    <s v="Farine de blé blanche Riz Maïs (moulu) Sucre Haricot noir Haricot rouge Huile végétale"/>
    <n v="1"/>
    <n v="1"/>
    <n v="1"/>
    <n v="1"/>
    <n v="1"/>
    <n v="1"/>
    <n v="1"/>
    <n v="0"/>
    <s v="Oui je connais le prix de mes produits en grosse marmite"/>
    <n v="125"/>
    <s v="Non"/>
    <n v="250"/>
    <n v="96.153846153846104"/>
    <s v="Oui"/>
    <n v="350"/>
    <n v="152.173913043478"/>
    <s v="Oui"/>
    <n v="300"/>
    <n v="103.448275862068"/>
    <s v="Oui"/>
    <n v="500"/>
    <n v="208.333333333333"/>
    <s v="Non"/>
    <n v="750"/>
    <n v="312.5"/>
    <s v="Oui"/>
    <s v="Bidon/Bouteille fermée."/>
    <s v="Oui"/>
    <n v="800"/>
    <s v=""/>
    <s v=""/>
    <s v=""/>
    <s v=""/>
    <s v=""/>
    <s v=""/>
    <s v="NA"/>
    <n v="800"/>
    <s v="Oui"/>
    <s v="Oui"/>
    <s v="Problèmes liés au transport ou au carburant"/>
    <n v="0"/>
    <n v="1"/>
    <n v="0"/>
    <n v="0"/>
    <n v="0"/>
    <n v="0"/>
    <n v="0"/>
    <n v="0"/>
    <n v="0"/>
    <n v="0"/>
    <n v="0"/>
    <n v="0"/>
    <n v="0"/>
    <n v="0"/>
    <s v=""/>
    <s v="Sucre Farine de blé blanche Riz"/>
    <n v="1"/>
    <n v="1"/>
    <n v="0"/>
    <n v="1"/>
    <n v="0"/>
    <n v="0"/>
    <n v="0"/>
    <n v="0"/>
    <x v="1"/>
    <s v="Non"/>
    <s v="Oui"/>
    <s v="Ouest"/>
    <s v="Meme"/>
    <x v="1"/>
    <x v="2"/>
  </r>
  <r>
    <x v="0"/>
    <s v="Cité Soleil"/>
    <s v="Cité Soleil"/>
    <s v="Terre-noire"/>
    <s v="Marché de Terre Noire"/>
    <x v="0"/>
    <s v="Enquête auprès d'un marchand"/>
    <s v="Femme"/>
    <s v=""/>
    <s v=""/>
    <s v="Détaillant sur une table"/>
    <s v=""/>
    <s v="Nourriture"/>
    <n v="1"/>
    <n v="0"/>
    <n v="0"/>
    <n v="0"/>
    <n v="0"/>
    <n v="0"/>
    <n v="0"/>
    <s v="nourriture"/>
    <s v="Nourriture "/>
    <s v="En espèces (Gourde)"/>
    <n v="1"/>
    <n v="0"/>
    <n v="0"/>
    <n v="0"/>
    <n v="0"/>
    <n v="0"/>
    <n v="0"/>
    <n v="0"/>
    <n v="0"/>
    <n v="0"/>
    <s v=""/>
    <s v="Oui, il y a plus de commerçants par rapport au mois passé"/>
    <s v="Plus de 60"/>
    <s v="Farine de blé blanche Riz Maïs (moulu) Sucre Haricot noir Huile végétale"/>
    <n v="1"/>
    <n v="1"/>
    <n v="1"/>
    <n v="1"/>
    <n v="1"/>
    <n v="0"/>
    <n v="1"/>
    <n v="0"/>
    <s v="Oui je connais le prix de mes produits en grosse marmite"/>
    <n v="112.5"/>
    <s v="Non"/>
    <n v="300"/>
    <n v="115.384615384615"/>
    <s v="Oui"/>
    <n v="325"/>
    <n v="141.304347826086"/>
    <s v="Oui"/>
    <n v="250"/>
    <n v="86.2068965517241"/>
    <s v="Oui"/>
    <n v="500"/>
    <n v="208.333333333333"/>
    <s v="Non"/>
    <s v=""/>
    <s v=""/>
    <s v=""/>
    <s v="Bidon/Bouteille fermée."/>
    <s v="Oui"/>
    <n v="700"/>
    <s v=""/>
    <s v=""/>
    <s v=""/>
    <s v=""/>
    <s v=""/>
    <s v=""/>
    <s v="NA"/>
    <n v="700"/>
    <s v="Oui"/>
    <s v="Non"/>
    <s v=""/>
    <s v=""/>
    <s v=""/>
    <s v=""/>
    <s v=""/>
    <s v=""/>
    <s v=""/>
    <s v=""/>
    <s v=""/>
    <s v=""/>
    <s v=""/>
    <s v=""/>
    <s v=""/>
    <s v=""/>
    <s v=""/>
    <s v=""/>
    <s v=""/>
    <s v=""/>
    <s v=""/>
    <s v=""/>
    <s v=""/>
    <s v=""/>
    <s v=""/>
    <s v=""/>
    <s v=""/>
    <x v="2"/>
    <s v="Oui"/>
    <s v="Oui"/>
    <s v="Ouest"/>
    <s v="Meme"/>
    <x v="1"/>
    <x v="2"/>
  </r>
  <r>
    <x v="0"/>
    <s v="Cité Soleil"/>
    <s v="Cité Soleil"/>
    <s v="Terre-noire"/>
    <s v="Marché de Terre Noire"/>
    <x v="0"/>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Cité Soleil"/>
    <s v="Cité Soleil"/>
    <s v="Terre-noire"/>
    <s v="Marché de Terre Noire"/>
    <x v="0"/>
    <s v="Enquête auprès d'un marchand"/>
    <s v="Femme"/>
    <s v=""/>
    <s v=""/>
    <s v="Détaillant sur une table"/>
    <s v=""/>
    <s v="Nourriture Produits d'hygiène et assainissement"/>
    <n v="1"/>
    <n v="1"/>
    <n v="0"/>
    <n v="0"/>
    <n v="0"/>
    <n v="0"/>
    <n v="0"/>
    <s v="nourriture"/>
    <s v="Nourriture "/>
    <s v="En espèces (Gourde) En espèces (Dollar)"/>
    <n v="1"/>
    <n v="1"/>
    <n v="0"/>
    <n v="0"/>
    <n v="0"/>
    <n v="0"/>
    <n v="0"/>
    <n v="0"/>
    <n v="0"/>
    <n v="0"/>
    <s v=""/>
    <s v="Oui, il y a moins de commerçants par rapport au mois passé"/>
    <s v="Plus de 60"/>
    <s v="Farine de blé blanche Riz Maïs (moulu) Sucre Haricot noir Haricot rouge Huile végétale"/>
    <n v="1"/>
    <n v="1"/>
    <n v="1"/>
    <n v="1"/>
    <n v="1"/>
    <n v="1"/>
    <n v="1"/>
    <n v="0"/>
    <s v="Oui je connais le prix de mes produits en grosse marmite"/>
    <n v="150"/>
    <s v="Non"/>
    <n v="275"/>
    <n v="105.76923076923001"/>
    <s v="Oui"/>
    <n v="250"/>
    <n v="108.695652173913"/>
    <s v="Oui"/>
    <n v="350"/>
    <n v="120.689655172413"/>
    <s v="Oui"/>
    <n v="600"/>
    <n v="250"/>
    <s v="Non"/>
    <n v="750"/>
    <n v="312.5"/>
    <s v="Non"/>
    <s v="Bidon/Bouteille fermée."/>
    <s v="Oui"/>
    <n v="850"/>
    <s v=""/>
    <s v=""/>
    <s v=""/>
    <s v=""/>
    <s v=""/>
    <s v=""/>
    <s v="NA"/>
    <n v="850"/>
    <s v="Oui"/>
    <s v="Non"/>
    <s v=""/>
    <s v=""/>
    <s v=""/>
    <s v=""/>
    <s v=""/>
    <s v=""/>
    <s v=""/>
    <s v=""/>
    <s v=""/>
    <s v=""/>
    <s v=""/>
    <s v=""/>
    <s v=""/>
    <s v=""/>
    <s v=""/>
    <s v=""/>
    <s v=""/>
    <s v=""/>
    <s v=""/>
    <s v=""/>
    <s v=""/>
    <s v=""/>
    <s v=""/>
    <s v=""/>
    <s v=""/>
    <x v="1"/>
    <s v="Oui"/>
    <s v="Oui"/>
    <s v="Ouest"/>
    <s v="Meme"/>
    <x v="1"/>
    <x v="2"/>
  </r>
  <r>
    <x v="0"/>
    <s v="Cité Soleil"/>
    <s v="Cité Soleil"/>
    <s v="Terre-noire"/>
    <s v="Marché de Terre Noire"/>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Cité Soleil"/>
    <s v="Cité Soleil"/>
    <s v="Terre-noire"/>
    <s v="Marché de Terre Noire"/>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Cité Soleil"/>
    <s v="Cité Soleil"/>
    <s v="Terre-noire"/>
    <s v="Marché de Terre Noire"/>
    <x v="0"/>
    <s v="Enquête auprès d'un marchand"/>
    <s v="Femme"/>
    <s v=""/>
    <s v=""/>
    <s v="Détaillant avec boutique"/>
    <s v=""/>
    <s v="Nourriture"/>
    <n v="1"/>
    <n v="0"/>
    <n v="0"/>
    <n v="0"/>
    <n v="0"/>
    <n v="0"/>
    <n v="0"/>
    <s v="nourriture"/>
    <s v="Nourriture "/>
    <s v="En espèces (Gourde) Paiement mobile (téléphone)"/>
    <n v="1"/>
    <n v="0"/>
    <n v="1"/>
    <n v="0"/>
    <n v="0"/>
    <n v="0"/>
    <n v="0"/>
    <n v="0"/>
    <n v="0"/>
    <n v="0"/>
    <s v=""/>
    <s v="Oui, il y a plus de commerçants par rapport au mois passé"/>
    <s v="Entre 21 et 60"/>
    <s v="Farine de blé blanche Riz Maïs (moulu) Sucre Haricot noir Haricot rouge Huile végétale"/>
    <n v="1"/>
    <n v="1"/>
    <n v="1"/>
    <n v="1"/>
    <n v="1"/>
    <n v="1"/>
    <n v="1"/>
    <n v="0"/>
    <s v="Oui je connais le prix de mes produits en grosse marmite"/>
    <n v="150"/>
    <s v="Non"/>
    <n v="300"/>
    <n v="115.384615384615"/>
    <s v="Oui"/>
    <n v="250"/>
    <n v="108.695652173913"/>
    <s v="Oui"/>
    <n v="300"/>
    <n v="103.448275862068"/>
    <s v="Oui"/>
    <n v="600"/>
    <n v="250"/>
    <s v="Non"/>
    <n v="650"/>
    <n v="270.83333333333297"/>
    <s v="Oui"/>
    <s v="Bidon/Bouteille fermée."/>
    <s v="Oui"/>
    <n v="600"/>
    <s v=""/>
    <s v=""/>
    <s v=""/>
    <s v=""/>
    <s v=""/>
    <s v=""/>
    <s v="NA"/>
    <n v="600"/>
    <s v="Non"/>
    <s v="Oui"/>
    <s v="Produit épuisé car beaucoup de personnes ont acheté"/>
    <n v="0"/>
    <n v="0"/>
    <n v="0"/>
    <n v="0"/>
    <n v="0"/>
    <n v="0"/>
    <n v="0"/>
    <n v="0"/>
    <n v="0"/>
    <n v="0"/>
    <n v="1"/>
    <n v="0"/>
    <n v="0"/>
    <n v="0"/>
    <s v=""/>
    <s v="Riz Farine de blé blanche Sucre"/>
    <n v="1"/>
    <n v="1"/>
    <n v="0"/>
    <n v="1"/>
    <n v="0"/>
    <n v="0"/>
    <n v="0"/>
    <n v="0"/>
    <x v="1"/>
    <s v="Oui"/>
    <s v="Oui"/>
    <s v="Ouest"/>
    <s v="Meme"/>
    <x v="1"/>
    <x v="2"/>
  </r>
  <r>
    <x v="0"/>
    <s v="Cité Soleil"/>
    <s v="Cité Soleil"/>
    <s v="Terre-noire"/>
    <s v="Marché de Terre Noire"/>
    <x v="0"/>
    <s v="Enquête auprès d'un marchand"/>
    <s v="Homme"/>
    <s v=""/>
    <s v=""/>
    <s v="Détaillant avec boutique"/>
    <s v=""/>
    <s v="Nourriture"/>
    <n v="1"/>
    <n v="0"/>
    <n v="0"/>
    <n v="0"/>
    <n v="0"/>
    <n v="0"/>
    <n v="0"/>
    <s v="nourriture"/>
    <s v="Nourriture "/>
    <s v="En espèces (Gourde) Paiement mobile (téléphone) Coupon"/>
    <n v="1"/>
    <n v="0"/>
    <n v="1"/>
    <n v="0"/>
    <n v="0"/>
    <n v="0"/>
    <n v="1"/>
    <n v="0"/>
    <n v="0"/>
    <n v="0"/>
    <s v=""/>
    <s v="Oui, il y a plus de commerçants par rapport au mois passé"/>
    <s v="Entre 21 et 60"/>
    <s v="Farine de blé blanche Riz Maïs (moulu) Sucre Haricot noir Haricot rouge Huile végétale"/>
    <n v="1"/>
    <n v="1"/>
    <n v="1"/>
    <n v="1"/>
    <n v="1"/>
    <n v="1"/>
    <n v="1"/>
    <n v="0"/>
    <s v="Oui je connais le prix de mes produits en grosse marmite"/>
    <n v="150"/>
    <s v="Non"/>
    <n v="250"/>
    <n v="96.153846153846104"/>
    <s v="Oui"/>
    <n v="250"/>
    <n v="108.695652173913"/>
    <s v="Oui"/>
    <n v="350"/>
    <n v="120.689655172413"/>
    <s v="Oui"/>
    <n v="650"/>
    <n v="270.83333333333297"/>
    <s v="Oui"/>
    <n v="650"/>
    <n v="270.83333333333297"/>
    <s v="Oui"/>
    <s v="Bidon/Bouteille fermée."/>
    <s v="Oui"/>
    <n v="850"/>
    <s v=""/>
    <s v=""/>
    <s v=""/>
    <s v=""/>
    <s v=""/>
    <s v=""/>
    <s v="NA"/>
    <n v="850"/>
    <s v="Oui"/>
    <s v="Oui"/>
    <s v="Article indisponible chez les fournisseurs Produit épuisé car beaucoup de personnes ont acheté"/>
    <n v="0"/>
    <n v="0"/>
    <n v="0"/>
    <n v="0"/>
    <n v="0"/>
    <n v="0"/>
    <n v="0"/>
    <n v="1"/>
    <n v="0"/>
    <n v="0"/>
    <n v="1"/>
    <n v="0"/>
    <n v="0"/>
    <n v="0"/>
    <s v=""/>
    <s v="Riz Maïs (moulu) Huile végétale Sucre"/>
    <n v="0"/>
    <n v="1"/>
    <n v="1"/>
    <n v="1"/>
    <n v="0"/>
    <n v="0"/>
    <n v="1"/>
    <n v="0"/>
    <x v="1"/>
    <s v="Oui"/>
    <s v="Oui"/>
    <s v="Ouest"/>
    <s v="Meme"/>
    <x v="1"/>
    <x v="2"/>
  </r>
  <r>
    <x v="0"/>
    <s v="Cité Soleil"/>
    <s v="Cité Soleil"/>
    <s v="Terre-noire"/>
    <s v="Marché de Terre Noire"/>
    <x v="0"/>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Je ne sais pas / Je ne souhaite pas répondre"/>
    <s v="Entre 21 et 6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Cité Soleil"/>
    <s v="Cité Soleil"/>
    <s v="Terre-noire"/>
    <s v="Marché de Terre Noire"/>
    <x v="0"/>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Je ne sais pas / Je ne souhaite pas répondre"/>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3"/>
    <s v="Limonade"/>
    <s v="Limonade"/>
    <s v="Limonade"/>
    <s v="Marché principal de Limonade"/>
    <x v="0"/>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Entre 21 et 6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3"/>
    <s v="Limonade"/>
    <s v="Limonade"/>
    <s v="Limonade"/>
    <s v="Marché principal de Limonade"/>
    <x v="0"/>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3"/>
    <s v="Limonade"/>
    <s v="Limonade"/>
    <s v="Limonade"/>
    <s v="Marché principal de Limonade"/>
    <x v="0"/>
    <s v="Enquête auprès d'un marchand"/>
    <s v="Femme"/>
    <s v=""/>
    <s v=""/>
    <s v="Détaillant sur une table"/>
    <s v=""/>
    <s v="Nourriture"/>
    <n v="1"/>
    <n v="0"/>
    <n v="0"/>
    <n v="0"/>
    <n v="0"/>
    <n v="0"/>
    <n v="0"/>
    <s v="nourriture"/>
    <s v="Nourriture "/>
    <s v="En espèces (Gourde)"/>
    <n v="1"/>
    <n v="0"/>
    <n v="0"/>
    <n v="0"/>
    <n v="0"/>
    <n v="0"/>
    <n v="0"/>
    <n v="0"/>
    <n v="0"/>
    <n v="0"/>
    <s v=""/>
    <s v="Oui, il y a moins de commerçants par rapport au mois passé"/>
    <s v="Moins de 20"/>
    <s v="Farine de blé blanche Riz Maïs (moulu) Sucre Haricot noir Haricot rouge Huile végétale"/>
    <n v="1"/>
    <n v="1"/>
    <n v="1"/>
    <n v="1"/>
    <n v="1"/>
    <n v="1"/>
    <n v="1"/>
    <n v="0"/>
    <s v="Oui je connais le prix de mes produits en grosse marmite"/>
    <n v="140"/>
    <s v="Oui"/>
    <n v="350"/>
    <n v="134.61538461538399"/>
    <s v="Oui"/>
    <n v="350"/>
    <n v="152.173913043478"/>
    <s v="Oui"/>
    <n v="350"/>
    <n v="120.689655172413"/>
    <s v="Oui"/>
    <n v="700"/>
    <n v="291.666666666666"/>
    <s v="Non"/>
    <n v="900"/>
    <n v="375"/>
    <s v="Oui"/>
    <s v="Bidon/Bouteille fermée."/>
    <s v="Oui"/>
    <n v="800"/>
    <s v=""/>
    <s v=""/>
    <s v=""/>
    <s v=""/>
    <s v=""/>
    <s v=""/>
    <s v="NA"/>
    <n v="800"/>
    <s v="Non"/>
    <s v="Non"/>
    <s v=""/>
    <s v=""/>
    <s v=""/>
    <s v=""/>
    <s v=""/>
    <s v=""/>
    <s v=""/>
    <s v=""/>
    <s v=""/>
    <s v=""/>
    <s v=""/>
    <s v=""/>
    <s v=""/>
    <s v=""/>
    <s v=""/>
    <s v=""/>
    <s v=""/>
    <s v=""/>
    <s v=""/>
    <s v=""/>
    <s v=""/>
    <s v=""/>
    <s v=""/>
    <s v=""/>
    <s v=""/>
    <x v="1"/>
    <s v="Non"/>
    <s v="Oui"/>
    <s v="Nord"/>
    <s v="Meme"/>
    <x v="7"/>
    <x v="1"/>
  </r>
  <r>
    <x v="3"/>
    <s v="Limonade"/>
    <s v="Limonade"/>
    <s v="Limonade"/>
    <s v="Marché principal de Limonade"/>
    <x v="0"/>
    <s v="Enquête auprès d'un marchand"/>
    <s v="Femme"/>
    <s v=""/>
    <s v=""/>
    <s v="Détaillant sur une table"/>
    <s v=""/>
    <s v="Nourriture"/>
    <n v="1"/>
    <n v="0"/>
    <n v="0"/>
    <n v="0"/>
    <n v="0"/>
    <n v="0"/>
    <n v="0"/>
    <s v="nourriture"/>
    <s v="Nourriture "/>
    <s v="En espèces (Gourde)"/>
    <n v="1"/>
    <n v="0"/>
    <n v="0"/>
    <n v="0"/>
    <n v="0"/>
    <n v="0"/>
    <n v="0"/>
    <n v="0"/>
    <n v="0"/>
    <n v="0"/>
    <s v=""/>
    <s v="Oui, il y a plus de commerçants par rapport au mois passé"/>
    <s v="Moins de 20"/>
    <s v="Farine de blé blanche Riz Maïs (moulu) Sucre Haricot noir Haricot rouge Huile végétale"/>
    <n v="1"/>
    <n v="1"/>
    <n v="1"/>
    <n v="1"/>
    <n v="1"/>
    <n v="1"/>
    <n v="1"/>
    <n v="0"/>
    <s v="Oui je connais le prix de mes produits en grosse marmite"/>
    <n v="150"/>
    <s v="Oui"/>
    <n v="350"/>
    <n v="134.61538461538399"/>
    <s v="Oui"/>
    <n v="280"/>
    <n v="121.739130434782"/>
    <s v="Oui"/>
    <n v="350"/>
    <n v="120.689655172413"/>
    <s v="Oui"/>
    <n v="700"/>
    <n v="291.666666666666"/>
    <s v="Oui"/>
    <n v="900"/>
    <n v="375"/>
    <s v="Oui"/>
    <s v="Bidon/Bouteille fermée."/>
    <s v="Oui"/>
    <n v="800"/>
    <s v=""/>
    <s v=""/>
    <s v=""/>
    <s v=""/>
    <s v=""/>
    <s v=""/>
    <s v="NA"/>
    <n v="800"/>
    <s v="Oui"/>
    <s v="Non"/>
    <s v=""/>
    <s v=""/>
    <s v=""/>
    <s v=""/>
    <s v=""/>
    <s v=""/>
    <s v=""/>
    <s v=""/>
    <s v=""/>
    <s v=""/>
    <s v=""/>
    <s v=""/>
    <s v=""/>
    <s v=""/>
    <s v=""/>
    <s v=""/>
    <s v=""/>
    <s v=""/>
    <s v=""/>
    <s v=""/>
    <s v=""/>
    <s v=""/>
    <s v=""/>
    <s v=""/>
    <s v=""/>
    <x v="1"/>
    <s v="Non"/>
    <s v="Oui"/>
    <s v="Nord"/>
    <s v="Meme"/>
    <x v="8"/>
    <x v="2"/>
  </r>
  <r>
    <x v="3"/>
    <s v="Limonade"/>
    <s v="Limonade"/>
    <s v="Limonade"/>
    <s v="Marché principal de Limonade"/>
    <x v="0"/>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3"/>
    <s v="Limonade"/>
    <s v="Limonade"/>
    <s v="Limonade"/>
    <s v="Marché principal de Limonade"/>
    <x v="0"/>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3"/>
    <s v="Limonade"/>
    <s v="Limonade"/>
    <s v="Limonade"/>
    <s v="Marché principal de Limonade"/>
    <x v="0"/>
    <s v="Enquête auprès d'un marchand"/>
    <s v="Femme"/>
    <s v=""/>
    <s v=""/>
    <s v="Détaillant mobile"/>
    <s v=""/>
    <s v="Couverture"/>
    <n v="0"/>
    <n v="0"/>
    <n v="1"/>
    <n v="0"/>
    <n v="0"/>
    <n v="0"/>
    <n v="0"/>
    <s v="couverture"/>
    <s v="Couverture"/>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3"/>
    <s v="Limonade"/>
    <s v="Limonade"/>
    <s v="Limonade"/>
    <s v="Marché principal de Limonade"/>
    <x v="0"/>
    <s v="Enquête auprès d'un marchand"/>
    <s v="Femme"/>
    <s v=""/>
    <s v=""/>
    <s v="Détaillant mobile"/>
    <s v=""/>
    <s v="Couverture"/>
    <n v="0"/>
    <n v="0"/>
    <n v="1"/>
    <n v="0"/>
    <n v="0"/>
    <n v="0"/>
    <n v="0"/>
    <s v="couverture"/>
    <s v="Couverture"/>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3"/>
    <s v="Limonade"/>
    <s v="Limonade"/>
    <s v="Limonade"/>
    <s v="Marché principal de Limonade"/>
    <x v="0"/>
    <s v="Enquête auprès d'un marchand"/>
    <s v="Femme"/>
    <s v=""/>
    <s v=""/>
    <s v="Détaillant mobile"/>
    <s v=""/>
    <s v="Ustensiles de cuisine (casseroles, cuillères, etc.)"/>
    <n v="0"/>
    <n v="0"/>
    <n v="0"/>
    <n v="1"/>
    <n v="0"/>
    <n v="0"/>
    <n v="0"/>
    <s v="cuisine"/>
    <s v="Ustensiles de cuisine (casseroles, cuillères, etc.)"/>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3"/>
    <s v="Limonade"/>
    <s v="Limonade"/>
    <s v="Limonade"/>
    <s v="Marché principal de Limonade"/>
    <x v="0"/>
    <s v="Enquête auprès d'un marchand"/>
    <s v="Femme"/>
    <s v=""/>
    <s v=""/>
    <s v="Détaillant sur une table"/>
    <s v=""/>
    <s v="Ustensiles de cuisine (casseroles, cuillères, etc.)"/>
    <n v="0"/>
    <n v="0"/>
    <n v="0"/>
    <n v="1"/>
    <n v="0"/>
    <n v="0"/>
    <n v="0"/>
    <s v="cuisine"/>
    <s v="Ustensiles de cuisine (casseroles, cuillères, etc.)"/>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3"/>
    <s v="Limonade"/>
    <s v="Limonade"/>
    <s v="Limonade"/>
    <s v="Marché principal de Limonade"/>
    <x v="0"/>
    <s v="Enquête auprès d'un marchand"/>
    <s v="Femme"/>
    <s v=""/>
    <s v=""/>
    <s v="Détaillant sur une tab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3"/>
    <s v="Limonade"/>
    <s v="Limonade"/>
    <s v="Limonade"/>
    <s v="Marché principal de Limonade"/>
    <x v="0"/>
    <s v="Enquête auprès d'un marchand"/>
    <s v="Femme"/>
    <s v=""/>
    <s v=""/>
    <s v="Détaillant sur une tab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marchand"/>
    <s v="Femme"/>
    <s v=""/>
    <s v=""/>
    <s v="Détaillant sur une table"/>
    <s v=""/>
    <s v="Couverture"/>
    <n v="0"/>
    <n v="0"/>
    <n v="1"/>
    <n v="0"/>
    <n v="0"/>
    <n v="0"/>
    <n v="0"/>
    <s v="couverture"/>
    <s v="Couverture"/>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marchand"/>
    <s v="Femme"/>
    <s v=""/>
    <s v=""/>
    <s v="Détaillant sur une table"/>
    <s v=""/>
    <s v="Couverture"/>
    <n v="0"/>
    <n v="0"/>
    <n v="1"/>
    <n v="0"/>
    <n v="0"/>
    <n v="0"/>
    <n v="0"/>
    <s v="couverture"/>
    <s v="Couverture"/>
    <s v="En espèces (Gourde)"/>
    <n v="1"/>
    <n v="0"/>
    <n v="0"/>
    <n v="0"/>
    <n v="0"/>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marchand"/>
    <s v="Femme"/>
    <s v=""/>
    <s v=""/>
    <s v="Détaillant sur une table"/>
    <s v=""/>
    <s v="Couverture"/>
    <n v="0"/>
    <n v="0"/>
    <n v="1"/>
    <n v="0"/>
    <n v="0"/>
    <n v="0"/>
    <n v="0"/>
    <s v="couverture"/>
    <s v="Couverture"/>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marchand"/>
    <s v="Femme"/>
    <s v=""/>
    <s v=""/>
    <s v="Détaillant sur une table"/>
    <s v=""/>
    <s v="Couverture"/>
    <n v="0"/>
    <n v="0"/>
    <n v="1"/>
    <n v="0"/>
    <n v="0"/>
    <n v="0"/>
    <n v="0"/>
    <s v="couverture"/>
    <s v="Couverture"/>
    <s v="En espèces (Gourde)"/>
    <n v="1"/>
    <n v="0"/>
    <n v="0"/>
    <n v="0"/>
    <n v="0"/>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marchand"/>
    <s v="Femme"/>
    <s v=""/>
    <s v=""/>
    <s v="Détaillant avec boutique"/>
    <s v=""/>
    <s v="Nourriture"/>
    <n v="1"/>
    <n v="0"/>
    <n v="0"/>
    <n v="0"/>
    <n v="0"/>
    <n v="0"/>
    <n v="0"/>
    <s v="nourriture"/>
    <s v="Nourriture "/>
    <s v="En espèces (Gourde) A crédit partiel"/>
    <n v="1"/>
    <n v="0"/>
    <n v="0"/>
    <n v="0"/>
    <n v="1"/>
    <n v="0"/>
    <n v="0"/>
    <n v="0"/>
    <n v="0"/>
    <n v="0"/>
    <s v=""/>
    <s v="Non, il n'y a pas eu de variation"/>
    <s v="Plus de 60"/>
    <s v="Farine de blé blanche Riz Maïs (moulu) Sucre Haricot noir Haricot rouge Huile végétale"/>
    <n v="1"/>
    <n v="1"/>
    <n v="1"/>
    <n v="1"/>
    <n v="1"/>
    <n v="1"/>
    <n v="1"/>
    <n v="0"/>
    <s v="Oui je connais le prix de mes produits en grosse marmite"/>
    <n v="75"/>
    <s v="Oui"/>
    <n v="250"/>
    <n v="96.153846153846104"/>
    <s v="Oui"/>
    <n v="250"/>
    <n v="108.695652173913"/>
    <s v="Oui"/>
    <n v="250"/>
    <n v="86.2068965517241"/>
    <s v="Oui"/>
    <n v="400"/>
    <n v="166.666666666666"/>
    <s v="Non"/>
    <n v="500"/>
    <n v="208.333333333333"/>
    <s v="Non"/>
    <s v="Remplissage à partir de drum"/>
    <s v="Oui"/>
    <n v="800"/>
    <s v=""/>
    <s v=""/>
    <s v=""/>
    <s v=""/>
    <s v=""/>
    <s v=""/>
    <s v="NA"/>
    <n v="800"/>
    <s v="Oui"/>
    <s v="Oui"/>
    <s v="Produit épuisé car beaucoup de personnes ont acheté"/>
    <n v="0"/>
    <n v="0"/>
    <n v="0"/>
    <n v="0"/>
    <n v="0"/>
    <n v="0"/>
    <n v="0"/>
    <n v="0"/>
    <n v="0"/>
    <n v="0"/>
    <n v="1"/>
    <n v="0"/>
    <n v="0"/>
    <n v="0"/>
    <s v=""/>
    <s v="Farine de blé blanche Riz Sucre Haricot noir Huile végétale"/>
    <n v="1"/>
    <n v="1"/>
    <n v="0"/>
    <n v="1"/>
    <n v="1"/>
    <n v="0"/>
    <n v="1"/>
    <n v="0"/>
    <x v="1"/>
    <s v="Non"/>
    <s v="Oui"/>
    <s v="Sud"/>
    <s v="Meme"/>
    <x v="9"/>
    <x v="1"/>
  </r>
  <r>
    <x v="4"/>
    <s v="Port-à-Piment"/>
    <s v="Port-à-Piment"/>
    <s v="Port-à-piment"/>
    <s v="Marché de Port-à-Piment"/>
    <x v="1"/>
    <s v="Enquête auprès d'un marchand"/>
    <s v="Femme"/>
    <s v=""/>
    <s v=""/>
    <s v="Détaillant avec boutique"/>
    <s v=""/>
    <s v="Nourriture"/>
    <n v="1"/>
    <n v="0"/>
    <n v="0"/>
    <n v="0"/>
    <n v="0"/>
    <n v="0"/>
    <n v="0"/>
    <s v="nourriture"/>
    <s v="Nourriture "/>
    <s v="En espèces (Gourde)"/>
    <n v="1"/>
    <n v="0"/>
    <n v="0"/>
    <n v="0"/>
    <n v="0"/>
    <n v="0"/>
    <n v="0"/>
    <n v="0"/>
    <n v="0"/>
    <n v="0"/>
    <s v=""/>
    <s v="Non, il n'y a pas eu de variation"/>
    <s v="Entre 21 et 60"/>
    <s v="Farine de blé blanche Riz Maïs (moulu) Sucre Haricot noir Haricot rouge Huile végétale"/>
    <n v="1"/>
    <n v="1"/>
    <n v="1"/>
    <n v="1"/>
    <n v="1"/>
    <n v="1"/>
    <n v="1"/>
    <n v="0"/>
    <s v="Oui je connais le prix de mes produits en grosse marmite"/>
    <n v="212.5"/>
    <s v="Oui"/>
    <n v="300"/>
    <n v="115.384615384615"/>
    <s v="Oui"/>
    <n v="225"/>
    <n v="97.826086956521706"/>
    <s v="Non"/>
    <n v="300"/>
    <n v="103.448275862068"/>
    <s v="Oui"/>
    <n v="400"/>
    <n v="166.666666666666"/>
    <s v="Non"/>
    <n v="500"/>
    <n v="208.333333333333"/>
    <s v="Non"/>
    <s v="Remplissage à partir de drum"/>
    <s v="Oui"/>
    <n v="800"/>
    <s v=""/>
    <s v=""/>
    <s v=""/>
    <s v=""/>
    <s v=""/>
    <s v=""/>
    <s v="NA"/>
    <n v="800"/>
    <s v="Oui"/>
    <s v="Non"/>
    <s v=""/>
    <s v=""/>
    <s v=""/>
    <s v=""/>
    <s v=""/>
    <s v=""/>
    <s v=""/>
    <s v=""/>
    <s v=""/>
    <s v=""/>
    <s v=""/>
    <s v=""/>
    <s v=""/>
    <s v=""/>
    <s v=""/>
    <s v=""/>
    <s v=""/>
    <s v=""/>
    <s v=""/>
    <s v=""/>
    <s v=""/>
    <s v=""/>
    <s v=""/>
    <s v=""/>
    <s v=""/>
    <x v="1"/>
    <s v="Non"/>
    <s v="Oui"/>
    <s v="Sud"/>
    <s v="Meme"/>
    <x v="10"/>
    <x v="1"/>
  </r>
  <r>
    <x v="4"/>
    <s v="Port-à-Piment"/>
    <s v="Port-à-Piment"/>
    <s v="Port-à-piment"/>
    <s v="Marché de Port-à-Piment"/>
    <x v="1"/>
    <s v="Enquête auprès d'un marchand"/>
    <s v="Femme"/>
    <s v=""/>
    <s v=""/>
    <s v="Détaillant sur une table"/>
    <s v=""/>
    <s v="Nourriture"/>
    <n v="1"/>
    <n v="0"/>
    <n v="0"/>
    <n v="0"/>
    <n v="0"/>
    <n v="0"/>
    <n v="0"/>
    <s v="nourriture"/>
    <s v="Nourriture "/>
    <s v="En espèces (Gourde)"/>
    <n v="1"/>
    <n v="0"/>
    <n v="0"/>
    <n v="0"/>
    <n v="0"/>
    <n v="0"/>
    <n v="0"/>
    <n v="0"/>
    <n v="0"/>
    <n v="0"/>
    <s v=""/>
    <s v="Non, il n'y a pas eu de variation"/>
    <s v="Je ne sais pas / Je ne souhaite pas répondre"/>
    <s v="Farine de blé blanche Riz Maïs (moulu) Sucre Haricot noir Haricot rouge Huile végétale"/>
    <n v="1"/>
    <n v="1"/>
    <n v="1"/>
    <n v="1"/>
    <n v="1"/>
    <n v="1"/>
    <n v="1"/>
    <n v="0"/>
    <s v="Oui je connais le prix de mes produits en grosse marmite"/>
    <n v="137.5"/>
    <s v="Oui"/>
    <n v="250"/>
    <n v="96.153846153846104"/>
    <s v="Oui"/>
    <n v="200"/>
    <n v="86.956521739130395"/>
    <s v="Non"/>
    <n v="250"/>
    <n v="86.2068965517241"/>
    <s v="Oui"/>
    <n v="400"/>
    <n v="166.666666666666"/>
    <s v="Non"/>
    <n v="500"/>
    <n v="208.333333333333"/>
    <s v="Non"/>
    <s v="Bidon/Bouteille fermée."/>
    <s v="Oui"/>
    <n v="850"/>
    <s v=""/>
    <s v=""/>
    <s v=""/>
    <s v=""/>
    <s v=""/>
    <s v=""/>
    <s v="NA"/>
    <n v="850"/>
    <s v="Oui"/>
    <s v="Non"/>
    <s v=""/>
    <s v=""/>
    <s v=""/>
    <s v=""/>
    <s v=""/>
    <s v=""/>
    <s v=""/>
    <s v=""/>
    <s v=""/>
    <s v=""/>
    <s v=""/>
    <s v=""/>
    <s v=""/>
    <s v=""/>
    <s v=""/>
    <s v=""/>
    <s v=""/>
    <s v=""/>
    <s v=""/>
    <s v=""/>
    <s v=""/>
    <s v=""/>
    <s v=""/>
    <s v=""/>
    <s v=""/>
    <x v="1"/>
    <s v="Non"/>
    <s v="Oui"/>
    <s v="Sud"/>
    <s v="Meme"/>
    <x v="9"/>
    <x v="1"/>
  </r>
  <r>
    <x v="4"/>
    <s v="Port-à-Piment"/>
    <s v="Port-à-Piment"/>
    <s v="Port-à-piment"/>
    <s v="Marché de Port-à-Piment"/>
    <x v="1"/>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Non, il n'y a pas eu de variation"/>
    <s v="Entre 21 et 6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Je ne sais pas / Je ne souhaite pas répondre"/>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marchand"/>
    <s v="Femme"/>
    <s v=""/>
    <s v=""/>
    <s v="Détaillant sur une tab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marchand"/>
    <s v="Femme"/>
    <s v=""/>
    <s v=""/>
    <s v="Détaillant mobi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Entre 21 et 6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marchand"/>
    <s v="Homme"/>
    <s v=""/>
    <s v=""/>
    <s v="Détaillant sur une table"/>
    <s v=""/>
    <s v="Charbon de bois"/>
    <n v="0"/>
    <n v="0"/>
    <n v="0"/>
    <n v="0"/>
    <n v="0"/>
    <n v="1"/>
    <n v="0"/>
    <s v="charbon"/>
    <s v="Charbon de bois"/>
    <s v="En espèces (Gourde) A crédit partiel"/>
    <n v="1"/>
    <n v="0"/>
    <n v="0"/>
    <n v="0"/>
    <n v="1"/>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marchand"/>
    <s v="Femme"/>
    <s v=""/>
    <s v=""/>
    <s v="Détaillant mobile"/>
    <s v=""/>
    <s v="Charbon de bois"/>
    <n v="0"/>
    <n v="0"/>
    <n v="0"/>
    <n v="0"/>
    <n v="0"/>
    <n v="1"/>
    <n v="0"/>
    <s v="charbon"/>
    <s v="Charbon de bois"/>
    <s v="En espèces (Gourde)"/>
    <n v="1"/>
    <n v="0"/>
    <n v="0"/>
    <n v="0"/>
    <n v="0"/>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Je ne sais pas / Je ne souhaite pas répondre"/>
    <s v="Entre 21 et 6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marchand"/>
    <s v="Femme"/>
    <s v=""/>
    <s v=""/>
    <s v="Détaillant avec boutique"/>
    <s v=""/>
    <s v="Ustensiles de cuisine (casseroles, cuillères, etc.)"/>
    <n v="0"/>
    <n v="0"/>
    <n v="0"/>
    <n v="1"/>
    <n v="0"/>
    <n v="0"/>
    <n v="0"/>
    <s v="cuisine"/>
    <s v="Ustensiles de cuisine (casseroles, cuillères, etc.)"/>
    <s v="En espèces (Gourde)"/>
    <n v="1"/>
    <n v="0"/>
    <n v="0"/>
    <n v="0"/>
    <n v="0"/>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marchand"/>
    <s v="Femme"/>
    <s v=""/>
    <s v=""/>
    <s v="Détaillant avec boutique"/>
    <s v=""/>
    <s v="Ustensiles de cuisine (casseroles, cuillères, etc.)"/>
    <n v="0"/>
    <n v="0"/>
    <n v="0"/>
    <n v="1"/>
    <n v="0"/>
    <n v="0"/>
    <n v="0"/>
    <s v="cuisine"/>
    <s v="Ustensiles de cuisine (casseroles, cuillères, etc.)"/>
    <s v="En espèces (Gourde)"/>
    <n v="1"/>
    <n v="0"/>
    <n v="0"/>
    <n v="0"/>
    <n v="0"/>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marchand"/>
    <s v="Femme"/>
    <s v=""/>
    <s v=""/>
    <s v="Détaillant sur une table"/>
    <s v=""/>
    <s v="Ustensiles de cuisine (casseroles, cuillères, etc.)"/>
    <n v="0"/>
    <n v="0"/>
    <n v="0"/>
    <n v="1"/>
    <n v="0"/>
    <n v="0"/>
    <n v="0"/>
    <s v="cuisine"/>
    <s v="Ustensiles de cuisine (casseroles, cuillères, etc.)"/>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marchand"/>
    <s v="Femme"/>
    <s v=""/>
    <s v=""/>
    <s v="Détaillant sur une table"/>
    <s v=""/>
    <s v="Ustensiles de cuisine (casseroles, cuillères, etc.) Ustensiles de nettoyage ou de stockage de l'eau (bokit, bassine, éponge)"/>
    <n v="0"/>
    <n v="0"/>
    <n v="0"/>
    <n v="1"/>
    <n v="1"/>
    <n v="0"/>
    <n v="0"/>
    <s v="cuisine nettoyage_stockage"/>
    <s v="Ustensiles de cuisine (casseroles, cuillères, etc.) Ustensiles de nettoyage ou de stockage de l'eau (bokit, bassine, éponge)"/>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marchand"/>
    <s v="Femme"/>
    <s v=""/>
    <s v=""/>
    <s v="Détaillant avec boutique"/>
    <s v=""/>
    <s v="Nourriture"/>
    <n v="1"/>
    <n v="0"/>
    <n v="0"/>
    <n v="0"/>
    <n v="0"/>
    <n v="0"/>
    <n v="0"/>
    <s v="nourriture"/>
    <s v="Nourriture "/>
    <s v="En espèces (Gourde) A crédit partiel"/>
    <n v="1"/>
    <n v="0"/>
    <n v="0"/>
    <n v="0"/>
    <n v="1"/>
    <n v="0"/>
    <n v="0"/>
    <n v="0"/>
    <n v="0"/>
    <n v="0"/>
    <s v=""/>
    <s v="Non, il n'y a pas eu de variation"/>
    <s v="Plus de 60"/>
    <s v="Farine de blé blanche Riz Maïs (moulu) Sucre Haricot noir Haricot rouge Huile végétale"/>
    <n v="1"/>
    <n v="1"/>
    <n v="1"/>
    <n v="1"/>
    <n v="1"/>
    <n v="1"/>
    <n v="1"/>
    <n v="0"/>
    <s v="Oui je connais le prix de mes produits en grosse marmite"/>
    <n v="150"/>
    <s v="Oui"/>
    <n v="300"/>
    <n v="115.384615384615"/>
    <s v="Oui"/>
    <n v="200"/>
    <n v="86.956521739130395"/>
    <s v="Non"/>
    <n v="300"/>
    <n v="103.448275862068"/>
    <s v="Oui"/>
    <n v="420"/>
    <n v="175"/>
    <s v="Non"/>
    <n v="550"/>
    <n v="229.166666666666"/>
    <s v="Non"/>
    <s v="Bidon/Bouteille fermée."/>
    <s v="Oui"/>
    <n v="900"/>
    <s v=""/>
    <s v=""/>
    <s v=""/>
    <s v=""/>
    <s v=""/>
    <s v=""/>
    <s v="NA"/>
    <n v="900"/>
    <s v="Oui"/>
    <s v="Non"/>
    <s v=""/>
    <s v=""/>
    <s v=""/>
    <s v=""/>
    <s v=""/>
    <s v=""/>
    <s v=""/>
    <s v=""/>
    <s v=""/>
    <s v=""/>
    <s v=""/>
    <s v=""/>
    <s v=""/>
    <s v=""/>
    <s v=""/>
    <s v=""/>
    <s v=""/>
    <s v=""/>
    <s v=""/>
    <s v=""/>
    <s v=""/>
    <s v=""/>
    <s v=""/>
    <s v=""/>
    <s v=""/>
    <x v="1"/>
    <s v="Non"/>
    <s v="Oui"/>
    <s v="Sud"/>
    <s v="Meme"/>
    <x v="9"/>
    <x v="1"/>
  </r>
  <r>
    <x v="4"/>
    <s v="Port-à-Piment"/>
    <s v="Port-à-Piment"/>
    <s v="Port-à-piment"/>
    <s v="Marché de Port-à-Piment"/>
    <x v="1"/>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Non, il n'y a pas eu de variation"/>
    <s v="Entre 21 et 6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L'Estère"/>
    <s v="L'Estère"/>
    <s v="Centre-ville de l'Estère"/>
    <s v="Marché L'Estère"/>
    <x v="0"/>
    <s v="Enquête auprès d'un marchand"/>
    <s v="Femme"/>
    <s v=""/>
    <s v=""/>
    <s v="Détaillant avec boutique"/>
    <s v=""/>
    <s v="Charbon de bois"/>
    <n v="0"/>
    <n v="0"/>
    <n v="0"/>
    <n v="0"/>
    <n v="0"/>
    <n v="1"/>
    <n v="0"/>
    <s v="charbon"/>
    <s v="Charbon de bois"/>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L'Estère"/>
    <s v="L'Estère"/>
    <s v="Centre-ville de l'Estère"/>
    <s v="Marché L'Estère"/>
    <x v="0"/>
    <s v="Enquête auprès d'un marchand"/>
    <s v="Homme"/>
    <s v=""/>
    <s v=""/>
    <s v="Détaillant avec boutique"/>
    <s v=""/>
    <s v="Charbon de bois"/>
    <n v="0"/>
    <n v="0"/>
    <n v="0"/>
    <n v="0"/>
    <n v="0"/>
    <n v="1"/>
    <n v="0"/>
    <s v="charbon"/>
    <s v="Charbon de bois"/>
    <s v="En espèces (Gourde)"/>
    <n v="1"/>
    <n v="0"/>
    <n v="0"/>
    <n v="0"/>
    <n v="0"/>
    <n v="0"/>
    <n v="0"/>
    <n v="0"/>
    <n v="0"/>
    <n v="0"/>
    <s v=""/>
    <s v="Je ne sais pas / Je ne souhaite pas répondre"/>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L'Estère"/>
    <s v="L'Estère"/>
    <s v="Centre-ville de l'Estère"/>
    <s v="Marché L'Estère"/>
    <x v="0"/>
    <s v="Enquête auprès d'un marchand"/>
    <s v="Femme"/>
    <s v=""/>
    <s v=""/>
    <s v="Détaillant sur une table"/>
    <s v=""/>
    <s v="Ustensiles de cuisine (casseroles, cuillères, etc.)"/>
    <n v="0"/>
    <n v="0"/>
    <n v="0"/>
    <n v="1"/>
    <n v="0"/>
    <n v="0"/>
    <n v="0"/>
    <s v="cuisine"/>
    <s v="Ustensiles de cuisine (casseroles, cuillères, etc.)"/>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L'Estère"/>
    <s v="L'Estère"/>
    <s v="Centre-ville de l'Estère"/>
    <s v="Marché L'Estère"/>
    <x v="0"/>
    <s v="Enquête auprès d'un marchand"/>
    <s v="Femme"/>
    <s v=""/>
    <s v=""/>
    <s v="Détaillant sur une table"/>
    <s v=""/>
    <s v="Ustensiles de cuisine (casseroles, cuillères, etc.)"/>
    <n v="0"/>
    <n v="0"/>
    <n v="0"/>
    <n v="1"/>
    <n v="0"/>
    <n v="0"/>
    <n v="0"/>
    <s v="cuisine"/>
    <s v="Ustensiles de cuisine (casseroles, cuillères, etc.)"/>
    <s v="En espèces (Gourde)"/>
    <n v="1"/>
    <n v="0"/>
    <n v="0"/>
    <n v="0"/>
    <n v="0"/>
    <n v="0"/>
    <n v="0"/>
    <n v="0"/>
    <n v="0"/>
    <n v="0"/>
    <s v=""/>
    <s v="Non, il n'y a pas eu de variation"/>
    <s v="Entre 21 et 6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L'Estère"/>
    <s v="L'Estère"/>
    <s v="Centre-ville de l'Estère"/>
    <s v="Marché L'Estère"/>
    <x v="0"/>
    <s v="Enquête auprès d'un marchand"/>
    <s v="Femme"/>
    <s v=""/>
    <s v=""/>
    <s v="Détaillant avec boutique"/>
    <s v=""/>
    <s v="Ustensiles de cuisine (casseroles, cuillères, etc.)"/>
    <n v="0"/>
    <n v="0"/>
    <n v="0"/>
    <n v="1"/>
    <n v="0"/>
    <n v="0"/>
    <n v="0"/>
    <s v="cuisine"/>
    <s v="Ustensiles de cuisine (casseroles, cuillères, etc.)"/>
    <s v="En espèces (Gourde)"/>
    <n v="1"/>
    <n v="0"/>
    <n v="0"/>
    <n v="0"/>
    <n v="0"/>
    <n v="0"/>
    <n v="0"/>
    <n v="0"/>
    <n v="0"/>
    <n v="0"/>
    <s v=""/>
    <s v="Non, il n'y a pas eu de variation"/>
    <s v="Entre 21 et 6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L'Estère"/>
    <s v="L'Estère"/>
    <s v="Centre-ville de l'Estère"/>
    <s v="Marché L'Estère"/>
    <x v="0"/>
    <s v="Enquête auprès d'un marchand"/>
    <s v="Femme"/>
    <s v=""/>
    <s v=""/>
    <s v="Détaillant sur une tab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5"/>
    <s v="Cayes-Jacmel"/>
    <s v="Cayes-Jacmel"/>
    <s v="Cap Rouge"/>
    <s v="Marché de Cap Rouge"/>
    <x v="1"/>
    <s v="Enquête auprès d'un marchand"/>
    <s v="Femme"/>
    <s v=""/>
    <s v=""/>
    <s v="Détaillant sur une table"/>
    <s v=""/>
    <s v="Nourriture"/>
    <n v="1"/>
    <n v="0"/>
    <n v="0"/>
    <n v="0"/>
    <n v="0"/>
    <n v="0"/>
    <n v="0"/>
    <s v="nourriture"/>
    <s v="Nourriture "/>
    <s v="En espèces (Gourde)"/>
    <n v="1"/>
    <n v="0"/>
    <n v="0"/>
    <n v="0"/>
    <n v="0"/>
    <n v="0"/>
    <n v="0"/>
    <n v="0"/>
    <n v="0"/>
    <n v="0"/>
    <s v=""/>
    <s v="Je ne sais pas / Je ne souhaite pas répondre"/>
    <s v="Je ne sais pas / Je ne souhaite pas répondre"/>
    <s v="Farine de blé blanche Riz Maïs (moulu) Sucre Huile végétale"/>
    <n v="1"/>
    <n v="1"/>
    <n v="1"/>
    <n v="1"/>
    <n v="0"/>
    <n v="0"/>
    <n v="1"/>
    <n v="0"/>
    <s v="Oui je connais le prix de mes produits en grosse marmite"/>
    <n v="112.5"/>
    <s v="Oui"/>
    <n v="340"/>
    <n v="130.76923076923001"/>
    <s v="Oui"/>
    <n v="220"/>
    <n v="95.652173913043399"/>
    <s v="Oui"/>
    <n v="310"/>
    <n v="106.896551724137"/>
    <s v="Oui"/>
    <s v=""/>
    <s v=""/>
    <s v=""/>
    <s v=""/>
    <s v=""/>
    <s v=""/>
    <s v="Bidon/Bouteille fermée."/>
    <s v="Oui"/>
    <n v="800"/>
    <s v=""/>
    <s v=""/>
    <s v=""/>
    <s v=""/>
    <s v=""/>
    <s v=""/>
    <s v="NA"/>
    <n v="800"/>
    <s v="Oui"/>
    <s v="Oui"/>
    <s v="Changement du taux de change de la Gourde"/>
    <n v="1"/>
    <n v="0"/>
    <n v="0"/>
    <n v="0"/>
    <n v="0"/>
    <n v="0"/>
    <n v="0"/>
    <n v="0"/>
    <n v="0"/>
    <n v="0"/>
    <n v="0"/>
    <n v="0"/>
    <n v="0"/>
    <n v="0"/>
    <s v=""/>
    <s v="Huile végétale Sucre Riz"/>
    <n v="0"/>
    <n v="1"/>
    <n v="0"/>
    <n v="1"/>
    <n v="0"/>
    <n v="0"/>
    <n v="1"/>
    <n v="0"/>
    <x v="2"/>
    <s v="Oui"/>
    <s v="Oui"/>
    <s v="Sud-Est"/>
    <s v="Meme"/>
    <x v="11"/>
    <x v="2"/>
  </r>
  <r>
    <x v="5"/>
    <s v="Cayes-Jacmel"/>
    <s v="Cayes-Jacmel"/>
    <s v="Cap Rouge"/>
    <s v="Marché de Cap Rouge"/>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5"/>
    <s v="Cayes-Jacmel"/>
    <s v="Cayes-Jacmel"/>
    <s v="Cap Rouge"/>
    <s v="Marché de Cap Rouge"/>
    <x v="1"/>
    <s v="Enquête auprès d'un marchand"/>
    <s v="Homme"/>
    <s v=""/>
    <s v=""/>
    <s v="Détaillant avec boutique"/>
    <s v=""/>
    <s v="Nourriture Produits d'hygiène et assainissement"/>
    <n v="1"/>
    <n v="1"/>
    <n v="0"/>
    <n v="0"/>
    <n v="0"/>
    <n v="0"/>
    <n v="0"/>
    <s v="nourriture"/>
    <s v="Nourriture "/>
    <s v="En espèces (Gourde)"/>
    <n v="1"/>
    <n v="0"/>
    <n v="0"/>
    <n v="0"/>
    <n v="0"/>
    <n v="0"/>
    <n v="0"/>
    <n v="0"/>
    <n v="0"/>
    <n v="0"/>
    <s v=""/>
    <s v="Je ne sais pas / Je ne souhaite pas répondre"/>
    <s v="Je ne sais pas / Je ne souhaite pas répondre"/>
    <s v="Farine de blé blanche Riz Maïs (moulu) Sucre Haricot noir Huile végétale Haricot rouge"/>
    <n v="1"/>
    <n v="1"/>
    <n v="1"/>
    <n v="1"/>
    <n v="1"/>
    <n v="1"/>
    <n v="1"/>
    <n v="0"/>
    <s v="Oui je connais le prix de mes produits en grosse marmite"/>
    <n v="112.5"/>
    <s v="Oui"/>
    <n v="240"/>
    <n v="92.307692307692307"/>
    <s v="Oui"/>
    <n v="240"/>
    <n v="104.347826086956"/>
    <s v="Oui"/>
    <n v="300"/>
    <n v="103.448275862068"/>
    <s v="Oui"/>
    <n v="400"/>
    <n v="166.666666666666"/>
    <s v="Non"/>
    <n v="450"/>
    <n v="187.5"/>
    <s v="Non"/>
    <s v="Bidon/Bouteille fermée."/>
    <s v="Oui"/>
    <n v="800"/>
    <s v=""/>
    <s v=""/>
    <s v=""/>
    <s v=""/>
    <s v=""/>
    <s v=""/>
    <s v="NA"/>
    <n v="800"/>
    <s v="Oui"/>
    <s v="Oui"/>
    <s v="Changement du taux de change de la Gourde"/>
    <n v="1"/>
    <n v="0"/>
    <n v="0"/>
    <n v="0"/>
    <n v="0"/>
    <n v="0"/>
    <n v="0"/>
    <n v="0"/>
    <n v="0"/>
    <n v="0"/>
    <n v="0"/>
    <n v="0"/>
    <n v="0"/>
    <n v="0"/>
    <s v=""/>
    <s v="Farine de blé blanche Riz Sucre Huile végétale"/>
    <n v="1"/>
    <n v="1"/>
    <n v="0"/>
    <n v="1"/>
    <n v="0"/>
    <n v="0"/>
    <n v="1"/>
    <n v="0"/>
    <x v="2"/>
    <s v="Oui"/>
    <s v="Oui"/>
    <s v="Sud-Est"/>
    <s v="Meme"/>
    <x v="11"/>
    <x v="2"/>
  </r>
  <r>
    <x v="5"/>
    <s v="Cayes-Jacmel"/>
    <s v="Cayes-Jacmel"/>
    <s v="Cap Rouge"/>
    <s v="Marché de Cap Rouge"/>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5"/>
    <s v="Cayes-Jacmel"/>
    <s v="Cayes-Jacmel"/>
    <s v="Cap Rouge"/>
    <s v="Marché de Cap Rouge"/>
    <x v="1"/>
    <s v="Enquête auprès d'un marchand"/>
    <s v="Femme"/>
    <s v=""/>
    <s v=""/>
    <s v="Détaillant sur une table"/>
    <s v=""/>
    <s v="Nourriture"/>
    <n v="1"/>
    <n v="0"/>
    <n v="0"/>
    <n v="0"/>
    <n v="0"/>
    <n v="0"/>
    <n v="0"/>
    <s v="nourriture"/>
    <s v="Nourriture "/>
    <s v="En espèces (Gourde)"/>
    <n v="1"/>
    <n v="0"/>
    <n v="0"/>
    <n v="0"/>
    <n v="0"/>
    <n v="0"/>
    <n v="0"/>
    <n v="0"/>
    <n v="0"/>
    <n v="0"/>
    <s v=""/>
    <s v="Je ne sais pas / Je ne souhaite pas répondre"/>
    <s v="Je ne sais pas / Je ne souhaite pas répondre"/>
    <s v="Farine de blé blanche Riz Maïs (moulu) Sucre Huile végétale"/>
    <n v="1"/>
    <n v="1"/>
    <n v="1"/>
    <n v="1"/>
    <n v="0"/>
    <n v="0"/>
    <n v="1"/>
    <n v="0"/>
    <s v="Oui je connais le prix de mes produits en grosse marmite"/>
    <n v="120"/>
    <s v="Oui"/>
    <n v="340"/>
    <n v="130.76923076923001"/>
    <s v="Oui"/>
    <n v="230"/>
    <n v="100"/>
    <s v="Oui"/>
    <n v="310"/>
    <n v="106.896551724137"/>
    <s v="Oui"/>
    <s v=""/>
    <s v=""/>
    <s v=""/>
    <s v=""/>
    <s v=""/>
    <s v=""/>
    <s v="Bidon/Bouteille fermée."/>
    <s v="Oui"/>
    <n v="800"/>
    <s v=""/>
    <s v=""/>
    <s v=""/>
    <s v=""/>
    <s v=""/>
    <s v=""/>
    <s v="NA"/>
    <n v="800"/>
    <s v="Oui"/>
    <s v="Oui"/>
    <s v="Changement du taux de change de la Gourde"/>
    <n v="1"/>
    <n v="0"/>
    <n v="0"/>
    <n v="0"/>
    <n v="0"/>
    <n v="0"/>
    <n v="0"/>
    <n v="0"/>
    <n v="0"/>
    <n v="0"/>
    <n v="0"/>
    <n v="0"/>
    <n v="0"/>
    <n v="0"/>
    <s v=""/>
    <s v="Riz Sucre Huile végétale"/>
    <n v="0"/>
    <n v="1"/>
    <n v="0"/>
    <n v="1"/>
    <n v="0"/>
    <n v="0"/>
    <n v="1"/>
    <n v="0"/>
    <x v="1"/>
    <s v="Non"/>
    <s v="Oui"/>
    <s v="Sud-Est"/>
    <s v="Meme"/>
    <x v="11"/>
    <x v="2"/>
  </r>
  <r>
    <x v="5"/>
    <s v="Cayes-Jacmel"/>
    <s v="Cayes-Jacmel"/>
    <s v="Cap Rouge"/>
    <s v="Marché de Cap Rouge"/>
    <x v="1"/>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5"/>
    <s v="Cayes-Jacmel"/>
    <s v="Cayes-Jacmel"/>
    <s v="Cap Rouge"/>
    <s v="Marché de Cap Rouge"/>
    <x v="1"/>
    <s v="Enquête auprès d'un marchand"/>
    <s v="Femme"/>
    <s v=""/>
    <s v=""/>
    <s v="Détaillant sur une table"/>
    <s v=""/>
    <s v="Nourriture"/>
    <n v="1"/>
    <n v="0"/>
    <n v="0"/>
    <n v="0"/>
    <n v="0"/>
    <n v="0"/>
    <n v="0"/>
    <s v="nourriture"/>
    <s v="Nourriture "/>
    <s v="En espèces (Gourde)"/>
    <n v="1"/>
    <n v="0"/>
    <n v="0"/>
    <n v="0"/>
    <n v="0"/>
    <n v="0"/>
    <n v="0"/>
    <n v="0"/>
    <n v="0"/>
    <n v="0"/>
    <s v=""/>
    <s v="Je ne sais pas / Je ne souhaite pas répondre"/>
    <s v="Je ne sais pas / Je ne souhaite pas répondre"/>
    <s v="Farine de blé blanche Riz Maïs (moulu) Sucre Huile végétale"/>
    <n v="1"/>
    <n v="1"/>
    <n v="1"/>
    <n v="1"/>
    <n v="0"/>
    <n v="0"/>
    <n v="1"/>
    <n v="0"/>
    <s v="Oui je connais le prix de mes produits en grosse marmite"/>
    <n v="115"/>
    <s v="Oui"/>
    <n v="240"/>
    <n v="92.307692307692307"/>
    <s v="Oui"/>
    <n v="240"/>
    <n v="104.347826086956"/>
    <s v="Oui"/>
    <n v="300"/>
    <n v="103.448275862068"/>
    <s v="Oui"/>
    <s v=""/>
    <s v=""/>
    <s v=""/>
    <s v=""/>
    <s v=""/>
    <s v=""/>
    <s v="Bidon/Bouteille fermée."/>
    <s v="Oui"/>
    <n v="800"/>
    <s v=""/>
    <s v=""/>
    <s v=""/>
    <s v=""/>
    <s v=""/>
    <s v=""/>
    <s v="NA"/>
    <n v="800"/>
    <s v="Oui"/>
    <s v="Oui"/>
    <s v="Pas assez d'argent"/>
    <n v="0"/>
    <n v="0"/>
    <n v="0"/>
    <n v="0"/>
    <n v="0"/>
    <n v="1"/>
    <n v="0"/>
    <n v="0"/>
    <n v="0"/>
    <n v="0"/>
    <n v="0"/>
    <n v="0"/>
    <n v="0"/>
    <n v="0"/>
    <s v=""/>
    <s v="Riz Sucre Huile végétale"/>
    <n v="0"/>
    <n v="1"/>
    <n v="0"/>
    <n v="1"/>
    <n v="0"/>
    <n v="0"/>
    <n v="1"/>
    <n v="0"/>
    <x v="1"/>
    <s v="Non"/>
    <s v="Oui"/>
    <s v="Sud-Est"/>
    <s v="Meme"/>
    <x v="11"/>
    <x v="2"/>
  </r>
  <r>
    <x v="5"/>
    <s v="Cayes-Jacmel"/>
    <s v="Cayes-Jacmel"/>
    <s v="Cap Rouge"/>
    <s v="Marché de Cap Rouge"/>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5"/>
    <s v="Cayes-Jacmel"/>
    <s v="Cayes-Jacmel"/>
    <s v="Cap Rouge"/>
    <s v="Marché de Cap Rouge"/>
    <x v="1"/>
    <s v="Enquête auprès d'un marchand"/>
    <s v="Femme"/>
    <s v=""/>
    <s v=""/>
    <s v="Détaillant sur une table"/>
    <s v=""/>
    <s v="Nourriture"/>
    <n v="1"/>
    <n v="0"/>
    <n v="0"/>
    <n v="0"/>
    <n v="0"/>
    <n v="0"/>
    <n v="0"/>
    <s v="nourriture"/>
    <s v="Nourriture "/>
    <s v="En espèces (Gourde)"/>
    <n v="1"/>
    <n v="0"/>
    <n v="0"/>
    <n v="0"/>
    <n v="0"/>
    <n v="0"/>
    <n v="0"/>
    <n v="0"/>
    <n v="0"/>
    <n v="0"/>
    <s v=""/>
    <s v="Je ne sais pas / Je ne souhaite pas répondre"/>
    <s v="Je ne sais pas / Je ne souhaite pas répondre"/>
    <s v="Farine de blé blanche Riz Maïs (moulu) Sucre Huile végétale"/>
    <n v="1"/>
    <n v="1"/>
    <n v="1"/>
    <n v="1"/>
    <n v="0"/>
    <n v="0"/>
    <n v="1"/>
    <n v="0"/>
    <s v="Oui je connais le prix de mes produits en grosse marmite"/>
    <n v="115"/>
    <s v="Oui"/>
    <n v="340"/>
    <n v="130.76923076923001"/>
    <s v="Oui"/>
    <n v="240"/>
    <n v="104.347826086956"/>
    <s v="Oui"/>
    <n v="290"/>
    <n v="100"/>
    <s v="Oui"/>
    <s v=""/>
    <s v=""/>
    <s v=""/>
    <s v=""/>
    <s v=""/>
    <s v=""/>
    <s v="Bidon/Bouteille fermée."/>
    <s v="Oui"/>
    <n v="800"/>
    <s v=""/>
    <s v=""/>
    <s v=""/>
    <s v=""/>
    <s v=""/>
    <s v=""/>
    <s v="NA"/>
    <n v="800"/>
    <s v="Oui"/>
    <s v="Oui"/>
    <s v="Changement du taux de change de la Gourde"/>
    <n v="1"/>
    <n v="0"/>
    <n v="0"/>
    <n v="0"/>
    <n v="0"/>
    <n v="0"/>
    <n v="0"/>
    <n v="0"/>
    <n v="0"/>
    <n v="0"/>
    <n v="0"/>
    <n v="0"/>
    <n v="0"/>
    <n v="0"/>
    <s v=""/>
    <s v="Farine de blé blanche Riz Sucre Huile végétale"/>
    <n v="1"/>
    <n v="1"/>
    <n v="0"/>
    <n v="1"/>
    <n v="0"/>
    <n v="0"/>
    <n v="1"/>
    <n v="0"/>
    <x v="2"/>
    <s v="Oui"/>
    <s v="Oui"/>
    <s v="Sud-Est"/>
    <s v="Meme"/>
    <x v="11"/>
    <x v="2"/>
  </r>
  <r>
    <x v="5"/>
    <s v="Cayes-Jacmel"/>
    <s v="Cayes-Jacmel"/>
    <s v="Cap Rouge"/>
    <s v="Marché de Cap Rouge"/>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L'Estère"/>
    <s v="L'Estère"/>
    <s v="Centre-ville de l'Estère"/>
    <s v="Marché L'Estère"/>
    <x v="0"/>
    <s v="Enquête auprès d'un marchand"/>
    <s v="Homme"/>
    <s v=""/>
    <s v=""/>
    <s v="Détaillant sur une table"/>
    <s v=""/>
    <s v="Couverture Ustensiles de nettoyage ou de stockage de l'eau (bokit, bassine, éponge)"/>
    <n v="0"/>
    <n v="0"/>
    <n v="1"/>
    <n v="0"/>
    <n v="1"/>
    <n v="0"/>
    <n v="0"/>
    <s v="couverture"/>
    <s v="Couverture"/>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L'Estère"/>
    <s v="L'Estère"/>
    <s v="Centre-ville de l'Estère"/>
    <s v="Marché L'Estère"/>
    <x v="0"/>
    <s v="Enquête auprès d'un marchand"/>
    <s v="Femme"/>
    <s v=""/>
    <s v=""/>
    <s v="Détaillant sur une tab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s v="Oui, il y a moin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L'Estère"/>
    <s v="L'Estère"/>
    <s v="Centre-ville de l'Estère"/>
    <s v="Marché L'Estère"/>
    <x v="0"/>
    <s v="Enquête auprès d'un marchand"/>
    <s v="Femme"/>
    <s v=""/>
    <s v=""/>
    <s v="Détaillant sur une tab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L'Estère"/>
    <s v="L'Estère"/>
    <s v="Centre-ville de l'Estère"/>
    <s v="Marché L'Estère"/>
    <x v="0"/>
    <s v="Enquête auprès d'un marchand"/>
    <s v="Femme"/>
    <s v=""/>
    <s v=""/>
    <s v="Détaillant sur une table"/>
    <s v=""/>
    <s v="Couverture"/>
    <n v="0"/>
    <n v="0"/>
    <n v="1"/>
    <n v="0"/>
    <n v="0"/>
    <n v="0"/>
    <n v="0"/>
    <s v="couverture"/>
    <s v="Couverture"/>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Petit Trou de Nippes"/>
    <s v="Petit Trou de Nippes"/>
    <s v="Centre-ville de Petit Trou / Ste Thérèse"/>
    <s v="Marché du centre-ville de Petit Trou des Nippes / Ste Thérèse"/>
    <x v="1"/>
    <s v="Enquête auprès d'un marchand"/>
    <s v="Femme"/>
    <s v=""/>
    <s v=""/>
    <s v="Détaillant sur une table"/>
    <s v=""/>
    <s v="Produits d'hygiène et assainissement"/>
    <n v="0"/>
    <n v="1"/>
    <n v="0"/>
    <n v="0"/>
    <n v="0"/>
    <n v="0"/>
    <n v="0"/>
    <s v="wash"/>
    <s v="Produits d'hygiène et assainissement"/>
    <s v="En espèces (Gourde) Paiement mobile (téléphone)"/>
    <n v="1"/>
    <n v="0"/>
    <n v="1"/>
    <n v="0"/>
    <n v="0"/>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Petit Trou de Nippes"/>
    <s v="Petit Trou de Nippes"/>
    <s v="Centre-ville de Petit Trou / Ste Thérèse"/>
    <s v="Marché du centre-ville de Petit Trou des Nippes / Ste Thérèse"/>
    <x v="1"/>
    <s v="Enquête auprès d'un marchand"/>
    <s v="Femme"/>
    <s v=""/>
    <s v=""/>
    <s v="Détaillant sur une table"/>
    <s v=""/>
    <s v="Produits d'hygiène et assainissement"/>
    <n v="0"/>
    <n v="1"/>
    <n v="0"/>
    <n v="0"/>
    <n v="0"/>
    <n v="0"/>
    <n v="0"/>
    <s v="wash"/>
    <s v="Produits d'hygiène et assainissement"/>
    <s v="En espèces (Gourde) Paiement mobile (téléphone)"/>
    <n v="1"/>
    <n v="0"/>
    <n v="1"/>
    <n v="0"/>
    <n v="0"/>
    <n v="0"/>
    <n v="0"/>
    <n v="0"/>
    <n v="0"/>
    <n v="0"/>
    <s v=""/>
    <s v="Oui, il y a plus de commerçants par rapport au mois passé"/>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Petit Trou de Nippes"/>
    <s v="Petit Trou de Nippes"/>
    <s v="Centre-ville de Petit Trou / Ste Thérèse"/>
    <s v="Marché du centre-ville de Petit Trou des Nippes / Ste Thérèse"/>
    <x v="1"/>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Petit Trou de Nippes"/>
    <s v="Petit Trou de Nippes"/>
    <s v="Centre-ville de Petit Trou / Ste Thérèse"/>
    <s v="Marché du centre-ville de Petit Trou des Nippes / Ste Thérèse"/>
    <x v="1"/>
    <s v="Enquête auprès d'un marchand"/>
    <s v="Femme"/>
    <s v=""/>
    <s v=""/>
    <s v="Détaillant sur une table"/>
    <s v=""/>
    <s v="Nourriture"/>
    <n v="1"/>
    <n v="0"/>
    <n v="0"/>
    <n v="0"/>
    <n v="0"/>
    <n v="0"/>
    <n v="0"/>
    <s v="nourriture"/>
    <s v="Nourriture "/>
    <s v="En espèces (Gourde)"/>
    <n v="1"/>
    <n v="0"/>
    <n v="0"/>
    <n v="0"/>
    <n v="0"/>
    <n v="0"/>
    <n v="0"/>
    <n v="0"/>
    <n v="0"/>
    <n v="0"/>
    <s v=""/>
    <s v="Non, il n'y a pas eu de variation"/>
    <s v="Moins de 20"/>
    <s v="Farine de blé blanche Riz Maïs (moulu) Sucre Haricot noir Huile végétale"/>
    <n v="1"/>
    <n v="1"/>
    <n v="1"/>
    <n v="1"/>
    <n v="1"/>
    <n v="0"/>
    <n v="1"/>
    <n v="0"/>
    <s v="Oui je connais le prix de mes produits en grosse marmite"/>
    <n v="100"/>
    <s v="Oui"/>
    <n v="300"/>
    <n v="115.384615384615"/>
    <s v="Oui"/>
    <n v="250"/>
    <n v="108.695652173913"/>
    <s v="Oui"/>
    <n v="250"/>
    <n v="86.2068965517241"/>
    <s v="Oui"/>
    <n v="500"/>
    <n v="208.333333333333"/>
    <s v="Non"/>
    <s v=""/>
    <s v=""/>
    <s v=""/>
    <s v="Bidon/Bouteille fermée."/>
    <s v="Oui"/>
    <n v="750"/>
    <s v=""/>
    <s v=""/>
    <s v=""/>
    <s v=""/>
    <s v=""/>
    <s v=""/>
    <s v="NA"/>
    <n v="750"/>
    <s v="Oui"/>
    <s v="Non"/>
    <s v=""/>
    <s v=""/>
    <s v=""/>
    <s v=""/>
    <s v=""/>
    <s v=""/>
    <s v=""/>
    <s v=""/>
    <s v=""/>
    <s v=""/>
    <s v=""/>
    <s v=""/>
    <s v=""/>
    <s v=""/>
    <s v=""/>
    <s v=""/>
    <s v=""/>
    <s v=""/>
    <s v=""/>
    <s v=""/>
    <s v=""/>
    <s v=""/>
    <s v=""/>
    <s v=""/>
    <s v=""/>
    <x v="1"/>
    <s v="Oui"/>
    <s v="Oui"/>
    <s v="Nippes"/>
    <s v="Meme"/>
    <x v="3"/>
    <x v="1"/>
  </r>
  <r>
    <x v="2"/>
    <s v="Petit Trou de Nippes"/>
    <s v="Petit Trou de Nippes"/>
    <s v="Centre-ville de Petit Trou / Ste Thérèse"/>
    <s v="Marché du centre-ville de Petit Trou des Nippes / Ste Thérèse"/>
    <x v="1"/>
    <s v="Enquête auprès d'un marchand"/>
    <s v="Femme"/>
    <s v=""/>
    <s v=""/>
    <s v="Détaillant avec boutique"/>
    <s v=""/>
    <s v="Nourriture"/>
    <n v="1"/>
    <n v="0"/>
    <n v="0"/>
    <n v="0"/>
    <n v="0"/>
    <n v="0"/>
    <n v="0"/>
    <s v="nourriture"/>
    <s v="Nourriture "/>
    <s v="En espèces (Gourde) Paiement mobile (téléphone)"/>
    <n v="1"/>
    <n v="0"/>
    <n v="1"/>
    <n v="0"/>
    <n v="0"/>
    <n v="0"/>
    <n v="0"/>
    <n v="0"/>
    <n v="0"/>
    <n v="0"/>
    <s v=""/>
    <s v="Oui, il y a plus de commerçants par rapport au mois passé"/>
    <s v="Moins de 20"/>
    <s v="Farine de blé blanche Riz Maïs (moulu) Sucre Haricot noir Huile végétale"/>
    <n v="1"/>
    <n v="1"/>
    <n v="1"/>
    <n v="1"/>
    <n v="1"/>
    <n v="0"/>
    <n v="1"/>
    <n v="0"/>
    <s v="Oui je connais le prix de mes produits en grosse marmite"/>
    <n v="100"/>
    <s v="Oui"/>
    <n v="250"/>
    <n v="96.153846153846104"/>
    <s v="Oui"/>
    <n v="200"/>
    <n v="86.956521739130395"/>
    <s v="Oui"/>
    <n v="250"/>
    <n v="86.2068965517241"/>
    <s v="Oui"/>
    <n v="500"/>
    <n v="208.333333333333"/>
    <s v="Non"/>
    <s v=""/>
    <s v=""/>
    <s v=""/>
    <s v="Bidon/Bouteille fermée."/>
    <s v="Oui"/>
    <n v="750"/>
    <s v=""/>
    <s v=""/>
    <s v=""/>
    <s v=""/>
    <s v=""/>
    <s v=""/>
    <s v="NA"/>
    <n v="750"/>
    <s v="Oui"/>
    <s v="Non"/>
    <s v=""/>
    <s v=""/>
    <s v=""/>
    <s v=""/>
    <s v=""/>
    <s v=""/>
    <s v=""/>
    <s v=""/>
    <s v=""/>
    <s v=""/>
    <s v=""/>
    <s v=""/>
    <s v=""/>
    <s v=""/>
    <s v=""/>
    <s v=""/>
    <s v=""/>
    <s v=""/>
    <s v=""/>
    <s v=""/>
    <s v=""/>
    <s v=""/>
    <s v=""/>
    <s v=""/>
    <s v=""/>
    <x v="1"/>
    <s v="Oui"/>
    <s v="Oui"/>
    <s v="Nippes"/>
    <s v="Meme"/>
    <x v="3"/>
    <x v="1"/>
  </r>
  <r>
    <x v="2"/>
    <s v="Petit Trou de Nippes"/>
    <s v="Petit Trou de Nippes"/>
    <s v="Centre-ville de Petit Trou / Ste Thérèse"/>
    <s v="Marché du centre-ville de Petit Trou des Nippes / Ste Thérèse"/>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Petit Trou de Nippes"/>
    <s v="Petit Trou de Nippes"/>
    <s v="Centre-ville de Petit Trou / Ste Thérèse"/>
    <s v="Marché du centre-ville de Petit Trou des Nippes / Ste Thérèse"/>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Petit Trou de Nippes"/>
    <s v="Petit Trou de Nippes"/>
    <s v="Centre-ville de Petit Trou / Ste Thérèse"/>
    <s v="Marché du centre-ville de Petit Trou des Nippes / Ste Thérèse"/>
    <x v="1"/>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Petit Trou de Nippes"/>
    <s v="Petit Trou de Nippes"/>
    <s v="Centre-ville de Petit Trou / Ste Thérèse"/>
    <s v="Marché du centre-ville de Petit Trou des Nippes / Ste Thérèse"/>
    <x v="1"/>
    <s v="Enquête auprès d'un marchand"/>
    <s v="Femme"/>
    <s v=""/>
    <s v=""/>
    <s v="Détaillant avec boutique"/>
    <s v=""/>
    <s v="Nourriture"/>
    <n v="1"/>
    <n v="0"/>
    <n v="0"/>
    <n v="0"/>
    <n v="0"/>
    <n v="0"/>
    <n v="0"/>
    <s v="nourriture"/>
    <s v="Nourriture "/>
    <s v="En espèces (Gourde)"/>
    <n v="1"/>
    <n v="0"/>
    <n v="0"/>
    <n v="0"/>
    <n v="0"/>
    <n v="0"/>
    <n v="0"/>
    <n v="0"/>
    <n v="0"/>
    <n v="0"/>
    <s v=""/>
    <s v="Non, il n'y a pas eu de variation"/>
    <s v="Moins de 20"/>
    <s v="Farine de blé blanche Riz Maïs (moulu) Sucre Haricot noir Huile végétale"/>
    <n v="1"/>
    <n v="1"/>
    <n v="1"/>
    <n v="1"/>
    <n v="1"/>
    <n v="0"/>
    <n v="1"/>
    <n v="0"/>
    <s v="Oui je connais le prix de mes produits en grosse marmite"/>
    <n v="100"/>
    <s v="Oui"/>
    <n v="300"/>
    <n v="115.384615384615"/>
    <s v="Oui"/>
    <n v="250"/>
    <n v="108.695652173913"/>
    <s v="Oui"/>
    <n v="250"/>
    <n v="86.2068965517241"/>
    <s v="Oui"/>
    <n v="450"/>
    <n v="187.5"/>
    <s v="Oui"/>
    <s v=""/>
    <s v=""/>
    <s v=""/>
    <s v="Bidon/Bouteille fermée."/>
    <s v="Oui"/>
    <n v="750"/>
    <s v=""/>
    <s v=""/>
    <s v=""/>
    <s v=""/>
    <s v=""/>
    <s v=""/>
    <s v="NA"/>
    <n v="750"/>
    <s v="Oui"/>
    <s v="Non"/>
    <s v=""/>
    <s v=""/>
    <s v=""/>
    <s v=""/>
    <s v=""/>
    <s v=""/>
    <s v=""/>
    <s v=""/>
    <s v=""/>
    <s v=""/>
    <s v=""/>
    <s v=""/>
    <s v=""/>
    <s v=""/>
    <s v=""/>
    <s v=""/>
    <s v=""/>
    <s v=""/>
    <s v=""/>
    <s v=""/>
    <s v=""/>
    <s v=""/>
    <s v=""/>
    <s v=""/>
    <s v=""/>
    <x v="2"/>
    <s v="Non"/>
    <s v="Oui"/>
    <s v="Nippes"/>
    <s v="Meme"/>
    <x v="2"/>
    <x v="1"/>
  </r>
  <r>
    <x v="2"/>
    <s v="Petit Trou de Nippes"/>
    <s v="Petit Trou de Nippes"/>
    <s v="Centre-ville de Petit Trou / Ste Thérèse"/>
    <s v="Marché du centre-ville de Petit Trou des Nippes / Ste Thérèse"/>
    <x v="1"/>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Petit Trou de Nippes"/>
    <s v="Petit Trou de Nippes"/>
    <s v="Centre-ville de Petit Trou / Ste Thérèse"/>
    <s v="Marché du centre-ville de Petit Trou des Nippes / Ste Thérèse"/>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Petit Trou de Nippes"/>
    <s v="Petit Trou de Nippes"/>
    <s v="Centre-ville de Petit Trou / Ste Thérèse"/>
    <s v="Marché du centre-ville de Petit Trou des Nippes / Ste Thérèse"/>
    <x v="1"/>
    <s v="Enquête auprès d'un marchand"/>
    <s v="Femme"/>
    <s v=""/>
    <s v=""/>
    <s v="Détaillant sur une table"/>
    <s v=""/>
    <s v="Nourriture"/>
    <n v="1"/>
    <n v="0"/>
    <n v="0"/>
    <n v="0"/>
    <n v="0"/>
    <n v="0"/>
    <n v="0"/>
    <s v="nourriture"/>
    <s v="Nourriture "/>
    <s v="En espèces (Gourde)"/>
    <n v="1"/>
    <n v="0"/>
    <n v="0"/>
    <n v="0"/>
    <n v="0"/>
    <n v="0"/>
    <n v="0"/>
    <n v="0"/>
    <n v="0"/>
    <n v="0"/>
    <s v=""/>
    <s v="Oui, il y a plus de commerçants par rapport au mois passé"/>
    <s v="Moins de 20"/>
    <s v="Riz Maïs (moulu) Haricot noir Haricot rouge"/>
    <n v="0"/>
    <n v="1"/>
    <n v="1"/>
    <n v="0"/>
    <n v="1"/>
    <n v="1"/>
    <n v="0"/>
    <n v="0"/>
    <s v="Oui je connais le prix de mes produits en grosse marmite"/>
    <s v=""/>
    <s v=""/>
    <n v="350"/>
    <n v="134.61538461538399"/>
    <s v="Non"/>
    <n v="250"/>
    <n v="108.695652173913"/>
    <s v="Non"/>
    <s v=""/>
    <s v=""/>
    <s v=""/>
    <n v="500"/>
    <n v="208.333333333333"/>
    <s v="Non"/>
    <n v="750"/>
    <n v="312.5"/>
    <s v="Non"/>
    <s v=""/>
    <s v=""/>
    <s v=""/>
    <s v=""/>
    <s v=""/>
    <s v=""/>
    <s v=""/>
    <s v=""/>
    <s v=""/>
    <s v=""/>
    <s v=""/>
    <s v=""/>
    <s v="Non"/>
    <s v=""/>
    <s v=""/>
    <s v=""/>
    <s v=""/>
    <s v=""/>
    <s v=""/>
    <s v=""/>
    <s v=""/>
    <s v=""/>
    <s v=""/>
    <s v=""/>
    <s v=""/>
    <s v=""/>
    <s v=""/>
    <s v=""/>
    <s v=""/>
    <s v=""/>
    <s v=""/>
    <s v=""/>
    <s v=""/>
    <s v=""/>
    <s v=""/>
    <s v=""/>
    <s v=""/>
    <s v=""/>
    <x v="1"/>
    <s v="Non"/>
    <s v="Oui"/>
    <s v="Nippes"/>
    <s v="Meme"/>
    <x v="3"/>
    <x v="1"/>
  </r>
  <r>
    <x v="2"/>
    <s v="Petit Trou de Nippes"/>
    <s v="Petit Trou de Nippes"/>
    <s v="Centre-ville de Petit Trou / Ste Thérèse"/>
    <s v="Marché du centre-ville de Petit Trou des Nippes / Ste Thérèse"/>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Petit Trou de Nippes"/>
    <s v="Petit Trou de Nippes"/>
    <s v="Centre-ville de Petit Trou / Ste Thérèse"/>
    <s v="Marché du centre-ville de Petit Trou des Nippes / Ste Thérèse"/>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Petit Trou de Nippes"/>
    <s v="Petit Trou de Nippes"/>
    <s v="Centre-ville de Petit Trou / Ste Thérèse"/>
    <s v="Marché du centre-ville de Petit Trou des Nippes / Ste Thérèse"/>
    <x v="1"/>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Petit Trou de Nippes"/>
    <s v="Petit Trou de Nippes"/>
    <s v="Centre-ville de Petit Trou / Ste Thérèse"/>
    <s v="Marché du centre-ville de Petit Trou des Nippes / Ste Thérèse"/>
    <x v="1"/>
    <s v="Enquête auprès d'un marchand"/>
    <s v="Femme"/>
    <s v=""/>
    <s v=""/>
    <s v="Détaillant avec boutique"/>
    <s v=""/>
    <s v="Nourriture"/>
    <n v="1"/>
    <n v="0"/>
    <n v="0"/>
    <n v="0"/>
    <n v="0"/>
    <n v="0"/>
    <n v="0"/>
    <s v="nourriture"/>
    <s v="Nourriture "/>
    <s v="En espèces (Gourde)"/>
    <n v="1"/>
    <n v="0"/>
    <n v="0"/>
    <n v="0"/>
    <n v="0"/>
    <n v="0"/>
    <n v="0"/>
    <n v="0"/>
    <n v="0"/>
    <n v="0"/>
    <s v=""/>
    <s v="Oui, il y a plus de commerçants par rapport au mois passé"/>
    <s v="Moins de 20"/>
    <s v="Farine de blé blanche Riz Maïs (moulu) Sucre Haricot noir Huile végétale Haricot rouge"/>
    <n v="1"/>
    <n v="1"/>
    <n v="1"/>
    <n v="1"/>
    <n v="1"/>
    <n v="1"/>
    <n v="1"/>
    <n v="0"/>
    <s v="Oui je connais le prix de mes produits en grosse marmite"/>
    <n v="87.5"/>
    <s v="Oui"/>
    <n v="250"/>
    <n v="96.153846153846104"/>
    <s v="Oui"/>
    <n v="250"/>
    <n v="108.695652173913"/>
    <s v="Oui"/>
    <n v="250"/>
    <n v="86.2068965517241"/>
    <s v="Oui"/>
    <n v="500"/>
    <n v="208.333333333333"/>
    <s v="Non"/>
    <n v="750"/>
    <n v="312.5"/>
    <s v="Oui"/>
    <s v="Bidon/Bouteille fermée."/>
    <s v="Oui"/>
    <n v="750"/>
    <s v=""/>
    <s v=""/>
    <s v=""/>
    <s v=""/>
    <s v=""/>
    <s v=""/>
    <s v="NA"/>
    <n v="750"/>
    <s v="Oui"/>
    <s v="Non"/>
    <s v=""/>
    <s v=""/>
    <s v=""/>
    <s v=""/>
    <s v=""/>
    <s v=""/>
    <s v=""/>
    <s v=""/>
    <s v=""/>
    <s v=""/>
    <s v=""/>
    <s v=""/>
    <s v=""/>
    <s v=""/>
    <s v=""/>
    <s v=""/>
    <s v=""/>
    <s v=""/>
    <s v=""/>
    <s v=""/>
    <s v=""/>
    <s v=""/>
    <s v=""/>
    <s v=""/>
    <s v=""/>
    <x v="1"/>
    <s v="Oui"/>
    <s v="Oui"/>
    <s v="Nippes"/>
    <s v="Meme"/>
    <x v="3"/>
    <x v="1"/>
  </r>
  <r>
    <x v="2"/>
    <s v="Petit Trou de Nippes"/>
    <s v="Petit Trou de Nippes"/>
    <s v="Centre-ville de Petit Trou / Ste Thérèse"/>
    <s v="Marché du centre-ville de Petit Trou des Nippes / Ste Thérèse"/>
    <x v="1"/>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Petit Trou de Nippes"/>
    <s v="Petit Trou de Nippes"/>
    <s v="Centre-ville de Petit Trou / Ste Thérèse"/>
    <s v="Marché du centre-ville de Petit Trou des Nippes / Ste Thérèse"/>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Petit Trou de Nippes"/>
    <s v="Petit Trou de Nippes"/>
    <s v="Centre-ville de Petit Trou / Ste Thérèse"/>
    <s v="Marché du centre-ville de Petit Trou des Nippes / Ste Thérèse"/>
    <x v="1"/>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Petit Trou de Nippes"/>
    <s v="Petit Trou de Nippes"/>
    <s v="Centre-ville de Petit Trou / Ste Thérèse"/>
    <s v="Marché du centre-ville de Petit Trou des Nippes / Ste Thérèse"/>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Petit Trou de Nippes"/>
    <s v="Petit Trou de Nippes"/>
    <s v="Centre-ville de Petit Trou / Ste Thérèse"/>
    <s v="Marché du centre-ville de Petit Trou des Nippes / Ste Thérèse"/>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Les Cayes"/>
    <s v="Les Cayes"/>
    <s v="Centre-ville des Cayes"/>
    <s v="Marché communal des Cayes"/>
    <x v="0"/>
    <s v="Enquête auprès d'un marchand"/>
    <s v="Femme"/>
    <s v=""/>
    <s v=""/>
    <s v="Détaillant sur une table"/>
    <s v=""/>
    <s v="Nourriture Produits d'hygiène et assainissement"/>
    <n v="1"/>
    <n v="1"/>
    <n v="0"/>
    <n v="0"/>
    <n v="0"/>
    <n v="0"/>
    <n v="0"/>
    <s v="nourriture"/>
    <s v="Nourriture "/>
    <s v="En espèces (Gourde)"/>
    <n v="1"/>
    <n v="0"/>
    <n v="0"/>
    <n v="0"/>
    <n v="0"/>
    <n v="0"/>
    <n v="0"/>
    <n v="0"/>
    <n v="0"/>
    <n v="0"/>
    <s v=""/>
    <s v="Oui, il y a plus de commerçants par rapport au mois passé"/>
    <s v="Moins de 20"/>
    <s v="Farine de blé blanche Riz Maïs (moulu) Sucre Haricot noir Haricot rouge Huile végétale"/>
    <n v="1"/>
    <n v="1"/>
    <n v="1"/>
    <n v="1"/>
    <n v="1"/>
    <n v="1"/>
    <n v="1"/>
    <n v="0"/>
    <s v="Oui je connais le prix de mes produits en grosse marmite"/>
    <n v="87.5"/>
    <s v="Oui"/>
    <n v="300"/>
    <n v="115.384615384615"/>
    <s v="Oui"/>
    <n v="200"/>
    <n v="86.956521739130395"/>
    <s v="Oui"/>
    <n v="250"/>
    <n v="86.2068965517241"/>
    <s v="Oui"/>
    <n v="450"/>
    <n v="187.5"/>
    <s v="Non"/>
    <n v="450"/>
    <n v="187.5"/>
    <s v="Oui"/>
    <s v="Bidon/Bouteille fermée."/>
    <s v="Oui"/>
    <n v="850"/>
    <s v=""/>
    <s v=""/>
    <s v=""/>
    <s v=""/>
    <s v=""/>
    <s v=""/>
    <s v="NA"/>
    <n v="850"/>
    <s v="Non"/>
    <s v="Oui"/>
    <s v="Article indisponible chez les fournisseurs Article trop cher"/>
    <n v="0"/>
    <n v="0"/>
    <n v="0"/>
    <n v="0"/>
    <n v="1"/>
    <n v="0"/>
    <n v="0"/>
    <n v="1"/>
    <n v="0"/>
    <n v="0"/>
    <n v="0"/>
    <n v="0"/>
    <n v="0"/>
    <n v="0"/>
    <s v=""/>
    <s v="Huile végétale"/>
    <n v="0"/>
    <n v="0"/>
    <n v="0"/>
    <n v="0"/>
    <n v="0"/>
    <n v="0"/>
    <n v="1"/>
    <n v="0"/>
    <x v="2"/>
    <s v="Non"/>
    <s v="Oui"/>
    <s v="Sud"/>
    <s v="Meme"/>
    <x v="9"/>
    <x v="2"/>
  </r>
  <r>
    <x v="4"/>
    <s v="Les Cayes"/>
    <s v="Les Cayes"/>
    <s v="Centre-ville des Cayes"/>
    <s v="Marché communal des Cayes"/>
    <x v="0"/>
    <s v="Enquête auprès d'un marchand"/>
    <s v="Homme"/>
    <s v=""/>
    <s v=""/>
    <s v="Détaillant sur une table"/>
    <s v=""/>
    <s v="Nourriture Produits d'hygiène et assainissement"/>
    <n v="1"/>
    <n v="1"/>
    <n v="0"/>
    <n v="0"/>
    <n v="0"/>
    <n v="0"/>
    <n v="0"/>
    <s v="nourriture"/>
    <s v="Nourriture "/>
    <s v="En espèces (Gourde)"/>
    <n v="1"/>
    <n v="0"/>
    <n v="0"/>
    <n v="0"/>
    <n v="0"/>
    <n v="0"/>
    <n v="0"/>
    <n v="0"/>
    <n v="0"/>
    <n v="0"/>
    <s v=""/>
    <s v="Non, il n'y a pas eu de variation"/>
    <s v="Moins de 20"/>
    <s v="Farine de blé blanche Riz Maïs (moulu) Sucre Haricot noir Haricot rouge Huile végétale"/>
    <n v="1"/>
    <n v="1"/>
    <n v="1"/>
    <n v="1"/>
    <n v="1"/>
    <n v="1"/>
    <n v="1"/>
    <n v="0"/>
    <s v="Oui je connais le prix de mes produits en grosse marmite"/>
    <n v="87.5"/>
    <s v="Oui"/>
    <n v="300"/>
    <n v="115.384615384615"/>
    <s v="Oui"/>
    <n v="225"/>
    <n v="97.826086956521706"/>
    <s v="Oui"/>
    <n v="250"/>
    <n v="86.2068965517241"/>
    <s v="Oui"/>
    <n v="450"/>
    <n v="187.5"/>
    <s v="Non"/>
    <n v="450"/>
    <n v="187.5"/>
    <s v="Oui"/>
    <s v="Bidon/Bouteille fermée."/>
    <s v="Oui"/>
    <n v="800"/>
    <s v=""/>
    <s v=""/>
    <s v=""/>
    <s v=""/>
    <s v=""/>
    <s v=""/>
    <s v="NA"/>
    <n v="800"/>
    <s v="Oui"/>
    <s v="Non"/>
    <s v=""/>
    <s v=""/>
    <s v=""/>
    <s v=""/>
    <s v=""/>
    <s v=""/>
    <s v=""/>
    <s v=""/>
    <s v=""/>
    <s v=""/>
    <s v=""/>
    <s v=""/>
    <s v=""/>
    <s v=""/>
    <s v=""/>
    <s v=""/>
    <s v=""/>
    <s v=""/>
    <s v=""/>
    <s v=""/>
    <s v=""/>
    <s v=""/>
    <s v=""/>
    <s v=""/>
    <s v=""/>
    <x v="1"/>
    <s v="Oui"/>
    <s v="Oui"/>
    <s v="Sud"/>
    <s v="Meme"/>
    <x v="9"/>
    <x v="2"/>
  </r>
  <r>
    <x v="4"/>
    <s v="Les Cayes"/>
    <s v="Les Cayes"/>
    <s v="Centre-ville des Cayes"/>
    <s v="Marché communal des Cayes"/>
    <x v="0"/>
    <s v="Enquête auprès d'un marchand"/>
    <s v="Fe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Les Cayes"/>
    <s v="Les Cayes"/>
    <s v="Centre-ville des Cayes"/>
    <s v="Marché communal des Cayes"/>
    <x v="0"/>
    <s v="Enquête auprès d'un marchand"/>
    <s v="Femme"/>
    <s v=""/>
    <s v=""/>
    <s v="Détaillant sur une table"/>
    <s v=""/>
    <s v="Produits d'hygiène et assainissement Ustensiles de cuisine (casseroles, cuillères, etc.) Ustensiles de nettoyage ou de stockage de l'eau (bokit, bassine, éponge)"/>
    <n v="0"/>
    <n v="1"/>
    <n v="0"/>
    <n v="1"/>
    <n v="1"/>
    <n v="0"/>
    <n v="0"/>
    <s v="wash"/>
    <s v="Produits d'hygiène et assainissement"/>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Les Cayes"/>
    <s v="Les Cayes"/>
    <s v="Centre-ville des Cayes"/>
    <s v="Marché communal des Cayes"/>
    <x v="0"/>
    <s v="Enquête auprès d'un marchand"/>
    <s v="Femme"/>
    <s v=""/>
    <s v=""/>
    <s v="Détaillant avec boutique"/>
    <s v=""/>
    <s v="Nourriture Ustensiles de nettoyage ou de stockage de l'eau (bokit, bassine, éponge)"/>
    <n v="1"/>
    <n v="0"/>
    <n v="0"/>
    <n v="0"/>
    <n v="1"/>
    <n v="0"/>
    <n v="0"/>
    <s v="nourriture"/>
    <s v="Nourriture "/>
    <s v="En espèces (Gourde)"/>
    <n v="1"/>
    <n v="0"/>
    <n v="0"/>
    <n v="0"/>
    <n v="0"/>
    <n v="0"/>
    <n v="0"/>
    <n v="0"/>
    <n v="0"/>
    <n v="0"/>
    <s v=""/>
    <s v="Oui, il y a plus de commerçants par rapport au mois passé"/>
    <s v="Moins de 20"/>
    <s v="Farine de blé blanche Riz Maïs (moulu) Sucre Haricot noir Haricot rouge Huile végétale"/>
    <n v="1"/>
    <n v="1"/>
    <n v="1"/>
    <n v="1"/>
    <n v="1"/>
    <n v="1"/>
    <n v="1"/>
    <n v="0"/>
    <s v="Oui je connais le prix de mes produits en grosse marmite"/>
    <n v="100"/>
    <s v="Oui"/>
    <n v="300"/>
    <n v="115.384615384615"/>
    <s v="Oui"/>
    <n v="200"/>
    <n v="86.956521739130395"/>
    <s v="Oui"/>
    <n v="250"/>
    <n v="86.2068965517241"/>
    <s v="Oui"/>
    <n v="450"/>
    <n v="187.5"/>
    <s v="Non"/>
    <n v="600"/>
    <n v="250"/>
    <s v="Non"/>
    <s v="Remplissage à partir de drum"/>
    <s v="Non"/>
    <s v=""/>
    <s v=""/>
    <s v="Mililitre"/>
    <s v="mililitre"/>
    <s v="Mililitre"/>
    <n v="500"/>
    <n v="125"/>
    <n v="946.25"/>
    <n v="946.25"/>
    <s v="Oui"/>
    <s v="Oui"/>
    <s v="Problèmes liés au transport ou au carburant Article indisponible chez les fournisseurs"/>
    <n v="0"/>
    <n v="1"/>
    <n v="0"/>
    <n v="0"/>
    <n v="0"/>
    <n v="0"/>
    <n v="0"/>
    <n v="1"/>
    <n v="0"/>
    <n v="0"/>
    <n v="0"/>
    <n v="0"/>
    <n v="0"/>
    <n v="0"/>
    <s v=""/>
    <s v="Huile végétale"/>
    <n v="0"/>
    <n v="0"/>
    <n v="0"/>
    <n v="0"/>
    <n v="0"/>
    <n v="0"/>
    <n v="1"/>
    <n v="0"/>
    <x v="1"/>
    <s v="Non"/>
    <s v="Oui"/>
    <s v="Sud"/>
    <s v="Meme"/>
    <x v="9"/>
    <x v="2"/>
  </r>
  <r>
    <x v="4"/>
    <s v="Les Cayes"/>
    <s v="Les Cayes"/>
    <s v="Centre-ville des Cayes"/>
    <s v="Marché communal des Cayes"/>
    <x v="0"/>
    <s v="Enquête auprès d'un marchand"/>
    <s v="Ho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s v="Non, il n'y a pas eu de variation"/>
    <s v="Entre 21 et 6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Les Cayes"/>
    <s v="Les Cayes"/>
    <s v="Centre-ville des Cayes"/>
    <s v="Marché communal des Cayes"/>
    <x v="0"/>
    <s v="Enquête auprès d'un marchand"/>
    <s v="Femme"/>
    <s v=""/>
    <s v=""/>
    <s v="Détaillant sur une table"/>
    <s v=""/>
    <s v="Ustensiles de cuisine (casseroles, cuillères, etc.)"/>
    <n v="0"/>
    <n v="0"/>
    <n v="0"/>
    <n v="1"/>
    <n v="0"/>
    <n v="0"/>
    <n v="0"/>
    <s v="cuisine"/>
    <s v="Ustensiles de cuisine (casseroles, cuillères, etc.)"/>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Les Cayes"/>
    <s v="Les Cayes"/>
    <s v="Centre-ville des Cayes"/>
    <s v="Marché communal des Cayes"/>
    <x v="0"/>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Entre 21 et 6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Les Cayes"/>
    <s v="Les Cayes"/>
    <s v="Centre-ville des Cayes"/>
    <s v="Marché communal des Cayes"/>
    <x v="0"/>
    <s v="Enquête auprès d'un marchand"/>
    <s v="Homme"/>
    <s v=""/>
    <s v=""/>
    <s v="Détaillant sur une table"/>
    <s v=""/>
    <s v="Couverture"/>
    <n v="0"/>
    <n v="0"/>
    <n v="1"/>
    <n v="0"/>
    <n v="0"/>
    <n v="0"/>
    <n v="0"/>
    <s v="couverture"/>
    <s v="Couverture"/>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Les Cayes"/>
    <s v="Les Cayes"/>
    <s v="Centre-ville des Cayes"/>
    <s v="Marché communal des Cayes"/>
    <x v="0"/>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Les Cayes"/>
    <s v="Les Cayes"/>
    <s v="Centre-ville des Cayes"/>
    <s v="Marché communal des Cayes"/>
    <x v="0"/>
    <s v="Enquête auprès d'un marchand"/>
    <s v="Femme"/>
    <s v=""/>
    <s v=""/>
    <s v="Détaillant sur une table"/>
    <s v=""/>
    <s v="Ustensiles de cuisine (casseroles, cuillères, etc.)"/>
    <n v="0"/>
    <n v="0"/>
    <n v="0"/>
    <n v="1"/>
    <n v="0"/>
    <n v="0"/>
    <n v="0"/>
    <s v="cuisine"/>
    <s v="Ustensiles de cuisine (casseroles, cuillères, etc.)"/>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Les Cayes"/>
    <s v="Les Cayes"/>
    <s v="Centre-ville des Cayes"/>
    <s v="Marché communal des Cayes"/>
    <x v="0"/>
    <s v="Enquête auprès d'un marchand"/>
    <s v="Femme"/>
    <s v=""/>
    <s v=""/>
    <s v="Détaillant sur une table"/>
    <s v=""/>
    <s v="Nourriture Charbon de bois"/>
    <n v="1"/>
    <n v="0"/>
    <n v="0"/>
    <n v="0"/>
    <n v="0"/>
    <n v="1"/>
    <n v="0"/>
    <s v="nourriture"/>
    <s v="Nourriture "/>
    <s v="En espèces (Gourde)"/>
    <n v="1"/>
    <n v="0"/>
    <n v="0"/>
    <n v="0"/>
    <n v="0"/>
    <n v="0"/>
    <n v="0"/>
    <n v="0"/>
    <n v="0"/>
    <n v="0"/>
    <s v=""/>
    <s v="Oui, il y a moins de commerçants par rapport au mois passé"/>
    <s v="Moins de 20"/>
    <s v="Farine de blé blanche Riz Maïs (moulu) Sucre Haricot noir Haricot rouge Huile végétale"/>
    <n v="1"/>
    <n v="1"/>
    <n v="1"/>
    <n v="1"/>
    <n v="1"/>
    <n v="1"/>
    <n v="1"/>
    <n v="0"/>
    <s v="Oui je connais le prix de mes produits en grosse marmite"/>
    <n v="87.5"/>
    <s v="Je ne sais pas, je ne souhaite pas répondre"/>
    <n v="275"/>
    <n v="105.76923076923001"/>
    <s v="Oui"/>
    <n v="150"/>
    <n v="65.2173913043478"/>
    <s v="Non"/>
    <n v="250"/>
    <n v="86.2068965517241"/>
    <s v="Oui"/>
    <n v="425"/>
    <n v="177.083333333333"/>
    <s v="Oui"/>
    <n v="450"/>
    <n v="187.5"/>
    <s v="Oui"/>
    <s v="Remplissage à partir de drum"/>
    <s v="Oui"/>
    <n v="400"/>
    <s v=""/>
    <s v=""/>
    <s v=""/>
    <s v=""/>
    <s v=""/>
    <s v=""/>
    <s v="NA"/>
    <n v="400"/>
    <s v="Oui"/>
    <s v="Non"/>
    <s v=""/>
    <s v=""/>
    <s v=""/>
    <s v=""/>
    <s v=""/>
    <s v=""/>
    <s v=""/>
    <s v=""/>
    <s v=""/>
    <s v=""/>
    <s v=""/>
    <s v=""/>
    <s v=""/>
    <s v=""/>
    <s v=""/>
    <s v=""/>
    <s v=""/>
    <s v=""/>
    <s v=""/>
    <s v=""/>
    <s v=""/>
    <s v=""/>
    <s v=""/>
    <s v=""/>
    <s v=""/>
    <x v="2"/>
    <s v="Non"/>
    <s v="Oui"/>
    <s v="Sud"/>
    <s v="Meme"/>
    <x v="9"/>
    <x v="2"/>
  </r>
  <r>
    <x v="4"/>
    <s v="Les Cayes"/>
    <s v="Les Cayes"/>
    <s v="Centre-ville des Cayes"/>
    <s v="Marché communal des Cayes"/>
    <x v="0"/>
    <s v="Enquête auprès d'un marchand"/>
    <s v="Femme"/>
    <s v=""/>
    <s v=""/>
    <s v="Détaillant sur une table"/>
    <s v=""/>
    <s v="Nourriture Produits d'hygiène et assainissement"/>
    <n v="1"/>
    <n v="1"/>
    <n v="0"/>
    <n v="0"/>
    <n v="0"/>
    <n v="0"/>
    <n v="0"/>
    <s v="nourriture"/>
    <s v="Nourriture "/>
    <s v="En espèces (Gourde)"/>
    <n v="1"/>
    <n v="0"/>
    <n v="0"/>
    <n v="0"/>
    <n v="0"/>
    <n v="0"/>
    <n v="0"/>
    <n v="0"/>
    <n v="0"/>
    <n v="0"/>
    <s v=""/>
    <s v="Oui, il y a moins de commerçants par rapport au mois passé"/>
    <s v="Moins de 20"/>
    <s v="Farine de blé blanche Riz Maïs (moulu) Sucre Haricot noir Huile végétale"/>
    <n v="1"/>
    <n v="1"/>
    <n v="1"/>
    <n v="1"/>
    <n v="1"/>
    <n v="0"/>
    <n v="1"/>
    <n v="0"/>
    <s v="Oui je connais le prix de mes produits en grosse marmite"/>
    <n v="100"/>
    <s v="Oui"/>
    <n v="300"/>
    <n v="115.384615384615"/>
    <s v="Oui"/>
    <n v="200"/>
    <n v="86.956521739130395"/>
    <s v="Oui"/>
    <n v="300"/>
    <n v="103.448275862068"/>
    <s v="Oui"/>
    <n v="500"/>
    <n v="208.333333333333"/>
    <s v="Oui"/>
    <s v=""/>
    <s v=""/>
    <s v=""/>
    <s v="Remplissage à partir de drum"/>
    <s v="Oui"/>
    <n v="375"/>
    <s v=""/>
    <s v=""/>
    <s v=""/>
    <s v=""/>
    <s v=""/>
    <s v=""/>
    <s v="NA"/>
    <n v="375"/>
    <s v="Oui"/>
    <s v="Oui"/>
    <s v="Changement du taux de change de la Gourde Article trop cher Pas assez d'argent"/>
    <n v="1"/>
    <n v="0"/>
    <n v="0"/>
    <n v="0"/>
    <n v="1"/>
    <n v="1"/>
    <n v="0"/>
    <n v="0"/>
    <n v="0"/>
    <n v="0"/>
    <n v="0"/>
    <n v="0"/>
    <n v="0"/>
    <n v="0"/>
    <s v=""/>
    <s v="Riz Haricot noir"/>
    <n v="0"/>
    <n v="1"/>
    <n v="0"/>
    <n v="0"/>
    <n v="1"/>
    <n v="0"/>
    <n v="0"/>
    <n v="0"/>
    <x v="1"/>
    <s v="Non"/>
    <s v="Oui"/>
    <s v="Sud"/>
    <s v="Meme"/>
    <x v="9"/>
    <x v="2"/>
  </r>
  <r>
    <x v="4"/>
    <s v="Les Cayes"/>
    <s v="Les Cayes"/>
    <s v="Centre-ville des Cayes"/>
    <s v="Marché communal des Cayes"/>
    <x v="0"/>
    <s v="Enquête auprès d'un marchand"/>
    <s v="Femme"/>
    <s v=""/>
    <s v=""/>
    <s v="Détaillant sur une table"/>
    <s v=""/>
    <s v="Nourriture Ustensiles de cuisine (casseroles, cuillères, etc.) Ustensiles de nettoyage ou de stockage de l'eau (bokit, bassine, éponge)"/>
    <n v="1"/>
    <n v="0"/>
    <n v="0"/>
    <n v="1"/>
    <n v="1"/>
    <n v="0"/>
    <n v="0"/>
    <s v="nourriture"/>
    <s v="Nourriture "/>
    <s v="En espèces (Gourde)"/>
    <n v="1"/>
    <n v="0"/>
    <n v="0"/>
    <n v="0"/>
    <n v="0"/>
    <n v="0"/>
    <n v="0"/>
    <n v="0"/>
    <n v="0"/>
    <n v="0"/>
    <s v=""/>
    <s v="Non, il n'y a pas eu de variation"/>
    <s v="Moins de 20"/>
    <s v="Haricot noir Sucre"/>
    <n v="0"/>
    <n v="0"/>
    <n v="0"/>
    <n v="1"/>
    <n v="1"/>
    <n v="0"/>
    <n v="0"/>
    <n v="0"/>
    <s v="Oui je connais le prix de mes produits en grosse marmite"/>
    <s v=""/>
    <s v=""/>
    <s v=""/>
    <s v=""/>
    <s v=""/>
    <s v=""/>
    <s v=""/>
    <s v=""/>
    <n v="250"/>
    <n v="86.2068965517241"/>
    <s v="Non"/>
    <n v="400"/>
    <n v="166.666666666666"/>
    <s v="Oui"/>
    <s v=""/>
    <s v=""/>
    <s v=""/>
    <s v=""/>
    <s v=""/>
    <s v=""/>
    <s v=""/>
    <s v=""/>
    <s v=""/>
    <s v=""/>
    <s v=""/>
    <s v=""/>
    <s v=""/>
    <s v=""/>
    <s v=""/>
    <s v="Non"/>
    <s v=""/>
    <s v=""/>
    <s v=""/>
    <s v=""/>
    <s v=""/>
    <s v=""/>
    <s v=""/>
    <s v=""/>
    <s v=""/>
    <s v=""/>
    <s v=""/>
    <s v=""/>
    <s v=""/>
    <s v=""/>
    <s v=""/>
    <s v=""/>
    <s v=""/>
    <s v=""/>
    <s v=""/>
    <s v=""/>
    <s v=""/>
    <s v=""/>
    <s v=""/>
    <s v=""/>
    <s v=""/>
    <x v="2"/>
    <s v="Oui"/>
    <s v="Oui"/>
    <s v="Ouest"/>
    <s v="Différent"/>
    <x v="5"/>
    <x v="1"/>
  </r>
  <r>
    <x v="4"/>
    <s v="Les Cayes"/>
    <s v="Les Cayes"/>
    <s v="Centre-ville des Cayes"/>
    <s v="Marché communal des Cayes"/>
    <x v="0"/>
    <s v="Enquête auprès d'un marchand"/>
    <s v="Femme"/>
    <s v=""/>
    <s v=""/>
    <s v="Détaillant sur une table"/>
    <s v=""/>
    <s v="Produits d'hygiène et assainissement Couverture"/>
    <n v="0"/>
    <n v="1"/>
    <n v="1"/>
    <n v="0"/>
    <n v="0"/>
    <n v="0"/>
    <n v="0"/>
    <s v="wash"/>
    <s v="Produits d'hygiène et assainissement"/>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Les Cayes"/>
    <s v="Les Cayes"/>
    <s v="Centre-ville des Cayes"/>
    <s v="Marché communal des Cayes"/>
    <x v="0"/>
    <s v="Enquête auprès d'un marchand"/>
    <s v="Femme"/>
    <s v=""/>
    <s v=""/>
    <s v="Détaillant sur une table"/>
    <s v=""/>
    <s v="Produits d'hygiène et assainissement Couverture"/>
    <n v="0"/>
    <n v="1"/>
    <n v="1"/>
    <n v="0"/>
    <n v="0"/>
    <n v="0"/>
    <n v="0"/>
    <s v="wash"/>
    <s v="Produits d'hygiène et assainissement"/>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Les Cayes"/>
    <s v="Les Cayes"/>
    <s v="Centre-ville des Cayes"/>
    <s v="Marché communal des Cayes"/>
    <x v="0"/>
    <s v="Enquête auprès d'un marchand"/>
    <s v="Fe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Les Cayes"/>
    <s v="Les Cayes"/>
    <s v="Centre-ville des Cayes"/>
    <s v="Marché communal des Cayes"/>
    <x v="0"/>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Les Cayes"/>
    <s v="Les Cayes"/>
    <s v="Centre-ville des Cayes"/>
    <s v="Marché communal des Cayes"/>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Les Cayes"/>
    <s v="Les Cayes"/>
    <s v="Centre-ville des Cayes"/>
    <s v="Marché communal des Cayes"/>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Les Cayes"/>
    <s v="Les Cayes"/>
    <s v="Centre-ville des Cayes"/>
    <s v="Marché communal des Cayes"/>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Les Cayes"/>
    <s v="Les Cayes"/>
    <s v="Centre-ville des Cayes"/>
    <s v="Marché communal des Cayes"/>
    <x v="0"/>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Port-au-Prince"/>
    <s v="Port-au-Prince"/>
    <s v="Centre-ville de Port-au-Prince / Salomon"/>
    <s v="Marché Salomon"/>
    <x v="0"/>
    <s v="Enquête auprès d'un marchand"/>
    <s v="Femme"/>
    <s v=""/>
    <s v=""/>
    <s v="Détaillant sur une table"/>
    <s v=""/>
    <s v="Nourriture"/>
    <n v="1"/>
    <n v="0"/>
    <n v="0"/>
    <n v="0"/>
    <n v="0"/>
    <n v="0"/>
    <n v="0"/>
    <s v="nourriture"/>
    <s v="Nourriture "/>
    <s v="En espèces (Gourde)"/>
    <n v="1"/>
    <n v="0"/>
    <n v="0"/>
    <n v="0"/>
    <n v="0"/>
    <n v="0"/>
    <n v="0"/>
    <n v="0"/>
    <n v="0"/>
    <n v="0"/>
    <s v=""/>
    <s v="Oui, il y a moins de commerçants par rapport au mois passé"/>
    <s v="Je ne sais pas / Je ne souhaite pas répondre"/>
    <s v="Riz Farine de blé blanche Maïs (moulu) Sucre Haricot noir Haricot rouge Huile végétale"/>
    <n v="1"/>
    <n v="1"/>
    <n v="1"/>
    <n v="1"/>
    <n v="1"/>
    <n v="1"/>
    <n v="1"/>
    <n v="0"/>
    <s v="Oui je connais le prix de mes produits en grosse marmite"/>
    <n v="100"/>
    <s v="Non"/>
    <n v="300"/>
    <n v="115.384615384615"/>
    <s v="Oui"/>
    <n v="325"/>
    <n v="141.304347826086"/>
    <s v="Oui"/>
    <n v="300"/>
    <n v="103.448275862068"/>
    <s v="Non"/>
    <n v="550"/>
    <n v="229.166666666666"/>
    <s v="Non"/>
    <n v="750"/>
    <n v="312.5"/>
    <s v="Non"/>
    <s v="Bidon/Bouteille fermée."/>
    <s v="Oui"/>
    <n v="950"/>
    <s v=""/>
    <s v=""/>
    <s v=""/>
    <s v=""/>
    <s v=""/>
    <s v=""/>
    <s v="NA"/>
    <n v="950"/>
    <s v="Oui"/>
    <s v="Oui"/>
    <s v="Pas assez d'argent Article trop cher"/>
    <n v="0"/>
    <n v="0"/>
    <n v="0"/>
    <n v="0"/>
    <n v="1"/>
    <n v="1"/>
    <n v="0"/>
    <n v="0"/>
    <n v="0"/>
    <n v="0"/>
    <n v="0"/>
    <n v="0"/>
    <n v="0"/>
    <n v="0"/>
    <s v=""/>
    <s v="Farine de blé blanche Riz Sucre Maïs (moulu) Haricot noir Haricot rouge"/>
    <n v="1"/>
    <n v="1"/>
    <n v="1"/>
    <n v="1"/>
    <n v="1"/>
    <n v="1"/>
    <n v="0"/>
    <n v="0"/>
    <x v="1"/>
    <s v="Non"/>
    <s v="Oui"/>
    <s v="Ouest"/>
    <s v="Meme"/>
    <x v="5"/>
    <x v="2"/>
  </r>
  <r>
    <x v="0"/>
    <s v="Port-au-Prince"/>
    <s v="Port-au-Prince"/>
    <s v="Centre-ville de Port-au-Prince / Salomon"/>
    <s v="Marché Salomon"/>
    <x v="0"/>
    <s v="Enquête auprès d'un marchand"/>
    <s v="Femme"/>
    <s v=""/>
    <s v=""/>
    <s v="Détaillant sur une table"/>
    <s v=""/>
    <s v="Nourriture"/>
    <n v="1"/>
    <n v="0"/>
    <n v="0"/>
    <n v="0"/>
    <n v="0"/>
    <n v="0"/>
    <n v="0"/>
    <s v="nourriture"/>
    <s v="Nourriture "/>
    <s v="En espèces (Gourde)"/>
    <n v="1"/>
    <n v="0"/>
    <n v="0"/>
    <n v="0"/>
    <n v="0"/>
    <n v="0"/>
    <n v="0"/>
    <n v="0"/>
    <n v="0"/>
    <n v="0"/>
    <s v=""/>
    <s v="Oui, il y a moins de commerçants par rapport au mois passé"/>
    <s v="Moins de 20"/>
    <s v="Farine de blé blanche Riz Maïs (moulu) Sucre Haricot noir Haricot rouge Huile végétale"/>
    <n v="1"/>
    <n v="1"/>
    <n v="1"/>
    <n v="1"/>
    <n v="1"/>
    <n v="1"/>
    <n v="1"/>
    <n v="0"/>
    <s v="Oui je connais le prix de mes produits en grosse marmite"/>
    <n v="112.5"/>
    <s v="Non"/>
    <n v="325"/>
    <n v="125"/>
    <s v="Oui"/>
    <n v="250"/>
    <n v="108.695652173913"/>
    <s v="Non"/>
    <n v="300"/>
    <n v="103.448275862068"/>
    <s v="Oui"/>
    <n v="500"/>
    <n v="208.333333333333"/>
    <s v="Non"/>
    <n v="750"/>
    <n v="312.5"/>
    <s v="Non"/>
    <s v="Bidon/Bouteille fermée."/>
    <s v="Oui"/>
    <n v="950"/>
    <s v=""/>
    <s v=""/>
    <s v=""/>
    <s v=""/>
    <s v=""/>
    <s v=""/>
    <s v="NA"/>
    <n v="950"/>
    <s v="Oui"/>
    <s v="Non"/>
    <s v=""/>
    <s v=""/>
    <s v=""/>
    <s v=""/>
    <s v=""/>
    <s v=""/>
    <s v=""/>
    <s v=""/>
    <s v=""/>
    <s v=""/>
    <s v=""/>
    <s v=""/>
    <s v=""/>
    <s v=""/>
    <s v=""/>
    <s v=""/>
    <s v=""/>
    <s v=""/>
    <s v=""/>
    <s v=""/>
    <s v=""/>
    <s v=""/>
    <s v=""/>
    <s v=""/>
    <s v=""/>
    <x v="1"/>
    <s v="Non"/>
    <s v="Oui"/>
    <s v="Ouest"/>
    <s v="Meme"/>
    <x v="1"/>
    <x v="1"/>
  </r>
  <r>
    <x v="0"/>
    <s v="Port-au-Prince"/>
    <s v="Port-au-Prince"/>
    <s v="Centre-ville de Port-au-Prince / Salomon"/>
    <s v="Marché Salomon"/>
    <x v="0"/>
    <s v="Enquête auprès d'un marchand"/>
    <s v="Femme"/>
    <s v=""/>
    <s v=""/>
    <s v="Détaillant sur une table"/>
    <s v=""/>
    <s v="Nourriture"/>
    <n v="1"/>
    <n v="0"/>
    <n v="0"/>
    <n v="0"/>
    <n v="0"/>
    <n v="0"/>
    <n v="0"/>
    <s v="nourriture"/>
    <s v="Nourriture "/>
    <s v="En espèces (Gourde)"/>
    <n v="1"/>
    <n v="0"/>
    <n v="0"/>
    <n v="0"/>
    <n v="0"/>
    <n v="0"/>
    <n v="0"/>
    <n v="0"/>
    <n v="0"/>
    <n v="0"/>
    <s v=""/>
    <s v="Oui, il y a moins de commerçants par rapport au mois passé"/>
    <s v="Moins de 20"/>
    <s v="Farine de blé blanche Riz Maïs (moulu) Sucre Haricot noir Haricot rouge Huile végétale"/>
    <n v="1"/>
    <n v="1"/>
    <n v="1"/>
    <n v="1"/>
    <n v="1"/>
    <n v="1"/>
    <n v="1"/>
    <n v="0"/>
    <s v="Oui je connais le prix de mes produits en grosse marmite"/>
    <n v="112.5"/>
    <s v="Non"/>
    <n v="300"/>
    <n v="115.384615384615"/>
    <s v="Non"/>
    <n v="225"/>
    <n v="97.826086956521706"/>
    <s v="Oui"/>
    <n v="300"/>
    <n v="103.448275862068"/>
    <s v="Oui"/>
    <n v="500"/>
    <n v="208.333333333333"/>
    <s v="Non"/>
    <n v="700"/>
    <n v="291.666666666666"/>
    <s v="Oui"/>
    <s v="Bidon/Bouteille fermée."/>
    <s v="Oui"/>
    <n v="950"/>
    <s v=""/>
    <s v=""/>
    <s v=""/>
    <s v=""/>
    <s v=""/>
    <s v=""/>
    <s v="NA"/>
    <n v="950"/>
    <s v="Oui"/>
    <s v="Non"/>
    <s v=""/>
    <s v=""/>
    <s v=""/>
    <s v=""/>
    <s v=""/>
    <s v=""/>
    <s v=""/>
    <s v=""/>
    <s v=""/>
    <s v=""/>
    <s v=""/>
    <s v=""/>
    <s v=""/>
    <s v=""/>
    <s v=""/>
    <s v=""/>
    <s v=""/>
    <s v=""/>
    <s v=""/>
    <s v=""/>
    <s v=""/>
    <s v=""/>
    <s v=""/>
    <s v=""/>
    <s v=""/>
    <x v="2"/>
    <s v="Non"/>
    <s v="Oui"/>
    <s v="Ouest"/>
    <s v="Meme"/>
    <x v="5"/>
    <x v="2"/>
  </r>
  <r>
    <x v="0"/>
    <s v="Port-au-Prince"/>
    <s v="Port-au-Prince"/>
    <s v="Centre-ville de Port-au-Prince / Salomon"/>
    <s v="Marché Salomon"/>
    <x v="0"/>
    <s v="Enquête auprès d'un marchand"/>
    <s v="Ho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s v="Oui, il y a moin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Port-au-Prince"/>
    <s v="Port-au-Prince"/>
    <s v="Centre-ville de Port-au-Prince / Salomon"/>
    <s v="Marché Salomon"/>
    <x v="0"/>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Oui, il y a moins de commerçants par rapport au mois passé"/>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Port-au-Prince"/>
    <s v="Port-au-Prince"/>
    <s v="Centre-ville de Port-au-Prince / Salomon"/>
    <s v="Marché Salomon"/>
    <x v="0"/>
    <s v="Enquête auprès d'un marchand"/>
    <s v="Femme"/>
    <s v=""/>
    <s v=""/>
    <s v="Détaillant sur une table"/>
    <s v=""/>
    <s v="Produits d'hygiène et assainissement Ustensiles de nettoyage ou de stockage de l'eau (bokit, bassine, éponge)"/>
    <n v="0"/>
    <n v="1"/>
    <n v="0"/>
    <n v="0"/>
    <n v="1"/>
    <n v="0"/>
    <n v="0"/>
    <s v="wash"/>
    <s v="Produits d'hygiène et assainissement"/>
    <s v="En espèces (Gourde)"/>
    <n v="1"/>
    <n v="0"/>
    <n v="0"/>
    <n v="0"/>
    <n v="0"/>
    <n v="0"/>
    <n v="0"/>
    <n v="0"/>
    <n v="0"/>
    <n v="0"/>
    <s v=""/>
    <s v="Je ne sais pas / Je ne souhaite pas répondre"/>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Port-au-Prince"/>
    <s v="Port-au-Prince"/>
    <s v="Centre-ville de Port-au-Prince / Salomon"/>
    <s v="Marché Salomon"/>
    <x v="0"/>
    <s v="Enquête auprès d'un marchand"/>
    <s v="Femme"/>
    <s v=""/>
    <s v=""/>
    <s v="Détaillant sur une table"/>
    <s v=""/>
    <s v="Produits d'hygiène et assainissement Ustensiles de nettoyage ou de stockage de l'eau (bokit, bassine, éponge)"/>
    <n v="0"/>
    <n v="1"/>
    <n v="0"/>
    <n v="0"/>
    <n v="1"/>
    <n v="0"/>
    <n v="0"/>
    <s v="wash"/>
    <s v="Produits d'hygiène et assainissement"/>
    <s v="En espèces (Gourde)"/>
    <n v="1"/>
    <n v="0"/>
    <n v="0"/>
    <n v="0"/>
    <n v="0"/>
    <n v="0"/>
    <n v="0"/>
    <n v="0"/>
    <n v="0"/>
    <n v="0"/>
    <s v=""/>
    <s v="Oui, il y a plus de commerçants par rapport au mois passé"/>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Port-au-Prince"/>
    <s v="Port-au-Prince"/>
    <s v="Centre-ville de Port-au-Prince / Salomon"/>
    <s v="Marché Salomon"/>
    <x v="0"/>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Non, il n'y a pas eu de variation"/>
    <s v="Entre 21 et 6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Port-au-Prince"/>
    <s v="Port-au-Prince"/>
    <s v="Centre-ville de Port-au-Prince / Salomon"/>
    <s v="Marché Salomon"/>
    <x v="0"/>
    <s v="Enquête auprès d'un marchand"/>
    <s v="Femme"/>
    <s v=""/>
    <s v=""/>
    <s v="Détaillant sur une table"/>
    <s v=""/>
    <s v="Nourriture Produits d'hygiène et assainissement"/>
    <n v="1"/>
    <n v="1"/>
    <n v="0"/>
    <n v="0"/>
    <n v="0"/>
    <n v="0"/>
    <n v="0"/>
    <s v="nourriture"/>
    <s v="Nourriture "/>
    <s v="En espèces (Gourde)"/>
    <n v="1"/>
    <n v="0"/>
    <n v="0"/>
    <n v="0"/>
    <n v="0"/>
    <n v="0"/>
    <n v="0"/>
    <n v="0"/>
    <n v="0"/>
    <n v="0"/>
    <s v=""/>
    <s v="Je ne sais pas / Je ne souhaite pas répondre"/>
    <s v="Moins de 20"/>
    <s v="Sucre"/>
    <n v="0"/>
    <n v="0"/>
    <n v="0"/>
    <n v="1"/>
    <n v="0"/>
    <n v="0"/>
    <n v="0"/>
    <n v="0"/>
    <s v="Oui je connais le prix de mes produits en grosse marmite"/>
    <s v=""/>
    <s v=""/>
    <s v=""/>
    <s v=""/>
    <s v=""/>
    <s v=""/>
    <s v=""/>
    <s v=""/>
    <n v="275"/>
    <n v="94.827586206896498"/>
    <s v="Oui"/>
    <s v=""/>
    <s v=""/>
    <s v=""/>
    <s v=""/>
    <s v=""/>
    <s v=""/>
    <s v=""/>
    <s v=""/>
    <s v=""/>
    <s v=""/>
    <s v=""/>
    <s v=""/>
    <s v=""/>
    <s v=""/>
    <s v=""/>
    <s v=""/>
    <s v=""/>
    <s v=""/>
    <s v="Oui"/>
    <s v="Produit épuisé car beaucoup de personnes ont acheté"/>
    <n v="0"/>
    <n v="0"/>
    <n v="0"/>
    <n v="0"/>
    <n v="0"/>
    <n v="0"/>
    <n v="0"/>
    <n v="0"/>
    <n v="0"/>
    <n v="0"/>
    <n v="1"/>
    <n v="0"/>
    <n v="0"/>
    <n v="0"/>
    <s v=""/>
    <s v="Sucre"/>
    <n v="0"/>
    <n v="0"/>
    <n v="0"/>
    <n v="1"/>
    <n v="0"/>
    <n v="0"/>
    <n v="0"/>
    <n v="0"/>
    <x v="2"/>
    <s v="Non"/>
    <s v="Oui"/>
    <s v="Ouest"/>
    <s v="Meme"/>
    <x v="5"/>
    <x v="2"/>
  </r>
  <r>
    <x v="0"/>
    <s v="Port-au-Prince"/>
    <s v="Port-au-Prince"/>
    <s v="Centre-ville de Port-au-Prince / Salomon"/>
    <s v="Marché Salomon"/>
    <x v="0"/>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Port-au-Prince"/>
    <s v="Port-au-Prince"/>
    <s v="Centre-ville de Port-au-Prince / Salomon"/>
    <s v="Marché Salomon"/>
    <x v="0"/>
    <s v="Enquête auprès d'un marchand"/>
    <s v="Femme"/>
    <s v=""/>
    <s v=""/>
    <s v="Détaillant sur une table"/>
    <s v=""/>
    <s v="Nourriture"/>
    <n v="1"/>
    <n v="0"/>
    <n v="0"/>
    <n v="0"/>
    <n v="0"/>
    <n v="0"/>
    <n v="0"/>
    <s v="nourriture"/>
    <s v="Nourriture "/>
    <s v="En espèces (Gourde)"/>
    <n v="1"/>
    <n v="0"/>
    <n v="0"/>
    <n v="0"/>
    <n v="0"/>
    <n v="0"/>
    <n v="0"/>
    <n v="0"/>
    <n v="0"/>
    <n v="0"/>
    <s v=""/>
    <s v="Je ne sais pas / Je ne souhaite pas répondre"/>
    <s v="Moins de 20"/>
    <s v="Farine de blé blanche Riz Maïs (moulu) Sucre Haricot noir Haricot rouge Huile végétale"/>
    <n v="1"/>
    <n v="1"/>
    <n v="1"/>
    <n v="1"/>
    <n v="1"/>
    <n v="1"/>
    <n v="1"/>
    <n v="0"/>
    <s v="Oui je connais le prix de mes produits en grosse marmite"/>
    <n v="125"/>
    <s v="Oui"/>
    <n v="300"/>
    <n v="115.384615384615"/>
    <s v="Oui"/>
    <n v="250"/>
    <n v="108.695652173913"/>
    <s v="Non"/>
    <n v="275"/>
    <n v="94.827586206896498"/>
    <s v="Oui"/>
    <n v="500"/>
    <n v="208.333333333333"/>
    <s v="Non"/>
    <n v="750"/>
    <n v="312.5"/>
    <s v="Non"/>
    <s v="Bidon/Bouteille fermée."/>
    <s v="Oui"/>
    <n v="750"/>
    <s v=""/>
    <s v=""/>
    <s v=""/>
    <s v=""/>
    <s v=""/>
    <s v=""/>
    <s v="NA"/>
    <n v="750"/>
    <s v="Je ne sais pas, je ne souhaite pas répondre"/>
    <s v="Oui"/>
    <s v="Produit épuisé car beaucoup de personnes ont acheté Pas assez d'argent Pas encore eu le temps de réapprovisinner"/>
    <n v="0"/>
    <n v="0"/>
    <n v="0"/>
    <n v="0"/>
    <n v="0"/>
    <n v="1"/>
    <n v="1"/>
    <n v="0"/>
    <n v="0"/>
    <n v="0"/>
    <n v="1"/>
    <n v="0"/>
    <n v="0"/>
    <n v="0"/>
    <s v=""/>
    <s v="Sucre"/>
    <n v="0"/>
    <n v="0"/>
    <n v="0"/>
    <n v="1"/>
    <n v="0"/>
    <n v="0"/>
    <n v="0"/>
    <n v="0"/>
    <x v="1"/>
    <s v="Non"/>
    <s v="Oui"/>
    <s v="Ouest"/>
    <s v="Meme"/>
    <x v="1"/>
    <x v="1"/>
  </r>
  <r>
    <x v="0"/>
    <s v="Port-au-Prince"/>
    <s v="Port-au-Prince"/>
    <s v="Centre-ville de Port-au-Prince / Salomon"/>
    <s v="Marché Salomon"/>
    <x v="0"/>
    <s v="Enquête auprès d'un marchand"/>
    <s v="Femme"/>
    <s v=""/>
    <s v=""/>
    <s v="Détaillant sur une table"/>
    <s v=""/>
    <s v="Produits d'hygiène et assainissement Ustensiles de nettoyage ou de stockage de l'eau (bokit, bassine, éponge)"/>
    <n v="0"/>
    <n v="1"/>
    <n v="0"/>
    <n v="0"/>
    <n v="1"/>
    <n v="0"/>
    <n v="0"/>
    <s v="wash"/>
    <s v="Produits d'hygiène et assainissement"/>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Port-au-Prince"/>
    <s v="Port-au-Prince"/>
    <s v="Centre-ville de Port-au-Prince / Salomon"/>
    <s v="Marché Salomon"/>
    <x v="0"/>
    <s v="Enquête auprès d'un marchand"/>
    <s v="Femme"/>
    <s v=""/>
    <s v=""/>
    <s v="Détaillant sur une table"/>
    <s v=""/>
    <s v="Produits d'hygiène et assainissement Nourriture Ustensiles de nettoyage ou de stockage de l'eau (bokit, bassine, éponge)"/>
    <n v="1"/>
    <n v="1"/>
    <n v="0"/>
    <n v="0"/>
    <n v="1"/>
    <n v="0"/>
    <n v="0"/>
    <s v="wash"/>
    <s v="Produits d'hygiène et assainissement"/>
    <s v="En espèces (Gourde)"/>
    <n v="1"/>
    <n v="0"/>
    <n v="0"/>
    <n v="0"/>
    <n v="0"/>
    <n v="0"/>
    <n v="0"/>
    <n v="0"/>
    <n v="0"/>
    <n v="0"/>
    <s v=""/>
    <s v="Oui, il y a moins de commerçants par rapport au mois passé"/>
    <s v="Entre 21 et 60"/>
    <s v="Farine de blé blanche Riz Sucre Haricot noir Haricot rouge"/>
    <n v="1"/>
    <n v="1"/>
    <n v="0"/>
    <n v="1"/>
    <n v="1"/>
    <n v="1"/>
    <n v="0"/>
    <n v="0"/>
    <s v="Oui je connais le prix de mes produits en grosse marmite"/>
    <n v="125"/>
    <s v="Oui"/>
    <n v="300"/>
    <n v="115.384615384615"/>
    <s v="Oui"/>
    <s v=""/>
    <s v=""/>
    <s v=""/>
    <n v="300"/>
    <n v="103.448275862068"/>
    <s v="Oui"/>
    <n v="500"/>
    <n v="208.333333333333"/>
    <s v="Non"/>
    <n v="750"/>
    <n v="312.5"/>
    <s v="Non"/>
    <s v=""/>
    <s v=""/>
    <s v=""/>
    <s v=""/>
    <s v=""/>
    <s v=""/>
    <s v=""/>
    <s v=""/>
    <s v=""/>
    <s v=""/>
    <s v=""/>
    <s v=""/>
    <s v="Non"/>
    <s v=""/>
    <s v=""/>
    <s v=""/>
    <s v=""/>
    <s v=""/>
    <s v=""/>
    <s v=""/>
    <s v=""/>
    <s v=""/>
    <s v=""/>
    <s v=""/>
    <s v=""/>
    <s v=""/>
    <s v=""/>
    <s v=""/>
    <s v=""/>
    <s v=""/>
    <s v=""/>
    <s v=""/>
    <s v=""/>
    <s v=""/>
    <s v=""/>
    <s v=""/>
    <s v=""/>
    <s v=""/>
    <x v="1"/>
    <s v="Oui"/>
    <s v="Oui"/>
    <s v="Ouest"/>
    <s v="Meme"/>
    <x v="5"/>
    <x v="2"/>
  </r>
  <r>
    <x v="0"/>
    <s v="Port-au-Prince"/>
    <s v="Port-au-Prince"/>
    <s v="Centre-ville de Port-au-Prince / Salomon"/>
    <s v="Marché Salomon"/>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Port-au-Prince"/>
    <s v="Port-au-Prince"/>
    <s v="Centre-ville de Port-au-Prince / Salomon"/>
    <s v="Marché Salomon"/>
    <x v="0"/>
    <s v="Enquête auprès d'un marchand"/>
    <s v="Femme"/>
    <s v=""/>
    <s v=""/>
    <s v="Détaillant sur une table"/>
    <s v=""/>
    <s v="Ustensiles de cuisine (casseroles, cuillères, etc.)"/>
    <n v="0"/>
    <n v="0"/>
    <n v="0"/>
    <n v="1"/>
    <n v="0"/>
    <n v="0"/>
    <n v="0"/>
    <s v="cuisine"/>
    <s v="Ustensiles de cuisine (casseroles, cuillères, etc.)"/>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Port-au-Prince"/>
    <s v="Port-au-Prince"/>
    <s v="Centre-ville de Port-au-Prince / Salomon"/>
    <s v="Marché Salomon"/>
    <x v="0"/>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Oui, il y a moins de commerçants par rapport au mois passé"/>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Port-au-Prince"/>
    <s v="Port-au-Prince"/>
    <s v="Centre-ville de Port-au-Prince / Salomon"/>
    <s v="Marché Salomon"/>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Port-au-Prince"/>
    <s v="Port-au-Prince"/>
    <s v="Centre-ville de Port-au-Prince / Salomon"/>
    <s v="Marché Salomon"/>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Port-au-Prince"/>
    <s v="Port-au-Prince"/>
    <s v="Centre-ville de Port-au-Prince / Salomon"/>
    <s v="Marché Salomon"/>
    <x v="0"/>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Port-au-Prince"/>
    <s v="Port-au-Prince"/>
    <s v="Centre-ville de Port-au-Prince / Salomon"/>
    <s v="Marché Salomon"/>
    <x v="0"/>
    <s v="Enquête auprès d'un marchand"/>
    <s v="Femme"/>
    <s v=""/>
    <s v=""/>
    <s v="Détaillant sur une table"/>
    <s v=""/>
    <s v="Charbon de bois"/>
    <n v="0"/>
    <n v="0"/>
    <n v="0"/>
    <n v="0"/>
    <n v="0"/>
    <n v="1"/>
    <n v="0"/>
    <s v="charbon"/>
    <s v="Charbon de bois"/>
    <s v="En espèces (Gourde)"/>
    <n v="1"/>
    <n v="0"/>
    <n v="0"/>
    <n v="0"/>
    <n v="0"/>
    <n v="0"/>
    <n v="0"/>
    <n v="0"/>
    <n v="0"/>
    <n v="0"/>
    <s v=""/>
    <s v="Oui, il y a moin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Port-au-Prince"/>
    <s v="Port-au-Prince"/>
    <s v="Centre-ville de Port-au-Prince / Salomon"/>
    <s v="Marché Salomon"/>
    <x v="0"/>
    <s v="Enquête auprès d'un marchand"/>
    <s v="Femme"/>
    <s v=""/>
    <s v=""/>
    <s v="Détaillant sur une table"/>
    <s v=""/>
    <s v="Charbon de bois"/>
    <n v="0"/>
    <n v="0"/>
    <n v="0"/>
    <n v="0"/>
    <n v="0"/>
    <n v="1"/>
    <n v="0"/>
    <s v="charbon"/>
    <s v="Charbon de bois"/>
    <s v="En espèces (Gourde) Coupon"/>
    <n v="1"/>
    <n v="0"/>
    <n v="0"/>
    <n v="0"/>
    <n v="0"/>
    <n v="0"/>
    <n v="1"/>
    <n v="0"/>
    <n v="0"/>
    <n v="0"/>
    <s v=""/>
    <s v="Oui, il y a moin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Port-au-Prince"/>
    <s v="Port-au-Prince"/>
    <s v="Centre-ville de Port-au-Prince / Salomon"/>
    <s v="Marché Salomon"/>
    <x v="0"/>
    <s v="Enquête auprès d'un marchand"/>
    <s v="Femme"/>
    <s v=""/>
    <s v=""/>
    <s v="Détaillant sur une table"/>
    <s v=""/>
    <s v="Charbon de bois"/>
    <n v="0"/>
    <n v="0"/>
    <n v="0"/>
    <n v="0"/>
    <n v="0"/>
    <n v="1"/>
    <n v="0"/>
    <s v="charbon"/>
    <s v="Charbon de bois"/>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Port-au-Prince"/>
    <s v="Port-au-Prince"/>
    <s v="Centre-ville de Port-au-Prince / Salomon"/>
    <s v="Marché Salomon"/>
    <x v="0"/>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5"/>
    <s v="Jacmel"/>
    <s v="Jacmel"/>
    <s v="Beaudoin"/>
    <s v="Marché Beaudoin"/>
    <x v="0"/>
    <s v="Enquête auprès d'un marchand"/>
    <s v="Femme"/>
    <s v=""/>
    <s v=""/>
    <s v="Détaillant sur une table"/>
    <s v=""/>
    <s v="Nourriture"/>
    <n v="1"/>
    <n v="0"/>
    <n v="0"/>
    <n v="0"/>
    <n v="0"/>
    <n v="0"/>
    <n v="0"/>
    <s v="nourriture"/>
    <s v="Nourriture "/>
    <s v="En espèces (Gourde) A crédit partiel"/>
    <n v="1"/>
    <n v="0"/>
    <n v="0"/>
    <n v="0"/>
    <n v="1"/>
    <n v="0"/>
    <n v="0"/>
    <n v="0"/>
    <n v="0"/>
    <n v="0"/>
    <s v=""/>
    <s v="Non, il n'y a pas eu de variation"/>
    <s v="Moins de 20"/>
    <s v="Farine de blé blanche Riz Maïs (moulu) Sucre Haricot noir"/>
    <n v="1"/>
    <n v="1"/>
    <n v="1"/>
    <n v="1"/>
    <n v="1"/>
    <n v="0"/>
    <n v="0"/>
    <n v="0"/>
    <s v="Oui je connais le prix de mes produits en grosse marmite"/>
    <n v="250"/>
    <s v="Non"/>
    <n v="300"/>
    <n v="115.384615384615"/>
    <s v="Je ne sais pas, je ne souhaite pas répondre"/>
    <n v="352"/>
    <n v="153.04347826086899"/>
    <s v="Je ne sais pas, je ne souhaite pas répondre"/>
    <n v="270"/>
    <n v="93.103448275861993"/>
    <s v="Je ne sais pas, je ne souhaite pas répondre"/>
    <n v="510"/>
    <n v="212.5"/>
    <s v="Je ne sais pas, je ne souhaite pas répondre"/>
    <s v=""/>
    <s v=""/>
    <s v=""/>
    <s v=""/>
    <s v=""/>
    <s v=""/>
    <s v=""/>
    <s v=""/>
    <s v=""/>
    <s v=""/>
    <s v=""/>
    <s v=""/>
    <s v=""/>
    <s v=""/>
    <s v=""/>
    <s v="Oui"/>
    <s v="Problèmes liés au transport ou au carburant Changement du taux de change de la Gourde Pas assez d'argent Article trop cher"/>
    <n v="1"/>
    <n v="1"/>
    <n v="0"/>
    <n v="0"/>
    <n v="1"/>
    <n v="1"/>
    <n v="0"/>
    <n v="0"/>
    <n v="0"/>
    <n v="0"/>
    <n v="0"/>
    <n v="0"/>
    <n v="0"/>
    <n v="0"/>
    <s v=""/>
    <s v="Riz"/>
    <n v="0"/>
    <n v="1"/>
    <n v="0"/>
    <n v="0"/>
    <n v="0"/>
    <n v="0"/>
    <n v="0"/>
    <n v="0"/>
    <x v="2"/>
    <s v="Non"/>
    <s v="Oui"/>
    <s v="Sud-Est"/>
    <s v="Meme"/>
    <x v="12"/>
    <x v="2"/>
  </r>
  <r>
    <x v="5"/>
    <s v="Jacmel"/>
    <s v="Jacmel "/>
    <s v="Beaudoin"/>
    <s v="Marché Beaudoin"/>
    <x v="0"/>
    <s v="Enquête auprès d'un marchand"/>
    <s v="Femme"/>
    <s v=""/>
    <s v=""/>
    <s v="Détaillant avec boutique"/>
    <s v=""/>
    <s v="Nourriture"/>
    <n v="1"/>
    <n v="0"/>
    <n v="0"/>
    <n v="0"/>
    <n v="0"/>
    <n v="0"/>
    <n v="0"/>
    <s v="nourriture"/>
    <s v="Nourriture "/>
    <s v="En espèces (Gourde) A crédit partiel"/>
    <n v="1"/>
    <n v="0"/>
    <n v="0"/>
    <n v="0"/>
    <n v="1"/>
    <n v="0"/>
    <n v="0"/>
    <n v="0"/>
    <n v="0"/>
    <n v="0"/>
    <s v=""/>
    <s v="Oui, il y a moins de commerçants par rapport au mois passé"/>
    <s v="Moins de 20"/>
    <s v="Farine de blé blanche Riz Maïs (moulu) Sucre Haricot noir Haricot rouge Huile végétale"/>
    <n v="1"/>
    <n v="1"/>
    <n v="1"/>
    <n v="1"/>
    <n v="1"/>
    <n v="1"/>
    <n v="1"/>
    <n v="0"/>
    <s v="Oui je connais le prix de mes produits en grosse marmite"/>
    <n v="262.5"/>
    <s v="Oui"/>
    <n v="350"/>
    <n v="134.61538461538399"/>
    <s v="Oui"/>
    <n v="350"/>
    <n v="152.173913043478"/>
    <s v="Oui"/>
    <n v="350"/>
    <n v="120.689655172413"/>
    <s v="Oui"/>
    <n v="490"/>
    <n v="204.166666666666"/>
    <s v="Non"/>
    <n v="520"/>
    <n v="216.666666666666"/>
    <s v="Non"/>
    <s v="Bidon/Bouteille fermée."/>
    <s v="Oui"/>
    <n v="900"/>
    <s v=""/>
    <s v=""/>
    <s v=""/>
    <s v=""/>
    <s v=""/>
    <s v=""/>
    <s v="NA"/>
    <n v="900"/>
    <s v="Non"/>
    <s v="Oui"/>
    <s v="Changement du taux de change de la Gourde Problèmes liés au transport ou au carburant Article trop cher"/>
    <n v="1"/>
    <n v="1"/>
    <n v="0"/>
    <n v="0"/>
    <n v="1"/>
    <n v="0"/>
    <n v="0"/>
    <n v="0"/>
    <n v="0"/>
    <n v="0"/>
    <n v="0"/>
    <n v="0"/>
    <n v="0"/>
    <n v="0"/>
    <s v=""/>
    <s v="Farine de blé blanche Riz Maïs (moulu) Sucre Haricot rouge Huile végétale"/>
    <n v="1"/>
    <n v="1"/>
    <n v="1"/>
    <n v="1"/>
    <n v="0"/>
    <n v="1"/>
    <n v="1"/>
    <n v="0"/>
    <x v="2"/>
    <s v="Oui"/>
    <s v="Oui"/>
    <s v="Sud-Est"/>
    <s v="Meme"/>
    <x v="12"/>
    <x v="2"/>
  </r>
  <r>
    <x v="5"/>
    <s v="Jacmel"/>
    <s v="Jacmel"/>
    <s v="Beaudoin"/>
    <s v="Marché Beaudoin"/>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5"/>
    <s v="Jacmel"/>
    <s v="Jacmel"/>
    <s v="Beaudoin"/>
    <s v="Marché Beaudoin"/>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5"/>
    <s v="Jacmel"/>
    <s v="Jacmel"/>
    <s v="Beaudoin"/>
    <s v="Marché Beaudoin"/>
    <x v="0"/>
    <s v="Enquête auprès d'un marchand"/>
    <s v="Femme"/>
    <s v=""/>
    <s v=""/>
    <s v="Détaillant sur une table"/>
    <s v=""/>
    <s v="Ustensiles de cuisine (casseroles, cuillères, etc.)"/>
    <n v="0"/>
    <n v="0"/>
    <n v="0"/>
    <n v="1"/>
    <n v="0"/>
    <n v="0"/>
    <n v="0"/>
    <s v="cuisine"/>
    <s v="Ustensiles de cuisine (casseroles, cuillères, etc.)"/>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5"/>
    <s v="Jacmel"/>
    <s v="Jacmel"/>
    <s v="Beaudoin"/>
    <s v="Marché Beaudoin"/>
    <x v="0"/>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5"/>
    <s v="Jacmel"/>
    <s v="Jacmel"/>
    <s v="Beaudoin"/>
    <s v="Marché Beaudoin"/>
    <x v="0"/>
    <s v="Enquête auprès d'un marchand"/>
    <s v="Femme"/>
    <s v=""/>
    <s v=""/>
    <s v="Détaillant sur une table"/>
    <s v=""/>
    <s v="Produits d'hygiène et assainissement Ustensiles de cuisine (casseroles, cuillères, etc.)"/>
    <n v="0"/>
    <n v="1"/>
    <n v="0"/>
    <n v="1"/>
    <n v="0"/>
    <n v="0"/>
    <n v="0"/>
    <s v="wash"/>
    <s v="Produits d'hygiène et assainissement"/>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5"/>
    <s v="Jacmel"/>
    <s v="Jacmel"/>
    <s v="Beaudoin"/>
    <s v="Marché Beaudoin"/>
    <x v="0"/>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5"/>
    <s v="Jacmel"/>
    <s v="Jacmel"/>
    <s v="Beaudoin"/>
    <s v="Marché Beaudoin"/>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5"/>
    <s v="Jacmel"/>
    <s v="Jacmel"/>
    <s v="Beaudoin"/>
    <s v="Marché Beaudoin"/>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5"/>
    <s v="Jacmel"/>
    <s v="Jacmel"/>
    <s v="Beaudoin"/>
    <s v="Marché Beaudoin"/>
    <x v="0"/>
    <s v="Enquête auprès d'un marchand"/>
    <s v="Femme"/>
    <s v=""/>
    <s v=""/>
    <s v="Détaillant avec boutique"/>
    <s v=""/>
    <s v="Ustensiles de nettoyage ou de stockage de l'eau (bokit, bassine, éponge) Nourriture"/>
    <n v="1"/>
    <n v="0"/>
    <n v="0"/>
    <n v="0"/>
    <n v="1"/>
    <n v="0"/>
    <n v="0"/>
    <s v="nettoyage_stockage"/>
    <s v="Ustensiles de nettoyage ou de stockage de l'eau (bokit, bassine, éponge)"/>
    <s v="En espèces (Gourde)"/>
    <n v="1"/>
    <n v="0"/>
    <n v="0"/>
    <n v="0"/>
    <n v="0"/>
    <n v="0"/>
    <n v="0"/>
    <n v="0"/>
    <n v="0"/>
    <n v="0"/>
    <s v=""/>
    <s v="Je ne sais pas / Je ne souhaite pas répondre"/>
    <s v="Moins de 20"/>
    <s v="Huile végétale Riz Haricot noir"/>
    <n v="0"/>
    <n v="1"/>
    <n v="0"/>
    <n v="0"/>
    <n v="1"/>
    <n v="0"/>
    <n v="1"/>
    <n v="0"/>
    <s v="Oui je connais le prix de mes produits en grosse marmite"/>
    <s v=""/>
    <s v=""/>
    <n v="300"/>
    <n v="115.384615384615"/>
    <s v="Oui"/>
    <s v=""/>
    <s v=""/>
    <s v=""/>
    <s v=""/>
    <s v=""/>
    <s v=""/>
    <n v="600"/>
    <n v="250"/>
    <s v="Non"/>
    <s v=""/>
    <s v=""/>
    <s v=""/>
    <s v="Remplissage à partir de drum"/>
    <s v="Non"/>
    <s v=""/>
    <s v=""/>
    <s v="Litre"/>
    <s v="litre"/>
    <s v="Litre"/>
    <s v=""/>
    <s v=""/>
    <s v=""/>
    <s v=""/>
    <s v="Je ne sais pas, je ne souhaite pas répondre"/>
    <s v="Oui"/>
    <s v="Changement du taux de change de la Gourde Article trop cher Pas assez d'argent"/>
    <n v="1"/>
    <n v="0"/>
    <n v="0"/>
    <n v="0"/>
    <n v="1"/>
    <n v="1"/>
    <n v="0"/>
    <n v="0"/>
    <n v="0"/>
    <n v="0"/>
    <n v="0"/>
    <n v="0"/>
    <n v="0"/>
    <n v="0"/>
    <s v=""/>
    <s v="Haricot noir"/>
    <n v="0"/>
    <n v="0"/>
    <n v="0"/>
    <n v="0"/>
    <n v="1"/>
    <n v="0"/>
    <n v="0"/>
    <n v="0"/>
    <x v="1"/>
    <s v="Non"/>
    <s v="Oui"/>
    <s v="Sud-Est"/>
    <s v="Meme"/>
    <x v="12"/>
    <x v="2"/>
  </r>
  <r>
    <x v="5"/>
    <s v="Jacmel"/>
    <s v="Jacmel"/>
    <s v="Beaudoin"/>
    <s v="Marché Beaudoin"/>
    <x v="0"/>
    <s v="Enquête auprès d'un marchand"/>
    <s v="Homme"/>
    <s v=""/>
    <s v=""/>
    <s v="Détaillant mobile"/>
    <s v=""/>
    <s v="Produits d'hygiène et assainissement"/>
    <n v="0"/>
    <n v="1"/>
    <n v="0"/>
    <n v="0"/>
    <n v="0"/>
    <n v="0"/>
    <n v="0"/>
    <s v="wash"/>
    <s v="Produits d'hygiène et assainissement"/>
    <s v="En espèces (Gourde)"/>
    <n v="1"/>
    <n v="0"/>
    <n v="0"/>
    <n v="0"/>
    <n v="0"/>
    <n v="0"/>
    <n v="0"/>
    <n v="0"/>
    <n v="0"/>
    <n v="0"/>
    <s v=""/>
    <s v="Je ne sais pas / Je ne souhaite pas répondre"/>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5"/>
    <s v="Jacmel"/>
    <s v="Jacmel"/>
    <s v="Beaudoin"/>
    <s v="Marché Beaudoin"/>
    <x v="0"/>
    <s v="Enquête auprès d'un marchand"/>
    <s v="Femme"/>
    <s v=""/>
    <s v=""/>
    <s v="Détaillant sur une table"/>
    <s v=""/>
    <s v="Nourriture"/>
    <n v="1"/>
    <n v="0"/>
    <n v="0"/>
    <n v="0"/>
    <n v="0"/>
    <n v="0"/>
    <n v="0"/>
    <s v="nourriture"/>
    <s v="Nourriture "/>
    <s v="En espèces (Gourde)"/>
    <n v="1"/>
    <n v="0"/>
    <n v="0"/>
    <n v="0"/>
    <n v="0"/>
    <n v="0"/>
    <n v="0"/>
    <n v="0"/>
    <n v="0"/>
    <n v="0"/>
    <s v=""/>
    <s v="Je ne sais pas / Je ne souhaite pas répondre"/>
    <s v="Je ne sais pas / Je ne souhaite pas répondre"/>
    <s v="Farine de blé blanche Riz Huile végétale"/>
    <n v="1"/>
    <n v="1"/>
    <n v="0"/>
    <n v="0"/>
    <n v="0"/>
    <n v="0"/>
    <n v="1"/>
    <n v="0"/>
    <s v="Oui je connais le prix de mes produits en grosse marmite"/>
    <n v="200"/>
    <s v="Oui"/>
    <n v="300"/>
    <n v="115.384615384615"/>
    <s v="Oui"/>
    <s v=""/>
    <s v=""/>
    <s v=""/>
    <s v=""/>
    <s v=""/>
    <s v=""/>
    <s v=""/>
    <s v=""/>
    <s v=""/>
    <s v=""/>
    <s v=""/>
    <s v=""/>
    <s v="Bidon/Bouteille fermée."/>
    <s v="Oui"/>
    <n v="600"/>
    <s v=""/>
    <s v=""/>
    <s v=""/>
    <s v=""/>
    <s v=""/>
    <s v=""/>
    <s v=""/>
    <s v=""/>
    <s v="Je ne sais pas, je ne souhaite pas répondre"/>
    <s v="Non"/>
    <s v=""/>
    <s v=""/>
    <s v=""/>
    <s v=""/>
    <s v=""/>
    <s v=""/>
    <s v=""/>
    <s v=""/>
    <s v=""/>
    <s v=""/>
    <s v=""/>
    <s v=""/>
    <s v=""/>
    <s v=""/>
    <s v=""/>
    <s v=""/>
    <s v=""/>
    <s v=""/>
    <s v=""/>
    <s v=""/>
    <s v=""/>
    <s v=""/>
    <s v=""/>
    <s v=""/>
    <s v=""/>
    <x v="1"/>
    <s v="Non"/>
    <s v="Oui"/>
    <s v="Sud-Est"/>
    <s v="Meme"/>
    <x v="12"/>
    <x v="2"/>
  </r>
  <r>
    <x v="3"/>
    <s v="Limonade"/>
    <s v="Limonade"/>
    <s v="Limonade"/>
    <s v="Marché principal de Limonade"/>
    <x v="0"/>
    <s v="Enquête auprès d'un marchand"/>
    <s v="Femme"/>
    <s v=""/>
    <s v=""/>
    <s v="Détaillant sur une table"/>
    <s v=""/>
    <s v="Nourriture"/>
    <n v="1"/>
    <n v="0"/>
    <n v="0"/>
    <n v="0"/>
    <n v="0"/>
    <n v="0"/>
    <n v="0"/>
    <s v="nourriture"/>
    <s v="Nourriture "/>
    <s v="En espèces (Gourde)"/>
    <n v="1"/>
    <n v="0"/>
    <n v="0"/>
    <n v="0"/>
    <n v="0"/>
    <n v="0"/>
    <n v="0"/>
    <n v="0"/>
    <n v="0"/>
    <n v="0"/>
    <s v=""/>
    <s v="Non, il n'y a pas eu de variation"/>
    <s v="Moins de 20"/>
    <s v="Farine de blé blanche Riz Maïs (moulu) Sucre Haricot noir Haricot rouge Huile végétale"/>
    <n v="1"/>
    <n v="1"/>
    <n v="1"/>
    <n v="1"/>
    <n v="1"/>
    <n v="1"/>
    <n v="1"/>
    <n v="0"/>
    <s v="Oui je connais le prix de mes produits en grosse marmite"/>
    <n v="140"/>
    <s v="Oui"/>
    <n v="350"/>
    <n v="134.61538461538399"/>
    <s v="Oui"/>
    <n v="245"/>
    <n v="106.521739130434"/>
    <s v="Oui"/>
    <n v="350"/>
    <n v="120.689655172413"/>
    <s v="Oui"/>
    <n v="700"/>
    <n v="291.666666666666"/>
    <s v="Non"/>
    <n v="1050"/>
    <n v="437.5"/>
    <s v="Non"/>
    <s v="Bidon/Bouteille fermée."/>
    <s v="Oui"/>
    <n v="800"/>
    <s v=""/>
    <s v=""/>
    <s v=""/>
    <s v=""/>
    <s v=""/>
    <s v=""/>
    <s v=""/>
    <s v=""/>
    <s v="Oui"/>
    <s v="Non"/>
    <s v=""/>
    <s v=""/>
    <s v=""/>
    <s v=""/>
    <s v=""/>
    <s v=""/>
    <s v=""/>
    <s v=""/>
    <s v=""/>
    <s v=""/>
    <s v=""/>
    <s v=""/>
    <s v=""/>
    <s v=""/>
    <s v=""/>
    <s v=""/>
    <s v=""/>
    <s v=""/>
    <s v=""/>
    <s v=""/>
    <s v=""/>
    <s v=""/>
    <s v=""/>
    <s v=""/>
    <s v=""/>
    <x v="2"/>
    <s v="Non"/>
    <s v="Oui"/>
    <s v="Nord"/>
    <s v="Meme"/>
    <x v="7"/>
    <x v="1"/>
  </r>
  <r>
    <x v="3"/>
    <s v="Limonade"/>
    <s v="Limonade"/>
    <s v="Limonade"/>
    <s v="Marché principal de Limonade"/>
    <x v="0"/>
    <s v="Enquête auprès d'un marchand"/>
    <s v="Femme"/>
    <s v=""/>
    <s v=""/>
    <s v="Détaillant sur une table"/>
    <s v=""/>
    <s v="Nourriture"/>
    <n v="1"/>
    <n v="0"/>
    <n v="0"/>
    <n v="0"/>
    <n v="0"/>
    <n v="0"/>
    <n v="0"/>
    <s v="nourriture"/>
    <s v="Nourriture "/>
    <s v="En espèces (Gourde)"/>
    <n v="1"/>
    <n v="0"/>
    <n v="0"/>
    <n v="0"/>
    <n v="0"/>
    <n v="0"/>
    <n v="0"/>
    <n v="0"/>
    <n v="0"/>
    <n v="0"/>
    <s v=""/>
    <s v="Non, il n'y a pas eu de variation"/>
    <s v="Moins de 20"/>
    <s v="Farine de blé blanche Riz Maïs (moulu) Sucre Haricot noir Haricot rouge Huile végétale"/>
    <n v="1"/>
    <n v="1"/>
    <n v="1"/>
    <n v="1"/>
    <n v="1"/>
    <n v="1"/>
    <n v="1"/>
    <n v="0"/>
    <s v="Oui je connais le prix de mes produits en grosse marmite"/>
    <n v="122.5"/>
    <s v="Oui"/>
    <n v="350"/>
    <n v="134.61538461538399"/>
    <s v="Oui"/>
    <n v="245"/>
    <n v="106.521739130434"/>
    <s v="Oui"/>
    <n v="350"/>
    <n v="120.689655172413"/>
    <s v="Oui"/>
    <n v="700"/>
    <n v="291.666666666666"/>
    <s v="Non"/>
    <n v="1050"/>
    <n v="437.5"/>
    <s v="Non"/>
    <s v="Bidon/Bouteille fermée."/>
    <s v="Oui"/>
    <n v="800"/>
    <s v=""/>
    <s v=""/>
    <s v=""/>
    <s v=""/>
    <s v=""/>
    <s v=""/>
    <s v=""/>
    <s v=""/>
    <s v="Non"/>
    <s v="Non"/>
    <s v=""/>
    <s v=""/>
    <s v=""/>
    <s v=""/>
    <s v=""/>
    <s v=""/>
    <s v=""/>
    <s v=""/>
    <s v=""/>
    <s v=""/>
    <s v=""/>
    <s v=""/>
    <s v=""/>
    <s v=""/>
    <s v=""/>
    <s v=""/>
    <s v=""/>
    <s v=""/>
    <s v=""/>
    <s v=""/>
    <s v=""/>
    <s v=""/>
    <s v=""/>
    <s v=""/>
    <s v=""/>
    <x v="2"/>
    <s v="Non"/>
    <s v="Oui"/>
    <s v="Nord"/>
    <s v="Meme"/>
    <x v="8"/>
    <x v="2"/>
  </r>
  <r>
    <x v="3"/>
    <s v="Limonade"/>
    <s v="Limonade"/>
    <s v="Limonade"/>
    <s v="Marché principal de Limonade"/>
    <x v="0"/>
    <s v="Enquête auprès d'un marchand"/>
    <s v="Femme"/>
    <s v=""/>
    <s v=""/>
    <s v="Détaillant mobile"/>
    <s v=""/>
    <s v="Produits d'hygiène et assainissement"/>
    <n v="0"/>
    <n v="1"/>
    <n v="0"/>
    <n v="0"/>
    <n v="0"/>
    <n v="0"/>
    <n v="0"/>
    <s v="wash"/>
    <s v="Produits d'hygiène et assainissement"/>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3"/>
    <s v="Limonade"/>
    <s v="Limonade"/>
    <s v="Limonade"/>
    <s v="Marché principal de Limonade"/>
    <x v="0"/>
    <s v="Enquête auprès d'un marchand"/>
    <s v="Femme"/>
    <s v=""/>
    <s v=""/>
    <s v="Détaillant mobile"/>
    <s v=""/>
    <s v="Produits d'hygiène et assainissement Ustensiles de nettoyage ou de stockage de l'eau (bokit, bassine, éponge)"/>
    <n v="0"/>
    <n v="1"/>
    <n v="0"/>
    <n v="0"/>
    <n v="1"/>
    <n v="0"/>
    <n v="0"/>
    <s v="wash"/>
    <s v="Produits d'hygiène et assainissement"/>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3"/>
    <s v="Limonade"/>
    <s v="Limonade"/>
    <s v="Limonade"/>
    <s v="Marché principal de Limonade"/>
    <x v="0"/>
    <s v="Enquête auprès d'un marchand"/>
    <s v="Fe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3"/>
    <s v="Limonade"/>
    <s v="Limonade"/>
    <s v="Limonade"/>
    <s v="Marché principal de Limonade"/>
    <x v="0"/>
    <s v="Enquête auprès d'un marchand"/>
    <s v="Femme"/>
    <s v=""/>
    <s v=""/>
    <s v="Détaillant sur une table"/>
    <s v=""/>
    <s v="Ustensiles de cuisine (casseroles, cuillères, etc.)"/>
    <n v="0"/>
    <n v="0"/>
    <n v="0"/>
    <n v="1"/>
    <n v="0"/>
    <n v="0"/>
    <n v="0"/>
    <s v="cuisine"/>
    <s v="Ustensiles de cuisine (casseroles, cuillères, etc.)"/>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3"/>
    <s v="Limonade"/>
    <s v="Limonade"/>
    <s v="Limonade"/>
    <s v="Marché principal de Limonade"/>
    <x v="0"/>
    <s v="Enquête auprès d'un marchand"/>
    <s v="Femme"/>
    <s v=""/>
    <s v=""/>
    <s v="Détaillant sur une table"/>
    <s v=""/>
    <s v="Couverture"/>
    <n v="0"/>
    <n v="0"/>
    <n v="1"/>
    <n v="0"/>
    <n v="0"/>
    <n v="0"/>
    <n v="0"/>
    <s v="couverture"/>
    <s v="Couverture"/>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3"/>
    <s v="Limonade"/>
    <s v="Limonade"/>
    <s v="Limonade"/>
    <s v="Marché principal de Limonade"/>
    <x v="0"/>
    <s v="Enquête auprès d'un marchand"/>
    <s v="Femme"/>
    <s v=""/>
    <s v=""/>
    <s v="Détaillant avec boutique"/>
    <s v=""/>
    <s v="Couverture"/>
    <n v="0"/>
    <n v="0"/>
    <n v="1"/>
    <n v="0"/>
    <n v="0"/>
    <n v="0"/>
    <n v="0"/>
    <s v="couverture"/>
    <s v="Couverture"/>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3"/>
    <s v="Limonade"/>
    <s v="Limonade"/>
    <s v="Limonade"/>
    <s v="Marché principal de Limonade"/>
    <x v="0"/>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3"/>
    <s v="Limonade"/>
    <s v="Limonade"/>
    <s v="Limonade"/>
    <s v="Marché principal de Limonade"/>
    <x v="0"/>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3"/>
    <s v="Limonade"/>
    <s v="Limonade"/>
    <s v="Limonade"/>
    <s v="Marché principal de Limonade"/>
    <x v="0"/>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3"/>
    <s v="Limonade"/>
    <s v="Limonade"/>
    <s v="Limonade"/>
    <s v="Marché principal de Limonade"/>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3"/>
    <s v="Limonade"/>
    <s v="Limonade"/>
    <s v="Limonade"/>
    <s v="Marché principal de Limonade"/>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3"/>
    <s v="Limonade"/>
    <s v="Limonade"/>
    <s v="Limonade"/>
    <s v="Marché principal de Limonade"/>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3"/>
    <s v="Limonade"/>
    <s v="Limonade"/>
    <s v="Limonade"/>
    <s v="Marché principal de Limonade"/>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5"/>
    <s v="Cayes-Jacmel"/>
    <s v="Cayes-Jacmel"/>
    <s v="Cap Rouge"/>
    <s v="Marché de Cap Rouge"/>
    <x v="1"/>
    <s v="Enquête auprès d'un marchand"/>
    <s v="Femme"/>
    <s v=""/>
    <s v=""/>
    <s v="Détaillant sur une table"/>
    <s v=""/>
    <s v="Nourriture"/>
    <n v="1"/>
    <n v="0"/>
    <n v="0"/>
    <n v="0"/>
    <n v="0"/>
    <n v="0"/>
    <n v="0"/>
    <s v="nourriture"/>
    <s v="Nourriture "/>
    <s v="En espèces (Gourde)"/>
    <n v="1"/>
    <n v="0"/>
    <n v="0"/>
    <n v="0"/>
    <n v="0"/>
    <n v="0"/>
    <n v="0"/>
    <n v="0"/>
    <n v="0"/>
    <n v="0"/>
    <s v=""/>
    <s v="Non, il n'y a pas eu de variation"/>
    <s v="Je ne sais pas / Je ne souhaite pas répondre"/>
    <s v="Farine de blé blanche Riz Maïs (moulu) Sucre Huile végétale"/>
    <n v="1"/>
    <n v="1"/>
    <n v="1"/>
    <n v="1"/>
    <n v="0"/>
    <n v="0"/>
    <n v="1"/>
    <n v="0"/>
    <s v="Oui je connais le prix de mes produits en grosse marmite"/>
    <n v="115"/>
    <s v="Oui"/>
    <n v="350"/>
    <n v="134.61538461538399"/>
    <s v="Oui"/>
    <n v="235"/>
    <n v="102.173913043478"/>
    <s v="Oui"/>
    <n v="320"/>
    <n v="110.34482758620599"/>
    <s v="Oui"/>
    <s v=""/>
    <s v=""/>
    <s v=""/>
    <s v=""/>
    <s v=""/>
    <s v=""/>
    <s v="Bidon/Bouteille fermée."/>
    <s v="Oui"/>
    <n v="800"/>
    <s v=""/>
    <s v=""/>
    <s v=""/>
    <s v=""/>
    <s v=""/>
    <s v=""/>
    <s v=""/>
    <s v=""/>
    <s v="Oui"/>
    <s v="Oui"/>
    <s v="Changement du taux de change de la Gourde"/>
    <n v="1"/>
    <n v="0"/>
    <n v="0"/>
    <n v="0"/>
    <n v="0"/>
    <n v="0"/>
    <n v="0"/>
    <n v="0"/>
    <n v="0"/>
    <n v="0"/>
    <n v="0"/>
    <n v="0"/>
    <n v="0"/>
    <n v="0"/>
    <s v=""/>
    <s v="Riz Sucre Farine de blé blanche Huile végétale"/>
    <n v="1"/>
    <n v="1"/>
    <n v="0"/>
    <n v="1"/>
    <n v="0"/>
    <n v="0"/>
    <n v="1"/>
    <n v="0"/>
    <x v="2"/>
    <s v="Oui"/>
    <s v="Oui"/>
    <s v="Sud-Est"/>
    <s v="Meme"/>
    <x v="11"/>
    <x v="2"/>
  </r>
  <r>
    <x v="5"/>
    <s v="Cayes-Jacmel"/>
    <s v="Cayes-Jacmel"/>
    <s v="Cap Rouge"/>
    <s v="Marché de Cap Rouge"/>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5"/>
    <s v="Cayes-Jacmel"/>
    <s v="Cayes-Jacmel"/>
    <s v="Cap Rouge"/>
    <s v="Marché de Cap Rouge"/>
    <x v="1"/>
    <s v="Enquête auprès d'un marchand"/>
    <s v="Femme"/>
    <s v=""/>
    <s v=""/>
    <s v="Détaillant sur une table"/>
    <s v=""/>
    <s v="Nourriture Produits d'hygiène et assainissement"/>
    <n v="1"/>
    <n v="1"/>
    <n v="0"/>
    <n v="0"/>
    <n v="0"/>
    <n v="0"/>
    <n v="0"/>
    <s v="nourriture"/>
    <s v="Nourriture "/>
    <s v="En espèces (Gourde)"/>
    <n v="1"/>
    <n v="0"/>
    <n v="0"/>
    <n v="0"/>
    <n v="0"/>
    <n v="0"/>
    <n v="0"/>
    <n v="0"/>
    <n v="0"/>
    <n v="0"/>
    <s v=""/>
    <s v="Non, il n'y a pas eu de variation"/>
    <s v="Je ne sais pas / Je ne souhaite pas répondre"/>
    <s v="Riz Farine de blé blanche Sucre Huile végétale Haricot noir Maïs (moulu) Haricot rouge"/>
    <n v="1"/>
    <n v="1"/>
    <n v="1"/>
    <n v="1"/>
    <n v="1"/>
    <n v="1"/>
    <n v="1"/>
    <n v="0"/>
    <s v="Oui je connais le prix de mes produits en grosse marmite"/>
    <n v="115"/>
    <s v="Oui"/>
    <n v="350"/>
    <n v="134.61538461538399"/>
    <s v="Oui"/>
    <n v="230"/>
    <n v="100"/>
    <s v="Oui"/>
    <n v="260"/>
    <n v="89.655172413793096"/>
    <s v="Oui"/>
    <n v="445"/>
    <n v="185.416666666666"/>
    <s v="Non"/>
    <n v="458"/>
    <n v="190.833333333333"/>
    <s v="Non"/>
    <s v="Bidon/Bouteille fermée."/>
    <s v="Oui"/>
    <n v="800"/>
    <s v=""/>
    <s v=""/>
    <s v=""/>
    <s v=""/>
    <s v=""/>
    <s v=""/>
    <s v=""/>
    <s v=""/>
    <s v="Oui"/>
    <s v="Oui"/>
    <s v="Changement du taux de change de la Gourde"/>
    <n v="1"/>
    <n v="0"/>
    <n v="0"/>
    <n v="0"/>
    <n v="0"/>
    <n v="0"/>
    <n v="0"/>
    <n v="0"/>
    <n v="0"/>
    <n v="0"/>
    <n v="0"/>
    <n v="0"/>
    <n v="0"/>
    <n v="0"/>
    <s v=""/>
    <s v="Farine de blé blanche Riz Sucre Huile végétale"/>
    <n v="1"/>
    <n v="1"/>
    <n v="0"/>
    <n v="1"/>
    <n v="0"/>
    <n v="0"/>
    <n v="1"/>
    <n v="0"/>
    <x v="2"/>
    <s v="Oui"/>
    <s v="Oui"/>
    <s v="Sud-Est"/>
    <s v="Meme"/>
    <x v="11"/>
    <x v="2"/>
  </r>
  <r>
    <x v="5"/>
    <s v="Cayes-Jacmel"/>
    <s v="Cayes-Jacmel"/>
    <s v="Cap Rouge"/>
    <s v="Marché de Cap Rouge"/>
    <x v="1"/>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5"/>
    <s v="Cayes-Jacmel"/>
    <s v="Cayes-Jacmel"/>
    <s v="Cap Rouge"/>
    <s v="Marché de Cap Rouge"/>
    <x v="1"/>
    <s v="Enquête auprès d'un marchand"/>
    <s v="Femme"/>
    <s v=""/>
    <s v=""/>
    <s v="Détaillant mobile"/>
    <s v=""/>
    <s v="Nourriture Produits d'hygiène et assainissement"/>
    <n v="1"/>
    <n v="1"/>
    <n v="0"/>
    <n v="0"/>
    <n v="0"/>
    <n v="0"/>
    <n v="0"/>
    <s v="nourriture"/>
    <s v="Nourriture "/>
    <s v="En espèces (Gourde)"/>
    <n v="1"/>
    <n v="0"/>
    <n v="0"/>
    <n v="0"/>
    <n v="0"/>
    <n v="0"/>
    <n v="0"/>
    <n v="0"/>
    <n v="0"/>
    <n v="0"/>
    <s v=""/>
    <s v="Non, il n'y a pas eu de variation"/>
    <s v="Je ne sais pas / Je ne souhaite pas répondre"/>
    <s v="Farine de blé blanche Riz Sucre Huile végétale"/>
    <n v="1"/>
    <n v="1"/>
    <n v="0"/>
    <n v="1"/>
    <n v="0"/>
    <n v="0"/>
    <n v="1"/>
    <n v="0"/>
    <s v="Oui je connais le prix de mes produits en grosse marmite"/>
    <n v="125"/>
    <s v="Oui"/>
    <n v="350"/>
    <n v="134.61538461538399"/>
    <s v="Oui"/>
    <s v=""/>
    <s v=""/>
    <s v=""/>
    <n v="235"/>
    <n v="81.034482758620697"/>
    <s v="Oui"/>
    <s v=""/>
    <s v=""/>
    <s v=""/>
    <s v=""/>
    <s v=""/>
    <s v=""/>
    <s v="Bidon/Bouteille fermée."/>
    <s v="Non"/>
    <s v=""/>
    <s v=""/>
    <s v="Litre"/>
    <s v="litre"/>
    <s v="Litre"/>
    <s v=""/>
    <s v=""/>
    <s v=""/>
    <s v=""/>
    <s v="Oui"/>
    <s v="Oui"/>
    <s v="Changement du taux de change de la Gourde Pas assez d'argent Article trop cher"/>
    <n v="1"/>
    <n v="0"/>
    <n v="0"/>
    <n v="0"/>
    <n v="1"/>
    <n v="1"/>
    <n v="0"/>
    <n v="0"/>
    <n v="0"/>
    <n v="0"/>
    <n v="0"/>
    <n v="0"/>
    <n v="0"/>
    <n v="0"/>
    <s v=""/>
    <s v="Riz Huile végétale"/>
    <n v="0"/>
    <n v="1"/>
    <n v="0"/>
    <n v="0"/>
    <n v="0"/>
    <n v="0"/>
    <n v="1"/>
    <n v="0"/>
    <x v="2"/>
    <s v="Oui"/>
    <s v="Oui"/>
    <s v="Sud-Est"/>
    <s v="Meme"/>
    <x v="11"/>
    <x v="2"/>
  </r>
  <r>
    <x v="5"/>
    <s v="Cayes-Jacmel"/>
    <s v="Cayes-Jacmel"/>
    <s v="Cap Rouge"/>
    <s v="Marché de Cap Rouge"/>
    <x v="1"/>
    <s v="Enquête auprès d'un marchand"/>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5"/>
    <s v="Cayes-Jacmel"/>
    <s v="Cayes-Jacmel"/>
    <s v="Cap Rouge"/>
    <s v="Marché de Cap Rouge"/>
    <x v="1"/>
    <s v="Enquête auprès d'un marchand"/>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5"/>
    <s v="Cayes-Jacmel"/>
    <s v="Cayes-Jacmel"/>
    <s v="Cap Rouge"/>
    <s v="Marché de Cap Rouge"/>
    <x v="1"/>
    <s v="Enquête auprès d'un marchand"/>
    <s v="Femme"/>
    <s v=""/>
    <s v=""/>
    <s v="Détaillant sur une table"/>
    <s v=""/>
    <s v="Nourriture"/>
    <n v="1"/>
    <n v="0"/>
    <n v="0"/>
    <n v="0"/>
    <n v="0"/>
    <n v="0"/>
    <n v="0"/>
    <s v="nourriture"/>
    <s v="Nourriture "/>
    <s v="En espèces (Gourde)"/>
    <n v="1"/>
    <n v="0"/>
    <n v="0"/>
    <n v="0"/>
    <n v="0"/>
    <n v="0"/>
    <n v="0"/>
    <n v="0"/>
    <n v="0"/>
    <n v="0"/>
    <s v=""/>
    <s v="Non, il n'y a pas eu de variation"/>
    <s v="Je ne sais pas / Je ne souhaite pas répondre"/>
    <s v="Farine de blé blanche Riz Maïs (moulu) Haricot noir Huile végétale"/>
    <n v="1"/>
    <n v="1"/>
    <n v="1"/>
    <n v="0"/>
    <n v="1"/>
    <n v="0"/>
    <n v="1"/>
    <n v="0"/>
    <s v="Non"/>
    <s v=""/>
    <s v=""/>
    <s v=""/>
    <s v=""/>
    <s v=""/>
    <s v=""/>
    <s v=""/>
    <s v=""/>
    <s v=""/>
    <s v=""/>
    <s v=""/>
    <s v=""/>
    <s v=""/>
    <s v=""/>
    <s v=""/>
    <s v=""/>
    <s v=""/>
    <s v="Bidon/Bouteille fermée."/>
    <s v="Non"/>
    <s v=""/>
    <s v=""/>
    <s v="Litre"/>
    <s v="litre"/>
    <s v="Litre"/>
    <s v=""/>
    <s v=""/>
    <s v=""/>
    <s v=""/>
    <s v="Oui"/>
    <s v="Oui"/>
    <s v="Changement du taux de change de la Gourde Article trop cher Pas assez d'argent"/>
    <n v="1"/>
    <n v="0"/>
    <n v="0"/>
    <n v="0"/>
    <n v="1"/>
    <n v="1"/>
    <n v="0"/>
    <n v="0"/>
    <n v="0"/>
    <n v="0"/>
    <n v="0"/>
    <n v="0"/>
    <n v="0"/>
    <n v="0"/>
    <s v=""/>
    <s v="Farine de blé blanche Riz Huile végétale"/>
    <n v="1"/>
    <n v="1"/>
    <n v="0"/>
    <n v="0"/>
    <n v="0"/>
    <n v="0"/>
    <n v="1"/>
    <n v="0"/>
    <x v="2"/>
    <s v="Non"/>
    <s v="Oui"/>
    <s v="Sud-Est"/>
    <s v="Meme"/>
    <x v="11"/>
    <x v="2"/>
  </r>
  <r>
    <x v="5"/>
    <s v="Cayes-Jacmel"/>
    <s v="Cayes-Jacmel"/>
    <s v="Cap Rouge"/>
    <s v="Marché de Cap Rouge"/>
    <x v="1"/>
    <s v="Enquête auprès d'un marchand"/>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5"/>
    <s v="Cayes-Jacmel"/>
    <s v="Cayes-Jacmel"/>
    <s v="Cap Rouge"/>
    <s v="Marché de Cap Rouge"/>
    <x v="1"/>
    <s v="Enquête auprès d'un marchand"/>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6"/>
    <s v="Beaumont"/>
    <s v="Beaumont"/>
    <s v="Centre-ville de Beaumont / Cassanette"/>
    <s v="Marché communal de Beaumont"/>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6"/>
    <s v="Beaumont"/>
    <s v="Beaumont"/>
    <s v="Centre-ville de Beaumont / Cassanette"/>
    <s v="Marché communal de Beaumont"/>
    <x v="0"/>
    <s v="Enquête auprès d'un marchand"/>
    <s v="Homme"/>
    <s v=""/>
    <s v=""/>
    <s v="Détaillant mobile"/>
    <s v=""/>
    <s v="Charbon de bois"/>
    <n v="0"/>
    <n v="0"/>
    <n v="0"/>
    <n v="0"/>
    <n v="0"/>
    <n v="1"/>
    <n v="0"/>
    <s v="charbon"/>
    <s v="Charbon de bois"/>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6"/>
    <s v="Beaumont"/>
    <s v="Beaumont"/>
    <s v="Centre-ville de Beaumont / Cassanette"/>
    <s v="Marché communal de Beaumont"/>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6"/>
    <s v="Beaumont"/>
    <s v="Beaumont"/>
    <s v="Centre-ville de Beaumont / Cassanette"/>
    <s v="Marché communal de Beaumont"/>
    <x v="0"/>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6"/>
    <s v="Beaumont"/>
    <s v="Beaumont"/>
    <s v="Centre-ville de Beaumont / Cassanette"/>
    <s v="Marché communal de Beaumont"/>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6"/>
    <s v="Beaumont"/>
    <s v="Beaumont"/>
    <s v="Centre-ville de Beaumont / Cassanette"/>
    <s v="Marché communal de Beaumont"/>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6"/>
    <s v="Beaumont"/>
    <s v="Beaumont"/>
    <s v="Centre-ville de Beaumont / Cassanette"/>
    <s v="Marché communal de Beaumont"/>
    <x v="0"/>
    <s v="Enquête auprès d'un marchand"/>
    <s v="Homme"/>
    <s v=""/>
    <s v=""/>
    <s v="Détaillant mobile"/>
    <s v=""/>
    <s v="Charbon de bois"/>
    <n v="0"/>
    <n v="0"/>
    <n v="0"/>
    <n v="0"/>
    <n v="0"/>
    <n v="1"/>
    <n v="0"/>
    <s v="charbon"/>
    <s v="Charbon de bois"/>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6"/>
    <s v="Beaumont"/>
    <s v="Beaumont"/>
    <s v="Centre-ville de Beaumont / Cassanette"/>
    <s v="Marché communal de Beaumont"/>
    <x v="0"/>
    <s v="Enquête auprès d'un marchand"/>
    <s v="Femme"/>
    <s v=""/>
    <s v=""/>
    <s v="Détaillant mobile"/>
    <s v=""/>
    <s v="Charbon de bois"/>
    <n v="0"/>
    <n v="0"/>
    <n v="0"/>
    <n v="0"/>
    <n v="0"/>
    <n v="1"/>
    <n v="0"/>
    <s v="charbon"/>
    <s v="Charbon de bois"/>
    <s v="En espèces (Gourde)"/>
    <n v="1"/>
    <n v="0"/>
    <n v="0"/>
    <n v="0"/>
    <n v="0"/>
    <n v="0"/>
    <n v="0"/>
    <n v="0"/>
    <n v="0"/>
    <n v="0"/>
    <s v=""/>
    <s v="Non, il n'y a pas eu de variation"/>
    <s v="Entre 21 et 6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6"/>
    <s v="Beaumont"/>
    <s v="Beaumont"/>
    <s v="Centre-ville de Beaumont / Cassanette"/>
    <s v="Marché communal de Beaumont"/>
    <x v="0"/>
    <s v="Enquête auprès d'un marchand"/>
    <s v="Femme"/>
    <s v=""/>
    <s v=""/>
    <s v="Détaillant sur une table"/>
    <s v=""/>
    <s v="Produits d'hygiène et assainissement Couverture"/>
    <n v="0"/>
    <n v="1"/>
    <n v="1"/>
    <n v="0"/>
    <n v="0"/>
    <n v="0"/>
    <n v="0"/>
    <s v="wash"/>
    <s v="Produits d'hygiène et assainissement"/>
    <s v="En espèces (Gourde) A crédit partiel"/>
    <n v="1"/>
    <n v="0"/>
    <n v="0"/>
    <n v="0"/>
    <n v="1"/>
    <n v="0"/>
    <n v="0"/>
    <n v="0"/>
    <n v="0"/>
    <n v="0"/>
    <s v=""/>
    <s v="Je ne sais pas / Je ne souhaite pas répondre"/>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6"/>
    <s v="Beaumont"/>
    <s v="Beaumont"/>
    <s v="Centre-ville de Beaumont / Cassanette"/>
    <s v="Marché communal de Beaumont"/>
    <x v="0"/>
    <s v="Enquête auprès d'un marchand"/>
    <s v="Femme"/>
    <s v=""/>
    <s v=""/>
    <s v="Détaillant mobile"/>
    <s v=""/>
    <s v="Charbon de bois"/>
    <n v="0"/>
    <n v="0"/>
    <n v="0"/>
    <n v="0"/>
    <n v="0"/>
    <n v="1"/>
    <n v="0"/>
    <s v="charbon"/>
    <s v="Charbon de bois"/>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6"/>
    <s v="Beaumont"/>
    <s v="Beaumont"/>
    <s v="Centre-ville de Beaumont / Cassanette"/>
    <s v="Marché communal de Beaumont"/>
    <x v="0"/>
    <s v="Enquête auprès d'un marchand"/>
    <s v="Femme"/>
    <s v=""/>
    <s v=""/>
    <s v="Détaillant sur une table"/>
    <s v=""/>
    <s v="Nourriture"/>
    <n v="1"/>
    <n v="0"/>
    <n v="0"/>
    <n v="0"/>
    <n v="0"/>
    <n v="0"/>
    <n v="0"/>
    <s v="nourriture"/>
    <s v="Nourriture "/>
    <s v="En espèces (Gourde)"/>
    <n v="1"/>
    <n v="0"/>
    <n v="0"/>
    <n v="0"/>
    <n v="0"/>
    <n v="0"/>
    <n v="0"/>
    <n v="0"/>
    <n v="0"/>
    <n v="0"/>
    <s v=""/>
    <s v="Non, il n'y a pas eu de variation"/>
    <s v="Entre 21 et 60"/>
    <s v="Farine de blé blanche Riz Maïs (moulu) Sucre Haricot noir Haricot rouge Huile végétale"/>
    <n v="1"/>
    <n v="1"/>
    <n v="1"/>
    <n v="1"/>
    <n v="1"/>
    <n v="1"/>
    <n v="1"/>
    <n v="0"/>
    <s v="Oui je connais le prix de mes produits en grosse marmite"/>
    <n v="100"/>
    <s v="Non"/>
    <n v="250"/>
    <n v="96.153846153846104"/>
    <s v="Oui"/>
    <n v="280"/>
    <n v="121.739130434782"/>
    <s v="Oui"/>
    <n v="240"/>
    <n v="82.758620689655103"/>
    <s v="Oui"/>
    <n v="400"/>
    <n v="166.666666666666"/>
    <s v="Non"/>
    <n v="525"/>
    <n v="218.75"/>
    <s v="Non"/>
    <s v="Bidon/Bouteille fermée."/>
    <s v="Oui"/>
    <n v="700"/>
    <s v=""/>
    <s v=""/>
    <s v=""/>
    <s v=""/>
    <s v=""/>
    <s v=""/>
    <s v="NA"/>
    <n v="700"/>
    <s v="Oui"/>
    <s v="Non"/>
    <s v=""/>
    <s v=""/>
    <s v=""/>
    <s v=""/>
    <s v=""/>
    <s v=""/>
    <s v=""/>
    <s v=""/>
    <s v=""/>
    <s v=""/>
    <s v=""/>
    <s v=""/>
    <s v=""/>
    <s v=""/>
    <s v=""/>
    <s v=""/>
    <s v=""/>
    <s v=""/>
    <s v=""/>
    <s v=""/>
    <s v=""/>
    <s v=""/>
    <s v=""/>
    <s v=""/>
    <s v=""/>
    <x v="1"/>
    <s v="Oui"/>
    <s v="Oui"/>
    <s v="Grand'Anse"/>
    <s v="Meme"/>
    <x v="13"/>
    <x v="2"/>
  </r>
  <r>
    <x v="6"/>
    <s v="Beaumont"/>
    <s v="Beaumont"/>
    <s v="Centre-ville de Beaumont / Cassanette"/>
    <s v="Marché communal de Beaumont"/>
    <x v="0"/>
    <s v="Enquête auprès d'un marchand"/>
    <s v="Femme"/>
    <s v=""/>
    <s v=""/>
    <s v="Détaillant sur une table"/>
    <s v=""/>
    <s v="Produits d'hygiène et assainissement Couverture"/>
    <n v="0"/>
    <n v="1"/>
    <n v="1"/>
    <n v="0"/>
    <n v="0"/>
    <n v="0"/>
    <n v="0"/>
    <s v="wash"/>
    <s v="Produits d'hygiène et assainissement"/>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6"/>
    <s v="Beaumont"/>
    <s v="Beaumont"/>
    <s v="Centre-ville de Beaumont / Cassanette"/>
    <s v="Marché communal de Beaumont"/>
    <x v="0"/>
    <s v="Enquête auprès d'un marchand"/>
    <s v="Femme"/>
    <s v=""/>
    <s v=""/>
    <s v="Détaillant sur une table"/>
    <s v=""/>
    <s v="Nourriture"/>
    <n v="1"/>
    <n v="0"/>
    <n v="0"/>
    <n v="0"/>
    <n v="0"/>
    <n v="0"/>
    <n v="0"/>
    <s v="nourriture"/>
    <s v="Nourriture "/>
    <s v="En espèces (Gourde)"/>
    <n v="1"/>
    <n v="0"/>
    <n v="0"/>
    <n v="0"/>
    <n v="0"/>
    <n v="0"/>
    <n v="0"/>
    <n v="0"/>
    <n v="0"/>
    <n v="0"/>
    <s v=""/>
    <s v="Oui, il y a moins de commerçants par rapport au mois passé"/>
    <s v="Entre 21 et 60"/>
    <s v="Farine de blé blanche Riz Maïs (moulu) Sucre Haricot noir Haricot rouge Huile végétale"/>
    <n v="1"/>
    <n v="1"/>
    <n v="1"/>
    <n v="1"/>
    <n v="1"/>
    <n v="1"/>
    <n v="1"/>
    <n v="0"/>
    <s v="Oui je connais le prix de mes produits en grosse marmite"/>
    <n v="100"/>
    <s v="Oui"/>
    <n v="275"/>
    <n v="105.76923076923001"/>
    <s v="Oui"/>
    <n v="260"/>
    <n v="113.04347826086899"/>
    <s v="Oui"/>
    <n v="250"/>
    <n v="86.2068965517241"/>
    <s v="Oui"/>
    <n v="425"/>
    <n v="177.083333333333"/>
    <s v="Non"/>
    <n v="500"/>
    <n v="208.333333333333"/>
    <s v="Non"/>
    <s v="Bidon/Bouteille fermée."/>
    <s v="Oui"/>
    <n v="700"/>
    <s v=""/>
    <s v=""/>
    <s v=""/>
    <s v=""/>
    <s v=""/>
    <s v=""/>
    <s v="NA"/>
    <n v="700"/>
    <s v="Oui"/>
    <s v="Non"/>
    <s v=""/>
    <s v=""/>
    <s v=""/>
    <s v=""/>
    <s v=""/>
    <s v=""/>
    <s v=""/>
    <s v=""/>
    <s v=""/>
    <s v=""/>
    <s v=""/>
    <s v=""/>
    <s v=""/>
    <s v=""/>
    <s v=""/>
    <s v=""/>
    <s v=""/>
    <s v=""/>
    <s v=""/>
    <s v=""/>
    <s v=""/>
    <s v=""/>
    <s v=""/>
    <s v=""/>
    <s v=""/>
    <x v="2"/>
    <s v="Oui"/>
    <s v="Oui"/>
    <s v="Grand'Anse"/>
    <s v="Meme"/>
    <x v="13"/>
    <x v="2"/>
  </r>
  <r>
    <x v="6"/>
    <s v="Beaumont"/>
    <s v="Beaumont"/>
    <s v="Centre-ville de Beaumont / Cassanette"/>
    <s v="Marché communal de Beaumont"/>
    <x v="0"/>
    <s v="Enquête auprès d'un marchand"/>
    <s v="Femme"/>
    <s v=""/>
    <s v=""/>
    <s v="Détaillant sur une table"/>
    <s v=""/>
    <s v="Produits d'hygiène et assainissement Couverture"/>
    <n v="0"/>
    <n v="1"/>
    <n v="1"/>
    <n v="0"/>
    <n v="0"/>
    <n v="0"/>
    <n v="0"/>
    <s v="wash"/>
    <s v="Produits d'hygiène et assainissement"/>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6"/>
    <s v="Beaumont"/>
    <s v="Beaumont"/>
    <s v="Centre-ville de Beaumont / Cassanette"/>
    <s v="Marché communal de Beaumont"/>
    <x v="0"/>
    <s v="Enquête auprès d'un marchand"/>
    <s v="Femme"/>
    <s v=""/>
    <s v=""/>
    <s v="Détaillant sur une table"/>
    <s v=""/>
    <s v="Nourriture"/>
    <n v="1"/>
    <n v="0"/>
    <n v="0"/>
    <n v="0"/>
    <n v="0"/>
    <n v="0"/>
    <n v="0"/>
    <s v="nourriture"/>
    <s v="Nourriture "/>
    <s v="En espèces (Gourde)"/>
    <n v="1"/>
    <n v="0"/>
    <n v="0"/>
    <n v="0"/>
    <n v="0"/>
    <n v="0"/>
    <n v="0"/>
    <n v="0"/>
    <n v="0"/>
    <n v="0"/>
    <s v=""/>
    <s v="Non, il n'y a pas eu de variation"/>
    <s v="Entre 21 et 60"/>
    <s v="Farine de blé blanche Riz Maïs (moulu) Sucre Haricot noir Haricot rouge Huile végétale"/>
    <n v="1"/>
    <n v="1"/>
    <n v="1"/>
    <n v="1"/>
    <n v="1"/>
    <n v="1"/>
    <n v="1"/>
    <n v="0"/>
    <s v="Oui je connais le prix de mes produits en grosse marmite"/>
    <n v="100"/>
    <s v="Oui"/>
    <n v="250"/>
    <n v="96.153846153846104"/>
    <s v="Oui"/>
    <n v="280"/>
    <n v="121.739130434782"/>
    <s v="Oui"/>
    <n v="250"/>
    <n v="86.2068965517241"/>
    <s v="Oui"/>
    <n v="400"/>
    <n v="166.666666666666"/>
    <s v="Non"/>
    <n v="500"/>
    <n v="208.333333333333"/>
    <s v="Non"/>
    <s v="Bidon/Bouteille fermée."/>
    <s v="Oui"/>
    <n v="700"/>
    <s v=""/>
    <s v=""/>
    <s v=""/>
    <s v=""/>
    <s v=""/>
    <s v=""/>
    <s v="NA"/>
    <n v="700"/>
    <s v="Oui"/>
    <s v="Non"/>
    <s v=""/>
    <s v=""/>
    <s v=""/>
    <s v=""/>
    <s v=""/>
    <s v=""/>
    <s v=""/>
    <s v=""/>
    <s v=""/>
    <s v=""/>
    <s v=""/>
    <s v=""/>
    <s v=""/>
    <s v=""/>
    <s v=""/>
    <s v=""/>
    <s v=""/>
    <s v=""/>
    <s v=""/>
    <s v=""/>
    <s v=""/>
    <s v=""/>
    <s v=""/>
    <s v=""/>
    <s v=""/>
    <x v="2"/>
    <s v="Oui"/>
    <s v="Oui"/>
    <s v="Grand'Anse"/>
    <s v="Meme"/>
    <x v="13"/>
    <x v="2"/>
  </r>
  <r>
    <x v="6"/>
    <s v="Beaumont"/>
    <s v="Beaumont"/>
    <s v="Centre-ville de Beaumont / Cassanette"/>
    <s v="Marché communal de Beaumont"/>
    <x v="0"/>
    <s v="Enquête auprès d'un marchand"/>
    <s v="Femme"/>
    <s v=""/>
    <s v=""/>
    <s v="Détaillant mobile"/>
    <s v=""/>
    <s v="Produits d'hygiène et assainissement Couverture"/>
    <n v="0"/>
    <n v="1"/>
    <n v="1"/>
    <n v="0"/>
    <n v="0"/>
    <n v="0"/>
    <n v="0"/>
    <s v="wash"/>
    <s v="Produits d'hygiène et assainissement"/>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6"/>
    <s v="Beaumont"/>
    <s v="Beaumont"/>
    <s v="Centre-ville de Beaumont / Cassanette"/>
    <s v="Marché communal de Beaumont"/>
    <x v="0"/>
    <s v="Enquête auprès d'un marchand"/>
    <s v="Femme"/>
    <s v=""/>
    <s v=""/>
    <s v="Détaillant sur une table"/>
    <s v=""/>
    <s v="Nourriture"/>
    <n v="1"/>
    <n v="0"/>
    <n v="0"/>
    <n v="0"/>
    <n v="0"/>
    <n v="0"/>
    <n v="0"/>
    <s v="nourriture"/>
    <s v="Nourriture "/>
    <s v="En espèces (Gourde)"/>
    <n v="1"/>
    <n v="0"/>
    <n v="0"/>
    <n v="0"/>
    <n v="0"/>
    <n v="0"/>
    <n v="0"/>
    <n v="0"/>
    <n v="0"/>
    <n v="0"/>
    <s v=""/>
    <s v="Non, il n'y a pas eu de variation"/>
    <s v="Entre 21 et 60"/>
    <s v="Farine de blé blanche Riz Maïs (moulu) Sucre Haricot noir Haricot rouge Huile végétale"/>
    <n v="1"/>
    <n v="1"/>
    <n v="1"/>
    <n v="1"/>
    <n v="1"/>
    <n v="1"/>
    <n v="1"/>
    <n v="0"/>
    <s v="Oui je connais le prix de mes produits en grosse marmite"/>
    <n v="100"/>
    <s v="Oui"/>
    <n v="250"/>
    <n v="96.153846153846104"/>
    <s v="Oui"/>
    <n v="280"/>
    <n v="121.739130434782"/>
    <s v="Oui"/>
    <n v="260"/>
    <n v="89.655172413793096"/>
    <s v="Oui"/>
    <n v="400"/>
    <n v="166.666666666666"/>
    <s v="Non"/>
    <n v="500"/>
    <n v="208.333333333333"/>
    <s v="Non"/>
    <s v="Bidon/Bouteille fermée."/>
    <s v="Oui"/>
    <n v="700"/>
    <s v=""/>
    <s v=""/>
    <s v=""/>
    <s v=""/>
    <s v=""/>
    <s v=""/>
    <s v="NA"/>
    <n v="700"/>
    <s v="Oui"/>
    <s v="Non"/>
    <s v=""/>
    <s v=""/>
    <s v=""/>
    <s v=""/>
    <s v=""/>
    <s v=""/>
    <s v=""/>
    <s v=""/>
    <s v=""/>
    <s v=""/>
    <s v=""/>
    <s v=""/>
    <s v=""/>
    <s v=""/>
    <s v=""/>
    <s v=""/>
    <s v=""/>
    <s v=""/>
    <s v=""/>
    <s v=""/>
    <s v=""/>
    <s v=""/>
    <s v=""/>
    <s v=""/>
    <s v=""/>
    <x v="1"/>
    <s v="Oui"/>
    <s v="Oui"/>
    <s v="Grand'Anse"/>
    <s v="Meme"/>
    <x v="13"/>
    <x v="2"/>
  </r>
  <r>
    <x v="6"/>
    <s v="Beaumont"/>
    <s v="Beaumont"/>
    <s v="Centre-ville de Beaumont / Cassanette"/>
    <s v="Marché communal de Beaumont"/>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6"/>
    <s v="Beaumont"/>
    <s v="Beaumont"/>
    <s v="Centre-ville de Beaumont / Cassanette"/>
    <s v="Marché communal de Beaumont"/>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6"/>
    <s v="Beaumont"/>
    <s v="Beaumont"/>
    <s v="Centre-ville de Beaumont / Cassanette"/>
    <s v="Marché communal de Beaumont"/>
    <x v="0"/>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6"/>
    <s v="Beaumont"/>
    <s v="Beaumont"/>
    <s v="Centre-ville de Beaumont / Cassanette"/>
    <s v="Marché communal de Beaumont"/>
    <x v="0"/>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6"/>
    <s v="Beaumont"/>
    <s v="Beaumont"/>
    <s v="Centre-ville de Beaumont / Cassanette"/>
    <s v="Marché communal de Beaumont"/>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6"/>
    <s v="Beaumont"/>
    <s v="Beaumont"/>
    <s v="Centre-ville de Beaumont / Cassanette"/>
    <s v="Marché communal de Beaumont"/>
    <x v="0"/>
    <s v="Enquête auprès d'un marchand"/>
    <s v="Fe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A crédit partiel"/>
    <n v="1"/>
    <n v="0"/>
    <n v="0"/>
    <n v="0"/>
    <n v="1"/>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6"/>
    <s v="Beaumont"/>
    <s v="Beaumont"/>
    <s v="Centre-ville de Beaumont / Cassanette"/>
    <s v="Marché communal de Beaumont"/>
    <x v="0"/>
    <s v="Enquête auprès d'un marchand"/>
    <s v="Fe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A crédit partiel"/>
    <n v="1"/>
    <n v="0"/>
    <n v="0"/>
    <n v="0"/>
    <n v="1"/>
    <n v="0"/>
    <n v="0"/>
    <n v="0"/>
    <n v="0"/>
    <n v="0"/>
    <s v=""/>
    <s v="Je ne sais pas / Je ne souhaite pas répondre"/>
    <s v="Entre 21 et 6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6"/>
    <s v="Beaumont"/>
    <s v="Beaumont"/>
    <s v="Centre-ville de Beaumont / Cassanette"/>
    <s v="Marché communal de Beaumont"/>
    <x v="0"/>
    <s v="Enquête auprès d'un marchand"/>
    <s v="Fe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s v="Oui, il y a plu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6"/>
    <s v="Beaumont"/>
    <s v="Beaumont"/>
    <s v="Centre-ville de Beaumont / Cassanette"/>
    <s v="Marché communal de Beaumont"/>
    <x v="0"/>
    <s v="Enquête auprès d'un marchand"/>
    <s v="Fe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s v="Oui, il y a plu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7"/>
    <m/>
    <m/>
    <m/>
    <m/>
    <x v="2"/>
    <m/>
    <m/>
    <m/>
    <m/>
    <m/>
    <m/>
    <m/>
    <m/>
    <m/>
    <m/>
    <m/>
    <m/>
    <m/>
    <m/>
    <m/>
    <m/>
    <m/>
    <m/>
    <m/>
    <m/>
    <m/>
    <m/>
    <m/>
    <m/>
    <m/>
    <m/>
    <m/>
    <m/>
    <m/>
    <m/>
    <m/>
    <m/>
    <m/>
    <m/>
    <m/>
    <m/>
    <m/>
    <m/>
    <m/>
    <m/>
    <m/>
    <m/>
    <m/>
    <m/>
    <m/>
    <m/>
    <m/>
    <m/>
    <m/>
    <m/>
    <m/>
    <m/>
    <m/>
    <m/>
    <m/>
    <m/>
    <m/>
    <m/>
    <m/>
    <m/>
    <m/>
    <m/>
    <m/>
    <m/>
    <m/>
    <m/>
    <m/>
    <m/>
    <m/>
    <m/>
    <m/>
    <m/>
    <m/>
    <m/>
    <m/>
    <m/>
    <m/>
    <m/>
    <m/>
    <m/>
    <m/>
    <m/>
    <m/>
    <m/>
    <m/>
    <m/>
    <m/>
    <m/>
    <m/>
    <m/>
    <m/>
    <m/>
    <m/>
    <m/>
    <m/>
    <x v="3"/>
    <m/>
    <m/>
    <m/>
    <m/>
    <x v="14"/>
    <x v="3"/>
  </r>
  <r>
    <x v="7"/>
    <m/>
    <m/>
    <m/>
    <m/>
    <x v="2"/>
    <m/>
    <m/>
    <m/>
    <m/>
    <m/>
    <m/>
    <m/>
    <m/>
    <m/>
    <m/>
    <m/>
    <m/>
    <m/>
    <m/>
    <m/>
    <m/>
    <m/>
    <m/>
    <m/>
    <m/>
    <m/>
    <m/>
    <m/>
    <m/>
    <m/>
    <m/>
    <m/>
    <m/>
    <m/>
    <m/>
    <m/>
    <m/>
    <m/>
    <m/>
    <m/>
    <m/>
    <m/>
    <m/>
    <m/>
    <m/>
    <m/>
    <m/>
    <m/>
    <m/>
    <m/>
    <m/>
    <m/>
    <m/>
    <m/>
    <m/>
    <m/>
    <m/>
    <m/>
    <m/>
    <m/>
    <m/>
    <m/>
    <m/>
    <m/>
    <m/>
    <m/>
    <m/>
    <m/>
    <m/>
    <m/>
    <m/>
    <m/>
    <m/>
    <m/>
    <m/>
    <m/>
    <m/>
    <m/>
    <m/>
    <m/>
    <m/>
    <m/>
    <m/>
    <m/>
    <m/>
    <m/>
    <m/>
    <m/>
    <m/>
    <m/>
    <m/>
    <m/>
    <m/>
    <m/>
    <m/>
    <m/>
    <m/>
    <m/>
    <m/>
    <m/>
    <x v="3"/>
    <m/>
    <m/>
    <m/>
    <m/>
    <x v="14"/>
    <x v="3"/>
  </r>
  <r>
    <x v="7"/>
    <m/>
    <m/>
    <m/>
    <m/>
    <x v="2"/>
    <m/>
    <m/>
    <m/>
    <m/>
    <m/>
    <m/>
    <m/>
    <m/>
    <m/>
    <m/>
    <m/>
    <m/>
    <m/>
    <m/>
    <m/>
    <m/>
    <m/>
    <m/>
    <m/>
    <m/>
    <m/>
    <m/>
    <m/>
    <m/>
    <m/>
    <m/>
    <m/>
    <m/>
    <m/>
    <m/>
    <m/>
    <m/>
    <m/>
    <m/>
    <m/>
    <m/>
    <m/>
    <m/>
    <m/>
    <m/>
    <m/>
    <m/>
    <m/>
    <m/>
    <m/>
    <m/>
    <m/>
    <m/>
    <m/>
    <m/>
    <m/>
    <m/>
    <m/>
    <m/>
    <m/>
    <n v="291.66666666666652"/>
    <m/>
    <m/>
    <m/>
    <m/>
    <m/>
    <m/>
    <m/>
    <m/>
    <m/>
    <m/>
    <m/>
    <m/>
    <m/>
    <m/>
    <m/>
    <m/>
    <m/>
    <m/>
    <m/>
    <m/>
    <m/>
    <m/>
    <m/>
    <m/>
    <m/>
    <m/>
    <m/>
    <m/>
    <m/>
    <m/>
    <m/>
    <m/>
    <m/>
    <m/>
    <m/>
    <m/>
    <m/>
    <m/>
    <m/>
    <x v="3"/>
    <m/>
    <m/>
    <m/>
    <m/>
    <x v="14"/>
    <x v="3"/>
  </r>
  <r>
    <x v="7"/>
    <m/>
    <m/>
    <m/>
    <m/>
    <x v="2"/>
    <m/>
    <m/>
    <m/>
    <m/>
    <m/>
    <m/>
    <m/>
    <m/>
    <m/>
    <m/>
    <m/>
    <m/>
    <m/>
    <m/>
    <m/>
    <m/>
    <m/>
    <m/>
    <m/>
    <m/>
    <m/>
    <m/>
    <m/>
    <m/>
    <m/>
    <m/>
    <m/>
    <m/>
    <m/>
    <m/>
    <m/>
    <m/>
    <m/>
    <m/>
    <m/>
    <m/>
    <m/>
    <m/>
    <m/>
    <m/>
    <m/>
    <m/>
    <m/>
    <m/>
    <m/>
    <m/>
    <m/>
    <m/>
    <m/>
    <m/>
    <m/>
    <m/>
    <m/>
    <m/>
    <m/>
    <m/>
    <m/>
    <m/>
    <m/>
    <m/>
    <m/>
    <m/>
    <m/>
    <m/>
    <m/>
    <m/>
    <m/>
    <m/>
    <m/>
    <m/>
    <m/>
    <m/>
    <m/>
    <m/>
    <m/>
    <m/>
    <m/>
    <m/>
    <m/>
    <m/>
    <m/>
    <m/>
    <m/>
    <m/>
    <m/>
    <m/>
    <m/>
    <m/>
    <m/>
    <m/>
    <m/>
    <m/>
    <m/>
    <m/>
    <m/>
    <x v="3"/>
    <m/>
    <m/>
    <m/>
    <m/>
    <x v="14"/>
    <x v="3"/>
  </r>
</pivotCacheRecords>
</file>

<file path=xl/pivotCache/pivotCacheRecords2.xml><?xml version="1.0" encoding="utf-8"?>
<pivotCacheRecords xmlns="http://schemas.openxmlformats.org/spreadsheetml/2006/main" xmlns:r="http://schemas.openxmlformats.org/officeDocument/2006/relationships" count="266">
  <r>
    <x v="0"/>
    <s v="Cité Soleil"/>
    <s v="Cité Soleil"/>
    <s v="Terre-noire"/>
    <s v="Marché de Terre Noire"/>
    <s v="Milieu urbain"/>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boutique ou kiosque privé"/>
    <s v=""/>
    <s v="boutique"/>
    <s v="boutik / kiòs priwe"/>
    <s v="boutique ou kiosque privé"/>
    <s v="Il n'y a pas d'autres options dans ma zone"/>
    <s v=""/>
    <s v="Moins de 15 min au total"/>
    <s v="gros bidon de 5 gallons (18,9 L)"/>
    <s v="5gal"/>
    <s v="bidon ki vo 5 galon (18,9L)"/>
    <s v=""/>
    <s v=""/>
    <s v=""/>
    <s v=""/>
    <s v=""/>
    <n v="25"/>
    <n v="5"/>
    <s v=""/>
    <s v="NA"/>
    <n v="5"/>
    <s v="Je ne sais pas, je ne souhaite pas répondre"/>
    <s v=""/>
    <s v="Non"/>
    <s v=""/>
    <s v=""/>
    <s v=""/>
    <s v=""/>
    <s v=""/>
    <s v=""/>
    <s v=""/>
    <s v=""/>
    <s v=""/>
    <s v=""/>
    <s v=""/>
    <s v=""/>
    <s v=""/>
    <x v="0"/>
    <s v=""/>
    <s v=""/>
    <s v=""/>
    <s v=""/>
    <s v=""/>
    <s v=""/>
    <s v=""/>
    <s v=""/>
    <s v=""/>
    <s v=""/>
    <s v=""/>
    <s v=""/>
    <s v=""/>
  </r>
  <r>
    <x v="1"/>
    <s v="L'Estère"/>
    <s v="L'Estère"/>
    <s v="Centre-ville de l'Estère"/>
    <s v="Marché L'Estère"/>
    <s v="Milieu urbain"/>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boutique ou kiosque privé"/>
    <s v=""/>
    <s v="boutique"/>
    <s v="boutik / kiòs priwe"/>
    <s v="boutique ou kiosque privé"/>
    <s v="Il n'y a pas d'autres options dans ma zone"/>
    <s v=""/>
    <s v="Moins de 15 min au total"/>
    <s v="gros bidon de 5 gallons (18,9 L)"/>
    <s v="5gal"/>
    <s v="bidon ki vo 5 galon (18,9L)"/>
    <s v=""/>
    <s v=""/>
    <s v=""/>
    <s v=""/>
    <s v=""/>
    <n v="50"/>
    <n v="10"/>
    <s v=""/>
    <s v="NA"/>
    <n v="10"/>
    <s v="Je ne sais pas, je ne souhaite pas répondre"/>
    <s v=""/>
    <s v="Non"/>
    <s v=""/>
    <s v=""/>
    <s v=""/>
    <s v=""/>
    <s v=""/>
    <s v=""/>
    <s v=""/>
    <s v=""/>
    <s v=""/>
    <s v=""/>
    <s v=""/>
    <s v=""/>
    <s v=""/>
    <x v="0"/>
    <s v=""/>
    <s v=""/>
    <s v=""/>
    <s v=""/>
    <s v=""/>
    <s v=""/>
    <s v=""/>
    <s v=""/>
    <s v=""/>
    <s v=""/>
    <s v=""/>
    <s v=""/>
    <s v=""/>
  </r>
  <r>
    <x v="1"/>
    <s v="L'Estère"/>
    <s v="L'Estère"/>
    <s v="Centre-ville de l'Estère"/>
    <s v="Marché L'Estère"/>
    <s v="Milieu urbain"/>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75"/>
    <n v="15"/>
    <s v=""/>
    <s v="NA"/>
    <n v="15"/>
    <s v="Oui"/>
    <s v=""/>
    <s v="Non"/>
    <s v=""/>
    <s v=""/>
    <s v=""/>
    <s v=""/>
    <s v=""/>
    <s v=""/>
    <s v=""/>
    <s v=""/>
    <s v=""/>
    <s v=""/>
    <s v=""/>
    <s v=""/>
    <s v=""/>
    <x v="0"/>
    <s v=""/>
    <s v=""/>
    <s v=""/>
    <s v=""/>
    <s v=""/>
    <s v=""/>
    <s v=""/>
    <s v=""/>
    <s v=""/>
    <s v=""/>
    <s v=""/>
    <s v=""/>
    <s v=""/>
  </r>
  <r>
    <x v="1"/>
    <s v="L'Estère"/>
    <s v="L'Estère"/>
    <s v="Centre-ville de l'Estère"/>
    <s v="Marché L'Estère"/>
    <s v="Milieu urbain"/>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branchement chez un voisin"/>
    <s v=""/>
    <s v="voisin"/>
    <s v="kay yon vwazen"/>
    <s v="branchement chez un voisin"/>
    <s v="C'est le moins cher"/>
    <s v=""/>
    <s v="Moins de 15 min au total"/>
    <s v="gros bidon de 5 gallons (18,9 L)"/>
    <s v="5gal"/>
    <s v="bidon ki vo 5 galon (18,9L)"/>
    <s v=""/>
    <s v=""/>
    <s v=""/>
    <s v=""/>
    <s v=""/>
    <n v="10"/>
    <n v="2"/>
    <s v=""/>
    <s v="NA"/>
    <n v="2"/>
    <s v="Non"/>
    <s v="Oui, parfois"/>
    <s v="Oui"/>
    <s v="Problèmes techniques sur le réseau A cause de la sècheresses"/>
    <n v="0"/>
    <n v="0"/>
    <n v="0"/>
    <n v="1"/>
    <n v="0"/>
    <n v="1"/>
    <n v="0"/>
    <n v="0"/>
    <n v="0"/>
    <n v="0"/>
    <n v="0"/>
    <s v=""/>
    <x v="0"/>
    <s v=""/>
    <s v=""/>
    <s v=""/>
    <s v=""/>
    <s v=""/>
    <s v=""/>
    <s v=""/>
    <s v=""/>
    <s v=""/>
    <s v=""/>
    <s v=""/>
    <s v=""/>
    <s v=""/>
  </r>
  <r>
    <x v="1"/>
    <s v="L'Estère"/>
    <s v="L'Estère"/>
    <s v="Centre-ville de l'Estère"/>
    <s v="Marché L'Estère"/>
    <s v="Milieu urbain"/>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50"/>
    <n v="10"/>
    <s v=""/>
    <s v="NA"/>
    <n v="10"/>
    <s v="Oui"/>
    <s v=""/>
    <s v="Oui"/>
    <s v="Autre (précisez)"/>
    <n v="0"/>
    <n v="0"/>
    <n v="0"/>
    <n v="0"/>
    <n v="0"/>
    <n v="0"/>
    <n v="0"/>
    <n v="0"/>
    <n v="0"/>
    <n v="1"/>
    <n v="0"/>
    <s v="Problème technique sur le réseau "/>
    <x v="1"/>
    <s v="La mort du président et les troubles politiques qui ont suivi"/>
    <n v="0"/>
    <n v="1"/>
    <n v="0"/>
    <s v=""/>
    <s v="Les moyens de transport sont limités"/>
    <n v="0"/>
    <n v="0"/>
    <n v="1"/>
    <n v="0"/>
    <n v="0"/>
    <n v="0"/>
    <s v=""/>
  </r>
  <r>
    <x v="1"/>
    <s v="L'Estère"/>
    <s v="L'Estère"/>
    <s v="Centre-ville de l'Estère"/>
    <s v="Marché L'Estère"/>
    <s v="Milieu urbain"/>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50"/>
    <n v="10"/>
    <s v=""/>
    <s v="NA"/>
    <n v="10"/>
    <s v="Oui"/>
    <s v=""/>
    <s v="Non"/>
    <s v=""/>
    <s v=""/>
    <s v=""/>
    <s v=""/>
    <s v=""/>
    <s v=""/>
    <s v=""/>
    <s v=""/>
    <s v=""/>
    <s v=""/>
    <s v=""/>
    <s v=""/>
    <s v=""/>
    <x v="0"/>
    <s v=""/>
    <s v=""/>
    <s v=""/>
    <s v=""/>
    <s v=""/>
    <s v=""/>
    <s v=""/>
    <s v=""/>
    <s v=""/>
    <s v=""/>
    <s v=""/>
    <s v=""/>
    <s v=""/>
  </r>
  <r>
    <x v="1"/>
    <s v="L'Estère"/>
    <s v="L'Estère"/>
    <s v="Centre-ville de l'Estère"/>
    <s v="Marché L'Estère"/>
    <s v="Milieu urbain"/>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x v="1"/>
    <s v=""/>
    <s v=""/>
    <s v=""/>
    <s v=""/>
    <s v=""/>
    <s v=""/>
    <s v=""/>
    <s v=""/>
    <s v="Diminution du nombre de clients Difficultés pour se réapprovisionner en marchandises"/>
    <n v="0"/>
    <n v="1"/>
    <n v="0"/>
    <n v="1"/>
    <n v="0"/>
    <n v="0"/>
    <n v="0"/>
    <n v="0"/>
    <s v=""/>
    <x v="1"/>
    <s v=""/>
    <s v=""/>
    <s v=""/>
    <s v=""/>
    <s v=""/>
    <s v=""/>
    <s v=""/>
    <s v=""/>
    <s v=""/>
    <s v=""/>
    <s v=""/>
    <s v=""/>
    <s v=""/>
    <s v=""/>
    <s v=""/>
    <s v=""/>
    <s v=""/>
    <s v=""/>
    <s v=""/>
    <s v=""/>
    <s v=""/>
    <s v=""/>
    <s v=""/>
    <s v=""/>
    <s v=""/>
    <s v=""/>
    <s v=""/>
    <s v=""/>
    <s v=""/>
    <s v=""/>
    <s v=""/>
    <s v=""/>
    <s v=""/>
    <s v=""/>
    <s v=""/>
    <s v=""/>
    <s v=""/>
    <s v=""/>
    <s v=""/>
    <s v=""/>
    <s v=""/>
    <s v=""/>
    <s v=""/>
    <s v=""/>
    <s v=""/>
    <s v=""/>
    <s v=""/>
    <s v=""/>
    <x v="2"/>
    <s v=""/>
    <s v=""/>
    <s v=""/>
    <s v=""/>
    <s v=""/>
    <s v=""/>
    <s v=""/>
    <s v=""/>
    <s v=""/>
    <s v=""/>
    <s v=""/>
    <s v=""/>
    <s v=""/>
  </r>
  <r>
    <x v="1"/>
    <s v="L'Estère"/>
    <s v="L'Estère"/>
    <s v="Centre-ville de l'Estère"/>
    <s v="Marché L'Estère"/>
    <s v="Milieu urbain"/>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s v="Non"/>
    <x v="1"/>
    <s v=""/>
    <s v=""/>
    <s v=""/>
    <s v=""/>
    <s v=""/>
    <s v=""/>
    <s v=""/>
    <s v=""/>
    <s v="Diminution du nombre de clients Augmentation des prix Difficultés pour se réapprovisionner en marchandises"/>
    <n v="0"/>
    <n v="1"/>
    <n v="1"/>
    <n v="1"/>
    <n v="0"/>
    <n v="0"/>
    <n v="0"/>
    <n v="0"/>
    <s v=""/>
    <x v="1"/>
    <s v=""/>
    <s v=""/>
    <s v=""/>
    <s v=""/>
    <s v=""/>
    <s v=""/>
    <s v=""/>
    <s v=""/>
    <s v=""/>
    <s v=""/>
    <s v=""/>
    <s v=""/>
    <s v=""/>
    <s v=""/>
    <s v=""/>
    <s v=""/>
    <s v=""/>
    <s v=""/>
    <s v=""/>
    <s v=""/>
    <s v=""/>
    <s v=""/>
    <s v=""/>
    <s v=""/>
    <s v=""/>
    <s v=""/>
    <s v=""/>
    <s v=""/>
    <s v=""/>
    <s v=""/>
    <s v=""/>
    <s v=""/>
    <s v=""/>
    <s v=""/>
    <s v=""/>
    <s v=""/>
    <s v=""/>
    <s v=""/>
    <s v=""/>
    <s v=""/>
    <s v=""/>
    <s v=""/>
    <s v=""/>
    <s v=""/>
    <s v=""/>
    <s v=""/>
    <s v=""/>
    <s v=""/>
    <x v="2"/>
    <s v=""/>
    <s v=""/>
    <s v=""/>
    <s v=""/>
    <s v=""/>
    <s v=""/>
    <s v=""/>
    <s v=""/>
    <s v=""/>
    <s v=""/>
    <s v=""/>
    <s v=""/>
    <s v=""/>
  </r>
  <r>
    <x v="0"/>
    <s v="Croix-Des-Bouquets"/>
    <s v="Croix-Des-Bouquets"/>
    <s v="Bon repos"/>
    <s v="Marché Séradot"/>
    <s v="Milieu urbain"/>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en grain (nettoyage) Savon pour se laver"/>
    <n v="1"/>
    <n v="1"/>
    <n v="1"/>
    <n v="1"/>
    <n v="1"/>
    <n v="0"/>
    <n v="1"/>
    <n v="1"/>
    <n v="0"/>
    <s v="Oui"/>
    <n v="35"/>
    <n v="35"/>
    <s v=""/>
    <s v=""/>
    <s v=""/>
    <n v="35"/>
    <s v="Oui"/>
    <n v="15"/>
    <s v="Oui"/>
    <n v="60"/>
    <s v="Oui"/>
    <s v=""/>
    <s v=""/>
    <s v=""/>
    <s v=""/>
    <s v=""/>
    <s v=""/>
    <s v=""/>
    <s v=""/>
    <s v=""/>
    <s v=""/>
    <s v=""/>
    <s v="Oui"/>
    <n v="25"/>
    <s v=""/>
    <s v=""/>
    <n v="25"/>
    <s v="Oui"/>
    <s v="Oui"/>
    <n v="75"/>
    <s v=""/>
    <s v=""/>
    <n v="75"/>
    <s v="Oui"/>
    <s v="Oui"/>
    <n v="100"/>
    <s v=""/>
    <s v=""/>
    <s v=""/>
    <n v="100"/>
    <s v="Oui"/>
    <s v="Oui"/>
    <s v=""/>
    <n v="5"/>
    <s v=""/>
    <s v=""/>
    <s v=""/>
    <s v=""/>
    <s v=""/>
    <s v=""/>
    <s v="Oui"/>
    <s v="NA"/>
    <n v="5"/>
    <s v="Non"/>
    <s v=""/>
    <s v=""/>
    <s v=""/>
    <s v=""/>
    <s v=""/>
    <s v=""/>
    <s v=""/>
    <s v=""/>
    <s v=""/>
    <s v=""/>
    <s v=""/>
    <s v=""/>
    <s v=""/>
    <s v=""/>
    <s v=""/>
    <s v=""/>
    <s v=""/>
    <s v=""/>
    <s v=""/>
    <s v=""/>
    <s v=""/>
    <s v=""/>
    <s v=""/>
    <s v=""/>
    <s v=""/>
    <s v="Non"/>
    <s v="Non"/>
    <s v="Oui"/>
    <s v="Ouest"/>
    <s v="Meme"/>
    <s v="Croix-Des-Bouquets"/>
    <s v="Meme"/>
    <s v=""/>
    <s v=""/>
    <s v=""/>
    <s v=""/>
    <s v=""/>
    <s v=""/>
    <s v=""/>
    <s v=""/>
    <s v=""/>
    <s v=""/>
    <s v=""/>
    <s v=""/>
    <s v=""/>
    <s v=""/>
    <s v=""/>
    <s v=""/>
    <s v=""/>
    <s v=""/>
    <s v=""/>
    <s v=""/>
    <s v=""/>
    <s v=""/>
    <s v=""/>
    <s v=""/>
    <s v=""/>
    <s v=""/>
    <s v=""/>
    <s v=""/>
    <s v=""/>
    <s v=""/>
    <s v=""/>
    <s v=""/>
    <s v=""/>
    <s v=""/>
    <s v=""/>
    <s v=""/>
    <s v=""/>
    <x v="2"/>
    <s v="Vols ou pillages"/>
    <n v="1"/>
    <n v="0"/>
    <n v="0"/>
    <n v="0"/>
    <n v="0"/>
    <n v="0"/>
    <s v=""/>
    <s v="Risques de vols ou pillages Diminution du nombre de clients Augmentation des prix Difficultés pour se réapprovisionner en marchandises Risques d'être exposé à la violence Aucune préoccupation particulière"/>
    <n v="1"/>
    <n v="1"/>
    <n v="1"/>
    <n v="1"/>
    <n v="1"/>
    <n v="1"/>
    <n v="0"/>
    <n v="0"/>
    <s v=""/>
    <x v="2"/>
    <s v=""/>
    <s v="Produits d'hygiène et assainissement"/>
    <n v="0"/>
    <n v="1"/>
    <n v="0"/>
    <n v="0"/>
    <n v="0"/>
    <n v="0"/>
    <n v="0"/>
    <s v=""/>
    <s v=""/>
    <s v=""/>
    <s v=""/>
    <s v=""/>
    <s v=""/>
    <s v=""/>
    <s v=""/>
    <s v=""/>
    <s v=""/>
    <s v=""/>
    <s v=""/>
    <s v=""/>
    <s v=""/>
    <s v=""/>
    <s v=""/>
    <s v=""/>
    <s v=""/>
    <s v=""/>
    <s v=""/>
    <s v=""/>
    <s v=""/>
    <s v=""/>
    <s v=""/>
    <s v=""/>
    <s v=""/>
    <s v=""/>
    <s v=""/>
    <s v=""/>
    <s v=""/>
    <s v=""/>
    <s v=""/>
    <s v=""/>
    <s v=""/>
    <s v=""/>
    <s v=""/>
    <s v=""/>
    <s v=""/>
    <s v=""/>
    <x v="2"/>
    <s v=""/>
    <s v=""/>
    <s v=""/>
    <s v=""/>
    <s v=""/>
    <s v=""/>
    <s v=""/>
    <s v=""/>
    <s v=""/>
    <s v=""/>
    <s v=""/>
    <s v=""/>
    <s v=""/>
  </r>
  <r>
    <x v="0"/>
    <s v="Croix-Des-Bouquets"/>
    <s v="Croix-Des-Bouquets"/>
    <s v="Bon repos"/>
    <s v="Marché Séradot"/>
    <s v="Milieu urbain"/>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boutique ou kiosque privé"/>
    <s v=""/>
    <s v="boutique"/>
    <s v="boutik / kiòs priwe"/>
    <s v="boutique ou kiosque privé"/>
    <s v="Il n'y a pas d'autres options dans ma zone"/>
    <s v=""/>
    <s v="Moins de 15 min au total"/>
    <s v="gros bidon de 5 gallons (18,9 L)"/>
    <s v="5gal"/>
    <s v="bidon ki vo 5 galon (18,9L)"/>
    <s v=""/>
    <s v=""/>
    <s v=""/>
    <s v=""/>
    <s v=""/>
    <n v="35"/>
    <n v="7"/>
    <s v=""/>
    <s v="NA"/>
    <n v="7"/>
    <s v="Oui"/>
    <s v=""/>
    <s v="Non"/>
    <s v=""/>
    <s v=""/>
    <s v=""/>
    <s v=""/>
    <s v=""/>
    <s v=""/>
    <s v=""/>
    <s v=""/>
    <s v=""/>
    <s v=""/>
    <s v=""/>
    <s v=""/>
    <s v=""/>
    <x v="1"/>
    <s v="La mort du président et les troubles politiques qui ont suivi"/>
    <n v="0"/>
    <n v="1"/>
    <n v="0"/>
    <s v=""/>
    <s v="Les routes que j'utilise pour accéder au marché sont régulièrement bloquées"/>
    <n v="1"/>
    <n v="0"/>
    <n v="0"/>
    <n v="0"/>
    <n v="0"/>
    <n v="0"/>
    <s v=""/>
  </r>
  <r>
    <x v="0"/>
    <s v="Croix-Des-Bouquets"/>
    <s v="Croix-Des-Bouquets"/>
    <s v="Bon repos"/>
    <s v="Marché Séradot"/>
    <s v="Milieu urbain"/>
    <s v="Enquête auprès d'un marchand"/>
    <s v="Homme"/>
    <s v=""/>
    <s v=""/>
    <s v="Détaillant avec boutique"/>
    <s v=""/>
    <s v="Nourriture Produits d'hygiène et assainissement"/>
    <n v="1"/>
    <n v="1"/>
    <n v="0"/>
    <n v="0"/>
    <n v="0"/>
    <n v="0"/>
    <n v="0"/>
    <s v="nourriture"/>
    <s v="Nourriture "/>
    <s v="En espèces (Gourde)"/>
    <n v="1"/>
    <n v="0"/>
    <n v="0"/>
    <n v="0"/>
    <n v="0"/>
    <n v="0"/>
    <n v="0"/>
    <n v="0"/>
    <n v="0"/>
    <n v="0"/>
    <s v=""/>
    <s v="Non, il n'y a pas eu de variation"/>
    <s v="Entre 21 et 60"/>
    <s v="Riz Maïs (moulu) Sucre"/>
    <n v="0"/>
    <n v="1"/>
    <n v="1"/>
    <n v="1"/>
    <n v="0"/>
    <n v="0"/>
    <n v="0"/>
    <n v="0"/>
    <s v="Oui je connais le prix de mes produits en grosse marmite"/>
    <s v=""/>
    <s v=""/>
    <n v="250"/>
    <n v="96.153846153846104"/>
    <s v="Oui"/>
    <n v="200"/>
    <n v="86.956521739130395"/>
    <s v="Oui"/>
    <n v="300"/>
    <n v="103.448275862068"/>
    <s v="Oui"/>
    <s v=""/>
    <s v=""/>
    <s v=""/>
    <s v=""/>
    <s v=""/>
    <s v=""/>
    <s v=""/>
    <s v=""/>
    <s v=""/>
    <s v=""/>
    <s v=""/>
    <s v=""/>
    <s v=""/>
    <s v=""/>
    <s v=""/>
    <s v=""/>
    <s v=""/>
    <s v=""/>
    <s v="Oui"/>
    <s v="Changement du taux de change de la Gourde"/>
    <n v="1"/>
    <n v="0"/>
    <n v="0"/>
    <n v="0"/>
    <n v="0"/>
    <n v="0"/>
    <n v="0"/>
    <n v="0"/>
    <n v="0"/>
    <n v="0"/>
    <n v="0"/>
    <n v="0"/>
    <n v="0"/>
    <n v="0"/>
    <s v=""/>
    <s v="Riz Maïs (moulu) Sucre"/>
    <n v="0"/>
    <n v="1"/>
    <n v="1"/>
    <n v="1"/>
    <n v="0"/>
    <n v="0"/>
    <n v="0"/>
    <n v="0"/>
    <s v="Non"/>
    <s v="Non"/>
    <s v="Oui"/>
    <s v="Ouest"/>
    <s v="Meme"/>
    <s v="Cité Soleil"/>
    <s v="Différent"/>
    <s v="Savon lessive Papier toilette Serviettes hygiéniques Chlore en grain (nettoyage)"/>
    <n v="1"/>
    <n v="0"/>
    <n v="0"/>
    <n v="1"/>
    <n v="1"/>
    <n v="0"/>
    <n v="1"/>
    <n v="0"/>
    <n v="0"/>
    <s v="Oui"/>
    <n v="30"/>
    <n v="30"/>
    <s v=""/>
    <s v=""/>
    <s v=""/>
    <n v="30"/>
    <s v="Oui"/>
    <s v=""/>
    <s v=""/>
    <n v="50"/>
    <s v="Oui"/>
    <s v=""/>
    <s v=""/>
    <s v=""/>
    <s v=""/>
    <s v=""/>
    <s v=""/>
    <s v=""/>
    <s v=""/>
    <s v=""/>
    <s v=""/>
    <s v=""/>
    <s v=""/>
    <s v=""/>
    <s v=""/>
    <s v=""/>
    <s v=""/>
    <s v=""/>
    <s v=""/>
    <s v=""/>
    <s v=""/>
    <s v=""/>
    <s v=""/>
    <s v=""/>
    <s v="Oui"/>
    <n v="75"/>
    <s v=""/>
    <s v=""/>
    <s v=""/>
    <n v="75"/>
    <s v="Oui"/>
    <s v="Oui"/>
    <s v=""/>
    <n v="5"/>
    <s v=""/>
    <s v=""/>
    <s v=""/>
    <s v=""/>
    <s v=""/>
    <s v=""/>
    <s v="Oui"/>
    <s v="NA"/>
    <n v="5"/>
    <s v="Non"/>
    <s v=""/>
    <s v=""/>
    <s v=""/>
    <s v=""/>
    <s v=""/>
    <s v=""/>
    <s v=""/>
    <s v=""/>
    <s v=""/>
    <s v=""/>
    <s v=""/>
    <s v=""/>
    <s v=""/>
    <s v=""/>
    <s v=""/>
    <s v=""/>
    <s v=""/>
    <s v=""/>
    <s v=""/>
    <s v=""/>
    <s v=""/>
    <s v=""/>
    <s v=""/>
    <s v=""/>
    <s v=""/>
    <s v="Non"/>
    <s v="Non"/>
    <s v="Oui"/>
    <s v="Ouest"/>
    <s v="Meme"/>
    <s v="Cité Soleil"/>
    <s v="Différent"/>
    <s v=""/>
    <s v=""/>
    <s v=""/>
    <s v=""/>
    <s v=""/>
    <s v=""/>
    <s v=""/>
    <s v=""/>
    <s v=""/>
    <s v=""/>
    <s v=""/>
    <s v=""/>
    <s v=""/>
    <s v=""/>
    <s v=""/>
    <s v=""/>
    <s v=""/>
    <s v=""/>
    <s v=""/>
    <s v=""/>
    <s v=""/>
    <s v=""/>
    <s v=""/>
    <s v=""/>
    <s v=""/>
    <s v=""/>
    <s v=""/>
    <s v=""/>
    <s v=""/>
    <s v=""/>
    <s v=""/>
    <s v=""/>
    <s v=""/>
    <s v=""/>
    <s v=""/>
    <s v=""/>
    <s v=""/>
    <x v="2"/>
    <s v="Fermeture / Hibernation pour cause de troubles politiques"/>
    <n v="0"/>
    <n v="0"/>
    <n v="0"/>
    <n v="1"/>
    <n v="0"/>
    <n v="0"/>
    <s v=""/>
    <s v="Risques de vols ou pillages Risques d'être exposé à la violence"/>
    <n v="1"/>
    <n v="0"/>
    <n v="0"/>
    <n v="0"/>
    <n v="1"/>
    <n v="0"/>
    <n v="0"/>
    <n v="0"/>
    <s v=""/>
    <x v="2"/>
    <s v=""/>
    <s v="Nourriture Produits d'hygiène et assainissement"/>
    <n v="1"/>
    <n v="1"/>
    <n v="0"/>
    <n v="0"/>
    <n v="0"/>
    <n v="0"/>
    <n v="0"/>
    <s v=""/>
    <s v=""/>
    <s v=""/>
    <s v=""/>
    <s v=""/>
    <s v=""/>
    <s v=""/>
    <s v=""/>
    <s v=""/>
    <s v=""/>
    <s v=""/>
    <s v=""/>
    <s v=""/>
    <s v=""/>
    <s v=""/>
    <s v=""/>
    <s v=""/>
    <s v=""/>
    <s v=""/>
    <s v=""/>
    <s v=""/>
    <s v=""/>
    <s v=""/>
    <s v=""/>
    <s v=""/>
    <s v=""/>
    <s v=""/>
    <s v=""/>
    <s v=""/>
    <s v=""/>
    <s v=""/>
    <s v=""/>
    <s v=""/>
    <s v=""/>
    <s v=""/>
    <s v=""/>
    <s v=""/>
    <s v=""/>
    <s v=""/>
    <x v="2"/>
    <s v=""/>
    <s v=""/>
    <s v=""/>
    <s v=""/>
    <s v=""/>
    <s v=""/>
    <s v=""/>
    <s v=""/>
    <s v=""/>
    <s v=""/>
    <s v=""/>
    <s v=""/>
    <s v=""/>
  </r>
  <r>
    <x v="0"/>
    <s v="Croix-Des-Bouquets"/>
    <s v="Croix-Des-Bouquets"/>
    <s v="Bon repos"/>
    <s v="Marché Séradot"/>
    <s v="Milieu urbain"/>
    <s v="Enquête auprès d'un marchand"/>
    <s v="Femme"/>
    <s v=""/>
    <s v=""/>
    <s v="Détaillant mobile"/>
    <s v=""/>
    <s v="Charbon de bois"/>
    <n v="0"/>
    <n v="0"/>
    <n v="0"/>
    <n v="0"/>
    <n v="0"/>
    <n v="1"/>
    <n v="0"/>
    <s v="charbon"/>
    <s v="Charbon de bois"/>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50"/>
    <s v="Oui"/>
    <x v="2"/>
    <s v="Vols ou pillages"/>
    <n v="1"/>
    <n v="0"/>
    <n v="0"/>
    <n v="0"/>
    <n v="0"/>
    <n v="0"/>
    <s v=""/>
    <s v="Risques de vols ou pillages Diminution du nombre de clients Augmentation des prix Difficultés pour se réapprovisionner en marchandises Risques d'être exposé à la violence Aucune préoccupation particulière"/>
    <n v="1"/>
    <n v="1"/>
    <n v="1"/>
    <n v="1"/>
    <n v="1"/>
    <n v="1"/>
    <n v="0"/>
    <n v="0"/>
    <s v=""/>
    <x v="2"/>
    <s v=""/>
    <s v="Charbon de bois"/>
    <n v="0"/>
    <n v="0"/>
    <n v="0"/>
    <n v="0"/>
    <n v="0"/>
    <n v="1"/>
    <n v="0"/>
    <s v=""/>
    <s v=""/>
    <s v=""/>
    <s v=""/>
    <s v=""/>
    <s v=""/>
    <s v=""/>
    <s v=""/>
    <s v=""/>
    <s v=""/>
    <s v=""/>
    <s v=""/>
    <s v=""/>
    <s v=""/>
    <s v=""/>
    <s v=""/>
    <s v=""/>
    <s v=""/>
    <s v=""/>
    <s v=""/>
    <s v=""/>
    <s v=""/>
    <s v=""/>
    <s v=""/>
    <s v=""/>
    <s v=""/>
    <s v=""/>
    <s v=""/>
    <s v=""/>
    <s v=""/>
    <s v=""/>
    <s v=""/>
    <s v=""/>
    <s v=""/>
    <s v=""/>
    <s v=""/>
    <s v=""/>
    <s v=""/>
    <s v=""/>
    <x v="2"/>
    <s v=""/>
    <s v=""/>
    <s v=""/>
    <s v=""/>
    <s v=""/>
    <s v=""/>
    <s v=""/>
    <s v=""/>
    <s v=""/>
    <s v=""/>
    <s v=""/>
    <s v=""/>
    <s v=""/>
  </r>
  <r>
    <x v="0"/>
    <s v="Croix-Des-Bouquets"/>
    <s v="Croix-Des-Bouquets"/>
    <s v="Bon repos"/>
    <s v="Marché Séradot"/>
    <s v="Milieu urbain"/>
    <s v="Enquête auprès d'un marchand"/>
    <s v="Homme"/>
    <s v=""/>
    <s v=""/>
    <s v="Détaillant avec boutique"/>
    <s v=""/>
    <s v="Nourriture"/>
    <n v="1"/>
    <n v="0"/>
    <n v="0"/>
    <n v="0"/>
    <n v="0"/>
    <n v="0"/>
    <n v="0"/>
    <s v="nourriture"/>
    <s v="Nourriture "/>
    <s v="En espèces (Gourde)"/>
    <n v="1"/>
    <n v="0"/>
    <n v="0"/>
    <n v="0"/>
    <n v="0"/>
    <n v="0"/>
    <n v="0"/>
    <n v="0"/>
    <n v="0"/>
    <n v="0"/>
    <s v=""/>
    <s v="Non, il n'y a pas eu de variation"/>
    <s v="Entre 21 et 60"/>
    <s v="Farine de blé blanche Riz Maïs (moulu) Sucre Huile végétale"/>
    <n v="1"/>
    <n v="1"/>
    <n v="1"/>
    <n v="1"/>
    <n v="0"/>
    <n v="0"/>
    <n v="1"/>
    <n v="0"/>
    <s v="Oui je connais le prix de mes produits en grosse marmite"/>
    <n v="100"/>
    <s v="Oui"/>
    <n v="300"/>
    <n v="115.384615384615"/>
    <s v="Oui"/>
    <n v="350"/>
    <n v="152.173913043478"/>
    <s v="Oui"/>
    <n v="300"/>
    <n v="103.448275862068"/>
    <s v="Oui"/>
    <s v=""/>
    <s v=""/>
    <s v=""/>
    <s v=""/>
    <s v=""/>
    <s v=""/>
    <s v="Remplissage à partir de drum"/>
    <s v="Oui"/>
    <n v="900"/>
    <s v=""/>
    <s v=""/>
    <s v=""/>
    <s v=""/>
    <s v=""/>
    <s v=""/>
    <s v="NA"/>
    <n v="900"/>
    <s v="Oui"/>
    <s v="Non"/>
    <s v=""/>
    <s v=""/>
    <s v=""/>
    <s v=""/>
    <s v=""/>
    <s v=""/>
    <s v=""/>
    <s v=""/>
    <s v=""/>
    <s v=""/>
    <s v=""/>
    <s v=""/>
    <s v=""/>
    <s v=""/>
    <s v=""/>
    <s v=""/>
    <s v=""/>
    <s v=""/>
    <s v=""/>
    <s v=""/>
    <s v=""/>
    <s v=""/>
    <s v=""/>
    <s v=""/>
    <s v=""/>
    <s v="Non"/>
    <s v="Non"/>
    <s v="Oui"/>
    <s v="Ouest"/>
    <s v="Meme"/>
    <s v="Cité Soleil"/>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2"/>
    <s v="Vols ou pillages Affrontements ou violences Fermeture / Hibernation pour cause de troubles politiques"/>
    <n v="1"/>
    <n v="1"/>
    <n v="0"/>
    <n v="1"/>
    <n v="0"/>
    <n v="0"/>
    <s v=""/>
    <s v="Risques d'être exposé à la violence Difficultés pour se réapprovisionner en marchandises Augmentation des prix Diminution du nombre de clients Risques de vols ou pillages"/>
    <n v="1"/>
    <n v="1"/>
    <n v="1"/>
    <n v="1"/>
    <n v="1"/>
    <n v="0"/>
    <n v="0"/>
    <n v="0"/>
    <s v=""/>
    <x v="2"/>
    <s v=""/>
    <s v="Nourriture"/>
    <n v="1"/>
    <n v="0"/>
    <n v="0"/>
    <n v="0"/>
    <n v="0"/>
    <n v="0"/>
    <n v="0"/>
    <s v=""/>
    <s v=""/>
    <s v=""/>
    <s v=""/>
    <s v=""/>
    <s v=""/>
    <s v=""/>
    <s v=""/>
    <s v=""/>
    <s v=""/>
    <s v=""/>
    <s v=""/>
    <s v=""/>
    <s v=""/>
    <s v=""/>
    <s v=""/>
    <s v=""/>
    <s v=""/>
    <s v=""/>
    <s v=""/>
    <s v=""/>
    <s v=""/>
    <s v=""/>
    <s v=""/>
    <s v=""/>
    <s v=""/>
    <s v=""/>
    <s v=""/>
    <s v=""/>
    <s v=""/>
    <s v=""/>
    <s v=""/>
    <s v=""/>
    <s v=""/>
    <s v=""/>
    <s v=""/>
    <s v=""/>
    <s v=""/>
    <s v=""/>
    <x v="2"/>
    <s v=""/>
    <s v=""/>
    <s v=""/>
    <s v=""/>
    <s v=""/>
    <s v=""/>
    <s v=""/>
    <s v=""/>
    <s v=""/>
    <s v=""/>
    <s v=""/>
    <s v=""/>
    <s v=""/>
  </r>
  <r>
    <x v="0"/>
    <s v="Croix-Des-Bouquets"/>
    <s v="Croix-Des-Bouquets"/>
    <s v="Bon repos"/>
    <s v="Marché Séradot"/>
    <s v="Milieu urbain"/>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boutique ou kiosque privé"/>
    <s v=""/>
    <s v="boutique"/>
    <s v="boutik / kiòs priwe"/>
    <s v="boutique ou kiosque privé"/>
    <s v="C'est le moins cher"/>
    <s v=""/>
    <s v="Moins de 15 min au total"/>
    <s v="gros bidon de 5 gallons (18,9 L)"/>
    <s v="5gal"/>
    <s v="bidon ki vo 5 galon (18,9L)"/>
    <s v=""/>
    <s v=""/>
    <s v=""/>
    <s v=""/>
    <s v=""/>
    <n v="30"/>
    <n v="6"/>
    <s v=""/>
    <s v="NA"/>
    <n v="6"/>
    <s v="Je ne sais pas, je ne souhaite pas répondre"/>
    <s v=""/>
    <s v="Oui"/>
    <s v="Problèmes de transport Insécurités dans la commune"/>
    <n v="1"/>
    <n v="1"/>
    <n v="0"/>
    <n v="0"/>
    <n v="0"/>
    <n v="0"/>
    <n v="0"/>
    <n v="0"/>
    <n v="0"/>
    <n v="0"/>
    <n v="0"/>
    <s v=""/>
    <x v="0"/>
    <s v=""/>
    <s v=""/>
    <s v=""/>
    <s v=""/>
    <s v=""/>
    <s v=""/>
    <s v=""/>
    <s v=""/>
    <s v=""/>
    <s v=""/>
    <s v=""/>
    <s v=""/>
    <s v=""/>
  </r>
  <r>
    <x v="0"/>
    <s v="Croix-Des-Bouquets"/>
    <s v="Croix-Des-Bouquets"/>
    <s v="Bon repos"/>
    <s v="Marché Séradot"/>
    <s v="Milieu urbain"/>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source aménagée (borne fontaine, pompe, etc.)"/>
    <s v=""/>
    <s v="source"/>
    <s v="tiyo piblik (bòn fontèn, Pi avèk ponp manyèl,...)"/>
    <s v="source aménagée (borne fontaine, pompe, etc.)"/>
    <s v="C'est le moins cher"/>
    <s v=""/>
    <s v="Moins de 15 min au total"/>
    <s v="petit bidon de 1 gallon (3,78 L)"/>
    <s v="1gal"/>
    <s v="bidon ki vo 1 galon (3,78L)"/>
    <s v=""/>
    <s v=""/>
    <s v=""/>
    <s v=""/>
    <s v=""/>
    <n v="10"/>
    <n v="10"/>
    <s v=""/>
    <s v="NA"/>
    <n v="10"/>
    <s v="Je ne sais pas, je ne souhaite pas répondre"/>
    <s v=""/>
    <s v="Oui"/>
    <s v="Problèmes de transport"/>
    <n v="0"/>
    <n v="1"/>
    <n v="0"/>
    <n v="0"/>
    <n v="0"/>
    <n v="0"/>
    <n v="0"/>
    <n v="0"/>
    <n v="0"/>
    <n v="0"/>
    <n v="0"/>
    <s v=""/>
    <x v="0"/>
    <s v=""/>
    <s v=""/>
    <s v=""/>
    <s v=""/>
    <s v=""/>
    <s v=""/>
    <s v=""/>
    <s v=""/>
    <s v=""/>
    <s v=""/>
    <s v=""/>
    <s v=""/>
    <s v=""/>
  </r>
  <r>
    <x v="0"/>
    <s v="Croix-Des-Bouquets"/>
    <s v="Croix-Des-Bouquets"/>
    <s v="Bon repos"/>
    <s v="Marché Séradot"/>
    <s v="Milieu urbain"/>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boutique ou kiosque privé"/>
    <s v=""/>
    <s v="boutique"/>
    <s v="boutik / kiòs priwe"/>
    <s v="boutique ou kiosque privé"/>
    <s v="C'est le moins cher"/>
    <s v=""/>
    <s v="Entre 15 min et 30 min au total"/>
    <s v="gros bidon de 5 gallons (18,9 L)"/>
    <s v="5gal"/>
    <s v="bidon ki vo 5 galon (18,9L)"/>
    <s v=""/>
    <s v=""/>
    <s v=""/>
    <s v=""/>
    <s v=""/>
    <n v="35"/>
    <n v="7"/>
    <s v=""/>
    <s v="NA"/>
    <n v="7"/>
    <s v="Oui"/>
    <s v=""/>
    <s v="Oui"/>
    <s v="Insécurités dans la commune Problèmes de transport"/>
    <n v="1"/>
    <n v="1"/>
    <n v="0"/>
    <n v="0"/>
    <n v="0"/>
    <n v="0"/>
    <n v="0"/>
    <n v="0"/>
    <n v="0"/>
    <n v="0"/>
    <n v="0"/>
    <s v=""/>
    <x v="1"/>
    <s v="La mort du président et les troubles politiques qui ont suivi"/>
    <n v="0"/>
    <n v="1"/>
    <n v="0"/>
    <s v=""/>
    <s v="Je ne me sens pas en sécurité lorsque j'accède au marché, car j'ai peur d'être pris pour cible ou d'être victime de violences."/>
    <n v="0"/>
    <n v="1"/>
    <n v="0"/>
    <n v="0"/>
    <n v="0"/>
    <n v="0"/>
    <s v=""/>
  </r>
  <r>
    <x v="2"/>
    <s v="Miragoâne"/>
    <s v="Miragoâne"/>
    <s v="Saint Michel"/>
    <s v="Marché de St Michel"/>
    <s v="Milieu urbain"/>
    <s v="Enquête auprès d'un marchand"/>
    <s v="Femme"/>
    <s v=""/>
    <s v=""/>
    <s v="Détaillant avec boutique"/>
    <s v=""/>
    <s v="Nourriture"/>
    <n v="1"/>
    <n v="0"/>
    <n v="0"/>
    <n v="0"/>
    <n v="0"/>
    <n v="0"/>
    <n v="0"/>
    <s v="nourriture"/>
    <s v="Nourriture "/>
    <s v="En espèces (Gourde) A crédit partiel"/>
    <n v="1"/>
    <n v="0"/>
    <n v="0"/>
    <n v="0"/>
    <n v="1"/>
    <n v="0"/>
    <n v="0"/>
    <n v="0"/>
    <n v="0"/>
    <n v="0"/>
    <s v=""/>
    <s v="Oui, il y a plus de commerçants par rapport au mois passé"/>
    <s v="Moins de 20"/>
    <s v="Riz Maïs (moulu) Sucre Haricot noir Huile végétale"/>
    <n v="0"/>
    <n v="1"/>
    <n v="1"/>
    <n v="1"/>
    <n v="1"/>
    <n v="0"/>
    <n v="1"/>
    <n v="0"/>
    <s v="Oui je connais le prix de mes produits en grosse marmite"/>
    <s v=""/>
    <s v=""/>
    <n v="300"/>
    <n v="115.384615384615"/>
    <s v="Oui"/>
    <n v="200"/>
    <n v="86.956521739130395"/>
    <s v="Oui"/>
    <n v="240"/>
    <n v="82.758620689655103"/>
    <s v="Je ne sais pas, je ne souhaite pas répondre"/>
    <n v="520"/>
    <n v="216.666666666666"/>
    <s v="Non"/>
    <s v=""/>
    <s v=""/>
    <s v=""/>
    <s v="Remplissage à partir de drum"/>
    <s v="Non"/>
    <s v=""/>
    <s v=""/>
    <s v="Mililitre"/>
    <s v="mililitre"/>
    <s v="Mililitre"/>
    <n v="571"/>
    <n v="125"/>
    <n v="828.59019264448295"/>
    <n v="828.59019264448295"/>
    <s v="Je ne sais pas, je ne souhaite pas répondre"/>
    <s v="Oui"/>
    <s v="Changement du taux de change de la Gourde Problèmes liés au transport ou au carburant Article trop cher Pas assez d'argent Pas encore eu le temps de réapprovisinner"/>
    <n v="1"/>
    <n v="1"/>
    <n v="0"/>
    <n v="0"/>
    <n v="1"/>
    <n v="1"/>
    <n v="1"/>
    <n v="0"/>
    <n v="0"/>
    <n v="0"/>
    <n v="0"/>
    <n v="0"/>
    <n v="0"/>
    <n v="0"/>
    <s v=""/>
    <s v="Sucre"/>
    <n v="0"/>
    <n v="0"/>
    <n v="0"/>
    <n v="1"/>
    <n v="0"/>
    <n v="0"/>
    <n v="0"/>
    <n v="0"/>
    <s v="Non"/>
    <s v="Non"/>
    <s v="Oui"/>
    <s v="Nippes"/>
    <s v="Meme"/>
    <s v="Miragoâne"/>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1"/>
    <s v=""/>
    <s v=""/>
    <s v=""/>
    <s v=""/>
    <s v=""/>
    <s v=""/>
    <s v=""/>
    <s v=""/>
    <s v="Augmentation des prix Diminution du nombre de clients Difficultés pour se réapprovisionner en marchandises"/>
    <n v="0"/>
    <n v="1"/>
    <n v="1"/>
    <n v="1"/>
    <n v="0"/>
    <n v="0"/>
    <n v="0"/>
    <n v="0"/>
    <s v=""/>
    <x v="1"/>
    <s v=""/>
    <s v=""/>
    <s v=""/>
    <s v=""/>
    <s v=""/>
    <s v=""/>
    <s v=""/>
    <s v=""/>
    <s v=""/>
    <s v=""/>
    <s v=""/>
    <s v=""/>
    <s v=""/>
    <s v=""/>
    <s v=""/>
    <s v=""/>
    <s v=""/>
    <s v=""/>
    <s v=""/>
    <s v=""/>
    <s v=""/>
    <s v=""/>
    <s v=""/>
    <s v=""/>
    <s v=""/>
    <s v=""/>
    <s v=""/>
    <s v=""/>
    <s v=""/>
    <s v=""/>
    <s v=""/>
    <s v=""/>
    <s v=""/>
    <s v=""/>
    <s v=""/>
    <s v=""/>
    <s v=""/>
    <s v=""/>
    <s v=""/>
    <s v=""/>
    <s v=""/>
    <s v=""/>
    <s v=""/>
    <s v=""/>
    <s v=""/>
    <s v=""/>
    <s v=""/>
    <s v=""/>
    <x v="2"/>
    <s v=""/>
    <s v=""/>
    <s v=""/>
    <s v=""/>
    <s v=""/>
    <s v=""/>
    <s v=""/>
    <s v=""/>
    <s v=""/>
    <s v=""/>
    <s v=""/>
    <s v=""/>
    <s v=""/>
  </r>
  <r>
    <x v="2"/>
    <s v="Miragoâne"/>
    <s v="Miragoâne"/>
    <s v="Saint Michel"/>
    <s v="Marché de St Michel"/>
    <s v="Milieu urbain"/>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rivière ou source non aménagée"/>
    <s v=""/>
    <s v="riv"/>
    <s v="rivyè / sous ki pa anmenaje"/>
    <s v="branchement privé individuel"/>
    <s v="Il n'y a pas d'autres options dans ma zone"/>
    <s v=""/>
    <s v="Plus d'1h au total"/>
    <s v="gros bidon de 5 gallons (18,9 L)"/>
    <s v="5gal"/>
    <s v="bidon ki vo 5 galon (18,9L)"/>
    <s v=""/>
    <s v=""/>
    <s v=""/>
    <s v=""/>
    <s v=""/>
    <n v="0"/>
    <n v="0"/>
    <s v=""/>
    <s v="NA"/>
    <n v="0"/>
    <s v="Non"/>
    <s v="Oui, parfois"/>
    <s v="Je ne sais pas, je ne souhaite pas répondre"/>
    <s v=""/>
    <s v=""/>
    <s v=""/>
    <s v=""/>
    <s v=""/>
    <s v=""/>
    <s v=""/>
    <s v=""/>
    <s v=""/>
    <s v=""/>
    <s v=""/>
    <s v=""/>
    <s v=""/>
    <x v="0"/>
    <s v=""/>
    <s v=""/>
    <s v=""/>
    <s v=""/>
    <s v=""/>
    <s v=""/>
    <s v=""/>
    <s v=""/>
    <s v=""/>
    <s v=""/>
    <s v=""/>
    <s v=""/>
    <s v=""/>
  </r>
  <r>
    <x v="2"/>
    <s v="Miragoâne"/>
    <s v="Miragoâne"/>
    <s v="Saint Michel"/>
    <s v="Marché de St Michel"/>
    <s v="Milieu urbain"/>
    <s v="Enquête auprès d'un marchand"/>
    <s v="Femme"/>
    <s v=""/>
    <s v=""/>
    <s v="Détaillant avec boutique"/>
    <s v=""/>
    <s v="Nourriture Produits d'hygiène et assainissement"/>
    <n v="1"/>
    <n v="1"/>
    <n v="0"/>
    <n v="0"/>
    <n v="0"/>
    <n v="0"/>
    <n v="0"/>
    <s v="nourriture"/>
    <s v="Nourriture "/>
    <s v="En espèces (Gourde) A crédit partiel"/>
    <n v="1"/>
    <n v="0"/>
    <n v="0"/>
    <n v="0"/>
    <n v="1"/>
    <n v="0"/>
    <n v="0"/>
    <n v="0"/>
    <n v="0"/>
    <n v="0"/>
    <s v=""/>
    <s v="Je ne sais pas / Je ne souhaite pas répondre"/>
    <s v="Entre 21 et 60"/>
    <s v="Farine de blé blanche Riz Maïs (moulu) Sucre Haricot rouge Haricot noir Huile végétale"/>
    <n v="1"/>
    <n v="1"/>
    <n v="1"/>
    <n v="1"/>
    <n v="1"/>
    <n v="1"/>
    <n v="1"/>
    <n v="0"/>
    <s v="Oui je connais le prix de mes produits en grosse marmite"/>
    <n v="112.5"/>
    <s v="Je ne sais pas, je ne souhaite pas répondre"/>
    <n v="300"/>
    <n v="115.384615384615"/>
    <s v="Oui"/>
    <n v="250"/>
    <n v="108.695652173913"/>
    <s v="Oui"/>
    <n v="275"/>
    <n v="94.827586206896498"/>
    <s v="Je ne sais pas, je ne souhaite pas répondre"/>
    <n v="600"/>
    <n v="250"/>
    <s v="Non"/>
    <n v="750"/>
    <n v="312.5"/>
    <s v="Oui"/>
    <s v="Remplissage à partir de drum"/>
    <s v="Oui"/>
    <n v="750"/>
    <s v=""/>
    <s v=""/>
    <s v=""/>
    <s v=""/>
    <s v=""/>
    <s v=""/>
    <s v="NA"/>
    <n v="750"/>
    <s v="Oui"/>
    <s v="Oui"/>
    <s v="Changement du taux de change de la Gourde Problèmes liés au transport ou au carburant Article trop cher Pas assez d'argent Pas encore eu le temps de réapprovisinner"/>
    <n v="1"/>
    <n v="1"/>
    <n v="0"/>
    <n v="0"/>
    <n v="1"/>
    <n v="1"/>
    <n v="1"/>
    <n v="0"/>
    <n v="0"/>
    <n v="0"/>
    <n v="0"/>
    <n v="0"/>
    <n v="0"/>
    <n v="0"/>
    <s v=""/>
    <s v="Riz Huile végétale"/>
    <n v="0"/>
    <n v="1"/>
    <n v="0"/>
    <n v="0"/>
    <n v="0"/>
    <n v="0"/>
    <n v="1"/>
    <n v="0"/>
    <s v="Non"/>
    <s v="Non"/>
    <s v="Oui"/>
    <s v="Nippes"/>
    <s v="Meme"/>
    <s v="Fonds des Nègres"/>
    <s v="Différent"/>
    <s v="Savon lessive Brosse à dent Dentifrice Papier toilette Serviettes hygiéniques Chlore en grain (nettoyage) Savon pour se laver"/>
    <n v="1"/>
    <n v="1"/>
    <n v="1"/>
    <n v="1"/>
    <n v="1"/>
    <n v="0"/>
    <n v="1"/>
    <n v="1"/>
    <n v="0"/>
    <s v="Oui"/>
    <n v="30"/>
    <n v="30"/>
    <s v=""/>
    <s v=""/>
    <s v=""/>
    <n v="30"/>
    <s v="Je ne sais pas, je ne souhaite pas répondre"/>
    <n v="25"/>
    <s v="Je ne sais pas, je ne souhaite pas répondre"/>
    <n v="75"/>
    <s v="Je ne sais pas, je ne souhaite pas répondre"/>
    <s v=""/>
    <s v=""/>
    <s v=""/>
    <s v=""/>
    <s v=""/>
    <s v=""/>
    <s v=""/>
    <s v=""/>
    <s v=""/>
    <s v=""/>
    <s v=""/>
    <s v="Oui"/>
    <n v="35"/>
    <s v=""/>
    <s v=""/>
    <n v="35"/>
    <s v="Je ne sais pas, je ne souhaite pas répondre"/>
    <s v="Oui"/>
    <n v="100"/>
    <s v=""/>
    <s v=""/>
    <n v="100"/>
    <s v="Je ne sais pas, je ne souhaite pas répondre"/>
    <s v="Oui"/>
    <n v="75"/>
    <s v=""/>
    <s v=""/>
    <s v=""/>
    <n v="75"/>
    <s v="Je ne sais pas, je ne souhaite pas répondre"/>
    <s v="Oui"/>
    <s v=""/>
    <n v="5"/>
    <s v=""/>
    <s v=""/>
    <s v=""/>
    <s v=""/>
    <s v=""/>
    <s v=""/>
    <s v="Je ne sais pas, je ne souhaite pas répondre"/>
    <s v="NA"/>
    <n v="5"/>
    <s v="Oui"/>
    <s v="Changement du taux de change de la Gourde Problèmes liés au transport ou au carburant Article trop cher Pas assez d'argent"/>
    <n v="1"/>
    <n v="1"/>
    <n v="0"/>
    <n v="1"/>
    <n v="1"/>
    <n v="0"/>
    <n v="0"/>
    <n v="0"/>
    <n v="0"/>
    <n v="0"/>
    <n v="0"/>
    <n v="0"/>
    <n v="0"/>
    <s v=""/>
    <s v="Savon lessive Papier toilette Serviettes hygiéniques"/>
    <n v="1"/>
    <n v="0"/>
    <n v="0"/>
    <n v="1"/>
    <n v="1"/>
    <n v="0"/>
    <n v="0"/>
    <n v="0"/>
    <n v="0"/>
    <s v="Non"/>
    <s v="Non"/>
    <s v="Oui"/>
    <s v="Nippes"/>
    <s v="Meme"/>
    <s v="Fonds des Nègres"/>
    <s v="Différent"/>
    <s v=""/>
    <s v=""/>
    <s v=""/>
    <s v=""/>
    <s v=""/>
    <s v=""/>
    <s v=""/>
    <s v=""/>
    <s v=""/>
    <s v=""/>
    <s v=""/>
    <s v=""/>
    <s v=""/>
    <s v=""/>
    <s v=""/>
    <s v=""/>
    <s v=""/>
    <s v=""/>
    <s v=""/>
    <s v=""/>
    <s v=""/>
    <s v=""/>
    <s v=""/>
    <s v=""/>
    <s v=""/>
    <s v=""/>
    <s v=""/>
    <s v=""/>
    <s v=""/>
    <s v=""/>
    <s v=""/>
    <s v=""/>
    <s v=""/>
    <s v=""/>
    <s v=""/>
    <s v=""/>
    <s v=""/>
    <x v="1"/>
    <s v=""/>
    <s v=""/>
    <s v=""/>
    <s v=""/>
    <s v=""/>
    <s v=""/>
    <s v=""/>
    <s v=""/>
    <s v="Diminution du nombre de clients Augmentation des prix Difficultés pour se réapprovisionner en marchandises"/>
    <n v="0"/>
    <n v="1"/>
    <n v="1"/>
    <n v="1"/>
    <n v="0"/>
    <n v="0"/>
    <n v="0"/>
    <n v="0"/>
    <s v=""/>
    <x v="2"/>
    <s v=""/>
    <s v="Nourriture Produits d'hygiène et assainissement"/>
    <n v="1"/>
    <n v="1"/>
    <n v="0"/>
    <n v="0"/>
    <n v="0"/>
    <n v="0"/>
    <n v="0"/>
    <s v=""/>
    <s v=""/>
    <s v=""/>
    <s v=""/>
    <s v=""/>
    <s v=""/>
    <s v=""/>
    <s v=""/>
    <s v=""/>
    <s v=""/>
    <s v=""/>
    <s v=""/>
    <s v=""/>
    <s v=""/>
    <s v=""/>
    <s v=""/>
    <s v=""/>
    <s v=""/>
    <s v=""/>
    <s v=""/>
    <s v=""/>
    <s v=""/>
    <s v=""/>
    <s v=""/>
    <s v=""/>
    <s v=""/>
    <s v=""/>
    <s v=""/>
    <s v=""/>
    <s v=""/>
    <s v=""/>
    <s v=""/>
    <s v=""/>
    <s v=""/>
    <s v=""/>
    <s v=""/>
    <s v=""/>
    <s v=""/>
    <s v=""/>
    <x v="2"/>
    <s v=""/>
    <s v=""/>
    <s v=""/>
    <s v=""/>
    <s v=""/>
    <s v=""/>
    <s v=""/>
    <s v=""/>
    <s v=""/>
    <s v=""/>
    <s v=""/>
    <s v=""/>
    <s v=""/>
  </r>
  <r>
    <x v="2"/>
    <s v="Miragoâne"/>
    <s v="Miragoâne"/>
    <s v="Saint Michel"/>
    <s v="Marché de St Michel"/>
    <s v="Milieu urbain"/>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boutique ou kiosque privé"/>
    <s v=""/>
    <s v="boutique"/>
    <s v="boutik / kiòs priwe"/>
    <s v="boutique ou kiosque privé"/>
    <s v="L'eau est de meilleure qualité"/>
    <s v=""/>
    <s v="Entre 15 min et 30 min au total"/>
    <s v="gros bidon de 5 gallons (18,9 L)"/>
    <s v="5gal"/>
    <s v="bidon ki vo 5 galon (18,9L)"/>
    <s v=""/>
    <s v=""/>
    <s v=""/>
    <s v=""/>
    <s v=""/>
    <n v="75"/>
    <n v="15"/>
    <s v=""/>
    <s v="NA"/>
    <n v="15"/>
    <s v="Oui"/>
    <s v=""/>
    <s v="Oui"/>
    <s v="Problèmes de transport Le marchand d'eau n'est pas venu à temps / Le marchand n'avait plus d'eau Autre (précisez)"/>
    <n v="0"/>
    <n v="1"/>
    <n v="0"/>
    <n v="0"/>
    <n v="0"/>
    <n v="0"/>
    <n v="0"/>
    <n v="0"/>
    <n v="1"/>
    <n v="1"/>
    <n v="0"/>
    <s v="A cause de la rareté de gaz, le transport est difficile. Ce qui fait que, certaines fois, les camions n'arrivent pas là où je suis. "/>
    <x v="0"/>
    <s v=""/>
    <s v=""/>
    <s v=""/>
    <s v=""/>
    <s v=""/>
    <s v=""/>
    <s v=""/>
    <s v=""/>
    <s v=""/>
    <s v=""/>
    <s v=""/>
    <s v=""/>
    <s v=""/>
  </r>
  <r>
    <x v="2"/>
    <s v="Miragoâne"/>
    <s v="Miragoâne"/>
    <s v="Saint Michel"/>
    <s v="Marché de St Michel"/>
    <s v="Milieu urbain"/>
    <s v="Enquête auprès d'un marchand"/>
    <s v="Femme"/>
    <s v=""/>
    <s v=""/>
    <s v="Détaillant avec boutique"/>
    <s v=""/>
    <s v="Nourriture Produits d'hygiène et assainissement Charbon de bois"/>
    <n v="1"/>
    <n v="1"/>
    <n v="0"/>
    <n v="0"/>
    <n v="0"/>
    <n v="1"/>
    <n v="0"/>
    <s v="nourriture"/>
    <s v="Nourriture "/>
    <s v="En espèces (Gourde) A crédit partiel"/>
    <n v="1"/>
    <n v="0"/>
    <n v="0"/>
    <n v="0"/>
    <n v="1"/>
    <n v="0"/>
    <n v="0"/>
    <n v="0"/>
    <n v="0"/>
    <n v="0"/>
    <s v=""/>
    <s v="Je ne sais pas / Je ne souhaite pas répondre"/>
    <s v="Entre 21 et 60"/>
    <s v="Farine de blé blanche Riz Maïs (moulu) Sucre Haricot noir Haricot rouge Huile végétale"/>
    <n v="1"/>
    <n v="1"/>
    <n v="1"/>
    <n v="1"/>
    <n v="1"/>
    <n v="1"/>
    <n v="1"/>
    <n v="0"/>
    <s v="Oui je connais le prix de mes produits en grosse marmite"/>
    <n v="110"/>
    <s v="Je ne sais pas, je ne souhaite pas répondre"/>
    <n v="350"/>
    <n v="134.61538461538399"/>
    <s v="Oui"/>
    <n v="250"/>
    <n v="108.695652173913"/>
    <s v="Oui"/>
    <n v="240"/>
    <n v="82.758620689655103"/>
    <s v="Je ne sais pas, je ne souhaite pas répondre"/>
    <n v="550"/>
    <n v="229.166666666666"/>
    <s v="Non"/>
    <n v="950"/>
    <n v="395.83333333333297"/>
    <s v="Non"/>
    <s v="Remplissage à partir de drum"/>
    <s v="Oui"/>
    <n v="750"/>
    <s v=""/>
    <s v=""/>
    <s v=""/>
    <s v=""/>
    <s v=""/>
    <s v=""/>
    <s v="NA"/>
    <n v="750"/>
    <s v="Je ne sais pas, je ne souhaite pas répondre"/>
    <s v="Non"/>
    <s v=""/>
    <s v=""/>
    <s v=""/>
    <s v=""/>
    <s v=""/>
    <s v=""/>
    <s v=""/>
    <s v=""/>
    <s v=""/>
    <s v=""/>
    <s v=""/>
    <s v=""/>
    <s v=""/>
    <s v=""/>
    <s v=""/>
    <s v=""/>
    <s v=""/>
    <s v=""/>
    <s v=""/>
    <s v=""/>
    <s v=""/>
    <s v=""/>
    <s v=""/>
    <s v=""/>
    <s v=""/>
    <s v="Non"/>
    <s v="Non"/>
    <s v="Oui"/>
    <s v="Nippes"/>
    <s v="Meme"/>
    <s v="Fonds des Nègres"/>
    <s v="Différent"/>
    <s v="Savon lessive Brosse à dent Dentifrice Papier toilette Serviettes hygiéniques Chlore en grain (nettoyage) Savon pour se laver"/>
    <n v="1"/>
    <n v="1"/>
    <n v="1"/>
    <n v="1"/>
    <n v="1"/>
    <n v="0"/>
    <n v="1"/>
    <n v="1"/>
    <n v="0"/>
    <s v="Oui"/>
    <n v="30"/>
    <n v="30"/>
    <s v=""/>
    <s v=""/>
    <s v=""/>
    <n v="30"/>
    <s v="Je ne sais pas, je ne souhaite pas répondre"/>
    <n v="15"/>
    <s v="Je ne sais pas, je ne souhaite pas répondre"/>
    <n v="50"/>
    <s v="Je ne sais pas, je ne souhaite pas répondre"/>
    <s v=""/>
    <s v=""/>
    <s v=""/>
    <s v=""/>
    <s v=""/>
    <s v=""/>
    <s v=""/>
    <s v=""/>
    <s v=""/>
    <s v=""/>
    <s v=""/>
    <s v="Oui"/>
    <n v="25"/>
    <s v=""/>
    <s v=""/>
    <n v="25"/>
    <s v="Je ne sais pas, je ne souhaite pas répondre"/>
    <s v="Oui"/>
    <n v="100"/>
    <s v=""/>
    <s v=""/>
    <n v="100"/>
    <s v="Je ne sais pas, je ne souhaite pas répondre"/>
    <s v="Oui"/>
    <n v="75"/>
    <s v=""/>
    <s v=""/>
    <s v=""/>
    <n v="75"/>
    <s v="Je ne sais pas, je ne souhaite pas répondre"/>
    <s v="Oui"/>
    <s v=""/>
    <n v="5"/>
    <s v=""/>
    <s v=""/>
    <s v=""/>
    <s v=""/>
    <s v=""/>
    <s v=""/>
    <s v="Je ne sais pas, je ne souhaite pas répondre"/>
    <s v="NA"/>
    <n v="5"/>
    <s v="Non"/>
    <s v=""/>
    <s v=""/>
    <s v=""/>
    <s v=""/>
    <s v=""/>
    <s v=""/>
    <s v=""/>
    <s v=""/>
    <s v=""/>
    <s v=""/>
    <s v=""/>
    <s v=""/>
    <s v=""/>
    <s v=""/>
    <s v=""/>
    <s v=""/>
    <s v=""/>
    <s v=""/>
    <s v=""/>
    <s v=""/>
    <s v=""/>
    <s v=""/>
    <s v=""/>
    <s v=""/>
    <s v=""/>
    <s v="Non"/>
    <s v="Non"/>
    <s v="Oui"/>
    <s v="Nippes"/>
    <s v="Meme"/>
    <s v="Fonds des Nègres"/>
    <s v="Différent"/>
    <s v=""/>
    <s v=""/>
    <s v=""/>
    <s v=""/>
    <s v=""/>
    <s v=""/>
    <s v=""/>
    <s v=""/>
    <s v=""/>
    <s v=""/>
    <s v=""/>
    <s v=""/>
    <s v=""/>
    <s v=""/>
    <s v=""/>
    <s v=""/>
    <s v=""/>
    <s v=""/>
    <s v=""/>
    <s v=""/>
    <s v=""/>
    <s v=""/>
    <s v=""/>
    <s v=""/>
    <s v=""/>
    <s v=""/>
    <s v=""/>
    <s v=""/>
    <s v=""/>
    <s v=""/>
    <s v=""/>
    <s v=""/>
    <s v=""/>
    <s v=""/>
    <s v=""/>
    <n v="50"/>
    <s v="Oui"/>
    <x v="1"/>
    <s v=""/>
    <s v=""/>
    <s v=""/>
    <s v=""/>
    <s v=""/>
    <s v=""/>
    <s v=""/>
    <s v=""/>
    <s v="Risques de vols ou pillages Diminution du nombre de clients Augmentation des prix Difficultés pour se réapprovisionner en marchandises"/>
    <n v="1"/>
    <n v="1"/>
    <n v="1"/>
    <n v="1"/>
    <n v="0"/>
    <n v="0"/>
    <n v="0"/>
    <n v="0"/>
    <s v=""/>
    <x v="2"/>
    <s v=""/>
    <s v="Nourriture Produits d'hygiène et assainissement Charbon de bois"/>
    <n v="1"/>
    <n v="1"/>
    <n v="0"/>
    <n v="0"/>
    <n v="0"/>
    <n v="1"/>
    <n v="0"/>
    <s v=""/>
    <s v=""/>
    <s v=""/>
    <s v=""/>
    <s v=""/>
    <s v=""/>
    <s v=""/>
    <s v=""/>
    <s v=""/>
    <s v=""/>
    <s v=""/>
    <s v=""/>
    <s v=""/>
    <s v=""/>
    <s v=""/>
    <s v=""/>
    <s v=""/>
    <s v=""/>
    <s v=""/>
    <s v=""/>
    <s v=""/>
    <s v=""/>
    <s v=""/>
    <s v=""/>
    <s v=""/>
    <s v=""/>
    <s v=""/>
    <s v=""/>
    <s v=""/>
    <s v=""/>
    <s v=""/>
    <s v=""/>
    <s v=""/>
    <s v=""/>
    <s v=""/>
    <s v=""/>
    <s v=""/>
    <s v=""/>
    <s v=""/>
    <x v="2"/>
    <s v=""/>
    <s v=""/>
    <s v=""/>
    <s v=""/>
    <s v=""/>
    <s v=""/>
    <s v=""/>
    <s v=""/>
    <s v=""/>
    <s v=""/>
    <s v=""/>
    <s v=""/>
    <s v=""/>
  </r>
  <r>
    <x v="2"/>
    <s v="Miragoâne"/>
    <s v="Miragoâne"/>
    <s v="Saint Michel"/>
    <s v="Marché de St Michel"/>
    <s v="Milieu urbain"/>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Non, je ne vais jamais chercher de l'eau"/>
    <s v=""/>
    <s v=""/>
    <s v=""/>
    <s v=""/>
    <s v=""/>
    <s v=""/>
    <s v=""/>
    <s v=""/>
    <s v=""/>
    <s v=""/>
    <s v=""/>
    <s v=""/>
    <s v=""/>
    <s v=""/>
    <s v=""/>
    <s v=""/>
    <s v=""/>
    <s v=""/>
    <s v=""/>
    <s v=""/>
    <s v=""/>
    <s v=""/>
    <s v=""/>
    <s v=""/>
    <s v=""/>
    <s v=""/>
    <s v=""/>
    <s v=""/>
    <s v=""/>
    <s v=""/>
    <s v=""/>
    <s v=""/>
    <s v=""/>
    <s v=""/>
    <s v=""/>
    <s v=""/>
    <s v=""/>
    <x v="1"/>
    <s v="Autre"/>
    <n v="0"/>
    <n v="0"/>
    <n v="1"/>
    <s v="Parce qu'il n'y a pas de gaz"/>
    <s v="Les moyens de transport sont limités Autre"/>
    <n v="0"/>
    <n v="0"/>
    <n v="1"/>
    <n v="0"/>
    <n v="1"/>
    <n v="0"/>
    <s v="Il n'y a pas de gaz. Le transport devient plus difficile et plus cher"/>
  </r>
  <r>
    <x v="2"/>
    <s v="Miragoâne"/>
    <s v="Miragoâne"/>
    <s v="Saint Michel"/>
    <s v="Marché de St Michel"/>
    <s v="Milieu urbain"/>
    <s v="Enquête auprès d'un marchand"/>
    <s v="Femme"/>
    <s v=""/>
    <s v=""/>
    <s v="Détaillant avec boutique"/>
    <s v=""/>
    <s v="Nourriture Produits d'hygiène et assainissement Charbon de bois"/>
    <n v="1"/>
    <n v="1"/>
    <n v="0"/>
    <n v="0"/>
    <n v="0"/>
    <n v="1"/>
    <n v="0"/>
    <s v="nourriture"/>
    <s v="Nourriture "/>
    <s v="En espèces (Gourde) A crédit partiel"/>
    <n v="1"/>
    <n v="0"/>
    <n v="0"/>
    <n v="0"/>
    <n v="1"/>
    <n v="0"/>
    <n v="0"/>
    <n v="0"/>
    <n v="0"/>
    <n v="0"/>
    <s v=""/>
    <s v="Je ne sais pas / Je ne souhaite pas répondre"/>
    <s v="Moins de 20"/>
    <s v="Farine de blé blanche Riz Maïs (moulu) Sucre Haricot noir Huile végétale"/>
    <n v="1"/>
    <n v="1"/>
    <n v="1"/>
    <n v="1"/>
    <n v="1"/>
    <n v="0"/>
    <n v="1"/>
    <n v="0"/>
    <s v="Oui je connais le prix de mes produits en grosse marmite"/>
    <n v="100"/>
    <s v="Je ne sais pas, je ne souhaite pas répondre"/>
    <n v="350"/>
    <n v="134.61538461538399"/>
    <s v="Oui"/>
    <n v="240"/>
    <n v="104.347826086956"/>
    <s v="Oui"/>
    <n v="240"/>
    <n v="82.758620689655103"/>
    <s v="Je ne sais pas, je ne souhaite pas répondre"/>
    <n v="600"/>
    <n v="250"/>
    <s v="Je ne sais pas, je ne souhaite pas répondre"/>
    <s v=""/>
    <s v=""/>
    <s v=""/>
    <s v="Remplissage à partir de drum"/>
    <s v="Non"/>
    <s v=""/>
    <s v=""/>
    <s v="Mililitre"/>
    <s v="mililitre"/>
    <s v="Mililitre"/>
    <n v="571"/>
    <n v="150"/>
    <n v="994.30823117338002"/>
    <n v="994.30823117338002"/>
    <s v="Je ne sais pas, je ne souhaite pas répondre"/>
    <s v="Non"/>
    <s v=""/>
    <s v=""/>
    <s v=""/>
    <s v=""/>
    <s v=""/>
    <s v=""/>
    <s v=""/>
    <s v=""/>
    <s v=""/>
    <s v=""/>
    <s v=""/>
    <s v=""/>
    <s v=""/>
    <s v=""/>
    <s v=""/>
    <s v=""/>
    <s v=""/>
    <s v=""/>
    <s v=""/>
    <s v=""/>
    <s v=""/>
    <s v=""/>
    <s v=""/>
    <s v=""/>
    <s v=""/>
    <s v="Non"/>
    <s v="Non"/>
    <s v="Oui"/>
    <s v="Nippes"/>
    <s v="Meme"/>
    <s v="Fonds des Nègres"/>
    <s v="Différent"/>
    <s v="Savon lessive Brosse à dent Dentifrice Papier toilette Serviettes hygiéniques Chlore en grain (nettoyage) Savon pour se laver"/>
    <n v="1"/>
    <n v="1"/>
    <n v="1"/>
    <n v="1"/>
    <n v="1"/>
    <n v="0"/>
    <n v="1"/>
    <n v="1"/>
    <n v="0"/>
    <s v="Oui"/>
    <n v="30"/>
    <n v="30"/>
    <s v=""/>
    <s v=""/>
    <s v=""/>
    <n v="30"/>
    <s v="Je ne sais pas, je ne souhaite pas répondre"/>
    <n v="15"/>
    <s v="Je ne sais pas, je ne souhaite pas répondre"/>
    <n v="75"/>
    <s v="Je ne sais pas, je ne souhaite pas répondre"/>
    <s v=""/>
    <s v=""/>
    <s v=""/>
    <s v=""/>
    <s v=""/>
    <s v=""/>
    <s v=""/>
    <s v=""/>
    <s v=""/>
    <s v=""/>
    <s v=""/>
    <s v="Oui"/>
    <n v="25"/>
    <s v=""/>
    <s v=""/>
    <n v="25"/>
    <s v="Je ne sais pas, je ne souhaite pas répondre"/>
    <s v="Oui"/>
    <n v="125"/>
    <s v=""/>
    <s v=""/>
    <n v="125"/>
    <s v="Je ne sais pas, je ne souhaite pas répondre"/>
    <s v="Oui"/>
    <n v="75"/>
    <s v=""/>
    <s v=""/>
    <s v=""/>
    <n v="75"/>
    <s v="Je ne sais pas, je ne souhaite pas répondre"/>
    <s v="Oui"/>
    <s v=""/>
    <n v="5"/>
    <s v=""/>
    <s v=""/>
    <s v=""/>
    <s v=""/>
    <s v=""/>
    <s v=""/>
    <s v="Je ne sais pas, je ne souhaite pas répondre"/>
    <s v="NA"/>
    <n v="5"/>
    <s v="Oui"/>
    <s v="Changement du taux de change de la Gourde Problèmes liés au transport ou au carburant Article trop cher Pas assez d'argent"/>
    <n v="1"/>
    <n v="1"/>
    <n v="0"/>
    <n v="1"/>
    <n v="1"/>
    <n v="0"/>
    <n v="0"/>
    <n v="0"/>
    <n v="0"/>
    <n v="0"/>
    <n v="0"/>
    <n v="0"/>
    <n v="0"/>
    <s v=""/>
    <s v="Savon lessive Papier toilette Serviettes hygiéniques Chlore en grain (nettoyage) Savon pour se laver"/>
    <n v="1"/>
    <n v="0"/>
    <n v="0"/>
    <n v="1"/>
    <n v="1"/>
    <n v="0"/>
    <n v="1"/>
    <n v="1"/>
    <n v="0"/>
    <s v="Non"/>
    <s v="Non"/>
    <s v="Oui"/>
    <s v="Nippes"/>
    <s v="Meme"/>
    <s v="Fonds des Nègres"/>
    <s v="Différent"/>
    <s v=""/>
    <s v=""/>
    <s v=""/>
    <s v=""/>
    <s v=""/>
    <s v=""/>
    <s v=""/>
    <s v=""/>
    <s v=""/>
    <s v=""/>
    <s v=""/>
    <s v=""/>
    <s v=""/>
    <s v=""/>
    <s v=""/>
    <s v=""/>
    <s v=""/>
    <s v=""/>
    <s v=""/>
    <s v=""/>
    <s v=""/>
    <s v=""/>
    <s v=""/>
    <s v=""/>
    <s v=""/>
    <s v=""/>
    <s v=""/>
    <s v=""/>
    <s v=""/>
    <s v=""/>
    <s v=""/>
    <s v=""/>
    <s v=""/>
    <s v=""/>
    <s v=""/>
    <n v="50"/>
    <s v="Oui"/>
    <x v="1"/>
    <s v=""/>
    <s v=""/>
    <s v=""/>
    <s v=""/>
    <s v=""/>
    <s v=""/>
    <s v=""/>
    <s v=""/>
    <s v="Diminution du nombre de clients Augmentation des prix Difficultés pour se réapprovisionner en marchandises Risques d'être exposé à la violence"/>
    <n v="0"/>
    <n v="1"/>
    <n v="1"/>
    <n v="1"/>
    <n v="1"/>
    <n v="0"/>
    <n v="0"/>
    <n v="0"/>
    <s v=""/>
    <x v="2"/>
    <s v=""/>
    <s v="Nourriture Produits d'hygiène et assainissement Charbon de bois"/>
    <n v="1"/>
    <n v="1"/>
    <n v="0"/>
    <n v="0"/>
    <n v="0"/>
    <n v="1"/>
    <n v="0"/>
    <s v=""/>
    <s v=""/>
    <s v=""/>
    <s v=""/>
    <s v=""/>
    <s v=""/>
    <s v=""/>
    <s v=""/>
    <s v=""/>
    <s v=""/>
    <s v=""/>
    <s v=""/>
    <s v=""/>
    <s v=""/>
    <s v=""/>
    <s v=""/>
    <s v=""/>
    <s v=""/>
    <s v=""/>
    <s v=""/>
    <s v=""/>
    <s v=""/>
    <s v=""/>
    <s v=""/>
    <s v=""/>
    <s v=""/>
    <s v=""/>
    <s v=""/>
    <s v=""/>
    <s v=""/>
    <s v=""/>
    <s v=""/>
    <s v=""/>
    <s v=""/>
    <s v=""/>
    <s v=""/>
    <s v=""/>
    <s v=""/>
    <s v=""/>
    <x v="2"/>
    <s v=""/>
    <s v=""/>
    <s v=""/>
    <s v=""/>
    <s v=""/>
    <s v=""/>
    <s v=""/>
    <s v=""/>
    <s v=""/>
    <s v=""/>
    <s v=""/>
    <s v=""/>
    <s v=""/>
  </r>
  <r>
    <x v="2"/>
    <s v="Miragoâne"/>
    <s v="Miragoâne"/>
    <s v="Saint Michel"/>
    <s v="Marché de St Michel"/>
    <s v="Milieu urbain"/>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boutique ou kiosque privé"/>
    <s v=""/>
    <s v="boutique"/>
    <s v="boutik / kiòs priwe"/>
    <s v="boutique ou kiosque privé"/>
    <s v="L'eau est de meilleure qualité"/>
    <s v=""/>
    <s v="Entre 30 min et 1h au total"/>
    <s v="gros bidon de 5 gallons (18,9 L)"/>
    <s v="5gal"/>
    <s v="bidon ki vo 5 galon (18,9L)"/>
    <s v=""/>
    <s v=""/>
    <s v=""/>
    <s v=""/>
    <s v=""/>
    <n v="50"/>
    <n v="10"/>
    <s v=""/>
    <s v="NA"/>
    <n v="10"/>
    <s v="Oui"/>
    <s v=""/>
    <s v="Oui"/>
    <s v="Problèmes de transport Autre (précisez)"/>
    <n v="0"/>
    <n v="1"/>
    <n v="0"/>
    <n v="0"/>
    <n v="0"/>
    <n v="0"/>
    <n v="0"/>
    <n v="0"/>
    <n v="0"/>
    <n v="1"/>
    <n v="0"/>
    <s v="Pas d'essence"/>
    <x v="1"/>
    <s v="L'augmentation des affrontements dans le bas de Port-au-Prince La mort du président et les troubles politiques qui ont suivi Autre"/>
    <n v="1"/>
    <n v="1"/>
    <n v="1"/>
    <s v="Il n'y a pas de gaz"/>
    <s v="Les moyens de transport sont limités Autre"/>
    <n v="0"/>
    <n v="0"/>
    <n v="1"/>
    <n v="0"/>
    <n v="1"/>
    <n v="0"/>
    <s v="Il n'y a pas d'essence, rien ne fonctionne"/>
  </r>
  <r>
    <x v="2"/>
    <s v="Miragoâne"/>
    <s v="Miragoâne"/>
    <s v="Saint Michel"/>
    <s v="Marché de St Michel"/>
    <s v="Milieu urbain"/>
    <s v="Enquête auprès d'un marchand"/>
    <s v="Femme"/>
    <s v=""/>
    <s v=""/>
    <s v="Détaillant avec boutique"/>
    <s v=""/>
    <s v="Nourriture Produits d'hygiène et assainissement Charbon de bois"/>
    <n v="1"/>
    <n v="1"/>
    <n v="0"/>
    <n v="0"/>
    <n v="0"/>
    <n v="1"/>
    <n v="0"/>
    <s v="nourriture"/>
    <s v="Nourriture "/>
    <s v="En espèces (Gourde) A crédit partiel"/>
    <n v="1"/>
    <n v="0"/>
    <n v="0"/>
    <n v="0"/>
    <n v="1"/>
    <n v="0"/>
    <n v="0"/>
    <n v="0"/>
    <n v="0"/>
    <n v="0"/>
    <s v=""/>
    <s v="Je ne sais pas / Je ne souhaite pas répondre"/>
    <s v="Entre 21 et 60"/>
    <s v="Farine de blé blanche Riz Maïs (moulu) Sucre Haricot noir Huile végétale"/>
    <n v="1"/>
    <n v="1"/>
    <n v="1"/>
    <n v="1"/>
    <n v="1"/>
    <n v="0"/>
    <n v="1"/>
    <n v="0"/>
    <s v="Oui je connais le prix de mes produits en grosse marmite"/>
    <n v="120"/>
    <s v="Je ne sais pas, je ne souhaite pas répondre"/>
    <n v="320"/>
    <n v="123.07692307692299"/>
    <s v="Oui"/>
    <n v="240"/>
    <n v="104.347826086956"/>
    <s v="Oui"/>
    <n v="270"/>
    <n v="93.103448275861993"/>
    <s v="Je ne sais pas, je ne souhaite pas répondre"/>
    <n v="600"/>
    <n v="250"/>
    <s v="Non"/>
    <s v=""/>
    <s v=""/>
    <s v=""/>
    <s v="Remplissage à partir de drum"/>
    <s v="Non"/>
    <s v=""/>
    <s v=""/>
    <s v="Mililitre"/>
    <s v="mililitre"/>
    <s v="Mililitre"/>
    <n v="571"/>
    <n v="130"/>
    <n v="861.73380035026196"/>
    <n v="861.73380035026196"/>
    <s v="Je ne sais pas, je ne souhaite pas répondre"/>
    <s v="Oui"/>
    <s v="Changement du taux de change de la Gourde Problèmes liés au transport ou au carburant Pas assez d'argent Article trop cher Pas encore eu le temps de réapprovisinner"/>
    <n v="1"/>
    <n v="1"/>
    <n v="0"/>
    <n v="0"/>
    <n v="1"/>
    <n v="1"/>
    <n v="1"/>
    <n v="0"/>
    <n v="0"/>
    <n v="0"/>
    <n v="0"/>
    <n v="0"/>
    <n v="0"/>
    <n v="0"/>
    <s v=""/>
    <s v="Sucre"/>
    <n v="0"/>
    <n v="0"/>
    <n v="0"/>
    <n v="1"/>
    <n v="0"/>
    <n v="0"/>
    <n v="0"/>
    <n v="0"/>
    <s v="Non"/>
    <s v="Non"/>
    <s v="Oui"/>
    <s v="Nippes"/>
    <s v="Meme"/>
    <s v="Fonds des Nègres"/>
    <s v="Différent"/>
    <s v="Savon lessive Brosse à dent Dentifrice Papier toilette Serviettes hygiéniques Chlore en grain (nettoyage) Savon pour se laver"/>
    <n v="1"/>
    <n v="1"/>
    <n v="1"/>
    <n v="1"/>
    <n v="1"/>
    <n v="0"/>
    <n v="1"/>
    <n v="1"/>
    <n v="0"/>
    <s v="Oui"/>
    <n v="30"/>
    <n v="30"/>
    <s v=""/>
    <s v=""/>
    <s v=""/>
    <n v="30"/>
    <s v="Je ne sais pas, je ne souhaite pas répondre"/>
    <n v="15"/>
    <s v="Je ne sais pas, je ne souhaite pas répondre"/>
    <n v="75"/>
    <s v="Je ne sais pas, je ne souhaite pas répondre"/>
    <s v=""/>
    <s v=""/>
    <s v=""/>
    <s v=""/>
    <s v=""/>
    <s v=""/>
    <s v=""/>
    <s v=""/>
    <s v=""/>
    <s v=""/>
    <s v=""/>
    <s v="Oui"/>
    <n v="25"/>
    <s v=""/>
    <s v=""/>
    <n v="25"/>
    <s v="Je ne sais pas, je ne souhaite pas répondre"/>
    <s v="Oui"/>
    <n v="125"/>
    <s v=""/>
    <s v=""/>
    <n v="125"/>
    <s v="Je ne sais pas, je ne souhaite pas répondre"/>
    <s v="Oui"/>
    <n v="75"/>
    <s v=""/>
    <s v=""/>
    <s v=""/>
    <n v="75"/>
    <s v="Je ne sais pas, je ne souhaite pas répondre"/>
    <s v="Oui"/>
    <s v=""/>
    <n v="5"/>
    <s v=""/>
    <s v=""/>
    <s v=""/>
    <s v=""/>
    <s v=""/>
    <s v=""/>
    <s v="Je ne sais pas, je ne souhaite pas répondre"/>
    <s v="NA"/>
    <n v="5"/>
    <s v="Oui"/>
    <s v="Changement du taux de change de la Gourde Article trop cher Problèmes liés au transport ou au carburant Pas assez d'argent"/>
    <n v="1"/>
    <n v="1"/>
    <n v="0"/>
    <n v="1"/>
    <n v="1"/>
    <n v="0"/>
    <n v="0"/>
    <n v="0"/>
    <n v="0"/>
    <n v="0"/>
    <n v="0"/>
    <n v="0"/>
    <n v="0"/>
    <s v=""/>
    <s v="Chlore en grain (nettoyage) Papier toilette Serviettes hygiéniques"/>
    <n v="0"/>
    <n v="0"/>
    <n v="0"/>
    <n v="1"/>
    <n v="1"/>
    <n v="0"/>
    <n v="1"/>
    <n v="0"/>
    <n v="0"/>
    <s v="Non"/>
    <s v="Non"/>
    <s v="Oui"/>
    <s v="Nippes"/>
    <s v="Meme"/>
    <s v="Fonds des Nègres"/>
    <s v="Différent"/>
    <s v=""/>
    <s v=""/>
    <s v=""/>
    <s v=""/>
    <s v=""/>
    <s v=""/>
    <s v=""/>
    <s v=""/>
    <s v=""/>
    <s v=""/>
    <s v=""/>
    <s v=""/>
    <s v=""/>
    <s v=""/>
    <s v=""/>
    <s v=""/>
    <s v=""/>
    <s v=""/>
    <s v=""/>
    <s v=""/>
    <s v=""/>
    <s v=""/>
    <s v=""/>
    <s v=""/>
    <s v=""/>
    <s v=""/>
    <s v=""/>
    <s v=""/>
    <s v=""/>
    <s v=""/>
    <s v=""/>
    <s v=""/>
    <s v=""/>
    <s v=""/>
    <s v=""/>
    <n v="50"/>
    <s v="Oui"/>
    <x v="2"/>
    <s v="Autre"/>
    <n v="0"/>
    <n v="0"/>
    <n v="0"/>
    <n v="0"/>
    <n v="0"/>
    <n v="1"/>
    <s v="Rarete de gaz et les fournisseurs ne peuvent pas se deplacer"/>
    <s v="Augmentation des prix Difficultés pour se réapprovisionner en marchandises Diminution du nombre de clients"/>
    <n v="0"/>
    <n v="1"/>
    <n v="1"/>
    <n v="1"/>
    <n v="0"/>
    <n v="0"/>
    <n v="0"/>
    <n v="0"/>
    <s v=""/>
    <x v="2"/>
    <s v=""/>
    <s v="Nourriture Produits d'hygiène et assainissement Charbon de bois"/>
    <n v="1"/>
    <n v="1"/>
    <n v="0"/>
    <n v="0"/>
    <n v="0"/>
    <n v="1"/>
    <n v="0"/>
    <s v=""/>
    <s v=""/>
    <s v=""/>
    <s v=""/>
    <s v=""/>
    <s v=""/>
    <s v=""/>
    <s v=""/>
    <s v=""/>
    <s v=""/>
    <s v=""/>
    <s v=""/>
    <s v=""/>
    <s v=""/>
    <s v=""/>
    <s v=""/>
    <s v=""/>
    <s v=""/>
    <s v=""/>
    <s v=""/>
    <s v=""/>
    <s v=""/>
    <s v=""/>
    <s v=""/>
    <s v=""/>
    <s v=""/>
    <s v=""/>
    <s v=""/>
    <s v=""/>
    <s v=""/>
    <s v=""/>
    <s v=""/>
    <s v=""/>
    <s v=""/>
    <s v=""/>
    <s v=""/>
    <s v=""/>
    <s v=""/>
    <s v=""/>
    <x v="2"/>
    <s v=""/>
    <s v=""/>
    <s v=""/>
    <s v=""/>
    <s v=""/>
    <s v=""/>
    <s v=""/>
    <s v=""/>
    <s v=""/>
    <s v=""/>
    <s v=""/>
    <s v=""/>
    <s v=""/>
  </r>
  <r>
    <x v="2"/>
    <s v="Miragoâne"/>
    <s v="Miragoâne"/>
    <s v="Saint Michel"/>
    <s v="Marché de St Michel"/>
    <s v="Milieu urbain"/>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boutique ou kiosque privé"/>
    <s v=""/>
    <s v="boutique"/>
    <s v="boutik / kiòs priwe"/>
    <s v="boutique ou kiosque privé"/>
    <s v="L'eau est de meilleure qualité"/>
    <s v=""/>
    <s v="Entre 15 min et 30 min au total"/>
    <s v="gros bidon de 5 gallons (18,9 L)"/>
    <s v="5gal"/>
    <s v="bidon ki vo 5 galon (18,9L)"/>
    <s v=""/>
    <s v=""/>
    <s v=""/>
    <s v=""/>
    <s v=""/>
    <n v="50"/>
    <n v="10"/>
    <s v=""/>
    <s v="NA"/>
    <n v="10"/>
    <s v="Oui"/>
    <s v=""/>
    <s v="Je ne sais pas, je ne souhaite pas répondre"/>
    <s v=""/>
    <s v=""/>
    <s v=""/>
    <s v=""/>
    <s v=""/>
    <s v=""/>
    <s v=""/>
    <s v=""/>
    <s v=""/>
    <s v=""/>
    <s v=""/>
    <s v=""/>
    <s v=""/>
    <x v="0"/>
    <s v=""/>
    <s v=""/>
    <s v=""/>
    <s v=""/>
    <s v=""/>
    <s v=""/>
    <s v=""/>
    <s v=""/>
    <s v=""/>
    <s v=""/>
    <s v=""/>
    <s v=""/>
    <s v=""/>
  </r>
  <r>
    <x v="2"/>
    <s v="Miragoâne"/>
    <s v="Miragoâne"/>
    <s v="Saint Michel"/>
    <s v="Marché de St Michel"/>
    <s v="Milieu urbain"/>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boutique ou kiosque privé"/>
    <s v=""/>
    <s v="boutique"/>
    <s v="boutik / kiòs priwe"/>
    <s v="boutique ou kiosque privé"/>
    <s v="L'eau est de meilleure qualité"/>
    <s v=""/>
    <s v="Entre 15 min et 30 min au total"/>
    <s v="gros bidon de 5 gallons (18,9 L)"/>
    <s v="5gal"/>
    <s v="bidon ki vo 5 galon (18,9L)"/>
    <s v=""/>
    <s v=""/>
    <s v=""/>
    <s v=""/>
    <s v=""/>
    <n v="50"/>
    <n v="10"/>
    <s v=""/>
    <s v="NA"/>
    <n v="10"/>
    <s v="Oui"/>
    <s v=""/>
    <s v="Oui"/>
    <s v="Problèmes de transport A cause de la sècheresses Autre (précisez)"/>
    <n v="0"/>
    <n v="1"/>
    <n v="0"/>
    <n v="1"/>
    <n v="0"/>
    <n v="0"/>
    <n v="0"/>
    <n v="0"/>
    <n v="0"/>
    <n v="1"/>
    <n v="0"/>
    <s v="Il n'y a pas de gaz pour pouvoir transporter de l'eau (voiture)"/>
    <x v="0"/>
    <s v=""/>
    <s v=""/>
    <s v=""/>
    <s v=""/>
    <s v=""/>
    <s v=""/>
    <s v=""/>
    <s v=""/>
    <s v=""/>
    <s v=""/>
    <s v=""/>
    <s v=""/>
    <s v=""/>
  </r>
  <r>
    <x v="2"/>
    <s v="Miragoâne"/>
    <s v="Miragoâne"/>
    <s v="Saint Michel"/>
    <s v="Marché de St Michel"/>
    <s v="Milieu urbain"/>
    <s v="Enquête auprès d'un marchand"/>
    <s v="Homme"/>
    <s v=""/>
    <s v=""/>
    <s v="Détaillant avec boutique"/>
    <s v=""/>
    <s v="Nourriture Produits d'hygiène et assainissement"/>
    <n v="1"/>
    <n v="1"/>
    <n v="0"/>
    <n v="0"/>
    <n v="0"/>
    <n v="0"/>
    <n v="0"/>
    <s v="nourriture"/>
    <s v="Nourriture "/>
    <s v="En espèces (Gourde) A crédit partiel"/>
    <n v="1"/>
    <n v="0"/>
    <n v="0"/>
    <n v="0"/>
    <n v="1"/>
    <n v="0"/>
    <n v="0"/>
    <n v="0"/>
    <n v="0"/>
    <n v="0"/>
    <s v=""/>
    <s v="Je ne sais pas / Je ne souhaite pas répondre"/>
    <s v="Entre 21 et 60"/>
    <s v="Sucre Huile végétale"/>
    <n v="0"/>
    <n v="0"/>
    <n v="0"/>
    <n v="1"/>
    <n v="0"/>
    <n v="0"/>
    <n v="1"/>
    <n v="0"/>
    <s v="Oui je connais le prix de mes produits en grosse marmite"/>
    <s v=""/>
    <s v=""/>
    <s v=""/>
    <s v=""/>
    <s v=""/>
    <s v=""/>
    <s v=""/>
    <s v=""/>
    <n v="280"/>
    <n v="96.551724137931004"/>
    <s v="Je ne sais pas, je ne souhaite pas répondre"/>
    <s v=""/>
    <s v=""/>
    <s v=""/>
    <s v=""/>
    <s v=""/>
    <s v=""/>
    <s v="Bidon/Bouteille fermée."/>
    <s v="Oui"/>
    <n v="750"/>
    <s v=""/>
    <s v=""/>
    <s v=""/>
    <s v=""/>
    <s v=""/>
    <s v=""/>
    <s v="NA"/>
    <n v="750"/>
    <s v="Je ne sais pas, je ne souhaite pas répondre"/>
    <s v="Non"/>
    <s v=""/>
    <s v=""/>
    <s v=""/>
    <s v=""/>
    <s v=""/>
    <s v=""/>
    <s v=""/>
    <s v=""/>
    <s v=""/>
    <s v=""/>
    <s v=""/>
    <s v=""/>
    <s v=""/>
    <s v=""/>
    <s v=""/>
    <s v=""/>
    <s v=""/>
    <s v=""/>
    <s v=""/>
    <s v=""/>
    <s v=""/>
    <s v=""/>
    <s v=""/>
    <s v=""/>
    <s v=""/>
    <s v="Oui"/>
    <s v="Non"/>
    <s v="Oui"/>
    <s v="Nippes"/>
    <s v="Meme"/>
    <s v="Fonds des Nègres"/>
    <s v="Différent"/>
    <s v="Savon lessive Brosse à dent Dentifrice Papier toilette Serviettes hygiéniques Chlore en grain (nettoyage) Savon pour se laver"/>
    <n v="1"/>
    <n v="1"/>
    <n v="1"/>
    <n v="1"/>
    <n v="1"/>
    <n v="0"/>
    <n v="1"/>
    <n v="1"/>
    <n v="0"/>
    <s v="Oui"/>
    <n v="30"/>
    <n v="30"/>
    <s v=""/>
    <s v=""/>
    <s v=""/>
    <n v="30"/>
    <s v="Je ne sais pas, je ne souhaite pas répondre"/>
    <n v="15"/>
    <s v="Je ne sais pas, je ne souhaite pas répondre"/>
    <n v="75"/>
    <s v="Je ne sais pas, je ne souhaite pas répondre"/>
    <s v=""/>
    <s v=""/>
    <s v=""/>
    <s v=""/>
    <s v=""/>
    <s v=""/>
    <s v=""/>
    <s v=""/>
    <s v=""/>
    <s v=""/>
    <s v=""/>
    <s v="Oui"/>
    <n v="25"/>
    <s v=""/>
    <s v=""/>
    <n v="25"/>
    <s v="Je ne sais pas, je ne souhaite pas répondre"/>
    <s v="Oui"/>
    <n v="125"/>
    <s v=""/>
    <s v=""/>
    <n v="125"/>
    <s v="Je ne sais pas, je ne souhaite pas répondre"/>
    <s v="Oui"/>
    <n v="75"/>
    <s v=""/>
    <s v=""/>
    <s v=""/>
    <n v="75"/>
    <s v="Je ne sais pas, je ne souhaite pas répondre"/>
    <s v="Oui"/>
    <s v=""/>
    <n v="5"/>
    <s v=""/>
    <s v=""/>
    <s v=""/>
    <s v=""/>
    <s v=""/>
    <s v=""/>
    <s v="Je ne sais pas, je ne souhaite pas répondre"/>
    <s v="NA"/>
    <n v="5"/>
    <s v="Non"/>
    <s v=""/>
    <s v=""/>
    <s v=""/>
    <s v=""/>
    <s v=""/>
    <s v=""/>
    <s v=""/>
    <s v=""/>
    <s v=""/>
    <s v=""/>
    <s v=""/>
    <s v=""/>
    <s v=""/>
    <s v=""/>
    <s v=""/>
    <s v=""/>
    <s v=""/>
    <s v=""/>
    <s v=""/>
    <s v=""/>
    <s v=""/>
    <s v=""/>
    <s v=""/>
    <s v=""/>
    <s v=""/>
    <s v="Je ne sais pas, je ne souhaite pas répondre"/>
    <s v="Je ne sais pas, je ne souhaite pas répondre"/>
    <s v="Oui"/>
    <s v="Nippes"/>
    <s v="Meme"/>
    <s v="Fonds des Nègres"/>
    <s v="Différent"/>
    <s v=""/>
    <s v=""/>
    <s v=""/>
    <s v=""/>
    <s v=""/>
    <s v=""/>
    <s v=""/>
    <s v=""/>
    <s v=""/>
    <s v=""/>
    <s v=""/>
    <s v=""/>
    <s v=""/>
    <s v=""/>
    <s v=""/>
    <s v=""/>
    <s v=""/>
    <s v=""/>
    <s v=""/>
    <s v=""/>
    <s v=""/>
    <s v=""/>
    <s v=""/>
    <s v=""/>
    <s v=""/>
    <s v=""/>
    <s v=""/>
    <s v=""/>
    <s v=""/>
    <s v=""/>
    <s v=""/>
    <s v=""/>
    <s v=""/>
    <s v=""/>
    <s v=""/>
    <s v=""/>
    <s v=""/>
    <x v="1"/>
    <s v=""/>
    <s v=""/>
    <s v=""/>
    <s v=""/>
    <s v=""/>
    <s v=""/>
    <s v=""/>
    <s v=""/>
    <s v="Risques de vols ou pillages Augmentation des prix Diminution du nombre de clients Difficultés pour se réapprovisionner en marchandises"/>
    <n v="1"/>
    <n v="1"/>
    <n v="1"/>
    <n v="1"/>
    <n v="0"/>
    <n v="0"/>
    <n v="0"/>
    <n v="0"/>
    <s v=""/>
    <x v="3"/>
    <s v=""/>
    <s v=""/>
    <s v=""/>
    <s v=""/>
    <s v=""/>
    <s v=""/>
    <s v=""/>
    <s v=""/>
    <s v=""/>
    <s v=""/>
    <s v=""/>
    <s v=""/>
    <s v=""/>
    <s v=""/>
    <s v=""/>
    <s v=""/>
    <s v=""/>
    <s v=""/>
    <s v=""/>
    <s v=""/>
    <s v=""/>
    <s v=""/>
    <s v=""/>
    <s v=""/>
    <s v=""/>
    <s v=""/>
    <s v=""/>
    <s v=""/>
    <s v=""/>
    <s v=""/>
    <s v=""/>
    <s v=""/>
    <s v=""/>
    <s v=""/>
    <s v=""/>
    <s v=""/>
    <s v=""/>
    <s v=""/>
    <s v=""/>
    <s v=""/>
    <s v=""/>
    <s v=""/>
    <s v=""/>
    <s v=""/>
    <s v=""/>
    <s v=""/>
    <s v=""/>
    <s v=""/>
    <x v="2"/>
    <s v=""/>
    <s v=""/>
    <s v=""/>
    <s v=""/>
    <s v=""/>
    <s v=""/>
    <s v=""/>
    <s v=""/>
    <s v=""/>
    <s v=""/>
    <s v=""/>
    <s v=""/>
    <s v=""/>
  </r>
  <r>
    <x v="2"/>
    <s v="Miragoâne"/>
    <s v="Miragoâne"/>
    <s v="Saint Michel"/>
    <s v="Marché de St Michel"/>
    <s v="Milieu urbain"/>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boutique ou kiosque privé"/>
    <s v=""/>
    <s v="boutique"/>
    <s v="boutik / kiòs priwe"/>
    <s v="boutique ou kiosque privé"/>
    <s v="L'eau est de meilleure qualité"/>
    <s v=""/>
    <s v="Entre 15 min et 30 min au total"/>
    <s v="gros bidon de 5 gallons (18,9 L)"/>
    <s v="5gal"/>
    <s v="bidon ki vo 5 galon (18,9L)"/>
    <s v=""/>
    <s v=""/>
    <s v=""/>
    <s v=""/>
    <s v=""/>
    <n v="50"/>
    <n v="10"/>
    <s v=""/>
    <s v="NA"/>
    <n v="10"/>
    <s v="Oui"/>
    <s v=""/>
    <s v="Je ne sais pas, je ne souhaite pas répondre"/>
    <s v=""/>
    <s v=""/>
    <s v=""/>
    <s v=""/>
    <s v=""/>
    <s v=""/>
    <s v=""/>
    <s v=""/>
    <s v=""/>
    <s v=""/>
    <s v=""/>
    <s v=""/>
    <s v=""/>
    <x v="1"/>
    <s v="Autre"/>
    <n v="0"/>
    <n v="0"/>
    <n v="1"/>
    <s v="Il n'y a pas de gaz et les produits sont trop chers"/>
    <s v="Les moyens de transport sont limités"/>
    <n v="0"/>
    <n v="0"/>
    <n v="1"/>
    <n v="0"/>
    <n v="0"/>
    <n v="0"/>
    <s v=""/>
  </r>
  <r>
    <x v="2"/>
    <s v="Miragoâne"/>
    <s v="Miragoâne"/>
    <s v="Saint Michel"/>
    <s v="Marché de St Michel"/>
    <s v="Milieu urbain"/>
    <s v="Enquête auprès d'un marchand"/>
    <s v="Femme"/>
    <s v=""/>
    <s v=""/>
    <s v="Détaillant avec boutique"/>
    <s v=""/>
    <s v="Produits d'hygiène et assainissement Couverture Ustensiles de cuisine (casseroles, cuillères, etc.) Ustensiles de nettoyage ou de stockage de l'eau (bokit, bassine, éponge)"/>
    <n v="0"/>
    <n v="1"/>
    <n v="1"/>
    <n v="1"/>
    <n v="1"/>
    <n v="0"/>
    <n v="0"/>
    <s v="wash"/>
    <s v="Produits d'hygiène et assainissement"/>
    <s v="En espèces (Gourde) A crédit partiel"/>
    <n v="1"/>
    <n v="0"/>
    <n v="0"/>
    <n v="0"/>
    <n v="1"/>
    <n v="0"/>
    <n v="0"/>
    <n v="0"/>
    <n v="0"/>
    <n v="0"/>
    <s v=""/>
    <s v="Je ne sais pas / Je ne souhaite pas répondre"/>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Papier toilette Serviettes hygiéniques Savon pour se laver"/>
    <n v="0"/>
    <n v="1"/>
    <n v="1"/>
    <n v="1"/>
    <n v="1"/>
    <n v="0"/>
    <n v="0"/>
    <n v="1"/>
    <n v="0"/>
    <s v=""/>
    <s v=""/>
    <s v=""/>
    <s v=""/>
    <s v=""/>
    <s v=""/>
    <s v=""/>
    <s v=""/>
    <n v="25"/>
    <s v="Oui"/>
    <n v="50"/>
    <s v="Oui"/>
    <s v=""/>
    <s v=""/>
    <s v=""/>
    <s v=""/>
    <s v=""/>
    <s v=""/>
    <s v=""/>
    <s v=""/>
    <s v=""/>
    <s v=""/>
    <s v=""/>
    <s v="Oui"/>
    <n v="50"/>
    <s v=""/>
    <s v=""/>
    <n v="50"/>
    <s v="Oui"/>
    <s v="Oui"/>
    <n v="150"/>
    <s v=""/>
    <s v=""/>
    <n v="150"/>
    <s v="Oui"/>
    <s v="Oui"/>
    <n v="75"/>
    <s v=""/>
    <s v=""/>
    <s v=""/>
    <n v="75"/>
    <s v="Oui"/>
    <s v=""/>
    <s v=""/>
    <s v=""/>
    <s v=""/>
    <s v=""/>
    <s v=""/>
    <s v=""/>
    <s v=""/>
    <s v=""/>
    <s v=""/>
    <s v=""/>
    <s v=""/>
    <s v="Oui"/>
    <s v="Changement du taux de change de la Gourde Article trop cher Pas assez d'argent Problèmes liés au transport ou au carburant"/>
    <n v="1"/>
    <n v="1"/>
    <n v="0"/>
    <n v="1"/>
    <n v="1"/>
    <n v="0"/>
    <n v="0"/>
    <n v="0"/>
    <n v="0"/>
    <n v="0"/>
    <n v="0"/>
    <n v="0"/>
    <n v="0"/>
    <s v=""/>
    <s v="Dentifrice Savon pour se laver"/>
    <n v="0"/>
    <n v="0"/>
    <n v="1"/>
    <n v="0"/>
    <n v="0"/>
    <n v="0"/>
    <n v="0"/>
    <n v="1"/>
    <n v="0"/>
    <s v="Non"/>
    <s v="Non"/>
    <s v="Oui"/>
    <s v="Nippes"/>
    <s v="Meme"/>
    <s v="Fonds des Nègres"/>
    <s v="Différent"/>
    <s v="Oui"/>
    <n v="500"/>
    <s v=""/>
    <s v=""/>
    <s v=""/>
    <s v=""/>
    <s v=""/>
    <s v="Poêle (grande)"/>
    <n v="0"/>
    <n v="1"/>
    <n v="0"/>
    <n v="0"/>
    <n v="0"/>
    <n v="0"/>
    <n v="0"/>
    <n v="0"/>
    <s v=""/>
    <s v=""/>
    <s v=""/>
    <n v="500"/>
    <s v=""/>
    <s v=""/>
    <s v=""/>
    <s v=""/>
    <s v=""/>
    <s v="Je ne sais pas, je ne souhaite pas répondre"/>
    <s v=""/>
    <s v="Grande bassine de nettoyage ou pour cuisiner"/>
    <n v="0"/>
    <n v="1"/>
    <n v="0"/>
    <s v=""/>
    <n v="400"/>
    <s v=""/>
    <s v="Oui"/>
    <s v=""/>
    <s v=""/>
    <x v="2"/>
    <s v="Autre"/>
    <n v="0"/>
    <n v="0"/>
    <n v="0"/>
    <n v="0"/>
    <n v="0"/>
    <n v="1"/>
    <s v="Rarete de gaz"/>
    <s v="Risques de vols ou pillages Diminution du nombre de clients Augmentation des prix Difficultés pour se réapprovisionner en marchandises"/>
    <n v="1"/>
    <n v="1"/>
    <n v="1"/>
    <n v="1"/>
    <n v="0"/>
    <n v="0"/>
    <n v="0"/>
    <n v="0"/>
    <s v=""/>
    <x v="3"/>
    <s v=""/>
    <s v=""/>
    <s v=""/>
    <s v=""/>
    <s v=""/>
    <s v=""/>
    <s v=""/>
    <s v=""/>
    <s v=""/>
    <s v=""/>
    <s v=""/>
    <s v=""/>
    <s v=""/>
    <s v=""/>
    <s v=""/>
    <s v=""/>
    <s v=""/>
    <s v=""/>
    <s v=""/>
    <s v=""/>
    <s v=""/>
    <s v=""/>
    <s v=""/>
    <s v=""/>
    <s v=""/>
    <s v=""/>
    <s v=""/>
    <s v=""/>
    <s v=""/>
    <s v=""/>
    <s v=""/>
    <s v=""/>
    <s v=""/>
    <s v=""/>
    <s v=""/>
    <s v=""/>
    <s v=""/>
    <s v=""/>
    <s v=""/>
    <s v=""/>
    <s v=""/>
    <s v=""/>
    <s v=""/>
    <s v=""/>
    <s v=""/>
    <s v=""/>
    <s v=""/>
    <s v=""/>
    <x v="2"/>
    <s v=""/>
    <s v=""/>
    <s v=""/>
    <s v=""/>
    <s v=""/>
    <s v=""/>
    <s v=""/>
    <s v=""/>
    <s v=""/>
    <s v=""/>
    <s v=""/>
    <s v=""/>
    <s v=""/>
  </r>
  <r>
    <x v="2"/>
    <s v="Miragoâne"/>
    <s v="Miragoâne"/>
    <s v="Saint Michel"/>
    <s v="Marché de St Michel"/>
    <s v="Milieu urbain"/>
    <s v="Enquête auprès d'un marchand"/>
    <s v="Femme"/>
    <s v=""/>
    <s v=""/>
    <s v="Détaillant sur une table"/>
    <s v=""/>
    <s v="Ustensiles de cuisine (casseroles, cuillères, etc.) Ustensiles de nettoyage ou de stockage de l'eau (bokit, bassine, éponge) Charbon de bois"/>
    <n v="0"/>
    <n v="0"/>
    <n v="0"/>
    <n v="1"/>
    <n v="1"/>
    <n v="1"/>
    <n v="0"/>
    <s v="cuisine"/>
    <s v="Ustensiles de cuisine (casseroles, cuillères, etc.)"/>
    <s v="En espèces (Gourde) A crédit partiel"/>
    <n v="1"/>
    <n v="0"/>
    <n v="0"/>
    <n v="0"/>
    <n v="1"/>
    <n v="0"/>
    <n v="0"/>
    <n v="0"/>
    <n v="0"/>
    <n v="0"/>
    <s v=""/>
    <s v="Je ne sais pas / Je ne souhaite pas répondre"/>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oêle (grande) Verre / Godet Assiette Cuillère pour manger Couteau de cuisine Cuillère de service"/>
    <n v="0"/>
    <n v="1"/>
    <n v="1"/>
    <n v="1"/>
    <n v="1"/>
    <n v="1"/>
    <n v="1"/>
    <n v="0"/>
    <s v=""/>
    <s v=""/>
    <s v=""/>
    <n v="350"/>
    <n v="200"/>
    <n v="100"/>
    <n v="25"/>
    <n v="75"/>
    <n v="78"/>
    <s v="Oui"/>
    <s v=""/>
    <s v="Grand bokit fermé ou avec couvercle pour stocker l'eau (environ 5 gallons) Grande bassine de nettoyage ou pour cuisiner"/>
    <n v="1"/>
    <n v="1"/>
    <n v="0"/>
    <n v="150"/>
    <n v="250"/>
    <s v=""/>
    <s v="Oui"/>
    <n v="50"/>
    <s v="Oui"/>
    <x v="2"/>
    <s v="Autre"/>
    <n v="0"/>
    <n v="0"/>
    <n v="0"/>
    <n v="0"/>
    <n v="0"/>
    <n v="1"/>
    <s v="Rarete de gaz"/>
    <s v="Augmentation des prix Difficultés pour se réapprovisionner en marchandises"/>
    <n v="0"/>
    <n v="0"/>
    <n v="1"/>
    <n v="1"/>
    <n v="0"/>
    <n v="0"/>
    <n v="0"/>
    <n v="0"/>
    <s v=""/>
    <x v="2"/>
    <s v=""/>
    <s v="Ustensiles de cuisine (casseroles, cuillères, etc.) Ustensiles de nettoyage ou de stockage de l'eau (bokit, bassine, éponge) Charbon de bois"/>
    <n v="0"/>
    <n v="0"/>
    <n v="0"/>
    <n v="1"/>
    <n v="1"/>
    <n v="1"/>
    <n v="0"/>
    <s v=""/>
    <s v=""/>
    <s v=""/>
    <s v=""/>
    <s v=""/>
    <s v=""/>
    <s v=""/>
    <s v=""/>
    <s v=""/>
    <s v=""/>
    <s v=""/>
    <s v=""/>
    <s v=""/>
    <s v=""/>
    <s v=""/>
    <s v=""/>
    <s v=""/>
    <s v=""/>
    <s v=""/>
    <s v=""/>
    <s v=""/>
    <s v=""/>
    <s v=""/>
    <s v=""/>
    <s v=""/>
    <s v=""/>
    <s v=""/>
    <s v=""/>
    <s v=""/>
    <s v=""/>
    <s v=""/>
    <s v=""/>
    <s v=""/>
    <s v=""/>
    <s v=""/>
    <s v=""/>
    <s v=""/>
    <s v=""/>
    <s v=""/>
    <x v="2"/>
    <s v=""/>
    <s v=""/>
    <s v=""/>
    <s v=""/>
    <s v=""/>
    <s v=""/>
    <s v=""/>
    <s v=""/>
    <s v=""/>
    <s v=""/>
    <s v=""/>
    <s v=""/>
    <s v=""/>
  </r>
  <r>
    <x v="2"/>
    <s v="Miragoâne"/>
    <s v="Miragoâne"/>
    <s v="Saint Michel"/>
    <s v="Marché de St Michel"/>
    <s v="Milieu urbain"/>
    <s v="Enquête auprès d'un marchand"/>
    <s v="Fe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A crédit partiel"/>
    <n v="1"/>
    <n v="0"/>
    <n v="0"/>
    <n v="0"/>
    <n v="1"/>
    <n v="0"/>
    <n v="0"/>
    <n v="0"/>
    <n v="0"/>
    <n v="0"/>
    <s v=""/>
    <s v="Je ne sais pas / Je ne souhaite pas répondre"/>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Verre / Godet Assiette Cuillère pour manger Couteau de cuisine Cuillère de service"/>
    <n v="0"/>
    <n v="0"/>
    <n v="1"/>
    <n v="1"/>
    <n v="1"/>
    <n v="1"/>
    <n v="1"/>
    <n v="0"/>
    <s v=""/>
    <s v=""/>
    <s v=""/>
    <s v=""/>
    <n v="50"/>
    <n v="75"/>
    <n v="25"/>
    <n v="75"/>
    <n v="75"/>
    <s v="Oui"/>
    <s v=""/>
    <s v="Grand bokit fermé ou avec couvercle pour stocker l'eau (environ 5 gallons) Grande bassine de nettoyage ou pour cuisiner"/>
    <n v="1"/>
    <n v="1"/>
    <n v="0"/>
    <n v="150"/>
    <n v="250"/>
    <s v=""/>
    <s v="Oui"/>
    <s v=""/>
    <s v=""/>
    <x v="2"/>
    <s v="Autre"/>
    <n v="0"/>
    <n v="0"/>
    <n v="0"/>
    <n v="0"/>
    <n v="0"/>
    <n v="1"/>
    <s v="Rarete de gaz"/>
    <s v="Augmentation des prix Diminution du nombre de clients Difficultés pour se réapprovisionner en marchandises"/>
    <n v="0"/>
    <n v="1"/>
    <n v="1"/>
    <n v="1"/>
    <n v="0"/>
    <n v="0"/>
    <n v="0"/>
    <n v="0"/>
    <s v=""/>
    <x v="2"/>
    <s v=""/>
    <s v="Ustensiles de cuisine (casseroles, cuillères, etc.) Ustensiles de nettoyage ou de stockage de l'eau (bokit, bassine, éponge)"/>
    <n v="0"/>
    <n v="0"/>
    <n v="0"/>
    <n v="1"/>
    <n v="1"/>
    <n v="0"/>
    <n v="0"/>
    <s v=""/>
    <s v=""/>
    <s v=""/>
    <s v=""/>
    <s v=""/>
    <s v=""/>
    <s v=""/>
    <s v=""/>
    <s v=""/>
    <s v=""/>
    <s v=""/>
    <s v=""/>
    <s v=""/>
    <s v=""/>
    <s v=""/>
    <s v=""/>
    <s v=""/>
    <s v=""/>
    <s v=""/>
    <s v=""/>
    <s v=""/>
    <s v=""/>
    <s v=""/>
    <s v=""/>
    <s v=""/>
    <s v=""/>
    <s v=""/>
    <s v=""/>
    <s v=""/>
    <s v=""/>
    <s v=""/>
    <s v=""/>
    <s v=""/>
    <s v=""/>
    <s v=""/>
    <s v=""/>
    <s v=""/>
    <s v=""/>
    <s v=""/>
    <x v="2"/>
    <s v=""/>
    <s v=""/>
    <s v=""/>
    <s v=""/>
    <s v=""/>
    <s v=""/>
    <s v=""/>
    <s v=""/>
    <s v=""/>
    <s v=""/>
    <s v=""/>
    <s v=""/>
    <s v=""/>
  </r>
  <r>
    <x v="2"/>
    <s v="Miragoâne"/>
    <s v="Miragoâne"/>
    <s v="Saint Michel"/>
    <s v="Marché de St Michel"/>
    <s v="Milieu urbain"/>
    <s v="Enquête auprès d'un marchand"/>
    <s v="Fe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A crédit partiel"/>
    <n v="1"/>
    <n v="0"/>
    <n v="0"/>
    <n v="0"/>
    <n v="1"/>
    <n v="0"/>
    <n v="0"/>
    <n v="0"/>
    <n v="0"/>
    <n v="0"/>
    <s v=""/>
    <s v="Je ne sais pas / Je ne souhaite pas répondre"/>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asserole avec couvercle (moyenne ou grande) Poêle (grande) Verre / Godet Assiette Cuillère pour manger Couteau de cuisine Cuillère de service"/>
    <n v="1"/>
    <n v="1"/>
    <n v="1"/>
    <n v="1"/>
    <n v="1"/>
    <n v="1"/>
    <n v="1"/>
    <n v="0"/>
    <s v="Grande avec couvercle (environ 2 à 3 gallons)"/>
    <n v="3000"/>
    <s v=""/>
    <s v=""/>
    <n v="50"/>
    <n v="125"/>
    <n v="25"/>
    <n v="75"/>
    <n v="75"/>
    <s v="Oui"/>
    <s v=""/>
    <s v="Grand bokit fermé ou avec couvercle pour stocker l'eau (environ 5 gallons) Grande bassine de nettoyage ou pour cuisiner Eponge pour la vaisselle"/>
    <n v="1"/>
    <n v="1"/>
    <n v="1"/>
    <n v="150"/>
    <n v="400"/>
    <n v="25"/>
    <s v="Oui"/>
    <s v=""/>
    <s v=""/>
    <x v="3"/>
    <s v=""/>
    <s v=""/>
    <s v=""/>
    <s v=""/>
    <s v=""/>
    <s v=""/>
    <s v=""/>
    <s v=""/>
    <s v="Risques de vols ou pillages Augmentation des prix Difficultés pour se réapprovisionner en marchandises Risques d'être exposé à la violence"/>
    <n v="1"/>
    <n v="0"/>
    <n v="1"/>
    <n v="1"/>
    <n v="1"/>
    <n v="0"/>
    <n v="0"/>
    <n v="0"/>
    <s v=""/>
    <x v="2"/>
    <s v=""/>
    <s v="Ustensiles de cuisine (casseroles, cuillères, etc.) Ustensiles de nettoyage ou de stockage de l'eau (bokit, bassine, éponge)"/>
    <n v="0"/>
    <n v="0"/>
    <n v="0"/>
    <n v="1"/>
    <n v="1"/>
    <n v="0"/>
    <n v="0"/>
    <s v=""/>
    <s v=""/>
    <s v=""/>
    <s v=""/>
    <s v=""/>
    <s v=""/>
    <s v=""/>
    <s v=""/>
    <s v=""/>
    <s v=""/>
    <s v=""/>
    <s v=""/>
    <s v=""/>
    <s v=""/>
    <s v=""/>
    <s v=""/>
    <s v=""/>
    <s v=""/>
    <s v=""/>
    <s v=""/>
    <s v=""/>
    <s v=""/>
    <s v=""/>
    <s v=""/>
    <s v=""/>
    <s v=""/>
    <s v=""/>
    <s v=""/>
    <s v=""/>
    <s v=""/>
    <s v=""/>
    <s v=""/>
    <s v=""/>
    <s v=""/>
    <s v=""/>
    <s v=""/>
    <s v=""/>
    <s v=""/>
    <s v=""/>
    <x v="2"/>
    <s v=""/>
    <s v=""/>
    <s v=""/>
    <s v=""/>
    <s v=""/>
    <s v=""/>
    <s v=""/>
    <s v=""/>
    <s v=""/>
    <s v=""/>
    <s v=""/>
    <s v=""/>
    <s v=""/>
  </r>
  <r>
    <x v="1"/>
    <s v="Ennery"/>
    <s v="Ennery"/>
    <s v="Puilboreau"/>
    <s v="Marché Puilboreau"/>
    <s v="Milieu rural"/>
    <s v="Enquête auprès d'un marchand"/>
    <s v="Femme"/>
    <s v=""/>
    <s v=""/>
    <s v="Détaillant sur une table"/>
    <s v=""/>
    <s v="Nourriture"/>
    <n v="1"/>
    <n v="0"/>
    <n v="0"/>
    <n v="0"/>
    <n v="0"/>
    <n v="0"/>
    <n v="0"/>
    <s v="nourriture"/>
    <s v="Nourriture "/>
    <s v="En espèces (Gourde)"/>
    <n v="1"/>
    <n v="0"/>
    <n v="0"/>
    <n v="0"/>
    <n v="0"/>
    <n v="0"/>
    <n v="0"/>
    <n v="0"/>
    <n v="0"/>
    <n v="0"/>
    <s v=""/>
    <s v="Je ne sais pas / Je ne souhaite pas répondre"/>
    <s v="Moins de 20"/>
    <s v="Farine de blé blanche Riz Maïs (moulu) Haricot noir Huile végétale Haricot rouge Sucre"/>
    <n v="1"/>
    <n v="1"/>
    <n v="1"/>
    <n v="1"/>
    <n v="1"/>
    <n v="1"/>
    <n v="1"/>
    <n v="0"/>
    <s v="Oui je connais le prix de mes produits en grosse marmite"/>
    <n v="90"/>
    <s v="Oui"/>
    <n v="250"/>
    <n v="96.153846153846104"/>
    <s v="Oui"/>
    <n v="180"/>
    <n v="78.260869565217305"/>
    <s v="Oui"/>
    <n v="240"/>
    <n v="82.758620689655103"/>
    <s v="Non"/>
    <n v="450"/>
    <n v="187.5"/>
    <s v="Non"/>
    <s v=""/>
    <s v=""/>
    <s v="Non"/>
    <s v="Remplissage à partir de drum"/>
    <s v="Oui"/>
    <n v="800"/>
    <s v=""/>
    <s v=""/>
    <s v=""/>
    <s v=""/>
    <s v=""/>
    <s v=""/>
    <s v="NA"/>
    <n v="800"/>
    <s v="Non"/>
    <s v="Oui"/>
    <s v="Produit épuisé car beaucoup de temps nécessaire pour l'approvisionnement"/>
    <n v="0"/>
    <n v="0"/>
    <n v="0"/>
    <n v="0"/>
    <n v="0"/>
    <n v="0"/>
    <n v="0"/>
    <n v="0"/>
    <n v="0"/>
    <n v="0"/>
    <n v="0"/>
    <n v="1"/>
    <n v="0"/>
    <n v="0"/>
    <s v=""/>
    <s v="Farine de blé blanche Riz Maïs (moulu) Sucre Huile végétale"/>
    <n v="1"/>
    <n v="1"/>
    <n v="1"/>
    <n v="1"/>
    <n v="0"/>
    <n v="0"/>
    <n v="1"/>
    <n v="0"/>
    <s v="Oui"/>
    <s v="Oui"/>
    <s v="Oui"/>
    <s v="Artibonite"/>
    <s v="Meme"/>
    <s v="Gonaïve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1"/>
    <s v=""/>
    <s v=""/>
    <s v=""/>
    <s v=""/>
    <s v=""/>
    <s v=""/>
    <s v=""/>
    <s v=""/>
    <s v="Aucune préoccupation particulière"/>
    <n v="0"/>
    <n v="0"/>
    <n v="0"/>
    <n v="0"/>
    <n v="0"/>
    <n v="1"/>
    <n v="0"/>
    <n v="0"/>
    <s v=""/>
    <x v="2"/>
    <s v=""/>
    <s v="Nourriture"/>
    <n v="1"/>
    <n v="0"/>
    <n v="0"/>
    <n v="0"/>
    <n v="0"/>
    <n v="0"/>
    <n v="0"/>
    <s v=""/>
    <s v=""/>
    <s v=""/>
    <s v=""/>
    <s v=""/>
    <s v=""/>
    <s v=""/>
    <s v=""/>
    <s v=""/>
    <s v=""/>
    <s v=""/>
    <s v=""/>
    <s v=""/>
    <s v=""/>
    <s v=""/>
    <s v=""/>
    <s v=""/>
    <s v=""/>
    <s v=""/>
    <s v=""/>
    <s v=""/>
    <s v=""/>
    <s v=""/>
    <s v=""/>
    <s v=""/>
    <s v=""/>
    <s v=""/>
    <s v=""/>
    <s v=""/>
    <s v=""/>
    <s v=""/>
    <s v=""/>
    <s v=""/>
    <s v=""/>
    <s v=""/>
    <s v=""/>
    <s v=""/>
    <s v=""/>
    <s v=""/>
    <x v="2"/>
    <s v=""/>
    <s v=""/>
    <s v=""/>
    <s v=""/>
    <s v=""/>
    <s v=""/>
    <s v=""/>
    <s v=""/>
    <s v=""/>
    <s v=""/>
    <s v=""/>
    <s v=""/>
    <s v=""/>
  </r>
  <r>
    <x v="1"/>
    <s v="Ennery"/>
    <s v="Ennery"/>
    <s v="Puilboreau"/>
    <s v="Marché Puilboreau"/>
    <s v="Milieu rural"/>
    <s v="Enquête auprès d'un marchand"/>
    <s v="Femme"/>
    <s v=""/>
    <s v=""/>
    <s v="Détaillant avec boutique"/>
    <s v=""/>
    <s v="Nourriture"/>
    <n v="1"/>
    <n v="0"/>
    <n v="0"/>
    <n v="0"/>
    <n v="0"/>
    <n v="0"/>
    <n v="0"/>
    <s v="nourriture"/>
    <s v="Nourriture "/>
    <s v="A crédit partiel En espèces (Gourde)"/>
    <n v="1"/>
    <n v="0"/>
    <n v="0"/>
    <n v="0"/>
    <n v="1"/>
    <n v="0"/>
    <n v="0"/>
    <n v="0"/>
    <n v="0"/>
    <n v="0"/>
    <s v=""/>
    <s v="Oui, il y a moins de commerçants par rapport au mois passé"/>
    <s v="Entre 21 et 60"/>
    <s v="Farine de blé blanche Riz Maïs (moulu) Sucre Haricot noir Huile végétale"/>
    <n v="1"/>
    <n v="1"/>
    <n v="1"/>
    <n v="1"/>
    <n v="1"/>
    <n v="0"/>
    <n v="1"/>
    <n v="0"/>
    <s v="Oui je connais le prix de mes produits en grosse marmite"/>
    <n v="100"/>
    <s v="Non"/>
    <n v="250"/>
    <n v="96.153846153846104"/>
    <s v="Oui"/>
    <n v="200"/>
    <n v="86.956521739130395"/>
    <s v="Oui"/>
    <n v="248"/>
    <n v="85.517241379310306"/>
    <s v="Non"/>
    <n v="450"/>
    <n v="187.5"/>
    <s v="Oui"/>
    <s v=""/>
    <s v=""/>
    <s v=""/>
    <s v="Remplissage à partir de drum"/>
    <s v="Oui"/>
    <n v="780"/>
    <s v=""/>
    <s v=""/>
    <s v=""/>
    <s v=""/>
    <s v=""/>
    <s v=""/>
    <s v="NA"/>
    <n v="780"/>
    <s v="Non"/>
    <s v="Non"/>
    <s v=""/>
    <s v=""/>
    <s v=""/>
    <s v=""/>
    <s v=""/>
    <s v=""/>
    <s v=""/>
    <s v=""/>
    <s v=""/>
    <s v=""/>
    <s v=""/>
    <s v=""/>
    <s v=""/>
    <s v=""/>
    <s v=""/>
    <s v=""/>
    <s v=""/>
    <s v=""/>
    <s v=""/>
    <s v=""/>
    <s v=""/>
    <s v=""/>
    <s v=""/>
    <s v=""/>
    <s v=""/>
    <s v="Non"/>
    <s v="Oui"/>
    <s v="Oui"/>
    <s v="Artibonite"/>
    <s v="Meme"/>
    <s v="Gonaïve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1"/>
    <s v=""/>
    <s v=""/>
    <s v=""/>
    <s v=""/>
    <s v=""/>
    <s v=""/>
    <s v=""/>
    <s v=""/>
    <s v="Aucune préoccupation particulière"/>
    <n v="0"/>
    <n v="0"/>
    <n v="0"/>
    <n v="0"/>
    <n v="0"/>
    <n v="1"/>
    <n v="0"/>
    <n v="0"/>
    <s v=""/>
    <x v="1"/>
    <s v=""/>
    <s v=""/>
    <s v=""/>
    <s v=""/>
    <s v=""/>
    <s v=""/>
    <s v=""/>
    <s v=""/>
    <s v=""/>
    <s v=""/>
    <s v=""/>
    <s v=""/>
    <s v=""/>
    <s v=""/>
    <s v=""/>
    <s v=""/>
    <s v=""/>
    <s v=""/>
    <s v=""/>
    <s v=""/>
    <s v=""/>
    <s v=""/>
    <s v=""/>
    <s v=""/>
    <s v=""/>
    <s v=""/>
    <s v=""/>
    <s v=""/>
    <s v=""/>
    <s v=""/>
    <s v=""/>
    <s v=""/>
    <s v=""/>
    <s v=""/>
    <s v=""/>
    <s v=""/>
    <s v=""/>
    <s v=""/>
    <s v=""/>
    <s v=""/>
    <s v=""/>
    <s v=""/>
    <s v=""/>
    <s v=""/>
    <s v=""/>
    <s v=""/>
    <s v=""/>
    <s v=""/>
    <x v="2"/>
    <s v=""/>
    <s v=""/>
    <s v=""/>
    <s v=""/>
    <s v=""/>
    <s v=""/>
    <s v=""/>
    <s v=""/>
    <s v=""/>
    <s v=""/>
    <s v=""/>
    <s v=""/>
    <s v=""/>
  </r>
  <r>
    <x v="1"/>
    <s v="Ennery"/>
    <s v="Ennery"/>
    <s v="Puilboreau"/>
    <s v="Marché Puilboreau"/>
    <s v="Milieu rural"/>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rivière ou source non aménagée"/>
    <s v=""/>
    <s v="riv"/>
    <s v="rivyè / sous ki pa anmenaje"/>
    <s v="branchement privé individuel"/>
    <s v="Il n'y a pas d'autres options dans ma zone"/>
    <s v=""/>
    <s v="Moins de 15 min au total"/>
    <s v="petit bidon de 1 gallon (3,78 L)"/>
    <s v="1gal"/>
    <s v="bidon ki vo 1 galon (3,78L)"/>
    <s v=""/>
    <s v=""/>
    <s v=""/>
    <s v=""/>
    <s v=""/>
    <n v="0"/>
    <n v="0"/>
    <s v=""/>
    <s v="NA"/>
    <n v="0"/>
    <s v="Non"/>
    <s v="Non, jamais."/>
    <s v="Non"/>
    <s v=""/>
    <s v=""/>
    <s v=""/>
    <s v=""/>
    <s v=""/>
    <s v=""/>
    <s v=""/>
    <s v=""/>
    <s v=""/>
    <s v=""/>
    <s v=""/>
    <s v=""/>
    <s v=""/>
    <x v="0"/>
    <s v=""/>
    <s v=""/>
    <s v=""/>
    <s v=""/>
    <s v=""/>
    <s v=""/>
    <s v=""/>
    <s v=""/>
    <s v=""/>
    <s v=""/>
    <s v=""/>
    <s v=""/>
    <s v=""/>
  </r>
  <r>
    <x v="1"/>
    <s v="Ennery"/>
    <s v="Ennery"/>
    <s v="Puilboreau"/>
    <s v="Marché Puilboreau"/>
    <s v="Milieu rural"/>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Je ne sais pas / Je ne souhaite pas répondre"/>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Papier toilette Serviettes hygiéniques Savon pour se laver Chlore en grain (nettoyage)"/>
    <n v="0"/>
    <n v="1"/>
    <n v="1"/>
    <n v="1"/>
    <n v="1"/>
    <n v="0"/>
    <n v="1"/>
    <n v="1"/>
    <n v="0"/>
    <s v=""/>
    <s v=""/>
    <s v=""/>
    <s v=""/>
    <s v=""/>
    <s v=""/>
    <s v=""/>
    <s v=""/>
    <n v="25"/>
    <s v="Non"/>
    <n v="25"/>
    <s v="Non"/>
    <s v=""/>
    <s v=""/>
    <s v=""/>
    <s v=""/>
    <s v=""/>
    <s v=""/>
    <s v=""/>
    <s v=""/>
    <s v=""/>
    <s v=""/>
    <s v=""/>
    <s v="Oui"/>
    <n v="15"/>
    <s v=""/>
    <s v=""/>
    <n v="15"/>
    <s v="Non"/>
    <s v="Oui"/>
    <n v="100"/>
    <s v=""/>
    <s v=""/>
    <n v="100"/>
    <s v="Non"/>
    <s v="Oui"/>
    <n v="50"/>
    <s v=""/>
    <s v=""/>
    <s v=""/>
    <n v="50"/>
    <s v="Non"/>
    <s v="Oui"/>
    <s v=""/>
    <n v="15"/>
    <s v=""/>
    <s v=""/>
    <s v=""/>
    <s v=""/>
    <s v=""/>
    <s v=""/>
    <s v="Je ne sais pas, je ne souhaite pas répondre"/>
    <s v="NA"/>
    <n v="15"/>
    <s v="Non"/>
    <s v=""/>
    <s v=""/>
    <s v=""/>
    <s v=""/>
    <s v=""/>
    <s v=""/>
    <s v=""/>
    <s v=""/>
    <s v=""/>
    <s v=""/>
    <s v=""/>
    <s v=""/>
    <s v=""/>
    <s v=""/>
    <s v=""/>
    <s v=""/>
    <s v=""/>
    <s v=""/>
    <s v=""/>
    <s v=""/>
    <s v=""/>
    <s v=""/>
    <s v=""/>
    <s v=""/>
    <s v=""/>
    <s v="Non"/>
    <s v="Oui"/>
    <s v="Oui"/>
    <s v="Ouest"/>
    <s v="Différent"/>
    <s v="Port-au-Prince"/>
    <s v="Différent"/>
    <s v=""/>
    <s v=""/>
    <s v=""/>
    <s v=""/>
    <s v=""/>
    <s v=""/>
    <s v=""/>
    <s v=""/>
    <s v=""/>
    <s v=""/>
    <s v=""/>
    <s v=""/>
    <s v=""/>
    <s v=""/>
    <s v=""/>
    <s v=""/>
    <s v=""/>
    <s v=""/>
    <s v=""/>
    <s v=""/>
    <s v=""/>
    <s v=""/>
    <s v=""/>
    <s v=""/>
    <s v=""/>
    <s v=""/>
    <s v=""/>
    <s v=""/>
    <s v=""/>
    <s v=""/>
    <s v=""/>
    <s v=""/>
    <s v=""/>
    <s v=""/>
    <s v=""/>
    <s v=""/>
    <s v=""/>
    <x v="1"/>
    <s v=""/>
    <s v=""/>
    <s v=""/>
    <s v=""/>
    <s v=""/>
    <s v=""/>
    <s v=""/>
    <s v=""/>
    <s v="Aucune préoccupation particulière"/>
    <n v="0"/>
    <n v="0"/>
    <n v="0"/>
    <n v="0"/>
    <n v="0"/>
    <n v="1"/>
    <n v="0"/>
    <n v="0"/>
    <s v=""/>
    <x v="2"/>
    <s v=""/>
    <s v="Produits d'hygiène et assainissement"/>
    <n v="0"/>
    <n v="1"/>
    <n v="0"/>
    <n v="0"/>
    <n v="0"/>
    <n v="0"/>
    <n v="0"/>
    <s v=""/>
    <s v=""/>
    <s v=""/>
    <s v=""/>
    <s v=""/>
    <s v=""/>
    <s v=""/>
    <s v=""/>
    <s v=""/>
    <s v=""/>
    <s v=""/>
    <s v=""/>
    <s v=""/>
    <s v=""/>
    <s v=""/>
    <s v=""/>
    <s v=""/>
    <s v=""/>
    <s v=""/>
    <s v=""/>
    <s v=""/>
    <s v=""/>
    <s v=""/>
    <s v=""/>
    <s v=""/>
    <s v=""/>
    <s v=""/>
    <s v=""/>
    <s v=""/>
    <s v=""/>
    <s v=""/>
    <s v=""/>
    <s v=""/>
    <s v=""/>
    <s v=""/>
    <s v=""/>
    <s v=""/>
    <s v=""/>
    <s v=""/>
    <x v="2"/>
    <s v=""/>
    <s v=""/>
    <s v=""/>
    <s v=""/>
    <s v=""/>
    <s v=""/>
    <s v=""/>
    <s v=""/>
    <s v=""/>
    <s v=""/>
    <s v=""/>
    <s v=""/>
    <s v=""/>
  </r>
  <r>
    <x v="1"/>
    <s v="Ennery"/>
    <s v="Ennery"/>
    <s v="Puilboreau"/>
    <s v="Marché Puilboreau"/>
    <s v="Milieu rural"/>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en grain (nettoyage) Savon pour se laver"/>
    <n v="1"/>
    <n v="1"/>
    <n v="1"/>
    <n v="1"/>
    <n v="1"/>
    <n v="0"/>
    <n v="1"/>
    <n v="1"/>
    <n v="0"/>
    <s v="Oui"/>
    <n v="30"/>
    <n v="30"/>
    <s v=""/>
    <s v=""/>
    <s v=""/>
    <n v="30"/>
    <s v="Non"/>
    <n v="20"/>
    <s v="Non"/>
    <n v="15"/>
    <s v="Non"/>
    <s v=""/>
    <s v=""/>
    <s v=""/>
    <s v=""/>
    <s v=""/>
    <s v=""/>
    <s v=""/>
    <s v=""/>
    <s v=""/>
    <s v=""/>
    <s v=""/>
    <s v="Oui"/>
    <n v="25"/>
    <s v=""/>
    <s v=""/>
    <n v="25"/>
    <s v="Non"/>
    <s v="Oui"/>
    <n v="100"/>
    <s v=""/>
    <s v=""/>
    <n v="100"/>
    <s v="Je ne sais pas, je ne souhaite pas répondre"/>
    <s v="Oui"/>
    <n v="50"/>
    <s v=""/>
    <s v=""/>
    <s v=""/>
    <n v="50"/>
    <s v="Non"/>
    <s v="Oui"/>
    <s v=""/>
    <n v="15"/>
    <s v=""/>
    <s v=""/>
    <s v=""/>
    <s v=""/>
    <s v=""/>
    <s v=""/>
    <s v="Non"/>
    <s v="NA"/>
    <n v="15"/>
    <s v="Non"/>
    <s v=""/>
    <s v=""/>
    <s v=""/>
    <s v=""/>
    <s v=""/>
    <s v=""/>
    <s v=""/>
    <s v=""/>
    <s v=""/>
    <s v=""/>
    <s v=""/>
    <s v=""/>
    <s v=""/>
    <s v=""/>
    <s v=""/>
    <s v=""/>
    <s v=""/>
    <s v=""/>
    <s v=""/>
    <s v=""/>
    <s v=""/>
    <s v=""/>
    <s v=""/>
    <s v=""/>
    <s v=""/>
    <s v="Non"/>
    <s v="Je ne sais pas, je ne souhaite pas répondre"/>
    <s v="Oui"/>
    <s v="Artibonite"/>
    <s v="Meme"/>
    <s v="Ennery"/>
    <s v="Meme"/>
    <s v=""/>
    <s v=""/>
    <s v=""/>
    <s v=""/>
    <s v=""/>
    <s v=""/>
    <s v=""/>
    <s v=""/>
    <s v=""/>
    <s v=""/>
    <s v=""/>
    <s v=""/>
    <s v=""/>
    <s v=""/>
    <s v=""/>
    <s v=""/>
    <s v=""/>
    <s v=""/>
    <s v=""/>
    <s v=""/>
    <s v=""/>
    <s v=""/>
    <s v=""/>
    <s v=""/>
    <s v=""/>
    <s v=""/>
    <s v=""/>
    <s v=""/>
    <s v=""/>
    <s v=""/>
    <s v=""/>
    <s v=""/>
    <s v=""/>
    <s v=""/>
    <s v=""/>
    <s v=""/>
    <s v=""/>
    <x v="1"/>
    <s v=""/>
    <s v=""/>
    <s v=""/>
    <s v=""/>
    <s v=""/>
    <s v=""/>
    <s v=""/>
    <s v=""/>
    <s v="Aucune préoccupation particulière"/>
    <n v="0"/>
    <n v="0"/>
    <n v="0"/>
    <n v="0"/>
    <n v="0"/>
    <n v="1"/>
    <n v="0"/>
    <n v="0"/>
    <s v=""/>
    <x v="1"/>
    <s v=""/>
    <s v=""/>
    <s v=""/>
    <s v=""/>
    <s v=""/>
    <s v=""/>
    <s v=""/>
    <s v=""/>
    <s v=""/>
    <s v=""/>
    <s v=""/>
    <s v=""/>
    <s v=""/>
    <s v=""/>
    <s v=""/>
    <s v=""/>
    <s v=""/>
    <s v=""/>
    <s v=""/>
    <s v=""/>
    <s v=""/>
    <s v=""/>
    <s v=""/>
    <s v=""/>
    <s v=""/>
    <s v=""/>
    <s v=""/>
    <s v=""/>
    <s v=""/>
    <s v=""/>
    <s v=""/>
    <s v=""/>
    <s v=""/>
    <s v=""/>
    <s v=""/>
    <s v=""/>
    <s v=""/>
    <s v=""/>
    <s v=""/>
    <s v=""/>
    <s v=""/>
    <s v=""/>
    <s v=""/>
    <s v=""/>
    <s v=""/>
    <s v=""/>
    <s v=""/>
    <s v=""/>
    <x v="2"/>
    <s v=""/>
    <s v=""/>
    <s v=""/>
    <s v=""/>
    <s v=""/>
    <s v=""/>
    <s v=""/>
    <s v=""/>
    <s v=""/>
    <s v=""/>
    <s v=""/>
    <s v=""/>
    <s v=""/>
  </r>
  <r>
    <x v="1"/>
    <s v="Ennery"/>
    <s v="Ennery"/>
    <s v="Puilboreau"/>
    <s v="Marché Puilboreau"/>
    <s v="Milieu rural"/>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boutique ou kiosque privé"/>
    <s v=""/>
    <s v="boutique"/>
    <s v="boutik / kiòs priwe"/>
    <s v="boutique ou kiosque privé"/>
    <s v="L'eau est de meilleure qualité"/>
    <s v=""/>
    <s v="Plus d'1h au total"/>
    <s v="gros bidon de 5 gallons (18,9 L)"/>
    <s v="5gal"/>
    <s v="bidon ki vo 5 galon (18,9L)"/>
    <s v=""/>
    <s v=""/>
    <s v=""/>
    <s v=""/>
    <s v=""/>
    <n v="50"/>
    <n v="10"/>
    <s v=""/>
    <s v="NA"/>
    <n v="10"/>
    <s v="Oui"/>
    <s v=""/>
    <s v="Non"/>
    <s v=""/>
    <s v=""/>
    <s v=""/>
    <s v=""/>
    <s v=""/>
    <s v=""/>
    <s v=""/>
    <s v=""/>
    <s v=""/>
    <s v=""/>
    <s v=""/>
    <s v=""/>
    <s v=""/>
    <x v="0"/>
    <s v=""/>
    <s v=""/>
    <s v=""/>
    <s v=""/>
    <s v=""/>
    <s v=""/>
    <s v=""/>
    <s v=""/>
    <s v=""/>
    <s v=""/>
    <s v=""/>
    <s v=""/>
    <s v=""/>
  </r>
  <r>
    <x v="1"/>
    <s v="Ennery"/>
    <s v="Ennery"/>
    <s v="Puilboreau"/>
    <s v="Marché Puilboreau"/>
    <s v="Milieu rural"/>
    <s v="Enquête auprès d'un marchand"/>
    <s v="Femme"/>
    <s v=""/>
    <s v=""/>
    <s v="Détaillant sur une tab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Grand bokit fermé ou avec couvercle pour stocker l'eau (environ 5 gallons) Grande bassine de nettoyage ou pour cuisiner Eponge pour la vaisselle"/>
    <n v="1"/>
    <n v="1"/>
    <n v="1"/>
    <n v="200"/>
    <n v="75"/>
    <n v="25"/>
    <s v="Non"/>
    <s v=""/>
    <s v=""/>
    <x v="1"/>
    <s v=""/>
    <s v=""/>
    <s v=""/>
    <s v=""/>
    <s v=""/>
    <s v=""/>
    <s v=""/>
    <s v=""/>
    <s v="Aucune préoccupation particulière"/>
    <n v="0"/>
    <n v="0"/>
    <n v="0"/>
    <n v="0"/>
    <n v="0"/>
    <n v="1"/>
    <n v="0"/>
    <n v="0"/>
    <s v=""/>
    <x v="1"/>
    <s v=""/>
    <s v=""/>
    <s v=""/>
    <s v=""/>
    <s v=""/>
    <s v=""/>
    <s v=""/>
    <s v=""/>
    <s v=""/>
    <s v=""/>
    <s v=""/>
    <s v=""/>
    <s v=""/>
    <s v=""/>
    <s v=""/>
    <s v=""/>
    <s v=""/>
    <s v=""/>
    <s v=""/>
    <s v=""/>
    <s v=""/>
    <s v=""/>
    <s v=""/>
    <s v=""/>
    <s v=""/>
    <s v=""/>
    <s v=""/>
    <s v=""/>
    <s v=""/>
    <s v=""/>
    <s v=""/>
    <s v=""/>
    <s v=""/>
    <s v=""/>
    <s v=""/>
    <s v=""/>
    <s v=""/>
    <s v=""/>
    <s v=""/>
    <s v=""/>
    <s v=""/>
    <s v=""/>
    <s v=""/>
    <s v=""/>
    <s v=""/>
    <s v=""/>
    <s v=""/>
    <s v=""/>
    <x v="2"/>
    <s v=""/>
    <s v=""/>
    <s v=""/>
    <s v=""/>
    <s v=""/>
    <s v=""/>
    <s v=""/>
    <s v=""/>
    <s v=""/>
    <s v=""/>
    <s v=""/>
    <s v=""/>
    <s v=""/>
  </r>
  <r>
    <x v="1"/>
    <s v="Ennery"/>
    <s v="Ennery"/>
    <s v="Puilboreau"/>
    <s v="Marché Puilboreau"/>
    <s v="Milieu rural"/>
    <s v="Enquête auprès d'un marchand"/>
    <s v="Femme"/>
    <s v=""/>
    <s v=""/>
    <s v="Détaillant avec boutique"/>
    <s v=""/>
    <s v="Nourriture"/>
    <n v="1"/>
    <n v="0"/>
    <n v="0"/>
    <n v="0"/>
    <n v="0"/>
    <n v="0"/>
    <n v="0"/>
    <s v="nourriture"/>
    <s v="Nourriture "/>
    <s v="En espèces (Gourde)"/>
    <n v="1"/>
    <n v="0"/>
    <n v="0"/>
    <n v="0"/>
    <n v="0"/>
    <n v="0"/>
    <n v="0"/>
    <n v="0"/>
    <n v="0"/>
    <n v="0"/>
    <s v=""/>
    <s v="Oui, il y a plus de commerçants par rapport au mois passé"/>
    <s v="Entre 21 et 60"/>
    <s v="Farine de blé blanche Riz Maïs (moulu) Sucre Haricot noir Haricot rouge Huile végétale"/>
    <n v="1"/>
    <n v="1"/>
    <n v="1"/>
    <n v="1"/>
    <n v="1"/>
    <n v="1"/>
    <n v="1"/>
    <n v="0"/>
    <s v="Oui je connais le prix de mes produits en grosse marmite"/>
    <n v="100"/>
    <s v="Oui"/>
    <n v="300"/>
    <n v="115.384615384615"/>
    <s v="Oui"/>
    <n v="240"/>
    <n v="104.347826086956"/>
    <s v="Oui"/>
    <n v="270"/>
    <n v="93.103448275861993"/>
    <s v="Oui"/>
    <n v="600"/>
    <n v="250"/>
    <s v="Non"/>
    <n v="750"/>
    <n v="312.5"/>
    <s v="Non"/>
    <s v="Remplissage à partir de drum"/>
    <s v="Oui"/>
    <n v="800"/>
    <s v=""/>
    <s v=""/>
    <s v=""/>
    <s v=""/>
    <s v=""/>
    <s v=""/>
    <s v="NA"/>
    <n v="800"/>
    <s v="Oui"/>
    <s v="Oui"/>
    <s v="Changement du taux de change de la Gourde Problèmes liés au transport ou au carburant Pas assez d'argent"/>
    <n v="1"/>
    <n v="1"/>
    <n v="0"/>
    <n v="0"/>
    <n v="0"/>
    <n v="1"/>
    <n v="0"/>
    <n v="0"/>
    <n v="0"/>
    <n v="0"/>
    <n v="0"/>
    <n v="0"/>
    <n v="0"/>
    <n v="0"/>
    <s v=""/>
    <s v="Farine de blé blanche Riz Maïs (moulu) Sucre"/>
    <n v="1"/>
    <n v="1"/>
    <n v="1"/>
    <n v="1"/>
    <n v="0"/>
    <n v="0"/>
    <n v="0"/>
    <n v="0"/>
    <s v="Non"/>
    <s v="Oui"/>
    <s v="Oui"/>
    <s v="Artibonite"/>
    <s v="Meme"/>
    <s v="Gonaïve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2"/>
    <s v="Vols ou pillages"/>
    <n v="1"/>
    <n v="0"/>
    <n v="0"/>
    <n v="0"/>
    <n v="0"/>
    <n v="0"/>
    <s v=""/>
    <s v="Risques de vols ou pillages"/>
    <n v="1"/>
    <n v="0"/>
    <n v="0"/>
    <n v="0"/>
    <n v="0"/>
    <n v="0"/>
    <n v="0"/>
    <n v="0"/>
    <s v=""/>
    <x v="1"/>
    <s v=""/>
    <s v=""/>
    <s v=""/>
    <s v=""/>
    <s v=""/>
    <s v=""/>
    <s v=""/>
    <s v=""/>
    <s v=""/>
    <s v=""/>
    <s v=""/>
    <s v=""/>
    <s v=""/>
    <s v=""/>
    <s v=""/>
    <s v=""/>
    <s v=""/>
    <s v=""/>
    <s v=""/>
    <s v=""/>
    <s v=""/>
    <s v=""/>
    <s v=""/>
    <s v=""/>
    <s v=""/>
    <s v=""/>
    <s v=""/>
    <s v=""/>
    <s v=""/>
    <s v=""/>
    <s v=""/>
    <s v=""/>
    <s v=""/>
    <s v=""/>
    <s v=""/>
    <s v=""/>
    <s v=""/>
    <s v=""/>
    <s v=""/>
    <s v=""/>
    <s v=""/>
    <s v=""/>
    <s v=""/>
    <s v=""/>
    <s v=""/>
    <s v=""/>
    <s v=""/>
    <s v=""/>
    <x v="2"/>
    <s v=""/>
    <s v=""/>
    <s v=""/>
    <s v=""/>
    <s v=""/>
    <s v=""/>
    <s v=""/>
    <s v=""/>
    <s v=""/>
    <s v=""/>
    <s v=""/>
    <s v=""/>
    <s v=""/>
  </r>
  <r>
    <x v="1"/>
    <s v="Ennery"/>
    <s v="Ennery"/>
    <s v="Puilboreau"/>
    <s v="Marché Puilboreau"/>
    <s v="Milieu rural"/>
    <s v="Enquête auprès d'un marchand"/>
    <s v="Femme"/>
    <s v=""/>
    <s v=""/>
    <s v="Détaillant mobile"/>
    <s v=""/>
    <s v="Charbon de bois"/>
    <n v="0"/>
    <n v="0"/>
    <n v="0"/>
    <n v="0"/>
    <n v="0"/>
    <n v="1"/>
    <n v="0"/>
    <s v="charbon"/>
    <s v="Charbon de bois"/>
    <s v="En espèces (Gourde)"/>
    <n v="1"/>
    <n v="0"/>
    <n v="0"/>
    <n v="0"/>
    <n v="0"/>
    <n v="0"/>
    <n v="0"/>
    <n v="0"/>
    <n v="0"/>
    <n v="0"/>
    <s v=""/>
    <s v="Je ne sais pas / Je ne souhaite pas répondre"/>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50"/>
    <s v="Non"/>
    <x v="1"/>
    <s v=""/>
    <s v=""/>
    <s v=""/>
    <s v=""/>
    <s v=""/>
    <s v=""/>
    <s v=""/>
    <s v=""/>
    <s v="Aucune préoccupation particulière"/>
    <n v="0"/>
    <n v="0"/>
    <n v="0"/>
    <n v="0"/>
    <n v="0"/>
    <n v="1"/>
    <n v="0"/>
    <n v="0"/>
    <s v=""/>
    <x v="1"/>
    <s v=""/>
    <s v=""/>
    <s v=""/>
    <s v=""/>
    <s v=""/>
    <s v=""/>
    <s v=""/>
    <s v=""/>
    <s v=""/>
    <s v=""/>
    <s v=""/>
    <s v=""/>
    <s v=""/>
    <s v=""/>
    <s v=""/>
    <s v=""/>
    <s v=""/>
    <s v=""/>
    <s v=""/>
    <s v=""/>
    <s v=""/>
    <s v=""/>
    <s v=""/>
    <s v=""/>
    <s v=""/>
    <s v=""/>
    <s v=""/>
    <s v=""/>
    <s v=""/>
    <s v=""/>
    <s v=""/>
    <s v=""/>
    <s v=""/>
    <s v=""/>
    <s v=""/>
    <s v=""/>
    <s v=""/>
    <s v=""/>
    <s v=""/>
    <s v=""/>
    <s v=""/>
    <s v=""/>
    <s v=""/>
    <s v=""/>
    <s v=""/>
    <s v=""/>
    <s v=""/>
    <s v=""/>
    <x v="2"/>
    <s v=""/>
    <s v=""/>
    <s v=""/>
    <s v=""/>
    <s v=""/>
    <s v=""/>
    <s v=""/>
    <s v=""/>
    <s v=""/>
    <s v=""/>
    <s v=""/>
    <s v=""/>
    <s v=""/>
  </r>
  <r>
    <x v="1"/>
    <s v="Ennery"/>
    <s v="Ennery"/>
    <s v="Puilboreau"/>
    <s v="Marché Puilboreau"/>
    <s v="Milieu rural"/>
    <s v="Enquête auprès d'un marchand"/>
    <s v="Femme"/>
    <s v=""/>
    <s v=""/>
    <s v="Détaillant avec boutique"/>
    <s v=""/>
    <s v="Produits d'hygiène et assainissement Nourriture"/>
    <n v="1"/>
    <n v="1"/>
    <n v="0"/>
    <n v="0"/>
    <n v="0"/>
    <n v="0"/>
    <n v="0"/>
    <s v="wash"/>
    <s v="Produits d'hygiène et assainissement"/>
    <s v="En espèces (Gourde)"/>
    <n v="1"/>
    <n v="0"/>
    <n v="0"/>
    <n v="0"/>
    <n v="0"/>
    <n v="0"/>
    <n v="0"/>
    <n v="0"/>
    <n v="0"/>
    <n v="0"/>
    <s v=""/>
    <s v="Oui, il y a plus de commerçants par rapport au mois passé"/>
    <s v="Entre 21 et 60"/>
    <s v="Farine de blé blanche Riz Maïs (moulu) Sucre Haricot rouge Huile végétale"/>
    <n v="1"/>
    <n v="1"/>
    <n v="1"/>
    <n v="1"/>
    <n v="0"/>
    <n v="1"/>
    <n v="1"/>
    <n v="0"/>
    <s v="Oui je connais le prix de mes produits en grosse marmite"/>
    <n v="100"/>
    <s v="Oui"/>
    <n v="250"/>
    <n v="96.153846153846104"/>
    <s v="Oui"/>
    <n v="180"/>
    <n v="78.260869565217305"/>
    <s v="Oui"/>
    <n v="250"/>
    <n v="86.2068965517241"/>
    <s v="Oui"/>
    <s v=""/>
    <s v=""/>
    <s v=""/>
    <n v="750"/>
    <n v="312.5"/>
    <s v="Oui"/>
    <s v="Remplissage à partir de drum"/>
    <s v="Oui"/>
    <n v="800"/>
    <s v=""/>
    <s v=""/>
    <s v=""/>
    <s v=""/>
    <s v=""/>
    <s v=""/>
    <s v="NA"/>
    <n v="800"/>
    <s v="Oui"/>
    <s v="Oui"/>
    <s v="Changement du taux de change de la Gourde Pas assez d'argent"/>
    <n v="1"/>
    <n v="0"/>
    <n v="0"/>
    <n v="0"/>
    <n v="0"/>
    <n v="1"/>
    <n v="0"/>
    <n v="0"/>
    <n v="0"/>
    <n v="0"/>
    <n v="0"/>
    <n v="0"/>
    <n v="0"/>
    <n v="0"/>
    <s v=""/>
    <s v="Farine de blé blanche Riz Maïs (moulu)"/>
    <n v="1"/>
    <n v="1"/>
    <n v="1"/>
    <n v="0"/>
    <n v="0"/>
    <n v="0"/>
    <n v="0"/>
    <n v="0"/>
    <s v="Oui"/>
    <s v="Non"/>
    <s v="Oui"/>
    <s v="Artibonite"/>
    <s v="Meme"/>
    <s v="Gonaïves"/>
    <s v="Différent"/>
    <s v="Savon lessive Brosse à dent Dentifrice Papier toilette Serviettes hygiéniques Chlore en grain (nettoyage) Savon pour se laver"/>
    <n v="1"/>
    <n v="1"/>
    <n v="1"/>
    <n v="1"/>
    <n v="1"/>
    <n v="0"/>
    <n v="1"/>
    <n v="1"/>
    <n v="0"/>
    <s v="Oui"/>
    <n v="25"/>
    <n v="25"/>
    <s v=""/>
    <s v=""/>
    <s v=""/>
    <n v="25"/>
    <s v="Oui"/>
    <n v="15"/>
    <s v="Oui"/>
    <n v="30"/>
    <s v="Oui"/>
    <s v=""/>
    <s v=""/>
    <s v=""/>
    <s v=""/>
    <s v=""/>
    <s v=""/>
    <s v=""/>
    <s v=""/>
    <s v=""/>
    <s v=""/>
    <s v=""/>
    <s v="Oui"/>
    <n v="20"/>
    <s v=""/>
    <s v=""/>
    <n v="20"/>
    <s v="Oui"/>
    <s v="Oui"/>
    <n v="100"/>
    <s v=""/>
    <s v=""/>
    <n v="100"/>
    <s v="Oui"/>
    <s v="Oui"/>
    <n v="75"/>
    <s v=""/>
    <s v=""/>
    <s v=""/>
    <n v="75"/>
    <s v="Oui"/>
    <s v="Oui"/>
    <s v=""/>
    <n v="25"/>
    <s v=""/>
    <s v=""/>
    <s v=""/>
    <s v=""/>
    <s v=""/>
    <s v=""/>
    <s v="Oui"/>
    <s v="NA"/>
    <n v="15"/>
    <s v="Oui"/>
    <s v="Changement du taux de change de la Gourde"/>
    <n v="1"/>
    <n v="0"/>
    <n v="0"/>
    <n v="0"/>
    <n v="0"/>
    <n v="0"/>
    <n v="0"/>
    <n v="0"/>
    <n v="0"/>
    <n v="0"/>
    <n v="0"/>
    <n v="0"/>
    <n v="0"/>
    <s v=""/>
    <s v="Savon lessive Brosse à dent Dentifrice"/>
    <n v="1"/>
    <n v="1"/>
    <n v="1"/>
    <n v="0"/>
    <n v="0"/>
    <n v="0"/>
    <n v="0"/>
    <n v="0"/>
    <n v="0"/>
    <s v="Oui"/>
    <s v="Non"/>
    <s v="Oui"/>
    <s v="Artibonite"/>
    <s v="Meme"/>
    <s v="Gonaïves"/>
    <s v="Différent"/>
    <s v=""/>
    <s v=""/>
    <s v=""/>
    <s v=""/>
    <s v=""/>
    <s v=""/>
    <s v=""/>
    <s v=""/>
    <s v=""/>
    <s v=""/>
    <s v=""/>
    <s v=""/>
    <s v=""/>
    <s v=""/>
    <s v=""/>
    <s v=""/>
    <s v=""/>
    <s v=""/>
    <s v=""/>
    <s v=""/>
    <s v=""/>
    <s v=""/>
    <s v=""/>
    <s v=""/>
    <s v=""/>
    <s v=""/>
    <s v=""/>
    <s v=""/>
    <s v=""/>
    <s v=""/>
    <s v=""/>
    <s v=""/>
    <s v=""/>
    <s v=""/>
    <s v=""/>
    <s v=""/>
    <s v=""/>
    <x v="2"/>
    <s v="Vols ou pillages"/>
    <n v="1"/>
    <n v="0"/>
    <n v="0"/>
    <n v="0"/>
    <n v="0"/>
    <n v="0"/>
    <s v=""/>
    <s v="Risques de vols ou pillages"/>
    <n v="1"/>
    <n v="0"/>
    <n v="0"/>
    <n v="0"/>
    <n v="0"/>
    <n v="0"/>
    <n v="0"/>
    <n v="0"/>
    <s v=""/>
    <x v="1"/>
    <s v=""/>
    <s v=""/>
    <s v=""/>
    <s v=""/>
    <s v=""/>
    <s v=""/>
    <s v=""/>
    <s v=""/>
    <s v=""/>
    <s v=""/>
    <s v=""/>
    <s v=""/>
    <s v=""/>
    <s v=""/>
    <s v=""/>
    <s v=""/>
    <s v=""/>
    <s v=""/>
    <s v=""/>
    <s v=""/>
    <s v=""/>
    <s v=""/>
    <s v=""/>
    <s v=""/>
    <s v=""/>
    <s v=""/>
    <s v=""/>
    <s v=""/>
    <s v=""/>
    <s v=""/>
    <s v=""/>
    <s v=""/>
    <s v=""/>
    <s v=""/>
    <s v=""/>
    <s v=""/>
    <s v=""/>
    <s v=""/>
    <s v=""/>
    <s v=""/>
    <s v=""/>
    <s v=""/>
    <s v=""/>
    <s v=""/>
    <s v=""/>
    <s v=""/>
    <s v=""/>
    <s v=""/>
    <x v="2"/>
    <s v=""/>
    <s v=""/>
    <s v=""/>
    <s v=""/>
    <s v=""/>
    <s v=""/>
    <s v=""/>
    <s v=""/>
    <s v=""/>
    <s v=""/>
    <s v=""/>
    <s v=""/>
    <s v=""/>
  </r>
  <r>
    <x v="1"/>
    <s v="Ennery"/>
    <s v="Ennery"/>
    <s v="Puilboreau"/>
    <s v="Marché Puilboreau"/>
    <s v="Milieu rural"/>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source aménagée (borne fontaine, pompe, etc.)"/>
    <s v=""/>
    <s v="source"/>
    <s v="tiyo piblik (bòn fontèn, Pi avèk ponp manyèl,...)"/>
    <s v="source aménagée (borne fontaine, pompe, etc.)"/>
    <s v="Il n'y a pas d'autres options dans ma zone"/>
    <s v=""/>
    <s v="Entre 15 min et 30 min au total"/>
    <s v="gros bidon de 5 gallons (18,9 L)"/>
    <s v="5gal"/>
    <s v="bidon ki vo 5 galon (18,9L)"/>
    <s v=""/>
    <s v=""/>
    <s v=""/>
    <s v=""/>
    <s v=""/>
    <n v="0"/>
    <n v="0"/>
    <s v=""/>
    <s v="NA"/>
    <n v="0"/>
    <s v="Non"/>
    <s v="Oui, chaque fois"/>
    <s v="Non"/>
    <s v=""/>
    <s v=""/>
    <s v=""/>
    <s v=""/>
    <s v=""/>
    <s v=""/>
    <s v=""/>
    <s v=""/>
    <s v=""/>
    <s v=""/>
    <s v=""/>
    <s v=""/>
    <s v=""/>
    <x v="0"/>
    <s v=""/>
    <s v=""/>
    <s v=""/>
    <s v=""/>
    <s v=""/>
    <s v=""/>
    <s v=""/>
    <s v=""/>
    <s v=""/>
    <s v=""/>
    <s v=""/>
    <s v=""/>
    <s v=""/>
  </r>
  <r>
    <x v="1"/>
    <s v="Ennery"/>
    <s v="Ennery"/>
    <s v="Puilboreau"/>
    <s v="Marché Puilboreau"/>
    <s v="Milieu rural"/>
    <s v="Enquête auprès d'un marchand"/>
    <s v="Femme"/>
    <s v=""/>
    <s v=""/>
    <s v="Détaillant avec boutique"/>
    <s v=""/>
    <s v="Produits d'hygiène et assainissement"/>
    <n v="0"/>
    <n v="1"/>
    <n v="0"/>
    <n v="0"/>
    <n v="0"/>
    <n v="0"/>
    <n v="0"/>
    <s v="wash"/>
    <s v="Produits d'hygiène et assainissement"/>
    <s v="En espèces (Gourde)"/>
    <n v="1"/>
    <n v="0"/>
    <n v="0"/>
    <n v="0"/>
    <n v="0"/>
    <n v="0"/>
    <n v="0"/>
    <n v="0"/>
    <n v="0"/>
    <n v="0"/>
    <s v=""/>
    <s v="Oui, il y a plu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Papier toilette Serviettes hygiéniques Chlore en grain (nettoyage) Savon pour se laver"/>
    <n v="0"/>
    <n v="1"/>
    <n v="1"/>
    <n v="1"/>
    <n v="1"/>
    <n v="0"/>
    <n v="1"/>
    <n v="1"/>
    <n v="0"/>
    <s v=""/>
    <s v=""/>
    <s v=""/>
    <s v=""/>
    <s v=""/>
    <s v=""/>
    <s v=""/>
    <s v=""/>
    <n v="15"/>
    <s v="Oui"/>
    <n v="30"/>
    <s v="Oui"/>
    <s v=""/>
    <s v=""/>
    <s v=""/>
    <s v=""/>
    <s v=""/>
    <s v=""/>
    <s v=""/>
    <s v=""/>
    <s v=""/>
    <s v=""/>
    <s v=""/>
    <s v="Oui"/>
    <n v="15"/>
    <s v=""/>
    <s v=""/>
    <n v="15"/>
    <s v="Oui"/>
    <s v="Oui"/>
    <n v="60"/>
    <s v=""/>
    <s v=""/>
    <n v="60"/>
    <s v="Oui"/>
    <s v="Oui"/>
    <n v="75"/>
    <s v=""/>
    <s v=""/>
    <s v=""/>
    <n v="75"/>
    <s v="Oui"/>
    <s v="Oui"/>
    <s v=""/>
    <n v="15"/>
    <s v=""/>
    <s v=""/>
    <s v=""/>
    <s v=""/>
    <s v=""/>
    <s v=""/>
    <s v="Oui"/>
    <s v="NA"/>
    <n v="15"/>
    <s v="Oui"/>
    <s v="Changement du taux de change de la Gourde Article trop cher Pas assez d'argent"/>
    <n v="1"/>
    <n v="0"/>
    <n v="0"/>
    <n v="1"/>
    <n v="1"/>
    <n v="0"/>
    <n v="0"/>
    <n v="0"/>
    <n v="0"/>
    <n v="0"/>
    <n v="0"/>
    <n v="0"/>
    <n v="0"/>
    <s v=""/>
    <s v="Brosse à dent Dentifrice Serviettes hygiéniques Papier toilette"/>
    <n v="0"/>
    <n v="1"/>
    <n v="1"/>
    <n v="1"/>
    <n v="1"/>
    <n v="0"/>
    <n v="0"/>
    <n v="0"/>
    <n v="0"/>
    <s v="Oui"/>
    <s v="Non"/>
    <s v="Oui"/>
    <s v="Artibonite"/>
    <s v="Meme"/>
    <s v="Gonaïves"/>
    <s v="Différent"/>
    <s v=""/>
    <s v=""/>
    <s v=""/>
    <s v=""/>
    <s v=""/>
    <s v=""/>
    <s v=""/>
    <s v=""/>
    <s v=""/>
    <s v=""/>
    <s v=""/>
    <s v=""/>
    <s v=""/>
    <s v=""/>
    <s v=""/>
    <s v=""/>
    <s v=""/>
    <s v=""/>
    <s v=""/>
    <s v=""/>
    <s v=""/>
    <s v=""/>
    <s v=""/>
    <s v=""/>
    <s v=""/>
    <s v=""/>
    <s v=""/>
    <s v=""/>
    <s v=""/>
    <s v=""/>
    <s v=""/>
    <s v=""/>
    <s v=""/>
    <s v=""/>
    <s v=""/>
    <s v=""/>
    <s v=""/>
    <x v="2"/>
    <s v="Vols ou pillages"/>
    <n v="1"/>
    <n v="0"/>
    <n v="0"/>
    <n v="0"/>
    <n v="0"/>
    <n v="0"/>
    <s v=""/>
    <s v="Risques de vols ou pillages"/>
    <n v="1"/>
    <n v="0"/>
    <n v="0"/>
    <n v="0"/>
    <n v="0"/>
    <n v="0"/>
    <n v="0"/>
    <n v="0"/>
    <s v=""/>
    <x v="1"/>
    <s v=""/>
    <s v=""/>
    <s v=""/>
    <s v=""/>
    <s v=""/>
    <s v=""/>
    <s v=""/>
    <s v=""/>
    <s v=""/>
    <s v=""/>
    <s v=""/>
    <s v=""/>
    <s v=""/>
    <s v=""/>
    <s v=""/>
    <s v=""/>
    <s v=""/>
    <s v=""/>
    <s v=""/>
    <s v=""/>
    <s v=""/>
    <s v=""/>
    <s v=""/>
    <s v=""/>
    <s v=""/>
    <s v=""/>
    <s v=""/>
    <s v=""/>
    <s v=""/>
    <s v=""/>
    <s v=""/>
    <s v=""/>
    <s v=""/>
    <s v=""/>
    <s v=""/>
    <s v=""/>
    <s v=""/>
    <s v=""/>
    <s v=""/>
    <s v=""/>
    <s v=""/>
    <s v=""/>
    <s v=""/>
    <s v=""/>
    <s v=""/>
    <s v=""/>
    <s v=""/>
    <s v=""/>
    <x v="2"/>
    <s v=""/>
    <s v=""/>
    <s v=""/>
    <s v=""/>
    <s v=""/>
    <s v=""/>
    <s v=""/>
    <s v=""/>
    <s v=""/>
    <s v=""/>
    <s v=""/>
    <s v=""/>
    <s v=""/>
  </r>
  <r>
    <x v="1"/>
    <s v="Ennery"/>
    <s v="Ennery"/>
    <s v="Puilboreau"/>
    <s v="Marché Puilboreau"/>
    <s v="Milieu rural"/>
    <s v="Enquête auprès d'un marchand"/>
    <s v="Femme"/>
    <s v=""/>
    <s v=""/>
    <s v="Détaillant avec boutique"/>
    <s v=""/>
    <s v="Ustensiles de nettoyage ou de stockage de l'eau (bokit, bassine, éponge) Ustensiles de cuisine (casseroles, cuillères, etc.)"/>
    <n v="0"/>
    <n v="0"/>
    <n v="0"/>
    <n v="1"/>
    <n v="1"/>
    <n v="0"/>
    <n v="0"/>
    <s v="nettoyage_stockage"/>
    <s v="Ustensiles de nettoyage ou de stockage de l'eau (bokit, bassine, éponge)"/>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uillère pour manger Assiette Couteau de cuisine Cuillère de service Verre / Godet Poêle (grande)"/>
    <n v="0"/>
    <n v="1"/>
    <n v="1"/>
    <n v="1"/>
    <n v="1"/>
    <n v="1"/>
    <n v="1"/>
    <n v="0"/>
    <s v=""/>
    <s v=""/>
    <s v=""/>
    <n v="100"/>
    <n v="100"/>
    <n v="75"/>
    <n v="10"/>
    <n v="50"/>
    <n v="75"/>
    <s v="Oui"/>
    <s v=""/>
    <s v="Grand bokit fermé ou avec couvercle pour stocker l'eau (environ 5 gallons) Grande bassine de nettoyage ou pour cuisiner Eponge pour la vaisselle"/>
    <n v="1"/>
    <n v="1"/>
    <n v="1"/>
    <n v="200"/>
    <n v="75"/>
    <n v="25"/>
    <s v="Oui"/>
    <s v=""/>
    <s v=""/>
    <x v="2"/>
    <s v="Vols ou pillages"/>
    <n v="1"/>
    <n v="0"/>
    <n v="0"/>
    <n v="0"/>
    <n v="0"/>
    <n v="0"/>
    <s v=""/>
    <s v="Risques de vols ou pillages"/>
    <n v="1"/>
    <n v="0"/>
    <n v="0"/>
    <n v="0"/>
    <n v="0"/>
    <n v="0"/>
    <n v="0"/>
    <n v="0"/>
    <s v=""/>
    <x v="1"/>
    <s v=""/>
    <s v=""/>
    <s v=""/>
    <s v=""/>
    <s v=""/>
    <s v=""/>
    <s v=""/>
    <s v=""/>
    <s v=""/>
    <s v=""/>
    <s v=""/>
    <s v=""/>
    <s v=""/>
    <s v=""/>
    <s v=""/>
    <s v=""/>
    <s v=""/>
    <s v=""/>
    <s v=""/>
    <s v=""/>
    <s v=""/>
    <s v=""/>
    <s v=""/>
    <s v=""/>
    <s v=""/>
    <s v=""/>
    <s v=""/>
    <s v=""/>
    <s v=""/>
    <s v=""/>
    <s v=""/>
    <s v=""/>
    <s v=""/>
    <s v=""/>
    <s v=""/>
    <s v=""/>
    <s v=""/>
    <s v=""/>
    <s v=""/>
    <s v=""/>
    <s v=""/>
    <s v=""/>
    <s v=""/>
    <s v=""/>
    <s v=""/>
    <s v=""/>
    <s v=""/>
    <s v=""/>
    <x v="2"/>
    <s v=""/>
    <s v=""/>
    <s v=""/>
    <s v=""/>
    <s v=""/>
    <s v=""/>
    <s v=""/>
    <s v=""/>
    <s v=""/>
    <s v=""/>
    <s v=""/>
    <s v=""/>
    <s v=""/>
  </r>
  <r>
    <x v="1"/>
    <s v="Ennery"/>
    <s v="Ennery"/>
    <s v="Puilboreau"/>
    <s v="Marché Puilboreau"/>
    <s v="Milieu rural"/>
    <s v="Enquête auprès d'un marchand"/>
    <s v="Femme"/>
    <s v=""/>
    <s v=""/>
    <s v="Détaillant avec boutique"/>
    <s v=""/>
    <s v="Couverture"/>
    <n v="0"/>
    <n v="0"/>
    <n v="1"/>
    <n v="0"/>
    <n v="0"/>
    <n v="0"/>
    <n v="0"/>
    <s v="couverture"/>
    <s v="Couverture"/>
    <s v="En espèces (Gourde)"/>
    <n v="1"/>
    <n v="0"/>
    <n v="0"/>
    <n v="0"/>
    <n v="0"/>
    <n v="0"/>
    <n v="0"/>
    <n v="0"/>
    <n v="0"/>
    <n v="0"/>
    <s v=""/>
    <s v="Oui, il y a plu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n v="150"/>
    <s v=""/>
    <s v=""/>
    <s v=""/>
    <s v="1626969636356.jpg"/>
    <s v=""/>
    <s v=""/>
    <s v=""/>
    <s v=""/>
    <s v=""/>
    <s v=""/>
    <s v=""/>
    <s v=""/>
    <s v=""/>
    <s v=""/>
    <s v=""/>
    <s v=""/>
    <s v=""/>
    <s v=""/>
    <s v=""/>
    <s v=""/>
    <s v=""/>
    <s v=""/>
    <s v=""/>
    <s v=""/>
    <s v=""/>
    <s v=""/>
    <s v=""/>
    <s v=""/>
    <s v=""/>
    <s v=""/>
    <s v=""/>
    <s v=""/>
    <s v=""/>
    <s v=""/>
    <s v=""/>
    <x v="2"/>
    <s v="Vols ou pillages"/>
    <n v="1"/>
    <n v="0"/>
    <n v="0"/>
    <n v="0"/>
    <n v="0"/>
    <n v="0"/>
    <s v=""/>
    <s v="Risques de vols ou pillages"/>
    <n v="1"/>
    <n v="0"/>
    <n v="0"/>
    <n v="0"/>
    <n v="0"/>
    <n v="0"/>
    <n v="0"/>
    <n v="0"/>
    <s v=""/>
    <x v="1"/>
    <s v=""/>
    <s v=""/>
    <s v=""/>
    <s v=""/>
    <s v=""/>
    <s v=""/>
    <s v=""/>
    <s v=""/>
    <s v=""/>
    <s v=""/>
    <s v=""/>
    <s v=""/>
    <s v=""/>
    <s v=""/>
    <s v=""/>
    <s v=""/>
    <s v=""/>
    <s v=""/>
    <s v=""/>
    <s v=""/>
    <s v=""/>
    <s v=""/>
    <s v=""/>
    <s v=""/>
    <s v=""/>
    <s v=""/>
    <s v=""/>
    <s v=""/>
    <s v=""/>
    <s v=""/>
    <s v=""/>
    <s v=""/>
    <s v=""/>
    <s v=""/>
    <s v=""/>
    <s v=""/>
    <s v=""/>
    <s v=""/>
    <s v=""/>
    <s v=""/>
    <s v=""/>
    <s v=""/>
    <s v=""/>
    <s v=""/>
    <s v=""/>
    <s v=""/>
    <s v=""/>
    <s v=""/>
    <x v="2"/>
    <s v=""/>
    <s v=""/>
    <s v=""/>
    <s v=""/>
    <s v=""/>
    <s v=""/>
    <s v=""/>
    <s v=""/>
    <s v=""/>
    <s v=""/>
    <s v=""/>
    <s v=""/>
    <s v=""/>
  </r>
  <r>
    <x v="1"/>
    <s v="Ennery"/>
    <s v="Ennery"/>
    <s v="Puilboreau"/>
    <s v="Marché Puilboreau"/>
    <s v="Milieu rural"/>
    <s v="Enquête auprès d'un marchand"/>
    <s v="Femme"/>
    <s v=""/>
    <s v=""/>
    <s v="Détaillant sur une table"/>
    <s v=""/>
    <s v="Couverture"/>
    <n v="0"/>
    <n v="0"/>
    <n v="1"/>
    <n v="0"/>
    <n v="0"/>
    <n v="0"/>
    <n v="0"/>
    <s v="couverture"/>
    <s v="Couverture"/>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n v="200"/>
    <s v=""/>
    <s v=""/>
    <s v=""/>
    <s v="1626972828475.jpg"/>
    <s v=""/>
    <s v=""/>
    <s v=""/>
    <s v=""/>
    <s v=""/>
    <s v=""/>
    <s v=""/>
    <s v=""/>
    <s v=""/>
    <s v=""/>
    <s v=""/>
    <s v=""/>
    <s v=""/>
    <s v=""/>
    <s v=""/>
    <s v=""/>
    <s v=""/>
    <s v=""/>
    <s v=""/>
    <s v=""/>
    <s v=""/>
    <s v=""/>
    <s v=""/>
    <s v=""/>
    <s v=""/>
    <s v=""/>
    <s v=""/>
    <s v=""/>
    <s v=""/>
    <s v=""/>
    <s v=""/>
    <x v="1"/>
    <s v=""/>
    <s v=""/>
    <s v=""/>
    <s v=""/>
    <s v=""/>
    <s v=""/>
    <s v=""/>
    <s v=""/>
    <s v="Aucune préoccupation particulière"/>
    <n v="0"/>
    <n v="0"/>
    <n v="0"/>
    <n v="0"/>
    <n v="0"/>
    <n v="1"/>
    <n v="0"/>
    <n v="0"/>
    <s v=""/>
    <x v="1"/>
    <s v=""/>
    <s v=""/>
    <s v=""/>
    <s v=""/>
    <s v=""/>
    <s v=""/>
    <s v=""/>
    <s v=""/>
    <s v=""/>
    <s v=""/>
    <s v=""/>
    <s v=""/>
    <s v=""/>
    <s v=""/>
    <s v=""/>
    <s v=""/>
    <s v=""/>
    <s v=""/>
    <s v=""/>
    <s v=""/>
    <s v=""/>
    <s v=""/>
    <s v=""/>
    <s v=""/>
    <s v=""/>
    <s v=""/>
    <s v=""/>
    <s v=""/>
    <s v=""/>
    <s v=""/>
    <s v=""/>
    <s v=""/>
    <s v=""/>
    <s v=""/>
    <s v=""/>
    <s v=""/>
    <s v=""/>
    <s v=""/>
    <s v=""/>
    <s v=""/>
    <s v=""/>
    <s v=""/>
    <s v=""/>
    <s v=""/>
    <s v=""/>
    <s v=""/>
    <s v=""/>
    <s v=""/>
    <x v="2"/>
    <s v=""/>
    <s v=""/>
    <s v=""/>
    <s v=""/>
    <s v=""/>
    <s v=""/>
    <s v=""/>
    <s v=""/>
    <s v=""/>
    <s v=""/>
    <s v=""/>
    <s v=""/>
    <s v=""/>
  </r>
  <r>
    <x v="1"/>
    <s v="Ennery"/>
    <s v="Ennery"/>
    <s v="Puilboreau"/>
    <s v="Marché Puilboreau"/>
    <s v="Milieu rural"/>
    <s v="Enquête auprès d'un marchand"/>
    <s v="Femme"/>
    <s v=""/>
    <s v=""/>
    <s v="Détaillant avec boutique"/>
    <s v=""/>
    <s v="Charbon de bois"/>
    <n v="0"/>
    <n v="0"/>
    <n v="0"/>
    <n v="0"/>
    <n v="0"/>
    <n v="1"/>
    <n v="0"/>
    <s v="charbon"/>
    <s v="Charbon de bois"/>
    <s v="En espèces (Gourde)"/>
    <n v="1"/>
    <n v="0"/>
    <n v="0"/>
    <n v="0"/>
    <n v="0"/>
    <n v="0"/>
    <n v="0"/>
    <n v="0"/>
    <n v="0"/>
    <n v="0"/>
    <s v=""/>
    <s v="Oui, il y a plu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50"/>
    <s v="Oui"/>
    <x v="2"/>
    <s v="Vols ou pillages"/>
    <n v="1"/>
    <n v="0"/>
    <n v="0"/>
    <n v="0"/>
    <n v="0"/>
    <n v="0"/>
    <s v=""/>
    <s v="Risques de vols ou pillages"/>
    <n v="1"/>
    <n v="0"/>
    <n v="0"/>
    <n v="0"/>
    <n v="0"/>
    <n v="0"/>
    <n v="0"/>
    <n v="0"/>
    <s v=""/>
    <x v="2"/>
    <s v=""/>
    <s v="Charbon de bois"/>
    <n v="0"/>
    <n v="0"/>
    <n v="0"/>
    <n v="0"/>
    <n v="0"/>
    <n v="1"/>
    <n v="0"/>
    <s v=""/>
    <s v=""/>
    <s v=""/>
    <s v=""/>
    <s v=""/>
    <s v=""/>
    <s v=""/>
    <s v=""/>
    <s v=""/>
    <s v=""/>
    <s v=""/>
    <s v=""/>
    <s v=""/>
    <s v=""/>
    <s v=""/>
    <s v=""/>
    <s v=""/>
    <s v=""/>
    <s v=""/>
    <s v=""/>
    <s v=""/>
    <s v=""/>
    <s v=""/>
    <s v=""/>
    <s v=""/>
    <s v=""/>
    <s v=""/>
    <s v=""/>
    <s v=""/>
    <s v=""/>
    <s v=""/>
    <s v=""/>
    <s v=""/>
    <s v=""/>
    <s v=""/>
    <s v=""/>
    <s v=""/>
    <s v=""/>
    <s v=""/>
    <x v="2"/>
    <s v=""/>
    <s v=""/>
    <s v=""/>
    <s v=""/>
    <s v=""/>
    <s v=""/>
    <s v=""/>
    <s v=""/>
    <s v=""/>
    <s v=""/>
    <s v=""/>
    <s v=""/>
    <s v=""/>
  </r>
  <r>
    <x v="1"/>
    <s v="Ennery"/>
    <s v="Ennery"/>
    <s v="Puilboreau"/>
    <s v="Marché Puilboreau"/>
    <s v="Milieu rural"/>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source aménagée (borne fontaine, pompe, etc.)"/>
    <s v=""/>
    <s v="source"/>
    <s v="tiyo piblik (bòn fontèn, Pi avèk ponp manyèl,...)"/>
    <s v="source aménagée (borne fontaine, pompe, etc.)"/>
    <s v="Il n'y a pas d'autres options dans ma zone"/>
    <s v=""/>
    <s v="Entre 30 min et 1h au total"/>
    <s v="gros bidon de 5 gallons (18,9 L)"/>
    <s v="5gal"/>
    <s v="bidon ki vo 5 galon (18,9L)"/>
    <s v=""/>
    <s v=""/>
    <s v=""/>
    <s v=""/>
    <s v=""/>
    <n v="0"/>
    <n v="0"/>
    <s v=""/>
    <s v="NA"/>
    <n v="0"/>
    <s v="Non"/>
    <s v="Non, jamais."/>
    <s v="Oui"/>
    <s v="A cause de la sècheresses"/>
    <n v="0"/>
    <n v="0"/>
    <n v="0"/>
    <n v="1"/>
    <n v="0"/>
    <n v="0"/>
    <n v="0"/>
    <n v="0"/>
    <n v="0"/>
    <n v="0"/>
    <n v="0"/>
    <s v=""/>
    <x v="0"/>
    <s v=""/>
    <s v=""/>
    <s v=""/>
    <s v=""/>
    <s v=""/>
    <s v=""/>
    <s v=""/>
    <s v=""/>
    <s v=""/>
    <s v=""/>
    <s v=""/>
    <s v=""/>
    <s v=""/>
  </r>
  <r>
    <x v="1"/>
    <s v="Ennery"/>
    <s v="Ennery"/>
    <s v="Puilboreau"/>
    <s v="Marché Puilboreau"/>
    <s v="Milieu rural"/>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source aménagée (borne fontaine, pompe, etc.)"/>
    <s v=""/>
    <s v="source"/>
    <s v="tiyo piblik (bòn fontèn, Pi avèk ponp manyèl,...)"/>
    <s v="source aménagée (borne fontaine, pompe, etc.)"/>
    <s v="Il n'y a pas d'autres options dans ma zone"/>
    <s v=""/>
    <s v="Entre 30 min et 1h au total"/>
    <s v="gros bidon de 5 gallons (18,9 L)"/>
    <s v="5gal"/>
    <s v="bidon ki vo 5 galon (18,9L)"/>
    <s v=""/>
    <s v=""/>
    <s v=""/>
    <s v=""/>
    <s v=""/>
    <n v="0"/>
    <n v="0"/>
    <s v=""/>
    <s v="NA"/>
    <n v="0"/>
    <s v="Non"/>
    <s v="Oui, parfois"/>
    <s v="Oui"/>
    <s v="A cause de la sècheresses"/>
    <n v="0"/>
    <n v="0"/>
    <n v="0"/>
    <n v="1"/>
    <n v="0"/>
    <n v="0"/>
    <n v="0"/>
    <n v="0"/>
    <n v="0"/>
    <n v="0"/>
    <n v="0"/>
    <s v=""/>
    <x v="0"/>
    <s v=""/>
    <s v=""/>
    <s v=""/>
    <s v=""/>
    <s v=""/>
    <s v=""/>
    <s v=""/>
    <s v=""/>
    <s v=""/>
    <s v=""/>
    <s v=""/>
    <s v=""/>
    <s v=""/>
  </r>
  <r>
    <x v="1"/>
    <s v="L'Estère"/>
    <s v="L'Estère"/>
    <s v="Centre-ville de l'Estère"/>
    <s v="Marché L'Estère"/>
    <s v="Milieu urbain"/>
    <s v="Enquête auprès d'un marchand"/>
    <s v="Femme"/>
    <s v=""/>
    <s v=""/>
    <s v="Détaillant sur une table"/>
    <s v=""/>
    <s v="Nourriture Produits d'hygiène et assainissement"/>
    <n v="1"/>
    <n v="1"/>
    <n v="0"/>
    <n v="0"/>
    <n v="0"/>
    <n v="0"/>
    <n v="0"/>
    <s v="nourriture"/>
    <s v="Nourriture "/>
    <s v="En espèces (Gourde)"/>
    <n v="1"/>
    <n v="0"/>
    <n v="0"/>
    <n v="0"/>
    <n v="0"/>
    <n v="0"/>
    <n v="0"/>
    <n v="0"/>
    <n v="0"/>
    <n v="0"/>
    <s v=""/>
    <s v="Oui, il y a moins de commerçants par rapport au mois passé"/>
    <s v="Moins de 20"/>
    <s v="Farine de blé blanche Riz Maïs (moulu) Sucre Haricot noir Huile végétale"/>
    <n v="1"/>
    <n v="1"/>
    <n v="1"/>
    <n v="1"/>
    <n v="1"/>
    <n v="0"/>
    <n v="1"/>
    <n v="0"/>
    <s v="Oui je connais le prix de mes produits en grosse marmite"/>
    <n v="100"/>
    <s v="Oui"/>
    <n v="225"/>
    <n v="86.538461538461505"/>
    <s v="Oui"/>
    <n v="200"/>
    <n v="86.956521739130395"/>
    <s v="Oui"/>
    <n v="300"/>
    <n v="103.448275862068"/>
    <s v="Oui"/>
    <n v="500"/>
    <n v="208.333333333333"/>
    <s v="Oui"/>
    <s v=""/>
    <s v=""/>
    <s v=""/>
    <s v="Remplissage à partir de drum"/>
    <s v="Oui"/>
    <n v="800"/>
    <s v=""/>
    <s v=""/>
    <s v=""/>
    <s v=""/>
    <s v=""/>
    <s v=""/>
    <s v="NA"/>
    <n v="800"/>
    <s v="Oui"/>
    <s v="Oui"/>
    <s v="Pas assez d'argent"/>
    <n v="0"/>
    <n v="0"/>
    <n v="0"/>
    <n v="0"/>
    <n v="0"/>
    <n v="1"/>
    <n v="0"/>
    <n v="0"/>
    <n v="0"/>
    <n v="0"/>
    <n v="0"/>
    <n v="0"/>
    <n v="0"/>
    <n v="0"/>
    <s v=""/>
    <s v="Haricot noir"/>
    <n v="0"/>
    <n v="0"/>
    <n v="0"/>
    <n v="0"/>
    <n v="1"/>
    <n v="0"/>
    <n v="0"/>
    <n v="0"/>
    <s v="Oui"/>
    <s v="Non"/>
    <s v="Oui"/>
    <s v="Artibonite"/>
    <s v="Meme"/>
    <s v="Gonaïves"/>
    <s v="Différent"/>
    <s v="Savon lessive Brosse à dent Dentifrice Papier toilette Serviettes hygiéniques Chlore en grain (nettoyage) Savon pour se laver"/>
    <n v="1"/>
    <n v="1"/>
    <n v="1"/>
    <n v="1"/>
    <n v="1"/>
    <n v="0"/>
    <n v="1"/>
    <n v="1"/>
    <n v="0"/>
    <s v="Oui"/>
    <n v="25"/>
    <n v="25"/>
    <s v=""/>
    <s v=""/>
    <s v=""/>
    <n v="25"/>
    <s v="Oui"/>
    <n v="15"/>
    <s v="Oui"/>
    <n v="25"/>
    <s v="Oui"/>
    <s v=""/>
    <s v=""/>
    <s v=""/>
    <s v=""/>
    <s v=""/>
    <s v=""/>
    <s v=""/>
    <s v=""/>
    <s v=""/>
    <s v=""/>
    <s v=""/>
    <s v="Oui"/>
    <n v="25"/>
    <s v=""/>
    <s v=""/>
    <n v="25"/>
    <s v="Oui"/>
    <s v="Oui"/>
    <n v="100"/>
    <s v=""/>
    <s v=""/>
    <n v="100"/>
    <s v="Oui"/>
    <s v="Oui"/>
    <n v="75"/>
    <s v=""/>
    <s v=""/>
    <s v=""/>
    <n v="75"/>
    <s v="Oui"/>
    <s v="Oui"/>
    <s v=""/>
    <n v="5"/>
    <s v=""/>
    <s v=""/>
    <s v=""/>
    <s v=""/>
    <s v=""/>
    <s v=""/>
    <s v="Oui"/>
    <s v="NA"/>
    <n v="5"/>
    <s v="Oui"/>
    <s v="Pas assez d'argent"/>
    <n v="0"/>
    <n v="0"/>
    <n v="0"/>
    <n v="0"/>
    <n v="1"/>
    <n v="0"/>
    <n v="0"/>
    <n v="0"/>
    <n v="0"/>
    <n v="0"/>
    <n v="0"/>
    <n v="0"/>
    <n v="0"/>
    <s v=""/>
    <s v="Serviettes hygiéniques"/>
    <n v="0"/>
    <n v="0"/>
    <n v="0"/>
    <n v="0"/>
    <n v="1"/>
    <n v="0"/>
    <n v="0"/>
    <n v="0"/>
    <n v="0"/>
    <s v="Non"/>
    <s v="Non"/>
    <s v="Oui"/>
    <s v="Artibonite"/>
    <s v="Meme"/>
    <s v="Gonaïves"/>
    <s v="Différent"/>
    <s v=""/>
    <s v=""/>
    <s v=""/>
    <s v=""/>
    <s v=""/>
    <s v=""/>
    <s v=""/>
    <s v=""/>
    <s v=""/>
    <s v=""/>
    <s v=""/>
    <s v=""/>
    <s v=""/>
    <s v=""/>
    <s v=""/>
    <s v=""/>
    <s v=""/>
    <s v=""/>
    <s v=""/>
    <s v=""/>
    <s v=""/>
    <s v=""/>
    <s v=""/>
    <s v=""/>
    <s v=""/>
    <s v=""/>
    <s v=""/>
    <s v=""/>
    <s v=""/>
    <s v=""/>
    <s v=""/>
    <s v=""/>
    <s v=""/>
    <s v=""/>
    <s v=""/>
    <s v=""/>
    <s v=""/>
    <x v="3"/>
    <s v=""/>
    <s v=""/>
    <s v=""/>
    <s v=""/>
    <s v=""/>
    <s v=""/>
    <s v=""/>
    <s v=""/>
    <s v="Augmentation des prix"/>
    <n v="0"/>
    <n v="0"/>
    <n v="1"/>
    <n v="0"/>
    <n v="0"/>
    <n v="0"/>
    <n v="0"/>
    <n v="0"/>
    <s v=""/>
    <x v="2"/>
    <s v=""/>
    <s v="Nourriture"/>
    <n v="1"/>
    <n v="0"/>
    <n v="0"/>
    <n v="0"/>
    <n v="0"/>
    <n v="0"/>
    <n v="0"/>
    <s v=""/>
    <s v=""/>
    <s v=""/>
    <s v=""/>
    <s v=""/>
    <s v=""/>
    <s v=""/>
    <s v=""/>
    <s v=""/>
    <s v=""/>
    <s v=""/>
    <s v=""/>
    <s v=""/>
    <s v=""/>
    <s v=""/>
    <s v=""/>
    <s v=""/>
    <s v=""/>
    <s v=""/>
    <s v=""/>
    <s v=""/>
    <s v=""/>
    <s v=""/>
    <s v=""/>
    <s v=""/>
    <s v=""/>
    <s v=""/>
    <s v=""/>
    <s v=""/>
    <s v=""/>
    <s v=""/>
    <s v=""/>
    <s v=""/>
    <s v=""/>
    <s v=""/>
    <s v=""/>
    <s v=""/>
    <s v=""/>
    <s v=""/>
    <x v="2"/>
    <s v=""/>
    <s v=""/>
    <s v=""/>
    <s v=""/>
    <s v=""/>
    <s v=""/>
    <s v=""/>
    <s v=""/>
    <s v=""/>
    <s v=""/>
    <s v=""/>
    <s v=""/>
    <s v=""/>
  </r>
  <r>
    <x v="1"/>
    <s v="L'Estère"/>
    <s v="L'Estère"/>
    <s v="Centre-ville de l'Estère"/>
    <s v="Marché L'Estère"/>
    <s v="Milieu urbain"/>
    <s v="Enquête auprès d'un marchand"/>
    <s v="Femme"/>
    <s v=""/>
    <s v=""/>
    <s v="Détaillant sur une table"/>
    <s v=""/>
    <s v="Nourriture Produits d'hygiène et assainissement"/>
    <n v="1"/>
    <n v="1"/>
    <n v="0"/>
    <n v="0"/>
    <n v="0"/>
    <n v="0"/>
    <n v="0"/>
    <s v="nourriture"/>
    <s v="Nourriture "/>
    <s v="En espèces (Gourde)"/>
    <n v="1"/>
    <n v="0"/>
    <n v="0"/>
    <n v="0"/>
    <n v="0"/>
    <n v="0"/>
    <n v="0"/>
    <n v="0"/>
    <n v="0"/>
    <n v="0"/>
    <s v=""/>
    <s v="Oui, il y a plus de commerçants par rapport au mois passé"/>
    <s v="Entre 21 et 60"/>
    <s v="Farine de blé blanche Riz Maïs (moulu) Sucre Haricot noir Huile végétale"/>
    <n v="1"/>
    <n v="1"/>
    <n v="1"/>
    <n v="1"/>
    <n v="1"/>
    <n v="0"/>
    <n v="1"/>
    <n v="0"/>
    <s v="Oui je connais le prix de mes produits en grosse marmite"/>
    <n v="100"/>
    <s v="Oui"/>
    <n v="225"/>
    <n v="86.538461538461505"/>
    <s v="Oui"/>
    <n v="200"/>
    <n v="86.956521739130395"/>
    <s v="Oui"/>
    <n v="300"/>
    <n v="103.448275862068"/>
    <s v="Oui"/>
    <n v="300"/>
    <n v="125"/>
    <s v="Oui"/>
    <s v=""/>
    <s v=""/>
    <s v=""/>
    <s v="Remplissage à partir de drum"/>
    <s v="Oui"/>
    <n v="800"/>
    <s v=""/>
    <s v=""/>
    <s v=""/>
    <s v=""/>
    <s v=""/>
    <s v=""/>
    <s v="NA"/>
    <n v="800"/>
    <s v="Oui"/>
    <s v="Oui"/>
    <s v="Article trop cher"/>
    <n v="0"/>
    <n v="0"/>
    <n v="0"/>
    <n v="0"/>
    <n v="1"/>
    <n v="0"/>
    <n v="0"/>
    <n v="0"/>
    <n v="0"/>
    <n v="0"/>
    <n v="0"/>
    <n v="0"/>
    <n v="0"/>
    <n v="0"/>
    <s v=""/>
    <s v="Farine de blé blanche Riz Sucre"/>
    <n v="1"/>
    <n v="1"/>
    <n v="0"/>
    <n v="1"/>
    <n v="0"/>
    <n v="0"/>
    <n v="0"/>
    <n v="0"/>
    <s v="Oui"/>
    <s v="Non"/>
    <s v="Oui"/>
    <s v="Ouest"/>
    <s v="Différent"/>
    <s v="Port-au-Prince"/>
    <s v="Différent"/>
    <s v="Savon lessive Brosse à dent Dentifrice Papier toilette Serviettes hygiéniques Chlore en grain (nettoyage) Savon pour se laver"/>
    <n v="1"/>
    <n v="1"/>
    <n v="1"/>
    <n v="1"/>
    <n v="1"/>
    <n v="0"/>
    <n v="1"/>
    <n v="1"/>
    <n v="0"/>
    <s v="Oui"/>
    <n v="25"/>
    <n v="25"/>
    <s v=""/>
    <s v=""/>
    <s v=""/>
    <n v="25"/>
    <s v="Oui"/>
    <n v="15"/>
    <s v="Oui"/>
    <n v="25"/>
    <s v="Oui"/>
    <s v=""/>
    <s v=""/>
    <s v=""/>
    <s v=""/>
    <s v=""/>
    <s v=""/>
    <s v=""/>
    <s v=""/>
    <s v=""/>
    <s v=""/>
    <s v=""/>
    <s v="Oui"/>
    <n v="30"/>
    <s v=""/>
    <s v=""/>
    <n v="30"/>
    <s v="Oui"/>
    <s v="Oui"/>
    <n v="100"/>
    <s v=""/>
    <s v=""/>
    <n v="100"/>
    <s v="Oui"/>
    <s v="Oui"/>
    <n v="75"/>
    <s v=""/>
    <s v=""/>
    <s v=""/>
    <n v="75"/>
    <s v="Oui"/>
    <s v="Oui"/>
    <s v=""/>
    <n v="5"/>
    <s v=""/>
    <s v=""/>
    <s v=""/>
    <s v=""/>
    <s v=""/>
    <s v=""/>
    <s v="Oui"/>
    <s v="NA"/>
    <n v="5"/>
    <s v="Oui"/>
    <s v="Article trop cher"/>
    <n v="0"/>
    <n v="0"/>
    <n v="0"/>
    <n v="1"/>
    <n v="0"/>
    <n v="0"/>
    <n v="0"/>
    <n v="0"/>
    <n v="0"/>
    <n v="0"/>
    <n v="0"/>
    <n v="0"/>
    <n v="0"/>
    <s v=""/>
    <s v="Savon lessive Chlore en grain (nettoyage)"/>
    <n v="1"/>
    <n v="0"/>
    <n v="0"/>
    <n v="0"/>
    <n v="0"/>
    <n v="0"/>
    <n v="1"/>
    <n v="0"/>
    <n v="0"/>
    <s v="Non"/>
    <s v="Non"/>
    <s v="Oui"/>
    <s v="Ouest"/>
    <s v="Différent"/>
    <s v="Port-au-Prince"/>
    <s v="Différent"/>
    <s v=""/>
    <s v=""/>
    <s v=""/>
    <s v=""/>
    <s v=""/>
    <s v=""/>
    <s v=""/>
    <s v=""/>
    <s v=""/>
    <s v=""/>
    <s v=""/>
    <s v=""/>
    <s v=""/>
    <s v=""/>
    <s v=""/>
    <s v=""/>
    <s v=""/>
    <s v=""/>
    <s v=""/>
    <s v=""/>
    <s v=""/>
    <s v=""/>
    <s v=""/>
    <s v=""/>
    <s v=""/>
    <s v=""/>
    <s v=""/>
    <s v=""/>
    <s v=""/>
    <s v=""/>
    <s v=""/>
    <s v=""/>
    <s v=""/>
    <s v=""/>
    <s v=""/>
    <s v=""/>
    <s v=""/>
    <x v="1"/>
    <s v=""/>
    <s v=""/>
    <s v=""/>
    <s v=""/>
    <s v=""/>
    <s v=""/>
    <s v=""/>
    <s v=""/>
    <s v="Difficultés pour se réapprovisionner en marchandises"/>
    <n v="0"/>
    <n v="0"/>
    <n v="0"/>
    <n v="1"/>
    <n v="0"/>
    <n v="0"/>
    <n v="0"/>
    <n v="0"/>
    <s v=""/>
    <x v="2"/>
    <s v=""/>
    <s v="Nourriture"/>
    <n v="1"/>
    <n v="0"/>
    <n v="0"/>
    <n v="0"/>
    <n v="0"/>
    <n v="0"/>
    <n v="0"/>
    <s v=""/>
    <s v=""/>
    <s v=""/>
    <s v=""/>
    <s v=""/>
    <s v=""/>
    <s v=""/>
    <s v=""/>
    <s v=""/>
    <s v=""/>
    <s v=""/>
    <s v=""/>
    <s v=""/>
    <s v=""/>
    <s v=""/>
    <s v=""/>
    <s v=""/>
    <s v=""/>
    <s v=""/>
    <s v=""/>
    <s v=""/>
    <s v=""/>
    <s v=""/>
    <s v=""/>
    <s v=""/>
    <s v=""/>
    <s v=""/>
    <s v=""/>
    <s v=""/>
    <s v=""/>
    <s v=""/>
    <s v=""/>
    <s v=""/>
    <s v=""/>
    <s v=""/>
    <s v=""/>
    <s v=""/>
    <s v=""/>
    <s v=""/>
    <x v="2"/>
    <s v=""/>
    <s v=""/>
    <s v=""/>
    <s v=""/>
    <s v=""/>
    <s v=""/>
    <s v=""/>
    <s v=""/>
    <s v=""/>
    <s v=""/>
    <s v=""/>
    <s v=""/>
    <s v=""/>
  </r>
  <r>
    <x v="1"/>
    <s v="L'Estère"/>
    <s v="L'Estère"/>
    <s v="Centre-ville de l'Estère"/>
    <s v="Marché L'Estère"/>
    <s v="Milieu urbain"/>
    <s v="Enquête auprès d'un marchand"/>
    <s v="Femme"/>
    <s v=""/>
    <s v=""/>
    <s v="Détaillant sur une table"/>
    <s v=""/>
    <s v="Nourriture Produits d'hygiène et assainissement"/>
    <n v="1"/>
    <n v="1"/>
    <n v="0"/>
    <n v="0"/>
    <n v="0"/>
    <n v="0"/>
    <n v="0"/>
    <s v="nourriture"/>
    <s v="Nourriture "/>
    <s v="En espèces (Gourde)"/>
    <n v="1"/>
    <n v="0"/>
    <n v="0"/>
    <n v="0"/>
    <n v="0"/>
    <n v="0"/>
    <n v="0"/>
    <n v="0"/>
    <n v="0"/>
    <n v="0"/>
    <s v=""/>
    <s v="Oui, il y a plus de commerçants par rapport au mois passé"/>
    <s v="Entre 21 et 60"/>
    <s v="Farine de blé blanche Riz Maïs (moulu) Sucre Haricot noir Huile végétale"/>
    <n v="1"/>
    <n v="1"/>
    <n v="1"/>
    <n v="1"/>
    <n v="1"/>
    <n v="0"/>
    <n v="1"/>
    <n v="0"/>
    <s v="Oui je connais le prix de mes produits en grosse marmite"/>
    <n v="100"/>
    <s v="Oui"/>
    <n v="225"/>
    <n v="86.538461538461505"/>
    <s v="Oui"/>
    <n v="200"/>
    <n v="86.956521739130395"/>
    <s v="Oui"/>
    <n v="300"/>
    <n v="103.448275862068"/>
    <s v="Oui"/>
    <n v="500"/>
    <n v="208.333333333333"/>
    <s v="Oui"/>
    <s v=""/>
    <s v=""/>
    <s v=""/>
    <s v="Bidon/Bouteille fermée."/>
    <s v="Oui"/>
    <n v="1000"/>
    <s v=""/>
    <s v=""/>
    <s v=""/>
    <s v=""/>
    <s v=""/>
    <s v=""/>
    <s v="NA"/>
    <n v="1000"/>
    <s v="Oui"/>
    <s v="Oui"/>
    <s v="Article trop cher"/>
    <n v="0"/>
    <n v="0"/>
    <n v="0"/>
    <n v="0"/>
    <n v="1"/>
    <n v="0"/>
    <n v="0"/>
    <n v="0"/>
    <n v="0"/>
    <n v="0"/>
    <n v="0"/>
    <n v="0"/>
    <n v="0"/>
    <n v="0"/>
    <s v=""/>
    <s v="Huile végétale Haricot noir"/>
    <n v="0"/>
    <n v="0"/>
    <n v="0"/>
    <n v="0"/>
    <n v="1"/>
    <n v="0"/>
    <n v="1"/>
    <n v="0"/>
    <s v="Oui"/>
    <s v="Non"/>
    <s v="Oui"/>
    <s v="Ouest"/>
    <s v="Différent"/>
    <s v="Port-au-Prince"/>
    <s v="Différent"/>
    <s v="Savon lessive Brosse à dent Dentifrice Papier toilette Serviettes hygiéniques Chlore en grain (nettoyage) Savon pour se laver"/>
    <n v="1"/>
    <n v="1"/>
    <n v="1"/>
    <n v="1"/>
    <n v="1"/>
    <n v="0"/>
    <n v="1"/>
    <n v="1"/>
    <n v="0"/>
    <s v="Oui"/>
    <n v="30"/>
    <n v="30"/>
    <s v=""/>
    <s v=""/>
    <s v=""/>
    <n v="30"/>
    <s v="Oui"/>
    <n v="15"/>
    <s v="Oui"/>
    <n v="25"/>
    <s v="Oui"/>
    <s v=""/>
    <s v=""/>
    <s v=""/>
    <s v=""/>
    <s v=""/>
    <s v=""/>
    <s v=""/>
    <s v=""/>
    <s v=""/>
    <s v=""/>
    <s v=""/>
    <s v="Oui"/>
    <n v="25"/>
    <s v=""/>
    <s v=""/>
    <n v="25"/>
    <s v="Oui"/>
    <s v="Oui"/>
    <n v="100"/>
    <s v=""/>
    <s v=""/>
    <n v="100"/>
    <s v="Oui"/>
    <s v="Oui"/>
    <n v="75"/>
    <s v=""/>
    <s v=""/>
    <s v=""/>
    <n v="75"/>
    <s v="Oui"/>
    <s v="Oui"/>
    <s v=""/>
    <n v="5"/>
    <s v=""/>
    <s v=""/>
    <s v=""/>
    <s v=""/>
    <s v=""/>
    <s v=""/>
    <s v="Je ne sais pas, je ne souhaite pas répondre"/>
    <s v="NA"/>
    <n v="5"/>
    <s v="Oui"/>
    <s v="Article trop cher"/>
    <n v="0"/>
    <n v="0"/>
    <n v="0"/>
    <n v="1"/>
    <n v="0"/>
    <n v="0"/>
    <n v="0"/>
    <n v="0"/>
    <n v="0"/>
    <n v="0"/>
    <n v="0"/>
    <n v="0"/>
    <n v="0"/>
    <s v=""/>
    <s v="Chlore en grain (nettoyage) Savon lessive"/>
    <n v="1"/>
    <n v="0"/>
    <n v="0"/>
    <n v="0"/>
    <n v="0"/>
    <n v="0"/>
    <n v="1"/>
    <n v="0"/>
    <n v="0"/>
    <s v="Non"/>
    <s v="Non"/>
    <s v="Oui"/>
    <s v="Ouest"/>
    <s v="Différent"/>
    <s v="Port-au-Prince"/>
    <s v="Différent"/>
    <s v=""/>
    <s v=""/>
    <s v=""/>
    <s v=""/>
    <s v=""/>
    <s v=""/>
    <s v=""/>
    <s v=""/>
    <s v=""/>
    <s v=""/>
    <s v=""/>
    <s v=""/>
    <s v=""/>
    <s v=""/>
    <s v=""/>
    <s v=""/>
    <s v=""/>
    <s v=""/>
    <s v=""/>
    <s v=""/>
    <s v=""/>
    <s v=""/>
    <s v=""/>
    <s v=""/>
    <s v=""/>
    <s v=""/>
    <s v=""/>
    <s v=""/>
    <s v=""/>
    <s v=""/>
    <s v=""/>
    <s v=""/>
    <s v=""/>
    <s v=""/>
    <s v=""/>
    <s v=""/>
    <s v=""/>
    <x v="3"/>
    <s v=""/>
    <s v=""/>
    <s v=""/>
    <s v=""/>
    <s v=""/>
    <s v=""/>
    <s v=""/>
    <s v=""/>
    <s v="Diminution du nombre de clients"/>
    <n v="0"/>
    <n v="1"/>
    <n v="0"/>
    <n v="0"/>
    <n v="0"/>
    <n v="0"/>
    <n v="0"/>
    <n v="0"/>
    <s v=""/>
    <x v="2"/>
    <s v=""/>
    <s v="Produits d'hygiène et assainissement"/>
    <n v="0"/>
    <n v="1"/>
    <n v="0"/>
    <n v="0"/>
    <n v="0"/>
    <n v="0"/>
    <n v="0"/>
    <s v=""/>
    <s v=""/>
    <s v=""/>
    <s v=""/>
    <s v=""/>
    <s v=""/>
    <s v=""/>
    <s v=""/>
    <s v=""/>
    <s v=""/>
    <s v=""/>
    <s v=""/>
    <s v=""/>
    <s v=""/>
    <s v=""/>
    <s v=""/>
    <s v=""/>
    <s v=""/>
    <s v=""/>
    <s v=""/>
    <s v=""/>
    <s v=""/>
    <s v=""/>
    <s v=""/>
    <s v=""/>
    <s v=""/>
    <s v=""/>
    <s v=""/>
    <s v=""/>
    <s v=""/>
    <s v=""/>
    <s v=""/>
    <s v=""/>
    <s v=""/>
    <s v=""/>
    <s v=""/>
    <s v=""/>
    <s v=""/>
    <s v=""/>
    <x v="2"/>
    <s v=""/>
    <s v=""/>
    <s v=""/>
    <s v=""/>
    <s v=""/>
    <s v=""/>
    <s v=""/>
    <s v=""/>
    <s v=""/>
    <s v=""/>
    <s v=""/>
    <s v=""/>
    <s v=""/>
  </r>
  <r>
    <x v="1"/>
    <s v="L'Estère"/>
    <s v="L'Estère"/>
    <s v="Centre-ville de l'Estère"/>
    <s v="Marché L'Estère"/>
    <s v="Milieu urbain"/>
    <s v="Enquête auprès d'un marchand"/>
    <s v="Femme"/>
    <s v=""/>
    <s v=""/>
    <s v="Détaillant sur une table"/>
    <s v=""/>
    <s v="Nourriture"/>
    <n v="1"/>
    <n v="0"/>
    <n v="0"/>
    <n v="0"/>
    <n v="0"/>
    <n v="0"/>
    <n v="0"/>
    <s v="nourriture"/>
    <s v="Nourriture "/>
    <s v="En espèces (Gourde)"/>
    <n v="1"/>
    <n v="0"/>
    <n v="0"/>
    <n v="0"/>
    <n v="0"/>
    <n v="0"/>
    <n v="0"/>
    <n v="0"/>
    <n v="0"/>
    <n v="0"/>
    <s v=""/>
    <s v="Oui, il y a plus de commerçants par rapport au mois passé"/>
    <s v="Moins de 20"/>
    <s v="Farine de blé blanche Riz Maïs (moulu) Sucre Haricot noir Huile végétale"/>
    <n v="1"/>
    <n v="1"/>
    <n v="1"/>
    <n v="1"/>
    <n v="1"/>
    <n v="0"/>
    <n v="1"/>
    <n v="0"/>
    <s v="Oui je connais le prix de mes produits en grosse marmite"/>
    <n v="100"/>
    <s v="Oui"/>
    <n v="250"/>
    <n v="96.153846153846104"/>
    <s v="Oui"/>
    <n v="200"/>
    <n v="86.956521739130395"/>
    <s v="Oui"/>
    <n v="300"/>
    <n v="103.448275862068"/>
    <s v="Oui"/>
    <n v="500"/>
    <n v="208.333333333333"/>
    <s v="Oui"/>
    <s v=""/>
    <s v=""/>
    <s v=""/>
    <s v="Bidon/Bouteille fermée."/>
    <s v="Oui"/>
    <n v="1000"/>
    <s v=""/>
    <s v=""/>
    <s v=""/>
    <s v=""/>
    <s v=""/>
    <s v=""/>
    <s v="NA"/>
    <n v="1000"/>
    <s v="Oui"/>
    <s v="Oui"/>
    <s v="Article trop cher"/>
    <n v="0"/>
    <n v="0"/>
    <n v="0"/>
    <n v="0"/>
    <n v="1"/>
    <n v="0"/>
    <n v="0"/>
    <n v="0"/>
    <n v="0"/>
    <n v="0"/>
    <n v="0"/>
    <n v="0"/>
    <n v="0"/>
    <n v="0"/>
    <s v=""/>
    <s v="Huile végétale"/>
    <n v="0"/>
    <n v="0"/>
    <n v="0"/>
    <n v="0"/>
    <n v="0"/>
    <n v="0"/>
    <n v="1"/>
    <n v="0"/>
    <s v="Non"/>
    <s v="Non"/>
    <s v="Oui"/>
    <s v="Artibonite"/>
    <s v="Meme"/>
    <s v="L'Estère"/>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2"/>
    <s v="Affrontements ou violences"/>
    <n v="0"/>
    <n v="1"/>
    <n v="0"/>
    <n v="0"/>
    <n v="0"/>
    <n v="0"/>
    <s v=""/>
    <s v="Augmentation des prix"/>
    <n v="0"/>
    <n v="0"/>
    <n v="1"/>
    <n v="0"/>
    <n v="0"/>
    <n v="0"/>
    <n v="0"/>
    <n v="0"/>
    <s v=""/>
    <x v="2"/>
    <s v=""/>
    <s v="Nourriture"/>
    <n v="1"/>
    <n v="0"/>
    <n v="0"/>
    <n v="0"/>
    <n v="0"/>
    <n v="0"/>
    <n v="0"/>
    <s v=""/>
    <s v=""/>
    <s v=""/>
    <s v=""/>
    <s v=""/>
    <s v=""/>
    <s v=""/>
    <s v=""/>
    <s v=""/>
    <s v=""/>
    <s v=""/>
    <s v=""/>
    <s v=""/>
    <s v=""/>
    <s v=""/>
    <s v=""/>
    <s v=""/>
    <s v=""/>
    <s v=""/>
    <s v=""/>
    <s v=""/>
    <s v=""/>
    <s v=""/>
    <s v=""/>
    <s v=""/>
    <s v=""/>
    <s v=""/>
    <s v=""/>
    <s v=""/>
    <s v=""/>
    <s v=""/>
    <s v=""/>
    <s v=""/>
    <s v=""/>
    <s v=""/>
    <s v=""/>
    <s v=""/>
    <s v=""/>
    <s v=""/>
    <x v="2"/>
    <s v=""/>
    <s v=""/>
    <s v=""/>
    <s v=""/>
    <s v=""/>
    <s v=""/>
    <s v=""/>
    <s v=""/>
    <s v=""/>
    <s v=""/>
    <s v=""/>
    <s v=""/>
    <s v=""/>
  </r>
  <r>
    <x v="1"/>
    <s v="L'Estère"/>
    <s v="L'Estère"/>
    <s v="Centre-ville de l'Estère"/>
    <s v="Marché L'Estère"/>
    <s v="Milieu urbain"/>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Oui, il y a plu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en grain (nettoyage) Savon pour se laver"/>
    <n v="1"/>
    <n v="1"/>
    <n v="1"/>
    <n v="1"/>
    <n v="1"/>
    <n v="0"/>
    <n v="1"/>
    <n v="1"/>
    <n v="0"/>
    <s v="Oui"/>
    <n v="30"/>
    <n v="30"/>
    <s v=""/>
    <s v=""/>
    <s v=""/>
    <n v="30"/>
    <s v="Oui"/>
    <n v="15"/>
    <s v="Oui"/>
    <n v="50"/>
    <s v="Oui"/>
    <s v=""/>
    <s v=""/>
    <s v=""/>
    <s v=""/>
    <s v=""/>
    <s v=""/>
    <s v=""/>
    <s v=""/>
    <s v=""/>
    <s v=""/>
    <s v=""/>
    <s v="Oui"/>
    <n v="25"/>
    <s v=""/>
    <s v=""/>
    <n v="25"/>
    <s v="Oui"/>
    <s v="Oui"/>
    <n v="100"/>
    <s v=""/>
    <s v=""/>
    <n v="100"/>
    <s v="Oui"/>
    <s v="Oui"/>
    <n v="75"/>
    <s v=""/>
    <s v=""/>
    <s v=""/>
    <n v="75"/>
    <s v="Oui"/>
    <s v="Oui"/>
    <s v=""/>
    <n v="5"/>
    <s v=""/>
    <s v=""/>
    <s v=""/>
    <s v=""/>
    <s v=""/>
    <s v=""/>
    <s v="Je ne sais pas, je ne souhaite pas répondre"/>
    <s v="NA"/>
    <n v="5"/>
    <s v="Non"/>
    <s v=""/>
    <s v=""/>
    <s v=""/>
    <s v=""/>
    <s v=""/>
    <s v=""/>
    <s v=""/>
    <s v=""/>
    <s v=""/>
    <s v=""/>
    <s v=""/>
    <s v=""/>
    <s v=""/>
    <s v=""/>
    <s v=""/>
    <s v=""/>
    <s v=""/>
    <s v=""/>
    <s v=""/>
    <s v=""/>
    <s v=""/>
    <s v=""/>
    <s v=""/>
    <s v=""/>
    <s v=""/>
    <s v="Non"/>
    <s v="Non"/>
    <s v="Oui"/>
    <s v="Ouest"/>
    <s v="Différent"/>
    <s v="Port-au-Prince"/>
    <s v="Différent"/>
    <s v=""/>
    <s v=""/>
    <s v=""/>
    <s v=""/>
    <s v=""/>
    <s v=""/>
    <s v=""/>
    <s v=""/>
    <s v=""/>
    <s v=""/>
    <s v=""/>
    <s v=""/>
    <s v=""/>
    <s v=""/>
    <s v=""/>
    <s v=""/>
    <s v=""/>
    <s v=""/>
    <s v=""/>
    <s v=""/>
    <s v=""/>
    <s v=""/>
    <s v=""/>
    <s v=""/>
    <s v=""/>
    <s v=""/>
    <s v=""/>
    <s v=""/>
    <s v=""/>
    <s v=""/>
    <s v=""/>
    <s v=""/>
    <s v=""/>
    <s v=""/>
    <s v=""/>
    <s v=""/>
    <s v=""/>
    <x v="2"/>
    <s v="Affrontements ou violences"/>
    <n v="0"/>
    <n v="1"/>
    <n v="0"/>
    <n v="0"/>
    <n v="0"/>
    <n v="0"/>
    <s v=""/>
    <s v="Diminution du nombre de clients"/>
    <n v="0"/>
    <n v="1"/>
    <n v="0"/>
    <n v="0"/>
    <n v="0"/>
    <n v="0"/>
    <n v="0"/>
    <n v="0"/>
    <s v=""/>
    <x v="2"/>
    <s v=""/>
    <s v="Produits d'hygiène et assainissement"/>
    <n v="0"/>
    <n v="1"/>
    <n v="0"/>
    <n v="0"/>
    <n v="0"/>
    <n v="0"/>
    <n v="0"/>
    <s v=""/>
    <s v=""/>
    <s v=""/>
    <s v=""/>
    <s v=""/>
    <s v=""/>
    <s v=""/>
    <s v=""/>
    <s v=""/>
    <s v=""/>
    <s v=""/>
    <s v=""/>
    <s v=""/>
    <s v=""/>
    <s v=""/>
    <s v=""/>
    <s v=""/>
    <s v=""/>
    <s v=""/>
    <s v=""/>
    <s v=""/>
    <s v=""/>
    <s v=""/>
    <s v=""/>
    <s v=""/>
    <s v=""/>
    <s v=""/>
    <s v=""/>
    <s v=""/>
    <s v=""/>
    <s v=""/>
    <s v=""/>
    <s v=""/>
    <s v=""/>
    <s v=""/>
    <s v=""/>
    <s v=""/>
    <s v=""/>
    <s v=""/>
    <x v="2"/>
    <s v=""/>
    <s v=""/>
    <s v=""/>
    <s v=""/>
    <s v=""/>
    <s v=""/>
    <s v=""/>
    <s v=""/>
    <s v=""/>
    <s v=""/>
    <s v=""/>
    <s v=""/>
    <s v=""/>
  </r>
  <r>
    <x v="0"/>
    <s v="Cité Soleil"/>
    <s v="Cité Soleil"/>
    <s v="Terre-noire"/>
    <s v="Marché de Terre Noire"/>
    <s v="Milieu urbain"/>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boutique ou kiosque privé"/>
    <s v=""/>
    <s v="boutique"/>
    <s v="boutik / kiòs priwe"/>
    <s v="boutique ou kiosque privé"/>
    <s v="L'eau est de meilleure qualité"/>
    <s v=""/>
    <s v="Entre 15 min et 30 min au total"/>
    <s v="gros bidon de 5 gallons (18,9 L)"/>
    <s v="5gal"/>
    <s v="bidon ki vo 5 galon (18,9L)"/>
    <s v=""/>
    <s v=""/>
    <s v=""/>
    <s v=""/>
    <s v=""/>
    <n v="7"/>
    <n v="1.4"/>
    <s v=""/>
    <s v="NA"/>
    <n v="1.4"/>
    <s v="Oui"/>
    <s v=""/>
    <s v="Non"/>
    <s v=""/>
    <s v=""/>
    <s v=""/>
    <s v=""/>
    <s v=""/>
    <s v=""/>
    <s v=""/>
    <s v=""/>
    <s v=""/>
    <s v=""/>
    <s v=""/>
    <s v=""/>
    <s v=""/>
    <x v="1"/>
    <s v="L'augmentation des affrontements dans le bas de Port-au-Prince"/>
    <n v="1"/>
    <n v="0"/>
    <n v="0"/>
    <s v=""/>
    <s v="Aucun impact sur l'accès physique au marché"/>
    <n v="0"/>
    <n v="0"/>
    <n v="0"/>
    <n v="1"/>
    <n v="0"/>
    <n v="0"/>
    <s v=""/>
  </r>
  <r>
    <x v="0"/>
    <s v="Cité Soleil"/>
    <s v="Cité Soleil"/>
    <s v="Terre-noire"/>
    <s v="Marché de Terre Noire"/>
    <s v="Milieu urbain"/>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boutique ou kiosque privé"/>
    <s v=""/>
    <s v="boutique"/>
    <s v="boutik / kiòs priwe"/>
    <s v="boutique ou kiosque privé"/>
    <s v="Il n'y a pas d'autres options dans ma zone"/>
    <s v=""/>
    <s v="Moins de 15 min au total"/>
    <s v="petit bidon de 1 gallon (3,78 L)"/>
    <s v="1gal"/>
    <s v="bidon ki vo 1 galon (3,78L)"/>
    <s v=""/>
    <s v=""/>
    <s v=""/>
    <s v=""/>
    <s v=""/>
    <n v="7"/>
    <n v="7"/>
    <s v=""/>
    <s v="NA"/>
    <n v="7"/>
    <s v="Je ne sais pas, je ne souhaite pas répondre"/>
    <s v=""/>
    <s v="Oui"/>
    <s v="Insécurités dans la commune Problèmes de transport"/>
    <n v="1"/>
    <n v="1"/>
    <n v="0"/>
    <n v="0"/>
    <n v="0"/>
    <n v="0"/>
    <n v="0"/>
    <n v="0"/>
    <n v="0"/>
    <n v="0"/>
    <n v="0"/>
    <s v=""/>
    <x v="0"/>
    <s v=""/>
    <s v=""/>
    <s v=""/>
    <s v=""/>
    <s v=""/>
    <s v=""/>
    <s v=""/>
    <s v=""/>
    <s v=""/>
    <s v=""/>
    <s v=""/>
    <s v=""/>
    <s v=""/>
  </r>
  <r>
    <x v="0"/>
    <s v="Cité Soleil"/>
    <s v="Cité Soleil"/>
    <s v="Terre-noire"/>
    <s v="Marché de Terre Noire"/>
    <s v="Milieu urbain"/>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boutique ou kiosque privé"/>
    <s v=""/>
    <s v="boutique"/>
    <s v="boutik / kiòs priwe"/>
    <s v="boutique ou kiosque privé"/>
    <s v="Il n'y a pas d'autres options dans ma zone"/>
    <s v=""/>
    <s v="Moins de 15 min au total"/>
    <s v="gros bidon de 5 gallons (18,9 L)"/>
    <s v="5gal"/>
    <s v="bidon ki vo 5 galon (18,9L)"/>
    <s v=""/>
    <s v=""/>
    <s v=""/>
    <s v=""/>
    <s v=""/>
    <n v="7"/>
    <n v="1.4"/>
    <s v=""/>
    <s v="NA"/>
    <n v="1.4"/>
    <s v="Je ne sais pas, je ne souhaite pas répondre"/>
    <s v=""/>
    <s v="Non"/>
    <s v=""/>
    <s v=""/>
    <s v=""/>
    <s v=""/>
    <s v=""/>
    <s v=""/>
    <s v=""/>
    <s v=""/>
    <s v=""/>
    <s v=""/>
    <s v=""/>
    <s v=""/>
    <s v=""/>
    <x v="0"/>
    <s v=""/>
    <s v=""/>
    <s v=""/>
    <s v=""/>
    <s v=""/>
    <s v=""/>
    <s v=""/>
    <s v=""/>
    <s v=""/>
    <s v=""/>
    <s v=""/>
    <s v=""/>
    <s v=""/>
  </r>
  <r>
    <x v="0"/>
    <s v="Cité Soleil"/>
    <s v="Cité Soleil"/>
    <s v="Terre-noire"/>
    <s v="Marché de Terre Noire"/>
    <s v="Milieu urbain"/>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boutique ou kiosque privé"/>
    <s v=""/>
    <s v="boutique"/>
    <s v="boutik / kiòs priwe"/>
    <s v="boutique ou kiosque privé"/>
    <s v="L'eau est de meilleure qualité"/>
    <s v=""/>
    <s v="Entre 30 min et 1h au total"/>
    <s v="gros bidon de 5 gallons (18,9 L)"/>
    <s v="5gal"/>
    <s v="bidon ki vo 5 galon (18,9L)"/>
    <s v=""/>
    <s v=""/>
    <s v=""/>
    <s v=""/>
    <s v=""/>
    <n v="7"/>
    <n v="1.4"/>
    <s v=""/>
    <s v="NA"/>
    <n v="1.4"/>
    <s v="Oui"/>
    <s v=""/>
    <s v="Non"/>
    <s v=""/>
    <s v=""/>
    <s v=""/>
    <s v=""/>
    <s v=""/>
    <s v=""/>
    <s v=""/>
    <s v=""/>
    <s v=""/>
    <s v=""/>
    <s v=""/>
    <s v=""/>
    <s v=""/>
    <x v="0"/>
    <s v=""/>
    <s v=""/>
    <s v=""/>
    <s v=""/>
    <s v=""/>
    <s v=""/>
    <s v=""/>
    <s v=""/>
    <s v=""/>
    <s v=""/>
    <s v=""/>
    <s v=""/>
    <s v=""/>
  </r>
  <r>
    <x v="0"/>
    <s v="Cité Soleil"/>
    <s v="Cité Soleil"/>
    <s v="Terre-noire"/>
    <s v="Marché de Terre Noire"/>
    <s v="Milieu urbain"/>
    <s v="Enquête auprès d'un marchand"/>
    <s v="Homme"/>
    <s v=""/>
    <s v=""/>
    <s v="Détaillant sur une table"/>
    <s v=""/>
    <s v="Nourriture"/>
    <n v="1"/>
    <n v="0"/>
    <n v="0"/>
    <n v="0"/>
    <n v="0"/>
    <n v="0"/>
    <n v="0"/>
    <s v="nourriture"/>
    <s v="Nourriture "/>
    <s v="En espèces (Gourde) Paiement mobile (téléphone) Coupon"/>
    <n v="1"/>
    <n v="0"/>
    <n v="1"/>
    <n v="0"/>
    <n v="0"/>
    <n v="0"/>
    <n v="1"/>
    <n v="0"/>
    <n v="0"/>
    <n v="0"/>
    <s v=""/>
    <s v="Oui, il y a plus de commerçants par rapport au mois passé"/>
    <s v="Plus de 60"/>
    <s v="Farine de blé blanche Riz Maïs (moulu) Sucre Haricot noir Haricot rouge Huile végétale"/>
    <n v="1"/>
    <n v="1"/>
    <n v="1"/>
    <n v="1"/>
    <n v="1"/>
    <n v="1"/>
    <n v="1"/>
    <n v="0"/>
    <s v="Oui je connais le prix de mes produits en grosse marmite"/>
    <n v="125"/>
    <s v="Non"/>
    <n v="250"/>
    <n v="96.153846153846104"/>
    <s v="Oui"/>
    <n v="350"/>
    <n v="152.173913043478"/>
    <s v="Oui"/>
    <n v="300"/>
    <n v="103.448275862068"/>
    <s v="Oui"/>
    <n v="500"/>
    <n v="208.333333333333"/>
    <s v="Non"/>
    <n v="750"/>
    <n v="312.5"/>
    <s v="Oui"/>
    <s v="Bidon/Bouteille fermée."/>
    <s v="Oui"/>
    <n v="800"/>
    <s v=""/>
    <s v=""/>
    <s v=""/>
    <s v=""/>
    <s v=""/>
    <s v=""/>
    <s v="NA"/>
    <n v="800"/>
    <s v="Oui"/>
    <s v="Oui"/>
    <s v="Problèmes liés au transport ou au carburant"/>
    <n v="0"/>
    <n v="1"/>
    <n v="0"/>
    <n v="0"/>
    <n v="0"/>
    <n v="0"/>
    <n v="0"/>
    <n v="0"/>
    <n v="0"/>
    <n v="0"/>
    <n v="0"/>
    <n v="0"/>
    <n v="0"/>
    <n v="0"/>
    <s v=""/>
    <s v="Sucre Farine de blé blanche Riz"/>
    <n v="1"/>
    <n v="1"/>
    <n v="0"/>
    <n v="1"/>
    <n v="0"/>
    <n v="0"/>
    <n v="0"/>
    <n v="0"/>
    <s v="Non"/>
    <s v="Non"/>
    <s v="Oui"/>
    <s v="Ouest"/>
    <s v="Meme"/>
    <s v="Cité Solei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1"/>
    <s v=""/>
    <s v=""/>
    <s v=""/>
    <s v=""/>
    <s v=""/>
    <s v=""/>
    <s v=""/>
    <s v=""/>
    <s v="Risques de vols ou pillages"/>
    <n v="1"/>
    <n v="0"/>
    <n v="0"/>
    <n v="0"/>
    <n v="0"/>
    <n v="0"/>
    <n v="0"/>
    <n v="0"/>
    <s v=""/>
    <x v="2"/>
    <s v=""/>
    <s v="Nourriture"/>
    <n v="1"/>
    <n v="0"/>
    <n v="0"/>
    <n v="0"/>
    <n v="0"/>
    <n v="0"/>
    <n v="0"/>
    <s v=""/>
    <s v=""/>
    <s v=""/>
    <s v=""/>
    <s v=""/>
    <s v=""/>
    <s v=""/>
    <s v=""/>
    <s v=""/>
    <s v=""/>
    <s v=""/>
    <s v=""/>
    <s v=""/>
    <s v=""/>
    <s v=""/>
    <s v=""/>
    <s v=""/>
    <s v=""/>
    <s v=""/>
    <s v=""/>
    <s v=""/>
    <s v=""/>
    <s v=""/>
    <s v=""/>
    <s v=""/>
    <s v=""/>
    <s v=""/>
    <s v=""/>
    <s v=""/>
    <s v=""/>
    <s v=""/>
    <s v=""/>
    <s v=""/>
    <s v=""/>
    <s v=""/>
    <s v=""/>
    <s v=""/>
    <s v=""/>
    <s v=""/>
    <x v="2"/>
    <s v=""/>
    <s v=""/>
    <s v=""/>
    <s v=""/>
    <s v=""/>
    <s v=""/>
    <s v=""/>
    <s v=""/>
    <s v=""/>
    <s v=""/>
    <s v=""/>
    <s v=""/>
    <s v=""/>
  </r>
  <r>
    <x v="0"/>
    <s v="Cité Soleil"/>
    <s v="Cité Soleil"/>
    <s v="Terre-noire"/>
    <s v="Marché de Terre Noire"/>
    <s v="Milieu urbain"/>
    <s v="Enquête auprès d'un marchand"/>
    <s v="Femme"/>
    <s v=""/>
    <s v=""/>
    <s v="Détaillant sur une table"/>
    <s v=""/>
    <s v="Nourriture"/>
    <n v="1"/>
    <n v="0"/>
    <n v="0"/>
    <n v="0"/>
    <n v="0"/>
    <n v="0"/>
    <n v="0"/>
    <s v="nourriture"/>
    <s v="Nourriture "/>
    <s v="En espèces (Gourde)"/>
    <n v="1"/>
    <n v="0"/>
    <n v="0"/>
    <n v="0"/>
    <n v="0"/>
    <n v="0"/>
    <n v="0"/>
    <n v="0"/>
    <n v="0"/>
    <n v="0"/>
    <s v=""/>
    <s v="Oui, il y a plus de commerçants par rapport au mois passé"/>
    <s v="Plus de 60"/>
    <s v="Farine de blé blanche Riz Maïs (moulu) Sucre Haricot noir Huile végétale"/>
    <n v="1"/>
    <n v="1"/>
    <n v="1"/>
    <n v="1"/>
    <n v="1"/>
    <n v="0"/>
    <n v="1"/>
    <n v="0"/>
    <s v="Oui je connais le prix de mes produits en grosse marmite"/>
    <n v="112.5"/>
    <s v="Non"/>
    <n v="300"/>
    <n v="115.384615384615"/>
    <s v="Oui"/>
    <n v="325"/>
    <n v="141.304347826086"/>
    <s v="Oui"/>
    <n v="250"/>
    <n v="86.2068965517241"/>
    <s v="Oui"/>
    <n v="500"/>
    <n v="208.333333333333"/>
    <s v="Non"/>
    <s v=""/>
    <s v=""/>
    <s v=""/>
    <s v="Bidon/Bouteille fermée."/>
    <s v="Oui"/>
    <n v="700"/>
    <s v=""/>
    <s v=""/>
    <s v=""/>
    <s v=""/>
    <s v=""/>
    <s v=""/>
    <s v="NA"/>
    <n v="700"/>
    <s v="Oui"/>
    <s v="Non"/>
    <s v=""/>
    <s v=""/>
    <s v=""/>
    <s v=""/>
    <s v=""/>
    <s v=""/>
    <s v=""/>
    <s v=""/>
    <s v=""/>
    <s v=""/>
    <s v=""/>
    <s v=""/>
    <s v=""/>
    <s v=""/>
    <s v=""/>
    <s v=""/>
    <s v=""/>
    <s v=""/>
    <s v=""/>
    <s v=""/>
    <s v=""/>
    <s v=""/>
    <s v=""/>
    <s v=""/>
    <s v=""/>
    <s v="Oui"/>
    <s v="Oui"/>
    <s v="Oui"/>
    <s v="Ouest"/>
    <s v="Meme"/>
    <s v="Cité Solei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1"/>
    <s v=""/>
    <s v=""/>
    <s v=""/>
    <s v=""/>
    <s v=""/>
    <s v=""/>
    <s v=""/>
    <s v=""/>
    <s v="Je ne sais pas, je ne souhaite pas répondre"/>
    <n v="0"/>
    <n v="0"/>
    <n v="0"/>
    <n v="0"/>
    <n v="0"/>
    <n v="0"/>
    <n v="0"/>
    <n v="1"/>
    <s v=""/>
    <x v="2"/>
    <s v=""/>
    <s v="Nourriture"/>
    <n v="1"/>
    <n v="0"/>
    <n v="0"/>
    <n v="0"/>
    <n v="0"/>
    <n v="0"/>
    <n v="0"/>
    <s v=""/>
    <s v=""/>
    <s v=""/>
    <s v=""/>
    <s v=""/>
    <s v=""/>
    <s v=""/>
    <s v=""/>
    <s v=""/>
    <s v=""/>
    <s v=""/>
    <s v=""/>
    <s v=""/>
    <s v=""/>
    <s v=""/>
    <s v=""/>
    <s v=""/>
    <s v=""/>
    <s v=""/>
    <s v=""/>
    <s v=""/>
    <s v=""/>
    <s v=""/>
    <s v=""/>
    <s v=""/>
    <s v=""/>
    <s v=""/>
    <s v=""/>
    <s v=""/>
    <s v=""/>
    <s v=""/>
    <s v=""/>
    <s v=""/>
    <s v=""/>
    <s v=""/>
    <s v=""/>
    <s v=""/>
    <s v=""/>
    <s v=""/>
    <x v="2"/>
    <s v=""/>
    <s v=""/>
    <s v=""/>
    <s v=""/>
    <s v=""/>
    <s v=""/>
    <s v=""/>
    <s v=""/>
    <s v=""/>
    <s v=""/>
    <s v=""/>
    <s v=""/>
    <s v=""/>
  </r>
  <r>
    <x v="0"/>
    <s v="Cité Soleil"/>
    <s v="Cité Soleil"/>
    <s v="Terre-noire"/>
    <s v="Marché de Terre Noire"/>
    <s v="Milieu urbain"/>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Papier toilette Serviettes hygiéniques Savon pour se laver"/>
    <n v="0"/>
    <n v="1"/>
    <n v="1"/>
    <n v="1"/>
    <n v="1"/>
    <n v="0"/>
    <n v="0"/>
    <n v="1"/>
    <n v="0"/>
    <s v=""/>
    <s v=""/>
    <s v=""/>
    <s v=""/>
    <s v=""/>
    <s v=""/>
    <s v=""/>
    <s v=""/>
    <n v="15"/>
    <s v="Je ne sais pas, je ne souhaite pas répondre"/>
    <n v="20"/>
    <s v="Oui"/>
    <s v=""/>
    <s v=""/>
    <s v=""/>
    <s v=""/>
    <s v=""/>
    <s v=""/>
    <s v=""/>
    <s v=""/>
    <s v=""/>
    <s v=""/>
    <s v=""/>
    <s v="Oui"/>
    <n v="25"/>
    <s v=""/>
    <s v=""/>
    <n v="25"/>
    <s v="Oui"/>
    <s v="Oui"/>
    <n v="75"/>
    <s v=""/>
    <s v=""/>
    <n v="75"/>
    <s v="Oui"/>
    <s v="Oui"/>
    <n v="75"/>
    <s v=""/>
    <s v=""/>
    <s v=""/>
    <n v="75"/>
    <s v="Oui"/>
    <s v=""/>
    <s v=""/>
    <s v=""/>
    <s v=""/>
    <s v=""/>
    <s v=""/>
    <s v=""/>
    <s v=""/>
    <s v=""/>
    <s v=""/>
    <s v=""/>
    <s v=""/>
    <s v="Oui"/>
    <s v="Pas assez d'argent"/>
    <n v="0"/>
    <n v="0"/>
    <n v="0"/>
    <n v="0"/>
    <n v="1"/>
    <n v="0"/>
    <n v="0"/>
    <n v="0"/>
    <n v="0"/>
    <n v="0"/>
    <n v="0"/>
    <n v="0"/>
    <n v="0"/>
    <s v=""/>
    <s v="Dentifrice Papier toilette"/>
    <n v="0"/>
    <n v="0"/>
    <n v="1"/>
    <n v="1"/>
    <n v="0"/>
    <n v="0"/>
    <n v="0"/>
    <n v="0"/>
    <n v="0"/>
    <s v="Oui"/>
    <s v="Oui"/>
    <s v="Oui"/>
    <s v="Ouest"/>
    <s v="Meme"/>
    <s v="Tabarre"/>
    <s v="Différent"/>
    <s v=""/>
    <s v=""/>
    <s v=""/>
    <s v=""/>
    <s v=""/>
    <s v=""/>
    <s v=""/>
    <s v=""/>
    <s v=""/>
    <s v=""/>
    <s v=""/>
    <s v=""/>
    <s v=""/>
    <s v=""/>
    <s v=""/>
    <s v=""/>
    <s v=""/>
    <s v=""/>
    <s v=""/>
    <s v=""/>
    <s v=""/>
    <s v=""/>
    <s v=""/>
    <s v=""/>
    <s v=""/>
    <s v=""/>
    <s v=""/>
    <s v=""/>
    <s v=""/>
    <s v=""/>
    <s v=""/>
    <s v=""/>
    <s v=""/>
    <s v=""/>
    <s v=""/>
    <s v=""/>
    <s v=""/>
    <x v="1"/>
    <s v=""/>
    <s v=""/>
    <s v=""/>
    <s v=""/>
    <s v=""/>
    <s v=""/>
    <s v=""/>
    <s v=""/>
    <s v="Aucune préoccupation particulière"/>
    <n v="0"/>
    <n v="0"/>
    <n v="0"/>
    <n v="0"/>
    <n v="0"/>
    <n v="1"/>
    <n v="0"/>
    <n v="0"/>
    <s v=""/>
    <x v="1"/>
    <s v=""/>
    <s v=""/>
    <s v=""/>
    <s v=""/>
    <s v=""/>
    <s v=""/>
    <s v=""/>
    <s v=""/>
    <s v=""/>
    <s v=""/>
    <s v=""/>
    <s v=""/>
    <s v=""/>
    <s v=""/>
    <s v=""/>
    <s v=""/>
    <s v=""/>
    <s v=""/>
    <s v=""/>
    <s v=""/>
    <s v=""/>
    <s v=""/>
    <s v=""/>
    <s v=""/>
    <s v=""/>
    <s v=""/>
    <s v=""/>
    <s v=""/>
    <s v=""/>
    <s v=""/>
    <s v=""/>
    <s v=""/>
    <s v=""/>
    <s v=""/>
    <s v=""/>
    <s v=""/>
    <s v=""/>
    <s v=""/>
    <s v=""/>
    <s v=""/>
    <s v=""/>
    <s v=""/>
    <s v=""/>
    <s v=""/>
    <s v=""/>
    <s v=""/>
    <s v=""/>
    <s v=""/>
    <x v="2"/>
    <s v=""/>
    <s v=""/>
    <s v=""/>
    <s v=""/>
    <s v=""/>
    <s v=""/>
    <s v=""/>
    <s v=""/>
    <s v=""/>
    <s v=""/>
    <s v=""/>
    <s v=""/>
    <s v=""/>
  </r>
  <r>
    <x v="0"/>
    <s v="Cité Soleil"/>
    <s v="Cité Soleil"/>
    <s v="Terre-noire"/>
    <s v="Marché de Terre Noire"/>
    <s v="Milieu urbain"/>
    <s v="Enquête auprès d'un marchand"/>
    <s v="Femme"/>
    <s v=""/>
    <s v=""/>
    <s v="Détaillant sur une table"/>
    <s v=""/>
    <s v="Nourriture Produits d'hygiène et assainissement"/>
    <n v="1"/>
    <n v="1"/>
    <n v="0"/>
    <n v="0"/>
    <n v="0"/>
    <n v="0"/>
    <n v="0"/>
    <s v="nourriture"/>
    <s v="Nourriture "/>
    <s v="En espèces (Gourde) En espèces (Dollar)"/>
    <n v="1"/>
    <n v="1"/>
    <n v="0"/>
    <n v="0"/>
    <n v="0"/>
    <n v="0"/>
    <n v="0"/>
    <n v="0"/>
    <n v="0"/>
    <n v="0"/>
    <s v=""/>
    <s v="Oui, il y a moins de commerçants par rapport au mois passé"/>
    <s v="Plus de 60"/>
    <s v="Farine de blé blanche Riz Maïs (moulu) Sucre Haricot noir Haricot rouge Huile végétale"/>
    <n v="1"/>
    <n v="1"/>
    <n v="1"/>
    <n v="1"/>
    <n v="1"/>
    <n v="1"/>
    <n v="1"/>
    <n v="0"/>
    <s v="Oui je connais le prix de mes produits en grosse marmite"/>
    <n v="150"/>
    <s v="Non"/>
    <n v="275"/>
    <n v="105.76923076923001"/>
    <s v="Oui"/>
    <n v="250"/>
    <n v="108.695652173913"/>
    <s v="Oui"/>
    <n v="350"/>
    <n v="120.689655172413"/>
    <s v="Oui"/>
    <n v="600"/>
    <n v="250"/>
    <s v="Non"/>
    <n v="750"/>
    <n v="312.5"/>
    <s v="Non"/>
    <s v="Bidon/Bouteille fermée."/>
    <s v="Oui"/>
    <n v="850"/>
    <s v=""/>
    <s v=""/>
    <s v=""/>
    <s v=""/>
    <s v=""/>
    <s v=""/>
    <s v="NA"/>
    <n v="850"/>
    <s v="Oui"/>
    <s v="Non"/>
    <s v=""/>
    <s v=""/>
    <s v=""/>
    <s v=""/>
    <s v=""/>
    <s v=""/>
    <s v=""/>
    <s v=""/>
    <s v=""/>
    <s v=""/>
    <s v=""/>
    <s v=""/>
    <s v=""/>
    <s v=""/>
    <s v=""/>
    <s v=""/>
    <s v=""/>
    <s v=""/>
    <s v=""/>
    <s v=""/>
    <s v=""/>
    <s v=""/>
    <s v=""/>
    <s v=""/>
    <s v=""/>
    <s v="Non"/>
    <s v="Oui"/>
    <s v="Oui"/>
    <s v="Ouest"/>
    <s v="Meme"/>
    <s v="Cité Soleil"/>
    <s v="Meme"/>
    <s v="Savon lessive Papier toilette Serviettes hygiéniques Chlore en grain (nettoyage)"/>
    <n v="1"/>
    <n v="0"/>
    <n v="0"/>
    <n v="1"/>
    <n v="1"/>
    <n v="0"/>
    <n v="1"/>
    <n v="0"/>
    <n v="0"/>
    <s v="Oui"/>
    <n v="40"/>
    <n v="40"/>
    <s v=""/>
    <s v=""/>
    <s v=""/>
    <n v="40"/>
    <s v="Non"/>
    <s v=""/>
    <s v=""/>
    <n v="25"/>
    <s v="Oui"/>
    <s v=""/>
    <s v=""/>
    <s v=""/>
    <s v=""/>
    <s v=""/>
    <s v=""/>
    <s v=""/>
    <s v=""/>
    <s v=""/>
    <s v=""/>
    <s v=""/>
    <s v=""/>
    <s v=""/>
    <s v=""/>
    <s v=""/>
    <s v=""/>
    <s v=""/>
    <s v=""/>
    <s v=""/>
    <s v=""/>
    <s v=""/>
    <s v=""/>
    <s v=""/>
    <s v="Oui"/>
    <n v="75"/>
    <s v=""/>
    <s v=""/>
    <s v=""/>
    <n v="75"/>
    <s v="Oui"/>
    <s v="Oui"/>
    <s v=""/>
    <n v="10"/>
    <s v=""/>
    <s v=""/>
    <s v=""/>
    <s v=""/>
    <s v=""/>
    <s v=""/>
    <s v="Oui"/>
    <s v="NA"/>
    <n v="10"/>
    <s v="Non"/>
    <s v=""/>
    <s v=""/>
    <s v=""/>
    <s v=""/>
    <s v=""/>
    <s v=""/>
    <s v=""/>
    <s v=""/>
    <s v=""/>
    <s v=""/>
    <s v=""/>
    <s v=""/>
    <s v=""/>
    <s v=""/>
    <s v=""/>
    <s v=""/>
    <s v=""/>
    <s v=""/>
    <s v=""/>
    <s v=""/>
    <s v=""/>
    <s v=""/>
    <s v=""/>
    <s v=""/>
    <s v=""/>
    <s v="Non"/>
    <s v="Oui"/>
    <s v="Oui"/>
    <s v="Ouest"/>
    <s v="Meme"/>
    <s v="Cité Soleil"/>
    <s v="Meme"/>
    <s v=""/>
    <s v=""/>
    <s v=""/>
    <s v=""/>
    <s v=""/>
    <s v=""/>
    <s v=""/>
    <s v=""/>
    <s v=""/>
    <s v=""/>
    <s v=""/>
    <s v=""/>
    <s v=""/>
    <s v=""/>
    <s v=""/>
    <s v=""/>
    <s v=""/>
    <s v=""/>
    <s v=""/>
    <s v=""/>
    <s v=""/>
    <s v=""/>
    <s v=""/>
    <s v=""/>
    <s v=""/>
    <s v=""/>
    <s v=""/>
    <s v=""/>
    <s v=""/>
    <s v=""/>
    <s v=""/>
    <s v=""/>
    <s v=""/>
    <s v=""/>
    <s v=""/>
    <s v=""/>
    <s v=""/>
    <x v="1"/>
    <s v=""/>
    <s v=""/>
    <s v=""/>
    <s v=""/>
    <s v=""/>
    <s v=""/>
    <s v=""/>
    <s v=""/>
    <s v="Aucune préoccupation particulière"/>
    <n v="0"/>
    <n v="0"/>
    <n v="0"/>
    <n v="0"/>
    <n v="0"/>
    <n v="1"/>
    <n v="0"/>
    <n v="0"/>
    <s v=""/>
    <x v="1"/>
    <s v=""/>
    <s v=""/>
    <s v=""/>
    <s v=""/>
    <s v=""/>
    <s v=""/>
    <s v=""/>
    <s v=""/>
    <s v=""/>
    <s v=""/>
    <s v=""/>
    <s v=""/>
    <s v=""/>
    <s v=""/>
    <s v=""/>
    <s v=""/>
    <s v=""/>
    <s v=""/>
    <s v=""/>
    <s v=""/>
    <s v=""/>
    <s v=""/>
    <s v=""/>
    <s v=""/>
    <s v=""/>
    <s v=""/>
    <s v=""/>
    <s v=""/>
    <s v=""/>
    <s v=""/>
    <s v=""/>
    <s v=""/>
    <s v=""/>
    <s v=""/>
    <s v=""/>
    <s v=""/>
    <s v=""/>
    <s v=""/>
    <s v=""/>
    <s v=""/>
    <s v=""/>
    <s v=""/>
    <s v=""/>
    <s v=""/>
    <s v=""/>
    <s v=""/>
    <s v=""/>
    <s v=""/>
    <x v="2"/>
    <s v=""/>
    <s v=""/>
    <s v=""/>
    <s v=""/>
    <s v=""/>
    <s v=""/>
    <s v=""/>
    <s v=""/>
    <s v=""/>
    <s v=""/>
    <s v=""/>
    <s v=""/>
    <s v=""/>
  </r>
  <r>
    <x v="0"/>
    <s v="Cité Soleil"/>
    <s v="Cité Soleil"/>
    <s v="Terre-noire"/>
    <s v="Marché de Terre Noire"/>
    <s v="Milieu urbain"/>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boutique ou kiosque privé"/>
    <s v=""/>
    <s v="boutique"/>
    <s v="boutik / kiòs priwe"/>
    <s v="boutique ou kiosque privé"/>
    <s v="C'est le moins cher"/>
    <s v=""/>
    <s v="Moins de 15 min au total"/>
    <s v="gros bidon de 5 gallons (18,9 L)"/>
    <s v="5gal"/>
    <s v="bidon ki vo 5 galon (18,9L)"/>
    <s v=""/>
    <s v=""/>
    <s v=""/>
    <s v=""/>
    <s v=""/>
    <n v="30"/>
    <n v="6"/>
    <s v=""/>
    <s v="NA"/>
    <n v="6"/>
    <s v="Je ne sais pas, je ne souhaite pas répondre"/>
    <s v=""/>
    <s v="Oui"/>
    <s v="Insécurités dans la commune"/>
    <n v="1"/>
    <n v="0"/>
    <n v="0"/>
    <n v="0"/>
    <n v="0"/>
    <n v="0"/>
    <n v="0"/>
    <n v="0"/>
    <n v="0"/>
    <n v="0"/>
    <n v="0"/>
    <s v=""/>
    <x v="1"/>
    <s v="Autre"/>
    <n v="0"/>
    <n v="0"/>
    <n v="1"/>
    <s v="Probleme de l'insecurite"/>
    <s v="Autre Les routes que j'utilise pour accéder au marché sont régulièrement bloquées"/>
    <n v="1"/>
    <n v="0"/>
    <n v="0"/>
    <n v="0"/>
    <n v="1"/>
    <n v="0"/>
    <s v="Le prix des produits augmente. "/>
  </r>
  <r>
    <x v="0"/>
    <s v="Cité Soleil"/>
    <s v="Cité Soleil"/>
    <s v="Terre-noire"/>
    <s v="Marché de Terre Noire"/>
    <s v="Milieu urbain"/>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source aménagée (borne fontaine, pompe, etc.)"/>
    <s v=""/>
    <s v="source"/>
    <s v="tiyo piblik (bòn fontèn, Pi avèk ponp manyèl,...)"/>
    <s v="source aménagée (borne fontaine, pompe, etc.)"/>
    <s v="Il n'y a pas d'autres options dans ma zone"/>
    <s v=""/>
    <s v="Moins de 15 min au total"/>
    <s v="Autres (précisez)"/>
    <s v="autre"/>
    <s v="Autres (précisez)"/>
    <s v=""/>
    <s v="Gallon"/>
    <s v="gallon"/>
    <s v="Galon"/>
    <n v="5"/>
    <s v=""/>
    <s v="NA"/>
    <n v="0"/>
    <n v="0"/>
    <n v="0"/>
    <s v="Non"/>
    <s v="Oui, parfois"/>
    <s v="Non"/>
    <s v=""/>
    <s v=""/>
    <s v=""/>
    <s v=""/>
    <s v=""/>
    <s v=""/>
    <s v=""/>
    <s v=""/>
    <s v=""/>
    <s v=""/>
    <s v=""/>
    <s v=""/>
    <s v=""/>
    <x v="0"/>
    <s v=""/>
    <s v=""/>
    <s v=""/>
    <s v=""/>
    <s v=""/>
    <s v=""/>
    <s v=""/>
    <s v=""/>
    <s v=""/>
    <s v=""/>
    <s v=""/>
    <s v=""/>
    <s v=""/>
  </r>
  <r>
    <x v="0"/>
    <s v="Cité Soleil"/>
    <s v="Cité Soleil"/>
    <s v="Terre-noire"/>
    <s v="Marché de Terre Noire"/>
    <s v="Milieu urbain"/>
    <s v="Enquête auprès d'un marchand"/>
    <s v="Femme"/>
    <s v=""/>
    <s v=""/>
    <s v="Détaillant avec boutique"/>
    <s v=""/>
    <s v="Nourriture"/>
    <n v="1"/>
    <n v="0"/>
    <n v="0"/>
    <n v="0"/>
    <n v="0"/>
    <n v="0"/>
    <n v="0"/>
    <s v="nourriture"/>
    <s v="Nourriture "/>
    <s v="En espèces (Gourde) Paiement mobile (téléphone)"/>
    <n v="1"/>
    <n v="0"/>
    <n v="1"/>
    <n v="0"/>
    <n v="0"/>
    <n v="0"/>
    <n v="0"/>
    <n v="0"/>
    <n v="0"/>
    <n v="0"/>
    <s v=""/>
    <s v="Oui, il y a plus de commerçants par rapport au mois passé"/>
    <s v="Entre 21 et 60"/>
    <s v="Farine de blé blanche Riz Maïs (moulu) Sucre Haricot noir Haricot rouge Huile végétale"/>
    <n v="1"/>
    <n v="1"/>
    <n v="1"/>
    <n v="1"/>
    <n v="1"/>
    <n v="1"/>
    <n v="1"/>
    <n v="0"/>
    <s v="Oui je connais le prix de mes produits en grosse marmite"/>
    <n v="150"/>
    <s v="Non"/>
    <n v="300"/>
    <n v="115.384615384615"/>
    <s v="Oui"/>
    <n v="250"/>
    <n v="108.695652173913"/>
    <s v="Oui"/>
    <n v="300"/>
    <n v="103.448275862068"/>
    <s v="Oui"/>
    <n v="600"/>
    <n v="250"/>
    <s v="Non"/>
    <n v="650"/>
    <n v="270.83333333333297"/>
    <s v="Oui"/>
    <s v="Bidon/Bouteille fermée."/>
    <s v="Oui"/>
    <n v="600"/>
    <s v=""/>
    <s v=""/>
    <s v=""/>
    <s v=""/>
    <s v=""/>
    <s v=""/>
    <s v="NA"/>
    <n v="600"/>
    <s v="Non"/>
    <s v="Oui"/>
    <s v="Produit épuisé car beaucoup de personnes ont acheté"/>
    <n v="0"/>
    <n v="0"/>
    <n v="0"/>
    <n v="0"/>
    <n v="0"/>
    <n v="0"/>
    <n v="0"/>
    <n v="0"/>
    <n v="0"/>
    <n v="0"/>
    <n v="1"/>
    <n v="0"/>
    <n v="0"/>
    <n v="0"/>
    <s v=""/>
    <s v="Riz Farine de blé blanche Sucre"/>
    <n v="1"/>
    <n v="1"/>
    <n v="0"/>
    <n v="1"/>
    <n v="0"/>
    <n v="0"/>
    <n v="0"/>
    <n v="0"/>
    <s v="Non"/>
    <s v="Oui"/>
    <s v="Oui"/>
    <s v="Ouest"/>
    <s v="Meme"/>
    <s v="Cité Solei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2"/>
    <s v="Vols ou pillages"/>
    <n v="1"/>
    <n v="0"/>
    <n v="0"/>
    <n v="0"/>
    <n v="0"/>
    <n v="0"/>
    <s v=""/>
    <s v="Difficultés pour se réapprovisionner en marchandises"/>
    <n v="0"/>
    <n v="0"/>
    <n v="0"/>
    <n v="1"/>
    <n v="0"/>
    <n v="0"/>
    <n v="0"/>
    <n v="0"/>
    <s v=""/>
    <x v="2"/>
    <s v=""/>
    <s v="Nourriture"/>
    <n v="1"/>
    <n v="0"/>
    <n v="0"/>
    <n v="0"/>
    <n v="0"/>
    <n v="0"/>
    <n v="0"/>
    <s v=""/>
    <s v=""/>
    <s v=""/>
    <s v=""/>
    <s v=""/>
    <s v=""/>
    <s v=""/>
    <s v=""/>
    <s v=""/>
    <s v=""/>
    <s v=""/>
    <s v=""/>
    <s v=""/>
    <s v=""/>
    <s v=""/>
    <s v=""/>
    <s v=""/>
    <s v=""/>
    <s v=""/>
    <s v=""/>
    <s v=""/>
    <s v=""/>
    <s v=""/>
    <s v=""/>
    <s v=""/>
    <s v=""/>
    <s v=""/>
    <s v=""/>
    <s v=""/>
    <s v=""/>
    <s v=""/>
    <s v=""/>
    <s v=""/>
    <s v=""/>
    <s v=""/>
    <s v=""/>
    <s v=""/>
    <s v=""/>
    <s v=""/>
    <x v="2"/>
    <s v=""/>
    <s v=""/>
    <s v=""/>
    <s v=""/>
    <s v=""/>
    <s v=""/>
    <s v=""/>
    <s v=""/>
    <s v=""/>
    <s v=""/>
    <s v=""/>
    <s v=""/>
    <s v=""/>
  </r>
  <r>
    <x v="0"/>
    <s v="Cité Soleil"/>
    <s v="Cité Soleil"/>
    <s v="Terre-noire"/>
    <s v="Marché de Terre Noire"/>
    <s v="Milieu urbain"/>
    <s v="Enquête auprès d'un marchand"/>
    <s v="Homme"/>
    <s v=""/>
    <s v=""/>
    <s v="Détaillant avec boutique"/>
    <s v=""/>
    <s v="Nourriture"/>
    <n v="1"/>
    <n v="0"/>
    <n v="0"/>
    <n v="0"/>
    <n v="0"/>
    <n v="0"/>
    <n v="0"/>
    <s v="nourriture"/>
    <s v="Nourriture "/>
    <s v="En espèces (Gourde) Paiement mobile (téléphone) Coupon"/>
    <n v="1"/>
    <n v="0"/>
    <n v="1"/>
    <n v="0"/>
    <n v="0"/>
    <n v="0"/>
    <n v="1"/>
    <n v="0"/>
    <n v="0"/>
    <n v="0"/>
    <s v=""/>
    <s v="Oui, il y a plus de commerçants par rapport au mois passé"/>
    <s v="Entre 21 et 60"/>
    <s v="Farine de blé blanche Riz Maïs (moulu) Sucre Haricot noir Haricot rouge Huile végétale"/>
    <n v="1"/>
    <n v="1"/>
    <n v="1"/>
    <n v="1"/>
    <n v="1"/>
    <n v="1"/>
    <n v="1"/>
    <n v="0"/>
    <s v="Oui je connais le prix de mes produits en grosse marmite"/>
    <n v="150"/>
    <s v="Non"/>
    <n v="250"/>
    <n v="96.153846153846104"/>
    <s v="Oui"/>
    <n v="250"/>
    <n v="108.695652173913"/>
    <s v="Oui"/>
    <n v="350"/>
    <n v="120.689655172413"/>
    <s v="Oui"/>
    <n v="650"/>
    <n v="270.83333333333297"/>
    <s v="Oui"/>
    <n v="650"/>
    <n v="270.83333333333297"/>
    <s v="Oui"/>
    <s v="Bidon/Bouteille fermée."/>
    <s v="Oui"/>
    <n v="850"/>
    <s v=""/>
    <s v=""/>
    <s v=""/>
    <s v=""/>
    <s v=""/>
    <s v=""/>
    <s v="NA"/>
    <n v="850"/>
    <s v="Oui"/>
    <s v="Oui"/>
    <s v="Article indisponible chez les fournisseurs Produit épuisé car beaucoup de personnes ont acheté"/>
    <n v="0"/>
    <n v="0"/>
    <n v="0"/>
    <n v="0"/>
    <n v="0"/>
    <n v="0"/>
    <n v="0"/>
    <n v="1"/>
    <n v="0"/>
    <n v="0"/>
    <n v="1"/>
    <n v="0"/>
    <n v="0"/>
    <n v="0"/>
    <s v=""/>
    <s v="Riz Maïs (moulu) Huile végétale Sucre"/>
    <n v="0"/>
    <n v="1"/>
    <n v="1"/>
    <n v="1"/>
    <n v="0"/>
    <n v="0"/>
    <n v="1"/>
    <n v="0"/>
    <s v="Non"/>
    <s v="Oui"/>
    <s v="Oui"/>
    <s v="Ouest"/>
    <s v="Meme"/>
    <s v="Cité Solei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1"/>
    <s v=""/>
    <s v=""/>
    <s v=""/>
    <s v=""/>
    <s v=""/>
    <s v=""/>
    <s v=""/>
    <s v=""/>
    <s v="Risques d'être exposé à la violence"/>
    <n v="0"/>
    <n v="0"/>
    <n v="0"/>
    <n v="0"/>
    <n v="1"/>
    <n v="0"/>
    <n v="0"/>
    <n v="0"/>
    <s v=""/>
    <x v="2"/>
    <s v=""/>
    <s v="Nourriture"/>
    <n v="1"/>
    <n v="0"/>
    <n v="0"/>
    <n v="0"/>
    <n v="0"/>
    <n v="0"/>
    <n v="0"/>
    <s v=""/>
    <s v=""/>
    <s v=""/>
    <s v=""/>
    <s v=""/>
    <s v=""/>
    <s v=""/>
    <s v=""/>
    <s v=""/>
    <s v=""/>
    <s v=""/>
    <s v=""/>
    <s v=""/>
    <s v=""/>
    <s v=""/>
    <s v=""/>
    <s v=""/>
    <s v=""/>
    <s v=""/>
    <s v=""/>
    <s v=""/>
    <s v=""/>
    <s v=""/>
    <s v=""/>
    <s v=""/>
    <s v=""/>
    <s v=""/>
    <s v=""/>
    <s v=""/>
    <s v=""/>
    <s v=""/>
    <s v=""/>
    <s v=""/>
    <s v=""/>
    <s v=""/>
    <s v=""/>
    <s v=""/>
    <s v=""/>
    <s v=""/>
    <x v="2"/>
    <s v=""/>
    <s v=""/>
    <s v=""/>
    <s v=""/>
    <s v=""/>
    <s v=""/>
    <s v=""/>
    <s v=""/>
    <s v=""/>
    <s v=""/>
    <s v=""/>
    <s v=""/>
    <s v=""/>
  </r>
  <r>
    <x v="0"/>
    <s v="Cité Soleil"/>
    <s v="Cité Soleil"/>
    <s v="Terre-noire"/>
    <s v="Marché de Terre Noire"/>
    <s v="Milieu urbain"/>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Je ne sais pas / Je ne souhaite pas répondre"/>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Serviettes hygiéniques Savon pour se laver"/>
    <n v="0"/>
    <n v="1"/>
    <n v="1"/>
    <n v="0"/>
    <n v="1"/>
    <n v="0"/>
    <n v="0"/>
    <n v="1"/>
    <n v="0"/>
    <s v=""/>
    <s v=""/>
    <s v=""/>
    <s v=""/>
    <s v=""/>
    <s v=""/>
    <s v=""/>
    <s v=""/>
    <n v="25"/>
    <s v="Je ne sais pas, je ne souhaite pas répondre"/>
    <s v=""/>
    <s v=""/>
    <s v=""/>
    <s v=""/>
    <s v=""/>
    <s v=""/>
    <s v=""/>
    <s v=""/>
    <s v=""/>
    <s v=""/>
    <s v=""/>
    <s v=""/>
    <s v=""/>
    <s v="Oui"/>
    <n v="25"/>
    <s v=""/>
    <s v=""/>
    <n v="25"/>
    <s v="Je ne sais pas, je ne souhaite pas répondre"/>
    <s v="Oui"/>
    <n v="100"/>
    <s v=""/>
    <s v=""/>
    <n v="100"/>
    <s v="Je ne sais pas, je ne souhaite pas répondre"/>
    <s v="Oui"/>
    <n v="75"/>
    <s v=""/>
    <s v=""/>
    <s v=""/>
    <n v="75"/>
    <s v="Je ne sais pas, je ne souhaite pas répondre"/>
    <s v=""/>
    <s v=""/>
    <s v=""/>
    <s v=""/>
    <s v=""/>
    <s v=""/>
    <s v=""/>
    <s v=""/>
    <s v=""/>
    <s v=""/>
    <s v=""/>
    <s v=""/>
    <s v="Oui"/>
    <s v="Produit épuisé car beaucoup de personnes ont acheté"/>
    <n v="0"/>
    <n v="0"/>
    <n v="0"/>
    <n v="0"/>
    <n v="0"/>
    <n v="0"/>
    <n v="0"/>
    <n v="0"/>
    <n v="0"/>
    <n v="1"/>
    <n v="0"/>
    <n v="0"/>
    <n v="0"/>
    <s v=""/>
    <s v="Brosse à dent Serviettes hygiéniques"/>
    <n v="0"/>
    <n v="1"/>
    <n v="0"/>
    <n v="0"/>
    <n v="1"/>
    <n v="0"/>
    <n v="0"/>
    <n v="0"/>
    <n v="0"/>
    <s v="Non"/>
    <s v="Non"/>
    <s v="Oui"/>
    <s v="Ouest"/>
    <s v="Meme"/>
    <s v="Tabarre"/>
    <s v="Différent"/>
    <s v=""/>
    <s v=""/>
    <s v=""/>
    <s v=""/>
    <s v=""/>
    <s v=""/>
    <s v=""/>
    <s v=""/>
    <s v=""/>
    <s v=""/>
    <s v=""/>
    <s v=""/>
    <s v=""/>
    <s v=""/>
    <s v=""/>
    <s v=""/>
    <s v=""/>
    <s v=""/>
    <s v=""/>
    <s v=""/>
    <s v=""/>
    <s v=""/>
    <s v=""/>
    <s v=""/>
    <s v=""/>
    <s v=""/>
    <s v=""/>
    <s v=""/>
    <s v=""/>
    <s v=""/>
    <s v=""/>
    <s v=""/>
    <s v=""/>
    <s v=""/>
    <s v=""/>
    <s v=""/>
    <s v=""/>
    <x v="1"/>
    <s v=""/>
    <s v=""/>
    <s v=""/>
    <s v=""/>
    <s v=""/>
    <s v=""/>
    <s v=""/>
    <s v=""/>
    <s v="Je ne sais pas, je ne souhaite pas répondre"/>
    <n v="0"/>
    <n v="0"/>
    <n v="0"/>
    <n v="0"/>
    <n v="0"/>
    <n v="0"/>
    <n v="0"/>
    <n v="1"/>
    <s v=""/>
    <x v="1"/>
    <s v=""/>
    <s v=""/>
    <s v=""/>
    <s v=""/>
    <s v=""/>
    <s v=""/>
    <s v=""/>
    <s v=""/>
    <s v=""/>
    <s v=""/>
    <s v=""/>
    <s v=""/>
    <s v=""/>
    <s v=""/>
    <s v=""/>
    <s v=""/>
    <s v=""/>
    <s v=""/>
    <s v=""/>
    <s v=""/>
    <s v=""/>
    <s v=""/>
    <s v=""/>
    <s v=""/>
    <s v=""/>
    <s v=""/>
    <s v=""/>
    <s v=""/>
    <s v=""/>
    <s v=""/>
    <s v=""/>
    <s v=""/>
    <s v=""/>
    <s v=""/>
    <s v=""/>
    <s v=""/>
    <s v=""/>
    <s v=""/>
    <s v=""/>
    <s v=""/>
    <s v=""/>
    <s v=""/>
    <s v=""/>
    <s v=""/>
    <s v=""/>
    <s v=""/>
    <s v=""/>
    <s v=""/>
    <x v="2"/>
    <s v=""/>
    <s v=""/>
    <s v=""/>
    <s v=""/>
    <s v=""/>
    <s v=""/>
    <s v=""/>
    <s v=""/>
    <s v=""/>
    <s v=""/>
    <s v=""/>
    <s v=""/>
    <s v=""/>
  </r>
  <r>
    <x v="0"/>
    <s v="Cité Soleil"/>
    <s v="Cité Soleil"/>
    <s v="Terre-noire"/>
    <s v="Marché de Terre Noire"/>
    <s v="Milieu urbain"/>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Je ne sais pas / Je ne souhaite pas répondre"/>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Serviettes hygiéniques Savon pour se laver"/>
    <n v="0"/>
    <n v="1"/>
    <n v="1"/>
    <n v="0"/>
    <n v="1"/>
    <n v="0"/>
    <n v="0"/>
    <n v="1"/>
    <n v="0"/>
    <s v=""/>
    <s v=""/>
    <s v=""/>
    <s v=""/>
    <s v=""/>
    <s v=""/>
    <s v=""/>
    <s v=""/>
    <n v="25"/>
    <s v="Oui"/>
    <s v=""/>
    <s v=""/>
    <s v=""/>
    <s v=""/>
    <s v=""/>
    <s v=""/>
    <s v=""/>
    <s v=""/>
    <s v=""/>
    <s v=""/>
    <s v=""/>
    <s v=""/>
    <s v=""/>
    <s v="Oui"/>
    <n v="25"/>
    <s v=""/>
    <s v=""/>
    <n v="25"/>
    <s v="Oui"/>
    <s v="Oui"/>
    <n v="100"/>
    <s v=""/>
    <s v=""/>
    <n v="100"/>
    <s v="Non"/>
    <s v="Oui"/>
    <n v="75"/>
    <s v=""/>
    <s v=""/>
    <s v=""/>
    <n v="75"/>
    <s v="Je ne sais pas, je ne souhaite pas répondre"/>
    <s v=""/>
    <s v=""/>
    <s v=""/>
    <s v=""/>
    <s v=""/>
    <s v=""/>
    <s v=""/>
    <s v=""/>
    <s v=""/>
    <s v=""/>
    <s v=""/>
    <s v=""/>
    <s v="Oui"/>
    <s v="Produit épuisé car beaucoup de personnes ont acheté"/>
    <n v="0"/>
    <n v="0"/>
    <n v="0"/>
    <n v="0"/>
    <n v="0"/>
    <n v="0"/>
    <n v="0"/>
    <n v="0"/>
    <n v="0"/>
    <n v="1"/>
    <n v="0"/>
    <n v="0"/>
    <n v="0"/>
    <s v=""/>
    <s v="Serviettes hygiéniques"/>
    <n v="0"/>
    <n v="0"/>
    <n v="0"/>
    <n v="0"/>
    <n v="1"/>
    <n v="0"/>
    <n v="0"/>
    <n v="0"/>
    <n v="0"/>
    <s v="Non"/>
    <s v="Non"/>
    <s v="Oui"/>
    <s v="Ouest"/>
    <s v="Meme"/>
    <s v="Cité Soleil"/>
    <s v="Meme"/>
    <s v=""/>
    <s v=""/>
    <s v=""/>
    <s v=""/>
    <s v=""/>
    <s v=""/>
    <s v=""/>
    <s v=""/>
    <s v=""/>
    <s v=""/>
    <s v=""/>
    <s v=""/>
    <s v=""/>
    <s v=""/>
    <s v=""/>
    <s v=""/>
    <s v=""/>
    <s v=""/>
    <s v=""/>
    <s v=""/>
    <s v=""/>
    <s v=""/>
    <s v=""/>
    <s v=""/>
    <s v=""/>
    <s v=""/>
    <s v=""/>
    <s v=""/>
    <s v=""/>
    <s v=""/>
    <s v=""/>
    <s v=""/>
    <s v=""/>
    <s v=""/>
    <s v=""/>
    <s v=""/>
    <s v=""/>
    <x v="1"/>
    <s v=""/>
    <s v=""/>
    <s v=""/>
    <s v=""/>
    <s v=""/>
    <s v=""/>
    <s v=""/>
    <s v=""/>
    <s v="Risques de vols ou pillages"/>
    <n v="1"/>
    <n v="0"/>
    <n v="0"/>
    <n v="0"/>
    <n v="0"/>
    <n v="0"/>
    <n v="0"/>
    <n v="0"/>
    <s v=""/>
    <x v="2"/>
    <s v=""/>
    <s v="Produits d'hygiène et assainissement"/>
    <n v="0"/>
    <n v="1"/>
    <n v="0"/>
    <n v="0"/>
    <n v="0"/>
    <n v="0"/>
    <n v="0"/>
    <s v=""/>
    <s v=""/>
    <s v=""/>
    <s v=""/>
    <s v=""/>
    <s v=""/>
    <s v=""/>
    <s v=""/>
    <s v=""/>
    <s v=""/>
    <s v=""/>
    <s v=""/>
    <s v=""/>
    <s v=""/>
    <s v=""/>
    <s v=""/>
    <s v=""/>
    <s v=""/>
    <s v=""/>
    <s v=""/>
    <s v=""/>
    <s v=""/>
    <s v=""/>
    <s v=""/>
    <s v=""/>
    <s v=""/>
    <s v=""/>
    <s v=""/>
    <s v=""/>
    <s v=""/>
    <s v=""/>
    <s v=""/>
    <s v=""/>
    <s v=""/>
    <s v=""/>
    <s v=""/>
    <s v=""/>
    <s v=""/>
    <s v=""/>
    <x v="2"/>
    <s v=""/>
    <s v=""/>
    <s v=""/>
    <s v=""/>
    <s v=""/>
    <s v=""/>
    <s v=""/>
    <s v=""/>
    <s v=""/>
    <s v=""/>
    <s v=""/>
    <s v=""/>
    <s v=""/>
  </r>
  <r>
    <x v="3"/>
    <s v="Limonade"/>
    <s v="Limonade"/>
    <s v="Limonade"/>
    <s v="Marché principal de Limonade"/>
    <s v="Milieu urbain"/>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50"/>
    <s v="Non"/>
    <x v="1"/>
    <s v=""/>
    <s v=""/>
    <s v=""/>
    <s v=""/>
    <s v=""/>
    <s v=""/>
    <s v=""/>
    <s v=""/>
    <s v="Augmentation des prix Difficultés pour se réapprovisionner en marchandises"/>
    <n v="0"/>
    <n v="0"/>
    <n v="1"/>
    <n v="1"/>
    <n v="0"/>
    <n v="0"/>
    <n v="0"/>
    <n v="0"/>
    <s v=""/>
    <x v="2"/>
    <s v=""/>
    <s v="Charbon de bois"/>
    <n v="0"/>
    <n v="0"/>
    <n v="0"/>
    <n v="0"/>
    <n v="0"/>
    <n v="1"/>
    <n v="0"/>
    <s v=""/>
    <s v=""/>
    <s v=""/>
    <s v=""/>
    <s v=""/>
    <s v=""/>
    <s v=""/>
    <s v=""/>
    <s v=""/>
    <s v=""/>
    <s v=""/>
    <s v=""/>
    <s v=""/>
    <s v=""/>
    <s v=""/>
    <s v=""/>
    <s v=""/>
    <s v=""/>
    <s v=""/>
    <s v=""/>
    <s v=""/>
    <s v=""/>
    <s v=""/>
    <s v=""/>
    <s v=""/>
    <s v=""/>
    <s v=""/>
    <s v=""/>
    <s v=""/>
    <s v=""/>
    <s v=""/>
    <s v=""/>
    <s v=""/>
    <s v=""/>
    <s v=""/>
    <s v=""/>
    <s v=""/>
    <s v=""/>
    <s v=""/>
    <x v="2"/>
    <s v=""/>
    <s v=""/>
    <s v=""/>
    <s v=""/>
    <s v=""/>
    <s v=""/>
    <s v=""/>
    <s v=""/>
    <s v=""/>
    <s v=""/>
    <s v=""/>
    <s v=""/>
    <s v=""/>
  </r>
  <r>
    <x v="3"/>
    <s v="Limonade"/>
    <s v="Limonade"/>
    <s v="Limonade"/>
    <s v="Marché principal de Limonade"/>
    <s v="Milieu urbain"/>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50"/>
    <s v="Non"/>
    <x v="1"/>
    <s v=""/>
    <s v=""/>
    <s v=""/>
    <s v=""/>
    <s v=""/>
    <s v=""/>
    <s v=""/>
    <s v=""/>
    <s v="Risques de vols ou pillages"/>
    <n v="1"/>
    <n v="0"/>
    <n v="0"/>
    <n v="0"/>
    <n v="0"/>
    <n v="0"/>
    <n v="0"/>
    <n v="0"/>
    <s v=""/>
    <x v="2"/>
    <s v=""/>
    <s v="Charbon de bois"/>
    <n v="0"/>
    <n v="0"/>
    <n v="0"/>
    <n v="0"/>
    <n v="0"/>
    <n v="1"/>
    <n v="0"/>
    <s v=""/>
    <s v=""/>
    <s v=""/>
    <s v=""/>
    <s v=""/>
    <s v=""/>
    <s v=""/>
    <s v=""/>
    <s v=""/>
    <s v=""/>
    <s v=""/>
    <s v=""/>
    <s v=""/>
    <s v=""/>
    <s v=""/>
    <s v=""/>
    <s v=""/>
    <s v=""/>
    <s v=""/>
    <s v=""/>
    <s v=""/>
    <s v=""/>
    <s v=""/>
    <s v=""/>
    <s v=""/>
    <s v=""/>
    <s v=""/>
    <s v=""/>
    <s v=""/>
    <s v=""/>
    <s v=""/>
    <s v=""/>
    <s v=""/>
    <s v=""/>
    <s v=""/>
    <s v=""/>
    <s v=""/>
    <s v=""/>
    <s v=""/>
    <x v="2"/>
    <s v=""/>
    <s v=""/>
    <s v=""/>
    <s v=""/>
    <s v=""/>
    <s v=""/>
    <s v=""/>
    <s v=""/>
    <s v=""/>
    <s v=""/>
    <s v=""/>
    <s v=""/>
    <s v=""/>
  </r>
  <r>
    <x v="3"/>
    <s v="Limonade"/>
    <s v="Limonade"/>
    <s v="Limonade"/>
    <s v="Marché principal de Limonade"/>
    <s v="Milieu urbain"/>
    <s v="Enquête auprès d'un marchand"/>
    <s v="Femme"/>
    <s v=""/>
    <s v=""/>
    <s v="Détaillant sur une table"/>
    <s v=""/>
    <s v="Nourriture"/>
    <n v="1"/>
    <n v="0"/>
    <n v="0"/>
    <n v="0"/>
    <n v="0"/>
    <n v="0"/>
    <n v="0"/>
    <s v="nourriture"/>
    <s v="Nourriture "/>
    <s v="En espèces (Gourde)"/>
    <n v="1"/>
    <n v="0"/>
    <n v="0"/>
    <n v="0"/>
    <n v="0"/>
    <n v="0"/>
    <n v="0"/>
    <n v="0"/>
    <n v="0"/>
    <n v="0"/>
    <s v=""/>
    <s v="Oui, il y a moins de commerçants par rapport au mois passé"/>
    <s v="Moins de 20"/>
    <s v="Farine de blé blanche Riz Maïs (moulu) Sucre Haricot noir Haricot rouge Huile végétale"/>
    <n v="1"/>
    <n v="1"/>
    <n v="1"/>
    <n v="1"/>
    <n v="1"/>
    <n v="1"/>
    <n v="1"/>
    <n v="0"/>
    <s v="Oui je connais le prix de mes produits en grosse marmite"/>
    <n v="140"/>
    <s v="Oui"/>
    <n v="350"/>
    <n v="134.61538461538399"/>
    <s v="Oui"/>
    <n v="350"/>
    <n v="152.173913043478"/>
    <s v="Oui"/>
    <n v="350"/>
    <n v="120.689655172413"/>
    <s v="Oui"/>
    <n v="700"/>
    <n v="291.666666666666"/>
    <s v="Non"/>
    <n v="900"/>
    <n v="375"/>
    <s v="Oui"/>
    <s v="Bidon/Bouteille fermée."/>
    <s v="Oui"/>
    <n v="800"/>
    <s v=""/>
    <s v=""/>
    <s v=""/>
    <s v=""/>
    <s v=""/>
    <s v=""/>
    <s v="NA"/>
    <n v="800"/>
    <s v="Non"/>
    <s v="Non"/>
    <s v=""/>
    <s v=""/>
    <s v=""/>
    <s v=""/>
    <s v=""/>
    <s v=""/>
    <s v=""/>
    <s v=""/>
    <s v=""/>
    <s v=""/>
    <s v=""/>
    <s v=""/>
    <s v=""/>
    <s v=""/>
    <s v=""/>
    <s v=""/>
    <s v=""/>
    <s v=""/>
    <s v=""/>
    <s v=""/>
    <s v=""/>
    <s v=""/>
    <s v=""/>
    <s v=""/>
    <s v=""/>
    <s v="Non"/>
    <s v="Non"/>
    <s v="Oui"/>
    <s v="Nord"/>
    <s v="Meme"/>
    <s v="Cap-Haïtien"/>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1"/>
    <s v=""/>
    <s v=""/>
    <s v=""/>
    <s v=""/>
    <s v=""/>
    <s v=""/>
    <s v=""/>
    <s v=""/>
    <s v="Augmentation des prix"/>
    <n v="0"/>
    <n v="0"/>
    <n v="1"/>
    <n v="0"/>
    <n v="0"/>
    <n v="0"/>
    <n v="0"/>
    <n v="0"/>
    <s v=""/>
    <x v="3"/>
    <s v=""/>
    <s v=""/>
    <s v=""/>
    <s v=""/>
    <s v=""/>
    <s v=""/>
    <s v=""/>
    <s v=""/>
    <s v=""/>
    <s v=""/>
    <s v=""/>
    <s v=""/>
    <s v=""/>
    <s v=""/>
    <s v=""/>
    <s v=""/>
    <s v=""/>
    <s v=""/>
    <s v=""/>
    <s v=""/>
    <s v=""/>
    <s v=""/>
    <s v=""/>
    <s v=""/>
    <s v=""/>
    <s v=""/>
    <s v=""/>
    <s v=""/>
    <s v=""/>
    <s v=""/>
    <s v=""/>
    <s v=""/>
    <s v=""/>
    <s v=""/>
    <s v=""/>
    <s v=""/>
    <s v=""/>
    <s v=""/>
    <s v=""/>
    <s v=""/>
    <s v=""/>
    <s v=""/>
    <s v=""/>
    <s v=""/>
    <s v=""/>
    <s v=""/>
    <s v=""/>
    <s v=""/>
    <x v="2"/>
    <s v=""/>
    <s v=""/>
    <s v=""/>
    <s v=""/>
    <s v=""/>
    <s v=""/>
    <s v=""/>
    <s v=""/>
    <s v=""/>
    <s v=""/>
    <s v=""/>
    <s v=""/>
    <s v=""/>
  </r>
  <r>
    <x v="3"/>
    <s v="Limonade"/>
    <s v="Limonade"/>
    <s v="Limonade"/>
    <s v="Marché principal de Limonade"/>
    <s v="Milieu urbain"/>
    <s v="Enquête auprès d'un marchand"/>
    <s v="Femme"/>
    <s v=""/>
    <s v=""/>
    <s v="Détaillant sur une table"/>
    <s v=""/>
    <s v="Nourriture"/>
    <n v="1"/>
    <n v="0"/>
    <n v="0"/>
    <n v="0"/>
    <n v="0"/>
    <n v="0"/>
    <n v="0"/>
    <s v="nourriture"/>
    <s v="Nourriture "/>
    <s v="En espèces (Gourde)"/>
    <n v="1"/>
    <n v="0"/>
    <n v="0"/>
    <n v="0"/>
    <n v="0"/>
    <n v="0"/>
    <n v="0"/>
    <n v="0"/>
    <n v="0"/>
    <n v="0"/>
    <s v=""/>
    <s v="Oui, il y a plus de commerçants par rapport au mois passé"/>
    <s v="Moins de 20"/>
    <s v="Farine de blé blanche Riz Maïs (moulu) Sucre Haricot noir Haricot rouge Huile végétale"/>
    <n v="1"/>
    <n v="1"/>
    <n v="1"/>
    <n v="1"/>
    <n v="1"/>
    <n v="1"/>
    <n v="1"/>
    <n v="0"/>
    <s v="Oui je connais le prix de mes produits en grosse marmite"/>
    <n v="150"/>
    <s v="Oui"/>
    <n v="350"/>
    <n v="134.61538461538399"/>
    <s v="Oui"/>
    <n v="280"/>
    <n v="121.739130434782"/>
    <s v="Oui"/>
    <n v="350"/>
    <n v="120.689655172413"/>
    <s v="Oui"/>
    <n v="700"/>
    <n v="291.666666666666"/>
    <s v="Oui"/>
    <n v="900"/>
    <n v="375"/>
    <s v="Oui"/>
    <s v="Bidon/Bouteille fermée."/>
    <s v="Oui"/>
    <n v="800"/>
    <s v=""/>
    <s v=""/>
    <s v=""/>
    <s v=""/>
    <s v=""/>
    <s v=""/>
    <s v="NA"/>
    <n v="800"/>
    <s v="Oui"/>
    <s v="Non"/>
    <s v=""/>
    <s v=""/>
    <s v=""/>
    <s v=""/>
    <s v=""/>
    <s v=""/>
    <s v=""/>
    <s v=""/>
    <s v=""/>
    <s v=""/>
    <s v=""/>
    <s v=""/>
    <s v=""/>
    <s v=""/>
    <s v=""/>
    <s v=""/>
    <s v=""/>
    <s v=""/>
    <s v=""/>
    <s v=""/>
    <s v=""/>
    <s v=""/>
    <s v=""/>
    <s v=""/>
    <s v=""/>
    <s v="Non"/>
    <s v="Non"/>
    <s v="Oui"/>
    <s v="Nord"/>
    <s v="Meme"/>
    <s v="Limonade"/>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1"/>
    <s v=""/>
    <s v=""/>
    <s v=""/>
    <s v=""/>
    <s v=""/>
    <s v=""/>
    <s v=""/>
    <s v=""/>
    <s v="Risques de vols ou pillages"/>
    <n v="1"/>
    <n v="0"/>
    <n v="0"/>
    <n v="0"/>
    <n v="0"/>
    <n v="0"/>
    <n v="0"/>
    <n v="0"/>
    <s v=""/>
    <x v="2"/>
    <s v=""/>
    <s v="Nourriture"/>
    <n v="1"/>
    <n v="0"/>
    <n v="0"/>
    <n v="0"/>
    <n v="0"/>
    <n v="0"/>
    <n v="0"/>
    <s v=""/>
    <s v=""/>
    <s v=""/>
    <s v=""/>
    <s v=""/>
    <s v=""/>
    <s v=""/>
    <s v=""/>
    <s v=""/>
    <s v=""/>
    <s v=""/>
    <s v=""/>
    <s v=""/>
    <s v=""/>
    <s v=""/>
    <s v=""/>
    <s v=""/>
    <s v=""/>
    <s v=""/>
    <s v=""/>
    <s v=""/>
    <s v=""/>
    <s v=""/>
    <s v=""/>
    <s v=""/>
    <s v=""/>
    <s v=""/>
    <s v=""/>
    <s v=""/>
    <s v=""/>
    <s v=""/>
    <s v=""/>
    <s v=""/>
    <s v=""/>
    <s v=""/>
    <s v=""/>
    <s v=""/>
    <s v=""/>
    <s v=""/>
    <x v="2"/>
    <s v=""/>
    <s v=""/>
    <s v=""/>
    <s v=""/>
    <s v=""/>
    <s v=""/>
    <s v=""/>
    <s v=""/>
    <s v=""/>
    <s v=""/>
    <s v=""/>
    <s v=""/>
    <s v=""/>
  </r>
  <r>
    <x v="3"/>
    <s v="Limonade"/>
    <s v="Limonade"/>
    <s v="Limonade"/>
    <s v="Marché principal de Limonade"/>
    <s v="Milieu urbain"/>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liquide (nettoyage) Chlore en grain (nettoyage) Savon pour se laver"/>
    <n v="1"/>
    <n v="1"/>
    <n v="1"/>
    <n v="1"/>
    <n v="1"/>
    <n v="1"/>
    <n v="1"/>
    <n v="1"/>
    <n v="0"/>
    <s v="Oui"/>
    <n v="35"/>
    <n v="35"/>
    <s v=""/>
    <s v=""/>
    <s v=""/>
    <n v="35"/>
    <s v="Non"/>
    <n v="15"/>
    <s v="Non"/>
    <n v="20"/>
    <s v="Non"/>
    <s v="Non"/>
    <s v=""/>
    <s v=""/>
    <s v="Mililitre"/>
    <s v="mililitre"/>
    <s v="mililit"/>
    <n v="100"/>
    <n v="10"/>
    <n v="100"/>
    <n v="100"/>
    <s v="Oui"/>
    <s v="Oui"/>
    <n v="15"/>
    <s v=""/>
    <s v=""/>
    <n v="15"/>
    <s v="Oui"/>
    <s v="Non"/>
    <s v=""/>
    <n v="150"/>
    <n v="75"/>
    <n v="42.5"/>
    <s v="Non"/>
    <s v="Oui"/>
    <n v="75"/>
    <s v=""/>
    <s v=""/>
    <s v=""/>
    <n v="75"/>
    <s v="Non"/>
    <s v="Oui"/>
    <s v=""/>
    <n v="5"/>
    <s v=""/>
    <s v=""/>
    <s v=""/>
    <s v=""/>
    <s v=""/>
    <s v=""/>
    <s v="Non"/>
    <s v="NA"/>
    <n v="5"/>
    <s v="Non"/>
    <s v=""/>
    <s v=""/>
    <s v=""/>
    <s v=""/>
    <s v=""/>
    <s v=""/>
    <s v=""/>
    <s v=""/>
    <s v=""/>
    <s v=""/>
    <s v=""/>
    <s v=""/>
    <s v=""/>
    <s v=""/>
    <s v=""/>
    <s v=""/>
    <s v=""/>
    <s v=""/>
    <s v=""/>
    <s v=""/>
    <s v=""/>
    <s v=""/>
    <s v=""/>
    <s v=""/>
    <s v=""/>
    <s v="Non"/>
    <s v="Non"/>
    <s v="Oui"/>
    <s v="Nord"/>
    <s v="Meme"/>
    <s v="Limonade"/>
    <s v="Meme"/>
    <s v=""/>
    <s v=""/>
    <s v=""/>
    <s v=""/>
    <s v=""/>
    <s v=""/>
    <s v=""/>
    <s v=""/>
    <s v=""/>
    <s v=""/>
    <s v=""/>
    <s v=""/>
    <s v=""/>
    <s v=""/>
    <s v=""/>
    <s v=""/>
    <s v=""/>
    <s v=""/>
    <s v=""/>
    <s v=""/>
    <s v=""/>
    <s v=""/>
    <s v=""/>
    <s v=""/>
    <s v=""/>
    <s v=""/>
    <s v=""/>
    <s v=""/>
    <s v=""/>
    <s v=""/>
    <s v=""/>
    <s v=""/>
    <s v=""/>
    <s v=""/>
    <s v=""/>
    <s v=""/>
    <s v=""/>
    <x v="1"/>
    <s v=""/>
    <s v=""/>
    <s v=""/>
    <s v=""/>
    <s v=""/>
    <s v=""/>
    <s v=""/>
    <s v=""/>
    <s v="Risques de vols ou pillages Augmentation des prix"/>
    <n v="1"/>
    <n v="0"/>
    <n v="1"/>
    <n v="0"/>
    <n v="0"/>
    <n v="0"/>
    <n v="0"/>
    <n v="0"/>
    <s v=""/>
    <x v="1"/>
    <s v=""/>
    <s v=""/>
    <s v=""/>
    <s v=""/>
    <s v=""/>
    <s v=""/>
    <s v=""/>
    <s v=""/>
    <s v=""/>
    <s v=""/>
    <s v=""/>
    <s v=""/>
    <s v=""/>
    <s v=""/>
    <s v=""/>
    <s v=""/>
    <s v=""/>
    <s v=""/>
    <s v=""/>
    <s v=""/>
    <s v=""/>
    <s v=""/>
    <s v=""/>
    <s v=""/>
    <s v=""/>
    <s v=""/>
    <s v=""/>
    <s v=""/>
    <s v=""/>
    <s v=""/>
    <s v=""/>
    <s v=""/>
    <s v=""/>
    <s v=""/>
    <s v=""/>
    <s v=""/>
    <s v=""/>
    <s v=""/>
    <s v=""/>
    <s v=""/>
    <s v=""/>
    <s v=""/>
    <s v=""/>
    <s v=""/>
    <s v=""/>
    <s v=""/>
    <s v=""/>
    <s v=""/>
    <x v="2"/>
    <s v=""/>
    <s v=""/>
    <s v=""/>
    <s v=""/>
    <s v=""/>
    <s v=""/>
    <s v=""/>
    <s v=""/>
    <s v=""/>
    <s v=""/>
    <s v=""/>
    <s v=""/>
    <s v=""/>
  </r>
  <r>
    <x v="3"/>
    <s v="Limonade"/>
    <s v="Limonade"/>
    <s v="Limonade"/>
    <s v="Marché principal de Limonade"/>
    <s v="Milieu urbain"/>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liquide (nettoyage) Chlore en grain (nettoyage) Savon pour se laver"/>
    <n v="1"/>
    <n v="1"/>
    <n v="1"/>
    <n v="1"/>
    <n v="1"/>
    <n v="1"/>
    <n v="1"/>
    <n v="1"/>
    <n v="0"/>
    <s v="Oui"/>
    <n v="40"/>
    <n v="40"/>
    <s v=""/>
    <s v=""/>
    <s v=""/>
    <n v="40"/>
    <s v="Non"/>
    <n v="15"/>
    <s v="Non"/>
    <n v="20"/>
    <s v="Non"/>
    <s v="Non"/>
    <s v=""/>
    <s v=""/>
    <s v="Mililitre"/>
    <s v="mililitre"/>
    <s v="mililit"/>
    <n v="100"/>
    <n v="10"/>
    <n v="100"/>
    <n v="100"/>
    <s v="Oui"/>
    <s v="Oui"/>
    <n v="15"/>
    <s v=""/>
    <s v=""/>
    <n v="15"/>
    <s v="Non"/>
    <s v="Oui"/>
    <n v="75"/>
    <s v=""/>
    <s v=""/>
    <n v="75"/>
    <s v="Non"/>
    <s v="Oui"/>
    <n v="75"/>
    <s v=""/>
    <s v=""/>
    <s v=""/>
    <n v="75"/>
    <s v="Non"/>
    <s v="Oui"/>
    <s v=""/>
    <n v="5"/>
    <s v=""/>
    <s v=""/>
    <s v=""/>
    <s v=""/>
    <s v=""/>
    <s v=""/>
    <s v="Non"/>
    <s v="NA"/>
    <n v="5"/>
    <s v="Non"/>
    <s v=""/>
    <s v=""/>
    <s v=""/>
    <s v=""/>
    <s v=""/>
    <s v=""/>
    <s v=""/>
    <s v=""/>
    <s v=""/>
    <s v=""/>
    <s v=""/>
    <s v=""/>
    <s v=""/>
    <s v=""/>
    <s v=""/>
    <s v=""/>
    <s v=""/>
    <s v=""/>
    <s v=""/>
    <s v=""/>
    <s v=""/>
    <s v=""/>
    <s v=""/>
    <s v=""/>
    <s v=""/>
    <s v="Non"/>
    <s v="Non"/>
    <s v="Oui"/>
    <s v="Nord"/>
    <s v="Meme"/>
    <s v="Limonade"/>
    <s v="Meme"/>
    <s v=""/>
    <s v=""/>
    <s v=""/>
    <s v=""/>
    <s v=""/>
    <s v=""/>
    <s v=""/>
    <s v=""/>
    <s v=""/>
    <s v=""/>
    <s v=""/>
    <s v=""/>
    <s v=""/>
    <s v=""/>
    <s v=""/>
    <s v=""/>
    <s v=""/>
    <s v=""/>
    <s v=""/>
    <s v=""/>
    <s v=""/>
    <s v=""/>
    <s v=""/>
    <s v=""/>
    <s v=""/>
    <s v=""/>
    <s v=""/>
    <s v=""/>
    <s v=""/>
    <s v=""/>
    <s v=""/>
    <s v=""/>
    <s v=""/>
    <s v=""/>
    <s v=""/>
    <s v=""/>
    <s v=""/>
    <x v="1"/>
    <s v=""/>
    <s v=""/>
    <s v=""/>
    <s v=""/>
    <s v=""/>
    <s v=""/>
    <s v=""/>
    <s v=""/>
    <s v="Augmentation des prix Diminution du nombre de clients"/>
    <n v="0"/>
    <n v="1"/>
    <n v="1"/>
    <n v="0"/>
    <n v="0"/>
    <n v="0"/>
    <n v="0"/>
    <n v="0"/>
    <s v=""/>
    <x v="1"/>
    <s v=""/>
    <s v=""/>
    <s v=""/>
    <s v=""/>
    <s v=""/>
    <s v=""/>
    <s v=""/>
    <s v=""/>
    <s v=""/>
    <s v=""/>
    <s v=""/>
    <s v=""/>
    <s v=""/>
    <s v=""/>
    <s v=""/>
    <s v=""/>
    <s v=""/>
    <s v=""/>
    <s v=""/>
    <s v=""/>
    <s v=""/>
    <s v=""/>
    <s v=""/>
    <s v=""/>
    <s v=""/>
    <s v=""/>
    <s v=""/>
    <s v=""/>
    <s v=""/>
    <s v=""/>
    <s v=""/>
    <s v=""/>
    <s v=""/>
    <s v=""/>
    <s v=""/>
    <s v=""/>
    <s v=""/>
    <s v=""/>
    <s v=""/>
    <s v=""/>
    <s v=""/>
    <s v=""/>
    <s v=""/>
    <s v=""/>
    <s v=""/>
    <s v=""/>
    <s v=""/>
    <s v=""/>
    <x v="2"/>
    <s v=""/>
    <s v=""/>
    <s v=""/>
    <s v=""/>
    <s v=""/>
    <s v=""/>
    <s v=""/>
    <s v=""/>
    <s v=""/>
    <s v=""/>
    <s v=""/>
    <s v=""/>
    <s v=""/>
  </r>
  <r>
    <x v="3"/>
    <s v="Limonade"/>
    <s v="Limonade"/>
    <s v="Limonade"/>
    <s v="Marché principal de Limonade"/>
    <s v="Milieu urbain"/>
    <s v="Enquête auprès d'un marchand"/>
    <s v="Femme"/>
    <s v=""/>
    <s v=""/>
    <s v="Détaillant mobile"/>
    <s v=""/>
    <s v="Couverture"/>
    <n v="0"/>
    <n v="0"/>
    <n v="1"/>
    <n v="0"/>
    <n v="0"/>
    <n v="0"/>
    <n v="0"/>
    <s v="couverture"/>
    <s v="Couverture"/>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n v="600"/>
    <s v=""/>
    <s v=""/>
    <s v=""/>
    <s v=""/>
    <s v=""/>
    <s v=""/>
    <s v=""/>
    <s v=""/>
    <s v=""/>
    <s v=""/>
    <s v=""/>
    <s v=""/>
    <s v=""/>
    <s v=""/>
    <s v=""/>
    <s v=""/>
    <s v=""/>
    <s v=""/>
    <s v=""/>
    <s v=""/>
    <s v=""/>
    <s v=""/>
    <s v=""/>
    <s v=""/>
    <s v=""/>
    <s v=""/>
    <s v=""/>
    <s v=""/>
    <s v=""/>
    <s v=""/>
    <s v=""/>
    <s v=""/>
    <s v=""/>
    <s v=""/>
    <s v=""/>
    <x v="1"/>
    <s v=""/>
    <s v=""/>
    <s v=""/>
    <s v=""/>
    <s v=""/>
    <s v=""/>
    <s v=""/>
    <s v=""/>
    <s v="Augmentation des prix"/>
    <n v="0"/>
    <n v="0"/>
    <n v="1"/>
    <n v="0"/>
    <n v="0"/>
    <n v="0"/>
    <n v="0"/>
    <n v="0"/>
    <s v=""/>
    <x v="2"/>
    <s v=""/>
    <s v="Couverture"/>
    <n v="0"/>
    <n v="0"/>
    <n v="1"/>
    <n v="0"/>
    <n v="0"/>
    <n v="0"/>
    <n v="0"/>
    <s v=""/>
    <s v=""/>
    <s v=""/>
    <s v=""/>
    <s v=""/>
    <s v=""/>
    <s v=""/>
    <s v=""/>
    <s v=""/>
    <s v=""/>
    <s v=""/>
    <s v=""/>
    <s v=""/>
    <s v=""/>
    <s v=""/>
    <s v=""/>
    <s v=""/>
    <s v=""/>
    <s v=""/>
    <s v=""/>
    <s v=""/>
    <s v=""/>
    <s v=""/>
    <s v=""/>
    <s v=""/>
    <s v=""/>
    <s v=""/>
    <s v=""/>
    <s v=""/>
    <s v=""/>
    <s v=""/>
    <s v=""/>
    <s v=""/>
    <s v=""/>
    <s v=""/>
    <s v=""/>
    <s v=""/>
    <s v=""/>
    <s v=""/>
    <x v="2"/>
    <s v=""/>
    <s v=""/>
    <s v=""/>
    <s v=""/>
    <s v=""/>
    <s v=""/>
    <s v=""/>
    <s v=""/>
    <s v=""/>
    <s v=""/>
    <s v=""/>
    <s v=""/>
    <s v=""/>
  </r>
  <r>
    <x v="3"/>
    <s v="Limonade"/>
    <s v="Limonade"/>
    <s v="Limonade"/>
    <s v="Marché principal de Limonade"/>
    <s v="Milieu urbain"/>
    <s v="Enquête auprès d'un marchand"/>
    <s v="Femme"/>
    <s v=""/>
    <s v=""/>
    <s v="Détaillant mobile"/>
    <s v=""/>
    <s v="Couverture"/>
    <n v="0"/>
    <n v="0"/>
    <n v="1"/>
    <n v="0"/>
    <n v="0"/>
    <n v="0"/>
    <n v="0"/>
    <s v="couverture"/>
    <s v="Couverture"/>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n v="450"/>
    <s v=""/>
    <s v=""/>
    <s v=""/>
    <s v=""/>
    <s v=""/>
    <s v=""/>
    <s v=""/>
    <s v=""/>
    <s v=""/>
    <s v=""/>
    <s v=""/>
    <s v=""/>
    <s v=""/>
    <s v=""/>
    <s v=""/>
    <s v=""/>
    <s v=""/>
    <s v=""/>
    <s v=""/>
    <s v=""/>
    <s v=""/>
    <s v=""/>
    <s v=""/>
    <s v=""/>
    <s v=""/>
    <s v=""/>
    <s v=""/>
    <s v=""/>
    <s v=""/>
    <s v=""/>
    <s v=""/>
    <s v=""/>
    <s v=""/>
    <s v=""/>
    <s v=""/>
    <x v="3"/>
    <s v=""/>
    <s v=""/>
    <s v=""/>
    <s v=""/>
    <s v=""/>
    <s v=""/>
    <s v=""/>
    <s v=""/>
    <s v="Diminution du nombre de clients Augmentation des prix Difficultés pour se réapprovisionner en marchandises"/>
    <n v="0"/>
    <n v="1"/>
    <n v="1"/>
    <n v="1"/>
    <n v="0"/>
    <n v="0"/>
    <n v="0"/>
    <n v="0"/>
    <s v=""/>
    <x v="1"/>
    <s v=""/>
    <s v=""/>
    <s v=""/>
    <s v=""/>
    <s v=""/>
    <s v=""/>
    <s v=""/>
    <s v=""/>
    <s v=""/>
    <s v=""/>
    <s v=""/>
    <s v=""/>
    <s v=""/>
    <s v=""/>
    <s v=""/>
    <s v=""/>
    <s v=""/>
    <s v=""/>
    <s v=""/>
    <s v=""/>
    <s v=""/>
    <s v=""/>
    <s v=""/>
    <s v=""/>
    <s v=""/>
    <s v=""/>
    <s v=""/>
    <s v=""/>
    <s v=""/>
    <s v=""/>
    <s v=""/>
    <s v=""/>
    <s v=""/>
    <s v=""/>
    <s v=""/>
    <s v=""/>
    <s v=""/>
    <s v=""/>
    <s v=""/>
    <s v=""/>
    <s v=""/>
    <s v=""/>
    <s v=""/>
    <s v=""/>
    <s v=""/>
    <s v=""/>
    <s v=""/>
    <s v=""/>
    <x v="2"/>
    <s v=""/>
    <s v=""/>
    <s v=""/>
    <s v=""/>
    <s v=""/>
    <s v=""/>
    <s v=""/>
    <s v=""/>
    <s v=""/>
    <s v=""/>
    <s v=""/>
    <s v=""/>
    <s v=""/>
  </r>
  <r>
    <x v="3"/>
    <s v="Limonade"/>
    <s v="Limonade"/>
    <s v="Limonade"/>
    <s v="Marché principal de Limonade"/>
    <s v="Milieu urbain"/>
    <s v="Enquête auprès d'un marchand"/>
    <s v="Femme"/>
    <s v=""/>
    <s v=""/>
    <s v="Détaillant mobile"/>
    <s v=""/>
    <s v="Ustensiles de cuisine (casseroles, cuillères, etc.)"/>
    <n v="0"/>
    <n v="0"/>
    <n v="0"/>
    <n v="1"/>
    <n v="0"/>
    <n v="0"/>
    <n v="0"/>
    <s v="cuisine"/>
    <s v="Ustensiles de cuisine (casseroles, cuillères, etc.)"/>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asserole avec couvercle (moyenne ou grande) Poêle (grande) Cuillère pour manger Couteau de cuisine Cuillère de service"/>
    <n v="1"/>
    <n v="1"/>
    <n v="0"/>
    <n v="0"/>
    <n v="1"/>
    <n v="1"/>
    <n v="1"/>
    <n v="0"/>
    <s v="Grande avec couvercle (environ 2 à 3 gallons)"/>
    <n v="1000"/>
    <s v=""/>
    <n v="250"/>
    <s v=""/>
    <s v=""/>
    <n v="25"/>
    <n v="100"/>
    <n v="75"/>
    <s v="Oui"/>
    <s v=""/>
    <s v=""/>
    <s v=""/>
    <s v=""/>
    <s v=""/>
    <s v=""/>
    <s v=""/>
    <s v=""/>
    <s v=""/>
    <s v=""/>
    <s v=""/>
    <x v="1"/>
    <s v=""/>
    <s v=""/>
    <s v=""/>
    <s v=""/>
    <s v=""/>
    <s v=""/>
    <s v=""/>
    <s v=""/>
    <s v="Augmentation des prix"/>
    <n v="0"/>
    <n v="0"/>
    <n v="1"/>
    <n v="0"/>
    <n v="0"/>
    <n v="0"/>
    <n v="0"/>
    <n v="0"/>
    <s v=""/>
    <x v="3"/>
    <s v=""/>
    <s v=""/>
    <s v=""/>
    <s v=""/>
    <s v=""/>
    <s v=""/>
    <s v=""/>
    <s v=""/>
    <s v=""/>
    <s v=""/>
    <s v=""/>
    <s v=""/>
    <s v=""/>
    <s v=""/>
    <s v=""/>
    <s v=""/>
    <s v=""/>
    <s v=""/>
    <s v=""/>
    <s v=""/>
    <s v=""/>
    <s v=""/>
    <s v=""/>
    <s v=""/>
    <s v=""/>
    <s v=""/>
    <s v=""/>
    <s v=""/>
    <s v=""/>
    <s v=""/>
    <s v=""/>
    <s v=""/>
    <s v=""/>
    <s v=""/>
    <s v=""/>
    <s v=""/>
    <s v=""/>
    <s v=""/>
    <s v=""/>
    <s v=""/>
    <s v=""/>
    <s v=""/>
    <s v=""/>
    <s v=""/>
    <s v=""/>
    <s v=""/>
    <s v=""/>
    <s v=""/>
    <x v="2"/>
    <s v=""/>
    <s v=""/>
    <s v=""/>
    <s v=""/>
    <s v=""/>
    <s v=""/>
    <s v=""/>
    <s v=""/>
    <s v=""/>
    <s v=""/>
    <s v=""/>
    <s v=""/>
    <s v=""/>
  </r>
  <r>
    <x v="3"/>
    <s v="Limonade"/>
    <s v="Limonade"/>
    <s v="Limonade"/>
    <s v="Marché principal de Limonade"/>
    <s v="Milieu urbain"/>
    <s v="Enquête auprès d'un marchand"/>
    <s v="Femme"/>
    <s v=""/>
    <s v=""/>
    <s v="Détaillant sur une table"/>
    <s v=""/>
    <s v="Ustensiles de cuisine (casseroles, cuillères, etc.)"/>
    <n v="0"/>
    <n v="0"/>
    <n v="0"/>
    <n v="1"/>
    <n v="0"/>
    <n v="0"/>
    <n v="0"/>
    <s v="cuisine"/>
    <s v="Ustensiles de cuisine (casseroles, cuillères, etc.)"/>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oêle (grande) Assiette Cuillère pour manger Couteau de cuisine Cuillère de service"/>
    <n v="0"/>
    <n v="1"/>
    <n v="0"/>
    <n v="1"/>
    <n v="1"/>
    <n v="1"/>
    <n v="1"/>
    <n v="0"/>
    <s v=""/>
    <s v=""/>
    <s v=""/>
    <n v="400"/>
    <s v=""/>
    <n v="75"/>
    <n v="20"/>
    <n v="125"/>
    <n v="75"/>
    <s v="Non"/>
    <s v=""/>
    <s v=""/>
    <s v=""/>
    <s v=""/>
    <s v=""/>
    <s v=""/>
    <s v=""/>
    <s v=""/>
    <s v=""/>
    <s v=""/>
    <s v=""/>
    <x v="1"/>
    <s v=""/>
    <s v=""/>
    <s v=""/>
    <s v=""/>
    <s v=""/>
    <s v=""/>
    <s v=""/>
    <s v=""/>
    <s v="Augmentation des prix Diminution du nombre de clients"/>
    <n v="0"/>
    <n v="1"/>
    <n v="1"/>
    <n v="0"/>
    <n v="0"/>
    <n v="0"/>
    <n v="0"/>
    <n v="0"/>
    <s v=""/>
    <x v="1"/>
    <s v=""/>
    <s v=""/>
    <s v=""/>
    <s v=""/>
    <s v=""/>
    <s v=""/>
    <s v=""/>
    <s v=""/>
    <s v=""/>
    <s v=""/>
    <s v=""/>
    <s v=""/>
    <s v=""/>
    <s v=""/>
    <s v=""/>
    <s v=""/>
    <s v=""/>
    <s v=""/>
    <s v=""/>
    <s v=""/>
    <s v=""/>
    <s v=""/>
    <s v=""/>
    <s v=""/>
    <s v=""/>
    <s v=""/>
    <s v=""/>
    <s v=""/>
    <s v=""/>
    <s v=""/>
    <s v=""/>
    <s v=""/>
    <s v=""/>
    <s v=""/>
    <s v=""/>
    <s v=""/>
    <s v=""/>
    <s v=""/>
    <s v=""/>
    <s v=""/>
    <s v=""/>
    <s v=""/>
    <s v=""/>
    <s v=""/>
    <s v=""/>
    <s v=""/>
    <s v=""/>
    <s v=""/>
    <x v="2"/>
    <s v=""/>
    <s v=""/>
    <s v=""/>
    <s v=""/>
    <s v=""/>
    <s v=""/>
    <s v=""/>
    <s v=""/>
    <s v=""/>
    <s v=""/>
    <s v=""/>
    <s v=""/>
    <s v=""/>
  </r>
  <r>
    <x v="3"/>
    <s v="Limonade"/>
    <s v="Limonade"/>
    <s v="Limonade"/>
    <s v="Marché principal de Limonade"/>
    <s v="Milieu urbain"/>
    <s v="Enquête auprès d'un marchand"/>
    <s v="Femme"/>
    <s v=""/>
    <s v=""/>
    <s v="Détaillant sur une tab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Eponge pour la vaisselle Grande bassine de nettoyage ou pour cuisiner"/>
    <n v="0"/>
    <n v="1"/>
    <n v="1"/>
    <s v=""/>
    <n v="250"/>
    <n v="25"/>
    <s v="Non"/>
    <s v=""/>
    <s v=""/>
    <x v="1"/>
    <s v=""/>
    <s v=""/>
    <s v=""/>
    <s v=""/>
    <s v=""/>
    <s v=""/>
    <s v=""/>
    <s v=""/>
    <s v="Risques de vols ou pillages Augmentation des prix Diminution du nombre de clients Difficultés pour se réapprovisionner en marchandises"/>
    <n v="1"/>
    <n v="1"/>
    <n v="1"/>
    <n v="1"/>
    <n v="0"/>
    <n v="0"/>
    <n v="0"/>
    <n v="0"/>
    <s v=""/>
    <x v="2"/>
    <s v=""/>
    <s v="Ustensiles de nettoyage ou de stockage de l'eau (bokit, bassine, éponge)"/>
    <n v="0"/>
    <n v="0"/>
    <n v="0"/>
    <n v="0"/>
    <n v="1"/>
    <n v="0"/>
    <n v="0"/>
    <s v=""/>
    <s v=""/>
    <s v=""/>
    <s v=""/>
    <s v=""/>
    <s v=""/>
    <s v=""/>
    <s v=""/>
    <s v=""/>
    <s v=""/>
    <s v=""/>
    <s v=""/>
    <s v=""/>
    <s v=""/>
    <s v=""/>
    <s v=""/>
    <s v=""/>
    <s v=""/>
    <s v=""/>
    <s v=""/>
    <s v=""/>
    <s v=""/>
    <s v=""/>
    <s v=""/>
    <s v=""/>
    <s v=""/>
    <s v=""/>
    <s v=""/>
    <s v=""/>
    <s v=""/>
    <s v=""/>
    <s v=""/>
    <s v=""/>
    <s v=""/>
    <s v=""/>
    <s v=""/>
    <s v=""/>
    <s v=""/>
    <s v=""/>
    <x v="2"/>
    <s v=""/>
    <s v=""/>
    <s v=""/>
    <s v=""/>
    <s v=""/>
    <s v=""/>
    <s v=""/>
    <s v=""/>
    <s v=""/>
    <s v=""/>
    <s v=""/>
    <s v=""/>
    <s v=""/>
  </r>
  <r>
    <x v="3"/>
    <s v="Limonade"/>
    <s v="Limonade"/>
    <s v="Limonade"/>
    <s v="Marché principal de Limonade"/>
    <s v="Milieu urbain"/>
    <s v="Enquête auprès d'un marchand"/>
    <s v="Femme"/>
    <s v=""/>
    <s v=""/>
    <s v="Détaillant sur une tab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Grand bokit fermé ou avec couvercle pour stocker l'eau (environ 5 gallons) Grande bassine de nettoyage ou pour cuisiner"/>
    <n v="1"/>
    <n v="1"/>
    <n v="0"/>
    <n v="200"/>
    <n v="300"/>
    <s v=""/>
    <s v="Non"/>
    <s v=""/>
    <s v=""/>
    <x v="1"/>
    <s v=""/>
    <s v=""/>
    <s v=""/>
    <s v=""/>
    <s v=""/>
    <s v=""/>
    <s v=""/>
    <s v=""/>
    <s v="Augmentation des prix"/>
    <n v="0"/>
    <n v="0"/>
    <n v="1"/>
    <n v="0"/>
    <n v="0"/>
    <n v="0"/>
    <n v="0"/>
    <n v="0"/>
    <s v=""/>
    <x v="1"/>
    <s v=""/>
    <s v=""/>
    <s v=""/>
    <s v=""/>
    <s v=""/>
    <s v=""/>
    <s v=""/>
    <s v=""/>
    <s v=""/>
    <s v=""/>
    <s v=""/>
    <s v=""/>
    <s v=""/>
    <s v=""/>
    <s v=""/>
    <s v=""/>
    <s v=""/>
    <s v=""/>
    <s v=""/>
    <s v=""/>
    <s v=""/>
    <s v=""/>
    <s v=""/>
    <s v=""/>
    <s v=""/>
    <s v=""/>
    <s v=""/>
    <s v=""/>
    <s v=""/>
    <s v=""/>
    <s v=""/>
    <s v=""/>
    <s v=""/>
    <s v=""/>
    <s v=""/>
    <s v=""/>
    <s v=""/>
    <s v=""/>
    <s v=""/>
    <s v=""/>
    <s v=""/>
    <s v=""/>
    <s v=""/>
    <s v=""/>
    <s v=""/>
    <s v=""/>
    <s v=""/>
    <s v=""/>
    <x v="2"/>
    <s v=""/>
    <s v=""/>
    <s v=""/>
    <s v=""/>
    <s v=""/>
    <s v=""/>
    <s v=""/>
    <s v=""/>
    <s v=""/>
    <s v=""/>
    <s v=""/>
    <s v=""/>
    <s v=""/>
  </r>
  <r>
    <x v="4"/>
    <s v="Port-à-Piment"/>
    <s v="Port-à-Piment"/>
    <s v="Port-à-piment"/>
    <s v="Marché de Port-à-Piment"/>
    <s v="Milieu rural"/>
    <s v="Enquête auprès d'un marchand"/>
    <s v="Femme"/>
    <s v=""/>
    <s v=""/>
    <s v="Détaillant sur une table"/>
    <s v=""/>
    <s v="Couverture"/>
    <n v="0"/>
    <n v="0"/>
    <n v="1"/>
    <n v="0"/>
    <n v="0"/>
    <n v="0"/>
    <n v="0"/>
    <s v="couverture"/>
    <s v="Couverture"/>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n v="400"/>
    <s v=""/>
    <s v=""/>
    <s v=""/>
    <s v=""/>
    <s v=""/>
    <s v=""/>
    <s v=""/>
    <s v=""/>
    <s v=""/>
    <s v=""/>
    <s v=""/>
    <s v=""/>
    <s v=""/>
    <s v=""/>
    <s v=""/>
    <s v=""/>
    <s v=""/>
    <s v=""/>
    <s v=""/>
    <s v=""/>
    <s v=""/>
    <s v=""/>
    <s v=""/>
    <s v=""/>
    <s v=""/>
    <s v=""/>
    <s v=""/>
    <s v=""/>
    <s v=""/>
    <s v=""/>
    <s v=""/>
    <s v=""/>
    <s v=""/>
    <s v=""/>
    <s v=""/>
    <x v="1"/>
    <s v=""/>
    <s v=""/>
    <s v=""/>
    <s v=""/>
    <s v=""/>
    <s v=""/>
    <s v=""/>
    <s v=""/>
    <s v="Risques de vols ou pillages Difficultés pour se réapprovisionner en marchandises Augmentation des prix"/>
    <n v="1"/>
    <n v="0"/>
    <n v="1"/>
    <n v="1"/>
    <n v="0"/>
    <n v="0"/>
    <n v="0"/>
    <n v="0"/>
    <s v=""/>
    <x v="2"/>
    <s v=""/>
    <s v="Couverture"/>
    <n v="0"/>
    <n v="0"/>
    <n v="1"/>
    <n v="0"/>
    <n v="0"/>
    <n v="0"/>
    <n v="0"/>
    <s v=""/>
    <s v=""/>
    <s v=""/>
    <s v=""/>
    <s v=""/>
    <s v=""/>
    <s v=""/>
    <s v=""/>
    <s v=""/>
    <s v=""/>
    <s v=""/>
    <s v=""/>
    <s v=""/>
    <s v=""/>
    <s v=""/>
    <s v=""/>
    <s v=""/>
    <s v=""/>
    <s v=""/>
    <s v=""/>
    <s v=""/>
    <s v=""/>
    <s v=""/>
    <s v=""/>
    <s v=""/>
    <s v=""/>
    <s v=""/>
    <s v=""/>
    <s v=""/>
    <s v=""/>
    <s v=""/>
    <s v=""/>
    <s v=""/>
    <s v=""/>
    <s v=""/>
    <s v=""/>
    <s v=""/>
    <s v=""/>
    <s v=""/>
    <x v="2"/>
    <s v=""/>
    <s v=""/>
    <s v=""/>
    <s v=""/>
    <s v=""/>
    <s v=""/>
    <s v=""/>
    <s v=""/>
    <s v=""/>
    <s v=""/>
    <s v=""/>
    <s v=""/>
    <s v=""/>
  </r>
  <r>
    <x v="4"/>
    <s v="Port-à-Piment"/>
    <s v="Port-à-Piment"/>
    <s v="Port-à-piment"/>
    <s v="Marché de Port-à-Piment"/>
    <s v="Milieu rural"/>
    <s v="Enquête auprès d'un marchand"/>
    <s v="Femme"/>
    <s v=""/>
    <s v=""/>
    <s v="Détaillant sur une table"/>
    <s v=""/>
    <s v="Couverture"/>
    <n v="0"/>
    <n v="0"/>
    <n v="1"/>
    <n v="0"/>
    <n v="0"/>
    <n v="0"/>
    <n v="0"/>
    <s v="couverture"/>
    <s v="Couverture"/>
    <s v="En espèces (Gourde)"/>
    <n v="1"/>
    <n v="0"/>
    <n v="0"/>
    <n v="0"/>
    <n v="0"/>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n v="500"/>
    <s v=""/>
    <s v=""/>
    <s v=""/>
    <s v=""/>
    <s v=""/>
    <s v=""/>
    <s v=""/>
    <s v=""/>
    <s v=""/>
    <s v=""/>
    <s v=""/>
    <s v=""/>
    <s v=""/>
    <s v=""/>
    <s v=""/>
    <s v=""/>
    <s v=""/>
    <s v=""/>
    <s v=""/>
    <s v=""/>
    <s v=""/>
    <s v=""/>
    <s v=""/>
    <s v=""/>
    <s v=""/>
    <s v=""/>
    <s v=""/>
    <s v=""/>
    <s v=""/>
    <s v=""/>
    <s v=""/>
    <s v=""/>
    <s v=""/>
    <s v=""/>
    <s v=""/>
    <x v="1"/>
    <s v=""/>
    <s v=""/>
    <s v=""/>
    <s v=""/>
    <s v=""/>
    <s v=""/>
    <s v=""/>
    <s v=""/>
    <s v="Augmentation des prix Difficultés pour se réapprovisionner en marchandises"/>
    <n v="0"/>
    <n v="0"/>
    <n v="1"/>
    <n v="1"/>
    <n v="0"/>
    <n v="0"/>
    <n v="0"/>
    <n v="0"/>
    <s v=""/>
    <x v="2"/>
    <s v=""/>
    <s v="Couverture"/>
    <n v="0"/>
    <n v="0"/>
    <n v="1"/>
    <n v="0"/>
    <n v="0"/>
    <n v="0"/>
    <n v="0"/>
    <s v=""/>
    <s v=""/>
    <s v=""/>
    <s v=""/>
    <s v=""/>
    <s v=""/>
    <s v=""/>
    <s v=""/>
    <s v=""/>
    <s v=""/>
    <s v=""/>
    <s v=""/>
    <s v=""/>
    <s v=""/>
    <s v=""/>
    <s v=""/>
    <s v=""/>
    <s v=""/>
    <s v=""/>
    <s v=""/>
    <s v=""/>
    <s v=""/>
    <s v=""/>
    <s v=""/>
    <s v=""/>
    <s v=""/>
    <s v=""/>
    <s v=""/>
    <s v=""/>
    <s v=""/>
    <s v=""/>
    <s v=""/>
    <s v=""/>
    <s v=""/>
    <s v=""/>
    <s v=""/>
    <s v=""/>
    <s v=""/>
    <s v=""/>
    <x v="2"/>
    <s v=""/>
    <s v=""/>
    <s v=""/>
    <s v=""/>
    <s v=""/>
    <s v=""/>
    <s v=""/>
    <s v=""/>
    <s v=""/>
    <s v=""/>
    <s v=""/>
    <s v=""/>
    <s v=""/>
  </r>
  <r>
    <x v="4"/>
    <s v="Port-à-Piment"/>
    <s v="Port-à-Piment"/>
    <s v="Port-à-piment"/>
    <s v="Marché de Port-à-Piment"/>
    <s v="Milieu rural"/>
    <s v="Enquête auprès d'un marchand"/>
    <s v="Femme"/>
    <s v=""/>
    <s v=""/>
    <s v="Détaillant sur une table"/>
    <s v=""/>
    <s v="Couverture"/>
    <n v="0"/>
    <n v="0"/>
    <n v="1"/>
    <n v="0"/>
    <n v="0"/>
    <n v="0"/>
    <n v="0"/>
    <s v="couverture"/>
    <s v="Couverture"/>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n v="500"/>
    <s v=""/>
    <s v=""/>
    <s v=""/>
    <s v=""/>
    <s v=""/>
    <s v=""/>
    <s v=""/>
    <s v=""/>
    <s v=""/>
    <s v=""/>
    <s v=""/>
    <s v=""/>
    <s v=""/>
    <s v=""/>
    <s v=""/>
    <s v=""/>
    <s v=""/>
    <s v=""/>
    <s v=""/>
    <s v=""/>
    <s v=""/>
    <s v=""/>
    <s v=""/>
    <s v=""/>
    <s v=""/>
    <s v=""/>
    <s v=""/>
    <s v=""/>
    <s v=""/>
    <s v=""/>
    <s v=""/>
    <s v=""/>
    <s v=""/>
    <s v=""/>
    <s v=""/>
    <x v="1"/>
    <s v=""/>
    <s v=""/>
    <s v=""/>
    <s v=""/>
    <s v=""/>
    <s v=""/>
    <s v=""/>
    <s v=""/>
    <s v="Augmentation des prix Difficultés pour se réapprovisionner en marchandises"/>
    <n v="0"/>
    <n v="0"/>
    <n v="1"/>
    <n v="1"/>
    <n v="0"/>
    <n v="0"/>
    <n v="0"/>
    <n v="0"/>
    <s v=""/>
    <x v="2"/>
    <s v=""/>
    <s v="Couverture"/>
    <n v="0"/>
    <n v="0"/>
    <n v="1"/>
    <n v="0"/>
    <n v="0"/>
    <n v="0"/>
    <n v="0"/>
    <s v=""/>
    <s v=""/>
    <s v=""/>
    <s v=""/>
    <s v=""/>
    <s v=""/>
    <s v=""/>
    <s v=""/>
    <s v=""/>
    <s v=""/>
    <s v=""/>
    <s v=""/>
    <s v=""/>
    <s v=""/>
    <s v=""/>
    <s v=""/>
    <s v=""/>
    <s v=""/>
    <s v=""/>
    <s v=""/>
    <s v=""/>
    <s v=""/>
    <s v=""/>
    <s v=""/>
    <s v=""/>
    <s v=""/>
    <s v=""/>
    <s v=""/>
    <s v=""/>
    <s v=""/>
    <s v=""/>
    <s v=""/>
    <s v=""/>
    <s v=""/>
    <s v=""/>
    <s v=""/>
    <s v=""/>
    <s v=""/>
    <s v=""/>
    <x v="2"/>
    <s v=""/>
    <s v=""/>
    <s v=""/>
    <s v=""/>
    <s v=""/>
    <s v=""/>
    <s v=""/>
    <s v=""/>
    <s v=""/>
    <s v=""/>
    <s v=""/>
    <s v=""/>
    <s v=""/>
  </r>
  <r>
    <x v="4"/>
    <s v="Port-à-Piment"/>
    <s v="Port-à-Piment"/>
    <s v="Port-à-piment"/>
    <s v="Marché de Port-à-Piment"/>
    <s v="Milieu rural"/>
    <s v="Enquête auprès d'un marchand"/>
    <s v="Femme"/>
    <s v=""/>
    <s v=""/>
    <s v="Détaillant sur une table"/>
    <s v=""/>
    <s v="Couverture"/>
    <n v="0"/>
    <n v="0"/>
    <n v="1"/>
    <n v="0"/>
    <n v="0"/>
    <n v="0"/>
    <n v="0"/>
    <s v="couverture"/>
    <s v="Couverture"/>
    <s v="En espèces (Gourde)"/>
    <n v="1"/>
    <n v="0"/>
    <n v="0"/>
    <n v="0"/>
    <n v="0"/>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n v="600"/>
    <s v=""/>
    <s v=""/>
    <s v=""/>
    <s v=""/>
    <s v=""/>
    <s v=""/>
    <s v=""/>
    <s v=""/>
    <s v=""/>
    <s v=""/>
    <s v=""/>
    <s v=""/>
    <s v=""/>
    <s v=""/>
    <s v=""/>
    <s v=""/>
    <s v=""/>
    <s v=""/>
    <s v=""/>
    <s v=""/>
    <s v=""/>
    <s v=""/>
    <s v=""/>
    <s v=""/>
    <s v=""/>
    <s v=""/>
    <s v=""/>
    <s v=""/>
    <s v=""/>
    <s v=""/>
    <s v=""/>
    <s v=""/>
    <s v=""/>
    <s v=""/>
    <s v=""/>
    <x v="1"/>
    <s v=""/>
    <s v=""/>
    <s v=""/>
    <s v=""/>
    <s v=""/>
    <s v=""/>
    <s v=""/>
    <s v=""/>
    <s v="Augmentation des prix"/>
    <n v="0"/>
    <n v="0"/>
    <n v="1"/>
    <n v="0"/>
    <n v="0"/>
    <n v="0"/>
    <n v="0"/>
    <n v="0"/>
    <s v=""/>
    <x v="2"/>
    <s v=""/>
    <s v="Couverture"/>
    <n v="0"/>
    <n v="0"/>
    <n v="1"/>
    <n v="0"/>
    <n v="0"/>
    <n v="0"/>
    <n v="0"/>
    <s v=""/>
    <s v=""/>
    <s v=""/>
    <s v=""/>
    <s v=""/>
    <s v=""/>
    <s v=""/>
    <s v=""/>
    <s v=""/>
    <s v=""/>
    <s v=""/>
    <s v=""/>
    <s v=""/>
    <s v=""/>
    <s v=""/>
    <s v=""/>
    <s v=""/>
    <s v=""/>
    <s v=""/>
    <s v=""/>
    <s v=""/>
    <s v=""/>
    <s v=""/>
    <s v=""/>
    <s v=""/>
    <s v=""/>
    <s v=""/>
    <s v=""/>
    <s v=""/>
    <s v=""/>
    <s v=""/>
    <s v=""/>
    <s v=""/>
    <s v=""/>
    <s v=""/>
    <s v=""/>
    <s v=""/>
    <s v=""/>
    <s v=""/>
    <x v="2"/>
    <s v=""/>
    <s v=""/>
    <s v=""/>
    <s v=""/>
    <s v=""/>
    <s v=""/>
    <s v=""/>
    <s v=""/>
    <s v=""/>
    <s v=""/>
    <s v=""/>
    <s v=""/>
    <s v=""/>
  </r>
  <r>
    <x v="4"/>
    <s v="Port-à-Piment"/>
    <s v="Port-à-Piment"/>
    <s v="Port-à-piment"/>
    <s v="Marché de Port-à-Piment"/>
    <s v="Milieu rural"/>
    <s v="Enquête auprès d'un marchand"/>
    <s v="Femme"/>
    <s v=""/>
    <s v=""/>
    <s v="Détaillant avec boutique"/>
    <s v=""/>
    <s v="Nourriture"/>
    <n v="1"/>
    <n v="0"/>
    <n v="0"/>
    <n v="0"/>
    <n v="0"/>
    <n v="0"/>
    <n v="0"/>
    <s v="nourriture"/>
    <s v="Nourriture "/>
    <s v="En espèces (Gourde) A crédit partiel"/>
    <n v="1"/>
    <n v="0"/>
    <n v="0"/>
    <n v="0"/>
    <n v="1"/>
    <n v="0"/>
    <n v="0"/>
    <n v="0"/>
    <n v="0"/>
    <n v="0"/>
    <s v=""/>
    <s v="Non, il n'y a pas eu de variation"/>
    <s v="Plus de 60"/>
    <s v="Farine de blé blanche Riz Maïs (moulu) Sucre Haricot noir Haricot rouge Huile végétale"/>
    <n v="1"/>
    <n v="1"/>
    <n v="1"/>
    <n v="1"/>
    <n v="1"/>
    <n v="1"/>
    <n v="1"/>
    <n v="0"/>
    <s v="Oui je connais le prix de mes produits en grosse marmite"/>
    <n v="75"/>
    <s v="Oui"/>
    <n v="250"/>
    <n v="96.153846153846104"/>
    <s v="Oui"/>
    <n v="250"/>
    <n v="108.695652173913"/>
    <s v="Oui"/>
    <n v="250"/>
    <n v="86.2068965517241"/>
    <s v="Oui"/>
    <n v="400"/>
    <n v="166.666666666666"/>
    <s v="Non"/>
    <n v="500"/>
    <n v="208.333333333333"/>
    <s v="Non"/>
    <s v="Remplissage à partir de drum"/>
    <s v="Oui"/>
    <n v="800"/>
    <s v=""/>
    <s v=""/>
    <s v=""/>
    <s v=""/>
    <s v=""/>
    <s v=""/>
    <s v="NA"/>
    <n v="800"/>
    <s v="Oui"/>
    <s v="Oui"/>
    <s v="Produit épuisé car beaucoup de personnes ont acheté"/>
    <n v="0"/>
    <n v="0"/>
    <n v="0"/>
    <n v="0"/>
    <n v="0"/>
    <n v="0"/>
    <n v="0"/>
    <n v="0"/>
    <n v="0"/>
    <n v="0"/>
    <n v="1"/>
    <n v="0"/>
    <n v="0"/>
    <n v="0"/>
    <s v=""/>
    <s v="Farine de blé blanche Riz Sucre Haricot noir Huile végétale"/>
    <n v="1"/>
    <n v="1"/>
    <n v="0"/>
    <n v="1"/>
    <n v="1"/>
    <n v="0"/>
    <n v="1"/>
    <n v="0"/>
    <s v="Non"/>
    <s v="Non"/>
    <s v="Oui"/>
    <s v="Sud"/>
    <s v="Meme"/>
    <s v="Les Caye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1"/>
    <s v=""/>
    <s v=""/>
    <s v=""/>
    <s v=""/>
    <s v=""/>
    <s v=""/>
    <s v=""/>
    <s v=""/>
    <s v="Augmentation des prix Difficultés pour se réapprovisionner en marchandises Risques d'être exposé à la violence"/>
    <n v="0"/>
    <n v="0"/>
    <n v="1"/>
    <n v="1"/>
    <n v="1"/>
    <n v="0"/>
    <n v="0"/>
    <n v="0"/>
    <s v=""/>
    <x v="2"/>
    <s v=""/>
    <s v="Nourriture"/>
    <n v="1"/>
    <n v="0"/>
    <n v="0"/>
    <n v="0"/>
    <n v="0"/>
    <n v="0"/>
    <n v="0"/>
    <s v=""/>
    <s v=""/>
    <s v=""/>
    <s v=""/>
    <s v=""/>
    <s v=""/>
    <s v=""/>
    <s v=""/>
    <s v=""/>
    <s v=""/>
    <s v=""/>
    <s v=""/>
    <s v=""/>
    <s v=""/>
    <s v=""/>
    <s v=""/>
    <s v=""/>
    <s v=""/>
    <s v=""/>
    <s v=""/>
    <s v=""/>
    <s v=""/>
    <s v=""/>
    <s v=""/>
    <s v=""/>
    <s v=""/>
    <s v=""/>
    <s v=""/>
    <s v=""/>
    <s v=""/>
    <s v=""/>
    <s v=""/>
    <s v=""/>
    <s v=""/>
    <s v=""/>
    <s v=""/>
    <s v=""/>
    <s v=""/>
    <s v=""/>
    <x v="2"/>
    <s v=""/>
    <s v=""/>
    <s v=""/>
    <s v=""/>
    <s v=""/>
    <s v=""/>
    <s v=""/>
    <s v=""/>
    <s v=""/>
    <s v=""/>
    <s v=""/>
    <s v=""/>
    <s v=""/>
  </r>
  <r>
    <x v="4"/>
    <s v="Port-à-Piment"/>
    <s v="Port-à-Piment"/>
    <s v="Port-à-piment"/>
    <s v="Marché de Port-à-Piment"/>
    <s v="Milieu rural"/>
    <s v="Enquête auprès d'un marchand"/>
    <s v="Femme"/>
    <s v=""/>
    <s v=""/>
    <s v="Détaillant avec boutique"/>
    <s v=""/>
    <s v="Nourriture"/>
    <n v="1"/>
    <n v="0"/>
    <n v="0"/>
    <n v="0"/>
    <n v="0"/>
    <n v="0"/>
    <n v="0"/>
    <s v="nourriture"/>
    <s v="Nourriture "/>
    <s v="En espèces (Gourde)"/>
    <n v="1"/>
    <n v="0"/>
    <n v="0"/>
    <n v="0"/>
    <n v="0"/>
    <n v="0"/>
    <n v="0"/>
    <n v="0"/>
    <n v="0"/>
    <n v="0"/>
    <s v=""/>
    <s v="Non, il n'y a pas eu de variation"/>
    <s v="Entre 21 et 60"/>
    <s v="Farine de blé blanche Riz Maïs (moulu) Sucre Haricot noir Haricot rouge Huile végétale"/>
    <n v="1"/>
    <n v="1"/>
    <n v="1"/>
    <n v="1"/>
    <n v="1"/>
    <n v="1"/>
    <n v="1"/>
    <n v="0"/>
    <s v="Oui je connais le prix de mes produits en grosse marmite"/>
    <n v="212.5"/>
    <s v="Oui"/>
    <n v="300"/>
    <n v="115.384615384615"/>
    <s v="Oui"/>
    <n v="225"/>
    <n v="97.826086956521706"/>
    <s v="Non"/>
    <n v="300"/>
    <n v="103.448275862068"/>
    <s v="Oui"/>
    <n v="400"/>
    <n v="166.666666666666"/>
    <s v="Non"/>
    <n v="500"/>
    <n v="208.333333333333"/>
    <s v="Non"/>
    <s v="Remplissage à partir de drum"/>
    <s v="Oui"/>
    <n v="800"/>
    <s v=""/>
    <s v=""/>
    <s v=""/>
    <s v=""/>
    <s v=""/>
    <s v=""/>
    <s v="NA"/>
    <n v="800"/>
    <s v="Oui"/>
    <s v="Non"/>
    <s v=""/>
    <s v=""/>
    <s v=""/>
    <s v=""/>
    <s v=""/>
    <s v=""/>
    <s v=""/>
    <s v=""/>
    <s v=""/>
    <s v=""/>
    <s v=""/>
    <s v=""/>
    <s v=""/>
    <s v=""/>
    <s v=""/>
    <s v=""/>
    <s v=""/>
    <s v=""/>
    <s v=""/>
    <s v=""/>
    <s v=""/>
    <s v=""/>
    <s v=""/>
    <s v=""/>
    <s v=""/>
    <s v="Non"/>
    <s v="Non"/>
    <s v="Oui"/>
    <s v="Sud"/>
    <s v="Meme"/>
    <s v="Côteaux"/>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1"/>
    <s v=""/>
    <s v=""/>
    <s v=""/>
    <s v=""/>
    <s v=""/>
    <s v=""/>
    <s v=""/>
    <s v=""/>
    <s v="Augmentation des prix Diminution du nombre de clients"/>
    <n v="0"/>
    <n v="1"/>
    <n v="1"/>
    <n v="0"/>
    <n v="0"/>
    <n v="0"/>
    <n v="0"/>
    <n v="0"/>
    <s v=""/>
    <x v="2"/>
    <s v=""/>
    <s v="Nourriture"/>
    <n v="1"/>
    <n v="0"/>
    <n v="0"/>
    <n v="0"/>
    <n v="0"/>
    <n v="0"/>
    <n v="0"/>
    <s v=""/>
    <s v=""/>
    <s v=""/>
    <s v=""/>
    <s v=""/>
    <s v=""/>
    <s v=""/>
    <s v=""/>
    <s v=""/>
    <s v=""/>
    <s v=""/>
    <s v=""/>
    <s v=""/>
    <s v=""/>
    <s v=""/>
    <s v=""/>
    <s v=""/>
    <s v=""/>
    <s v=""/>
    <s v=""/>
    <s v=""/>
    <s v=""/>
    <s v=""/>
    <s v=""/>
    <s v=""/>
    <s v=""/>
    <s v=""/>
    <s v=""/>
    <s v=""/>
    <s v=""/>
    <s v=""/>
    <s v=""/>
    <s v=""/>
    <s v=""/>
    <s v=""/>
    <s v=""/>
    <s v=""/>
    <s v=""/>
    <s v=""/>
    <x v="2"/>
    <s v=""/>
    <s v=""/>
    <s v=""/>
    <s v=""/>
    <s v=""/>
    <s v=""/>
    <s v=""/>
    <s v=""/>
    <s v=""/>
    <s v=""/>
    <s v=""/>
    <s v=""/>
    <s v=""/>
  </r>
  <r>
    <x v="4"/>
    <s v="Port-à-Piment"/>
    <s v="Port-à-Piment"/>
    <s v="Port-à-piment"/>
    <s v="Marché de Port-à-Piment"/>
    <s v="Milieu rural"/>
    <s v="Enquête auprès d'un marchand"/>
    <s v="Femme"/>
    <s v=""/>
    <s v=""/>
    <s v="Détaillant sur une table"/>
    <s v=""/>
    <s v="Nourriture"/>
    <n v="1"/>
    <n v="0"/>
    <n v="0"/>
    <n v="0"/>
    <n v="0"/>
    <n v="0"/>
    <n v="0"/>
    <s v="nourriture"/>
    <s v="Nourriture "/>
    <s v="En espèces (Gourde)"/>
    <n v="1"/>
    <n v="0"/>
    <n v="0"/>
    <n v="0"/>
    <n v="0"/>
    <n v="0"/>
    <n v="0"/>
    <n v="0"/>
    <n v="0"/>
    <n v="0"/>
    <s v=""/>
    <s v="Non, il n'y a pas eu de variation"/>
    <s v="Je ne sais pas / Je ne souhaite pas répondre"/>
    <s v="Farine de blé blanche Riz Maïs (moulu) Sucre Haricot noir Haricot rouge Huile végétale"/>
    <n v="1"/>
    <n v="1"/>
    <n v="1"/>
    <n v="1"/>
    <n v="1"/>
    <n v="1"/>
    <n v="1"/>
    <n v="0"/>
    <s v="Oui je connais le prix de mes produits en grosse marmite"/>
    <n v="137.5"/>
    <s v="Oui"/>
    <n v="250"/>
    <n v="96.153846153846104"/>
    <s v="Oui"/>
    <n v="200"/>
    <n v="86.956521739130395"/>
    <s v="Non"/>
    <n v="250"/>
    <n v="86.2068965517241"/>
    <s v="Oui"/>
    <n v="400"/>
    <n v="166.666666666666"/>
    <s v="Non"/>
    <n v="500"/>
    <n v="208.333333333333"/>
    <s v="Non"/>
    <s v="Bidon/Bouteille fermée."/>
    <s v="Oui"/>
    <n v="850"/>
    <s v=""/>
    <s v=""/>
    <s v=""/>
    <s v=""/>
    <s v=""/>
    <s v=""/>
    <s v="NA"/>
    <n v="850"/>
    <s v="Oui"/>
    <s v="Non"/>
    <s v=""/>
    <s v=""/>
    <s v=""/>
    <s v=""/>
    <s v=""/>
    <s v=""/>
    <s v=""/>
    <s v=""/>
    <s v=""/>
    <s v=""/>
    <s v=""/>
    <s v=""/>
    <s v=""/>
    <s v=""/>
    <s v=""/>
    <s v=""/>
    <s v=""/>
    <s v=""/>
    <s v=""/>
    <s v=""/>
    <s v=""/>
    <s v=""/>
    <s v=""/>
    <s v=""/>
    <s v=""/>
    <s v="Non"/>
    <s v="Non"/>
    <s v="Oui"/>
    <s v="Sud"/>
    <s v="Meme"/>
    <s v="Les Caye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1"/>
    <s v=""/>
    <s v=""/>
    <s v=""/>
    <s v=""/>
    <s v=""/>
    <s v=""/>
    <s v=""/>
    <s v=""/>
    <s v="Augmentation des prix Difficultés pour se réapprovisionner en marchandises"/>
    <n v="0"/>
    <n v="0"/>
    <n v="1"/>
    <n v="1"/>
    <n v="0"/>
    <n v="0"/>
    <n v="0"/>
    <n v="0"/>
    <s v=""/>
    <x v="2"/>
    <s v=""/>
    <s v="Nourriture"/>
    <n v="1"/>
    <n v="0"/>
    <n v="0"/>
    <n v="0"/>
    <n v="0"/>
    <n v="0"/>
    <n v="0"/>
    <s v=""/>
    <s v=""/>
    <s v=""/>
    <s v=""/>
    <s v=""/>
    <s v=""/>
    <s v=""/>
    <s v=""/>
    <s v=""/>
    <s v=""/>
    <s v=""/>
    <s v=""/>
    <s v=""/>
    <s v=""/>
    <s v=""/>
    <s v=""/>
    <s v=""/>
    <s v=""/>
    <s v=""/>
    <s v=""/>
    <s v=""/>
    <s v=""/>
    <s v=""/>
    <s v=""/>
    <s v=""/>
    <s v=""/>
    <s v=""/>
    <s v=""/>
    <s v=""/>
    <s v=""/>
    <s v=""/>
    <s v=""/>
    <s v=""/>
    <s v=""/>
    <s v=""/>
    <s v=""/>
    <s v=""/>
    <s v=""/>
    <s v=""/>
    <x v="2"/>
    <s v=""/>
    <s v=""/>
    <s v=""/>
    <s v=""/>
    <s v=""/>
    <s v=""/>
    <s v=""/>
    <s v=""/>
    <s v=""/>
    <s v=""/>
    <s v=""/>
    <s v=""/>
    <s v=""/>
  </r>
  <r>
    <x v="4"/>
    <s v="Port-à-Piment"/>
    <s v="Port-à-Piment"/>
    <s v="Port-à-piment"/>
    <s v="Marché de Port-à-Piment"/>
    <s v="Milieu rural"/>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Non, il n'y a pas eu de variation"/>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liquide (nettoyage) Chlore en grain (nettoyage) Savon pour se laver"/>
    <n v="1"/>
    <n v="1"/>
    <n v="1"/>
    <n v="1"/>
    <n v="1"/>
    <n v="1"/>
    <n v="1"/>
    <n v="1"/>
    <n v="0"/>
    <s v="Oui"/>
    <n v="30"/>
    <n v="30"/>
    <s v=""/>
    <s v=""/>
    <s v=""/>
    <n v="30"/>
    <s v="Oui"/>
    <n v="25"/>
    <s v="Oui"/>
    <n v="50"/>
    <s v="Oui"/>
    <s v="Oui"/>
    <n v="50"/>
    <s v=""/>
    <s v=""/>
    <s v=""/>
    <s v=""/>
    <s v=""/>
    <s v=""/>
    <s v="NA"/>
    <n v="50"/>
    <s v="Oui"/>
    <s v="Oui"/>
    <n v="25"/>
    <s v=""/>
    <s v=""/>
    <n v="25"/>
    <s v="Oui"/>
    <s v="Oui"/>
    <n v="75"/>
    <s v=""/>
    <s v=""/>
    <n v="75"/>
    <s v="Oui"/>
    <s v="Oui"/>
    <n v="75"/>
    <s v=""/>
    <s v=""/>
    <s v=""/>
    <n v="75"/>
    <s v="Oui"/>
    <s v="Oui"/>
    <s v=""/>
    <n v="5"/>
    <s v=""/>
    <s v=""/>
    <s v=""/>
    <s v=""/>
    <s v=""/>
    <s v=""/>
    <s v="Oui"/>
    <s v="NA"/>
    <n v="5"/>
    <s v="Non"/>
    <s v=""/>
    <s v=""/>
    <s v=""/>
    <s v=""/>
    <s v=""/>
    <s v=""/>
    <s v=""/>
    <s v=""/>
    <s v=""/>
    <s v=""/>
    <s v=""/>
    <s v=""/>
    <s v=""/>
    <s v=""/>
    <s v=""/>
    <s v=""/>
    <s v=""/>
    <s v=""/>
    <s v=""/>
    <s v=""/>
    <s v=""/>
    <s v=""/>
    <s v=""/>
    <s v=""/>
    <s v=""/>
    <s v="Non"/>
    <s v="Non"/>
    <s v="Oui"/>
    <s v="Sud"/>
    <s v="Meme"/>
    <s v="Les Cayes"/>
    <s v="Différent"/>
    <s v=""/>
    <s v=""/>
    <s v=""/>
    <s v=""/>
    <s v=""/>
    <s v=""/>
    <s v=""/>
    <s v=""/>
    <s v=""/>
    <s v=""/>
    <s v=""/>
    <s v=""/>
    <s v=""/>
    <s v=""/>
    <s v=""/>
    <s v=""/>
    <s v=""/>
    <s v=""/>
    <s v=""/>
    <s v=""/>
    <s v=""/>
    <s v=""/>
    <s v=""/>
    <s v=""/>
    <s v=""/>
    <s v=""/>
    <s v=""/>
    <s v=""/>
    <s v=""/>
    <s v=""/>
    <s v=""/>
    <s v=""/>
    <s v=""/>
    <s v=""/>
    <s v=""/>
    <s v=""/>
    <s v=""/>
    <x v="1"/>
    <s v=""/>
    <s v=""/>
    <s v=""/>
    <s v=""/>
    <s v=""/>
    <s v=""/>
    <s v=""/>
    <s v=""/>
    <s v="Aucune préoccupation particulière"/>
    <n v="0"/>
    <n v="0"/>
    <n v="0"/>
    <n v="0"/>
    <n v="0"/>
    <n v="1"/>
    <n v="0"/>
    <n v="0"/>
    <s v=""/>
    <x v="2"/>
    <s v=""/>
    <s v="Produits d'hygiène et assainissement"/>
    <n v="0"/>
    <n v="1"/>
    <n v="0"/>
    <n v="0"/>
    <n v="0"/>
    <n v="0"/>
    <n v="0"/>
    <s v=""/>
    <s v=""/>
    <s v=""/>
    <s v=""/>
    <s v=""/>
    <s v=""/>
    <s v=""/>
    <s v=""/>
    <s v=""/>
    <s v=""/>
    <s v=""/>
    <s v=""/>
    <s v=""/>
    <s v=""/>
    <s v=""/>
    <s v=""/>
    <s v=""/>
    <s v=""/>
    <s v=""/>
    <s v=""/>
    <s v=""/>
    <s v=""/>
    <s v=""/>
    <s v=""/>
    <s v=""/>
    <s v=""/>
    <s v=""/>
    <s v=""/>
    <s v=""/>
    <s v=""/>
    <s v=""/>
    <s v=""/>
    <s v=""/>
    <s v=""/>
    <s v=""/>
    <s v=""/>
    <s v=""/>
    <s v=""/>
    <s v=""/>
    <x v="2"/>
    <s v=""/>
    <s v=""/>
    <s v=""/>
    <s v=""/>
    <s v=""/>
    <s v=""/>
    <s v=""/>
    <s v=""/>
    <s v=""/>
    <s v=""/>
    <s v=""/>
    <s v=""/>
    <s v=""/>
  </r>
  <r>
    <x v="4"/>
    <s v="Port-à-Piment"/>
    <s v="Port-à-Piment"/>
    <s v="Port-à-piment"/>
    <s v="Marché de Port-à-Piment"/>
    <s v="Milieu rural"/>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Je ne sais pas / Je ne souhaite pas répondre"/>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liquide (nettoyage) Chlore en grain (nettoyage) Savon pour se laver"/>
    <n v="1"/>
    <n v="1"/>
    <n v="1"/>
    <n v="1"/>
    <n v="1"/>
    <n v="1"/>
    <n v="1"/>
    <n v="1"/>
    <n v="0"/>
    <s v="Oui"/>
    <n v="30"/>
    <n v="30"/>
    <s v=""/>
    <s v=""/>
    <s v=""/>
    <n v="30"/>
    <s v="Oui"/>
    <n v="25"/>
    <s v="Oui"/>
    <n v="25"/>
    <s v="Oui"/>
    <s v="Oui"/>
    <n v="50"/>
    <s v=""/>
    <s v=""/>
    <s v=""/>
    <s v=""/>
    <s v=""/>
    <s v=""/>
    <s v="NA"/>
    <n v="50"/>
    <s v="Oui"/>
    <s v="Oui"/>
    <n v="35"/>
    <s v=""/>
    <s v=""/>
    <n v="35"/>
    <s v="Oui"/>
    <s v="Oui"/>
    <n v="100"/>
    <s v=""/>
    <s v=""/>
    <n v="100"/>
    <s v="Oui"/>
    <s v="Oui"/>
    <n v="100"/>
    <s v=""/>
    <s v=""/>
    <s v=""/>
    <n v="100"/>
    <s v="Oui"/>
    <s v="Oui"/>
    <s v=""/>
    <n v="5"/>
    <s v=""/>
    <s v=""/>
    <s v=""/>
    <s v=""/>
    <s v=""/>
    <s v=""/>
    <s v="Oui"/>
    <s v="NA"/>
    <n v="5"/>
    <s v="Oui"/>
    <s v="Produit épuisé car beaucoup de personnes ont acheté"/>
    <n v="0"/>
    <n v="0"/>
    <n v="0"/>
    <n v="0"/>
    <n v="0"/>
    <n v="0"/>
    <n v="0"/>
    <n v="0"/>
    <n v="0"/>
    <n v="1"/>
    <n v="0"/>
    <n v="0"/>
    <n v="0"/>
    <s v=""/>
    <s v="Savon lessive Serviettes hygiéniques Savon pour se laver Chlore en grain (nettoyage) Dentifrice Brosse à dent"/>
    <n v="1"/>
    <n v="1"/>
    <n v="1"/>
    <n v="0"/>
    <n v="1"/>
    <n v="0"/>
    <n v="1"/>
    <n v="1"/>
    <n v="0"/>
    <s v="Non"/>
    <s v="Non"/>
    <s v="Oui"/>
    <s v="Sud"/>
    <s v="Meme"/>
    <s v="Les Cayes"/>
    <s v="Différent"/>
    <s v=""/>
    <s v=""/>
    <s v=""/>
    <s v=""/>
    <s v=""/>
    <s v=""/>
    <s v=""/>
    <s v=""/>
    <s v=""/>
    <s v=""/>
    <s v=""/>
    <s v=""/>
    <s v=""/>
    <s v=""/>
    <s v=""/>
    <s v=""/>
    <s v=""/>
    <s v=""/>
    <s v=""/>
    <s v=""/>
    <s v=""/>
    <s v=""/>
    <s v=""/>
    <s v=""/>
    <s v=""/>
    <s v=""/>
    <s v=""/>
    <s v=""/>
    <s v=""/>
    <s v=""/>
    <s v=""/>
    <s v=""/>
    <s v=""/>
    <s v=""/>
    <s v=""/>
    <s v=""/>
    <s v=""/>
    <x v="3"/>
    <s v=""/>
    <s v=""/>
    <s v=""/>
    <s v=""/>
    <s v=""/>
    <s v=""/>
    <s v=""/>
    <s v=""/>
    <s v="Diminution du nombre de clients Augmentation des prix Difficultés pour se réapprovisionner en marchandises"/>
    <n v="0"/>
    <n v="1"/>
    <n v="1"/>
    <n v="1"/>
    <n v="0"/>
    <n v="0"/>
    <n v="0"/>
    <n v="0"/>
    <s v=""/>
    <x v="2"/>
    <s v=""/>
    <s v="Produits d'hygiène et assainissement"/>
    <n v="0"/>
    <n v="1"/>
    <n v="0"/>
    <n v="0"/>
    <n v="0"/>
    <n v="0"/>
    <n v="0"/>
    <s v=""/>
    <s v=""/>
    <s v=""/>
    <s v=""/>
    <s v=""/>
    <s v=""/>
    <s v=""/>
    <s v=""/>
    <s v=""/>
    <s v=""/>
    <s v=""/>
    <s v=""/>
    <s v=""/>
    <s v=""/>
    <s v=""/>
    <s v=""/>
    <s v=""/>
    <s v=""/>
    <s v=""/>
    <s v=""/>
    <s v=""/>
    <s v=""/>
    <s v=""/>
    <s v=""/>
    <s v=""/>
    <s v=""/>
    <s v=""/>
    <s v=""/>
    <s v=""/>
    <s v=""/>
    <s v=""/>
    <s v=""/>
    <s v=""/>
    <s v=""/>
    <s v=""/>
    <s v=""/>
    <s v=""/>
    <s v=""/>
    <s v=""/>
    <x v="2"/>
    <s v=""/>
    <s v=""/>
    <s v=""/>
    <s v=""/>
    <s v=""/>
    <s v=""/>
    <s v=""/>
    <s v=""/>
    <s v=""/>
    <s v=""/>
    <s v=""/>
    <s v=""/>
    <s v=""/>
  </r>
  <r>
    <x v="4"/>
    <s v="Port-à-Piment"/>
    <s v="Port-à-Piment"/>
    <s v="Port-à-piment"/>
    <s v="Marché de Port-à-Piment"/>
    <s v="Milieu rural"/>
    <s v="Enquête auprès d'un marchand"/>
    <s v="Femme"/>
    <s v=""/>
    <s v=""/>
    <s v="Détaillant sur une tab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Grand bokit fermé ou avec couvercle pour stocker l'eau (environ 5 gallons) Grande bassine de nettoyage ou pour cuisiner Eponge pour la vaisselle"/>
    <n v="1"/>
    <n v="1"/>
    <n v="1"/>
    <n v="150"/>
    <n v="150"/>
    <n v="15"/>
    <s v="Non"/>
    <s v=""/>
    <s v=""/>
    <x v="1"/>
    <s v=""/>
    <s v=""/>
    <s v=""/>
    <s v=""/>
    <s v=""/>
    <s v=""/>
    <s v=""/>
    <s v=""/>
    <s v="Augmentation des prix"/>
    <n v="0"/>
    <n v="0"/>
    <n v="1"/>
    <n v="0"/>
    <n v="0"/>
    <n v="0"/>
    <n v="0"/>
    <n v="0"/>
    <s v=""/>
    <x v="1"/>
    <s v=""/>
    <s v=""/>
    <s v=""/>
    <s v=""/>
    <s v=""/>
    <s v=""/>
    <s v=""/>
    <s v=""/>
    <s v=""/>
    <s v=""/>
    <s v=""/>
    <s v=""/>
    <s v=""/>
    <s v=""/>
    <s v=""/>
    <s v=""/>
    <s v=""/>
    <s v=""/>
    <s v=""/>
    <s v=""/>
    <s v=""/>
    <s v=""/>
    <s v=""/>
    <s v=""/>
    <s v=""/>
    <s v=""/>
    <s v=""/>
    <s v=""/>
    <s v=""/>
    <s v=""/>
    <s v=""/>
    <s v=""/>
    <s v=""/>
    <s v=""/>
    <s v=""/>
    <s v=""/>
    <s v=""/>
    <s v=""/>
    <s v=""/>
    <s v=""/>
    <s v=""/>
    <s v=""/>
    <s v=""/>
    <s v=""/>
    <s v=""/>
    <s v=""/>
    <s v=""/>
    <s v=""/>
    <x v="2"/>
    <s v=""/>
    <s v=""/>
    <s v=""/>
    <s v=""/>
    <s v=""/>
    <s v=""/>
    <s v=""/>
    <s v=""/>
    <s v=""/>
    <s v=""/>
    <s v=""/>
    <s v=""/>
    <s v=""/>
  </r>
  <r>
    <x v="4"/>
    <s v="Port-à-Piment"/>
    <s v="Port-à-Piment"/>
    <s v="Port-à-piment"/>
    <s v="Marché de Port-à-Piment"/>
    <s v="Milieu rural"/>
    <s v="Enquête auprès d'un marchand"/>
    <s v="Femme"/>
    <s v=""/>
    <s v=""/>
    <s v="Détaillant mobi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Grand bokit fermé ou avec couvercle pour stocker l'eau (environ 5 gallons) Grande bassine de nettoyage ou pour cuisiner Eponge pour la vaisselle"/>
    <n v="1"/>
    <n v="1"/>
    <n v="1"/>
    <n v="125"/>
    <n v="150"/>
    <n v="15"/>
    <s v="Oui"/>
    <s v=""/>
    <s v=""/>
    <x v="1"/>
    <s v=""/>
    <s v=""/>
    <s v=""/>
    <s v=""/>
    <s v=""/>
    <s v=""/>
    <s v=""/>
    <s v=""/>
    <s v="Aucune préoccupation particulière"/>
    <n v="0"/>
    <n v="0"/>
    <n v="0"/>
    <n v="0"/>
    <n v="0"/>
    <n v="1"/>
    <n v="0"/>
    <n v="0"/>
    <s v=""/>
    <x v="2"/>
    <s v=""/>
    <s v="Ustensiles de nettoyage ou de stockage de l'eau (bokit, bassine, éponge)"/>
    <n v="0"/>
    <n v="0"/>
    <n v="0"/>
    <n v="0"/>
    <n v="1"/>
    <n v="0"/>
    <n v="0"/>
    <s v=""/>
    <s v=""/>
    <s v=""/>
    <s v=""/>
    <s v=""/>
    <s v=""/>
    <s v=""/>
    <s v=""/>
    <s v=""/>
    <s v=""/>
    <s v=""/>
    <s v=""/>
    <s v=""/>
    <s v=""/>
    <s v=""/>
    <s v=""/>
    <s v=""/>
    <s v=""/>
    <s v=""/>
    <s v=""/>
    <s v=""/>
    <s v=""/>
    <s v=""/>
    <s v=""/>
    <s v=""/>
    <s v=""/>
    <s v=""/>
    <s v=""/>
    <s v=""/>
    <s v=""/>
    <s v=""/>
    <s v=""/>
    <s v=""/>
    <s v=""/>
    <s v=""/>
    <s v=""/>
    <s v=""/>
    <s v=""/>
    <s v=""/>
    <x v="2"/>
    <s v=""/>
    <s v=""/>
    <s v=""/>
    <s v=""/>
    <s v=""/>
    <s v=""/>
    <s v=""/>
    <s v=""/>
    <s v=""/>
    <s v=""/>
    <s v=""/>
    <s v=""/>
    <s v=""/>
  </r>
  <r>
    <x v="4"/>
    <s v="Port-à-Piment"/>
    <s v="Port-à-Piment"/>
    <s v="Port-à-piment"/>
    <s v="Marché de Port-à-Piment"/>
    <s v="Milieu rural"/>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150"/>
    <s v="Oui"/>
    <x v="1"/>
    <s v=""/>
    <s v=""/>
    <s v=""/>
    <s v=""/>
    <s v=""/>
    <s v=""/>
    <s v=""/>
    <s v=""/>
    <s v="Augmentation des prix"/>
    <n v="0"/>
    <n v="0"/>
    <n v="1"/>
    <n v="0"/>
    <n v="0"/>
    <n v="0"/>
    <n v="0"/>
    <n v="0"/>
    <s v=""/>
    <x v="1"/>
    <s v=""/>
    <s v=""/>
    <s v=""/>
    <s v=""/>
    <s v=""/>
    <s v=""/>
    <s v=""/>
    <s v=""/>
    <s v=""/>
    <s v=""/>
    <s v=""/>
    <s v=""/>
    <s v=""/>
    <s v=""/>
    <s v=""/>
    <s v=""/>
    <s v=""/>
    <s v=""/>
    <s v=""/>
    <s v=""/>
    <s v=""/>
    <s v=""/>
    <s v=""/>
    <s v=""/>
    <s v=""/>
    <s v=""/>
    <s v=""/>
    <s v=""/>
    <s v=""/>
    <s v=""/>
    <s v=""/>
    <s v=""/>
    <s v=""/>
    <s v=""/>
    <s v=""/>
    <s v=""/>
    <s v=""/>
    <s v=""/>
    <s v=""/>
    <s v=""/>
    <s v=""/>
    <s v=""/>
    <s v=""/>
    <s v=""/>
    <s v=""/>
    <s v=""/>
    <s v=""/>
    <s v=""/>
    <x v="2"/>
    <s v=""/>
    <s v=""/>
    <s v=""/>
    <s v=""/>
    <s v=""/>
    <s v=""/>
    <s v=""/>
    <s v=""/>
    <s v=""/>
    <s v=""/>
    <s v=""/>
    <s v=""/>
    <s v=""/>
  </r>
  <r>
    <x v="4"/>
    <s v="Port-à-Piment"/>
    <s v="Port-à-Piment"/>
    <s v="Port-à-piment"/>
    <s v="Marché de Port-à-Piment"/>
    <s v="Milieu rural"/>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35"/>
    <s v="Non"/>
    <x v="1"/>
    <s v=""/>
    <s v=""/>
    <s v=""/>
    <s v=""/>
    <s v=""/>
    <s v=""/>
    <s v=""/>
    <s v=""/>
    <s v="Augmentation des prix"/>
    <n v="0"/>
    <n v="0"/>
    <n v="1"/>
    <n v="0"/>
    <n v="0"/>
    <n v="0"/>
    <n v="0"/>
    <n v="0"/>
    <s v=""/>
    <x v="1"/>
    <s v=""/>
    <s v=""/>
    <s v=""/>
    <s v=""/>
    <s v=""/>
    <s v=""/>
    <s v=""/>
    <s v=""/>
    <s v=""/>
    <s v=""/>
    <s v=""/>
    <s v=""/>
    <s v=""/>
    <s v=""/>
    <s v=""/>
    <s v=""/>
    <s v=""/>
    <s v=""/>
    <s v=""/>
    <s v=""/>
    <s v=""/>
    <s v=""/>
    <s v=""/>
    <s v=""/>
    <s v=""/>
    <s v=""/>
    <s v=""/>
    <s v=""/>
    <s v=""/>
    <s v=""/>
    <s v=""/>
    <s v=""/>
    <s v=""/>
    <s v=""/>
    <s v=""/>
    <s v=""/>
    <s v=""/>
    <s v=""/>
    <s v=""/>
    <s v=""/>
    <s v=""/>
    <s v=""/>
    <s v=""/>
    <s v=""/>
    <s v=""/>
    <s v=""/>
    <s v=""/>
    <s v=""/>
    <x v="2"/>
    <s v=""/>
    <s v=""/>
    <s v=""/>
    <s v=""/>
    <s v=""/>
    <s v=""/>
    <s v=""/>
    <s v=""/>
    <s v=""/>
    <s v=""/>
    <s v=""/>
    <s v=""/>
    <s v=""/>
  </r>
  <r>
    <x v="4"/>
    <s v="Port-à-Piment"/>
    <s v="Port-à-Piment"/>
    <s v="Port-à-piment"/>
    <s v="Marché de Port-à-Piment"/>
    <s v="Milieu rural"/>
    <s v="Enquête auprès d'un marchand"/>
    <s v="Homme"/>
    <s v=""/>
    <s v=""/>
    <s v="Détaillant sur une table"/>
    <s v=""/>
    <s v="Charbon de bois"/>
    <n v="0"/>
    <n v="0"/>
    <n v="0"/>
    <n v="0"/>
    <n v="0"/>
    <n v="1"/>
    <n v="0"/>
    <s v="charbon"/>
    <s v="Charbon de bois"/>
    <s v="En espèces (Gourde) A crédit partiel"/>
    <n v="1"/>
    <n v="0"/>
    <n v="0"/>
    <n v="0"/>
    <n v="1"/>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x v="1"/>
    <s v=""/>
    <s v=""/>
    <s v=""/>
    <s v=""/>
    <s v=""/>
    <s v=""/>
    <s v=""/>
    <s v=""/>
    <s v="Augmentation des prix"/>
    <n v="0"/>
    <n v="0"/>
    <n v="1"/>
    <n v="0"/>
    <n v="0"/>
    <n v="0"/>
    <n v="0"/>
    <n v="0"/>
    <s v=""/>
    <x v="1"/>
    <s v=""/>
    <s v=""/>
    <s v=""/>
    <s v=""/>
    <s v=""/>
    <s v=""/>
    <s v=""/>
    <s v=""/>
    <s v=""/>
    <s v=""/>
    <s v=""/>
    <s v=""/>
    <s v=""/>
    <s v=""/>
    <s v=""/>
    <s v=""/>
    <s v=""/>
    <s v=""/>
    <s v=""/>
    <s v=""/>
    <s v=""/>
    <s v=""/>
    <s v=""/>
    <s v=""/>
    <s v=""/>
    <s v=""/>
    <s v=""/>
    <s v=""/>
    <s v=""/>
    <s v=""/>
    <s v=""/>
    <s v=""/>
    <s v=""/>
    <s v=""/>
    <s v=""/>
    <s v=""/>
    <s v=""/>
    <s v=""/>
    <s v=""/>
    <s v=""/>
    <s v=""/>
    <s v=""/>
    <s v=""/>
    <s v=""/>
    <s v=""/>
    <s v=""/>
    <s v=""/>
    <s v=""/>
    <x v="2"/>
    <s v=""/>
    <s v=""/>
    <s v=""/>
    <s v=""/>
    <s v=""/>
    <s v=""/>
    <s v=""/>
    <s v=""/>
    <s v=""/>
    <s v=""/>
    <s v=""/>
    <s v=""/>
    <s v=""/>
  </r>
  <r>
    <x v="4"/>
    <s v="Port-à-Piment"/>
    <s v="Port-à-Piment"/>
    <s v="Port-à-piment"/>
    <s v="Marché de Port-à-Piment"/>
    <s v="Milieu rural"/>
    <s v="Enquête auprès d'un marchand"/>
    <s v="Femme"/>
    <s v=""/>
    <s v=""/>
    <s v="Détaillant mobile"/>
    <s v=""/>
    <s v="Charbon de bois"/>
    <n v="0"/>
    <n v="0"/>
    <n v="0"/>
    <n v="0"/>
    <n v="0"/>
    <n v="1"/>
    <n v="0"/>
    <s v="charbon"/>
    <s v="Charbon de bois"/>
    <s v="En espèces (Gourde)"/>
    <n v="1"/>
    <n v="0"/>
    <n v="0"/>
    <n v="0"/>
    <n v="0"/>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30"/>
    <s v="Non"/>
    <x v="1"/>
    <s v=""/>
    <s v=""/>
    <s v=""/>
    <s v=""/>
    <s v=""/>
    <s v=""/>
    <s v=""/>
    <s v=""/>
    <s v="Aucune préoccupation particulière"/>
    <n v="0"/>
    <n v="0"/>
    <n v="0"/>
    <n v="0"/>
    <n v="0"/>
    <n v="1"/>
    <n v="0"/>
    <n v="0"/>
    <s v=""/>
    <x v="1"/>
    <s v=""/>
    <s v=""/>
    <s v=""/>
    <s v=""/>
    <s v=""/>
    <s v=""/>
    <s v=""/>
    <s v=""/>
    <s v=""/>
    <s v=""/>
    <s v=""/>
    <s v=""/>
    <s v=""/>
    <s v=""/>
    <s v=""/>
    <s v=""/>
    <s v=""/>
    <s v=""/>
    <s v=""/>
    <s v=""/>
    <s v=""/>
    <s v=""/>
    <s v=""/>
    <s v=""/>
    <s v=""/>
    <s v=""/>
    <s v=""/>
    <s v=""/>
    <s v=""/>
    <s v=""/>
    <s v=""/>
    <s v=""/>
    <s v=""/>
    <s v=""/>
    <s v=""/>
    <s v=""/>
    <s v=""/>
    <s v=""/>
    <s v=""/>
    <s v=""/>
    <s v=""/>
    <s v=""/>
    <s v=""/>
    <s v=""/>
    <s v=""/>
    <s v=""/>
    <s v=""/>
    <s v=""/>
    <x v="2"/>
    <s v=""/>
    <s v=""/>
    <s v=""/>
    <s v=""/>
    <s v=""/>
    <s v=""/>
    <s v=""/>
    <s v=""/>
    <s v=""/>
    <s v=""/>
    <s v=""/>
    <s v=""/>
    <s v=""/>
  </r>
  <r>
    <x v="4"/>
    <s v="Port-à-Piment"/>
    <s v="Port-à-Piment"/>
    <s v="Port-à-piment"/>
    <s v="Marché de Port-à-Piment"/>
    <s v="Milieu rural"/>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kiosque public (DINEPA)"/>
    <s v=""/>
    <s v="kiosque"/>
    <s v="kiòs piblik (DINEPA)"/>
    <s v="kiosque public (DINEPA)"/>
    <s v="Autre"/>
    <s v="Paske li fenk vin nan zon nan yo bay li gratis"/>
    <s v="Moins de 15 min au total"/>
    <s v="gros bidon de 5 gallons (18,9 L)"/>
    <s v="5gal"/>
    <s v="bidon ki vo 5 galon (18,9L)"/>
    <s v=""/>
    <s v=""/>
    <s v=""/>
    <s v=""/>
    <s v=""/>
    <n v="0"/>
    <n v="0"/>
    <s v=""/>
    <s v="NA"/>
    <n v="0"/>
    <s v="Oui"/>
    <s v=""/>
    <s v="Non"/>
    <s v=""/>
    <s v=""/>
    <s v=""/>
    <s v=""/>
    <s v=""/>
    <s v=""/>
    <s v=""/>
    <s v=""/>
    <s v=""/>
    <s v=""/>
    <s v=""/>
    <s v=""/>
    <s v=""/>
    <x v="0"/>
    <s v=""/>
    <s v=""/>
    <s v=""/>
    <s v=""/>
    <s v=""/>
    <s v=""/>
    <s v=""/>
    <s v=""/>
    <s v=""/>
    <s v=""/>
    <s v=""/>
    <s v=""/>
    <s v=""/>
  </r>
  <r>
    <x v="4"/>
    <s v="Port-à-Piment"/>
    <s v="Port-à-Piment"/>
    <s v="Port-à-piment"/>
    <s v="Marché de Port-à-Piment"/>
    <s v="Milieu rural"/>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autre"/>
    <s v="Weter mission (4/10 Bridge)"/>
    <s v="autre"/>
    <s v="lòt"/>
    <s v="Water mission (4/10 Bridge)"/>
    <s v="Il n'y a pas d'autres options dans ma zone"/>
    <s v=""/>
    <s v="Moins de 15 min au total"/>
    <s v="gros bidon de 5 gallons (18,9 L)"/>
    <s v="5gal"/>
    <s v="bidon ki vo 5 galon (18,9L)"/>
    <s v=""/>
    <s v=""/>
    <s v=""/>
    <s v=""/>
    <s v=""/>
    <n v="2"/>
    <n v="0.4"/>
    <s v=""/>
    <s v="NA"/>
    <n v="0.4"/>
    <s v="Oui"/>
    <s v=""/>
    <s v="Oui"/>
    <s v="Problèmes techniques sur le réseau"/>
    <n v="0"/>
    <n v="0"/>
    <n v="0"/>
    <n v="0"/>
    <n v="0"/>
    <n v="1"/>
    <n v="0"/>
    <n v="0"/>
    <n v="0"/>
    <n v="0"/>
    <n v="0"/>
    <s v=""/>
    <x v="0"/>
    <s v=""/>
    <s v=""/>
    <s v=""/>
    <s v=""/>
    <s v=""/>
    <s v=""/>
    <s v=""/>
    <s v=""/>
    <s v=""/>
    <s v=""/>
    <s v=""/>
    <s v=""/>
    <s v=""/>
  </r>
  <r>
    <x v="4"/>
    <s v="Port-à-Piment"/>
    <s v="Port-à-Piment"/>
    <s v="Port-à-piment"/>
    <s v="Marché de Port-à-Piment"/>
    <s v="Milieu rural"/>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autre"/>
    <s v="Weter mission (4/10 Bridge)"/>
    <s v="autre"/>
    <s v="lòt"/>
    <s v="Water mission (4/10 Bridge)"/>
    <s v="L'eau est de meilleure qualité"/>
    <s v=""/>
    <s v="Moins de 15 min au total"/>
    <s v="gros bidon de 5 gallons (18,9 L)"/>
    <s v="5gal"/>
    <s v="bidon ki vo 5 galon (18,9L)"/>
    <s v=""/>
    <s v=""/>
    <s v=""/>
    <s v=""/>
    <s v=""/>
    <n v="2"/>
    <n v="0.4"/>
    <s v=""/>
    <s v="NA"/>
    <n v="0.4"/>
    <s v="Oui"/>
    <s v=""/>
    <s v="Non"/>
    <s v=""/>
    <s v=""/>
    <s v=""/>
    <s v=""/>
    <s v=""/>
    <s v=""/>
    <s v=""/>
    <s v=""/>
    <s v=""/>
    <s v=""/>
    <s v=""/>
    <s v=""/>
    <s v=""/>
    <x v="0"/>
    <s v=""/>
    <s v=""/>
    <s v=""/>
    <s v=""/>
    <s v=""/>
    <s v=""/>
    <s v=""/>
    <s v=""/>
    <s v=""/>
    <s v=""/>
    <s v=""/>
    <s v=""/>
    <s v=""/>
  </r>
  <r>
    <x v="4"/>
    <s v="Port-à-Piment"/>
    <s v="Port-à-Piment"/>
    <s v="Port-à-piment"/>
    <s v="Marché de Port-à-Piment"/>
    <s v="Milieu rural"/>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autre"/>
    <s v="Weter mission (4/10 Bridge)"/>
    <s v="autre"/>
    <s v="lòt"/>
    <s v="Water mission (4/10 Bridge)"/>
    <s v="C'est le moins cher"/>
    <s v=""/>
    <s v="Entre 15 min et 30 min au total"/>
    <s v="gros bidon de 5 gallons (18,9 L)"/>
    <s v="5gal"/>
    <s v="bidon ki vo 5 galon (18,9L)"/>
    <s v=""/>
    <s v=""/>
    <s v=""/>
    <s v=""/>
    <s v=""/>
    <n v="2"/>
    <n v="0.4"/>
    <s v=""/>
    <s v="NA"/>
    <n v="0.4"/>
    <s v="Oui"/>
    <s v=""/>
    <s v="Non"/>
    <s v=""/>
    <s v=""/>
    <s v=""/>
    <s v=""/>
    <s v=""/>
    <s v=""/>
    <s v=""/>
    <s v=""/>
    <s v=""/>
    <s v=""/>
    <s v=""/>
    <s v=""/>
    <s v=""/>
    <x v="0"/>
    <s v=""/>
    <s v=""/>
    <s v=""/>
    <s v=""/>
    <s v=""/>
    <s v=""/>
    <s v=""/>
    <s v=""/>
    <s v=""/>
    <s v=""/>
    <s v=""/>
    <s v=""/>
    <s v=""/>
  </r>
  <r>
    <x v="4"/>
    <s v="Port-à-Piment"/>
    <s v="Port-à-Piment"/>
    <s v="Port-à-piment"/>
    <s v="Marché de Port-à-Piment"/>
    <s v="Milieu rural"/>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kiosque public (DINEPA)"/>
    <s v=""/>
    <s v="kiosque"/>
    <s v="kiòs piblik (DINEPA)"/>
    <s v="kiosque public (DINEPA)"/>
    <s v="Autre"/>
    <s v="Gratis"/>
    <s v="Moins de 15 min au total"/>
    <s v="gros bidon de 5 gallons (18,9 L)"/>
    <s v="5gal"/>
    <s v="bidon ki vo 5 galon (18,9L)"/>
    <s v=""/>
    <s v=""/>
    <s v=""/>
    <s v=""/>
    <s v=""/>
    <n v="0"/>
    <n v="0"/>
    <s v=""/>
    <s v="NA"/>
    <n v="0"/>
    <s v="Oui"/>
    <s v=""/>
    <s v="Oui"/>
    <s v="Je ne sais pas, je ne souhaite pas répondre"/>
    <n v="0"/>
    <n v="0"/>
    <n v="0"/>
    <n v="0"/>
    <n v="0"/>
    <n v="0"/>
    <n v="0"/>
    <n v="0"/>
    <n v="0"/>
    <n v="0"/>
    <n v="1"/>
    <s v=""/>
    <x v="0"/>
    <s v=""/>
    <s v=""/>
    <s v=""/>
    <s v=""/>
    <s v=""/>
    <s v=""/>
    <s v=""/>
    <s v=""/>
    <s v=""/>
    <s v=""/>
    <s v=""/>
    <s v=""/>
    <s v=""/>
  </r>
  <r>
    <x v="4"/>
    <s v="Port-à-Piment"/>
    <s v="Port-à-Piment"/>
    <s v="Port-à-piment"/>
    <s v="Marché de Port-à-Piment"/>
    <s v="Milieu rural"/>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branchement privé individuel"/>
    <s v=""/>
    <s v="branchement"/>
    <s v="tiyo lakay mwen"/>
    <s v="branchement privé individuel"/>
    <s v="L'eau est de meilleure qualité"/>
    <s v=""/>
    <s v="Moins de 15 min au total"/>
    <s v="gros bidon de 5 gallons (18,9 L)"/>
    <s v="5gal"/>
    <s v="bidon ki vo 5 galon (18,9L)"/>
    <s v=""/>
    <s v=""/>
    <s v=""/>
    <s v=""/>
    <s v=""/>
    <n v="0"/>
    <n v="0"/>
    <s v=""/>
    <s v="NA"/>
    <n v="0"/>
    <s v="Oui"/>
    <s v=""/>
    <s v="Oui"/>
    <s v="Je ne sais pas, je ne souhaite pas répondre"/>
    <n v="0"/>
    <n v="0"/>
    <n v="0"/>
    <n v="0"/>
    <n v="0"/>
    <n v="0"/>
    <n v="0"/>
    <n v="0"/>
    <n v="0"/>
    <n v="0"/>
    <n v="1"/>
    <s v=""/>
    <x v="0"/>
    <s v=""/>
    <s v=""/>
    <s v=""/>
    <s v=""/>
    <s v=""/>
    <s v=""/>
    <s v=""/>
    <s v=""/>
    <s v=""/>
    <s v=""/>
    <s v=""/>
    <s v=""/>
    <s v=""/>
  </r>
  <r>
    <x v="4"/>
    <s v="Port-à-Piment"/>
    <s v="Port-à-Piment"/>
    <s v="Port-à-piment"/>
    <s v="Marché de Port-à-Piment"/>
    <s v="Milieu rural"/>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autre"/>
    <s v="Weter mission (4/10 Bridge)"/>
    <s v="autre"/>
    <s v="lòt"/>
    <s v="Water mission (4/10 Bridge)"/>
    <s v="C'est le moins cher"/>
    <s v=""/>
    <s v="Moins de 15 min au total"/>
    <s v="gros bidon de 5 gallons (18,9 L)"/>
    <s v="5gal"/>
    <s v="bidon ki vo 5 galon (18,9L)"/>
    <s v=""/>
    <s v=""/>
    <s v=""/>
    <s v=""/>
    <s v=""/>
    <n v="2"/>
    <n v="0.4"/>
    <s v=""/>
    <s v="NA"/>
    <n v="0.4"/>
    <s v="Oui"/>
    <s v=""/>
    <s v="Non"/>
    <s v=""/>
    <s v=""/>
    <s v=""/>
    <s v=""/>
    <s v=""/>
    <s v=""/>
    <s v=""/>
    <s v=""/>
    <s v=""/>
    <s v=""/>
    <s v=""/>
    <s v=""/>
    <s v=""/>
    <x v="0"/>
    <s v=""/>
    <s v=""/>
    <s v=""/>
    <s v=""/>
    <s v=""/>
    <s v=""/>
    <s v=""/>
    <s v=""/>
    <s v=""/>
    <s v=""/>
    <s v=""/>
    <s v=""/>
    <s v=""/>
  </r>
  <r>
    <x v="4"/>
    <s v="Port-à-Piment"/>
    <s v="Port-à-Piment"/>
    <s v="Port-à-piment"/>
    <s v="Marché de Port-à-Piment"/>
    <s v="Milieu rural"/>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autre"/>
    <s v="Weter mission"/>
    <s v="autre"/>
    <s v="lòt"/>
    <s v="Water mission"/>
    <s v="Il n'y a pas d'autres options dans ma zone"/>
    <s v=""/>
    <s v="Entre 15 min et 30 min au total"/>
    <s v="gros bidon de 5 gallons (18,9 L)"/>
    <s v="5gal"/>
    <s v="bidon ki vo 5 galon (18,9L)"/>
    <s v=""/>
    <s v=""/>
    <s v=""/>
    <s v=""/>
    <s v=""/>
    <n v="2"/>
    <n v="0.4"/>
    <s v=""/>
    <s v="NA"/>
    <n v="0.4"/>
    <s v="Oui"/>
    <s v=""/>
    <s v="Non"/>
    <s v=""/>
    <s v=""/>
    <s v=""/>
    <s v=""/>
    <s v=""/>
    <s v=""/>
    <s v=""/>
    <s v=""/>
    <s v=""/>
    <s v=""/>
    <s v=""/>
    <s v=""/>
    <s v=""/>
    <x v="0"/>
    <s v=""/>
    <s v=""/>
    <s v=""/>
    <s v=""/>
    <s v=""/>
    <s v=""/>
    <s v=""/>
    <s v=""/>
    <s v=""/>
    <s v=""/>
    <s v=""/>
    <s v=""/>
    <s v=""/>
  </r>
  <r>
    <x v="4"/>
    <s v="Port-à-Piment"/>
    <s v="Port-à-Piment"/>
    <s v="Port-à-piment"/>
    <s v="Marché de Port-à-Piment"/>
    <s v="Milieu rural"/>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Je ne sais pas / Je ne souhaite pas répondre"/>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Dentifrice Brosse à dent Papier toilette Serviettes hygiéniques Chlore liquide (nettoyage) Chlore en grain (nettoyage) Savon pour se laver"/>
    <n v="1"/>
    <n v="1"/>
    <n v="1"/>
    <n v="1"/>
    <n v="1"/>
    <n v="1"/>
    <n v="1"/>
    <n v="1"/>
    <n v="0"/>
    <s v="Oui"/>
    <n v="30"/>
    <n v="30"/>
    <s v=""/>
    <s v=""/>
    <s v=""/>
    <n v="30"/>
    <s v="Oui"/>
    <n v="25"/>
    <s v="Oui"/>
    <n v="25"/>
    <s v="Oui"/>
    <s v="Oui"/>
    <n v="50"/>
    <s v=""/>
    <s v=""/>
    <s v=""/>
    <s v=""/>
    <s v=""/>
    <s v=""/>
    <s v="NA"/>
    <n v="50"/>
    <s v="Oui"/>
    <s v="Oui"/>
    <n v="25"/>
    <s v=""/>
    <s v=""/>
    <n v="25"/>
    <s v="Oui"/>
    <s v="Oui"/>
    <n v="75"/>
    <s v=""/>
    <s v=""/>
    <n v="75"/>
    <s v="Oui"/>
    <s v="Oui"/>
    <n v="75"/>
    <s v=""/>
    <s v=""/>
    <s v=""/>
    <n v="75"/>
    <s v="Oui"/>
    <s v="Oui"/>
    <s v=""/>
    <n v="5"/>
    <s v=""/>
    <s v=""/>
    <s v=""/>
    <s v=""/>
    <s v=""/>
    <s v=""/>
    <s v="Oui"/>
    <s v="NA"/>
    <n v="5"/>
    <s v="Non"/>
    <s v=""/>
    <s v=""/>
    <s v=""/>
    <s v=""/>
    <s v=""/>
    <s v=""/>
    <s v=""/>
    <s v=""/>
    <s v=""/>
    <s v=""/>
    <s v=""/>
    <s v=""/>
    <s v=""/>
    <s v=""/>
    <s v=""/>
    <s v=""/>
    <s v=""/>
    <s v=""/>
    <s v=""/>
    <s v=""/>
    <s v=""/>
    <s v=""/>
    <s v=""/>
    <s v=""/>
    <s v=""/>
    <s v="Non"/>
    <s v="Oui"/>
    <s v="Oui"/>
    <s v="Sud"/>
    <s v="Meme"/>
    <s v="Les Cayes"/>
    <s v="Différent"/>
    <s v=""/>
    <s v=""/>
    <s v=""/>
    <s v=""/>
    <s v=""/>
    <s v=""/>
    <s v=""/>
    <s v=""/>
    <s v=""/>
    <s v=""/>
    <s v=""/>
    <s v=""/>
    <s v=""/>
    <s v=""/>
    <s v=""/>
    <s v=""/>
    <s v=""/>
    <s v=""/>
    <s v=""/>
    <s v=""/>
    <s v=""/>
    <s v=""/>
    <s v=""/>
    <s v=""/>
    <s v=""/>
    <s v=""/>
    <s v=""/>
    <s v=""/>
    <s v=""/>
    <s v=""/>
    <s v=""/>
    <s v=""/>
    <s v=""/>
    <s v=""/>
    <s v=""/>
    <s v=""/>
    <s v=""/>
    <x v="3"/>
    <s v=""/>
    <s v=""/>
    <s v=""/>
    <s v=""/>
    <s v=""/>
    <s v=""/>
    <s v=""/>
    <s v=""/>
    <s v="Augmentation des prix Difficultés pour se réapprovisionner en marchandises"/>
    <n v="0"/>
    <n v="0"/>
    <n v="1"/>
    <n v="1"/>
    <n v="0"/>
    <n v="0"/>
    <n v="0"/>
    <n v="0"/>
    <s v=""/>
    <x v="2"/>
    <s v=""/>
    <s v="Produits d'hygiène et assainissement"/>
    <n v="0"/>
    <n v="1"/>
    <n v="0"/>
    <n v="0"/>
    <n v="0"/>
    <n v="0"/>
    <n v="0"/>
    <s v=""/>
    <s v=""/>
    <s v=""/>
    <s v=""/>
    <s v=""/>
    <s v=""/>
    <s v=""/>
    <s v=""/>
    <s v=""/>
    <s v=""/>
    <s v=""/>
    <s v=""/>
    <s v=""/>
    <s v=""/>
    <s v=""/>
    <s v=""/>
    <s v=""/>
    <s v=""/>
    <s v=""/>
    <s v=""/>
    <s v=""/>
    <s v=""/>
    <s v=""/>
    <s v=""/>
    <s v=""/>
    <s v=""/>
    <s v=""/>
    <s v=""/>
    <s v=""/>
    <s v=""/>
    <s v=""/>
    <s v=""/>
    <s v=""/>
    <s v=""/>
    <s v=""/>
    <s v=""/>
    <s v=""/>
    <s v=""/>
    <s v=""/>
    <x v="2"/>
    <s v=""/>
    <s v=""/>
    <s v=""/>
    <s v=""/>
    <s v=""/>
    <s v=""/>
    <s v=""/>
    <s v=""/>
    <s v=""/>
    <s v=""/>
    <s v=""/>
    <s v=""/>
    <s v=""/>
  </r>
  <r>
    <x v="4"/>
    <s v="Port-à-Piment"/>
    <s v="Port-à-Piment"/>
    <s v="Port-à-piment"/>
    <s v="Marché de Port-à-Piment"/>
    <s v="Milieu rural"/>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autre"/>
    <s v="Weter mission (4/10 Bridge)"/>
    <s v="autre"/>
    <s v="lòt"/>
    <s v="Water mission (4/10 Bridge)"/>
    <s v="C'est le moins cher"/>
    <s v=""/>
    <s v="Moins de 15 min au total"/>
    <s v="gros bidon de 5 gallons (18,9 L)"/>
    <s v="5gal"/>
    <s v="bidon ki vo 5 galon (18,9L)"/>
    <s v=""/>
    <s v=""/>
    <s v=""/>
    <s v=""/>
    <s v=""/>
    <n v="2"/>
    <n v="0.4"/>
    <s v=""/>
    <s v="NA"/>
    <n v="0.4"/>
    <s v="Oui"/>
    <s v=""/>
    <s v="Non"/>
    <s v=""/>
    <s v=""/>
    <s v=""/>
    <s v=""/>
    <s v=""/>
    <s v=""/>
    <s v=""/>
    <s v=""/>
    <s v=""/>
    <s v=""/>
    <s v=""/>
    <s v=""/>
    <s v=""/>
    <x v="0"/>
    <s v=""/>
    <s v=""/>
    <s v=""/>
    <s v=""/>
    <s v=""/>
    <s v=""/>
    <s v=""/>
    <s v=""/>
    <s v=""/>
    <s v=""/>
    <s v=""/>
    <s v=""/>
    <s v=""/>
  </r>
  <r>
    <x v="4"/>
    <s v="Port-à-Piment"/>
    <s v="Port-à-Piment"/>
    <s v="Port-à-piment"/>
    <s v="Marché de Port-à-Piment"/>
    <s v="Milieu rural"/>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autre"/>
    <s v="Weter mission (4/10 Bridge)"/>
    <s v="autre"/>
    <s v="lòt"/>
    <s v="Water mission (4/10 Bridge)"/>
    <s v="L'eau est de meilleure qualité"/>
    <s v=""/>
    <s v="Entre 15 min et 30 min au total"/>
    <s v="gros bidon de 5 gallons (18,9 L)"/>
    <s v="5gal"/>
    <s v="bidon ki vo 5 galon (18,9L)"/>
    <s v=""/>
    <s v=""/>
    <s v=""/>
    <s v=""/>
    <s v=""/>
    <n v="2"/>
    <n v="0.4"/>
    <s v=""/>
    <s v="NA"/>
    <n v="0.4"/>
    <s v="Oui"/>
    <s v=""/>
    <s v="Non"/>
    <s v=""/>
    <s v=""/>
    <s v=""/>
    <s v=""/>
    <s v=""/>
    <s v=""/>
    <s v=""/>
    <s v=""/>
    <s v=""/>
    <s v=""/>
    <s v=""/>
    <s v=""/>
    <s v=""/>
    <x v="0"/>
    <s v=""/>
    <s v=""/>
    <s v=""/>
    <s v=""/>
    <s v=""/>
    <s v=""/>
    <s v=""/>
    <s v=""/>
    <s v=""/>
    <s v=""/>
    <s v=""/>
    <s v=""/>
    <s v=""/>
  </r>
  <r>
    <x v="4"/>
    <s v="Port-à-Piment"/>
    <s v="Port-à-Piment"/>
    <s v="Port-à-piment"/>
    <s v="Marché de Port-à-Piment"/>
    <s v="Milieu rural"/>
    <s v="Enquête auprès d'un marchand"/>
    <s v="Femme"/>
    <s v=""/>
    <s v=""/>
    <s v="Détaillant avec boutique"/>
    <s v=""/>
    <s v="Ustensiles de cuisine (casseroles, cuillères, etc.)"/>
    <n v="0"/>
    <n v="0"/>
    <n v="0"/>
    <n v="1"/>
    <n v="0"/>
    <n v="0"/>
    <n v="0"/>
    <s v="cuisine"/>
    <s v="Ustensiles de cuisine (casseroles, cuillères, etc.)"/>
    <s v="En espèces (Gourde)"/>
    <n v="1"/>
    <n v="0"/>
    <n v="0"/>
    <n v="0"/>
    <n v="0"/>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asserole avec couvercle (moyenne ou grande) Poêle (grande) Verre / Godet Assiette Cuillère pour manger Couteau de cuisine Cuillère de service"/>
    <n v="1"/>
    <n v="1"/>
    <n v="1"/>
    <n v="1"/>
    <n v="1"/>
    <n v="1"/>
    <n v="1"/>
    <n v="0"/>
    <s v="Moyenne avec couvercle (environ 1 à 2 gallons)"/>
    <s v=""/>
    <s v=""/>
    <s v=""/>
    <n v="100"/>
    <n v="125"/>
    <n v="25"/>
    <n v="100"/>
    <n v="75"/>
    <s v="Non"/>
    <s v=""/>
    <s v=""/>
    <s v=""/>
    <s v=""/>
    <s v=""/>
    <s v=""/>
    <s v=""/>
    <s v=""/>
    <s v=""/>
    <s v=""/>
    <s v=""/>
    <x v="1"/>
    <s v=""/>
    <s v=""/>
    <s v=""/>
    <s v=""/>
    <s v=""/>
    <s v=""/>
    <s v=""/>
    <s v=""/>
    <s v="Augmentation des prix Difficultés pour se réapprovisionner en marchandises"/>
    <n v="0"/>
    <n v="0"/>
    <n v="1"/>
    <n v="1"/>
    <n v="0"/>
    <n v="0"/>
    <n v="0"/>
    <n v="0"/>
    <s v=""/>
    <x v="2"/>
    <s v=""/>
    <s v="Ustensiles de cuisine (casseroles, cuillères, etc.)"/>
    <n v="0"/>
    <n v="0"/>
    <n v="0"/>
    <n v="1"/>
    <n v="0"/>
    <n v="0"/>
    <n v="0"/>
    <s v=""/>
    <s v=""/>
    <s v=""/>
    <s v=""/>
    <s v=""/>
    <s v=""/>
    <s v=""/>
    <s v=""/>
    <s v=""/>
    <s v=""/>
    <s v=""/>
    <s v=""/>
    <s v=""/>
    <s v=""/>
    <s v=""/>
    <s v=""/>
    <s v=""/>
    <s v=""/>
    <s v=""/>
    <s v=""/>
    <s v=""/>
    <s v=""/>
    <s v=""/>
    <s v=""/>
    <s v=""/>
    <s v=""/>
    <s v=""/>
    <s v=""/>
    <s v=""/>
    <s v=""/>
    <s v=""/>
    <s v=""/>
    <s v=""/>
    <s v=""/>
    <s v=""/>
    <s v=""/>
    <s v=""/>
    <s v=""/>
    <s v=""/>
    <x v="2"/>
    <s v=""/>
    <s v=""/>
    <s v=""/>
    <s v=""/>
    <s v=""/>
    <s v=""/>
    <s v=""/>
    <s v=""/>
    <s v=""/>
    <s v=""/>
    <s v=""/>
    <s v=""/>
    <s v=""/>
  </r>
  <r>
    <x v="4"/>
    <s v="Port-à-Piment"/>
    <s v="Port-à-Piment"/>
    <s v="Port-à-piment"/>
    <s v="Marché de Port-à-Piment"/>
    <s v="Milieu rural"/>
    <s v="Enquête auprès d'un marchand"/>
    <s v="Femme"/>
    <s v=""/>
    <s v=""/>
    <s v="Détaillant avec boutique"/>
    <s v=""/>
    <s v="Ustensiles de cuisine (casseroles, cuillères, etc.)"/>
    <n v="0"/>
    <n v="0"/>
    <n v="0"/>
    <n v="1"/>
    <n v="0"/>
    <n v="0"/>
    <n v="0"/>
    <s v="cuisine"/>
    <s v="Ustensiles de cuisine (casseroles, cuillères, etc.)"/>
    <s v="En espèces (Gourde)"/>
    <n v="1"/>
    <n v="0"/>
    <n v="0"/>
    <n v="0"/>
    <n v="0"/>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oêle (grande) Verre / Godet Assiette Cuillère pour manger Couteau de cuisine Cuillère de service"/>
    <n v="0"/>
    <n v="1"/>
    <n v="1"/>
    <n v="1"/>
    <n v="1"/>
    <n v="1"/>
    <n v="1"/>
    <n v="0"/>
    <s v=""/>
    <s v=""/>
    <s v=""/>
    <n v="900"/>
    <n v="100"/>
    <n v="200"/>
    <n v="25"/>
    <n v="100"/>
    <n v="75"/>
    <s v="Non"/>
    <s v=""/>
    <s v=""/>
    <s v=""/>
    <s v=""/>
    <s v=""/>
    <s v=""/>
    <s v=""/>
    <s v=""/>
    <s v=""/>
    <s v=""/>
    <s v=""/>
    <x v="1"/>
    <s v=""/>
    <s v=""/>
    <s v=""/>
    <s v=""/>
    <s v=""/>
    <s v=""/>
    <s v=""/>
    <s v=""/>
    <s v="Je ne sais pas, je ne souhaite pas répondre"/>
    <n v="0"/>
    <n v="0"/>
    <n v="0"/>
    <n v="0"/>
    <n v="0"/>
    <n v="0"/>
    <n v="0"/>
    <n v="1"/>
    <s v=""/>
    <x v="1"/>
    <s v=""/>
    <s v=""/>
    <s v=""/>
    <s v=""/>
    <s v=""/>
    <s v=""/>
    <s v=""/>
    <s v=""/>
    <s v=""/>
    <s v=""/>
    <s v=""/>
    <s v=""/>
    <s v=""/>
    <s v=""/>
    <s v=""/>
    <s v=""/>
    <s v=""/>
    <s v=""/>
    <s v=""/>
    <s v=""/>
    <s v=""/>
    <s v=""/>
    <s v=""/>
    <s v=""/>
    <s v=""/>
    <s v=""/>
    <s v=""/>
    <s v=""/>
    <s v=""/>
    <s v=""/>
    <s v=""/>
    <s v=""/>
    <s v=""/>
    <s v=""/>
    <s v=""/>
    <s v=""/>
    <s v=""/>
    <s v=""/>
    <s v=""/>
    <s v=""/>
    <s v=""/>
    <s v=""/>
    <s v=""/>
    <s v=""/>
    <s v=""/>
    <s v=""/>
    <s v=""/>
    <s v=""/>
    <x v="2"/>
    <s v=""/>
    <s v=""/>
    <s v=""/>
    <s v=""/>
    <s v=""/>
    <s v=""/>
    <s v=""/>
    <s v=""/>
    <s v=""/>
    <s v=""/>
    <s v=""/>
    <s v=""/>
    <s v=""/>
  </r>
  <r>
    <x v="4"/>
    <s v="Port-à-Piment"/>
    <s v="Port-à-Piment"/>
    <s v="Port-à-piment"/>
    <s v="Marché de Port-à-Piment"/>
    <s v="Milieu rural"/>
    <s v="Enquête auprès d'un marchand"/>
    <s v="Femme"/>
    <s v=""/>
    <s v=""/>
    <s v="Détaillant sur une table"/>
    <s v=""/>
    <s v="Ustensiles de cuisine (casseroles, cuillères, etc.)"/>
    <n v="0"/>
    <n v="0"/>
    <n v="0"/>
    <n v="1"/>
    <n v="0"/>
    <n v="0"/>
    <n v="0"/>
    <s v="cuisine"/>
    <s v="Ustensiles de cuisine (casseroles, cuillères, etc.)"/>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oêle (grande) Verre / Godet Assiette Cuillère pour manger Couteau de cuisine Cuillère de service"/>
    <n v="0"/>
    <n v="1"/>
    <n v="1"/>
    <n v="1"/>
    <n v="1"/>
    <n v="1"/>
    <n v="1"/>
    <n v="0"/>
    <s v=""/>
    <s v=""/>
    <s v=""/>
    <n v="900"/>
    <n v="75"/>
    <n v="200"/>
    <n v="25"/>
    <n v="100"/>
    <n v="50"/>
    <s v="Oui"/>
    <s v=""/>
    <s v=""/>
    <s v=""/>
    <s v=""/>
    <s v=""/>
    <s v=""/>
    <s v=""/>
    <s v=""/>
    <s v=""/>
    <s v=""/>
    <s v=""/>
    <x v="1"/>
    <s v=""/>
    <s v=""/>
    <s v=""/>
    <s v=""/>
    <s v=""/>
    <s v=""/>
    <s v=""/>
    <s v=""/>
    <s v="Difficultés pour se réapprovisionner en marchandises"/>
    <n v="0"/>
    <n v="0"/>
    <n v="0"/>
    <n v="1"/>
    <n v="0"/>
    <n v="0"/>
    <n v="0"/>
    <n v="0"/>
    <s v=""/>
    <x v="2"/>
    <s v=""/>
    <s v="Ustensiles de cuisine (casseroles, cuillères, etc.)"/>
    <n v="0"/>
    <n v="0"/>
    <n v="0"/>
    <n v="1"/>
    <n v="0"/>
    <n v="0"/>
    <n v="0"/>
    <s v=""/>
    <s v=""/>
    <s v=""/>
    <s v=""/>
    <s v=""/>
    <s v=""/>
    <s v=""/>
    <s v=""/>
    <s v=""/>
    <s v=""/>
    <s v=""/>
    <s v=""/>
    <s v=""/>
    <s v=""/>
    <s v=""/>
    <s v=""/>
    <s v=""/>
    <s v=""/>
    <s v=""/>
    <s v=""/>
    <s v=""/>
    <s v=""/>
    <s v=""/>
    <s v=""/>
    <s v=""/>
    <s v=""/>
    <s v=""/>
    <s v=""/>
    <s v=""/>
    <s v=""/>
    <s v=""/>
    <s v=""/>
    <s v=""/>
    <s v=""/>
    <s v=""/>
    <s v=""/>
    <s v=""/>
    <s v=""/>
    <s v=""/>
    <x v="2"/>
    <s v=""/>
    <s v=""/>
    <s v=""/>
    <s v=""/>
    <s v=""/>
    <s v=""/>
    <s v=""/>
    <s v=""/>
    <s v=""/>
    <s v=""/>
    <s v=""/>
    <s v=""/>
    <s v=""/>
  </r>
  <r>
    <x v="4"/>
    <s v="Port-à-Piment"/>
    <s v="Port-à-Piment"/>
    <s v="Port-à-piment"/>
    <s v="Marché de Port-à-Piment"/>
    <s v="Milieu rural"/>
    <s v="Enquête auprès d'un marchand"/>
    <s v="Femme"/>
    <s v=""/>
    <s v=""/>
    <s v="Détaillant sur une table"/>
    <s v=""/>
    <s v="Ustensiles de cuisine (casseroles, cuillères, etc.) Ustensiles de nettoyage ou de stockage de l'eau (bokit, bassine, éponge)"/>
    <n v="0"/>
    <n v="0"/>
    <n v="0"/>
    <n v="1"/>
    <n v="1"/>
    <n v="0"/>
    <n v="0"/>
    <s v="cuisine nettoyage_stockage"/>
    <s v="Ustensiles de cuisine (casseroles, cuillères, etc.) Ustensiles de nettoyage ou de stockage de l'eau (bokit, bassine, éponge)"/>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Verre / Godet Assiette Cuillère pour manger Couteau de cuisine Cuillère de service Poêle (grande)"/>
    <n v="0"/>
    <n v="1"/>
    <n v="1"/>
    <n v="1"/>
    <n v="1"/>
    <n v="1"/>
    <n v="1"/>
    <n v="0"/>
    <s v=""/>
    <s v=""/>
    <s v=""/>
    <n v="900"/>
    <n v="100"/>
    <n v="200"/>
    <n v="25"/>
    <n v="100"/>
    <n v="75"/>
    <s v="Non"/>
    <s v=""/>
    <s v="Grand bokit fermé ou avec couvercle pour stocker l'eau (environ 5 gallons) Grande bassine de nettoyage ou pour cuisiner Eponge pour la vaisselle"/>
    <n v="1"/>
    <n v="1"/>
    <n v="1"/>
    <n v="125"/>
    <n v="150"/>
    <n v="15"/>
    <s v="Non"/>
    <s v=""/>
    <s v=""/>
    <x v="1"/>
    <s v=""/>
    <s v=""/>
    <s v=""/>
    <s v=""/>
    <s v=""/>
    <s v=""/>
    <s v=""/>
    <s v=""/>
    <s v="Autre"/>
    <n v="0"/>
    <n v="0"/>
    <n v="0"/>
    <n v="0"/>
    <n v="0"/>
    <n v="0"/>
    <n v="1"/>
    <n v="0"/>
    <s v="Augmentation des prix du transport du a la rarete de gaz, les fournisseurs augmentent les prix des produits aussi"/>
    <x v="2"/>
    <s v=""/>
    <s v="Ustensiles de nettoyage ou de stockage de l'eau (bokit, bassine, éponge)"/>
    <n v="0"/>
    <n v="0"/>
    <n v="0"/>
    <n v="0"/>
    <n v="1"/>
    <n v="0"/>
    <n v="0"/>
    <s v=""/>
    <s v=""/>
    <s v=""/>
    <s v=""/>
    <s v=""/>
    <s v=""/>
    <s v=""/>
    <s v=""/>
    <s v=""/>
    <s v=""/>
    <s v=""/>
    <s v=""/>
    <s v=""/>
    <s v=""/>
    <s v=""/>
    <s v=""/>
    <s v=""/>
    <s v=""/>
    <s v=""/>
    <s v=""/>
    <s v=""/>
    <s v=""/>
    <s v=""/>
    <s v=""/>
    <s v=""/>
    <s v=""/>
    <s v=""/>
    <s v=""/>
    <s v=""/>
    <s v=""/>
    <s v=""/>
    <s v=""/>
    <s v=""/>
    <s v=""/>
    <s v=""/>
    <s v=""/>
    <s v=""/>
    <s v=""/>
    <s v=""/>
    <x v="2"/>
    <s v=""/>
    <s v=""/>
    <s v=""/>
    <s v=""/>
    <s v=""/>
    <s v=""/>
    <s v=""/>
    <s v=""/>
    <s v=""/>
    <s v=""/>
    <s v=""/>
    <s v=""/>
    <s v=""/>
  </r>
  <r>
    <x v="4"/>
    <s v="Port-à-Piment"/>
    <s v="Port-à-Piment"/>
    <s v="Port-à-piment"/>
    <s v="Marché de Port-à-Piment"/>
    <s v="Milieu rural"/>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rivière ou source non aménagée"/>
    <s v=""/>
    <s v="riv"/>
    <s v="rivyè / sous ki pa anmenaje"/>
    <s v="branchement privé individuel"/>
    <s v="Il n'y a pas d'autres options dans ma zone"/>
    <s v=""/>
    <s v="Moins de 15 min au total"/>
    <s v="gros bidon de 5 gallons (18,9 L)"/>
    <s v="5gal"/>
    <s v="bidon ki vo 5 galon (18,9L)"/>
    <s v=""/>
    <s v=""/>
    <s v=""/>
    <s v=""/>
    <s v=""/>
    <n v="0"/>
    <n v="0"/>
    <s v=""/>
    <s v="NA"/>
    <n v="0"/>
    <s v="Non"/>
    <s v="Oui, parfois"/>
    <s v="Non"/>
    <s v=""/>
    <s v=""/>
    <s v=""/>
    <s v=""/>
    <s v=""/>
    <s v=""/>
    <s v=""/>
    <s v=""/>
    <s v=""/>
    <s v=""/>
    <s v=""/>
    <s v=""/>
    <s v=""/>
    <x v="0"/>
    <s v=""/>
    <s v=""/>
    <s v=""/>
    <s v=""/>
    <s v=""/>
    <s v=""/>
    <s v=""/>
    <s v=""/>
    <s v=""/>
    <s v=""/>
    <s v=""/>
    <s v=""/>
    <s v=""/>
  </r>
  <r>
    <x v="4"/>
    <s v="Port-à-Piment"/>
    <s v="Port-à-Piment"/>
    <s v="Port-à-piment"/>
    <s v="Marché de Port-à-Piment"/>
    <s v="Milieu rural"/>
    <s v="Enquête auprès d'un marchand"/>
    <s v="Femme"/>
    <s v=""/>
    <s v=""/>
    <s v="Détaillant avec boutique"/>
    <s v=""/>
    <s v="Nourriture"/>
    <n v="1"/>
    <n v="0"/>
    <n v="0"/>
    <n v="0"/>
    <n v="0"/>
    <n v="0"/>
    <n v="0"/>
    <s v="nourriture"/>
    <s v="Nourriture "/>
    <s v="En espèces (Gourde) A crédit partiel"/>
    <n v="1"/>
    <n v="0"/>
    <n v="0"/>
    <n v="0"/>
    <n v="1"/>
    <n v="0"/>
    <n v="0"/>
    <n v="0"/>
    <n v="0"/>
    <n v="0"/>
    <s v=""/>
    <s v="Non, il n'y a pas eu de variation"/>
    <s v="Plus de 60"/>
    <s v="Farine de blé blanche Riz Maïs (moulu) Sucre Haricot noir Haricot rouge Huile végétale"/>
    <n v="1"/>
    <n v="1"/>
    <n v="1"/>
    <n v="1"/>
    <n v="1"/>
    <n v="1"/>
    <n v="1"/>
    <n v="0"/>
    <s v="Oui je connais le prix de mes produits en grosse marmite"/>
    <n v="150"/>
    <s v="Oui"/>
    <n v="300"/>
    <n v="115.384615384615"/>
    <s v="Oui"/>
    <n v="200"/>
    <n v="86.956521739130395"/>
    <s v="Non"/>
    <n v="300"/>
    <n v="103.448275862068"/>
    <s v="Oui"/>
    <n v="420"/>
    <n v="175"/>
    <s v="Non"/>
    <n v="550"/>
    <n v="229.166666666666"/>
    <s v="Non"/>
    <s v="Bidon/Bouteille fermée."/>
    <s v="Oui"/>
    <n v="900"/>
    <s v=""/>
    <s v=""/>
    <s v=""/>
    <s v=""/>
    <s v=""/>
    <s v=""/>
    <s v="NA"/>
    <n v="900"/>
    <s v="Oui"/>
    <s v="Non"/>
    <s v=""/>
    <s v=""/>
    <s v=""/>
    <s v=""/>
    <s v=""/>
    <s v=""/>
    <s v=""/>
    <s v=""/>
    <s v=""/>
    <s v=""/>
    <s v=""/>
    <s v=""/>
    <s v=""/>
    <s v=""/>
    <s v=""/>
    <s v=""/>
    <s v=""/>
    <s v=""/>
    <s v=""/>
    <s v=""/>
    <s v=""/>
    <s v=""/>
    <s v=""/>
    <s v=""/>
    <s v=""/>
    <s v="Non"/>
    <s v="Non"/>
    <s v="Oui"/>
    <s v="Sud"/>
    <s v="Meme"/>
    <s v="Les Caye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1"/>
    <s v=""/>
    <s v=""/>
    <s v=""/>
    <s v=""/>
    <s v=""/>
    <s v=""/>
    <s v=""/>
    <s v=""/>
    <s v="Augmentation des prix Difficultés pour se réapprovisionner en marchandises"/>
    <n v="0"/>
    <n v="0"/>
    <n v="1"/>
    <n v="1"/>
    <n v="0"/>
    <n v="0"/>
    <n v="0"/>
    <n v="0"/>
    <s v=""/>
    <x v="2"/>
    <s v=""/>
    <s v="Nourriture"/>
    <n v="1"/>
    <n v="0"/>
    <n v="0"/>
    <n v="0"/>
    <n v="0"/>
    <n v="0"/>
    <n v="0"/>
    <s v=""/>
    <s v=""/>
    <s v=""/>
    <s v=""/>
    <s v=""/>
    <s v=""/>
    <s v=""/>
    <s v=""/>
    <s v=""/>
    <s v=""/>
    <s v=""/>
    <s v=""/>
    <s v=""/>
    <s v=""/>
    <s v=""/>
    <s v=""/>
    <s v=""/>
    <s v=""/>
    <s v=""/>
    <s v=""/>
    <s v=""/>
    <s v=""/>
    <s v=""/>
    <s v=""/>
    <s v=""/>
    <s v=""/>
    <s v=""/>
    <s v=""/>
    <s v=""/>
    <s v=""/>
    <s v=""/>
    <s v=""/>
    <s v=""/>
    <s v=""/>
    <s v=""/>
    <s v=""/>
    <s v=""/>
    <s v=""/>
    <s v=""/>
    <x v="2"/>
    <s v=""/>
    <s v=""/>
    <s v=""/>
    <s v=""/>
    <s v=""/>
    <s v=""/>
    <s v=""/>
    <s v=""/>
    <s v=""/>
    <s v=""/>
    <s v=""/>
    <s v=""/>
    <s v=""/>
  </r>
  <r>
    <x v="4"/>
    <s v="Port-à-Piment"/>
    <s v="Port-à-Piment"/>
    <s v="Port-à-piment"/>
    <s v="Marché de Port-à-Piment"/>
    <s v="Milieu rural"/>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Non, il n'y a pas eu de variation"/>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liquide (nettoyage) Chlore en grain (nettoyage) Savon pour se laver"/>
    <n v="1"/>
    <n v="1"/>
    <n v="1"/>
    <n v="1"/>
    <n v="1"/>
    <n v="1"/>
    <n v="1"/>
    <n v="1"/>
    <n v="0"/>
    <s v="Oui"/>
    <n v="30"/>
    <n v="30"/>
    <s v=""/>
    <s v=""/>
    <s v=""/>
    <n v="30"/>
    <s v="Oui"/>
    <n v="25"/>
    <s v="Oui"/>
    <n v="50"/>
    <s v="Oui"/>
    <s v="Oui"/>
    <n v="50"/>
    <s v=""/>
    <s v=""/>
    <s v=""/>
    <s v=""/>
    <s v=""/>
    <s v=""/>
    <s v="NA"/>
    <n v="50"/>
    <s v="Oui"/>
    <s v="Oui"/>
    <n v="30"/>
    <s v=""/>
    <s v=""/>
    <n v="30"/>
    <s v="Oui"/>
    <s v="Oui"/>
    <n v="75"/>
    <s v=""/>
    <s v=""/>
    <n v="75"/>
    <s v="Oui"/>
    <s v="Oui"/>
    <n v="75"/>
    <s v=""/>
    <s v=""/>
    <s v=""/>
    <n v="75"/>
    <s v="Oui"/>
    <s v="Oui"/>
    <s v=""/>
    <n v="10"/>
    <s v=""/>
    <s v=""/>
    <s v=""/>
    <s v=""/>
    <s v=""/>
    <s v=""/>
    <s v="Oui"/>
    <s v="NA"/>
    <n v="10"/>
    <s v="Non"/>
    <s v=""/>
    <s v=""/>
    <s v=""/>
    <s v=""/>
    <s v=""/>
    <s v=""/>
    <s v=""/>
    <s v=""/>
    <s v=""/>
    <s v=""/>
    <s v=""/>
    <s v=""/>
    <s v=""/>
    <s v=""/>
    <s v=""/>
    <s v=""/>
    <s v=""/>
    <s v=""/>
    <s v=""/>
    <s v=""/>
    <s v=""/>
    <s v=""/>
    <s v=""/>
    <s v=""/>
    <s v=""/>
    <s v="Non"/>
    <s v="Non"/>
    <s v="Oui"/>
    <s v="Sud"/>
    <s v="Meme"/>
    <s v="Port-à-Piment"/>
    <s v="Meme"/>
    <s v=""/>
    <s v=""/>
    <s v=""/>
    <s v=""/>
    <s v=""/>
    <s v=""/>
    <s v=""/>
    <s v=""/>
    <s v=""/>
    <s v=""/>
    <s v=""/>
    <s v=""/>
    <s v=""/>
    <s v=""/>
    <s v=""/>
    <s v=""/>
    <s v=""/>
    <s v=""/>
    <s v=""/>
    <s v=""/>
    <s v=""/>
    <s v=""/>
    <s v=""/>
    <s v=""/>
    <s v=""/>
    <s v=""/>
    <s v=""/>
    <s v=""/>
    <s v=""/>
    <s v=""/>
    <s v=""/>
    <s v=""/>
    <s v=""/>
    <s v=""/>
    <s v=""/>
    <s v=""/>
    <s v=""/>
    <x v="1"/>
    <s v=""/>
    <s v=""/>
    <s v=""/>
    <s v=""/>
    <s v=""/>
    <s v=""/>
    <s v=""/>
    <s v=""/>
    <s v="Aucune préoccupation particulière"/>
    <n v="0"/>
    <n v="0"/>
    <n v="0"/>
    <n v="0"/>
    <n v="0"/>
    <n v="1"/>
    <n v="0"/>
    <n v="0"/>
    <s v=""/>
    <x v="2"/>
    <s v=""/>
    <s v="Produits d'hygiène et assainissement"/>
    <n v="0"/>
    <n v="1"/>
    <n v="0"/>
    <n v="0"/>
    <n v="0"/>
    <n v="0"/>
    <n v="0"/>
    <s v=""/>
    <s v=""/>
    <s v=""/>
    <s v=""/>
    <s v=""/>
    <s v=""/>
    <s v=""/>
    <s v=""/>
    <s v=""/>
    <s v=""/>
    <s v=""/>
    <s v=""/>
    <s v=""/>
    <s v=""/>
    <s v=""/>
    <s v=""/>
    <s v=""/>
    <s v=""/>
    <s v=""/>
    <s v=""/>
    <s v=""/>
    <s v=""/>
    <s v=""/>
    <s v=""/>
    <s v=""/>
    <s v=""/>
    <s v=""/>
    <s v=""/>
    <s v=""/>
    <s v=""/>
    <s v=""/>
    <s v=""/>
    <s v=""/>
    <s v=""/>
    <s v=""/>
    <s v=""/>
    <s v=""/>
    <s v=""/>
    <s v=""/>
    <x v="2"/>
    <s v=""/>
    <s v=""/>
    <s v=""/>
    <s v=""/>
    <s v=""/>
    <s v=""/>
    <s v=""/>
    <s v=""/>
    <s v=""/>
    <s v=""/>
    <s v=""/>
    <s v=""/>
    <s v=""/>
  </r>
  <r>
    <x v="1"/>
    <s v="L'Estère"/>
    <s v="L'Estère"/>
    <s v="Centre-ville de l'Estère"/>
    <s v="Marché L'Estère"/>
    <s v="Milieu urbain"/>
    <s v="Enquête auprès d'un marchand"/>
    <s v="Femme"/>
    <s v=""/>
    <s v=""/>
    <s v="Détaillant avec boutique"/>
    <s v=""/>
    <s v="Charbon de bois"/>
    <n v="0"/>
    <n v="0"/>
    <n v="0"/>
    <n v="0"/>
    <n v="0"/>
    <n v="1"/>
    <n v="0"/>
    <s v="charbon"/>
    <s v="Charbon de bois"/>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s v="Non"/>
    <x v="1"/>
    <s v=""/>
    <s v=""/>
    <s v=""/>
    <s v=""/>
    <s v=""/>
    <s v=""/>
    <s v=""/>
    <s v=""/>
    <s v="Diminution du nombre de clients"/>
    <n v="0"/>
    <n v="1"/>
    <n v="0"/>
    <n v="0"/>
    <n v="0"/>
    <n v="0"/>
    <n v="0"/>
    <n v="0"/>
    <s v=""/>
    <x v="1"/>
    <s v=""/>
    <s v=""/>
    <s v=""/>
    <s v=""/>
    <s v=""/>
    <s v=""/>
    <s v=""/>
    <s v=""/>
    <s v=""/>
    <s v=""/>
    <s v=""/>
    <s v=""/>
    <s v=""/>
    <s v=""/>
    <s v=""/>
    <s v=""/>
    <s v=""/>
    <s v=""/>
    <s v=""/>
    <s v=""/>
    <s v=""/>
    <s v=""/>
    <s v=""/>
    <s v=""/>
    <s v=""/>
    <s v=""/>
    <s v=""/>
    <s v=""/>
    <s v=""/>
    <s v=""/>
    <s v=""/>
    <s v=""/>
    <s v=""/>
    <s v=""/>
    <s v=""/>
    <s v=""/>
    <s v=""/>
    <s v=""/>
    <s v=""/>
    <s v=""/>
    <s v=""/>
    <s v=""/>
    <s v=""/>
    <s v=""/>
    <s v=""/>
    <s v=""/>
    <s v=""/>
    <s v=""/>
    <x v="2"/>
    <s v=""/>
    <s v=""/>
    <s v=""/>
    <s v=""/>
    <s v=""/>
    <s v=""/>
    <s v=""/>
    <s v=""/>
    <s v=""/>
    <s v=""/>
    <s v=""/>
    <s v=""/>
    <s v=""/>
  </r>
  <r>
    <x v="1"/>
    <s v="L'Estère"/>
    <s v="L'Estère"/>
    <s v="Centre-ville de l'Estère"/>
    <s v="Marché L'Estère"/>
    <s v="Milieu urbain"/>
    <s v="Enquête auprès d'un marchand"/>
    <s v="Homme"/>
    <s v=""/>
    <s v=""/>
    <s v="Détaillant avec boutique"/>
    <s v=""/>
    <s v="Charbon de bois"/>
    <n v="0"/>
    <n v="0"/>
    <n v="0"/>
    <n v="0"/>
    <n v="0"/>
    <n v="1"/>
    <n v="0"/>
    <s v="charbon"/>
    <s v="Charbon de bois"/>
    <s v="En espèces (Gourde)"/>
    <n v="1"/>
    <n v="0"/>
    <n v="0"/>
    <n v="0"/>
    <n v="0"/>
    <n v="0"/>
    <n v="0"/>
    <n v="0"/>
    <n v="0"/>
    <n v="0"/>
    <s v=""/>
    <s v="Je ne sais pas / Je ne souhaite pas répondre"/>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x v="1"/>
    <s v=""/>
    <s v=""/>
    <s v=""/>
    <s v=""/>
    <s v=""/>
    <s v=""/>
    <s v=""/>
    <s v=""/>
    <s v="Je ne sais pas, je ne souhaite pas répondre"/>
    <n v="0"/>
    <n v="0"/>
    <n v="0"/>
    <n v="0"/>
    <n v="0"/>
    <n v="0"/>
    <n v="0"/>
    <n v="1"/>
    <s v=""/>
    <x v="1"/>
    <s v=""/>
    <s v=""/>
    <s v=""/>
    <s v=""/>
    <s v=""/>
    <s v=""/>
    <s v=""/>
    <s v=""/>
    <s v=""/>
    <s v=""/>
    <s v=""/>
    <s v=""/>
    <s v=""/>
    <s v=""/>
    <s v=""/>
    <s v=""/>
    <s v=""/>
    <s v=""/>
    <s v=""/>
    <s v=""/>
    <s v=""/>
    <s v=""/>
    <s v=""/>
    <s v=""/>
    <s v=""/>
    <s v=""/>
    <s v=""/>
    <s v=""/>
    <s v=""/>
    <s v=""/>
    <s v=""/>
    <s v=""/>
    <s v=""/>
    <s v=""/>
    <s v=""/>
    <s v=""/>
    <s v=""/>
    <s v=""/>
    <s v=""/>
    <s v=""/>
    <s v=""/>
    <s v=""/>
    <s v=""/>
    <s v=""/>
    <s v=""/>
    <s v=""/>
    <s v=""/>
    <s v=""/>
    <x v="2"/>
    <s v=""/>
    <s v=""/>
    <s v=""/>
    <s v=""/>
    <s v=""/>
    <s v=""/>
    <s v=""/>
    <s v=""/>
    <s v=""/>
    <s v=""/>
    <s v=""/>
    <s v=""/>
    <s v=""/>
  </r>
  <r>
    <x v="1"/>
    <s v="L'Estère"/>
    <s v="L'Estère"/>
    <s v="Centre-ville de l'Estère"/>
    <s v="Marché L'Estère"/>
    <s v="Milieu urbain"/>
    <s v="Enquête auprès d'un marchand"/>
    <s v="Femme"/>
    <s v=""/>
    <s v=""/>
    <s v="Détaillant sur une table"/>
    <s v=""/>
    <s v="Ustensiles de cuisine (casseroles, cuillères, etc.)"/>
    <n v="0"/>
    <n v="0"/>
    <n v="0"/>
    <n v="1"/>
    <n v="0"/>
    <n v="0"/>
    <n v="0"/>
    <s v="cuisine"/>
    <s v="Ustensiles de cuisine (casseroles, cuillères, etc.)"/>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asserole avec couvercle (moyenne ou grande) Verre / Godet Assiette Cuillère pour manger Couteau de cuisine Cuillère de service"/>
    <n v="1"/>
    <n v="0"/>
    <n v="1"/>
    <n v="1"/>
    <n v="1"/>
    <n v="1"/>
    <n v="1"/>
    <n v="0"/>
    <s v="Des casseroles grandes et des casseroles moyennes avec couvercle"/>
    <s v=""/>
    <n v="1250"/>
    <s v=""/>
    <n v="100"/>
    <n v="50"/>
    <n v="12.5"/>
    <n v="75"/>
    <n v="50"/>
    <s v="Non"/>
    <s v=""/>
    <s v=""/>
    <s v=""/>
    <s v=""/>
    <s v=""/>
    <s v=""/>
    <s v=""/>
    <s v=""/>
    <s v=""/>
    <s v=""/>
    <s v=""/>
    <x v="1"/>
    <s v=""/>
    <s v=""/>
    <s v=""/>
    <s v=""/>
    <s v=""/>
    <s v=""/>
    <s v=""/>
    <s v=""/>
    <s v="Diminution du nombre de clients Augmentation des prix Difficultés pour se réapprovisionner en marchandises"/>
    <n v="0"/>
    <n v="1"/>
    <n v="1"/>
    <n v="1"/>
    <n v="0"/>
    <n v="0"/>
    <n v="0"/>
    <n v="0"/>
    <s v=""/>
    <x v="2"/>
    <s v=""/>
    <s v="Ustensiles de cuisine (casseroles, cuillères, etc.)"/>
    <n v="0"/>
    <n v="0"/>
    <n v="0"/>
    <n v="1"/>
    <n v="0"/>
    <n v="0"/>
    <n v="0"/>
    <s v=""/>
    <s v=""/>
    <s v=""/>
    <s v=""/>
    <s v=""/>
    <s v=""/>
    <s v=""/>
    <s v=""/>
    <s v=""/>
    <s v=""/>
    <s v=""/>
    <s v=""/>
    <s v=""/>
    <s v=""/>
    <s v=""/>
    <s v=""/>
    <s v=""/>
    <s v=""/>
    <s v=""/>
    <s v=""/>
    <s v=""/>
    <s v=""/>
    <s v=""/>
    <s v=""/>
    <s v=""/>
    <s v=""/>
    <s v=""/>
    <s v=""/>
    <s v=""/>
    <s v=""/>
    <s v=""/>
    <s v=""/>
    <s v=""/>
    <s v=""/>
    <s v=""/>
    <s v=""/>
    <s v=""/>
    <s v=""/>
    <s v=""/>
    <x v="2"/>
    <s v=""/>
    <s v=""/>
    <s v=""/>
    <s v=""/>
    <s v=""/>
    <s v=""/>
    <s v=""/>
    <s v=""/>
    <s v=""/>
    <s v=""/>
    <s v=""/>
    <s v=""/>
    <s v=""/>
  </r>
  <r>
    <x v="1"/>
    <s v="L'Estère"/>
    <s v="L'Estère"/>
    <s v="Centre-ville de l'Estère"/>
    <s v="Marché L'Estère"/>
    <s v="Milieu urbain"/>
    <s v="Enquête auprès d'un marchand"/>
    <s v="Femme"/>
    <s v=""/>
    <s v=""/>
    <s v="Détaillant sur une table"/>
    <s v=""/>
    <s v="Ustensiles de cuisine (casseroles, cuillères, etc.)"/>
    <n v="0"/>
    <n v="0"/>
    <n v="0"/>
    <n v="1"/>
    <n v="0"/>
    <n v="0"/>
    <n v="0"/>
    <s v="cuisine"/>
    <s v="Ustensiles de cuisine (casseroles, cuillères, etc.)"/>
    <s v="En espèces (Gourde)"/>
    <n v="1"/>
    <n v="0"/>
    <n v="0"/>
    <n v="0"/>
    <n v="0"/>
    <n v="0"/>
    <n v="0"/>
    <n v="0"/>
    <n v="0"/>
    <n v="0"/>
    <s v=""/>
    <s v="Non, il n'y a pas eu de variation"/>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asserole avec couvercle (moyenne ou grande) Verre / Godet Assiette Cuillère pour manger Couteau de cuisine Cuillère de service"/>
    <n v="1"/>
    <n v="0"/>
    <n v="1"/>
    <n v="1"/>
    <n v="1"/>
    <n v="1"/>
    <n v="1"/>
    <n v="0"/>
    <s v="Des casseroles grandes et des casseroles moyennes avec couvercle"/>
    <n v="1750"/>
    <n v="750"/>
    <s v=""/>
    <n v="125"/>
    <n v="75"/>
    <n v="12.5"/>
    <n v="75"/>
    <n v="75"/>
    <s v="Non"/>
    <s v=""/>
    <s v=""/>
    <s v=""/>
    <s v=""/>
    <s v=""/>
    <s v=""/>
    <s v=""/>
    <s v=""/>
    <s v=""/>
    <s v=""/>
    <s v=""/>
    <x v="1"/>
    <s v=""/>
    <s v=""/>
    <s v=""/>
    <s v=""/>
    <s v=""/>
    <s v=""/>
    <s v=""/>
    <s v=""/>
    <s v="Je ne sais pas, je ne souhaite pas répondre"/>
    <n v="0"/>
    <n v="0"/>
    <n v="0"/>
    <n v="0"/>
    <n v="0"/>
    <n v="0"/>
    <n v="0"/>
    <n v="1"/>
    <s v=""/>
    <x v="2"/>
    <s v=""/>
    <s v="Ustensiles de cuisine (casseroles, cuillères, etc.)"/>
    <n v="0"/>
    <n v="0"/>
    <n v="0"/>
    <n v="1"/>
    <n v="0"/>
    <n v="0"/>
    <n v="0"/>
    <s v=""/>
    <s v=""/>
    <s v=""/>
    <s v=""/>
    <s v=""/>
    <s v=""/>
    <s v=""/>
    <s v=""/>
    <s v=""/>
    <s v=""/>
    <s v=""/>
    <s v=""/>
    <s v=""/>
    <s v=""/>
    <s v=""/>
    <s v=""/>
    <s v=""/>
    <s v=""/>
    <s v=""/>
    <s v=""/>
    <s v=""/>
    <s v=""/>
    <s v=""/>
    <s v=""/>
    <s v=""/>
    <s v=""/>
    <s v=""/>
    <s v=""/>
    <s v=""/>
    <s v=""/>
    <s v=""/>
    <s v=""/>
    <s v=""/>
    <s v=""/>
    <s v=""/>
    <s v=""/>
    <s v=""/>
    <s v=""/>
    <s v=""/>
    <x v="2"/>
    <s v=""/>
    <s v=""/>
    <s v=""/>
    <s v=""/>
    <s v=""/>
    <s v=""/>
    <s v=""/>
    <s v=""/>
    <s v=""/>
    <s v=""/>
    <s v=""/>
    <s v=""/>
    <s v=""/>
  </r>
  <r>
    <x v="1"/>
    <s v="L'Estère"/>
    <s v="L'Estère"/>
    <s v="Centre-ville de l'Estère"/>
    <s v="Marché L'Estère"/>
    <s v="Milieu urbain"/>
    <s v="Enquête auprès d'un marchand"/>
    <s v="Femme"/>
    <s v=""/>
    <s v=""/>
    <s v="Détaillant avec boutique"/>
    <s v=""/>
    <s v="Ustensiles de cuisine (casseroles, cuillères, etc.)"/>
    <n v="0"/>
    <n v="0"/>
    <n v="0"/>
    <n v="1"/>
    <n v="0"/>
    <n v="0"/>
    <n v="0"/>
    <s v="cuisine"/>
    <s v="Ustensiles de cuisine (casseroles, cuillères, etc.)"/>
    <s v="En espèces (Gourde)"/>
    <n v="1"/>
    <n v="0"/>
    <n v="0"/>
    <n v="0"/>
    <n v="0"/>
    <n v="0"/>
    <n v="0"/>
    <n v="0"/>
    <n v="0"/>
    <n v="0"/>
    <s v=""/>
    <s v="Non, il n'y a pas eu de variation"/>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asserole avec couvercle (moyenne ou grande) Verre / Godet Assiette Cuillère pour manger Couteau de cuisine Cuillère de service"/>
    <n v="1"/>
    <n v="0"/>
    <n v="1"/>
    <n v="1"/>
    <n v="1"/>
    <n v="1"/>
    <n v="1"/>
    <n v="0"/>
    <s v="Des casseroles grandes et des casseroles moyennes avec couvercle"/>
    <n v="1750"/>
    <n v="750"/>
    <s v=""/>
    <n v="100"/>
    <n v="100"/>
    <n v="12.5"/>
    <n v="75"/>
    <n v="75"/>
    <s v="Non"/>
    <s v=""/>
    <s v=""/>
    <s v=""/>
    <s v=""/>
    <s v=""/>
    <s v=""/>
    <s v=""/>
    <s v=""/>
    <s v=""/>
    <s v=""/>
    <s v=""/>
    <x v="1"/>
    <s v=""/>
    <s v=""/>
    <s v=""/>
    <s v=""/>
    <s v=""/>
    <s v=""/>
    <s v=""/>
    <s v=""/>
    <s v="Aucune préoccupation particulière"/>
    <n v="0"/>
    <n v="0"/>
    <n v="0"/>
    <n v="0"/>
    <n v="0"/>
    <n v="1"/>
    <n v="0"/>
    <n v="0"/>
    <s v=""/>
    <x v="1"/>
    <s v=""/>
    <s v=""/>
    <s v=""/>
    <s v=""/>
    <s v=""/>
    <s v=""/>
    <s v=""/>
    <s v=""/>
    <s v=""/>
    <s v=""/>
    <s v=""/>
    <s v=""/>
    <s v=""/>
    <s v=""/>
    <s v=""/>
    <s v=""/>
    <s v=""/>
    <s v=""/>
    <s v=""/>
    <s v=""/>
    <s v=""/>
    <s v=""/>
    <s v=""/>
    <s v=""/>
    <s v=""/>
    <s v=""/>
    <s v=""/>
    <s v=""/>
    <s v=""/>
    <s v=""/>
    <s v=""/>
    <s v=""/>
    <s v=""/>
    <s v=""/>
    <s v=""/>
    <s v=""/>
    <s v=""/>
    <s v=""/>
    <s v=""/>
    <s v=""/>
    <s v=""/>
    <s v=""/>
    <s v=""/>
    <s v=""/>
    <s v=""/>
    <s v=""/>
    <s v=""/>
    <s v=""/>
    <x v="2"/>
    <s v=""/>
    <s v=""/>
    <s v=""/>
    <s v=""/>
    <s v=""/>
    <s v=""/>
    <s v=""/>
    <s v=""/>
    <s v=""/>
    <s v=""/>
    <s v=""/>
    <s v=""/>
    <s v=""/>
  </r>
  <r>
    <x v="1"/>
    <s v="L'Estère"/>
    <s v="L'Estère"/>
    <s v="Centre-ville de l'Estère"/>
    <s v="Marché L'Estère"/>
    <s v="Milieu urbain"/>
    <s v="Enquête auprès d'un marchand"/>
    <s v="Femme"/>
    <s v=""/>
    <s v=""/>
    <s v="Détaillant sur une tab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Grand bokit fermé ou avec couvercle pour stocker l'eau (environ 5 gallons) Grande bassine de nettoyage ou pour cuisiner Eponge pour la vaisselle"/>
    <n v="1"/>
    <n v="1"/>
    <n v="1"/>
    <n v="250"/>
    <n v="150"/>
    <n v="25"/>
    <s v="Oui"/>
    <s v=""/>
    <s v=""/>
    <x v="3"/>
    <s v=""/>
    <s v=""/>
    <s v=""/>
    <s v=""/>
    <s v=""/>
    <s v=""/>
    <s v=""/>
    <s v=""/>
    <s v="Augmentation des prix"/>
    <n v="0"/>
    <n v="0"/>
    <n v="1"/>
    <n v="0"/>
    <n v="0"/>
    <n v="0"/>
    <n v="0"/>
    <n v="0"/>
    <s v=""/>
    <x v="2"/>
    <s v=""/>
    <s v="Ustensiles de nettoyage ou de stockage de l'eau (bokit, bassine, éponge)"/>
    <n v="0"/>
    <n v="0"/>
    <n v="0"/>
    <n v="0"/>
    <n v="1"/>
    <n v="0"/>
    <n v="0"/>
    <s v=""/>
    <s v=""/>
    <s v=""/>
    <s v=""/>
    <s v=""/>
    <s v=""/>
    <s v=""/>
    <s v=""/>
    <s v=""/>
    <s v=""/>
    <s v=""/>
    <s v=""/>
    <s v=""/>
    <s v=""/>
    <s v=""/>
    <s v=""/>
    <s v=""/>
    <s v=""/>
    <s v=""/>
    <s v=""/>
    <s v=""/>
    <s v=""/>
    <s v=""/>
    <s v=""/>
    <s v=""/>
    <s v=""/>
    <s v=""/>
    <s v=""/>
    <s v=""/>
    <s v=""/>
    <s v=""/>
    <s v=""/>
    <s v=""/>
    <s v=""/>
    <s v=""/>
    <s v=""/>
    <s v=""/>
    <s v=""/>
    <s v=""/>
    <x v="2"/>
    <s v=""/>
    <s v=""/>
    <s v=""/>
    <s v=""/>
    <s v=""/>
    <s v=""/>
    <s v=""/>
    <s v=""/>
    <s v=""/>
    <s v=""/>
    <s v=""/>
    <s v=""/>
    <s v=""/>
  </r>
  <r>
    <x v="5"/>
    <s v="Cayes-Jacmel"/>
    <s v="Cayes-Jacmel"/>
    <s v="Cap Rouge"/>
    <s v="Marché de Cap Rouge"/>
    <s v="Milieu rural"/>
    <s v="Enquête auprès d'un marchand"/>
    <s v="Femme"/>
    <s v=""/>
    <s v=""/>
    <s v="Détaillant sur une table"/>
    <s v=""/>
    <s v="Nourriture"/>
    <n v="1"/>
    <n v="0"/>
    <n v="0"/>
    <n v="0"/>
    <n v="0"/>
    <n v="0"/>
    <n v="0"/>
    <s v="nourriture"/>
    <s v="Nourriture "/>
    <s v="En espèces (Gourde)"/>
    <n v="1"/>
    <n v="0"/>
    <n v="0"/>
    <n v="0"/>
    <n v="0"/>
    <n v="0"/>
    <n v="0"/>
    <n v="0"/>
    <n v="0"/>
    <n v="0"/>
    <s v=""/>
    <s v="Je ne sais pas / Je ne souhaite pas répondre"/>
    <s v="Je ne sais pas / Je ne souhaite pas répondre"/>
    <s v="Farine de blé blanche Riz Maïs (moulu) Sucre Huile végétale"/>
    <n v="1"/>
    <n v="1"/>
    <n v="1"/>
    <n v="1"/>
    <n v="0"/>
    <n v="0"/>
    <n v="1"/>
    <n v="0"/>
    <s v="Oui je connais le prix de mes produits en grosse marmite"/>
    <n v="112.5"/>
    <s v="Oui"/>
    <n v="340"/>
    <n v="130.76923076923001"/>
    <s v="Oui"/>
    <n v="220"/>
    <n v="95.652173913043399"/>
    <s v="Oui"/>
    <n v="310"/>
    <n v="106.896551724137"/>
    <s v="Oui"/>
    <s v=""/>
    <s v=""/>
    <s v=""/>
    <s v=""/>
    <s v=""/>
    <s v=""/>
    <s v="Bidon/Bouteille fermée."/>
    <s v="Oui"/>
    <n v="800"/>
    <s v=""/>
    <s v=""/>
    <s v=""/>
    <s v=""/>
    <s v=""/>
    <s v=""/>
    <s v="NA"/>
    <n v="800"/>
    <s v="Oui"/>
    <s v="Oui"/>
    <s v="Changement du taux de change de la Gourde"/>
    <n v="1"/>
    <n v="0"/>
    <n v="0"/>
    <n v="0"/>
    <n v="0"/>
    <n v="0"/>
    <n v="0"/>
    <n v="0"/>
    <n v="0"/>
    <n v="0"/>
    <n v="0"/>
    <n v="0"/>
    <n v="0"/>
    <n v="0"/>
    <s v=""/>
    <s v="Huile végétale Sucre Riz"/>
    <n v="0"/>
    <n v="1"/>
    <n v="0"/>
    <n v="1"/>
    <n v="0"/>
    <n v="0"/>
    <n v="1"/>
    <n v="0"/>
    <s v="Oui"/>
    <s v="Oui"/>
    <s v="Oui"/>
    <s v="Sud-Est"/>
    <s v="Meme"/>
    <s v="Cayes-Jacme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1"/>
    <s v=""/>
    <s v=""/>
    <s v=""/>
    <s v=""/>
    <s v=""/>
    <s v=""/>
    <s v=""/>
    <s v=""/>
    <s v="Augmentation des prix"/>
    <n v="0"/>
    <n v="0"/>
    <n v="1"/>
    <n v="0"/>
    <n v="0"/>
    <n v="0"/>
    <n v="0"/>
    <n v="0"/>
    <s v=""/>
    <x v="2"/>
    <s v=""/>
    <s v=""/>
    <s v=""/>
    <s v=""/>
    <s v=""/>
    <s v=""/>
    <s v=""/>
    <s v=""/>
    <s v=""/>
    <s v=""/>
    <s v=""/>
    <s v=""/>
    <s v=""/>
    <s v=""/>
    <s v=""/>
    <s v=""/>
    <s v=""/>
    <s v=""/>
    <s v=""/>
    <s v=""/>
    <s v=""/>
    <s v=""/>
    <s v=""/>
    <s v=""/>
    <s v=""/>
    <s v=""/>
    <s v=""/>
    <s v=""/>
    <s v=""/>
    <s v=""/>
    <s v=""/>
    <s v=""/>
    <s v=""/>
    <s v=""/>
    <s v=""/>
    <s v=""/>
    <s v=""/>
    <s v=""/>
    <s v=""/>
    <s v=""/>
    <s v=""/>
    <s v=""/>
    <s v=""/>
    <s v=""/>
    <s v=""/>
    <s v=""/>
    <s v=""/>
    <s v=""/>
    <x v="2"/>
    <s v=""/>
    <s v=""/>
    <s v=""/>
    <s v=""/>
    <s v=""/>
    <s v=""/>
    <s v=""/>
    <s v=""/>
    <s v=""/>
    <s v=""/>
    <s v=""/>
    <s v=""/>
    <s v=""/>
  </r>
  <r>
    <x v="5"/>
    <s v="Cayes-Jacmel"/>
    <s v="Cayes-Jacmel"/>
    <s v="Cap Rouge"/>
    <s v="Marché de Cap Rouge"/>
    <s v="Milieu rural"/>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source aménagée (borne fontaine, pompe, etc.)"/>
    <s v=""/>
    <s v="source"/>
    <s v="tiyo piblik (bòn fontèn, Pi avèk ponp manyèl,...)"/>
    <s v="source aménagée (borne fontaine, pompe, etc.)"/>
    <s v="Il n'y a pas d'autres options dans ma zone"/>
    <s v=""/>
    <s v="Plus d'1h au total"/>
    <s v="gros bidon de 5 gallons (18,9 L)"/>
    <s v="5gal"/>
    <s v="bidon ki vo 5 galon (18,9L)"/>
    <s v=""/>
    <s v=""/>
    <s v=""/>
    <s v=""/>
    <s v=""/>
    <n v="10"/>
    <n v="2"/>
    <s v=""/>
    <s v="NA"/>
    <n v="2"/>
    <s v="Non"/>
    <s v="Oui, chaque fois"/>
    <s v="Oui"/>
    <s v="A cause de la sècheresses"/>
    <n v="0"/>
    <n v="0"/>
    <n v="0"/>
    <n v="1"/>
    <n v="0"/>
    <n v="0"/>
    <n v="0"/>
    <n v="0"/>
    <n v="0"/>
    <n v="0"/>
    <n v="0"/>
    <s v=""/>
    <x v="1"/>
    <s v="L'augmentation des affrontements dans le bas de Port-au-Prince"/>
    <n v="1"/>
    <n v="0"/>
    <n v="0"/>
    <s v=""/>
    <s v="Je ne me sens pas en sécurité lorsque j'accède au marché, car j'ai peur d'être pris pour cible ou d'être victime de violences."/>
    <n v="0"/>
    <n v="1"/>
    <n v="0"/>
    <n v="0"/>
    <n v="0"/>
    <n v="0"/>
    <s v=""/>
  </r>
  <r>
    <x v="5"/>
    <s v="Cayes-Jacmel"/>
    <s v="Cayes-Jacmel"/>
    <s v="Cap Rouge"/>
    <s v="Marché de Cap Rouge"/>
    <s v="Milieu rural"/>
    <s v="Enquête auprès d'un marchand"/>
    <s v="Homme"/>
    <s v=""/>
    <s v=""/>
    <s v="Détaillant avec boutique"/>
    <s v=""/>
    <s v="Nourriture Produits d'hygiène et assainissement"/>
    <n v="1"/>
    <n v="1"/>
    <n v="0"/>
    <n v="0"/>
    <n v="0"/>
    <n v="0"/>
    <n v="0"/>
    <s v="nourriture"/>
    <s v="Nourriture "/>
    <s v="En espèces (Gourde)"/>
    <n v="1"/>
    <n v="0"/>
    <n v="0"/>
    <n v="0"/>
    <n v="0"/>
    <n v="0"/>
    <n v="0"/>
    <n v="0"/>
    <n v="0"/>
    <n v="0"/>
    <s v=""/>
    <s v="Je ne sais pas / Je ne souhaite pas répondre"/>
    <s v="Je ne sais pas / Je ne souhaite pas répondre"/>
    <s v="Farine de blé blanche Riz Maïs (moulu) Sucre Haricot noir Huile végétale Haricot rouge"/>
    <n v="1"/>
    <n v="1"/>
    <n v="1"/>
    <n v="1"/>
    <n v="1"/>
    <n v="1"/>
    <n v="1"/>
    <n v="0"/>
    <s v="Oui je connais le prix de mes produits en grosse marmite"/>
    <n v="112.5"/>
    <s v="Oui"/>
    <n v="240"/>
    <n v="92.307692307692307"/>
    <s v="Oui"/>
    <n v="240"/>
    <n v="104.347826086956"/>
    <s v="Oui"/>
    <n v="300"/>
    <n v="103.448275862068"/>
    <s v="Oui"/>
    <n v="400"/>
    <n v="166.666666666666"/>
    <s v="Non"/>
    <n v="450"/>
    <n v="187.5"/>
    <s v="Non"/>
    <s v="Bidon/Bouteille fermée."/>
    <s v="Oui"/>
    <n v="800"/>
    <s v=""/>
    <s v=""/>
    <s v=""/>
    <s v=""/>
    <s v=""/>
    <s v=""/>
    <s v="NA"/>
    <n v="800"/>
    <s v="Oui"/>
    <s v="Oui"/>
    <s v="Changement du taux de change de la Gourde"/>
    <n v="1"/>
    <n v="0"/>
    <n v="0"/>
    <n v="0"/>
    <n v="0"/>
    <n v="0"/>
    <n v="0"/>
    <n v="0"/>
    <n v="0"/>
    <n v="0"/>
    <n v="0"/>
    <n v="0"/>
    <n v="0"/>
    <n v="0"/>
    <s v=""/>
    <s v="Farine de blé blanche Riz Sucre Huile végétale"/>
    <n v="1"/>
    <n v="1"/>
    <n v="0"/>
    <n v="1"/>
    <n v="0"/>
    <n v="0"/>
    <n v="1"/>
    <n v="0"/>
    <s v="Oui"/>
    <s v="Oui"/>
    <s v="Oui"/>
    <s v="Sud-Est"/>
    <s v="Meme"/>
    <s v="Cayes-Jacmel"/>
    <s v="Meme"/>
    <s v="Savon lessive Brosse à dent Dentifrice Papier toilette Serviettes hygiéniques Chlore liquide (nettoyage) Chlore en grain (nettoyage) Savon pour se laver"/>
    <n v="1"/>
    <n v="1"/>
    <n v="1"/>
    <n v="1"/>
    <n v="1"/>
    <n v="1"/>
    <n v="1"/>
    <n v="1"/>
    <n v="0"/>
    <s v="Oui"/>
    <n v="20"/>
    <n v="20"/>
    <s v=""/>
    <s v=""/>
    <s v=""/>
    <n v="20"/>
    <s v="Oui"/>
    <n v="25"/>
    <s v="Oui"/>
    <n v="35"/>
    <s v="Oui"/>
    <s v="Oui"/>
    <n v="60"/>
    <s v=""/>
    <s v=""/>
    <s v=""/>
    <s v=""/>
    <s v=""/>
    <s v=""/>
    <s v="NA"/>
    <n v="60"/>
    <s v="Oui"/>
    <s v="Oui"/>
    <n v="30"/>
    <s v=""/>
    <s v=""/>
    <n v="30"/>
    <s v="Oui"/>
    <s v="Oui"/>
    <n v="75"/>
    <s v=""/>
    <s v=""/>
    <n v="75"/>
    <s v="Oui"/>
    <s v="Oui"/>
    <n v="45"/>
    <s v=""/>
    <s v=""/>
    <s v=""/>
    <n v="45"/>
    <s v="Oui"/>
    <s v="Oui"/>
    <s v=""/>
    <n v="50"/>
    <s v=""/>
    <s v=""/>
    <s v=""/>
    <s v=""/>
    <s v=""/>
    <s v=""/>
    <s v="Oui"/>
    <s v="NA"/>
    <n v="35"/>
    <s v="Oui"/>
    <s v="Article trop cher"/>
    <n v="0"/>
    <n v="0"/>
    <n v="0"/>
    <n v="1"/>
    <n v="0"/>
    <n v="0"/>
    <n v="0"/>
    <n v="0"/>
    <n v="0"/>
    <n v="0"/>
    <n v="0"/>
    <n v="0"/>
    <n v="0"/>
    <s v=""/>
    <s v="Savon pour se laver Savon lessive Dentifrice Serviettes hygiéniques Chlore liquide (nettoyage)"/>
    <n v="1"/>
    <n v="0"/>
    <n v="1"/>
    <n v="0"/>
    <n v="1"/>
    <n v="1"/>
    <n v="0"/>
    <n v="1"/>
    <n v="0"/>
    <s v="Oui"/>
    <s v="Oui"/>
    <s v="Oui"/>
    <s v="Sud-Est"/>
    <s v="Meme"/>
    <s v="Cayes-Jacmel"/>
    <s v="Meme"/>
    <s v=""/>
    <s v=""/>
    <s v=""/>
    <s v=""/>
    <s v=""/>
    <s v=""/>
    <s v=""/>
    <s v=""/>
    <s v=""/>
    <s v=""/>
    <s v=""/>
    <s v=""/>
    <s v=""/>
    <s v=""/>
    <s v=""/>
    <s v=""/>
    <s v=""/>
    <s v=""/>
    <s v=""/>
    <s v=""/>
    <s v=""/>
    <s v=""/>
    <s v=""/>
    <s v=""/>
    <s v=""/>
    <s v=""/>
    <s v=""/>
    <s v=""/>
    <s v=""/>
    <s v=""/>
    <s v=""/>
    <s v=""/>
    <s v=""/>
    <s v=""/>
    <s v=""/>
    <s v=""/>
    <s v=""/>
    <x v="1"/>
    <s v=""/>
    <s v=""/>
    <s v=""/>
    <s v=""/>
    <s v=""/>
    <s v=""/>
    <s v=""/>
    <s v=""/>
    <s v="Diminution du nombre de clients"/>
    <n v="0"/>
    <n v="1"/>
    <n v="0"/>
    <n v="0"/>
    <n v="0"/>
    <n v="0"/>
    <n v="0"/>
    <n v="0"/>
    <s v=""/>
    <x v="2"/>
    <s v=""/>
    <s v="Nourriture"/>
    <n v="1"/>
    <n v="0"/>
    <n v="0"/>
    <n v="0"/>
    <n v="0"/>
    <n v="0"/>
    <n v="0"/>
    <s v=""/>
    <s v=""/>
    <s v=""/>
    <s v=""/>
    <s v=""/>
    <s v=""/>
    <s v=""/>
    <s v=""/>
    <s v=""/>
    <s v=""/>
    <s v=""/>
    <s v=""/>
    <s v=""/>
    <s v=""/>
    <s v=""/>
    <s v=""/>
    <s v=""/>
    <s v=""/>
    <s v=""/>
    <s v=""/>
    <s v=""/>
    <s v=""/>
    <s v=""/>
    <s v=""/>
    <s v=""/>
    <s v=""/>
    <s v=""/>
    <s v=""/>
    <s v=""/>
    <s v=""/>
    <s v=""/>
    <s v=""/>
    <s v=""/>
    <s v=""/>
    <s v=""/>
    <s v=""/>
    <s v=""/>
    <s v=""/>
    <s v=""/>
    <x v="2"/>
    <s v=""/>
    <s v=""/>
    <s v=""/>
    <s v=""/>
    <s v=""/>
    <s v=""/>
    <s v=""/>
    <s v=""/>
    <s v=""/>
    <s v=""/>
    <s v=""/>
    <s v=""/>
    <s v=""/>
  </r>
  <r>
    <x v="5"/>
    <s v="Cayes-Jacmel"/>
    <s v="Cayes-Jacmel"/>
    <s v="Cap Rouge"/>
    <s v="Marché de Cap Rouge"/>
    <s v="Milieu rural"/>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Non"/>
    <s v=""/>
    <s v=""/>
    <s v=""/>
    <s v=""/>
    <s v=""/>
    <s v=""/>
    <s v=""/>
    <s v=""/>
    <s v=""/>
    <s v=""/>
    <s v=""/>
    <s v=""/>
    <s v=""/>
    <s v=""/>
    <s v=""/>
    <s v=""/>
    <s v=""/>
    <s v=""/>
    <s v=""/>
    <s v=""/>
    <s v=""/>
    <s v=""/>
    <s v=""/>
    <s v=""/>
    <s v=""/>
    <s v=""/>
    <s v=""/>
    <s v=""/>
    <s v=""/>
    <s v=""/>
    <s v=""/>
    <s v=""/>
    <s v=""/>
    <s v=""/>
    <s v=""/>
    <s v=""/>
    <s v=""/>
    <s v=""/>
    <x v="1"/>
    <s v="La mort du président et les troubles politiques qui ont suivi"/>
    <n v="0"/>
    <n v="1"/>
    <n v="0"/>
    <s v=""/>
    <s v="Les routes que j'utilise pour accéder au marché sont régulièrement bloquées"/>
    <n v="1"/>
    <n v="0"/>
    <n v="0"/>
    <n v="0"/>
    <n v="0"/>
    <n v="0"/>
    <s v=""/>
  </r>
  <r>
    <x v="5"/>
    <s v="Cayes-Jacmel"/>
    <s v="Cayes-Jacmel"/>
    <s v="Cap Rouge"/>
    <s v="Marché de Cap Rouge"/>
    <s v="Milieu rural"/>
    <s v="Enquête auprès d'un marchand"/>
    <s v="Femme"/>
    <s v=""/>
    <s v=""/>
    <s v="Détaillant sur une table"/>
    <s v=""/>
    <s v="Nourriture"/>
    <n v="1"/>
    <n v="0"/>
    <n v="0"/>
    <n v="0"/>
    <n v="0"/>
    <n v="0"/>
    <n v="0"/>
    <s v="nourriture"/>
    <s v="Nourriture "/>
    <s v="En espèces (Gourde)"/>
    <n v="1"/>
    <n v="0"/>
    <n v="0"/>
    <n v="0"/>
    <n v="0"/>
    <n v="0"/>
    <n v="0"/>
    <n v="0"/>
    <n v="0"/>
    <n v="0"/>
    <s v=""/>
    <s v="Je ne sais pas / Je ne souhaite pas répondre"/>
    <s v="Je ne sais pas / Je ne souhaite pas répondre"/>
    <s v="Farine de blé blanche Riz Maïs (moulu) Sucre Huile végétale"/>
    <n v="1"/>
    <n v="1"/>
    <n v="1"/>
    <n v="1"/>
    <n v="0"/>
    <n v="0"/>
    <n v="1"/>
    <n v="0"/>
    <s v="Oui je connais le prix de mes produits en grosse marmite"/>
    <n v="120"/>
    <s v="Oui"/>
    <n v="340"/>
    <n v="130.76923076923001"/>
    <s v="Oui"/>
    <n v="230"/>
    <n v="100"/>
    <s v="Oui"/>
    <n v="310"/>
    <n v="106.896551724137"/>
    <s v="Oui"/>
    <s v=""/>
    <s v=""/>
    <s v=""/>
    <s v=""/>
    <s v=""/>
    <s v=""/>
    <s v="Bidon/Bouteille fermée."/>
    <s v="Oui"/>
    <n v="800"/>
    <s v=""/>
    <s v=""/>
    <s v=""/>
    <s v=""/>
    <s v=""/>
    <s v=""/>
    <s v="NA"/>
    <n v="800"/>
    <s v="Oui"/>
    <s v="Oui"/>
    <s v="Changement du taux de change de la Gourde"/>
    <n v="1"/>
    <n v="0"/>
    <n v="0"/>
    <n v="0"/>
    <n v="0"/>
    <n v="0"/>
    <n v="0"/>
    <n v="0"/>
    <n v="0"/>
    <n v="0"/>
    <n v="0"/>
    <n v="0"/>
    <n v="0"/>
    <n v="0"/>
    <s v=""/>
    <s v="Riz Sucre Huile végétale"/>
    <n v="0"/>
    <n v="1"/>
    <n v="0"/>
    <n v="1"/>
    <n v="0"/>
    <n v="0"/>
    <n v="1"/>
    <n v="0"/>
    <s v="Non"/>
    <s v="Non"/>
    <s v="Oui"/>
    <s v="Sud-Est"/>
    <s v="Meme"/>
    <s v="Cayes-Jacme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1"/>
    <s v=""/>
    <s v=""/>
    <s v=""/>
    <s v=""/>
    <s v=""/>
    <s v=""/>
    <s v=""/>
    <s v=""/>
    <s v="Diminution du nombre de clients"/>
    <n v="0"/>
    <n v="1"/>
    <n v="0"/>
    <n v="0"/>
    <n v="0"/>
    <n v="0"/>
    <n v="0"/>
    <n v="0"/>
    <s v=""/>
    <x v="2"/>
    <s v=""/>
    <s v="Nourriture"/>
    <n v="1"/>
    <n v="0"/>
    <n v="0"/>
    <n v="0"/>
    <n v="0"/>
    <n v="0"/>
    <n v="0"/>
    <s v=""/>
    <s v=""/>
    <s v=""/>
    <s v=""/>
    <s v=""/>
    <s v=""/>
    <s v=""/>
    <s v=""/>
    <s v=""/>
    <s v=""/>
    <s v=""/>
    <s v=""/>
    <s v=""/>
    <s v=""/>
    <s v=""/>
    <s v=""/>
    <s v=""/>
    <s v=""/>
    <s v=""/>
    <s v=""/>
    <s v=""/>
    <s v=""/>
    <s v=""/>
    <s v=""/>
    <s v=""/>
    <s v=""/>
    <s v=""/>
    <s v=""/>
    <s v=""/>
    <s v=""/>
    <s v=""/>
    <s v=""/>
    <s v=""/>
    <s v=""/>
    <s v=""/>
    <s v=""/>
    <s v=""/>
    <s v=""/>
    <s v=""/>
    <x v="2"/>
    <s v=""/>
    <s v=""/>
    <s v=""/>
    <s v=""/>
    <s v=""/>
    <s v=""/>
    <s v=""/>
    <s v=""/>
    <s v=""/>
    <s v=""/>
    <s v=""/>
    <s v=""/>
    <s v=""/>
  </r>
  <r>
    <x v="5"/>
    <s v="Cayes-Jacmel"/>
    <s v="Cayes-Jacmel"/>
    <s v="Cap Rouge"/>
    <s v="Marché de Cap Rouge"/>
    <s v="Milieu rural"/>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30"/>
    <n v="6"/>
    <s v=""/>
    <s v="NA"/>
    <n v="6"/>
    <s v="Oui"/>
    <s v=""/>
    <s v="Oui"/>
    <s v="Problèmes de transport"/>
    <n v="0"/>
    <n v="1"/>
    <n v="0"/>
    <n v="0"/>
    <n v="0"/>
    <n v="0"/>
    <n v="0"/>
    <n v="0"/>
    <n v="0"/>
    <n v="0"/>
    <n v="0"/>
    <s v=""/>
    <x v="1"/>
    <s v="La mort du président et les troubles politiques qui ont suivi"/>
    <n v="0"/>
    <n v="1"/>
    <n v="0"/>
    <s v=""/>
    <s v="Je ne me sens pas en sécurité lorsque j'accède au marché, car j'ai peur d'être pris pour cible ou d'être victime de violences."/>
    <n v="0"/>
    <n v="1"/>
    <n v="0"/>
    <n v="0"/>
    <n v="0"/>
    <n v="0"/>
    <s v=""/>
  </r>
  <r>
    <x v="5"/>
    <s v="Cayes-Jacmel"/>
    <s v="Cayes-Jacmel"/>
    <s v="Cap Rouge"/>
    <s v="Marché de Cap Rouge"/>
    <s v="Milieu rural"/>
    <s v="Enquête auprès d'un marchand"/>
    <s v="Femme"/>
    <s v=""/>
    <s v=""/>
    <s v="Détaillant sur une table"/>
    <s v=""/>
    <s v="Nourriture"/>
    <n v="1"/>
    <n v="0"/>
    <n v="0"/>
    <n v="0"/>
    <n v="0"/>
    <n v="0"/>
    <n v="0"/>
    <s v="nourriture"/>
    <s v="Nourriture "/>
    <s v="En espèces (Gourde)"/>
    <n v="1"/>
    <n v="0"/>
    <n v="0"/>
    <n v="0"/>
    <n v="0"/>
    <n v="0"/>
    <n v="0"/>
    <n v="0"/>
    <n v="0"/>
    <n v="0"/>
    <s v=""/>
    <s v="Je ne sais pas / Je ne souhaite pas répondre"/>
    <s v="Je ne sais pas / Je ne souhaite pas répondre"/>
    <s v="Farine de blé blanche Riz Maïs (moulu) Sucre Huile végétale"/>
    <n v="1"/>
    <n v="1"/>
    <n v="1"/>
    <n v="1"/>
    <n v="0"/>
    <n v="0"/>
    <n v="1"/>
    <n v="0"/>
    <s v="Oui je connais le prix de mes produits en grosse marmite"/>
    <n v="115"/>
    <s v="Oui"/>
    <n v="240"/>
    <n v="92.307692307692307"/>
    <s v="Oui"/>
    <n v="240"/>
    <n v="104.347826086956"/>
    <s v="Oui"/>
    <n v="300"/>
    <n v="103.448275862068"/>
    <s v="Oui"/>
    <s v=""/>
    <s v=""/>
    <s v=""/>
    <s v=""/>
    <s v=""/>
    <s v=""/>
    <s v="Bidon/Bouteille fermée."/>
    <s v="Oui"/>
    <n v="800"/>
    <s v=""/>
    <s v=""/>
    <s v=""/>
    <s v=""/>
    <s v=""/>
    <s v=""/>
    <s v="NA"/>
    <n v="800"/>
    <s v="Oui"/>
    <s v="Oui"/>
    <s v="Pas assez d'argent"/>
    <n v="0"/>
    <n v="0"/>
    <n v="0"/>
    <n v="0"/>
    <n v="0"/>
    <n v="1"/>
    <n v="0"/>
    <n v="0"/>
    <n v="0"/>
    <n v="0"/>
    <n v="0"/>
    <n v="0"/>
    <n v="0"/>
    <n v="0"/>
    <s v=""/>
    <s v="Riz Sucre Huile végétale"/>
    <n v="0"/>
    <n v="1"/>
    <n v="0"/>
    <n v="1"/>
    <n v="0"/>
    <n v="0"/>
    <n v="1"/>
    <n v="0"/>
    <s v="Non"/>
    <s v="Non"/>
    <s v="Oui"/>
    <s v="Sud-Est"/>
    <s v="Meme"/>
    <s v="Cayes-Jacme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2"/>
    <s v="Vols ou pillages"/>
    <n v="1"/>
    <n v="0"/>
    <n v="0"/>
    <n v="0"/>
    <n v="0"/>
    <n v="0"/>
    <s v=""/>
    <s v="Risques de vols ou pillages"/>
    <n v="1"/>
    <n v="0"/>
    <n v="0"/>
    <n v="0"/>
    <n v="0"/>
    <n v="0"/>
    <n v="0"/>
    <n v="0"/>
    <s v=""/>
    <x v="2"/>
    <s v=""/>
    <s v="Nourriture"/>
    <n v="1"/>
    <n v="0"/>
    <n v="0"/>
    <n v="0"/>
    <n v="0"/>
    <n v="0"/>
    <n v="0"/>
    <s v=""/>
    <s v=""/>
    <s v=""/>
    <s v=""/>
    <s v=""/>
    <s v=""/>
    <s v=""/>
    <s v=""/>
    <s v=""/>
    <s v=""/>
    <s v=""/>
    <s v=""/>
    <s v=""/>
    <s v=""/>
    <s v=""/>
    <s v=""/>
    <s v=""/>
    <s v=""/>
    <s v=""/>
    <s v=""/>
    <s v=""/>
    <s v=""/>
    <s v=""/>
    <s v=""/>
    <s v=""/>
    <s v=""/>
    <s v=""/>
    <s v=""/>
    <s v=""/>
    <s v=""/>
    <s v=""/>
    <s v=""/>
    <s v=""/>
    <s v=""/>
    <s v=""/>
    <s v=""/>
    <s v=""/>
    <s v=""/>
    <s v=""/>
    <x v="2"/>
    <s v=""/>
    <s v=""/>
    <s v=""/>
    <s v=""/>
    <s v=""/>
    <s v=""/>
    <s v=""/>
    <s v=""/>
    <s v=""/>
    <s v=""/>
    <s v=""/>
    <s v=""/>
    <s v=""/>
  </r>
  <r>
    <x v="5"/>
    <s v="Cayes-Jacmel"/>
    <s v="Cayes-Jacmel"/>
    <s v="Cap Rouge"/>
    <s v="Marché de Cap Rouge"/>
    <s v="Milieu rural"/>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source aménagée (borne fontaine, pompe, etc.)"/>
    <s v=""/>
    <s v="source"/>
    <s v="tiyo piblik (bòn fontèn, Pi avèk ponp manyèl,...)"/>
    <s v="source aménagée (borne fontaine, pompe, etc.)"/>
    <s v="Il n'y a pas d'autres options dans ma zone"/>
    <s v=""/>
    <s v="Entre 30 min et 1h au total"/>
    <s v="gros bidon de 5 gallons (18,9 L)"/>
    <s v="5gal"/>
    <s v="bidon ki vo 5 galon (18,9L)"/>
    <s v=""/>
    <s v=""/>
    <s v=""/>
    <s v=""/>
    <s v=""/>
    <n v="10"/>
    <n v="2"/>
    <s v=""/>
    <s v="NA"/>
    <n v="2"/>
    <s v="Non"/>
    <s v="Oui, parfois"/>
    <s v="Oui"/>
    <s v="A cause de la sècheresses"/>
    <n v="0"/>
    <n v="0"/>
    <n v="0"/>
    <n v="1"/>
    <n v="0"/>
    <n v="0"/>
    <n v="0"/>
    <n v="0"/>
    <n v="0"/>
    <n v="0"/>
    <n v="0"/>
    <s v=""/>
    <x v="1"/>
    <s v="La mort du président et les troubles politiques qui ont suivi"/>
    <n v="0"/>
    <n v="1"/>
    <n v="0"/>
    <s v=""/>
    <s v="Les routes que j'utilise pour accéder au marché sont régulièrement bloquées"/>
    <n v="1"/>
    <n v="0"/>
    <n v="0"/>
    <n v="0"/>
    <n v="0"/>
    <n v="0"/>
    <s v=""/>
  </r>
  <r>
    <x v="5"/>
    <s v="Cayes-Jacmel"/>
    <s v="Cayes-Jacmel"/>
    <s v="Cap Rouge"/>
    <s v="Marché de Cap Rouge"/>
    <s v="Milieu rural"/>
    <s v="Enquête auprès d'un marchand"/>
    <s v="Femme"/>
    <s v=""/>
    <s v=""/>
    <s v="Détaillant sur une table"/>
    <s v=""/>
    <s v="Nourriture"/>
    <n v="1"/>
    <n v="0"/>
    <n v="0"/>
    <n v="0"/>
    <n v="0"/>
    <n v="0"/>
    <n v="0"/>
    <s v="nourriture"/>
    <s v="Nourriture "/>
    <s v="En espèces (Gourde)"/>
    <n v="1"/>
    <n v="0"/>
    <n v="0"/>
    <n v="0"/>
    <n v="0"/>
    <n v="0"/>
    <n v="0"/>
    <n v="0"/>
    <n v="0"/>
    <n v="0"/>
    <s v=""/>
    <s v="Je ne sais pas / Je ne souhaite pas répondre"/>
    <s v="Je ne sais pas / Je ne souhaite pas répondre"/>
    <s v="Farine de blé blanche Riz Maïs (moulu) Sucre Huile végétale"/>
    <n v="1"/>
    <n v="1"/>
    <n v="1"/>
    <n v="1"/>
    <n v="0"/>
    <n v="0"/>
    <n v="1"/>
    <n v="0"/>
    <s v="Oui je connais le prix de mes produits en grosse marmite"/>
    <n v="115"/>
    <s v="Oui"/>
    <n v="340"/>
    <n v="130.76923076923001"/>
    <s v="Oui"/>
    <n v="240"/>
    <n v="104.347826086956"/>
    <s v="Oui"/>
    <n v="290"/>
    <n v="100"/>
    <s v="Oui"/>
    <s v=""/>
    <s v=""/>
    <s v=""/>
    <s v=""/>
    <s v=""/>
    <s v=""/>
    <s v="Bidon/Bouteille fermée."/>
    <s v="Oui"/>
    <n v="800"/>
    <s v=""/>
    <s v=""/>
    <s v=""/>
    <s v=""/>
    <s v=""/>
    <s v=""/>
    <s v="NA"/>
    <n v="800"/>
    <s v="Oui"/>
    <s v="Oui"/>
    <s v="Changement du taux de change de la Gourde"/>
    <n v="1"/>
    <n v="0"/>
    <n v="0"/>
    <n v="0"/>
    <n v="0"/>
    <n v="0"/>
    <n v="0"/>
    <n v="0"/>
    <n v="0"/>
    <n v="0"/>
    <n v="0"/>
    <n v="0"/>
    <n v="0"/>
    <n v="0"/>
    <s v=""/>
    <s v="Farine de blé blanche Riz Sucre Huile végétale"/>
    <n v="1"/>
    <n v="1"/>
    <n v="0"/>
    <n v="1"/>
    <n v="0"/>
    <n v="0"/>
    <n v="1"/>
    <n v="0"/>
    <s v="Oui"/>
    <s v="Oui"/>
    <s v="Oui"/>
    <s v="Sud-Est"/>
    <s v="Meme"/>
    <s v="Cayes-Jacme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1"/>
    <s v=""/>
    <s v=""/>
    <s v=""/>
    <s v=""/>
    <s v=""/>
    <s v=""/>
    <s v=""/>
    <s v=""/>
    <s v="Risques de vols ou pillages"/>
    <n v="1"/>
    <n v="0"/>
    <n v="0"/>
    <n v="0"/>
    <n v="0"/>
    <n v="0"/>
    <n v="0"/>
    <n v="0"/>
    <s v=""/>
    <x v="2"/>
    <s v=""/>
    <s v="Nourriture"/>
    <n v="1"/>
    <n v="0"/>
    <n v="0"/>
    <n v="0"/>
    <n v="0"/>
    <n v="0"/>
    <n v="0"/>
    <s v=""/>
    <s v=""/>
    <s v=""/>
    <s v=""/>
    <s v=""/>
    <s v=""/>
    <s v=""/>
    <s v=""/>
    <s v=""/>
    <s v=""/>
    <s v=""/>
    <s v=""/>
    <s v=""/>
    <s v=""/>
    <s v=""/>
    <s v=""/>
    <s v=""/>
    <s v=""/>
    <s v=""/>
    <s v=""/>
    <s v=""/>
    <s v=""/>
    <s v=""/>
    <s v=""/>
    <s v=""/>
    <s v=""/>
    <s v=""/>
    <s v=""/>
    <s v=""/>
    <s v=""/>
    <s v=""/>
    <s v=""/>
    <s v=""/>
    <s v=""/>
    <s v=""/>
    <s v=""/>
    <s v=""/>
    <s v=""/>
    <s v=""/>
    <x v="2"/>
    <s v=""/>
    <s v=""/>
    <s v=""/>
    <s v=""/>
    <s v=""/>
    <s v=""/>
    <s v=""/>
    <s v=""/>
    <s v=""/>
    <s v=""/>
    <s v=""/>
    <s v=""/>
    <s v=""/>
  </r>
  <r>
    <x v="5"/>
    <s v="Cayes-Jacmel"/>
    <s v="Cayes-Jacmel"/>
    <s v="Cap Rouge"/>
    <s v="Marché de Cap Rouge"/>
    <s v="Milieu rural"/>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source aménagée (borne fontaine, pompe, etc.)"/>
    <s v=""/>
    <s v="source"/>
    <s v="tiyo piblik (bòn fontèn, Pi avèk ponp manyèl,...)"/>
    <s v="source aménagée (borne fontaine, pompe, etc.)"/>
    <s v="Il n'y a pas d'autres options dans ma zone"/>
    <s v=""/>
    <s v="Entre 30 min et 1h au total"/>
    <s v="gros bidon de 5 gallons (18,9 L)"/>
    <s v="5gal"/>
    <s v="bidon ki vo 5 galon (18,9L)"/>
    <s v=""/>
    <s v=""/>
    <s v=""/>
    <s v=""/>
    <s v=""/>
    <n v="15"/>
    <n v="3"/>
    <s v=""/>
    <s v="NA"/>
    <n v="3"/>
    <s v="Non"/>
    <s v="Oui, parfois"/>
    <s v="Oui"/>
    <s v="A cause de la sècheresses"/>
    <n v="0"/>
    <n v="0"/>
    <n v="0"/>
    <n v="1"/>
    <n v="0"/>
    <n v="0"/>
    <n v="0"/>
    <n v="0"/>
    <n v="0"/>
    <n v="0"/>
    <n v="0"/>
    <s v=""/>
    <x v="1"/>
    <s v="L'augmentation des affrontements dans le bas de Port-au-Prince"/>
    <n v="1"/>
    <n v="0"/>
    <n v="0"/>
    <s v=""/>
    <s v="Les routes que j'utilise pour accéder au marché sont régulièrement bloquées"/>
    <n v="1"/>
    <n v="0"/>
    <n v="0"/>
    <n v="0"/>
    <n v="0"/>
    <n v="0"/>
    <s v=""/>
  </r>
  <r>
    <x v="1"/>
    <s v="L'Estère"/>
    <s v="L'Estère"/>
    <s v="Centre-ville de l'Estère"/>
    <s v="Marché L'Estère"/>
    <s v="Milieu urbain"/>
    <s v="Enquête auprès d'un marchand"/>
    <s v="Homme"/>
    <s v=""/>
    <s v=""/>
    <s v="Détaillant sur une table"/>
    <s v=""/>
    <s v="Couverture Ustensiles de nettoyage ou de stockage de l'eau (bokit, bassine, éponge)"/>
    <n v="0"/>
    <n v="0"/>
    <n v="1"/>
    <n v="0"/>
    <n v="1"/>
    <n v="0"/>
    <n v="0"/>
    <s v="couverture"/>
    <s v="Couverture"/>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
    <s v=""/>
    <s v=""/>
    <s v=""/>
    <s v=""/>
    <s v=""/>
    <s v=""/>
    <s v=""/>
    <s v=""/>
    <s v=""/>
    <s v=""/>
    <s v=""/>
    <s v=""/>
    <s v=""/>
    <s v=""/>
    <s v=""/>
    <s v=""/>
    <s v=""/>
    <s v=""/>
    <s v=""/>
    <s v=""/>
    <s v=""/>
    <s v=""/>
    <s v=""/>
    <s v=""/>
    <s v=""/>
    <s v="Grand bokit fermé ou avec couvercle pour stocker l'eau (environ 5 gallons) Grande bassine de nettoyage ou pour cuisiner Eponge pour la vaisselle"/>
    <n v="1"/>
    <n v="1"/>
    <n v="1"/>
    <n v="150"/>
    <n v="125"/>
    <n v="25"/>
    <s v="Oui"/>
    <s v=""/>
    <s v=""/>
    <x v="2"/>
    <s v="Affrontements ou violences"/>
    <n v="0"/>
    <n v="1"/>
    <n v="0"/>
    <n v="0"/>
    <n v="0"/>
    <n v="0"/>
    <s v=""/>
    <s v="Difficultés pour se réapprovisionner en marchandises"/>
    <n v="0"/>
    <n v="0"/>
    <n v="0"/>
    <n v="1"/>
    <n v="0"/>
    <n v="0"/>
    <n v="0"/>
    <n v="0"/>
    <s v=""/>
    <x v="2"/>
    <s v=""/>
    <s v="Ustensiles de nettoyage ou de stockage de l'eau (bokit, bassine, éponge) Couverture"/>
    <n v="0"/>
    <n v="0"/>
    <n v="1"/>
    <n v="0"/>
    <n v="1"/>
    <n v="0"/>
    <n v="0"/>
    <s v=""/>
    <s v=""/>
    <s v=""/>
    <s v=""/>
    <s v=""/>
    <s v=""/>
    <s v=""/>
    <s v=""/>
    <s v=""/>
    <s v=""/>
    <s v=""/>
    <s v=""/>
    <s v=""/>
    <s v=""/>
    <s v=""/>
    <s v=""/>
    <s v=""/>
    <s v=""/>
    <s v=""/>
    <s v=""/>
    <s v=""/>
    <s v=""/>
    <s v=""/>
    <s v=""/>
    <s v=""/>
    <s v=""/>
    <s v=""/>
    <s v=""/>
    <s v=""/>
    <s v=""/>
    <s v=""/>
    <s v=""/>
    <s v=""/>
    <s v=""/>
    <s v=""/>
    <s v=""/>
    <s v=""/>
    <s v=""/>
    <s v=""/>
    <x v="2"/>
    <s v=""/>
    <s v=""/>
    <s v=""/>
    <s v=""/>
    <s v=""/>
    <s v=""/>
    <s v=""/>
    <s v=""/>
    <s v=""/>
    <s v=""/>
    <s v=""/>
    <s v=""/>
    <s v=""/>
  </r>
  <r>
    <x v="1"/>
    <s v="L'Estère"/>
    <s v="L'Estère"/>
    <s v="Centre-ville de l'Estère"/>
    <s v="Marché L'Estère"/>
    <s v="Milieu urbain"/>
    <s v="Enquête auprès d'un marchand"/>
    <s v="Femme"/>
    <s v=""/>
    <s v=""/>
    <s v="Détaillant sur une tab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s v="Oui, il y a moin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Grande bassine de nettoyage ou pour cuisiner Eponge pour la vaisselle Grand bokit fermé ou avec couvercle pour stocker l'eau (environ 5 gallons)"/>
    <n v="1"/>
    <n v="1"/>
    <n v="1"/>
    <n v="150"/>
    <n v="100"/>
    <n v="25"/>
    <s v="Oui"/>
    <s v=""/>
    <s v=""/>
    <x v="1"/>
    <s v=""/>
    <s v=""/>
    <s v=""/>
    <s v=""/>
    <s v=""/>
    <s v=""/>
    <s v=""/>
    <s v=""/>
    <s v="Augmentation des prix"/>
    <n v="0"/>
    <n v="0"/>
    <n v="1"/>
    <n v="0"/>
    <n v="0"/>
    <n v="0"/>
    <n v="0"/>
    <n v="0"/>
    <s v=""/>
    <x v="2"/>
    <s v=""/>
    <s v="Ustensiles de nettoyage ou de stockage de l'eau (bokit, bassine, éponge)"/>
    <n v="0"/>
    <n v="0"/>
    <n v="0"/>
    <n v="0"/>
    <n v="1"/>
    <n v="0"/>
    <n v="0"/>
    <s v=""/>
    <s v=""/>
    <s v=""/>
    <s v=""/>
    <s v=""/>
    <s v=""/>
    <s v=""/>
    <s v=""/>
    <s v=""/>
    <s v=""/>
    <s v=""/>
    <s v=""/>
    <s v=""/>
    <s v=""/>
    <s v=""/>
    <s v=""/>
    <s v=""/>
    <s v=""/>
    <s v=""/>
    <s v=""/>
    <s v=""/>
    <s v=""/>
    <s v=""/>
    <s v=""/>
    <s v=""/>
    <s v=""/>
    <s v=""/>
    <s v=""/>
    <s v=""/>
    <s v=""/>
    <s v=""/>
    <s v=""/>
    <s v=""/>
    <s v=""/>
    <s v=""/>
    <s v=""/>
    <s v=""/>
    <s v=""/>
    <s v=""/>
    <x v="2"/>
    <s v=""/>
    <s v=""/>
    <s v=""/>
    <s v=""/>
    <s v=""/>
    <s v=""/>
    <s v=""/>
    <s v=""/>
    <s v=""/>
    <s v=""/>
    <s v=""/>
    <s v=""/>
    <s v=""/>
  </r>
  <r>
    <x v="1"/>
    <s v="L'Estère"/>
    <s v="L'Estère"/>
    <s v="Centre-ville de l'Estère"/>
    <s v="Marché L'Estère"/>
    <s v="Milieu urbain"/>
    <s v="Enquête auprès d'un marchand"/>
    <s v="Femme"/>
    <s v=""/>
    <s v=""/>
    <s v="Détaillant sur une tab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Grand bokit fermé ou avec couvercle pour stocker l'eau (environ 5 gallons) Grande bassine de nettoyage ou pour cuisiner Eponge pour la vaisselle"/>
    <n v="1"/>
    <n v="1"/>
    <n v="1"/>
    <n v="250"/>
    <n v="150"/>
    <n v="25"/>
    <s v="Oui"/>
    <s v=""/>
    <s v=""/>
    <x v="2"/>
    <s v="Affrontements ou violences"/>
    <n v="0"/>
    <n v="1"/>
    <n v="0"/>
    <n v="0"/>
    <n v="0"/>
    <n v="0"/>
    <s v=""/>
    <s v="Augmentation des prix"/>
    <n v="0"/>
    <n v="0"/>
    <n v="1"/>
    <n v="0"/>
    <n v="0"/>
    <n v="0"/>
    <n v="0"/>
    <n v="0"/>
    <s v=""/>
    <x v="2"/>
    <s v=""/>
    <s v="Ustensiles de nettoyage ou de stockage de l'eau (bokit, bassine, éponge)"/>
    <n v="0"/>
    <n v="0"/>
    <n v="0"/>
    <n v="0"/>
    <n v="1"/>
    <n v="0"/>
    <n v="0"/>
    <s v=""/>
    <s v=""/>
    <s v=""/>
    <s v=""/>
    <s v=""/>
    <s v=""/>
    <s v=""/>
    <s v=""/>
    <s v=""/>
    <s v=""/>
    <s v=""/>
    <s v=""/>
    <s v=""/>
    <s v=""/>
    <s v=""/>
    <s v=""/>
    <s v=""/>
    <s v=""/>
    <s v=""/>
    <s v=""/>
    <s v=""/>
    <s v=""/>
    <s v=""/>
    <s v=""/>
    <s v=""/>
    <s v=""/>
    <s v=""/>
    <s v=""/>
    <s v=""/>
    <s v=""/>
    <s v=""/>
    <s v=""/>
    <s v=""/>
    <s v=""/>
    <s v=""/>
    <s v=""/>
    <s v=""/>
    <s v=""/>
    <s v=""/>
    <x v="2"/>
    <s v=""/>
    <s v=""/>
    <s v=""/>
    <s v=""/>
    <s v=""/>
    <s v=""/>
    <s v=""/>
    <s v=""/>
    <s v=""/>
    <s v=""/>
    <s v=""/>
    <s v=""/>
    <s v=""/>
  </r>
  <r>
    <x v="1"/>
    <s v="L'Estère"/>
    <s v="L'Estère"/>
    <s v="Centre-ville de l'Estère"/>
    <s v="Marché L'Estère"/>
    <s v="Milieu urbain"/>
    <s v="Enquête auprès d'un marchand"/>
    <s v="Femme"/>
    <s v=""/>
    <s v=""/>
    <s v="Détaillant sur une table"/>
    <s v=""/>
    <s v="Couverture"/>
    <n v="0"/>
    <n v="0"/>
    <n v="1"/>
    <n v="0"/>
    <n v="0"/>
    <n v="0"/>
    <n v="0"/>
    <s v="couverture"/>
    <s v="Couverture"/>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n v="500"/>
    <s v=""/>
    <s v=""/>
    <s v=""/>
    <s v=""/>
    <s v=""/>
    <s v=""/>
    <s v=""/>
    <s v=""/>
    <s v=""/>
    <s v=""/>
    <s v=""/>
    <s v=""/>
    <s v=""/>
    <s v=""/>
    <s v=""/>
    <s v=""/>
    <s v=""/>
    <s v=""/>
    <s v=""/>
    <s v=""/>
    <s v=""/>
    <s v=""/>
    <s v=""/>
    <s v=""/>
    <s v=""/>
    <s v=""/>
    <s v=""/>
    <s v=""/>
    <s v=""/>
    <s v=""/>
    <s v=""/>
    <s v=""/>
    <s v=""/>
    <s v=""/>
    <s v=""/>
    <x v="2"/>
    <s v="Affrontements ou violences"/>
    <n v="0"/>
    <n v="1"/>
    <n v="0"/>
    <n v="0"/>
    <n v="0"/>
    <n v="0"/>
    <s v=""/>
    <s v="Augmentation des prix"/>
    <n v="0"/>
    <n v="0"/>
    <n v="1"/>
    <n v="0"/>
    <n v="0"/>
    <n v="0"/>
    <n v="0"/>
    <n v="0"/>
    <s v=""/>
    <x v="2"/>
    <s v=""/>
    <s v="Couverture"/>
    <n v="0"/>
    <n v="0"/>
    <n v="1"/>
    <n v="0"/>
    <n v="0"/>
    <n v="0"/>
    <n v="0"/>
    <s v=""/>
    <s v=""/>
    <s v=""/>
    <s v=""/>
    <s v=""/>
    <s v=""/>
    <s v=""/>
    <s v=""/>
    <s v=""/>
    <s v=""/>
    <s v=""/>
    <s v=""/>
    <s v=""/>
    <s v=""/>
    <s v=""/>
    <s v=""/>
    <s v=""/>
    <s v=""/>
    <s v=""/>
    <s v=""/>
    <s v=""/>
    <s v=""/>
    <s v=""/>
    <s v=""/>
    <s v=""/>
    <s v=""/>
    <s v=""/>
    <s v=""/>
    <s v=""/>
    <s v=""/>
    <s v=""/>
    <s v=""/>
    <s v=""/>
    <s v=""/>
    <s v=""/>
    <s v=""/>
    <s v=""/>
    <s v=""/>
    <s v=""/>
    <x v="2"/>
    <s v=""/>
    <s v=""/>
    <s v=""/>
    <s v=""/>
    <s v=""/>
    <s v=""/>
    <s v=""/>
    <s v=""/>
    <s v=""/>
    <s v=""/>
    <s v=""/>
    <s v=""/>
    <s v=""/>
  </r>
  <r>
    <x v="2"/>
    <s v="Petit Trou de Nippes"/>
    <s v="Petit Trou de Nippes"/>
    <s v="Centre-ville de Petit Trou / Ste Thérèse"/>
    <s v="Marché du centre-ville de Petit Trou des Nippes / Ste Thérèse"/>
    <s v="Milieu rural"/>
    <s v="Enquête auprès d'un marchand"/>
    <s v="Femme"/>
    <s v=""/>
    <s v=""/>
    <s v="Détaillant sur une table"/>
    <s v=""/>
    <s v="Produits d'hygiène et assainissement"/>
    <n v="0"/>
    <n v="1"/>
    <n v="0"/>
    <n v="0"/>
    <n v="0"/>
    <n v="0"/>
    <n v="0"/>
    <s v="wash"/>
    <s v="Produits d'hygiène et assainissement"/>
    <s v="En espèces (Gourde) Paiement mobile (téléphone)"/>
    <n v="1"/>
    <n v="0"/>
    <n v="1"/>
    <n v="0"/>
    <n v="0"/>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Papier toilette Serviettes hygiéniques Savon pour se laver"/>
    <n v="0"/>
    <n v="1"/>
    <n v="1"/>
    <n v="1"/>
    <n v="1"/>
    <n v="0"/>
    <n v="0"/>
    <n v="1"/>
    <n v="0"/>
    <s v=""/>
    <s v=""/>
    <s v=""/>
    <s v=""/>
    <s v=""/>
    <s v=""/>
    <s v=""/>
    <s v=""/>
    <n v="25"/>
    <s v="Oui"/>
    <n v="25"/>
    <s v="Oui"/>
    <s v=""/>
    <s v=""/>
    <s v=""/>
    <s v=""/>
    <s v=""/>
    <s v=""/>
    <s v=""/>
    <s v=""/>
    <s v=""/>
    <s v=""/>
    <s v=""/>
    <s v="Oui"/>
    <n v="25"/>
    <s v=""/>
    <s v=""/>
    <n v="25"/>
    <s v="Oui"/>
    <s v="Oui"/>
    <n v="100"/>
    <s v=""/>
    <s v=""/>
    <n v="100"/>
    <s v="Oui"/>
    <s v="Oui"/>
    <n v="75"/>
    <s v=""/>
    <s v=""/>
    <s v=""/>
    <n v="75"/>
    <s v="Oui"/>
    <s v=""/>
    <s v=""/>
    <s v=""/>
    <s v=""/>
    <s v=""/>
    <s v=""/>
    <s v=""/>
    <s v=""/>
    <s v=""/>
    <s v=""/>
    <s v=""/>
    <s v=""/>
    <s v="Non"/>
    <s v=""/>
    <s v=""/>
    <s v=""/>
    <s v=""/>
    <s v=""/>
    <s v=""/>
    <s v=""/>
    <s v=""/>
    <s v=""/>
    <s v=""/>
    <s v=""/>
    <s v=""/>
    <s v=""/>
    <s v=""/>
    <s v=""/>
    <s v=""/>
    <s v=""/>
    <s v=""/>
    <s v=""/>
    <s v=""/>
    <s v=""/>
    <s v=""/>
    <s v=""/>
    <s v=""/>
    <s v=""/>
    <s v="Non"/>
    <s v="Non"/>
    <s v="Oui"/>
    <s v="Ouest"/>
    <s v="Différent"/>
    <s v="Léogâne"/>
    <s v="Différent"/>
    <s v=""/>
    <s v=""/>
    <s v=""/>
    <s v=""/>
    <s v=""/>
    <s v=""/>
    <s v=""/>
    <s v=""/>
    <s v=""/>
    <s v=""/>
    <s v=""/>
    <s v=""/>
    <s v=""/>
    <s v=""/>
    <s v=""/>
    <s v=""/>
    <s v=""/>
    <s v=""/>
    <s v=""/>
    <s v=""/>
    <s v=""/>
    <s v=""/>
    <s v=""/>
    <s v=""/>
    <s v=""/>
    <s v=""/>
    <s v=""/>
    <s v=""/>
    <s v=""/>
    <s v=""/>
    <s v=""/>
    <s v=""/>
    <s v=""/>
    <s v=""/>
    <s v=""/>
    <s v=""/>
    <s v=""/>
    <x v="3"/>
    <s v=""/>
    <s v=""/>
    <s v=""/>
    <s v=""/>
    <s v=""/>
    <s v=""/>
    <s v=""/>
    <s v=""/>
    <s v="Je ne sais pas, je ne souhaite pas répondre"/>
    <n v="0"/>
    <n v="0"/>
    <n v="0"/>
    <n v="0"/>
    <n v="0"/>
    <n v="0"/>
    <n v="0"/>
    <n v="1"/>
    <s v=""/>
    <x v="1"/>
    <s v=""/>
    <s v=""/>
    <s v=""/>
    <s v=""/>
    <s v=""/>
    <s v=""/>
    <s v=""/>
    <s v=""/>
    <s v=""/>
    <s v=""/>
    <s v=""/>
    <s v=""/>
    <s v=""/>
    <s v=""/>
    <s v=""/>
    <s v=""/>
    <s v=""/>
    <s v=""/>
    <s v=""/>
    <s v=""/>
    <s v=""/>
    <s v=""/>
    <s v=""/>
    <s v=""/>
    <s v=""/>
    <s v=""/>
    <s v=""/>
    <s v=""/>
    <s v=""/>
    <s v=""/>
    <s v=""/>
    <s v=""/>
    <s v=""/>
    <s v=""/>
    <s v=""/>
    <s v=""/>
    <s v=""/>
    <s v=""/>
    <s v=""/>
    <s v=""/>
    <s v=""/>
    <s v=""/>
    <s v=""/>
    <s v=""/>
    <s v=""/>
    <s v=""/>
    <s v=""/>
    <s v=""/>
    <x v="2"/>
    <s v=""/>
    <s v=""/>
    <s v=""/>
    <s v=""/>
    <s v=""/>
    <s v=""/>
    <s v=""/>
    <s v=""/>
    <s v=""/>
    <s v=""/>
    <s v=""/>
    <s v=""/>
    <s v=""/>
  </r>
  <r>
    <x v="2"/>
    <s v="Petit Trou de Nippes"/>
    <s v="Petit Trou de Nippes"/>
    <s v="Centre-ville de Petit Trou / Ste Thérèse"/>
    <s v="Marché du centre-ville de Petit Trou des Nippes / Ste Thérèse"/>
    <s v="Milieu rural"/>
    <s v="Enquête auprès d'un marchand"/>
    <s v="Femme"/>
    <s v=""/>
    <s v=""/>
    <s v="Détaillant sur une table"/>
    <s v=""/>
    <s v="Produits d'hygiène et assainissement"/>
    <n v="0"/>
    <n v="1"/>
    <n v="0"/>
    <n v="0"/>
    <n v="0"/>
    <n v="0"/>
    <n v="0"/>
    <s v="wash"/>
    <s v="Produits d'hygiène et assainissement"/>
    <s v="En espèces (Gourde) Paiement mobile (téléphone)"/>
    <n v="1"/>
    <n v="0"/>
    <n v="1"/>
    <n v="0"/>
    <n v="0"/>
    <n v="0"/>
    <n v="0"/>
    <n v="0"/>
    <n v="0"/>
    <n v="0"/>
    <s v=""/>
    <s v="Oui, il y a plus de commerçants par rapport au mois passé"/>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Papier toilette Serviettes hygiéniques Savon pour se laver"/>
    <n v="0"/>
    <n v="1"/>
    <n v="1"/>
    <n v="1"/>
    <n v="1"/>
    <n v="0"/>
    <n v="0"/>
    <n v="1"/>
    <n v="0"/>
    <s v=""/>
    <s v=""/>
    <s v=""/>
    <s v=""/>
    <s v=""/>
    <s v=""/>
    <s v=""/>
    <s v=""/>
    <n v="20"/>
    <s v="Oui"/>
    <n v="25"/>
    <s v="Oui"/>
    <s v=""/>
    <s v=""/>
    <s v=""/>
    <s v=""/>
    <s v=""/>
    <s v=""/>
    <s v=""/>
    <s v=""/>
    <s v=""/>
    <s v=""/>
    <s v=""/>
    <s v="Oui"/>
    <n v="15"/>
    <s v=""/>
    <s v=""/>
    <n v="15"/>
    <s v="Oui"/>
    <s v="Oui"/>
    <n v="20"/>
    <s v=""/>
    <s v=""/>
    <n v="100"/>
    <s v="Oui"/>
    <s v="Oui"/>
    <n v="75"/>
    <s v=""/>
    <s v=""/>
    <s v=""/>
    <n v="75"/>
    <s v="Oui"/>
    <s v=""/>
    <s v=""/>
    <s v=""/>
    <s v=""/>
    <s v=""/>
    <s v=""/>
    <s v=""/>
    <s v=""/>
    <s v=""/>
    <s v=""/>
    <s v=""/>
    <s v=""/>
    <s v="Non"/>
    <s v=""/>
    <s v=""/>
    <s v=""/>
    <s v=""/>
    <s v=""/>
    <s v=""/>
    <s v=""/>
    <s v=""/>
    <s v=""/>
    <s v=""/>
    <s v=""/>
    <s v=""/>
    <s v=""/>
    <s v=""/>
    <s v=""/>
    <s v=""/>
    <s v=""/>
    <s v=""/>
    <s v=""/>
    <s v=""/>
    <s v=""/>
    <s v=""/>
    <s v=""/>
    <s v=""/>
    <s v=""/>
    <s v="Non"/>
    <s v="Non"/>
    <s v="Oui"/>
    <s v="Nippes"/>
    <s v="Meme"/>
    <s v="Miragoâne"/>
    <s v="Différent"/>
    <s v=""/>
    <s v=""/>
    <s v=""/>
    <s v=""/>
    <s v=""/>
    <s v=""/>
    <s v=""/>
    <s v=""/>
    <s v=""/>
    <s v=""/>
    <s v=""/>
    <s v=""/>
    <s v=""/>
    <s v=""/>
    <s v=""/>
    <s v=""/>
    <s v=""/>
    <s v=""/>
    <s v=""/>
    <s v=""/>
    <s v=""/>
    <s v=""/>
    <s v=""/>
    <s v=""/>
    <s v=""/>
    <s v=""/>
    <s v=""/>
    <s v=""/>
    <s v=""/>
    <s v=""/>
    <s v=""/>
    <s v=""/>
    <s v=""/>
    <s v=""/>
    <s v=""/>
    <s v=""/>
    <s v=""/>
    <x v="1"/>
    <s v=""/>
    <s v=""/>
    <s v=""/>
    <s v=""/>
    <s v=""/>
    <s v=""/>
    <s v=""/>
    <s v=""/>
    <s v="Aucune préoccupation particulière Augmentation des prix"/>
    <n v="0"/>
    <n v="0"/>
    <n v="1"/>
    <n v="0"/>
    <n v="0"/>
    <n v="1"/>
    <n v="0"/>
    <n v="0"/>
    <s v=""/>
    <x v="1"/>
    <s v=""/>
    <s v=""/>
    <s v=""/>
    <s v=""/>
    <s v=""/>
    <s v=""/>
    <s v=""/>
    <s v=""/>
    <s v=""/>
    <s v=""/>
    <s v=""/>
    <s v=""/>
    <s v=""/>
    <s v=""/>
    <s v=""/>
    <s v=""/>
    <s v=""/>
    <s v=""/>
    <s v=""/>
    <s v=""/>
    <s v=""/>
    <s v=""/>
    <s v=""/>
    <s v=""/>
    <s v=""/>
    <s v=""/>
    <s v=""/>
    <s v=""/>
    <s v=""/>
    <s v=""/>
    <s v=""/>
    <s v=""/>
    <s v=""/>
    <s v=""/>
    <s v=""/>
    <s v=""/>
    <s v=""/>
    <s v=""/>
    <s v=""/>
    <s v=""/>
    <s v=""/>
    <s v=""/>
    <s v=""/>
    <s v=""/>
    <s v=""/>
    <s v=""/>
    <s v=""/>
    <s v=""/>
    <x v="2"/>
    <s v=""/>
    <s v=""/>
    <s v=""/>
    <s v=""/>
    <s v=""/>
    <s v=""/>
    <s v=""/>
    <s v=""/>
    <s v=""/>
    <s v=""/>
    <s v=""/>
    <s v=""/>
    <s v=""/>
  </r>
  <r>
    <x v="2"/>
    <s v="Petit Trou de Nippes"/>
    <s v="Petit Trou de Nippes"/>
    <s v="Centre-ville de Petit Trou / Ste Thérèse"/>
    <s v="Marché du centre-ville de Petit Trou des Nippes / Ste Thérèse"/>
    <s v="Milieu rural"/>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Papier toilette Serviettes hygiéniques Savon pour se laver"/>
    <n v="0"/>
    <n v="1"/>
    <n v="1"/>
    <n v="1"/>
    <n v="1"/>
    <n v="0"/>
    <n v="0"/>
    <n v="1"/>
    <n v="0"/>
    <s v=""/>
    <s v=""/>
    <s v=""/>
    <s v=""/>
    <s v=""/>
    <s v=""/>
    <s v=""/>
    <s v=""/>
    <n v="20"/>
    <s v="Oui"/>
    <n v="60"/>
    <s v="Oui"/>
    <s v=""/>
    <s v=""/>
    <s v=""/>
    <s v=""/>
    <s v=""/>
    <s v=""/>
    <s v=""/>
    <s v=""/>
    <s v=""/>
    <s v=""/>
    <s v=""/>
    <s v="Oui"/>
    <n v="30"/>
    <s v=""/>
    <s v=""/>
    <n v="30"/>
    <s v="Oui"/>
    <s v="Oui"/>
    <n v="100"/>
    <s v=""/>
    <s v=""/>
    <n v="100"/>
    <s v="Oui"/>
    <s v="Oui"/>
    <n v="75"/>
    <s v=""/>
    <s v=""/>
    <s v=""/>
    <n v="75"/>
    <s v="Oui"/>
    <s v=""/>
    <s v=""/>
    <s v=""/>
    <s v=""/>
    <s v=""/>
    <s v=""/>
    <s v=""/>
    <s v=""/>
    <s v=""/>
    <s v=""/>
    <s v=""/>
    <s v=""/>
    <s v="Non"/>
    <s v=""/>
    <s v=""/>
    <s v=""/>
    <s v=""/>
    <s v=""/>
    <s v=""/>
    <s v=""/>
    <s v=""/>
    <s v=""/>
    <s v=""/>
    <s v=""/>
    <s v=""/>
    <s v=""/>
    <s v=""/>
    <s v=""/>
    <s v=""/>
    <s v=""/>
    <s v=""/>
    <s v=""/>
    <s v=""/>
    <s v=""/>
    <s v=""/>
    <s v=""/>
    <s v=""/>
    <s v=""/>
    <s v="Non"/>
    <s v="Oui"/>
    <s v="Oui"/>
    <s v="Ouest"/>
    <s v="Différent"/>
    <s v="Port-au-Prince"/>
    <s v="Différent"/>
    <s v=""/>
    <s v=""/>
    <s v=""/>
    <s v=""/>
    <s v=""/>
    <s v=""/>
    <s v=""/>
    <s v=""/>
    <s v=""/>
    <s v=""/>
    <s v=""/>
    <s v=""/>
    <s v=""/>
    <s v=""/>
    <s v=""/>
    <s v=""/>
    <s v=""/>
    <s v=""/>
    <s v=""/>
    <s v=""/>
    <s v=""/>
    <s v=""/>
    <s v=""/>
    <s v=""/>
    <s v=""/>
    <s v=""/>
    <s v=""/>
    <s v=""/>
    <s v=""/>
    <s v=""/>
    <s v=""/>
    <s v=""/>
    <s v=""/>
    <s v=""/>
    <s v=""/>
    <s v=""/>
    <s v=""/>
    <x v="2"/>
    <s v="Vols ou pillages Manifestations Affrontements ou violences"/>
    <n v="1"/>
    <n v="1"/>
    <n v="1"/>
    <n v="0"/>
    <n v="0"/>
    <n v="0"/>
    <s v=""/>
    <s v="Augmentation des prix"/>
    <n v="0"/>
    <n v="0"/>
    <n v="1"/>
    <n v="0"/>
    <n v="0"/>
    <n v="0"/>
    <n v="0"/>
    <n v="0"/>
    <s v=""/>
    <x v="2"/>
    <s v=""/>
    <s v="Produits d'hygiène et assainissement"/>
    <n v="0"/>
    <n v="1"/>
    <n v="0"/>
    <n v="0"/>
    <n v="0"/>
    <n v="0"/>
    <n v="0"/>
    <s v=""/>
    <s v=""/>
    <s v=""/>
    <s v=""/>
    <s v=""/>
    <s v=""/>
    <s v=""/>
    <s v=""/>
    <s v=""/>
    <s v=""/>
    <s v=""/>
    <s v=""/>
    <s v=""/>
    <s v=""/>
    <s v=""/>
    <s v=""/>
    <s v=""/>
    <s v=""/>
    <s v=""/>
    <s v=""/>
    <s v=""/>
    <s v=""/>
    <s v=""/>
    <s v=""/>
    <s v=""/>
    <s v=""/>
    <s v=""/>
    <s v=""/>
    <s v=""/>
    <s v=""/>
    <s v=""/>
    <s v=""/>
    <s v=""/>
    <s v=""/>
    <s v=""/>
    <s v=""/>
    <s v=""/>
    <s v=""/>
    <s v=""/>
    <x v="2"/>
    <s v=""/>
    <s v=""/>
    <s v=""/>
    <s v=""/>
    <s v=""/>
    <s v=""/>
    <s v=""/>
    <s v=""/>
    <s v=""/>
    <s v=""/>
    <s v=""/>
    <s v=""/>
    <s v=""/>
  </r>
  <r>
    <x v="2"/>
    <s v="Petit Trou de Nippes"/>
    <s v="Petit Trou de Nippes"/>
    <s v="Centre-ville de Petit Trou / Ste Thérèse"/>
    <s v="Marché du centre-ville de Petit Trou des Nippes / Ste Thérèse"/>
    <s v="Milieu rural"/>
    <s v="Enquête auprès d'un marchand"/>
    <s v="Femme"/>
    <s v=""/>
    <s v=""/>
    <s v="Détaillant sur une table"/>
    <s v=""/>
    <s v="Nourriture"/>
    <n v="1"/>
    <n v="0"/>
    <n v="0"/>
    <n v="0"/>
    <n v="0"/>
    <n v="0"/>
    <n v="0"/>
    <s v="nourriture"/>
    <s v="Nourriture "/>
    <s v="En espèces (Gourde)"/>
    <n v="1"/>
    <n v="0"/>
    <n v="0"/>
    <n v="0"/>
    <n v="0"/>
    <n v="0"/>
    <n v="0"/>
    <n v="0"/>
    <n v="0"/>
    <n v="0"/>
    <s v=""/>
    <s v="Non, il n'y a pas eu de variation"/>
    <s v="Moins de 20"/>
    <s v="Farine de blé blanche Riz Maïs (moulu) Sucre Haricot noir Huile végétale"/>
    <n v="1"/>
    <n v="1"/>
    <n v="1"/>
    <n v="1"/>
    <n v="1"/>
    <n v="0"/>
    <n v="1"/>
    <n v="0"/>
    <s v="Oui je connais le prix de mes produits en grosse marmite"/>
    <n v="100"/>
    <s v="Oui"/>
    <n v="300"/>
    <n v="115.384615384615"/>
    <s v="Oui"/>
    <n v="250"/>
    <n v="108.695652173913"/>
    <s v="Oui"/>
    <n v="250"/>
    <n v="86.2068965517241"/>
    <s v="Oui"/>
    <n v="500"/>
    <n v="208.333333333333"/>
    <s v="Non"/>
    <s v=""/>
    <s v=""/>
    <s v=""/>
    <s v="Bidon/Bouteille fermée."/>
    <s v="Oui"/>
    <n v="750"/>
    <s v=""/>
    <s v=""/>
    <s v=""/>
    <s v=""/>
    <s v=""/>
    <s v=""/>
    <s v="NA"/>
    <n v="750"/>
    <s v="Oui"/>
    <s v="Non"/>
    <s v=""/>
    <s v=""/>
    <s v=""/>
    <s v=""/>
    <s v=""/>
    <s v=""/>
    <s v=""/>
    <s v=""/>
    <s v=""/>
    <s v=""/>
    <s v=""/>
    <s v=""/>
    <s v=""/>
    <s v=""/>
    <s v=""/>
    <s v=""/>
    <s v=""/>
    <s v=""/>
    <s v=""/>
    <s v=""/>
    <s v=""/>
    <s v=""/>
    <s v=""/>
    <s v=""/>
    <s v=""/>
    <s v="Non"/>
    <s v="Oui"/>
    <s v="Oui"/>
    <s v="Nippes"/>
    <s v="Meme"/>
    <s v="Fonds des Nègre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1"/>
    <s v=""/>
    <s v=""/>
    <s v=""/>
    <s v=""/>
    <s v=""/>
    <s v=""/>
    <s v=""/>
    <s v=""/>
    <s v="Diminution du nombre de clients Augmentation des prix"/>
    <n v="0"/>
    <n v="1"/>
    <n v="1"/>
    <n v="0"/>
    <n v="0"/>
    <n v="0"/>
    <n v="0"/>
    <n v="0"/>
    <s v=""/>
    <x v="1"/>
    <s v=""/>
    <s v=""/>
    <s v=""/>
    <s v=""/>
    <s v=""/>
    <s v=""/>
    <s v=""/>
    <s v=""/>
    <s v=""/>
    <s v=""/>
    <s v=""/>
    <s v=""/>
    <s v=""/>
    <s v=""/>
    <s v=""/>
    <s v=""/>
    <s v=""/>
    <s v=""/>
    <s v=""/>
    <s v=""/>
    <s v=""/>
    <s v=""/>
    <s v=""/>
    <s v=""/>
    <s v=""/>
    <s v=""/>
    <s v=""/>
    <s v=""/>
    <s v=""/>
    <s v=""/>
    <s v=""/>
    <s v=""/>
    <s v=""/>
    <s v=""/>
    <s v=""/>
    <s v=""/>
    <s v=""/>
    <s v=""/>
    <s v=""/>
    <s v=""/>
    <s v=""/>
    <s v=""/>
    <s v=""/>
    <s v=""/>
    <s v=""/>
    <s v=""/>
    <s v=""/>
    <s v=""/>
    <x v="2"/>
    <s v=""/>
    <s v=""/>
    <s v=""/>
    <s v=""/>
    <s v=""/>
    <s v=""/>
    <s v=""/>
    <s v=""/>
    <s v=""/>
    <s v=""/>
    <s v=""/>
    <s v=""/>
    <s v=""/>
  </r>
  <r>
    <x v="2"/>
    <s v="Petit Trou de Nippes"/>
    <s v="Petit Trou de Nippes"/>
    <s v="Centre-ville de Petit Trou / Ste Thérèse"/>
    <s v="Marché du centre-ville de Petit Trou des Nippes / Ste Thérèse"/>
    <s v="Milieu rural"/>
    <s v="Enquête auprès d'un marchand"/>
    <s v="Femme"/>
    <s v=""/>
    <s v=""/>
    <s v="Détaillant avec boutique"/>
    <s v=""/>
    <s v="Nourriture"/>
    <n v="1"/>
    <n v="0"/>
    <n v="0"/>
    <n v="0"/>
    <n v="0"/>
    <n v="0"/>
    <n v="0"/>
    <s v="nourriture"/>
    <s v="Nourriture "/>
    <s v="En espèces (Gourde) Paiement mobile (téléphone)"/>
    <n v="1"/>
    <n v="0"/>
    <n v="1"/>
    <n v="0"/>
    <n v="0"/>
    <n v="0"/>
    <n v="0"/>
    <n v="0"/>
    <n v="0"/>
    <n v="0"/>
    <s v=""/>
    <s v="Oui, il y a plus de commerçants par rapport au mois passé"/>
    <s v="Moins de 20"/>
    <s v="Farine de blé blanche Riz Maïs (moulu) Sucre Haricot noir Huile végétale"/>
    <n v="1"/>
    <n v="1"/>
    <n v="1"/>
    <n v="1"/>
    <n v="1"/>
    <n v="0"/>
    <n v="1"/>
    <n v="0"/>
    <s v="Oui je connais le prix de mes produits en grosse marmite"/>
    <n v="100"/>
    <s v="Oui"/>
    <n v="250"/>
    <n v="96.153846153846104"/>
    <s v="Oui"/>
    <n v="200"/>
    <n v="86.956521739130395"/>
    <s v="Oui"/>
    <n v="250"/>
    <n v="86.2068965517241"/>
    <s v="Oui"/>
    <n v="500"/>
    <n v="208.333333333333"/>
    <s v="Non"/>
    <s v=""/>
    <s v=""/>
    <s v=""/>
    <s v="Bidon/Bouteille fermée."/>
    <s v="Oui"/>
    <n v="750"/>
    <s v=""/>
    <s v=""/>
    <s v=""/>
    <s v=""/>
    <s v=""/>
    <s v=""/>
    <s v="NA"/>
    <n v="750"/>
    <s v="Oui"/>
    <s v="Non"/>
    <s v=""/>
    <s v=""/>
    <s v=""/>
    <s v=""/>
    <s v=""/>
    <s v=""/>
    <s v=""/>
    <s v=""/>
    <s v=""/>
    <s v=""/>
    <s v=""/>
    <s v=""/>
    <s v=""/>
    <s v=""/>
    <s v=""/>
    <s v=""/>
    <s v=""/>
    <s v=""/>
    <s v=""/>
    <s v=""/>
    <s v=""/>
    <s v=""/>
    <s v=""/>
    <s v=""/>
    <s v=""/>
    <s v="Non"/>
    <s v="Oui"/>
    <s v="Oui"/>
    <s v="Nippes"/>
    <s v="Meme"/>
    <s v="Fonds des Nègre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1"/>
    <s v=""/>
    <s v=""/>
    <s v=""/>
    <s v=""/>
    <s v=""/>
    <s v=""/>
    <s v=""/>
    <s v=""/>
    <s v="Diminution du nombre de clients Augmentation des prix"/>
    <n v="0"/>
    <n v="1"/>
    <n v="1"/>
    <n v="0"/>
    <n v="0"/>
    <n v="0"/>
    <n v="0"/>
    <n v="0"/>
    <s v=""/>
    <x v="2"/>
    <s v=""/>
    <s v="Nourriture"/>
    <n v="1"/>
    <n v="0"/>
    <n v="0"/>
    <n v="0"/>
    <n v="0"/>
    <n v="0"/>
    <n v="0"/>
    <s v=""/>
    <s v=""/>
    <s v=""/>
    <s v=""/>
    <s v=""/>
    <s v=""/>
    <s v=""/>
    <s v=""/>
    <s v=""/>
    <s v=""/>
    <s v=""/>
    <s v=""/>
    <s v=""/>
    <s v=""/>
    <s v=""/>
    <s v=""/>
    <s v=""/>
    <s v=""/>
    <s v=""/>
    <s v=""/>
    <s v=""/>
    <s v=""/>
    <s v=""/>
    <s v=""/>
    <s v=""/>
    <s v=""/>
    <s v=""/>
    <s v=""/>
    <s v=""/>
    <s v=""/>
    <s v=""/>
    <s v=""/>
    <s v=""/>
    <s v=""/>
    <s v=""/>
    <s v=""/>
    <s v=""/>
    <s v=""/>
    <s v=""/>
    <x v="2"/>
    <s v=""/>
    <s v=""/>
    <s v=""/>
    <s v=""/>
    <s v=""/>
    <s v=""/>
    <s v=""/>
    <s v=""/>
    <s v=""/>
    <s v=""/>
    <s v=""/>
    <s v=""/>
    <s v=""/>
  </r>
  <r>
    <x v="2"/>
    <s v="Petit Trou de Nippes"/>
    <s v="Petit Trou de Nippes"/>
    <s v="Centre-ville de Petit Trou / Ste Thérèse"/>
    <s v="Marché du centre-ville de Petit Trou des Nippes / Ste Thérèse"/>
    <s v="Milieu rural"/>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source aménagée (borne fontaine, pompe, etc.)"/>
    <s v=""/>
    <s v="source"/>
    <s v="tiyo piblik (bòn fontèn, Pi avèk ponp manyèl,...)"/>
    <s v="source aménagée (borne fontaine, pompe, etc.)"/>
    <s v="Il n'y a pas d'autres options dans ma zone"/>
    <s v=""/>
    <s v="Entre 15 min et 30 min au total"/>
    <s v="gros bidon de 5 gallons (18,9 L)"/>
    <s v="5gal"/>
    <s v="bidon ki vo 5 galon (18,9L)"/>
    <s v=""/>
    <s v=""/>
    <s v=""/>
    <s v=""/>
    <s v=""/>
    <n v="0"/>
    <n v="0"/>
    <s v=""/>
    <s v="NA"/>
    <n v="0"/>
    <s v="Non"/>
    <s v="Oui, parfois"/>
    <s v="Oui"/>
    <s v="A cause de la sècheresses Infrastructures endomagées Problèmes techniques sur le réseau"/>
    <n v="0"/>
    <n v="0"/>
    <n v="0"/>
    <n v="1"/>
    <n v="1"/>
    <n v="1"/>
    <n v="0"/>
    <n v="0"/>
    <n v="0"/>
    <n v="0"/>
    <n v="0"/>
    <s v=""/>
    <x v="0"/>
    <s v=""/>
    <s v=""/>
    <s v=""/>
    <s v=""/>
    <s v=""/>
    <s v=""/>
    <s v=""/>
    <s v=""/>
    <s v=""/>
    <s v=""/>
    <s v=""/>
    <s v=""/>
    <s v=""/>
  </r>
  <r>
    <x v="2"/>
    <s v="Petit Trou de Nippes"/>
    <s v="Petit Trou de Nippes"/>
    <s v="Centre-ville de Petit Trou / Ste Thérèse"/>
    <s v="Marché du centre-ville de Petit Trou des Nippes / Ste Thérèse"/>
    <s v="Milieu rural"/>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Non, je ne vais jamais chercher de l'eau"/>
    <s v=""/>
    <s v=""/>
    <s v=""/>
    <s v=""/>
    <s v=""/>
    <s v=""/>
    <s v=""/>
    <s v=""/>
    <s v=""/>
    <s v=""/>
    <s v=""/>
    <s v=""/>
    <s v=""/>
    <s v=""/>
    <s v=""/>
    <s v=""/>
    <s v=""/>
    <s v=""/>
    <s v=""/>
    <s v=""/>
    <s v=""/>
    <s v=""/>
    <s v=""/>
    <s v=""/>
    <s v=""/>
    <s v=""/>
    <s v=""/>
    <s v=""/>
    <s v=""/>
    <s v=""/>
    <s v=""/>
    <s v=""/>
    <s v=""/>
    <s v=""/>
    <s v=""/>
    <s v=""/>
    <s v=""/>
    <x v="0"/>
    <s v=""/>
    <s v=""/>
    <s v=""/>
    <s v=""/>
    <s v=""/>
    <s v=""/>
    <s v=""/>
    <s v=""/>
    <s v=""/>
    <s v=""/>
    <s v=""/>
    <s v=""/>
    <s v=""/>
  </r>
  <r>
    <x v="2"/>
    <s v="Petit Trou de Nippes"/>
    <s v="Petit Trou de Nippes"/>
    <s v="Centre-ville de Petit Trou / Ste Thérèse"/>
    <s v="Marché du centre-ville de Petit Trou des Nippes / Ste Thérèse"/>
    <s v="Milieu rural"/>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Papier toilette Serviettes hygiéniques Savon pour se laver"/>
    <n v="0"/>
    <n v="1"/>
    <n v="1"/>
    <n v="1"/>
    <n v="1"/>
    <n v="0"/>
    <n v="0"/>
    <n v="1"/>
    <n v="0"/>
    <s v=""/>
    <s v=""/>
    <s v=""/>
    <s v=""/>
    <s v=""/>
    <s v=""/>
    <s v=""/>
    <s v=""/>
    <n v="20"/>
    <s v="Oui"/>
    <n v="25"/>
    <s v="Oui"/>
    <s v=""/>
    <s v=""/>
    <s v=""/>
    <s v=""/>
    <s v=""/>
    <s v=""/>
    <s v=""/>
    <s v=""/>
    <s v=""/>
    <s v=""/>
    <s v=""/>
    <s v="Oui"/>
    <n v="20"/>
    <s v=""/>
    <s v=""/>
    <n v="20"/>
    <s v="Oui"/>
    <s v="Oui"/>
    <n v="100"/>
    <s v=""/>
    <s v=""/>
    <n v="100"/>
    <s v="Oui"/>
    <s v="Oui"/>
    <n v="100"/>
    <s v=""/>
    <s v=""/>
    <s v=""/>
    <n v="100"/>
    <s v="Oui"/>
    <s v=""/>
    <s v=""/>
    <s v=""/>
    <s v=""/>
    <s v=""/>
    <s v=""/>
    <s v=""/>
    <s v=""/>
    <s v=""/>
    <s v=""/>
    <s v=""/>
    <s v=""/>
    <s v="Non"/>
    <s v=""/>
    <s v=""/>
    <s v=""/>
    <s v=""/>
    <s v=""/>
    <s v=""/>
    <s v=""/>
    <s v=""/>
    <s v=""/>
    <s v=""/>
    <s v=""/>
    <s v=""/>
    <s v=""/>
    <s v=""/>
    <s v=""/>
    <s v=""/>
    <s v=""/>
    <s v=""/>
    <s v=""/>
    <s v=""/>
    <s v=""/>
    <s v=""/>
    <s v=""/>
    <s v=""/>
    <s v=""/>
    <s v="Non"/>
    <s v="Oui"/>
    <s v="Oui"/>
    <s v="Nippes"/>
    <s v="Meme"/>
    <s v="Fonds des Nègres"/>
    <s v="Différent"/>
    <s v=""/>
    <s v=""/>
    <s v=""/>
    <s v=""/>
    <s v=""/>
    <s v=""/>
    <s v=""/>
    <s v=""/>
    <s v=""/>
    <s v=""/>
    <s v=""/>
    <s v=""/>
    <s v=""/>
    <s v=""/>
    <s v=""/>
    <s v=""/>
    <s v=""/>
    <s v=""/>
    <s v=""/>
    <s v=""/>
    <s v=""/>
    <s v=""/>
    <s v=""/>
    <s v=""/>
    <s v=""/>
    <s v=""/>
    <s v=""/>
    <s v=""/>
    <s v=""/>
    <s v=""/>
    <s v=""/>
    <s v=""/>
    <s v=""/>
    <s v=""/>
    <s v=""/>
    <s v=""/>
    <s v=""/>
    <x v="1"/>
    <s v=""/>
    <s v=""/>
    <s v=""/>
    <s v=""/>
    <s v=""/>
    <s v=""/>
    <s v=""/>
    <s v=""/>
    <s v="Augmentation des prix Diminution du nombre de clients"/>
    <n v="0"/>
    <n v="1"/>
    <n v="1"/>
    <n v="0"/>
    <n v="0"/>
    <n v="0"/>
    <n v="0"/>
    <n v="0"/>
    <s v=""/>
    <x v="1"/>
    <s v=""/>
    <s v=""/>
    <s v=""/>
    <s v=""/>
    <s v=""/>
    <s v=""/>
    <s v=""/>
    <s v=""/>
    <s v=""/>
    <s v=""/>
    <s v=""/>
    <s v=""/>
    <s v=""/>
    <s v=""/>
    <s v=""/>
    <s v=""/>
    <s v=""/>
    <s v=""/>
    <s v=""/>
    <s v=""/>
    <s v=""/>
    <s v=""/>
    <s v=""/>
    <s v=""/>
    <s v=""/>
    <s v=""/>
    <s v=""/>
    <s v=""/>
    <s v=""/>
    <s v=""/>
    <s v=""/>
    <s v=""/>
    <s v=""/>
    <s v=""/>
    <s v=""/>
    <s v=""/>
    <s v=""/>
    <s v=""/>
    <s v=""/>
    <s v=""/>
    <s v=""/>
    <s v=""/>
    <s v=""/>
    <s v=""/>
    <s v=""/>
    <s v=""/>
    <s v=""/>
    <s v=""/>
    <x v="2"/>
    <s v=""/>
    <s v=""/>
    <s v=""/>
    <s v=""/>
    <s v=""/>
    <s v=""/>
    <s v=""/>
    <s v=""/>
    <s v=""/>
    <s v=""/>
    <s v=""/>
    <s v=""/>
    <s v=""/>
  </r>
  <r>
    <x v="2"/>
    <s v="Petit Trou de Nippes"/>
    <s v="Petit Trou de Nippes"/>
    <s v="Centre-ville de Petit Trou / Ste Thérèse"/>
    <s v="Marché du centre-ville de Petit Trou des Nippes / Ste Thérèse"/>
    <s v="Milieu rural"/>
    <s v="Enquête auprès d'un marchand"/>
    <s v="Femme"/>
    <s v=""/>
    <s v=""/>
    <s v="Détaillant avec boutique"/>
    <s v=""/>
    <s v="Nourriture"/>
    <n v="1"/>
    <n v="0"/>
    <n v="0"/>
    <n v="0"/>
    <n v="0"/>
    <n v="0"/>
    <n v="0"/>
    <s v="nourriture"/>
    <s v="Nourriture "/>
    <s v="En espèces (Gourde)"/>
    <n v="1"/>
    <n v="0"/>
    <n v="0"/>
    <n v="0"/>
    <n v="0"/>
    <n v="0"/>
    <n v="0"/>
    <n v="0"/>
    <n v="0"/>
    <n v="0"/>
    <s v=""/>
    <s v="Non, il n'y a pas eu de variation"/>
    <s v="Moins de 20"/>
    <s v="Farine de blé blanche Riz Maïs (moulu) Sucre Haricot noir Huile végétale"/>
    <n v="1"/>
    <n v="1"/>
    <n v="1"/>
    <n v="1"/>
    <n v="1"/>
    <n v="0"/>
    <n v="1"/>
    <n v="0"/>
    <s v="Oui je connais le prix de mes produits en grosse marmite"/>
    <n v="100"/>
    <s v="Oui"/>
    <n v="300"/>
    <n v="115.384615384615"/>
    <s v="Oui"/>
    <n v="250"/>
    <n v="108.695652173913"/>
    <s v="Oui"/>
    <n v="250"/>
    <n v="86.2068965517241"/>
    <s v="Oui"/>
    <n v="450"/>
    <n v="187.5"/>
    <s v="Oui"/>
    <s v=""/>
    <s v=""/>
    <s v=""/>
    <s v="Bidon/Bouteille fermée."/>
    <s v="Oui"/>
    <n v="750"/>
    <s v=""/>
    <s v=""/>
    <s v=""/>
    <s v=""/>
    <s v=""/>
    <s v=""/>
    <s v="NA"/>
    <n v="750"/>
    <s v="Oui"/>
    <s v="Non"/>
    <s v=""/>
    <s v=""/>
    <s v=""/>
    <s v=""/>
    <s v=""/>
    <s v=""/>
    <s v=""/>
    <s v=""/>
    <s v=""/>
    <s v=""/>
    <s v=""/>
    <s v=""/>
    <s v=""/>
    <s v=""/>
    <s v=""/>
    <s v=""/>
    <s v=""/>
    <s v=""/>
    <s v=""/>
    <s v=""/>
    <s v=""/>
    <s v=""/>
    <s v=""/>
    <s v=""/>
    <s v=""/>
    <s v="Oui"/>
    <s v="Non"/>
    <s v="Oui"/>
    <s v="Nippes"/>
    <s v="Meme"/>
    <s v="Miragoâne"/>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1"/>
    <s v=""/>
    <s v=""/>
    <s v=""/>
    <s v=""/>
    <s v=""/>
    <s v=""/>
    <s v=""/>
    <s v=""/>
    <s v="Diminution du nombre de clients Augmentation des prix"/>
    <n v="0"/>
    <n v="1"/>
    <n v="1"/>
    <n v="0"/>
    <n v="0"/>
    <n v="0"/>
    <n v="0"/>
    <n v="0"/>
    <s v=""/>
    <x v="1"/>
    <s v=""/>
    <s v=""/>
    <s v=""/>
    <s v=""/>
    <s v=""/>
    <s v=""/>
    <s v=""/>
    <s v=""/>
    <s v=""/>
    <s v=""/>
    <s v=""/>
    <s v=""/>
    <s v=""/>
    <s v=""/>
    <s v=""/>
    <s v=""/>
    <s v=""/>
    <s v=""/>
    <s v=""/>
    <s v=""/>
    <s v=""/>
    <s v=""/>
    <s v=""/>
    <s v=""/>
    <s v=""/>
    <s v=""/>
    <s v=""/>
    <s v=""/>
    <s v=""/>
    <s v=""/>
    <s v=""/>
    <s v=""/>
    <s v=""/>
    <s v=""/>
    <s v=""/>
    <s v=""/>
    <s v=""/>
    <s v=""/>
    <s v=""/>
    <s v=""/>
    <s v=""/>
    <s v=""/>
    <s v=""/>
    <s v=""/>
    <s v=""/>
    <s v=""/>
    <s v=""/>
    <s v=""/>
    <x v="2"/>
    <s v=""/>
    <s v=""/>
    <s v=""/>
    <s v=""/>
    <s v=""/>
    <s v=""/>
    <s v=""/>
    <s v=""/>
    <s v=""/>
    <s v=""/>
    <s v=""/>
    <s v=""/>
    <s v=""/>
  </r>
  <r>
    <x v="2"/>
    <s v="Petit Trou de Nippes"/>
    <s v="Petit Trou de Nippes"/>
    <s v="Centre-ville de Petit Trou / Ste Thérèse"/>
    <s v="Marché du centre-ville de Petit Trou des Nippes / Ste Thérèse"/>
    <s v="Milieu rural"/>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Savon pour se laver Brosse à dent Dentifrice Papier toilette Serviettes hygiéniques Chlore en grain (nettoyage)"/>
    <n v="1"/>
    <n v="1"/>
    <n v="1"/>
    <n v="1"/>
    <n v="1"/>
    <n v="0"/>
    <n v="1"/>
    <n v="1"/>
    <n v="0"/>
    <s v="Oui"/>
    <n v="30"/>
    <n v="30"/>
    <s v=""/>
    <s v=""/>
    <s v=""/>
    <n v="30"/>
    <s v="Oui"/>
    <n v="25"/>
    <s v="Oui"/>
    <n v="75"/>
    <s v="Oui"/>
    <s v=""/>
    <s v=""/>
    <s v=""/>
    <s v=""/>
    <s v=""/>
    <s v=""/>
    <s v=""/>
    <s v=""/>
    <s v=""/>
    <s v=""/>
    <s v=""/>
    <s v="Oui"/>
    <n v="50"/>
    <s v=""/>
    <s v=""/>
    <n v="50"/>
    <s v="Oui"/>
    <s v="Oui"/>
    <n v="100"/>
    <s v=""/>
    <s v=""/>
    <n v="100"/>
    <s v="Oui"/>
    <s v="Oui"/>
    <n v="75"/>
    <s v=""/>
    <s v=""/>
    <s v=""/>
    <n v="75"/>
    <s v="Oui"/>
    <s v="Oui"/>
    <s v=""/>
    <n v="5"/>
    <s v=""/>
    <s v=""/>
    <s v=""/>
    <s v=""/>
    <s v=""/>
    <s v=""/>
    <s v="Oui"/>
    <s v="NA"/>
    <n v="5"/>
    <s v="Non"/>
    <s v=""/>
    <s v=""/>
    <s v=""/>
    <s v=""/>
    <s v=""/>
    <s v=""/>
    <s v=""/>
    <s v=""/>
    <s v=""/>
    <s v=""/>
    <s v=""/>
    <s v=""/>
    <s v=""/>
    <s v=""/>
    <s v=""/>
    <s v=""/>
    <s v=""/>
    <s v=""/>
    <s v=""/>
    <s v=""/>
    <s v=""/>
    <s v=""/>
    <s v=""/>
    <s v=""/>
    <s v=""/>
    <s v="Non"/>
    <s v="Oui"/>
    <s v="Oui"/>
    <s v="Nippes"/>
    <s v="Meme"/>
    <s v="Fonds des Nègres"/>
    <s v="Différent"/>
    <s v=""/>
    <s v=""/>
    <s v=""/>
    <s v=""/>
    <s v=""/>
    <s v=""/>
    <s v=""/>
    <s v=""/>
    <s v=""/>
    <s v=""/>
    <s v=""/>
    <s v=""/>
    <s v=""/>
    <s v=""/>
    <s v=""/>
    <s v=""/>
    <s v=""/>
    <s v=""/>
    <s v=""/>
    <s v=""/>
    <s v=""/>
    <s v=""/>
    <s v=""/>
    <s v=""/>
    <s v=""/>
    <s v=""/>
    <s v=""/>
    <s v=""/>
    <s v=""/>
    <s v=""/>
    <s v=""/>
    <s v=""/>
    <s v=""/>
    <s v=""/>
    <s v=""/>
    <s v=""/>
    <s v=""/>
    <x v="1"/>
    <s v=""/>
    <s v=""/>
    <s v=""/>
    <s v=""/>
    <s v=""/>
    <s v=""/>
    <s v=""/>
    <s v=""/>
    <s v="Diminution du nombre de clients Augmentation des prix"/>
    <n v="0"/>
    <n v="1"/>
    <n v="1"/>
    <n v="0"/>
    <n v="0"/>
    <n v="0"/>
    <n v="0"/>
    <n v="0"/>
    <s v=""/>
    <x v="1"/>
    <s v=""/>
    <s v=""/>
    <s v=""/>
    <s v=""/>
    <s v=""/>
    <s v=""/>
    <s v=""/>
    <s v=""/>
    <s v=""/>
    <s v=""/>
    <s v=""/>
    <s v=""/>
    <s v=""/>
    <s v=""/>
    <s v=""/>
    <s v=""/>
    <s v=""/>
    <s v=""/>
    <s v=""/>
    <s v=""/>
    <s v=""/>
    <s v=""/>
    <s v=""/>
    <s v=""/>
    <s v=""/>
    <s v=""/>
    <s v=""/>
    <s v=""/>
    <s v=""/>
    <s v=""/>
    <s v=""/>
    <s v=""/>
    <s v=""/>
    <s v=""/>
    <s v=""/>
    <s v=""/>
    <s v=""/>
    <s v=""/>
    <s v=""/>
    <s v=""/>
    <s v=""/>
    <s v=""/>
    <s v=""/>
    <s v=""/>
    <s v=""/>
    <s v=""/>
    <s v=""/>
    <s v=""/>
    <x v="2"/>
    <s v=""/>
    <s v=""/>
    <s v=""/>
    <s v=""/>
    <s v=""/>
    <s v=""/>
    <s v=""/>
    <s v=""/>
    <s v=""/>
    <s v=""/>
    <s v=""/>
    <s v=""/>
    <s v=""/>
  </r>
  <r>
    <x v="2"/>
    <s v="Petit Trou de Nippes"/>
    <s v="Petit Trou de Nippes"/>
    <s v="Centre-ville de Petit Trou / Ste Thérèse"/>
    <s v="Marché du centre-ville de Petit Trou des Nippes / Ste Thérèse"/>
    <s v="Milieu rural"/>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source aménagée (borne fontaine, pompe, etc.)"/>
    <s v=""/>
    <s v="source"/>
    <s v="tiyo piblik (bòn fontèn, Pi avèk ponp manyèl,...)"/>
    <s v="source aménagée (borne fontaine, pompe, etc.)"/>
    <s v="Il n'y a pas d'autres options dans ma zone"/>
    <s v=""/>
    <s v="Moins de 15 min au total"/>
    <s v="gros bidon de 5 gallons (18,9 L)"/>
    <s v="5gal"/>
    <s v="bidon ki vo 5 galon (18,9L)"/>
    <s v=""/>
    <s v=""/>
    <s v=""/>
    <s v=""/>
    <s v=""/>
    <n v="0"/>
    <n v="0"/>
    <s v=""/>
    <s v="NA"/>
    <n v="0"/>
    <s v="Non"/>
    <s v="Oui, parfois"/>
    <s v="Non"/>
    <s v=""/>
    <s v=""/>
    <s v=""/>
    <s v=""/>
    <s v=""/>
    <s v=""/>
    <s v=""/>
    <s v=""/>
    <s v=""/>
    <s v=""/>
    <s v=""/>
    <s v=""/>
    <s v=""/>
    <x v="0"/>
    <s v=""/>
    <s v=""/>
    <s v=""/>
    <s v=""/>
    <s v=""/>
    <s v=""/>
    <s v=""/>
    <s v=""/>
    <s v=""/>
    <s v=""/>
    <s v=""/>
    <s v=""/>
    <s v=""/>
  </r>
  <r>
    <x v="2"/>
    <s v="Petit Trou de Nippes"/>
    <s v="Petit Trou de Nippes"/>
    <s v="Centre-ville de Petit Trou / Ste Thérèse"/>
    <s v="Marché du centre-ville de Petit Trou des Nippes / Ste Thérèse"/>
    <s v="Milieu rural"/>
    <s v="Enquête auprès d'un marchand"/>
    <s v="Femme"/>
    <s v=""/>
    <s v=""/>
    <s v="Détaillant sur une table"/>
    <s v=""/>
    <s v="Nourriture"/>
    <n v="1"/>
    <n v="0"/>
    <n v="0"/>
    <n v="0"/>
    <n v="0"/>
    <n v="0"/>
    <n v="0"/>
    <s v="nourriture"/>
    <s v="Nourriture "/>
    <s v="En espèces (Gourde)"/>
    <n v="1"/>
    <n v="0"/>
    <n v="0"/>
    <n v="0"/>
    <n v="0"/>
    <n v="0"/>
    <n v="0"/>
    <n v="0"/>
    <n v="0"/>
    <n v="0"/>
    <s v=""/>
    <s v="Oui, il y a plus de commerçants par rapport au mois passé"/>
    <s v="Moins de 20"/>
    <s v="Riz Maïs (moulu) Haricot noir Haricot rouge"/>
    <n v="0"/>
    <n v="1"/>
    <n v="1"/>
    <n v="0"/>
    <n v="1"/>
    <n v="1"/>
    <n v="0"/>
    <n v="0"/>
    <s v="Oui je connais le prix de mes produits en grosse marmite"/>
    <s v=""/>
    <s v=""/>
    <n v="350"/>
    <n v="134.61538461538399"/>
    <s v="Non"/>
    <n v="250"/>
    <n v="108.695652173913"/>
    <s v="Non"/>
    <s v=""/>
    <s v=""/>
    <s v=""/>
    <n v="500"/>
    <n v="208.333333333333"/>
    <s v="Non"/>
    <n v="750"/>
    <n v="312.5"/>
    <s v="Non"/>
    <s v=""/>
    <s v=""/>
    <s v=""/>
    <s v=""/>
    <s v=""/>
    <s v=""/>
    <s v=""/>
    <s v=""/>
    <s v=""/>
    <s v=""/>
    <s v=""/>
    <s v=""/>
    <s v="Non"/>
    <s v=""/>
    <s v=""/>
    <s v=""/>
    <s v=""/>
    <s v=""/>
    <s v=""/>
    <s v=""/>
    <s v=""/>
    <s v=""/>
    <s v=""/>
    <s v=""/>
    <s v=""/>
    <s v=""/>
    <s v=""/>
    <s v=""/>
    <s v=""/>
    <s v=""/>
    <s v=""/>
    <s v=""/>
    <s v=""/>
    <s v=""/>
    <s v=""/>
    <s v=""/>
    <s v=""/>
    <s v=""/>
    <s v="Non"/>
    <s v="Non"/>
    <s v="Oui"/>
    <s v="Nippes"/>
    <s v="Meme"/>
    <s v="Fonds des Nègre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1"/>
    <s v=""/>
    <s v=""/>
    <s v=""/>
    <s v=""/>
    <s v=""/>
    <s v=""/>
    <s v=""/>
    <s v=""/>
    <s v="Diminution du nombre de clients Augmentation des prix"/>
    <n v="0"/>
    <n v="1"/>
    <n v="1"/>
    <n v="0"/>
    <n v="0"/>
    <n v="0"/>
    <n v="0"/>
    <n v="0"/>
    <s v=""/>
    <x v="1"/>
    <s v=""/>
    <s v=""/>
    <s v=""/>
    <s v=""/>
    <s v=""/>
    <s v=""/>
    <s v=""/>
    <s v=""/>
    <s v=""/>
    <s v=""/>
    <s v=""/>
    <s v=""/>
    <s v=""/>
    <s v=""/>
    <s v=""/>
    <s v=""/>
    <s v=""/>
    <s v=""/>
    <s v=""/>
    <s v=""/>
    <s v=""/>
    <s v=""/>
    <s v=""/>
    <s v=""/>
    <s v=""/>
    <s v=""/>
    <s v=""/>
    <s v=""/>
    <s v=""/>
    <s v=""/>
    <s v=""/>
    <s v=""/>
    <s v=""/>
    <s v=""/>
    <s v=""/>
    <s v=""/>
    <s v=""/>
    <s v=""/>
    <s v=""/>
    <s v=""/>
    <s v=""/>
    <s v=""/>
    <s v=""/>
    <s v=""/>
    <s v=""/>
    <s v=""/>
    <s v=""/>
    <s v=""/>
    <x v="2"/>
    <s v=""/>
    <s v=""/>
    <s v=""/>
    <s v=""/>
    <s v=""/>
    <s v=""/>
    <s v=""/>
    <s v=""/>
    <s v=""/>
    <s v=""/>
    <s v=""/>
    <s v=""/>
    <s v=""/>
  </r>
  <r>
    <x v="2"/>
    <s v="Petit Trou de Nippes"/>
    <s v="Petit Trou de Nippes"/>
    <s v="Centre-ville de Petit Trou / Ste Thérèse"/>
    <s v="Marché du centre-ville de Petit Trou des Nippes / Ste Thérèse"/>
    <s v="Milieu rural"/>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rivière ou source non aménagée"/>
    <s v=""/>
    <s v="riv"/>
    <s v="rivyè / sous ki pa anmenaje"/>
    <s v="branchement privé individuel"/>
    <s v="Il n'y a pas d'autres options dans ma zone"/>
    <s v=""/>
    <s v="Entre 15 min et 30 min au total"/>
    <s v="gros bidon de 5 gallons (18,9 L)"/>
    <s v="5gal"/>
    <s v="bidon ki vo 5 galon (18,9L)"/>
    <s v=""/>
    <s v=""/>
    <s v=""/>
    <s v=""/>
    <s v=""/>
    <n v="0"/>
    <n v="0"/>
    <s v=""/>
    <s v="NA"/>
    <n v="0"/>
    <s v="Non"/>
    <s v="Oui, parfois"/>
    <s v="Non"/>
    <s v=""/>
    <s v=""/>
    <s v=""/>
    <s v=""/>
    <s v=""/>
    <s v=""/>
    <s v=""/>
    <s v=""/>
    <s v=""/>
    <s v=""/>
    <s v=""/>
    <s v=""/>
    <s v=""/>
    <x v="0"/>
    <s v=""/>
    <s v=""/>
    <s v=""/>
    <s v=""/>
    <s v=""/>
    <s v=""/>
    <s v=""/>
    <s v=""/>
    <s v=""/>
    <s v=""/>
    <s v=""/>
    <s v=""/>
    <s v=""/>
  </r>
  <r>
    <x v="2"/>
    <s v="Petit Trou de Nippes"/>
    <s v="Petit Trou de Nippes"/>
    <s v="Centre-ville de Petit Trou / Ste Thérèse"/>
    <s v="Marché du centre-ville de Petit Trou des Nippes / Ste Thérèse"/>
    <s v="Milieu rural"/>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source aménagée (borne fontaine, pompe, etc.)"/>
    <s v=""/>
    <s v="source"/>
    <s v="tiyo piblik (bòn fontèn, Pi avèk ponp manyèl,...)"/>
    <s v="source aménagée (borne fontaine, pompe, etc.)"/>
    <s v="Il n'y a pas d'autres options dans ma zone"/>
    <s v=""/>
    <s v="Moins de 15 min au total"/>
    <s v="gros bidon de 5 gallons (18,9 L)"/>
    <s v="5gal"/>
    <s v="bidon ki vo 5 galon (18,9L)"/>
    <s v=""/>
    <s v=""/>
    <s v=""/>
    <s v=""/>
    <s v=""/>
    <n v="0"/>
    <n v="0"/>
    <s v=""/>
    <s v="NA"/>
    <n v="0"/>
    <s v="Non"/>
    <s v="Oui, parfois"/>
    <s v="Non"/>
    <s v=""/>
    <s v=""/>
    <s v=""/>
    <s v=""/>
    <s v=""/>
    <s v=""/>
    <s v=""/>
    <s v=""/>
    <s v=""/>
    <s v=""/>
    <s v=""/>
    <s v=""/>
    <s v=""/>
    <x v="0"/>
    <s v=""/>
    <s v=""/>
    <s v=""/>
    <s v=""/>
    <s v=""/>
    <s v=""/>
    <s v=""/>
    <s v=""/>
    <s v=""/>
    <s v=""/>
    <s v=""/>
    <s v=""/>
    <s v=""/>
  </r>
  <r>
    <x v="2"/>
    <s v="Petit Trou de Nippes"/>
    <s v="Petit Trou de Nippes"/>
    <s v="Centre-ville de Petit Trou / Ste Thérèse"/>
    <s v="Marché du centre-ville de Petit Trou des Nippes / Ste Thérèse"/>
    <s v="Milieu rural"/>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Papier toilette Serviettes hygiéniques Savon pour se laver Chlore en grain (nettoyage)"/>
    <n v="0"/>
    <n v="1"/>
    <n v="1"/>
    <n v="1"/>
    <n v="1"/>
    <n v="0"/>
    <n v="1"/>
    <n v="1"/>
    <n v="0"/>
    <s v=""/>
    <s v=""/>
    <s v=""/>
    <s v=""/>
    <s v=""/>
    <s v=""/>
    <s v=""/>
    <s v=""/>
    <n v="25"/>
    <s v="Oui"/>
    <n v="50"/>
    <s v="Oui"/>
    <s v=""/>
    <s v=""/>
    <s v=""/>
    <s v=""/>
    <s v=""/>
    <s v=""/>
    <s v=""/>
    <s v=""/>
    <s v=""/>
    <s v=""/>
    <s v=""/>
    <s v="Oui"/>
    <n v="25"/>
    <s v=""/>
    <s v=""/>
    <n v="25"/>
    <s v="Oui"/>
    <s v="Oui"/>
    <n v="100"/>
    <s v=""/>
    <s v=""/>
    <n v="100"/>
    <s v="Oui"/>
    <s v="Oui"/>
    <n v="100"/>
    <s v=""/>
    <s v=""/>
    <s v=""/>
    <n v="100"/>
    <s v="Oui"/>
    <s v="Oui"/>
    <s v=""/>
    <n v="5"/>
    <s v=""/>
    <s v=""/>
    <s v=""/>
    <s v=""/>
    <s v=""/>
    <s v=""/>
    <s v="Oui"/>
    <s v="NA"/>
    <n v="5"/>
    <s v="Non"/>
    <s v=""/>
    <s v=""/>
    <s v=""/>
    <s v=""/>
    <s v=""/>
    <s v=""/>
    <s v=""/>
    <s v=""/>
    <s v=""/>
    <s v=""/>
    <s v=""/>
    <s v=""/>
    <s v=""/>
    <s v=""/>
    <s v=""/>
    <s v=""/>
    <s v=""/>
    <s v=""/>
    <s v=""/>
    <s v=""/>
    <s v=""/>
    <s v=""/>
    <s v=""/>
    <s v=""/>
    <s v=""/>
    <s v="Non"/>
    <s v="Oui"/>
    <s v="Oui"/>
    <s v="Nippes"/>
    <s v="Meme"/>
    <s v="Petit Trou de Nippes"/>
    <s v="Meme"/>
    <s v=""/>
    <s v=""/>
    <s v=""/>
    <s v=""/>
    <s v=""/>
    <s v=""/>
    <s v=""/>
    <s v=""/>
    <s v=""/>
    <s v=""/>
    <s v=""/>
    <s v=""/>
    <s v=""/>
    <s v=""/>
    <s v=""/>
    <s v=""/>
    <s v=""/>
    <s v=""/>
    <s v=""/>
    <s v=""/>
    <s v=""/>
    <s v=""/>
    <s v=""/>
    <s v=""/>
    <s v=""/>
    <s v=""/>
    <s v=""/>
    <s v=""/>
    <s v=""/>
    <s v=""/>
    <s v=""/>
    <s v=""/>
    <s v=""/>
    <s v=""/>
    <s v=""/>
    <s v=""/>
    <s v=""/>
    <x v="1"/>
    <s v=""/>
    <s v=""/>
    <s v=""/>
    <s v=""/>
    <s v=""/>
    <s v=""/>
    <s v=""/>
    <s v=""/>
    <s v="Diminution du nombre de clients Augmentation des prix"/>
    <n v="0"/>
    <n v="1"/>
    <n v="1"/>
    <n v="0"/>
    <n v="0"/>
    <n v="0"/>
    <n v="0"/>
    <n v="0"/>
    <s v=""/>
    <x v="1"/>
    <s v=""/>
    <s v=""/>
    <s v=""/>
    <s v=""/>
    <s v=""/>
    <s v=""/>
    <s v=""/>
    <s v=""/>
    <s v=""/>
    <s v=""/>
    <s v=""/>
    <s v=""/>
    <s v=""/>
    <s v=""/>
    <s v=""/>
    <s v=""/>
    <s v=""/>
    <s v=""/>
    <s v=""/>
    <s v=""/>
    <s v=""/>
    <s v=""/>
    <s v=""/>
    <s v=""/>
    <s v=""/>
    <s v=""/>
    <s v=""/>
    <s v=""/>
    <s v=""/>
    <s v=""/>
    <s v=""/>
    <s v=""/>
    <s v=""/>
    <s v=""/>
    <s v=""/>
    <s v=""/>
    <s v=""/>
    <s v=""/>
    <s v=""/>
    <s v=""/>
    <s v=""/>
    <s v=""/>
    <s v=""/>
    <s v=""/>
    <s v=""/>
    <s v=""/>
    <s v=""/>
    <s v=""/>
    <x v="2"/>
    <s v=""/>
    <s v=""/>
    <s v=""/>
    <s v=""/>
    <s v=""/>
    <s v=""/>
    <s v=""/>
    <s v=""/>
    <s v=""/>
    <s v=""/>
    <s v=""/>
    <s v=""/>
    <s v=""/>
  </r>
  <r>
    <x v="2"/>
    <s v="Petit Trou de Nippes"/>
    <s v="Petit Trou de Nippes"/>
    <s v="Centre-ville de Petit Trou / Ste Thérèse"/>
    <s v="Marché du centre-ville de Petit Trou des Nippes / Ste Thérèse"/>
    <s v="Milieu rural"/>
    <s v="Enquête auprès d'un marchand"/>
    <s v="Femme"/>
    <s v=""/>
    <s v=""/>
    <s v="Détaillant avec boutique"/>
    <s v=""/>
    <s v="Nourriture"/>
    <n v="1"/>
    <n v="0"/>
    <n v="0"/>
    <n v="0"/>
    <n v="0"/>
    <n v="0"/>
    <n v="0"/>
    <s v="nourriture"/>
    <s v="Nourriture "/>
    <s v="En espèces (Gourde)"/>
    <n v="1"/>
    <n v="0"/>
    <n v="0"/>
    <n v="0"/>
    <n v="0"/>
    <n v="0"/>
    <n v="0"/>
    <n v="0"/>
    <n v="0"/>
    <n v="0"/>
    <s v=""/>
    <s v="Oui, il y a plus de commerçants par rapport au mois passé"/>
    <s v="Moins de 20"/>
    <s v="Farine de blé blanche Riz Maïs (moulu) Sucre Haricot noir Huile végétale Haricot rouge"/>
    <n v="1"/>
    <n v="1"/>
    <n v="1"/>
    <n v="1"/>
    <n v="1"/>
    <n v="1"/>
    <n v="1"/>
    <n v="0"/>
    <s v="Oui je connais le prix de mes produits en grosse marmite"/>
    <n v="87.5"/>
    <s v="Oui"/>
    <n v="250"/>
    <n v="96.153846153846104"/>
    <s v="Oui"/>
    <n v="250"/>
    <n v="108.695652173913"/>
    <s v="Oui"/>
    <n v="250"/>
    <n v="86.2068965517241"/>
    <s v="Oui"/>
    <n v="500"/>
    <n v="208.333333333333"/>
    <s v="Non"/>
    <n v="750"/>
    <n v="312.5"/>
    <s v="Oui"/>
    <s v="Bidon/Bouteille fermée."/>
    <s v="Oui"/>
    <n v="750"/>
    <s v=""/>
    <s v=""/>
    <s v=""/>
    <s v=""/>
    <s v=""/>
    <s v=""/>
    <s v="NA"/>
    <n v="750"/>
    <s v="Oui"/>
    <s v="Non"/>
    <s v=""/>
    <s v=""/>
    <s v=""/>
    <s v=""/>
    <s v=""/>
    <s v=""/>
    <s v=""/>
    <s v=""/>
    <s v=""/>
    <s v=""/>
    <s v=""/>
    <s v=""/>
    <s v=""/>
    <s v=""/>
    <s v=""/>
    <s v=""/>
    <s v=""/>
    <s v=""/>
    <s v=""/>
    <s v=""/>
    <s v=""/>
    <s v=""/>
    <s v=""/>
    <s v=""/>
    <s v=""/>
    <s v="Non"/>
    <s v="Oui"/>
    <s v="Oui"/>
    <s v="Nippes"/>
    <s v="Meme"/>
    <s v="Fonds des Nègre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1"/>
    <s v=""/>
    <s v=""/>
    <s v=""/>
    <s v=""/>
    <s v=""/>
    <s v=""/>
    <s v=""/>
    <s v=""/>
    <s v="Diminution du nombre de clients Augmentation des prix"/>
    <n v="0"/>
    <n v="1"/>
    <n v="1"/>
    <n v="0"/>
    <n v="0"/>
    <n v="0"/>
    <n v="0"/>
    <n v="0"/>
    <s v=""/>
    <x v="1"/>
    <s v=""/>
    <s v=""/>
    <s v=""/>
    <s v=""/>
    <s v=""/>
    <s v=""/>
    <s v=""/>
    <s v=""/>
    <s v=""/>
    <s v=""/>
    <s v=""/>
    <s v=""/>
    <s v=""/>
    <s v=""/>
    <s v=""/>
    <s v=""/>
    <s v=""/>
    <s v=""/>
    <s v=""/>
    <s v=""/>
    <s v=""/>
    <s v=""/>
    <s v=""/>
    <s v=""/>
    <s v=""/>
    <s v=""/>
    <s v=""/>
    <s v=""/>
    <s v=""/>
    <s v=""/>
    <s v=""/>
    <s v=""/>
    <s v=""/>
    <s v=""/>
    <s v=""/>
    <s v=""/>
    <s v=""/>
    <s v=""/>
    <s v=""/>
    <s v=""/>
    <s v=""/>
    <s v=""/>
    <s v=""/>
    <s v=""/>
    <s v=""/>
    <s v=""/>
    <s v=""/>
    <s v=""/>
    <x v="2"/>
    <s v=""/>
    <s v=""/>
    <s v=""/>
    <s v=""/>
    <s v=""/>
    <s v=""/>
    <s v=""/>
    <s v=""/>
    <s v=""/>
    <s v=""/>
    <s v=""/>
    <s v=""/>
    <s v=""/>
  </r>
  <r>
    <x v="2"/>
    <s v="Petit Trou de Nippes"/>
    <s v="Petit Trou de Nippes"/>
    <s v="Centre-ville de Petit Trou / Ste Thérèse"/>
    <s v="Marché du centre-ville de Petit Trou des Nippes / Ste Thérèse"/>
    <s v="Milieu rural"/>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branchement privé individuel"/>
    <s v=""/>
    <s v="branchement"/>
    <s v="tiyo lakay mwen"/>
    <s v="branchement privé individuel"/>
    <s v="Il n'y a pas d'autres options dans ma zone"/>
    <s v=""/>
    <s v="Moins de 15 min au total"/>
    <s v="petit bidon de 1 gallon (3,78 L)"/>
    <s v="1gal"/>
    <s v="bidon ki vo 1 galon (3,78L)"/>
    <s v=""/>
    <s v=""/>
    <s v=""/>
    <s v=""/>
    <s v=""/>
    <n v="0"/>
    <n v="0"/>
    <s v=""/>
    <s v="NA"/>
    <n v="0"/>
    <s v="Non"/>
    <s v="Oui, parfois"/>
    <s v="Non"/>
    <s v=""/>
    <s v=""/>
    <s v=""/>
    <s v=""/>
    <s v=""/>
    <s v=""/>
    <s v=""/>
    <s v=""/>
    <s v=""/>
    <s v=""/>
    <s v=""/>
    <s v=""/>
    <s v=""/>
    <x v="0"/>
    <s v=""/>
    <s v=""/>
    <s v=""/>
    <s v=""/>
    <s v=""/>
    <s v=""/>
    <s v=""/>
    <s v=""/>
    <s v=""/>
    <s v=""/>
    <s v=""/>
    <s v=""/>
    <s v=""/>
  </r>
  <r>
    <x v="2"/>
    <s v="Petit Trou de Nippes"/>
    <s v="Petit Trou de Nippes"/>
    <s v="Centre-ville de Petit Trou / Ste Thérèse"/>
    <s v="Marché du centre-ville de Petit Trou des Nippes / Ste Thérèse"/>
    <s v="Milieu rural"/>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branchement privé individuel"/>
    <s v=""/>
    <s v="branchement"/>
    <s v="tiyo lakay mwen"/>
    <s v="branchement privé individuel"/>
    <s v="C'est le moins cher"/>
    <s v=""/>
    <s v="Moins de 15 min au total"/>
    <s v="Je ne sais pas parce qu'il s'agit d'un branchement privé"/>
    <s v="jnsp"/>
    <s v="Mwen pa konnen paske li se yon koneksyon prive"/>
    <s v=""/>
    <s v=""/>
    <s v=""/>
    <s v=""/>
    <s v=""/>
    <s v=""/>
    <s v="NA"/>
    <s v=""/>
    <s v="NA"/>
    <s v="NA"/>
    <s v="Non"/>
    <s v="Oui, parfois"/>
    <s v="Oui"/>
    <s v="A cause de la sècheresses Infrastructures endomagées Problèmes techniques sur le réseau"/>
    <n v="0"/>
    <n v="0"/>
    <n v="0"/>
    <n v="1"/>
    <n v="1"/>
    <n v="1"/>
    <n v="0"/>
    <n v="0"/>
    <n v="0"/>
    <n v="0"/>
    <n v="0"/>
    <s v=""/>
    <x v="0"/>
    <s v=""/>
    <s v=""/>
    <s v=""/>
    <s v=""/>
    <s v=""/>
    <s v=""/>
    <s v=""/>
    <s v=""/>
    <s v=""/>
    <s v=""/>
    <s v=""/>
    <s v=""/>
    <s v=""/>
  </r>
  <r>
    <x v="2"/>
    <s v="Petit Trou de Nippes"/>
    <s v="Petit Trou de Nippes"/>
    <s v="Centre-ville de Petit Trou / Ste Thérèse"/>
    <s v="Marché du centre-ville de Petit Trou des Nippes / Ste Thérèse"/>
    <s v="Milieu rural"/>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branchement privé individuel"/>
    <s v=""/>
    <s v="branchement"/>
    <s v="tiyo lakay mwen"/>
    <s v="branchement privé individuel"/>
    <s v="C'est le plus près / pratique pour moi"/>
    <s v=""/>
    <s v="Moins de 15 min au total"/>
    <s v="Je ne sais pas parce qu'il s'agit d'un branchement privé"/>
    <s v="jnsp"/>
    <s v="Mwen pa konnen paske li se yon koneksyon prive"/>
    <s v=""/>
    <s v=""/>
    <s v=""/>
    <s v=""/>
    <s v=""/>
    <s v=""/>
    <s v="NA"/>
    <s v=""/>
    <s v="NA"/>
    <s v="NA"/>
    <s v="Non"/>
    <s v="Oui, parfois"/>
    <s v="Oui"/>
    <s v="A cause de la sècheresses Infrastructures endomagées Problèmes techniques sur le réseau"/>
    <n v="0"/>
    <n v="0"/>
    <n v="0"/>
    <n v="1"/>
    <n v="1"/>
    <n v="1"/>
    <n v="0"/>
    <n v="0"/>
    <n v="0"/>
    <n v="0"/>
    <n v="0"/>
    <s v=""/>
    <x v="0"/>
    <s v=""/>
    <s v=""/>
    <s v=""/>
    <s v=""/>
    <s v=""/>
    <s v=""/>
    <s v=""/>
    <s v=""/>
    <s v=""/>
    <s v=""/>
    <s v=""/>
    <s v=""/>
    <s v=""/>
  </r>
  <r>
    <x v="2"/>
    <s v="Petit Trou de Nippes"/>
    <s v="Petit Trou de Nippes"/>
    <s v="Centre-ville de Petit Trou / Ste Thérèse"/>
    <s v="Marché du centre-ville de Petit Trou des Nippes / Ste Thérèse"/>
    <s v="Milieu rural"/>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rivière ou source non aménagée"/>
    <s v=""/>
    <s v="riv"/>
    <s v="rivyè / sous ki pa anmenaje"/>
    <s v="branchement privé individuel"/>
    <s v="Il n'y a pas d'autres options dans ma zone"/>
    <s v=""/>
    <s v="Moins de 15 min au total"/>
    <s v="gros bidon de 5 gallons (18,9 L)"/>
    <s v="5gal"/>
    <s v="bidon ki vo 5 galon (18,9L)"/>
    <s v=""/>
    <s v=""/>
    <s v=""/>
    <s v=""/>
    <s v=""/>
    <n v="0"/>
    <n v="0"/>
    <s v=""/>
    <s v="NA"/>
    <n v="0"/>
    <s v="Non"/>
    <s v="Non, jamais."/>
    <s v="Oui"/>
    <s v="A cause de la sècheresses"/>
    <n v="0"/>
    <n v="0"/>
    <n v="0"/>
    <n v="1"/>
    <n v="0"/>
    <n v="0"/>
    <n v="0"/>
    <n v="0"/>
    <n v="0"/>
    <n v="0"/>
    <n v="0"/>
    <s v=""/>
    <x v="0"/>
    <s v=""/>
    <s v=""/>
    <s v=""/>
    <s v=""/>
    <s v=""/>
    <s v=""/>
    <s v=""/>
    <s v=""/>
    <s v=""/>
    <s v=""/>
    <s v=""/>
    <s v=""/>
    <s v=""/>
  </r>
  <r>
    <x v="2"/>
    <s v="Petit Trou de Nippes"/>
    <s v="Petit Trou de Nippes"/>
    <s v="Centre-ville de Petit Trou / Ste Thérèse"/>
    <s v="Marché du centre-ville de Petit Trou des Nippes / Ste Thérèse"/>
    <s v="Milieu rural"/>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source aménagée (borne fontaine, pompe, etc.)"/>
    <s v=""/>
    <s v="source"/>
    <s v="tiyo piblik (bòn fontèn, Pi avèk ponp manyèl,...)"/>
    <s v="source aménagée (borne fontaine, pompe, etc.)"/>
    <s v="Il n'y a pas d'autres options dans ma zone"/>
    <s v=""/>
    <s v="Moins de 15 min au total"/>
    <s v="gros bidon de 5 gallons (18,9 L)"/>
    <s v="5gal"/>
    <s v="bidon ki vo 5 galon (18,9L)"/>
    <s v=""/>
    <s v=""/>
    <s v=""/>
    <s v=""/>
    <s v=""/>
    <n v="0"/>
    <n v="0"/>
    <s v=""/>
    <s v="NA"/>
    <n v="0"/>
    <s v="Non"/>
    <s v="Oui, parfois"/>
    <s v="Oui"/>
    <s v="A cause de la sècheresses Problèmes techniques sur le réseau"/>
    <n v="0"/>
    <n v="0"/>
    <n v="0"/>
    <n v="1"/>
    <n v="0"/>
    <n v="1"/>
    <n v="0"/>
    <n v="0"/>
    <n v="0"/>
    <n v="0"/>
    <n v="0"/>
    <s v=""/>
    <x v="0"/>
    <s v=""/>
    <s v=""/>
    <s v=""/>
    <s v=""/>
    <s v=""/>
    <s v=""/>
    <s v=""/>
    <s v=""/>
    <s v=""/>
    <s v=""/>
    <s v=""/>
    <s v=""/>
    <s v=""/>
  </r>
  <r>
    <x v="4"/>
    <s v="Les Cayes"/>
    <s v="Les Cayes"/>
    <s v="Centre-ville des Cayes"/>
    <s v="Marché communal des Cayes"/>
    <s v="Milieu urbain"/>
    <s v="Enquête auprès d'un marchand"/>
    <s v="Femme"/>
    <s v=""/>
    <s v=""/>
    <s v="Détaillant sur une table"/>
    <s v=""/>
    <s v="Nourriture Produits d'hygiène et assainissement"/>
    <n v="1"/>
    <n v="1"/>
    <n v="0"/>
    <n v="0"/>
    <n v="0"/>
    <n v="0"/>
    <n v="0"/>
    <s v="nourriture"/>
    <s v="Nourriture "/>
    <s v="En espèces (Gourde)"/>
    <n v="1"/>
    <n v="0"/>
    <n v="0"/>
    <n v="0"/>
    <n v="0"/>
    <n v="0"/>
    <n v="0"/>
    <n v="0"/>
    <n v="0"/>
    <n v="0"/>
    <s v=""/>
    <s v="Oui, il y a plus de commerçants par rapport au mois passé"/>
    <s v="Moins de 20"/>
    <s v="Farine de blé blanche Riz Maïs (moulu) Sucre Haricot noir Haricot rouge Huile végétale"/>
    <n v="1"/>
    <n v="1"/>
    <n v="1"/>
    <n v="1"/>
    <n v="1"/>
    <n v="1"/>
    <n v="1"/>
    <n v="0"/>
    <s v="Oui je connais le prix de mes produits en grosse marmite"/>
    <n v="87.5"/>
    <s v="Oui"/>
    <n v="300"/>
    <n v="115.384615384615"/>
    <s v="Oui"/>
    <n v="200"/>
    <n v="86.956521739130395"/>
    <s v="Oui"/>
    <n v="250"/>
    <n v="86.2068965517241"/>
    <s v="Oui"/>
    <n v="450"/>
    <n v="187.5"/>
    <s v="Non"/>
    <n v="450"/>
    <n v="187.5"/>
    <s v="Oui"/>
    <s v="Bidon/Bouteille fermée."/>
    <s v="Oui"/>
    <n v="850"/>
    <s v=""/>
    <s v=""/>
    <s v=""/>
    <s v=""/>
    <s v=""/>
    <s v=""/>
    <s v="NA"/>
    <n v="850"/>
    <s v="Non"/>
    <s v="Oui"/>
    <s v="Article indisponible chez les fournisseurs Article trop cher"/>
    <n v="0"/>
    <n v="0"/>
    <n v="0"/>
    <n v="0"/>
    <n v="1"/>
    <n v="0"/>
    <n v="0"/>
    <n v="1"/>
    <n v="0"/>
    <n v="0"/>
    <n v="0"/>
    <n v="0"/>
    <n v="0"/>
    <n v="0"/>
    <s v=""/>
    <s v="Huile végétale"/>
    <n v="0"/>
    <n v="0"/>
    <n v="0"/>
    <n v="0"/>
    <n v="0"/>
    <n v="0"/>
    <n v="1"/>
    <n v="0"/>
    <s v="Oui"/>
    <s v="Non"/>
    <s v="Oui"/>
    <s v="Sud"/>
    <s v="Meme"/>
    <s v="Les Cayes"/>
    <s v="Meme"/>
    <s v="Savon lessive Brosse à dent Dentifrice Papier toilette Serviettes hygiéniques Chlore en grain (nettoyage) Savon pour se laver"/>
    <n v="1"/>
    <n v="1"/>
    <n v="1"/>
    <n v="1"/>
    <n v="1"/>
    <n v="0"/>
    <n v="1"/>
    <n v="1"/>
    <n v="0"/>
    <s v="Oui"/>
    <n v="30"/>
    <n v="30"/>
    <s v=""/>
    <s v=""/>
    <s v=""/>
    <n v="30"/>
    <s v="Oui"/>
    <n v="25"/>
    <s v="Oui"/>
    <n v="50"/>
    <s v="Oui"/>
    <s v=""/>
    <s v=""/>
    <s v=""/>
    <s v=""/>
    <s v=""/>
    <s v=""/>
    <s v=""/>
    <s v=""/>
    <s v=""/>
    <s v=""/>
    <s v=""/>
    <s v="Oui"/>
    <n v="25"/>
    <s v=""/>
    <s v=""/>
    <n v="25"/>
    <s v="Non"/>
    <s v="Oui"/>
    <n v="100"/>
    <s v=""/>
    <s v=""/>
    <n v="100"/>
    <s v="Non"/>
    <s v="Oui"/>
    <n v="100"/>
    <s v=""/>
    <s v=""/>
    <s v=""/>
    <n v="100"/>
    <s v="Oui"/>
    <s v="Oui"/>
    <s v=""/>
    <n v="5"/>
    <s v=""/>
    <s v=""/>
    <s v=""/>
    <s v=""/>
    <s v=""/>
    <s v=""/>
    <s v="Oui"/>
    <s v="NA"/>
    <n v="5"/>
    <s v="Non"/>
    <s v=""/>
    <s v=""/>
    <s v=""/>
    <s v=""/>
    <s v=""/>
    <s v=""/>
    <s v=""/>
    <s v=""/>
    <s v=""/>
    <s v=""/>
    <s v=""/>
    <s v=""/>
    <s v=""/>
    <s v=""/>
    <s v=""/>
    <s v=""/>
    <s v=""/>
    <s v=""/>
    <s v=""/>
    <s v=""/>
    <s v=""/>
    <s v=""/>
    <s v=""/>
    <s v=""/>
    <s v=""/>
    <s v="Oui"/>
    <s v="Non"/>
    <s v="Oui"/>
    <s v="Sud"/>
    <s v="Meme"/>
    <s v="Les Cayes"/>
    <s v="Meme"/>
    <s v=""/>
    <s v=""/>
    <s v=""/>
    <s v=""/>
    <s v=""/>
    <s v=""/>
    <s v=""/>
    <s v=""/>
    <s v=""/>
    <s v=""/>
    <s v=""/>
    <s v=""/>
    <s v=""/>
    <s v=""/>
    <s v=""/>
    <s v=""/>
    <s v=""/>
    <s v=""/>
    <s v=""/>
    <s v=""/>
    <s v=""/>
    <s v=""/>
    <s v=""/>
    <s v=""/>
    <s v=""/>
    <s v=""/>
    <s v=""/>
    <s v=""/>
    <s v=""/>
    <s v=""/>
    <s v=""/>
    <s v=""/>
    <s v=""/>
    <s v=""/>
    <s v=""/>
    <s v=""/>
    <s v=""/>
    <x v="2"/>
    <s v="Vols ou pillages"/>
    <n v="1"/>
    <n v="0"/>
    <n v="0"/>
    <n v="0"/>
    <n v="0"/>
    <n v="0"/>
    <s v=""/>
    <s v="Difficultés pour se réapprovisionner en marchandises Augmentation des prix Risques d'être exposé à la violence Risques de vols ou pillages Diminution du nombre de clients"/>
    <n v="1"/>
    <n v="1"/>
    <n v="1"/>
    <n v="1"/>
    <n v="1"/>
    <n v="0"/>
    <n v="0"/>
    <n v="0"/>
    <s v=""/>
    <x v="2"/>
    <s v=""/>
    <s v="Nourriture"/>
    <n v="1"/>
    <n v="0"/>
    <n v="0"/>
    <n v="0"/>
    <n v="0"/>
    <n v="0"/>
    <n v="0"/>
    <s v=""/>
    <s v=""/>
    <s v=""/>
    <s v=""/>
    <s v=""/>
    <s v=""/>
    <s v=""/>
    <s v=""/>
    <s v=""/>
    <s v=""/>
    <s v=""/>
    <s v=""/>
    <s v=""/>
    <s v=""/>
    <s v=""/>
    <s v=""/>
    <s v=""/>
    <s v=""/>
    <s v=""/>
    <s v=""/>
    <s v=""/>
    <s v=""/>
    <s v=""/>
    <s v=""/>
    <s v=""/>
    <s v=""/>
    <s v=""/>
    <s v=""/>
    <s v=""/>
    <s v=""/>
    <s v=""/>
    <s v=""/>
    <s v=""/>
    <s v=""/>
    <s v=""/>
    <s v=""/>
    <s v=""/>
    <s v=""/>
    <s v=""/>
    <x v="2"/>
    <s v=""/>
    <s v=""/>
    <s v=""/>
    <s v=""/>
    <s v=""/>
    <s v=""/>
    <s v=""/>
    <s v=""/>
    <s v=""/>
    <s v=""/>
    <s v=""/>
    <s v=""/>
    <s v=""/>
  </r>
  <r>
    <x v="4"/>
    <s v="Les Cayes"/>
    <s v="Les Cayes"/>
    <s v="Centre-ville des Cayes"/>
    <s v="Marché communal des Cayes"/>
    <s v="Milieu urbain"/>
    <s v="Enquête auprès d'un marchand"/>
    <s v="Homme"/>
    <s v=""/>
    <s v=""/>
    <s v="Détaillant sur une table"/>
    <s v=""/>
    <s v="Nourriture Produits d'hygiène et assainissement"/>
    <n v="1"/>
    <n v="1"/>
    <n v="0"/>
    <n v="0"/>
    <n v="0"/>
    <n v="0"/>
    <n v="0"/>
    <s v="nourriture"/>
    <s v="Nourriture "/>
    <s v="En espèces (Gourde)"/>
    <n v="1"/>
    <n v="0"/>
    <n v="0"/>
    <n v="0"/>
    <n v="0"/>
    <n v="0"/>
    <n v="0"/>
    <n v="0"/>
    <n v="0"/>
    <n v="0"/>
    <s v=""/>
    <s v="Non, il n'y a pas eu de variation"/>
    <s v="Moins de 20"/>
    <s v="Farine de blé blanche Riz Maïs (moulu) Sucre Haricot noir Haricot rouge Huile végétale"/>
    <n v="1"/>
    <n v="1"/>
    <n v="1"/>
    <n v="1"/>
    <n v="1"/>
    <n v="1"/>
    <n v="1"/>
    <n v="0"/>
    <s v="Oui je connais le prix de mes produits en grosse marmite"/>
    <n v="87.5"/>
    <s v="Oui"/>
    <n v="300"/>
    <n v="115.384615384615"/>
    <s v="Oui"/>
    <n v="225"/>
    <n v="97.826086956521706"/>
    <s v="Oui"/>
    <n v="250"/>
    <n v="86.2068965517241"/>
    <s v="Oui"/>
    <n v="450"/>
    <n v="187.5"/>
    <s v="Non"/>
    <n v="450"/>
    <n v="187.5"/>
    <s v="Oui"/>
    <s v="Bidon/Bouteille fermée."/>
    <s v="Oui"/>
    <n v="800"/>
    <s v=""/>
    <s v=""/>
    <s v=""/>
    <s v=""/>
    <s v=""/>
    <s v=""/>
    <s v="NA"/>
    <n v="800"/>
    <s v="Oui"/>
    <s v="Non"/>
    <s v=""/>
    <s v=""/>
    <s v=""/>
    <s v=""/>
    <s v=""/>
    <s v=""/>
    <s v=""/>
    <s v=""/>
    <s v=""/>
    <s v=""/>
    <s v=""/>
    <s v=""/>
    <s v=""/>
    <s v=""/>
    <s v=""/>
    <s v=""/>
    <s v=""/>
    <s v=""/>
    <s v=""/>
    <s v=""/>
    <s v=""/>
    <s v=""/>
    <s v=""/>
    <s v=""/>
    <s v=""/>
    <s v="Non"/>
    <s v="Oui"/>
    <s v="Oui"/>
    <s v="Sud"/>
    <s v="Meme"/>
    <s v="Les Cayes"/>
    <s v="Meme"/>
    <s v="Savon lessive Brosse à dent Dentifrice Papier toilette Serviettes hygiéniques Chlore en grain (nettoyage) Savon pour se laver"/>
    <n v="1"/>
    <n v="1"/>
    <n v="1"/>
    <n v="1"/>
    <n v="1"/>
    <n v="0"/>
    <n v="1"/>
    <n v="1"/>
    <n v="0"/>
    <s v="Oui"/>
    <n v="30"/>
    <n v="30"/>
    <s v=""/>
    <s v=""/>
    <s v=""/>
    <n v="30"/>
    <s v="Oui"/>
    <n v="25"/>
    <s v="Oui"/>
    <n v="20"/>
    <s v="Oui"/>
    <s v=""/>
    <s v=""/>
    <s v=""/>
    <s v=""/>
    <s v=""/>
    <s v=""/>
    <s v=""/>
    <s v=""/>
    <s v=""/>
    <s v=""/>
    <s v=""/>
    <s v="Oui"/>
    <n v="25"/>
    <s v=""/>
    <s v=""/>
    <n v="25"/>
    <s v="Oui"/>
    <s v="Oui"/>
    <n v="75"/>
    <s v=""/>
    <s v=""/>
    <n v="25"/>
    <s v="Oui"/>
    <s v="Oui"/>
    <n v="75"/>
    <s v=""/>
    <s v=""/>
    <s v=""/>
    <n v="75"/>
    <s v="Oui"/>
    <s v="Oui"/>
    <s v=""/>
    <n v="5"/>
    <s v=""/>
    <s v=""/>
    <s v=""/>
    <s v=""/>
    <s v=""/>
    <s v=""/>
    <s v="Oui"/>
    <s v="NA"/>
    <n v="5"/>
    <s v="Non"/>
    <s v=""/>
    <s v=""/>
    <s v=""/>
    <s v=""/>
    <s v=""/>
    <s v=""/>
    <s v=""/>
    <s v=""/>
    <s v=""/>
    <s v=""/>
    <s v=""/>
    <s v=""/>
    <s v=""/>
    <s v=""/>
    <s v=""/>
    <s v=""/>
    <s v=""/>
    <s v=""/>
    <s v=""/>
    <s v=""/>
    <s v=""/>
    <s v=""/>
    <s v=""/>
    <s v=""/>
    <s v=""/>
    <s v="Non"/>
    <s v="Oui"/>
    <s v="Oui"/>
    <s v="Sud"/>
    <s v="Meme"/>
    <s v="Les Cayes"/>
    <s v="Meme"/>
    <s v=""/>
    <s v=""/>
    <s v=""/>
    <s v=""/>
    <s v=""/>
    <s v=""/>
    <s v=""/>
    <s v=""/>
    <s v=""/>
    <s v=""/>
    <s v=""/>
    <s v=""/>
    <s v=""/>
    <s v=""/>
    <s v=""/>
    <s v=""/>
    <s v=""/>
    <s v=""/>
    <s v=""/>
    <s v=""/>
    <s v=""/>
    <s v=""/>
    <s v=""/>
    <s v=""/>
    <s v=""/>
    <s v=""/>
    <s v=""/>
    <s v=""/>
    <s v=""/>
    <s v=""/>
    <s v=""/>
    <s v=""/>
    <s v=""/>
    <s v=""/>
    <s v=""/>
    <s v=""/>
    <s v=""/>
    <x v="2"/>
    <s v="Vols ou pillages"/>
    <n v="1"/>
    <n v="0"/>
    <n v="0"/>
    <n v="0"/>
    <n v="0"/>
    <n v="0"/>
    <s v=""/>
    <s v="Risques de vols ou pillages Diminution du nombre de clients Augmentation des prix Difficultés pour se réapprovisionner en marchandises Risques d'être exposé à la violence"/>
    <n v="1"/>
    <n v="1"/>
    <n v="1"/>
    <n v="1"/>
    <n v="1"/>
    <n v="0"/>
    <n v="0"/>
    <n v="0"/>
    <s v=""/>
    <x v="2"/>
    <s v=""/>
    <s v="Nourriture"/>
    <n v="1"/>
    <n v="0"/>
    <n v="0"/>
    <n v="0"/>
    <n v="0"/>
    <n v="0"/>
    <n v="0"/>
    <s v=""/>
    <s v=""/>
    <s v=""/>
    <s v=""/>
    <s v=""/>
    <s v=""/>
    <s v=""/>
    <s v=""/>
    <s v=""/>
    <s v=""/>
    <s v=""/>
    <s v=""/>
    <s v=""/>
    <s v=""/>
    <s v=""/>
    <s v=""/>
    <s v=""/>
    <s v=""/>
    <s v=""/>
    <s v=""/>
    <s v=""/>
    <s v=""/>
    <s v=""/>
    <s v=""/>
    <s v=""/>
    <s v=""/>
    <s v=""/>
    <s v=""/>
    <s v=""/>
    <s v=""/>
    <s v=""/>
    <s v=""/>
    <s v=""/>
    <s v=""/>
    <s v=""/>
    <s v=""/>
    <s v=""/>
    <s v=""/>
    <s v=""/>
    <x v="2"/>
    <s v=""/>
    <s v=""/>
    <s v=""/>
    <s v=""/>
    <s v=""/>
    <s v=""/>
    <s v=""/>
    <s v=""/>
    <s v=""/>
    <s v=""/>
    <s v=""/>
    <s v=""/>
    <s v=""/>
  </r>
  <r>
    <x v="4"/>
    <s v="Les Cayes"/>
    <s v="Les Cayes"/>
    <s v="Centre-ville des Cayes"/>
    <s v="Marché communal des Cayes"/>
    <s v="Milieu urbain"/>
    <s v="Enquête auprès d'un marchand"/>
    <s v="Fe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asserole avec couvercle (moyenne ou grande) Poêle (grande) Verre / Godet Assiette Cuillère pour manger Couteau de cuisine Cuillère de service"/>
    <n v="1"/>
    <n v="1"/>
    <n v="1"/>
    <n v="1"/>
    <n v="1"/>
    <n v="1"/>
    <n v="1"/>
    <n v="0"/>
    <s v="Moyenne avec couvercle (environ 1 à 2 gallons)"/>
    <s v=""/>
    <n v="400"/>
    <n v="400"/>
    <n v="50"/>
    <n v="125"/>
    <n v="15"/>
    <n v="75"/>
    <n v="75"/>
    <s v="Oui"/>
    <s v=""/>
    <s v="Grand bokit fermé ou avec couvercle pour stocker l'eau (environ 5 gallons) Grande bassine de nettoyage ou pour cuisiner Eponge pour la vaisselle"/>
    <n v="1"/>
    <n v="1"/>
    <n v="1"/>
    <n v="400"/>
    <n v="250"/>
    <n v="25"/>
    <s v="Non"/>
    <s v=""/>
    <s v=""/>
    <x v="2"/>
    <s v="Vols ou pillages"/>
    <n v="1"/>
    <n v="0"/>
    <n v="0"/>
    <n v="0"/>
    <n v="0"/>
    <n v="0"/>
    <s v=""/>
    <s v="Diminution du nombre de clients Augmentation des prix"/>
    <n v="0"/>
    <n v="1"/>
    <n v="1"/>
    <n v="0"/>
    <n v="0"/>
    <n v="0"/>
    <n v="0"/>
    <n v="0"/>
    <s v=""/>
    <x v="2"/>
    <s v=""/>
    <s v="Ustensiles de cuisine (casseroles, cuillères, etc.) Ustensiles de nettoyage ou de stockage de l'eau (bokit, bassine, éponge)"/>
    <n v="0"/>
    <n v="0"/>
    <n v="0"/>
    <n v="1"/>
    <n v="1"/>
    <n v="0"/>
    <n v="0"/>
    <s v=""/>
    <s v=""/>
    <s v=""/>
    <s v=""/>
    <s v=""/>
    <s v=""/>
    <s v=""/>
    <s v=""/>
    <s v=""/>
    <s v=""/>
    <s v=""/>
    <s v=""/>
    <s v=""/>
    <s v=""/>
    <s v=""/>
    <s v=""/>
    <s v=""/>
    <s v=""/>
    <s v=""/>
    <s v=""/>
    <s v=""/>
    <s v=""/>
    <s v=""/>
    <s v=""/>
    <s v=""/>
    <s v=""/>
    <s v=""/>
    <s v=""/>
    <s v=""/>
    <s v=""/>
    <s v=""/>
    <s v=""/>
    <s v=""/>
    <s v=""/>
    <s v=""/>
    <s v=""/>
    <s v=""/>
    <s v=""/>
    <s v=""/>
    <x v="2"/>
    <s v=""/>
    <s v=""/>
    <s v=""/>
    <s v=""/>
    <s v=""/>
    <s v=""/>
    <s v=""/>
    <s v=""/>
    <s v=""/>
    <s v=""/>
    <s v=""/>
    <s v=""/>
    <s v=""/>
  </r>
  <r>
    <x v="4"/>
    <s v="Les Cayes"/>
    <s v="Les Cayes"/>
    <s v="Centre-ville des Cayes"/>
    <s v="Marché communal des Cayes"/>
    <s v="Milieu urbain"/>
    <s v="Enquête auprès d'un marchand"/>
    <s v="Femme"/>
    <s v=""/>
    <s v=""/>
    <s v="Détaillant sur une table"/>
    <s v=""/>
    <s v="Produits d'hygiène et assainissement Ustensiles de cuisine (casseroles, cuillères, etc.) Ustensiles de nettoyage ou de stockage de l'eau (bokit, bassine, éponge)"/>
    <n v="0"/>
    <n v="1"/>
    <n v="0"/>
    <n v="1"/>
    <n v="1"/>
    <n v="0"/>
    <n v="0"/>
    <s v="wash"/>
    <s v="Produits d'hygiène et assainissement"/>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liquide (nettoyage) Chlore en grain (nettoyage) Savon pour se laver"/>
    <n v="1"/>
    <n v="1"/>
    <n v="1"/>
    <n v="1"/>
    <n v="1"/>
    <n v="1"/>
    <n v="1"/>
    <n v="1"/>
    <n v="0"/>
    <s v="Oui"/>
    <n v="30"/>
    <n v="30"/>
    <s v=""/>
    <s v=""/>
    <s v=""/>
    <n v="30"/>
    <s v="Oui"/>
    <n v="25"/>
    <s v="Oui"/>
    <n v="25"/>
    <s v="Oui"/>
    <s v="Non"/>
    <s v=""/>
    <s v=""/>
    <s v="Mililitre"/>
    <s v="mililitre"/>
    <s v="mililit"/>
    <n v="100"/>
    <n v="20"/>
    <n v="200"/>
    <n v="200"/>
    <s v="Oui"/>
    <s v="Oui"/>
    <n v="50"/>
    <s v=""/>
    <s v=""/>
    <n v="50"/>
    <s v="Oui"/>
    <s v="Oui"/>
    <n v="75"/>
    <s v=""/>
    <s v=""/>
    <n v="75"/>
    <s v="Oui"/>
    <s v="Oui"/>
    <n v="100"/>
    <s v=""/>
    <s v=""/>
    <s v=""/>
    <n v="100"/>
    <s v="Oui"/>
    <s v="Oui"/>
    <s v=""/>
    <n v="5"/>
    <s v=""/>
    <s v=""/>
    <s v=""/>
    <s v=""/>
    <s v=""/>
    <s v=""/>
    <s v="Oui"/>
    <s v="NA"/>
    <n v="5"/>
    <s v="Non"/>
    <s v=""/>
    <s v=""/>
    <s v=""/>
    <s v=""/>
    <s v=""/>
    <s v=""/>
    <s v=""/>
    <s v=""/>
    <s v=""/>
    <s v=""/>
    <s v=""/>
    <s v=""/>
    <s v=""/>
    <s v=""/>
    <s v=""/>
    <s v=""/>
    <s v=""/>
    <s v=""/>
    <s v=""/>
    <s v=""/>
    <s v=""/>
    <s v=""/>
    <s v=""/>
    <s v=""/>
    <s v=""/>
    <s v="Non"/>
    <s v="Non"/>
    <s v="Oui"/>
    <s v="Sud"/>
    <s v="Meme"/>
    <s v="Les Cayes"/>
    <s v="Meme"/>
    <s v=""/>
    <s v=""/>
    <s v=""/>
    <s v=""/>
    <s v=""/>
    <s v=""/>
    <s v=""/>
    <s v="Verre / Godet Assiette Cuillère pour manger Couteau de cuisine Cuillère de service"/>
    <n v="0"/>
    <n v="0"/>
    <n v="1"/>
    <n v="1"/>
    <n v="1"/>
    <n v="1"/>
    <n v="1"/>
    <n v="0"/>
    <s v=""/>
    <s v=""/>
    <n v="175"/>
    <s v=""/>
    <n v="25"/>
    <n v="100"/>
    <n v="15"/>
    <n v="50"/>
    <n v="75"/>
    <s v="Non"/>
    <s v=""/>
    <s v="Grande bassine de nettoyage ou pour cuisiner Eponge pour la vaisselle"/>
    <n v="0"/>
    <n v="1"/>
    <n v="1"/>
    <s v=""/>
    <n v="200"/>
    <n v="25"/>
    <s v="Non"/>
    <s v=""/>
    <s v=""/>
    <x v="2"/>
    <s v="Vols ou pillages"/>
    <n v="1"/>
    <n v="0"/>
    <n v="0"/>
    <n v="0"/>
    <n v="0"/>
    <n v="0"/>
    <s v=""/>
    <s v="Risques de vols ou pillages Diminution du nombre de clients Augmentation des prix"/>
    <n v="1"/>
    <n v="1"/>
    <n v="1"/>
    <n v="0"/>
    <n v="0"/>
    <n v="0"/>
    <n v="0"/>
    <n v="0"/>
    <s v=""/>
    <x v="2"/>
    <s v=""/>
    <s v="Ustensiles de nettoyage ou de stockage de l'eau (bokit, bassine, éponge)"/>
    <n v="0"/>
    <n v="0"/>
    <n v="0"/>
    <n v="0"/>
    <n v="1"/>
    <n v="0"/>
    <n v="0"/>
    <s v=""/>
    <s v=""/>
    <s v=""/>
    <s v=""/>
    <s v=""/>
    <s v=""/>
    <s v=""/>
    <s v=""/>
    <s v=""/>
    <s v=""/>
    <s v=""/>
    <s v=""/>
    <s v=""/>
    <s v=""/>
    <s v=""/>
    <s v=""/>
    <s v=""/>
    <s v=""/>
    <s v=""/>
    <s v=""/>
    <s v=""/>
    <s v=""/>
    <s v=""/>
    <s v=""/>
    <s v=""/>
    <s v=""/>
    <s v=""/>
    <s v=""/>
    <s v=""/>
    <s v=""/>
    <s v=""/>
    <s v=""/>
    <s v=""/>
    <s v=""/>
    <s v=""/>
    <s v=""/>
    <s v=""/>
    <s v=""/>
    <s v=""/>
    <x v="2"/>
    <s v=""/>
    <s v=""/>
    <s v=""/>
    <s v=""/>
    <s v=""/>
    <s v=""/>
    <s v=""/>
    <s v=""/>
    <s v=""/>
    <s v=""/>
    <s v=""/>
    <s v=""/>
    <s v=""/>
  </r>
  <r>
    <x v="4"/>
    <s v="Les Cayes"/>
    <s v="Les Cayes"/>
    <s v="Centre-ville des Cayes"/>
    <s v="Marché communal des Cayes"/>
    <s v="Milieu urbain"/>
    <s v="Enquête auprès d'un marchand"/>
    <s v="Femme"/>
    <s v=""/>
    <s v=""/>
    <s v="Détaillant avec boutique"/>
    <s v=""/>
    <s v="Nourriture Ustensiles de nettoyage ou de stockage de l'eau (bokit, bassine, éponge)"/>
    <n v="1"/>
    <n v="0"/>
    <n v="0"/>
    <n v="0"/>
    <n v="1"/>
    <n v="0"/>
    <n v="0"/>
    <s v="nourriture"/>
    <s v="Nourriture "/>
    <s v="En espèces (Gourde)"/>
    <n v="1"/>
    <n v="0"/>
    <n v="0"/>
    <n v="0"/>
    <n v="0"/>
    <n v="0"/>
    <n v="0"/>
    <n v="0"/>
    <n v="0"/>
    <n v="0"/>
    <s v=""/>
    <s v="Oui, il y a plus de commerçants par rapport au mois passé"/>
    <s v="Moins de 20"/>
    <s v="Farine de blé blanche Riz Maïs (moulu) Sucre Haricot noir Haricot rouge Huile végétale"/>
    <n v="1"/>
    <n v="1"/>
    <n v="1"/>
    <n v="1"/>
    <n v="1"/>
    <n v="1"/>
    <n v="1"/>
    <n v="0"/>
    <s v="Oui je connais le prix de mes produits en grosse marmite"/>
    <n v="100"/>
    <s v="Oui"/>
    <n v="300"/>
    <n v="115.384615384615"/>
    <s v="Oui"/>
    <n v="200"/>
    <n v="86.956521739130395"/>
    <s v="Oui"/>
    <n v="250"/>
    <n v="86.2068965517241"/>
    <s v="Oui"/>
    <n v="450"/>
    <n v="187.5"/>
    <s v="Non"/>
    <n v="600"/>
    <n v="250"/>
    <s v="Non"/>
    <s v="Remplissage à partir de drum"/>
    <s v="Non"/>
    <s v=""/>
    <s v=""/>
    <s v="Mililitre"/>
    <s v="mililitre"/>
    <s v="Mililitre"/>
    <n v="500"/>
    <n v="125"/>
    <n v="946.25"/>
    <n v="946.25"/>
    <s v="Oui"/>
    <s v="Oui"/>
    <s v="Problèmes liés au transport ou au carburant Article indisponible chez les fournisseurs"/>
    <n v="0"/>
    <n v="1"/>
    <n v="0"/>
    <n v="0"/>
    <n v="0"/>
    <n v="0"/>
    <n v="0"/>
    <n v="1"/>
    <n v="0"/>
    <n v="0"/>
    <n v="0"/>
    <n v="0"/>
    <n v="0"/>
    <n v="0"/>
    <s v=""/>
    <s v="Huile végétale"/>
    <n v="0"/>
    <n v="0"/>
    <n v="0"/>
    <n v="0"/>
    <n v="0"/>
    <n v="0"/>
    <n v="1"/>
    <n v="0"/>
    <s v="Non"/>
    <s v="Non"/>
    <s v="Oui"/>
    <s v="Sud"/>
    <s v="Meme"/>
    <s v="Les Cayes"/>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Grand bokit fermé ou avec couvercle pour stocker l'eau (environ 5 gallons)"/>
    <n v="1"/>
    <n v="0"/>
    <n v="0"/>
    <n v="250"/>
    <s v=""/>
    <s v=""/>
    <s v="Non"/>
    <s v=""/>
    <s v=""/>
    <x v="2"/>
    <s v="Vols ou pillages"/>
    <n v="1"/>
    <n v="0"/>
    <n v="0"/>
    <n v="0"/>
    <n v="0"/>
    <n v="0"/>
    <s v=""/>
    <s v="Diminution du nombre de clients Augmentation des prix Difficultés pour se réapprovisionner en marchandises"/>
    <n v="0"/>
    <n v="1"/>
    <n v="1"/>
    <n v="1"/>
    <n v="0"/>
    <n v="0"/>
    <n v="0"/>
    <n v="0"/>
    <s v=""/>
    <x v="2"/>
    <s v=""/>
    <s v="Nourriture"/>
    <n v="1"/>
    <n v="0"/>
    <n v="0"/>
    <n v="0"/>
    <n v="0"/>
    <n v="0"/>
    <n v="0"/>
    <s v=""/>
    <s v=""/>
    <s v=""/>
    <s v=""/>
    <s v=""/>
    <s v=""/>
    <s v=""/>
    <s v=""/>
    <s v=""/>
    <s v=""/>
    <s v=""/>
    <s v=""/>
    <s v=""/>
    <s v=""/>
    <s v=""/>
    <s v=""/>
    <s v=""/>
    <s v=""/>
    <s v=""/>
    <s v=""/>
    <s v=""/>
    <s v=""/>
    <s v=""/>
    <s v=""/>
    <s v=""/>
    <s v=""/>
    <s v=""/>
    <s v=""/>
    <s v=""/>
    <s v=""/>
    <s v=""/>
    <s v=""/>
    <s v=""/>
    <s v=""/>
    <s v=""/>
    <s v=""/>
    <s v=""/>
    <s v=""/>
    <s v=""/>
    <x v="2"/>
    <s v=""/>
    <s v=""/>
    <s v=""/>
    <s v=""/>
    <s v=""/>
    <s v=""/>
    <s v=""/>
    <s v=""/>
    <s v=""/>
    <s v=""/>
    <s v=""/>
    <s v=""/>
    <s v=""/>
  </r>
  <r>
    <x v="4"/>
    <s v="Les Cayes"/>
    <s v="Les Cayes"/>
    <s v="Centre-ville des Cayes"/>
    <s v="Marché communal des Cayes"/>
    <s v="Milieu urbain"/>
    <s v="Enquête auprès d'un marchand"/>
    <s v="Ho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s v="Non, il n'y a pas eu de variation"/>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Verre / Godet Assiette Cuillère pour manger Couteau de cuisine Cuillère de service"/>
    <n v="0"/>
    <n v="0"/>
    <n v="1"/>
    <n v="1"/>
    <n v="1"/>
    <n v="1"/>
    <n v="1"/>
    <n v="0"/>
    <s v=""/>
    <s v=""/>
    <s v=""/>
    <s v=""/>
    <n v="50"/>
    <n v="100"/>
    <n v="15"/>
    <n v="50"/>
    <n v="75"/>
    <s v="Oui"/>
    <s v=""/>
    <s v="Grand bokit fermé ou avec couvercle pour stocker l'eau (environ 5 gallons) Grande bassine de nettoyage ou pour cuisiner Eponge pour la vaisselle"/>
    <n v="1"/>
    <n v="1"/>
    <n v="1"/>
    <n v="250"/>
    <n v="250"/>
    <n v="25"/>
    <s v="Non"/>
    <s v=""/>
    <s v=""/>
    <x v="2"/>
    <s v="Vols ou pillages"/>
    <n v="1"/>
    <n v="0"/>
    <n v="0"/>
    <n v="0"/>
    <n v="0"/>
    <n v="0"/>
    <s v=""/>
    <s v="Risques de vols ou pillages Diminution du nombre de clients Augmentation des prix Difficultés pour se réapprovisionner en marchandises"/>
    <n v="1"/>
    <n v="1"/>
    <n v="1"/>
    <n v="1"/>
    <n v="0"/>
    <n v="0"/>
    <n v="0"/>
    <n v="0"/>
    <s v=""/>
    <x v="2"/>
    <s v=""/>
    <s v="Ustensiles de cuisine (casseroles, cuillères, etc.) Ustensiles de nettoyage ou de stockage de l'eau (bokit, bassine, éponge)"/>
    <n v="0"/>
    <n v="0"/>
    <n v="0"/>
    <n v="1"/>
    <n v="1"/>
    <n v="0"/>
    <n v="0"/>
    <s v=""/>
    <s v=""/>
    <s v=""/>
    <s v=""/>
    <s v=""/>
    <s v=""/>
    <s v=""/>
    <s v=""/>
    <s v=""/>
    <s v=""/>
    <s v=""/>
    <s v=""/>
    <s v=""/>
    <s v=""/>
    <s v=""/>
    <s v=""/>
    <s v=""/>
    <s v=""/>
    <s v=""/>
    <s v=""/>
    <s v=""/>
    <s v=""/>
    <s v=""/>
    <s v=""/>
    <s v=""/>
    <s v=""/>
    <s v=""/>
    <s v=""/>
    <s v=""/>
    <s v=""/>
    <s v=""/>
    <s v=""/>
    <s v=""/>
    <s v=""/>
    <s v=""/>
    <s v=""/>
    <s v=""/>
    <s v=""/>
    <s v=""/>
    <x v="2"/>
    <s v=""/>
    <s v=""/>
    <s v=""/>
    <s v=""/>
    <s v=""/>
    <s v=""/>
    <s v=""/>
    <s v=""/>
    <s v=""/>
    <s v=""/>
    <s v=""/>
    <s v=""/>
    <s v=""/>
  </r>
  <r>
    <x v="4"/>
    <s v="Les Cayes"/>
    <s v="Les Cayes"/>
    <s v="Centre-ville des Cayes"/>
    <s v="Marché communal des Cayes"/>
    <s v="Milieu urbain"/>
    <s v="Enquête auprès d'un marchand"/>
    <s v="Femme"/>
    <s v=""/>
    <s v=""/>
    <s v="Détaillant sur une table"/>
    <s v=""/>
    <s v="Ustensiles de cuisine (casseroles, cuillères, etc.)"/>
    <n v="0"/>
    <n v="0"/>
    <n v="0"/>
    <n v="1"/>
    <n v="0"/>
    <n v="0"/>
    <n v="0"/>
    <s v="cuisine"/>
    <s v="Ustensiles de cuisine (casseroles, cuillères, etc.)"/>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asserole avec couvercle (moyenne ou grande) Poêle (grande)"/>
    <n v="1"/>
    <n v="1"/>
    <n v="0"/>
    <n v="0"/>
    <n v="0"/>
    <n v="0"/>
    <n v="0"/>
    <n v="0"/>
    <s v="Moyenne avec couvercle (environ 1 à 2 gallons)"/>
    <s v=""/>
    <n v="1500"/>
    <n v="300"/>
    <s v=""/>
    <s v=""/>
    <s v=""/>
    <s v=""/>
    <s v=""/>
    <s v="Non"/>
    <s v=""/>
    <s v=""/>
    <s v=""/>
    <s v=""/>
    <s v=""/>
    <s v=""/>
    <s v=""/>
    <s v=""/>
    <s v=""/>
    <s v=""/>
    <s v=""/>
    <x v="2"/>
    <s v="Vols ou pillages"/>
    <n v="1"/>
    <n v="0"/>
    <n v="0"/>
    <n v="0"/>
    <n v="0"/>
    <n v="0"/>
    <s v=""/>
    <s v="Risques de vols ou pillages Diminution du nombre de clients Augmentation des prix"/>
    <n v="1"/>
    <n v="1"/>
    <n v="1"/>
    <n v="0"/>
    <n v="0"/>
    <n v="0"/>
    <n v="0"/>
    <n v="0"/>
    <s v=""/>
    <x v="1"/>
    <s v=""/>
    <s v=""/>
    <s v=""/>
    <s v=""/>
    <s v=""/>
    <s v=""/>
    <s v=""/>
    <s v=""/>
    <s v=""/>
    <s v=""/>
    <s v=""/>
    <s v=""/>
    <s v=""/>
    <s v=""/>
    <s v=""/>
    <s v=""/>
    <s v=""/>
    <s v=""/>
    <s v=""/>
    <s v=""/>
    <s v=""/>
    <s v=""/>
    <s v=""/>
    <s v=""/>
    <s v=""/>
    <s v=""/>
    <s v=""/>
    <s v=""/>
    <s v=""/>
    <s v=""/>
    <s v=""/>
    <s v=""/>
    <s v=""/>
    <s v=""/>
    <s v=""/>
    <s v=""/>
    <s v=""/>
    <s v=""/>
    <s v=""/>
    <s v=""/>
    <s v=""/>
    <s v=""/>
    <s v=""/>
    <s v=""/>
    <s v=""/>
    <s v=""/>
    <s v=""/>
    <s v=""/>
    <x v="2"/>
    <s v=""/>
    <s v=""/>
    <s v=""/>
    <s v=""/>
    <s v=""/>
    <s v=""/>
    <s v=""/>
    <s v=""/>
    <s v=""/>
    <s v=""/>
    <s v=""/>
    <s v=""/>
    <s v=""/>
  </r>
  <r>
    <x v="4"/>
    <s v="Les Cayes"/>
    <s v="Les Cayes"/>
    <s v="Centre-ville des Cayes"/>
    <s v="Marché communal des Cayes"/>
    <s v="Milieu urbain"/>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50"/>
    <s v="Non"/>
    <x v="2"/>
    <s v="Vols ou pillages"/>
    <n v="1"/>
    <n v="0"/>
    <n v="0"/>
    <n v="0"/>
    <n v="0"/>
    <n v="0"/>
    <s v=""/>
    <s v="Risques de vols ou pillages"/>
    <n v="1"/>
    <n v="0"/>
    <n v="0"/>
    <n v="0"/>
    <n v="0"/>
    <n v="0"/>
    <n v="0"/>
    <n v="0"/>
    <s v=""/>
    <x v="1"/>
    <s v=""/>
    <s v=""/>
    <s v=""/>
    <s v=""/>
    <s v=""/>
    <s v=""/>
    <s v=""/>
    <s v=""/>
    <s v=""/>
    <s v=""/>
    <s v=""/>
    <s v=""/>
    <s v=""/>
    <s v=""/>
    <s v=""/>
    <s v=""/>
    <s v=""/>
    <s v=""/>
    <s v=""/>
    <s v=""/>
    <s v=""/>
    <s v=""/>
    <s v=""/>
    <s v=""/>
    <s v=""/>
    <s v=""/>
    <s v=""/>
    <s v=""/>
    <s v=""/>
    <s v=""/>
    <s v=""/>
    <s v=""/>
    <s v=""/>
    <s v=""/>
    <s v=""/>
    <s v=""/>
    <s v=""/>
    <s v=""/>
    <s v=""/>
    <s v=""/>
    <s v=""/>
    <s v=""/>
    <s v=""/>
    <s v=""/>
    <s v=""/>
    <s v=""/>
    <s v=""/>
    <s v=""/>
    <x v="2"/>
    <s v=""/>
    <s v=""/>
    <s v=""/>
    <s v=""/>
    <s v=""/>
    <s v=""/>
    <s v=""/>
    <s v=""/>
    <s v=""/>
    <s v=""/>
    <s v=""/>
    <s v=""/>
    <s v=""/>
  </r>
  <r>
    <x v="4"/>
    <s v="Les Cayes"/>
    <s v="Les Cayes"/>
    <s v="Centre-ville des Cayes"/>
    <s v="Marché communal des Cayes"/>
    <s v="Milieu urbain"/>
    <s v="Enquête auprès d'un marchand"/>
    <s v="Homme"/>
    <s v=""/>
    <s v=""/>
    <s v="Détaillant sur une table"/>
    <s v=""/>
    <s v="Couverture"/>
    <n v="0"/>
    <n v="0"/>
    <n v="1"/>
    <n v="0"/>
    <n v="0"/>
    <n v="0"/>
    <n v="0"/>
    <s v="couverture"/>
    <s v="Couverture"/>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n v="400"/>
    <s v=""/>
    <s v=""/>
    <s v=""/>
    <s v=""/>
    <s v=""/>
    <s v=""/>
    <s v=""/>
    <s v=""/>
    <s v=""/>
    <s v=""/>
    <s v=""/>
    <s v=""/>
    <s v=""/>
    <s v=""/>
    <s v=""/>
    <s v=""/>
    <s v=""/>
    <s v=""/>
    <s v=""/>
    <s v=""/>
    <s v=""/>
    <s v=""/>
    <s v=""/>
    <s v=""/>
    <s v=""/>
    <s v=""/>
    <s v=""/>
    <s v=""/>
    <s v=""/>
    <s v=""/>
    <s v=""/>
    <s v=""/>
    <s v=""/>
    <s v=""/>
    <s v=""/>
    <x v="2"/>
    <s v="Vols ou pillages"/>
    <n v="1"/>
    <n v="0"/>
    <n v="0"/>
    <n v="0"/>
    <n v="0"/>
    <n v="0"/>
    <s v=""/>
    <s v="Risques de vols ou pillages"/>
    <n v="1"/>
    <n v="0"/>
    <n v="0"/>
    <n v="0"/>
    <n v="0"/>
    <n v="0"/>
    <n v="0"/>
    <n v="0"/>
    <s v=""/>
    <x v="1"/>
    <s v=""/>
    <s v=""/>
    <s v=""/>
    <s v=""/>
    <s v=""/>
    <s v=""/>
    <s v=""/>
    <s v=""/>
    <s v=""/>
    <s v=""/>
    <s v=""/>
    <s v=""/>
    <s v=""/>
    <s v=""/>
    <s v=""/>
    <s v=""/>
    <s v=""/>
    <s v=""/>
    <s v=""/>
    <s v=""/>
    <s v=""/>
    <s v=""/>
    <s v=""/>
    <s v=""/>
    <s v=""/>
    <s v=""/>
    <s v=""/>
    <s v=""/>
    <s v=""/>
    <s v=""/>
    <s v=""/>
    <s v=""/>
    <s v=""/>
    <s v=""/>
    <s v=""/>
    <s v=""/>
    <s v=""/>
    <s v=""/>
    <s v=""/>
    <s v=""/>
    <s v=""/>
    <s v=""/>
    <s v=""/>
    <s v=""/>
    <s v=""/>
    <s v=""/>
    <s v=""/>
    <s v=""/>
    <x v="2"/>
    <s v=""/>
    <s v=""/>
    <s v=""/>
    <s v=""/>
    <s v=""/>
    <s v=""/>
    <s v=""/>
    <s v=""/>
    <s v=""/>
    <s v=""/>
    <s v=""/>
    <s v=""/>
    <s v=""/>
  </r>
  <r>
    <x v="4"/>
    <s v="Les Cayes"/>
    <s v="Les Cayes"/>
    <s v="Centre-ville des Cayes"/>
    <s v="Marché communal des Cayes"/>
    <s v="Milieu urbain"/>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50"/>
    <s v="Non"/>
    <x v="2"/>
    <s v="Vols ou pillages"/>
    <n v="1"/>
    <n v="0"/>
    <n v="0"/>
    <n v="0"/>
    <n v="0"/>
    <n v="0"/>
    <s v=""/>
    <s v="Risques de vols ou pillages"/>
    <n v="1"/>
    <n v="0"/>
    <n v="0"/>
    <n v="0"/>
    <n v="0"/>
    <n v="0"/>
    <n v="0"/>
    <n v="0"/>
    <s v=""/>
    <x v="1"/>
    <s v=""/>
    <s v=""/>
    <s v=""/>
    <s v=""/>
    <s v=""/>
    <s v=""/>
    <s v=""/>
    <s v=""/>
    <s v=""/>
    <s v=""/>
    <s v=""/>
    <s v=""/>
    <s v=""/>
    <s v=""/>
    <s v=""/>
    <s v=""/>
    <s v=""/>
    <s v=""/>
    <s v=""/>
    <s v=""/>
    <s v=""/>
    <s v=""/>
    <s v=""/>
    <s v=""/>
    <s v=""/>
    <s v=""/>
    <s v=""/>
    <s v=""/>
    <s v=""/>
    <s v=""/>
    <s v=""/>
    <s v=""/>
    <s v=""/>
    <s v=""/>
    <s v=""/>
    <s v=""/>
    <s v=""/>
    <s v=""/>
    <s v=""/>
    <s v=""/>
    <s v=""/>
    <s v=""/>
    <s v=""/>
    <s v=""/>
    <s v=""/>
    <s v=""/>
    <s v=""/>
    <s v=""/>
    <x v="2"/>
    <s v=""/>
    <s v=""/>
    <s v=""/>
    <s v=""/>
    <s v=""/>
    <s v=""/>
    <s v=""/>
    <s v=""/>
    <s v=""/>
    <s v=""/>
    <s v=""/>
    <s v=""/>
    <s v=""/>
  </r>
  <r>
    <x v="4"/>
    <s v="Les Cayes"/>
    <s v="Les Cayes"/>
    <s v="Centre-ville des Cayes"/>
    <s v="Marché communal des Cayes"/>
    <s v="Milieu urbain"/>
    <s v="Enquête auprès d'un marchand"/>
    <s v="Femme"/>
    <s v=""/>
    <s v=""/>
    <s v="Détaillant sur une table"/>
    <s v=""/>
    <s v="Ustensiles de cuisine (casseroles, cuillères, etc.)"/>
    <n v="0"/>
    <n v="0"/>
    <n v="0"/>
    <n v="1"/>
    <n v="0"/>
    <n v="0"/>
    <n v="0"/>
    <s v="cuisine"/>
    <s v="Ustensiles de cuisine (casseroles, cuillères, etc.)"/>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asserole avec couvercle (moyenne ou grande) Poêle (grande)"/>
    <n v="1"/>
    <n v="1"/>
    <n v="0"/>
    <n v="0"/>
    <n v="0"/>
    <n v="0"/>
    <n v="0"/>
    <n v="0"/>
    <s v="Moyenne avec couvercle (environ 1 à 2 gallons)"/>
    <s v=""/>
    <n v="1250"/>
    <n v="400"/>
    <s v=""/>
    <s v=""/>
    <s v=""/>
    <s v=""/>
    <s v=""/>
    <s v="Non"/>
    <s v=""/>
    <s v=""/>
    <s v=""/>
    <s v=""/>
    <s v=""/>
    <s v=""/>
    <s v=""/>
    <s v=""/>
    <s v=""/>
    <s v=""/>
    <s v=""/>
    <x v="2"/>
    <s v="Vols ou pillages"/>
    <n v="1"/>
    <n v="0"/>
    <n v="0"/>
    <n v="0"/>
    <n v="0"/>
    <n v="0"/>
    <s v=""/>
    <s v="Risques de vols ou pillages"/>
    <n v="1"/>
    <n v="0"/>
    <n v="0"/>
    <n v="0"/>
    <n v="0"/>
    <n v="0"/>
    <n v="0"/>
    <n v="0"/>
    <s v=""/>
    <x v="1"/>
    <s v=""/>
    <s v=""/>
    <s v=""/>
    <s v=""/>
    <s v=""/>
    <s v=""/>
    <s v=""/>
    <s v=""/>
    <s v=""/>
    <s v=""/>
    <s v=""/>
    <s v=""/>
    <s v=""/>
    <s v=""/>
    <s v=""/>
    <s v=""/>
    <s v=""/>
    <s v=""/>
    <s v=""/>
    <s v=""/>
    <s v=""/>
    <s v=""/>
    <s v=""/>
    <s v=""/>
    <s v=""/>
    <s v=""/>
    <s v=""/>
    <s v=""/>
    <s v=""/>
    <s v=""/>
    <s v=""/>
    <s v=""/>
    <s v=""/>
    <s v=""/>
    <s v=""/>
    <s v=""/>
    <s v=""/>
    <s v=""/>
    <s v=""/>
    <s v=""/>
    <s v=""/>
    <s v=""/>
    <s v=""/>
    <s v=""/>
    <s v=""/>
    <s v=""/>
    <s v=""/>
    <s v=""/>
    <x v="2"/>
    <s v=""/>
    <s v=""/>
    <s v=""/>
    <s v=""/>
    <s v=""/>
    <s v=""/>
    <s v=""/>
    <s v=""/>
    <s v=""/>
    <s v=""/>
    <s v=""/>
    <s v=""/>
    <s v=""/>
  </r>
  <r>
    <x v="4"/>
    <s v="Les Cayes"/>
    <s v="Les Cayes"/>
    <s v="Centre-ville des Cayes"/>
    <s v="Marché communal des Cayes"/>
    <s v="Milieu urbain"/>
    <s v="Enquête auprès d'un marchand"/>
    <s v="Femme"/>
    <s v=""/>
    <s v=""/>
    <s v="Détaillant sur une table"/>
    <s v=""/>
    <s v="Nourriture Charbon de bois"/>
    <n v="1"/>
    <n v="0"/>
    <n v="0"/>
    <n v="0"/>
    <n v="0"/>
    <n v="1"/>
    <n v="0"/>
    <s v="nourriture"/>
    <s v="Nourriture "/>
    <s v="En espèces (Gourde)"/>
    <n v="1"/>
    <n v="0"/>
    <n v="0"/>
    <n v="0"/>
    <n v="0"/>
    <n v="0"/>
    <n v="0"/>
    <n v="0"/>
    <n v="0"/>
    <n v="0"/>
    <s v=""/>
    <s v="Oui, il y a moins de commerçants par rapport au mois passé"/>
    <s v="Moins de 20"/>
    <s v="Farine de blé blanche Riz Maïs (moulu) Sucre Haricot noir Haricot rouge Huile végétale"/>
    <n v="1"/>
    <n v="1"/>
    <n v="1"/>
    <n v="1"/>
    <n v="1"/>
    <n v="1"/>
    <n v="1"/>
    <n v="0"/>
    <s v="Oui je connais le prix de mes produits en grosse marmite"/>
    <n v="87.5"/>
    <s v="Je ne sais pas, je ne souhaite pas répondre"/>
    <n v="275"/>
    <n v="105.76923076923001"/>
    <s v="Oui"/>
    <n v="150"/>
    <n v="65.2173913043478"/>
    <s v="Non"/>
    <n v="250"/>
    <n v="86.2068965517241"/>
    <s v="Oui"/>
    <n v="425"/>
    <n v="177.083333333333"/>
    <s v="Oui"/>
    <n v="450"/>
    <n v="187.5"/>
    <s v="Oui"/>
    <s v="Remplissage à partir de drum"/>
    <s v="Oui"/>
    <n v="400"/>
    <s v=""/>
    <s v=""/>
    <s v=""/>
    <s v=""/>
    <s v=""/>
    <s v=""/>
    <s v="NA"/>
    <n v="400"/>
    <s v="Oui"/>
    <s v="Non"/>
    <s v=""/>
    <s v=""/>
    <s v=""/>
    <s v=""/>
    <s v=""/>
    <s v=""/>
    <s v=""/>
    <s v=""/>
    <s v=""/>
    <s v=""/>
    <s v=""/>
    <s v=""/>
    <s v=""/>
    <s v=""/>
    <s v=""/>
    <s v=""/>
    <s v=""/>
    <s v=""/>
    <s v=""/>
    <s v=""/>
    <s v=""/>
    <s v=""/>
    <s v=""/>
    <s v=""/>
    <s v=""/>
    <s v="Oui"/>
    <s v="Non"/>
    <s v="Oui"/>
    <s v="Sud"/>
    <s v="Meme"/>
    <s v="Les Cayes"/>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50"/>
    <s v="Non"/>
    <x v="1"/>
    <s v=""/>
    <s v=""/>
    <s v=""/>
    <s v=""/>
    <s v=""/>
    <s v=""/>
    <s v=""/>
    <s v=""/>
    <s v="Diminution du nombre de clients Augmentation des prix"/>
    <n v="0"/>
    <n v="1"/>
    <n v="1"/>
    <n v="0"/>
    <n v="0"/>
    <n v="0"/>
    <n v="0"/>
    <n v="0"/>
    <s v=""/>
    <x v="2"/>
    <s v=""/>
    <s v="Nourriture"/>
    <n v="1"/>
    <n v="0"/>
    <n v="0"/>
    <n v="0"/>
    <n v="0"/>
    <n v="0"/>
    <n v="0"/>
    <s v=""/>
    <s v=""/>
    <s v=""/>
    <s v=""/>
    <s v=""/>
    <s v=""/>
    <s v=""/>
    <s v=""/>
    <s v=""/>
    <s v=""/>
    <s v=""/>
    <s v=""/>
    <s v=""/>
    <s v=""/>
    <s v=""/>
    <s v=""/>
    <s v=""/>
    <s v=""/>
    <s v=""/>
    <s v=""/>
    <s v=""/>
    <s v=""/>
    <s v=""/>
    <s v=""/>
    <s v=""/>
    <s v=""/>
    <s v=""/>
    <s v=""/>
    <s v=""/>
    <s v=""/>
    <s v=""/>
    <s v=""/>
    <s v=""/>
    <s v=""/>
    <s v=""/>
    <s v=""/>
    <s v=""/>
    <s v=""/>
    <s v=""/>
    <x v="2"/>
    <s v=""/>
    <s v=""/>
    <s v=""/>
    <s v=""/>
    <s v=""/>
    <s v=""/>
    <s v=""/>
    <s v=""/>
    <s v=""/>
    <s v=""/>
    <s v=""/>
    <s v=""/>
    <s v=""/>
  </r>
  <r>
    <x v="4"/>
    <s v="Les Cayes"/>
    <s v="Les Cayes"/>
    <s v="Centre-ville des Cayes"/>
    <s v="Marché communal des Cayes"/>
    <s v="Milieu urbain"/>
    <s v="Enquête auprès d'un marchand"/>
    <s v="Femme"/>
    <s v=""/>
    <s v=""/>
    <s v="Détaillant sur une table"/>
    <s v=""/>
    <s v="Nourriture Produits d'hygiène et assainissement"/>
    <n v="1"/>
    <n v="1"/>
    <n v="0"/>
    <n v="0"/>
    <n v="0"/>
    <n v="0"/>
    <n v="0"/>
    <s v="nourriture"/>
    <s v="Nourriture "/>
    <s v="En espèces (Gourde)"/>
    <n v="1"/>
    <n v="0"/>
    <n v="0"/>
    <n v="0"/>
    <n v="0"/>
    <n v="0"/>
    <n v="0"/>
    <n v="0"/>
    <n v="0"/>
    <n v="0"/>
    <s v=""/>
    <s v="Oui, il y a moins de commerçants par rapport au mois passé"/>
    <s v="Moins de 20"/>
    <s v="Farine de blé blanche Riz Maïs (moulu) Sucre Haricot noir Huile végétale"/>
    <n v="1"/>
    <n v="1"/>
    <n v="1"/>
    <n v="1"/>
    <n v="1"/>
    <n v="0"/>
    <n v="1"/>
    <n v="0"/>
    <s v="Oui je connais le prix de mes produits en grosse marmite"/>
    <n v="100"/>
    <s v="Oui"/>
    <n v="300"/>
    <n v="115.384615384615"/>
    <s v="Oui"/>
    <n v="200"/>
    <n v="86.956521739130395"/>
    <s v="Oui"/>
    <n v="300"/>
    <n v="103.448275862068"/>
    <s v="Oui"/>
    <n v="500"/>
    <n v="208.333333333333"/>
    <s v="Oui"/>
    <s v=""/>
    <s v=""/>
    <s v=""/>
    <s v="Remplissage à partir de drum"/>
    <s v="Oui"/>
    <n v="375"/>
    <s v=""/>
    <s v=""/>
    <s v=""/>
    <s v=""/>
    <s v=""/>
    <s v=""/>
    <s v="NA"/>
    <n v="375"/>
    <s v="Oui"/>
    <s v="Oui"/>
    <s v="Changement du taux de change de la Gourde Article trop cher Pas assez d'argent"/>
    <n v="1"/>
    <n v="0"/>
    <n v="0"/>
    <n v="0"/>
    <n v="1"/>
    <n v="1"/>
    <n v="0"/>
    <n v="0"/>
    <n v="0"/>
    <n v="0"/>
    <n v="0"/>
    <n v="0"/>
    <n v="0"/>
    <n v="0"/>
    <s v=""/>
    <s v="Riz Haricot noir"/>
    <n v="0"/>
    <n v="1"/>
    <n v="0"/>
    <n v="0"/>
    <n v="1"/>
    <n v="0"/>
    <n v="0"/>
    <n v="0"/>
    <s v="Non"/>
    <s v="Non"/>
    <s v="Oui"/>
    <s v="Sud"/>
    <s v="Meme"/>
    <s v="Les Cayes"/>
    <s v="Meme"/>
    <s v="Savon lessive Papier toilette Chlore en grain (nettoyage)"/>
    <n v="1"/>
    <n v="0"/>
    <n v="0"/>
    <n v="1"/>
    <n v="0"/>
    <n v="0"/>
    <n v="1"/>
    <n v="0"/>
    <n v="0"/>
    <s v="Oui"/>
    <n v="30"/>
    <n v="30"/>
    <s v=""/>
    <s v=""/>
    <s v=""/>
    <n v="30"/>
    <s v="Oui"/>
    <s v=""/>
    <s v=""/>
    <n v="25"/>
    <s v="Oui"/>
    <s v=""/>
    <s v=""/>
    <s v=""/>
    <s v=""/>
    <s v=""/>
    <s v=""/>
    <s v=""/>
    <s v=""/>
    <s v=""/>
    <s v=""/>
    <s v=""/>
    <s v=""/>
    <s v=""/>
    <s v=""/>
    <s v=""/>
    <s v=""/>
    <s v=""/>
    <s v=""/>
    <s v=""/>
    <s v=""/>
    <s v=""/>
    <s v=""/>
    <s v=""/>
    <s v=""/>
    <s v=""/>
    <s v=""/>
    <s v=""/>
    <s v=""/>
    <s v=""/>
    <s v=""/>
    <s v="Oui"/>
    <s v=""/>
    <n v="10"/>
    <s v=""/>
    <s v=""/>
    <s v=""/>
    <s v=""/>
    <s v=""/>
    <s v=""/>
    <s v="Oui"/>
    <s v="NA"/>
    <n v="10"/>
    <s v="Non"/>
    <s v=""/>
    <s v=""/>
    <s v=""/>
    <s v=""/>
    <s v=""/>
    <s v=""/>
    <s v=""/>
    <s v=""/>
    <s v=""/>
    <s v=""/>
    <s v=""/>
    <s v=""/>
    <s v=""/>
    <s v=""/>
    <s v=""/>
    <s v=""/>
    <s v=""/>
    <s v=""/>
    <s v=""/>
    <s v=""/>
    <s v=""/>
    <s v=""/>
    <s v=""/>
    <s v=""/>
    <s v=""/>
    <s v="Oui"/>
    <s v="Oui"/>
    <s v="Oui"/>
    <s v="Sud"/>
    <s v="Meme"/>
    <s v="Les Cayes"/>
    <s v="Meme"/>
    <s v=""/>
    <s v=""/>
    <s v=""/>
    <s v=""/>
    <s v=""/>
    <s v=""/>
    <s v=""/>
    <s v=""/>
    <s v=""/>
    <s v=""/>
    <s v=""/>
    <s v=""/>
    <s v=""/>
    <s v=""/>
    <s v=""/>
    <s v=""/>
    <s v=""/>
    <s v=""/>
    <s v=""/>
    <s v=""/>
    <s v=""/>
    <s v=""/>
    <s v=""/>
    <s v=""/>
    <s v=""/>
    <s v=""/>
    <s v=""/>
    <s v=""/>
    <s v=""/>
    <s v=""/>
    <s v=""/>
    <s v=""/>
    <s v=""/>
    <s v=""/>
    <s v=""/>
    <s v=""/>
    <s v=""/>
    <x v="1"/>
    <s v=""/>
    <s v=""/>
    <s v=""/>
    <s v=""/>
    <s v=""/>
    <s v=""/>
    <s v=""/>
    <s v=""/>
    <s v="Risques de vols ou pillages Diminution du nombre de clients Augmentation des prix"/>
    <n v="1"/>
    <n v="1"/>
    <n v="1"/>
    <n v="0"/>
    <n v="0"/>
    <n v="0"/>
    <n v="0"/>
    <n v="0"/>
    <s v=""/>
    <x v="2"/>
    <s v=""/>
    <s v="Nourriture"/>
    <n v="1"/>
    <n v="0"/>
    <n v="0"/>
    <n v="0"/>
    <n v="0"/>
    <n v="0"/>
    <n v="0"/>
    <s v=""/>
    <s v=""/>
    <s v=""/>
    <s v=""/>
    <s v=""/>
    <s v=""/>
    <s v=""/>
    <s v=""/>
    <s v=""/>
    <s v=""/>
    <s v=""/>
    <s v=""/>
    <s v=""/>
    <s v=""/>
    <s v=""/>
    <s v=""/>
    <s v=""/>
    <s v=""/>
    <s v=""/>
    <s v=""/>
    <s v=""/>
    <s v=""/>
    <s v=""/>
    <s v=""/>
    <s v=""/>
    <s v=""/>
    <s v=""/>
    <s v=""/>
    <s v=""/>
    <s v=""/>
    <s v=""/>
    <s v=""/>
    <s v=""/>
    <s v=""/>
    <s v=""/>
    <s v=""/>
    <s v=""/>
    <s v=""/>
    <s v=""/>
    <x v="2"/>
    <s v=""/>
    <s v=""/>
    <s v=""/>
    <s v=""/>
    <s v=""/>
    <s v=""/>
    <s v=""/>
    <s v=""/>
    <s v=""/>
    <s v=""/>
    <s v=""/>
    <s v=""/>
    <s v=""/>
  </r>
  <r>
    <x v="4"/>
    <s v="Les Cayes"/>
    <s v="Les Cayes"/>
    <s v="Centre-ville des Cayes"/>
    <s v="Marché communal des Cayes"/>
    <s v="Milieu urbain"/>
    <s v="Enquête auprès d'un marchand"/>
    <s v="Femme"/>
    <s v=""/>
    <s v=""/>
    <s v="Détaillant sur une table"/>
    <s v=""/>
    <s v="Nourriture Ustensiles de cuisine (casseroles, cuillères, etc.) Ustensiles de nettoyage ou de stockage de l'eau (bokit, bassine, éponge)"/>
    <n v="1"/>
    <n v="0"/>
    <n v="0"/>
    <n v="1"/>
    <n v="1"/>
    <n v="0"/>
    <n v="0"/>
    <s v="nourriture"/>
    <s v="Nourriture "/>
    <s v="En espèces (Gourde)"/>
    <n v="1"/>
    <n v="0"/>
    <n v="0"/>
    <n v="0"/>
    <n v="0"/>
    <n v="0"/>
    <n v="0"/>
    <n v="0"/>
    <n v="0"/>
    <n v="0"/>
    <s v=""/>
    <s v="Non, il n'y a pas eu de variation"/>
    <s v="Moins de 20"/>
    <s v="Haricot noir Sucre"/>
    <n v="0"/>
    <n v="0"/>
    <n v="0"/>
    <n v="1"/>
    <n v="1"/>
    <n v="0"/>
    <n v="0"/>
    <n v="0"/>
    <s v="Oui je connais le prix de mes produits en grosse marmite"/>
    <s v=""/>
    <s v=""/>
    <s v=""/>
    <s v=""/>
    <s v=""/>
    <s v=""/>
    <s v=""/>
    <s v=""/>
    <n v="250"/>
    <n v="86.2068965517241"/>
    <s v="Non"/>
    <n v="400"/>
    <n v="166.666666666666"/>
    <s v="Oui"/>
    <s v=""/>
    <s v=""/>
    <s v=""/>
    <s v=""/>
    <s v=""/>
    <s v=""/>
    <s v=""/>
    <s v=""/>
    <s v=""/>
    <s v=""/>
    <s v=""/>
    <s v=""/>
    <s v=""/>
    <s v=""/>
    <s v=""/>
    <s v="Non"/>
    <s v=""/>
    <s v=""/>
    <s v=""/>
    <s v=""/>
    <s v=""/>
    <s v=""/>
    <s v=""/>
    <s v=""/>
    <s v=""/>
    <s v=""/>
    <s v=""/>
    <s v=""/>
    <s v=""/>
    <s v=""/>
    <s v=""/>
    <s v=""/>
    <s v=""/>
    <s v=""/>
    <s v=""/>
    <s v=""/>
    <s v=""/>
    <s v=""/>
    <s v=""/>
    <s v=""/>
    <s v=""/>
    <s v="Oui"/>
    <s v="Oui"/>
    <s v="Oui"/>
    <s v="Ouest"/>
    <s v="Différent"/>
    <s v="Port-au-Prince"/>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Verre / Godet Assiette Cuillère pour manger Couteau de cuisine Cuillère de service Poêle (grande) Casserole avec couvercle (moyenne ou grande)"/>
    <n v="1"/>
    <n v="1"/>
    <n v="1"/>
    <n v="1"/>
    <n v="1"/>
    <n v="1"/>
    <n v="1"/>
    <n v="0"/>
    <s v="Moyenne avec couvercle (environ 1 à 2 gallons)"/>
    <s v=""/>
    <n v="200"/>
    <n v="300"/>
    <n v="100"/>
    <n v="75"/>
    <n v="15"/>
    <n v="75"/>
    <n v="100"/>
    <s v="Oui"/>
    <s v=""/>
    <s v="Grande bassine de nettoyage ou pour cuisiner Eponge pour la vaisselle Grand bokit fermé ou avec couvercle pour stocker l'eau (environ 5 gallons)"/>
    <n v="1"/>
    <n v="1"/>
    <n v="1"/>
    <n v="200"/>
    <n v="750"/>
    <n v="25"/>
    <s v="Oui"/>
    <s v=""/>
    <s v=""/>
    <x v="2"/>
    <s v="Vols ou pillages"/>
    <n v="1"/>
    <n v="0"/>
    <n v="0"/>
    <n v="0"/>
    <n v="0"/>
    <n v="0"/>
    <s v=""/>
    <s v="Diminution du nombre de clients Augmentation des prix Difficultés pour se réapprovisionner en marchandises"/>
    <n v="0"/>
    <n v="1"/>
    <n v="1"/>
    <n v="1"/>
    <n v="0"/>
    <n v="0"/>
    <n v="0"/>
    <n v="0"/>
    <s v=""/>
    <x v="2"/>
    <s v=""/>
    <s v="Ustensiles de cuisine (casseroles, cuillères, etc.)"/>
    <n v="0"/>
    <n v="0"/>
    <n v="0"/>
    <n v="1"/>
    <n v="0"/>
    <n v="0"/>
    <n v="0"/>
    <s v=""/>
    <s v=""/>
    <s v=""/>
    <s v=""/>
    <s v=""/>
    <s v=""/>
    <s v=""/>
    <s v=""/>
    <s v=""/>
    <s v=""/>
    <s v=""/>
    <s v=""/>
    <s v=""/>
    <s v=""/>
    <s v=""/>
    <s v=""/>
    <s v=""/>
    <s v=""/>
    <s v=""/>
    <s v=""/>
    <s v=""/>
    <s v=""/>
    <s v=""/>
    <s v=""/>
    <s v=""/>
    <s v=""/>
    <s v=""/>
    <s v=""/>
    <s v=""/>
    <s v=""/>
    <s v=""/>
    <s v=""/>
    <s v=""/>
    <s v=""/>
    <s v=""/>
    <s v=""/>
    <s v=""/>
    <s v=""/>
    <s v=""/>
    <x v="2"/>
    <s v=""/>
    <s v=""/>
    <s v=""/>
    <s v=""/>
    <s v=""/>
    <s v=""/>
    <s v=""/>
    <s v=""/>
    <s v=""/>
    <s v=""/>
    <s v=""/>
    <s v=""/>
    <s v=""/>
  </r>
  <r>
    <x v="4"/>
    <s v="Les Cayes"/>
    <s v="Les Cayes"/>
    <s v="Centre-ville des Cayes"/>
    <s v="Marché communal des Cayes"/>
    <s v="Milieu urbain"/>
    <s v="Enquête auprès d'un marchand"/>
    <s v="Femme"/>
    <s v=""/>
    <s v=""/>
    <s v="Détaillant sur une table"/>
    <s v=""/>
    <s v="Produits d'hygiène et assainissement Couverture"/>
    <n v="0"/>
    <n v="1"/>
    <n v="1"/>
    <n v="0"/>
    <n v="0"/>
    <n v="0"/>
    <n v="0"/>
    <s v="wash"/>
    <s v="Produits d'hygiène et assainissement"/>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erviettes hygiéniques Dentifrice Savon pour se laver"/>
    <n v="0"/>
    <n v="0"/>
    <n v="1"/>
    <n v="0"/>
    <n v="1"/>
    <n v="0"/>
    <n v="0"/>
    <n v="1"/>
    <n v="0"/>
    <s v=""/>
    <s v=""/>
    <s v=""/>
    <s v=""/>
    <s v=""/>
    <s v=""/>
    <s v=""/>
    <s v=""/>
    <s v=""/>
    <s v=""/>
    <s v=""/>
    <s v=""/>
    <s v=""/>
    <s v=""/>
    <s v=""/>
    <s v=""/>
    <s v=""/>
    <s v=""/>
    <s v=""/>
    <s v=""/>
    <s v=""/>
    <s v=""/>
    <s v=""/>
    <s v="Oui"/>
    <n v="25"/>
    <s v=""/>
    <s v=""/>
    <n v="25"/>
    <s v="Oui"/>
    <s v="Oui"/>
    <n v="75"/>
    <s v=""/>
    <s v=""/>
    <n v="75"/>
    <s v="Oui"/>
    <s v="Oui"/>
    <n v="75"/>
    <s v=""/>
    <s v=""/>
    <s v=""/>
    <n v="75"/>
    <s v="Oui"/>
    <s v=""/>
    <s v=""/>
    <s v=""/>
    <s v=""/>
    <s v=""/>
    <s v=""/>
    <s v=""/>
    <s v=""/>
    <s v=""/>
    <s v=""/>
    <s v=""/>
    <s v=""/>
    <s v="Non"/>
    <s v=""/>
    <s v=""/>
    <s v=""/>
    <s v=""/>
    <s v=""/>
    <s v=""/>
    <s v=""/>
    <s v=""/>
    <s v=""/>
    <s v=""/>
    <s v=""/>
    <s v=""/>
    <s v=""/>
    <s v=""/>
    <s v=""/>
    <s v=""/>
    <s v=""/>
    <s v=""/>
    <s v=""/>
    <s v=""/>
    <s v=""/>
    <s v=""/>
    <s v=""/>
    <s v=""/>
    <s v=""/>
    <s v="Oui"/>
    <s v="Non"/>
    <s v="Oui"/>
    <s v="Sud"/>
    <s v="Meme"/>
    <s v="Les Cayes"/>
    <s v="Meme"/>
    <s v="Oui"/>
    <n v="250"/>
    <s v=""/>
    <s v=""/>
    <s v=""/>
    <s v="1627503952056.jpg"/>
    <s v=""/>
    <s v=""/>
    <s v=""/>
    <s v=""/>
    <s v=""/>
    <s v=""/>
    <s v=""/>
    <s v=""/>
    <s v=""/>
    <s v=""/>
    <s v=""/>
    <s v=""/>
    <s v=""/>
    <s v=""/>
    <s v=""/>
    <s v=""/>
    <s v=""/>
    <s v=""/>
    <s v=""/>
    <s v=""/>
    <s v=""/>
    <s v=""/>
    <s v=""/>
    <s v=""/>
    <s v=""/>
    <s v=""/>
    <s v=""/>
    <s v=""/>
    <s v=""/>
    <s v=""/>
    <s v=""/>
    <x v="1"/>
    <s v=""/>
    <s v=""/>
    <s v=""/>
    <s v=""/>
    <s v=""/>
    <s v=""/>
    <s v=""/>
    <s v=""/>
    <s v="Diminution du nombre de clients Augmentation des prix"/>
    <n v="0"/>
    <n v="1"/>
    <n v="1"/>
    <n v="0"/>
    <n v="0"/>
    <n v="0"/>
    <n v="0"/>
    <n v="0"/>
    <s v=""/>
    <x v="1"/>
    <s v=""/>
    <s v=""/>
    <s v=""/>
    <s v=""/>
    <s v=""/>
    <s v=""/>
    <s v=""/>
    <s v=""/>
    <s v=""/>
    <s v=""/>
    <s v=""/>
    <s v=""/>
    <s v=""/>
    <s v=""/>
    <s v=""/>
    <s v=""/>
    <s v=""/>
    <s v=""/>
    <s v=""/>
    <s v=""/>
    <s v=""/>
    <s v=""/>
    <s v=""/>
    <s v=""/>
    <s v=""/>
    <s v=""/>
    <s v=""/>
    <s v=""/>
    <s v=""/>
    <s v=""/>
    <s v=""/>
    <s v=""/>
    <s v=""/>
    <s v=""/>
    <s v=""/>
    <s v=""/>
    <s v=""/>
    <s v=""/>
    <s v=""/>
    <s v=""/>
    <s v=""/>
    <s v=""/>
    <s v=""/>
    <s v=""/>
    <s v=""/>
    <s v=""/>
    <s v=""/>
    <s v=""/>
    <x v="2"/>
    <s v=""/>
    <s v=""/>
    <s v=""/>
    <s v=""/>
    <s v=""/>
    <s v=""/>
    <s v=""/>
    <s v=""/>
    <s v=""/>
    <s v=""/>
    <s v=""/>
    <s v=""/>
    <s v=""/>
  </r>
  <r>
    <x v="4"/>
    <s v="Les Cayes"/>
    <s v="Les Cayes"/>
    <s v="Centre-ville des Cayes"/>
    <s v="Marché communal des Cayes"/>
    <s v="Milieu urbain"/>
    <s v="Enquête auprès d'un marchand"/>
    <s v="Femme"/>
    <s v=""/>
    <s v=""/>
    <s v="Détaillant sur une table"/>
    <s v=""/>
    <s v="Produits d'hygiène et assainissement Couverture"/>
    <n v="0"/>
    <n v="1"/>
    <n v="1"/>
    <n v="0"/>
    <n v="0"/>
    <n v="0"/>
    <n v="0"/>
    <s v="wash"/>
    <s v="Produits d'hygiène et assainissement"/>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en grain (nettoyage) Savon pour se laver"/>
    <n v="1"/>
    <n v="1"/>
    <n v="1"/>
    <n v="1"/>
    <n v="1"/>
    <n v="0"/>
    <n v="1"/>
    <n v="1"/>
    <n v="0"/>
    <s v="Oui"/>
    <n v="30"/>
    <n v="30"/>
    <s v=""/>
    <s v=""/>
    <s v=""/>
    <n v="30"/>
    <s v="Oui"/>
    <n v="25"/>
    <s v="Oui"/>
    <n v="50"/>
    <s v="Oui"/>
    <s v=""/>
    <s v=""/>
    <s v=""/>
    <s v=""/>
    <s v=""/>
    <s v=""/>
    <s v=""/>
    <s v=""/>
    <s v=""/>
    <s v=""/>
    <s v=""/>
    <s v="Oui"/>
    <n v="30"/>
    <s v=""/>
    <s v=""/>
    <n v="30"/>
    <s v="Oui"/>
    <s v="Oui"/>
    <n v="100"/>
    <s v=""/>
    <s v=""/>
    <n v="100"/>
    <s v="Oui"/>
    <s v="Oui"/>
    <n v="75"/>
    <s v=""/>
    <s v=""/>
    <s v=""/>
    <n v="75"/>
    <s v="Oui"/>
    <s v="Oui"/>
    <s v=""/>
    <n v="5"/>
    <s v=""/>
    <s v=""/>
    <s v=""/>
    <s v=""/>
    <s v=""/>
    <s v=""/>
    <s v="Oui"/>
    <s v="NA"/>
    <n v="5"/>
    <s v="Non"/>
    <s v=""/>
    <s v=""/>
    <s v=""/>
    <s v=""/>
    <s v=""/>
    <s v=""/>
    <s v=""/>
    <s v=""/>
    <s v=""/>
    <s v=""/>
    <s v=""/>
    <s v=""/>
    <s v=""/>
    <s v=""/>
    <s v=""/>
    <s v=""/>
    <s v=""/>
    <s v=""/>
    <s v=""/>
    <s v=""/>
    <s v=""/>
    <s v=""/>
    <s v=""/>
    <s v=""/>
    <s v=""/>
    <s v="Oui"/>
    <s v="Non"/>
    <s v="Oui"/>
    <s v="Sud"/>
    <s v="Meme"/>
    <s v="Les Cayes"/>
    <s v="Meme"/>
    <s v="Oui"/>
    <n v="250"/>
    <s v=""/>
    <s v=""/>
    <s v=""/>
    <s v=""/>
    <s v=""/>
    <s v=""/>
    <s v=""/>
    <s v=""/>
    <s v=""/>
    <s v=""/>
    <s v=""/>
    <s v=""/>
    <s v=""/>
    <s v=""/>
    <s v=""/>
    <s v=""/>
    <s v=""/>
    <s v=""/>
    <s v=""/>
    <s v=""/>
    <s v=""/>
    <s v=""/>
    <s v=""/>
    <s v=""/>
    <s v=""/>
    <s v=""/>
    <s v=""/>
    <s v=""/>
    <s v=""/>
    <s v=""/>
    <s v=""/>
    <s v=""/>
    <s v=""/>
    <s v=""/>
    <s v=""/>
    <x v="1"/>
    <s v=""/>
    <s v=""/>
    <s v=""/>
    <s v=""/>
    <s v=""/>
    <s v=""/>
    <s v=""/>
    <s v=""/>
    <s v="Diminution du nombre de clients Augmentation des prix"/>
    <n v="0"/>
    <n v="1"/>
    <n v="1"/>
    <n v="0"/>
    <n v="0"/>
    <n v="0"/>
    <n v="0"/>
    <n v="0"/>
    <s v=""/>
    <x v="1"/>
    <s v=""/>
    <s v=""/>
    <s v=""/>
    <s v=""/>
    <s v=""/>
    <s v=""/>
    <s v=""/>
    <s v=""/>
    <s v=""/>
    <s v=""/>
    <s v=""/>
    <s v=""/>
    <s v=""/>
    <s v=""/>
    <s v=""/>
    <s v=""/>
    <s v=""/>
    <s v=""/>
    <s v=""/>
    <s v=""/>
    <s v=""/>
    <s v=""/>
    <s v=""/>
    <s v=""/>
    <s v=""/>
    <s v=""/>
    <s v=""/>
    <s v=""/>
    <s v=""/>
    <s v=""/>
    <s v=""/>
    <s v=""/>
    <s v=""/>
    <s v=""/>
    <s v=""/>
    <s v=""/>
    <s v=""/>
    <s v=""/>
    <s v=""/>
    <s v=""/>
    <s v=""/>
    <s v=""/>
    <s v=""/>
    <s v=""/>
    <s v=""/>
    <s v=""/>
    <s v=""/>
    <s v=""/>
    <x v="2"/>
    <s v=""/>
    <s v=""/>
    <s v=""/>
    <s v=""/>
    <s v=""/>
    <s v=""/>
    <s v=""/>
    <s v=""/>
    <s v=""/>
    <s v=""/>
    <s v=""/>
    <s v=""/>
    <s v=""/>
  </r>
  <r>
    <x v="4"/>
    <s v="Les Cayes"/>
    <s v="Les Cayes"/>
    <s v="Centre-ville des Cayes"/>
    <s v="Marché communal des Cayes"/>
    <s v="Milieu urbain"/>
    <s v="Enquête auprès d'un marchand"/>
    <s v="Fe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asserole avec couvercle (moyenne ou grande) Verre / Godet Assiette Cuillère pour manger Couteau de cuisine Cuillère de service Poêle (grande)"/>
    <n v="1"/>
    <n v="1"/>
    <n v="1"/>
    <n v="1"/>
    <n v="1"/>
    <n v="1"/>
    <n v="1"/>
    <n v="0"/>
    <s v="Moyenne avec couvercle (environ 1 à 2 gallons)"/>
    <s v=""/>
    <n v="1000"/>
    <n v="750"/>
    <n v="75"/>
    <n v="75"/>
    <n v="15"/>
    <n v="100"/>
    <n v="100"/>
    <s v="Non"/>
    <s v=""/>
    <s v="Grande bassine de nettoyage ou pour cuisiner Eponge pour la vaisselle"/>
    <n v="0"/>
    <n v="1"/>
    <n v="1"/>
    <s v=""/>
    <n v="500"/>
    <n v="25"/>
    <s v="Non"/>
    <s v=""/>
    <s v=""/>
    <x v="1"/>
    <s v=""/>
    <s v=""/>
    <s v=""/>
    <s v=""/>
    <s v=""/>
    <s v=""/>
    <s v=""/>
    <s v=""/>
    <s v="Diminution du nombre de clients Augmentation des prix"/>
    <n v="0"/>
    <n v="1"/>
    <n v="1"/>
    <n v="0"/>
    <n v="0"/>
    <n v="0"/>
    <n v="0"/>
    <n v="0"/>
    <s v=""/>
    <x v="1"/>
    <s v=""/>
    <s v=""/>
    <s v=""/>
    <s v=""/>
    <s v=""/>
    <s v=""/>
    <s v=""/>
    <s v=""/>
    <s v=""/>
    <s v=""/>
    <s v=""/>
    <s v=""/>
    <s v=""/>
    <s v=""/>
    <s v=""/>
    <s v=""/>
    <s v=""/>
    <s v=""/>
    <s v=""/>
    <s v=""/>
    <s v=""/>
    <s v=""/>
    <s v=""/>
    <s v=""/>
    <s v=""/>
    <s v=""/>
    <s v=""/>
    <s v=""/>
    <s v=""/>
    <s v=""/>
    <s v=""/>
    <s v=""/>
    <s v=""/>
    <s v=""/>
    <s v=""/>
    <s v=""/>
    <s v=""/>
    <s v=""/>
    <s v=""/>
    <s v=""/>
    <s v=""/>
    <s v=""/>
    <s v=""/>
    <s v=""/>
    <s v=""/>
    <s v=""/>
    <s v=""/>
    <s v=""/>
    <x v="2"/>
    <s v=""/>
    <s v=""/>
    <s v=""/>
    <s v=""/>
    <s v=""/>
    <s v=""/>
    <s v=""/>
    <s v=""/>
    <s v=""/>
    <s v=""/>
    <s v=""/>
    <s v=""/>
    <s v=""/>
  </r>
  <r>
    <x v="4"/>
    <s v="Les Cayes"/>
    <s v="Les Cayes"/>
    <s v="Centre-ville des Cayes"/>
    <s v="Marché communal des Cayes"/>
    <s v="Milieu urbain"/>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25"/>
    <n v="5"/>
    <s v=""/>
    <s v="NA"/>
    <n v="5"/>
    <s v="Oui"/>
    <s v=""/>
    <s v="Non"/>
    <s v=""/>
    <s v=""/>
    <s v=""/>
    <s v=""/>
    <s v=""/>
    <s v=""/>
    <s v=""/>
    <s v=""/>
    <s v=""/>
    <s v=""/>
    <s v=""/>
    <s v=""/>
    <s v=""/>
    <x v="1"/>
    <s v="La mort du président et les troubles politiques qui ont suivi"/>
    <n v="0"/>
    <n v="1"/>
    <n v="0"/>
    <s v=""/>
    <s v="Aucun impact sur l'accès physique au marché"/>
    <n v="0"/>
    <n v="0"/>
    <n v="0"/>
    <n v="1"/>
    <n v="0"/>
    <n v="0"/>
    <s v=""/>
  </r>
  <r>
    <x v="4"/>
    <s v="Les Cayes"/>
    <s v="Les Cayes"/>
    <s v="Centre-ville des Cayes"/>
    <s v="Marché communal des Cayes"/>
    <s v="Milieu urbain"/>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source aménagée (borne fontaine, pompe, etc.)"/>
    <s v=""/>
    <s v="source"/>
    <s v="tiyo piblik (bòn fontèn, Pi avèk ponp manyèl,...)"/>
    <s v="source aménagée (borne fontaine, pompe, etc.)"/>
    <s v="C'est le moins cher"/>
    <s v=""/>
    <s v="Moins de 15 min au total"/>
    <s v="petit bidon de 1 gallon (3,78 L)"/>
    <s v="1gal"/>
    <s v="bidon ki vo 1 galon (3,78L)"/>
    <s v=""/>
    <s v=""/>
    <s v=""/>
    <s v=""/>
    <s v=""/>
    <n v="0"/>
    <n v="0"/>
    <s v=""/>
    <s v="NA"/>
    <n v="0"/>
    <s v="Non"/>
    <s v="Oui, parfois"/>
    <s v="Non"/>
    <s v=""/>
    <s v=""/>
    <s v=""/>
    <s v=""/>
    <s v=""/>
    <s v=""/>
    <s v=""/>
    <s v=""/>
    <s v=""/>
    <s v=""/>
    <s v=""/>
    <s v=""/>
    <s v=""/>
    <x v="0"/>
    <s v=""/>
    <s v=""/>
    <s v=""/>
    <s v=""/>
    <s v=""/>
    <s v=""/>
    <s v=""/>
    <s v=""/>
    <s v=""/>
    <s v=""/>
    <s v=""/>
    <s v=""/>
    <s v=""/>
  </r>
  <r>
    <x v="4"/>
    <s v="Les Cayes"/>
    <s v="Les Cayes"/>
    <s v="Centre-ville des Cayes"/>
    <s v="Marché communal des Cayes"/>
    <s v="Milieu urbain"/>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25"/>
    <n v="5"/>
    <s v=""/>
    <s v="NA"/>
    <n v="5"/>
    <s v="Oui"/>
    <s v=""/>
    <s v="Non"/>
    <s v=""/>
    <s v=""/>
    <s v=""/>
    <s v=""/>
    <s v=""/>
    <s v=""/>
    <s v=""/>
    <s v=""/>
    <s v=""/>
    <s v=""/>
    <s v=""/>
    <s v=""/>
    <s v=""/>
    <x v="0"/>
    <s v=""/>
    <s v=""/>
    <s v=""/>
    <s v=""/>
    <s v=""/>
    <s v=""/>
    <s v=""/>
    <s v=""/>
    <s v=""/>
    <s v=""/>
    <s v=""/>
    <s v=""/>
    <s v=""/>
  </r>
  <r>
    <x v="4"/>
    <s v="Les Cayes"/>
    <s v="Les Cayes"/>
    <s v="Centre-ville des Cayes"/>
    <s v="Marché communal des Cayes"/>
    <s v="Milieu urbain"/>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Non, je ne vais jamais chercher de l'eau"/>
    <s v=""/>
    <s v=""/>
    <s v=""/>
    <s v=""/>
    <s v=""/>
    <s v=""/>
    <s v=""/>
    <s v=""/>
    <s v=""/>
    <s v=""/>
    <s v=""/>
    <s v=""/>
    <s v=""/>
    <s v=""/>
    <s v=""/>
    <s v=""/>
    <s v=""/>
    <s v=""/>
    <s v=""/>
    <s v=""/>
    <s v=""/>
    <s v=""/>
    <s v=""/>
    <s v=""/>
    <s v=""/>
    <s v=""/>
    <s v=""/>
    <s v=""/>
    <s v=""/>
    <s v=""/>
    <s v=""/>
    <s v=""/>
    <s v=""/>
    <s v=""/>
    <s v=""/>
    <s v=""/>
    <s v=""/>
    <x v="0"/>
    <s v=""/>
    <s v=""/>
    <s v=""/>
    <s v=""/>
    <s v=""/>
    <s v=""/>
    <s v=""/>
    <s v=""/>
    <s v=""/>
    <s v=""/>
    <s v=""/>
    <s v=""/>
    <s v=""/>
  </r>
  <r>
    <x v="4"/>
    <s v="Les Cayes"/>
    <s v="Les Cayes"/>
    <s v="Centre-ville des Cayes"/>
    <s v="Marché communal des Cayes"/>
    <s v="Milieu urbain"/>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source aménagée (borne fontaine, pompe, etc.)"/>
    <s v=""/>
    <s v="source"/>
    <s v="tiyo piblik (bòn fontèn, Pi avèk ponp manyèl,...)"/>
    <s v="source aménagée (borne fontaine, pompe, etc.)"/>
    <s v="C'est le moins cher"/>
    <s v=""/>
    <s v="Moins de 15 min au total"/>
    <s v="petit bidon de 1 gallon (3,78 L)"/>
    <s v="1gal"/>
    <s v="bidon ki vo 1 galon (3,78L)"/>
    <s v=""/>
    <s v=""/>
    <s v=""/>
    <s v=""/>
    <s v=""/>
    <n v="10"/>
    <n v="10"/>
    <s v=""/>
    <s v="NA"/>
    <n v="10"/>
    <s v="Oui"/>
    <s v=""/>
    <s v="Non"/>
    <s v=""/>
    <s v=""/>
    <s v=""/>
    <s v=""/>
    <s v=""/>
    <s v=""/>
    <s v=""/>
    <s v=""/>
    <s v=""/>
    <s v=""/>
    <s v=""/>
    <s v=""/>
    <s v=""/>
    <x v="1"/>
    <s v="La mort du président et les troubles politiques qui ont suivi"/>
    <n v="0"/>
    <n v="1"/>
    <n v="0"/>
    <s v=""/>
    <s v="Aucun impact sur l'accès physique au marché"/>
    <n v="0"/>
    <n v="0"/>
    <n v="0"/>
    <n v="1"/>
    <n v="0"/>
    <n v="0"/>
    <s v=""/>
  </r>
  <r>
    <x v="0"/>
    <s v="Port-au-Prince"/>
    <s v="Port-au-Prince"/>
    <s v="Centre-ville de Port-au-Prince / Salomon"/>
    <s v="Marché Salomon"/>
    <s v="Milieu urbain"/>
    <s v="Enquête auprès d'un marchand"/>
    <s v="Femme"/>
    <s v=""/>
    <s v=""/>
    <s v="Détaillant sur une table"/>
    <s v=""/>
    <s v="Nourriture"/>
    <n v="1"/>
    <n v="0"/>
    <n v="0"/>
    <n v="0"/>
    <n v="0"/>
    <n v="0"/>
    <n v="0"/>
    <s v="nourriture"/>
    <s v="Nourriture "/>
    <s v="En espèces (Gourde)"/>
    <n v="1"/>
    <n v="0"/>
    <n v="0"/>
    <n v="0"/>
    <n v="0"/>
    <n v="0"/>
    <n v="0"/>
    <n v="0"/>
    <n v="0"/>
    <n v="0"/>
    <s v=""/>
    <s v="Oui, il y a moins de commerçants par rapport au mois passé"/>
    <s v="Je ne sais pas / Je ne souhaite pas répondre"/>
    <s v="Riz Farine de blé blanche Maïs (moulu) Sucre Haricot noir Haricot rouge Huile végétale"/>
    <n v="1"/>
    <n v="1"/>
    <n v="1"/>
    <n v="1"/>
    <n v="1"/>
    <n v="1"/>
    <n v="1"/>
    <n v="0"/>
    <s v="Oui je connais le prix de mes produits en grosse marmite"/>
    <n v="100"/>
    <s v="Non"/>
    <n v="300"/>
    <n v="115.384615384615"/>
    <s v="Oui"/>
    <n v="325"/>
    <n v="141.304347826086"/>
    <s v="Oui"/>
    <n v="300"/>
    <n v="103.448275862068"/>
    <s v="Non"/>
    <n v="550"/>
    <n v="229.166666666666"/>
    <s v="Non"/>
    <n v="750"/>
    <n v="312.5"/>
    <s v="Non"/>
    <s v="Bidon/Bouteille fermée."/>
    <s v="Oui"/>
    <n v="950"/>
    <s v=""/>
    <s v=""/>
    <s v=""/>
    <s v=""/>
    <s v=""/>
    <s v=""/>
    <s v="NA"/>
    <n v="950"/>
    <s v="Oui"/>
    <s v="Oui"/>
    <s v="Pas assez d'argent Article trop cher"/>
    <n v="0"/>
    <n v="0"/>
    <n v="0"/>
    <n v="0"/>
    <n v="1"/>
    <n v="1"/>
    <n v="0"/>
    <n v="0"/>
    <n v="0"/>
    <n v="0"/>
    <n v="0"/>
    <n v="0"/>
    <n v="0"/>
    <n v="0"/>
    <s v=""/>
    <s v="Farine de blé blanche Riz Sucre Maïs (moulu) Haricot noir Haricot rouge"/>
    <n v="1"/>
    <n v="1"/>
    <n v="1"/>
    <n v="1"/>
    <n v="1"/>
    <n v="1"/>
    <n v="0"/>
    <n v="0"/>
    <s v="Non"/>
    <s v="Non"/>
    <s v="Oui"/>
    <s v="Ouest"/>
    <s v="Meme"/>
    <s v="Port-au-Prince"/>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1"/>
    <s v=""/>
    <s v=""/>
    <s v=""/>
    <s v=""/>
    <s v=""/>
    <s v=""/>
    <s v=""/>
    <s v=""/>
    <s v="Je ne sais pas, je ne souhaite pas répondre"/>
    <n v="0"/>
    <n v="0"/>
    <n v="0"/>
    <n v="0"/>
    <n v="0"/>
    <n v="0"/>
    <n v="0"/>
    <n v="1"/>
    <s v=""/>
    <x v="2"/>
    <s v=""/>
    <s v="Nourriture"/>
    <n v="1"/>
    <n v="0"/>
    <n v="0"/>
    <n v="0"/>
    <n v="0"/>
    <n v="0"/>
    <n v="0"/>
    <s v=""/>
    <s v=""/>
    <s v=""/>
    <s v=""/>
    <s v=""/>
    <s v=""/>
    <s v=""/>
    <s v=""/>
    <s v=""/>
    <s v=""/>
    <s v=""/>
    <s v=""/>
    <s v=""/>
    <s v=""/>
    <s v=""/>
    <s v=""/>
    <s v=""/>
    <s v=""/>
    <s v=""/>
    <s v=""/>
    <s v=""/>
    <s v=""/>
    <s v=""/>
    <s v=""/>
    <s v=""/>
    <s v=""/>
    <s v=""/>
    <s v=""/>
    <s v=""/>
    <s v=""/>
    <s v=""/>
    <s v=""/>
    <s v=""/>
    <s v=""/>
    <s v=""/>
    <s v=""/>
    <s v=""/>
    <s v=""/>
    <s v=""/>
    <x v="2"/>
    <s v=""/>
    <s v=""/>
    <s v=""/>
    <s v=""/>
    <s v=""/>
    <s v=""/>
    <s v=""/>
    <s v=""/>
    <s v=""/>
    <s v=""/>
    <s v=""/>
    <s v=""/>
    <s v=""/>
  </r>
  <r>
    <x v="0"/>
    <s v="Port-au-Prince"/>
    <s v="Port-au-Prince"/>
    <s v="Centre-ville de Port-au-Prince / Salomon"/>
    <s v="Marché Salomon"/>
    <s v="Milieu urbain"/>
    <s v="Enquête auprès d'un marchand"/>
    <s v="Femme"/>
    <s v=""/>
    <s v=""/>
    <s v="Détaillant sur une table"/>
    <s v=""/>
    <s v="Nourriture"/>
    <n v="1"/>
    <n v="0"/>
    <n v="0"/>
    <n v="0"/>
    <n v="0"/>
    <n v="0"/>
    <n v="0"/>
    <s v="nourriture"/>
    <s v="Nourriture "/>
    <s v="En espèces (Gourde)"/>
    <n v="1"/>
    <n v="0"/>
    <n v="0"/>
    <n v="0"/>
    <n v="0"/>
    <n v="0"/>
    <n v="0"/>
    <n v="0"/>
    <n v="0"/>
    <n v="0"/>
    <s v=""/>
    <s v="Oui, il y a moins de commerçants par rapport au mois passé"/>
    <s v="Moins de 20"/>
    <s v="Farine de blé blanche Riz Maïs (moulu) Sucre Haricot noir Haricot rouge Huile végétale"/>
    <n v="1"/>
    <n v="1"/>
    <n v="1"/>
    <n v="1"/>
    <n v="1"/>
    <n v="1"/>
    <n v="1"/>
    <n v="0"/>
    <s v="Oui je connais le prix de mes produits en grosse marmite"/>
    <n v="112.5"/>
    <s v="Non"/>
    <n v="325"/>
    <n v="125"/>
    <s v="Oui"/>
    <n v="250"/>
    <n v="108.695652173913"/>
    <s v="Non"/>
    <n v="300"/>
    <n v="103.448275862068"/>
    <s v="Oui"/>
    <n v="500"/>
    <n v="208.333333333333"/>
    <s v="Non"/>
    <n v="750"/>
    <n v="312.5"/>
    <s v="Non"/>
    <s v="Bidon/Bouteille fermée."/>
    <s v="Oui"/>
    <n v="950"/>
    <s v=""/>
    <s v=""/>
    <s v=""/>
    <s v=""/>
    <s v=""/>
    <s v=""/>
    <s v="NA"/>
    <n v="950"/>
    <s v="Oui"/>
    <s v="Non"/>
    <s v=""/>
    <s v=""/>
    <s v=""/>
    <s v=""/>
    <s v=""/>
    <s v=""/>
    <s v=""/>
    <s v=""/>
    <s v=""/>
    <s v=""/>
    <s v=""/>
    <s v=""/>
    <s v=""/>
    <s v=""/>
    <s v=""/>
    <s v=""/>
    <s v=""/>
    <s v=""/>
    <s v=""/>
    <s v=""/>
    <s v=""/>
    <s v=""/>
    <s v=""/>
    <s v=""/>
    <s v=""/>
    <s v="Non"/>
    <s v="Non"/>
    <s v="Oui"/>
    <s v="Ouest"/>
    <s v="Meme"/>
    <s v="Cité Soleil"/>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1"/>
    <s v=""/>
    <s v=""/>
    <s v=""/>
    <s v=""/>
    <s v=""/>
    <s v=""/>
    <s v=""/>
    <s v=""/>
    <s v="Risques de vols ou pillages Risques d'être exposé à la violence"/>
    <n v="1"/>
    <n v="0"/>
    <n v="0"/>
    <n v="0"/>
    <n v="1"/>
    <n v="0"/>
    <n v="0"/>
    <n v="0"/>
    <s v=""/>
    <x v="3"/>
    <s v=""/>
    <s v=""/>
    <s v=""/>
    <s v=""/>
    <s v=""/>
    <s v=""/>
    <s v=""/>
    <s v=""/>
    <s v=""/>
    <s v=""/>
    <s v=""/>
    <s v=""/>
    <s v=""/>
    <s v=""/>
    <s v=""/>
    <s v=""/>
    <s v=""/>
    <s v=""/>
    <s v=""/>
    <s v=""/>
    <s v=""/>
    <s v=""/>
    <s v=""/>
    <s v=""/>
    <s v=""/>
    <s v=""/>
    <s v=""/>
    <s v=""/>
    <s v=""/>
    <s v=""/>
    <s v=""/>
    <s v=""/>
    <s v=""/>
    <s v=""/>
    <s v=""/>
    <s v=""/>
    <s v=""/>
    <s v=""/>
    <s v=""/>
    <s v=""/>
    <s v=""/>
    <s v=""/>
    <s v=""/>
    <s v=""/>
    <s v=""/>
    <s v=""/>
    <s v=""/>
    <s v=""/>
    <x v="2"/>
    <s v=""/>
    <s v=""/>
    <s v=""/>
    <s v=""/>
    <s v=""/>
    <s v=""/>
    <s v=""/>
    <s v=""/>
    <s v=""/>
    <s v=""/>
    <s v=""/>
    <s v=""/>
    <s v=""/>
  </r>
  <r>
    <x v="0"/>
    <s v="Port-au-Prince"/>
    <s v="Port-au-Prince"/>
    <s v="Centre-ville de Port-au-Prince / Salomon"/>
    <s v="Marché Salomon"/>
    <s v="Milieu urbain"/>
    <s v="Enquête auprès d'un marchand"/>
    <s v="Femme"/>
    <s v=""/>
    <s v=""/>
    <s v="Détaillant sur une table"/>
    <s v=""/>
    <s v="Nourriture"/>
    <n v="1"/>
    <n v="0"/>
    <n v="0"/>
    <n v="0"/>
    <n v="0"/>
    <n v="0"/>
    <n v="0"/>
    <s v="nourriture"/>
    <s v="Nourriture "/>
    <s v="En espèces (Gourde)"/>
    <n v="1"/>
    <n v="0"/>
    <n v="0"/>
    <n v="0"/>
    <n v="0"/>
    <n v="0"/>
    <n v="0"/>
    <n v="0"/>
    <n v="0"/>
    <n v="0"/>
    <s v=""/>
    <s v="Oui, il y a moins de commerçants par rapport au mois passé"/>
    <s v="Moins de 20"/>
    <s v="Farine de blé blanche Riz Maïs (moulu) Sucre Haricot noir Haricot rouge Huile végétale"/>
    <n v="1"/>
    <n v="1"/>
    <n v="1"/>
    <n v="1"/>
    <n v="1"/>
    <n v="1"/>
    <n v="1"/>
    <n v="0"/>
    <s v="Oui je connais le prix de mes produits en grosse marmite"/>
    <n v="112.5"/>
    <s v="Non"/>
    <n v="300"/>
    <n v="115.384615384615"/>
    <s v="Non"/>
    <n v="225"/>
    <n v="97.826086956521706"/>
    <s v="Oui"/>
    <n v="300"/>
    <n v="103.448275862068"/>
    <s v="Oui"/>
    <n v="500"/>
    <n v="208.333333333333"/>
    <s v="Non"/>
    <n v="700"/>
    <n v="291.666666666666"/>
    <s v="Oui"/>
    <s v="Bidon/Bouteille fermée."/>
    <s v="Oui"/>
    <n v="950"/>
    <s v=""/>
    <s v=""/>
    <s v=""/>
    <s v=""/>
    <s v=""/>
    <s v=""/>
    <s v="NA"/>
    <n v="950"/>
    <s v="Oui"/>
    <s v="Non"/>
    <s v=""/>
    <s v=""/>
    <s v=""/>
    <s v=""/>
    <s v=""/>
    <s v=""/>
    <s v=""/>
    <s v=""/>
    <s v=""/>
    <s v=""/>
    <s v=""/>
    <s v=""/>
    <s v=""/>
    <s v=""/>
    <s v=""/>
    <s v=""/>
    <s v=""/>
    <s v=""/>
    <s v=""/>
    <s v=""/>
    <s v=""/>
    <s v=""/>
    <s v=""/>
    <s v=""/>
    <s v=""/>
    <s v="Oui"/>
    <s v="Non"/>
    <s v="Oui"/>
    <s v="Ouest"/>
    <s v="Meme"/>
    <s v="Port-au-Prince"/>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1"/>
    <s v=""/>
    <s v=""/>
    <s v=""/>
    <s v=""/>
    <s v=""/>
    <s v=""/>
    <s v=""/>
    <s v=""/>
    <s v="Risques de vols ou pillages Risques d'être exposé à la violence"/>
    <n v="1"/>
    <n v="0"/>
    <n v="0"/>
    <n v="0"/>
    <n v="1"/>
    <n v="0"/>
    <n v="0"/>
    <n v="0"/>
    <s v=""/>
    <x v="2"/>
    <s v=""/>
    <s v="Nourriture"/>
    <n v="1"/>
    <n v="0"/>
    <n v="0"/>
    <n v="0"/>
    <n v="0"/>
    <n v="0"/>
    <n v="0"/>
    <s v=""/>
    <s v=""/>
    <s v=""/>
    <s v=""/>
    <s v=""/>
    <s v=""/>
    <s v=""/>
    <s v=""/>
    <s v=""/>
    <s v=""/>
    <s v=""/>
    <s v=""/>
    <s v=""/>
    <s v=""/>
    <s v=""/>
    <s v=""/>
    <s v=""/>
    <s v=""/>
    <s v=""/>
    <s v=""/>
    <s v=""/>
    <s v=""/>
    <s v=""/>
    <s v=""/>
    <s v=""/>
    <s v=""/>
    <s v=""/>
    <s v=""/>
    <s v=""/>
    <s v=""/>
    <s v=""/>
    <s v=""/>
    <s v=""/>
    <s v=""/>
    <s v=""/>
    <s v=""/>
    <s v=""/>
    <s v=""/>
    <s v=""/>
    <x v="2"/>
    <s v=""/>
    <s v=""/>
    <s v=""/>
    <s v=""/>
    <s v=""/>
    <s v=""/>
    <s v=""/>
    <s v=""/>
    <s v=""/>
    <s v=""/>
    <s v=""/>
    <s v=""/>
    <s v=""/>
  </r>
  <r>
    <x v="0"/>
    <s v="Port-au-Prince"/>
    <s v="Port-au-Prince"/>
    <s v="Centre-ville de Port-au-Prince / Salomon"/>
    <s v="Marché Salomon"/>
    <s v="Milieu urbain"/>
    <s v="Enquête auprès d'un marchand"/>
    <s v="Ho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s v="Oui, il y a moin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asserole avec couvercle (moyenne ou grande) Verre / Godet Assiette Cuillère pour manger Couteau de cuisine Cuillère de service"/>
    <n v="1"/>
    <n v="0"/>
    <n v="1"/>
    <n v="1"/>
    <n v="1"/>
    <n v="1"/>
    <n v="1"/>
    <n v="0"/>
    <s v="Des casseroles grandes et des casseroles moyennes avec couvercle"/>
    <n v="1500"/>
    <n v="650"/>
    <s v=""/>
    <n v="25"/>
    <n v="100"/>
    <n v="15"/>
    <n v="75"/>
    <n v="75"/>
    <s v="Oui"/>
    <s v=""/>
    <s v="Grande bassine de nettoyage ou pour cuisiner Grand bokit fermé ou avec couvercle pour stocker l'eau (environ 5 gallons)"/>
    <n v="1"/>
    <n v="1"/>
    <n v="0"/>
    <n v="300"/>
    <n v="400"/>
    <s v=""/>
    <s v="Oui"/>
    <s v=""/>
    <s v=""/>
    <x v="1"/>
    <s v=""/>
    <s v=""/>
    <s v=""/>
    <s v=""/>
    <s v=""/>
    <s v=""/>
    <s v=""/>
    <s v=""/>
    <s v="Aucune préoccupation particulière"/>
    <n v="0"/>
    <n v="0"/>
    <n v="0"/>
    <n v="0"/>
    <n v="0"/>
    <n v="1"/>
    <n v="0"/>
    <n v="0"/>
    <s v=""/>
    <x v="2"/>
    <s v=""/>
    <s v="Ustensiles de cuisine (casseroles, cuillères, etc.) Ustensiles de nettoyage ou de stockage de l'eau (bokit, bassine, éponge)"/>
    <n v="0"/>
    <n v="0"/>
    <n v="0"/>
    <n v="1"/>
    <n v="1"/>
    <n v="0"/>
    <n v="0"/>
    <s v=""/>
    <s v=""/>
    <s v=""/>
    <s v=""/>
    <s v=""/>
    <s v=""/>
    <s v=""/>
    <s v=""/>
    <s v=""/>
    <s v=""/>
    <s v=""/>
    <s v=""/>
    <s v=""/>
    <s v=""/>
    <s v=""/>
    <s v=""/>
    <s v=""/>
    <s v=""/>
    <s v=""/>
    <s v=""/>
    <s v=""/>
    <s v=""/>
    <s v=""/>
    <s v=""/>
    <s v=""/>
    <s v=""/>
    <s v=""/>
    <s v=""/>
    <s v=""/>
    <s v=""/>
    <s v=""/>
    <s v=""/>
    <s v=""/>
    <s v=""/>
    <s v=""/>
    <s v=""/>
    <s v=""/>
    <s v=""/>
    <s v=""/>
    <x v="2"/>
    <s v=""/>
    <s v=""/>
    <s v=""/>
    <s v=""/>
    <s v=""/>
    <s v=""/>
    <s v=""/>
    <s v=""/>
    <s v=""/>
    <s v=""/>
    <s v=""/>
    <s v=""/>
    <s v=""/>
  </r>
  <r>
    <x v="0"/>
    <s v="Port-au-Prince"/>
    <s v="Port-au-Prince"/>
    <s v="Centre-ville de Port-au-Prince / Salomon"/>
    <s v="Marché Salomon"/>
    <s v="Milieu urbain"/>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Oui, il y a moins de commerçants par rapport au mois passé"/>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Savon pour se laver"/>
    <n v="0"/>
    <n v="1"/>
    <n v="1"/>
    <n v="0"/>
    <n v="0"/>
    <n v="0"/>
    <n v="0"/>
    <n v="1"/>
    <n v="0"/>
    <s v=""/>
    <s v=""/>
    <s v=""/>
    <s v=""/>
    <s v=""/>
    <s v=""/>
    <s v=""/>
    <s v=""/>
    <n v="15"/>
    <s v="Oui"/>
    <s v=""/>
    <s v=""/>
    <s v=""/>
    <s v=""/>
    <s v=""/>
    <s v=""/>
    <s v=""/>
    <s v=""/>
    <s v=""/>
    <s v=""/>
    <s v=""/>
    <s v=""/>
    <s v=""/>
    <s v="Oui"/>
    <n v="15"/>
    <s v=""/>
    <s v=""/>
    <n v="15"/>
    <s v="Oui"/>
    <s v="Oui"/>
    <n v="75"/>
    <s v=""/>
    <s v=""/>
    <n v="75"/>
    <s v="Oui"/>
    <s v=""/>
    <s v=""/>
    <s v=""/>
    <s v=""/>
    <s v=""/>
    <s v=""/>
    <s v=""/>
    <s v=""/>
    <s v=""/>
    <s v=""/>
    <s v=""/>
    <s v=""/>
    <s v=""/>
    <s v=""/>
    <s v=""/>
    <s v=""/>
    <s v=""/>
    <s v=""/>
    <s v=""/>
    <s v="Non"/>
    <s v=""/>
    <s v=""/>
    <s v=""/>
    <s v=""/>
    <s v=""/>
    <s v=""/>
    <s v=""/>
    <s v=""/>
    <s v=""/>
    <s v=""/>
    <s v=""/>
    <s v=""/>
    <s v=""/>
    <s v=""/>
    <s v=""/>
    <s v=""/>
    <s v=""/>
    <s v=""/>
    <s v=""/>
    <s v=""/>
    <s v=""/>
    <s v=""/>
    <s v=""/>
    <s v=""/>
    <s v=""/>
    <s v="Non"/>
    <s v="Non"/>
    <s v="Oui"/>
    <s v="Ouest"/>
    <s v="Meme"/>
    <s v="Port-au-Prince"/>
    <s v="Meme"/>
    <s v=""/>
    <s v=""/>
    <s v=""/>
    <s v=""/>
    <s v=""/>
    <s v=""/>
    <s v=""/>
    <s v=""/>
    <s v=""/>
    <s v=""/>
    <s v=""/>
    <s v=""/>
    <s v=""/>
    <s v=""/>
    <s v=""/>
    <s v=""/>
    <s v=""/>
    <s v=""/>
    <s v=""/>
    <s v=""/>
    <s v=""/>
    <s v=""/>
    <s v=""/>
    <s v=""/>
    <s v=""/>
    <s v=""/>
    <s v=""/>
    <s v=""/>
    <s v=""/>
    <s v=""/>
    <s v=""/>
    <s v=""/>
    <s v=""/>
    <s v=""/>
    <s v=""/>
    <s v=""/>
    <s v=""/>
    <x v="1"/>
    <s v=""/>
    <s v=""/>
    <s v=""/>
    <s v=""/>
    <s v=""/>
    <s v=""/>
    <s v=""/>
    <s v=""/>
    <s v="Diminution du nombre de clients"/>
    <n v="0"/>
    <n v="1"/>
    <n v="0"/>
    <n v="0"/>
    <n v="0"/>
    <n v="0"/>
    <n v="0"/>
    <n v="0"/>
    <s v=""/>
    <x v="2"/>
    <s v=""/>
    <s v="Produits d'hygiène et assainissement"/>
    <n v="0"/>
    <n v="1"/>
    <n v="0"/>
    <n v="0"/>
    <n v="0"/>
    <n v="0"/>
    <n v="0"/>
    <s v=""/>
    <s v=""/>
    <s v=""/>
    <s v=""/>
    <s v=""/>
    <s v=""/>
    <s v=""/>
    <s v=""/>
    <s v=""/>
    <s v=""/>
    <s v=""/>
    <s v=""/>
    <s v=""/>
    <s v=""/>
    <s v=""/>
    <s v=""/>
    <s v=""/>
    <s v=""/>
    <s v=""/>
    <s v=""/>
    <s v=""/>
    <s v=""/>
    <s v=""/>
    <s v=""/>
    <s v=""/>
    <s v=""/>
    <s v=""/>
    <s v=""/>
    <s v=""/>
    <s v=""/>
    <s v=""/>
    <s v=""/>
    <s v=""/>
    <s v=""/>
    <s v=""/>
    <s v=""/>
    <s v=""/>
    <s v=""/>
    <s v=""/>
    <x v="2"/>
    <s v=""/>
    <s v=""/>
    <s v=""/>
    <s v=""/>
    <s v=""/>
    <s v=""/>
    <s v=""/>
    <s v=""/>
    <s v=""/>
    <s v=""/>
    <s v=""/>
    <s v=""/>
    <s v=""/>
  </r>
  <r>
    <x v="0"/>
    <s v="Port-au-Prince"/>
    <s v="Port-au-Prince"/>
    <s v="Centre-ville de Port-au-Prince / Salomon"/>
    <s v="Marché Salomon"/>
    <s v="Milieu urbain"/>
    <s v="Enquête auprès d'un marchand"/>
    <s v="Femme"/>
    <s v=""/>
    <s v=""/>
    <s v="Détaillant sur une table"/>
    <s v=""/>
    <s v="Produits d'hygiène et assainissement Ustensiles de nettoyage ou de stockage de l'eau (bokit, bassine, éponge)"/>
    <n v="0"/>
    <n v="1"/>
    <n v="0"/>
    <n v="0"/>
    <n v="1"/>
    <n v="0"/>
    <n v="0"/>
    <s v="wash"/>
    <s v="Produits d'hygiène et assainissement"/>
    <s v="En espèces (Gourde)"/>
    <n v="1"/>
    <n v="0"/>
    <n v="0"/>
    <n v="0"/>
    <n v="0"/>
    <n v="0"/>
    <n v="0"/>
    <n v="0"/>
    <n v="0"/>
    <n v="0"/>
    <s v=""/>
    <s v="Je ne sais pas / Je ne souhaite pas répondre"/>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Chlore en grain (nettoyage)"/>
    <n v="1"/>
    <n v="0"/>
    <n v="0"/>
    <n v="0"/>
    <n v="0"/>
    <n v="0"/>
    <n v="1"/>
    <n v="0"/>
    <n v="0"/>
    <s v="Oui"/>
    <n v="40"/>
    <n v="40"/>
    <s v=""/>
    <s v=""/>
    <s v=""/>
    <n v="40"/>
    <s v="Oui"/>
    <s v=""/>
    <s v=""/>
    <s v=""/>
    <s v=""/>
    <s v=""/>
    <s v=""/>
    <s v=""/>
    <s v=""/>
    <s v=""/>
    <s v=""/>
    <s v=""/>
    <s v=""/>
    <s v=""/>
    <s v=""/>
    <s v=""/>
    <s v=""/>
    <s v=""/>
    <s v=""/>
    <s v=""/>
    <s v=""/>
    <s v=""/>
    <s v=""/>
    <s v=""/>
    <s v=""/>
    <s v=""/>
    <s v=""/>
    <s v=""/>
    <s v=""/>
    <s v=""/>
    <s v=""/>
    <s v=""/>
    <s v=""/>
    <s v=""/>
    <s v=""/>
    <s v="Oui"/>
    <s v=""/>
    <n v="5"/>
    <s v=""/>
    <s v=""/>
    <s v=""/>
    <s v=""/>
    <s v=""/>
    <s v=""/>
    <s v="Non"/>
    <s v="NA"/>
    <n v="5"/>
    <s v="Non"/>
    <s v=""/>
    <s v=""/>
    <s v=""/>
    <s v=""/>
    <s v=""/>
    <s v=""/>
    <s v=""/>
    <s v=""/>
    <s v=""/>
    <s v=""/>
    <s v=""/>
    <s v=""/>
    <s v=""/>
    <s v=""/>
    <s v=""/>
    <s v=""/>
    <s v=""/>
    <s v=""/>
    <s v=""/>
    <s v=""/>
    <s v=""/>
    <s v=""/>
    <s v=""/>
    <s v=""/>
    <s v=""/>
    <s v="Non"/>
    <s v="Non"/>
    <s v="Oui"/>
    <s v="Ouest"/>
    <s v="Meme"/>
    <s v="Port-au-Prince"/>
    <s v="Meme"/>
    <s v=""/>
    <s v=""/>
    <s v=""/>
    <s v=""/>
    <s v=""/>
    <s v=""/>
    <s v=""/>
    <s v=""/>
    <s v=""/>
    <s v=""/>
    <s v=""/>
    <s v=""/>
    <s v=""/>
    <s v=""/>
    <s v=""/>
    <s v=""/>
    <s v=""/>
    <s v=""/>
    <s v=""/>
    <s v=""/>
    <s v=""/>
    <s v=""/>
    <s v=""/>
    <s v=""/>
    <s v=""/>
    <s v=""/>
    <s v=""/>
    <s v="Eponge pour la vaisselle"/>
    <n v="0"/>
    <n v="0"/>
    <n v="1"/>
    <s v=""/>
    <s v=""/>
    <n v="30"/>
    <s v="Non"/>
    <s v=""/>
    <s v=""/>
    <x v="3"/>
    <s v=""/>
    <s v=""/>
    <s v=""/>
    <s v=""/>
    <s v=""/>
    <s v=""/>
    <s v=""/>
    <s v=""/>
    <s v="Aucune préoccupation particulière"/>
    <n v="0"/>
    <n v="0"/>
    <n v="0"/>
    <n v="0"/>
    <n v="0"/>
    <n v="1"/>
    <n v="0"/>
    <n v="0"/>
    <s v=""/>
    <x v="1"/>
    <s v=""/>
    <s v=""/>
    <s v=""/>
    <s v=""/>
    <s v=""/>
    <s v=""/>
    <s v=""/>
    <s v=""/>
    <s v=""/>
    <s v=""/>
    <s v=""/>
    <s v=""/>
    <s v=""/>
    <s v=""/>
    <s v=""/>
    <s v=""/>
    <s v=""/>
    <s v=""/>
    <s v=""/>
    <s v=""/>
    <s v=""/>
    <s v=""/>
    <s v=""/>
    <s v=""/>
    <s v=""/>
    <s v=""/>
    <s v=""/>
    <s v=""/>
    <s v=""/>
    <s v=""/>
    <s v=""/>
    <s v=""/>
    <s v=""/>
    <s v=""/>
    <s v=""/>
    <s v=""/>
    <s v=""/>
    <s v=""/>
    <s v=""/>
    <s v=""/>
    <s v=""/>
    <s v=""/>
    <s v=""/>
    <s v=""/>
    <s v=""/>
    <s v=""/>
    <s v=""/>
    <s v=""/>
    <x v="2"/>
    <s v=""/>
    <s v=""/>
    <s v=""/>
    <s v=""/>
    <s v=""/>
    <s v=""/>
    <s v=""/>
    <s v=""/>
    <s v=""/>
    <s v=""/>
    <s v=""/>
    <s v=""/>
    <s v=""/>
  </r>
  <r>
    <x v="0"/>
    <s v="Port-au-Prince"/>
    <s v="Port-au-Prince"/>
    <s v="Centre-ville de Port-au-Prince / Salomon"/>
    <s v="Marché Salomon"/>
    <s v="Milieu urbain"/>
    <s v="Enquête auprès d'un marchand"/>
    <s v="Femme"/>
    <s v=""/>
    <s v=""/>
    <s v="Détaillant sur une table"/>
    <s v=""/>
    <s v="Produits d'hygiène et assainissement Ustensiles de nettoyage ou de stockage de l'eau (bokit, bassine, éponge)"/>
    <n v="0"/>
    <n v="1"/>
    <n v="0"/>
    <n v="0"/>
    <n v="1"/>
    <n v="0"/>
    <n v="0"/>
    <s v="wash"/>
    <s v="Produits d'hygiène et assainissement"/>
    <s v="En espèces (Gourde)"/>
    <n v="1"/>
    <n v="0"/>
    <n v="0"/>
    <n v="0"/>
    <n v="0"/>
    <n v="0"/>
    <n v="0"/>
    <n v="0"/>
    <n v="0"/>
    <n v="0"/>
    <s v=""/>
    <s v="Oui, il y a plus de commerçants par rapport au mois passé"/>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Dentifrice Papier toilette Serviettes hygiéniques Savon pour se laver"/>
    <n v="0"/>
    <n v="0"/>
    <n v="1"/>
    <n v="1"/>
    <n v="1"/>
    <n v="0"/>
    <n v="0"/>
    <n v="1"/>
    <n v="0"/>
    <s v=""/>
    <s v=""/>
    <s v=""/>
    <s v=""/>
    <s v=""/>
    <s v=""/>
    <s v=""/>
    <s v=""/>
    <s v=""/>
    <s v=""/>
    <n v="20"/>
    <s v="Non"/>
    <s v=""/>
    <s v=""/>
    <s v=""/>
    <s v=""/>
    <s v=""/>
    <s v=""/>
    <s v=""/>
    <s v=""/>
    <s v=""/>
    <s v=""/>
    <s v=""/>
    <s v="Oui"/>
    <n v="25"/>
    <s v=""/>
    <s v=""/>
    <n v="25"/>
    <s v="Non"/>
    <s v="Oui"/>
    <n v="75"/>
    <s v=""/>
    <s v=""/>
    <n v="75"/>
    <s v="Non"/>
    <s v="Oui"/>
    <n v="75"/>
    <s v=""/>
    <s v=""/>
    <s v=""/>
    <n v="75"/>
    <s v="Oui"/>
    <s v=""/>
    <s v=""/>
    <s v=""/>
    <s v=""/>
    <s v=""/>
    <s v=""/>
    <s v=""/>
    <s v=""/>
    <s v=""/>
    <s v=""/>
    <s v=""/>
    <s v=""/>
    <s v="Non"/>
    <s v=""/>
    <s v=""/>
    <s v=""/>
    <s v=""/>
    <s v=""/>
    <s v=""/>
    <s v=""/>
    <s v=""/>
    <s v=""/>
    <s v=""/>
    <s v=""/>
    <s v=""/>
    <s v=""/>
    <s v=""/>
    <s v=""/>
    <s v=""/>
    <s v=""/>
    <s v=""/>
    <s v=""/>
    <s v=""/>
    <s v=""/>
    <s v=""/>
    <s v=""/>
    <s v=""/>
    <s v=""/>
    <s v="Non"/>
    <s v="Non"/>
    <s v="Oui"/>
    <s v="Ouest"/>
    <s v="Meme"/>
    <s v="Port-au-Prince"/>
    <s v="Meme"/>
    <s v=""/>
    <s v=""/>
    <s v=""/>
    <s v=""/>
    <s v=""/>
    <s v=""/>
    <s v=""/>
    <s v=""/>
    <s v=""/>
    <s v=""/>
    <s v=""/>
    <s v=""/>
    <s v=""/>
    <s v=""/>
    <s v=""/>
    <s v=""/>
    <s v=""/>
    <s v=""/>
    <s v=""/>
    <s v=""/>
    <s v=""/>
    <s v=""/>
    <s v=""/>
    <s v=""/>
    <s v=""/>
    <s v=""/>
    <s v=""/>
    <s v="Eponge pour la vaisselle"/>
    <n v="0"/>
    <n v="0"/>
    <n v="1"/>
    <s v=""/>
    <s v=""/>
    <n v="25"/>
    <s v="Non"/>
    <s v=""/>
    <s v=""/>
    <x v="1"/>
    <s v=""/>
    <s v=""/>
    <s v=""/>
    <s v=""/>
    <s v=""/>
    <s v=""/>
    <s v=""/>
    <s v=""/>
    <s v="Risques d'être exposé à la violence"/>
    <n v="0"/>
    <n v="0"/>
    <n v="0"/>
    <n v="0"/>
    <n v="1"/>
    <n v="0"/>
    <n v="0"/>
    <n v="0"/>
    <s v=""/>
    <x v="2"/>
    <s v=""/>
    <s v="Produits d'hygiène et assainissement Ustensiles de nettoyage ou de stockage de l'eau (bokit, bassine, éponge)"/>
    <n v="0"/>
    <n v="1"/>
    <n v="0"/>
    <n v="0"/>
    <n v="1"/>
    <n v="0"/>
    <n v="0"/>
    <s v=""/>
    <s v=""/>
    <s v=""/>
    <s v=""/>
    <s v=""/>
    <s v=""/>
    <s v=""/>
    <s v=""/>
    <s v=""/>
    <s v=""/>
    <s v=""/>
    <s v=""/>
    <s v=""/>
    <s v=""/>
    <s v=""/>
    <s v=""/>
    <s v=""/>
    <s v=""/>
    <s v=""/>
    <s v=""/>
    <s v=""/>
    <s v=""/>
    <s v=""/>
    <s v=""/>
    <s v=""/>
    <s v=""/>
    <s v=""/>
    <s v=""/>
    <s v=""/>
    <s v=""/>
    <s v=""/>
    <s v=""/>
    <s v=""/>
    <s v=""/>
    <s v=""/>
    <s v=""/>
    <s v=""/>
    <s v=""/>
    <s v=""/>
    <x v="2"/>
    <s v=""/>
    <s v=""/>
    <s v=""/>
    <s v=""/>
    <s v=""/>
    <s v=""/>
    <s v=""/>
    <s v=""/>
    <s v=""/>
    <s v=""/>
    <s v=""/>
    <s v=""/>
    <s v=""/>
  </r>
  <r>
    <x v="0"/>
    <s v="Port-au-Prince"/>
    <s v="Port-au-Prince"/>
    <s v="Centre-ville de Port-au-Prince / Salomon"/>
    <s v="Marché Salomon"/>
    <s v="Milieu urbain"/>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Non, il n'y a pas eu de variation"/>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Papier toilette Serviettes hygiéniques Savon pour se laver"/>
    <n v="0"/>
    <n v="1"/>
    <n v="1"/>
    <n v="1"/>
    <n v="1"/>
    <n v="0"/>
    <n v="0"/>
    <n v="1"/>
    <n v="0"/>
    <s v=""/>
    <s v=""/>
    <s v=""/>
    <s v=""/>
    <s v=""/>
    <s v=""/>
    <s v=""/>
    <s v=""/>
    <n v="25"/>
    <s v="Je ne sais pas, je ne souhaite pas répondre"/>
    <n v="50"/>
    <s v="Oui"/>
    <s v=""/>
    <s v=""/>
    <s v=""/>
    <s v=""/>
    <s v=""/>
    <s v=""/>
    <s v=""/>
    <s v=""/>
    <s v=""/>
    <s v=""/>
    <s v=""/>
    <s v="Oui"/>
    <n v="25"/>
    <s v=""/>
    <s v=""/>
    <n v="25"/>
    <s v="Non"/>
    <s v="Oui"/>
    <n v="75"/>
    <s v=""/>
    <s v=""/>
    <n v="75"/>
    <s v="Oui"/>
    <s v="Oui"/>
    <n v="75"/>
    <s v=""/>
    <s v=""/>
    <s v=""/>
    <n v="75"/>
    <s v="Oui"/>
    <s v=""/>
    <s v=""/>
    <s v=""/>
    <s v=""/>
    <s v=""/>
    <s v=""/>
    <s v=""/>
    <s v=""/>
    <s v=""/>
    <s v=""/>
    <s v=""/>
    <s v=""/>
    <s v="Non"/>
    <s v=""/>
    <s v=""/>
    <s v=""/>
    <s v=""/>
    <s v=""/>
    <s v=""/>
    <s v=""/>
    <s v=""/>
    <s v=""/>
    <s v=""/>
    <s v=""/>
    <s v=""/>
    <s v=""/>
    <s v=""/>
    <s v=""/>
    <s v=""/>
    <s v=""/>
    <s v=""/>
    <s v=""/>
    <s v=""/>
    <s v=""/>
    <s v=""/>
    <s v=""/>
    <s v=""/>
    <s v=""/>
    <s v="Non"/>
    <s v="Non"/>
    <s v="Oui"/>
    <s v="Ouest"/>
    <s v="Meme"/>
    <s v="Port-au-Prince"/>
    <s v="Meme"/>
    <s v=""/>
    <s v=""/>
    <s v=""/>
    <s v=""/>
    <s v=""/>
    <s v=""/>
    <s v=""/>
    <s v=""/>
    <s v=""/>
    <s v=""/>
    <s v=""/>
    <s v=""/>
    <s v=""/>
    <s v=""/>
    <s v=""/>
    <s v=""/>
    <s v=""/>
    <s v=""/>
    <s v=""/>
    <s v=""/>
    <s v=""/>
    <s v=""/>
    <s v=""/>
    <s v=""/>
    <s v=""/>
    <s v=""/>
    <s v=""/>
    <s v=""/>
    <s v=""/>
    <s v=""/>
    <s v=""/>
    <s v=""/>
    <s v=""/>
    <s v=""/>
    <s v=""/>
    <s v=""/>
    <s v=""/>
    <x v="1"/>
    <s v=""/>
    <s v=""/>
    <s v=""/>
    <s v=""/>
    <s v=""/>
    <s v=""/>
    <s v=""/>
    <s v=""/>
    <s v="Difficultés pour se réapprovisionner en marchandises"/>
    <n v="0"/>
    <n v="0"/>
    <n v="0"/>
    <n v="1"/>
    <n v="0"/>
    <n v="0"/>
    <n v="0"/>
    <n v="0"/>
    <s v=""/>
    <x v="2"/>
    <s v=""/>
    <s v="Produits d'hygiène et assainissement"/>
    <n v="0"/>
    <n v="1"/>
    <n v="0"/>
    <n v="0"/>
    <n v="0"/>
    <n v="0"/>
    <n v="0"/>
    <s v=""/>
    <s v=""/>
    <s v=""/>
    <s v=""/>
    <s v=""/>
    <s v=""/>
    <s v=""/>
    <s v=""/>
    <s v=""/>
    <s v=""/>
    <s v=""/>
    <s v=""/>
    <s v=""/>
    <s v=""/>
    <s v=""/>
    <s v=""/>
    <s v=""/>
    <s v=""/>
    <s v=""/>
    <s v=""/>
    <s v=""/>
    <s v=""/>
    <s v=""/>
    <s v=""/>
    <s v=""/>
    <s v=""/>
    <s v=""/>
    <s v=""/>
    <s v=""/>
    <s v=""/>
    <s v=""/>
    <s v=""/>
    <s v=""/>
    <s v=""/>
    <s v=""/>
    <s v=""/>
    <s v=""/>
    <s v=""/>
    <s v=""/>
    <x v="2"/>
    <s v=""/>
    <s v=""/>
    <s v=""/>
    <s v=""/>
    <s v=""/>
    <s v=""/>
    <s v=""/>
    <s v=""/>
    <s v=""/>
    <s v=""/>
    <s v=""/>
    <s v=""/>
    <s v=""/>
  </r>
  <r>
    <x v="0"/>
    <s v="Port-au-Prince"/>
    <s v="Port-au-Prince"/>
    <s v="Centre-ville de Port-au-Prince / Salomon"/>
    <s v="Marché Salomon"/>
    <s v="Milieu urbain"/>
    <s v="Enquête auprès d'un marchand"/>
    <s v="Femme"/>
    <s v=""/>
    <s v=""/>
    <s v="Détaillant sur une table"/>
    <s v=""/>
    <s v="Nourriture Produits d'hygiène et assainissement"/>
    <n v="1"/>
    <n v="1"/>
    <n v="0"/>
    <n v="0"/>
    <n v="0"/>
    <n v="0"/>
    <n v="0"/>
    <s v="nourriture"/>
    <s v="Nourriture "/>
    <s v="En espèces (Gourde)"/>
    <n v="1"/>
    <n v="0"/>
    <n v="0"/>
    <n v="0"/>
    <n v="0"/>
    <n v="0"/>
    <n v="0"/>
    <n v="0"/>
    <n v="0"/>
    <n v="0"/>
    <s v=""/>
    <s v="Je ne sais pas / Je ne souhaite pas répondre"/>
    <s v="Moins de 20"/>
    <s v="Sucre"/>
    <n v="0"/>
    <n v="0"/>
    <n v="0"/>
    <n v="1"/>
    <n v="0"/>
    <n v="0"/>
    <n v="0"/>
    <n v="0"/>
    <s v="Oui je connais le prix de mes produits en grosse marmite"/>
    <s v=""/>
    <s v=""/>
    <s v=""/>
    <s v=""/>
    <s v=""/>
    <s v=""/>
    <s v=""/>
    <s v=""/>
    <n v="275"/>
    <n v="94.827586206896498"/>
    <s v="Oui"/>
    <s v=""/>
    <s v=""/>
    <s v=""/>
    <s v=""/>
    <s v=""/>
    <s v=""/>
    <s v=""/>
    <s v=""/>
    <s v=""/>
    <s v=""/>
    <s v=""/>
    <s v=""/>
    <s v=""/>
    <s v=""/>
    <s v=""/>
    <s v=""/>
    <s v=""/>
    <s v=""/>
    <s v="Oui"/>
    <s v="Produit épuisé car beaucoup de personnes ont acheté"/>
    <n v="0"/>
    <n v="0"/>
    <n v="0"/>
    <n v="0"/>
    <n v="0"/>
    <n v="0"/>
    <n v="0"/>
    <n v="0"/>
    <n v="0"/>
    <n v="0"/>
    <n v="1"/>
    <n v="0"/>
    <n v="0"/>
    <n v="0"/>
    <s v=""/>
    <s v="Sucre"/>
    <n v="0"/>
    <n v="0"/>
    <n v="0"/>
    <n v="1"/>
    <n v="0"/>
    <n v="0"/>
    <n v="0"/>
    <n v="0"/>
    <s v="Oui"/>
    <s v="Non"/>
    <s v="Oui"/>
    <s v="Ouest"/>
    <s v="Meme"/>
    <s v="Port-au-Prince"/>
    <s v="Meme"/>
    <s v="Brosse à dent Dentifrice Papier toilette Serviettes hygiéniques Savon pour se laver"/>
    <n v="0"/>
    <n v="1"/>
    <n v="1"/>
    <n v="1"/>
    <n v="1"/>
    <n v="0"/>
    <n v="0"/>
    <n v="1"/>
    <n v="0"/>
    <s v=""/>
    <s v=""/>
    <s v=""/>
    <s v=""/>
    <s v=""/>
    <s v=""/>
    <s v=""/>
    <s v=""/>
    <n v="25"/>
    <s v="Oui"/>
    <n v="50"/>
    <s v="Oui"/>
    <s v=""/>
    <s v=""/>
    <s v=""/>
    <s v=""/>
    <s v=""/>
    <s v=""/>
    <s v=""/>
    <s v=""/>
    <s v=""/>
    <s v=""/>
    <s v=""/>
    <s v="Oui"/>
    <n v="25"/>
    <s v=""/>
    <s v=""/>
    <n v="25"/>
    <s v="Oui"/>
    <s v="Oui"/>
    <n v="75"/>
    <s v=""/>
    <s v=""/>
    <n v="75"/>
    <s v="Oui"/>
    <s v="Oui"/>
    <n v="85"/>
    <s v=""/>
    <s v=""/>
    <s v=""/>
    <n v="85"/>
    <s v="Oui"/>
    <s v=""/>
    <s v=""/>
    <s v=""/>
    <s v=""/>
    <s v=""/>
    <s v=""/>
    <s v=""/>
    <s v=""/>
    <s v=""/>
    <s v=""/>
    <s v=""/>
    <s v=""/>
    <s v="Non"/>
    <s v=""/>
    <s v=""/>
    <s v=""/>
    <s v=""/>
    <s v=""/>
    <s v=""/>
    <s v=""/>
    <s v=""/>
    <s v=""/>
    <s v=""/>
    <s v=""/>
    <s v=""/>
    <s v=""/>
    <s v=""/>
    <s v=""/>
    <s v=""/>
    <s v=""/>
    <s v=""/>
    <s v=""/>
    <s v=""/>
    <s v=""/>
    <s v=""/>
    <s v=""/>
    <s v=""/>
    <s v=""/>
    <s v="Non"/>
    <s v="Non"/>
    <s v="Oui"/>
    <s v="Ouest"/>
    <s v="Meme"/>
    <s v="Port-au-Prince"/>
    <s v="Meme"/>
    <s v=""/>
    <s v=""/>
    <s v=""/>
    <s v=""/>
    <s v=""/>
    <s v=""/>
    <s v=""/>
    <s v=""/>
    <s v=""/>
    <s v=""/>
    <s v=""/>
    <s v=""/>
    <s v=""/>
    <s v=""/>
    <s v=""/>
    <s v=""/>
    <s v=""/>
    <s v=""/>
    <s v=""/>
    <s v=""/>
    <s v=""/>
    <s v=""/>
    <s v=""/>
    <s v=""/>
    <s v=""/>
    <s v=""/>
    <s v=""/>
    <s v=""/>
    <s v=""/>
    <s v=""/>
    <s v=""/>
    <s v=""/>
    <s v=""/>
    <s v=""/>
    <s v=""/>
    <s v=""/>
    <s v=""/>
    <x v="1"/>
    <s v=""/>
    <s v=""/>
    <s v=""/>
    <s v=""/>
    <s v=""/>
    <s v=""/>
    <s v=""/>
    <s v=""/>
    <s v="Aucune préoccupation particulière"/>
    <n v="0"/>
    <n v="0"/>
    <n v="0"/>
    <n v="0"/>
    <n v="0"/>
    <n v="1"/>
    <n v="0"/>
    <n v="0"/>
    <s v=""/>
    <x v="1"/>
    <s v=""/>
    <s v=""/>
    <s v=""/>
    <s v=""/>
    <s v=""/>
    <s v=""/>
    <s v=""/>
    <s v=""/>
    <s v=""/>
    <s v=""/>
    <s v=""/>
    <s v=""/>
    <s v=""/>
    <s v=""/>
    <s v=""/>
    <s v=""/>
    <s v=""/>
    <s v=""/>
    <s v=""/>
    <s v=""/>
    <s v=""/>
    <s v=""/>
    <s v=""/>
    <s v=""/>
    <s v=""/>
    <s v=""/>
    <s v=""/>
    <s v=""/>
    <s v=""/>
    <s v=""/>
    <s v=""/>
    <s v=""/>
    <s v=""/>
    <s v=""/>
    <s v=""/>
    <s v=""/>
    <s v=""/>
    <s v=""/>
    <s v=""/>
    <s v=""/>
    <s v=""/>
    <s v=""/>
    <s v=""/>
    <s v=""/>
    <s v=""/>
    <s v=""/>
    <s v=""/>
    <s v=""/>
    <x v="2"/>
    <s v=""/>
    <s v=""/>
    <s v=""/>
    <s v=""/>
    <s v=""/>
    <s v=""/>
    <s v=""/>
    <s v=""/>
    <s v=""/>
    <s v=""/>
    <s v=""/>
    <s v=""/>
    <s v=""/>
  </r>
  <r>
    <x v="0"/>
    <s v="Port-au-Prince"/>
    <s v="Port-au-Prince"/>
    <s v="Centre-ville de Port-au-Prince / Salomon"/>
    <s v="Marché Salomon"/>
    <s v="Milieu urbain"/>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branchement chez un voisin"/>
    <s v=""/>
    <s v="voisin"/>
    <s v="kay yon vwazen"/>
    <s v="branchement chez un voisin"/>
    <s v="C'est le moins cher"/>
    <s v=""/>
    <s v="Moins de 15 min au total"/>
    <s v="gros bidon de 5 gallons (18,9 L)"/>
    <s v="5gal"/>
    <s v="bidon ki vo 5 galon (18,9L)"/>
    <s v=""/>
    <s v=""/>
    <s v=""/>
    <s v=""/>
    <s v=""/>
    <n v="0"/>
    <n v="0"/>
    <s v=""/>
    <s v="NA"/>
    <n v="0"/>
    <s v="Non"/>
    <s v="Oui, chaque fois"/>
    <s v="Oui"/>
    <s v="Problèmes techniques sur le réseau"/>
    <n v="0"/>
    <n v="0"/>
    <n v="0"/>
    <n v="0"/>
    <n v="0"/>
    <n v="1"/>
    <n v="0"/>
    <n v="0"/>
    <n v="0"/>
    <n v="0"/>
    <n v="0"/>
    <s v=""/>
    <x v="0"/>
    <s v=""/>
    <s v=""/>
    <s v=""/>
    <s v=""/>
    <s v=""/>
    <s v=""/>
    <s v=""/>
    <s v=""/>
    <s v=""/>
    <s v=""/>
    <s v=""/>
    <s v=""/>
    <s v=""/>
  </r>
  <r>
    <x v="0"/>
    <s v="Port-au-Prince"/>
    <s v="Port-au-Prince"/>
    <s v="Centre-ville de Port-au-Prince / Salomon"/>
    <s v="Marché Salomon"/>
    <s v="Milieu urbain"/>
    <s v="Enquête auprès d'un marchand"/>
    <s v="Femme"/>
    <s v=""/>
    <s v=""/>
    <s v="Détaillant sur une table"/>
    <s v=""/>
    <s v="Nourriture"/>
    <n v="1"/>
    <n v="0"/>
    <n v="0"/>
    <n v="0"/>
    <n v="0"/>
    <n v="0"/>
    <n v="0"/>
    <s v="nourriture"/>
    <s v="Nourriture "/>
    <s v="En espèces (Gourde)"/>
    <n v="1"/>
    <n v="0"/>
    <n v="0"/>
    <n v="0"/>
    <n v="0"/>
    <n v="0"/>
    <n v="0"/>
    <n v="0"/>
    <n v="0"/>
    <n v="0"/>
    <s v=""/>
    <s v="Je ne sais pas / Je ne souhaite pas répondre"/>
    <s v="Moins de 20"/>
    <s v="Farine de blé blanche Riz Maïs (moulu) Sucre Haricot noir Haricot rouge Huile végétale"/>
    <n v="1"/>
    <n v="1"/>
    <n v="1"/>
    <n v="1"/>
    <n v="1"/>
    <n v="1"/>
    <n v="1"/>
    <n v="0"/>
    <s v="Oui je connais le prix de mes produits en grosse marmite"/>
    <n v="125"/>
    <s v="Oui"/>
    <n v="300"/>
    <n v="115.384615384615"/>
    <s v="Oui"/>
    <n v="250"/>
    <n v="108.695652173913"/>
    <s v="Non"/>
    <n v="275"/>
    <n v="94.827586206896498"/>
    <s v="Oui"/>
    <n v="500"/>
    <n v="208.333333333333"/>
    <s v="Non"/>
    <n v="750"/>
    <n v="312.5"/>
    <s v="Non"/>
    <s v="Bidon/Bouteille fermée."/>
    <s v="Oui"/>
    <n v="750"/>
    <s v=""/>
    <s v=""/>
    <s v=""/>
    <s v=""/>
    <s v=""/>
    <s v=""/>
    <s v="NA"/>
    <n v="750"/>
    <s v="Je ne sais pas, je ne souhaite pas répondre"/>
    <s v="Oui"/>
    <s v="Produit épuisé car beaucoup de personnes ont acheté Pas assez d'argent Pas encore eu le temps de réapprovisinner"/>
    <n v="0"/>
    <n v="0"/>
    <n v="0"/>
    <n v="0"/>
    <n v="0"/>
    <n v="1"/>
    <n v="1"/>
    <n v="0"/>
    <n v="0"/>
    <n v="0"/>
    <n v="1"/>
    <n v="0"/>
    <n v="0"/>
    <n v="0"/>
    <s v=""/>
    <s v="Sucre"/>
    <n v="0"/>
    <n v="0"/>
    <n v="0"/>
    <n v="1"/>
    <n v="0"/>
    <n v="0"/>
    <n v="0"/>
    <n v="0"/>
    <s v="Non"/>
    <s v="Non"/>
    <s v="Oui"/>
    <s v="Ouest"/>
    <s v="Meme"/>
    <s v="Cité Soleil"/>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3"/>
    <s v=""/>
    <s v=""/>
    <s v=""/>
    <s v=""/>
    <s v=""/>
    <s v=""/>
    <s v=""/>
    <s v=""/>
    <s v="Aucune préoccupation particulière"/>
    <n v="0"/>
    <n v="0"/>
    <n v="0"/>
    <n v="0"/>
    <n v="0"/>
    <n v="1"/>
    <n v="0"/>
    <n v="0"/>
    <s v=""/>
    <x v="2"/>
    <s v=""/>
    <s v="Nourriture"/>
    <n v="1"/>
    <n v="0"/>
    <n v="0"/>
    <n v="0"/>
    <n v="0"/>
    <n v="0"/>
    <n v="0"/>
    <s v=""/>
    <s v=""/>
    <s v=""/>
    <s v=""/>
    <s v=""/>
    <s v=""/>
    <s v=""/>
    <s v=""/>
    <s v=""/>
    <s v=""/>
    <s v=""/>
    <s v=""/>
    <s v=""/>
    <s v=""/>
    <s v=""/>
    <s v=""/>
    <s v=""/>
    <s v=""/>
    <s v=""/>
    <s v=""/>
    <s v=""/>
    <s v=""/>
    <s v=""/>
    <s v=""/>
    <s v=""/>
    <s v=""/>
    <s v=""/>
    <s v=""/>
    <s v=""/>
    <s v=""/>
    <s v=""/>
    <s v=""/>
    <s v=""/>
    <s v=""/>
    <s v=""/>
    <s v=""/>
    <s v=""/>
    <s v=""/>
    <s v=""/>
    <x v="2"/>
    <s v=""/>
    <s v=""/>
    <s v=""/>
    <s v=""/>
    <s v=""/>
    <s v=""/>
    <s v=""/>
    <s v=""/>
    <s v=""/>
    <s v=""/>
    <s v=""/>
    <s v=""/>
    <s v=""/>
  </r>
  <r>
    <x v="0"/>
    <s v="Port-au-Prince"/>
    <s v="Port-au-Prince"/>
    <s v="Centre-ville de Port-au-Prince / Salomon"/>
    <s v="Marché Salomon"/>
    <s v="Milieu urbain"/>
    <s v="Enquête auprès d'un marchand"/>
    <s v="Femme"/>
    <s v=""/>
    <s v=""/>
    <s v="Détaillant sur une table"/>
    <s v=""/>
    <s v="Produits d'hygiène et assainissement Ustensiles de nettoyage ou de stockage de l'eau (bokit, bassine, éponge)"/>
    <n v="0"/>
    <n v="1"/>
    <n v="0"/>
    <n v="0"/>
    <n v="1"/>
    <n v="0"/>
    <n v="0"/>
    <s v="wash"/>
    <s v="Produits d'hygiène et assainissement"/>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Papier toilette Serviettes hygiéniques Chlore en grain (nettoyage)"/>
    <n v="1"/>
    <n v="0"/>
    <n v="0"/>
    <n v="1"/>
    <n v="1"/>
    <n v="0"/>
    <n v="1"/>
    <n v="0"/>
    <n v="0"/>
    <s v="Oui"/>
    <n v="30"/>
    <n v="30"/>
    <s v=""/>
    <s v=""/>
    <s v=""/>
    <n v="30"/>
    <s v="Non"/>
    <s v=""/>
    <s v=""/>
    <n v="20"/>
    <s v="Non"/>
    <s v=""/>
    <s v=""/>
    <s v=""/>
    <s v=""/>
    <s v=""/>
    <s v=""/>
    <s v=""/>
    <s v=""/>
    <s v=""/>
    <s v=""/>
    <s v=""/>
    <s v=""/>
    <s v=""/>
    <s v=""/>
    <s v=""/>
    <s v=""/>
    <s v=""/>
    <s v=""/>
    <s v=""/>
    <s v=""/>
    <s v=""/>
    <s v=""/>
    <s v=""/>
    <s v="Oui"/>
    <n v="75"/>
    <s v=""/>
    <s v=""/>
    <s v=""/>
    <n v="75"/>
    <s v="Oui"/>
    <s v="Oui"/>
    <s v=""/>
    <n v="5"/>
    <s v=""/>
    <s v=""/>
    <s v=""/>
    <s v=""/>
    <s v=""/>
    <s v=""/>
    <s v="Non"/>
    <s v="NA"/>
    <n v="5"/>
    <s v="Non"/>
    <s v=""/>
    <s v=""/>
    <s v=""/>
    <s v=""/>
    <s v=""/>
    <s v=""/>
    <s v=""/>
    <s v=""/>
    <s v=""/>
    <s v=""/>
    <s v=""/>
    <s v=""/>
    <s v=""/>
    <s v=""/>
    <s v=""/>
    <s v=""/>
    <s v=""/>
    <s v=""/>
    <s v=""/>
    <s v=""/>
    <s v=""/>
    <s v=""/>
    <s v=""/>
    <s v=""/>
    <s v=""/>
    <s v="Non"/>
    <s v="Non"/>
    <s v="Oui"/>
    <s v="Ouest"/>
    <s v="Meme"/>
    <s v="Port-au-Prince"/>
    <s v="Meme"/>
    <s v=""/>
    <s v=""/>
    <s v=""/>
    <s v=""/>
    <s v=""/>
    <s v=""/>
    <s v=""/>
    <s v=""/>
    <s v=""/>
    <s v=""/>
    <s v=""/>
    <s v=""/>
    <s v=""/>
    <s v=""/>
    <s v=""/>
    <s v=""/>
    <s v=""/>
    <s v=""/>
    <s v=""/>
    <s v=""/>
    <s v=""/>
    <s v=""/>
    <s v=""/>
    <s v=""/>
    <s v=""/>
    <s v=""/>
    <s v=""/>
    <s v="Eponge pour la vaisselle"/>
    <n v="0"/>
    <n v="0"/>
    <n v="1"/>
    <s v=""/>
    <s v=""/>
    <n v="25"/>
    <s v="Non"/>
    <s v=""/>
    <s v=""/>
    <x v="1"/>
    <s v=""/>
    <s v=""/>
    <s v=""/>
    <s v=""/>
    <s v=""/>
    <s v=""/>
    <s v=""/>
    <s v=""/>
    <s v="Aucune préoccupation particulière"/>
    <n v="0"/>
    <n v="0"/>
    <n v="0"/>
    <n v="0"/>
    <n v="0"/>
    <n v="1"/>
    <n v="0"/>
    <n v="0"/>
    <s v=""/>
    <x v="1"/>
    <s v=""/>
    <s v=""/>
    <s v=""/>
    <s v=""/>
    <s v=""/>
    <s v=""/>
    <s v=""/>
    <s v=""/>
    <s v=""/>
    <s v=""/>
    <s v=""/>
    <s v=""/>
    <s v=""/>
    <s v=""/>
    <s v=""/>
    <s v=""/>
    <s v=""/>
    <s v=""/>
    <s v=""/>
    <s v=""/>
    <s v=""/>
    <s v=""/>
    <s v=""/>
    <s v=""/>
    <s v=""/>
    <s v=""/>
    <s v=""/>
    <s v=""/>
    <s v=""/>
    <s v=""/>
    <s v=""/>
    <s v=""/>
    <s v=""/>
    <s v=""/>
    <s v=""/>
    <s v=""/>
    <s v=""/>
    <s v=""/>
    <s v=""/>
    <s v=""/>
    <s v=""/>
    <s v=""/>
    <s v=""/>
    <s v=""/>
    <s v=""/>
    <s v=""/>
    <s v=""/>
    <s v=""/>
    <x v="2"/>
    <s v=""/>
    <s v=""/>
    <s v=""/>
    <s v=""/>
    <s v=""/>
    <s v=""/>
    <s v=""/>
    <s v=""/>
    <s v=""/>
    <s v=""/>
    <s v=""/>
    <s v=""/>
    <s v=""/>
  </r>
  <r>
    <x v="0"/>
    <s v="Port-au-Prince"/>
    <s v="Port-au-Prince"/>
    <s v="Centre-ville de Port-au-Prince / Salomon"/>
    <s v="Marché Salomon"/>
    <s v="Milieu urbain"/>
    <s v="Enquête auprès d'un marchand"/>
    <s v="Femme"/>
    <s v=""/>
    <s v=""/>
    <s v="Détaillant sur une table"/>
    <s v=""/>
    <s v="Produits d'hygiène et assainissement Nourriture Ustensiles de nettoyage ou de stockage de l'eau (bokit, bassine, éponge)"/>
    <n v="1"/>
    <n v="1"/>
    <n v="0"/>
    <n v="0"/>
    <n v="1"/>
    <n v="0"/>
    <n v="0"/>
    <s v="wash"/>
    <s v="Produits d'hygiène et assainissement"/>
    <s v="En espèces (Gourde)"/>
    <n v="1"/>
    <n v="0"/>
    <n v="0"/>
    <n v="0"/>
    <n v="0"/>
    <n v="0"/>
    <n v="0"/>
    <n v="0"/>
    <n v="0"/>
    <n v="0"/>
    <s v=""/>
    <s v="Oui, il y a moins de commerçants par rapport au mois passé"/>
    <s v="Entre 21 et 60"/>
    <s v="Farine de blé blanche Riz Sucre Haricot noir Haricot rouge"/>
    <n v="1"/>
    <n v="1"/>
    <n v="0"/>
    <n v="1"/>
    <n v="1"/>
    <n v="1"/>
    <n v="0"/>
    <n v="0"/>
    <s v="Oui je connais le prix de mes produits en grosse marmite"/>
    <n v="125"/>
    <s v="Oui"/>
    <n v="300"/>
    <n v="115.384615384615"/>
    <s v="Oui"/>
    <s v=""/>
    <s v=""/>
    <s v=""/>
    <n v="300"/>
    <n v="103.448275862068"/>
    <s v="Oui"/>
    <n v="500"/>
    <n v="208.333333333333"/>
    <s v="Non"/>
    <n v="750"/>
    <n v="312.5"/>
    <s v="Non"/>
    <s v=""/>
    <s v=""/>
    <s v=""/>
    <s v=""/>
    <s v=""/>
    <s v=""/>
    <s v=""/>
    <s v=""/>
    <s v=""/>
    <s v=""/>
    <s v=""/>
    <s v=""/>
    <s v="Non"/>
    <s v=""/>
    <s v=""/>
    <s v=""/>
    <s v=""/>
    <s v=""/>
    <s v=""/>
    <s v=""/>
    <s v=""/>
    <s v=""/>
    <s v=""/>
    <s v=""/>
    <s v=""/>
    <s v=""/>
    <s v=""/>
    <s v=""/>
    <s v=""/>
    <s v=""/>
    <s v=""/>
    <s v=""/>
    <s v=""/>
    <s v=""/>
    <s v=""/>
    <s v=""/>
    <s v=""/>
    <s v=""/>
    <s v="Non"/>
    <s v="Oui"/>
    <s v="Oui"/>
    <s v="Ouest"/>
    <s v="Meme"/>
    <s v="Port-au-Prince"/>
    <s v="Meme"/>
    <s v="Savon lessive Dentifrice Papier toilette Serviettes hygiéniques Chlore liquide (nettoyage) Chlore en grain (nettoyage) Savon pour se laver"/>
    <n v="1"/>
    <n v="0"/>
    <n v="1"/>
    <n v="1"/>
    <n v="1"/>
    <n v="1"/>
    <n v="1"/>
    <n v="1"/>
    <n v="0"/>
    <s v="Oui"/>
    <n v="35"/>
    <n v="35"/>
    <s v=""/>
    <s v=""/>
    <s v=""/>
    <n v="35"/>
    <s v="Je ne sais pas, je ne souhaite pas répondre"/>
    <s v=""/>
    <s v=""/>
    <n v="20"/>
    <s v="Non"/>
    <s v="Non"/>
    <s v=""/>
    <s v=""/>
    <s v="Mililitre"/>
    <s v="mililitre"/>
    <s v="mililit"/>
    <n v="470"/>
    <n v="150"/>
    <n v="319.14893617021198"/>
    <n v="319.14893617021198"/>
    <s v="Oui"/>
    <s v="Oui"/>
    <n v="25"/>
    <s v=""/>
    <s v=""/>
    <n v="25"/>
    <s v="Non"/>
    <s v="Oui"/>
    <n v="75"/>
    <s v=""/>
    <s v=""/>
    <n v="75"/>
    <s v="Oui"/>
    <s v="Oui"/>
    <n v="75"/>
    <s v=""/>
    <s v=""/>
    <s v=""/>
    <n v="75"/>
    <s v="Oui"/>
    <s v="Oui"/>
    <s v=""/>
    <n v="5"/>
    <s v=""/>
    <s v=""/>
    <s v=""/>
    <s v=""/>
    <s v=""/>
    <s v=""/>
    <s v="Non"/>
    <s v="NA"/>
    <n v="5"/>
    <s v="Non"/>
    <s v=""/>
    <s v=""/>
    <s v=""/>
    <s v=""/>
    <s v=""/>
    <s v=""/>
    <s v=""/>
    <s v=""/>
    <s v=""/>
    <s v=""/>
    <s v=""/>
    <s v=""/>
    <s v=""/>
    <s v=""/>
    <s v=""/>
    <s v=""/>
    <s v=""/>
    <s v=""/>
    <s v=""/>
    <s v=""/>
    <s v=""/>
    <s v=""/>
    <s v=""/>
    <s v=""/>
    <s v=""/>
    <s v="Non"/>
    <s v="Oui"/>
    <s v="Oui"/>
    <s v="Ouest"/>
    <s v="Meme"/>
    <s v="Port-au-Prince"/>
    <s v="Meme"/>
    <s v=""/>
    <s v=""/>
    <s v=""/>
    <s v=""/>
    <s v=""/>
    <s v=""/>
    <s v=""/>
    <s v=""/>
    <s v=""/>
    <s v=""/>
    <s v=""/>
    <s v=""/>
    <s v=""/>
    <s v=""/>
    <s v=""/>
    <s v=""/>
    <s v=""/>
    <s v=""/>
    <s v=""/>
    <s v=""/>
    <s v=""/>
    <s v=""/>
    <s v=""/>
    <s v=""/>
    <s v=""/>
    <s v=""/>
    <s v=""/>
    <s v="Eponge pour la vaisselle"/>
    <n v="0"/>
    <n v="0"/>
    <n v="1"/>
    <s v=""/>
    <s v=""/>
    <n v="25"/>
    <s v="Non"/>
    <s v=""/>
    <s v=""/>
    <x v="1"/>
    <s v=""/>
    <s v=""/>
    <s v=""/>
    <s v=""/>
    <s v=""/>
    <s v=""/>
    <s v=""/>
    <s v=""/>
    <s v="Je ne sais pas, je ne souhaite pas répondre"/>
    <n v="0"/>
    <n v="0"/>
    <n v="0"/>
    <n v="0"/>
    <n v="0"/>
    <n v="0"/>
    <n v="0"/>
    <n v="1"/>
    <s v=""/>
    <x v="1"/>
    <s v=""/>
    <s v=""/>
    <s v=""/>
    <s v=""/>
    <s v=""/>
    <s v=""/>
    <s v=""/>
    <s v=""/>
    <s v=""/>
    <s v=""/>
    <s v=""/>
    <s v=""/>
    <s v=""/>
    <s v=""/>
    <s v=""/>
    <s v=""/>
    <s v=""/>
    <s v=""/>
    <s v=""/>
    <s v=""/>
    <s v=""/>
    <s v=""/>
    <s v=""/>
    <s v=""/>
    <s v=""/>
    <s v=""/>
    <s v=""/>
    <s v=""/>
    <s v=""/>
    <s v=""/>
    <s v=""/>
    <s v=""/>
    <s v=""/>
    <s v=""/>
    <s v=""/>
    <s v=""/>
    <s v=""/>
    <s v=""/>
    <s v=""/>
    <s v=""/>
    <s v=""/>
    <s v=""/>
    <s v=""/>
    <s v=""/>
    <s v=""/>
    <s v=""/>
    <s v=""/>
    <s v=""/>
    <x v="2"/>
    <s v=""/>
    <s v=""/>
    <s v=""/>
    <s v=""/>
    <s v=""/>
    <s v=""/>
    <s v=""/>
    <s v=""/>
    <s v=""/>
    <s v=""/>
    <s v=""/>
    <s v=""/>
    <s v=""/>
  </r>
  <r>
    <x v="0"/>
    <s v="Port-au-Prince"/>
    <s v="Port-au-Prince"/>
    <s v="Centre-ville de Port-au-Prince / Salomon"/>
    <s v="Marché Salomon"/>
    <s v="Milieu urbain"/>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boutique ou kiosque privé"/>
    <s v=""/>
    <s v="boutique"/>
    <s v="boutik / kiòs priwe"/>
    <s v="boutique ou kiosque privé"/>
    <s v="C'est le moins cher"/>
    <s v=""/>
    <s v="Entre 15 min et 30 min au total"/>
    <s v="gros bidon de 5 gallons (18,9 L)"/>
    <s v="5gal"/>
    <s v="bidon ki vo 5 galon (18,9L)"/>
    <s v=""/>
    <s v=""/>
    <s v=""/>
    <s v=""/>
    <s v=""/>
    <n v="25"/>
    <n v="5"/>
    <s v=""/>
    <s v="NA"/>
    <n v="5"/>
    <s v="Je ne sais pas, je ne souhaite pas répondre"/>
    <s v=""/>
    <s v="Non"/>
    <s v=""/>
    <s v=""/>
    <s v=""/>
    <s v=""/>
    <s v=""/>
    <s v=""/>
    <s v=""/>
    <s v=""/>
    <s v=""/>
    <s v=""/>
    <s v=""/>
    <s v=""/>
    <s v=""/>
    <x v="1"/>
    <s v="L'augmentation des affrontements dans le bas de Port-au-Prince"/>
    <n v="1"/>
    <n v="0"/>
    <n v="0"/>
    <s v=""/>
    <s v="Je ne me sens pas en sécurité lorsque j'accède au marché, car j'ai peur d'être pris pour cible ou d'être victime de violences."/>
    <n v="0"/>
    <n v="1"/>
    <n v="0"/>
    <n v="0"/>
    <n v="0"/>
    <n v="0"/>
    <s v=""/>
  </r>
  <r>
    <x v="0"/>
    <s v="Port-au-Prince"/>
    <s v="Port-au-Prince"/>
    <s v="Centre-ville de Port-au-Prince / Salomon"/>
    <s v="Marché Salomon"/>
    <s v="Milieu urbain"/>
    <s v="Enquête auprès d'un marchand"/>
    <s v="Femme"/>
    <s v=""/>
    <s v=""/>
    <s v="Détaillant sur une table"/>
    <s v=""/>
    <s v="Ustensiles de cuisine (casseroles, cuillères, etc.)"/>
    <n v="0"/>
    <n v="0"/>
    <n v="0"/>
    <n v="1"/>
    <n v="0"/>
    <n v="0"/>
    <n v="0"/>
    <s v="cuisine"/>
    <s v="Ustensiles de cuisine (casseroles, cuillères, etc.)"/>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oêle (grande) Casserole avec couvercle (moyenne ou grande) Couteau de cuisine Cuillère pour manger Cuillère de service Assiette Verre / Godet"/>
    <n v="1"/>
    <n v="1"/>
    <n v="1"/>
    <n v="1"/>
    <n v="1"/>
    <n v="1"/>
    <n v="1"/>
    <n v="0"/>
    <s v="Grande avec couvercle (environ 2 à 3 gallons)"/>
    <n v="6000"/>
    <s v=""/>
    <n v="500"/>
    <n v="125"/>
    <n v="125"/>
    <n v="20"/>
    <n v="250"/>
    <n v="75"/>
    <s v="Oui"/>
    <s v=""/>
    <s v=""/>
    <s v=""/>
    <s v=""/>
    <s v=""/>
    <s v=""/>
    <s v=""/>
    <s v=""/>
    <s v=""/>
    <s v=""/>
    <s v=""/>
    <x v="1"/>
    <s v=""/>
    <s v=""/>
    <s v=""/>
    <s v=""/>
    <s v=""/>
    <s v=""/>
    <s v=""/>
    <s v=""/>
    <s v="Difficultés pour se réapprovisionner en marchandises"/>
    <n v="0"/>
    <n v="0"/>
    <n v="0"/>
    <n v="1"/>
    <n v="0"/>
    <n v="0"/>
    <n v="0"/>
    <n v="0"/>
    <s v=""/>
    <x v="2"/>
    <s v=""/>
    <s v="Ustensiles de cuisine (casseroles, cuillères, etc.)"/>
    <n v="0"/>
    <n v="0"/>
    <n v="0"/>
    <n v="1"/>
    <n v="0"/>
    <n v="0"/>
    <n v="0"/>
    <s v=""/>
    <s v=""/>
    <s v=""/>
    <s v=""/>
    <s v=""/>
    <s v=""/>
    <s v=""/>
    <s v=""/>
    <s v=""/>
    <s v=""/>
    <s v=""/>
    <s v=""/>
    <s v=""/>
    <s v=""/>
    <s v=""/>
    <s v=""/>
    <s v=""/>
    <s v=""/>
    <s v=""/>
    <s v=""/>
    <s v=""/>
    <s v=""/>
    <s v=""/>
    <s v=""/>
    <s v=""/>
    <s v=""/>
    <s v=""/>
    <s v=""/>
    <s v=""/>
    <s v=""/>
    <s v=""/>
    <s v=""/>
    <s v=""/>
    <s v=""/>
    <s v=""/>
    <s v=""/>
    <s v=""/>
    <s v=""/>
    <s v=""/>
    <x v="2"/>
    <s v=""/>
    <s v=""/>
    <s v=""/>
    <s v=""/>
    <s v=""/>
    <s v=""/>
    <s v=""/>
    <s v=""/>
    <s v=""/>
    <s v=""/>
    <s v=""/>
    <s v=""/>
    <s v=""/>
  </r>
  <r>
    <x v="0"/>
    <s v="Port-au-Prince"/>
    <s v="Port-au-Prince"/>
    <s v="Centre-ville de Port-au-Prince / Salomon"/>
    <s v="Marché Salomon"/>
    <s v="Milieu urbain"/>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Oui, il y a moins de commerçants par rapport au mois passé"/>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Papier toilette Serviettes hygiéniques Savon pour se laver"/>
    <n v="0"/>
    <n v="1"/>
    <n v="1"/>
    <n v="1"/>
    <n v="1"/>
    <n v="0"/>
    <n v="0"/>
    <n v="1"/>
    <n v="0"/>
    <s v=""/>
    <s v=""/>
    <s v=""/>
    <s v=""/>
    <s v=""/>
    <s v=""/>
    <s v=""/>
    <s v=""/>
    <n v="25"/>
    <s v="Oui"/>
    <n v="20"/>
    <s v="Non"/>
    <s v=""/>
    <s v=""/>
    <s v=""/>
    <s v=""/>
    <s v=""/>
    <s v=""/>
    <s v=""/>
    <s v=""/>
    <s v=""/>
    <s v=""/>
    <s v=""/>
    <s v="Oui"/>
    <n v="25"/>
    <s v=""/>
    <s v=""/>
    <n v="25"/>
    <s v="Oui"/>
    <s v="Non"/>
    <s v=""/>
    <n v="170"/>
    <n v="75"/>
    <n v="37.5"/>
    <s v="Oui"/>
    <s v="Oui"/>
    <n v="75"/>
    <s v=""/>
    <s v=""/>
    <s v=""/>
    <n v="75"/>
    <s v="Oui"/>
    <s v=""/>
    <s v=""/>
    <s v=""/>
    <s v=""/>
    <s v=""/>
    <s v=""/>
    <s v=""/>
    <s v=""/>
    <s v=""/>
    <s v=""/>
    <s v=""/>
    <s v=""/>
    <s v="Non"/>
    <s v=""/>
    <s v=""/>
    <s v=""/>
    <s v=""/>
    <s v=""/>
    <s v=""/>
    <s v=""/>
    <s v=""/>
    <s v=""/>
    <s v=""/>
    <s v=""/>
    <s v=""/>
    <s v=""/>
    <s v=""/>
    <s v=""/>
    <s v=""/>
    <s v=""/>
    <s v=""/>
    <s v=""/>
    <s v=""/>
    <s v=""/>
    <s v=""/>
    <s v=""/>
    <s v=""/>
    <s v=""/>
    <s v="Oui"/>
    <s v="Oui"/>
    <s v="Oui"/>
    <s v="Ouest"/>
    <s v="Meme"/>
    <s v="Port-au-Prince"/>
    <s v="Meme"/>
    <s v=""/>
    <s v=""/>
    <s v=""/>
    <s v=""/>
    <s v=""/>
    <s v=""/>
    <s v=""/>
    <s v=""/>
    <s v=""/>
    <s v=""/>
    <s v=""/>
    <s v=""/>
    <s v=""/>
    <s v=""/>
    <s v=""/>
    <s v=""/>
    <s v=""/>
    <s v=""/>
    <s v=""/>
    <s v=""/>
    <s v=""/>
    <s v=""/>
    <s v=""/>
    <s v=""/>
    <s v=""/>
    <s v=""/>
    <s v=""/>
    <s v=""/>
    <s v=""/>
    <s v=""/>
    <s v=""/>
    <s v=""/>
    <s v=""/>
    <s v=""/>
    <s v=""/>
    <s v=""/>
    <s v=""/>
    <x v="3"/>
    <s v=""/>
    <s v=""/>
    <s v=""/>
    <s v=""/>
    <s v=""/>
    <s v=""/>
    <s v=""/>
    <s v=""/>
    <s v="Aucune préoccupation particulière"/>
    <n v="0"/>
    <n v="0"/>
    <n v="0"/>
    <n v="0"/>
    <n v="0"/>
    <n v="1"/>
    <n v="0"/>
    <n v="0"/>
    <s v=""/>
    <x v="2"/>
    <s v=""/>
    <s v="Produits d'hygiène et assainissement"/>
    <n v="0"/>
    <n v="1"/>
    <n v="0"/>
    <n v="0"/>
    <n v="0"/>
    <n v="0"/>
    <n v="0"/>
    <s v=""/>
    <s v=""/>
    <s v=""/>
    <s v=""/>
    <s v=""/>
    <s v=""/>
    <s v=""/>
    <s v=""/>
    <s v=""/>
    <s v=""/>
    <s v=""/>
    <s v=""/>
    <s v=""/>
    <s v=""/>
    <s v=""/>
    <s v=""/>
    <s v=""/>
    <s v=""/>
    <s v=""/>
    <s v=""/>
    <s v=""/>
    <s v=""/>
    <s v=""/>
    <s v=""/>
    <s v=""/>
    <s v=""/>
    <s v=""/>
    <s v=""/>
    <s v=""/>
    <s v=""/>
    <s v=""/>
    <s v=""/>
    <s v=""/>
    <s v=""/>
    <s v=""/>
    <s v=""/>
    <s v=""/>
    <s v=""/>
    <s v=""/>
    <x v="2"/>
    <s v=""/>
    <s v=""/>
    <s v=""/>
    <s v=""/>
    <s v=""/>
    <s v=""/>
    <s v=""/>
    <s v=""/>
    <s v=""/>
    <s v=""/>
    <s v=""/>
    <s v=""/>
    <s v=""/>
  </r>
  <r>
    <x v="0"/>
    <s v="Port-au-Prince"/>
    <s v="Port-au-Prince"/>
    <s v="Centre-ville de Port-au-Prince / Salomon"/>
    <s v="Marché Salomon"/>
    <s v="Milieu urbain"/>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boutique ou kiosque privé"/>
    <s v=""/>
    <s v="boutique"/>
    <s v="boutik / kiòs priwe"/>
    <s v="boutique ou kiosque privé"/>
    <s v="Il n'y a pas d'autres options dans ma zone"/>
    <s v=""/>
    <s v="Moins de 15 min au total"/>
    <s v="gros bidon de 5 gallons (18,9 L)"/>
    <s v="5gal"/>
    <s v="bidon ki vo 5 galon (18,9L)"/>
    <s v=""/>
    <s v=""/>
    <s v=""/>
    <s v=""/>
    <s v=""/>
    <n v="25"/>
    <n v="5"/>
    <s v=""/>
    <s v="NA"/>
    <n v="5"/>
    <s v="Oui"/>
    <s v=""/>
    <s v="Non"/>
    <s v=""/>
    <s v=""/>
    <s v=""/>
    <s v=""/>
    <s v=""/>
    <s v=""/>
    <s v=""/>
    <s v=""/>
    <s v=""/>
    <s v=""/>
    <s v=""/>
    <s v=""/>
    <s v=""/>
    <x v="0"/>
    <s v=""/>
    <s v=""/>
    <s v=""/>
    <s v=""/>
    <s v=""/>
    <s v=""/>
    <s v=""/>
    <s v=""/>
    <s v=""/>
    <s v=""/>
    <s v=""/>
    <s v=""/>
    <s v=""/>
  </r>
  <r>
    <x v="0"/>
    <s v="Port-au-Prince"/>
    <s v="Port-au-Prince"/>
    <s v="Centre-ville de Port-au-Prince / Salomon"/>
    <s v="Marché Salomon"/>
    <s v="Milieu urbain"/>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boutique ou kiosque privé"/>
    <s v=""/>
    <s v="boutique"/>
    <s v="boutik / kiòs priwe"/>
    <s v="boutique ou kiosque privé"/>
    <s v="L'eau est de meilleure qualité"/>
    <s v=""/>
    <s v="Moins de 15 min au total"/>
    <s v="petit bidon de 1 gallon (3,78 L)"/>
    <s v="1gal"/>
    <s v="bidon ki vo 1 galon (3,78L)"/>
    <s v=""/>
    <s v=""/>
    <s v=""/>
    <s v=""/>
    <s v=""/>
    <n v="30"/>
    <n v="30"/>
    <s v=""/>
    <s v="NA"/>
    <n v="30"/>
    <s v="Oui"/>
    <s v=""/>
    <s v="Oui"/>
    <s v="Insécurités dans la commune Le marchand d'eau n'est pas venu à temps / Le marchand n'avait plus d'eau"/>
    <n v="1"/>
    <n v="0"/>
    <n v="0"/>
    <n v="0"/>
    <n v="0"/>
    <n v="0"/>
    <n v="0"/>
    <n v="0"/>
    <n v="1"/>
    <n v="0"/>
    <n v="0"/>
    <s v=""/>
    <x v="0"/>
    <s v=""/>
    <s v=""/>
    <s v=""/>
    <s v=""/>
    <s v=""/>
    <s v=""/>
    <s v=""/>
    <s v=""/>
    <s v=""/>
    <s v=""/>
    <s v=""/>
    <s v=""/>
    <s v=""/>
  </r>
  <r>
    <x v="0"/>
    <s v="Port-au-Prince"/>
    <s v="Port-au-Prince"/>
    <s v="Centre-ville de Port-au-Prince / Salomon"/>
    <s v="Marché Salomon"/>
    <s v="Milieu urbain"/>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boutique ou kiosque privé"/>
    <s v=""/>
    <s v="boutique"/>
    <s v="boutik / kiòs priwe"/>
    <s v="boutique ou kiosque privé"/>
    <s v="Autre"/>
    <s v="Se la ki pi pre"/>
    <s v="Entre 15 min et 30 min au total"/>
    <s v="gros bidon de 5 gallons (18,9 L)"/>
    <s v="5gal"/>
    <s v="bidon ki vo 5 galon (18,9L)"/>
    <s v=""/>
    <s v=""/>
    <s v=""/>
    <s v=""/>
    <s v=""/>
    <n v="30"/>
    <n v="6"/>
    <s v=""/>
    <s v="NA"/>
    <n v="6"/>
    <s v="Oui"/>
    <s v=""/>
    <s v="Non"/>
    <s v=""/>
    <s v=""/>
    <s v=""/>
    <s v=""/>
    <s v=""/>
    <s v=""/>
    <s v=""/>
    <s v=""/>
    <s v=""/>
    <s v=""/>
    <s v=""/>
    <s v=""/>
    <s v=""/>
    <x v="0"/>
    <s v=""/>
    <s v=""/>
    <s v=""/>
    <s v=""/>
    <s v=""/>
    <s v=""/>
    <s v=""/>
    <s v=""/>
    <s v=""/>
    <s v=""/>
    <s v=""/>
    <s v=""/>
    <s v=""/>
  </r>
  <r>
    <x v="0"/>
    <s v="Port-au-Prince"/>
    <s v="Port-au-Prince"/>
    <s v="Centre-ville de Port-au-Prince / Salomon"/>
    <s v="Marché Salomon"/>
    <s v="Milieu urbain"/>
    <s v="Enquête auprès d'un marchand"/>
    <s v="Femme"/>
    <s v=""/>
    <s v=""/>
    <s v="Détaillant sur une table"/>
    <s v=""/>
    <s v="Charbon de bois"/>
    <n v="0"/>
    <n v="0"/>
    <n v="0"/>
    <n v="0"/>
    <n v="0"/>
    <n v="1"/>
    <n v="0"/>
    <s v="charbon"/>
    <s v="Charbon de bois"/>
    <s v="En espèces (Gourde)"/>
    <n v="1"/>
    <n v="0"/>
    <n v="0"/>
    <n v="0"/>
    <n v="0"/>
    <n v="0"/>
    <n v="0"/>
    <n v="0"/>
    <n v="0"/>
    <n v="0"/>
    <s v=""/>
    <s v="Oui, il y a moin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50"/>
    <s v="Oui"/>
    <x v="1"/>
    <s v=""/>
    <s v=""/>
    <s v=""/>
    <s v=""/>
    <s v=""/>
    <s v=""/>
    <s v=""/>
    <s v=""/>
    <s v="Aucune préoccupation particulière"/>
    <n v="0"/>
    <n v="0"/>
    <n v="0"/>
    <n v="0"/>
    <n v="0"/>
    <n v="1"/>
    <n v="0"/>
    <n v="0"/>
    <s v=""/>
    <x v="2"/>
    <s v=""/>
    <s v="Charbon de bois"/>
    <n v="0"/>
    <n v="0"/>
    <n v="0"/>
    <n v="0"/>
    <n v="0"/>
    <n v="1"/>
    <n v="0"/>
    <s v=""/>
    <s v=""/>
    <s v=""/>
    <s v=""/>
    <s v=""/>
    <s v=""/>
    <s v=""/>
    <s v=""/>
    <s v=""/>
    <s v=""/>
    <s v=""/>
    <s v=""/>
    <s v=""/>
    <s v=""/>
    <s v=""/>
    <s v=""/>
    <s v=""/>
    <s v=""/>
    <s v=""/>
    <s v=""/>
    <s v=""/>
    <s v=""/>
    <s v=""/>
    <s v=""/>
    <s v=""/>
    <s v=""/>
    <s v=""/>
    <s v=""/>
    <s v=""/>
    <s v=""/>
    <s v=""/>
    <s v=""/>
    <s v=""/>
    <s v=""/>
    <s v=""/>
    <s v=""/>
    <s v=""/>
    <s v=""/>
    <s v=""/>
    <x v="2"/>
    <s v=""/>
    <s v=""/>
    <s v=""/>
    <s v=""/>
    <s v=""/>
    <s v=""/>
    <s v=""/>
    <s v=""/>
    <s v=""/>
    <s v=""/>
    <s v=""/>
    <s v=""/>
    <s v=""/>
  </r>
  <r>
    <x v="0"/>
    <s v="Port-au-Prince"/>
    <s v="Port-au-Prince"/>
    <s v="Centre-ville de Port-au-Prince / Salomon"/>
    <s v="Marché Salomon"/>
    <s v="Milieu urbain"/>
    <s v="Enquête auprès d'un marchand"/>
    <s v="Femme"/>
    <s v=""/>
    <s v=""/>
    <s v="Détaillant sur une table"/>
    <s v=""/>
    <s v="Charbon de bois"/>
    <n v="0"/>
    <n v="0"/>
    <n v="0"/>
    <n v="0"/>
    <n v="0"/>
    <n v="1"/>
    <n v="0"/>
    <s v="charbon"/>
    <s v="Charbon de bois"/>
    <s v="En espèces (Gourde) Coupon"/>
    <n v="1"/>
    <n v="0"/>
    <n v="0"/>
    <n v="0"/>
    <n v="0"/>
    <n v="0"/>
    <n v="1"/>
    <n v="0"/>
    <n v="0"/>
    <n v="0"/>
    <s v=""/>
    <s v="Oui, il y a moin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50"/>
    <s v="Oui"/>
    <x v="1"/>
    <s v=""/>
    <s v=""/>
    <s v=""/>
    <s v=""/>
    <s v=""/>
    <s v=""/>
    <s v=""/>
    <s v=""/>
    <s v="Aucune préoccupation particulière"/>
    <n v="0"/>
    <n v="0"/>
    <n v="0"/>
    <n v="0"/>
    <n v="0"/>
    <n v="1"/>
    <n v="0"/>
    <n v="0"/>
    <s v=""/>
    <x v="2"/>
    <s v=""/>
    <s v="Charbon de bois"/>
    <n v="0"/>
    <n v="0"/>
    <n v="0"/>
    <n v="0"/>
    <n v="0"/>
    <n v="1"/>
    <n v="0"/>
    <s v=""/>
    <s v=""/>
    <s v=""/>
    <s v=""/>
    <s v=""/>
    <s v=""/>
    <s v=""/>
    <s v=""/>
    <s v=""/>
    <s v=""/>
    <s v=""/>
    <s v=""/>
    <s v=""/>
    <s v=""/>
    <s v=""/>
    <s v=""/>
    <s v=""/>
    <s v=""/>
    <s v=""/>
    <s v=""/>
    <s v=""/>
    <s v=""/>
    <s v=""/>
    <s v=""/>
    <s v=""/>
    <s v=""/>
    <s v=""/>
    <s v=""/>
    <s v=""/>
    <s v=""/>
    <s v=""/>
    <s v=""/>
    <s v=""/>
    <s v=""/>
    <s v=""/>
    <s v=""/>
    <s v=""/>
    <s v=""/>
    <s v=""/>
    <x v="2"/>
    <s v=""/>
    <s v=""/>
    <s v=""/>
    <s v=""/>
    <s v=""/>
    <s v=""/>
    <s v=""/>
    <s v=""/>
    <s v=""/>
    <s v=""/>
    <s v=""/>
    <s v=""/>
    <s v=""/>
  </r>
  <r>
    <x v="0"/>
    <s v="Port-au-Prince"/>
    <s v="Port-au-Prince"/>
    <s v="Centre-ville de Port-au-Prince / Salomon"/>
    <s v="Marché Salomon"/>
    <s v="Milieu urbain"/>
    <s v="Enquête auprès d'un marchand"/>
    <s v="Femme"/>
    <s v=""/>
    <s v=""/>
    <s v="Détaillant sur une table"/>
    <s v=""/>
    <s v="Charbon de bois"/>
    <n v="0"/>
    <n v="0"/>
    <n v="0"/>
    <n v="0"/>
    <n v="0"/>
    <n v="1"/>
    <n v="0"/>
    <s v="charbon"/>
    <s v="Charbon de bois"/>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25"/>
    <s v="Non"/>
    <x v="1"/>
    <s v=""/>
    <s v=""/>
    <s v=""/>
    <s v=""/>
    <s v=""/>
    <s v=""/>
    <s v=""/>
    <s v=""/>
    <s v="Aucune préoccupation particulière"/>
    <n v="0"/>
    <n v="0"/>
    <n v="0"/>
    <n v="0"/>
    <n v="0"/>
    <n v="1"/>
    <n v="0"/>
    <n v="0"/>
    <s v=""/>
    <x v="1"/>
    <s v=""/>
    <s v=""/>
    <s v=""/>
    <s v=""/>
    <s v=""/>
    <s v=""/>
    <s v=""/>
    <s v=""/>
    <s v=""/>
    <s v=""/>
    <s v=""/>
    <s v=""/>
    <s v=""/>
    <s v=""/>
    <s v=""/>
    <s v=""/>
    <s v=""/>
    <s v=""/>
    <s v=""/>
    <s v=""/>
    <s v=""/>
    <s v=""/>
    <s v=""/>
    <s v=""/>
    <s v=""/>
    <s v=""/>
    <s v=""/>
    <s v=""/>
    <s v=""/>
    <s v=""/>
    <s v=""/>
    <s v=""/>
    <s v=""/>
    <s v=""/>
    <s v=""/>
    <s v=""/>
    <s v=""/>
    <s v=""/>
    <s v=""/>
    <s v=""/>
    <s v=""/>
    <s v=""/>
    <s v=""/>
    <s v=""/>
    <s v=""/>
    <s v=""/>
    <s v=""/>
    <s v=""/>
    <x v="2"/>
    <s v=""/>
    <s v=""/>
    <s v=""/>
    <s v=""/>
    <s v=""/>
    <s v=""/>
    <s v=""/>
    <s v=""/>
    <s v=""/>
    <s v=""/>
    <s v=""/>
    <s v=""/>
    <s v=""/>
  </r>
  <r>
    <x v="0"/>
    <s v="Port-au-Prince"/>
    <s v="Port-au-Prince"/>
    <s v="Centre-ville de Port-au-Prince / Salomon"/>
    <s v="Marché Salomon"/>
    <s v="Milieu urbain"/>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25"/>
    <s v="Oui"/>
    <x v="1"/>
    <s v=""/>
    <s v=""/>
    <s v=""/>
    <s v=""/>
    <s v=""/>
    <s v=""/>
    <s v=""/>
    <s v=""/>
    <s v="Diminution du nombre de clients"/>
    <n v="0"/>
    <n v="1"/>
    <n v="0"/>
    <n v="0"/>
    <n v="0"/>
    <n v="0"/>
    <n v="0"/>
    <n v="0"/>
    <s v=""/>
    <x v="2"/>
    <s v=""/>
    <s v="Charbon de bois"/>
    <n v="0"/>
    <n v="0"/>
    <n v="0"/>
    <n v="0"/>
    <n v="0"/>
    <n v="1"/>
    <n v="0"/>
    <s v=""/>
    <s v=""/>
    <s v=""/>
    <s v=""/>
    <s v=""/>
    <s v=""/>
    <s v=""/>
    <s v=""/>
    <s v=""/>
    <s v=""/>
    <s v=""/>
    <s v=""/>
    <s v=""/>
    <s v=""/>
    <s v=""/>
    <s v=""/>
    <s v=""/>
    <s v=""/>
    <s v=""/>
    <s v=""/>
    <s v=""/>
    <s v=""/>
    <s v=""/>
    <s v=""/>
    <s v=""/>
    <s v=""/>
    <s v=""/>
    <s v=""/>
    <s v=""/>
    <s v=""/>
    <s v=""/>
    <s v=""/>
    <s v=""/>
    <s v=""/>
    <s v=""/>
    <s v=""/>
    <s v=""/>
    <s v=""/>
    <s v=""/>
    <x v="2"/>
    <s v=""/>
    <s v=""/>
    <s v=""/>
    <s v=""/>
    <s v=""/>
    <s v=""/>
    <s v=""/>
    <s v=""/>
    <s v=""/>
    <s v=""/>
    <s v=""/>
    <s v=""/>
    <s v=""/>
  </r>
  <r>
    <x v="5"/>
    <s v="Jacmel"/>
    <s v="Jacmel"/>
    <s v="Beaudoin"/>
    <s v="Marché Beaudoin"/>
    <s v="Milieu urbain"/>
    <s v="Enquête auprès d'un marchand"/>
    <s v="Femme"/>
    <s v=""/>
    <s v=""/>
    <s v="Détaillant sur une table"/>
    <s v=""/>
    <s v="Nourriture"/>
    <n v="1"/>
    <n v="0"/>
    <n v="0"/>
    <n v="0"/>
    <n v="0"/>
    <n v="0"/>
    <n v="0"/>
    <s v="nourriture"/>
    <s v="Nourriture "/>
    <s v="En espèces (Gourde) A crédit partiel"/>
    <n v="1"/>
    <n v="0"/>
    <n v="0"/>
    <n v="0"/>
    <n v="1"/>
    <n v="0"/>
    <n v="0"/>
    <n v="0"/>
    <n v="0"/>
    <n v="0"/>
    <s v=""/>
    <s v="Non, il n'y a pas eu de variation"/>
    <s v="Moins de 20"/>
    <s v="Farine de blé blanche Riz Maïs (moulu) Sucre Haricot noir"/>
    <n v="1"/>
    <n v="1"/>
    <n v="1"/>
    <n v="1"/>
    <n v="1"/>
    <n v="0"/>
    <n v="0"/>
    <n v="0"/>
    <s v="Oui je connais le prix de mes produits en grosse marmite"/>
    <n v="250"/>
    <s v="Non"/>
    <n v="300"/>
    <n v="115.384615384615"/>
    <s v="Je ne sais pas, je ne souhaite pas répondre"/>
    <n v="352"/>
    <n v="153.04347826086899"/>
    <s v="Je ne sais pas, je ne souhaite pas répondre"/>
    <n v="270"/>
    <n v="93.103448275861993"/>
    <s v="Je ne sais pas, je ne souhaite pas répondre"/>
    <n v="510"/>
    <n v="212.5"/>
    <s v="Je ne sais pas, je ne souhaite pas répondre"/>
    <s v=""/>
    <s v=""/>
    <s v=""/>
    <s v=""/>
    <s v=""/>
    <s v=""/>
    <s v=""/>
    <s v=""/>
    <s v=""/>
    <s v=""/>
    <s v=""/>
    <s v=""/>
    <s v=""/>
    <s v=""/>
    <s v=""/>
    <s v="Oui"/>
    <s v="Problèmes liés au transport ou au carburant Changement du taux de change de la Gourde Pas assez d'argent Article trop cher"/>
    <n v="1"/>
    <n v="1"/>
    <n v="0"/>
    <n v="0"/>
    <n v="1"/>
    <n v="1"/>
    <n v="0"/>
    <n v="0"/>
    <n v="0"/>
    <n v="0"/>
    <n v="0"/>
    <n v="0"/>
    <n v="0"/>
    <n v="0"/>
    <s v=""/>
    <s v="Riz"/>
    <n v="0"/>
    <n v="1"/>
    <n v="0"/>
    <n v="0"/>
    <n v="0"/>
    <n v="0"/>
    <n v="0"/>
    <n v="0"/>
    <s v="Oui"/>
    <s v="Non"/>
    <s v="Oui"/>
    <s v="Sud-Est"/>
    <s v="Meme"/>
    <s v="Jacme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2"/>
    <s v="Manifestations"/>
    <n v="0"/>
    <n v="0"/>
    <n v="1"/>
    <n v="0"/>
    <n v="0"/>
    <n v="0"/>
    <s v=""/>
    <s v="Diminution du nombre de clients Augmentation des prix Risques d'être exposé à la violence"/>
    <n v="0"/>
    <n v="1"/>
    <n v="1"/>
    <n v="0"/>
    <n v="1"/>
    <n v="0"/>
    <n v="0"/>
    <n v="0"/>
    <s v=""/>
    <x v="2"/>
    <s v=""/>
    <s v="Nourriture"/>
    <n v="1"/>
    <n v="0"/>
    <n v="0"/>
    <n v="0"/>
    <n v="0"/>
    <n v="0"/>
    <n v="0"/>
    <s v=""/>
    <s v=""/>
    <s v=""/>
    <s v=""/>
    <s v=""/>
    <s v=""/>
    <s v=""/>
    <s v=""/>
    <s v=""/>
    <s v=""/>
    <s v=""/>
    <s v=""/>
    <s v=""/>
    <s v=""/>
    <s v=""/>
    <s v=""/>
    <s v=""/>
    <s v=""/>
    <s v=""/>
    <s v=""/>
    <s v=""/>
    <s v=""/>
    <s v=""/>
    <s v=""/>
    <s v=""/>
    <s v=""/>
    <s v=""/>
    <s v=""/>
    <s v=""/>
    <s v=""/>
    <s v=""/>
    <s v=""/>
    <s v=""/>
    <s v=""/>
    <s v=""/>
    <s v=""/>
    <s v=""/>
    <s v=""/>
    <s v=""/>
    <x v="2"/>
    <s v=""/>
    <s v=""/>
    <s v=""/>
    <s v=""/>
    <s v=""/>
    <s v=""/>
    <s v=""/>
    <s v=""/>
    <s v=""/>
    <s v=""/>
    <s v=""/>
    <s v=""/>
    <s v=""/>
  </r>
  <r>
    <x v="5"/>
    <s v="Jacmel"/>
    <s v="Jacmel "/>
    <s v="Beaudoin"/>
    <s v="Marché Beaudoin"/>
    <s v="Milieu urbain"/>
    <s v="Enquête auprès d'un marchand"/>
    <s v="Femme"/>
    <s v=""/>
    <s v=""/>
    <s v="Détaillant avec boutique"/>
    <s v=""/>
    <s v="Nourriture"/>
    <n v="1"/>
    <n v="0"/>
    <n v="0"/>
    <n v="0"/>
    <n v="0"/>
    <n v="0"/>
    <n v="0"/>
    <s v="nourriture"/>
    <s v="Nourriture "/>
    <s v="En espèces (Gourde) A crédit partiel"/>
    <n v="1"/>
    <n v="0"/>
    <n v="0"/>
    <n v="0"/>
    <n v="1"/>
    <n v="0"/>
    <n v="0"/>
    <n v="0"/>
    <n v="0"/>
    <n v="0"/>
    <s v=""/>
    <s v="Oui, il y a moins de commerçants par rapport au mois passé"/>
    <s v="Moins de 20"/>
    <s v="Farine de blé blanche Riz Maïs (moulu) Sucre Haricot noir Haricot rouge Huile végétale"/>
    <n v="1"/>
    <n v="1"/>
    <n v="1"/>
    <n v="1"/>
    <n v="1"/>
    <n v="1"/>
    <n v="1"/>
    <n v="0"/>
    <s v="Oui je connais le prix de mes produits en grosse marmite"/>
    <n v="262.5"/>
    <s v="Oui"/>
    <n v="350"/>
    <n v="134.61538461538399"/>
    <s v="Oui"/>
    <n v="350"/>
    <n v="152.173913043478"/>
    <s v="Oui"/>
    <n v="350"/>
    <n v="120.689655172413"/>
    <s v="Oui"/>
    <n v="490"/>
    <n v="204.166666666666"/>
    <s v="Non"/>
    <n v="520"/>
    <n v="216.666666666666"/>
    <s v="Non"/>
    <s v="Bidon/Bouteille fermée."/>
    <s v="Oui"/>
    <n v="900"/>
    <s v=""/>
    <s v=""/>
    <s v=""/>
    <s v=""/>
    <s v=""/>
    <s v=""/>
    <s v="NA"/>
    <n v="900"/>
    <s v="Non"/>
    <s v="Oui"/>
    <s v="Changement du taux de change de la Gourde Problèmes liés au transport ou au carburant Article trop cher"/>
    <n v="1"/>
    <n v="1"/>
    <n v="0"/>
    <n v="0"/>
    <n v="1"/>
    <n v="0"/>
    <n v="0"/>
    <n v="0"/>
    <n v="0"/>
    <n v="0"/>
    <n v="0"/>
    <n v="0"/>
    <n v="0"/>
    <n v="0"/>
    <s v=""/>
    <s v="Farine de blé blanche Riz Maïs (moulu) Sucre Haricot rouge Huile végétale"/>
    <n v="1"/>
    <n v="1"/>
    <n v="1"/>
    <n v="1"/>
    <n v="0"/>
    <n v="1"/>
    <n v="1"/>
    <n v="0"/>
    <s v="Oui"/>
    <s v="Oui"/>
    <s v="Oui"/>
    <s v="Sud-Est"/>
    <s v="Meme"/>
    <s v="Jacme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2"/>
    <s v="Manifestations"/>
    <n v="0"/>
    <n v="0"/>
    <n v="1"/>
    <n v="0"/>
    <n v="0"/>
    <n v="0"/>
    <s v=""/>
    <s v="Difficultés pour se réapprovisionner en marchandises"/>
    <n v="0"/>
    <n v="0"/>
    <n v="0"/>
    <n v="1"/>
    <n v="0"/>
    <n v="0"/>
    <n v="0"/>
    <n v="0"/>
    <s v=""/>
    <x v="2"/>
    <s v=""/>
    <s v="Nourriture"/>
    <n v="1"/>
    <n v="0"/>
    <n v="0"/>
    <n v="0"/>
    <n v="0"/>
    <n v="0"/>
    <n v="0"/>
    <s v=""/>
    <s v=""/>
    <s v=""/>
    <s v=""/>
    <s v=""/>
    <s v=""/>
    <s v=""/>
    <s v=""/>
    <s v=""/>
    <s v=""/>
    <s v=""/>
    <s v=""/>
    <s v=""/>
    <s v=""/>
    <s v=""/>
    <s v=""/>
    <s v=""/>
    <s v=""/>
    <s v=""/>
    <s v=""/>
    <s v=""/>
    <s v=""/>
    <s v=""/>
    <s v=""/>
    <s v=""/>
    <s v=""/>
    <s v=""/>
    <s v=""/>
    <s v=""/>
    <s v=""/>
    <s v=""/>
    <s v=""/>
    <s v=""/>
    <s v=""/>
    <s v=""/>
    <s v=""/>
    <s v=""/>
    <s v=""/>
    <s v=""/>
    <x v="2"/>
    <s v=""/>
    <s v=""/>
    <s v=""/>
    <s v=""/>
    <s v=""/>
    <s v=""/>
    <s v=""/>
    <s v=""/>
    <s v=""/>
    <s v=""/>
    <s v=""/>
    <s v=""/>
    <s v=""/>
  </r>
  <r>
    <x v="5"/>
    <s v="Jacmel"/>
    <s v="Jacmel"/>
    <s v="Beaudoin"/>
    <s v="Marché Beaudoin"/>
    <s v="Milieu urbain"/>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
    <s v=""/>
    <s v=""/>
    <s v=""/>
    <s v=""/>
    <s v=""/>
    <s v=""/>
    <s v=""/>
    <s v=""/>
    <s v=""/>
    <s v=""/>
    <s v=""/>
    <s v=""/>
    <s v=""/>
    <s v=""/>
    <s v=""/>
    <s v=""/>
    <s v=""/>
    <s v=""/>
    <s v=""/>
    <s v=""/>
    <s v=""/>
    <s v=""/>
    <s v=""/>
    <s v=""/>
    <s v=""/>
    <s v=""/>
    <s v=""/>
    <s v=""/>
    <s v=""/>
    <s v=""/>
    <s v=""/>
    <s v=""/>
    <s v=""/>
    <s v=""/>
    <s v=""/>
    <s v=""/>
    <s v=""/>
    <s v=""/>
    <x v="2"/>
    <s v=""/>
    <s v=""/>
    <s v=""/>
    <s v=""/>
    <s v=""/>
    <s v=""/>
    <s v=""/>
    <s v=""/>
    <s v=""/>
    <s v=""/>
    <s v=""/>
    <s v=""/>
    <s v=""/>
  </r>
  <r>
    <x v="5"/>
    <s v="Jacmel"/>
    <s v="Jacmel"/>
    <s v="Beaudoin"/>
    <s v="Marché Beaudoin"/>
    <s v="Milieu urbain"/>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kiosque public (DINEPA)"/>
    <s v=""/>
    <s v="kiosque"/>
    <s v="kiòs piblik (DINEPA)"/>
    <s v="kiosque public (DINEPA)"/>
    <s v="C'est le moins cher"/>
    <s v=""/>
    <s v="Moins de 15 min au total"/>
    <s v="petit bidon de 1 gallon (3,78 L)"/>
    <s v="1gal"/>
    <s v="bidon ki vo 1 galon (3,78L)"/>
    <s v=""/>
    <s v=""/>
    <s v=""/>
    <s v=""/>
    <s v=""/>
    <n v="50"/>
    <n v="50"/>
    <s v=""/>
    <s v="NA"/>
    <n v="50"/>
    <s v="Oui"/>
    <s v=""/>
    <s v="Oui"/>
    <s v="Problèmes de transport A cause de la sècheresses"/>
    <n v="0"/>
    <n v="1"/>
    <n v="0"/>
    <n v="1"/>
    <n v="0"/>
    <n v="0"/>
    <n v="0"/>
    <n v="0"/>
    <n v="0"/>
    <n v="0"/>
    <n v="0"/>
    <s v=""/>
    <x v="1"/>
    <s v="La mort du président et les troubles politiques qui ont suivi"/>
    <n v="0"/>
    <n v="1"/>
    <n v="0"/>
    <s v=""/>
    <s v="Les routes que j'utilise pour accéder au marché sont régulièrement bloquées Je ne me sens pas en sécurité lorsque j'accède au marché, car j'ai peur d'être pris pour cible ou d'être victime de violences."/>
    <n v="1"/>
    <n v="1"/>
    <n v="0"/>
    <n v="0"/>
    <n v="0"/>
    <n v="0"/>
    <s v=""/>
  </r>
  <r>
    <x v="5"/>
    <s v="Jacmel"/>
    <s v="Jacmel"/>
    <s v="Beaudoin"/>
    <s v="Marché Beaudoin"/>
    <s v="Milieu urbain"/>
    <s v="Enquête auprès d'un marchand"/>
    <s v="Femme"/>
    <s v=""/>
    <s v=""/>
    <s v="Détaillant sur une table"/>
    <s v=""/>
    <s v="Ustensiles de cuisine (casseroles, cuillères, etc.)"/>
    <n v="0"/>
    <n v="0"/>
    <n v="0"/>
    <n v="1"/>
    <n v="0"/>
    <n v="0"/>
    <n v="0"/>
    <s v="cuisine"/>
    <s v="Ustensiles de cuisine (casseroles, cuillères, etc.)"/>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Verre / Godet Assiette Couteau de cuisine"/>
    <n v="0"/>
    <n v="0"/>
    <n v="1"/>
    <n v="1"/>
    <n v="0"/>
    <n v="1"/>
    <n v="0"/>
    <n v="0"/>
    <s v=""/>
    <s v=""/>
    <s v=""/>
    <s v=""/>
    <n v="25"/>
    <n v="100"/>
    <s v=""/>
    <s v=""/>
    <n v="120"/>
    <s v="Oui"/>
    <s v=""/>
    <s v=""/>
    <s v=""/>
    <s v=""/>
    <s v=""/>
    <s v=""/>
    <s v=""/>
    <s v=""/>
    <s v=""/>
    <s v=""/>
    <s v=""/>
    <x v="1"/>
    <s v=""/>
    <s v=""/>
    <s v=""/>
    <s v=""/>
    <s v=""/>
    <s v=""/>
    <s v=""/>
    <s v=""/>
    <s v="Diminution du nombre de clients Augmentation des prix"/>
    <n v="0"/>
    <n v="1"/>
    <n v="1"/>
    <n v="0"/>
    <n v="0"/>
    <n v="0"/>
    <n v="0"/>
    <n v="0"/>
    <s v=""/>
    <x v="2"/>
    <s v=""/>
    <s v="Ustensiles de cuisine (casseroles, cuillères, etc.)"/>
    <n v="0"/>
    <n v="0"/>
    <n v="0"/>
    <n v="1"/>
    <n v="0"/>
    <n v="0"/>
    <n v="0"/>
    <s v=""/>
    <s v=""/>
    <s v=""/>
    <s v=""/>
    <s v=""/>
    <s v=""/>
    <s v=""/>
    <s v=""/>
    <s v=""/>
    <s v=""/>
    <s v=""/>
    <s v=""/>
    <s v=""/>
    <s v=""/>
    <s v=""/>
    <s v=""/>
    <s v=""/>
    <s v=""/>
    <s v=""/>
    <s v=""/>
    <s v=""/>
    <s v=""/>
    <s v=""/>
    <s v=""/>
    <s v=""/>
    <s v=""/>
    <s v=""/>
    <s v=""/>
    <s v=""/>
    <s v=""/>
    <s v=""/>
    <s v=""/>
    <s v=""/>
    <s v=""/>
    <s v=""/>
    <s v=""/>
    <s v=""/>
    <s v=""/>
    <s v=""/>
    <x v="2"/>
    <s v=""/>
    <s v=""/>
    <s v=""/>
    <s v=""/>
    <s v=""/>
    <s v=""/>
    <s v=""/>
    <s v=""/>
    <s v=""/>
    <s v=""/>
    <s v=""/>
    <s v=""/>
    <s v=""/>
  </r>
  <r>
    <x v="5"/>
    <s v="Jacmel"/>
    <s v="Jacmel"/>
    <s v="Beaudoin"/>
    <s v="Marché Beaudoin"/>
    <s v="Milieu urbain"/>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Non, je ne vais jamais chercher de l'eau"/>
    <s v=""/>
    <s v=""/>
    <s v=""/>
    <s v=""/>
    <s v=""/>
    <s v=""/>
    <s v=""/>
    <s v=""/>
    <s v=""/>
    <s v=""/>
    <s v=""/>
    <s v=""/>
    <s v=""/>
    <s v=""/>
    <s v=""/>
    <s v=""/>
    <s v=""/>
    <s v=""/>
    <s v=""/>
    <s v=""/>
    <s v=""/>
    <s v=""/>
    <s v=""/>
    <s v=""/>
    <s v=""/>
    <s v=""/>
    <s v=""/>
    <s v=""/>
    <s v=""/>
    <s v=""/>
    <s v=""/>
    <s v=""/>
    <s v=""/>
    <s v=""/>
    <s v=""/>
    <s v=""/>
    <s v=""/>
    <x v="1"/>
    <s v="L'augmentation des affrontements dans le bas de Port-au-Prince"/>
    <n v="1"/>
    <n v="0"/>
    <n v="0"/>
    <s v=""/>
    <s v="Les moyens de transport sont limités Je ne me sens pas en sécurité lorsque j'accède au marché, car j'ai peur d'être pris pour cible ou d'être victime de violences."/>
    <n v="0"/>
    <n v="1"/>
    <n v="1"/>
    <n v="0"/>
    <n v="0"/>
    <n v="0"/>
    <s v=""/>
  </r>
  <r>
    <x v="5"/>
    <s v="Jacmel"/>
    <s v="Jacmel"/>
    <s v="Beaudoin"/>
    <s v="Marché Beaudoin"/>
    <s v="Milieu urbain"/>
    <s v="Enquête auprès d'un marchand"/>
    <s v="Femme"/>
    <s v=""/>
    <s v=""/>
    <s v="Détaillant sur une table"/>
    <s v=""/>
    <s v="Produits d'hygiène et assainissement Ustensiles de cuisine (casseroles, cuillères, etc.)"/>
    <n v="0"/>
    <n v="1"/>
    <n v="0"/>
    <n v="1"/>
    <n v="0"/>
    <n v="0"/>
    <n v="0"/>
    <s v="wash"/>
    <s v="Produits d'hygiène et assainissement"/>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Papier toilette Serviettes hygiéniques Savon pour se laver"/>
    <n v="0"/>
    <n v="1"/>
    <n v="1"/>
    <n v="1"/>
    <n v="1"/>
    <n v="0"/>
    <n v="0"/>
    <n v="1"/>
    <n v="0"/>
    <s v=""/>
    <s v=""/>
    <s v=""/>
    <s v=""/>
    <s v=""/>
    <s v=""/>
    <s v=""/>
    <s v=""/>
    <n v="25"/>
    <s v="Oui"/>
    <n v="25"/>
    <s v="Je ne sais pas, je ne souhaite pas répondre"/>
    <s v=""/>
    <s v=""/>
    <s v=""/>
    <s v=""/>
    <s v=""/>
    <s v=""/>
    <s v=""/>
    <s v=""/>
    <s v=""/>
    <s v=""/>
    <s v=""/>
    <s v="Oui"/>
    <n v="25"/>
    <s v=""/>
    <s v=""/>
    <n v="25"/>
    <s v="Je ne sais pas, je ne souhaite pas répondre"/>
    <s v="Oui"/>
    <n v="100"/>
    <s v=""/>
    <s v=""/>
    <n v="100"/>
    <s v="Je ne sais pas, je ne souhaite pas répondre"/>
    <s v="Oui"/>
    <n v="50"/>
    <s v=""/>
    <s v=""/>
    <s v=""/>
    <n v="50"/>
    <s v="Oui"/>
    <s v=""/>
    <s v=""/>
    <s v=""/>
    <s v=""/>
    <s v=""/>
    <s v=""/>
    <s v=""/>
    <s v=""/>
    <s v=""/>
    <s v=""/>
    <s v=""/>
    <s v=""/>
    <s v="Non"/>
    <s v=""/>
    <s v=""/>
    <s v=""/>
    <s v=""/>
    <s v=""/>
    <s v=""/>
    <s v=""/>
    <s v=""/>
    <s v=""/>
    <s v=""/>
    <s v=""/>
    <s v=""/>
    <s v=""/>
    <s v=""/>
    <s v=""/>
    <s v=""/>
    <s v=""/>
    <s v=""/>
    <s v=""/>
    <s v=""/>
    <s v=""/>
    <s v=""/>
    <s v=""/>
    <s v=""/>
    <s v=""/>
    <s v="Non"/>
    <s v="Non"/>
    <s v="Oui"/>
    <s v="Sud-Est"/>
    <s v="Meme"/>
    <s v="Jacmel"/>
    <s v="Meme"/>
    <s v=""/>
    <s v=""/>
    <s v=""/>
    <s v=""/>
    <s v=""/>
    <s v=""/>
    <s v=""/>
    <s v="Casserole avec couvercle (moyenne ou grande) Poêle (grande) Verre / Godet Assiette Cuillère de service Couteau de cuisine"/>
    <n v="1"/>
    <n v="1"/>
    <n v="1"/>
    <n v="1"/>
    <n v="0"/>
    <n v="1"/>
    <n v="1"/>
    <n v="0"/>
    <s v="Moyenne avec couvercle (environ 1 à 2 gallons)"/>
    <s v=""/>
    <n v="1000"/>
    <n v="700"/>
    <n v="100"/>
    <n v="150"/>
    <s v=""/>
    <n v="150"/>
    <n v="150"/>
    <s v="Oui"/>
    <s v=""/>
    <s v=""/>
    <s v=""/>
    <s v=""/>
    <s v=""/>
    <s v=""/>
    <s v=""/>
    <s v=""/>
    <s v=""/>
    <s v=""/>
    <s v=""/>
    <x v="1"/>
    <s v=""/>
    <s v=""/>
    <s v=""/>
    <s v=""/>
    <s v=""/>
    <s v=""/>
    <s v=""/>
    <s v=""/>
    <s v="Diminution du nombre de clients Augmentation des prix Difficultés pour se réapprovisionner en marchandises"/>
    <n v="0"/>
    <n v="1"/>
    <n v="1"/>
    <n v="1"/>
    <n v="0"/>
    <n v="0"/>
    <n v="0"/>
    <n v="0"/>
    <s v=""/>
    <x v="2"/>
    <s v=""/>
    <s v="Ustensiles de cuisine (casseroles, cuillères, etc.)"/>
    <n v="0"/>
    <n v="0"/>
    <n v="0"/>
    <n v="1"/>
    <n v="0"/>
    <n v="0"/>
    <n v="0"/>
    <s v=""/>
    <s v=""/>
    <s v=""/>
    <s v=""/>
    <s v=""/>
    <s v=""/>
    <s v=""/>
    <s v=""/>
    <s v=""/>
    <s v=""/>
    <s v=""/>
    <s v=""/>
    <s v=""/>
    <s v=""/>
    <s v=""/>
    <s v=""/>
    <s v=""/>
    <s v=""/>
    <s v=""/>
    <s v=""/>
    <s v=""/>
    <s v=""/>
    <s v=""/>
    <s v=""/>
    <s v=""/>
    <s v=""/>
    <s v=""/>
    <s v=""/>
    <s v=""/>
    <s v=""/>
    <s v=""/>
    <s v=""/>
    <s v=""/>
    <s v=""/>
    <s v=""/>
    <s v=""/>
    <s v=""/>
    <s v=""/>
    <s v=""/>
    <x v="2"/>
    <s v=""/>
    <s v=""/>
    <s v=""/>
    <s v=""/>
    <s v=""/>
    <s v=""/>
    <s v=""/>
    <s v=""/>
    <s v=""/>
    <s v=""/>
    <s v=""/>
    <s v=""/>
    <s v=""/>
  </r>
  <r>
    <x v="5"/>
    <s v="Jacmel"/>
    <s v="Jacmel"/>
    <s v="Beaudoin"/>
    <s v="Marché Beaudoin"/>
    <s v="Milieu urbain"/>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Non, je ne vais jamais chercher de l'eau"/>
    <s v=""/>
    <s v=""/>
    <s v=""/>
    <s v=""/>
    <s v=""/>
    <s v=""/>
    <s v=""/>
    <s v=""/>
    <s v=""/>
    <s v=""/>
    <s v=""/>
    <s v=""/>
    <s v=""/>
    <s v=""/>
    <s v=""/>
    <s v=""/>
    <s v=""/>
    <s v=""/>
    <s v=""/>
    <s v=""/>
    <s v=""/>
    <s v=""/>
    <s v=""/>
    <s v=""/>
    <s v=""/>
    <s v=""/>
    <s v=""/>
    <s v=""/>
    <s v=""/>
    <s v=""/>
    <s v=""/>
    <s v=""/>
    <s v=""/>
    <s v=""/>
    <s v=""/>
    <s v=""/>
    <s v=""/>
    <x v="1"/>
    <s v="La mort du président et les troubles politiques qui ont suivi"/>
    <n v="0"/>
    <n v="1"/>
    <n v="0"/>
    <s v=""/>
    <s v="Je ne me sens pas en sécurité lorsque j'accède au marché, car j'ai peur d'être pris pour cible ou d'être victime de violences. Les moyens de transport sont limités"/>
    <n v="0"/>
    <n v="1"/>
    <n v="1"/>
    <n v="0"/>
    <n v="0"/>
    <n v="0"/>
    <s v=""/>
  </r>
  <r>
    <x v="5"/>
    <s v="Jacmel"/>
    <s v="Jacmel"/>
    <s v="Beaudoin"/>
    <s v="Marché Beaudoin"/>
    <s v="Milieu urbain"/>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branchement privé individuel"/>
    <s v=""/>
    <s v="branchement"/>
    <s v="tiyo lakay mwen"/>
    <s v="branchement privé individuel"/>
    <s v="Autre"/>
    <s v="Tiyo a tou nan lakou a, mwen selman plen vèso nan kay la"/>
    <s v="Entre 30 min et 1h au total"/>
    <s v="gros bidon de 5 gallons (18,9 L)"/>
    <s v="5gal"/>
    <s v="bidon ki vo 5 galon (18,9L)"/>
    <s v=""/>
    <s v=""/>
    <s v=""/>
    <s v=""/>
    <s v=""/>
    <n v="60"/>
    <n v="12"/>
    <s v=""/>
    <s v="NA"/>
    <n v="12"/>
    <s v="Je ne sais pas, je ne souhaite pas répondre"/>
    <s v=""/>
    <s v="Oui"/>
    <s v="A cause de la sècheresses"/>
    <n v="0"/>
    <n v="0"/>
    <n v="0"/>
    <n v="1"/>
    <n v="0"/>
    <n v="0"/>
    <n v="0"/>
    <n v="0"/>
    <n v="0"/>
    <n v="0"/>
    <n v="0"/>
    <s v=""/>
    <x v="0"/>
    <s v=""/>
    <s v=""/>
    <s v=""/>
    <s v=""/>
    <s v=""/>
    <s v=""/>
    <s v=""/>
    <s v=""/>
    <s v=""/>
    <s v=""/>
    <s v=""/>
    <s v=""/>
    <s v=""/>
  </r>
  <r>
    <x v="5"/>
    <s v="Jacmel"/>
    <s v="Jacmel"/>
    <s v="Beaudoin"/>
    <s v="Marché Beaudoin"/>
    <s v="Milieu urbain"/>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Non"/>
    <s v=""/>
    <s v=""/>
    <s v=""/>
    <s v=""/>
    <s v=""/>
    <s v=""/>
    <s v=""/>
    <s v=""/>
    <s v=""/>
    <s v=""/>
    <s v=""/>
    <s v=""/>
    <s v=""/>
    <s v=""/>
    <s v=""/>
    <s v=""/>
    <s v=""/>
    <s v=""/>
    <s v=""/>
    <s v=""/>
    <s v=""/>
    <s v=""/>
    <s v=""/>
    <s v=""/>
    <s v=""/>
    <s v=""/>
    <s v=""/>
    <s v=""/>
    <s v=""/>
    <s v=""/>
    <s v=""/>
    <s v=""/>
    <s v=""/>
    <s v=""/>
    <s v=""/>
    <s v=""/>
    <s v=""/>
    <s v=""/>
    <x v="1"/>
    <s v="La mort du président et les troubles politiques qui ont suivi"/>
    <n v="0"/>
    <n v="1"/>
    <n v="0"/>
    <s v=""/>
    <s v="Je ne me sens pas en sécurité lorsque j'accède au marché, car j'ai peur d'être pris pour cible ou d'être victime de violences."/>
    <n v="0"/>
    <n v="1"/>
    <n v="0"/>
    <n v="0"/>
    <n v="0"/>
    <n v="0"/>
    <s v=""/>
  </r>
  <r>
    <x v="5"/>
    <s v="Jacmel"/>
    <s v="Jacmel"/>
    <s v="Beaudoin"/>
    <s v="Marché Beaudoin"/>
    <s v="Milieu urbain"/>
    <s v="Enquête auprès d'un marchand"/>
    <s v="Femme"/>
    <s v=""/>
    <s v=""/>
    <s v="Détaillant avec boutique"/>
    <s v=""/>
    <s v="Ustensiles de nettoyage ou de stockage de l'eau (bokit, bassine, éponge) Nourriture"/>
    <n v="1"/>
    <n v="0"/>
    <n v="0"/>
    <n v="0"/>
    <n v="1"/>
    <n v="0"/>
    <n v="0"/>
    <s v="nettoyage_stockage"/>
    <s v="Ustensiles de nettoyage ou de stockage de l'eau (bokit, bassine, éponge)"/>
    <s v="En espèces (Gourde)"/>
    <n v="1"/>
    <n v="0"/>
    <n v="0"/>
    <n v="0"/>
    <n v="0"/>
    <n v="0"/>
    <n v="0"/>
    <n v="0"/>
    <n v="0"/>
    <n v="0"/>
    <s v=""/>
    <s v="Je ne sais pas / Je ne souhaite pas répondre"/>
    <s v="Moins de 20"/>
    <s v="Huile végétale Riz Haricot noir"/>
    <n v="0"/>
    <n v="1"/>
    <n v="0"/>
    <n v="0"/>
    <n v="1"/>
    <n v="0"/>
    <n v="1"/>
    <n v="0"/>
    <s v="Oui je connais le prix de mes produits en grosse marmite"/>
    <s v=""/>
    <s v=""/>
    <n v="300"/>
    <n v="115.384615384615"/>
    <s v="Oui"/>
    <s v=""/>
    <s v=""/>
    <s v=""/>
    <s v=""/>
    <s v=""/>
    <s v=""/>
    <n v="600"/>
    <n v="250"/>
    <s v="Non"/>
    <s v=""/>
    <s v=""/>
    <s v=""/>
    <s v="Remplissage à partir de drum"/>
    <s v="Non"/>
    <s v=""/>
    <s v=""/>
    <s v="Litre"/>
    <s v="litre"/>
    <s v="Litre"/>
    <s v=""/>
    <s v=""/>
    <s v=""/>
    <s v=""/>
    <s v="Je ne sais pas, je ne souhaite pas répondre"/>
    <s v="Oui"/>
    <s v="Changement du taux de change de la Gourde Article trop cher Pas assez d'argent"/>
    <n v="1"/>
    <n v="0"/>
    <n v="0"/>
    <n v="0"/>
    <n v="1"/>
    <n v="1"/>
    <n v="0"/>
    <n v="0"/>
    <n v="0"/>
    <n v="0"/>
    <n v="0"/>
    <n v="0"/>
    <n v="0"/>
    <n v="0"/>
    <s v=""/>
    <s v="Haricot noir"/>
    <n v="0"/>
    <n v="0"/>
    <n v="0"/>
    <n v="0"/>
    <n v="1"/>
    <n v="0"/>
    <n v="0"/>
    <n v="0"/>
    <s v="Non"/>
    <s v="Non"/>
    <s v="Oui"/>
    <s v="Sud-Est"/>
    <s v="Meme"/>
    <s v="Jacme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Grande bassine de nettoyage ou pour cuisiner Eponge pour la vaisselle"/>
    <n v="0"/>
    <n v="1"/>
    <n v="1"/>
    <s v=""/>
    <n v="500"/>
    <n v="25"/>
    <s v="Non"/>
    <s v=""/>
    <s v=""/>
    <x v="1"/>
    <s v=""/>
    <s v=""/>
    <s v=""/>
    <s v=""/>
    <s v=""/>
    <s v=""/>
    <s v=""/>
    <s v=""/>
    <s v="Diminution du nombre de clients Augmentation des prix"/>
    <n v="0"/>
    <n v="1"/>
    <n v="1"/>
    <n v="0"/>
    <n v="0"/>
    <n v="0"/>
    <n v="0"/>
    <n v="0"/>
    <s v=""/>
    <x v="3"/>
    <s v=""/>
    <s v=""/>
    <s v=""/>
    <s v=""/>
    <s v=""/>
    <s v=""/>
    <s v=""/>
    <s v=""/>
    <s v=""/>
    <s v=""/>
    <s v=""/>
    <s v=""/>
    <s v=""/>
    <s v=""/>
    <s v=""/>
    <s v=""/>
    <s v=""/>
    <s v=""/>
    <s v=""/>
    <s v=""/>
    <s v=""/>
    <s v=""/>
    <s v=""/>
    <s v=""/>
    <s v=""/>
    <s v=""/>
    <s v=""/>
    <s v=""/>
    <s v=""/>
    <s v=""/>
    <s v=""/>
    <s v=""/>
    <s v=""/>
    <s v=""/>
    <s v=""/>
    <s v=""/>
    <s v=""/>
    <s v=""/>
    <s v=""/>
    <s v=""/>
    <s v=""/>
    <s v=""/>
    <s v=""/>
    <s v=""/>
    <s v=""/>
    <s v=""/>
    <s v=""/>
    <s v=""/>
    <x v="2"/>
    <s v=""/>
    <s v=""/>
    <s v=""/>
    <s v=""/>
    <s v=""/>
    <s v=""/>
    <s v=""/>
    <s v=""/>
    <s v=""/>
    <s v=""/>
    <s v=""/>
    <s v=""/>
    <s v=""/>
  </r>
  <r>
    <x v="5"/>
    <s v="Jacmel"/>
    <s v="Jacmel"/>
    <s v="Beaudoin"/>
    <s v="Marché Beaudoin"/>
    <s v="Milieu urbain"/>
    <s v="Enquête auprès d'un marchand"/>
    <s v="Homme"/>
    <s v=""/>
    <s v=""/>
    <s v="Détaillant mobile"/>
    <s v=""/>
    <s v="Produits d'hygiène et assainissement"/>
    <n v="0"/>
    <n v="1"/>
    <n v="0"/>
    <n v="0"/>
    <n v="0"/>
    <n v="0"/>
    <n v="0"/>
    <s v="wash"/>
    <s v="Produits d'hygiène et assainissement"/>
    <s v="En espèces (Gourde)"/>
    <n v="1"/>
    <n v="0"/>
    <n v="0"/>
    <n v="0"/>
    <n v="0"/>
    <n v="0"/>
    <n v="0"/>
    <n v="0"/>
    <n v="0"/>
    <n v="0"/>
    <s v=""/>
    <s v="Je ne sais pas / Je ne souhaite pas répondre"/>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Savon lessive Serviettes hygiéniques Papier toilette Chlore en grain (nettoyage)"/>
    <n v="1"/>
    <n v="1"/>
    <n v="0"/>
    <n v="1"/>
    <n v="1"/>
    <n v="0"/>
    <n v="1"/>
    <n v="0"/>
    <n v="0"/>
    <s v="Oui"/>
    <n v="30"/>
    <n v="30"/>
    <s v=""/>
    <s v=""/>
    <s v=""/>
    <n v="30"/>
    <s v="Je ne sais pas, je ne souhaite pas répondre"/>
    <n v="30"/>
    <s v="Je ne sais pas, je ne souhaite pas répondre"/>
    <n v="30"/>
    <s v="Je ne sais pas, je ne souhaite pas répondre"/>
    <s v=""/>
    <s v=""/>
    <s v=""/>
    <s v=""/>
    <s v=""/>
    <s v=""/>
    <s v=""/>
    <s v=""/>
    <s v=""/>
    <s v=""/>
    <s v=""/>
    <s v=""/>
    <s v=""/>
    <s v=""/>
    <s v=""/>
    <s v=""/>
    <s v=""/>
    <s v=""/>
    <s v=""/>
    <s v=""/>
    <s v=""/>
    <s v=""/>
    <s v=""/>
    <s v="Oui"/>
    <n v="50"/>
    <s v=""/>
    <s v=""/>
    <s v=""/>
    <n v="50"/>
    <s v="Je ne sais pas, je ne souhaite pas répondre"/>
    <s v="Oui"/>
    <s v=""/>
    <n v="5"/>
    <s v=""/>
    <s v=""/>
    <s v=""/>
    <s v=""/>
    <s v=""/>
    <s v=""/>
    <s v="Oui"/>
    <s v="NA"/>
    <n v="5"/>
    <s v="Non"/>
    <s v=""/>
    <s v=""/>
    <s v=""/>
    <s v=""/>
    <s v=""/>
    <s v=""/>
    <s v=""/>
    <s v=""/>
    <s v=""/>
    <s v=""/>
    <s v=""/>
    <s v=""/>
    <s v=""/>
    <s v=""/>
    <s v=""/>
    <s v=""/>
    <s v=""/>
    <s v=""/>
    <s v=""/>
    <s v=""/>
    <s v=""/>
    <s v=""/>
    <s v=""/>
    <s v=""/>
    <s v=""/>
    <s v="Non"/>
    <s v="Non"/>
    <s v="Oui"/>
    <s v="Sud-Est"/>
    <s v="Meme"/>
    <s v="Jacmel"/>
    <s v="Meme"/>
    <s v=""/>
    <s v=""/>
    <s v=""/>
    <s v=""/>
    <s v=""/>
    <s v=""/>
    <s v=""/>
    <s v=""/>
    <s v=""/>
    <s v=""/>
    <s v=""/>
    <s v=""/>
    <s v=""/>
    <s v=""/>
    <s v=""/>
    <s v=""/>
    <s v=""/>
    <s v=""/>
    <s v=""/>
    <s v=""/>
    <s v=""/>
    <s v=""/>
    <s v=""/>
    <s v=""/>
    <s v=""/>
    <s v=""/>
    <s v=""/>
    <s v=""/>
    <s v=""/>
    <s v=""/>
    <s v=""/>
    <s v=""/>
    <s v=""/>
    <s v=""/>
    <s v=""/>
    <s v=""/>
    <s v=""/>
    <x v="1"/>
    <s v=""/>
    <s v=""/>
    <s v=""/>
    <s v=""/>
    <s v=""/>
    <s v=""/>
    <s v=""/>
    <s v=""/>
    <s v="Diminution du nombre de clients Augmentation des prix"/>
    <n v="0"/>
    <n v="1"/>
    <n v="1"/>
    <n v="0"/>
    <n v="0"/>
    <n v="0"/>
    <n v="0"/>
    <n v="0"/>
    <s v=""/>
    <x v="2"/>
    <s v=""/>
    <s v="Produits d'hygiène et assainissement"/>
    <n v="0"/>
    <n v="1"/>
    <n v="0"/>
    <n v="0"/>
    <n v="0"/>
    <n v="0"/>
    <n v="0"/>
    <s v=""/>
    <s v=""/>
    <s v=""/>
    <s v=""/>
    <s v=""/>
    <s v=""/>
    <s v=""/>
    <s v=""/>
    <s v=""/>
    <s v=""/>
    <s v=""/>
    <s v=""/>
    <s v=""/>
    <s v=""/>
    <s v=""/>
    <s v=""/>
    <s v=""/>
    <s v=""/>
    <s v=""/>
    <s v=""/>
    <s v=""/>
    <s v=""/>
    <s v=""/>
    <s v=""/>
    <s v=""/>
    <s v=""/>
    <s v=""/>
    <s v=""/>
    <s v=""/>
    <s v=""/>
    <s v=""/>
    <s v=""/>
    <s v=""/>
    <s v=""/>
    <s v=""/>
    <s v=""/>
    <s v=""/>
    <s v=""/>
    <s v=""/>
    <x v="2"/>
    <s v=""/>
    <s v=""/>
    <s v=""/>
    <s v=""/>
    <s v=""/>
    <s v=""/>
    <s v=""/>
    <s v=""/>
    <s v=""/>
    <s v=""/>
    <s v=""/>
    <s v=""/>
    <s v=""/>
  </r>
  <r>
    <x v="5"/>
    <s v="Jacmel"/>
    <s v="Jacmel"/>
    <s v="Beaudoin"/>
    <s v="Marché Beaudoin"/>
    <s v="Milieu urbain"/>
    <s v="Enquête auprès d'un marchand"/>
    <s v="Femme"/>
    <s v=""/>
    <s v=""/>
    <s v="Détaillant sur une table"/>
    <s v=""/>
    <s v="Nourriture"/>
    <n v="1"/>
    <n v="0"/>
    <n v="0"/>
    <n v="0"/>
    <n v="0"/>
    <n v="0"/>
    <n v="0"/>
    <s v="nourriture"/>
    <s v="Nourriture "/>
    <s v="En espèces (Gourde)"/>
    <n v="1"/>
    <n v="0"/>
    <n v="0"/>
    <n v="0"/>
    <n v="0"/>
    <n v="0"/>
    <n v="0"/>
    <n v="0"/>
    <n v="0"/>
    <n v="0"/>
    <s v=""/>
    <s v="Je ne sais pas / Je ne souhaite pas répondre"/>
    <s v="Je ne sais pas / Je ne souhaite pas répondre"/>
    <s v="Farine de blé blanche Riz Huile végétale"/>
    <n v="1"/>
    <n v="1"/>
    <n v="0"/>
    <n v="0"/>
    <n v="0"/>
    <n v="0"/>
    <n v="1"/>
    <n v="0"/>
    <s v="Oui je connais le prix de mes produits en grosse marmite"/>
    <n v="200"/>
    <s v="Oui"/>
    <n v="300"/>
    <n v="115.384615384615"/>
    <s v="Oui"/>
    <s v=""/>
    <s v=""/>
    <s v=""/>
    <s v=""/>
    <s v=""/>
    <s v=""/>
    <s v=""/>
    <s v=""/>
    <s v=""/>
    <s v=""/>
    <s v=""/>
    <s v=""/>
    <s v="Bidon/Bouteille fermée."/>
    <s v="Oui"/>
    <n v="600"/>
    <s v=""/>
    <s v=""/>
    <s v=""/>
    <s v=""/>
    <s v=""/>
    <s v=""/>
    <s v=""/>
    <s v=""/>
    <s v="Je ne sais pas, je ne souhaite pas répondre"/>
    <s v="Non"/>
    <s v=""/>
    <s v=""/>
    <s v=""/>
    <s v=""/>
    <s v=""/>
    <s v=""/>
    <s v=""/>
    <s v=""/>
    <s v=""/>
    <s v=""/>
    <s v=""/>
    <s v=""/>
    <s v=""/>
    <s v=""/>
    <s v=""/>
    <s v=""/>
    <s v=""/>
    <s v=""/>
    <s v=""/>
    <s v=""/>
    <s v=""/>
    <s v=""/>
    <s v=""/>
    <s v=""/>
    <s v=""/>
    <s v="Non"/>
    <s v="Non"/>
    <s v="Oui"/>
    <s v="Sud-Est"/>
    <s v="Meme"/>
    <s v="Jacme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1"/>
    <s v=""/>
    <s v=""/>
    <s v=""/>
    <s v=""/>
    <s v=""/>
    <s v=""/>
    <s v=""/>
    <s v=""/>
    <s v="Diminution du nombre de clients Augmentation des prix Difficultés pour se réapprovisionner en marchandises"/>
    <n v="0"/>
    <n v="1"/>
    <n v="1"/>
    <n v="1"/>
    <n v="0"/>
    <n v="0"/>
    <n v="0"/>
    <n v="0"/>
    <s v=""/>
    <x v="2"/>
    <s v=""/>
    <s v="Nourriture"/>
    <n v="1"/>
    <n v="0"/>
    <n v="0"/>
    <n v="0"/>
    <n v="0"/>
    <n v="0"/>
    <n v="0"/>
    <s v=""/>
    <s v=""/>
    <s v=""/>
    <s v=""/>
    <s v=""/>
    <s v=""/>
    <s v=""/>
    <s v=""/>
    <s v=""/>
    <s v=""/>
    <s v=""/>
    <s v=""/>
    <s v=""/>
    <s v=""/>
    <s v=""/>
    <s v=""/>
    <s v=""/>
    <s v=""/>
    <s v=""/>
    <s v=""/>
    <s v=""/>
    <s v=""/>
    <s v=""/>
    <s v=""/>
    <s v=""/>
    <s v=""/>
    <s v=""/>
    <s v=""/>
    <s v=""/>
    <s v=""/>
    <s v=""/>
    <s v=""/>
    <s v=""/>
    <s v=""/>
    <s v=""/>
    <s v=""/>
    <s v=""/>
    <s v=""/>
    <s v=""/>
    <x v="2"/>
    <s v=""/>
    <s v=""/>
    <s v=""/>
    <s v=""/>
    <s v=""/>
    <s v=""/>
    <s v=""/>
    <s v=""/>
    <s v=""/>
    <s v=""/>
    <s v=""/>
    <s v=""/>
    <s v=""/>
  </r>
  <r>
    <x v="3"/>
    <s v="Limonade"/>
    <s v="Limonade"/>
    <s v="Limonade"/>
    <s v="Marché principal de Limonade"/>
    <s v="Milieu urbain"/>
    <s v="Enquête auprès d'un marchand"/>
    <s v="Femme"/>
    <s v=""/>
    <s v=""/>
    <s v="Détaillant sur une table"/>
    <s v=""/>
    <s v="Nourriture"/>
    <n v="1"/>
    <n v="0"/>
    <n v="0"/>
    <n v="0"/>
    <n v="0"/>
    <n v="0"/>
    <n v="0"/>
    <s v="nourriture"/>
    <s v="Nourriture "/>
    <s v="En espèces (Gourde)"/>
    <n v="1"/>
    <n v="0"/>
    <n v="0"/>
    <n v="0"/>
    <n v="0"/>
    <n v="0"/>
    <n v="0"/>
    <n v="0"/>
    <n v="0"/>
    <n v="0"/>
    <s v=""/>
    <s v="Non, il n'y a pas eu de variation"/>
    <s v="Moins de 20"/>
    <s v="Farine de blé blanche Riz Maïs (moulu) Sucre Haricot noir Haricot rouge Huile végétale"/>
    <n v="1"/>
    <n v="1"/>
    <n v="1"/>
    <n v="1"/>
    <n v="1"/>
    <n v="1"/>
    <n v="1"/>
    <n v="0"/>
    <s v="Oui je connais le prix de mes produits en grosse marmite"/>
    <n v="140"/>
    <s v="Oui"/>
    <n v="350"/>
    <n v="134.61538461538399"/>
    <s v="Oui"/>
    <n v="245"/>
    <n v="106.521739130434"/>
    <s v="Oui"/>
    <n v="350"/>
    <n v="120.689655172413"/>
    <s v="Oui"/>
    <n v="700"/>
    <n v="291.666666666666"/>
    <s v="Non"/>
    <n v="1050"/>
    <n v="437.5"/>
    <s v="Non"/>
    <s v="Bidon/Bouteille fermée."/>
    <s v="Oui"/>
    <n v="800"/>
    <s v=""/>
    <s v=""/>
    <s v=""/>
    <s v=""/>
    <s v=""/>
    <s v=""/>
    <s v=""/>
    <s v=""/>
    <s v="Oui"/>
    <s v="Non"/>
    <s v=""/>
    <s v=""/>
    <s v=""/>
    <s v=""/>
    <s v=""/>
    <s v=""/>
    <s v=""/>
    <s v=""/>
    <s v=""/>
    <s v=""/>
    <s v=""/>
    <s v=""/>
    <s v=""/>
    <s v=""/>
    <s v=""/>
    <s v=""/>
    <s v=""/>
    <s v=""/>
    <s v=""/>
    <s v=""/>
    <s v=""/>
    <s v=""/>
    <s v=""/>
    <s v=""/>
    <s v=""/>
    <s v="Oui"/>
    <s v="Non"/>
    <s v="Oui"/>
    <s v="Nord"/>
    <s v="Meme"/>
    <s v="Cap-Haïtien"/>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1"/>
    <s v=""/>
    <s v=""/>
    <s v=""/>
    <s v=""/>
    <s v=""/>
    <s v=""/>
    <s v=""/>
    <s v=""/>
    <s v="Diminution du nombre de clients"/>
    <n v="0"/>
    <n v="1"/>
    <n v="0"/>
    <n v="0"/>
    <n v="0"/>
    <n v="0"/>
    <n v="0"/>
    <n v="0"/>
    <s v=""/>
    <x v="1"/>
    <s v=""/>
    <s v=""/>
    <s v=""/>
    <s v=""/>
    <s v=""/>
    <s v=""/>
    <s v=""/>
    <s v=""/>
    <s v=""/>
    <s v=""/>
    <s v=""/>
    <s v=""/>
    <s v=""/>
    <s v=""/>
    <s v=""/>
    <s v=""/>
    <s v=""/>
    <s v=""/>
    <s v=""/>
    <s v=""/>
    <s v=""/>
    <s v=""/>
    <s v=""/>
    <s v=""/>
    <s v=""/>
    <s v=""/>
    <s v=""/>
    <s v=""/>
    <s v=""/>
    <s v=""/>
    <s v=""/>
    <s v=""/>
    <s v=""/>
    <s v=""/>
    <s v=""/>
    <s v=""/>
    <s v=""/>
    <s v=""/>
    <s v=""/>
    <s v=""/>
    <s v=""/>
    <s v=""/>
    <s v=""/>
    <s v=""/>
    <s v=""/>
    <s v=""/>
    <s v=""/>
    <s v=""/>
    <x v="2"/>
    <s v=""/>
    <s v=""/>
    <s v=""/>
    <s v=""/>
    <s v=""/>
    <s v=""/>
    <s v=""/>
    <s v=""/>
    <s v=""/>
    <s v=""/>
    <s v=""/>
    <s v=""/>
    <s v=""/>
  </r>
  <r>
    <x v="3"/>
    <s v="Limonade"/>
    <s v="Limonade"/>
    <s v="Limonade"/>
    <s v="Marché principal de Limonade"/>
    <s v="Milieu urbain"/>
    <s v="Enquête auprès d'un marchand"/>
    <s v="Femme"/>
    <s v=""/>
    <s v=""/>
    <s v="Détaillant sur une table"/>
    <s v=""/>
    <s v="Nourriture"/>
    <n v="1"/>
    <n v="0"/>
    <n v="0"/>
    <n v="0"/>
    <n v="0"/>
    <n v="0"/>
    <n v="0"/>
    <s v="nourriture"/>
    <s v="Nourriture "/>
    <s v="En espèces (Gourde)"/>
    <n v="1"/>
    <n v="0"/>
    <n v="0"/>
    <n v="0"/>
    <n v="0"/>
    <n v="0"/>
    <n v="0"/>
    <n v="0"/>
    <n v="0"/>
    <n v="0"/>
    <s v=""/>
    <s v="Non, il n'y a pas eu de variation"/>
    <s v="Moins de 20"/>
    <s v="Farine de blé blanche Riz Maïs (moulu) Sucre Haricot noir Haricot rouge Huile végétale"/>
    <n v="1"/>
    <n v="1"/>
    <n v="1"/>
    <n v="1"/>
    <n v="1"/>
    <n v="1"/>
    <n v="1"/>
    <n v="0"/>
    <s v="Oui je connais le prix de mes produits en grosse marmite"/>
    <n v="122.5"/>
    <s v="Oui"/>
    <n v="350"/>
    <n v="134.61538461538399"/>
    <s v="Oui"/>
    <n v="245"/>
    <n v="106.521739130434"/>
    <s v="Oui"/>
    <n v="350"/>
    <n v="120.689655172413"/>
    <s v="Oui"/>
    <n v="700"/>
    <n v="291.666666666666"/>
    <s v="Non"/>
    <n v="1050"/>
    <n v="437.5"/>
    <s v="Non"/>
    <s v="Bidon/Bouteille fermée."/>
    <s v="Oui"/>
    <n v="800"/>
    <s v=""/>
    <s v=""/>
    <s v=""/>
    <s v=""/>
    <s v=""/>
    <s v=""/>
    <s v=""/>
    <s v=""/>
    <s v="Non"/>
    <s v="Non"/>
    <s v=""/>
    <s v=""/>
    <s v=""/>
    <s v=""/>
    <s v=""/>
    <s v=""/>
    <s v=""/>
    <s v=""/>
    <s v=""/>
    <s v=""/>
    <s v=""/>
    <s v=""/>
    <s v=""/>
    <s v=""/>
    <s v=""/>
    <s v=""/>
    <s v=""/>
    <s v=""/>
    <s v=""/>
    <s v=""/>
    <s v=""/>
    <s v=""/>
    <s v=""/>
    <s v=""/>
    <s v=""/>
    <s v="Oui"/>
    <s v="Non"/>
    <s v="Oui"/>
    <s v="Nord"/>
    <s v="Meme"/>
    <s v="Limonade"/>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1"/>
    <s v=""/>
    <s v=""/>
    <s v=""/>
    <s v=""/>
    <s v=""/>
    <s v=""/>
    <s v=""/>
    <s v=""/>
    <s v="Aucune préoccupation particulière"/>
    <n v="0"/>
    <n v="0"/>
    <n v="0"/>
    <n v="0"/>
    <n v="0"/>
    <n v="1"/>
    <n v="0"/>
    <n v="0"/>
    <s v=""/>
    <x v="1"/>
    <s v=""/>
    <s v=""/>
    <s v=""/>
    <s v=""/>
    <s v=""/>
    <s v=""/>
    <s v=""/>
    <s v=""/>
    <s v=""/>
    <s v=""/>
    <s v=""/>
    <s v=""/>
    <s v=""/>
    <s v=""/>
    <s v=""/>
    <s v=""/>
    <s v=""/>
    <s v=""/>
    <s v=""/>
    <s v=""/>
    <s v=""/>
    <s v=""/>
    <s v=""/>
    <s v=""/>
    <s v=""/>
    <s v=""/>
    <s v=""/>
    <s v=""/>
    <s v=""/>
    <s v=""/>
    <s v=""/>
    <s v=""/>
    <s v=""/>
    <s v=""/>
    <s v=""/>
    <s v=""/>
    <s v=""/>
    <s v=""/>
    <s v=""/>
    <s v=""/>
    <s v=""/>
    <s v=""/>
    <s v=""/>
    <s v=""/>
    <s v=""/>
    <s v=""/>
    <s v=""/>
    <s v=""/>
    <x v="2"/>
    <s v=""/>
    <s v=""/>
    <s v=""/>
    <s v=""/>
    <s v=""/>
    <s v=""/>
    <s v=""/>
    <s v=""/>
    <s v=""/>
    <s v=""/>
    <s v=""/>
    <s v=""/>
    <s v=""/>
  </r>
  <r>
    <x v="3"/>
    <s v="Limonade"/>
    <s v="Limonade"/>
    <s v="Limonade"/>
    <s v="Marché principal de Limonade"/>
    <s v="Milieu urbain"/>
    <s v="Enquête auprès d'un marchand"/>
    <s v="Femme"/>
    <s v=""/>
    <s v=""/>
    <s v="Détaillant mobile"/>
    <s v=""/>
    <s v="Produits d'hygiène et assainissement"/>
    <n v="0"/>
    <n v="1"/>
    <n v="0"/>
    <n v="0"/>
    <n v="0"/>
    <n v="0"/>
    <n v="0"/>
    <s v="wash"/>
    <s v="Produits d'hygiène et assainissement"/>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liquide (nettoyage) Chlore en grain (nettoyage) Savon pour se laver"/>
    <n v="1"/>
    <n v="1"/>
    <n v="1"/>
    <n v="1"/>
    <n v="1"/>
    <n v="1"/>
    <n v="1"/>
    <n v="1"/>
    <n v="0"/>
    <s v="Oui"/>
    <n v="25"/>
    <n v="25"/>
    <s v=""/>
    <s v=""/>
    <s v=""/>
    <n v="25"/>
    <s v="Non"/>
    <n v="15"/>
    <s v="Non"/>
    <n v="20"/>
    <s v="Oui"/>
    <s v="Non"/>
    <s v=""/>
    <s v=""/>
    <s v="Mililitre"/>
    <s v="mililitre"/>
    <s v="mililit"/>
    <n v="100"/>
    <n v="10"/>
    <n v="100"/>
    <n v="100"/>
    <s v="Oui"/>
    <s v="Oui"/>
    <n v="15"/>
    <s v=""/>
    <s v=""/>
    <n v="15"/>
    <s v="Non"/>
    <s v="Non"/>
    <s v=""/>
    <n v="150"/>
    <n v="75"/>
    <n v="42.5"/>
    <s v="Non"/>
    <s v="Oui"/>
    <n v="75"/>
    <s v=""/>
    <s v=""/>
    <s v=""/>
    <n v="75"/>
    <s v="Non"/>
    <s v="Oui"/>
    <s v=""/>
    <n v="5"/>
    <s v=""/>
    <s v=""/>
    <s v=""/>
    <s v=""/>
    <s v=""/>
    <s v=""/>
    <s v="Non"/>
    <s v="NA"/>
    <n v="5"/>
    <s v="Non"/>
    <s v=""/>
    <s v=""/>
    <s v=""/>
    <s v=""/>
    <s v=""/>
    <s v=""/>
    <s v=""/>
    <s v=""/>
    <s v=""/>
    <s v=""/>
    <s v=""/>
    <s v=""/>
    <s v=""/>
    <s v=""/>
    <s v=""/>
    <s v=""/>
    <s v=""/>
    <s v=""/>
    <s v=""/>
    <s v=""/>
    <s v=""/>
    <s v=""/>
    <s v=""/>
    <s v=""/>
    <s v=""/>
    <s v="Non"/>
    <s v="Non"/>
    <s v="Oui"/>
    <s v="Nord"/>
    <s v="Meme"/>
    <s v="Limonade"/>
    <s v="Meme"/>
    <s v=""/>
    <s v=""/>
    <s v=""/>
    <s v=""/>
    <s v=""/>
    <s v=""/>
    <s v=""/>
    <s v=""/>
    <s v=""/>
    <s v=""/>
    <s v=""/>
    <s v=""/>
    <s v=""/>
    <s v=""/>
    <s v=""/>
    <s v=""/>
    <s v=""/>
    <s v=""/>
    <s v=""/>
    <s v=""/>
    <s v=""/>
    <s v=""/>
    <s v=""/>
    <s v=""/>
    <s v=""/>
    <s v=""/>
    <s v=""/>
    <s v=""/>
    <s v=""/>
    <s v=""/>
    <s v=""/>
    <s v=""/>
    <s v=""/>
    <s v=""/>
    <s v=""/>
    <s v=""/>
    <s v=""/>
    <x v="1"/>
    <s v=""/>
    <s v=""/>
    <s v=""/>
    <s v=""/>
    <s v=""/>
    <s v=""/>
    <s v=""/>
    <s v=""/>
    <s v="Diminution du nombre de clients"/>
    <n v="0"/>
    <n v="1"/>
    <n v="0"/>
    <n v="0"/>
    <n v="0"/>
    <n v="0"/>
    <n v="0"/>
    <n v="0"/>
    <s v=""/>
    <x v="1"/>
    <s v=""/>
    <s v=""/>
    <s v=""/>
    <s v=""/>
    <s v=""/>
    <s v=""/>
    <s v=""/>
    <s v=""/>
    <s v=""/>
    <s v=""/>
    <s v=""/>
    <s v=""/>
    <s v=""/>
    <s v=""/>
    <s v=""/>
    <s v=""/>
    <s v=""/>
    <s v=""/>
    <s v=""/>
    <s v=""/>
    <s v=""/>
    <s v=""/>
    <s v=""/>
    <s v=""/>
    <s v=""/>
    <s v=""/>
    <s v=""/>
    <s v=""/>
    <s v=""/>
    <s v=""/>
    <s v=""/>
    <s v=""/>
    <s v=""/>
    <s v=""/>
    <s v=""/>
    <s v=""/>
    <s v=""/>
    <s v=""/>
    <s v=""/>
    <s v=""/>
    <s v=""/>
    <s v=""/>
    <s v=""/>
    <s v=""/>
    <s v=""/>
    <s v=""/>
    <s v=""/>
    <s v=""/>
    <x v="2"/>
    <s v=""/>
    <s v=""/>
    <s v=""/>
    <s v=""/>
    <s v=""/>
    <s v=""/>
    <s v=""/>
    <s v=""/>
    <s v=""/>
    <s v=""/>
    <s v=""/>
    <s v=""/>
    <s v=""/>
  </r>
  <r>
    <x v="3"/>
    <s v="Limonade"/>
    <s v="Limonade"/>
    <s v="Limonade"/>
    <s v="Marché principal de Limonade"/>
    <s v="Milieu urbain"/>
    <s v="Enquête auprès d'un marchand"/>
    <s v="Femme"/>
    <s v=""/>
    <s v=""/>
    <s v="Détaillant mobile"/>
    <s v=""/>
    <s v="Produits d'hygiène et assainissement Ustensiles de nettoyage ou de stockage de l'eau (bokit, bassine, éponge)"/>
    <n v="0"/>
    <n v="1"/>
    <n v="0"/>
    <n v="0"/>
    <n v="1"/>
    <n v="0"/>
    <n v="0"/>
    <s v="wash"/>
    <s v="Produits d'hygiène et assainissement"/>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liquide (nettoyage) Chlore en grain (nettoyage) Savon pour se laver"/>
    <n v="1"/>
    <n v="1"/>
    <n v="1"/>
    <n v="1"/>
    <n v="1"/>
    <n v="1"/>
    <n v="1"/>
    <n v="1"/>
    <n v="0"/>
    <s v="Oui"/>
    <n v="25"/>
    <n v="25"/>
    <s v=""/>
    <s v=""/>
    <s v=""/>
    <n v="25"/>
    <s v="Non"/>
    <n v="15"/>
    <s v="Non"/>
    <n v="20"/>
    <s v="Oui"/>
    <s v="Non"/>
    <s v=""/>
    <s v=""/>
    <s v="Mililitre"/>
    <s v="mililitre"/>
    <s v="mililit"/>
    <n v="100"/>
    <n v="10"/>
    <n v="100"/>
    <n v="100"/>
    <s v="Oui"/>
    <s v="Oui"/>
    <n v="25"/>
    <s v=""/>
    <s v=""/>
    <n v="25"/>
    <s v="Non"/>
    <s v="Non"/>
    <s v=""/>
    <n v="150"/>
    <n v="75"/>
    <n v="42.5"/>
    <s v="Non"/>
    <s v="Oui"/>
    <n v="75"/>
    <s v=""/>
    <s v=""/>
    <s v=""/>
    <n v="75"/>
    <s v="Non"/>
    <s v="Oui"/>
    <s v=""/>
    <n v="5"/>
    <s v=""/>
    <s v=""/>
    <s v=""/>
    <s v=""/>
    <s v=""/>
    <s v=""/>
    <s v="Non"/>
    <s v="NA"/>
    <n v="5"/>
    <s v="Non"/>
    <s v=""/>
    <s v=""/>
    <s v=""/>
    <s v=""/>
    <s v=""/>
    <s v=""/>
    <s v=""/>
    <s v=""/>
    <s v=""/>
    <s v=""/>
    <s v=""/>
    <s v=""/>
    <s v=""/>
    <s v=""/>
    <s v=""/>
    <s v=""/>
    <s v=""/>
    <s v=""/>
    <s v=""/>
    <s v=""/>
    <s v=""/>
    <s v=""/>
    <s v=""/>
    <s v=""/>
    <s v=""/>
    <s v="Non"/>
    <s v="Non"/>
    <s v="Oui"/>
    <s v="Nord"/>
    <s v="Meme"/>
    <s v="Cap-Haïtien"/>
    <s v="Différent"/>
    <s v=""/>
    <s v=""/>
    <s v=""/>
    <s v=""/>
    <s v=""/>
    <s v=""/>
    <s v=""/>
    <s v=""/>
    <s v=""/>
    <s v=""/>
    <s v=""/>
    <s v=""/>
    <s v=""/>
    <s v=""/>
    <s v=""/>
    <s v=""/>
    <s v=""/>
    <s v=""/>
    <s v=""/>
    <s v=""/>
    <s v=""/>
    <s v=""/>
    <s v=""/>
    <s v=""/>
    <s v=""/>
    <s v=""/>
    <s v=""/>
    <s v="Grand bokit fermé ou avec couvercle pour stocker l'eau (environ 5 gallons) Grande bassine de nettoyage ou pour cuisiner Eponge pour la vaisselle"/>
    <n v="1"/>
    <n v="1"/>
    <n v="1"/>
    <n v="200"/>
    <n v="250"/>
    <n v="25"/>
    <s v="Non"/>
    <s v=""/>
    <s v=""/>
    <x v="1"/>
    <s v=""/>
    <s v=""/>
    <s v=""/>
    <s v=""/>
    <s v=""/>
    <s v=""/>
    <s v=""/>
    <s v=""/>
    <s v="Diminution du nombre de clients"/>
    <n v="0"/>
    <n v="1"/>
    <n v="0"/>
    <n v="0"/>
    <n v="0"/>
    <n v="0"/>
    <n v="0"/>
    <n v="0"/>
    <s v=""/>
    <x v="1"/>
    <s v=""/>
    <s v=""/>
    <s v=""/>
    <s v=""/>
    <s v=""/>
    <s v=""/>
    <s v=""/>
    <s v=""/>
    <s v=""/>
    <s v=""/>
    <s v=""/>
    <s v=""/>
    <s v=""/>
    <s v=""/>
    <s v=""/>
    <s v=""/>
    <s v=""/>
    <s v=""/>
    <s v=""/>
    <s v=""/>
    <s v=""/>
    <s v=""/>
    <s v=""/>
    <s v=""/>
    <s v=""/>
    <s v=""/>
    <s v=""/>
    <s v=""/>
    <s v=""/>
    <s v=""/>
    <s v=""/>
    <s v=""/>
    <s v=""/>
    <s v=""/>
    <s v=""/>
    <s v=""/>
    <s v=""/>
    <s v=""/>
    <s v=""/>
    <s v=""/>
    <s v=""/>
    <s v=""/>
    <s v=""/>
    <s v=""/>
    <s v=""/>
    <s v=""/>
    <s v=""/>
    <s v=""/>
    <x v="2"/>
    <s v=""/>
    <s v=""/>
    <s v=""/>
    <s v=""/>
    <s v=""/>
    <s v=""/>
    <s v=""/>
    <s v=""/>
    <s v=""/>
    <s v=""/>
    <s v=""/>
    <s v=""/>
    <s v=""/>
  </r>
  <r>
    <x v="3"/>
    <s v="Limonade"/>
    <s v="Limonade"/>
    <s v="Limonade"/>
    <s v="Marché principal de Limonade"/>
    <s v="Milieu urbain"/>
    <s v="Enquête auprès d'un marchand"/>
    <s v="Fe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asserole avec couvercle (moyenne ou grande) Verre / Godet Assiette Cuillère pour manger Couteau de cuisine Cuillère de service"/>
    <n v="1"/>
    <n v="0"/>
    <n v="1"/>
    <n v="1"/>
    <n v="1"/>
    <n v="1"/>
    <n v="1"/>
    <n v="0"/>
    <s v="Moyenne avec couvercle (environ 1 à 2 gallons)"/>
    <s v=""/>
    <n v="1000"/>
    <s v=""/>
    <n v="35"/>
    <n v="75"/>
    <n v="20"/>
    <n v="50"/>
    <n v="75"/>
    <s v="Non"/>
    <s v=""/>
    <s v="Grand bokit fermé ou avec couvercle pour stocker l'eau (environ 5 gallons) Grande bassine de nettoyage ou pour cuisiner Eponge pour la vaisselle"/>
    <n v="1"/>
    <n v="1"/>
    <n v="1"/>
    <n v="150"/>
    <n v="200"/>
    <n v="25"/>
    <s v="Non"/>
    <s v=""/>
    <s v=""/>
    <x v="1"/>
    <s v=""/>
    <s v=""/>
    <s v=""/>
    <s v=""/>
    <s v=""/>
    <s v=""/>
    <s v=""/>
    <s v=""/>
    <s v="Diminution du nombre de clients"/>
    <n v="0"/>
    <n v="1"/>
    <n v="0"/>
    <n v="0"/>
    <n v="0"/>
    <n v="0"/>
    <n v="0"/>
    <n v="0"/>
    <s v=""/>
    <x v="1"/>
    <s v=""/>
    <s v=""/>
    <s v=""/>
    <s v=""/>
    <s v=""/>
    <s v=""/>
    <s v=""/>
    <s v=""/>
    <s v=""/>
    <s v=""/>
    <s v=""/>
    <s v=""/>
    <s v=""/>
    <s v=""/>
    <s v=""/>
    <s v=""/>
    <s v=""/>
    <s v=""/>
    <s v=""/>
    <s v=""/>
    <s v=""/>
    <s v=""/>
    <s v=""/>
    <s v=""/>
    <s v=""/>
    <s v=""/>
    <s v=""/>
    <s v=""/>
    <s v=""/>
    <s v=""/>
    <s v=""/>
    <s v=""/>
    <s v=""/>
    <s v=""/>
    <s v=""/>
    <s v=""/>
    <s v=""/>
    <s v=""/>
    <s v=""/>
    <s v=""/>
    <s v=""/>
    <s v=""/>
    <s v=""/>
    <s v=""/>
    <s v=""/>
    <s v=""/>
    <s v=""/>
    <s v=""/>
    <x v="2"/>
    <s v=""/>
    <s v=""/>
    <s v=""/>
    <s v=""/>
    <s v=""/>
    <s v=""/>
    <s v=""/>
    <s v=""/>
    <s v=""/>
    <s v=""/>
    <s v=""/>
    <s v=""/>
    <s v=""/>
  </r>
  <r>
    <x v="3"/>
    <s v="Limonade"/>
    <s v="Limonade"/>
    <s v="Limonade"/>
    <s v="Marché principal de Limonade"/>
    <s v="Milieu urbain"/>
    <s v="Enquête auprès d'un marchand"/>
    <s v="Femme"/>
    <s v=""/>
    <s v=""/>
    <s v="Détaillant sur une table"/>
    <s v=""/>
    <s v="Ustensiles de cuisine (casseroles, cuillères, etc.)"/>
    <n v="0"/>
    <n v="0"/>
    <n v="0"/>
    <n v="1"/>
    <n v="0"/>
    <n v="0"/>
    <n v="0"/>
    <s v="cuisine"/>
    <s v="Ustensiles de cuisine (casseroles, cuillères, etc.)"/>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asserole avec couvercle (moyenne ou grande) Verre / Godet Assiette Cuillère pour manger Couteau de cuisine Cuillère de service"/>
    <n v="1"/>
    <n v="0"/>
    <n v="1"/>
    <n v="1"/>
    <n v="1"/>
    <n v="1"/>
    <n v="1"/>
    <n v="0"/>
    <s v="Moyenne avec couvercle (environ 1 à 2 gallons)"/>
    <s v=""/>
    <n v="900"/>
    <s v=""/>
    <n v="35"/>
    <n v="75"/>
    <n v="20"/>
    <n v="50"/>
    <n v="75"/>
    <s v="Non"/>
    <s v=""/>
    <s v=""/>
    <s v=""/>
    <s v=""/>
    <s v=""/>
    <s v=""/>
    <s v=""/>
    <s v=""/>
    <s v=""/>
    <s v=""/>
    <s v=""/>
    <x v="1"/>
    <s v=""/>
    <s v=""/>
    <s v=""/>
    <s v=""/>
    <s v=""/>
    <s v=""/>
    <s v=""/>
    <s v=""/>
    <s v="Diminution du nombre de clients"/>
    <n v="0"/>
    <n v="1"/>
    <n v="0"/>
    <n v="0"/>
    <n v="0"/>
    <n v="0"/>
    <n v="0"/>
    <n v="0"/>
    <s v=""/>
    <x v="1"/>
    <s v=""/>
    <s v=""/>
    <s v=""/>
    <s v=""/>
    <s v=""/>
    <s v=""/>
    <s v=""/>
    <s v=""/>
    <s v=""/>
    <s v=""/>
    <s v=""/>
    <s v=""/>
    <s v=""/>
    <s v=""/>
    <s v=""/>
    <s v=""/>
    <s v=""/>
    <s v=""/>
    <s v=""/>
    <s v=""/>
    <s v=""/>
    <s v=""/>
    <s v=""/>
    <s v=""/>
    <s v=""/>
    <s v=""/>
    <s v=""/>
    <s v=""/>
    <s v=""/>
    <s v=""/>
    <s v=""/>
    <s v=""/>
    <s v=""/>
    <s v=""/>
    <s v=""/>
    <s v=""/>
    <s v=""/>
    <s v=""/>
    <s v=""/>
    <s v=""/>
    <s v=""/>
    <s v=""/>
    <s v=""/>
    <s v=""/>
    <s v=""/>
    <s v=""/>
    <s v=""/>
    <s v=""/>
    <x v="2"/>
    <s v=""/>
    <s v=""/>
    <s v=""/>
    <s v=""/>
    <s v=""/>
    <s v=""/>
    <s v=""/>
    <s v=""/>
    <s v=""/>
    <s v=""/>
    <s v=""/>
    <s v=""/>
    <s v=""/>
  </r>
  <r>
    <x v="3"/>
    <s v="Limonade"/>
    <s v="Limonade"/>
    <s v="Limonade"/>
    <s v="Marché principal de Limonade"/>
    <s v="Milieu urbain"/>
    <s v="Enquête auprès d'un marchand"/>
    <s v="Femme"/>
    <s v=""/>
    <s v=""/>
    <s v="Détaillant sur une table"/>
    <s v=""/>
    <s v="Couverture"/>
    <n v="0"/>
    <n v="0"/>
    <n v="1"/>
    <n v="0"/>
    <n v="0"/>
    <n v="0"/>
    <n v="0"/>
    <s v="couverture"/>
    <s v="Couverture"/>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n v="500"/>
    <s v=""/>
    <s v=""/>
    <s v=""/>
    <s v=""/>
    <s v=""/>
    <s v=""/>
    <s v=""/>
    <s v=""/>
    <s v=""/>
    <s v=""/>
    <s v=""/>
    <s v=""/>
    <s v=""/>
    <s v=""/>
    <s v=""/>
    <s v=""/>
    <s v=""/>
    <s v=""/>
    <s v=""/>
    <s v=""/>
    <s v=""/>
    <s v=""/>
    <s v=""/>
    <s v=""/>
    <s v=""/>
    <s v=""/>
    <s v=""/>
    <s v=""/>
    <s v=""/>
    <s v=""/>
    <s v=""/>
    <s v=""/>
    <s v=""/>
    <s v=""/>
    <s v=""/>
    <x v="1"/>
    <s v=""/>
    <s v=""/>
    <s v=""/>
    <s v=""/>
    <s v=""/>
    <s v=""/>
    <s v=""/>
    <s v=""/>
    <s v="Diminution du nombre de clients"/>
    <n v="0"/>
    <n v="1"/>
    <n v="0"/>
    <n v="0"/>
    <n v="0"/>
    <n v="0"/>
    <n v="0"/>
    <n v="0"/>
    <s v=""/>
    <x v="1"/>
    <s v=""/>
    <s v=""/>
    <s v=""/>
    <s v=""/>
    <s v=""/>
    <s v=""/>
    <s v=""/>
    <s v=""/>
    <s v=""/>
    <s v=""/>
    <s v=""/>
    <s v=""/>
    <s v=""/>
    <s v=""/>
    <s v=""/>
    <s v=""/>
    <s v=""/>
    <s v=""/>
    <s v=""/>
    <s v=""/>
    <s v=""/>
    <s v=""/>
    <s v=""/>
    <s v=""/>
    <s v=""/>
    <s v=""/>
    <s v=""/>
    <s v=""/>
    <s v=""/>
    <s v=""/>
    <s v=""/>
    <s v=""/>
    <s v=""/>
    <s v=""/>
    <s v=""/>
    <s v=""/>
    <s v=""/>
    <s v=""/>
    <s v=""/>
    <s v=""/>
    <s v=""/>
    <s v=""/>
    <s v=""/>
    <s v=""/>
    <s v=""/>
    <s v=""/>
    <s v=""/>
    <s v=""/>
    <x v="2"/>
    <s v=""/>
    <s v=""/>
    <s v=""/>
    <s v=""/>
    <s v=""/>
    <s v=""/>
    <s v=""/>
    <s v=""/>
    <s v=""/>
    <s v=""/>
    <s v=""/>
    <s v=""/>
    <s v=""/>
  </r>
  <r>
    <x v="3"/>
    <s v="Limonade"/>
    <s v="Limonade"/>
    <s v="Limonade"/>
    <s v="Marché principal de Limonade"/>
    <s v="Milieu urbain"/>
    <s v="Enquête auprès d'un marchand"/>
    <s v="Femme"/>
    <s v=""/>
    <s v=""/>
    <s v="Détaillant avec boutique"/>
    <s v=""/>
    <s v="Couverture"/>
    <n v="0"/>
    <n v="0"/>
    <n v="1"/>
    <n v="0"/>
    <n v="0"/>
    <n v="0"/>
    <n v="0"/>
    <s v="couverture"/>
    <s v="Couverture"/>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n v="750"/>
    <s v=""/>
    <s v=""/>
    <s v=""/>
    <s v=""/>
    <s v=""/>
    <s v=""/>
    <s v=""/>
    <s v=""/>
    <s v=""/>
    <s v=""/>
    <s v=""/>
    <s v=""/>
    <s v=""/>
    <s v=""/>
    <s v=""/>
    <s v=""/>
    <s v=""/>
    <s v=""/>
    <s v=""/>
    <s v=""/>
    <s v=""/>
    <s v=""/>
    <s v=""/>
    <s v=""/>
    <s v=""/>
    <s v=""/>
    <s v=""/>
    <s v=""/>
    <s v=""/>
    <s v=""/>
    <s v=""/>
    <s v=""/>
    <s v=""/>
    <s v=""/>
    <s v=""/>
    <x v="1"/>
    <s v=""/>
    <s v=""/>
    <s v=""/>
    <s v=""/>
    <s v=""/>
    <s v=""/>
    <s v=""/>
    <s v=""/>
    <s v="Aucune préoccupation particulière"/>
    <n v="0"/>
    <n v="0"/>
    <n v="0"/>
    <n v="0"/>
    <n v="0"/>
    <n v="1"/>
    <n v="0"/>
    <n v="0"/>
    <s v=""/>
    <x v="1"/>
    <s v=""/>
    <s v=""/>
    <s v=""/>
    <s v=""/>
    <s v=""/>
    <s v=""/>
    <s v=""/>
    <s v=""/>
    <s v=""/>
    <s v=""/>
    <s v=""/>
    <s v=""/>
    <s v=""/>
    <s v=""/>
    <s v=""/>
    <s v=""/>
    <s v=""/>
    <s v=""/>
    <s v=""/>
    <s v=""/>
    <s v=""/>
    <s v=""/>
    <s v=""/>
    <s v=""/>
    <s v=""/>
    <s v=""/>
    <s v=""/>
    <s v=""/>
    <s v=""/>
    <s v=""/>
    <s v=""/>
    <s v=""/>
    <s v=""/>
    <s v=""/>
    <s v=""/>
    <s v=""/>
    <s v=""/>
    <s v=""/>
    <s v=""/>
    <s v=""/>
    <s v=""/>
    <s v=""/>
    <s v=""/>
    <s v=""/>
    <s v=""/>
    <s v=""/>
    <s v=""/>
    <s v=""/>
    <x v="2"/>
    <s v=""/>
    <s v=""/>
    <s v=""/>
    <s v=""/>
    <s v=""/>
    <s v=""/>
    <s v=""/>
    <s v=""/>
    <s v=""/>
    <s v=""/>
    <s v=""/>
    <s v=""/>
    <s v=""/>
  </r>
  <r>
    <x v="3"/>
    <s v="Limonade"/>
    <s v="Limonade"/>
    <s v="Limonade"/>
    <s v="Marché principal de Limonade"/>
    <s v="Milieu urbain"/>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50"/>
    <s v="Non"/>
    <x v="1"/>
    <s v=""/>
    <s v=""/>
    <s v=""/>
    <s v=""/>
    <s v=""/>
    <s v=""/>
    <s v=""/>
    <s v=""/>
    <s v="Aucune préoccupation particulière"/>
    <n v="0"/>
    <n v="0"/>
    <n v="0"/>
    <n v="0"/>
    <n v="0"/>
    <n v="1"/>
    <n v="0"/>
    <n v="0"/>
    <s v=""/>
    <x v="1"/>
    <s v=""/>
    <s v=""/>
    <s v=""/>
    <s v=""/>
    <s v=""/>
    <s v=""/>
    <s v=""/>
    <s v=""/>
    <s v=""/>
    <s v=""/>
    <s v=""/>
    <s v=""/>
    <s v=""/>
    <s v=""/>
    <s v=""/>
    <s v=""/>
    <s v=""/>
    <s v=""/>
    <s v=""/>
    <s v=""/>
    <s v=""/>
    <s v=""/>
    <s v=""/>
    <s v=""/>
    <s v=""/>
    <s v=""/>
    <s v=""/>
    <s v=""/>
    <s v=""/>
    <s v=""/>
    <s v=""/>
    <s v=""/>
    <s v=""/>
    <s v=""/>
    <s v=""/>
    <s v=""/>
    <s v=""/>
    <s v=""/>
    <s v=""/>
    <s v=""/>
    <s v=""/>
    <s v=""/>
    <s v=""/>
    <s v=""/>
    <s v=""/>
    <s v=""/>
    <s v=""/>
    <s v=""/>
    <x v="2"/>
    <s v=""/>
    <s v=""/>
    <s v=""/>
    <s v=""/>
    <s v=""/>
    <s v=""/>
    <s v=""/>
    <s v=""/>
    <s v=""/>
    <s v=""/>
    <s v=""/>
    <s v=""/>
    <s v=""/>
  </r>
  <r>
    <x v="3"/>
    <s v="Limonade"/>
    <s v="Limonade"/>
    <s v="Limonade"/>
    <s v="Marché principal de Limonade"/>
    <s v="Milieu urbain"/>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100"/>
    <s v="Non"/>
    <x v="1"/>
    <s v=""/>
    <s v=""/>
    <s v=""/>
    <s v=""/>
    <s v=""/>
    <s v=""/>
    <s v=""/>
    <s v=""/>
    <s v="Diminution du nombre de clients"/>
    <n v="0"/>
    <n v="1"/>
    <n v="0"/>
    <n v="0"/>
    <n v="0"/>
    <n v="0"/>
    <n v="0"/>
    <n v="0"/>
    <s v=""/>
    <x v="1"/>
    <s v=""/>
    <s v=""/>
    <s v=""/>
    <s v=""/>
    <s v=""/>
    <s v=""/>
    <s v=""/>
    <s v=""/>
    <s v=""/>
    <s v=""/>
    <s v=""/>
    <s v=""/>
    <s v=""/>
    <s v=""/>
    <s v=""/>
    <s v=""/>
    <s v=""/>
    <s v=""/>
    <s v=""/>
    <s v=""/>
    <s v=""/>
    <s v=""/>
    <s v=""/>
    <s v=""/>
    <s v=""/>
    <s v=""/>
    <s v=""/>
    <s v=""/>
    <s v=""/>
    <s v=""/>
    <s v=""/>
    <s v=""/>
    <s v=""/>
    <s v=""/>
    <s v=""/>
    <s v=""/>
    <s v=""/>
    <s v=""/>
    <s v=""/>
    <s v=""/>
    <s v=""/>
    <s v=""/>
    <s v=""/>
    <s v=""/>
    <s v=""/>
    <s v=""/>
    <s v=""/>
    <s v=""/>
    <x v="2"/>
    <s v=""/>
    <s v=""/>
    <s v=""/>
    <s v=""/>
    <s v=""/>
    <s v=""/>
    <s v=""/>
    <s v=""/>
    <s v=""/>
    <s v=""/>
    <s v=""/>
    <s v=""/>
    <s v=""/>
  </r>
  <r>
    <x v="3"/>
    <s v="Limonade"/>
    <s v="Limonade"/>
    <s v="Limonade"/>
    <s v="Marché principal de Limonade"/>
    <s v="Milieu urbain"/>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30"/>
    <n v="6"/>
    <s v=""/>
    <s v="NA"/>
    <n v="6"/>
    <s v="Oui"/>
    <s v=""/>
    <s v="Non"/>
    <s v=""/>
    <s v=""/>
    <s v=""/>
    <s v=""/>
    <s v=""/>
    <s v=""/>
    <s v=""/>
    <s v=""/>
    <s v=""/>
    <s v=""/>
    <s v=""/>
    <s v=""/>
    <s v=""/>
    <x v="0"/>
    <s v=""/>
    <s v=""/>
    <s v=""/>
    <s v=""/>
    <s v=""/>
    <s v=""/>
    <s v=""/>
    <s v=""/>
    <s v=""/>
    <s v=""/>
    <s v=""/>
    <s v=""/>
    <s v=""/>
  </r>
  <r>
    <x v="3"/>
    <s v="Limonade"/>
    <s v="Limonade"/>
    <s v="Limonade"/>
    <s v="Marché principal de Limonade"/>
    <s v="Milieu urbain"/>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35"/>
    <n v="7"/>
    <s v=""/>
    <s v="NA"/>
    <n v="7"/>
    <s v="Oui"/>
    <s v=""/>
    <s v="Non"/>
    <s v=""/>
    <s v=""/>
    <s v=""/>
    <s v=""/>
    <s v=""/>
    <s v=""/>
    <s v=""/>
    <s v=""/>
    <s v=""/>
    <s v=""/>
    <s v=""/>
    <s v=""/>
    <s v=""/>
    <x v="0"/>
    <s v=""/>
    <s v=""/>
    <s v=""/>
    <s v=""/>
    <s v=""/>
    <s v=""/>
    <s v=""/>
    <s v=""/>
    <s v=""/>
    <s v=""/>
    <s v=""/>
    <s v=""/>
    <s v=""/>
  </r>
  <r>
    <x v="3"/>
    <s v="Limonade"/>
    <s v="Limonade"/>
    <s v="Limonade"/>
    <s v="Marché principal de Limonade"/>
    <s v="Milieu urbain"/>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boutique ou kiosque privé"/>
    <s v=""/>
    <s v="boutique"/>
    <s v="boutik / kiòs priwe"/>
    <s v="boutique ou kiosque privé"/>
    <s v="L'eau est de meilleure qualité"/>
    <s v=""/>
    <s v="Entre 15 min et 30 min au total"/>
    <s v="gros bidon de 5 gallons (18,9 L)"/>
    <s v="5gal"/>
    <s v="bidon ki vo 5 galon (18,9L)"/>
    <s v=""/>
    <s v=""/>
    <s v=""/>
    <s v=""/>
    <s v=""/>
    <n v="40"/>
    <n v="8"/>
    <s v=""/>
    <s v="NA"/>
    <n v="8"/>
    <s v="Oui"/>
    <s v=""/>
    <s v="Non"/>
    <s v=""/>
    <s v=""/>
    <s v=""/>
    <s v=""/>
    <s v=""/>
    <s v=""/>
    <s v=""/>
    <s v=""/>
    <s v=""/>
    <s v=""/>
    <s v=""/>
    <s v=""/>
    <s v=""/>
    <x v="0"/>
    <s v=""/>
    <s v=""/>
    <s v=""/>
    <s v=""/>
    <s v=""/>
    <s v=""/>
    <s v=""/>
    <s v=""/>
    <s v=""/>
    <s v=""/>
    <s v=""/>
    <s v=""/>
    <s v=""/>
  </r>
  <r>
    <x v="3"/>
    <s v="Limonade"/>
    <s v="Limonade"/>
    <s v="Limonade"/>
    <s v="Marché principal de Limonade"/>
    <s v="Milieu urbain"/>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30"/>
    <n v="6"/>
    <s v=""/>
    <s v="NA"/>
    <n v="6"/>
    <s v="Oui"/>
    <s v=""/>
    <s v="Non"/>
    <s v=""/>
    <s v=""/>
    <s v=""/>
    <s v=""/>
    <s v=""/>
    <s v=""/>
    <s v=""/>
    <s v=""/>
    <s v=""/>
    <s v=""/>
    <s v=""/>
    <s v=""/>
    <s v=""/>
    <x v="0"/>
    <s v=""/>
    <s v=""/>
    <s v=""/>
    <s v=""/>
    <s v=""/>
    <s v=""/>
    <s v=""/>
    <s v=""/>
    <s v=""/>
    <s v=""/>
    <s v=""/>
    <s v=""/>
    <s v=""/>
  </r>
  <r>
    <x v="3"/>
    <s v="Limonade"/>
    <s v="Limonade"/>
    <s v="Limonade"/>
    <s v="Marché principal de Limonade"/>
    <s v="Milieu urbain"/>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35"/>
    <n v="7"/>
    <s v=""/>
    <s v="NA"/>
    <n v="7"/>
    <s v="Oui"/>
    <s v=""/>
    <s v="Non"/>
    <s v=""/>
    <s v=""/>
    <s v=""/>
    <s v=""/>
    <s v=""/>
    <s v=""/>
    <s v=""/>
    <s v=""/>
    <s v=""/>
    <s v=""/>
    <s v=""/>
    <s v=""/>
    <s v=""/>
    <x v="0"/>
    <s v=""/>
    <s v=""/>
    <s v=""/>
    <s v=""/>
    <s v=""/>
    <s v=""/>
    <s v=""/>
    <s v=""/>
    <s v=""/>
    <s v=""/>
    <s v=""/>
    <s v=""/>
    <s v=""/>
  </r>
  <r>
    <x v="5"/>
    <s v="Cayes-Jacmel"/>
    <s v="Cayes-Jacmel"/>
    <s v="Cap Rouge"/>
    <s v="Marché de Cap Rouge"/>
    <s v="Milieu rural"/>
    <s v="Enquête auprès d'un marchand"/>
    <s v="Femme"/>
    <s v=""/>
    <s v=""/>
    <s v="Détaillant sur une table"/>
    <s v=""/>
    <s v="Nourriture"/>
    <n v="1"/>
    <n v="0"/>
    <n v="0"/>
    <n v="0"/>
    <n v="0"/>
    <n v="0"/>
    <n v="0"/>
    <s v="nourriture"/>
    <s v="Nourriture "/>
    <s v="En espèces (Gourde)"/>
    <n v="1"/>
    <n v="0"/>
    <n v="0"/>
    <n v="0"/>
    <n v="0"/>
    <n v="0"/>
    <n v="0"/>
    <n v="0"/>
    <n v="0"/>
    <n v="0"/>
    <s v=""/>
    <s v="Non, il n'y a pas eu de variation"/>
    <s v="Je ne sais pas / Je ne souhaite pas répondre"/>
    <s v="Farine de blé blanche Riz Maïs (moulu) Sucre Huile végétale"/>
    <n v="1"/>
    <n v="1"/>
    <n v="1"/>
    <n v="1"/>
    <n v="0"/>
    <n v="0"/>
    <n v="1"/>
    <n v="0"/>
    <s v="Oui je connais le prix de mes produits en grosse marmite"/>
    <n v="115"/>
    <s v="Oui"/>
    <n v="350"/>
    <n v="134.61538461538399"/>
    <s v="Oui"/>
    <n v="235"/>
    <n v="102.173913043478"/>
    <s v="Oui"/>
    <n v="320"/>
    <n v="110.34482758620599"/>
    <s v="Oui"/>
    <s v=""/>
    <s v=""/>
    <s v=""/>
    <s v=""/>
    <s v=""/>
    <s v=""/>
    <s v="Bidon/Bouteille fermée."/>
    <s v="Oui"/>
    <n v="800"/>
    <s v=""/>
    <s v=""/>
    <s v=""/>
    <s v=""/>
    <s v=""/>
    <s v=""/>
    <s v=""/>
    <s v=""/>
    <s v="Oui"/>
    <s v="Oui"/>
    <s v="Changement du taux de change de la Gourde"/>
    <n v="1"/>
    <n v="0"/>
    <n v="0"/>
    <n v="0"/>
    <n v="0"/>
    <n v="0"/>
    <n v="0"/>
    <n v="0"/>
    <n v="0"/>
    <n v="0"/>
    <n v="0"/>
    <n v="0"/>
    <n v="0"/>
    <n v="0"/>
    <s v=""/>
    <s v="Riz Sucre Farine de blé blanche Huile végétale"/>
    <n v="1"/>
    <n v="1"/>
    <n v="0"/>
    <n v="1"/>
    <n v="0"/>
    <n v="0"/>
    <n v="1"/>
    <n v="0"/>
    <s v="Oui"/>
    <s v="Oui"/>
    <s v="Oui"/>
    <s v="Sud-Est"/>
    <s v="Meme"/>
    <s v="Cayes-Jacme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1"/>
    <s v=""/>
    <s v=""/>
    <s v=""/>
    <s v=""/>
    <s v=""/>
    <s v=""/>
    <s v=""/>
    <s v=""/>
    <s v="Augmentation des prix"/>
    <n v="0"/>
    <n v="0"/>
    <n v="1"/>
    <n v="0"/>
    <n v="0"/>
    <n v="0"/>
    <n v="0"/>
    <n v="0"/>
    <s v=""/>
    <x v="2"/>
    <s v=""/>
    <s v=""/>
    <s v=""/>
    <s v=""/>
    <s v=""/>
    <s v=""/>
    <s v=""/>
    <s v=""/>
    <s v=""/>
    <s v=""/>
    <s v=""/>
    <s v=""/>
    <s v=""/>
    <s v=""/>
    <s v=""/>
    <s v=""/>
    <s v=""/>
    <s v=""/>
    <s v=""/>
    <s v=""/>
    <s v=""/>
    <s v=""/>
    <s v=""/>
    <s v=""/>
    <s v=""/>
    <s v=""/>
    <s v=""/>
    <s v=""/>
    <s v=""/>
    <s v=""/>
    <s v=""/>
    <s v=""/>
    <s v=""/>
    <s v=""/>
    <s v=""/>
    <s v=""/>
    <s v=""/>
    <s v=""/>
    <s v=""/>
    <s v=""/>
    <s v=""/>
    <s v=""/>
    <s v=""/>
    <s v=""/>
    <s v=""/>
    <s v=""/>
    <s v=""/>
    <s v=""/>
    <x v="2"/>
    <s v=""/>
    <s v=""/>
    <s v=""/>
    <s v=""/>
    <s v=""/>
    <s v=""/>
    <s v=""/>
    <s v=""/>
    <s v=""/>
    <s v=""/>
    <s v=""/>
    <s v=""/>
    <s v=""/>
  </r>
  <r>
    <x v="5"/>
    <s v="Cayes-Jacmel"/>
    <s v="Cayes-Jacmel"/>
    <s v="Cap Rouge"/>
    <s v="Marché de Cap Rouge"/>
    <s v="Milieu rural"/>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source aménagée (borne fontaine, pompe, etc.)"/>
    <s v=""/>
    <s v="source"/>
    <s v="tiyo piblik (bòn fontèn, Pi avèk ponp manyèl,...)"/>
    <s v="source aménagée (borne fontaine, pompe, etc.)"/>
    <s v="Il n'y a pas d'autres options dans ma zone"/>
    <s v=""/>
    <s v="Plus d'1h au total"/>
    <s v="Je ne sais pas parce qu'il s'agit d'un branchement privé"/>
    <s v="jnsp"/>
    <s v="Mwen pa konnen paske li se yon koneksyon prive"/>
    <s v=""/>
    <s v=""/>
    <s v=""/>
    <s v=""/>
    <s v=""/>
    <s v=""/>
    <s v="NA"/>
    <s v=""/>
    <s v="NA"/>
    <s v="NA"/>
    <s v="Je ne sais pas, je ne souhaite pas répondre"/>
    <s v=""/>
    <s v="Oui"/>
    <s v="A cause de la sècheresses"/>
    <n v="0"/>
    <n v="0"/>
    <n v="0"/>
    <n v="1"/>
    <n v="0"/>
    <n v="0"/>
    <n v="0"/>
    <n v="0"/>
    <n v="0"/>
    <n v="0"/>
    <n v="0"/>
    <s v=""/>
    <x v="0"/>
    <s v=""/>
    <s v=""/>
    <s v=""/>
    <s v=""/>
    <s v=""/>
    <s v=""/>
    <s v=""/>
    <s v=""/>
    <s v=""/>
    <s v=""/>
    <s v=""/>
    <s v=""/>
    <s v=""/>
  </r>
  <r>
    <x v="5"/>
    <s v="Cayes-Jacmel"/>
    <s v="Cayes-Jacmel"/>
    <s v="Cap Rouge"/>
    <s v="Marché de Cap Rouge"/>
    <s v="Milieu rural"/>
    <s v="Enquête auprès d'un marchand"/>
    <s v="Femme"/>
    <s v=""/>
    <s v=""/>
    <s v="Détaillant sur une table"/>
    <s v=""/>
    <s v="Nourriture Produits d'hygiène et assainissement"/>
    <n v="1"/>
    <n v="1"/>
    <n v="0"/>
    <n v="0"/>
    <n v="0"/>
    <n v="0"/>
    <n v="0"/>
    <s v="nourriture"/>
    <s v="Nourriture "/>
    <s v="En espèces (Gourde)"/>
    <n v="1"/>
    <n v="0"/>
    <n v="0"/>
    <n v="0"/>
    <n v="0"/>
    <n v="0"/>
    <n v="0"/>
    <n v="0"/>
    <n v="0"/>
    <n v="0"/>
    <s v=""/>
    <s v="Non, il n'y a pas eu de variation"/>
    <s v="Je ne sais pas / Je ne souhaite pas répondre"/>
    <s v="Riz Farine de blé blanche Sucre Huile végétale Haricot noir Maïs (moulu) Haricot rouge"/>
    <n v="1"/>
    <n v="1"/>
    <n v="1"/>
    <n v="1"/>
    <n v="1"/>
    <n v="1"/>
    <n v="1"/>
    <n v="0"/>
    <s v="Oui je connais le prix de mes produits en grosse marmite"/>
    <n v="115"/>
    <s v="Oui"/>
    <n v="350"/>
    <n v="134.61538461538399"/>
    <s v="Oui"/>
    <n v="230"/>
    <n v="100"/>
    <s v="Oui"/>
    <n v="260"/>
    <n v="89.655172413793096"/>
    <s v="Oui"/>
    <n v="445"/>
    <n v="185.416666666666"/>
    <s v="Non"/>
    <n v="458"/>
    <n v="190.833333333333"/>
    <s v="Non"/>
    <s v="Bidon/Bouteille fermée."/>
    <s v="Oui"/>
    <n v="800"/>
    <s v=""/>
    <s v=""/>
    <s v=""/>
    <s v=""/>
    <s v=""/>
    <s v=""/>
    <s v=""/>
    <s v=""/>
    <s v="Oui"/>
    <s v="Oui"/>
    <s v="Changement du taux de change de la Gourde"/>
    <n v="1"/>
    <n v="0"/>
    <n v="0"/>
    <n v="0"/>
    <n v="0"/>
    <n v="0"/>
    <n v="0"/>
    <n v="0"/>
    <n v="0"/>
    <n v="0"/>
    <n v="0"/>
    <n v="0"/>
    <n v="0"/>
    <n v="0"/>
    <s v=""/>
    <s v="Farine de blé blanche Riz Sucre Huile végétale"/>
    <n v="1"/>
    <n v="1"/>
    <n v="0"/>
    <n v="1"/>
    <n v="0"/>
    <n v="0"/>
    <n v="1"/>
    <n v="0"/>
    <s v="Oui"/>
    <s v="Oui"/>
    <s v="Oui"/>
    <s v="Sud-Est"/>
    <s v="Meme"/>
    <s v="Cayes-Jacmel"/>
    <s v="Meme"/>
    <s v="Savon lessive Brosse à dent Dentifrice Papier toilette Chlore liquide (nettoyage) Chlore en grain (nettoyage) Savon pour se laver"/>
    <n v="1"/>
    <n v="1"/>
    <n v="1"/>
    <n v="1"/>
    <n v="0"/>
    <n v="1"/>
    <n v="1"/>
    <n v="1"/>
    <n v="0"/>
    <s v="Oui"/>
    <n v="35"/>
    <n v="35"/>
    <s v=""/>
    <s v=""/>
    <s v=""/>
    <n v="35"/>
    <s v="Oui"/>
    <n v="25"/>
    <s v="Oui"/>
    <n v="35"/>
    <s v="Oui"/>
    <s v="Oui"/>
    <n v="70"/>
    <s v=""/>
    <s v=""/>
    <s v=""/>
    <s v=""/>
    <s v=""/>
    <s v=""/>
    <s v="NA"/>
    <n v="70"/>
    <s v="Oui"/>
    <s v="Oui"/>
    <n v="50"/>
    <s v=""/>
    <s v=""/>
    <n v="50"/>
    <s v="Oui"/>
    <s v="Oui"/>
    <n v="75"/>
    <s v=""/>
    <s v=""/>
    <n v="75"/>
    <s v="Oui"/>
    <s v=""/>
    <s v=""/>
    <s v=""/>
    <s v=""/>
    <s v=""/>
    <s v=""/>
    <s v=""/>
    <s v="Oui"/>
    <s v=""/>
    <n v="30"/>
    <s v=""/>
    <s v=""/>
    <s v=""/>
    <s v=""/>
    <s v=""/>
    <s v=""/>
    <s v="Oui"/>
    <s v="NA"/>
    <n v="30"/>
    <s v="Non"/>
    <s v=""/>
    <s v=""/>
    <s v=""/>
    <s v=""/>
    <s v=""/>
    <s v=""/>
    <s v=""/>
    <s v=""/>
    <s v=""/>
    <s v=""/>
    <s v=""/>
    <s v=""/>
    <s v=""/>
    <s v=""/>
    <s v=""/>
    <s v=""/>
    <s v=""/>
    <s v=""/>
    <s v=""/>
    <s v=""/>
    <s v=""/>
    <s v=""/>
    <s v=""/>
    <s v=""/>
    <s v=""/>
    <s v="Oui"/>
    <s v="Oui"/>
    <s v="Oui"/>
    <s v="Sud-Est"/>
    <s v="Meme"/>
    <s v="Cayes-Jacmel"/>
    <s v="Meme"/>
    <s v=""/>
    <s v=""/>
    <s v=""/>
    <s v=""/>
    <s v=""/>
    <s v=""/>
    <s v=""/>
    <s v=""/>
    <s v=""/>
    <s v=""/>
    <s v=""/>
    <s v=""/>
    <s v=""/>
    <s v=""/>
    <s v=""/>
    <s v=""/>
    <s v=""/>
    <s v=""/>
    <s v=""/>
    <s v=""/>
    <s v=""/>
    <s v=""/>
    <s v=""/>
    <s v=""/>
    <s v=""/>
    <s v=""/>
    <s v=""/>
    <s v=""/>
    <s v=""/>
    <s v=""/>
    <s v=""/>
    <s v=""/>
    <s v=""/>
    <s v=""/>
    <s v=""/>
    <s v=""/>
    <s v=""/>
    <x v="1"/>
    <s v=""/>
    <s v=""/>
    <s v=""/>
    <s v=""/>
    <s v=""/>
    <s v=""/>
    <s v=""/>
    <s v=""/>
    <s v="Diminution du nombre de clients Augmentation des prix"/>
    <n v="0"/>
    <n v="1"/>
    <n v="1"/>
    <n v="0"/>
    <n v="0"/>
    <n v="0"/>
    <n v="0"/>
    <n v="0"/>
    <s v=""/>
    <x v="2"/>
    <s v=""/>
    <s v="Nourriture"/>
    <n v="1"/>
    <n v="0"/>
    <n v="0"/>
    <n v="0"/>
    <n v="0"/>
    <n v="0"/>
    <n v="0"/>
    <s v=""/>
    <s v=""/>
    <s v=""/>
    <s v=""/>
    <s v=""/>
    <s v=""/>
    <s v=""/>
    <s v=""/>
    <s v=""/>
    <s v=""/>
    <s v=""/>
    <s v=""/>
    <s v=""/>
    <s v=""/>
    <s v=""/>
    <s v=""/>
    <s v=""/>
    <s v=""/>
    <s v=""/>
    <s v=""/>
    <s v=""/>
    <s v=""/>
    <s v=""/>
    <s v=""/>
    <s v=""/>
    <s v=""/>
    <s v=""/>
    <s v=""/>
    <s v=""/>
    <s v=""/>
    <s v=""/>
    <s v=""/>
    <s v=""/>
    <s v=""/>
    <s v=""/>
    <s v=""/>
    <s v=""/>
    <s v=""/>
    <s v=""/>
    <x v="2"/>
    <s v=""/>
    <s v=""/>
    <s v=""/>
    <s v=""/>
    <s v=""/>
    <s v=""/>
    <s v=""/>
    <s v=""/>
    <s v=""/>
    <s v=""/>
    <s v=""/>
    <s v=""/>
    <s v=""/>
  </r>
  <r>
    <x v="5"/>
    <s v="Cayes-Jacmel"/>
    <s v="Cayes-Jacmel"/>
    <s v="Cap Rouge"/>
    <s v="Marché de Cap Rouge"/>
    <s v="Milieu rural"/>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Non"/>
    <s v=""/>
    <s v=""/>
    <s v=""/>
    <s v=""/>
    <s v=""/>
    <s v=""/>
    <s v=""/>
    <s v=""/>
    <s v=""/>
    <s v=""/>
    <s v=""/>
    <s v=""/>
    <s v=""/>
    <s v=""/>
    <s v=""/>
    <s v=""/>
    <s v=""/>
    <s v=""/>
    <s v=""/>
    <s v=""/>
    <s v=""/>
    <s v=""/>
    <s v=""/>
    <s v=""/>
    <s v=""/>
    <s v=""/>
    <s v=""/>
    <s v=""/>
    <s v=""/>
    <s v=""/>
    <s v=""/>
    <s v=""/>
    <s v=""/>
    <s v=""/>
    <s v=""/>
    <s v=""/>
    <s v=""/>
    <s v=""/>
    <x v="1"/>
    <s v="La mort du président et les troubles politiques qui ont suivi"/>
    <n v="0"/>
    <n v="1"/>
    <n v="0"/>
    <s v=""/>
    <s v="Les routes que j'utilise pour accéder au marché sont régulièrement bloquées"/>
    <n v="1"/>
    <n v="0"/>
    <n v="0"/>
    <n v="0"/>
    <n v="0"/>
    <n v="0"/>
    <s v=""/>
  </r>
  <r>
    <x v="5"/>
    <s v="Cayes-Jacmel"/>
    <s v="Cayes-Jacmel"/>
    <s v="Cap Rouge"/>
    <s v="Marché de Cap Rouge"/>
    <s v="Milieu rural"/>
    <s v="Enquête auprès d'un marchand"/>
    <s v="Femme"/>
    <s v=""/>
    <s v=""/>
    <s v="Détaillant mobile"/>
    <s v=""/>
    <s v="Nourriture Produits d'hygiène et assainissement"/>
    <n v="1"/>
    <n v="1"/>
    <n v="0"/>
    <n v="0"/>
    <n v="0"/>
    <n v="0"/>
    <n v="0"/>
    <s v="nourriture"/>
    <s v="Nourriture "/>
    <s v="En espèces (Gourde)"/>
    <n v="1"/>
    <n v="0"/>
    <n v="0"/>
    <n v="0"/>
    <n v="0"/>
    <n v="0"/>
    <n v="0"/>
    <n v="0"/>
    <n v="0"/>
    <n v="0"/>
    <s v=""/>
    <s v="Non, il n'y a pas eu de variation"/>
    <s v="Je ne sais pas / Je ne souhaite pas répondre"/>
    <s v="Farine de blé blanche Riz Sucre Huile végétale"/>
    <n v="1"/>
    <n v="1"/>
    <n v="0"/>
    <n v="1"/>
    <n v="0"/>
    <n v="0"/>
    <n v="1"/>
    <n v="0"/>
    <s v="Oui je connais le prix de mes produits en grosse marmite"/>
    <n v="125"/>
    <s v="Oui"/>
    <n v="350"/>
    <n v="134.61538461538399"/>
    <s v="Oui"/>
    <s v=""/>
    <s v=""/>
    <s v=""/>
    <n v="235"/>
    <n v="81.034482758620697"/>
    <s v="Oui"/>
    <s v=""/>
    <s v=""/>
    <s v=""/>
    <s v=""/>
    <s v=""/>
    <s v=""/>
    <s v="Bidon/Bouteille fermée."/>
    <s v="Non"/>
    <s v=""/>
    <s v=""/>
    <s v="Litre"/>
    <s v="litre"/>
    <s v="Litre"/>
    <s v=""/>
    <s v=""/>
    <s v=""/>
    <s v=""/>
    <s v="Oui"/>
    <s v="Oui"/>
    <s v="Changement du taux de change de la Gourde Pas assez d'argent Article trop cher"/>
    <n v="1"/>
    <n v="0"/>
    <n v="0"/>
    <n v="0"/>
    <n v="1"/>
    <n v="1"/>
    <n v="0"/>
    <n v="0"/>
    <n v="0"/>
    <n v="0"/>
    <n v="0"/>
    <n v="0"/>
    <n v="0"/>
    <n v="0"/>
    <s v=""/>
    <s v="Riz Huile végétale"/>
    <n v="0"/>
    <n v="1"/>
    <n v="0"/>
    <n v="0"/>
    <n v="0"/>
    <n v="0"/>
    <n v="1"/>
    <n v="0"/>
    <s v="Oui"/>
    <s v="Oui"/>
    <s v="Oui"/>
    <s v="Sud-Est"/>
    <s v="Meme"/>
    <s v="Cayes-Jacmel"/>
    <s v="Meme"/>
    <s v="Savon lessive Brosse à dent Dentifrice Chlore liquide (nettoyage) Chlore en grain (nettoyage) Savon pour se laver"/>
    <n v="1"/>
    <n v="1"/>
    <n v="1"/>
    <n v="0"/>
    <n v="0"/>
    <n v="1"/>
    <n v="1"/>
    <n v="1"/>
    <n v="0"/>
    <s v="Oui"/>
    <n v="15"/>
    <n v="15"/>
    <s v=""/>
    <s v=""/>
    <s v=""/>
    <n v="15"/>
    <s v="Oui"/>
    <n v="25"/>
    <s v="Oui"/>
    <s v=""/>
    <s v=""/>
    <s v="Non"/>
    <s v=""/>
    <s v=""/>
    <s v="Gallon"/>
    <s v="gallon"/>
    <s v="Galon"/>
    <s v=""/>
    <s v=""/>
    <s v=""/>
    <s v=""/>
    <s v="Oui"/>
    <s v="Oui"/>
    <n v="75"/>
    <s v=""/>
    <s v=""/>
    <n v="75"/>
    <s v="Oui"/>
    <s v="Oui"/>
    <n v="75"/>
    <s v=""/>
    <s v=""/>
    <n v="75"/>
    <s v="Oui"/>
    <s v=""/>
    <s v=""/>
    <s v=""/>
    <s v=""/>
    <s v=""/>
    <s v=""/>
    <s v=""/>
    <s v="Oui"/>
    <s v=""/>
    <n v="35"/>
    <s v=""/>
    <s v=""/>
    <s v=""/>
    <s v=""/>
    <s v=""/>
    <s v=""/>
    <s v="Oui"/>
    <s v="NA"/>
    <n v="35"/>
    <s v="Non"/>
    <s v=""/>
    <s v=""/>
    <s v=""/>
    <s v=""/>
    <s v=""/>
    <s v=""/>
    <s v=""/>
    <s v=""/>
    <s v=""/>
    <s v=""/>
    <s v=""/>
    <s v=""/>
    <s v=""/>
    <s v=""/>
    <s v=""/>
    <s v=""/>
    <s v=""/>
    <s v=""/>
    <s v=""/>
    <s v=""/>
    <s v=""/>
    <s v=""/>
    <s v=""/>
    <s v=""/>
    <s v=""/>
    <s v="Oui"/>
    <s v="Non"/>
    <s v="Oui"/>
    <s v="Sud-Est"/>
    <s v="Meme"/>
    <s v="Cayes-Jacmel"/>
    <s v="Meme"/>
    <s v=""/>
    <s v=""/>
    <s v=""/>
    <s v=""/>
    <s v=""/>
    <s v=""/>
    <s v=""/>
    <s v=""/>
    <s v=""/>
    <s v=""/>
    <s v=""/>
    <s v=""/>
    <s v=""/>
    <s v=""/>
    <s v=""/>
    <s v=""/>
    <s v=""/>
    <s v=""/>
    <s v=""/>
    <s v=""/>
    <s v=""/>
    <s v=""/>
    <s v=""/>
    <s v=""/>
    <s v=""/>
    <s v=""/>
    <s v=""/>
    <s v=""/>
    <s v=""/>
    <s v=""/>
    <s v=""/>
    <s v=""/>
    <s v=""/>
    <s v=""/>
    <s v=""/>
    <s v=""/>
    <s v=""/>
    <x v="2"/>
    <s v="Manifestations Affrontements ou violences Vols ou pillages"/>
    <n v="1"/>
    <n v="1"/>
    <n v="1"/>
    <n v="0"/>
    <n v="0"/>
    <n v="0"/>
    <s v=""/>
    <s v="Difficultés pour se réapprovisionner en marchandises Diminution du nombre de clients"/>
    <n v="0"/>
    <n v="1"/>
    <n v="0"/>
    <n v="1"/>
    <n v="0"/>
    <n v="0"/>
    <n v="0"/>
    <n v="0"/>
    <s v=""/>
    <x v="2"/>
    <s v=""/>
    <s v="Nourriture Produits d'hygiène et assainissement"/>
    <n v="1"/>
    <n v="1"/>
    <n v="0"/>
    <n v="0"/>
    <n v="0"/>
    <n v="0"/>
    <n v="0"/>
    <s v=""/>
    <s v=""/>
    <s v=""/>
    <s v=""/>
    <s v=""/>
    <s v=""/>
    <s v=""/>
    <s v=""/>
    <s v=""/>
    <s v=""/>
    <s v=""/>
    <s v=""/>
    <s v=""/>
    <s v=""/>
    <s v=""/>
    <s v=""/>
    <s v=""/>
    <s v=""/>
    <s v=""/>
    <s v=""/>
    <s v=""/>
    <s v=""/>
    <s v=""/>
    <s v=""/>
    <s v=""/>
    <s v=""/>
    <s v=""/>
    <s v=""/>
    <s v=""/>
    <s v=""/>
    <s v=""/>
    <s v=""/>
    <s v=""/>
    <s v=""/>
    <s v=""/>
    <s v=""/>
    <s v=""/>
    <s v=""/>
    <s v=""/>
    <x v="2"/>
    <s v=""/>
    <s v=""/>
    <s v=""/>
    <s v=""/>
    <s v=""/>
    <s v=""/>
    <s v=""/>
    <s v=""/>
    <s v=""/>
    <s v=""/>
    <s v=""/>
    <s v=""/>
    <s v=""/>
  </r>
  <r>
    <x v="5"/>
    <s v="Cayes-Jacmel"/>
    <s v="Cayes-Jacmel"/>
    <s v="Cap Rouge"/>
    <s v="Marché de Cap Rouge"/>
    <s v="Milieu rural"/>
    <s v="Enquête auprès d'un marchand"/>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
    <s v=""/>
    <s v=""/>
    <s v=""/>
    <s v=""/>
    <s v=""/>
    <s v=""/>
    <s v=""/>
    <s v=""/>
    <s v=""/>
    <s v=""/>
    <s v=""/>
    <s v=""/>
    <s v=""/>
    <s v=""/>
    <s v=""/>
    <s v=""/>
    <s v=""/>
    <s v=""/>
    <s v=""/>
    <s v=""/>
    <s v=""/>
    <s v=""/>
    <s v=""/>
    <s v=""/>
    <s v=""/>
    <s v=""/>
    <s v=""/>
    <s v=""/>
    <s v=""/>
    <s v=""/>
    <s v=""/>
    <s v=""/>
    <s v=""/>
    <s v=""/>
    <s v=""/>
    <s v=""/>
    <s v=""/>
    <s v=""/>
    <x v="2"/>
    <s v=""/>
    <s v=""/>
    <s v=""/>
    <s v=""/>
    <s v=""/>
    <s v=""/>
    <s v=""/>
    <s v=""/>
    <s v=""/>
    <s v=""/>
    <s v=""/>
    <s v=""/>
    <s v=""/>
  </r>
  <r>
    <x v="5"/>
    <s v="Cayes-Jacmel"/>
    <s v="Cayes-Jacmel"/>
    <s v="Cap Rouge"/>
    <s v="Marché de Cap Rouge"/>
    <s v="Milieu rural"/>
    <s v="Enquête auprès d'un marchand"/>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
    <s v=""/>
    <s v=""/>
    <s v=""/>
    <s v=""/>
    <s v=""/>
    <s v=""/>
    <s v=""/>
    <s v=""/>
    <s v=""/>
    <s v=""/>
    <s v=""/>
    <s v=""/>
    <s v=""/>
    <s v=""/>
    <s v=""/>
    <s v=""/>
    <s v=""/>
    <s v=""/>
    <s v=""/>
    <s v=""/>
    <s v=""/>
    <s v=""/>
    <s v=""/>
    <s v=""/>
    <s v=""/>
    <s v=""/>
    <s v=""/>
    <s v=""/>
    <s v=""/>
    <s v=""/>
    <s v=""/>
    <s v=""/>
    <s v=""/>
    <s v=""/>
    <s v=""/>
    <s v=""/>
    <s v=""/>
    <s v=""/>
    <x v="2"/>
    <s v=""/>
    <s v=""/>
    <s v=""/>
    <s v=""/>
    <s v=""/>
    <s v=""/>
    <s v=""/>
    <s v=""/>
    <s v=""/>
    <s v=""/>
    <s v=""/>
    <s v=""/>
    <s v=""/>
  </r>
  <r>
    <x v="5"/>
    <s v="Cayes-Jacmel"/>
    <s v="Cayes-Jacmel"/>
    <s v="Cap Rouge"/>
    <s v="Marché de Cap Rouge"/>
    <s v="Milieu rural"/>
    <s v="Enquête auprès d'un marchand"/>
    <s v="Femme"/>
    <s v=""/>
    <s v=""/>
    <s v="Détaillant sur une table"/>
    <s v=""/>
    <s v="Nourriture"/>
    <n v="1"/>
    <n v="0"/>
    <n v="0"/>
    <n v="0"/>
    <n v="0"/>
    <n v="0"/>
    <n v="0"/>
    <s v="nourriture"/>
    <s v="Nourriture "/>
    <s v="En espèces (Gourde)"/>
    <n v="1"/>
    <n v="0"/>
    <n v="0"/>
    <n v="0"/>
    <n v="0"/>
    <n v="0"/>
    <n v="0"/>
    <n v="0"/>
    <n v="0"/>
    <n v="0"/>
    <s v=""/>
    <s v="Non, il n'y a pas eu de variation"/>
    <s v="Je ne sais pas / Je ne souhaite pas répondre"/>
    <s v="Farine de blé blanche Riz Maïs (moulu) Haricot noir Huile végétale"/>
    <n v="1"/>
    <n v="1"/>
    <n v="1"/>
    <n v="0"/>
    <n v="1"/>
    <n v="0"/>
    <n v="1"/>
    <n v="0"/>
    <s v="Non"/>
    <s v=""/>
    <s v=""/>
    <s v=""/>
    <s v=""/>
    <s v=""/>
    <s v=""/>
    <s v=""/>
    <s v=""/>
    <s v=""/>
    <s v=""/>
    <s v=""/>
    <s v=""/>
    <s v=""/>
    <s v=""/>
    <s v=""/>
    <s v=""/>
    <s v=""/>
    <s v="Bidon/Bouteille fermée."/>
    <s v="Non"/>
    <s v=""/>
    <s v=""/>
    <s v="Litre"/>
    <s v="litre"/>
    <s v="Litre"/>
    <s v=""/>
    <s v=""/>
    <s v=""/>
    <s v=""/>
    <s v="Oui"/>
    <s v="Oui"/>
    <s v="Changement du taux de change de la Gourde Article trop cher Pas assez d'argent"/>
    <n v="1"/>
    <n v="0"/>
    <n v="0"/>
    <n v="0"/>
    <n v="1"/>
    <n v="1"/>
    <n v="0"/>
    <n v="0"/>
    <n v="0"/>
    <n v="0"/>
    <n v="0"/>
    <n v="0"/>
    <n v="0"/>
    <n v="0"/>
    <s v=""/>
    <s v="Farine de blé blanche Riz Huile végétale"/>
    <n v="1"/>
    <n v="1"/>
    <n v="0"/>
    <n v="0"/>
    <n v="0"/>
    <n v="0"/>
    <n v="1"/>
    <n v="0"/>
    <s v="Oui"/>
    <s v="Non"/>
    <s v="Oui"/>
    <s v="Sud-Est"/>
    <s v="Meme"/>
    <s v="Cayes-Jacme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3"/>
    <s v=""/>
    <s v=""/>
    <s v=""/>
    <s v=""/>
    <s v=""/>
    <s v=""/>
    <s v=""/>
    <s v=""/>
    <s v="Risques de vols ou pillages"/>
    <n v="1"/>
    <n v="0"/>
    <n v="0"/>
    <n v="0"/>
    <n v="0"/>
    <n v="0"/>
    <n v="0"/>
    <n v="0"/>
    <s v=""/>
    <x v="2"/>
    <s v=""/>
    <s v="Nourriture"/>
    <n v="1"/>
    <n v="0"/>
    <n v="0"/>
    <n v="0"/>
    <n v="0"/>
    <n v="0"/>
    <n v="0"/>
    <s v=""/>
    <s v=""/>
    <s v=""/>
    <s v=""/>
    <s v=""/>
    <s v=""/>
    <s v=""/>
    <s v=""/>
    <s v=""/>
    <s v=""/>
    <s v=""/>
    <s v=""/>
    <s v=""/>
    <s v=""/>
    <s v=""/>
    <s v=""/>
    <s v=""/>
    <s v=""/>
    <s v=""/>
    <s v=""/>
    <s v=""/>
    <s v=""/>
    <s v=""/>
    <s v=""/>
    <s v=""/>
    <s v=""/>
    <s v=""/>
    <s v=""/>
    <s v=""/>
    <s v=""/>
    <s v=""/>
    <s v=""/>
    <s v=""/>
    <s v=""/>
    <s v=""/>
    <s v=""/>
    <s v=""/>
    <s v=""/>
    <s v=""/>
    <x v="2"/>
    <s v=""/>
    <s v=""/>
    <s v=""/>
    <s v=""/>
    <s v=""/>
    <s v=""/>
    <s v=""/>
    <s v=""/>
    <s v=""/>
    <s v=""/>
    <s v=""/>
    <s v=""/>
    <s v=""/>
  </r>
  <r>
    <x v="5"/>
    <s v="Cayes-Jacmel"/>
    <s v="Cayes-Jacmel"/>
    <s v="Cap Rouge"/>
    <s v="Marché de Cap Rouge"/>
    <s v="Milieu rural"/>
    <s v="Enquête auprès d'un marchand"/>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
    <s v=""/>
    <s v=""/>
    <s v=""/>
    <s v=""/>
    <s v=""/>
    <s v=""/>
    <s v=""/>
    <s v=""/>
    <s v=""/>
    <s v=""/>
    <s v=""/>
    <s v=""/>
    <s v=""/>
    <s v=""/>
    <s v=""/>
    <s v=""/>
    <s v=""/>
    <s v=""/>
    <s v=""/>
    <s v=""/>
    <s v=""/>
    <s v=""/>
    <s v=""/>
    <s v=""/>
    <s v=""/>
    <s v=""/>
    <s v=""/>
    <s v=""/>
    <s v=""/>
    <s v=""/>
    <s v=""/>
    <s v=""/>
    <s v=""/>
    <s v=""/>
    <s v=""/>
    <s v=""/>
    <s v=""/>
    <s v=""/>
    <x v="2"/>
    <s v=""/>
    <s v=""/>
    <s v=""/>
    <s v=""/>
    <s v=""/>
    <s v=""/>
    <s v=""/>
    <s v=""/>
    <s v=""/>
    <s v=""/>
    <s v=""/>
    <s v=""/>
    <s v=""/>
  </r>
  <r>
    <x v="5"/>
    <s v="Cayes-Jacmel"/>
    <s v="Cayes-Jacmel"/>
    <s v="Cap Rouge"/>
    <s v="Marché de Cap Rouge"/>
    <s v="Milieu rural"/>
    <s v="Enquête auprès d'un marchand"/>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
    <s v=""/>
    <s v=""/>
    <s v=""/>
    <s v=""/>
    <s v=""/>
    <s v=""/>
    <s v=""/>
    <s v=""/>
    <s v=""/>
    <s v=""/>
    <s v=""/>
    <s v=""/>
    <s v=""/>
    <s v=""/>
    <s v=""/>
    <s v=""/>
    <s v=""/>
    <s v=""/>
    <s v=""/>
    <s v=""/>
    <s v=""/>
    <s v=""/>
    <s v=""/>
    <s v=""/>
    <s v=""/>
    <s v=""/>
    <s v=""/>
    <s v=""/>
    <s v=""/>
    <s v=""/>
    <s v=""/>
    <s v=""/>
    <s v=""/>
    <s v=""/>
    <s v=""/>
    <s v=""/>
    <s v=""/>
    <s v=""/>
    <x v="2"/>
    <s v=""/>
    <s v=""/>
    <s v=""/>
    <s v=""/>
    <s v=""/>
    <s v=""/>
    <s v=""/>
    <s v=""/>
    <s v=""/>
    <s v=""/>
    <s v=""/>
    <s v=""/>
    <s v=""/>
  </r>
  <r>
    <x v="6"/>
    <s v="Beaumont"/>
    <s v="Beaumont"/>
    <s v="Centre-ville de Beaumont / Cassanette"/>
    <s v="Marché communal de Beaumont"/>
    <s v="Milieu urbain"/>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60"/>
    <n v="12"/>
    <s v=""/>
    <s v="NA"/>
    <n v="12"/>
    <s v="Oui"/>
    <s v=""/>
    <s v="Non"/>
    <s v=""/>
    <s v=""/>
    <s v=""/>
    <s v=""/>
    <s v=""/>
    <s v=""/>
    <s v=""/>
    <s v=""/>
    <s v=""/>
    <s v=""/>
    <s v=""/>
    <s v=""/>
    <s v=""/>
    <x v="0"/>
    <s v=""/>
    <s v=""/>
    <s v=""/>
    <s v=""/>
    <s v=""/>
    <s v=""/>
    <s v=""/>
    <s v=""/>
    <s v=""/>
    <s v=""/>
    <s v=""/>
    <s v=""/>
    <s v=""/>
  </r>
  <r>
    <x v="6"/>
    <s v="Beaumont"/>
    <s v="Beaumont"/>
    <s v="Centre-ville de Beaumont / Cassanette"/>
    <s v="Marché communal de Beaumont"/>
    <s v="Milieu urbain"/>
    <s v="Enquête auprès d'un marchand"/>
    <s v="Homme"/>
    <s v=""/>
    <s v=""/>
    <s v="Détaillant mobile"/>
    <s v=""/>
    <s v="Charbon de bois"/>
    <n v="0"/>
    <n v="0"/>
    <n v="0"/>
    <n v="0"/>
    <n v="0"/>
    <n v="1"/>
    <n v="0"/>
    <s v="charbon"/>
    <s v="Charbon de bois"/>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x v="1"/>
    <s v=""/>
    <s v=""/>
    <s v=""/>
    <s v=""/>
    <s v=""/>
    <s v=""/>
    <s v=""/>
    <s v=""/>
    <s v="Augmentation des prix"/>
    <n v="0"/>
    <n v="0"/>
    <n v="1"/>
    <n v="0"/>
    <n v="0"/>
    <n v="0"/>
    <n v="0"/>
    <n v="0"/>
    <s v=""/>
    <x v="2"/>
    <s v=""/>
    <s v="Charbon de bois"/>
    <n v="0"/>
    <n v="0"/>
    <n v="0"/>
    <n v="0"/>
    <n v="0"/>
    <n v="1"/>
    <n v="0"/>
    <s v=""/>
    <s v=""/>
    <s v=""/>
    <s v=""/>
    <s v=""/>
    <s v=""/>
    <s v=""/>
    <s v=""/>
    <s v=""/>
    <s v=""/>
    <s v=""/>
    <s v=""/>
    <s v=""/>
    <s v=""/>
    <s v=""/>
    <s v=""/>
    <s v=""/>
    <s v=""/>
    <s v=""/>
    <s v=""/>
    <s v=""/>
    <s v=""/>
    <s v=""/>
    <s v=""/>
    <s v=""/>
    <s v=""/>
    <s v=""/>
    <s v=""/>
    <s v=""/>
    <s v=""/>
    <s v=""/>
    <s v=""/>
    <s v=""/>
    <s v=""/>
    <s v=""/>
    <s v=""/>
    <s v=""/>
    <s v=""/>
    <s v=""/>
    <x v="2"/>
    <s v=""/>
    <s v=""/>
    <s v=""/>
    <s v=""/>
    <s v=""/>
    <s v=""/>
    <s v=""/>
    <s v=""/>
    <s v=""/>
    <s v=""/>
    <s v=""/>
    <s v=""/>
    <s v=""/>
  </r>
  <r>
    <x v="6"/>
    <s v="Beaumont"/>
    <s v="Beaumont"/>
    <s v="Centre-ville de Beaumont / Cassanette"/>
    <s v="Marché communal de Beaumont"/>
    <s v="Milieu urbain"/>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boutique ou kiosque privé"/>
    <s v=""/>
    <s v="boutique"/>
    <s v="boutik / kiòs priwe"/>
    <s v="boutique ou kiosque privé"/>
    <s v="Il n'y a pas d'autres options dans ma zone"/>
    <s v=""/>
    <s v="Moins de 15 min au total"/>
    <s v="gros bidon de 5 gallons (18,9 L)"/>
    <s v="5gal"/>
    <s v="bidon ki vo 5 galon (18,9L)"/>
    <s v=""/>
    <s v=""/>
    <s v=""/>
    <s v=""/>
    <s v=""/>
    <n v="65"/>
    <n v="13"/>
    <s v=""/>
    <s v="NA"/>
    <n v="13"/>
    <s v="Oui"/>
    <s v=""/>
    <s v="Oui"/>
    <s v="Le marchand d'eau n'est pas venu à temps / Le marchand n'avait plus d'eau"/>
    <n v="0"/>
    <n v="0"/>
    <n v="0"/>
    <n v="0"/>
    <n v="0"/>
    <n v="0"/>
    <n v="0"/>
    <n v="0"/>
    <n v="1"/>
    <n v="0"/>
    <n v="0"/>
    <s v=""/>
    <x v="0"/>
    <s v=""/>
    <s v=""/>
    <s v=""/>
    <s v=""/>
    <s v=""/>
    <s v=""/>
    <s v=""/>
    <s v=""/>
    <s v=""/>
    <s v=""/>
    <s v=""/>
    <s v=""/>
    <s v=""/>
  </r>
  <r>
    <x v="6"/>
    <s v="Beaumont"/>
    <s v="Beaumont"/>
    <s v="Centre-ville de Beaumont / Cassanette"/>
    <s v="Marché communal de Beaumont"/>
    <s v="Milieu urbain"/>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60"/>
    <n v="12"/>
    <s v=""/>
    <s v="NA"/>
    <n v="12"/>
    <s v="Oui"/>
    <s v=""/>
    <s v="Non"/>
    <s v=""/>
    <s v=""/>
    <s v=""/>
    <s v=""/>
    <s v=""/>
    <s v=""/>
    <s v=""/>
    <s v=""/>
    <s v=""/>
    <s v=""/>
    <s v=""/>
    <s v=""/>
    <s v=""/>
    <x v="0"/>
    <s v=""/>
    <s v=""/>
    <s v=""/>
    <s v=""/>
    <s v=""/>
    <s v=""/>
    <s v=""/>
    <s v=""/>
    <s v=""/>
    <s v=""/>
    <s v=""/>
    <s v=""/>
    <s v=""/>
  </r>
  <r>
    <x v="6"/>
    <s v="Beaumont"/>
    <s v="Beaumont"/>
    <s v="Centre-ville de Beaumont / Cassanette"/>
    <s v="Marché communal de Beaumont"/>
    <s v="Milieu urbain"/>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65"/>
    <n v="13"/>
    <s v=""/>
    <s v="NA"/>
    <n v="13"/>
    <s v="Oui"/>
    <s v=""/>
    <s v="Non"/>
    <s v=""/>
    <s v=""/>
    <s v=""/>
    <s v=""/>
    <s v=""/>
    <s v=""/>
    <s v=""/>
    <s v=""/>
    <s v=""/>
    <s v=""/>
    <s v=""/>
    <s v=""/>
    <s v=""/>
    <x v="0"/>
    <s v=""/>
    <s v=""/>
    <s v=""/>
    <s v=""/>
    <s v=""/>
    <s v=""/>
    <s v=""/>
    <s v=""/>
    <s v=""/>
    <s v=""/>
    <s v=""/>
    <s v=""/>
    <s v=""/>
  </r>
  <r>
    <x v="6"/>
    <s v="Beaumont"/>
    <s v="Beaumont"/>
    <s v="Centre-ville de Beaumont / Cassanette"/>
    <s v="Marché communal de Beaumont"/>
    <s v="Milieu urbain"/>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60"/>
    <n v="12"/>
    <s v=""/>
    <s v="NA"/>
    <n v="12"/>
    <s v="Oui"/>
    <s v=""/>
    <s v="Non"/>
    <s v=""/>
    <s v=""/>
    <s v=""/>
    <s v=""/>
    <s v=""/>
    <s v=""/>
    <s v=""/>
    <s v=""/>
    <s v=""/>
    <s v=""/>
    <s v=""/>
    <s v=""/>
    <s v=""/>
    <x v="0"/>
    <s v=""/>
    <s v=""/>
    <s v=""/>
    <s v=""/>
    <s v=""/>
    <s v=""/>
    <s v=""/>
    <s v=""/>
    <s v=""/>
    <s v=""/>
    <s v=""/>
    <s v=""/>
    <s v=""/>
  </r>
  <r>
    <x v="6"/>
    <s v="Beaumont"/>
    <s v="Beaumont"/>
    <s v="Centre-ville de Beaumont / Cassanette"/>
    <s v="Marché communal de Beaumont"/>
    <s v="Milieu urbain"/>
    <s v="Enquête auprès d'un marchand"/>
    <s v="Homme"/>
    <s v=""/>
    <s v=""/>
    <s v="Détaillant mobile"/>
    <s v=""/>
    <s v="Charbon de bois"/>
    <n v="0"/>
    <n v="0"/>
    <n v="0"/>
    <n v="0"/>
    <n v="0"/>
    <n v="1"/>
    <n v="0"/>
    <s v="charbon"/>
    <s v="Charbon de bois"/>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x v="1"/>
    <s v=""/>
    <s v=""/>
    <s v=""/>
    <s v=""/>
    <s v=""/>
    <s v=""/>
    <s v=""/>
    <s v=""/>
    <s v="Augmentation des prix"/>
    <n v="0"/>
    <n v="0"/>
    <n v="1"/>
    <n v="0"/>
    <n v="0"/>
    <n v="0"/>
    <n v="0"/>
    <n v="0"/>
    <s v=""/>
    <x v="2"/>
    <s v=""/>
    <s v="Charbon de bois"/>
    <n v="0"/>
    <n v="0"/>
    <n v="0"/>
    <n v="0"/>
    <n v="0"/>
    <n v="1"/>
    <n v="0"/>
    <s v=""/>
    <s v=""/>
    <s v=""/>
    <s v=""/>
    <s v=""/>
    <s v=""/>
    <s v=""/>
    <s v=""/>
    <s v=""/>
    <s v=""/>
    <s v=""/>
    <s v=""/>
    <s v=""/>
    <s v=""/>
    <s v=""/>
    <s v=""/>
    <s v=""/>
    <s v=""/>
    <s v=""/>
    <s v=""/>
    <s v=""/>
    <s v=""/>
    <s v=""/>
    <s v=""/>
    <s v=""/>
    <s v=""/>
    <s v=""/>
    <s v=""/>
    <s v=""/>
    <s v=""/>
    <s v=""/>
    <s v=""/>
    <s v=""/>
    <s v=""/>
    <s v=""/>
    <s v=""/>
    <s v=""/>
    <s v=""/>
    <s v=""/>
    <x v="2"/>
    <s v=""/>
    <s v=""/>
    <s v=""/>
    <s v=""/>
    <s v=""/>
    <s v=""/>
    <s v=""/>
    <s v=""/>
    <s v=""/>
    <s v=""/>
    <s v=""/>
    <s v=""/>
    <s v=""/>
  </r>
  <r>
    <x v="6"/>
    <s v="Beaumont"/>
    <s v="Beaumont"/>
    <s v="Centre-ville de Beaumont / Cassanette"/>
    <s v="Marché communal de Beaumont"/>
    <s v="Milieu urbain"/>
    <s v="Enquête auprès d'un marchand"/>
    <s v="Femme"/>
    <s v=""/>
    <s v=""/>
    <s v="Détaillant mobile"/>
    <s v=""/>
    <s v="Charbon de bois"/>
    <n v="0"/>
    <n v="0"/>
    <n v="0"/>
    <n v="0"/>
    <n v="0"/>
    <n v="1"/>
    <n v="0"/>
    <s v="charbon"/>
    <s v="Charbon de bois"/>
    <s v="En espèces (Gourde)"/>
    <n v="1"/>
    <n v="0"/>
    <n v="0"/>
    <n v="0"/>
    <n v="0"/>
    <n v="0"/>
    <n v="0"/>
    <n v="0"/>
    <n v="0"/>
    <n v="0"/>
    <s v=""/>
    <s v="Non, il n'y a pas eu de variation"/>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x v="1"/>
    <s v=""/>
    <s v=""/>
    <s v=""/>
    <s v=""/>
    <s v=""/>
    <s v=""/>
    <s v=""/>
    <s v=""/>
    <s v="Difficultés pour se réapprovisionner en marchandises Augmentation des prix"/>
    <n v="0"/>
    <n v="0"/>
    <n v="1"/>
    <n v="1"/>
    <n v="0"/>
    <n v="0"/>
    <n v="0"/>
    <n v="0"/>
    <s v=""/>
    <x v="2"/>
    <s v=""/>
    <s v="Charbon de bois"/>
    <n v="0"/>
    <n v="0"/>
    <n v="0"/>
    <n v="0"/>
    <n v="0"/>
    <n v="1"/>
    <n v="0"/>
    <s v=""/>
    <s v=""/>
    <s v=""/>
    <s v=""/>
    <s v=""/>
    <s v=""/>
    <s v=""/>
    <s v=""/>
    <s v=""/>
    <s v=""/>
    <s v=""/>
    <s v=""/>
    <s v=""/>
    <s v=""/>
    <s v=""/>
    <s v=""/>
    <s v=""/>
    <s v=""/>
    <s v=""/>
    <s v=""/>
    <s v=""/>
    <s v=""/>
    <s v=""/>
    <s v=""/>
    <s v=""/>
    <s v=""/>
    <s v=""/>
    <s v=""/>
    <s v=""/>
    <s v=""/>
    <s v=""/>
    <s v=""/>
    <s v=""/>
    <s v=""/>
    <s v=""/>
    <s v=""/>
    <s v=""/>
    <s v=""/>
    <s v=""/>
    <x v="2"/>
    <s v=""/>
    <s v=""/>
    <s v=""/>
    <s v=""/>
    <s v=""/>
    <s v=""/>
    <s v=""/>
    <s v=""/>
    <s v=""/>
    <s v=""/>
    <s v=""/>
    <s v=""/>
    <s v=""/>
  </r>
  <r>
    <x v="6"/>
    <s v="Beaumont"/>
    <s v="Beaumont"/>
    <s v="Centre-ville de Beaumont / Cassanette"/>
    <s v="Marché communal de Beaumont"/>
    <s v="Milieu urbain"/>
    <s v="Enquête auprès d'un marchand"/>
    <s v="Femme"/>
    <s v=""/>
    <s v=""/>
    <s v="Détaillant sur une table"/>
    <s v=""/>
    <s v="Produits d'hygiène et assainissement Couverture"/>
    <n v="0"/>
    <n v="1"/>
    <n v="1"/>
    <n v="0"/>
    <n v="0"/>
    <n v="0"/>
    <n v="0"/>
    <s v="wash"/>
    <s v="Produits d'hygiène et assainissement"/>
    <s v="En espèces (Gourde) A crédit partiel"/>
    <n v="1"/>
    <n v="0"/>
    <n v="0"/>
    <n v="0"/>
    <n v="1"/>
    <n v="0"/>
    <n v="0"/>
    <n v="0"/>
    <n v="0"/>
    <n v="0"/>
    <s v=""/>
    <s v="Je ne sais pas / Je ne souhaite pas répondre"/>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en grain (nettoyage) Savon pour se laver"/>
    <n v="1"/>
    <n v="1"/>
    <n v="1"/>
    <n v="1"/>
    <n v="1"/>
    <n v="0"/>
    <n v="1"/>
    <n v="1"/>
    <n v="0"/>
    <s v="Non"/>
    <s v=""/>
    <s v=""/>
    <n v="180"/>
    <n v="30"/>
    <n v="12.5"/>
    <n v="12.5"/>
    <s v="Non"/>
    <n v="20"/>
    <s v="Oui"/>
    <n v="25"/>
    <s v="Oui"/>
    <s v=""/>
    <s v=""/>
    <s v=""/>
    <s v=""/>
    <s v=""/>
    <s v=""/>
    <s v=""/>
    <s v=""/>
    <s v=""/>
    <s v=""/>
    <s v=""/>
    <s v="Oui"/>
    <n v="35"/>
    <s v=""/>
    <s v=""/>
    <n v="35"/>
    <s v="Oui"/>
    <s v="Non"/>
    <s v=""/>
    <n v="150"/>
    <n v="75"/>
    <n v="42.5"/>
    <s v="Non"/>
    <s v="Oui"/>
    <n v="115"/>
    <s v=""/>
    <s v=""/>
    <s v=""/>
    <s v=""/>
    <s v="Oui"/>
    <s v="Oui"/>
    <s v=""/>
    <n v="5"/>
    <s v=""/>
    <s v=""/>
    <s v=""/>
    <s v=""/>
    <s v=""/>
    <s v=""/>
    <s v="Oui"/>
    <s v="NA"/>
    <n v="5"/>
    <s v="Non"/>
    <s v=""/>
    <s v=""/>
    <s v=""/>
    <s v=""/>
    <s v=""/>
    <s v=""/>
    <s v=""/>
    <s v=""/>
    <s v=""/>
    <s v=""/>
    <s v=""/>
    <s v=""/>
    <s v=""/>
    <s v=""/>
    <s v=""/>
    <s v=""/>
    <s v=""/>
    <s v=""/>
    <s v=""/>
    <s v=""/>
    <s v=""/>
    <s v=""/>
    <s v=""/>
    <s v=""/>
    <s v=""/>
    <s v="Non"/>
    <s v="Non"/>
    <s v="Oui"/>
    <s v="Ouest"/>
    <s v="Différent"/>
    <s v="Port-au-Prince"/>
    <s v="Différent"/>
    <s v="Oui"/>
    <n v="1000"/>
    <s v=""/>
    <s v=""/>
    <s v=""/>
    <s v=""/>
    <s v=""/>
    <s v=""/>
    <s v=""/>
    <s v=""/>
    <s v=""/>
    <s v=""/>
    <s v=""/>
    <s v=""/>
    <s v=""/>
    <s v=""/>
    <s v=""/>
    <s v=""/>
    <s v=""/>
    <s v=""/>
    <s v=""/>
    <s v=""/>
    <s v=""/>
    <s v=""/>
    <s v=""/>
    <s v=""/>
    <s v=""/>
    <s v=""/>
    <s v=""/>
    <s v=""/>
    <s v=""/>
    <s v=""/>
    <s v=""/>
    <s v=""/>
    <s v=""/>
    <s v=""/>
    <s v=""/>
    <x v="1"/>
    <s v=""/>
    <s v=""/>
    <s v=""/>
    <s v=""/>
    <s v=""/>
    <s v=""/>
    <s v=""/>
    <s v=""/>
    <s v="Risques de vols ou pillages"/>
    <n v="1"/>
    <n v="0"/>
    <n v="0"/>
    <n v="0"/>
    <n v="0"/>
    <n v="0"/>
    <n v="0"/>
    <n v="0"/>
    <s v=""/>
    <x v="2"/>
    <s v=""/>
    <s v="Produits d'hygiène et assainissement"/>
    <n v="0"/>
    <n v="1"/>
    <n v="0"/>
    <n v="0"/>
    <n v="0"/>
    <n v="0"/>
    <n v="0"/>
    <s v=""/>
    <s v=""/>
    <s v=""/>
    <s v=""/>
    <s v=""/>
    <s v=""/>
    <s v=""/>
    <s v=""/>
    <s v=""/>
    <s v=""/>
    <s v=""/>
    <s v=""/>
    <s v=""/>
    <s v=""/>
    <s v=""/>
    <s v=""/>
    <s v=""/>
    <s v=""/>
    <s v=""/>
    <s v=""/>
    <s v=""/>
    <s v=""/>
    <s v=""/>
    <s v=""/>
    <s v=""/>
    <s v=""/>
    <s v=""/>
    <s v=""/>
    <s v=""/>
    <s v=""/>
    <s v=""/>
    <s v=""/>
    <s v=""/>
    <s v=""/>
    <s v=""/>
    <s v=""/>
    <s v=""/>
    <s v=""/>
    <s v=""/>
    <x v="2"/>
    <s v=""/>
    <s v=""/>
    <s v=""/>
    <s v=""/>
    <s v=""/>
    <s v=""/>
    <s v=""/>
    <s v=""/>
    <s v=""/>
    <s v=""/>
    <s v=""/>
    <s v=""/>
    <s v=""/>
  </r>
  <r>
    <x v="6"/>
    <s v="Beaumont"/>
    <s v="Beaumont"/>
    <s v="Centre-ville de Beaumont / Cassanette"/>
    <s v="Marché communal de Beaumont"/>
    <s v="Milieu urbain"/>
    <s v="Enquête auprès d'un marchand"/>
    <s v="Femme"/>
    <s v=""/>
    <s v=""/>
    <s v="Détaillant mobile"/>
    <s v=""/>
    <s v="Charbon de bois"/>
    <n v="0"/>
    <n v="0"/>
    <n v="0"/>
    <n v="0"/>
    <n v="0"/>
    <n v="1"/>
    <n v="0"/>
    <s v="charbon"/>
    <s v="Charbon de bois"/>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x v="1"/>
    <s v=""/>
    <s v=""/>
    <s v=""/>
    <s v=""/>
    <s v=""/>
    <s v=""/>
    <s v=""/>
    <s v=""/>
    <s v="Augmentation des prix Difficultés pour se réapprovisionner en marchandises"/>
    <n v="0"/>
    <n v="0"/>
    <n v="1"/>
    <n v="1"/>
    <n v="0"/>
    <n v="0"/>
    <n v="0"/>
    <n v="0"/>
    <s v=""/>
    <x v="1"/>
    <s v=""/>
    <s v=""/>
    <s v=""/>
    <s v=""/>
    <s v=""/>
    <s v=""/>
    <s v=""/>
    <s v=""/>
    <s v=""/>
    <s v=""/>
    <s v=""/>
    <s v=""/>
    <s v=""/>
    <s v=""/>
    <s v=""/>
    <s v=""/>
    <s v=""/>
    <s v=""/>
    <s v=""/>
    <s v=""/>
    <s v=""/>
    <s v=""/>
    <s v=""/>
    <s v=""/>
    <s v=""/>
    <s v=""/>
    <s v=""/>
    <s v=""/>
    <s v=""/>
    <s v=""/>
    <s v=""/>
    <s v=""/>
    <s v=""/>
    <s v=""/>
    <s v=""/>
    <s v=""/>
    <s v=""/>
    <s v=""/>
    <s v=""/>
    <s v=""/>
    <s v=""/>
    <s v=""/>
    <s v=""/>
    <s v=""/>
    <s v=""/>
    <s v=""/>
    <s v=""/>
    <s v=""/>
    <x v="2"/>
    <s v=""/>
    <s v=""/>
    <s v=""/>
    <s v=""/>
    <s v=""/>
    <s v=""/>
    <s v=""/>
    <s v=""/>
    <s v=""/>
    <s v=""/>
    <s v=""/>
    <s v=""/>
    <s v=""/>
  </r>
  <r>
    <x v="6"/>
    <s v="Beaumont"/>
    <s v="Beaumont"/>
    <s v="Centre-ville de Beaumont / Cassanette"/>
    <s v="Marché communal de Beaumont"/>
    <s v="Milieu urbain"/>
    <s v="Enquête auprès d'un marchand"/>
    <s v="Femme"/>
    <s v=""/>
    <s v=""/>
    <s v="Détaillant sur une table"/>
    <s v=""/>
    <s v="Nourriture"/>
    <n v="1"/>
    <n v="0"/>
    <n v="0"/>
    <n v="0"/>
    <n v="0"/>
    <n v="0"/>
    <n v="0"/>
    <s v="nourriture"/>
    <s v="Nourriture "/>
    <s v="En espèces (Gourde)"/>
    <n v="1"/>
    <n v="0"/>
    <n v="0"/>
    <n v="0"/>
    <n v="0"/>
    <n v="0"/>
    <n v="0"/>
    <n v="0"/>
    <n v="0"/>
    <n v="0"/>
    <s v=""/>
    <s v="Non, il n'y a pas eu de variation"/>
    <s v="Entre 21 et 60"/>
    <s v="Farine de blé blanche Riz Maïs (moulu) Sucre Haricot noir Haricot rouge Huile végétale"/>
    <n v="1"/>
    <n v="1"/>
    <n v="1"/>
    <n v="1"/>
    <n v="1"/>
    <n v="1"/>
    <n v="1"/>
    <n v="0"/>
    <s v="Oui je connais le prix de mes produits en grosse marmite"/>
    <n v="100"/>
    <s v="Non"/>
    <n v="250"/>
    <n v="96.153846153846104"/>
    <s v="Oui"/>
    <n v="280"/>
    <n v="121.739130434782"/>
    <s v="Oui"/>
    <n v="240"/>
    <n v="82.758620689655103"/>
    <s v="Oui"/>
    <n v="400"/>
    <n v="166.666666666666"/>
    <s v="Non"/>
    <n v="525"/>
    <n v="218.75"/>
    <s v="Non"/>
    <s v="Bidon/Bouteille fermée."/>
    <s v="Oui"/>
    <n v="700"/>
    <s v=""/>
    <s v=""/>
    <s v=""/>
    <s v=""/>
    <s v=""/>
    <s v=""/>
    <s v="NA"/>
    <n v="700"/>
    <s v="Oui"/>
    <s v="Non"/>
    <s v=""/>
    <s v=""/>
    <s v=""/>
    <s v=""/>
    <s v=""/>
    <s v=""/>
    <s v=""/>
    <s v=""/>
    <s v=""/>
    <s v=""/>
    <s v=""/>
    <s v=""/>
    <s v=""/>
    <s v=""/>
    <s v=""/>
    <s v=""/>
    <s v=""/>
    <s v=""/>
    <s v=""/>
    <s v=""/>
    <s v=""/>
    <s v=""/>
    <s v=""/>
    <s v=""/>
    <s v=""/>
    <s v="Non"/>
    <s v="Oui"/>
    <s v="Oui"/>
    <s v="Grand'Anse"/>
    <s v="Meme"/>
    <s v="Beaumont"/>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1"/>
    <s v=""/>
    <s v=""/>
    <s v=""/>
    <s v=""/>
    <s v=""/>
    <s v=""/>
    <s v=""/>
    <s v=""/>
    <s v="Difficultés pour se réapprovisionner en marchandises"/>
    <n v="0"/>
    <n v="0"/>
    <n v="0"/>
    <n v="1"/>
    <n v="0"/>
    <n v="0"/>
    <n v="0"/>
    <n v="0"/>
    <s v=""/>
    <x v="2"/>
    <s v=""/>
    <s v="Nourriture"/>
    <n v="1"/>
    <n v="0"/>
    <n v="0"/>
    <n v="0"/>
    <n v="0"/>
    <n v="0"/>
    <n v="0"/>
    <s v=""/>
    <s v=""/>
    <s v=""/>
    <s v=""/>
    <s v=""/>
    <s v=""/>
    <s v=""/>
    <s v=""/>
    <s v=""/>
    <s v=""/>
    <s v=""/>
    <s v=""/>
    <s v=""/>
    <s v=""/>
    <s v=""/>
    <s v=""/>
    <s v=""/>
    <s v=""/>
    <s v=""/>
    <s v=""/>
    <s v=""/>
    <s v=""/>
    <s v=""/>
    <s v=""/>
    <s v=""/>
    <s v=""/>
    <s v=""/>
    <s v=""/>
    <s v=""/>
    <s v=""/>
    <s v=""/>
    <s v=""/>
    <s v=""/>
    <s v=""/>
    <s v=""/>
    <s v=""/>
    <s v=""/>
    <s v=""/>
    <s v=""/>
    <x v="2"/>
    <s v=""/>
    <s v=""/>
    <s v=""/>
    <s v=""/>
    <s v=""/>
    <s v=""/>
    <s v=""/>
    <s v=""/>
    <s v=""/>
    <s v=""/>
    <s v=""/>
    <s v=""/>
    <s v=""/>
  </r>
  <r>
    <x v="6"/>
    <s v="Beaumont"/>
    <s v="Beaumont"/>
    <s v="Centre-ville de Beaumont / Cassanette"/>
    <s v="Marché communal de Beaumont"/>
    <s v="Milieu urbain"/>
    <s v="Enquête auprès d'un marchand"/>
    <s v="Femme"/>
    <s v=""/>
    <s v=""/>
    <s v="Détaillant sur une table"/>
    <s v=""/>
    <s v="Produits d'hygiène et assainissement Couverture"/>
    <n v="0"/>
    <n v="1"/>
    <n v="1"/>
    <n v="0"/>
    <n v="0"/>
    <n v="0"/>
    <n v="0"/>
    <s v="wash"/>
    <s v="Produits d'hygiène et assainissement"/>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en grain (nettoyage) Savon pour se laver"/>
    <n v="1"/>
    <n v="1"/>
    <n v="1"/>
    <n v="1"/>
    <n v="1"/>
    <n v="0"/>
    <n v="1"/>
    <n v="1"/>
    <n v="0"/>
    <s v="Non"/>
    <s v=""/>
    <s v=""/>
    <n v="180"/>
    <n v="30"/>
    <n v="12.5"/>
    <n v="12.5"/>
    <s v="Non"/>
    <n v="25"/>
    <s v="Non"/>
    <n v="30"/>
    <s v="Oui"/>
    <s v=""/>
    <s v=""/>
    <s v=""/>
    <s v=""/>
    <s v=""/>
    <s v=""/>
    <s v=""/>
    <s v=""/>
    <s v=""/>
    <s v=""/>
    <s v=""/>
    <s v="Oui"/>
    <n v="35"/>
    <s v=""/>
    <s v=""/>
    <n v="35"/>
    <s v="Oui"/>
    <s v="Non"/>
    <s v=""/>
    <n v="140"/>
    <n v="80"/>
    <n v="48.571428571428498"/>
    <s v="Oui"/>
    <s v="Oui"/>
    <n v="125"/>
    <s v=""/>
    <s v=""/>
    <s v=""/>
    <s v=""/>
    <s v="Oui"/>
    <s v="Oui"/>
    <s v=""/>
    <n v="5"/>
    <s v=""/>
    <s v=""/>
    <s v=""/>
    <s v=""/>
    <s v=""/>
    <s v=""/>
    <s v="Oui"/>
    <s v="NA"/>
    <n v="5"/>
    <s v="Non"/>
    <s v=""/>
    <s v=""/>
    <s v=""/>
    <s v=""/>
    <s v=""/>
    <s v=""/>
    <s v=""/>
    <s v=""/>
    <s v=""/>
    <s v=""/>
    <s v=""/>
    <s v=""/>
    <s v=""/>
    <s v=""/>
    <s v=""/>
    <s v=""/>
    <s v=""/>
    <s v=""/>
    <s v=""/>
    <s v=""/>
    <s v=""/>
    <s v=""/>
    <s v=""/>
    <s v=""/>
    <s v=""/>
    <s v="Non"/>
    <s v="Non"/>
    <s v="Oui"/>
    <s v="Ouest"/>
    <s v="Différent"/>
    <s v="Port-au-Prince"/>
    <s v="Différent"/>
    <s v="Oui"/>
    <n v="750"/>
    <s v=""/>
    <s v=""/>
    <s v=""/>
    <s v=""/>
    <s v=""/>
    <s v=""/>
    <s v=""/>
    <s v=""/>
    <s v=""/>
    <s v=""/>
    <s v=""/>
    <s v=""/>
    <s v=""/>
    <s v=""/>
    <s v=""/>
    <s v=""/>
    <s v=""/>
    <s v=""/>
    <s v=""/>
    <s v=""/>
    <s v=""/>
    <s v=""/>
    <s v=""/>
    <s v=""/>
    <s v=""/>
    <s v=""/>
    <s v=""/>
    <s v=""/>
    <s v=""/>
    <s v=""/>
    <s v=""/>
    <s v=""/>
    <s v=""/>
    <s v=""/>
    <s v=""/>
    <x v="1"/>
    <s v=""/>
    <s v=""/>
    <s v=""/>
    <s v=""/>
    <s v=""/>
    <s v=""/>
    <s v=""/>
    <s v=""/>
    <s v="Risques de vols ou pillages"/>
    <n v="1"/>
    <n v="0"/>
    <n v="0"/>
    <n v="0"/>
    <n v="0"/>
    <n v="0"/>
    <n v="0"/>
    <n v="0"/>
    <s v=""/>
    <x v="1"/>
    <s v=""/>
    <s v=""/>
    <s v=""/>
    <s v=""/>
    <s v=""/>
    <s v=""/>
    <s v=""/>
    <s v=""/>
    <s v=""/>
    <s v=""/>
    <s v=""/>
    <s v=""/>
    <s v=""/>
    <s v=""/>
    <s v=""/>
    <s v=""/>
    <s v=""/>
    <s v=""/>
    <s v=""/>
    <s v=""/>
    <s v=""/>
    <s v=""/>
    <s v=""/>
    <s v=""/>
    <s v=""/>
    <s v=""/>
    <s v=""/>
    <s v=""/>
    <s v=""/>
    <s v=""/>
    <s v=""/>
    <s v=""/>
    <s v=""/>
    <s v=""/>
    <s v=""/>
    <s v=""/>
    <s v=""/>
    <s v=""/>
    <s v=""/>
    <s v=""/>
    <s v=""/>
    <s v=""/>
    <s v=""/>
    <s v=""/>
    <s v=""/>
    <s v=""/>
    <s v=""/>
    <s v=""/>
    <x v="2"/>
    <s v=""/>
    <s v=""/>
    <s v=""/>
    <s v=""/>
    <s v=""/>
    <s v=""/>
    <s v=""/>
    <s v=""/>
    <s v=""/>
    <s v=""/>
    <s v=""/>
    <s v=""/>
    <s v=""/>
  </r>
  <r>
    <x v="6"/>
    <s v="Beaumont"/>
    <s v="Beaumont"/>
    <s v="Centre-ville de Beaumont / Cassanette"/>
    <s v="Marché communal de Beaumont"/>
    <s v="Milieu urbain"/>
    <s v="Enquête auprès d'un marchand"/>
    <s v="Femme"/>
    <s v=""/>
    <s v=""/>
    <s v="Détaillant sur une table"/>
    <s v=""/>
    <s v="Nourriture"/>
    <n v="1"/>
    <n v="0"/>
    <n v="0"/>
    <n v="0"/>
    <n v="0"/>
    <n v="0"/>
    <n v="0"/>
    <s v="nourriture"/>
    <s v="Nourriture "/>
    <s v="En espèces (Gourde)"/>
    <n v="1"/>
    <n v="0"/>
    <n v="0"/>
    <n v="0"/>
    <n v="0"/>
    <n v="0"/>
    <n v="0"/>
    <n v="0"/>
    <n v="0"/>
    <n v="0"/>
    <s v=""/>
    <s v="Oui, il y a moins de commerçants par rapport au mois passé"/>
    <s v="Entre 21 et 60"/>
    <s v="Farine de blé blanche Riz Maïs (moulu) Sucre Haricot noir Haricot rouge Huile végétale"/>
    <n v="1"/>
    <n v="1"/>
    <n v="1"/>
    <n v="1"/>
    <n v="1"/>
    <n v="1"/>
    <n v="1"/>
    <n v="0"/>
    <s v="Oui je connais le prix de mes produits en grosse marmite"/>
    <n v="100"/>
    <s v="Oui"/>
    <n v="275"/>
    <n v="105.76923076923001"/>
    <s v="Oui"/>
    <n v="260"/>
    <n v="113.04347826086899"/>
    <s v="Oui"/>
    <n v="250"/>
    <n v="86.2068965517241"/>
    <s v="Oui"/>
    <n v="425"/>
    <n v="177.083333333333"/>
    <s v="Non"/>
    <n v="500"/>
    <n v="208.333333333333"/>
    <s v="Non"/>
    <s v="Bidon/Bouteille fermée."/>
    <s v="Oui"/>
    <n v="700"/>
    <s v=""/>
    <s v=""/>
    <s v=""/>
    <s v=""/>
    <s v=""/>
    <s v=""/>
    <s v="NA"/>
    <n v="700"/>
    <s v="Oui"/>
    <s v="Non"/>
    <s v=""/>
    <s v=""/>
    <s v=""/>
    <s v=""/>
    <s v=""/>
    <s v=""/>
    <s v=""/>
    <s v=""/>
    <s v=""/>
    <s v=""/>
    <s v=""/>
    <s v=""/>
    <s v=""/>
    <s v=""/>
    <s v=""/>
    <s v=""/>
    <s v=""/>
    <s v=""/>
    <s v=""/>
    <s v=""/>
    <s v=""/>
    <s v=""/>
    <s v=""/>
    <s v=""/>
    <s v=""/>
    <s v="Oui"/>
    <s v="Oui"/>
    <s v="Oui"/>
    <s v="Grand'Anse"/>
    <s v="Meme"/>
    <s v="Beaumont"/>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1"/>
    <s v=""/>
    <s v=""/>
    <s v=""/>
    <s v=""/>
    <s v=""/>
    <s v=""/>
    <s v=""/>
    <s v=""/>
    <s v="Augmentation des prix Difficultés pour se réapprovisionner en marchandises"/>
    <n v="0"/>
    <n v="0"/>
    <n v="1"/>
    <n v="1"/>
    <n v="0"/>
    <n v="0"/>
    <n v="0"/>
    <n v="0"/>
    <s v=""/>
    <x v="2"/>
    <s v=""/>
    <s v="Nourriture"/>
    <n v="1"/>
    <n v="0"/>
    <n v="0"/>
    <n v="0"/>
    <n v="0"/>
    <n v="0"/>
    <n v="0"/>
    <s v=""/>
    <s v=""/>
    <s v=""/>
    <s v=""/>
    <s v=""/>
    <s v=""/>
    <s v=""/>
    <s v=""/>
    <s v=""/>
    <s v=""/>
    <s v=""/>
    <s v=""/>
    <s v=""/>
    <s v=""/>
    <s v=""/>
    <s v=""/>
    <s v=""/>
    <s v=""/>
    <s v=""/>
    <s v=""/>
    <s v=""/>
    <s v=""/>
    <s v=""/>
    <s v=""/>
    <s v=""/>
    <s v=""/>
    <s v=""/>
    <s v=""/>
    <s v=""/>
    <s v=""/>
    <s v=""/>
    <s v=""/>
    <s v=""/>
    <s v=""/>
    <s v=""/>
    <s v=""/>
    <s v=""/>
    <s v=""/>
    <s v=""/>
    <x v="2"/>
    <s v=""/>
    <s v=""/>
    <s v=""/>
    <s v=""/>
    <s v=""/>
    <s v=""/>
    <s v=""/>
    <s v=""/>
    <s v=""/>
    <s v=""/>
    <s v=""/>
    <s v=""/>
    <s v=""/>
  </r>
  <r>
    <x v="6"/>
    <s v="Beaumont"/>
    <s v="Beaumont"/>
    <s v="Centre-ville de Beaumont / Cassanette"/>
    <s v="Marché communal de Beaumont"/>
    <s v="Milieu urbain"/>
    <s v="Enquête auprès d'un marchand"/>
    <s v="Femme"/>
    <s v=""/>
    <s v=""/>
    <s v="Détaillant sur une table"/>
    <s v=""/>
    <s v="Produits d'hygiène et assainissement Couverture"/>
    <n v="0"/>
    <n v="1"/>
    <n v="1"/>
    <n v="0"/>
    <n v="0"/>
    <n v="0"/>
    <n v="0"/>
    <s v="wash"/>
    <s v="Produits d'hygiène et assainissement"/>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en grain (nettoyage) Savon pour se laver"/>
    <n v="1"/>
    <n v="1"/>
    <n v="1"/>
    <n v="1"/>
    <n v="1"/>
    <n v="0"/>
    <n v="1"/>
    <n v="1"/>
    <n v="0"/>
    <s v="Non"/>
    <s v=""/>
    <s v=""/>
    <n v="180"/>
    <n v="35"/>
    <n v="14.5833333333333"/>
    <n v="14.5833333333333"/>
    <s v="Non"/>
    <n v="15"/>
    <s v="Oui"/>
    <n v="25"/>
    <s v="Oui"/>
    <s v=""/>
    <s v=""/>
    <s v=""/>
    <s v=""/>
    <s v=""/>
    <s v=""/>
    <s v=""/>
    <s v=""/>
    <s v=""/>
    <s v=""/>
    <s v=""/>
    <s v="Oui"/>
    <n v="50"/>
    <s v=""/>
    <s v=""/>
    <s v=""/>
    <s v="Oui"/>
    <s v="Non"/>
    <s v=""/>
    <n v="150"/>
    <n v="75"/>
    <n v="42.5"/>
    <s v="Oui"/>
    <s v="Oui"/>
    <n v="125"/>
    <s v=""/>
    <s v=""/>
    <s v=""/>
    <s v=""/>
    <s v="Non"/>
    <s v="Oui"/>
    <s v=""/>
    <n v="5"/>
    <s v=""/>
    <s v=""/>
    <s v=""/>
    <s v=""/>
    <s v=""/>
    <s v=""/>
    <s v="Oui"/>
    <s v="NA"/>
    <n v="5"/>
    <s v="Non"/>
    <s v=""/>
    <s v=""/>
    <s v=""/>
    <s v=""/>
    <s v=""/>
    <s v=""/>
    <s v=""/>
    <s v=""/>
    <s v=""/>
    <s v=""/>
    <s v=""/>
    <s v=""/>
    <s v=""/>
    <s v=""/>
    <s v=""/>
    <s v=""/>
    <s v=""/>
    <s v=""/>
    <s v=""/>
    <s v=""/>
    <s v=""/>
    <s v=""/>
    <s v=""/>
    <s v=""/>
    <s v=""/>
    <s v="Non"/>
    <s v="Non"/>
    <s v="Oui"/>
    <s v="Ouest"/>
    <s v="Différent"/>
    <s v="Port-au-Prince"/>
    <s v="Différent"/>
    <s v="Oui"/>
    <n v="600"/>
    <s v=""/>
    <s v=""/>
    <s v=""/>
    <s v=""/>
    <s v=""/>
    <s v=""/>
    <s v=""/>
    <s v=""/>
    <s v=""/>
    <s v=""/>
    <s v=""/>
    <s v=""/>
    <s v=""/>
    <s v=""/>
    <s v=""/>
    <s v=""/>
    <s v=""/>
    <s v=""/>
    <s v=""/>
    <s v=""/>
    <s v=""/>
    <s v=""/>
    <s v=""/>
    <s v=""/>
    <s v=""/>
    <s v=""/>
    <s v=""/>
    <s v=""/>
    <s v=""/>
    <s v=""/>
    <s v=""/>
    <s v=""/>
    <s v=""/>
    <s v=""/>
    <s v=""/>
    <x v="1"/>
    <s v=""/>
    <s v=""/>
    <s v=""/>
    <s v=""/>
    <s v=""/>
    <s v=""/>
    <s v=""/>
    <s v=""/>
    <s v="Augmentation des prix"/>
    <n v="0"/>
    <n v="0"/>
    <n v="1"/>
    <n v="0"/>
    <n v="0"/>
    <n v="0"/>
    <n v="0"/>
    <n v="0"/>
    <s v=""/>
    <x v="1"/>
    <s v=""/>
    <s v=""/>
    <s v=""/>
    <s v=""/>
    <s v=""/>
    <s v=""/>
    <s v=""/>
    <s v=""/>
    <s v=""/>
    <s v=""/>
    <s v=""/>
    <s v=""/>
    <s v=""/>
    <s v=""/>
    <s v=""/>
    <s v=""/>
    <s v=""/>
    <s v=""/>
    <s v=""/>
    <s v=""/>
    <s v=""/>
    <s v=""/>
    <s v=""/>
    <s v=""/>
    <s v=""/>
    <s v=""/>
    <s v=""/>
    <s v=""/>
    <s v=""/>
    <s v=""/>
    <s v=""/>
    <s v=""/>
    <s v=""/>
    <s v=""/>
    <s v=""/>
    <s v=""/>
    <s v=""/>
    <s v=""/>
    <s v=""/>
    <s v=""/>
    <s v=""/>
    <s v=""/>
    <s v=""/>
    <s v=""/>
    <s v=""/>
    <s v=""/>
    <s v=""/>
    <s v=""/>
    <x v="2"/>
    <s v=""/>
    <s v=""/>
    <s v=""/>
    <s v=""/>
    <s v=""/>
    <s v=""/>
    <s v=""/>
    <s v=""/>
    <s v=""/>
    <s v=""/>
    <s v=""/>
    <s v=""/>
    <s v=""/>
  </r>
  <r>
    <x v="6"/>
    <s v="Beaumont"/>
    <s v="Beaumont"/>
    <s v="Centre-ville de Beaumont / Cassanette"/>
    <s v="Marché communal de Beaumont"/>
    <s v="Milieu urbain"/>
    <s v="Enquête auprès d'un marchand"/>
    <s v="Femme"/>
    <s v=""/>
    <s v=""/>
    <s v="Détaillant sur une table"/>
    <s v=""/>
    <s v="Nourriture"/>
    <n v="1"/>
    <n v="0"/>
    <n v="0"/>
    <n v="0"/>
    <n v="0"/>
    <n v="0"/>
    <n v="0"/>
    <s v="nourriture"/>
    <s v="Nourriture "/>
    <s v="En espèces (Gourde)"/>
    <n v="1"/>
    <n v="0"/>
    <n v="0"/>
    <n v="0"/>
    <n v="0"/>
    <n v="0"/>
    <n v="0"/>
    <n v="0"/>
    <n v="0"/>
    <n v="0"/>
    <s v=""/>
    <s v="Non, il n'y a pas eu de variation"/>
    <s v="Entre 21 et 60"/>
    <s v="Farine de blé blanche Riz Maïs (moulu) Sucre Haricot noir Haricot rouge Huile végétale"/>
    <n v="1"/>
    <n v="1"/>
    <n v="1"/>
    <n v="1"/>
    <n v="1"/>
    <n v="1"/>
    <n v="1"/>
    <n v="0"/>
    <s v="Oui je connais le prix de mes produits en grosse marmite"/>
    <n v="100"/>
    <s v="Oui"/>
    <n v="250"/>
    <n v="96.153846153846104"/>
    <s v="Oui"/>
    <n v="280"/>
    <n v="121.739130434782"/>
    <s v="Oui"/>
    <n v="250"/>
    <n v="86.2068965517241"/>
    <s v="Oui"/>
    <n v="400"/>
    <n v="166.666666666666"/>
    <s v="Non"/>
    <n v="500"/>
    <n v="208.333333333333"/>
    <s v="Non"/>
    <s v="Bidon/Bouteille fermée."/>
    <s v="Oui"/>
    <n v="700"/>
    <s v=""/>
    <s v=""/>
    <s v=""/>
    <s v=""/>
    <s v=""/>
    <s v=""/>
    <s v="NA"/>
    <n v="700"/>
    <s v="Oui"/>
    <s v="Non"/>
    <s v=""/>
    <s v=""/>
    <s v=""/>
    <s v=""/>
    <s v=""/>
    <s v=""/>
    <s v=""/>
    <s v=""/>
    <s v=""/>
    <s v=""/>
    <s v=""/>
    <s v=""/>
    <s v=""/>
    <s v=""/>
    <s v=""/>
    <s v=""/>
    <s v=""/>
    <s v=""/>
    <s v=""/>
    <s v=""/>
    <s v=""/>
    <s v=""/>
    <s v=""/>
    <s v=""/>
    <s v=""/>
    <s v="Oui"/>
    <s v="Oui"/>
    <s v="Oui"/>
    <s v="Grand'Anse"/>
    <s v="Meme"/>
    <s v="Beaumont"/>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1"/>
    <s v=""/>
    <s v=""/>
    <s v=""/>
    <s v=""/>
    <s v=""/>
    <s v=""/>
    <s v=""/>
    <s v=""/>
    <s v="Augmentation des prix"/>
    <n v="0"/>
    <n v="0"/>
    <n v="1"/>
    <n v="0"/>
    <n v="0"/>
    <n v="0"/>
    <n v="0"/>
    <n v="0"/>
    <s v=""/>
    <x v="2"/>
    <s v=""/>
    <s v="Nourriture"/>
    <n v="1"/>
    <n v="0"/>
    <n v="0"/>
    <n v="0"/>
    <n v="0"/>
    <n v="0"/>
    <n v="0"/>
    <s v=""/>
    <s v=""/>
    <s v=""/>
    <s v=""/>
    <s v=""/>
    <s v=""/>
    <s v=""/>
    <s v=""/>
    <s v=""/>
    <s v=""/>
    <s v=""/>
    <s v=""/>
    <s v=""/>
    <s v=""/>
    <s v=""/>
    <s v=""/>
    <s v=""/>
    <s v=""/>
    <s v=""/>
    <s v=""/>
    <s v=""/>
    <s v=""/>
    <s v=""/>
    <s v=""/>
    <s v=""/>
    <s v=""/>
    <s v=""/>
    <s v=""/>
    <s v=""/>
    <s v=""/>
    <s v=""/>
    <s v=""/>
    <s v=""/>
    <s v=""/>
    <s v=""/>
    <s v=""/>
    <s v=""/>
    <s v=""/>
    <s v=""/>
    <x v="2"/>
    <s v=""/>
    <s v=""/>
    <s v=""/>
    <s v=""/>
    <s v=""/>
    <s v=""/>
    <s v=""/>
    <s v=""/>
    <s v=""/>
    <s v=""/>
    <s v=""/>
    <s v=""/>
    <s v=""/>
  </r>
  <r>
    <x v="6"/>
    <s v="Beaumont"/>
    <s v="Beaumont"/>
    <s v="Centre-ville de Beaumont / Cassanette"/>
    <s v="Marché communal de Beaumont"/>
    <s v="Milieu urbain"/>
    <s v="Enquête auprès d'un marchand"/>
    <s v="Femme"/>
    <s v=""/>
    <s v=""/>
    <s v="Détaillant mobile"/>
    <s v=""/>
    <s v="Produits d'hygiène et assainissement Couverture"/>
    <n v="0"/>
    <n v="1"/>
    <n v="1"/>
    <n v="0"/>
    <n v="0"/>
    <n v="0"/>
    <n v="0"/>
    <s v="wash"/>
    <s v="Produits d'hygiène et assainissement"/>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en grain (nettoyage) Savon pour se laver"/>
    <n v="1"/>
    <n v="1"/>
    <n v="1"/>
    <n v="1"/>
    <n v="1"/>
    <n v="0"/>
    <n v="1"/>
    <n v="1"/>
    <n v="0"/>
    <s v="Non"/>
    <s v=""/>
    <s v=""/>
    <n v="180"/>
    <n v="30"/>
    <n v="12.5"/>
    <n v="12.5"/>
    <s v="Non"/>
    <n v="15"/>
    <s v="Oui"/>
    <n v="25"/>
    <s v="Oui"/>
    <s v=""/>
    <s v=""/>
    <s v=""/>
    <s v=""/>
    <s v=""/>
    <s v=""/>
    <s v=""/>
    <s v=""/>
    <s v=""/>
    <s v=""/>
    <s v=""/>
    <s v="Oui"/>
    <n v="30"/>
    <s v=""/>
    <s v=""/>
    <n v="30"/>
    <s v="Oui"/>
    <s v="Non"/>
    <s v=""/>
    <n v="150"/>
    <n v="75"/>
    <n v="42.5"/>
    <s v="Oui"/>
    <s v="Oui"/>
    <n v="110"/>
    <s v=""/>
    <s v=""/>
    <s v=""/>
    <s v=""/>
    <s v="Oui"/>
    <s v="Oui"/>
    <s v=""/>
    <n v="5"/>
    <s v=""/>
    <s v=""/>
    <s v=""/>
    <s v=""/>
    <s v=""/>
    <s v=""/>
    <s v="Oui"/>
    <s v="NA"/>
    <n v="5"/>
    <s v="Non"/>
    <s v=""/>
    <s v=""/>
    <s v=""/>
    <s v=""/>
    <s v=""/>
    <s v=""/>
    <s v=""/>
    <s v=""/>
    <s v=""/>
    <s v=""/>
    <s v=""/>
    <s v=""/>
    <s v=""/>
    <s v=""/>
    <s v=""/>
    <s v=""/>
    <s v=""/>
    <s v=""/>
    <s v=""/>
    <s v=""/>
    <s v=""/>
    <s v=""/>
    <s v=""/>
    <s v=""/>
    <s v=""/>
    <s v="Non"/>
    <s v="Non"/>
    <s v="Oui"/>
    <s v="Ouest"/>
    <s v="Différent"/>
    <s v="Port-au-Prince"/>
    <s v="Différent"/>
    <s v="Oui"/>
    <n v="600"/>
    <s v=""/>
    <s v=""/>
    <s v=""/>
    <s v=""/>
    <s v=""/>
    <s v=""/>
    <s v=""/>
    <s v=""/>
    <s v=""/>
    <s v=""/>
    <s v=""/>
    <s v=""/>
    <s v=""/>
    <s v=""/>
    <s v=""/>
    <s v=""/>
    <s v=""/>
    <s v=""/>
    <s v=""/>
    <s v=""/>
    <s v=""/>
    <s v=""/>
    <s v=""/>
    <s v=""/>
    <s v=""/>
    <s v=""/>
    <s v=""/>
    <s v=""/>
    <s v=""/>
    <s v=""/>
    <s v=""/>
    <s v=""/>
    <s v=""/>
    <s v=""/>
    <s v=""/>
    <x v="1"/>
    <s v=""/>
    <s v=""/>
    <s v=""/>
    <s v=""/>
    <s v=""/>
    <s v=""/>
    <s v=""/>
    <s v=""/>
    <s v="Risques de vols ou pillages"/>
    <n v="1"/>
    <n v="0"/>
    <n v="0"/>
    <n v="0"/>
    <n v="0"/>
    <n v="0"/>
    <n v="0"/>
    <n v="0"/>
    <s v=""/>
    <x v="1"/>
    <s v=""/>
    <s v=""/>
    <s v=""/>
    <s v=""/>
    <s v=""/>
    <s v=""/>
    <s v=""/>
    <s v=""/>
    <s v=""/>
    <s v=""/>
    <s v=""/>
    <s v=""/>
    <s v=""/>
    <s v=""/>
    <s v=""/>
    <s v=""/>
    <s v=""/>
    <s v=""/>
    <s v=""/>
    <s v=""/>
    <s v=""/>
    <s v=""/>
    <s v=""/>
    <s v=""/>
    <s v=""/>
    <s v=""/>
    <s v=""/>
    <s v=""/>
    <s v=""/>
    <s v=""/>
    <s v=""/>
    <s v=""/>
    <s v=""/>
    <s v=""/>
    <s v=""/>
    <s v=""/>
    <s v=""/>
    <s v=""/>
    <s v=""/>
    <s v=""/>
    <s v=""/>
    <s v=""/>
    <s v=""/>
    <s v=""/>
    <s v=""/>
    <s v=""/>
    <s v=""/>
    <s v=""/>
    <x v="2"/>
    <s v=""/>
    <s v=""/>
    <s v=""/>
    <s v=""/>
    <s v=""/>
    <s v=""/>
    <s v=""/>
    <s v=""/>
    <s v=""/>
    <s v=""/>
    <s v=""/>
    <s v=""/>
    <s v=""/>
  </r>
  <r>
    <x v="6"/>
    <s v="Beaumont"/>
    <s v="Beaumont"/>
    <s v="Centre-ville de Beaumont / Cassanette"/>
    <s v="Marché communal de Beaumont"/>
    <s v="Milieu urbain"/>
    <s v="Enquête auprès d'un marchand"/>
    <s v="Femme"/>
    <s v=""/>
    <s v=""/>
    <s v="Détaillant sur une table"/>
    <s v=""/>
    <s v="Nourriture"/>
    <n v="1"/>
    <n v="0"/>
    <n v="0"/>
    <n v="0"/>
    <n v="0"/>
    <n v="0"/>
    <n v="0"/>
    <s v="nourriture"/>
    <s v="Nourriture "/>
    <s v="En espèces (Gourde)"/>
    <n v="1"/>
    <n v="0"/>
    <n v="0"/>
    <n v="0"/>
    <n v="0"/>
    <n v="0"/>
    <n v="0"/>
    <n v="0"/>
    <n v="0"/>
    <n v="0"/>
    <s v=""/>
    <s v="Non, il n'y a pas eu de variation"/>
    <s v="Entre 21 et 60"/>
    <s v="Farine de blé blanche Riz Maïs (moulu) Sucre Haricot noir Haricot rouge Huile végétale"/>
    <n v="1"/>
    <n v="1"/>
    <n v="1"/>
    <n v="1"/>
    <n v="1"/>
    <n v="1"/>
    <n v="1"/>
    <n v="0"/>
    <s v="Oui je connais le prix de mes produits en grosse marmite"/>
    <n v="100"/>
    <s v="Oui"/>
    <n v="250"/>
    <n v="96.153846153846104"/>
    <s v="Oui"/>
    <n v="280"/>
    <n v="121.739130434782"/>
    <s v="Oui"/>
    <n v="260"/>
    <n v="89.655172413793096"/>
    <s v="Oui"/>
    <n v="400"/>
    <n v="166.666666666666"/>
    <s v="Non"/>
    <n v="500"/>
    <n v="208.333333333333"/>
    <s v="Non"/>
    <s v="Bidon/Bouteille fermée."/>
    <s v="Oui"/>
    <n v="700"/>
    <s v=""/>
    <s v=""/>
    <s v=""/>
    <s v=""/>
    <s v=""/>
    <s v=""/>
    <s v="NA"/>
    <n v="700"/>
    <s v="Oui"/>
    <s v="Non"/>
    <s v=""/>
    <s v=""/>
    <s v=""/>
    <s v=""/>
    <s v=""/>
    <s v=""/>
    <s v=""/>
    <s v=""/>
    <s v=""/>
    <s v=""/>
    <s v=""/>
    <s v=""/>
    <s v=""/>
    <s v=""/>
    <s v=""/>
    <s v=""/>
    <s v=""/>
    <s v=""/>
    <s v=""/>
    <s v=""/>
    <s v=""/>
    <s v=""/>
    <s v=""/>
    <s v=""/>
    <s v=""/>
    <s v="Non"/>
    <s v="Oui"/>
    <s v="Oui"/>
    <s v="Grand'Anse"/>
    <s v="Meme"/>
    <s v="Beaumont"/>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1"/>
    <s v=""/>
    <s v=""/>
    <s v=""/>
    <s v=""/>
    <s v=""/>
    <s v=""/>
    <s v=""/>
    <s v=""/>
    <s v="Augmentation des prix Difficultés pour se réapprovisionner en marchandises"/>
    <n v="0"/>
    <n v="0"/>
    <n v="1"/>
    <n v="1"/>
    <n v="0"/>
    <n v="0"/>
    <n v="0"/>
    <n v="0"/>
    <s v=""/>
    <x v="1"/>
    <s v=""/>
    <s v=""/>
    <s v=""/>
    <s v=""/>
    <s v=""/>
    <s v=""/>
    <s v=""/>
    <s v=""/>
    <s v=""/>
    <s v=""/>
    <s v=""/>
    <s v=""/>
    <s v=""/>
    <s v=""/>
    <s v=""/>
    <s v=""/>
    <s v=""/>
    <s v=""/>
    <s v=""/>
    <s v=""/>
    <s v=""/>
    <s v=""/>
    <s v=""/>
    <s v=""/>
    <s v=""/>
    <s v=""/>
    <s v=""/>
    <s v=""/>
    <s v=""/>
    <s v=""/>
    <s v=""/>
    <s v=""/>
    <s v=""/>
    <s v=""/>
    <s v=""/>
    <s v=""/>
    <s v=""/>
    <s v=""/>
    <s v=""/>
    <s v=""/>
    <s v=""/>
    <s v=""/>
    <s v=""/>
    <s v=""/>
    <s v=""/>
    <s v=""/>
    <s v=""/>
    <s v=""/>
    <x v="2"/>
    <s v=""/>
    <s v=""/>
    <s v=""/>
    <s v=""/>
    <s v=""/>
    <s v=""/>
    <s v=""/>
    <s v=""/>
    <s v=""/>
    <s v=""/>
    <s v=""/>
    <s v=""/>
    <s v=""/>
  </r>
  <r>
    <x v="6"/>
    <s v="Beaumont"/>
    <s v="Beaumont"/>
    <s v="Centre-ville de Beaumont / Cassanette"/>
    <s v="Marché communal de Beaumont"/>
    <s v="Milieu urbain"/>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boutique ou kiosque privé"/>
    <s v=""/>
    <s v="boutique"/>
    <s v="boutique ou kiosque privé"/>
    <s v="boutique ou kiosque privé"/>
    <s v="L'eau est de meilleure qualité"/>
    <s v=""/>
    <s v="Entre 15 min et 30 min au total"/>
    <s v="petit bidon de 1 gallon (3,78 L)"/>
    <s v="1gal"/>
    <s v="bidon ki vo 1 galon (3,78L)"/>
    <s v=""/>
    <s v=""/>
    <s v=""/>
    <s v=""/>
    <s v=""/>
    <n v="15"/>
    <n v="15"/>
    <s v=""/>
    <s v="NA"/>
    <n v="15"/>
    <s v="Oui"/>
    <s v=""/>
    <s v="Oui"/>
    <s v="Problèmes de transport A cause d’une catastrophe naturelle"/>
    <n v="0"/>
    <n v="1"/>
    <n v="1"/>
    <n v="0"/>
    <n v="0"/>
    <n v="0"/>
    <n v="0"/>
    <n v="0"/>
    <n v="0"/>
    <n v="0"/>
    <n v="0"/>
    <s v=""/>
    <x v="1"/>
    <s v="La mort du président et les troubles politiques qui ont suivi"/>
    <n v="0"/>
    <n v="1"/>
    <n v="0"/>
    <s v=""/>
    <s v="Les routes que j'utilise pour accéder au marché sont régulièrement bloquées"/>
    <n v="1"/>
    <n v="0"/>
    <n v="0"/>
    <n v="0"/>
    <n v="0"/>
    <n v="0"/>
    <s v=""/>
  </r>
  <r>
    <x v="6"/>
    <s v="Beaumont"/>
    <s v="Beaumont"/>
    <s v="Centre-ville de Beaumont / Cassanette"/>
    <s v="Marché communal de Beaumont"/>
    <s v="Milieu urbain"/>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boutique ou kiosque privé"/>
    <s v=""/>
    <s v="boutique"/>
    <s v="boutique ou kiosque privé"/>
    <s v="boutique ou kiosque privé"/>
    <s v="L'eau est de meilleure qualité"/>
    <s v=""/>
    <s v="Moins de 15 min au total"/>
    <s v="petit bidon de 1 gallon (3,78 L)"/>
    <s v="1gal"/>
    <s v="bidon ki vo 1 galon (3,78L)"/>
    <s v=""/>
    <s v=""/>
    <s v=""/>
    <s v=""/>
    <s v=""/>
    <n v="15"/>
    <n v="15"/>
    <s v=""/>
    <s v="NA"/>
    <n v="15"/>
    <s v="Oui"/>
    <s v=""/>
    <s v="Oui"/>
    <s v="Infrastructures endomagées"/>
    <n v="0"/>
    <n v="0"/>
    <n v="0"/>
    <n v="0"/>
    <n v="1"/>
    <n v="0"/>
    <n v="0"/>
    <n v="0"/>
    <n v="0"/>
    <n v="0"/>
    <n v="0"/>
    <s v=""/>
    <x v="0"/>
    <s v=""/>
    <s v=""/>
    <s v=""/>
    <s v=""/>
    <s v=""/>
    <s v=""/>
    <s v=""/>
    <s v=""/>
    <s v=""/>
    <s v=""/>
    <s v=""/>
    <s v=""/>
    <s v=""/>
  </r>
  <r>
    <x v="6"/>
    <s v="Beaumont"/>
    <s v="Beaumont"/>
    <s v="Centre-ville de Beaumont / Cassanette"/>
    <s v="Marché communal de Beaumont"/>
    <s v="Milieu urbain"/>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boutique ou kiosque privé"/>
    <s v=""/>
    <s v="boutique"/>
    <s v="boutique ou kiosque privé"/>
    <s v="boutique ou kiosque privé"/>
    <s v="L'eau est de meilleure qualité"/>
    <s v=""/>
    <s v="Entre 15 min et 30 min au total"/>
    <s v="petit bidon de 1 gallon (3,78 L)"/>
    <s v="1gal"/>
    <s v="bidon ki vo 1 galon (3,78L)"/>
    <s v=""/>
    <s v=""/>
    <s v=""/>
    <s v=""/>
    <s v=""/>
    <n v="15"/>
    <n v="15"/>
    <s v=""/>
    <s v="NA"/>
    <n v="15"/>
    <s v="Oui"/>
    <s v=""/>
    <s v="Je ne sais pas, je ne souhaite pas répondre"/>
    <s v=""/>
    <s v=""/>
    <s v=""/>
    <s v=""/>
    <s v=""/>
    <s v=""/>
    <s v=""/>
    <s v=""/>
    <s v=""/>
    <s v=""/>
    <s v=""/>
    <s v=""/>
    <s v=""/>
    <x v="1"/>
    <s v="L'augmentation des affrontements dans le bas de Port-au-Prince"/>
    <n v="1"/>
    <n v="0"/>
    <n v="0"/>
    <s v=""/>
    <s v="Les moyens de transport sont limités"/>
    <n v="0"/>
    <n v="0"/>
    <n v="1"/>
    <n v="0"/>
    <n v="0"/>
    <n v="0"/>
    <s v=""/>
  </r>
  <r>
    <x v="6"/>
    <s v="Beaumont"/>
    <s v="Beaumont"/>
    <s v="Centre-ville de Beaumont / Cassanette"/>
    <s v="Marché communal de Beaumont"/>
    <s v="Milieu urbain"/>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boutique ou kiosque privé"/>
    <s v=""/>
    <s v="boutique"/>
    <s v="boutik / kiòs priwe"/>
    <s v="boutique ou kiosque privé"/>
    <s v="L'eau est de meilleure qualité"/>
    <s v=""/>
    <s v="Entre 15 min et 30 min au total"/>
    <s v="petit bidon de 1 gallon (3,78 L)"/>
    <s v="1gal"/>
    <s v="bidon ki vo 1 galon (3,78L)"/>
    <s v=""/>
    <s v=""/>
    <s v=""/>
    <s v=""/>
    <s v=""/>
    <n v="13"/>
    <n v="13"/>
    <s v=""/>
    <s v="NA"/>
    <n v="13"/>
    <s v="Oui"/>
    <s v=""/>
    <s v="Oui"/>
    <s v="Problèmes de transport Infrastructures endomagées"/>
    <n v="0"/>
    <n v="1"/>
    <n v="0"/>
    <n v="0"/>
    <n v="1"/>
    <n v="0"/>
    <n v="0"/>
    <n v="0"/>
    <n v="0"/>
    <n v="0"/>
    <n v="0"/>
    <s v=""/>
    <x v="1"/>
    <s v="L'augmentation des affrontements dans le bas de Port-au-Prince"/>
    <n v="1"/>
    <n v="0"/>
    <n v="0"/>
    <s v=""/>
    <s v="Les routes que j'utilise pour accéder au marché sont régulièrement bloquées Les moyens de transport sont limités"/>
    <n v="1"/>
    <n v="0"/>
    <n v="1"/>
    <n v="0"/>
    <n v="0"/>
    <n v="0"/>
    <s v=""/>
  </r>
  <r>
    <x v="6"/>
    <s v="Beaumont"/>
    <s v="Beaumont"/>
    <s v="Centre-ville de Beaumont / Cassanette"/>
    <s v="Marché communal de Beaumont"/>
    <s v="Milieu urbain"/>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x v="0"/>
    <s v=""/>
    <s v=""/>
    <s v=""/>
    <s v=""/>
    <s v=""/>
    <s v=""/>
    <s v=""/>
    <s v=""/>
    <s v=""/>
    <s v="Oui"/>
    <s v="Oui, je vais parfois/souvent chercher l'eau"/>
    <s v="boutique ou kiosque privé"/>
    <s v=""/>
    <s v="boutique"/>
    <s v="boutik / kiòs priwe"/>
    <s v="boutique ou kiosque privé"/>
    <s v="L'eau est de meilleure qualité"/>
    <s v=""/>
    <s v="Entre 30 min et 1h au total"/>
    <s v="petit bidon de 1 gallon (3,78 L)"/>
    <s v="1gal"/>
    <s v="bidon ki vo 1 galon (3,78L)"/>
    <s v=""/>
    <s v=""/>
    <s v=""/>
    <s v=""/>
    <s v=""/>
    <n v="13"/>
    <n v="13"/>
    <s v=""/>
    <s v="NA"/>
    <n v="13"/>
    <s v="Oui"/>
    <s v=""/>
    <s v="Non"/>
    <s v=""/>
    <s v=""/>
    <s v=""/>
    <s v=""/>
    <s v=""/>
    <s v=""/>
    <s v=""/>
    <s v=""/>
    <s v=""/>
    <s v=""/>
    <s v=""/>
    <s v=""/>
    <s v=""/>
    <x v="1"/>
    <s v="L'augmentation des affrontements dans le bas de Port-au-Prince"/>
    <n v="1"/>
    <n v="0"/>
    <n v="0"/>
    <s v=""/>
    <s v="Les moyens de transport sont limités"/>
    <n v="0"/>
    <n v="0"/>
    <n v="1"/>
    <n v="0"/>
    <n v="0"/>
    <n v="0"/>
    <s v=""/>
  </r>
  <r>
    <x v="6"/>
    <s v="Beaumont"/>
    <s v="Beaumont"/>
    <s v="Centre-ville de Beaumont / Cassanette"/>
    <s v="Marché communal de Beaumont"/>
    <s v="Milieu urbain"/>
    <s v="Enquête auprès d'un marchand"/>
    <s v="Fe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A crédit partiel"/>
    <n v="1"/>
    <n v="0"/>
    <n v="0"/>
    <n v="0"/>
    <n v="1"/>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asserole avec couvercle (moyenne ou grande) Poêle (grande) Verre / Godet Assiette Cuillère pour manger Couteau de cuisine Cuillère de service"/>
    <n v="1"/>
    <n v="1"/>
    <n v="1"/>
    <n v="1"/>
    <n v="1"/>
    <n v="1"/>
    <n v="1"/>
    <n v="0"/>
    <s v="Moyenne avec couvercle (environ 1 à 2 gallons)"/>
    <s v=""/>
    <n v="500"/>
    <n v="750"/>
    <n v="50"/>
    <n v="100"/>
    <n v="12.5"/>
    <n v="75"/>
    <n v="75"/>
    <s v="Oui"/>
    <s v=""/>
    <s v="Grande bassine de nettoyage ou pour cuisiner Eponge pour la vaisselle"/>
    <n v="0"/>
    <n v="1"/>
    <n v="1"/>
    <s v=""/>
    <n v="150"/>
    <n v="25"/>
    <s v="Non"/>
    <s v=""/>
    <s v=""/>
    <x v="1"/>
    <s v=""/>
    <s v=""/>
    <s v=""/>
    <s v=""/>
    <s v=""/>
    <s v=""/>
    <s v=""/>
    <s v=""/>
    <s v="Risques de vols ou pillages Difficultés pour se réapprovisionner en marchandises Augmentation des prix"/>
    <n v="1"/>
    <n v="0"/>
    <n v="1"/>
    <n v="1"/>
    <n v="0"/>
    <n v="0"/>
    <n v="0"/>
    <n v="0"/>
    <s v=""/>
    <x v="2"/>
    <s v=""/>
    <s v="Ustensiles de cuisine (casseroles, cuillères, etc.) Ustensiles de nettoyage ou de stockage de l'eau (bokit, bassine, éponge)"/>
    <n v="0"/>
    <n v="0"/>
    <n v="0"/>
    <n v="1"/>
    <n v="1"/>
    <n v="0"/>
    <n v="0"/>
    <s v=""/>
    <s v=""/>
    <s v=""/>
    <s v=""/>
    <s v=""/>
    <s v=""/>
    <s v=""/>
    <s v=""/>
    <s v=""/>
    <s v=""/>
    <s v=""/>
    <s v=""/>
    <s v=""/>
    <s v=""/>
    <s v=""/>
    <s v=""/>
    <s v=""/>
    <s v=""/>
    <s v=""/>
    <s v=""/>
    <s v=""/>
    <s v=""/>
    <s v=""/>
    <s v=""/>
    <s v=""/>
    <s v=""/>
    <s v=""/>
    <s v=""/>
    <s v=""/>
    <s v=""/>
    <s v=""/>
    <s v=""/>
    <s v=""/>
    <s v=""/>
    <s v=""/>
    <s v=""/>
    <s v=""/>
    <s v=""/>
    <s v=""/>
    <x v="2"/>
    <s v=""/>
    <s v=""/>
    <s v=""/>
    <s v=""/>
    <s v=""/>
    <s v=""/>
    <s v=""/>
    <s v=""/>
    <s v=""/>
    <s v=""/>
    <s v=""/>
    <s v=""/>
    <s v=""/>
  </r>
  <r>
    <x v="6"/>
    <s v="Beaumont"/>
    <s v="Beaumont"/>
    <s v="Centre-ville de Beaumont / Cassanette"/>
    <s v="Marché communal de Beaumont"/>
    <s v="Milieu urbain"/>
    <s v="Enquête auprès d'un marchand"/>
    <s v="Fe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A crédit partiel"/>
    <n v="1"/>
    <n v="0"/>
    <n v="0"/>
    <n v="0"/>
    <n v="1"/>
    <n v="0"/>
    <n v="0"/>
    <n v="0"/>
    <n v="0"/>
    <n v="0"/>
    <s v=""/>
    <s v="Je ne sais pas / Je ne souhaite pas répondre"/>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asserole avec couvercle (moyenne ou grande) Poêle (grande) Verre / Godet Assiette Cuillère pour manger Couteau de cuisine Cuillère de service"/>
    <n v="1"/>
    <n v="1"/>
    <n v="1"/>
    <n v="1"/>
    <n v="1"/>
    <n v="1"/>
    <n v="1"/>
    <n v="0"/>
    <s v="Moyenne avec couvercle (environ 1 à 2 gallons)"/>
    <s v=""/>
    <n v="500"/>
    <n v="750"/>
    <n v="50"/>
    <n v="100"/>
    <n v="12.5"/>
    <n v="75"/>
    <n v="75"/>
    <s v="Non"/>
    <s v=""/>
    <s v="Grand bokit fermé ou avec couvercle pour stocker l'eau (environ 5 gallons) Eponge pour la vaisselle Grande bassine de nettoyage ou pour cuisiner"/>
    <n v="1"/>
    <n v="1"/>
    <n v="1"/>
    <n v="250"/>
    <n v="200"/>
    <n v="25"/>
    <s v="Non"/>
    <s v=""/>
    <s v=""/>
    <x v="3"/>
    <s v=""/>
    <s v=""/>
    <s v=""/>
    <s v=""/>
    <s v=""/>
    <s v=""/>
    <s v=""/>
    <s v=""/>
    <s v="Risques de vols ou pillages Augmentation des prix"/>
    <n v="1"/>
    <n v="0"/>
    <n v="1"/>
    <n v="0"/>
    <n v="0"/>
    <n v="0"/>
    <n v="0"/>
    <n v="0"/>
    <s v=""/>
    <x v="2"/>
    <s v=""/>
    <s v="Ustensiles de cuisine (casseroles, cuillères, etc.) Ustensiles de nettoyage ou de stockage de l'eau (bokit, bassine, éponge)"/>
    <n v="0"/>
    <n v="0"/>
    <n v="0"/>
    <n v="1"/>
    <n v="1"/>
    <n v="0"/>
    <n v="0"/>
    <s v=""/>
    <s v=""/>
    <s v=""/>
    <s v=""/>
    <s v=""/>
    <s v=""/>
    <s v=""/>
    <s v=""/>
    <s v=""/>
    <s v=""/>
    <s v=""/>
    <s v=""/>
    <s v=""/>
    <s v=""/>
    <s v=""/>
    <s v=""/>
    <s v=""/>
    <s v=""/>
    <s v=""/>
    <s v=""/>
    <s v=""/>
    <s v=""/>
    <s v=""/>
    <s v=""/>
    <s v=""/>
    <s v=""/>
    <s v=""/>
    <s v=""/>
    <s v=""/>
    <s v=""/>
    <s v=""/>
    <s v=""/>
    <s v=""/>
    <s v=""/>
    <s v=""/>
    <s v=""/>
    <s v=""/>
    <s v=""/>
    <s v=""/>
    <x v="2"/>
    <s v=""/>
    <s v=""/>
    <s v=""/>
    <s v=""/>
    <s v=""/>
    <s v=""/>
    <s v=""/>
    <s v=""/>
    <s v=""/>
    <s v=""/>
    <s v=""/>
    <s v=""/>
    <s v=""/>
  </r>
  <r>
    <x v="6"/>
    <s v="Beaumont"/>
    <s v="Beaumont"/>
    <s v="Centre-ville de Beaumont / Cassanette"/>
    <s v="Marché communal de Beaumont"/>
    <s v="Milieu urbain"/>
    <s v="Enquête auprès d'un marchand"/>
    <s v="Fe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s v="Oui, il y a plu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uillère de service Couteau de cuisine Cuillère pour manger Assiette Verre / Godet Poêle (grande) Casserole avec couvercle (moyenne ou grande)"/>
    <n v="1"/>
    <n v="1"/>
    <n v="1"/>
    <n v="1"/>
    <n v="1"/>
    <n v="1"/>
    <n v="1"/>
    <n v="0"/>
    <s v="Moyenne avec couvercle (environ 1 à 2 gallons)"/>
    <s v=""/>
    <n v="600"/>
    <n v="750"/>
    <n v="33.33"/>
    <n v="83.33"/>
    <n v="10"/>
    <n v="100"/>
    <n v="75"/>
    <s v="Non"/>
    <s v=""/>
    <s v="Grande bassine de nettoyage ou pour cuisiner Grand bokit fermé ou avec couvercle pour stocker l'eau (environ 5 gallons) Eponge pour la vaisselle"/>
    <n v="1"/>
    <n v="1"/>
    <n v="1"/>
    <n v="250"/>
    <n v="200"/>
    <n v="25"/>
    <s v="Non"/>
    <s v=""/>
    <s v=""/>
    <x v="3"/>
    <s v=""/>
    <s v=""/>
    <s v=""/>
    <s v=""/>
    <s v=""/>
    <s v=""/>
    <s v=""/>
    <s v=""/>
    <s v="Difficultés pour se réapprovisionner en marchandises Augmentation des prix Diminution du nombre de clients"/>
    <n v="0"/>
    <n v="1"/>
    <n v="1"/>
    <n v="1"/>
    <n v="0"/>
    <n v="0"/>
    <n v="0"/>
    <n v="0"/>
    <s v=""/>
    <x v="1"/>
    <s v=""/>
    <s v=""/>
    <s v=""/>
    <s v=""/>
    <s v=""/>
    <s v=""/>
    <s v=""/>
    <s v=""/>
    <s v=""/>
    <s v=""/>
    <s v=""/>
    <s v=""/>
    <s v=""/>
    <s v=""/>
    <s v=""/>
    <s v=""/>
    <s v=""/>
    <s v=""/>
    <s v=""/>
    <s v=""/>
    <s v=""/>
    <s v=""/>
    <s v=""/>
    <s v=""/>
    <s v=""/>
    <s v=""/>
    <s v=""/>
    <s v=""/>
    <s v=""/>
    <s v=""/>
    <s v=""/>
    <s v=""/>
    <s v=""/>
    <s v=""/>
    <s v=""/>
    <s v=""/>
    <s v=""/>
    <s v=""/>
    <s v=""/>
    <s v=""/>
    <s v=""/>
    <s v=""/>
    <s v=""/>
    <s v=""/>
    <s v=""/>
    <s v=""/>
    <s v=""/>
    <s v=""/>
    <x v="2"/>
    <s v=""/>
    <s v=""/>
    <s v=""/>
    <s v=""/>
    <s v=""/>
    <s v=""/>
    <s v=""/>
    <s v=""/>
    <s v=""/>
    <s v=""/>
    <s v=""/>
    <s v=""/>
    <s v=""/>
  </r>
  <r>
    <x v="6"/>
    <s v="Beaumont"/>
    <s v="Beaumont"/>
    <s v="Centre-ville de Beaumont / Cassanette"/>
    <s v="Marché communal de Beaumont"/>
    <s v="Milieu urbain"/>
    <s v="Enquête auprès d'un marchand"/>
    <s v="Fe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s v="Oui, il y a plu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asserole avec couvercle (moyenne ou grande) Poêle (grande) Verre / Godet Assiette Cuillère pour manger Couteau de cuisine Cuillère de service"/>
    <n v="1"/>
    <n v="1"/>
    <n v="1"/>
    <n v="1"/>
    <n v="1"/>
    <n v="1"/>
    <n v="1"/>
    <n v="0"/>
    <s v="Grande avec couvercle (environ 2 à 3 gallons)"/>
    <n v="750"/>
    <s v=""/>
    <n v="750"/>
    <n v="50"/>
    <n v="75"/>
    <n v="10"/>
    <n v="75"/>
    <n v="100"/>
    <s v="Non"/>
    <s v=""/>
    <s v="Grand bokit fermé ou avec couvercle pour stocker l'eau (environ 5 gallons) Grande bassine de nettoyage ou pour cuisiner Eponge pour la vaisselle"/>
    <n v="1"/>
    <n v="1"/>
    <n v="1"/>
    <n v="250"/>
    <n v="200"/>
    <n v="25"/>
    <s v="Non"/>
    <s v=""/>
    <s v=""/>
    <x v="1"/>
    <s v=""/>
    <s v=""/>
    <s v=""/>
    <s v=""/>
    <s v=""/>
    <s v=""/>
    <s v=""/>
    <s v=""/>
    <s v="Augmentation des prix Diminution du nombre de clients"/>
    <n v="0"/>
    <n v="1"/>
    <n v="1"/>
    <n v="0"/>
    <n v="0"/>
    <n v="0"/>
    <n v="0"/>
    <n v="0"/>
    <s v=""/>
    <x v="1"/>
    <s v=""/>
    <s v=""/>
    <s v=""/>
    <s v=""/>
    <s v=""/>
    <s v=""/>
    <s v=""/>
    <s v=""/>
    <s v=""/>
    <s v=""/>
    <s v=""/>
    <s v=""/>
    <s v=""/>
    <s v=""/>
    <s v=""/>
    <s v=""/>
    <s v=""/>
    <s v=""/>
    <s v=""/>
    <s v=""/>
    <s v=""/>
    <s v=""/>
    <s v=""/>
    <s v=""/>
    <s v=""/>
    <s v=""/>
    <s v=""/>
    <s v=""/>
    <s v=""/>
    <s v=""/>
    <s v=""/>
    <s v=""/>
    <s v=""/>
    <s v=""/>
    <s v=""/>
    <s v=""/>
    <s v=""/>
    <s v=""/>
    <s v=""/>
    <s v=""/>
    <s v=""/>
    <s v=""/>
    <s v=""/>
    <s v=""/>
    <s v=""/>
    <s v=""/>
    <s v=""/>
    <s v=""/>
    <x v="2"/>
    <s v=""/>
    <s v=""/>
    <s v=""/>
    <s v=""/>
    <s v=""/>
    <s v=""/>
    <s v=""/>
    <s v=""/>
    <s v=""/>
    <s v=""/>
    <s v=""/>
    <s v=""/>
    <s v=""/>
  </r>
  <r>
    <x v="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4"/>
    <m/>
    <m/>
    <m/>
    <m/>
    <m/>
    <m/>
    <m/>
    <m/>
    <m/>
    <m/>
    <m/>
    <m/>
    <m/>
    <m/>
    <m/>
    <m/>
    <m/>
    <m/>
    <x v="4"/>
    <m/>
    <m/>
    <m/>
    <m/>
    <m/>
    <m/>
    <m/>
    <m/>
    <m/>
    <m/>
    <m/>
    <m/>
    <m/>
    <m/>
    <m/>
    <m/>
    <m/>
    <m/>
    <m/>
    <m/>
    <m/>
    <m/>
    <m/>
    <m/>
    <m/>
    <m/>
    <m/>
    <m/>
    <m/>
    <m/>
    <m/>
    <m/>
    <m/>
    <m/>
    <m/>
    <m/>
    <m/>
    <m/>
    <m/>
    <m/>
    <m/>
    <m/>
    <m/>
    <m/>
    <m/>
    <m/>
    <m/>
    <m/>
    <x v="3"/>
    <m/>
    <m/>
    <m/>
    <m/>
    <m/>
    <m/>
    <m/>
    <m/>
    <m/>
    <m/>
    <m/>
    <m/>
    <m/>
  </r>
</pivotCacheRecords>
</file>

<file path=xl/pivotCache/pivotCacheRecords3.xml><?xml version="1.0" encoding="utf-8"?>
<pivotCacheRecords xmlns="http://schemas.openxmlformats.org/spreadsheetml/2006/main" xmlns:r="http://schemas.openxmlformats.org/officeDocument/2006/relationships" count="266">
  <r>
    <s v=""/>
    <s v=""/>
    <s v=""/>
    <s v=""/>
    <s v=""/>
    <s v=""/>
    <x v="0"/>
    <s v=""/>
    <s v=""/>
    <s v=""/>
    <s v=""/>
    <s v=""/>
    <s v=""/>
    <s v=""/>
    <s v=""/>
    <s v=""/>
    <s v=""/>
    <s v=""/>
    <s v=""/>
    <s v=""/>
    <s v=""/>
    <s v=""/>
    <s v=""/>
    <s v=""/>
    <s v=""/>
    <s v=""/>
    <s v=""/>
    <s v=""/>
    <s v=""/>
    <s v="Oui"/>
    <s v="Oui, je vais parfois/souvent chercher l'eau"/>
    <s v="boutique ou kiosque privé"/>
    <s v=""/>
    <s v="boutique"/>
    <s v="boutik / kiòs priwe"/>
    <s v="boutique ou kiosque privé"/>
    <s v="Il n'y a pas d'autres options dans ma zone"/>
    <s v=""/>
    <s v="Moins de 15 min au total"/>
    <s v="gros bidon de 5 gallons (18,9 L)"/>
    <s v="5gal"/>
    <s v="bidon ki vo 5 galon (18,9L)"/>
    <s v=""/>
    <s v=""/>
    <s v=""/>
    <s v=""/>
    <s v=""/>
    <n v="25"/>
    <n v="5"/>
    <s v=""/>
    <s v="NA"/>
    <n v="5"/>
    <s v="Je ne sais pas, je ne souhaite pas répondre"/>
    <s v=""/>
    <s v="Non"/>
    <s v=""/>
    <s v=""/>
    <s v=""/>
    <s v=""/>
    <s v=""/>
    <s v=""/>
    <s v=""/>
    <s v=""/>
    <s v=""/>
    <s v=""/>
    <s v=""/>
    <s v=""/>
    <s v=""/>
    <s v="Non"/>
    <s v=""/>
    <s v=""/>
    <s v=""/>
    <s v=""/>
    <s v=""/>
    <s v=""/>
    <s v=""/>
    <s v=""/>
    <s v=""/>
    <s v=""/>
    <s v=""/>
    <s v=""/>
    <s v=""/>
  </r>
  <r>
    <s v=""/>
    <s v=""/>
    <s v=""/>
    <s v=""/>
    <s v=""/>
    <s v=""/>
    <x v="0"/>
    <s v=""/>
    <s v=""/>
    <s v=""/>
    <s v=""/>
    <s v=""/>
    <s v=""/>
    <s v=""/>
    <s v=""/>
    <s v=""/>
    <s v=""/>
    <s v=""/>
    <s v=""/>
    <s v=""/>
    <s v=""/>
    <s v=""/>
    <s v=""/>
    <s v=""/>
    <s v=""/>
    <s v=""/>
    <s v=""/>
    <s v=""/>
    <s v=""/>
    <s v="Oui"/>
    <s v="Oui, je vais parfois/souvent chercher l'eau"/>
    <s v="boutique ou kiosque privé"/>
    <s v=""/>
    <s v="boutique"/>
    <s v="boutik / kiòs priwe"/>
    <s v="boutique ou kiosque privé"/>
    <s v="Il n'y a pas d'autres options dans ma zone"/>
    <s v=""/>
    <s v="Moins de 15 min au total"/>
    <s v="gros bidon de 5 gallons (18,9 L)"/>
    <s v="5gal"/>
    <s v="bidon ki vo 5 galon (18,9L)"/>
    <s v=""/>
    <s v=""/>
    <s v=""/>
    <s v=""/>
    <s v=""/>
    <n v="50"/>
    <n v="10"/>
    <s v=""/>
    <s v="NA"/>
    <n v="10"/>
    <s v="Je ne sais pas, je ne souhaite pas répondre"/>
    <s v=""/>
    <s v="Non"/>
    <s v=""/>
    <s v=""/>
    <s v=""/>
    <s v=""/>
    <s v=""/>
    <s v=""/>
    <s v=""/>
    <s v=""/>
    <s v=""/>
    <s v=""/>
    <s v=""/>
    <s v=""/>
    <s v=""/>
    <s v="Non"/>
    <s v=""/>
    <s v=""/>
    <s v=""/>
    <s v=""/>
    <s v=""/>
    <s v=""/>
    <s v=""/>
    <s v=""/>
    <s v=""/>
    <s v=""/>
    <s v=""/>
    <s v=""/>
    <s v=""/>
  </r>
  <r>
    <s v=""/>
    <s v=""/>
    <s v=""/>
    <s v=""/>
    <s v=""/>
    <s v=""/>
    <x v="0"/>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75"/>
    <n v="15"/>
    <s v=""/>
    <s v="NA"/>
    <n v="15"/>
    <s v="Oui"/>
    <s v=""/>
    <s v="Non"/>
    <s v=""/>
    <s v=""/>
    <s v=""/>
    <s v=""/>
    <s v=""/>
    <s v=""/>
    <s v=""/>
    <s v=""/>
    <s v=""/>
    <s v=""/>
    <s v=""/>
    <s v=""/>
    <s v=""/>
    <s v="Non"/>
    <s v=""/>
    <s v=""/>
    <s v=""/>
    <s v=""/>
    <s v=""/>
    <s v=""/>
    <s v=""/>
    <s v=""/>
    <s v=""/>
    <s v=""/>
    <s v=""/>
    <s v=""/>
    <s v=""/>
  </r>
  <r>
    <s v=""/>
    <s v=""/>
    <s v=""/>
    <s v=""/>
    <s v=""/>
    <s v=""/>
    <x v="0"/>
    <s v=""/>
    <s v=""/>
    <s v=""/>
    <s v=""/>
    <s v=""/>
    <s v=""/>
    <s v=""/>
    <s v=""/>
    <s v=""/>
    <s v=""/>
    <s v=""/>
    <s v=""/>
    <s v=""/>
    <s v=""/>
    <s v=""/>
    <s v=""/>
    <s v=""/>
    <s v=""/>
    <s v=""/>
    <s v=""/>
    <s v=""/>
    <s v=""/>
    <s v="Oui"/>
    <s v="Oui, je vais parfois/souvent chercher l'eau"/>
    <s v="branchement chez un voisin"/>
    <s v=""/>
    <s v="voisin"/>
    <s v="kay yon vwazen"/>
    <s v="branchement chez un voisin"/>
    <s v="C'est le moins cher"/>
    <s v=""/>
    <s v="Moins de 15 min au total"/>
    <s v="gros bidon de 5 gallons (18,9 L)"/>
    <s v="5gal"/>
    <s v="bidon ki vo 5 galon (18,9L)"/>
    <s v=""/>
    <s v=""/>
    <s v=""/>
    <s v=""/>
    <s v=""/>
    <n v="10"/>
    <n v="2"/>
    <s v=""/>
    <s v="NA"/>
    <n v="2"/>
    <s v="Non"/>
    <s v="Oui, parfois"/>
    <s v="Oui"/>
    <s v="Problèmes techniques sur le réseau A cause de la sècheresses"/>
    <n v="0"/>
    <n v="0"/>
    <n v="0"/>
    <n v="1"/>
    <n v="0"/>
    <n v="1"/>
    <n v="0"/>
    <n v="0"/>
    <n v="0"/>
    <n v="0"/>
    <n v="0"/>
    <s v=""/>
    <s v="Non"/>
    <s v=""/>
    <s v=""/>
    <s v=""/>
    <s v=""/>
    <s v=""/>
    <s v=""/>
    <s v=""/>
    <s v=""/>
    <s v=""/>
    <s v=""/>
    <s v=""/>
    <s v=""/>
    <s v=""/>
  </r>
  <r>
    <s v=""/>
    <s v=""/>
    <s v=""/>
    <s v=""/>
    <s v=""/>
    <s v=""/>
    <x v="0"/>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50"/>
    <n v="10"/>
    <s v=""/>
    <s v="NA"/>
    <n v="10"/>
    <s v="Oui"/>
    <s v=""/>
    <s v="Oui"/>
    <s v="Autre (précisez)"/>
    <n v="0"/>
    <n v="0"/>
    <n v="0"/>
    <n v="0"/>
    <n v="0"/>
    <n v="0"/>
    <n v="0"/>
    <n v="0"/>
    <n v="0"/>
    <n v="1"/>
    <n v="0"/>
    <s v="Problème technique sur le réseau "/>
    <s v="Oui"/>
    <s v="La mort du président et les troubles politiques qui ont suivi"/>
    <n v="0"/>
    <n v="1"/>
    <n v="0"/>
    <s v=""/>
    <s v="Les moyens de transport sont limités"/>
    <n v="0"/>
    <n v="0"/>
    <n v="1"/>
    <n v="0"/>
    <n v="0"/>
    <n v="0"/>
    <s v=""/>
  </r>
  <r>
    <s v=""/>
    <s v=""/>
    <s v=""/>
    <s v=""/>
    <s v=""/>
    <s v=""/>
    <x v="0"/>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50"/>
    <n v="10"/>
    <s v=""/>
    <s v="NA"/>
    <n v="10"/>
    <s v="Oui"/>
    <s v=""/>
    <s v="Non"/>
    <s v=""/>
    <s v=""/>
    <s v=""/>
    <s v=""/>
    <s v=""/>
    <s v=""/>
    <s v=""/>
    <s v=""/>
    <s v=""/>
    <s v=""/>
    <s v=""/>
    <s v=""/>
    <s v=""/>
    <s v="Non"/>
    <s v=""/>
    <s v=""/>
    <s v=""/>
    <s v=""/>
    <s v=""/>
    <s v=""/>
    <s v=""/>
    <s v=""/>
    <s v=""/>
    <s v=""/>
    <s v=""/>
    <s v=""/>
    <s v=""/>
  </r>
  <r>
    <s v="Non"/>
    <s v=""/>
    <s v=""/>
    <s v=""/>
    <s v=""/>
    <s v=""/>
    <x v="0"/>
    <s v=""/>
    <s v=""/>
    <s v="Diminution du nombre de clients Difficultés pour se réapprovisionner en marchandises"/>
    <n v="0"/>
    <n v="1"/>
    <n v="0"/>
    <n v="1"/>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r>
  <r>
    <s v="Non"/>
    <s v=""/>
    <s v=""/>
    <s v=""/>
    <s v=""/>
    <s v=""/>
    <x v="0"/>
    <s v=""/>
    <s v=""/>
    <s v="Diminution du nombre de clients Augmentation des prix Difficultés pour se réapprovisionner en marchandises"/>
    <n v="0"/>
    <n v="1"/>
    <n v="1"/>
    <n v="1"/>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r>
  <r>
    <s v="Oui"/>
    <s v="Vols ou pillages"/>
    <n v="1"/>
    <n v="0"/>
    <n v="0"/>
    <n v="0"/>
    <x v="1"/>
    <n v="0"/>
    <s v=""/>
    <s v="Risques de vols ou pillages Diminution du nombre de clients Augmentation des prix Difficultés pour se réapprovisionner en marchandises Risques d'être exposé à la violence Aucune préoccupation particulière"/>
    <n v="1"/>
    <n v="1"/>
    <n v="1"/>
    <n v="1"/>
    <n v="1"/>
    <n v="1"/>
    <n v="0"/>
    <n v="0"/>
    <s v=""/>
    <s v="Oui"/>
    <s v=""/>
    <s v="Produits d'hygiène et assainissement"/>
    <n v="0"/>
    <n v="1"/>
    <n v="0"/>
    <n v="0"/>
    <n v="0"/>
    <n v="0"/>
    <n v="0"/>
    <s v=""/>
    <s v=""/>
    <s v=""/>
    <s v=""/>
    <s v=""/>
    <s v=""/>
    <s v=""/>
    <s v=""/>
    <s v=""/>
    <s v=""/>
    <s v=""/>
    <s v=""/>
    <s v=""/>
    <s v=""/>
    <s v=""/>
    <s v=""/>
    <s v=""/>
    <s v=""/>
    <s v=""/>
    <s v=""/>
    <s v=""/>
    <s v=""/>
    <s v=""/>
    <s v=""/>
    <s v=""/>
    <s v=""/>
    <s v=""/>
    <s v=""/>
    <s v=""/>
    <s v=""/>
    <s v=""/>
    <s v=""/>
    <s v=""/>
    <s v=""/>
    <s v=""/>
    <s v=""/>
    <s v=""/>
    <s v=""/>
    <s v=""/>
    <s v=""/>
    <s v=""/>
    <s v=""/>
    <s v=""/>
    <s v=""/>
    <s v=""/>
    <s v=""/>
    <s v=""/>
    <s v=""/>
    <s v=""/>
    <s v=""/>
    <s v=""/>
    <s v=""/>
    <s v=""/>
  </r>
  <r>
    <s v=""/>
    <s v=""/>
    <s v=""/>
    <s v=""/>
    <s v=""/>
    <s v=""/>
    <x v="0"/>
    <s v=""/>
    <s v=""/>
    <s v=""/>
    <s v=""/>
    <s v=""/>
    <s v=""/>
    <s v=""/>
    <s v=""/>
    <s v=""/>
    <s v=""/>
    <s v=""/>
    <s v=""/>
    <s v=""/>
    <s v=""/>
    <s v=""/>
    <s v=""/>
    <s v=""/>
    <s v=""/>
    <s v=""/>
    <s v=""/>
    <s v=""/>
    <s v=""/>
    <s v="Oui"/>
    <s v="Oui, je vais parfois/souvent chercher l'eau"/>
    <s v="boutique ou kiosque privé"/>
    <s v=""/>
    <s v="boutique"/>
    <s v="boutik / kiòs priwe"/>
    <s v="boutique ou kiosque privé"/>
    <s v="Il n'y a pas d'autres options dans ma zone"/>
    <s v=""/>
    <s v="Moins de 15 min au total"/>
    <s v="gros bidon de 5 gallons (18,9 L)"/>
    <s v="5gal"/>
    <s v="bidon ki vo 5 galon (18,9L)"/>
    <s v=""/>
    <s v=""/>
    <s v=""/>
    <s v=""/>
    <s v=""/>
    <n v="35"/>
    <n v="7"/>
    <s v=""/>
    <s v="NA"/>
    <n v="7"/>
    <s v="Oui"/>
    <s v=""/>
    <s v="Non"/>
    <s v=""/>
    <s v=""/>
    <s v=""/>
    <s v=""/>
    <s v=""/>
    <s v=""/>
    <s v=""/>
    <s v=""/>
    <s v=""/>
    <s v=""/>
    <s v=""/>
    <s v=""/>
    <s v=""/>
    <s v="Oui"/>
    <s v="La mort du président et les troubles politiques qui ont suivi"/>
    <n v="0"/>
    <n v="1"/>
    <n v="0"/>
    <s v=""/>
    <s v="Les routes que j'utilise pour accéder au marché sont régulièrement bloquées"/>
    <n v="1"/>
    <n v="0"/>
    <n v="0"/>
    <n v="0"/>
    <n v="0"/>
    <n v="0"/>
    <s v=""/>
  </r>
  <r>
    <s v="Oui"/>
    <s v="Fermeture / Hibernation pour cause de troubles politiques"/>
    <n v="0"/>
    <n v="0"/>
    <n v="0"/>
    <n v="1"/>
    <x v="1"/>
    <n v="0"/>
    <s v=""/>
    <s v="Risques de vols ou pillages Risques d'être exposé à la violence"/>
    <n v="1"/>
    <n v="0"/>
    <n v="0"/>
    <n v="0"/>
    <n v="1"/>
    <n v="0"/>
    <n v="0"/>
    <n v="0"/>
    <s v=""/>
    <s v="Oui"/>
    <s v=""/>
    <s v="Nourriture Produits d'hygiène et assainissement"/>
    <n v="1"/>
    <n v="1"/>
    <n v="0"/>
    <n v="0"/>
    <n v="0"/>
    <n v="0"/>
    <n v="0"/>
    <s v=""/>
    <s v=""/>
    <s v=""/>
    <s v=""/>
    <s v=""/>
    <s v=""/>
    <s v=""/>
    <s v=""/>
    <s v=""/>
    <s v=""/>
    <s v=""/>
    <s v=""/>
    <s v=""/>
    <s v=""/>
    <s v=""/>
    <s v=""/>
    <s v=""/>
    <s v=""/>
    <s v=""/>
    <s v=""/>
    <s v=""/>
    <s v=""/>
    <s v=""/>
    <s v=""/>
    <s v=""/>
    <s v=""/>
    <s v=""/>
    <s v=""/>
    <s v=""/>
    <s v=""/>
    <s v=""/>
    <s v=""/>
    <s v=""/>
    <s v=""/>
    <s v=""/>
    <s v=""/>
    <s v=""/>
    <s v=""/>
    <s v=""/>
    <s v=""/>
    <s v=""/>
    <s v=""/>
    <s v=""/>
    <s v=""/>
    <s v=""/>
    <s v=""/>
    <s v=""/>
    <s v=""/>
    <s v=""/>
    <s v=""/>
    <s v=""/>
    <s v=""/>
    <s v=""/>
  </r>
  <r>
    <s v="Oui"/>
    <s v="Vols ou pillages"/>
    <n v="1"/>
    <n v="0"/>
    <n v="0"/>
    <n v="0"/>
    <x v="1"/>
    <n v="0"/>
    <s v=""/>
    <s v="Risques de vols ou pillages Diminution du nombre de clients Augmentation des prix Difficultés pour se réapprovisionner en marchandises Risques d'être exposé à la violence Aucune préoccupation particulière"/>
    <n v="1"/>
    <n v="1"/>
    <n v="1"/>
    <n v="1"/>
    <n v="1"/>
    <n v="1"/>
    <n v="0"/>
    <n v="0"/>
    <s v=""/>
    <s v="Oui"/>
    <s v=""/>
    <s v="Charbon de bois"/>
    <n v="0"/>
    <n v="0"/>
    <n v="0"/>
    <n v="0"/>
    <n v="0"/>
    <n v="1"/>
    <n v="0"/>
    <s v=""/>
    <s v=""/>
    <s v=""/>
    <s v=""/>
    <s v=""/>
    <s v=""/>
    <s v=""/>
    <s v=""/>
    <s v=""/>
    <s v=""/>
    <s v=""/>
    <s v=""/>
    <s v=""/>
    <s v=""/>
    <s v=""/>
    <s v=""/>
    <s v=""/>
    <s v=""/>
    <s v=""/>
    <s v=""/>
    <s v=""/>
    <s v=""/>
    <s v=""/>
    <s v=""/>
    <s v=""/>
    <s v=""/>
    <s v=""/>
    <s v=""/>
    <s v=""/>
    <s v=""/>
    <s v=""/>
    <s v=""/>
    <s v=""/>
    <s v=""/>
    <s v=""/>
    <s v=""/>
    <s v=""/>
    <s v=""/>
    <s v=""/>
    <s v=""/>
    <s v=""/>
    <s v=""/>
    <s v=""/>
    <s v=""/>
    <s v=""/>
    <s v=""/>
    <s v=""/>
    <s v=""/>
    <s v=""/>
    <s v=""/>
    <s v=""/>
    <s v=""/>
    <s v=""/>
  </r>
  <r>
    <s v="Oui"/>
    <s v="Vols ou pillages Affrontements ou violences Fermeture / Hibernation pour cause de troubles politiques"/>
    <n v="1"/>
    <n v="1"/>
    <n v="0"/>
    <n v="1"/>
    <x v="1"/>
    <n v="0"/>
    <s v=""/>
    <s v="Risques d'être exposé à la violence Difficultés pour se réapprovisionner en marchandises Augmentation des prix Diminution du nombre de clients Risques de vols ou pillages"/>
    <n v="1"/>
    <n v="1"/>
    <n v="1"/>
    <n v="1"/>
    <n v="1"/>
    <n v="0"/>
    <n v="0"/>
    <n v="0"/>
    <s v=""/>
    <s v="Oui"/>
    <s v=""/>
    <s v="Nourriture"/>
    <n v="1"/>
    <n v="0"/>
    <n v="0"/>
    <n v="0"/>
    <n v="0"/>
    <n v="0"/>
    <n v="0"/>
    <s v=""/>
    <s v=""/>
    <s v=""/>
    <s v=""/>
    <s v=""/>
    <s v=""/>
    <s v=""/>
    <s v=""/>
    <s v=""/>
    <s v=""/>
    <s v=""/>
    <s v=""/>
    <s v=""/>
    <s v=""/>
    <s v=""/>
    <s v=""/>
    <s v=""/>
    <s v=""/>
    <s v=""/>
    <s v=""/>
    <s v=""/>
    <s v=""/>
    <s v=""/>
    <s v=""/>
    <s v=""/>
    <s v=""/>
    <s v=""/>
    <s v=""/>
    <s v=""/>
    <s v=""/>
    <s v=""/>
    <s v=""/>
    <s v=""/>
    <s v=""/>
    <s v=""/>
    <s v=""/>
    <s v=""/>
    <s v=""/>
    <s v=""/>
    <s v=""/>
    <s v=""/>
    <s v=""/>
    <s v=""/>
    <s v=""/>
    <s v=""/>
    <s v=""/>
    <s v=""/>
    <s v=""/>
    <s v=""/>
    <s v=""/>
    <s v=""/>
    <s v=""/>
    <s v=""/>
  </r>
  <r>
    <s v=""/>
    <s v=""/>
    <s v=""/>
    <s v=""/>
    <s v=""/>
    <s v=""/>
    <x v="0"/>
    <s v=""/>
    <s v=""/>
    <s v=""/>
    <s v=""/>
    <s v=""/>
    <s v=""/>
    <s v=""/>
    <s v=""/>
    <s v=""/>
    <s v=""/>
    <s v=""/>
    <s v=""/>
    <s v=""/>
    <s v=""/>
    <s v=""/>
    <s v=""/>
    <s v=""/>
    <s v=""/>
    <s v=""/>
    <s v=""/>
    <s v=""/>
    <s v=""/>
    <s v="Oui"/>
    <s v="Oui, je vais parfois/souvent chercher l'eau"/>
    <s v="boutique ou kiosque privé"/>
    <s v=""/>
    <s v="boutique"/>
    <s v="boutik / kiòs priwe"/>
    <s v="boutique ou kiosque privé"/>
    <s v="C'est le moins cher"/>
    <s v=""/>
    <s v="Moins de 15 min au total"/>
    <s v="gros bidon de 5 gallons (18,9 L)"/>
    <s v="5gal"/>
    <s v="bidon ki vo 5 galon (18,9L)"/>
    <s v=""/>
    <s v=""/>
    <s v=""/>
    <s v=""/>
    <s v=""/>
    <n v="30"/>
    <n v="6"/>
    <s v=""/>
    <s v="NA"/>
    <n v="6"/>
    <s v="Je ne sais pas, je ne souhaite pas répondre"/>
    <s v=""/>
    <s v="Oui"/>
    <s v="Problèmes de transport Insécurités dans la commune"/>
    <n v="1"/>
    <n v="1"/>
    <n v="0"/>
    <n v="0"/>
    <n v="0"/>
    <n v="0"/>
    <n v="0"/>
    <n v="0"/>
    <n v="0"/>
    <n v="0"/>
    <n v="0"/>
    <s v=""/>
    <s v="Non"/>
    <s v=""/>
    <s v=""/>
    <s v=""/>
    <s v=""/>
    <s v=""/>
    <s v=""/>
    <s v=""/>
    <s v=""/>
    <s v=""/>
    <s v=""/>
    <s v=""/>
    <s v=""/>
    <s v=""/>
  </r>
  <r>
    <s v=""/>
    <s v=""/>
    <s v=""/>
    <s v=""/>
    <s v=""/>
    <s v=""/>
    <x v="0"/>
    <s v=""/>
    <s v=""/>
    <s v=""/>
    <s v=""/>
    <s v=""/>
    <s v=""/>
    <s v=""/>
    <s v=""/>
    <s v=""/>
    <s v=""/>
    <s v=""/>
    <s v=""/>
    <s v=""/>
    <s v=""/>
    <s v=""/>
    <s v=""/>
    <s v=""/>
    <s v=""/>
    <s v=""/>
    <s v=""/>
    <s v=""/>
    <s v=""/>
    <s v="Oui"/>
    <s v="Oui, je vais parfois/souvent chercher l'eau"/>
    <s v="source aménagée (borne fontaine, pompe, etc.)"/>
    <s v=""/>
    <s v="source"/>
    <s v="tiyo piblik (bòn fontèn, Pi avèk ponp manyèl,...)"/>
    <s v="source aménagée (borne fontaine, pompe, etc.)"/>
    <s v="C'est le moins cher"/>
    <s v=""/>
    <s v="Moins de 15 min au total"/>
    <s v="petit bidon de 1 gallon (3,78 L)"/>
    <s v="1gal"/>
    <s v="bidon ki vo 1 galon (3,78L)"/>
    <s v=""/>
    <s v=""/>
    <s v=""/>
    <s v=""/>
    <s v=""/>
    <n v="10"/>
    <n v="10"/>
    <s v=""/>
    <s v="NA"/>
    <n v="10"/>
    <s v="Je ne sais pas, je ne souhaite pas répondre"/>
    <s v=""/>
    <s v="Oui"/>
    <s v="Problèmes de transport"/>
    <n v="0"/>
    <n v="1"/>
    <n v="0"/>
    <n v="0"/>
    <n v="0"/>
    <n v="0"/>
    <n v="0"/>
    <n v="0"/>
    <n v="0"/>
    <n v="0"/>
    <n v="0"/>
    <s v=""/>
    <s v="Non"/>
    <s v=""/>
    <s v=""/>
    <s v=""/>
    <s v=""/>
    <s v=""/>
    <s v=""/>
    <s v=""/>
    <s v=""/>
    <s v=""/>
    <s v=""/>
    <s v=""/>
    <s v=""/>
    <s v=""/>
  </r>
  <r>
    <s v=""/>
    <s v=""/>
    <s v=""/>
    <s v=""/>
    <s v=""/>
    <s v=""/>
    <x v="0"/>
    <s v=""/>
    <s v=""/>
    <s v=""/>
    <s v=""/>
    <s v=""/>
    <s v=""/>
    <s v=""/>
    <s v=""/>
    <s v=""/>
    <s v=""/>
    <s v=""/>
    <s v=""/>
    <s v=""/>
    <s v=""/>
    <s v=""/>
    <s v=""/>
    <s v=""/>
    <s v=""/>
    <s v=""/>
    <s v=""/>
    <s v=""/>
    <s v=""/>
    <s v="Oui"/>
    <s v="Oui, je vais parfois/souvent chercher l'eau"/>
    <s v="boutique ou kiosque privé"/>
    <s v=""/>
    <s v="boutique"/>
    <s v="boutik / kiòs priwe"/>
    <s v="boutique ou kiosque privé"/>
    <s v="C'est le moins cher"/>
    <s v=""/>
    <s v="Entre 15 min et 30 min au total"/>
    <s v="gros bidon de 5 gallons (18,9 L)"/>
    <s v="5gal"/>
    <s v="bidon ki vo 5 galon (18,9L)"/>
    <s v=""/>
    <s v=""/>
    <s v=""/>
    <s v=""/>
    <s v=""/>
    <n v="35"/>
    <n v="7"/>
    <s v=""/>
    <s v="NA"/>
    <n v="7"/>
    <s v="Oui"/>
    <s v=""/>
    <s v="Oui"/>
    <s v="Insécurités dans la commune Problèmes de transport"/>
    <n v="1"/>
    <n v="1"/>
    <n v="0"/>
    <n v="0"/>
    <n v="0"/>
    <n v="0"/>
    <n v="0"/>
    <n v="0"/>
    <n v="0"/>
    <n v="0"/>
    <n v="0"/>
    <s v=""/>
    <s v="Oui"/>
    <s v="La mort du président et les troubles politiques qui ont suivi"/>
    <n v="0"/>
    <n v="1"/>
    <n v="0"/>
    <s v=""/>
    <s v="Je ne me sens pas en sécurité lorsque j'accède au marché, car j'ai peur d'être pris pour cible ou d'être victime de violences."/>
    <n v="0"/>
    <n v="1"/>
    <n v="0"/>
    <n v="0"/>
    <n v="0"/>
    <n v="0"/>
    <s v=""/>
  </r>
  <r>
    <s v="Non"/>
    <s v=""/>
    <s v=""/>
    <s v=""/>
    <s v=""/>
    <s v=""/>
    <x v="0"/>
    <s v=""/>
    <s v=""/>
    <s v="Augmentation des prix Diminution du nombre de clients Difficultés pour se réapprovisionner en marchandises"/>
    <n v="0"/>
    <n v="1"/>
    <n v="1"/>
    <n v="1"/>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r>
  <r>
    <s v=""/>
    <s v=""/>
    <s v=""/>
    <s v=""/>
    <s v=""/>
    <s v=""/>
    <x v="0"/>
    <s v=""/>
    <s v=""/>
    <s v=""/>
    <s v=""/>
    <s v=""/>
    <s v=""/>
    <s v=""/>
    <s v=""/>
    <s v=""/>
    <s v=""/>
    <s v=""/>
    <s v=""/>
    <s v=""/>
    <s v=""/>
    <s v=""/>
    <s v=""/>
    <s v=""/>
    <s v=""/>
    <s v=""/>
    <s v=""/>
    <s v=""/>
    <s v=""/>
    <s v="Oui"/>
    <s v="Oui, je vais parfois/souvent chercher l'eau"/>
    <s v="rivière ou source non aménagée"/>
    <s v=""/>
    <s v="riv"/>
    <s v="rivyè / sous ki pa anmenaje"/>
    <s v="branchement privé individuel"/>
    <s v="Il n'y a pas d'autres options dans ma zone"/>
    <s v=""/>
    <s v="Plus d'1h au total"/>
    <s v="gros bidon de 5 gallons (18,9 L)"/>
    <s v="5gal"/>
    <s v="bidon ki vo 5 galon (18,9L)"/>
    <s v=""/>
    <s v=""/>
    <s v=""/>
    <s v=""/>
    <s v=""/>
    <n v="0"/>
    <n v="0"/>
    <s v=""/>
    <s v="NA"/>
    <n v="0"/>
    <s v="Non"/>
    <s v="Oui, parfois"/>
    <s v="Je ne sais pas, je ne souhaite pas répondre"/>
    <s v=""/>
    <s v=""/>
    <s v=""/>
    <s v=""/>
    <s v=""/>
    <s v=""/>
    <s v=""/>
    <s v=""/>
    <s v=""/>
    <s v=""/>
    <s v=""/>
    <s v=""/>
    <s v=""/>
    <s v="Non"/>
    <s v=""/>
    <s v=""/>
    <s v=""/>
    <s v=""/>
    <s v=""/>
    <s v=""/>
    <s v=""/>
    <s v=""/>
    <s v=""/>
    <s v=""/>
    <s v=""/>
    <s v=""/>
    <s v=""/>
  </r>
  <r>
    <s v="Non"/>
    <s v=""/>
    <s v=""/>
    <s v=""/>
    <s v=""/>
    <s v=""/>
    <x v="0"/>
    <s v=""/>
    <s v=""/>
    <s v="Diminution du nombre de clients Augmentation des prix Difficultés pour se réapprovisionner en marchandises"/>
    <n v="0"/>
    <n v="1"/>
    <n v="1"/>
    <n v="1"/>
    <n v="0"/>
    <n v="0"/>
    <n v="0"/>
    <n v="0"/>
    <s v=""/>
    <s v="Oui"/>
    <s v=""/>
    <s v="Nourriture Produits d'hygiène et assainissement"/>
    <n v="1"/>
    <n v="1"/>
    <n v="0"/>
    <n v="0"/>
    <n v="0"/>
    <n v="0"/>
    <n v="0"/>
    <s v=""/>
    <s v=""/>
    <s v=""/>
    <s v=""/>
    <s v=""/>
    <s v=""/>
    <s v=""/>
    <s v=""/>
    <s v=""/>
    <s v=""/>
    <s v=""/>
    <s v=""/>
    <s v=""/>
    <s v=""/>
    <s v=""/>
    <s v=""/>
    <s v=""/>
    <s v=""/>
    <s v=""/>
    <s v=""/>
    <s v=""/>
    <s v=""/>
    <s v=""/>
    <s v=""/>
    <s v=""/>
    <s v=""/>
    <s v=""/>
    <s v=""/>
    <s v=""/>
    <s v=""/>
    <s v=""/>
    <s v=""/>
    <s v=""/>
    <s v=""/>
    <s v=""/>
    <s v=""/>
    <s v=""/>
    <s v=""/>
    <s v=""/>
    <s v=""/>
    <s v=""/>
    <s v=""/>
    <s v=""/>
    <s v=""/>
    <s v=""/>
    <s v=""/>
    <s v=""/>
    <s v=""/>
    <s v=""/>
    <s v=""/>
    <s v=""/>
    <s v=""/>
    <s v=""/>
  </r>
  <r>
    <s v=""/>
    <s v=""/>
    <s v=""/>
    <s v=""/>
    <s v=""/>
    <s v=""/>
    <x v="0"/>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Entre 15 min et 30 min au total"/>
    <s v="gros bidon de 5 gallons (18,9 L)"/>
    <s v="5gal"/>
    <s v="bidon ki vo 5 galon (18,9L)"/>
    <s v=""/>
    <s v=""/>
    <s v=""/>
    <s v=""/>
    <s v=""/>
    <n v="75"/>
    <n v="15"/>
    <s v=""/>
    <s v="NA"/>
    <n v="15"/>
    <s v="Oui"/>
    <s v=""/>
    <s v="Oui"/>
    <s v="Problèmes de transport Le marchand d'eau n'est pas venu à temps / Le marchand n'avait plus d'eau Autre (précisez)"/>
    <n v="0"/>
    <n v="1"/>
    <n v="0"/>
    <n v="0"/>
    <n v="0"/>
    <n v="0"/>
    <n v="0"/>
    <n v="0"/>
    <n v="1"/>
    <n v="1"/>
    <n v="0"/>
    <s v="A cause de la rareté de gaz, le transport est difficile. Ce qui fait que, certaines fois, les camions n'arrivent pas là où je suis. "/>
    <s v="Non"/>
    <s v=""/>
    <s v=""/>
    <s v=""/>
    <s v=""/>
    <s v=""/>
    <s v=""/>
    <s v=""/>
    <s v=""/>
    <s v=""/>
    <s v=""/>
    <s v=""/>
    <s v=""/>
    <s v=""/>
  </r>
  <r>
    <s v="Non"/>
    <s v=""/>
    <s v=""/>
    <s v=""/>
    <s v=""/>
    <s v=""/>
    <x v="0"/>
    <s v=""/>
    <s v=""/>
    <s v="Risques de vols ou pillages Diminution du nombre de clients Augmentation des prix Difficultés pour se réapprovisionner en marchandises"/>
    <n v="1"/>
    <n v="1"/>
    <n v="1"/>
    <n v="1"/>
    <n v="0"/>
    <n v="0"/>
    <n v="0"/>
    <n v="0"/>
    <s v=""/>
    <s v="Oui"/>
    <s v=""/>
    <s v="Nourriture Produits d'hygiène et assainissement Charbon de bois"/>
    <n v="1"/>
    <n v="1"/>
    <n v="0"/>
    <n v="0"/>
    <n v="0"/>
    <n v="1"/>
    <n v="0"/>
    <s v=""/>
    <s v=""/>
    <s v=""/>
    <s v=""/>
    <s v=""/>
    <s v=""/>
    <s v=""/>
    <s v=""/>
    <s v=""/>
    <s v=""/>
    <s v=""/>
    <s v=""/>
    <s v=""/>
    <s v=""/>
    <s v=""/>
    <s v=""/>
    <s v=""/>
    <s v=""/>
    <s v=""/>
    <s v=""/>
    <s v=""/>
    <s v=""/>
    <s v=""/>
    <s v=""/>
    <s v=""/>
    <s v=""/>
    <s v=""/>
    <s v=""/>
    <s v=""/>
    <s v=""/>
    <s v=""/>
    <s v=""/>
    <s v=""/>
    <s v=""/>
    <s v=""/>
    <s v=""/>
    <s v=""/>
    <s v=""/>
    <s v=""/>
    <s v=""/>
    <s v=""/>
    <s v=""/>
    <s v=""/>
    <s v=""/>
    <s v=""/>
    <s v=""/>
    <s v=""/>
    <s v=""/>
    <s v=""/>
    <s v=""/>
    <s v=""/>
    <s v=""/>
    <s v=""/>
  </r>
  <r>
    <s v=""/>
    <s v=""/>
    <s v=""/>
    <s v=""/>
    <s v=""/>
    <s v=""/>
    <x v="0"/>
    <s v=""/>
    <s v=""/>
    <s v=""/>
    <s v=""/>
    <s v=""/>
    <s v=""/>
    <s v=""/>
    <s v=""/>
    <s v=""/>
    <s v=""/>
    <s v=""/>
    <s v=""/>
    <s v=""/>
    <s v=""/>
    <s v=""/>
    <s v=""/>
    <s v=""/>
    <s v=""/>
    <s v=""/>
    <s v=""/>
    <s v=""/>
    <s v=""/>
    <s v="Oui"/>
    <s v="Non, je ne vais jamais chercher de l'eau"/>
    <s v=""/>
    <s v=""/>
    <s v=""/>
    <s v=""/>
    <s v=""/>
    <s v=""/>
    <s v=""/>
    <s v=""/>
    <s v=""/>
    <s v=""/>
    <s v=""/>
    <s v=""/>
    <s v=""/>
    <s v=""/>
    <s v=""/>
    <s v=""/>
    <s v=""/>
    <s v=""/>
    <s v=""/>
    <s v=""/>
    <s v=""/>
    <s v=""/>
    <s v=""/>
    <s v=""/>
    <s v=""/>
    <s v=""/>
    <s v=""/>
    <s v=""/>
    <s v=""/>
    <s v=""/>
    <s v=""/>
    <s v=""/>
    <s v=""/>
    <s v=""/>
    <s v=""/>
    <s v=""/>
    <s v=""/>
    <s v="Oui"/>
    <s v="Autre"/>
    <n v="0"/>
    <n v="0"/>
    <n v="1"/>
    <s v="Parce qu'il n'y a pas de gaz"/>
    <s v="Les moyens de transport sont limités Autre"/>
    <n v="0"/>
    <n v="0"/>
    <n v="1"/>
    <n v="0"/>
    <n v="1"/>
    <n v="0"/>
    <s v="Il n'y a pas de gaz. Le transport devient plus difficile et plus cher"/>
  </r>
  <r>
    <s v="Non"/>
    <s v=""/>
    <s v=""/>
    <s v=""/>
    <s v=""/>
    <s v=""/>
    <x v="0"/>
    <s v=""/>
    <s v=""/>
    <s v="Diminution du nombre de clients Augmentation des prix Difficultés pour se réapprovisionner en marchandises Risques d'être exposé à la violence"/>
    <n v="0"/>
    <n v="1"/>
    <n v="1"/>
    <n v="1"/>
    <n v="1"/>
    <n v="0"/>
    <n v="0"/>
    <n v="0"/>
    <s v=""/>
    <s v="Oui"/>
    <s v=""/>
    <s v="Nourriture Produits d'hygiène et assainissement Charbon de bois"/>
    <n v="1"/>
    <n v="1"/>
    <n v="0"/>
    <n v="0"/>
    <n v="0"/>
    <n v="1"/>
    <n v="0"/>
    <s v=""/>
    <s v=""/>
    <s v=""/>
    <s v=""/>
    <s v=""/>
    <s v=""/>
    <s v=""/>
    <s v=""/>
    <s v=""/>
    <s v=""/>
    <s v=""/>
    <s v=""/>
    <s v=""/>
    <s v=""/>
    <s v=""/>
    <s v=""/>
    <s v=""/>
    <s v=""/>
    <s v=""/>
    <s v=""/>
    <s v=""/>
    <s v=""/>
    <s v=""/>
    <s v=""/>
    <s v=""/>
    <s v=""/>
    <s v=""/>
    <s v=""/>
    <s v=""/>
    <s v=""/>
    <s v=""/>
    <s v=""/>
    <s v=""/>
    <s v=""/>
    <s v=""/>
    <s v=""/>
    <s v=""/>
    <s v=""/>
    <s v=""/>
    <s v=""/>
    <s v=""/>
    <s v=""/>
    <s v=""/>
    <s v=""/>
    <s v=""/>
    <s v=""/>
    <s v=""/>
    <s v=""/>
    <s v=""/>
    <s v=""/>
    <s v=""/>
    <s v=""/>
    <s v=""/>
  </r>
  <r>
    <s v=""/>
    <s v=""/>
    <s v=""/>
    <s v=""/>
    <s v=""/>
    <s v=""/>
    <x v="0"/>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Entre 30 min et 1h au total"/>
    <s v="gros bidon de 5 gallons (18,9 L)"/>
    <s v="5gal"/>
    <s v="bidon ki vo 5 galon (18,9L)"/>
    <s v=""/>
    <s v=""/>
    <s v=""/>
    <s v=""/>
    <s v=""/>
    <n v="50"/>
    <n v="10"/>
    <s v=""/>
    <s v="NA"/>
    <n v="10"/>
    <s v="Oui"/>
    <s v=""/>
    <s v="Oui"/>
    <s v="Problèmes de transport Autre (précisez)"/>
    <n v="0"/>
    <n v="1"/>
    <n v="0"/>
    <n v="0"/>
    <n v="0"/>
    <n v="0"/>
    <n v="0"/>
    <n v="0"/>
    <n v="0"/>
    <n v="1"/>
    <n v="0"/>
    <s v="Pas d'essence"/>
    <s v="Oui"/>
    <s v="L'augmentation des affrontements dans le bas de Port-au-Prince La mort du président et les troubles politiques qui ont suivi Autre"/>
    <n v="1"/>
    <n v="1"/>
    <n v="1"/>
    <s v="Il n'y a pas de gaz"/>
    <s v="Les moyens de transport sont limités Autre"/>
    <n v="0"/>
    <n v="0"/>
    <n v="1"/>
    <n v="0"/>
    <n v="1"/>
    <n v="0"/>
    <s v="Il n'y a pas d'essence, rien ne fonctionne"/>
  </r>
  <r>
    <s v="Oui"/>
    <s v="Autre"/>
    <n v="0"/>
    <n v="0"/>
    <n v="0"/>
    <n v="0"/>
    <x v="1"/>
    <n v="1"/>
    <s v="Rarete de gaz et les fournisseurs ne peuvent pas se deplacer"/>
    <s v="Augmentation des prix Difficultés pour se réapprovisionner en marchandises Diminution du nombre de clients"/>
    <n v="0"/>
    <n v="1"/>
    <n v="1"/>
    <n v="1"/>
    <n v="0"/>
    <n v="0"/>
    <n v="0"/>
    <n v="0"/>
    <s v=""/>
    <s v="Oui"/>
    <s v=""/>
    <s v="Nourriture Produits d'hygiène et assainissement Charbon de bois"/>
    <n v="1"/>
    <n v="1"/>
    <n v="0"/>
    <n v="0"/>
    <n v="0"/>
    <n v="1"/>
    <n v="0"/>
    <s v=""/>
    <s v=""/>
    <s v=""/>
    <s v=""/>
    <s v=""/>
    <s v=""/>
    <s v=""/>
    <s v=""/>
    <s v=""/>
    <s v=""/>
    <s v=""/>
    <s v=""/>
    <s v=""/>
    <s v=""/>
    <s v=""/>
    <s v=""/>
    <s v=""/>
    <s v=""/>
    <s v=""/>
    <s v=""/>
    <s v=""/>
    <s v=""/>
    <s v=""/>
    <s v=""/>
    <s v=""/>
    <s v=""/>
    <s v=""/>
    <s v=""/>
    <s v=""/>
    <s v=""/>
    <s v=""/>
    <s v=""/>
    <s v=""/>
    <s v=""/>
    <s v=""/>
    <s v=""/>
    <s v=""/>
    <s v=""/>
    <s v=""/>
    <s v=""/>
    <s v=""/>
    <s v=""/>
    <s v=""/>
    <s v=""/>
    <s v=""/>
    <s v=""/>
    <s v=""/>
    <s v=""/>
    <s v=""/>
    <s v=""/>
    <s v=""/>
    <s v=""/>
    <s v=""/>
  </r>
  <r>
    <s v=""/>
    <s v=""/>
    <s v=""/>
    <s v=""/>
    <s v=""/>
    <s v=""/>
    <x v="0"/>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Entre 15 min et 30 min au total"/>
    <s v="gros bidon de 5 gallons (18,9 L)"/>
    <s v="5gal"/>
    <s v="bidon ki vo 5 galon (18,9L)"/>
    <s v=""/>
    <s v=""/>
    <s v=""/>
    <s v=""/>
    <s v=""/>
    <n v="50"/>
    <n v="10"/>
    <s v=""/>
    <s v="NA"/>
    <n v="10"/>
    <s v="Oui"/>
    <s v=""/>
    <s v="Je ne sais pas, je ne souhaite pas répondre"/>
    <s v=""/>
    <s v=""/>
    <s v=""/>
    <s v=""/>
    <s v=""/>
    <s v=""/>
    <s v=""/>
    <s v=""/>
    <s v=""/>
    <s v=""/>
    <s v=""/>
    <s v=""/>
    <s v=""/>
    <s v="Non"/>
    <s v=""/>
    <s v=""/>
    <s v=""/>
    <s v=""/>
    <s v=""/>
    <s v=""/>
    <s v=""/>
    <s v=""/>
    <s v=""/>
    <s v=""/>
    <s v=""/>
    <s v=""/>
    <s v=""/>
  </r>
  <r>
    <s v=""/>
    <s v=""/>
    <s v=""/>
    <s v=""/>
    <s v=""/>
    <s v=""/>
    <x v="0"/>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Entre 15 min et 30 min au total"/>
    <s v="gros bidon de 5 gallons (18,9 L)"/>
    <s v="5gal"/>
    <s v="bidon ki vo 5 galon (18,9L)"/>
    <s v=""/>
    <s v=""/>
    <s v=""/>
    <s v=""/>
    <s v=""/>
    <n v="50"/>
    <n v="10"/>
    <s v=""/>
    <s v="NA"/>
    <n v="10"/>
    <s v="Oui"/>
    <s v=""/>
    <s v="Oui"/>
    <s v="Problèmes de transport A cause de la sècheresses Autre (précisez)"/>
    <n v="0"/>
    <n v="1"/>
    <n v="0"/>
    <n v="1"/>
    <n v="0"/>
    <n v="0"/>
    <n v="0"/>
    <n v="0"/>
    <n v="0"/>
    <n v="1"/>
    <n v="0"/>
    <s v="Il n'y a pas de gaz pour pouvoir transporter de l'eau (voiture)"/>
    <s v="Non"/>
    <s v=""/>
    <s v=""/>
    <s v=""/>
    <s v=""/>
    <s v=""/>
    <s v=""/>
    <s v=""/>
    <s v=""/>
    <s v=""/>
    <s v=""/>
    <s v=""/>
    <s v=""/>
    <s v=""/>
  </r>
  <r>
    <s v="Non"/>
    <s v=""/>
    <s v=""/>
    <s v=""/>
    <s v=""/>
    <s v=""/>
    <x v="0"/>
    <s v=""/>
    <s v=""/>
    <s v="Risques de vols ou pillages Augmentation des prix Diminution du nombre de clients Difficultés pour se réapprovisionner en marchandises"/>
    <n v="1"/>
    <n v="1"/>
    <n v="1"/>
    <n v="1"/>
    <n v="0"/>
    <n v="0"/>
    <n v="0"/>
    <n v="0"/>
    <s v=""/>
    <s v="Je ne sais pas, je ne souhaite pas répondre"/>
    <s v=""/>
    <s v=""/>
    <s v=""/>
    <s v=""/>
    <s v=""/>
    <s v=""/>
    <s v=""/>
    <s v=""/>
    <s v=""/>
    <s v=""/>
    <s v=""/>
    <s v=""/>
    <s v=""/>
    <s v=""/>
    <s v=""/>
    <s v=""/>
    <s v=""/>
    <s v=""/>
    <s v=""/>
    <s v=""/>
    <s v=""/>
    <s v=""/>
    <s v=""/>
    <s v=""/>
    <s v=""/>
    <s v=""/>
    <s v=""/>
    <s v=""/>
    <s v=""/>
    <s v=""/>
    <s v=""/>
    <s v=""/>
    <s v=""/>
    <s v=""/>
    <s v=""/>
    <s v=""/>
    <s v=""/>
    <s v=""/>
    <s v=""/>
    <s v=""/>
    <s v=""/>
    <s v=""/>
    <s v=""/>
    <s v=""/>
    <s v=""/>
    <s v=""/>
    <s v=""/>
    <s v=""/>
    <s v=""/>
    <s v=""/>
    <s v=""/>
    <s v=""/>
    <s v=""/>
    <s v=""/>
    <s v=""/>
    <s v=""/>
    <s v=""/>
    <s v=""/>
    <s v=""/>
    <s v=""/>
    <s v=""/>
    <s v=""/>
  </r>
  <r>
    <s v=""/>
    <s v=""/>
    <s v=""/>
    <s v=""/>
    <s v=""/>
    <s v=""/>
    <x v="0"/>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Entre 15 min et 30 min au total"/>
    <s v="gros bidon de 5 gallons (18,9 L)"/>
    <s v="5gal"/>
    <s v="bidon ki vo 5 galon (18,9L)"/>
    <s v=""/>
    <s v=""/>
    <s v=""/>
    <s v=""/>
    <s v=""/>
    <n v="50"/>
    <n v="10"/>
    <s v=""/>
    <s v="NA"/>
    <n v="10"/>
    <s v="Oui"/>
    <s v=""/>
    <s v="Je ne sais pas, je ne souhaite pas répondre"/>
    <s v=""/>
    <s v=""/>
    <s v=""/>
    <s v=""/>
    <s v=""/>
    <s v=""/>
    <s v=""/>
    <s v=""/>
    <s v=""/>
    <s v=""/>
    <s v=""/>
    <s v=""/>
    <s v=""/>
    <s v="Oui"/>
    <s v="Autre"/>
    <n v="0"/>
    <n v="0"/>
    <n v="1"/>
    <s v="Il n'y a pas de gaz et les produits sont trop chers"/>
    <s v="Les moyens de transport sont limités"/>
    <n v="0"/>
    <n v="0"/>
    <n v="1"/>
    <n v="0"/>
    <n v="0"/>
    <n v="0"/>
    <s v=""/>
  </r>
  <r>
    <s v="Oui"/>
    <s v="Autre"/>
    <n v="0"/>
    <n v="0"/>
    <n v="0"/>
    <n v="0"/>
    <x v="1"/>
    <n v="1"/>
    <s v="Rarete de gaz"/>
    <s v="Risques de vols ou pillages Diminution du nombre de clients Augmentation des prix Difficultés pour se réapprovisionner en marchandises"/>
    <n v="1"/>
    <n v="1"/>
    <n v="1"/>
    <n v="1"/>
    <n v="0"/>
    <n v="0"/>
    <n v="0"/>
    <n v="0"/>
    <s v=""/>
    <s v="Je ne sais pas, je ne souhaite pas répondre"/>
    <s v=""/>
    <s v=""/>
    <s v=""/>
    <s v=""/>
    <s v=""/>
    <s v=""/>
    <s v=""/>
    <s v=""/>
    <s v=""/>
    <s v=""/>
    <s v=""/>
    <s v=""/>
    <s v=""/>
    <s v=""/>
    <s v=""/>
    <s v=""/>
    <s v=""/>
    <s v=""/>
    <s v=""/>
    <s v=""/>
    <s v=""/>
    <s v=""/>
    <s v=""/>
    <s v=""/>
    <s v=""/>
    <s v=""/>
    <s v=""/>
    <s v=""/>
    <s v=""/>
    <s v=""/>
    <s v=""/>
    <s v=""/>
    <s v=""/>
    <s v=""/>
    <s v=""/>
    <s v=""/>
    <s v=""/>
    <s v=""/>
    <s v=""/>
    <s v=""/>
    <s v=""/>
    <s v=""/>
    <s v=""/>
    <s v=""/>
    <s v=""/>
    <s v=""/>
    <s v=""/>
    <s v=""/>
    <s v=""/>
    <s v=""/>
    <s v=""/>
    <s v=""/>
    <s v=""/>
    <s v=""/>
    <s v=""/>
    <s v=""/>
    <s v=""/>
    <s v=""/>
    <s v=""/>
    <s v=""/>
    <s v=""/>
    <s v=""/>
  </r>
  <r>
    <s v="Oui"/>
    <s v="Autre"/>
    <n v="0"/>
    <n v="0"/>
    <n v="0"/>
    <n v="0"/>
    <x v="1"/>
    <n v="1"/>
    <s v="Rarete de gaz"/>
    <s v="Augmentation des prix Difficultés pour se réapprovisionner en marchandises"/>
    <n v="0"/>
    <n v="0"/>
    <n v="1"/>
    <n v="1"/>
    <n v="0"/>
    <n v="0"/>
    <n v="0"/>
    <n v="0"/>
    <s v=""/>
    <s v="Oui"/>
    <s v=""/>
    <s v="Ustensiles de cuisine (casseroles, cuillères, etc.) Ustensiles de nettoyage ou de stockage de l'eau (bokit, bassine, éponge) Charbon de bois"/>
    <n v="0"/>
    <n v="0"/>
    <n v="0"/>
    <n v="1"/>
    <n v="1"/>
    <n v="1"/>
    <n v="0"/>
    <s v=""/>
    <s v=""/>
    <s v=""/>
    <s v=""/>
    <s v=""/>
    <s v=""/>
    <s v=""/>
    <s v=""/>
    <s v=""/>
    <s v=""/>
    <s v=""/>
    <s v=""/>
    <s v=""/>
    <s v=""/>
    <s v=""/>
    <s v=""/>
    <s v=""/>
    <s v=""/>
    <s v=""/>
    <s v=""/>
    <s v=""/>
    <s v=""/>
    <s v=""/>
    <s v=""/>
    <s v=""/>
    <s v=""/>
    <s v=""/>
    <s v=""/>
    <s v=""/>
    <s v=""/>
    <s v=""/>
    <s v=""/>
    <s v=""/>
    <s v=""/>
    <s v=""/>
    <s v=""/>
    <s v=""/>
    <s v=""/>
    <s v=""/>
    <s v=""/>
    <s v=""/>
    <s v=""/>
    <s v=""/>
    <s v=""/>
    <s v=""/>
    <s v=""/>
    <s v=""/>
    <s v=""/>
    <s v=""/>
    <s v=""/>
    <s v=""/>
    <s v=""/>
    <s v=""/>
  </r>
  <r>
    <s v="Oui"/>
    <s v="Autre"/>
    <n v="0"/>
    <n v="0"/>
    <n v="0"/>
    <n v="0"/>
    <x v="1"/>
    <n v="1"/>
    <s v="Rarete de gaz"/>
    <s v="Augmentation des prix Diminution du nombre de clients Difficultés pour se réapprovisionner en marchandises"/>
    <n v="0"/>
    <n v="1"/>
    <n v="1"/>
    <n v="1"/>
    <n v="0"/>
    <n v="0"/>
    <n v="0"/>
    <n v="0"/>
    <s v=""/>
    <s v="Oui"/>
    <s v=""/>
    <s v="Ustensiles de cuisine (casseroles, cuillères, etc.) Ustensiles de nettoyage ou de stockage de l'eau (bokit, bassine, éponge)"/>
    <n v="0"/>
    <n v="0"/>
    <n v="0"/>
    <n v="1"/>
    <n v="1"/>
    <n v="0"/>
    <n v="0"/>
    <s v=""/>
    <s v=""/>
    <s v=""/>
    <s v=""/>
    <s v=""/>
    <s v=""/>
    <s v=""/>
    <s v=""/>
    <s v=""/>
    <s v=""/>
    <s v=""/>
    <s v=""/>
    <s v=""/>
    <s v=""/>
    <s v=""/>
    <s v=""/>
    <s v=""/>
    <s v=""/>
    <s v=""/>
    <s v=""/>
    <s v=""/>
    <s v=""/>
    <s v=""/>
    <s v=""/>
    <s v=""/>
    <s v=""/>
    <s v=""/>
    <s v=""/>
    <s v=""/>
    <s v=""/>
    <s v=""/>
    <s v=""/>
    <s v=""/>
    <s v=""/>
    <s v=""/>
    <s v=""/>
    <s v=""/>
    <s v=""/>
    <s v=""/>
    <s v=""/>
    <s v=""/>
    <s v=""/>
    <s v=""/>
    <s v=""/>
    <s v=""/>
    <s v=""/>
    <s v=""/>
    <s v=""/>
    <s v=""/>
    <s v=""/>
    <s v=""/>
    <s v=""/>
    <s v=""/>
  </r>
  <r>
    <s v="Je ne sais pas, je ne souhaite pas répondre"/>
    <s v=""/>
    <s v=""/>
    <s v=""/>
    <s v=""/>
    <s v=""/>
    <x v="0"/>
    <s v=""/>
    <s v=""/>
    <s v="Risques de vols ou pillages Augmentation des prix Difficultés pour se réapprovisionner en marchandises Risques d'être exposé à la violence"/>
    <n v="1"/>
    <n v="0"/>
    <n v="1"/>
    <n v="1"/>
    <n v="1"/>
    <n v="0"/>
    <n v="0"/>
    <n v="0"/>
    <s v=""/>
    <s v="Oui"/>
    <s v=""/>
    <s v="Ustensiles de cuisine (casseroles, cuillères, etc.) Ustensiles de nettoyage ou de stockage de l'eau (bokit, bassine, éponge)"/>
    <n v="0"/>
    <n v="0"/>
    <n v="0"/>
    <n v="1"/>
    <n v="1"/>
    <n v="0"/>
    <n v="0"/>
    <s v=""/>
    <s v=""/>
    <s v=""/>
    <s v=""/>
    <s v=""/>
    <s v=""/>
    <s v=""/>
    <s v=""/>
    <s v=""/>
    <s v=""/>
    <s v=""/>
    <s v=""/>
    <s v=""/>
    <s v=""/>
    <s v=""/>
    <s v=""/>
    <s v=""/>
    <s v=""/>
    <s v=""/>
    <s v=""/>
    <s v=""/>
    <s v=""/>
    <s v=""/>
    <s v=""/>
    <s v=""/>
    <s v=""/>
    <s v=""/>
    <s v=""/>
    <s v=""/>
    <s v=""/>
    <s v=""/>
    <s v=""/>
    <s v=""/>
    <s v=""/>
    <s v=""/>
    <s v=""/>
    <s v=""/>
    <s v=""/>
    <s v=""/>
    <s v=""/>
    <s v=""/>
    <s v=""/>
    <s v=""/>
    <s v=""/>
    <s v=""/>
    <s v=""/>
    <s v=""/>
    <s v=""/>
    <s v=""/>
    <s v=""/>
    <s v=""/>
    <s v=""/>
    <s v=""/>
  </r>
  <r>
    <s v="Non"/>
    <s v=""/>
    <s v=""/>
    <s v=""/>
    <s v=""/>
    <s v=""/>
    <x v="0"/>
    <s v=""/>
    <s v=""/>
    <s v="Aucune préoccupation particulière"/>
    <n v="0"/>
    <n v="0"/>
    <n v="0"/>
    <n v="0"/>
    <n v="0"/>
    <n v="1"/>
    <n v="0"/>
    <n v="0"/>
    <s v=""/>
    <s v="Oui"/>
    <s v=""/>
    <s v="Nourriture"/>
    <n v="1"/>
    <n v="0"/>
    <n v="0"/>
    <n v="0"/>
    <n v="0"/>
    <n v="0"/>
    <n v="0"/>
    <s v=""/>
    <s v=""/>
    <s v=""/>
    <s v=""/>
    <s v=""/>
    <s v=""/>
    <s v=""/>
    <s v=""/>
    <s v=""/>
    <s v=""/>
    <s v=""/>
    <s v=""/>
    <s v=""/>
    <s v=""/>
    <s v=""/>
    <s v=""/>
    <s v=""/>
    <s v=""/>
    <s v=""/>
    <s v=""/>
    <s v=""/>
    <s v=""/>
    <s v=""/>
    <s v=""/>
    <s v=""/>
    <s v=""/>
    <s v=""/>
    <s v=""/>
    <s v=""/>
    <s v=""/>
    <s v=""/>
    <s v=""/>
    <s v=""/>
    <s v=""/>
    <s v=""/>
    <s v=""/>
    <s v=""/>
    <s v=""/>
    <s v=""/>
    <s v=""/>
    <s v=""/>
    <s v=""/>
    <s v=""/>
    <s v=""/>
    <s v=""/>
    <s v=""/>
    <s v=""/>
    <s v=""/>
    <s v=""/>
    <s v=""/>
    <s v=""/>
    <s v=""/>
    <s v=""/>
  </r>
  <r>
    <s v="Non"/>
    <s v=""/>
    <s v=""/>
    <s v=""/>
    <s v=""/>
    <s v=""/>
    <x v="0"/>
    <s v=""/>
    <s v=""/>
    <s v="Aucune préoccupation particulière"/>
    <n v="0"/>
    <n v="0"/>
    <n v="0"/>
    <n v="0"/>
    <n v="0"/>
    <n v="1"/>
    <n v="0"/>
    <n v="0"/>
    <s v=""/>
    <s v="Non"/>
    <s v=""/>
    <s v=""/>
    <s v=""/>
    <s v=""/>
    <s v=""/>
    <s v=""/>
    <s v=""/>
    <s v=""/>
    <s v=""/>
    <s v=""/>
    <s v=""/>
    <s v=""/>
    <s v=""/>
    <s v=""/>
    <s v=""/>
    <s v=""/>
    <s v=""/>
    <s v=""/>
    <s v=""/>
    <s v=""/>
    <s v=""/>
    <s v=""/>
    <s v=""/>
    <s v=""/>
    <s v=""/>
    <s v=""/>
    <s v=""/>
    <s v=""/>
    <s v=""/>
    <s v=""/>
    <s v=""/>
    <s v=""/>
    <s v=""/>
    <s v=""/>
    <s v=""/>
    <s v=""/>
    <s v=""/>
    <s v=""/>
    <s v=""/>
    <s v=""/>
    <s v=""/>
    <s v=""/>
    <s v=""/>
    <s v=""/>
    <s v=""/>
    <s v=""/>
    <s v=""/>
    <s v=""/>
    <s v=""/>
    <s v=""/>
    <s v=""/>
    <s v=""/>
    <s v=""/>
    <s v=""/>
    <s v=""/>
    <s v=""/>
    <s v=""/>
    <s v=""/>
    <s v=""/>
    <s v=""/>
    <s v=""/>
    <s v=""/>
  </r>
  <r>
    <s v=""/>
    <s v=""/>
    <s v=""/>
    <s v=""/>
    <s v=""/>
    <s v=""/>
    <x v="0"/>
    <s v=""/>
    <s v=""/>
    <s v=""/>
    <s v=""/>
    <s v=""/>
    <s v=""/>
    <s v=""/>
    <s v=""/>
    <s v=""/>
    <s v=""/>
    <s v=""/>
    <s v=""/>
    <s v=""/>
    <s v=""/>
    <s v=""/>
    <s v=""/>
    <s v=""/>
    <s v=""/>
    <s v=""/>
    <s v=""/>
    <s v=""/>
    <s v=""/>
    <s v="Oui"/>
    <s v="Oui, je vais parfois/souvent chercher l'eau"/>
    <s v="rivière ou source non aménagée"/>
    <s v=""/>
    <s v="riv"/>
    <s v="rivyè / sous ki pa anmenaje"/>
    <s v="branchement privé individuel"/>
    <s v="Il n'y a pas d'autres options dans ma zone"/>
    <s v=""/>
    <s v="Moins de 15 min au total"/>
    <s v="petit bidon de 1 gallon (3,78 L)"/>
    <s v="1gal"/>
    <s v="bidon ki vo 1 galon (3,78L)"/>
    <s v=""/>
    <s v=""/>
    <s v=""/>
    <s v=""/>
    <s v=""/>
    <n v="0"/>
    <n v="0"/>
    <s v=""/>
    <s v="NA"/>
    <n v="0"/>
    <s v="Non"/>
    <s v="Non, jamais."/>
    <s v="Non"/>
    <s v=""/>
    <s v=""/>
    <s v=""/>
    <s v=""/>
    <s v=""/>
    <s v=""/>
    <s v=""/>
    <s v=""/>
    <s v=""/>
    <s v=""/>
    <s v=""/>
    <s v=""/>
    <s v=""/>
    <s v="Non"/>
    <s v=""/>
    <s v=""/>
    <s v=""/>
    <s v=""/>
    <s v=""/>
    <s v=""/>
    <s v=""/>
    <s v=""/>
    <s v=""/>
    <s v=""/>
    <s v=""/>
    <s v=""/>
    <s v=""/>
  </r>
  <r>
    <s v="Non"/>
    <s v=""/>
    <s v=""/>
    <s v=""/>
    <s v=""/>
    <s v=""/>
    <x v="0"/>
    <s v=""/>
    <s v=""/>
    <s v="Aucune préoccupation particulière"/>
    <n v="0"/>
    <n v="0"/>
    <n v="0"/>
    <n v="0"/>
    <n v="0"/>
    <n v="1"/>
    <n v="0"/>
    <n v="0"/>
    <s v=""/>
    <s v="Oui"/>
    <s v=""/>
    <s v="Produits d'hygiène et assainissement"/>
    <n v="0"/>
    <n v="1"/>
    <n v="0"/>
    <n v="0"/>
    <n v="0"/>
    <n v="0"/>
    <n v="0"/>
    <s v=""/>
    <s v=""/>
    <s v=""/>
    <s v=""/>
    <s v=""/>
    <s v=""/>
    <s v=""/>
    <s v=""/>
    <s v=""/>
    <s v=""/>
    <s v=""/>
    <s v=""/>
    <s v=""/>
    <s v=""/>
    <s v=""/>
    <s v=""/>
    <s v=""/>
    <s v=""/>
    <s v=""/>
    <s v=""/>
    <s v=""/>
    <s v=""/>
    <s v=""/>
    <s v=""/>
    <s v=""/>
    <s v=""/>
    <s v=""/>
    <s v=""/>
    <s v=""/>
    <s v=""/>
    <s v=""/>
    <s v=""/>
    <s v=""/>
    <s v=""/>
    <s v=""/>
    <s v=""/>
    <s v=""/>
    <s v=""/>
    <s v=""/>
    <s v=""/>
    <s v=""/>
    <s v=""/>
    <s v=""/>
    <s v=""/>
    <s v=""/>
    <s v=""/>
    <s v=""/>
    <s v=""/>
    <s v=""/>
    <s v=""/>
    <s v=""/>
    <s v=""/>
    <s v=""/>
  </r>
  <r>
    <s v="Non"/>
    <s v=""/>
    <s v=""/>
    <s v=""/>
    <s v=""/>
    <s v=""/>
    <x v="0"/>
    <s v=""/>
    <s v=""/>
    <s v="Aucune préoccupation particulière"/>
    <n v="0"/>
    <n v="0"/>
    <n v="0"/>
    <n v="0"/>
    <n v="0"/>
    <n v="1"/>
    <n v="0"/>
    <n v="0"/>
    <s v=""/>
    <s v="Non"/>
    <s v=""/>
    <s v=""/>
    <s v=""/>
    <s v=""/>
    <s v=""/>
    <s v=""/>
    <s v=""/>
    <s v=""/>
    <s v=""/>
    <s v=""/>
    <s v=""/>
    <s v=""/>
    <s v=""/>
    <s v=""/>
    <s v=""/>
    <s v=""/>
    <s v=""/>
    <s v=""/>
    <s v=""/>
    <s v=""/>
    <s v=""/>
    <s v=""/>
    <s v=""/>
    <s v=""/>
    <s v=""/>
    <s v=""/>
    <s v=""/>
    <s v=""/>
    <s v=""/>
    <s v=""/>
    <s v=""/>
    <s v=""/>
    <s v=""/>
    <s v=""/>
    <s v=""/>
    <s v=""/>
    <s v=""/>
    <s v=""/>
    <s v=""/>
    <s v=""/>
    <s v=""/>
    <s v=""/>
    <s v=""/>
    <s v=""/>
    <s v=""/>
    <s v=""/>
    <s v=""/>
    <s v=""/>
    <s v=""/>
    <s v=""/>
    <s v=""/>
    <s v=""/>
    <s v=""/>
    <s v=""/>
    <s v=""/>
    <s v=""/>
    <s v=""/>
    <s v=""/>
    <s v=""/>
    <s v=""/>
    <s v=""/>
    <s v=""/>
  </r>
  <r>
    <s v=""/>
    <s v=""/>
    <s v=""/>
    <s v=""/>
    <s v=""/>
    <s v=""/>
    <x v="0"/>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Plus d'1h au total"/>
    <s v="gros bidon de 5 gallons (18,9 L)"/>
    <s v="5gal"/>
    <s v="bidon ki vo 5 galon (18,9L)"/>
    <s v=""/>
    <s v=""/>
    <s v=""/>
    <s v=""/>
    <s v=""/>
    <n v="50"/>
    <n v="10"/>
    <s v=""/>
    <s v="NA"/>
    <n v="10"/>
    <s v="Oui"/>
    <s v=""/>
    <s v="Non"/>
    <s v=""/>
    <s v=""/>
    <s v=""/>
    <s v=""/>
    <s v=""/>
    <s v=""/>
    <s v=""/>
    <s v=""/>
    <s v=""/>
    <s v=""/>
    <s v=""/>
    <s v=""/>
    <s v=""/>
    <s v="Non"/>
    <s v=""/>
    <s v=""/>
    <s v=""/>
    <s v=""/>
    <s v=""/>
    <s v=""/>
    <s v=""/>
    <s v=""/>
    <s v=""/>
    <s v=""/>
    <s v=""/>
    <s v=""/>
    <s v=""/>
  </r>
  <r>
    <s v="Non"/>
    <s v=""/>
    <s v=""/>
    <s v=""/>
    <s v=""/>
    <s v=""/>
    <x v="0"/>
    <s v=""/>
    <s v=""/>
    <s v="Aucune préoccupation particulière"/>
    <n v="0"/>
    <n v="0"/>
    <n v="0"/>
    <n v="0"/>
    <n v="0"/>
    <n v="1"/>
    <n v="0"/>
    <n v="0"/>
    <s v=""/>
    <s v="Non"/>
    <s v=""/>
    <s v=""/>
    <s v=""/>
    <s v=""/>
    <s v=""/>
    <s v=""/>
    <s v=""/>
    <s v=""/>
    <s v=""/>
    <s v=""/>
    <s v=""/>
    <s v=""/>
    <s v=""/>
    <s v=""/>
    <s v=""/>
    <s v=""/>
    <s v=""/>
    <s v=""/>
    <s v=""/>
    <s v=""/>
    <s v=""/>
    <s v=""/>
    <s v=""/>
    <s v=""/>
    <s v=""/>
    <s v=""/>
    <s v=""/>
    <s v=""/>
    <s v=""/>
    <s v=""/>
    <s v=""/>
    <s v=""/>
    <s v=""/>
    <s v=""/>
    <s v=""/>
    <s v=""/>
    <s v=""/>
    <s v=""/>
    <s v=""/>
    <s v=""/>
    <s v=""/>
    <s v=""/>
    <s v=""/>
    <s v=""/>
    <s v=""/>
    <s v=""/>
    <s v=""/>
    <s v=""/>
    <s v=""/>
    <s v=""/>
    <s v=""/>
    <s v=""/>
    <s v=""/>
    <s v=""/>
    <s v=""/>
    <s v=""/>
    <s v=""/>
    <s v=""/>
    <s v=""/>
    <s v=""/>
    <s v=""/>
    <s v=""/>
  </r>
  <r>
    <s v="Oui"/>
    <s v="Vols ou pillages"/>
    <n v="1"/>
    <n v="0"/>
    <n v="0"/>
    <n v="0"/>
    <x v="1"/>
    <n v="0"/>
    <s v=""/>
    <s v="Risques de vols ou pillages"/>
    <n v="1"/>
    <n v="0"/>
    <n v="0"/>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r>
  <r>
    <s v="Non"/>
    <s v=""/>
    <s v=""/>
    <s v=""/>
    <s v=""/>
    <s v=""/>
    <x v="0"/>
    <s v=""/>
    <s v=""/>
    <s v="Aucune préoccupation particulière"/>
    <n v="0"/>
    <n v="0"/>
    <n v="0"/>
    <n v="0"/>
    <n v="0"/>
    <n v="1"/>
    <n v="0"/>
    <n v="0"/>
    <s v=""/>
    <s v="Non"/>
    <s v=""/>
    <s v=""/>
    <s v=""/>
    <s v=""/>
    <s v=""/>
    <s v=""/>
    <s v=""/>
    <s v=""/>
    <s v=""/>
    <s v=""/>
    <s v=""/>
    <s v=""/>
    <s v=""/>
    <s v=""/>
    <s v=""/>
    <s v=""/>
    <s v=""/>
    <s v=""/>
    <s v=""/>
    <s v=""/>
    <s v=""/>
    <s v=""/>
    <s v=""/>
    <s v=""/>
    <s v=""/>
    <s v=""/>
    <s v=""/>
    <s v=""/>
    <s v=""/>
    <s v=""/>
    <s v=""/>
    <s v=""/>
    <s v=""/>
    <s v=""/>
    <s v=""/>
    <s v=""/>
    <s v=""/>
    <s v=""/>
    <s v=""/>
    <s v=""/>
    <s v=""/>
    <s v=""/>
    <s v=""/>
    <s v=""/>
    <s v=""/>
    <s v=""/>
    <s v=""/>
    <s v=""/>
    <s v=""/>
    <s v=""/>
    <s v=""/>
    <s v=""/>
    <s v=""/>
    <s v=""/>
    <s v=""/>
    <s v=""/>
    <s v=""/>
    <s v=""/>
    <s v=""/>
    <s v=""/>
    <s v=""/>
    <s v=""/>
  </r>
  <r>
    <s v="Oui"/>
    <s v="Vols ou pillages"/>
    <n v="1"/>
    <n v="0"/>
    <n v="0"/>
    <n v="0"/>
    <x v="1"/>
    <n v="0"/>
    <s v=""/>
    <s v="Risques de vols ou pillages"/>
    <n v="1"/>
    <n v="0"/>
    <n v="0"/>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r>
  <r>
    <s v=""/>
    <s v=""/>
    <s v=""/>
    <s v=""/>
    <s v=""/>
    <s v=""/>
    <x v="0"/>
    <s v=""/>
    <s v=""/>
    <s v=""/>
    <s v=""/>
    <s v=""/>
    <s v=""/>
    <s v=""/>
    <s v=""/>
    <s v=""/>
    <s v=""/>
    <s v=""/>
    <s v=""/>
    <s v=""/>
    <s v=""/>
    <s v=""/>
    <s v=""/>
    <s v=""/>
    <s v=""/>
    <s v=""/>
    <s v=""/>
    <s v=""/>
    <s v=""/>
    <s v="Oui"/>
    <s v="Oui, je vais parfois/souvent chercher l'eau"/>
    <s v="source aménagée (borne fontaine, pompe, etc.)"/>
    <s v=""/>
    <s v="source"/>
    <s v="tiyo piblik (bòn fontèn, Pi avèk ponp manyèl,...)"/>
    <s v="source aménagée (borne fontaine, pompe, etc.)"/>
    <s v="Il n'y a pas d'autres options dans ma zone"/>
    <s v=""/>
    <s v="Entre 15 min et 30 min au total"/>
    <s v="gros bidon de 5 gallons (18,9 L)"/>
    <s v="5gal"/>
    <s v="bidon ki vo 5 galon (18,9L)"/>
    <s v=""/>
    <s v=""/>
    <s v=""/>
    <s v=""/>
    <s v=""/>
    <n v="0"/>
    <n v="0"/>
    <s v=""/>
    <s v="NA"/>
    <n v="0"/>
    <s v="Non"/>
    <s v="Oui, chaque fois"/>
    <s v="Non"/>
    <s v=""/>
    <s v=""/>
    <s v=""/>
    <s v=""/>
    <s v=""/>
    <s v=""/>
    <s v=""/>
    <s v=""/>
    <s v=""/>
    <s v=""/>
    <s v=""/>
    <s v=""/>
    <s v=""/>
    <s v="Non"/>
    <s v=""/>
    <s v=""/>
    <s v=""/>
    <s v=""/>
    <s v=""/>
    <s v=""/>
    <s v=""/>
    <s v=""/>
    <s v=""/>
    <s v=""/>
    <s v=""/>
    <s v=""/>
    <s v=""/>
  </r>
  <r>
    <s v="Oui"/>
    <s v="Vols ou pillages"/>
    <n v="1"/>
    <n v="0"/>
    <n v="0"/>
    <n v="0"/>
    <x v="1"/>
    <n v="0"/>
    <s v=""/>
    <s v="Risques de vols ou pillages"/>
    <n v="1"/>
    <n v="0"/>
    <n v="0"/>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r>
  <r>
    <s v="Oui"/>
    <s v="Vols ou pillages"/>
    <n v="1"/>
    <n v="0"/>
    <n v="0"/>
    <n v="0"/>
    <x v="1"/>
    <n v="0"/>
    <s v=""/>
    <s v="Risques de vols ou pillages"/>
    <n v="1"/>
    <n v="0"/>
    <n v="0"/>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r>
  <r>
    <s v="Oui"/>
    <s v="Vols ou pillages"/>
    <n v="1"/>
    <n v="0"/>
    <n v="0"/>
    <n v="0"/>
    <x v="1"/>
    <n v="0"/>
    <s v=""/>
    <s v="Risques de vols ou pillages"/>
    <n v="1"/>
    <n v="0"/>
    <n v="0"/>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r>
  <r>
    <s v="Non"/>
    <s v=""/>
    <s v=""/>
    <s v=""/>
    <s v=""/>
    <s v=""/>
    <x v="0"/>
    <s v=""/>
    <s v=""/>
    <s v="Aucune préoccupation particulière"/>
    <n v="0"/>
    <n v="0"/>
    <n v="0"/>
    <n v="0"/>
    <n v="0"/>
    <n v="1"/>
    <n v="0"/>
    <n v="0"/>
    <s v=""/>
    <s v="Non"/>
    <s v=""/>
    <s v=""/>
    <s v=""/>
    <s v=""/>
    <s v=""/>
    <s v=""/>
    <s v=""/>
    <s v=""/>
    <s v=""/>
    <s v=""/>
    <s v=""/>
    <s v=""/>
    <s v=""/>
    <s v=""/>
    <s v=""/>
    <s v=""/>
    <s v=""/>
    <s v=""/>
    <s v=""/>
    <s v=""/>
    <s v=""/>
    <s v=""/>
    <s v=""/>
    <s v=""/>
    <s v=""/>
    <s v=""/>
    <s v=""/>
    <s v=""/>
    <s v=""/>
    <s v=""/>
    <s v=""/>
    <s v=""/>
    <s v=""/>
    <s v=""/>
    <s v=""/>
    <s v=""/>
    <s v=""/>
    <s v=""/>
    <s v=""/>
    <s v=""/>
    <s v=""/>
    <s v=""/>
    <s v=""/>
    <s v=""/>
    <s v=""/>
    <s v=""/>
    <s v=""/>
    <s v=""/>
    <s v=""/>
    <s v=""/>
    <s v=""/>
    <s v=""/>
    <s v=""/>
    <s v=""/>
    <s v=""/>
    <s v=""/>
    <s v=""/>
    <s v=""/>
    <s v=""/>
    <s v=""/>
    <s v=""/>
    <s v=""/>
  </r>
  <r>
    <s v="Oui"/>
    <s v="Vols ou pillages"/>
    <n v="1"/>
    <n v="0"/>
    <n v="0"/>
    <n v="0"/>
    <x v="1"/>
    <n v="0"/>
    <s v=""/>
    <s v="Risques de vols ou pillages"/>
    <n v="1"/>
    <n v="0"/>
    <n v="0"/>
    <n v="0"/>
    <n v="0"/>
    <n v="0"/>
    <n v="0"/>
    <n v="0"/>
    <s v=""/>
    <s v="Oui"/>
    <s v=""/>
    <s v="Charbon de bois"/>
    <n v="0"/>
    <n v="0"/>
    <n v="0"/>
    <n v="0"/>
    <n v="0"/>
    <n v="1"/>
    <n v="0"/>
    <s v=""/>
    <s v=""/>
    <s v=""/>
    <s v=""/>
    <s v=""/>
    <s v=""/>
    <s v=""/>
    <s v=""/>
    <s v=""/>
    <s v=""/>
    <s v=""/>
    <s v=""/>
    <s v=""/>
    <s v=""/>
    <s v=""/>
    <s v=""/>
    <s v=""/>
    <s v=""/>
    <s v=""/>
    <s v=""/>
    <s v=""/>
    <s v=""/>
    <s v=""/>
    <s v=""/>
    <s v=""/>
    <s v=""/>
    <s v=""/>
    <s v=""/>
    <s v=""/>
    <s v=""/>
    <s v=""/>
    <s v=""/>
    <s v=""/>
    <s v=""/>
    <s v=""/>
    <s v=""/>
    <s v=""/>
    <s v=""/>
    <s v=""/>
    <s v=""/>
    <s v=""/>
    <s v=""/>
    <s v=""/>
    <s v=""/>
    <s v=""/>
    <s v=""/>
    <s v=""/>
    <s v=""/>
    <s v=""/>
    <s v=""/>
    <s v=""/>
    <s v=""/>
    <s v=""/>
  </r>
  <r>
    <s v=""/>
    <s v=""/>
    <s v=""/>
    <s v=""/>
    <s v=""/>
    <s v=""/>
    <x v="0"/>
    <s v=""/>
    <s v=""/>
    <s v=""/>
    <s v=""/>
    <s v=""/>
    <s v=""/>
    <s v=""/>
    <s v=""/>
    <s v=""/>
    <s v=""/>
    <s v=""/>
    <s v=""/>
    <s v=""/>
    <s v=""/>
    <s v=""/>
    <s v=""/>
    <s v=""/>
    <s v=""/>
    <s v=""/>
    <s v=""/>
    <s v=""/>
    <s v=""/>
    <s v="Oui"/>
    <s v="Oui, je vais parfois/souvent chercher l'eau"/>
    <s v="source aménagée (borne fontaine, pompe, etc.)"/>
    <s v=""/>
    <s v="source"/>
    <s v="tiyo piblik (bòn fontèn, Pi avèk ponp manyèl,...)"/>
    <s v="source aménagée (borne fontaine, pompe, etc.)"/>
    <s v="Il n'y a pas d'autres options dans ma zone"/>
    <s v=""/>
    <s v="Entre 30 min et 1h au total"/>
    <s v="gros bidon de 5 gallons (18,9 L)"/>
    <s v="5gal"/>
    <s v="bidon ki vo 5 galon (18,9L)"/>
    <s v=""/>
    <s v=""/>
    <s v=""/>
    <s v=""/>
    <s v=""/>
    <n v="0"/>
    <n v="0"/>
    <s v=""/>
    <s v="NA"/>
    <n v="0"/>
    <s v="Non"/>
    <s v="Non, jamais."/>
    <s v="Oui"/>
    <s v="A cause de la sècheresses"/>
    <n v="0"/>
    <n v="0"/>
    <n v="0"/>
    <n v="1"/>
    <n v="0"/>
    <n v="0"/>
    <n v="0"/>
    <n v="0"/>
    <n v="0"/>
    <n v="0"/>
    <n v="0"/>
    <s v=""/>
    <s v="Non"/>
    <s v=""/>
    <s v=""/>
    <s v=""/>
    <s v=""/>
    <s v=""/>
    <s v=""/>
    <s v=""/>
    <s v=""/>
    <s v=""/>
    <s v=""/>
    <s v=""/>
    <s v=""/>
    <s v=""/>
  </r>
  <r>
    <s v=""/>
    <s v=""/>
    <s v=""/>
    <s v=""/>
    <s v=""/>
    <s v=""/>
    <x v="0"/>
    <s v=""/>
    <s v=""/>
    <s v=""/>
    <s v=""/>
    <s v=""/>
    <s v=""/>
    <s v=""/>
    <s v=""/>
    <s v=""/>
    <s v=""/>
    <s v=""/>
    <s v=""/>
    <s v=""/>
    <s v=""/>
    <s v=""/>
    <s v=""/>
    <s v=""/>
    <s v=""/>
    <s v=""/>
    <s v=""/>
    <s v=""/>
    <s v=""/>
    <s v="Oui"/>
    <s v="Oui, je vais parfois/souvent chercher l'eau"/>
    <s v="source aménagée (borne fontaine, pompe, etc.)"/>
    <s v=""/>
    <s v="source"/>
    <s v="tiyo piblik (bòn fontèn, Pi avèk ponp manyèl,...)"/>
    <s v="source aménagée (borne fontaine, pompe, etc.)"/>
    <s v="Il n'y a pas d'autres options dans ma zone"/>
    <s v=""/>
    <s v="Entre 30 min et 1h au total"/>
    <s v="gros bidon de 5 gallons (18,9 L)"/>
    <s v="5gal"/>
    <s v="bidon ki vo 5 galon (18,9L)"/>
    <s v=""/>
    <s v=""/>
    <s v=""/>
    <s v=""/>
    <s v=""/>
    <n v="0"/>
    <n v="0"/>
    <s v=""/>
    <s v="NA"/>
    <n v="0"/>
    <s v="Non"/>
    <s v="Oui, parfois"/>
    <s v="Oui"/>
    <s v="A cause de la sècheresses"/>
    <n v="0"/>
    <n v="0"/>
    <n v="0"/>
    <n v="1"/>
    <n v="0"/>
    <n v="0"/>
    <n v="0"/>
    <n v="0"/>
    <n v="0"/>
    <n v="0"/>
    <n v="0"/>
    <s v=""/>
    <s v="Non"/>
    <s v=""/>
    <s v=""/>
    <s v=""/>
    <s v=""/>
    <s v=""/>
    <s v=""/>
    <s v=""/>
    <s v=""/>
    <s v=""/>
    <s v=""/>
    <s v=""/>
    <s v=""/>
    <s v=""/>
  </r>
  <r>
    <s v="Je ne sais pas, je ne souhaite pas répondre"/>
    <s v=""/>
    <s v=""/>
    <s v=""/>
    <s v=""/>
    <s v=""/>
    <x v="0"/>
    <s v=""/>
    <s v=""/>
    <s v="Augmentation des prix"/>
    <n v="0"/>
    <n v="0"/>
    <n v="1"/>
    <n v="0"/>
    <n v="0"/>
    <n v="0"/>
    <n v="0"/>
    <n v="0"/>
    <s v=""/>
    <s v="Oui"/>
    <s v=""/>
    <s v="Nourriture"/>
    <n v="1"/>
    <n v="0"/>
    <n v="0"/>
    <n v="0"/>
    <n v="0"/>
    <n v="0"/>
    <n v="0"/>
    <s v=""/>
    <s v=""/>
    <s v=""/>
    <s v=""/>
    <s v=""/>
    <s v=""/>
    <s v=""/>
    <s v=""/>
    <s v=""/>
    <s v=""/>
    <s v=""/>
    <s v=""/>
    <s v=""/>
    <s v=""/>
    <s v=""/>
    <s v=""/>
    <s v=""/>
    <s v=""/>
    <s v=""/>
    <s v=""/>
    <s v=""/>
    <s v=""/>
    <s v=""/>
    <s v=""/>
    <s v=""/>
    <s v=""/>
    <s v=""/>
    <s v=""/>
    <s v=""/>
    <s v=""/>
    <s v=""/>
    <s v=""/>
    <s v=""/>
    <s v=""/>
    <s v=""/>
    <s v=""/>
    <s v=""/>
    <s v=""/>
    <s v=""/>
    <s v=""/>
    <s v=""/>
    <s v=""/>
    <s v=""/>
    <s v=""/>
    <s v=""/>
    <s v=""/>
    <s v=""/>
    <s v=""/>
    <s v=""/>
    <s v=""/>
    <s v=""/>
    <s v=""/>
    <s v=""/>
  </r>
  <r>
    <s v="Non"/>
    <s v=""/>
    <s v=""/>
    <s v=""/>
    <s v=""/>
    <s v=""/>
    <x v="0"/>
    <s v=""/>
    <s v=""/>
    <s v="Difficultés pour se réapprovisionner en marchandises"/>
    <n v="0"/>
    <n v="0"/>
    <n v="0"/>
    <n v="1"/>
    <n v="0"/>
    <n v="0"/>
    <n v="0"/>
    <n v="0"/>
    <s v=""/>
    <s v="Oui"/>
    <s v=""/>
    <s v="Nourriture"/>
    <n v="1"/>
    <n v="0"/>
    <n v="0"/>
    <n v="0"/>
    <n v="0"/>
    <n v="0"/>
    <n v="0"/>
    <s v=""/>
    <s v=""/>
    <s v=""/>
    <s v=""/>
    <s v=""/>
    <s v=""/>
    <s v=""/>
    <s v=""/>
    <s v=""/>
    <s v=""/>
    <s v=""/>
    <s v=""/>
    <s v=""/>
    <s v=""/>
    <s v=""/>
    <s v=""/>
    <s v=""/>
    <s v=""/>
    <s v=""/>
    <s v=""/>
    <s v=""/>
    <s v=""/>
    <s v=""/>
    <s v=""/>
    <s v=""/>
    <s v=""/>
    <s v=""/>
    <s v=""/>
    <s v=""/>
    <s v=""/>
    <s v=""/>
    <s v=""/>
    <s v=""/>
    <s v=""/>
    <s v=""/>
    <s v=""/>
    <s v=""/>
    <s v=""/>
    <s v=""/>
    <s v=""/>
    <s v=""/>
    <s v=""/>
    <s v=""/>
    <s v=""/>
    <s v=""/>
    <s v=""/>
    <s v=""/>
    <s v=""/>
    <s v=""/>
    <s v=""/>
    <s v=""/>
    <s v=""/>
    <s v=""/>
  </r>
  <r>
    <s v="Je ne sais pas, je ne souhaite pas répondre"/>
    <s v=""/>
    <s v=""/>
    <s v=""/>
    <s v=""/>
    <s v=""/>
    <x v="0"/>
    <s v=""/>
    <s v=""/>
    <s v="Diminution du nombre de clients"/>
    <n v="0"/>
    <n v="1"/>
    <n v="0"/>
    <n v="0"/>
    <n v="0"/>
    <n v="0"/>
    <n v="0"/>
    <n v="0"/>
    <s v=""/>
    <s v="Oui"/>
    <s v=""/>
    <s v="Produits d'hygiène et assainissement"/>
    <n v="0"/>
    <n v="1"/>
    <n v="0"/>
    <n v="0"/>
    <n v="0"/>
    <n v="0"/>
    <n v="0"/>
    <s v=""/>
    <s v=""/>
    <s v=""/>
    <s v=""/>
    <s v=""/>
    <s v=""/>
    <s v=""/>
    <s v=""/>
    <s v=""/>
    <s v=""/>
    <s v=""/>
    <s v=""/>
    <s v=""/>
    <s v=""/>
    <s v=""/>
    <s v=""/>
    <s v=""/>
    <s v=""/>
    <s v=""/>
    <s v=""/>
    <s v=""/>
    <s v=""/>
    <s v=""/>
    <s v=""/>
    <s v=""/>
    <s v=""/>
    <s v=""/>
    <s v=""/>
    <s v=""/>
    <s v=""/>
    <s v=""/>
    <s v=""/>
    <s v=""/>
    <s v=""/>
    <s v=""/>
    <s v=""/>
    <s v=""/>
    <s v=""/>
    <s v=""/>
    <s v=""/>
    <s v=""/>
    <s v=""/>
    <s v=""/>
    <s v=""/>
    <s v=""/>
    <s v=""/>
    <s v=""/>
    <s v=""/>
    <s v=""/>
    <s v=""/>
    <s v=""/>
    <s v=""/>
    <s v=""/>
  </r>
  <r>
    <s v="Oui"/>
    <s v="Affrontements ou violences"/>
    <n v="0"/>
    <n v="1"/>
    <n v="0"/>
    <n v="0"/>
    <x v="1"/>
    <n v="0"/>
    <s v=""/>
    <s v="Augmentation des prix"/>
    <n v="0"/>
    <n v="0"/>
    <n v="1"/>
    <n v="0"/>
    <n v="0"/>
    <n v="0"/>
    <n v="0"/>
    <n v="0"/>
    <s v=""/>
    <s v="Oui"/>
    <s v=""/>
    <s v="Nourriture"/>
    <n v="1"/>
    <n v="0"/>
    <n v="0"/>
    <n v="0"/>
    <n v="0"/>
    <n v="0"/>
    <n v="0"/>
    <s v=""/>
    <s v=""/>
    <s v=""/>
    <s v=""/>
    <s v=""/>
    <s v=""/>
    <s v=""/>
    <s v=""/>
    <s v=""/>
    <s v=""/>
    <s v=""/>
    <s v=""/>
    <s v=""/>
    <s v=""/>
    <s v=""/>
    <s v=""/>
    <s v=""/>
    <s v=""/>
    <s v=""/>
    <s v=""/>
    <s v=""/>
    <s v=""/>
    <s v=""/>
    <s v=""/>
    <s v=""/>
    <s v=""/>
    <s v=""/>
    <s v=""/>
    <s v=""/>
    <s v=""/>
    <s v=""/>
    <s v=""/>
    <s v=""/>
    <s v=""/>
    <s v=""/>
    <s v=""/>
    <s v=""/>
    <s v=""/>
    <s v=""/>
    <s v=""/>
    <s v=""/>
    <s v=""/>
    <s v=""/>
    <s v=""/>
    <s v=""/>
    <s v=""/>
    <s v=""/>
    <s v=""/>
    <s v=""/>
    <s v=""/>
    <s v=""/>
    <s v=""/>
    <s v=""/>
  </r>
  <r>
    <s v="Oui"/>
    <s v="Affrontements ou violences"/>
    <n v="0"/>
    <n v="1"/>
    <n v="0"/>
    <n v="0"/>
    <x v="1"/>
    <n v="0"/>
    <s v=""/>
    <s v="Diminution du nombre de clients"/>
    <n v="0"/>
    <n v="1"/>
    <n v="0"/>
    <n v="0"/>
    <n v="0"/>
    <n v="0"/>
    <n v="0"/>
    <n v="0"/>
    <s v=""/>
    <s v="Oui"/>
    <s v=""/>
    <s v="Produits d'hygiène et assainissement"/>
    <n v="0"/>
    <n v="1"/>
    <n v="0"/>
    <n v="0"/>
    <n v="0"/>
    <n v="0"/>
    <n v="0"/>
    <s v=""/>
    <s v=""/>
    <s v=""/>
    <s v=""/>
    <s v=""/>
    <s v=""/>
    <s v=""/>
    <s v=""/>
    <s v=""/>
    <s v=""/>
    <s v=""/>
    <s v=""/>
    <s v=""/>
    <s v=""/>
    <s v=""/>
    <s v=""/>
    <s v=""/>
    <s v=""/>
    <s v=""/>
    <s v=""/>
    <s v=""/>
    <s v=""/>
    <s v=""/>
    <s v=""/>
    <s v=""/>
    <s v=""/>
    <s v=""/>
    <s v=""/>
    <s v=""/>
    <s v=""/>
    <s v=""/>
    <s v=""/>
    <s v=""/>
    <s v=""/>
    <s v=""/>
    <s v=""/>
    <s v=""/>
    <s v=""/>
    <s v=""/>
    <s v=""/>
    <s v=""/>
    <s v=""/>
    <s v=""/>
    <s v=""/>
    <s v=""/>
    <s v=""/>
    <s v=""/>
    <s v=""/>
    <s v=""/>
    <s v=""/>
    <s v=""/>
    <s v=""/>
    <s v=""/>
  </r>
  <r>
    <s v=""/>
    <s v=""/>
    <s v=""/>
    <s v=""/>
    <s v=""/>
    <s v=""/>
    <x v="0"/>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Entre 15 min et 30 min au total"/>
    <s v="gros bidon de 5 gallons (18,9 L)"/>
    <s v="5gal"/>
    <s v="bidon ki vo 5 galon (18,9L)"/>
    <s v=""/>
    <s v=""/>
    <s v=""/>
    <s v=""/>
    <s v=""/>
    <n v="7"/>
    <n v="1.4"/>
    <s v=""/>
    <s v="NA"/>
    <n v="1.4"/>
    <s v="Oui"/>
    <s v=""/>
    <s v="Non"/>
    <s v=""/>
    <s v=""/>
    <s v=""/>
    <s v=""/>
    <s v=""/>
    <s v=""/>
    <s v=""/>
    <s v=""/>
    <s v=""/>
    <s v=""/>
    <s v=""/>
    <s v=""/>
    <s v=""/>
    <s v="Oui"/>
    <s v="L'augmentation des affrontements dans le bas de Port-au-Prince"/>
    <n v="1"/>
    <n v="0"/>
    <n v="0"/>
    <s v=""/>
    <s v="Aucun impact sur l'accès physique au marché"/>
    <n v="0"/>
    <n v="0"/>
    <n v="0"/>
    <n v="1"/>
    <n v="0"/>
    <n v="0"/>
    <s v=""/>
  </r>
  <r>
    <s v=""/>
    <s v=""/>
    <s v=""/>
    <s v=""/>
    <s v=""/>
    <s v=""/>
    <x v="0"/>
    <s v=""/>
    <s v=""/>
    <s v=""/>
    <s v=""/>
    <s v=""/>
    <s v=""/>
    <s v=""/>
    <s v=""/>
    <s v=""/>
    <s v=""/>
    <s v=""/>
    <s v=""/>
    <s v=""/>
    <s v=""/>
    <s v=""/>
    <s v=""/>
    <s v=""/>
    <s v=""/>
    <s v=""/>
    <s v=""/>
    <s v=""/>
    <s v=""/>
    <s v="Oui"/>
    <s v="Oui, je vais parfois/souvent chercher l'eau"/>
    <s v="boutique ou kiosque privé"/>
    <s v=""/>
    <s v="boutique"/>
    <s v="boutik / kiòs priwe"/>
    <s v="boutique ou kiosque privé"/>
    <s v="Il n'y a pas d'autres options dans ma zone"/>
    <s v=""/>
    <s v="Moins de 15 min au total"/>
    <s v="petit bidon de 1 gallon (3,78 L)"/>
    <s v="1gal"/>
    <s v="bidon ki vo 1 galon (3,78L)"/>
    <s v=""/>
    <s v=""/>
    <s v=""/>
    <s v=""/>
    <s v=""/>
    <n v="7"/>
    <n v="7"/>
    <s v=""/>
    <s v="NA"/>
    <n v="7"/>
    <s v="Je ne sais pas, je ne souhaite pas répondre"/>
    <s v=""/>
    <s v="Oui"/>
    <s v="Insécurités dans la commune Problèmes de transport"/>
    <n v="1"/>
    <n v="1"/>
    <n v="0"/>
    <n v="0"/>
    <n v="0"/>
    <n v="0"/>
    <n v="0"/>
    <n v="0"/>
    <n v="0"/>
    <n v="0"/>
    <n v="0"/>
    <s v=""/>
    <s v="Non"/>
    <s v=""/>
    <s v=""/>
    <s v=""/>
    <s v=""/>
    <s v=""/>
    <s v=""/>
    <s v=""/>
    <s v=""/>
    <s v=""/>
    <s v=""/>
    <s v=""/>
    <s v=""/>
    <s v=""/>
  </r>
  <r>
    <s v=""/>
    <s v=""/>
    <s v=""/>
    <s v=""/>
    <s v=""/>
    <s v=""/>
    <x v="0"/>
    <s v=""/>
    <s v=""/>
    <s v=""/>
    <s v=""/>
    <s v=""/>
    <s v=""/>
    <s v=""/>
    <s v=""/>
    <s v=""/>
    <s v=""/>
    <s v=""/>
    <s v=""/>
    <s v=""/>
    <s v=""/>
    <s v=""/>
    <s v=""/>
    <s v=""/>
    <s v=""/>
    <s v=""/>
    <s v=""/>
    <s v=""/>
    <s v=""/>
    <s v="Oui"/>
    <s v="Oui, je vais parfois/souvent chercher l'eau"/>
    <s v="boutique ou kiosque privé"/>
    <s v=""/>
    <s v="boutique"/>
    <s v="boutik / kiòs priwe"/>
    <s v="boutique ou kiosque privé"/>
    <s v="Il n'y a pas d'autres options dans ma zone"/>
    <s v=""/>
    <s v="Moins de 15 min au total"/>
    <s v="gros bidon de 5 gallons (18,9 L)"/>
    <s v="5gal"/>
    <s v="bidon ki vo 5 galon (18,9L)"/>
    <s v=""/>
    <s v=""/>
    <s v=""/>
    <s v=""/>
    <s v=""/>
    <n v="7"/>
    <n v="1.4"/>
    <s v=""/>
    <s v="NA"/>
    <n v="1.4"/>
    <s v="Je ne sais pas, je ne souhaite pas répondre"/>
    <s v=""/>
    <s v="Non"/>
    <s v=""/>
    <s v=""/>
    <s v=""/>
    <s v=""/>
    <s v=""/>
    <s v=""/>
    <s v=""/>
    <s v=""/>
    <s v=""/>
    <s v=""/>
    <s v=""/>
    <s v=""/>
    <s v=""/>
    <s v="Non"/>
    <s v=""/>
    <s v=""/>
    <s v=""/>
    <s v=""/>
    <s v=""/>
    <s v=""/>
    <s v=""/>
    <s v=""/>
    <s v=""/>
    <s v=""/>
    <s v=""/>
    <s v=""/>
    <s v=""/>
  </r>
  <r>
    <s v=""/>
    <s v=""/>
    <s v=""/>
    <s v=""/>
    <s v=""/>
    <s v=""/>
    <x v="0"/>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Entre 30 min et 1h au total"/>
    <s v="gros bidon de 5 gallons (18,9 L)"/>
    <s v="5gal"/>
    <s v="bidon ki vo 5 galon (18,9L)"/>
    <s v=""/>
    <s v=""/>
    <s v=""/>
    <s v=""/>
    <s v=""/>
    <n v="7"/>
    <n v="1.4"/>
    <s v=""/>
    <s v="NA"/>
    <n v="1.4"/>
    <s v="Oui"/>
    <s v=""/>
    <s v="Non"/>
    <s v=""/>
    <s v=""/>
    <s v=""/>
    <s v=""/>
    <s v=""/>
    <s v=""/>
    <s v=""/>
    <s v=""/>
    <s v=""/>
    <s v=""/>
    <s v=""/>
    <s v=""/>
    <s v=""/>
    <s v="Non"/>
    <s v=""/>
    <s v=""/>
    <s v=""/>
    <s v=""/>
    <s v=""/>
    <s v=""/>
    <s v=""/>
    <s v=""/>
    <s v=""/>
    <s v=""/>
    <s v=""/>
    <s v=""/>
    <s v=""/>
  </r>
  <r>
    <s v="Non"/>
    <s v=""/>
    <s v=""/>
    <s v=""/>
    <s v=""/>
    <s v=""/>
    <x v="0"/>
    <s v=""/>
    <s v=""/>
    <s v="Risques de vols ou pillages"/>
    <n v="1"/>
    <n v="0"/>
    <n v="0"/>
    <n v="0"/>
    <n v="0"/>
    <n v="0"/>
    <n v="0"/>
    <n v="0"/>
    <s v=""/>
    <s v="Oui"/>
    <s v=""/>
    <s v="Nourriture"/>
    <n v="1"/>
    <n v="0"/>
    <n v="0"/>
    <n v="0"/>
    <n v="0"/>
    <n v="0"/>
    <n v="0"/>
    <s v=""/>
    <s v=""/>
    <s v=""/>
    <s v=""/>
    <s v=""/>
    <s v=""/>
    <s v=""/>
    <s v=""/>
    <s v=""/>
    <s v=""/>
    <s v=""/>
    <s v=""/>
    <s v=""/>
    <s v=""/>
    <s v=""/>
    <s v=""/>
    <s v=""/>
    <s v=""/>
    <s v=""/>
    <s v=""/>
    <s v=""/>
    <s v=""/>
    <s v=""/>
    <s v=""/>
    <s v=""/>
    <s v=""/>
    <s v=""/>
    <s v=""/>
    <s v=""/>
    <s v=""/>
    <s v=""/>
    <s v=""/>
    <s v=""/>
    <s v=""/>
    <s v=""/>
    <s v=""/>
    <s v=""/>
    <s v=""/>
    <s v=""/>
    <s v=""/>
    <s v=""/>
    <s v=""/>
    <s v=""/>
    <s v=""/>
    <s v=""/>
    <s v=""/>
    <s v=""/>
    <s v=""/>
    <s v=""/>
    <s v=""/>
    <s v=""/>
    <s v=""/>
    <s v=""/>
  </r>
  <r>
    <s v="Non"/>
    <s v=""/>
    <s v=""/>
    <s v=""/>
    <s v=""/>
    <s v=""/>
    <x v="0"/>
    <s v=""/>
    <s v=""/>
    <s v="Je ne sais pas, je ne souhaite pas répondre"/>
    <n v="0"/>
    <n v="0"/>
    <n v="0"/>
    <n v="0"/>
    <n v="0"/>
    <n v="0"/>
    <n v="0"/>
    <n v="1"/>
    <s v=""/>
    <s v="Oui"/>
    <s v=""/>
    <s v="Nourriture"/>
    <n v="1"/>
    <n v="0"/>
    <n v="0"/>
    <n v="0"/>
    <n v="0"/>
    <n v="0"/>
    <n v="0"/>
    <s v=""/>
    <s v=""/>
    <s v=""/>
    <s v=""/>
    <s v=""/>
    <s v=""/>
    <s v=""/>
    <s v=""/>
    <s v=""/>
    <s v=""/>
    <s v=""/>
    <s v=""/>
    <s v=""/>
    <s v=""/>
    <s v=""/>
    <s v=""/>
    <s v=""/>
    <s v=""/>
    <s v=""/>
    <s v=""/>
    <s v=""/>
    <s v=""/>
    <s v=""/>
    <s v=""/>
    <s v=""/>
    <s v=""/>
    <s v=""/>
    <s v=""/>
    <s v=""/>
    <s v=""/>
    <s v=""/>
    <s v=""/>
    <s v=""/>
    <s v=""/>
    <s v=""/>
    <s v=""/>
    <s v=""/>
    <s v=""/>
    <s v=""/>
    <s v=""/>
    <s v=""/>
    <s v=""/>
    <s v=""/>
    <s v=""/>
    <s v=""/>
    <s v=""/>
    <s v=""/>
    <s v=""/>
    <s v=""/>
    <s v=""/>
    <s v=""/>
    <s v=""/>
    <s v=""/>
  </r>
  <r>
    <s v="Non"/>
    <s v=""/>
    <s v=""/>
    <s v=""/>
    <s v=""/>
    <s v=""/>
    <x v="0"/>
    <s v=""/>
    <s v=""/>
    <s v="Aucune préoccupation particulière"/>
    <n v="0"/>
    <n v="0"/>
    <n v="0"/>
    <n v="0"/>
    <n v="0"/>
    <n v="1"/>
    <n v="0"/>
    <n v="0"/>
    <s v=""/>
    <s v="Non"/>
    <s v=""/>
    <s v=""/>
    <s v=""/>
    <s v=""/>
    <s v=""/>
    <s v=""/>
    <s v=""/>
    <s v=""/>
    <s v=""/>
    <s v=""/>
    <s v=""/>
    <s v=""/>
    <s v=""/>
    <s v=""/>
    <s v=""/>
    <s v=""/>
    <s v=""/>
    <s v=""/>
    <s v=""/>
    <s v=""/>
    <s v=""/>
    <s v=""/>
    <s v=""/>
    <s v=""/>
    <s v=""/>
    <s v=""/>
    <s v=""/>
    <s v=""/>
    <s v=""/>
    <s v=""/>
    <s v=""/>
    <s v=""/>
    <s v=""/>
    <s v=""/>
    <s v=""/>
    <s v=""/>
    <s v=""/>
    <s v=""/>
    <s v=""/>
    <s v=""/>
    <s v=""/>
    <s v=""/>
    <s v=""/>
    <s v=""/>
    <s v=""/>
    <s v=""/>
    <s v=""/>
    <s v=""/>
    <s v=""/>
    <s v=""/>
    <s v=""/>
    <s v=""/>
    <s v=""/>
    <s v=""/>
    <s v=""/>
    <s v=""/>
    <s v=""/>
    <s v=""/>
    <s v=""/>
    <s v=""/>
    <s v=""/>
    <s v=""/>
  </r>
  <r>
    <s v="Non"/>
    <s v=""/>
    <s v=""/>
    <s v=""/>
    <s v=""/>
    <s v=""/>
    <x v="0"/>
    <s v=""/>
    <s v=""/>
    <s v="Aucune préoccupation particulière"/>
    <n v="0"/>
    <n v="0"/>
    <n v="0"/>
    <n v="0"/>
    <n v="0"/>
    <n v="1"/>
    <n v="0"/>
    <n v="0"/>
    <s v=""/>
    <s v="Non"/>
    <s v=""/>
    <s v=""/>
    <s v=""/>
    <s v=""/>
    <s v=""/>
    <s v=""/>
    <s v=""/>
    <s v=""/>
    <s v=""/>
    <s v=""/>
    <s v=""/>
    <s v=""/>
    <s v=""/>
    <s v=""/>
    <s v=""/>
    <s v=""/>
    <s v=""/>
    <s v=""/>
    <s v=""/>
    <s v=""/>
    <s v=""/>
    <s v=""/>
    <s v=""/>
    <s v=""/>
    <s v=""/>
    <s v=""/>
    <s v=""/>
    <s v=""/>
    <s v=""/>
    <s v=""/>
    <s v=""/>
    <s v=""/>
    <s v=""/>
    <s v=""/>
    <s v=""/>
    <s v=""/>
    <s v=""/>
    <s v=""/>
    <s v=""/>
    <s v=""/>
    <s v=""/>
    <s v=""/>
    <s v=""/>
    <s v=""/>
    <s v=""/>
    <s v=""/>
    <s v=""/>
    <s v=""/>
    <s v=""/>
    <s v=""/>
    <s v=""/>
    <s v=""/>
    <s v=""/>
    <s v=""/>
    <s v=""/>
    <s v=""/>
    <s v=""/>
    <s v=""/>
    <s v=""/>
    <s v=""/>
    <s v=""/>
    <s v=""/>
  </r>
  <r>
    <s v=""/>
    <s v=""/>
    <s v=""/>
    <s v=""/>
    <s v=""/>
    <s v=""/>
    <x v="0"/>
    <s v=""/>
    <s v=""/>
    <s v=""/>
    <s v=""/>
    <s v=""/>
    <s v=""/>
    <s v=""/>
    <s v=""/>
    <s v=""/>
    <s v=""/>
    <s v=""/>
    <s v=""/>
    <s v=""/>
    <s v=""/>
    <s v=""/>
    <s v=""/>
    <s v=""/>
    <s v=""/>
    <s v=""/>
    <s v=""/>
    <s v=""/>
    <s v=""/>
    <s v="Oui"/>
    <s v="Oui, je vais parfois/souvent chercher l'eau"/>
    <s v="boutique ou kiosque privé"/>
    <s v=""/>
    <s v="boutique"/>
    <s v="boutik / kiòs priwe"/>
    <s v="boutique ou kiosque privé"/>
    <s v="C'est le moins cher"/>
    <s v=""/>
    <s v="Moins de 15 min au total"/>
    <s v="gros bidon de 5 gallons (18,9 L)"/>
    <s v="5gal"/>
    <s v="bidon ki vo 5 galon (18,9L)"/>
    <s v=""/>
    <s v=""/>
    <s v=""/>
    <s v=""/>
    <s v=""/>
    <n v="30"/>
    <n v="6"/>
    <s v=""/>
    <s v="NA"/>
    <n v="6"/>
    <s v="Je ne sais pas, je ne souhaite pas répondre"/>
    <s v=""/>
    <s v="Oui"/>
    <s v="Insécurités dans la commune"/>
    <n v="1"/>
    <n v="0"/>
    <n v="0"/>
    <n v="0"/>
    <n v="0"/>
    <n v="0"/>
    <n v="0"/>
    <n v="0"/>
    <n v="0"/>
    <n v="0"/>
    <n v="0"/>
    <s v=""/>
    <s v="Oui"/>
    <s v="Autre"/>
    <n v="0"/>
    <n v="0"/>
    <n v="1"/>
    <s v="Probleme de l'insecurite"/>
    <s v="Autre Les routes que j'utilise pour accéder au marché sont régulièrement bloquées"/>
    <n v="1"/>
    <n v="0"/>
    <n v="0"/>
    <n v="0"/>
    <n v="1"/>
    <n v="0"/>
    <s v="Le prix des produits augmente. "/>
  </r>
  <r>
    <s v=""/>
    <s v=""/>
    <s v=""/>
    <s v=""/>
    <s v=""/>
    <s v=""/>
    <x v="0"/>
    <s v=""/>
    <s v=""/>
    <s v=""/>
    <s v=""/>
    <s v=""/>
    <s v=""/>
    <s v=""/>
    <s v=""/>
    <s v=""/>
    <s v=""/>
    <s v=""/>
    <s v=""/>
    <s v=""/>
    <s v=""/>
    <s v=""/>
    <s v=""/>
    <s v=""/>
    <s v=""/>
    <s v=""/>
    <s v=""/>
    <s v=""/>
    <s v=""/>
    <s v="Oui"/>
    <s v="Oui, je vais parfois/souvent chercher l'eau"/>
    <s v="source aménagée (borne fontaine, pompe, etc.)"/>
    <s v=""/>
    <s v="source"/>
    <s v="tiyo piblik (bòn fontèn, Pi avèk ponp manyèl,...)"/>
    <s v="source aménagée (borne fontaine, pompe, etc.)"/>
    <s v="Il n'y a pas d'autres options dans ma zone"/>
    <s v=""/>
    <s v="Moins de 15 min au total"/>
    <s v="Autres (précisez)"/>
    <s v="autre"/>
    <s v="Autres (précisez)"/>
    <s v=""/>
    <s v="Gallon"/>
    <s v="gallon"/>
    <s v="Galon"/>
    <n v="5"/>
    <s v=""/>
    <s v="NA"/>
    <n v="0"/>
    <n v="0"/>
    <n v="0"/>
    <s v="Non"/>
    <s v="Oui, parfois"/>
    <s v="Non"/>
    <s v=""/>
    <s v=""/>
    <s v=""/>
    <s v=""/>
    <s v=""/>
    <s v=""/>
    <s v=""/>
    <s v=""/>
    <s v=""/>
    <s v=""/>
    <s v=""/>
    <s v=""/>
    <s v=""/>
    <s v="Non"/>
    <s v=""/>
    <s v=""/>
    <s v=""/>
    <s v=""/>
    <s v=""/>
    <s v=""/>
    <s v=""/>
    <s v=""/>
    <s v=""/>
    <s v=""/>
    <s v=""/>
    <s v=""/>
    <s v=""/>
  </r>
  <r>
    <s v="Oui"/>
    <s v="Vols ou pillages"/>
    <n v="1"/>
    <n v="0"/>
    <n v="0"/>
    <n v="0"/>
    <x v="1"/>
    <n v="0"/>
    <s v=""/>
    <s v="Difficultés pour se réapprovisionner en marchandises"/>
    <n v="0"/>
    <n v="0"/>
    <n v="0"/>
    <n v="1"/>
    <n v="0"/>
    <n v="0"/>
    <n v="0"/>
    <n v="0"/>
    <s v=""/>
    <s v="Oui"/>
    <s v=""/>
    <s v="Nourriture"/>
    <n v="1"/>
    <n v="0"/>
    <n v="0"/>
    <n v="0"/>
    <n v="0"/>
    <n v="0"/>
    <n v="0"/>
    <s v=""/>
    <s v=""/>
    <s v=""/>
    <s v=""/>
    <s v=""/>
    <s v=""/>
    <s v=""/>
    <s v=""/>
    <s v=""/>
    <s v=""/>
    <s v=""/>
    <s v=""/>
    <s v=""/>
    <s v=""/>
    <s v=""/>
    <s v=""/>
    <s v=""/>
    <s v=""/>
    <s v=""/>
    <s v=""/>
    <s v=""/>
    <s v=""/>
    <s v=""/>
    <s v=""/>
    <s v=""/>
    <s v=""/>
    <s v=""/>
    <s v=""/>
    <s v=""/>
    <s v=""/>
    <s v=""/>
    <s v=""/>
    <s v=""/>
    <s v=""/>
    <s v=""/>
    <s v=""/>
    <s v=""/>
    <s v=""/>
    <s v=""/>
    <s v=""/>
    <s v=""/>
    <s v=""/>
    <s v=""/>
    <s v=""/>
    <s v=""/>
    <s v=""/>
    <s v=""/>
    <s v=""/>
    <s v=""/>
    <s v=""/>
    <s v=""/>
    <s v=""/>
    <s v=""/>
  </r>
  <r>
    <s v="Non"/>
    <s v=""/>
    <s v=""/>
    <s v=""/>
    <s v=""/>
    <s v=""/>
    <x v="0"/>
    <s v=""/>
    <s v=""/>
    <s v="Risques d'être exposé à la violence"/>
    <n v="0"/>
    <n v="0"/>
    <n v="0"/>
    <n v="0"/>
    <n v="1"/>
    <n v="0"/>
    <n v="0"/>
    <n v="0"/>
    <s v=""/>
    <s v="Oui"/>
    <s v=""/>
    <s v="Nourriture"/>
    <n v="1"/>
    <n v="0"/>
    <n v="0"/>
    <n v="0"/>
    <n v="0"/>
    <n v="0"/>
    <n v="0"/>
    <s v=""/>
    <s v=""/>
    <s v=""/>
    <s v=""/>
    <s v=""/>
    <s v=""/>
    <s v=""/>
    <s v=""/>
    <s v=""/>
    <s v=""/>
    <s v=""/>
    <s v=""/>
    <s v=""/>
    <s v=""/>
    <s v=""/>
    <s v=""/>
    <s v=""/>
    <s v=""/>
    <s v=""/>
    <s v=""/>
    <s v=""/>
    <s v=""/>
    <s v=""/>
    <s v=""/>
    <s v=""/>
    <s v=""/>
    <s v=""/>
    <s v=""/>
    <s v=""/>
    <s v=""/>
    <s v=""/>
    <s v=""/>
    <s v=""/>
    <s v=""/>
    <s v=""/>
    <s v=""/>
    <s v=""/>
    <s v=""/>
    <s v=""/>
    <s v=""/>
    <s v=""/>
    <s v=""/>
    <s v=""/>
    <s v=""/>
    <s v=""/>
    <s v=""/>
    <s v=""/>
    <s v=""/>
    <s v=""/>
    <s v=""/>
    <s v=""/>
    <s v=""/>
    <s v=""/>
  </r>
  <r>
    <s v="Non"/>
    <s v=""/>
    <s v=""/>
    <s v=""/>
    <s v=""/>
    <s v=""/>
    <x v="0"/>
    <s v=""/>
    <s v=""/>
    <s v="Je ne sais pas, je ne souhaite pas répondre"/>
    <n v="0"/>
    <n v="0"/>
    <n v="0"/>
    <n v="0"/>
    <n v="0"/>
    <n v="0"/>
    <n v="0"/>
    <n v="1"/>
    <s v=""/>
    <s v="Non"/>
    <s v=""/>
    <s v=""/>
    <s v=""/>
    <s v=""/>
    <s v=""/>
    <s v=""/>
    <s v=""/>
    <s v=""/>
    <s v=""/>
    <s v=""/>
    <s v=""/>
    <s v=""/>
    <s v=""/>
    <s v=""/>
    <s v=""/>
    <s v=""/>
    <s v=""/>
    <s v=""/>
    <s v=""/>
    <s v=""/>
    <s v=""/>
    <s v=""/>
    <s v=""/>
    <s v=""/>
    <s v=""/>
    <s v=""/>
    <s v=""/>
    <s v=""/>
    <s v=""/>
    <s v=""/>
    <s v=""/>
    <s v=""/>
    <s v=""/>
    <s v=""/>
    <s v=""/>
    <s v=""/>
    <s v=""/>
    <s v=""/>
    <s v=""/>
    <s v=""/>
    <s v=""/>
    <s v=""/>
    <s v=""/>
    <s v=""/>
    <s v=""/>
    <s v=""/>
    <s v=""/>
    <s v=""/>
    <s v=""/>
    <s v=""/>
    <s v=""/>
    <s v=""/>
    <s v=""/>
    <s v=""/>
    <s v=""/>
    <s v=""/>
    <s v=""/>
    <s v=""/>
    <s v=""/>
    <s v=""/>
    <s v=""/>
    <s v=""/>
  </r>
  <r>
    <s v="Non"/>
    <s v=""/>
    <s v=""/>
    <s v=""/>
    <s v=""/>
    <s v=""/>
    <x v="0"/>
    <s v=""/>
    <s v=""/>
    <s v="Risques de vols ou pillages"/>
    <n v="1"/>
    <n v="0"/>
    <n v="0"/>
    <n v="0"/>
    <n v="0"/>
    <n v="0"/>
    <n v="0"/>
    <n v="0"/>
    <s v=""/>
    <s v="Oui"/>
    <s v=""/>
    <s v="Produits d'hygiène et assainissement"/>
    <n v="0"/>
    <n v="1"/>
    <n v="0"/>
    <n v="0"/>
    <n v="0"/>
    <n v="0"/>
    <n v="0"/>
    <s v=""/>
    <s v=""/>
    <s v=""/>
    <s v=""/>
    <s v=""/>
    <s v=""/>
    <s v=""/>
    <s v=""/>
    <s v=""/>
    <s v=""/>
    <s v=""/>
    <s v=""/>
    <s v=""/>
    <s v=""/>
    <s v=""/>
    <s v=""/>
    <s v=""/>
    <s v=""/>
    <s v=""/>
    <s v=""/>
    <s v=""/>
    <s v=""/>
    <s v=""/>
    <s v=""/>
    <s v=""/>
    <s v=""/>
    <s v=""/>
    <s v=""/>
    <s v=""/>
    <s v=""/>
    <s v=""/>
    <s v=""/>
    <s v=""/>
    <s v=""/>
    <s v=""/>
    <s v=""/>
    <s v=""/>
    <s v=""/>
    <s v=""/>
    <s v=""/>
    <s v=""/>
    <s v=""/>
    <s v=""/>
    <s v=""/>
    <s v=""/>
    <s v=""/>
    <s v=""/>
    <s v=""/>
    <s v=""/>
    <s v=""/>
    <s v=""/>
    <s v=""/>
    <s v=""/>
  </r>
  <r>
    <s v="Non"/>
    <s v=""/>
    <s v=""/>
    <s v=""/>
    <s v=""/>
    <s v=""/>
    <x v="0"/>
    <s v=""/>
    <s v=""/>
    <s v="Augmentation des prix Difficultés pour se réapprovisionner en marchandises"/>
    <n v="0"/>
    <n v="0"/>
    <n v="1"/>
    <n v="1"/>
    <n v="0"/>
    <n v="0"/>
    <n v="0"/>
    <n v="0"/>
    <s v=""/>
    <s v="Oui"/>
    <s v=""/>
    <s v="Charbon de bois"/>
    <n v="0"/>
    <n v="0"/>
    <n v="0"/>
    <n v="0"/>
    <n v="0"/>
    <n v="1"/>
    <n v="0"/>
    <s v=""/>
    <s v=""/>
    <s v=""/>
    <s v=""/>
    <s v=""/>
    <s v=""/>
    <s v=""/>
    <s v=""/>
    <s v=""/>
    <s v=""/>
    <s v=""/>
    <s v=""/>
    <s v=""/>
    <s v=""/>
    <s v=""/>
    <s v=""/>
    <s v=""/>
    <s v=""/>
    <s v=""/>
    <s v=""/>
    <s v=""/>
    <s v=""/>
    <s v=""/>
    <s v=""/>
    <s v=""/>
    <s v=""/>
    <s v=""/>
    <s v=""/>
    <s v=""/>
    <s v=""/>
    <s v=""/>
    <s v=""/>
    <s v=""/>
    <s v=""/>
    <s v=""/>
    <s v=""/>
    <s v=""/>
    <s v=""/>
    <s v=""/>
    <s v=""/>
    <s v=""/>
    <s v=""/>
    <s v=""/>
    <s v=""/>
    <s v=""/>
    <s v=""/>
    <s v=""/>
    <s v=""/>
    <s v=""/>
    <s v=""/>
    <s v=""/>
    <s v=""/>
    <s v=""/>
  </r>
  <r>
    <s v="Non"/>
    <s v=""/>
    <s v=""/>
    <s v=""/>
    <s v=""/>
    <s v=""/>
    <x v="0"/>
    <s v=""/>
    <s v=""/>
    <s v="Risques de vols ou pillages"/>
    <n v="1"/>
    <n v="0"/>
    <n v="0"/>
    <n v="0"/>
    <n v="0"/>
    <n v="0"/>
    <n v="0"/>
    <n v="0"/>
    <s v=""/>
    <s v="Oui"/>
    <s v=""/>
    <s v="Charbon de bois"/>
    <n v="0"/>
    <n v="0"/>
    <n v="0"/>
    <n v="0"/>
    <n v="0"/>
    <n v="1"/>
    <n v="0"/>
    <s v=""/>
    <s v=""/>
    <s v=""/>
    <s v=""/>
    <s v=""/>
    <s v=""/>
    <s v=""/>
    <s v=""/>
    <s v=""/>
    <s v=""/>
    <s v=""/>
    <s v=""/>
    <s v=""/>
    <s v=""/>
    <s v=""/>
    <s v=""/>
    <s v=""/>
    <s v=""/>
    <s v=""/>
    <s v=""/>
    <s v=""/>
    <s v=""/>
    <s v=""/>
    <s v=""/>
    <s v=""/>
    <s v=""/>
    <s v=""/>
    <s v=""/>
    <s v=""/>
    <s v=""/>
    <s v=""/>
    <s v=""/>
    <s v=""/>
    <s v=""/>
    <s v=""/>
    <s v=""/>
    <s v=""/>
    <s v=""/>
    <s v=""/>
    <s v=""/>
    <s v=""/>
    <s v=""/>
    <s v=""/>
    <s v=""/>
    <s v=""/>
    <s v=""/>
    <s v=""/>
    <s v=""/>
    <s v=""/>
    <s v=""/>
    <s v=""/>
    <s v=""/>
    <s v=""/>
  </r>
  <r>
    <s v="Non"/>
    <s v=""/>
    <s v=""/>
    <s v=""/>
    <s v=""/>
    <s v=""/>
    <x v="0"/>
    <s v=""/>
    <s v=""/>
    <s v="Augmentation des prix"/>
    <n v="0"/>
    <n v="0"/>
    <n v="1"/>
    <n v="0"/>
    <n v="0"/>
    <n v="0"/>
    <n v="0"/>
    <n v="0"/>
    <s v=""/>
    <s v="Je ne sais pas, je ne souhaite pas répondre"/>
    <s v=""/>
    <s v=""/>
    <s v=""/>
    <s v=""/>
    <s v=""/>
    <s v=""/>
    <s v=""/>
    <s v=""/>
    <s v=""/>
    <s v=""/>
    <s v=""/>
    <s v=""/>
    <s v=""/>
    <s v=""/>
    <s v=""/>
    <s v=""/>
    <s v=""/>
    <s v=""/>
    <s v=""/>
    <s v=""/>
    <s v=""/>
    <s v=""/>
    <s v=""/>
    <s v=""/>
    <s v=""/>
    <s v=""/>
    <s v=""/>
    <s v=""/>
    <s v=""/>
    <s v=""/>
    <s v=""/>
    <s v=""/>
    <s v=""/>
    <s v=""/>
    <s v=""/>
    <s v=""/>
    <s v=""/>
    <s v=""/>
    <s v=""/>
    <s v=""/>
    <s v=""/>
    <s v=""/>
    <s v=""/>
    <s v=""/>
    <s v=""/>
    <s v=""/>
    <s v=""/>
    <s v=""/>
    <s v=""/>
    <s v=""/>
    <s v=""/>
    <s v=""/>
    <s v=""/>
    <s v=""/>
    <s v=""/>
    <s v=""/>
    <s v=""/>
    <s v=""/>
    <s v=""/>
    <s v=""/>
    <s v=""/>
    <s v=""/>
  </r>
  <r>
    <s v="Non"/>
    <s v=""/>
    <s v=""/>
    <s v=""/>
    <s v=""/>
    <s v=""/>
    <x v="0"/>
    <s v=""/>
    <s v=""/>
    <s v="Risques de vols ou pillages"/>
    <n v="1"/>
    <n v="0"/>
    <n v="0"/>
    <n v="0"/>
    <n v="0"/>
    <n v="0"/>
    <n v="0"/>
    <n v="0"/>
    <s v=""/>
    <s v="Oui"/>
    <s v=""/>
    <s v="Nourriture"/>
    <n v="1"/>
    <n v="0"/>
    <n v="0"/>
    <n v="0"/>
    <n v="0"/>
    <n v="0"/>
    <n v="0"/>
    <s v=""/>
    <s v=""/>
    <s v=""/>
    <s v=""/>
    <s v=""/>
    <s v=""/>
    <s v=""/>
    <s v=""/>
    <s v=""/>
    <s v=""/>
    <s v=""/>
    <s v=""/>
    <s v=""/>
    <s v=""/>
    <s v=""/>
    <s v=""/>
    <s v=""/>
    <s v=""/>
    <s v=""/>
    <s v=""/>
    <s v=""/>
    <s v=""/>
    <s v=""/>
    <s v=""/>
    <s v=""/>
    <s v=""/>
    <s v=""/>
    <s v=""/>
    <s v=""/>
    <s v=""/>
    <s v=""/>
    <s v=""/>
    <s v=""/>
    <s v=""/>
    <s v=""/>
    <s v=""/>
    <s v=""/>
    <s v=""/>
    <s v=""/>
    <s v=""/>
    <s v=""/>
    <s v=""/>
    <s v=""/>
    <s v=""/>
    <s v=""/>
    <s v=""/>
    <s v=""/>
    <s v=""/>
    <s v=""/>
    <s v=""/>
    <s v=""/>
    <s v=""/>
    <s v=""/>
  </r>
  <r>
    <s v="Non"/>
    <s v=""/>
    <s v=""/>
    <s v=""/>
    <s v=""/>
    <s v=""/>
    <x v="0"/>
    <s v=""/>
    <s v=""/>
    <s v="Risques de vols ou pillages Augmentation des prix"/>
    <n v="1"/>
    <n v="0"/>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r>
  <r>
    <s v="Non"/>
    <s v=""/>
    <s v=""/>
    <s v=""/>
    <s v=""/>
    <s v=""/>
    <x v="0"/>
    <s v=""/>
    <s v=""/>
    <s v="Augmentation des prix Diminution du nombre de clients"/>
    <n v="0"/>
    <n v="1"/>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r>
  <r>
    <s v="Non"/>
    <s v=""/>
    <s v=""/>
    <s v=""/>
    <s v=""/>
    <s v=""/>
    <x v="0"/>
    <s v=""/>
    <s v=""/>
    <s v="Augmentation des prix"/>
    <n v="0"/>
    <n v="0"/>
    <n v="1"/>
    <n v="0"/>
    <n v="0"/>
    <n v="0"/>
    <n v="0"/>
    <n v="0"/>
    <s v=""/>
    <s v="Oui"/>
    <s v=""/>
    <s v="Couverture"/>
    <n v="0"/>
    <n v="0"/>
    <n v="1"/>
    <n v="0"/>
    <n v="0"/>
    <n v="0"/>
    <n v="0"/>
    <s v=""/>
    <s v=""/>
    <s v=""/>
    <s v=""/>
    <s v=""/>
    <s v=""/>
    <s v=""/>
    <s v=""/>
    <s v=""/>
    <s v=""/>
    <s v=""/>
    <s v=""/>
    <s v=""/>
    <s v=""/>
    <s v=""/>
    <s v=""/>
    <s v=""/>
    <s v=""/>
    <s v=""/>
    <s v=""/>
    <s v=""/>
    <s v=""/>
    <s v=""/>
    <s v=""/>
    <s v=""/>
    <s v=""/>
    <s v=""/>
    <s v=""/>
    <s v=""/>
    <s v=""/>
    <s v=""/>
    <s v=""/>
    <s v=""/>
    <s v=""/>
    <s v=""/>
    <s v=""/>
    <s v=""/>
    <s v=""/>
    <s v=""/>
    <s v=""/>
    <s v=""/>
    <s v=""/>
    <s v=""/>
    <s v=""/>
    <s v=""/>
    <s v=""/>
    <s v=""/>
    <s v=""/>
    <s v=""/>
    <s v=""/>
    <s v=""/>
    <s v=""/>
    <s v=""/>
  </r>
  <r>
    <s v="Je ne sais pas, je ne souhaite pas répondre"/>
    <s v=""/>
    <s v=""/>
    <s v=""/>
    <s v=""/>
    <s v=""/>
    <x v="0"/>
    <s v=""/>
    <s v=""/>
    <s v="Diminution du nombre de clients Augmentation des prix Difficultés pour se réapprovisionner en marchandises"/>
    <n v="0"/>
    <n v="1"/>
    <n v="1"/>
    <n v="1"/>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r>
  <r>
    <s v="Non"/>
    <s v=""/>
    <s v=""/>
    <s v=""/>
    <s v=""/>
    <s v=""/>
    <x v="0"/>
    <s v=""/>
    <s v=""/>
    <s v="Augmentation des prix"/>
    <n v="0"/>
    <n v="0"/>
    <n v="1"/>
    <n v="0"/>
    <n v="0"/>
    <n v="0"/>
    <n v="0"/>
    <n v="0"/>
    <s v=""/>
    <s v="Je ne sais pas, je ne souhaite pas répondre"/>
    <s v=""/>
    <s v=""/>
    <s v=""/>
    <s v=""/>
    <s v=""/>
    <s v=""/>
    <s v=""/>
    <s v=""/>
    <s v=""/>
    <s v=""/>
    <s v=""/>
    <s v=""/>
    <s v=""/>
    <s v=""/>
    <s v=""/>
    <s v=""/>
    <s v=""/>
    <s v=""/>
    <s v=""/>
    <s v=""/>
    <s v=""/>
    <s v=""/>
    <s v=""/>
    <s v=""/>
    <s v=""/>
    <s v=""/>
    <s v=""/>
    <s v=""/>
    <s v=""/>
    <s v=""/>
    <s v=""/>
    <s v=""/>
    <s v=""/>
    <s v=""/>
    <s v=""/>
    <s v=""/>
    <s v=""/>
    <s v=""/>
    <s v=""/>
    <s v=""/>
    <s v=""/>
    <s v=""/>
    <s v=""/>
    <s v=""/>
    <s v=""/>
    <s v=""/>
    <s v=""/>
    <s v=""/>
    <s v=""/>
    <s v=""/>
    <s v=""/>
    <s v=""/>
    <s v=""/>
    <s v=""/>
    <s v=""/>
    <s v=""/>
    <s v=""/>
    <s v=""/>
    <s v=""/>
    <s v=""/>
    <s v=""/>
    <s v=""/>
  </r>
  <r>
    <s v="Non"/>
    <s v=""/>
    <s v=""/>
    <s v=""/>
    <s v=""/>
    <s v=""/>
    <x v="0"/>
    <s v=""/>
    <s v=""/>
    <s v="Augmentation des prix Diminution du nombre de clients"/>
    <n v="0"/>
    <n v="1"/>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r>
  <r>
    <s v="Non"/>
    <s v=""/>
    <s v=""/>
    <s v=""/>
    <s v=""/>
    <s v=""/>
    <x v="0"/>
    <s v=""/>
    <s v=""/>
    <s v="Risques de vols ou pillages Augmentation des prix Diminution du nombre de clients Difficultés pour se réapprovisionner en marchandises"/>
    <n v="1"/>
    <n v="1"/>
    <n v="1"/>
    <n v="1"/>
    <n v="0"/>
    <n v="0"/>
    <n v="0"/>
    <n v="0"/>
    <s v=""/>
    <s v="Oui"/>
    <s v=""/>
    <s v="Ustensiles de nettoyage ou de stockage de l'eau (bokit, bassine, éponge)"/>
    <n v="0"/>
    <n v="0"/>
    <n v="0"/>
    <n v="0"/>
    <n v="1"/>
    <n v="0"/>
    <n v="0"/>
    <s v=""/>
    <s v=""/>
    <s v=""/>
    <s v=""/>
    <s v=""/>
    <s v=""/>
    <s v=""/>
    <s v=""/>
    <s v=""/>
    <s v=""/>
    <s v=""/>
    <s v=""/>
    <s v=""/>
    <s v=""/>
    <s v=""/>
    <s v=""/>
    <s v=""/>
    <s v=""/>
    <s v=""/>
    <s v=""/>
    <s v=""/>
    <s v=""/>
    <s v=""/>
    <s v=""/>
    <s v=""/>
    <s v=""/>
    <s v=""/>
    <s v=""/>
    <s v=""/>
    <s v=""/>
    <s v=""/>
    <s v=""/>
    <s v=""/>
    <s v=""/>
    <s v=""/>
    <s v=""/>
    <s v=""/>
    <s v=""/>
    <s v=""/>
    <s v=""/>
    <s v=""/>
    <s v=""/>
    <s v=""/>
    <s v=""/>
    <s v=""/>
    <s v=""/>
    <s v=""/>
    <s v=""/>
    <s v=""/>
    <s v=""/>
    <s v=""/>
    <s v=""/>
    <s v=""/>
  </r>
  <r>
    <s v="Non"/>
    <s v=""/>
    <s v=""/>
    <s v=""/>
    <s v=""/>
    <s v=""/>
    <x v="0"/>
    <s v=""/>
    <s v=""/>
    <s v="Augmentation des prix"/>
    <n v="0"/>
    <n v="0"/>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r>
  <r>
    <s v="Non"/>
    <s v=""/>
    <s v=""/>
    <s v=""/>
    <s v=""/>
    <s v=""/>
    <x v="0"/>
    <s v=""/>
    <s v=""/>
    <s v="Risques de vols ou pillages Difficultés pour se réapprovisionner en marchandises Augmentation des prix"/>
    <n v="1"/>
    <n v="0"/>
    <n v="1"/>
    <n v="1"/>
    <n v="0"/>
    <n v="0"/>
    <n v="0"/>
    <n v="0"/>
    <s v=""/>
    <s v="Oui"/>
    <s v=""/>
    <s v="Couverture"/>
    <n v="0"/>
    <n v="0"/>
    <n v="1"/>
    <n v="0"/>
    <n v="0"/>
    <n v="0"/>
    <n v="0"/>
    <s v=""/>
    <s v=""/>
    <s v=""/>
    <s v=""/>
    <s v=""/>
    <s v=""/>
    <s v=""/>
    <s v=""/>
    <s v=""/>
    <s v=""/>
    <s v=""/>
    <s v=""/>
    <s v=""/>
    <s v=""/>
    <s v=""/>
    <s v=""/>
    <s v=""/>
    <s v=""/>
    <s v=""/>
    <s v=""/>
    <s v=""/>
    <s v=""/>
    <s v=""/>
    <s v=""/>
    <s v=""/>
    <s v=""/>
    <s v=""/>
    <s v=""/>
    <s v=""/>
    <s v=""/>
    <s v=""/>
    <s v=""/>
    <s v=""/>
    <s v=""/>
    <s v=""/>
    <s v=""/>
    <s v=""/>
    <s v=""/>
    <s v=""/>
    <s v=""/>
    <s v=""/>
    <s v=""/>
    <s v=""/>
    <s v=""/>
    <s v=""/>
    <s v=""/>
    <s v=""/>
    <s v=""/>
    <s v=""/>
    <s v=""/>
    <s v=""/>
    <s v=""/>
    <s v=""/>
  </r>
  <r>
    <s v="Non"/>
    <s v=""/>
    <s v=""/>
    <s v=""/>
    <s v=""/>
    <s v=""/>
    <x v="0"/>
    <s v=""/>
    <s v=""/>
    <s v="Augmentation des prix Difficultés pour se réapprovisionner en marchandises"/>
    <n v="0"/>
    <n v="0"/>
    <n v="1"/>
    <n v="1"/>
    <n v="0"/>
    <n v="0"/>
    <n v="0"/>
    <n v="0"/>
    <s v=""/>
    <s v="Oui"/>
    <s v=""/>
    <s v="Couverture"/>
    <n v="0"/>
    <n v="0"/>
    <n v="1"/>
    <n v="0"/>
    <n v="0"/>
    <n v="0"/>
    <n v="0"/>
    <s v=""/>
    <s v=""/>
    <s v=""/>
    <s v=""/>
    <s v=""/>
    <s v=""/>
    <s v=""/>
    <s v=""/>
    <s v=""/>
    <s v=""/>
    <s v=""/>
    <s v=""/>
    <s v=""/>
    <s v=""/>
    <s v=""/>
    <s v=""/>
    <s v=""/>
    <s v=""/>
    <s v=""/>
    <s v=""/>
    <s v=""/>
    <s v=""/>
    <s v=""/>
    <s v=""/>
    <s v=""/>
    <s v=""/>
    <s v=""/>
    <s v=""/>
    <s v=""/>
    <s v=""/>
    <s v=""/>
    <s v=""/>
    <s v=""/>
    <s v=""/>
    <s v=""/>
    <s v=""/>
    <s v=""/>
    <s v=""/>
    <s v=""/>
    <s v=""/>
    <s v=""/>
    <s v=""/>
    <s v=""/>
    <s v=""/>
    <s v=""/>
    <s v=""/>
    <s v=""/>
    <s v=""/>
    <s v=""/>
    <s v=""/>
    <s v=""/>
    <s v=""/>
    <s v=""/>
  </r>
  <r>
    <s v="Non"/>
    <s v=""/>
    <s v=""/>
    <s v=""/>
    <s v=""/>
    <s v=""/>
    <x v="0"/>
    <s v=""/>
    <s v=""/>
    <s v="Augmentation des prix Difficultés pour se réapprovisionner en marchandises"/>
    <n v="0"/>
    <n v="0"/>
    <n v="1"/>
    <n v="1"/>
    <n v="0"/>
    <n v="0"/>
    <n v="0"/>
    <n v="0"/>
    <s v=""/>
    <s v="Oui"/>
    <s v=""/>
    <s v="Couverture"/>
    <n v="0"/>
    <n v="0"/>
    <n v="1"/>
    <n v="0"/>
    <n v="0"/>
    <n v="0"/>
    <n v="0"/>
    <s v=""/>
    <s v=""/>
    <s v=""/>
    <s v=""/>
    <s v=""/>
    <s v=""/>
    <s v=""/>
    <s v=""/>
    <s v=""/>
    <s v=""/>
    <s v=""/>
    <s v=""/>
    <s v=""/>
    <s v=""/>
    <s v=""/>
    <s v=""/>
    <s v=""/>
    <s v=""/>
    <s v=""/>
    <s v=""/>
    <s v=""/>
    <s v=""/>
    <s v=""/>
    <s v=""/>
    <s v=""/>
    <s v=""/>
    <s v=""/>
    <s v=""/>
    <s v=""/>
    <s v=""/>
    <s v=""/>
    <s v=""/>
    <s v=""/>
    <s v=""/>
    <s v=""/>
    <s v=""/>
    <s v=""/>
    <s v=""/>
    <s v=""/>
    <s v=""/>
    <s v=""/>
    <s v=""/>
    <s v=""/>
    <s v=""/>
    <s v=""/>
    <s v=""/>
    <s v=""/>
    <s v=""/>
    <s v=""/>
    <s v=""/>
    <s v=""/>
    <s v=""/>
    <s v=""/>
  </r>
  <r>
    <s v="Non"/>
    <s v=""/>
    <s v=""/>
    <s v=""/>
    <s v=""/>
    <s v=""/>
    <x v="0"/>
    <s v=""/>
    <s v=""/>
    <s v="Augmentation des prix"/>
    <n v="0"/>
    <n v="0"/>
    <n v="1"/>
    <n v="0"/>
    <n v="0"/>
    <n v="0"/>
    <n v="0"/>
    <n v="0"/>
    <s v=""/>
    <s v="Oui"/>
    <s v=""/>
    <s v="Couverture"/>
    <n v="0"/>
    <n v="0"/>
    <n v="1"/>
    <n v="0"/>
    <n v="0"/>
    <n v="0"/>
    <n v="0"/>
    <s v=""/>
    <s v=""/>
    <s v=""/>
    <s v=""/>
    <s v=""/>
    <s v=""/>
    <s v=""/>
    <s v=""/>
    <s v=""/>
    <s v=""/>
    <s v=""/>
    <s v=""/>
    <s v=""/>
    <s v=""/>
    <s v=""/>
    <s v=""/>
    <s v=""/>
    <s v=""/>
    <s v=""/>
    <s v=""/>
    <s v=""/>
    <s v=""/>
    <s v=""/>
    <s v=""/>
    <s v=""/>
    <s v=""/>
    <s v=""/>
    <s v=""/>
    <s v=""/>
    <s v=""/>
    <s v=""/>
    <s v=""/>
    <s v=""/>
    <s v=""/>
    <s v=""/>
    <s v=""/>
    <s v=""/>
    <s v=""/>
    <s v=""/>
    <s v=""/>
    <s v=""/>
    <s v=""/>
    <s v=""/>
    <s v=""/>
    <s v=""/>
    <s v=""/>
    <s v=""/>
    <s v=""/>
    <s v=""/>
    <s v=""/>
    <s v=""/>
    <s v=""/>
    <s v=""/>
  </r>
  <r>
    <s v="Non"/>
    <s v=""/>
    <s v=""/>
    <s v=""/>
    <s v=""/>
    <s v=""/>
    <x v="0"/>
    <s v=""/>
    <s v=""/>
    <s v="Augmentation des prix Difficultés pour se réapprovisionner en marchandises Risques d'être exposé à la violence"/>
    <n v="0"/>
    <n v="0"/>
    <n v="1"/>
    <n v="1"/>
    <n v="1"/>
    <n v="0"/>
    <n v="0"/>
    <n v="0"/>
    <s v=""/>
    <s v="Oui"/>
    <s v=""/>
    <s v="Nourriture"/>
    <n v="1"/>
    <n v="0"/>
    <n v="0"/>
    <n v="0"/>
    <n v="0"/>
    <n v="0"/>
    <n v="0"/>
    <s v=""/>
    <s v=""/>
    <s v=""/>
    <s v=""/>
    <s v=""/>
    <s v=""/>
    <s v=""/>
    <s v=""/>
    <s v=""/>
    <s v=""/>
    <s v=""/>
    <s v=""/>
    <s v=""/>
    <s v=""/>
    <s v=""/>
    <s v=""/>
    <s v=""/>
    <s v=""/>
    <s v=""/>
    <s v=""/>
    <s v=""/>
    <s v=""/>
    <s v=""/>
    <s v=""/>
    <s v=""/>
    <s v=""/>
    <s v=""/>
    <s v=""/>
    <s v=""/>
    <s v=""/>
    <s v=""/>
    <s v=""/>
    <s v=""/>
    <s v=""/>
    <s v=""/>
    <s v=""/>
    <s v=""/>
    <s v=""/>
    <s v=""/>
    <s v=""/>
    <s v=""/>
    <s v=""/>
    <s v=""/>
    <s v=""/>
    <s v=""/>
    <s v=""/>
    <s v=""/>
    <s v=""/>
    <s v=""/>
    <s v=""/>
    <s v=""/>
    <s v=""/>
    <s v=""/>
  </r>
  <r>
    <s v="Non"/>
    <s v=""/>
    <s v=""/>
    <s v=""/>
    <s v=""/>
    <s v=""/>
    <x v="0"/>
    <s v=""/>
    <s v=""/>
    <s v="Augmentation des prix Diminution du nombre de clients"/>
    <n v="0"/>
    <n v="1"/>
    <n v="1"/>
    <n v="0"/>
    <n v="0"/>
    <n v="0"/>
    <n v="0"/>
    <n v="0"/>
    <s v=""/>
    <s v="Oui"/>
    <s v=""/>
    <s v="Nourriture"/>
    <n v="1"/>
    <n v="0"/>
    <n v="0"/>
    <n v="0"/>
    <n v="0"/>
    <n v="0"/>
    <n v="0"/>
    <s v=""/>
    <s v=""/>
    <s v=""/>
    <s v=""/>
    <s v=""/>
    <s v=""/>
    <s v=""/>
    <s v=""/>
    <s v=""/>
    <s v=""/>
    <s v=""/>
    <s v=""/>
    <s v=""/>
    <s v=""/>
    <s v=""/>
    <s v=""/>
    <s v=""/>
    <s v=""/>
    <s v=""/>
    <s v=""/>
    <s v=""/>
    <s v=""/>
    <s v=""/>
    <s v=""/>
    <s v=""/>
    <s v=""/>
    <s v=""/>
    <s v=""/>
    <s v=""/>
    <s v=""/>
    <s v=""/>
    <s v=""/>
    <s v=""/>
    <s v=""/>
    <s v=""/>
    <s v=""/>
    <s v=""/>
    <s v=""/>
    <s v=""/>
    <s v=""/>
    <s v=""/>
    <s v=""/>
    <s v=""/>
    <s v=""/>
    <s v=""/>
    <s v=""/>
    <s v=""/>
    <s v=""/>
    <s v=""/>
    <s v=""/>
    <s v=""/>
    <s v=""/>
    <s v=""/>
  </r>
  <r>
    <s v="Non"/>
    <s v=""/>
    <s v=""/>
    <s v=""/>
    <s v=""/>
    <s v=""/>
    <x v="0"/>
    <s v=""/>
    <s v=""/>
    <s v="Augmentation des prix Difficultés pour se réapprovisionner en marchandises"/>
    <n v="0"/>
    <n v="0"/>
    <n v="1"/>
    <n v="1"/>
    <n v="0"/>
    <n v="0"/>
    <n v="0"/>
    <n v="0"/>
    <s v=""/>
    <s v="Oui"/>
    <s v=""/>
    <s v="Nourriture"/>
    <n v="1"/>
    <n v="0"/>
    <n v="0"/>
    <n v="0"/>
    <n v="0"/>
    <n v="0"/>
    <n v="0"/>
    <s v=""/>
    <s v=""/>
    <s v=""/>
    <s v=""/>
    <s v=""/>
    <s v=""/>
    <s v=""/>
    <s v=""/>
    <s v=""/>
    <s v=""/>
    <s v=""/>
    <s v=""/>
    <s v=""/>
    <s v=""/>
    <s v=""/>
    <s v=""/>
    <s v=""/>
    <s v=""/>
    <s v=""/>
    <s v=""/>
    <s v=""/>
    <s v=""/>
    <s v=""/>
    <s v=""/>
    <s v=""/>
    <s v=""/>
    <s v=""/>
    <s v=""/>
    <s v=""/>
    <s v=""/>
    <s v=""/>
    <s v=""/>
    <s v=""/>
    <s v=""/>
    <s v=""/>
    <s v=""/>
    <s v=""/>
    <s v=""/>
    <s v=""/>
    <s v=""/>
    <s v=""/>
    <s v=""/>
    <s v=""/>
    <s v=""/>
    <s v=""/>
    <s v=""/>
    <s v=""/>
    <s v=""/>
    <s v=""/>
    <s v=""/>
    <s v=""/>
    <s v=""/>
    <s v=""/>
  </r>
  <r>
    <s v="Non"/>
    <s v=""/>
    <s v=""/>
    <s v=""/>
    <s v=""/>
    <s v=""/>
    <x v="0"/>
    <s v=""/>
    <s v=""/>
    <s v="Aucune préoccupation particulière"/>
    <n v="0"/>
    <n v="0"/>
    <n v="0"/>
    <n v="0"/>
    <n v="0"/>
    <n v="1"/>
    <n v="0"/>
    <n v="0"/>
    <s v=""/>
    <s v="Oui"/>
    <s v=""/>
    <s v="Produits d'hygiène et assainissement"/>
    <n v="0"/>
    <n v="1"/>
    <n v="0"/>
    <n v="0"/>
    <n v="0"/>
    <n v="0"/>
    <n v="0"/>
    <s v=""/>
    <s v=""/>
    <s v=""/>
    <s v=""/>
    <s v=""/>
    <s v=""/>
    <s v=""/>
    <s v=""/>
    <s v=""/>
    <s v=""/>
    <s v=""/>
    <s v=""/>
    <s v=""/>
    <s v=""/>
    <s v=""/>
    <s v=""/>
    <s v=""/>
    <s v=""/>
    <s v=""/>
    <s v=""/>
    <s v=""/>
    <s v=""/>
    <s v=""/>
    <s v=""/>
    <s v=""/>
    <s v=""/>
    <s v=""/>
    <s v=""/>
    <s v=""/>
    <s v=""/>
    <s v=""/>
    <s v=""/>
    <s v=""/>
    <s v=""/>
    <s v=""/>
    <s v=""/>
    <s v=""/>
    <s v=""/>
    <s v=""/>
    <s v=""/>
    <s v=""/>
    <s v=""/>
    <s v=""/>
    <s v=""/>
    <s v=""/>
    <s v=""/>
    <s v=""/>
    <s v=""/>
    <s v=""/>
    <s v=""/>
    <s v=""/>
    <s v=""/>
    <s v=""/>
  </r>
  <r>
    <s v="Je ne sais pas, je ne souhaite pas répondre"/>
    <s v=""/>
    <s v=""/>
    <s v=""/>
    <s v=""/>
    <s v=""/>
    <x v="0"/>
    <s v=""/>
    <s v=""/>
    <s v="Diminution du nombre de clients Augmentation des prix Difficultés pour se réapprovisionner en marchandises"/>
    <n v="0"/>
    <n v="1"/>
    <n v="1"/>
    <n v="1"/>
    <n v="0"/>
    <n v="0"/>
    <n v="0"/>
    <n v="0"/>
    <s v=""/>
    <s v="Oui"/>
    <s v=""/>
    <s v="Produits d'hygiène et assainissement"/>
    <n v="0"/>
    <n v="1"/>
    <n v="0"/>
    <n v="0"/>
    <n v="0"/>
    <n v="0"/>
    <n v="0"/>
    <s v=""/>
    <s v=""/>
    <s v=""/>
    <s v=""/>
    <s v=""/>
    <s v=""/>
    <s v=""/>
    <s v=""/>
    <s v=""/>
    <s v=""/>
    <s v=""/>
    <s v=""/>
    <s v=""/>
    <s v=""/>
    <s v=""/>
    <s v=""/>
    <s v=""/>
    <s v=""/>
    <s v=""/>
    <s v=""/>
    <s v=""/>
    <s v=""/>
    <s v=""/>
    <s v=""/>
    <s v=""/>
    <s v=""/>
    <s v=""/>
    <s v=""/>
    <s v=""/>
    <s v=""/>
    <s v=""/>
    <s v=""/>
    <s v=""/>
    <s v=""/>
    <s v=""/>
    <s v=""/>
    <s v=""/>
    <s v=""/>
    <s v=""/>
    <s v=""/>
    <s v=""/>
    <s v=""/>
    <s v=""/>
    <s v=""/>
    <s v=""/>
    <s v=""/>
    <s v=""/>
    <s v=""/>
    <s v=""/>
    <s v=""/>
    <s v=""/>
    <s v=""/>
    <s v=""/>
  </r>
  <r>
    <s v="Non"/>
    <s v=""/>
    <s v=""/>
    <s v=""/>
    <s v=""/>
    <s v=""/>
    <x v="0"/>
    <s v=""/>
    <s v=""/>
    <s v="Augmentation des prix"/>
    <n v="0"/>
    <n v="0"/>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r>
  <r>
    <s v="Non"/>
    <s v=""/>
    <s v=""/>
    <s v=""/>
    <s v=""/>
    <s v=""/>
    <x v="0"/>
    <s v=""/>
    <s v=""/>
    <s v="Aucune préoccupation particulière"/>
    <n v="0"/>
    <n v="0"/>
    <n v="0"/>
    <n v="0"/>
    <n v="0"/>
    <n v="1"/>
    <n v="0"/>
    <n v="0"/>
    <s v=""/>
    <s v="Oui"/>
    <s v=""/>
    <s v="Ustensiles de nettoyage ou de stockage de l'eau (bokit, bassine, éponge)"/>
    <n v="0"/>
    <n v="0"/>
    <n v="0"/>
    <n v="0"/>
    <n v="1"/>
    <n v="0"/>
    <n v="0"/>
    <s v=""/>
    <s v=""/>
    <s v=""/>
    <s v=""/>
    <s v=""/>
    <s v=""/>
    <s v=""/>
    <s v=""/>
    <s v=""/>
    <s v=""/>
    <s v=""/>
    <s v=""/>
    <s v=""/>
    <s v=""/>
    <s v=""/>
    <s v=""/>
    <s v=""/>
    <s v=""/>
    <s v=""/>
    <s v=""/>
    <s v=""/>
    <s v=""/>
    <s v=""/>
    <s v=""/>
    <s v=""/>
    <s v=""/>
    <s v=""/>
    <s v=""/>
    <s v=""/>
    <s v=""/>
    <s v=""/>
    <s v=""/>
    <s v=""/>
    <s v=""/>
    <s v=""/>
    <s v=""/>
    <s v=""/>
    <s v=""/>
    <s v=""/>
    <s v=""/>
    <s v=""/>
    <s v=""/>
    <s v=""/>
    <s v=""/>
    <s v=""/>
    <s v=""/>
    <s v=""/>
    <s v=""/>
    <s v=""/>
    <s v=""/>
    <s v=""/>
    <s v=""/>
    <s v=""/>
  </r>
  <r>
    <s v="Non"/>
    <s v=""/>
    <s v=""/>
    <s v=""/>
    <s v=""/>
    <s v=""/>
    <x v="0"/>
    <s v=""/>
    <s v=""/>
    <s v="Augmentation des prix"/>
    <n v="0"/>
    <n v="0"/>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r>
  <r>
    <s v="Non"/>
    <s v=""/>
    <s v=""/>
    <s v=""/>
    <s v=""/>
    <s v=""/>
    <x v="0"/>
    <s v=""/>
    <s v=""/>
    <s v="Augmentation des prix"/>
    <n v="0"/>
    <n v="0"/>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r>
  <r>
    <s v="Non"/>
    <s v=""/>
    <s v=""/>
    <s v=""/>
    <s v=""/>
    <s v=""/>
    <x v="0"/>
    <s v=""/>
    <s v=""/>
    <s v="Augmentation des prix"/>
    <n v="0"/>
    <n v="0"/>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r>
  <r>
    <s v="Non"/>
    <s v=""/>
    <s v=""/>
    <s v=""/>
    <s v=""/>
    <s v=""/>
    <x v="0"/>
    <s v=""/>
    <s v=""/>
    <s v="Aucune préoccupation particulière"/>
    <n v="0"/>
    <n v="0"/>
    <n v="0"/>
    <n v="0"/>
    <n v="0"/>
    <n v="1"/>
    <n v="0"/>
    <n v="0"/>
    <s v=""/>
    <s v="Non"/>
    <s v=""/>
    <s v=""/>
    <s v=""/>
    <s v=""/>
    <s v=""/>
    <s v=""/>
    <s v=""/>
    <s v=""/>
    <s v=""/>
    <s v=""/>
    <s v=""/>
    <s v=""/>
    <s v=""/>
    <s v=""/>
    <s v=""/>
    <s v=""/>
    <s v=""/>
    <s v=""/>
    <s v=""/>
    <s v=""/>
    <s v=""/>
    <s v=""/>
    <s v=""/>
    <s v=""/>
    <s v=""/>
    <s v=""/>
    <s v=""/>
    <s v=""/>
    <s v=""/>
    <s v=""/>
    <s v=""/>
    <s v=""/>
    <s v=""/>
    <s v=""/>
    <s v=""/>
    <s v=""/>
    <s v=""/>
    <s v=""/>
    <s v=""/>
    <s v=""/>
    <s v=""/>
    <s v=""/>
    <s v=""/>
    <s v=""/>
    <s v=""/>
    <s v=""/>
    <s v=""/>
    <s v=""/>
    <s v=""/>
    <s v=""/>
    <s v=""/>
    <s v=""/>
    <s v=""/>
    <s v=""/>
    <s v=""/>
    <s v=""/>
    <s v=""/>
    <s v=""/>
    <s v=""/>
    <s v=""/>
    <s v=""/>
    <s v=""/>
  </r>
  <r>
    <s v=""/>
    <s v=""/>
    <s v=""/>
    <s v=""/>
    <s v=""/>
    <s v=""/>
    <x v="0"/>
    <s v=""/>
    <s v=""/>
    <s v=""/>
    <s v=""/>
    <s v=""/>
    <s v=""/>
    <s v=""/>
    <s v=""/>
    <s v=""/>
    <s v=""/>
    <s v=""/>
    <s v=""/>
    <s v=""/>
    <s v=""/>
    <s v=""/>
    <s v=""/>
    <s v=""/>
    <s v=""/>
    <s v=""/>
    <s v=""/>
    <s v=""/>
    <s v=""/>
    <s v="Oui"/>
    <s v="Oui, je vais parfois/souvent chercher l'eau"/>
    <s v="kiosque public (DINEPA)"/>
    <s v=""/>
    <s v="kiosque"/>
    <s v="kiòs piblik (DINEPA)"/>
    <s v="kiosque public (DINEPA)"/>
    <s v="Autre"/>
    <s v="Paske li fenk vin nan zon nan yo bay li gratis"/>
    <s v="Moins de 15 min au total"/>
    <s v="gros bidon de 5 gallons (18,9 L)"/>
    <s v="5gal"/>
    <s v="bidon ki vo 5 galon (18,9L)"/>
    <s v=""/>
    <s v=""/>
    <s v=""/>
    <s v=""/>
    <s v=""/>
    <n v="0"/>
    <n v="0"/>
    <s v=""/>
    <s v="NA"/>
    <n v="0"/>
    <s v="Oui"/>
    <s v=""/>
    <s v="Non"/>
    <s v=""/>
    <s v=""/>
    <s v=""/>
    <s v=""/>
    <s v=""/>
    <s v=""/>
    <s v=""/>
    <s v=""/>
    <s v=""/>
    <s v=""/>
    <s v=""/>
    <s v=""/>
    <s v=""/>
    <s v="Non"/>
    <s v=""/>
    <s v=""/>
    <s v=""/>
    <s v=""/>
    <s v=""/>
    <s v=""/>
    <s v=""/>
    <s v=""/>
    <s v=""/>
    <s v=""/>
    <s v=""/>
    <s v=""/>
    <s v=""/>
  </r>
  <r>
    <s v=""/>
    <s v=""/>
    <s v=""/>
    <s v=""/>
    <s v=""/>
    <s v=""/>
    <x v="0"/>
    <s v=""/>
    <s v=""/>
    <s v=""/>
    <s v=""/>
    <s v=""/>
    <s v=""/>
    <s v=""/>
    <s v=""/>
    <s v=""/>
    <s v=""/>
    <s v=""/>
    <s v=""/>
    <s v=""/>
    <s v=""/>
    <s v=""/>
    <s v=""/>
    <s v=""/>
    <s v=""/>
    <s v=""/>
    <s v=""/>
    <s v=""/>
    <s v=""/>
    <s v="Oui"/>
    <s v="Oui, je vais parfois/souvent chercher l'eau"/>
    <s v="autre"/>
    <s v="Weter mission (4/10 Bridge)"/>
    <s v="autre"/>
    <s v="lòt"/>
    <s v="Water mission (4/10 Bridge)"/>
    <s v="Il n'y a pas d'autres options dans ma zone"/>
    <s v=""/>
    <s v="Moins de 15 min au total"/>
    <s v="gros bidon de 5 gallons (18,9 L)"/>
    <s v="5gal"/>
    <s v="bidon ki vo 5 galon (18,9L)"/>
    <s v=""/>
    <s v=""/>
    <s v=""/>
    <s v=""/>
    <s v=""/>
    <n v="2"/>
    <n v="0.4"/>
    <s v=""/>
    <s v="NA"/>
    <n v="0.4"/>
    <s v="Oui"/>
    <s v=""/>
    <s v="Oui"/>
    <s v="Problèmes techniques sur le réseau"/>
    <n v="0"/>
    <n v="0"/>
    <n v="0"/>
    <n v="0"/>
    <n v="0"/>
    <n v="1"/>
    <n v="0"/>
    <n v="0"/>
    <n v="0"/>
    <n v="0"/>
    <n v="0"/>
    <s v=""/>
    <s v="Non"/>
    <s v=""/>
    <s v=""/>
    <s v=""/>
    <s v=""/>
    <s v=""/>
    <s v=""/>
    <s v=""/>
    <s v=""/>
    <s v=""/>
    <s v=""/>
    <s v=""/>
    <s v=""/>
    <s v=""/>
  </r>
  <r>
    <s v=""/>
    <s v=""/>
    <s v=""/>
    <s v=""/>
    <s v=""/>
    <s v=""/>
    <x v="0"/>
    <s v=""/>
    <s v=""/>
    <s v=""/>
    <s v=""/>
    <s v=""/>
    <s v=""/>
    <s v=""/>
    <s v=""/>
    <s v=""/>
    <s v=""/>
    <s v=""/>
    <s v=""/>
    <s v=""/>
    <s v=""/>
    <s v=""/>
    <s v=""/>
    <s v=""/>
    <s v=""/>
    <s v=""/>
    <s v=""/>
    <s v=""/>
    <s v=""/>
    <s v="Oui"/>
    <s v="Oui, je vais parfois/souvent chercher l'eau"/>
    <s v="autre"/>
    <s v="Weter mission (4/10 Bridge)"/>
    <s v="autre"/>
    <s v="lòt"/>
    <s v="Water mission (4/10 Bridge)"/>
    <s v="L'eau est de meilleure qualité"/>
    <s v=""/>
    <s v="Moins de 15 min au total"/>
    <s v="gros bidon de 5 gallons (18,9 L)"/>
    <s v="5gal"/>
    <s v="bidon ki vo 5 galon (18,9L)"/>
    <s v=""/>
    <s v=""/>
    <s v=""/>
    <s v=""/>
    <s v=""/>
    <n v="2"/>
    <n v="0.4"/>
    <s v=""/>
    <s v="NA"/>
    <n v="0.4"/>
    <s v="Oui"/>
    <s v=""/>
    <s v="Non"/>
    <s v=""/>
    <s v=""/>
    <s v=""/>
    <s v=""/>
    <s v=""/>
    <s v=""/>
    <s v=""/>
    <s v=""/>
    <s v=""/>
    <s v=""/>
    <s v=""/>
    <s v=""/>
    <s v=""/>
    <s v="Non"/>
    <s v=""/>
    <s v=""/>
    <s v=""/>
    <s v=""/>
    <s v=""/>
    <s v=""/>
    <s v=""/>
    <s v=""/>
    <s v=""/>
    <s v=""/>
    <s v=""/>
    <s v=""/>
    <s v=""/>
  </r>
  <r>
    <s v=""/>
    <s v=""/>
    <s v=""/>
    <s v=""/>
    <s v=""/>
    <s v=""/>
    <x v="0"/>
    <s v=""/>
    <s v=""/>
    <s v=""/>
    <s v=""/>
    <s v=""/>
    <s v=""/>
    <s v=""/>
    <s v=""/>
    <s v=""/>
    <s v=""/>
    <s v=""/>
    <s v=""/>
    <s v=""/>
    <s v=""/>
    <s v=""/>
    <s v=""/>
    <s v=""/>
    <s v=""/>
    <s v=""/>
    <s v=""/>
    <s v=""/>
    <s v=""/>
    <s v="Oui"/>
    <s v="Oui, je vais parfois/souvent chercher l'eau"/>
    <s v="autre"/>
    <s v="Weter mission (4/10 Bridge)"/>
    <s v="autre"/>
    <s v="lòt"/>
    <s v="Water mission (4/10 Bridge)"/>
    <s v="C'est le moins cher"/>
    <s v=""/>
    <s v="Entre 15 min et 30 min au total"/>
    <s v="gros bidon de 5 gallons (18,9 L)"/>
    <s v="5gal"/>
    <s v="bidon ki vo 5 galon (18,9L)"/>
    <s v=""/>
    <s v=""/>
    <s v=""/>
    <s v=""/>
    <s v=""/>
    <n v="2"/>
    <n v="0.4"/>
    <s v=""/>
    <s v="NA"/>
    <n v="0.4"/>
    <s v="Oui"/>
    <s v=""/>
    <s v="Non"/>
    <s v=""/>
    <s v=""/>
    <s v=""/>
    <s v=""/>
    <s v=""/>
    <s v=""/>
    <s v=""/>
    <s v=""/>
    <s v=""/>
    <s v=""/>
    <s v=""/>
    <s v=""/>
    <s v=""/>
    <s v="Non"/>
    <s v=""/>
    <s v=""/>
    <s v=""/>
    <s v=""/>
    <s v=""/>
    <s v=""/>
    <s v=""/>
    <s v=""/>
    <s v=""/>
    <s v=""/>
    <s v=""/>
    <s v=""/>
    <s v=""/>
  </r>
  <r>
    <s v=""/>
    <s v=""/>
    <s v=""/>
    <s v=""/>
    <s v=""/>
    <s v=""/>
    <x v="0"/>
    <s v=""/>
    <s v=""/>
    <s v=""/>
    <s v=""/>
    <s v=""/>
    <s v=""/>
    <s v=""/>
    <s v=""/>
    <s v=""/>
    <s v=""/>
    <s v=""/>
    <s v=""/>
    <s v=""/>
    <s v=""/>
    <s v=""/>
    <s v=""/>
    <s v=""/>
    <s v=""/>
    <s v=""/>
    <s v=""/>
    <s v=""/>
    <s v=""/>
    <s v="Oui"/>
    <s v="Oui, je vais parfois/souvent chercher l'eau"/>
    <s v="kiosque public (DINEPA)"/>
    <s v=""/>
    <s v="kiosque"/>
    <s v="kiòs piblik (DINEPA)"/>
    <s v="kiosque public (DINEPA)"/>
    <s v="Autre"/>
    <s v="Gratis"/>
    <s v="Moins de 15 min au total"/>
    <s v="gros bidon de 5 gallons (18,9 L)"/>
    <s v="5gal"/>
    <s v="bidon ki vo 5 galon (18,9L)"/>
    <s v=""/>
    <s v=""/>
    <s v=""/>
    <s v=""/>
    <s v=""/>
    <n v="0"/>
    <n v="0"/>
    <s v=""/>
    <s v="NA"/>
    <n v="0"/>
    <s v="Oui"/>
    <s v=""/>
    <s v="Oui"/>
    <s v="Je ne sais pas, je ne souhaite pas répondre"/>
    <n v="0"/>
    <n v="0"/>
    <n v="0"/>
    <n v="0"/>
    <n v="0"/>
    <n v="0"/>
    <n v="0"/>
    <n v="0"/>
    <n v="0"/>
    <n v="0"/>
    <n v="1"/>
    <s v=""/>
    <s v="Non"/>
    <s v=""/>
    <s v=""/>
    <s v=""/>
    <s v=""/>
    <s v=""/>
    <s v=""/>
    <s v=""/>
    <s v=""/>
    <s v=""/>
    <s v=""/>
    <s v=""/>
    <s v=""/>
    <s v=""/>
  </r>
  <r>
    <s v=""/>
    <s v=""/>
    <s v=""/>
    <s v=""/>
    <s v=""/>
    <s v=""/>
    <x v="0"/>
    <s v=""/>
    <s v=""/>
    <s v=""/>
    <s v=""/>
    <s v=""/>
    <s v=""/>
    <s v=""/>
    <s v=""/>
    <s v=""/>
    <s v=""/>
    <s v=""/>
    <s v=""/>
    <s v=""/>
    <s v=""/>
    <s v=""/>
    <s v=""/>
    <s v=""/>
    <s v=""/>
    <s v=""/>
    <s v=""/>
    <s v=""/>
    <s v=""/>
    <s v="Oui"/>
    <s v="Oui, je vais parfois/souvent chercher l'eau"/>
    <s v="branchement privé individuel"/>
    <s v=""/>
    <s v="branchement"/>
    <s v="tiyo lakay mwen"/>
    <s v="branchement privé individuel"/>
    <s v="L'eau est de meilleure qualité"/>
    <s v=""/>
    <s v="Moins de 15 min au total"/>
    <s v="gros bidon de 5 gallons (18,9 L)"/>
    <s v="5gal"/>
    <s v="bidon ki vo 5 galon (18,9L)"/>
    <s v=""/>
    <s v=""/>
    <s v=""/>
    <s v=""/>
    <s v=""/>
    <n v="0"/>
    <n v="0"/>
    <s v=""/>
    <s v="NA"/>
    <n v="0"/>
    <s v="Oui"/>
    <s v=""/>
    <s v="Oui"/>
    <s v="Je ne sais pas, je ne souhaite pas répondre"/>
    <n v="0"/>
    <n v="0"/>
    <n v="0"/>
    <n v="0"/>
    <n v="0"/>
    <n v="0"/>
    <n v="0"/>
    <n v="0"/>
    <n v="0"/>
    <n v="0"/>
    <n v="1"/>
    <s v=""/>
    <s v="Non"/>
    <s v=""/>
    <s v=""/>
    <s v=""/>
    <s v=""/>
    <s v=""/>
    <s v=""/>
    <s v=""/>
    <s v=""/>
    <s v=""/>
    <s v=""/>
    <s v=""/>
    <s v=""/>
    <s v=""/>
  </r>
  <r>
    <s v=""/>
    <s v=""/>
    <s v=""/>
    <s v=""/>
    <s v=""/>
    <s v=""/>
    <x v="0"/>
    <s v=""/>
    <s v=""/>
    <s v=""/>
    <s v=""/>
    <s v=""/>
    <s v=""/>
    <s v=""/>
    <s v=""/>
    <s v=""/>
    <s v=""/>
    <s v=""/>
    <s v=""/>
    <s v=""/>
    <s v=""/>
    <s v=""/>
    <s v=""/>
    <s v=""/>
    <s v=""/>
    <s v=""/>
    <s v=""/>
    <s v=""/>
    <s v=""/>
    <s v="Oui"/>
    <s v="Oui, je vais parfois/souvent chercher l'eau"/>
    <s v="autre"/>
    <s v="Weter mission (4/10 Bridge)"/>
    <s v="autre"/>
    <s v="lòt"/>
    <s v="Water mission (4/10 Bridge)"/>
    <s v="C'est le moins cher"/>
    <s v=""/>
    <s v="Moins de 15 min au total"/>
    <s v="gros bidon de 5 gallons (18,9 L)"/>
    <s v="5gal"/>
    <s v="bidon ki vo 5 galon (18,9L)"/>
    <s v=""/>
    <s v=""/>
    <s v=""/>
    <s v=""/>
    <s v=""/>
    <n v="2"/>
    <n v="0.4"/>
    <s v=""/>
    <s v="NA"/>
    <n v="0.4"/>
    <s v="Oui"/>
    <s v=""/>
    <s v="Non"/>
    <s v=""/>
    <s v=""/>
    <s v=""/>
    <s v=""/>
    <s v=""/>
    <s v=""/>
    <s v=""/>
    <s v=""/>
    <s v=""/>
    <s v=""/>
    <s v=""/>
    <s v=""/>
    <s v=""/>
    <s v="Non"/>
    <s v=""/>
    <s v=""/>
    <s v=""/>
    <s v=""/>
    <s v=""/>
    <s v=""/>
    <s v=""/>
    <s v=""/>
    <s v=""/>
    <s v=""/>
    <s v=""/>
    <s v=""/>
    <s v=""/>
  </r>
  <r>
    <s v=""/>
    <s v=""/>
    <s v=""/>
    <s v=""/>
    <s v=""/>
    <s v=""/>
    <x v="0"/>
    <s v=""/>
    <s v=""/>
    <s v=""/>
    <s v=""/>
    <s v=""/>
    <s v=""/>
    <s v=""/>
    <s v=""/>
    <s v=""/>
    <s v=""/>
    <s v=""/>
    <s v=""/>
    <s v=""/>
    <s v=""/>
    <s v=""/>
    <s v=""/>
    <s v=""/>
    <s v=""/>
    <s v=""/>
    <s v=""/>
    <s v=""/>
    <s v=""/>
    <s v="Oui"/>
    <s v="Oui, je vais parfois/souvent chercher l'eau"/>
    <s v="autre"/>
    <s v="Weter mission"/>
    <s v="autre"/>
    <s v="lòt"/>
    <s v="Water mission"/>
    <s v="Il n'y a pas d'autres options dans ma zone"/>
    <s v=""/>
    <s v="Entre 15 min et 30 min au total"/>
    <s v="gros bidon de 5 gallons (18,9 L)"/>
    <s v="5gal"/>
    <s v="bidon ki vo 5 galon (18,9L)"/>
    <s v=""/>
    <s v=""/>
    <s v=""/>
    <s v=""/>
    <s v=""/>
    <n v="2"/>
    <n v="0.4"/>
    <s v=""/>
    <s v="NA"/>
    <n v="0.4"/>
    <s v="Oui"/>
    <s v=""/>
    <s v="Non"/>
    <s v=""/>
    <s v=""/>
    <s v=""/>
    <s v=""/>
    <s v=""/>
    <s v=""/>
    <s v=""/>
    <s v=""/>
    <s v=""/>
    <s v=""/>
    <s v=""/>
    <s v=""/>
    <s v=""/>
    <s v="Non"/>
    <s v=""/>
    <s v=""/>
    <s v=""/>
    <s v=""/>
    <s v=""/>
    <s v=""/>
    <s v=""/>
    <s v=""/>
    <s v=""/>
    <s v=""/>
    <s v=""/>
    <s v=""/>
    <s v=""/>
  </r>
  <r>
    <s v="Je ne sais pas, je ne souhaite pas répondre"/>
    <s v=""/>
    <s v=""/>
    <s v=""/>
    <s v=""/>
    <s v=""/>
    <x v="0"/>
    <s v=""/>
    <s v=""/>
    <s v="Augmentation des prix Difficultés pour se réapprovisionner en marchandises"/>
    <n v="0"/>
    <n v="0"/>
    <n v="1"/>
    <n v="1"/>
    <n v="0"/>
    <n v="0"/>
    <n v="0"/>
    <n v="0"/>
    <s v=""/>
    <s v="Oui"/>
    <s v=""/>
    <s v="Produits d'hygiène et assainissement"/>
    <n v="0"/>
    <n v="1"/>
    <n v="0"/>
    <n v="0"/>
    <n v="0"/>
    <n v="0"/>
    <n v="0"/>
    <s v=""/>
    <s v=""/>
    <s v=""/>
    <s v=""/>
    <s v=""/>
    <s v=""/>
    <s v=""/>
    <s v=""/>
    <s v=""/>
    <s v=""/>
    <s v=""/>
    <s v=""/>
    <s v=""/>
    <s v=""/>
    <s v=""/>
    <s v=""/>
    <s v=""/>
    <s v=""/>
    <s v=""/>
    <s v=""/>
    <s v=""/>
    <s v=""/>
    <s v=""/>
    <s v=""/>
    <s v=""/>
    <s v=""/>
    <s v=""/>
    <s v=""/>
    <s v=""/>
    <s v=""/>
    <s v=""/>
    <s v=""/>
    <s v=""/>
    <s v=""/>
    <s v=""/>
    <s v=""/>
    <s v=""/>
    <s v=""/>
    <s v=""/>
    <s v=""/>
    <s v=""/>
    <s v=""/>
    <s v=""/>
    <s v=""/>
    <s v=""/>
    <s v=""/>
    <s v=""/>
    <s v=""/>
    <s v=""/>
    <s v=""/>
    <s v=""/>
    <s v=""/>
    <s v=""/>
  </r>
  <r>
    <s v=""/>
    <s v=""/>
    <s v=""/>
    <s v=""/>
    <s v=""/>
    <s v=""/>
    <x v="0"/>
    <s v=""/>
    <s v=""/>
    <s v=""/>
    <s v=""/>
    <s v=""/>
    <s v=""/>
    <s v=""/>
    <s v=""/>
    <s v=""/>
    <s v=""/>
    <s v=""/>
    <s v=""/>
    <s v=""/>
    <s v=""/>
    <s v=""/>
    <s v=""/>
    <s v=""/>
    <s v=""/>
    <s v=""/>
    <s v=""/>
    <s v=""/>
    <s v=""/>
    <s v="Oui"/>
    <s v="Oui, je vais parfois/souvent chercher l'eau"/>
    <s v="autre"/>
    <s v="Weter mission (4/10 Bridge)"/>
    <s v="autre"/>
    <s v="lòt"/>
    <s v="Water mission (4/10 Bridge)"/>
    <s v="C'est le moins cher"/>
    <s v=""/>
    <s v="Moins de 15 min au total"/>
    <s v="gros bidon de 5 gallons (18,9 L)"/>
    <s v="5gal"/>
    <s v="bidon ki vo 5 galon (18,9L)"/>
    <s v=""/>
    <s v=""/>
    <s v=""/>
    <s v=""/>
    <s v=""/>
    <n v="2"/>
    <n v="0.4"/>
    <s v=""/>
    <s v="NA"/>
    <n v="0.4"/>
    <s v="Oui"/>
    <s v=""/>
    <s v="Non"/>
    <s v=""/>
    <s v=""/>
    <s v=""/>
    <s v=""/>
    <s v=""/>
    <s v=""/>
    <s v=""/>
    <s v=""/>
    <s v=""/>
    <s v=""/>
    <s v=""/>
    <s v=""/>
    <s v=""/>
    <s v="Non"/>
    <s v=""/>
    <s v=""/>
    <s v=""/>
    <s v=""/>
    <s v=""/>
    <s v=""/>
    <s v=""/>
    <s v=""/>
    <s v=""/>
    <s v=""/>
    <s v=""/>
    <s v=""/>
    <s v=""/>
  </r>
  <r>
    <s v=""/>
    <s v=""/>
    <s v=""/>
    <s v=""/>
    <s v=""/>
    <s v=""/>
    <x v="0"/>
    <s v=""/>
    <s v=""/>
    <s v=""/>
    <s v=""/>
    <s v=""/>
    <s v=""/>
    <s v=""/>
    <s v=""/>
    <s v=""/>
    <s v=""/>
    <s v=""/>
    <s v=""/>
    <s v=""/>
    <s v=""/>
    <s v=""/>
    <s v=""/>
    <s v=""/>
    <s v=""/>
    <s v=""/>
    <s v=""/>
    <s v=""/>
    <s v=""/>
    <s v="Oui"/>
    <s v="Oui, je vais parfois/souvent chercher l'eau"/>
    <s v="autre"/>
    <s v="Weter mission (4/10 Bridge)"/>
    <s v="autre"/>
    <s v="lòt"/>
    <s v="Water mission (4/10 Bridge)"/>
    <s v="L'eau est de meilleure qualité"/>
    <s v=""/>
    <s v="Entre 15 min et 30 min au total"/>
    <s v="gros bidon de 5 gallons (18,9 L)"/>
    <s v="5gal"/>
    <s v="bidon ki vo 5 galon (18,9L)"/>
    <s v=""/>
    <s v=""/>
    <s v=""/>
    <s v=""/>
    <s v=""/>
    <n v="2"/>
    <n v="0.4"/>
    <s v=""/>
    <s v="NA"/>
    <n v="0.4"/>
    <s v="Oui"/>
    <s v=""/>
    <s v="Non"/>
    <s v=""/>
    <s v=""/>
    <s v=""/>
    <s v=""/>
    <s v=""/>
    <s v=""/>
    <s v=""/>
    <s v=""/>
    <s v=""/>
    <s v=""/>
    <s v=""/>
    <s v=""/>
    <s v=""/>
    <s v="Non"/>
    <s v=""/>
    <s v=""/>
    <s v=""/>
    <s v=""/>
    <s v=""/>
    <s v=""/>
    <s v=""/>
    <s v=""/>
    <s v=""/>
    <s v=""/>
    <s v=""/>
    <s v=""/>
    <s v=""/>
  </r>
  <r>
    <s v="Non"/>
    <s v=""/>
    <s v=""/>
    <s v=""/>
    <s v=""/>
    <s v=""/>
    <x v="0"/>
    <s v=""/>
    <s v=""/>
    <s v="Augmentation des prix Difficultés pour se réapprovisionner en marchandises"/>
    <n v="0"/>
    <n v="0"/>
    <n v="1"/>
    <n v="1"/>
    <n v="0"/>
    <n v="0"/>
    <n v="0"/>
    <n v="0"/>
    <s v=""/>
    <s v="Oui"/>
    <s v=""/>
    <s v="Ustensiles de cuisine (casseroles, cuillères, etc.)"/>
    <n v="0"/>
    <n v="0"/>
    <n v="0"/>
    <n v="1"/>
    <n v="0"/>
    <n v="0"/>
    <n v="0"/>
    <s v=""/>
    <s v=""/>
    <s v=""/>
    <s v=""/>
    <s v=""/>
    <s v=""/>
    <s v=""/>
    <s v=""/>
    <s v=""/>
    <s v=""/>
    <s v=""/>
    <s v=""/>
    <s v=""/>
    <s v=""/>
    <s v=""/>
    <s v=""/>
    <s v=""/>
    <s v=""/>
    <s v=""/>
    <s v=""/>
    <s v=""/>
    <s v=""/>
    <s v=""/>
    <s v=""/>
    <s v=""/>
    <s v=""/>
    <s v=""/>
    <s v=""/>
    <s v=""/>
    <s v=""/>
    <s v=""/>
    <s v=""/>
    <s v=""/>
    <s v=""/>
    <s v=""/>
    <s v=""/>
    <s v=""/>
    <s v=""/>
    <s v=""/>
    <s v=""/>
    <s v=""/>
    <s v=""/>
    <s v=""/>
    <s v=""/>
    <s v=""/>
    <s v=""/>
    <s v=""/>
    <s v=""/>
    <s v=""/>
    <s v=""/>
    <s v=""/>
    <s v=""/>
    <s v=""/>
  </r>
  <r>
    <s v="Non"/>
    <s v=""/>
    <s v=""/>
    <s v=""/>
    <s v=""/>
    <s v=""/>
    <x v="0"/>
    <s v=""/>
    <s v=""/>
    <s v="Je ne sais pas, je ne souhaite pas répondre"/>
    <n v="0"/>
    <n v="0"/>
    <n v="0"/>
    <n v="0"/>
    <n v="0"/>
    <n v="0"/>
    <n v="0"/>
    <n v="1"/>
    <s v=""/>
    <s v="Non"/>
    <s v=""/>
    <s v=""/>
    <s v=""/>
    <s v=""/>
    <s v=""/>
    <s v=""/>
    <s v=""/>
    <s v=""/>
    <s v=""/>
    <s v=""/>
    <s v=""/>
    <s v=""/>
    <s v=""/>
    <s v=""/>
    <s v=""/>
    <s v=""/>
    <s v=""/>
    <s v=""/>
    <s v=""/>
    <s v=""/>
    <s v=""/>
    <s v=""/>
    <s v=""/>
    <s v=""/>
    <s v=""/>
    <s v=""/>
    <s v=""/>
    <s v=""/>
    <s v=""/>
    <s v=""/>
    <s v=""/>
    <s v=""/>
    <s v=""/>
    <s v=""/>
    <s v=""/>
    <s v=""/>
    <s v=""/>
    <s v=""/>
    <s v=""/>
    <s v=""/>
    <s v=""/>
    <s v=""/>
    <s v=""/>
    <s v=""/>
    <s v=""/>
    <s v=""/>
    <s v=""/>
    <s v=""/>
    <s v=""/>
    <s v=""/>
    <s v=""/>
    <s v=""/>
    <s v=""/>
    <s v=""/>
    <s v=""/>
    <s v=""/>
    <s v=""/>
    <s v=""/>
    <s v=""/>
    <s v=""/>
    <s v=""/>
    <s v=""/>
  </r>
  <r>
    <s v="Non"/>
    <s v=""/>
    <s v=""/>
    <s v=""/>
    <s v=""/>
    <s v=""/>
    <x v="0"/>
    <s v=""/>
    <s v=""/>
    <s v="Difficultés pour se réapprovisionner en marchandises"/>
    <n v="0"/>
    <n v="0"/>
    <n v="0"/>
    <n v="1"/>
    <n v="0"/>
    <n v="0"/>
    <n v="0"/>
    <n v="0"/>
    <s v=""/>
    <s v="Oui"/>
    <s v=""/>
    <s v="Ustensiles de cuisine (casseroles, cuillères, etc.)"/>
    <n v="0"/>
    <n v="0"/>
    <n v="0"/>
    <n v="1"/>
    <n v="0"/>
    <n v="0"/>
    <n v="0"/>
    <s v=""/>
    <s v=""/>
    <s v=""/>
    <s v=""/>
    <s v=""/>
    <s v=""/>
    <s v=""/>
    <s v=""/>
    <s v=""/>
    <s v=""/>
    <s v=""/>
    <s v=""/>
    <s v=""/>
    <s v=""/>
    <s v=""/>
    <s v=""/>
    <s v=""/>
    <s v=""/>
    <s v=""/>
    <s v=""/>
    <s v=""/>
    <s v=""/>
    <s v=""/>
    <s v=""/>
    <s v=""/>
    <s v=""/>
    <s v=""/>
    <s v=""/>
    <s v=""/>
    <s v=""/>
    <s v=""/>
    <s v=""/>
    <s v=""/>
    <s v=""/>
    <s v=""/>
    <s v=""/>
    <s v=""/>
    <s v=""/>
    <s v=""/>
    <s v=""/>
    <s v=""/>
    <s v=""/>
    <s v=""/>
    <s v=""/>
    <s v=""/>
    <s v=""/>
    <s v=""/>
    <s v=""/>
    <s v=""/>
    <s v=""/>
    <s v=""/>
    <s v=""/>
    <s v=""/>
  </r>
  <r>
    <s v="Non"/>
    <s v=""/>
    <s v=""/>
    <s v=""/>
    <s v=""/>
    <s v=""/>
    <x v="0"/>
    <s v=""/>
    <s v=""/>
    <s v="Autre"/>
    <n v="0"/>
    <n v="0"/>
    <n v="0"/>
    <n v="0"/>
    <n v="0"/>
    <n v="0"/>
    <n v="1"/>
    <n v="0"/>
    <s v="Augmentation des prix du transport du a la rarete de gaz, les fournisseurs augmentent les prix des produits aussi"/>
    <s v="Oui"/>
    <s v=""/>
    <s v="Ustensiles de nettoyage ou de stockage de l'eau (bokit, bassine, éponge)"/>
    <n v="0"/>
    <n v="0"/>
    <n v="0"/>
    <n v="0"/>
    <n v="1"/>
    <n v="0"/>
    <n v="0"/>
    <s v=""/>
    <s v=""/>
    <s v=""/>
    <s v=""/>
    <s v=""/>
    <s v=""/>
    <s v=""/>
    <s v=""/>
    <s v=""/>
    <s v=""/>
    <s v=""/>
    <s v=""/>
    <s v=""/>
    <s v=""/>
    <s v=""/>
    <s v=""/>
    <s v=""/>
    <s v=""/>
    <s v=""/>
    <s v=""/>
    <s v=""/>
    <s v=""/>
    <s v=""/>
    <s v=""/>
    <s v=""/>
    <s v=""/>
    <s v=""/>
    <s v=""/>
    <s v=""/>
    <s v=""/>
    <s v=""/>
    <s v=""/>
    <s v=""/>
    <s v=""/>
    <s v=""/>
    <s v=""/>
    <s v=""/>
    <s v=""/>
    <s v=""/>
    <s v=""/>
    <s v=""/>
    <s v=""/>
    <s v=""/>
    <s v=""/>
    <s v=""/>
    <s v=""/>
    <s v=""/>
    <s v=""/>
    <s v=""/>
    <s v=""/>
    <s v=""/>
    <s v=""/>
    <s v=""/>
  </r>
  <r>
    <s v=""/>
    <s v=""/>
    <s v=""/>
    <s v=""/>
    <s v=""/>
    <s v=""/>
    <x v="0"/>
    <s v=""/>
    <s v=""/>
    <s v=""/>
    <s v=""/>
    <s v=""/>
    <s v=""/>
    <s v=""/>
    <s v=""/>
    <s v=""/>
    <s v=""/>
    <s v=""/>
    <s v=""/>
    <s v=""/>
    <s v=""/>
    <s v=""/>
    <s v=""/>
    <s v=""/>
    <s v=""/>
    <s v=""/>
    <s v=""/>
    <s v=""/>
    <s v=""/>
    <s v="Oui"/>
    <s v="Oui, je vais parfois/souvent chercher l'eau"/>
    <s v="rivière ou source non aménagée"/>
    <s v=""/>
    <s v="riv"/>
    <s v="rivyè / sous ki pa anmenaje"/>
    <s v="branchement privé individuel"/>
    <s v="Il n'y a pas d'autres options dans ma zone"/>
    <s v=""/>
    <s v="Moins de 15 min au total"/>
    <s v="gros bidon de 5 gallons (18,9 L)"/>
    <s v="5gal"/>
    <s v="bidon ki vo 5 galon (18,9L)"/>
    <s v=""/>
    <s v=""/>
    <s v=""/>
    <s v=""/>
    <s v=""/>
    <n v="0"/>
    <n v="0"/>
    <s v=""/>
    <s v="NA"/>
    <n v="0"/>
    <s v="Non"/>
    <s v="Oui, parfois"/>
    <s v="Non"/>
    <s v=""/>
    <s v=""/>
    <s v=""/>
    <s v=""/>
    <s v=""/>
    <s v=""/>
    <s v=""/>
    <s v=""/>
    <s v=""/>
    <s v=""/>
    <s v=""/>
    <s v=""/>
    <s v=""/>
    <s v="Non"/>
    <s v=""/>
    <s v=""/>
    <s v=""/>
    <s v=""/>
    <s v=""/>
    <s v=""/>
    <s v=""/>
    <s v=""/>
    <s v=""/>
    <s v=""/>
    <s v=""/>
    <s v=""/>
    <s v=""/>
  </r>
  <r>
    <s v="Non"/>
    <s v=""/>
    <s v=""/>
    <s v=""/>
    <s v=""/>
    <s v=""/>
    <x v="0"/>
    <s v=""/>
    <s v=""/>
    <s v="Augmentation des prix Difficultés pour se réapprovisionner en marchandises"/>
    <n v="0"/>
    <n v="0"/>
    <n v="1"/>
    <n v="1"/>
    <n v="0"/>
    <n v="0"/>
    <n v="0"/>
    <n v="0"/>
    <s v=""/>
    <s v="Oui"/>
    <s v=""/>
    <s v="Nourriture"/>
    <n v="1"/>
    <n v="0"/>
    <n v="0"/>
    <n v="0"/>
    <n v="0"/>
    <n v="0"/>
    <n v="0"/>
    <s v=""/>
    <s v=""/>
    <s v=""/>
    <s v=""/>
    <s v=""/>
    <s v=""/>
    <s v=""/>
    <s v=""/>
    <s v=""/>
    <s v=""/>
    <s v=""/>
    <s v=""/>
    <s v=""/>
    <s v=""/>
    <s v=""/>
    <s v=""/>
    <s v=""/>
    <s v=""/>
    <s v=""/>
    <s v=""/>
    <s v=""/>
    <s v=""/>
    <s v=""/>
    <s v=""/>
    <s v=""/>
    <s v=""/>
    <s v=""/>
    <s v=""/>
    <s v=""/>
    <s v=""/>
    <s v=""/>
    <s v=""/>
    <s v=""/>
    <s v=""/>
    <s v=""/>
    <s v=""/>
    <s v=""/>
    <s v=""/>
    <s v=""/>
    <s v=""/>
    <s v=""/>
    <s v=""/>
    <s v=""/>
    <s v=""/>
    <s v=""/>
    <s v=""/>
    <s v=""/>
    <s v=""/>
    <s v=""/>
    <s v=""/>
    <s v=""/>
    <s v=""/>
    <s v=""/>
  </r>
  <r>
    <s v="Non"/>
    <s v=""/>
    <s v=""/>
    <s v=""/>
    <s v=""/>
    <s v=""/>
    <x v="0"/>
    <s v=""/>
    <s v=""/>
    <s v="Aucune préoccupation particulière"/>
    <n v="0"/>
    <n v="0"/>
    <n v="0"/>
    <n v="0"/>
    <n v="0"/>
    <n v="1"/>
    <n v="0"/>
    <n v="0"/>
    <s v=""/>
    <s v="Oui"/>
    <s v=""/>
    <s v="Produits d'hygiène et assainissement"/>
    <n v="0"/>
    <n v="1"/>
    <n v="0"/>
    <n v="0"/>
    <n v="0"/>
    <n v="0"/>
    <n v="0"/>
    <s v=""/>
    <s v=""/>
    <s v=""/>
    <s v=""/>
    <s v=""/>
    <s v=""/>
    <s v=""/>
    <s v=""/>
    <s v=""/>
    <s v=""/>
    <s v=""/>
    <s v=""/>
    <s v=""/>
    <s v=""/>
    <s v=""/>
    <s v=""/>
    <s v=""/>
    <s v=""/>
    <s v=""/>
    <s v=""/>
    <s v=""/>
    <s v=""/>
    <s v=""/>
    <s v=""/>
    <s v=""/>
    <s v=""/>
    <s v=""/>
    <s v=""/>
    <s v=""/>
    <s v=""/>
    <s v=""/>
    <s v=""/>
    <s v=""/>
    <s v=""/>
    <s v=""/>
    <s v=""/>
    <s v=""/>
    <s v=""/>
    <s v=""/>
    <s v=""/>
    <s v=""/>
    <s v=""/>
    <s v=""/>
    <s v=""/>
    <s v=""/>
    <s v=""/>
    <s v=""/>
    <s v=""/>
    <s v=""/>
    <s v=""/>
    <s v=""/>
    <s v=""/>
    <s v=""/>
  </r>
  <r>
    <s v="Non"/>
    <s v=""/>
    <s v=""/>
    <s v=""/>
    <s v=""/>
    <s v=""/>
    <x v="0"/>
    <s v=""/>
    <s v=""/>
    <s v="Diminution du nombre de clients"/>
    <n v="0"/>
    <n v="1"/>
    <n v="0"/>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r>
  <r>
    <s v="Non"/>
    <s v=""/>
    <s v=""/>
    <s v=""/>
    <s v=""/>
    <s v=""/>
    <x v="0"/>
    <s v=""/>
    <s v=""/>
    <s v="Je ne sais pas, je ne souhaite pas répondre"/>
    <n v="0"/>
    <n v="0"/>
    <n v="0"/>
    <n v="0"/>
    <n v="0"/>
    <n v="0"/>
    <n v="0"/>
    <n v="1"/>
    <s v=""/>
    <s v="Non"/>
    <s v=""/>
    <s v=""/>
    <s v=""/>
    <s v=""/>
    <s v=""/>
    <s v=""/>
    <s v=""/>
    <s v=""/>
    <s v=""/>
    <s v=""/>
    <s v=""/>
    <s v=""/>
    <s v=""/>
    <s v=""/>
    <s v=""/>
    <s v=""/>
    <s v=""/>
    <s v=""/>
    <s v=""/>
    <s v=""/>
    <s v=""/>
    <s v=""/>
    <s v=""/>
    <s v=""/>
    <s v=""/>
    <s v=""/>
    <s v=""/>
    <s v=""/>
    <s v=""/>
    <s v=""/>
    <s v=""/>
    <s v=""/>
    <s v=""/>
    <s v=""/>
    <s v=""/>
    <s v=""/>
    <s v=""/>
    <s v=""/>
    <s v=""/>
    <s v=""/>
    <s v=""/>
    <s v=""/>
    <s v=""/>
    <s v=""/>
    <s v=""/>
    <s v=""/>
    <s v=""/>
    <s v=""/>
    <s v=""/>
    <s v=""/>
    <s v=""/>
    <s v=""/>
    <s v=""/>
    <s v=""/>
    <s v=""/>
    <s v=""/>
    <s v=""/>
    <s v=""/>
    <s v=""/>
    <s v=""/>
    <s v=""/>
    <s v=""/>
  </r>
  <r>
    <s v="Non"/>
    <s v=""/>
    <s v=""/>
    <s v=""/>
    <s v=""/>
    <s v=""/>
    <x v="0"/>
    <s v=""/>
    <s v=""/>
    <s v="Diminution du nombre de clients Augmentation des prix Difficultés pour se réapprovisionner en marchandises"/>
    <n v="0"/>
    <n v="1"/>
    <n v="1"/>
    <n v="1"/>
    <n v="0"/>
    <n v="0"/>
    <n v="0"/>
    <n v="0"/>
    <s v=""/>
    <s v="Oui"/>
    <s v=""/>
    <s v="Ustensiles de cuisine (casseroles, cuillères, etc.)"/>
    <n v="0"/>
    <n v="0"/>
    <n v="0"/>
    <n v="1"/>
    <n v="0"/>
    <n v="0"/>
    <n v="0"/>
    <s v=""/>
    <s v=""/>
    <s v=""/>
    <s v=""/>
    <s v=""/>
    <s v=""/>
    <s v=""/>
    <s v=""/>
    <s v=""/>
    <s v=""/>
    <s v=""/>
    <s v=""/>
    <s v=""/>
    <s v=""/>
    <s v=""/>
    <s v=""/>
    <s v=""/>
    <s v=""/>
    <s v=""/>
    <s v=""/>
    <s v=""/>
    <s v=""/>
    <s v=""/>
    <s v=""/>
    <s v=""/>
    <s v=""/>
    <s v=""/>
    <s v=""/>
    <s v=""/>
    <s v=""/>
    <s v=""/>
    <s v=""/>
    <s v=""/>
    <s v=""/>
    <s v=""/>
    <s v=""/>
    <s v=""/>
    <s v=""/>
    <s v=""/>
    <s v=""/>
    <s v=""/>
    <s v=""/>
    <s v=""/>
    <s v=""/>
    <s v=""/>
    <s v=""/>
    <s v=""/>
    <s v=""/>
    <s v=""/>
    <s v=""/>
    <s v=""/>
    <s v=""/>
    <s v=""/>
  </r>
  <r>
    <s v="Non"/>
    <s v=""/>
    <s v=""/>
    <s v=""/>
    <s v=""/>
    <s v=""/>
    <x v="0"/>
    <s v=""/>
    <s v=""/>
    <s v="Je ne sais pas, je ne souhaite pas répondre"/>
    <n v="0"/>
    <n v="0"/>
    <n v="0"/>
    <n v="0"/>
    <n v="0"/>
    <n v="0"/>
    <n v="0"/>
    <n v="1"/>
    <s v=""/>
    <s v="Oui"/>
    <s v=""/>
    <s v="Ustensiles de cuisine (casseroles, cuillères, etc.)"/>
    <n v="0"/>
    <n v="0"/>
    <n v="0"/>
    <n v="1"/>
    <n v="0"/>
    <n v="0"/>
    <n v="0"/>
    <s v=""/>
    <s v=""/>
    <s v=""/>
    <s v=""/>
    <s v=""/>
    <s v=""/>
    <s v=""/>
    <s v=""/>
    <s v=""/>
    <s v=""/>
    <s v=""/>
    <s v=""/>
    <s v=""/>
    <s v=""/>
    <s v=""/>
    <s v=""/>
    <s v=""/>
    <s v=""/>
    <s v=""/>
    <s v=""/>
    <s v=""/>
    <s v=""/>
    <s v=""/>
    <s v=""/>
    <s v=""/>
    <s v=""/>
    <s v=""/>
    <s v=""/>
    <s v=""/>
    <s v=""/>
    <s v=""/>
    <s v=""/>
    <s v=""/>
    <s v=""/>
    <s v=""/>
    <s v=""/>
    <s v=""/>
    <s v=""/>
    <s v=""/>
    <s v=""/>
    <s v=""/>
    <s v=""/>
    <s v=""/>
    <s v=""/>
    <s v=""/>
    <s v=""/>
    <s v=""/>
    <s v=""/>
    <s v=""/>
    <s v=""/>
    <s v=""/>
    <s v=""/>
    <s v=""/>
  </r>
  <r>
    <s v="Non"/>
    <s v=""/>
    <s v=""/>
    <s v=""/>
    <s v=""/>
    <s v=""/>
    <x v="0"/>
    <s v=""/>
    <s v=""/>
    <s v="Aucune préoccupation particulière"/>
    <n v="0"/>
    <n v="0"/>
    <n v="0"/>
    <n v="0"/>
    <n v="0"/>
    <n v="1"/>
    <n v="0"/>
    <n v="0"/>
    <s v=""/>
    <s v="Non"/>
    <s v=""/>
    <s v=""/>
    <s v=""/>
    <s v=""/>
    <s v=""/>
    <s v=""/>
    <s v=""/>
    <s v=""/>
    <s v=""/>
    <s v=""/>
    <s v=""/>
    <s v=""/>
    <s v=""/>
    <s v=""/>
    <s v=""/>
    <s v=""/>
    <s v=""/>
    <s v=""/>
    <s v=""/>
    <s v=""/>
    <s v=""/>
    <s v=""/>
    <s v=""/>
    <s v=""/>
    <s v=""/>
    <s v=""/>
    <s v=""/>
    <s v=""/>
    <s v=""/>
    <s v=""/>
    <s v=""/>
    <s v=""/>
    <s v=""/>
    <s v=""/>
    <s v=""/>
    <s v=""/>
    <s v=""/>
    <s v=""/>
    <s v=""/>
    <s v=""/>
    <s v=""/>
    <s v=""/>
    <s v=""/>
    <s v=""/>
    <s v=""/>
    <s v=""/>
    <s v=""/>
    <s v=""/>
    <s v=""/>
    <s v=""/>
    <s v=""/>
    <s v=""/>
    <s v=""/>
    <s v=""/>
    <s v=""/>
    <s v=""/>
    <s v=""/>
    <s v=""/>
    <s v=""/>
    <s v=""/>
    <s v=""/>
    <s v=""/>
  </r>
  <r>
    <s v="Je ne sais pas, je ne souhaite pas répondre"/>
    <s v=""/>
    <s v=""/>
    <s v=""/>
    <s v=""/>
    <s v=""/>
    <x v="0"/>
    <s v=""/>
    <s v=""/>
    <s v="Augmentation des prix"/>
    <n v="0"/>
    <n v="0"/>
    <n v="1"/>
    <n v="0"/>
    <n v="0"/>
    <n v="0"/>
    <n v="0"/>
    <n v="0"/>
    <s v=""/>
    <s v="Oui"/>
    <s v=""/>
    <s v="Ustensiles de nettoyage ou de stockage de l'eau (bokit, bassine, éponge)"/>
    <n v="0"/>
    <n v="0"/>
    <n v="0"/>
    <n v="0"/>
    <n v="1"/>
    <n v="0"/>
    <n v="0"/>
    <s v=""/>
    <s v=""/>
    <s v=""/>
    <s v=""/>
    <s v=""/>
    <s v=""/>
    <s v=""/>
    <s v=""/>
    <s v=""/>
    <s v=""/>
    <s v=""/>
    <s v=""/>
    <s v=""/>
    <s v=""/>
    <s v=""/>
    <s v=""/>
    <s v=""/>
    <s v=""/>
    <s v=""/>
    <s v=""/>
    <s v=""/>
    <s v=""/>
    <s v=""/>
    <s v=""/>
    <s v=""/>
    <s v=""/>
    <s v=""/>
    <s v=""/>
    <s v=""/>
    <s v=""/>
    <s v=""/>
    <s v=""/>
    <s v=""/>
    <s v=""/>
    <s v=""/>
    <s v=""/>
    <s v=""/>
    <s v=""/>
    <s v=""/>
    <s v=""/>
    <s v=""/>
    <s v=""/>
    <s v=""/>
    <s v=""/>
    <s v=""/>
    <s v=""/>
    <s v=""/>
    <s v=""/>
    <s v=""/>
    <s v=""/>
    <s v=""/>
    <s v=""/>
    <s v=""/>
  </r>
  <r>
    <s v="Non"/>
    <s v=""/>
    <s v=""/>
    <s v=""/>
    <s v=""/>
    <s v=""/>
    <x v="0"/>
    <s v=""/>
    <s v=""/>
    <s v="Augmentation des prix"/>
    <n v="0"/>
    <n v="0"/>
    <n v="1"/>
    <n v="0"/>
    <n v="0"/>
    <n v="0"/>
    <n v="0"/>
    <n v="0"/>
    <s v=""/>
    <s v="Oui"/>
    <s v=""/>
    <s v=""/>
    <s v=""/>
    <s v=""/>
    <s v=""/>
    <s v=""/>
    <s v=""/>
    <s v=""/>
    <s v=""/>
    <s v=""/>
    <s v=""/>
    <s v=""/>
    <s v=""/>
    <s v=""/>
    <s v=""/>
    <s v=""/>
    <s v=""/>
    <s v=""/>
    <s v=""/>
    <s v=""/>
    <s v=""/>
    <s v=""/>
    <s v=""/>
    <s v=""/>
    <s v=""/>
    <s v=""/>
    <s v=""/>
    <s v=""/>
    <s v=""/>
    <s v=""/>
    <s v=""/>
    <s v=""/>
    <s v=""/>
    <s v=""/>
    <s v=""/>
    <s v=""/>
    <s v=""/>
    <s v=""/>
    <s v=""/>
    <s v=""/>
    <s v=""/>
    <s v=""/>
    <s v=""/>
    <s v=""/>
    <s v=""/>
    <s v=""/>
    <s v=""/>
    <s v=""/>
    <s v=""/>
    <s v=""/>
    <s v=""/>
    <s v=""/>
    <s v=""/>
    <s v=""/>
    <s v=""/>
    <s v=""/>
    <s v=""/>
    <s v=""/>
    <s v=""/>
    <s v=""/>
    <s v=""/>
    <s v=""/>
  </r>
  <r>
    <s v=""/>
    <s v=""/>
    <s v=""/>
    <s v=""/>
    <s v=""/>
    <s v=""/>
    <x v="0"/>
    <s v=""/>
    <s v=""/>
    <s v=""/>
    <s v=""/>
    <s v=""/>
    <s v=""/>
    <s v=""/>
    <s v=""/>
    <s v=""/>
    <s v=""/>
    <s v=""/>
    <s v=""/>
    <s v=""/>
    <s v=""/>
    <s v=""/>
    <s v=""/>
    <s v=""/>
    <s v=""/>
    <s v=""/>
    <s v=""/>
    <s v=""/>
    <s v=""/>
    <s v="Oui"/>
    <s v="Oui, je vais parfois/souvent chercher l'eau"/>
    <s v="source aménagée (borne fontaine, pompe, etc.)"/>
    <s v=""/>
    <s v="source"/>
    <s v="tiyo piblik (bòn fontèn, Pi avèk ponp manyèl,...)"/>
    <s v="source aménagée (borne fontaine, pompe, etc.)"/>
    <s v="Il n'y a pas d'autres options dans ma zone"/>
    <s v=""/>
    <s v="Plus d'1h au total"/>
    <s v="gros bidon de 5 gallons (18,9 L)"/>
    <s v="5gal"/>
    <s v="bidon ki vo 5 galon (18,9L)"/>
    <s v=""/>
    <s v=""/>
    <s v=""/>
    <s v=""/>
    <s v=""/>
    <n v="10"/>
    <n v="2"/>
    <s v=""/>
    <s v="NA"/>
    <n v="2"/>
    <s v="Non"/>
    <s v="Oui, chaque fois"/>
    <s v="Oui"/>
    <s v="A cause de la sècheresses"/>
    <n v="0"/>
    <n v="0"/>
    <n v="0"/>
    <n v="1"/>
    <n v="0"/>
    <n v="0"/>
    <n v="0"/>
    <n v="0"/>
    <n v="0"/>
    <n v="0"/>
    <n v="0"/>
    <s v=""/>
    <s v="Oui"/>
    <s v="L'augmentation des affrontements dans le bas de Port-au-Prince"/>
    <n v="1"/>
    <n v="0"/>
    <n v="0"/>
    <s v=""/>
    <s v="Je ne me sens pas en sécurité lorsque j'accède au marché, car j'ai peur d'être pris pour cible ou d'être victime de violences."/>
    <n v="0"/>
    <n v="1"/>
    <n v="0"/>
    <n v="0"/>
    <n v="0"/>
    <n v="0"/>
    <s v=""/>
  </r>
  <r>
    <s v="Non"/>
    <s v=""/>
    <s v=""/>
    <s v=""/>
    <s v=""/>
    <s v=""/>
    <x v="0"/>
    <s v=""/>
    <s v=""/>
    <s v="Diminution du nombre de clients"/>
    <n v="0"/>
    <n v="1"/>
    <n v="0"/>
    <n v="0"/>
    <n v="0"/>
    <n v="0"/>
    <n v="0"/>
    <n v="0"/>
    <s v=""/>
    <s v="Oui"/>
    <s v=""/>
    <s v="Nourriture"/>
    <n v="1"/>
    <n v="0"/>
    <n v="0"/>
    <n v="0"/>
    <n v="0"/>
    <n v="0"/>
    <n v="0"/>
    <s v=""/>
    <s v=""/>
    <s v=""/>
    <s v=""/>
    <s v=""/>
    <s v=""/>
    <s v=""/>
    <s v=""/>
    <s v=""/>
    <s v=""/>
    <s v=""/>
    <s v=""/>
    <s v=""/>
    <s v=""/>
    <s v=""/>
    <s v=""/>
    <s v=""/>
    <s v=""/>
    <s v=""/>
    <s v=""/>
    <s v=""/>
    <s v=""/>
    <s v=""/>
    <s v=""/>
    <s v=""/>
    <s v=""/>
    <s v=""/>
    <s v=""/>
    <s v=""/>
    <s v=""/>
    <s v=""/>
    <s v=""/>
    <s v=""/>
    <s v=""/>
    <s v=""/>
    <s v=""/>
    <s v=""/>
    <s v=""/>
    <s v=""/>
    <s v=""/>
    <s v=""/>
    <s v=""/>
    <s v=""/>
    <s v=""/>
    <s v=""/>
    <s v=""/>
    <s v=""/>
    <s v=""/>
    <s v=""/>
    <s v=""/>
    <s v=""/>
    <s v=""/>
    <s v=""/>
  </r>
  <r>
    <s v=""/>
    <s v=""/>
    <s v=""/>
    <s v=""/>
    <s v=""/>
    <s v=""/>
    <x v="0"/>
    <s v=""/>
    <s v=""/>
    <s v=""/>
    <s v=""/>
    <s v=""/>
    <s v=""/>
    <s v=""/>
    <s v=""/>
    <s v=""/>
    <s v=""/>
    <s v=""/>
    <s v=""/>
    <s v=""/>
    <s v=""/>
    <s v=""/>
    <s v=""/>
    <s v=""/>
    <s v=""/>
    <s v=""/>
    <s v=""/>
    <s v=""/>
    <s v=""/>
    <s v="Non"/>
    <s v=""/>
    <s v=""/>
    <s v=""/>
    <s v=""/>
    <s v=""/>
    <s v=""/>
    <s v=""/>
    <s v=""/>
    <s v=""/>
    <s v=""/>
    <s v=""/>
    <s v=""/>
    <s v=""/>
    <s v=""/>
    <s v=""/>
    <s v=""/>
    <s v=""/>
    <s v=""/>
    <s v=""/>
    <s v=""/>
    <s v=""/>
    <s v=""/>
    <s v=""/>
    <s v=""/>
    <s v=""/>
    <s v=""/>
    <s v=""/>
    <s v=""/>
    <s v=""/>
    <s v=""/>
    <s v=""/>
    <s v=""/>
    <s v=""/>
    <s v=""/>
    <s v=""/>
    <s v=""/>
    <s v=""/>
    <s v=""/>
    <s v="Oui"/>
    <s v="La mort du président et les troubles politiques qui ont suivi"/>
    <n v="0"/>
    <n v="1"/>
    <n v="0"/>
    <s v=""/>
    <s v="Les routes que j'utilise pour accéder au marché sont régulièrement bloquées"/>
    <n v="1"/>
    <n v="0"/>
    <n v="0"/>
    <n v="0"/>
    <n v="0"/>
    <n v="0"/>
    <s v=""/>
  </r>
  <r>
    <s v="Non"/>
    <s v=""/>
    <s v=""/>
    <s v=""/>
    <s v=""/>
    <s v=""/>
    <x v="0"/>
    <s v=""/>
    <s v=""/>
    <s v="Diminution du nombre de clients"/>
    <n v="0"/>
    <n v="1"/>
    <n v="0"/>
    <n v="0"/>
    <n v="0"/>
    <n v="0"/>
    <n v="0"/>
    <n v="0"/>
    <s v=""/>
    <s v="Oui"/>
    <s v=""/>
    <s v="Nourriture"/>
    <n v="1"/>
    <n v="0"/>
    <n v="0"/>
    <n v="0"/>
    <n v="0"/>
    <n v="0"/>
    <n v="0"/>
    <s v=""/>
    <s v=""/>
    <s v=""/>
    <s v=""/>
    <s v=""/>
    <s v=""/>
    <s v=""/>
    <s v=""/>
    <s v=""/>
    <s v=""/>
    <s v=""/>
    <s v=""/>
    <s v=""/>
    <s v=""/>
    <s v=""/>
    <s v=""/>
    <s v=""/>
    <s v=""/>
    <s v=""/>
    <s v=""/>
    <s v=""/>
    <s v=""/>
    <s v=""/>
    <s v=""/>
    <s v=""/>
    <s v=""/>
    <s v=""/>
    <s v=""/>
    <s v=""/>
    <s v=""/>
    <s v=""/>
    <s v=""/>
    <s v=""/>
    <s v=""/>
    <s v=""/>
    <s v=""/>
    <s v=""/>
    <s v=""/>
    <s v=""/>
    <s v=""/>
    <s v=""/>
    <s v=""/>
    <s v=""/>
    <s v=""/>
    <s v=""/>
    <s v=""/>
    <s v=""/>
    <s v=""/>
    <s v=""/>
    <s v=""/>
    <s v=""/>
    <s v=""/>
    <s v=""/>
  </r>
  <r>
    <s v=""/>
    <s v=""/>
    <s v=""/>
    <s v=""/>
    <s v=""/>
    <s v=""/>
    <x v="0"/>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30"/>
    <n v="6"/>
    <s v=""/>
    <s v="NA"/>
    <n v="6"/>
    <s v="Oui"/>
    <s v=""/>
    <s v="Oui"/>
    <s v="Problèmes de transport"/>
    <n v="0"/>
    <n v="1"/>
    <n v="0"/>
    <n v="0"/>
    <n v="0"/>
    <n v="0"/>
    <n v="0"/>
    <n v="0"/>
    <n v="0"/>
    <n v="0"/>
    <n v="0"/>
    <s v=""/>
    <s v="Oui"/>
    <s v="La mort du président et les troubles politiques qui ont suivi"/>
    <n v="0"/>
    <n v="1"/>
    <n v="0"/>
    <s v=""/>
    <s v="Je ne me sens pas en sécurité lorsque j'accède au marché, car j'ai peur d'être pris pour cible ou d'être victime de violences."/>
    <n v="0"/>
    <n v="1"/>
    <n v="0"/>
    <n v="0"/>
    <n v="0"/>
    <n v="0"/>
    <s v=""/>
  </r>
  <r>
    <s v="Oui"/>
    <s v="Vols ou pillages"/>
    <n v="1"/>
    <n v="0"/>
    <n v="0"/>
    <n v="0"/>
    <x v="1"/>
    <n v="0"/>
    <s v=""/>
    <s v="Risques de vols ou pillages"/>
    <n v="1"/>
    <n v="0"/>
    <n v="0"/>
    <n v="0"/>
    <n v="0"/>
    <n v="0"/>
    <n v="0"/>
    <n v="0"/>
    <s v=""/>
    <s v="Oui"/>
    <s v=""/>
    <s v="Nourriture"/>
    <n v="1"/>
    <n v="0"/>
    <n v="0"/>
    <n v="0"/>
    <n v="0"/>
    <n v="0"/>
    <n v="0"/>
    <s v=""/>
    <s v=""/>
    <s v=""/>
    <s v=""/>
    <s v=""/>
    <s v=""/>
    <s v=""/>
    <s v=""/>
    <s v=""/>
    <s v=""/>
    <s v=""/>
    <s v=""/>
    <s v=""/>
    <s v=""/>
    <s v=""/>
    <s v=""/>
    <s v=""/>
    <s v=""/>
    <s v=""/>
    <s v=""/>
    <s v=""/>
    <s v=""/>
    <s v=""/>
    <s v=""/>
    <s v=""/>
    <s v=""/>
    <s v=""/>
    <s v=""/>
    <s v=""/>
    <s v=""/>
    <s v=""/>
    <s v=""/>
    <s v=""/>
    <s v=""/>
    <s v=""/>
    <s v=""/>
    <s v=""/>
    <s v=""/>
    <s v=""/>
    <s v=""/>
    <s v=""/>
    <s v=""/>
    <s v=""/>
    <s v=""/>
    <s v=""/>
    <s v=""/>
    <s v=""/>
    <s v=""/>
    <s v=""/>
    <s v=""/>
    <s v=""/>
    <s v=""/>
    <s v=""/>
  </r>
  <r>
    <s v=""/>
    <s v=""/>
    <s v=""/>
    <s v=""/>
    <s v=""/>
    <s v=""/>
    <x v="0"/>
    <s v=""/>
    <s v=""/>
    <s v=""/>
    <s v=""/>
    <s v=""/>
    <s v=""/>
    <s v=""/>
    <s v=""/>
    <s v=""/>
    <s v=""/>
    <s v=""/>
    <s v=""/>
    <s v=""/>
    <s v=""/>
    <s v=""/>
    <s v=""/>
    <s v=""/>
    <s v=""/>
    <s v=""/>
    <s v=""/>
    <s v=""/>
    <s v=""/>
    <s v="Oui"/>
    <s v="Oui, je vais parfois/souvent chercher l'eau"/>
    <s v="source aménagée (borne fontaine, pompe, etc.)"/>
    <s v=""/>
    <s v="source"/>
    <s v="tiyo piblik (bòn fontèn, Pi avèk ponp manyèl,...)"/>
    <s v="source aménagée (borne fontaine, pompe, etc.)"/>
    <s v="Il n'y a pas d'autres options dans ma zone"/>
    <s v=""/>
    <s v="Entre 30 min et 1h au total"/>
    <s v="gros bidon de 5 gallons (18,9 L)"/>
    <s v="5gal"/>
    <s v="bidon ki vo 5 galon (18,9L)"/>
    <s v=""/>
    <s v=""/>
    <s v=""/>
    <s v=""/>
    <s v=""/>
    <n v="10"/>
    <n v="2"/>
    <s v=""/>
    <s v="NA"/>
    <n v="2"/>
    <s v="Non"/>
    <s v="Oui, parfois"/>
    <s v="Oui"/>
    <s v="A cause de la sècheresses"/>
    <n v="0"/>
    <n v="0"/>
    <n v="0"/>
    <n v="1"/>
    <n v="0"/>
    <n v="0"/>
    <n v="0"/>
    <n v="0"/>
    <n v="0"/>
    <n v="0"/>
    <n v="0"/>
    <s v=""/>
    <s v="Oui"/>
    <s v="La mort du président et les troubles politiques qui ont suivi"/>
    <n v="0"/>
    <n v="1"/>
    <n v="0"/>
    <s v=""/>
    <s v="Les routes que j'utilise pour accéder au marché sont régulièrement bloquées"/>
    <n v="1"/>
    <n v="0"/>
    <n v="0"/>
    <n v="0"/>
    <n v="0"/>
    <n v="0"/>
    <s v=""/>
  </r>
  <r>
    <s v="Non"/>
    <s v=""/>
    <s v=""/>
    <s v=""/>
    <s v=""/>
    <s v=""/>
    <x v="0"/>
    <s v=""/>
    <s v=""/>
    <s v="Risques de vols ou pillages"/>
    <n v="1"/>
    <n v="0"/>
    <n v="0"/>
    <n v="0"/>
    <n v="0"/>
    <n v="0"/>
    <n v="0"/>
    <n v="0"/>
    <s v=""/>
    <s v="Oui"/>
    <s v=""/>
    <s v="Nourriture"/>
    <n v="1"/>
    <n v="0"/>
    <n v="0"/>
    <n v="0"/>
    <n v="0"/>
    <n v="0"/>
    <n v="0"/>
    <s v=""/>
    <s v=""/>
    <s v=""/>
    <s v=""/>
    <s v=""/>
    <s v=""/>
    <s v=""/>
    <s v=""/>
    <s v=""/>
    <s v=""/>
    <s v=""/>
    <s v=""/>
    <s v=""/>
    <s v=""/>
    <s v=""/>
    <s v=""/>
    <s v=""/>
    <s v=""/>
    <s v=""/>
    <s v=""/>
    <s v=""/>
    <s v=""/>
    <s v=""/>
    <s v=""/>
    <s v=""/>
    <s v=""/>
    <s v=""/>
    <s v=""/>
    <s v=""/>
    <s v=""/>
    <s v=""/>
    <s v=""/>
    <s v=""/>
    <s v=""/>
    <s v=""/>
    <s v=""/>
    <s v=""/>
    <s v=""/>
    <s v=""/>
    <s v=""/>
    <s v=""/>
    <s v=""/>
    <s v=""/>
    <s v=""/>
    <s v=""/>
    <s v=""/>
    <s v=""/>
    <s v=""/>
    <s v=""/>
    <s v=""/>
    <s v=""/>
    <s v=""/>
    <s v=""/>
  </r>
  <r>
    <s v=""/>
    <s v=""/>
    <s v=""/>
    <s v=""/>
    <s v=""/>
    <s v=""/>
    <x v="0"/>
    <s v=""/>
    <s v=""/>
    <s v=""/>
    <s v=""/>
    <s v=""/>
    <s v=""/>
    <s v=""/>
    <s v=""/>
    <s v=""/>
    <s v=""/>
    <s v=""/>
    <s v=""/>
    <s v=""/>
    <s v=""/>
    <s v=""/>
    <s v=""/>
    <s v=""/>
    <s v=""/>
    <s v=""/>
    <s v=""/>
    <s v=""/>
    <s v=""/>
    <s v="Oui"/>
    <s v="Oui, je vais parfois/souvent chercher l'eau"/>
    <s v="source aménagée (borne fontaine, pompe, etc.)"/>
    <s v=""/>
    <s v="source"/>
    <s v="tiyo piblik (bòn fontèn, Pi avèk ponp manyèl,...)"/>
    <s v="source aménagée (borne fontaine, pompe, etc.)"/>
    <s v="Il n'y a pas d'autres options dans ma zone"/>
    <s v=""/>
    <s v="Entre 30 min et 1h au total"/>
    <s v="gros bidon de 5 gallons (18,9 L)"/>
    <s v="5gal"/>
    <s v="bidon ki vo 5 galon (18,9L)"/>
    <s v=""/>
    <s v=""/>
    <s v=""/>
    <s v=""/>
    <s v=""/>
    <n v="15"/>
    <n v="3"/>
    <s v=""/>
    <s v="NA"/>
    <n v="3"/>
    <s v="Non"/>
    <s v="Oui, parfois"/>
    <s v="Oui"/>
    <s v="A cause de la sècheresses"/>
    <n v="0"/>
    <n v="0"/>
    <n v="0"/>
    <n v="1"/>
    <n v="0"/>
    <n v="0"/>
    <n v="0"/>
    <n v="0"/>
    <n v="0"/>
    <n v="0"/>
    <n v="0"/>
    <s v=""/>
    <s v="Oui"/>
    <s v="L'augmentation des affrontements dans le bas de Port-au-Prince"/>
    <n v="1"/>
    <n v="0"/>
    <n v="0"/>
    <s v=""/>
    <s v="Les routes que j'utilise pour accéder au marché sont régulièrement bloquées"/>
    <n v="1"/>
    <n v="0"/>
    <n v="0"/>
    <n v="0"/>
    <n v="0"/>
    <n v="0"/>
    <s v=""/>
  </r>
  <r>
    <s v="Oui"/>
    <s v="Affrontements ou violences"/>
    <n v="0"/>
    <n v="1"/>
    <n v="0"/>
    <n v="0"/>
    <x v="1"/>
    <n v="0"/>
    <s v=""/>
    <s v="Difficultés pour se réapprovisionner en marchandises"/>
    <n v="0"/>
    <n v="0"/>
    <n v="0"/>
    <n v="1"/>
    <n v="0"/>
    <n v="0"/>
    <n v="0"/>
    <n v="0"/>
    <s v=""/>
    <s v="Oui"/>
    <s v=""/>
    <s v="Ustensiles de nettoyage ou de stockage de l'eau (bokit, bassine, éponge) Couverture"/>
    <n v="0"/>
    <n v="0"/>
    <n v="1"/>
    <n v="0"/>
    <n v="1"/>
    <n v="0"/>
    <n v="0"/>
    <s v=""/>
    <s v=""/>
    <s v=""/>
    <s v=""/>
    <s v=""/>
    <s v=""/>
    <s v=""/>
    <s v=""/>
    <s v=""/>
    <s v=""/>
    <s v=""/>
    <s v=""/>
    <s v=""/>
    <s v=""/>
    <s v=""/>
    <s v=""/>
    <s v=""/>
    <s v=""/>
    <s v=""/>
    <s v=""/>
    <s v=""/>
    <s v=""/>
    <s v=""/>
    <s v=""/>
    <s v=""/>
    <s v=""/>
    <s v=""/>
    <s v=""/>
    <s v=""/>
    <s v=""/>
    <s v=""/>
    <s v=""/>
    <s v=""/>
    <s v=""/>
    <s v=""/>
    <s v=""/>
    <s v=""/>
    <s v=""/>
    <s v=""/>
    <s v=""/>
    <s v=""/>
    <s v=""/>
    <s v=""/>
    <s v=""/>
    <s v=""/>
    <s v=""/>
    <s v=""/>
    <s v=""/>
    <s v=""/>
    <s v=""/>
    <s v=""/>
    <s v=""/>
    <s v=""/>
  </r>
  <r>
    <s v="Non"/>
    <s v=""/>
    <s v=""/>
    <s v=""/>
    <s v=""/>
    <s v=""/>
    <x v="0"/>
    <s v=""/>
    <s v=""/>
    <s v="Augmentation des prix"/>
    <n v="0"/>
    <n v="0"/>
    <n v="1"/>
    <n v="0"/>
    <n v="0"/>
    <n v="0"/>
    <n v="0"/>
    <n v="0"/>
    <s v=""/>
    <s v="Oui"/>
    <s v=""/>
    <s v="Ustensiles de nettoyage ou de stockage de l'eau (bokit, bassine, éponge)"/>
    <n v="0"/>
    <n v="0"/>
    <n v="0"/>
    <n v="0"/>
    <n v="1"/>
    <n v="0"/>
    <n v="0"/>
    <s v=""/>
    <s v=""/>
    <s v=""/>
    <s v=""/>
    <s v=""/>
    <s v=""/>
    <s v=""/>
    <s v=""/>
    <s v=""/>
    <s v=""/>
    <s v=""/>
    <s v=""/>
    <s v=""/>
    <s v=""/>
    <s v=""/>
    <s v=""/>
    <s v=""/>
    <s v=""/>
    <s v=""/>
    <s v=""/>
    <s v=""/>
    <s v=""/>
    <s v=""/>
    <s v=""/>
    <s v=""/>
    <s v=""/>
    <s v=""/>
    <s v=""/>
    <s v=""/>
    <s v=""/>
    <s v=""/>
    <s v=""/>
    <s v=""/>
    <s v=""/>
    <s v=""/>
    <s v=""/>
    <s v=""/>
    <s v=""/>
    <s v=""/>
    <s v=""/>
    <s v=""/>
    <s v=""/>
    <s v=""/>
    <s v=""/>
    <s v=""/>
    <s v=""/>
    <s v=""/>
    <s v=""/>
    <s v=""/>
    <s v=""/>
    <s v=""/>
    <s v=""/>
    <s v=""/>
  </r>
  <r>
    <s v="Oui"/>
    <s v="Affrontements ou violences"/>
    <n v="0"/>
    <n v="1"/>
    <n v="0"/>
    <n v="0"/>
    <x v="1"/>
    <n v="0"/>
    <s v=""/>
    <s v="Augmentation des prix"/>
    <n v="0"/>
    <n v="0"/>
    <n v="1"/>
    <n v="0"/>
    <n v="0"/>
    <n v="0"/>
    <n v="0"/>
    <n v="0"/>
    <s v=""/>
    <s v="Oui"/>
    <s v=""/>
    <s v="Ustensiles de nettoyage ou de stockage de l'eau (bokit, bassine, éponge)"/>
    <n v="0"/>
    <n v="0"/>
    <n v="0"/>
    <n v="0"/>
    <n v="1"/>
    <n v="0"/>
    <n v="0"/>
    <s v=""/>
    <s v=""/>
    <s v=""/>
    <s v=""/>
    <s v=""/>
    <s v=""/>
    <s v=""/>
    <s v=""/>
    <s v=""/>
    <s v=""/>
    <s v=""/>
    <s v=""/>
    <s v=""/>
    <s v=""/>
    <s v=""/>
    <s v=""/>
    <s v=""/>
    <s v=""/>
    <s v=""/>
    <s v=""/>
    <s v=""/>
    <s v=""/>
    <s v=""/>
    <s v=""/>
    <s v=""/>
    <s v=""/>
    <s v=""/>
    <s v=""/>
    <s v=""/>
    <s v=""/>
    <s v=""/>
    <s v=""/>
    <s v=""/>
    <s v=""/>
    <s v=""/>
    <s v=""/>
    <s v=""/>
    <s v=""/>
    <s v=""/>
    <s v=""/>
    <s v=""/>
    <s v=""/>
    <s v=""/>
    <s v=""/>
    <s v=""/>
    <s v=""/>
    <s v=""/>
    <s v=""/>
    <s v=""/>
    <s v=""/>
    <s v=""/>
    <s v=""/>
    <s v=""/>
  </r>
  <r>
    <s v="Oui"/>
    <s v="Affrontements ou violences"/>
    <n v="0"/>
    <n v="1"/>
    <n v="0"/>
    <n v="0"/>
    <x v="1"/>
    <n v="0"/>
    <s v=""/>
    <s v="Augmentation des prix"/>
    <n v="0"/>
    <n v="0"/>
    <n v="1"/>
    <n v="0"/>
    <n v="0"/>
    <n v="0"/>
    <n v="0"/>
    <n v="0"/>
    <s v=""/>
    <s v="Oui"/>
    <s v=""/>
    <s v="Couverture"/>
    <n v="0"/>
    <n v="0"/>
    <n v="1"/>
    <n v="0"/>
    <n v="0"/>
    <n v="0"/>
    <n v="0"/>
    <s v=""/>
    <s v=""/>
    <s v=""/>
    <s v=""/>
    <s v=""/>
    <s v=""/>
    <s v=""/>
    <s v=""/>
    <s v=""/>
    <s v=""/>
    <s v=""/>
    <s v=""/>
    <s v=""/>
    <s v=""/>
    <s v=""/>
    <s v=""/>
    <s v=""/>
    <s v=""/>
    <s v=""/>
    <s v=""/>
    <s v=""/>
    <s v=""/>
    <s v=""/>
    <s v=""/>
    <s v=""/>
    <s v=""/>
    <s v=""/>
    <s v=""/>
    <s v=""/>
    <s v=""/>
    <s v=""/>
    <s v=""/>
    <s v=""/>
    <s v=""/>
    <s v=""/>
    <s v=""/>
    <s v=""/>
    <s v=""/>
    <s v=""/>
    <s v=""/>
    <s v=""/>
    <s v=""/>
    <s v=""/>
    <s v=""/>
    <s v=""/>
    <s v=""/>
    <s v=""/>
    <s v=""/>
    <s v=""/>
    <s v=""/>
    <s v=""/>
    <s v=""/>
    <s v=""/>
  </r>
  <r>
    <s v="Je ne sais pas, je ne souhaite pas répondre"/>
    <s v=""/>
    <s v=""/>
    <s v=""/>
    <s v=""/>
    <s v=""/>
    <x v="0"/>
    <s v=""/>
    <s v=""/>
    <s v="Je ne sais pas, je ne souhaite pas répondre"/>
    <n v="0"/>
    <n v="0"/>
    <n v="0"/>
    <n v="0"/>
    <n v="0"/>
    <n v="0"/>
    <n v="0"/>
    <n v="1"/>
    <s v=""/>
    <s v="Non"/>
    <s v=""/>
    <s v=""/>
    <s v=""/>
    <s v=""/>
    <s v=""/>
    <s v=""/>
    <s v=""/>
    <s v=""/>
    <s v=""/>
    <s v=""/>
    <s v=""/>
    <s v=""/>
    <s v=""/>
    <s v=""/>
    <s v=""/>
    <s v=""/>
    <s v=""/>
    <s v=""/>
    <s v=""/>
    <s v=""/>
    <s v=""/>
    <s v=""/>
    <s v=""/>
    <s v=""/>
    <s v=""/>
    <s v=""/>
    <s v=""/>
    <s v=""/>
    <s v=""/>
    <s v=""/>
    <s v=""/>
    <s v=""/>
    <s v=""/>
    <s v=""/>
    <s v=""/>
    <s v=""/>
    <s v=""/>
    <s v=""/>
    <s v=""/>
    <s v=""/>
    <s v=""/>
    <s v=""/>
    <s v=""/>
    <s v=""/>
    <s v=""/>
    <s v=""/>
    <s v=""/>
    <s v=""/>
    <s v=""/>
    <s v=""/>
    <s v=""/>
    <s v=""/>
    <s v=""/>
    <s v=""/>
    <s v=""/>
    <s v=""/>
    <s v=""/>
    <s v=""/>
    <s v=""/>
    <s v=""/>
    <s v=""/>
    <s v=""/>
  </r>
  <r>
    <s v="Non"/>
    <s v=""/>
    <s v=""/>
    <s v=""/>
    <s v=""/>
    <s v=""/>
    <x v="0"/>
    <s v=""/>
    <s v=""/>
    <s v="Aucune préoccupation particulière Augmentation des prix"/>
    <n v="0"/>
    <n v="0"/>
    <n v="1"/>
    <n v="0"/>
    <n v="0"/>
    <n v="1"/>
    <n v="0"/>
    <n v="0"/>
    <s v=""/>
    <s v="Non"/>
    <s v=""/>
    <s v=""/>
    <s v=""/>
    <s v=""/>
    <s v=""/>
    <s v=""/>
    <s v=""/>
    <s v=""/>
    <s v=""/>
    <s v=""/>
    <s v=""/>
    <s v=""/>
    <s v=""/>
    <s v=""/>
    <s v=""/>
    <s v=""/>
    <s v=""/>
    <s v=""/>
    <s v=""/>
    <s v=""/>
    <s v=""/>
    <s v=""/>
    <s v=""/>
    <s v=""/>
    <s v=""/>
    <s v=""/>
    <s v=""/>
    <s v=""/>
    <s v=""/>
    <s v=""/>
    <s v=""/>
    <s v=""/>
    <s v=""/>
    <s v=""/>
    <s v=""/>
    <s v=""/>
    <s v=""/>
    <s v=""/>
    <s v=""/>
    <s v=""/>
    <s v=""/>
    <s v=""/>
    <s v=""/>
    <s v=""/>
    <s v=""/>
    <s v=""/>
    <s v=""/>
    <s v=""/>
    <s v=""/>
    <s v=""/>
    <s v=""/>
    <s v=""/>
    <s v=""/>
    <s v=""/>
    <s v=""/>
    <s v=""/>
    <s v=""/>
    <s v=""/>
    <s v=""/>
    <s v=""/>
    <s v=""/>
    <s v=""/>
  </r>
  <r>
    <s v="Oui"/>
    <s v="Vols ou pillages Manifestations Affrontements ou violences"/>
    <n v="1"/>
    <n v="1"/>
    <n v="1"/>
    <n v="0"/>
    <x v="1"/>
    <n v="0"/>
    <s v=""/>
    <s v="Augmentation des prix"/>
    <n v="0"/>
    <n v="0"/>
    <n v="1"/>
    <n v="0"/>
    <n v="0"/>
    <n v="0"/>
    <n v="0"/>
    <n v="0"/>
    <s v=""/>
    <s v="Oui"/>
    <s v=""/>
    <s v="Produits d'hygiène et assainissement"/>
    <n v="0"/>
    <n v="1"/>
    <n v="0"/>
    <n v="0"/>
    <n v="0"/>
    <n v="0"/>
    <n v="0"/>
    <s v=""/>
    <s v=""/>
    <s v=""/>
    <s v=""/>
    <s v=""/>
    <s v=""/>
    <s v=""/>
    <s v=""/>
    <s v=""/>
    <s v=""/>
    <s v=""/>
    <s v=""/>
    <s v=""/>
    <s v=""/>
    <s v=""/>
    <s v=""/>
    <s v=""/>
    <s v=""/>
    <s v=""/>
    <s v=""/>
    <s v=""/>
    <s v=""/>
    <s v=""/>
    <s v=""/>
    <s v=""/>
    <s v=""/>
    <s v=""/>
    <s v=""/>
    <s v=""/>
    <s v=""/>
    <s v=""/>
    <s v=""/>
    <s v=""/>
    <s v=""/>
    <s v=""/>
    <s v=""/>
    <s v=""/>
    <s v=""/>
    <s v=""/>
    <s v=""/>
    <s v=""/>
    <s v=""/>
    <s v=""/>
    <s v=""/>
    <s v=""/>
    <s v=""/>
    <s v=""/>
    <s v=""/>
    <s v=""/>
    <s v=""/>
    <s v=""/>
    <s v=""/>
    <s v=""/>
  </r>
  <r>
    <s v="Non"/>
    <s v=""/>
    <s v=""/>
    <s v=""/>
    <s v=""/>
    <s v=""/>
    <x v="0"/>
    <s v=""/>
    <s v=""/>
    <s v="Diminution du nombre de clients Augmentation des prix"/>
    <n v="0"/>
    <n v="1"/>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r>
  <r>
    <s v="Non"/>
    <s v=""/>
    <s v=""/>
    <s v=""/>
    <s v=""/>
    <s v=""/>
    <x v="0"/>
    <s v=""/>
    <s v=""/>
    <s v="Diminution du nombre de clients Augmentation des prix"/>
    <n v="0"/>
    <n v="1"/>
    <n v="1"/>
    <n v="0"/>
    <n v="0"/>
    <n v="0"/>
    <n v="0"/>
    <n v="0"/>
    <s v=""/>
    <s v="Oui"/>
    <s v=""/>
    <s v="Nourriture"/>
    <n v="1"/>
    <n v="0"/>
    <n v="0"/>
    <n v="0"/>
    <n v="0"/>
    <n v="0"/>
    <n v="0"/>
    <s v=""/>
    <s v=""/>
    <s v=""/>
    <s v=""/>
    <s v=""/>
    <s v=""/>
    <s v=""/>
    <s v=""/>
    <s v=""/>
    <s v=""/>
    <s v=""/>
    <s v=""/>
    <s v=""/>
    <s v=""/>
    <s v=""/>
    <s v=""/>
    <s v=""/>
    <s v=""/>
    <s v=""/>
    <s v=""/>
    <s v=""/>
    <s v=""/>
    <s v=""/>
    <s v=""/>
    <s v=""/>
    <s v=""/>
    <s v=""/>
    <s v=""/>
    <s v=""/>
    <s v=""/>
    <s v=""/>
    <s v=""/>
    <s v=""/>
    <s v=""/>
    <s v=""/>
    <s v=""/>
    <s v=""/>
    <s v=""/>
    <s v=""/>
    <s v=""/>
    <s v=""/>
    <s v=""/>
    <s v=""/>
    <s v=""/>
    <s v=""/>
    <s v=""/>
    <s v=""/>
    <s v=""/>
    <s v=""/>
    <s v=""/>
    <s v=""/>
    <s v=""/>
    <s v=""/>
  </r>
  <r>
    <s v=""/>
    <s v=""/>
    <s v=""/>
    <s v=""/>
    <s v=""/>
    <s v=""/>
    <x v="0"/>
    <s v=""/>
    <s v=""/>
    <s v=""/>
    <s v=""/>
    <s v=""/>
    <s v=""/>
    <s v=""/>
    <s v=""/>
    <s v=""/>
    <s v=""/>
    <s v=""/>
    <s v=""/>
    <s v=""/>
    <s v=""/>
    <s v=""/>
    <s v=""/>
    <s v=""/>
    <s v=""/>
    <s v=""/>
    <s v=""/>
    <s v=""/>
    <s v=""/>
    <s v="Oui"/>
    <s v="Oui, je vais parfois/souvent chercher l'eau"/>
    <s v="source aménagée (borne fontaine, pompe, etc.)"/>
    <s v=""/>
    <s v="source"/>
    <s v="tiyo piblik (bòn fontèn, Pi avèk ponp manyèl,...)"/>
    <s v="source aménagée (borne fontaine, pompe, etc.)"/>
    <s v="Il n'y a pas d'autres options dans ma zone"/>
    <s v=""/>
    <s v="Entre 15 min et 30 min au total"/>
    <s v="gros bidon de 5 gallons (18,9 L)"/>
    <s v="5gal"/>
    <s v="bidon ki vo 5 galon (18,9L)"/>
    <s v=""/>
    <s v=""/>
    <s v=""/>
    <s v=""/>
    <s v=""/>
    <n v="0"/>
    <n v="0"/>
    <s v=""/>
    <s v="NA"/>
    <n v="0"/>
    <s v="Non"/>
    <s v="Oui, parfois"/>
    <s v="Oui"/>
    <s v="A cause de la sècheresses Infrastructures endomagées Problèmes techniques sur le réseau"/>
    <n v="0"/>
    <n v="0"/>
    <n v="0"/>
    <n v="1"/>
    <n v="1"/>
    <n v="1"/>
    <n v="0"/>
    <n v="0"/>
    <n v="0"/>
    <n v="0"/>
    <n v="0"/>
    <s v=""/>
    <s v="Non"/>
    <s v=""/>
    <s v=""/>
    <s v=""/>
    <s v=""/>
    <s v=""/>
    <s v=""/>
    <s v=""/>
    <s v=""/>
    <s v=""/>
    <s v=""/>
    <s v=""/>
    <s v=""/>
    <s v=""/>
  </r>
  <r>
    <s v=""/>
    <s v=""/>
    <s v=""/>
    <s v=""/>
    <s v=""/>
    <s v=""/>
    <x v="0"/>
    <s v=""/>
    <s v=""/>
    <s v=""/>
    <s v=""/>
    <s v=""/>
    <s v=""/>
    <s v=""/>
    <s v=""/>
    <s v=""/>
    <s v=""/>
    <s v=""/>
    <s v=""/>
    <s v=""/>
    <s v=""/>
    <s v=""/>
    <s v=""/>
    <s v=""/>
    <s v=""/>
    <s v=""/>
    <s v=""/>
    <s v=""/>
    <s v=""/>
    <s v="Oui"/>
    <s v="Non, je ne vais jamais chercher de l'eau"/>
    <s v=""/>
    <s v=""/>
    <s v=""/>
    <s v=""/>
    <s v=""/>
    <s v=""/>
    <s v=""/>
    <s v=""/>
    <s v=""/>
    <s v=""/>
    <s v=""/>
    <s v=""/>
    <s v=""/>
    <s v=""/>
    <s v=""/>
    <s v=""/>
    <s v=""/>
    <s v=""/>
    <s v=""/>
    <s v=""/>
    <s v=""/>
    <s v=""/>
    <s v=""/>
    <s v=""/>
    <s v=""/>
    <s v=""/>
    <s v=""/>
    <s v=""/>
    <s v=""/>
    <s v=""/>
    <s v=""/>
    <s v=""/>
    <s v=""/>
    <s v=""/>
    <s v=""/>
    <s v=""/>
    <s v=""/>
    <s v="Non"/>
    <s v=""/>
    <s v=""/>
    <s v=""/>
    <s v=""/>
    <s v=""/>
    <s v=""/>
    <s v=""/>
    <s v=""/>
    <s v=""/>
    <s v=""/>
    <s v=""/>
    <s v=""/>
    <s v=""/>
  </r>
  <r>
    <s v="Non"/>
    <s v=""/>
    <s v=""/>
    <s v=""/>
    <s v=""/>
    <s v=""/>
    <x v="0"/>
    <s v=""/>
    <s v=""/>
    <s v="Augmentation des prix Diminution du nombre de clients"/>
    <n v="0"/>
    <n v="1"/>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r>
  <r>
    <s v="Non"/>
    <s v=""/>
    <s v=""/>
    <s v=""/>
    <s v=""/>
    <s v=""/>
    <x v="0"/>
    <s v=""/>
    <s v=""/>
    <s v="Diminution du nombre de clients Augmentation des prix"/>
    <n v="0"/>
    <n v="1"/>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r>
  <r>
    <s v="Non"/>
    <s v=""/>
    <s v=""/>
    <s v=""/>
    <s v=""/>
    <s v=""/>
    <x v="0"/>
    <s v=""/>
    <s v=""/>
    <s v="Diminution du nombre de clients Augmentation des prix"/>
    <n v="0"/>
    <n v="1"/>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r>
  <r>
    <s v=""/>
    <s v=""/>
    <s v=""/>
    <s v=""/>
    <s v=""/>
    <s v=""/>
    <x v="0"/>
    <s v=""/>
    <s v=""/>
    <s v=""/>
    <s v=""/>
    <s v=""/>
    <s v=""/>
    <s v=""/>
    <s v=""/>
    <s v=""/>
    <s v=""/>
    <s v=""/>
    <s v=""/>
    <s v=""/>
    <s v=""/>
    <s v=""/>
    <s v=""/>
    <s v=""/>
    <s v=""/>
    <s v=""/>
    <s v=""/>
    <s v=""/>
    <s v=""/>
    <s v="Oui"/>
    <s v="Oui, je vais parfois/souvent chercher l'eau"/>
    <s v="source aménagée (borne fontaine, pompe, etc.)"/>
    <s v=""/>
    <s v="source"/>
    <s v="tiyo piblik (bòn fontèn, Pi avèk ponp manyèl,...)"/>
    <s v="source aménagée (borne fontaine, pompe, etc.)"/>
    <s v="Il n'y a pas d'autres options dans ma zone"/>
    <s v=""/>
    <s v="Moins de 15 min au total"/>
    <s v="gros bidon de 5 gallons (18,9 L)"/>
    <s v="5gal"/>
    <s v="bidon ki vo 5 galon (18,9L)"/>
    <s v=""/>
    <s v=""/>
    <s v=""/>
    <s v=""/>
    <s v=""/>
    <n v="0"/>
    <n v="0"/>
    <s v=""/>
    <s v="NA"/>
    <n v="0"/>
    <s v="Non"/>
    <s v="Oui, parfois"/>
    <s v="Non"/>
    <s v=""/>
    <s v=""/>
    <s v=""/>
    <s v=""/>
    <s v=""/>
    <s v=""/>
    <s v=""/>
    <s v=""/>
    <s v=""/>
    <s v=""/>
    <s v=""/>
    <s v=""/>
    <s v=""/>
    <s v="Non"/>
    <s v=""/>
    <s v=""/>
    <s v=""/>
    <s v=""/>
    <s v=""/>
    <s v=""/>
    <s v=""/>
    <s v=""/>
    <s v=""/>
    <s v=""/>
    <s v=""/>
    <s v=""/>
    <s v=""/>
  </r>
  <r>
    <s v="Non"/>
    <s v=""/>
    <s v=""/>
    <s v=""/>
    <s v=""/>
    <s v=""/>
    <x v="0"/>
    <s v=""/>
    <s v=""/>
    <s v="Diminution du nombre de clients Augmentation des prix"/>
    <n v="0"/>
    <n v="1"/>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r>
  <r>
    <s v=""/>
    <s v=""/>
    <s v=""/>
    <s v=""/>
    <s v=""/>
    <s v=""/>
    <x v="0"/>
    <s v=""/>
    <s v=""/>
    <s v=""/>
    <s v=""/>
    <s v=""/>
    <s v=""/>
    <s v=""/>
    <s v=""/>
    <s v=""/>
    <s v=""/>
    <s v=""/>
    <s v=""/>
    <s v=""/>
    <s v=""/>
    <s v=""/>
    <s v=""/>
    <s v=""/>
    <s v=""/>
    <s v=""/>
    <s v=""/>
    <s v=""/>
    <s v=""/>
    <s v="Oui"/>
    <s v="Oui, je vais parfois/souvent chercher l'eau"/>
    <s v="rivière ou source non aménagée"/>
    <s v=""/>
    <s v="riv"/>
    <s v="rivyè / sous ki pa anmenaje"/>
    <s v="branchement privé individuel"/>
    <s v="Il n'y a pas d'autres options dans ma zone"/>
    <s v=""/>
    <s v="Entre 15 min et 30 min au total"/>
    <s v="gros bidon de 5 gallons (18,9 L)"/>
    <s v="5gal"/>
    <s v="bidon ki vo 5 galon (18,9L)"/>
    <s v=""/>
    <s v=""/>
    <s v=""/>
    <s v=""/>
    <s v=""/>
    <n v="0"/>
    <n v="0"/>
    <s v=""/>
    <s v="NA"/>
    <n v="0"/>
    <s v="Non"/>
    <s v="Oui, parfois"/>
    <s v="Non"/>
    <s v=""/>
    <s v=""/>
    <s v=""/>
    <s v=""/>
    <s v=""/>
    <s v=""/>
    <s v=""/>
    <s v=""/>
    <s v=""/>
    <s v=""/>
    <s v=""/>
    <s v=""/>
    <s v=""/>
    <s v="Non"/>
    <s v=""/>
    <s v=""/>
    <s v=""/>
    <s v=""/>
    <s v=""/>
    <s v=""/>
    <s v=""/>
    <s v=""/>
    <s v=""/>
    <s v=""/>
    <s v=""/>
    <s v=""/>
    <s v=""/>
  </r>
  <r>
    <s v=""/>
    <s v=""/>
    <s v=""/>
    <s v=""/>
    <s v=""/>
    <s v=""/>
    <x v="0"/>
    <s v=""/>
    <s v=""/>
    <s v=""/>
    <s v=""/>
    <s v=""/>
    <s v=""/>
    <s v=""/>
    <s v=""/>
    <s v=""/>
    <s v=""/>
    <s v=""/>
    <s v=""/>
    <s v=""/>
    <s v=""/>
    <s v=""/>
    <s v=""/>
    <s v=""/>
    <s v=""/>
    <s v=""/>
    <s v=""/>
    <s v=""/>
    <s v=""/>
    <s v="Oui"/>
    <s v="Oui, je vais parfois/souvent chercher l'eau"/>
    <s v="source aménagée (borne fontaine, pompe, etc.)"/>
    <s v=""/>
    <s v="source"/>
    <s v="tiyo piblik (bòn fontèn, Pi avèk ponp manyèl,...)"/>
    <s v="source aménagée (borne fontaine, pompe, etc.)"/>
    <s v="Il n'y a pas d'autres options dans ma zone"/>
    <s v=""/>
    <s v="Moins de 15 min au total"/>
    <s v="gros bidon de 5 gallons (18,9 L)"/>
    <s v="5gal"/>
    <s v="bidon ki vo 5 galon (18,9L)"/>
    <s v=""/>
    <s v=""/>
    <s v=""/>
    <s v=""/>
    <s v=""/>
    <n v="0"/>
    <n v="0"/>
    <s v=""/>
    <s v="NA"/>
    <n v="0"/>
    <s v="Non"/>
    <s v="Oui, parfois"/>
    <s v="Non"/>
    <s v=""/>
    <s v=""/>
    <s v=""/>
    <s v=""/>
    <s v=""/>
    <s v=""/>
    <s v=""/>
    <s v=""/>
    <s v=""/>
    <s v=""/>
    <s v=""/>
    <s v=""/>
    <s v=""/>
    <s v="Non"/>
    <s v=""/>
    <s v=""/>
    <s v=""/>
    <s v=""/>
    <s v=""/>
    <s v=""/>
    <s v=""/>
    <s v=""/>
    <s v=""/>
    <s v=""/>
    <s v=""/>
    <s v=""/>
    <s v=""/>
  </r>
  <r>
    <s v="Non"/>
    <s v=""/>
    <s v=""/>
    <s v=""/>
    <s v=""/>
    <s v=""/>
    <x v="0"/>
    <s v=""/>
    <s v=""/>
    <s v="Diminution du nombre de clients Augmentation des prix"/>
    <n v="0"/>
    <n v="1"/>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r>
  <r>
    <s v="Non"/>
    <s v=""/>
    <s v=""/>
    <s v=""/>
    <s v=""/>
    <s v=""/>
    <x v="0"/>
    <s v=""/>
    <s v=""/>
    <s v="Diminution du nombre de clients Augmentation des prix"/>
    <n v="0"/>
    <n v="1"/>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r>
  <r>
    <s v=""/>
    <s v=""/>
    <s v=""/>
    <s v=""/>
    <s v=""/>
    <s v=""/>
    <x v="0"/>
    <s v=""/>
    <s v=""/>
    <s v=""/>
    <s v=""/>
    <s v=""/>
    <s v=""/>
    <s v=""/>
    <s v=""/>
    <s v=""/>
    <s v=""/>
    <s v=""/>
    <s v=""/>
    <s v=""/>
    <s v=""/>
    <s v=""/>
    <s v=""/>
    <s v=""/>
    <s v=""/>
    <s v=""/>
    <s v=""/>
    <s v=""/>
    <s v=""/>
    <s v="Oui"/>
    <s v="Oui, je vais parfois/souvent chercher l'eau"/>
    <s v="branchement privé individuel"/>
    <s v=""/>
    <s v="branchement"/>
    <s v="tiyo lakay mwen"/>
    <s v="branchement privé individuel"/>
    <s v="Il n'y a pas d'autres options dans ma zone"/>
    <s v=""/>
    <s v="Moins de 15 min au total"/>
    <s v="petit bidon de 1 gallon (3,78 L)"/>
    <s v="1gal"/>
    <s v="bidon ki vo 1 galon (3,78L)"/>
    <s v=""/>
    <s v=""/>
    <s v=""/>
    <s v=""/>
    <s v=""/>
    <n v="0"/>
    <n v="0"/>
    <s v=""/>
    <s v="NA"/>
    <n v="0"/>
    <s v="Non"/>
    <s v="Oui, parfois"/>
    <s v="Non"/>
    <s v=""/>
    <s v=""/>
    <s v=""/>
    <s v=""/>
    <s v=""/>
    <s v=""/>
    <s v=""/>
    <s v=""/>
    <s v=""/>
    <s v=""/>
    <s v=""/>
    <s v=""/>
    <s v=""/>
    <s v="Non"/>
    <s v=""/>
    <s v=""/>
    <s v=""/>
    <s v=""/>
    <s v=""/>
    <s v=""/>
    <s v=""/>
    <s v=""/>
    <s v=""/>
    <s v=""/>
    <s v=""/>
    <s v=""/>
    <s v=""/>
  </r>
  <r>
    <s v=""/>
    <s v=""/>
    <s v=""/>
    <s v=""/>
    <s v=""/>
    <s v=""/>
    <x v="0"/>
    <s v=""/>
    <s v=""/>
    <s v=""/>
    <s v=""/>
    <s v=""/>
    <s v=""/>
    <s v=""/>
    <s v=""/>
    <s v=""/>
    <s v=""/>
    <s v=""/>
    <s v=""/>
    <s v=""/>
    <s v=""/>
    <s v=""/>
    <s v=""/>
    <s v=""/>
    <s v=""/>
    <s v=""/>
    <s v=""/>
    <s v=""/>
    <s v=""/>
    <s v="Oui"/>
    <s v="Oui, je vais parfois/souvent chercher l'eau"/>
    <s v="branchement privé individuel"/>
    <s v=""/>
    <s v="branchement"/>
    <s v="tiyo lakay mwen"/>
    <s v="branchement privé individuel"/>
    <s v="C'est le moins cher"/>
    <s v=""/>
    <s v="Moins de 15 min au total"/>
    <s v="Je ne sais pas parce qu'il s'agit d'un branchement privé"/>
    <s v="jnsp"/>
    <s v="Mwen pa konnen paske li se yon koneksyon prive"/>
    <s v=""/>
    <s v=""/>
    <s v=""/>
    <s v=""/>
    <s v=""/>
    <s v=""/>
    <s v="NA"/>
    <s v=""/>
    <s v="NA"/>
    <s v="NA"/>
    <s v="Non"/>
    <s v="Oui, parfois"/>
    <s v="Oui"/>
    <s v="A cause de la sècheresses Infrastructures endomagées Problèmes techniques sur le réseau"/>
    <n v="0"/>
    <n v="0"/>
    <n v="0"/>
    <n v="1"/>
    <n v="1"/>
    <n v="1"/>
    <n v="0"/>
    <n v="0"/>
    <n v="0"/>
    <n v="0"/>
    <n v="0"/>
    <s v=""/>
    <s v="Non"/>
    <s v=""/>
    <s v=""/>
    <s v=""/>
    <s v=""/>
    <s v=""/>
    <s v=""/>
    <s v=""/>
    <s v=""/>
    <s v=""/>
    <s v=""/>
    <s v=""/>
    <s v=""/>
    <s v=""/>
  </r>
  <r>
    <s v=""/>
    <s v=""/>
    <s v=""/>
    <s v=""/>
    <s v=""/>
    <s v=""/>
    <x v="0"/>
    <s v=""/>
    <s v=""/>
    <s v=""/>
    <s v=""/>
    <s v=""/>
    <s v=""/>
    <s v=""/>
    <s v=""/>
    <s v=""/>
    <s v=""/>
    <s v=""/>
    <s v=""/>
    <s v=""/>
    <s v=""/>
    <s v=""/>
    <s v=""/>
    <s v=""/>
    <s v=""/>
    <s v=""/>
    <s v=""/>
    <s v=""/>
    <s v=""/>
    <s v="Oui"/>
    <s v="Oui, je vais parfois/souvent chercher l'eau"/>
    <s v="branchement privé individuel"/>
    <s v=""/>
    <s v="branchement"/>
    <s v="tiyo lakay mwen"/>
    <s v="branchement privé individuel"/>
    <s v="C'est le plus près / pratique pour moi"/>
    <s v=""/>
    <s v="Moins de 15 min au total"/>
    <s v="Je ne sais pas parce qu'il s'agit d'un branchement privé"/>
    <s v="jnsp"/>
    <s v="Mwen pa konnen paske li se yon koneksyon prive"/>
    <s v=""/>
    <s v=""/>
    <s v=""/>
    <s v=""/>
    <s v=""/>
    <s v=""/>
    <s v="NA"/>
    <s v=""/>
    <s v="NA"/>
    <s v="NA"/>
    <s v="Non"/>
    <s v="Oui, parfois"/>
    <s v="Oui"/>
    <s v="A cause de la sècheresses Infrastructures endomagées Problèmes techniques sur le réseau"/>
    <n v="0"/>
    <n v="0"/>
    <n v="0"/>
    <n v="1"/>
    <n v="1"/>
    <n v="1"/>
    <n v="0"/>
    <n v="0"/>
    <n v="0"/>
    <n v="0"/>
    <n v="0"/>
    <s v=""/>
    <s v="Non"/>
    <s v=""/>
    <s v=""/>
    <s v=""/>
    <s v=""/>
    <s v=""/>
    <s v=""/>
    <s v=""/>
    <s v=""/>
    <s v=""/>
    <s v=""/>
    <s v=""/>
    <s v=""/>
    <s v=""/>
  </r>
  <r>
    <s v=""/>
    <s v=""/>
    <s v=""/>
    <s v=""/>
    <s v=""/>
    <s v=""/>
    <x v="0"/>
    <s v=""/>
    <s v=""/>
    <s v=""/>
    <s v=""/>
    <s v=""/>
    <s v=""/>
    <s v=""/>
    <s v=""/>
    <s v=""/>
    <s v=""/>
    <s v=""/>
    <s v=""/>
    <s v=""/>
    <s v=""/>
    <s v=""/>
    <s v=""/>
    <s v=""/>
    <s v=""/>
    <s v=""/>
    <s v=""/>
    <s v=""/>
    <s v=""/>
    <s v="Oui"/>
    <s v="Oui, je vais parfois/souvent chercher l'eau"/>
    <s v="rivière ou source non aménagée"/>
    <s v=""/>
    <s v="riv"/>
    <s v="rivyè / sous ki pa anmenaje"/>
    <s v="branchement privé individuel"/>
    <s v="Il n'y a pas d'autres options dans ma zone"/>
    <s v=""/>
    <s v="Moins de 15 min au total"/>
    <s v="gros bidon de 5 gallons (18,9 L)"/>
    <s v="5gal"/>
    <s v="bidon ki vo 5 galon (18,9L)"/>
    <s v=""/>
    <s v=""/>
    <s v=""/>
    <s v=""/>
    <s v=""/>
    <n v="0"/>
    <n v="0"/>
    <s v=""/>
    <s v="NA"/>
    <n v="0"/>
    <s v="Non"/>
    <s v="Non, jamais."/>
    <s v="Oui"/>
    <s v="A cause de la sècheresses"/>
    <n v="0"/>
    <n v="0"/>
    <n v="0"/>
    <n v="1"/>
    <n v="0"/>
    <n v="0"/>
    <n v="0"/>
    <n v="0"/>
    <n v="0"/>
    <n v="0"/>
    <n v="0"/>
    <s v=""/>
    <s v="Non"/>
    <s v=""/>
    <s v=""/>
    <s v=""/>
    <s v=""/>
    <s v=""/>
    <s v=""/>
    <s v=""/>
    <s v=""/>
    <s v=""/>
    <s v=""/>
    <s v=""/>
    <s v=""/>
    <s v=""/>
  </r>
  <r>
    <s v=""/>
    <s v=""/>
    <s v=""/>
    <s v=""/>
    <s v=""/>
    <s v=""/>
    <x v="0"/>
    <s v=""/>
    <s v=""/>
    <s v=""/>
    <s v=""/>
    <s v=""/>
    <s v=""/>
    <s v=""/>
    <s v=""/>
    <s v=""/>
    <s v=""/>
    <s v=""/>
    <s v=""/>
    <s v=""/>
    <s v=""/>
    <s v=""/>
    <s v=""/>
    <s v=""/>
    <s v=""/>
    <s v=""/>
    <s v=""/>
    <s v=""/>
    <s v=""/>
    <s v="Oui"/>
    <s v="Oui, je vais parfois/souvent chercher l'eau"/>
    <s v="source aménagée (borne fontaine, pompe, etc.)"/>
    <s v=""/>
    <s v="source"/>
    <s v="tiyo piblik (bòn fontèn, Pi avèk ponp manyèl,...)"/>
    <s v="source aménagée (borne fontaine, pompe, etc.)"/>
    <s v="Il n'y a pas d'autres options dans ma zone"/>
    <s v=""/>
    <s v="Moins de 15 min au total"/>
    <s v="gros bidon de 5 gallons (18,9 L)"/>
    <s v="5gal"/>
    <s v="bidon ki vo 5 galon (18,9L)"/>
    <s v=""/>
    <s v=""/>
    <s v=""/>
    <s v=""/>
    <s v=""/>
    <n v="0"/>
    <n v="0"/>
    <s v=""/>
    <s v="NA"/>
    <n v="0"/>
    <s v="Non"/>
    <s v="Oui, parfois"/>
    <s v="Oui"/>
    <s v="A cause de la sècheresses Problèmes techniques sur le réseau"/>
    <n v="0"/>
    <n v="0"/>
    <n v="0"/>
    <n v="1"/>
    <n v="0"/>
    <n v="1"/>
    <n v="0"/>
    <n v="0"/>
    <n v="0"/>
    <n v="0"/>
    <n v="0"/>
    <s v=""/>
    <s v="Non"/>
    <s v=""/>
    <s v=""/>
    <s v=""/>
    <s v=""/>
    <s v=""/>
    <s v=""/>
    <s v=""/>
    <s v=""/>
    <s v=""/>
    <s v=""/>
    <s v=""/>
    <s v=""/>
    <s v=""/>
  </r>
  <r>
    <s v="Oui"/>
    <s v="Vols ou pillages"/>
    <n v="1"/>
    <n v="0"/>
    <n v="0"/>
    <n v="0"/>
    <x v="1"/>
    <n v="0"/>
    <s v=""/>
    <s v="Difficultés pour se réapprovisionner en marchandises Augmentation des prix Risques d'être exposé à la violence Risques de vols ou pillages Diminution du nombre de clients"/>
    <n v="1"/>
    <n v="1"/>
    <n v="1"/>
    <n v="1"/>
    <n v="1"/>
    <n v="0"/>
    <n v="0"/>
    <n v="0"/>
    <s v=""/>
    <s v="Oui"/>
    <s v=""/>
    <s v="Nourriture"/>
    <n v="1"/>
    <n v="0"/>
    <n v="0"/>
    <n v="0"/>
    <n v="0"/>
    <n v="0"/>
    <n v="0"/>
    <s v=""/>
    <s v=""/>
    <s v=""/>
    <s v=""/>
    <s v=""/>
    <s v=""/>
    <s v=""/>
    <s v=""/>
    <s v=""/>
    <s v=""/>
    <s v=""/>
    <s v=""/>
    <s v=""/>
    <s v=""/>
    <s v=""/>
    <s v=""/>
    <s v=""/>
    <s v=""/>
    <s v=""/>
    <s v=""/>
    <s v=""/>
    <s v=""/>
    <s v=""/>
    <s v=""/>
    <s v=""/>
    <s v=""/>
    <s v=""/>
    <s v=""/>
    <s v=""/>
    <s v=""/>
    <s v=""/>
    <s v=""/>
    <s v=""/>
    <s v=""/>
    <s v=""/>
    <s v=""/>
    <s v=""/>
    <s v=""/>
    <s v=""/>
    <s v=""/>
    <s v=""/>
    <s v=""/>
    <s v=""/>
    <s v=""/>
    <s v=""/>
    <s v=""/>
    <s v=""/>
    <s v=""/>
    <s v=""/>
    <s v=""/>
    <s v=""/>
    <s v=""/>
    <s v=""/>
  </r>
  <r>
    <s v="Oui"/>
    <s v="Vols ou pillages"/>
    <n v="1"/>
    <n v="0"/>
    <n v="0"/>
    <n v="0"/>
    <x v="1"/>
    <n v="0"/>
    <s v=""/>
    <s v="Risques de vols ou pillages Diminution du nombre de clients Augmentation des prix Difficultés pour se réapprovisionner en marchandises Risques d'être exposé à la violence"/>
    <n v="1"/>
    <n v="1"/>
    <n v="1"/>
    <n v="1"/>
    <n v="1"/>
    <n v="0"/>
    <n v="0"/>
    <n v="0"/>
    <s v=""/>
    <s v="Oui"/>
    <s v=""/>
    <s v="Nourriture"/>
    <n v="1"/>
    <n v="0"/>
    <n v="0"/>
    <n v="0"/>
    <n v="0"/>
    <n v="0"/>
    <n v="0"/>
    <s v=""/>
    <s v=""/>
    <s v=""/>
    <s v=""/>
    <s v=""/>
    <s v=""/>
    <s v=""/>
    <s v=""/>
    <s v=""/>
    <s v=""/>
    <s v=""/>
    <s v=""/>
    <s v=""/>
    <s v=""/>
    <s v=""/>
    <s v=""/>
    <s v=""/>
    <s v=""/>
    <s v=""/>
    <s v=""/>
    <s v=""/>
    <s v=""/>
    <s v=""/>
    <s v=""/>
    <s v=""/>
    <s v=""/>
    <s v=""/>
    <s v=""/>
    <s v=""/>
    <s v=""/>
    <s v=""/>
    <s v=""/>
    <s v=""/>
    <s v=""/>
    <s v=""/>
    <s v=""/>
    <s v=""/>
    <s v=""/>
    <s v=""/>
    <s v=""/>
    <s v=""/>
    <s v=""/>
    <s v=""/>
    <s v=""/>
    <s v=""/>
    <s v=""/>
    <s v=""/>
    <s v=""/>
    <s v=""/>
    <s v=""/>
    <s v=""/>
    <s v=""/>
    <s v=""/>
  </r>
  <r>
    <s v="Oui"/>
    <s v="Vols ou pillages"/>
    <n v="1"/>
    <n v="0"/>
    <n v="0"/>
    <n v="0"/>
    <x v="1"/>
    <n v="0"/>
    <s v=""/>
    <s v="Diminution du nombre de clients Augmentation des prix"/>
    <n v="0"/>
    <n v="1"/>
    <n v="1"/>
    <n v="0"/>
    <n v="0"/>
    <n v="0"/>
    <n v="0"/>
    <n v="0"/>
    <s v=""/>
    <s v="Oui"/>
    <s v=""/>
    <s v="Ustensiles de cuisine (casseroles, cuillères, etc.) Ustensiles de nettoyage ou de stockage de l'eau (bokit, bassine, éponge)"/>
    <n v="0"/>
    <n v="0"/>
    <n v="0"/>
    <n v="1"/>
    <n v="1"/>
    <n v="0"/>
    <n v="0"/>
    <s v=""/>
    <s v=""/>
    <s v=""/>
    <s v=""/>
    <s v=""/>
    <s v=""/>
    <s v=""/>
    <s v=""/>
    <s v=""/>
    <s v=""/>
    <s v=""/>
    <s v=""/>
    <s v=""/>
    <s v=""/>
    <s v=""/>
    <s v=""/>
    <s v=""/>
    <s v=""/>
    <s v=""/>
    <s v=""/>
    <s v=""/>
    <s v=""/>
    <s v=""/>
    <s v=""/>
    <s v=""/>
    <s v=""/>
    <s v=""/>
    <s v=""/>
    <s v=""/>
    <s v=""/>
    <s v=""/>
    <s v=""/>
    <s v=""/>
    <s v=""/>
    <s v=""/>
    <s v=""/>
    <s v=""/>
    <s v=""/>
    <s v=""/>
    <s v=""/>
    <s v=""/>
    <s v=""/>
    <s v=""/>
    <s v=""/>
    <s v=""/>
    <s v=""/>
    <s v=""/>
    <s v=""/>
    <s v=""/>
    <s v=""/>
    <s v=""/>
    <s v=""/>
    <s v=""/>
  </r>
  <r>
    <s v="Oui"/>
    <s v="Vols ou pillages"/>
    <n v="1"/>
    <n v="0"/>
    <n v="0"/>
    <n v="0"/>
    <x v="1"/>
    <n v="0"/>
    <s v=""/>
    <s v="Risques de vols ou pillages Diminution du nombre de clients Augmentation des prix"/>
    <n v="1"/>
    <n v="1"/>
    <n v="1"/>
    <n v="0"/>
    <n v="0"/>
    <n v="0"/>
    <n v="0"/>
    <n v="0"/>
    <s v=""/>
    <s v="Oui"/>
    <s v=""/>
    <s v="Ustensiles de nettoyage ou de stockage de l'eau (bokit, bassine, éponge)"/>
    <n v="0"/>
    <n v="0"/>
    <n v="0"/>
    <n v="0"/>
    <n v="1"/>
    <n v="0"/>
    <n v="0"/>
    <s v=""/>
    <s v=""/>
    <s v=""/>
    <s v=""/>
    <s v=""/>
    <s v=""/>
    <s v=""/>
    <s v=""/>
    <s v=""/>
    <s v=""/>
    <s v=""/>
    <s v=""/>
    <s v=""/>
    <s v=""/>
    <s v=""/>
    <s v=""/>
    <s v=""/>
    <s v=""/>
    <s v=""/>
    <s v=""/>
    <s v=""/>
    <s v=""/>
    <s v=""/>
    <s v=""/>
    <s v=""/>
    <s v=""/>
    <s v=""/>
    <s v=""/>
    <s v=""/>
    <s v=""/>
    <s v=""/>
    <s v=""/>
    <s v=""/>
    <s v=""/>
    <s v=""/>
    <s v=""/>
    <s v=""/>
    <s v=""/>
    <s v=""/>
    <s v=""/>
    <s v=""/>
    <s v=""/>
    <s v=""/>
    <s v=""/>
    <s v=""/>
    <s v=""/>
    <s v=""/>
    <s v=""/>
    <s v=""/>
    <s v=""/>
    <s v=""/>
    <s v=""/>
    <s v=""/>
  </r>
  <r>
    <s v="Oui"/>
    <s v="Vols ou pillages"/>
    <n v="1"/>
    <n v="0"/>
    <n v="0"/>
    <n v="0"/>
    <x v="1"/>
    <n v="0"/>
    <s v=""/>
    <s v="Diminution du nombre de clients Augmentation des prix Difficultés pour se réapprovisionner en marchandises"/>
    <n v="0"/>
    <n v="1"/>
    <n v="1"/>
    <n v="1"/>
    <n v="0"/>
    <n v="0"/>
    <n v="0"/>
    <n v="0"/>
    <s v=""/>
    <s v="Oui"/>
    <s v=""/>
    <s v="Nourriture"/>
    <n v="1"/>
    <n v="0"/>
    <n v="0"/>
    <n v="0"/>
    <n v="0"/>
    <n v="0"/>
    <n v="0"/>
    <s v=""/>
    <s v=""/>
    <s v=""/>
    <s v=""/>
    <s v=""/>
    <s v=""/>
    <s v=""/>
    <s v=""/>
    <s v=""/>
    <s v=""/>
    <s v=""/>
    <s v=""/>
    <s v=""/>
    <s v=""/>
    <s v=""/>
    <s v=""/>
    <s v=""/>
    <s v=""/>
    <s v=""/>
    <s v=""/>
    <s v=""/>
    <s v=""/>
    <s v=""/>
    <s v=""/>
    <s v=""/>
    <s v=""/>
    <s v=""/>
    <s v=""/>
    <s v=""/>
    <s v=""/>
    <s v=""/>
    <s v=""/>
    <s v=""/>
    <s v=""/>
    <s v=""/>
    <s v=""/>
    <s v=""/>
    <s v=""/>
    <s v=""/>
    <s v=""/>
    <s v=""/>
    <s v=""/>
    <s v=""/>
    <s v=""/>
    <s v=""/>
    <s v=""/>
    <s v=""/>
    <s v=""/>
    <s v=""/>
    <s v=""/>
    <s v=""/>
    <s v=""/>
    <s v=""/>
  </r>
  <r>
    <s v="Oui"/>
    <s v="Vols ou pillages"/>
    <n v="1"/>
    <n v="0"/>
    <n v="0"/>
    <n v="0"/>
    <x v="1"/>
    <n v="0"/>
    <s v=""/>
    <s v="Risques de vols ou pillages Diminution du nombre de clients Augmentation des prix Difficultés pour se réapprovisionner en marchandises"/>
    <n v="1"/>
    <n v="1"/>
    <n v="1"/>
    <n v="1"/>
    <n v="0"/>
    <n v="0"/>
    <n v="0"/>
    <n v="0"/>
    <s v=""/>
    <s v="Oui"/>
    <s v=""/>
    <s v="Ustensiles de cuisine (casseroles, cuillères, etc.) Ustensiles de nettoyage ou de stockage de l'eau (bokit, bassine, éponge)"/>
    <n v="0"/>
    <n v="0"/>
    <n v="0"/>
    <n v="1"/>
    <n v="1"/>
    <n v="0"/>
    <n v="0"/>
    <s v=""/>
    <s v=""/>
    <s v=""/>
    <s v=""/>
    <s v=""/>
    <s v=""/>
    <s v=""/>
    <s v=""/>
    <s v=""/>
    <s v=""/>
    <s v=""/>
    <s v=""/>
    <s v=""/>
    <s v=""/>
    <s v=""/>
    <s v=""/>
    <s v=""/>
    <s v=""/>
    <s v=""/>
    <s v=""/>
    <s v=""/>
    <s v=""/>
    <s v=""/>
    <s v=""/>
    <s v=""/>
    <s v=""/>
    <s v=""/>
    <s v=""/>
    <s v=""/>
    <s v=""/>
    <s v=""/>
    <s v=""/>
    <s v=""/>
    <s v=""/>
    <s v=""/>
    <s v=""/>
    <s v=""/>
    <s v=""/>
    <s v=""/>
    <s v=""/>
    <s v=""/>
    <s v=""/>
    <s v=""/>
    <s v=""/>
    <s v=""/>
    <s v=""/>
    <s v=""/>
    <s v=""/>
    <s v=""/>
    <s v=""/>
    <s v=""/>
    <s v=""/>
    <s v=""/>
  </r>
  <r>
    <s v="Oui"/>
    <s v="Vols ou pillages"/>
    <n v="1"/>
    <n v="0"/>
    <n v="0"/>
    <n v="0"/>
    <x v="1"/>
    <n v="0"/>
    <s v=""/>
    <s v="Risques de vols ou pillages Diminution du nombre de clients Augmentation des prix"/>
    <n v="1"/>
    <n v="1"/>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r>
  <r>
    <s v="Oui"/>
    <s v="Vols ou pillages"/>
    <n v="1"/>
    <n v="0"/>
    <n v="0"/>
    <n v="0"/>
    <x v="1"/>
    <n v="0"/>
    <s v=""/>
    <s v="Risques de vols ou pillages"/>
    <n v="1"/>
    <n v="0"/>
    <n v="0"/>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r>
  <r>
    <s v="Oui"/>
    <s v="Vols ou pillages"/>
    <n v="1"/>
    <n v="0"/>
    <n v="0"/>
    <n v="0"/>
    <x v="1"/>
    <n v="0"/>
    <s v=""/>
    <s v="Risques de vols ou pillages"/>
    <n v="1"/>
    <n v="0"/>
    <n v="0"/>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r>
  <r>
    <s v="Oui"/>
    <s v="Vols ou pillages"/>
    <n v="1"/>
    <n v="0"/>
    <n v="0"/>
    <n v="0"/>
    <x v="1"/>
    <n v="0"/>
    <s v=""/>
    <s v="Risques de vols ou pillages"/>
    <n v="1"/>
    <n v="0"/>
    <n v="0"/>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r>
  <r>
    <s v="Oui"/>
    <s v="Vols ou pillages"/>
    <n v="1"/>
    <n v="0"/>
    <n v="0"/>
    <n v="0"/>
    <x v="1"/>
    <n v="0"/>
    <s v=""/>
    <s v="Risques de vols ou pillages"/>
    <n v="1"/>
    <n v="0"/>
    <n v="0"/>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r>
  <r>
    <s v="Non"/>
    <s v=""/>
    <s v=""/>
    <s v=""/>
    <s v=""/>
    <s v=""/>
    <x v="0"/>
    <s v=""/>
    <s v=""/>
    <s v="Diminution du nombre de clients Augmentation des prix"/>
    <n v="0"/>
    <n v="1"/>
    <n v="1"/>
    <n v="0"/>
    <n v="0"/>
    <n v="0"/>
    <n v="0"/>
    <n v="0"/>
    <s v=""/>
    <s v="Oui"/>
    <s v=""/>
    <s v="Nourriture"/>
    <n v="1"/>
    <n v="0"/>
    <n v="0"/>
    <n v="0"/>
    <n v="0"/>
    <n v="0"/>
    <n v="0"/>
    <s v=""/>
    <s v=""/>
    <s v=""/>
    <s v=""/>
    <s v=""/>
    <s v=""/>
    <s v=""/>
    <s v=""/>
    <s v=""/>
    <s v=""/>
    <s v=""/>
    <s v=""/>
    <s v=""/>
    <s v=""/>
    <s v=""/>
    <s v=""/>
    <s v=""/>
    <s v=""/>
    <s v=""/>
    <s v=""/>
    <s v=""/>
    <s v=""/>
    <s v=""/>
    <s v=""/>
    <s v=""/>
    <s v=""/>
    <s v=""/>
    <s v=""/>
    <s v=""/>
    <s v=""/>
    <s v=""/>
    <s v=""/>
    <s v=""/>
    <s v=""/>
    <s v=""/>
    <s v=""/>
    <s v=""/>
    <s v=""/>
    <s v=""/>
    <s v=""/>
    <s v=""/>
    <s v=""/>
    <s v=""/>
    <s v=""/>
    <s v=""/>
    <s v=""/>
    <s v=""/>
    <s v=""/>
    <s v=""/>
    <s v=""/>
    <s v=""/>
    <s v=""/>
    <s v=""/>
  </r>
  <r>
    <s v="Non"/>
    <s v=""/>
    <s v=""/>
    <s v=""/>
    <s v=""/>
    <s v=""/>
    <x v="0"/>
    <s v=""/>
    <s v=""/>
    <s v="Risques de vols ou pillages Diminution du nombre de clients Augmentation des prix"/>
    <n v="1"/>
    <n v="1"/>
    <n v="1"/>
    <n v="0"/>
    <n v="0"/>
    <n v="0"/>
    <n v="0"/>
    <n v="0"/>
    <s v=""/>
    <s v="Oui"/>
    <s v=""/>
    <s v="Nourriture"/>
    <n v="1"/>
    <n v="0"/>
    <n v="0"/>
    <n v="0"/>
    <n v="0"/>
    <n v="0"/>
    <n v="0"/>
    <s v=""/>
    <s v=""/>
    <s v=""/>
    <s v=""/>
    <s v=""/>
    <s v=""/>
    <s v=""/>
    <s v=""/>
    <s v=""/>
    <s v=""/>
    <s v=""/>
    <s v=""/>
    <s v=""/>
    <s v=""/>
    <s v=""/>
    <s v=""/>
    <s v=""/>
    <s v=""/>
    <s v=""/>
    <s v=""/>
    <s v=""/>
    <s v=""/>
    <s v=""/>
    <s v=""/>
    <s v=""/>
    <s v=""/>
    <s v=""/>
    <s v=""/>
    <s v=""/>
    <s v=""/>
    <s v=""/>
    <s v=""/>
    <s v=""/>
    <s v=""/>
    <s v=""/>
    <s v=""/>
    <s v=""/>
    <s v=""/>
    <s v=""/>
    <s v=""/>
    <s v=""/>
    <s v=""/>
    <s v=""/>
    <s v=""/>
    <s v=""/>
    <s v=""/>
    <s v=""/>
    <s v=""/>
    <s v=""/>
    <s v=""/>
    <s v=""/>
    <s v=""/>
    <s v=""/>
  </r>
  <r>
    <s v="Oui"/>
    <s v="Vols ou pillages"/>
    <n v="1"/>
    <n v="0"/>
    <n v="0"/>
    <n v="0"/>
    <x v="1"/>
    <n v="0"/>
    <s v=""/>
    <s v="Diminution du nombre de clients Augmentation des prix Difficultés pour se réapprovisionner en marchandises"/>
    <n v="0"/>
    <n v="1"/>
    <n v="1"/>
    <n v="1"/>
    <n v="0"/>
    <n v="0"/>
    <n v="0"/>
    <n v="0"/>
    <s v=""/>
    <s v="Oui"/>
    <s v=""/>
    <s v="Ustensiles de cuisine (casseroles, cuillères, etc.)"/>
    <n v="0"/>
    <n v="0"/>
    <n v="0"/>
    <n v="1"/>
    <n v="0"/>
    <n v="0"/>
    <n v="0"/>
    <s v=""/>
    <s v=""/>
    <s v=""/>
    <s v=""/>
    <s v=""/>
    <s v=""/>
    <s v=""/>
    <s v=""/>
    <s v=""/>
    <s v=""/>
    <s v=""/>
    <s v=""/>
    <s v=""/>
    <s v=""/>
    <s v=""/>
    <s v=""/>
    <s v=""/>
    <s v=""/>
    <s v=""/>
    <s v=""/>
    <s v=""/>
    <s v=""/>
    <s v=""/>
    <s v=""/>
    <s v=""/>
    <s v=""/>
    <s v=""/>
    <s v=""/>
    <s v=""/>
    <s v=""/>
    <s v=""/>
    <s v=""/>
    <s v=""/>
    <s v=""/>
    <s v=""/>
    <s v=""/>
    <s v=""/>
    <s v=""/>
    <s v=""/>
    <s v=""/>
    <s v=""/>
    <s v=""/>
    <s v=""/>
    <s v=""/>
    <s v=""/>
    <s v=""/>
    <s v=""/>
    <s v=""/>
    <s v=""/>
    <s v=""/>
    <s v=""/>
    <s v=""/>
    <s v=""/>
  </r>
  <r>
    <s v="Non"/>
    <s v=""/>
    <s v=""/>
    <s v=""/>
    <s v=""/>
    <s v=""/>
    <x v="0"/>
    <s v=""/>
    <s v=""/>
    <s v="Diminution du nombre de clients Augmentation des prix"/>
    <n v="0"/>
    <n v="1"/>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r>
  <r>
    <s v="Non"/>
    <s v=""/>
    <s v=""/>
    <s v=""/>
    <s v=""/>
    <s v=""/>
    <x v="0"/>
    <s v=""/>
    <s v=""/>
    <s v="Diminution du nombre de clients Augmentation des prix"/>
    <n v="0"/>
    <n v="1"/>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r>
  <r>
    <s v="Non"/>
    <s v=""/>
    <s v=""/>
    <s v=""/>
    <s v=""/>
    <s v=""/>
    <x v="0"/>
    <s v=""/>
    <s v=""/>
    <s v="Diminution du nombre de clients Augmentation des prix"/>
    <n v="0"/>
    <n v="1"/>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r>
  <r>
    <s v=""/>
    <s v=""/>
    <s v=""/>
    <s v=""/>
    <s v=""/>
    <s v=""/>
    <x v="0"/>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25"/>
    <n v="5"/>
    <s v=""/>
    <s v="NA"/>
    <n v="5"/>
    <s v="Oui"/>
    <s v=""/>
    <s v="Non"/>
    <s v=""/>
    <s v=""/>
    <s v=""/>
    <s v=""/>
    <s v=""/>
    <s v=""/>
    <s v=""/>
    <s v=""/>
    <s v=""/>
    <s v=""/>
    <s v=""/>
    <s v=""/>
    <s v=""/>
    <s v="Oui"/>
    <s v="La mort du président et les troubles politiques qui ont suivi"/>
    <n v="0"/>
    <n v="1"/>
    <n v="0"/>
    <s v=""/>
    <s v="Aucun impact sur l'accès physique au marché"/>
    <n v="0"/>
    <n v="0"/>
    <n v="0"/>
    <n v="1"/>
    <n v="0"/>
    <n v="0"/>
    <s v=""/>
  </r>
  <r>
    <s v=""/>
    <s v=""/>
    <s v=""/>
    <s v=""/>
    <s v=""/>
    <s v=""/>
    <x v="0"/>
    <s v=""/>
    <s v=""/>
    <s v=""/>
    <s v=""/>
    <s v=""/>
    <s v=""/>
    <s v=""/>
    <s v=""/>
    <s v=""/>
    <s v=""/>
    <s v=""/>
    <s v=""/>
    <s v=""/>
    <s v=""/>
    <s v=""/>
    <s v=""/>
    <s v=""/>
    <s v=""/>
    <s v=""/>
    <s v=""/>
    <s v=""/>
    <s v=""/>
    <s v="Oui"/>
    <s v="Oui, je vais parfois/souvent chercher l'eau"/>
    <s v="source aménagée (borne fontaine, pompe, etc.)"/>
    <s v=""/>
    <s v="source"/>
    <s v="tiyo piblik (bòn fontèn, Pi avèk ponp manyèl,...)"/>
    <s v="source aménagée (borne fontaine, pompe, etc.)"/>
    <s v="C'est le moins cher"/>
    <s v=""/>
    <s v="Moins de 15 min au total"/>
    <s v="petit bidon de 1 gallon (3,78 L)"/>
    <s v="1gal"/>
    <s v="bidon ki vo 1 galon (3,78L)"/>
    <s v=""/>
    <s v=""/>
    <s v=""/>
    <s v=""/>
    <s v=""/>
    <n v="0"/>
    <n v="0"/>
    <s v=""/>
    <s v="NA"/>
    <n v="0"/>
    <s v="Non"/>
    <s v="Oui, parfois"/>
    <s v="Non"/>
    <s v=""/>
    <s v=""/>
    <s v=""/>
    <s v=""/>
    <s v=""/>
    <s v=""/>
    <s v=""/>
    <s v=""/>
    <s v=""/>
    <s v=""/>
    <s v=""/>
    <s v=""/>
    <s v=""/>
    <s v="Non"/>
    <s v=""/>
    <s v=""/>
    <s v=""/>
    <s v=""/>
    <s v=""/>
    <s v=""/>
    <s v=""/>
    <s v=""/>
    <s v=""/>
    <s v=""/>
    <s v=""/>
    <s v=""/>
    <s v=""/>
  </r>
  <r>
    <s v=""/>
    <s v=""/>
    <s v=""/>
    <s v=""/>
    <s v=""/>
    <s v=""/>
    <x v="0"/>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25"/>
    <n v="5"/>
    <s v=""/>
    <s v="NA"/>
    <n v="5"/>
    <s v="Oui"/>
    <s v=""/>
    <s v="Non"/>
    <s v=""/>
    <s v=""/>
    <s v=""/>
    <s v=""/>
    <s v=""/>
    <s v=""/>
    <s v=""/>
    <s v=""/>
    <s v=""/>
    <s v=""/>
    <s v=""/>
    <s v=""/>
    <s v=""/>
    <s v="Non"/>
    <s v=""/>
    <s v=""/>
    <s v=""/>
    <s v=""/>
    <s v=""/>
    <s v=""/>
    <s v=""/>
    <s v=""/>
    <s v=""/>
    <s v=""/>
    <s v=""/>
    <s v=""/>
    <s v=""/>
  </r>
  <r>
    <s v=""/>
    <s v=""/>
    <s v=""/>
    <s v=""/>
    <s v=""/>
    <s v=""/>
    <x v="0"/>
    <s v=""/>
    <s v=""/>
    <s v=""/>
    <s v=""/>
    <s v=""/>
    <s v=""/>
    <s v=""/>
    <s v=""/>
    <s v=""/>
    <s v=""/>
    <s v=""/>
    <s v=""/>
    <s v=""/>
    <s v=""/>
    <s v=""/>
    <s v=""/>
    <s v=""/>
    <s v=""/>
    <s v=""/>
    <s v=""/>
    <s v=""/>
    <s v=""/>
    <s v="Oui"/>
    <s v="Non, je ne vais jamais chercher de l'eau"/>
    <s v=""/>
    <s v=""/>
    <s v=""/>
    <s v=""/>
    <s v=""/>
    <s v=""/>
    <s v=""/>
    <s v=""/>
    <s v=""/>
    <s v=""/>
    <s v=""/>
    <s v=""/>
    <s v=""/>
    <s v=""/>
    <s v=""/>
    <s v=""/>
    <s v=""/>
    <s v=""/>
    <s v=""/>
    <s v=""/>
    <s v=""/>
    <s v=""/>
    <s v=""/>
    <s v=""/>
    <s v=""/>
    <s v=""/>
    <s v=""/>
    <s v=""/>
    <s v=""/>
    <s v=""/>
    <s v=""/>
    <s v=""/>
    <s v=""/>
    <s v=""/>
    <s v=""/>
    <s v=""/>
    <s v=""/>
    <s v="Non"/>
    <s v=""/>
    <s v=""/>
    <s v=""/>
    <s v=""/>
    <s v=""/>
    <s v=""/>
    <s v=""/>
    <s v=""/>
    <s v=""/>
    <s v=""/>
    <s v=""/>
    <s v=""/>
    <s v=""/>
  </r>
  <r>
    <s v=""/>
    <s v=""/>
    <s v=""/>
    <s v=""/>
    <s v=""/>
    <s v=""/>
    <x v="0"/>
    <s v=""/>
    <s v=""/>
    <s v=""/>
    <s v=""/>
    <s v=""/>
    <s v=""/>
    <s v=""/>
    <s v=""/>
    <s v=""/>
    <s v=""/>
    <s v=""/>
    <s v=""/>
    <s v=""/>
    <s v=""/>
    <s v=""/>
    <s v=""/>
    <s v=""/>
    <s v=""/>
    <s v=""/>
    <s v=""/>
    <s v=""/>
    <s v=""/>
    <s v="Oui"/>
    <s v="Oui, je vais parfois/souvent chercher l'eau"/>
    <s v="source aménagée (borne fontaine, pompe, etc.)"/>
    <s v=""/>
    <s v="source"/>
    <s v="tiyo piblik (bòn fontèn, Pi avèk ponp manyèl,...)"/>
    <s v="source aménagée (borne fontaine, pompe, etc.)"/>
    <s v="C'est le moins cher"/>
    <s v=""/>
    <s v="Moins de 15 min au total"/>
    <s v="petit bidon de 1 gallon (3,78 L)"/>
    <s v="1gal"/>
    <s v="bidon ki vo 1 galon (3,78L)"/>
    <s v=""/>
    <s v=""/>
    <s v=""/>
    <s v=""/>
    <s v=""/>
    <n v="10"/>
    <n v="10"/>
    <s v=""/>
    <s v="NA"/>
    <n v="10"/>
    <s v="Oui"/>
    <s v=""/>
    <s v="Non"/>
    <s v=""/>
    <s v=""/>
    <s v=""/>
    <s v=""/>
    <s v=""/>
    <s v=""/>
    <s v=""/>
    <s v=""/>
    <s v=""/>
    <s v=""/>
    <s v=""/>
    <s v=""/>
    <s v=""/>
    <s v="Oui"/>
    <s v="La mort du président et les troubles politiques qui ont suivi"/>
    <n v="0"/>
    <n v="1"/>
    <n v="0"/>
    <s v=""/>
    <s v="Aucun impact sur l'accès physique au marché"/>
    <n v="0"/>
    <n v="0"/>
    <n v="0"/>
    <n v="1"/>
    <n v="0"/>
    <n v="0"/>
    <s v=""/>
  </r>
  <r>
    <s v="Non"/>
    <s v=""/>
    <s v=""/>
    <s v=""/>
    <s v=""/>
    <s v=""/>
    <x v="0"/>
    <s v=""/>
    <s v=""/>
    <s v="Je ne sais pas, je ne souhaite pas répondre"/>
    <n v="0"/>
    <n v="0"/>
    <n v="0"/>
    <n v="0"/>
    <n v="0"/>
    <n v="0"/>
    <n v="0"/>
    <n v="1"/>
    <s v=""/>
    <s v="Oui"/>
    <s v=""/>
    <s v="Nourriture"/>
    <n v="1"/>
    <n v="0"/>
    <n v="0"/>
    <n v="0"/>
    <n v="0"/>
    <n v="0"/>
    <n v="0"/>
    <s v=""/>
    <s v=""/>
    <s v=""/>
    <s v=""/>
    <s v=""/>
    <s v=""/>
    <s v=""/>
    <s v=""/>
    <s v=""/>
    <s v=""/>
    <s v=""/>
    <s v=""/>
    <s v=""/>
    <s v=""/>
    <s v=""/>
    <s v=""/>
    <s v=""/>
    <s v=""/>
    <s v=""/>
    <s v=""/>
    <s v=""/>
    <s v=""/>
    <s v=""/>
    <s v=""/>
    <s v=""/>
    <s v=""/>
    <s v=""/>
    <s v=""/>
    <s v=""/>
    <s v=""/>
    <s v=""/>
    <s v=""/>
    <s v=""/>
    <s v=""/>
    <s v=""/>
    <s v=""/>
    <s v=""/>
    <s v=""/>
    <s v=""/>
    <s v=""/>
    <s v=""/>
    <s v=""/>
    <s v=""/>
    <s v=""/>
    <s v=""/>
    <s v=""/>
    <s v=""/>
    <s v=""/>
    <s v=""/>
    <s v=""/>
    <s v=""/>
    <s v=""/>
    <s v=""/>
  </r>
  <r>
    <s v="Non"/>
    <s v=""/>
    <s v=""/>
    <s v=""/>
    <s v=""/>
    <s v=""/>
    <x v="0"/>
    <s v=""/>
    <s v=""/>
    <s v="Risques de vols ou pillages Risques d'être exposé à la violence"/>
    <n v="1"/>
    <n v="0"/>
    <n v="0"/>
    <n v="0"/>
    <n v="1"/>
    <n v="0"/>
    <n v="0"/>
    <n v="0"/>
    <s v=""/>
    <s v="Je ne sais pas, je ne souhaite pas répondre"/>
    <s v=""/>
    <s v=""/>
    <s v=""/>
    <s v=""/>
    <s v=""/>
    <s v=""/>
    <s v=""/>
    <s v=""/>
    <s v=""/>
    <s v=""/>
    <s v=""/>
    <s v=""/>
    <s v=""/>
    <s v=""/>
    <s v=""/>
    <s v=""/>
    <s v=""/>
    <s v=""/>
    <s v=""/>
    <s v=""/>
    <s v=""/>
    <s v=""/>
    <s v=""/>
    <s v=""/>
    <s v=""/>
    <s v=""/>
    <s v=""/>
    <s v=""/>
    <s v=""/>
    <s v=""/>
    <s v=""/>
    <s v=""/>
    <s v=""/>
    <s v=""/>
    <s v=""/>
    <s v=""/>
    <s v=""/>
    <s v=""/>
    <s v=""/>
    <s v=""/>
    <s v=""/>
    <s v=""/>
    <s v=""/>
    <s v=""/>
    <s v=""/>
    <s v=""/>
    <s v=""/>
    <s v=""/>
    <s v=""/>
    <s v=""/>
    <s v=""/>
    <s v=""/>
    <s v=""/>
    <s v=""/>
    <s v=""/>
    <s v=""/>
    <s v=""/>
    <s v=""/>
    <s v=""/>
    <s v=""/>
    <s v=""/>
    <s v=""/>
  </r>
  <r>
    <s v="Non"/>
    <s v=""/>
    <s v=""/>
    <s v=""/>
    <s v=""/>
    <s v=""/>
    <x v="0"/>
    <s v=""/>
    <s v=""/>
    <s v="Risques de vols ou pillages Risques d'être exposé à la violence"/>
    <n v="1"/>
    <n v="0"/>
    <n v="0"/>
    <n v="0"/>
    <n v="1"/>
    <n v="0"/>
    <n v="0"/>
    <n v="0"/>
    <s v=""/>
    <s v="Oui"/>
    <s v=""/>
    <s v="Nourriture"/>
    <n v="1"/>
    <n v="0"/>
    <n v="0"/>
    <n v="0"/>
    <n v="0"/>
    <n v="0"/>
    <n v="0"/>
    <s v=""/>
    <s v=""/>
    <s v=""/>
    <s v=""/>
    <s v=""/>
    <s v=""/>
    <s v=""/>
    <s v=""/>
    <s v=""/>
    <s v=""/>
    <s v=""/>
    <s v=""/>
    <s v=""/>
    <s v=""/>
    <s v=""/>
    <s v=""/>
    <s v=""/>
    <s v=""/>
    <s v=""/>
    <s v=""/>
    <s v=""/>
    <s v=""/>
    <s v=""/>
    <s v=""/>
    <s v=""/>
    <s v=""/>
    <s v=""/>
    <s v=""/>
    <s v=""/>
    <s v=""/>
    <s v=""/>
    <s v=""/>
    <s v=""/>
    <s v=""/>
    <s v=""/>
    <s v=""/>
    <s v=""/>
    <s v=""/>
    <s v=""/>
    <s v=""/>
    <s v=""/>
    <s v=""/>
    <s v=""/>
    <s v=""/>
    <s v=""/>
    <s v=""/>
    <s v=""/>
    <s v=""/>
    <s v=""/>
    <s v=""/>
    <s v=""/>
    <s v=""/>
    <s v=""/>
  </r>
  <r>
    <s v="Non"/>
    <s v=""/>
    <s v=""/>
    <s v=""/>
    <s v=""/>
    <s v=""/>
    <x v="0"/>
    <s v=""/>
    <s v=""/>
    <s v="Aucune préoccupation particulière"/>
    <n v="0"/>
    <n v="0"/>
    <n v="0"/>
    <n v="0"/>
    <n v="0"/>
    <n v="1"/>
    <n v="0"/>
    <n v="0"/>
    <s v=""/>
    <s v="Oui"/>
    <s v=""/>
    <s v="Ustensiles de cuisine (casseroles, cuillères, etc.) Ustensiles de nettoyage ou de stockage de l'eau (bokit, bassine, éponge)"/>
    <n v="0"/>
    <n v="0"/>
    <n v="0"/>
    <n v="1"/>
    <n v="1"/>
    <n v="0"/>
    <n v="0"/>
    <s v=""/>
    <s v=""/>
    <s v=""/>
    <s v=""/>
    <s v=""/>
    <s v=""/>
    <s v=""/>
    <s v=""/>
    <s v=""/>
    <s v=""/>
    <s v=""/>
    <s v=""/>
    <s v=""/>
    <s v=""/>
    <s v=""/>
    <s v=""/>
    <s v=""/>
    <s v=""/>
    <s v=""/>
    <s v=""/>
    <s v=""/>
    <s v=""/>
    <s v=""/>
    <s v=""/>
    <s v=""/>
    <s v=""/>
    <s v=""/>
    <s v=""/>
    <s v=""/>
    <s v=""/>
    <s v=""/>
    <s v=""/>
    <s v=""/>
    <s v=""/>
    <s v=""/>
    <s v=""/>
    <s v=""/>
    <s v=""/>
    <s v=""/>
    <s v=""/>
    <s v=""/>
    <s v=""/>
    <s v=""/>
    <s v=""/>
    <s v=""/>
    <s v=""/>
    <s v=""/>
    <s v=""/>
    <s v=""/>
    <s v=""/>
    <s v=""/>
    <s v=""/>
    <s v=""/>
  </r>
  <r>
    <s v="Non"/>
    <s v=""/>
    <s v=""/>
    <s v=""/>
    <s v=""/>
    <s v=""/>
    <x v="0"/>
    <s v=""/>
    <s v=""/>
    <s v="Diminution du nombre de clients"/>
    <n v="0"/>
    <n v="1"/>
    <n v="0"/>
    <n v="0"/>
    <n v="0"/>
    <n v="0"/>
    <n v="0"/>
    <n v="0"/>
    <s v=""/>
    <s v="Oui"/>
    <s v=""/>
    <s v="Produits d'hygiène et assainissement"/>
    <n v="0"/>
    <n v="1"/>
    <n v="0"/>
    <n v="0"/>
    <n v="0"/>
    <n v="0"/>
    <n v="0"/>
    <s v=""/>
    <s v=""/>
    <s v=""/>
    <s v=""/>
    <s v=""/>
    <s v=""/>
    <s v=""/>
    <s v=""/>
    <s v=""/>
    <s v=""/>
    <s v=""/>
    <s v=""/>
    <s v=""/>
    <s v=""/>
    <s v=""/>
    <s v=""/>
    <s v=""/>
    <s v=""/>
    <s v=""/>
    <s v=""/>
    <s v=""/>
    <s v=""/>
    <s v=""/>
    <s v=""/>
    <s v=""/>
    <s v=""/>
    <s v=""/>
    <s v=""/>
    <s v=""/>
    <s v=""/>
    <s v=""/>
    <s v=""/>
    <s v=""/>
    <s v=""/>
    <s v=""/>
    <s v=""/>
    <s v=""/>
    <s v=""/>
    <s v=""/>
    <s v=""/>
    <s v=""/>
    <s v=""/>
    <s v=""/>
    <s v=""/>
    <s v=""/>
    <s v=""/>
    <s v=""/>
    <s v=""/>
    <s v=""/>
    <s v=""/>
    <s v=""/>
    <s v=""/>
    <s v=""/>
  </r>
  <r>
    <s v="Je ne sais pas, je ne souhaite pas répondre"/>
    <s v=""/>
    <s v=""/>
    <s v=""/>
    <s v=""/>
    <s v=""/>
    <x v="0"/>
    <s v=""/>
    <s v=""/>
    <s v="Aucune préoccupation particulière"/>
    <n v="0"/>
    <n v="0"/>
    <n v="0"/>
    <n v="0"/>
    <n v="0"/>
    <n v="1"/>
    <n v="0"/>
    <n v="0"/>
    <s v=""/>
    <s v="Non"/>
    <s v=""/>
    <s v=""/>
    <s v=""/>
    <s v=""/>
    <s v=""/>
    <s v=""/>
    <s v=""/>
    <s v=""/>
    <s v=""/>
    <s v=""/>
    <s v=""/>
    <s v=""/>
    <s v=""/>
    <s v=""/>
    <s v=""/>
    <s v=""/>
    <s v=""/>
    <s v=""/>
    <s v=""/>
    <s v=""/>
    <s v=""/>
    <s v=""/>
    <s v=""/>
    <s v=""/>
    <s v=""/>
    <s v=""/>
    <s v=""/>
    <s v=""/>
    <s v=""/>
    <s v=""/>
    <s v=""/>
    <s v=""/>
    <s v=""/>
    <s v=""/>
    <s v=""/>
    <s v=""/>
    <s v=""/>
    <s v=""/>
    <s v=""/>
    <s v=""/>
    <s v=""/>
    <s v=""/>
    <s v=""/>
    <s v=""/>
    <s v=""/>
    <s v=""/>
    <s v=""/>
    <s v=""/>
    <s v=""/>
    <s v=""/>
    <s v=""/>
    <s v=""/>
    <s v=""/>
    <s v=""/>
    <s v=""/>
    <s v=""/>
    <s v=""/>
    <s v=""/>
    <s v=""/>
    <s v=""/>
    <s v=""/>
    <s v=""/>
  </r>
  <r>
    <s v="Non"/>
    <s v=""/>
    <s v=""/>
    <s v=""/>
    <s v=""/>
    <s v=""/>
    <x v="0"/>
    <s v=""/>
    <s v=""/>
    <s v="Risques d'être exposé à la violence"/>
    <n v="0"/>
    <n v="0"/>
    <n v="0"/>
    <n v="0"/>
    <n v="1"/>
    <n v="0"/>
    <n v="0"/>
    <n v="0"/>
    <s v=""/>
    <s v="Oui"/>
    <s v=""/>
    <s v="Produits d'hygiène et assainissement Ustensiles de nettoyage ou de stockage de l'eau (bokit, bassine, éponge)"/>
    <n v="0"/>
    <n v="1"/>
    <n v="0"/>
    <n v="0"/>
    <n v="1"/>
    <n v="0"/>
    <n v="0"/>
    <s v=""/>
    <s v=""/>
    <s v=""/>
    <s v=""/>
    <s v=""/>
    <s v=""/>
    <s v=""/>
    <s v=""/>
    <s v=""/>
    <s v=""/>
    <s v=""/>
    <s v=""/>
    <s v=""/>
    <s v=""/>
    <s v=""/>
    <s v=""/>
    <s v=""/>
    <s v=""/>
    <s v=""/>
    <s v=""/>
    <s v=""/>
    <s v=""/>
    <s v=""/>
    <s v=""/>
    <s v=""/>
    <s v=""/>
    <s v=""/>
    <s v=""/>
    <s v=""/>
    <s v=""/>
    <s v=""/>
    <s v=""/>
    <s v=""/>
    <s v=""/>
    <s v=""/>
    <s v=""/>
    <s v=""/>
    <s v=""/>
    <s v=""/>
    <s v=""/>
    <s v=""/>
    <s v=""/>
    <s v=""/>
    <s v=""/>
    <s v=""/>
    <s v=""/>
    <s v=""/>
    <s v=""/>
    <s v=""/>
    <s v=""/>
    <s v=""/>
    <s v=""/>
    <s v=""/>
  </r>
  <r>
    <s v="Non"/>
    <s v=""/>
    <s v=""/>
    <s v=""/>
    <s v=""/>
    <s v=""/>
    <x v="0"/>
    <s v=""/>
    <s v=""/>
    <s v="Difficultés pour se réapprovisionner en marchandises"/>
    <n v="0"/>
    <n v="0"/>
    <n v="0"/>
    <n v="1"/>
    <n v="0"/>
    <n v="0"/>
    <n v="0"/>
    <n v="0"/>
    <s v=""/>
    <s v="Oui"/>
    <s v=""/>
    <s v="Produits d'hygiène et assainissement"/>
    <n v="0"/>
    <n v="1"/>
    <n v="0"/>
    <n v="0"/>
    <n v="0"/>
    <n v="0"/>
    <n v="0"/>
    <s v=""/>
    <s v=""/>
    <s v=""/>
    <s v=""/>
    <s v=""/>
    <s v=""/>
    <s v=""/>
    <s v=""/>
    <s v=""/>
    <s v=""/>
    <s v=""/>
    <s v=""/>
    <s v=""/>
    <s v=""/>
    <s v=""/>
    <s v=""/>
    <s v=""/>
    <s v=""/>
    <s v=""/>
    <s v=""/>
    <s v=""/>
    <s v=""/>
    <s v=""/>
    <s v=""/>
    <s v=""/>
    <s v=""/>
    <s v=""/>
    <s v=""/>
    <s v=""/>
    <s v=""/>
    <s v=""/>
    <s v=""/>
    <s v=""/>
    <s v=""/>
    <s v=""/>
    <s v=""/>
    <s v=""/>
    <s v=""/>
    <s v=""/>
    <s v=""/>
    <s v=""/>
    <s v=""/>
    <s v=""/>
    <s v=""/>
    <s v=""/>
    <s v=""/>
    <s v=""/>
    <s v=""/>
    <s v=""/>
    <s v=""/>
    <s v=""/>
    <s v=""/>
    <s v=""/>
  </r>
  <r>
    <s v="Non"/>
    <s v=""/>
    <s v=""/>
    <s v=""/>
    <s v=""/>
    <s v=""/>
    <x v="0"/>
    <s v=""/>
    <s v=""/>
    <s v="Aucune préoccupation particulière"/>
    <n v="0"/>
    <n v="0"/>
    <n v="0"/>
    <n v="0"/>
    <n v="0"/>
    <n v="1"/>
    <n v="0"/>
    <n v="0"/>
    <s v=""/>
    <s v="Non"/>
    <s v=""/>
    <s v=""/>
    <s v=""/>
    <s v=""/>
    <s v=""/>
    <s v=""/>
    <s v=""/>
    <s v=""/>
    <s v=""/>
    <s v=""/>
    <s v=""/>
    <s v=""/>
    <s v=""/>
    <s v=""/>
    <s v=""/>
    <s v=""/>
    <s v=""/>
    <s v=""/>
    <s v=""/>
    <s v=""/>
    <s v=""/>
    <s v=""/>
    <s v=""/>
    <s v=""/>
    <s v=""/>
    <s v=""/>
    <s v=""/>
    <s v=""/>
    <s v=""/>
    <s v=""/>
    <s v=""/>
    <s v=""/>
    <s v=""/>
    <s v=""/>
    <s v=""/>
    <s v=""/>
    <s v=""/>
    <s v=""/>
    <s v=""/>
    <s v=""/>
    <s v=""/>
    <s v=""/>
    <s v=""/>
    <s v=""/>
    <s v=""/>
    <s v=""/>
    <s v=""/>
    <s v=""/>
    <s v=""/>
    <s v=""/>
    <s v=""/>
    <s v=""/>
    <s v=""/>
    <s v=""/>
    <s v=""/>
    <s v=""/>
    <s v=""/>
    <s v=""/>
    <s v=""/>
    <s v=""/>
    <s v=""/>
    <s v=""/>
  </r>
  <r>
    <s v=""/>
    <s v=""/>
    <s v=""/>
    <s v=""/>
    <s v=""/>
    <s v=""/>
    <x v="0"/>
    <s v=""/>
    <s v=""/>
    <s v=""/>
    <s v=""/>
    <s v=""/>
    <s v=""/>
    <s v=""/>
    <s v=""/>
    <s v=""/>
    <s v=""/>
    <s v=""/>
    <s v=""/>
    <s v=""/>
    <s v=""/>
    <s v=""/>
    <s v=""/>
    <s v=""/>
    <s v=""/>
    <s v=""/>
    <s v=""/>
    <s v=""/>
    <s v=""/>
    <s v="Oui"/>
    <s v="Oui, je vais parfois/souvent chercher l'eau"/>
    <s v="branchement chez un voisin"/>
    <s v=""/>
    <s v="voisin"/>
    <s v="kay yon vwazen"/>
    <s v="branchement chez un voisin"/>
    <s v="C'est le moins cher"/>
    <s v=""/>
    <s v="Moins de 15 min au total"/>
    <s v="gros bidon de 5 gallons (18,9 L)"/>
    <s v="5gal"/>
    <s v="bidon ki vo 5 galon (18,9L)"/>
    <s v=""/>
    <s v=""/>
    <s v=""/>
    <s v=""/>
    <s v=""/>
    <n v="0"/>
    <n v="0"/>
    <s v=""/>
    <s v="NA"/>
    <n v="0"/>
    <s v="Non"/>
    <s v="Oui, chaque fois"/>
    <s v="Oui"/>
    <s v="Problèmes techniques sur le réseau"/>
    <n v="0"/>
    <n v="0"/>
    <n v="0"/>
    <n v="0"/>
    <n v="0"/>
    <n v="1"/>
    <n v="0"/>
    <n v="0"/>
    <n v="0"/>
    <n v="0"/>
    <n v="0"/>
    <s v=""/>
    <s v="Non"/>
    <s v=""/>
    <s v=""/>
    <s v=""/>
    <s v=""/>
    <s v=""/>
    <s v=""/>
    <s v=""/>
    <s v=""/>
    <s v=""/>
    <s v=""/>
    <s v=""/>
    <s v=""/>
    <s v=""/>
  </r>
  <r>
    <s v="Je ne sais pas, je ne souhaite pas répondre"/>
    <s v=""/>
    <s v=""/>
    <s v=""/>
    <s v=""/>
    <s v=""/>
    <x v="0"/>
    <s v=""/>
    <s v=""/>
    <s v="Aucune préoccupation particulière"/>
    <n v="0"/>
    <n v="0"/>
    <n v="0"/>
    <n v="0"/>
    <n v="0"/>
    <n v="1"/>
    <n v="0"/>
    <n v="0"/>
    <s v=""/>
    <s v="Oui"/>
    <s v=""/>
    <s v="Nourriture"/>
    <n v="1"/>
    <n v="0"/>
    <n v="0"/>
    <n v="0"/>
    <n v="0"/>
    <n v="0"/>
    <n v="0"/>
    <s v=""/>
    <s v=""/>
    <s v=""/>
    <s v=""/>
    <s v=""/>
    <s v=""/>
    <s v=""/>
    <s v=""/>
    <s v=""/>
    <s v=""/>
    <s v=""/>
    <s v=""/>
    <s v=""/>
    <s v=""/>
    <s v=""/>
    <s v=""/>
    <s v=""/>
    <s v=""/>
    <s v=""/>
    <s v=""/>
    <s v=""/>
    <s v=""/>
    <s v=""/>
    <s v=""/>
    <s v=""/>
    <s v=""/>
    <s v=""/>
    <s v=""/>
    <s v=""/>
    <s v=""/>
    <s v=""/>
    <s v=""/>
    <s v=""/>
    <s v=""/>
    <s v=""/>
    <s v=""/>
    <s v=""/>
    <s v=""/>
    <s v=""/>
    <s v=""/>
    <s v=""/>
    <s v=""/>
    <s v=""/>
    <s v=""/>
    <s v=""/>
    <s v=""/>
    <s v=""/>
    <s v=""/>
    <s v=""/>
    <s v=""/>
    <s v=""/>
    <s v=""/>
    <s v=""/>
  </r>
  <r>
    <s v="Non"/>
    <s v=""/>
    <s v=""/>
    <s v=""/>
    <s v=""/>
    <s v=""/>
    <x v="0"/>
    <s v=""/>
    <s v=""/>
    <s v="Aucune préoccupation particulière"/>
    <n v="0"/>
    <n v="0"/>
    <n v="0"/>
    <n v="0"/>
    <n v="0"/>
    <n v="1"/>
    <n v="0"/>
    <n v="0"/>
    <s v=""/>
    <s v="Non"/>
    <s v=""/>
    <s v=""/>
    <s v=""/>
    <s v=""/>
    <s v=""/>
    <s v=""/>
    <s v=""/>
    <s v=""/>
    <s v=""/>
    <s v=""/>
    <s v=""/>
    <s v=""/>
    <s v=""/>
    <s v=""/>
    <s v=""/>
    <s v=""/>
    <s v=""/>
    <s v=""/>
    <s v=""/>
    <s v=""/>
    <s v=""/>
    <s v=""/>
    <s v=""/>
    <s v=""/>
    <s v=""/>
    <s v=""/>
    <s v=""/>
    <s v=""/>
    <s v=""/>
    <s v=""/>
    <s v=""/>
    <s v=""/>
    <s v=""/>
    <s v=""/>
    <s v=""/>
    <s v=""/>
    <s v=""/>
    <s v=""/>
    <s v=""/>
    <s v=""/>
    <s v=""/>
    <s v=""/>
    <s v=""/>
    <s v=""/>
    <s v=""/>
    <s v=""/>
    <s v=""/>
    <s v=""/>
    <s v=""/>
    <s v=""/>
    <s v=""/>
    <s v=""/>
    <s v=""/>
    <s v=""/>
    <s v=""/>
    <s v=""/>
    <s v=""/>
    <s v=""/>
    <s v=""/>
    <s v=""/>
    <s v=""/>
    <s v=""/>
  </r>
  <r>
    <s v="Non"/>
    <s v=""/>
    <s v=""/>
    <s v=""/>
    <s v=""/>
    <s v=""/>
    <x v="0"/>
    <s v=""/>
    <s v=""/>
    <s v="Je ne sais pas, je ne souhaite pas répondre"/>
    <n v="0"/>
    <n v="0"/>
    <n v="0"/>
    <n v="0"/>
    <n v="0"/>
    <n v="0"/>
    <n v="0"/>
    <n v="1"/>
    <s v=""/>
    <s v="Non"/>
    <s v=""/>
    <s v=""/>
    <s v=""/>
    <s v=""/>
    <s v=""/>
    <s v=""/>
    <s v=""/>
    <s v=""/>
    <s v=""/>
    <s v=""/>
    <s v=""/>
    <s v=""/>
    <s v=""/>
    <s v=""/>
    <s v=""/>
    <s v=""/>
    <s v=""/>
    <s v=""/>
    <s v=""/>
    <s v=""/>
    <s v=""/>
    <s v=""/>
    <s v=""/>
    <s v=""/>
    <s v=""/>
    <s v=""/>
    <s v=""/>
    <s v=""/>
    <s v=""/>
    <s v=""/>
    <s v=""/>
    <s v=""/>
    <s v=""/>
    <s v=""/>
    <s v=""/>
    <s v=""/>
    <s v=""/>
    <s v=""/>
    <s v=""/>
    <s v=""/>
    <s v=""/>
    <s v=""/>
    <s v=""/>
    <s v=""/>
    <s v=""/>
    <s v=""/>
    <s v=""/>
    <s v=""/>
    <s v=""/>
    <s v=""/>
    <s v=""/>
    <s v=""/>
    <s v=""/>
    <s v=""/>
    <s v=""/>
    <s v=""/>
    <s v=""/>
    <s v=""/>
    <s v=""/>
    <s v=""/>
    <s v=""/>
    <s v=""/>
  </r>
  <r>
    <s v=""/>
    <s v=""/>
    <s v=""/>
    <s v=""/>
    <s v=""/>
    <s v=""/>
    <x v="0"/>
    <s v=""/>
    <s v=""/>
    <s v=""/>
    <s v=""/>
    <s v=""/>
    <s v=""/>
    <s v=""/>
    <s v=""/>
    <s v=""/>
    <s v=""/>
    <s v=""/>
    <s v=""/>
    <s v=""/>
    <s v=""/>
    <s v=""/>
    <s v=""/>
    <s v=""/>
    <s v=""/>
    <s v=""/>
    <s v=""/>
    <s v=""/>
    <s v=""/>
    <s v="Oui"/>
    <s v="Oui, je vais parfois/souvent chercher l'eau"/>
    <s v="boutique ou kiosque privé"/>
    <s v=""/>
    <s v="boutique"/>
    <s v="boutik / kiòs priwe"/>
    <s v="boutique ou kiosque privé"/>
    <s v="C'est le moins cher"/>
    <s v=""/>
    <s v="Entre 15 min et 30 min au total"/>
    <s v="gros bidon de 5 gallons (18,9 L)"/>
    <s v="5gal"/>
    <s v="bidon ki vo 5 galon (18,9L)"/>
    <s v=""/>
    <s v=""/>
    <s v=""/>
    <s v=""/>
    <s v=""/>
    <n v="25"/>
    <n v="5"/>
    <s v=""/>
    <s v="NA"/>
    <n v="5"/>
    <s v="Je ne sais pas, je ne souhaite pas répondre"/>
    <s v=""/>
    <s v="Non"/>
    <s v=""/>
    <s v=""/>
    <s v=""/>
    <s v=""/>
    <s v=""/>
    <s v=""/>
    <s v=""/>
    <s v=""/>
    <s v=""/>
    <s v=""/>
    <s v=""/>
    <s v=""/>
    <s v=""/>
    <s v="Oui"/>
    <s v="L'augmentation des affrontements dans le bas de Port-au-Prince"/>
    <n v="1"/>
    <n v="0"/>
    <n v="0"/>
    <s v=""/>
    <s v="Je ne me sens pas en sécurité lorsque j'accède au marché, car j'ai peur d'être pris pour cible ou d'être victime de violences."/>
    <n v="0"/>
    <n v="1"/>
    <n v="0"/>
    <n v="0"/>
    <n v="0"/>
    <n v="0"/>
    <s v=""/>
  </r>
  <r>
    <s v="Non"/>
    <s v=""/>
    <s v=""/>
    <s v=""/>
    <s v=""/>
    <s v=""/>
    <x v="0"/>
    <s v=""/>
    <s v=""/>
    <s v="Difficultés pour se réapprovisionner en marchandises"/>
    <n v="0"/>
    <n v="0"/>
    <n v="0"/>
    <n v="1"/>
    <n v="0"/>
    <n v="0"/>
    <n v="0"/>
    <n v="0"/>
    <s v=""/>
    <s v="Oui"/>
    <s v=""/>
    <s v="Ustensiles de cuisine (casseroles, cuillères, etc.)"/>
    <n v="0"/>
    <n v="0"/>
    <n v="0"/>
    <n v="1"/>
    <n v="0"/>
    <n v="0"/>
    <n v="0"/>
    <s v=""/>
    <s v=""/>
    <s v=""/>
    <s v=""/>
    <s v=""/>
    <s v=""/>
    <s v=""/>
    <s v=""/>
    <s v=""/>
    <s v=""/>
    <s v=""/>
    <s v=""/>
    <s v=""/>
    <s v=""/>
    <s v=""/>
    <s v=""/>
    <s v=""/>
    <s v=""/>
    <s v=""/>
    <s v=""/>
    <s v=""/>
    <s v=""/>
    <s v=""/>
    <s v=""/>
    <s v=""/>
    <s v=""/>
    <s v=""/>
    <s v=""/>
    <s v=""/>
    <s v=""/>
    <s v=""/>
    <s v=""/>
    <s v=""/>
    <s v=""/>
    <s v=""/>
    <s v=""/>
    <s v=""/>
    <s v=""/>
    <s v=""/>
    <s v=""/>
    <s v=""/>
    <s v=""/>
    <s v=""/>
    <s v=""/>
    <s v=""/>
    <s v=""/>
    <s v=""/>
    <s v=""/>
    <s v=""/>
    <s v=""/>
    <s v=""/>
    <s v=""/>
    <s v=""/>
  </r>
  <r>
    <s v="Je ne sais pas, je ne souhaite pas répondre"/>
    <s v=""/>
    <s v=""/>
    <s v=""/>
    <s v=""/>
    <s v=""/>
    <x v="0"/>
    <s v=""/>
    <s v=""/>
    <s v="Aucune préoccupation particulière"/>
    <n v="0"/>
    <n v="0"/>
    <n v="0"/>
    <n v="0"/>
    <n v="0"/>
    <n v="1"/>
    <n v="0"/>
    <n v="0"/>
    <s v=""/>
    <s v="Oui"/>
    <s v=""/>
    <s v="Produits d'hygiène et assainissement"/>
    <n v="0"/>
    <n v="1"/>
    <n v="0"/>
    <n v="0"/>
    <n v="0"/>
    <n v="0"/>
    <n v="0"/>
    <s v=""/>
    <s v=""/>
    <s v=""/>
    <s v=""/>
    <s v=""/>
    <s v=""/>
    <s v=""/>
    <s v=""/>
    <s v=""/>
    <s v=""/>
    <s v=""/>
    <s v=""/>
    <s v=""/>
    <s v=""/>
    <s v=""/>
    <s v=""/>
    <s v=""/>
    <s v=""/>
    <s v=""/>
    <s v=""/>
    <s v=""/>
    <s v=""/>
    <s v=""/>
    <s v=""/>
    <s v=""/>
    <s v=""/>
    <s v=""/>
    <s v=""/>
    <s v=""/>
    <s v=""/>
    <s v=""/>
    <s v=""/>
    <s v=""/>
    <s v=""/>
    <s v=""/>
    <s v=""/>
    <s v=""/>
    <s v=""/>
    <s v=""/>
    <s v=""/>
    <s v=""/>
    <s v=""/>
    <s v=""/>
    <s v=""/>
    <s v=""/>
    <s v=""/>
    <s v=""/>
    <s v=""/>
    <s v=""/>
    <s v=""/>
    <s v=""/>
    <s v=""/>
    <s v=""/>
  </r>
  <r>
    <s v=""/>
    <s v=""/>
    <s v=""/>
    <s v=""/>
    <s v=""/>
    <s v=""/>
    <x v="0"/>
    <s v=""/>
    <s v=""/>
    <s v=""/>
    <s v=""/>
    <s v=""/>
    <s v=""/>
    <s v=""/>
    <s v=""/>
    <s v=""/>
    <s v=""/>
    <s v=""/>
    <s v=""/>
    <s v=""/>
    <s v=""/>
    <s v=""/>
    <s v=""/>
    <s v=""/>
    <s v=""/>
    <s v=""/>
    <s v=""/>
    <s v=""/>
    <s v=""/>
    <s v="Oui"/>
    <s v="Oui, je vais parfois/souvent chercher l'eau"/>
    <s v="boutique ou kiosque privé"/>
    <s v=""/>
    <s v="boutique"/>
    <s v="boutik / kiòs priwe"/>
    <s v="boutique ou kiosque privé"/>
    <s v="Il n'y a pas d'autres options dans ma zone"/>
    <s v=""/>
    <s v="Moins de 15 min au total"/>
    <s v="gros bidon de 5 gallons (18,9 L)"/>
    <s v="5gal"/>
    <s v="bidon ki vo 5 galon (18,9L)"/>
    <s v=""/>
    <s v=""/>
    <s v=""/>
    <s v=""/>
    <s v=""/>
    <n v="25"/>
    <n v="5"/>
    <s v=""/>
    <s v="NA"/>
    <n v="5"/>
    <s v="Oui"/>
    <s v=""/>
    <s v="Non"/>
    <s v=""/>
    <s v=""/>
    <s v=""/>
    <s v=""/>
    <s v=""/>
    <s v=""/>
    <s v=""/>
    <s v=""/>
    <s v=""/>
    <s v=""/>
    <s v=""/>
    <s v=""/>
    <s v=""/>
    <s v="Non"/>
    <s v=""/>
    <s v=""/>
    <s v=""/>
    <s v=""/>
    <s v=""/>
    <s v=""/>
    <s v=""/>
    <s v=""/>
    <s v=""/>
    <s v=""/>
    <s v=""/>
    <s v=""/>
    <s v=""/>
  </r>
  <r>
    <s v=""/>
    <s v=""/>
    <s v=""/>
    <s v=""/>
    <s v=""/>
    <s v=""/>
    <x v="0"/>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Moins de 15 min au total"/>
    <s v="petit bidon de 1 gallon (3,78 L)"/>
    <s v="1gal"/>
    <s v="bidon ki vo 1 galon (3,78L)"/>
    <s v=""/>
    <s v=""/>
    <s v=""/>
    <s v=""/>
    <s v=""/>
    <n v="30"/>
    <n v="30"/>
    <s v=""/>
    <s v="NA"/>
    <n v="30"/>
    <s v="Oui"/>
    <s v=""/>
    <s v="Oui"/>
    <s v="Insécurités dans la commune Le marchand d'eau n'est pas venu à temps / Le marchand n'avait plus d'eau"/>
    <n v="1"/>
    <n v="0"/>
    <n v="0"/>
    <n v="0"/>
    <n v="0"/>
    <n v="0"/>
    <n v="0"/>
    <n v="0"/>
    <n v="1"/>
    <n v="0"/>
    <n v="0"/>
    <s v=""/>
    <s v="Non"/>
    <s v=""/>
    <s v=""/>
    <s v=""/>
    <s v=""/>
    <s v=""/>
    <s v=""/>
    <s v=""/>
    <s v=""/>
    <s v=""/>
    <s v=""/>
    <s v=""/>
    <s v=""/>
    <s v=""/>
  </r>
  <r>
    <s v=""/>
    <s v=""/>
    <s v=""/>
    <s v=""/>
    <s v=""/>
    <s v=""/>
    <x v="0"/>
    <s v=""/>
    <s v=""/>
    <s v=""/>
    <s v=""/>
    <s v=""/>
    <s v=""/>
    <s v=""/>
    <s v=""/>
    <s v=""/>
    <s v=""/>
    <s v=""/>
    <s v=""/>
    <s v=""/>
    <s v=""/>
    <s v=""/>
    <s v=""/>
    <s v=""/>
    <s v=""/>
    <s v=""/>
    <s v=""/>
    <s v=""/>
    <s v=""/>
    <s v="Oui"/>
    <s v="Oui, je vais parfois/souvent chercher l'eau"/>
    <s v="boutique ou kiosque privé"/>
    <s v=""/>
    <s v="boutique"/>
    <s v="boutik / kiòs priwe"/>
    <s v="boutique ou kiosque privé"/>
    <s v="Autre"/>
    <s v="Se la ki pi pre"/>
    <s v="Entre 15 min et 30 min au total"/>
    <s v="gros bidon de 5 gallons (18,9 L)"/>
    <s v="5gal"/>
    <s v="bidon ki vo 5 galon (18,9L)"/>
    <s v=""/>
    <s v=""/>
    <s v=""/>
    <s v=""/>
    <s v=""/>
    <n v="30"/>
    <n v="6"/>
    <s v=""/>
    <s v="NA"/>
    <n v="6"/>
    <s v="Oui"/>
    <s v=""/>
    <s v="Non"/>
    <s v=""/>
    <s v=""/>
    <s v=""/>
    <s v=""/>
    <s v=""/>
    <s v=""/>
    <s v=""/>
    <s v=""/>
    <s v=""/>
    <s v=""/>
    <s v=""/>
    <s v=""/>
    <s v=""/>
    <s v="Non"/>
    <s v=""/>
    <s v=""/>
    <s v=""/>
    <s v=""/>
    <s v=""/>
    <s v=""/>
    <s v=""/>
    <s v=""/>
    <s v=""/>
    <s v=""/>
    <s v=""/>
    <s v=""/>
    <s v=""/>
  </r>
  <r>
    <s v="Non"/>
    <s v=""/>
    <s v=""/>
    <s v=""/>
    <s v=""/>
    <s v=""/>
    <x v="0"/>
    <s v=""/>
    <s v=""/>
    <s v="Aucune préoccupation particulière"/>
    <n v="0"/>
    <n v="0"/>
    <n v="0"/>
    <n v="0"/>
    <n v="0"/>
    <n v="1"/>
    <n v="0"/>
    <n v="0"/>
    <s v=""/>
    <s v="Oui"/>
    <s v=""/>
    <s v="Charbon de bois"/>
    <n v="0"/>
    <n v="0"/>
    <n v="0"/>
    <n v="0"/>
    <n v="0"/>
    <n v="1"/>
    <n v="0"/>
    <s v=""/>
    <s v=""/>
    <s v=""/>
    <s v=""/>
    <s v=""/>
    <s v=""/>
    <s v=""/>
    <s v=""/>
    <s v=""/>
    <s v=""/>
    <s v=""/>
    <s v=""/>
    <s v=""/>
    <s v=""/>
    <s v=""/>
    <s v=""/>
    <s v=""/>
    <s v=""/>
    <s v=""/>
    <s v=""/>
    <s v=""/>
    <s v=""/>
    <s v=""/>
    <s v=""/>
    <s v=""/>
    <s v=""/>
    <s v=""/>
    <s v=""/>
    <s v=""/>
    <s v=""/>
    <s v=""/>
    <s v=""/>
    <s v=""/>
    <s v=""/>
    <s v=""/>
    <s v=""/>
    <s v=""/>
    <s v=""/>
    <s v=""/>
    <s v=""/>
    <s v=""/>
    <s v=""/>
    <s v=""/>
    <s v=""/>
    <s v=""/>
    <s v=""/>
    <s v=""/>
    <s v=""/>
    <s v=""/>
    <s v=""/>
    <s v=""/>
    <s v=""/>
    <s v=""/>
  </r>
  <r>
    <s v="Non"/>
    <s v=""/>
    <s v=""/>
    <s v=""/>
    <s v=""/>
    <s v=""/>
    <x v="0"/>
    <s v=""/>
    <s v=""/>
    <s v="Aucune préoccupation particulière"/>
    <n v="0"/>
    <n v="0"/>
    <n v="0"/>
    <n v="0"/>
    <n v="0"/>
    <n v="1"/>
    <n v="0"/>
    <n v="0"/>
    <s v=""/>
    <s v="Oui"/>
    <s v=""/>
    <s v="Charbon de bois"/>
    <n v="0"/>
    <n v="0"/>
    <n v="0"/>
    <n v="0"/>
    <n v="0"/>
    <n v="1"/>
    <n v="0"/>
    <s v=""/>
    <s v=""/>
    <s v=""/>
    <s v=""/>
    <s v=""/>
    <s v=""/>
    <s v=""/>
    <s v=""/>
    <s v=""/>
    <s v=""/>
    <s v=""/>
    <s v=""/>
    <s v=""/>
    <s v=""/>
    <s v=""/>
    <s v=""/>
    <s v=""/>
    <s v=""/>
    <s v=""/>
    <s v=""/>
    <s v=""/>
    <s v=""/>
    <s v=""/>
    <s v=""/>
    <s v=""/>
    <s v=""/>
    <s v=""/>
    <s v=""/>
    <s v=""/>
    <s v=""/>
    <s v=""/>
    <s v=""/>
    <s v=""/>
    <s v=""/>
    <s v=""/>
    <s v=""/>
    <s v=""/>
    <s v=""/>
    <s v=""/>
    <s v=""/>
    <s v=""/>
    <s v=""/>
    <s v=""/>
    <s v=""/>
    <s v=""/>
    <s v=""/>
    <s v=""/>
    <s v=""/>
    <s v=""/>
    <s v=""/>
    <s v=""/>
    <s v=""/>
    <s v=""/>
  </r>
  <r>
    <s v="Non"/>
    <s v=""/>
    <s v=""/>
    <s v=""/>
    <s v=""/>
    <s v=""/>
    <x v="0"/>
    <s v=""/>
    <s v=""/>
    <s v="Aucune préoccupation particulière"/>
    <n v="0"/>
    <n v="0"/>
    <n v="0"/>
    <n v="0"/>
    <n v="0"/>
    <n v="1"/>
    <n v="0"/>
    <n v="0"/>
    <s v=""/>
    <s v="Non"/>
    <s v=""/>
    <s v=""/>
    <s v=""/>
    <s v=""/>
    <s v=""/>
    <s v=""/>
    <s v=""/>
    <s v=""/>
    <s v=""/>
    <s v=""/>
    <s v=""/>
    <s v=""/>
    <s v=""/>
    <s v=""/>
    <s v=""/>
    <s v=""/>
    <s v=""/>
    <s v=""/>
    <s v=""/>
    <s v=""/>
    <s v=""/>
    <s v=""/>
    <s v=""/>
    <s v=""/>
    <s v=""/>
    <s v=""/>
    <s v=""/>
    <s v=""/>
    <s v=""/>
    <s v=""/>
    <s v=""/>
    <s v=""/>
    <s v=""/>
    <s v=""/>
    <s v=""/>
    <s v=""/>
    <s v=""/>
    <s v=""/>
    <s v=""/>
    <s v=""/>
    <s v=""/>
    <s v=""/>
    <s v=""/>
    <s v=""/>
    <s v=""/>
    <s v=""/>
    <s v=""/>
    <s v=""/>
    <s v=""/>
    <s v=""/>
    <s v=""/>
    <s v=""/>
    <s v=""/>
    <s v=""/>
    <s v=""/>
    <s v=""/>
    <s v=""/>
    <s v=""/>
    <s v=""/>
    <s v=""/>
    <s v=""/>
    <s v=""/>
  </r>
  <r>
    <s v="Non"/>
    <s v=""/>
    <s v=""/>
    <s v=""/>
    <s v=""/>
    <s v=""/>
    <x v="0"/>
    <s v=""/>
    <s v=""/>
    <s v="Diminution du nombre de clients"/>
    <n v="0"/>
    <n v="1"/>
    <n v="0"/>
    <n v="0"/>
    <n v="0"/>
    <n v="0"/>
    <n v="0"/>
    <n v="0"/>
    <s v=""/>
    <s v="Oui"/>
    <s v=""/>
    <s v="Charbon de bois"/>
    <n v="0"/>
    <n v="0"/>
    <n v="0"/>
    <n v="0"/>
    <n v="0"/>
    <n v="1"/>
    <n v="0"/>
    <s v=""/>
    <s v=""/>
    <s v=""/>
    <s v=""/>
    <s v=""/>
    <s v=""/>
    <s v=""/>
    <s v=""/>
    <s v=""/>
    <s v=""/>
    <s v=""/>
    <s v=""/>
    <s v=""/>
    <s v=""/>
    <s v=""/>
    <s v=""/>
    <s v=""/>
    <s v=""/>
    <s v=""/>
    <s v=""/>
    <s v=""/>
    <s v=""/>
    <s v=""/>
    <s v=""/>
    <s v=""/>
    <s v=""/>
    <s v=""/>
    <s v=""/>
    <s v=""/>
    <s v=""/>
    <s v=""/>
    <s v=""/>
    <s v=""/>
    <s v=""/>
    <s v=""/>
    <s v=""/>
    <s v=""/>
    <s v=""/>
    <s v=""/>
    <s v=""/>
    <s v=""/>
    <s v=""/>
    <s v=""/>
    <s v=""/>
    <s v=""/>
    <s v=""/>
    <s v=""/>
    <s v=""/>
    <s v=""/>
    <s v=""/>
    <s v=""/>
    <s v=""/>
    <s v=""/>
  </r>
  <r>
    <s v="Oui"/>
    <s v="Manifestations"/>
    <n v="0"/>
    <n v="0"/>
    <n v="1"/>
    <n v="0"/>
    <x v="1"/>
    <n v="0"/>
    <s v=""/>
    <s v="Diminution du nombre de clients Augmentation des prix Risques d'être exposé à la violence"/>
    <n v="0"/>
    <n v="1"/>
    <n v="1"/>
    <n v="0"/>
    <n v="1"/>
    <n v="0"/>
    <n v="0"/>
    <n v="0"/>
    <s v=""/>
    <s v="Oui"/>
    <s v=""/>
    <s v="Nourriture"/>
    <n v="1"/>
    <n v="0"/>
    <n v="0"/>
    <n v="0"/>
    <n v="0"/>
    <n v="0"/>
    <n v="0"/>
    <s v=""/>
    <s v=""/>
    <s v=""/>
    <s v=""/>
    <s v=""/>
    <s v=""/>
    <s v=""/>
    <s v=""/>
    <s v=""/>
    <s v=""/>
    <s v=""/>
    <s v=""/>
    <s v=""/>
    <s v=""/>
    <s v=""/>
    <s v=""/>
    <s v=""/>
    <s v=""/>
    <s v=""/>
    <s v=""/>
    <s v=""/>
    <s v=""/>
    <s v=""/>
    <s v=""/>
    <s v=""/>
    <s v=""/>
    <s v=""/>
    <s v=""/>
    <s v=""/>
    <s v=""/>
    <s v=""/>
    <s v=""/>
    <s v=""/>
    <s v=""/>
    <s v=""/>
    <s v=""/>
    <s v=""/>
    <s v=""/>
    <s v=""/>
    <s v=""/>
    <s v=""/>
    <s v=""/>
    <s v=""/>
    <s v=""/>
    <s v=""/>
    <s v=""/>
    <s v=""/>
    <s v=""/>
    <s v=""/>
    <s v=""/>
    <s v=""/>
    <s v=""/>
    <s v=""/>
  </r>
  <r>
    <s v="Oui"/>
    <s v="Manifestations"/>
    <n v="0"/>
    <n v="0"/>
    <n v="1"/>
    <n v="0"/>
    <x v="1"/>
    <n v="0"/>
    <s v=""/>
    <s v="Difficultés pour se réapprovisionner en marchandises"/>
    <n v="0"/>
    <n v="0"/>
    <n v="0"/>
    <n v="1"/>
    <n v="0"/>
    <n v="0"/>
    <n v="0"/>
    <n v="0"/>
    <s v=""/>
    <s v="Oui"/>
    <s v=""/>
    <s v="Nourriture"/>
    <n v="1"/>
    <n v="0"/>
    <n v="0"/>
    <n v="0"/>
    <n v="0"/>
    <n v="0"/>
    <n v="0"/>
    <s v=""/>
    <s v=""/>
    <s v=""/>
    <s v=""/>
    <s v=""/>
    <s v=""/>
    <s v=""/>
    <s v=""/>
    <s v=""/>
    <s v=""/>
    <s v=""/>
    <s v=""/>
    <s v=""/>
    <s v=""/>
    <s v=""/>
    <s v=""/>
    <s v=""/>
    <s v=""/>
    <s v=""/>
    <s v=""/>
    <s v=""/>
    <s v=""/>
    <s v=""/>
    <s v=""/>
    <s v=""/>
    <s v=""/>
    <s v=""/>
    <s v=""/>
    <s v=""/>
    <s v=""/>
    <s v=""/>
    <s v=""/>
    <s v=""/>
    <s v=""/>
    <s v=""/>
    <s v=""/>
    <s v=""/>
    <s v=""/>
    <s v=""/>
    <s v=""/>
    <s v=""/>
    <s v=""/>
    <s v=""/>
    <s v=""/>
    <s v=""/>
    <s v=""/>
    <s v=""/>
    <s v=""/>
    <s v=""/>
    <s v=""/>
    <s v=""/>
    <s v=""/>
    <s v=""/>
  </r>
  <r>
    <s v=""/>
    <s v=""/>
    <s v=""/>
    <s v=""/>
    <s v=""/>
    <s v=""/>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s v=""/>
    <s v=""/>
    <s v=""/>
    <s v=""/>
    <s v=""/>
    <s v=""/>
    <x v="0"/>
    <s v=""/>
    <s v=""/>
    <s v=""/>
    <s v=""/>
    <s v=""/>
    <s v=""/>
    <s v=""/>
    <s v=""/>
    <s v=""/>
    <s v=""/>
    <s v=""/>
    <s v=""/>
    <s v=""/>
    <s v=""/>
    <s v=""/>
    <s v=""/>
    <s v=""/>
    <s v=""/>
    <s v=""/>
    <s v=""/>
    <s v=""/>
    <s v=""/>
    <s v="Oui"/>
    <s v="Oui, je vais parfois/souvent chercher l'eau"/>
    <s v="kiosque public (DINEPA)"/>
    <s v=""/>
    <s v="kiosque"/>
    <s v="kiòs piblik (DINEPA)"/>
    <s v="kiosque public (DINEPA)"/>
    <s v="C'est le moins cher"/>
    <s v=""/>
    <s v="Moins de 15 min au total"/>
    <s v="petit bidon de 1 gallon (3,78 L)"/>
    <s v="1gal"/>
    <s v="bidon ki vo 1 galon (3,78L)"/>
    <s v=""/>
    <s v=""/>
    <s v=""/>
    <s v=""/>
    <s v=""/>
    <n v="50"/>
    <n v="50"/>
    <s v=""/>
    <s v="NA"/>
    <n v="50"/>
    <s v="Oui"/>
    <s v=""/>
    <s v="Oui"/>
    <s v="Problèmes de transport A cause de la sècheresses"/>
    <n v="0"/>
    <n v="1"/>
    <n v="0"/>
    <n v="1"/>
    <n v="0"/>
    <n v="0"/>
    <n v="0"/>
    <n v="0"/>
    <n v="0"/>
    <n v="0"/>
    <n v="0"/>
    <s v=""/>
    <s v="Oui"/>
    <s v="La mort du président et les troubles politiques qui ont suivi"/>
    <n v="0"/>
    <n v="1"/>
    <n v="0"/>
    <s v=""/>
    <s v="Les routes que j'utilise pour accéder au marché sont régulièrement bloquées Je ne me sens pas en sécurité lorsque j'accède au marché, car j'ai peur d'être pris pour cible ou d'être victime de violences."/>
    <n v="1"/>
    <n v="1"/>
    <n v="0"/>
    <n v="0"/>
    <n v="0"/>
    <n v="0"/>
    <s v=""/>
  </r>
  <r>
    <s v="Non"/>
    <s v=""/>
    <s v=""/>
    <s v=""/>
    <s v=""/>
    <s v=""/>
    <x v="0"/>
    <s v=""/>
    <s v=""/>
    <s v="Diminution du nombre de clients Augmentation des prix"/>
    <n v="0"/>
    <n v="1"/>
    <n v="1"/>
    <n v="0"/>
    <n v="0"/>
    <n v="0"/>
    <n v="0"/>
    <n v="0"/>
    <s v=""/>
    <s v="Oui"/>
    <s v=""/>
    <s v="Ustensiles de cuisine (casseroles, cuillères, etc.)"/>
    <n v="0"/>
    <n v="0"/>
    <n v="0"/>
    <n v="1"/>
    <n v="0"/>
    <n v="0"/>
    <n v="0"/>
    <s v=""/>
    <s v=""/>
    <s v=""/>
    <s v=""/>
    <s v=""/>
    <s v=""/>
    <s v=""/>
    <s v=""/>
    <s v=""/>
    <s v=""/>
    <s v=""/>
    <s v=""/>
    <s v=""/>
    <s v=""/>
    <s v=""/>
    <s v=""/>
    <s v=""/>
    <s v=""/>
    <s v=""/>
    <s v=""/>
    <s v=""/>
    <s v=""/>
    <s v=""/>
    <s v=""/>
    <s v=""/>
    <s v=""/>
    <s v=""/>
    <s v=""/>
    <s v=""/>
    <s v=""/>
    <s v=""/>
    <s v=""/>
    <s v=""/>
    <s v=""/>
    <s v=""/>
    <s v=""/>
    <s v=""/>
    <s v=""/>
    <s v=""/>
    <s v=""/>
    <s v=""/>
    <s v=""/>
    <s v=""/>
    <s v=""/>
    <s v=""/>
    <s v=""/>
    <s v=""/>
    <s v=""/>
    <s v=""/>
    <s v=""/>
    <s v=""/>
    <s v=""/>
    <s v=""/>
  </r>
  <r>
    <s v=""/>
    <s v=""/>
    <s v=""/>
    <s v=""/>
    <s v=""/>
    <s v=""/>
    <x v="0"/>
    <s v=""/>
    <s v=""/>
    <s v=""/>
    <s v=""/>
    <s v=""/>
    <s v=""/>
    <s v=""/>
    <s v=""/>
    <s v=""/>
    <s v=""/>
    <s v=""/>
    <s v=""/>
    <s v=""/>
    <s v=""/>
    <s v=""/>
    <s v=""/>
    <s v=""/>
    <s v=""/>
    <s v=""/>
    <s v=""/>
    <s v=""/>
    <s v=""/>
    <s v="Oui"/>
    <s v="Non, je ne vais jamais chercher de l'eau"/>
    <s v=""/>
    <s v=""/>
    <s v=""/>
    <s v=""/>
    <s v=""/>
    <s v=""/>
    <s v=""/>
    <s v=""/>
    <s v=""/>
    <s v=""/>
    <s v=""/>
    <s v=""/>
    <s v=""/>
    <s v=""/>
    <s v=""/>
    <s v=""/>
    <s v=""/>
    <s v=""/>
    <s v=""/>
    <s v=""/>
    <s v=""/>
    <s v=""/>
    <s v=""/>
    <s v=""/>
    <s v=""/>
    <s v=""/>
    <s v=""/>
    <s v=""/>
    <s v=""/>
    <s v=""/>
    <s v=""/>
    <s v=""/>
    <s v=""/>
    <s v=""/>
    <s v=""/>
    <s v=""/>
    <s v=""/>
    <s v="Oui"/>
    <s v="L'augmentation des affrontements dans le bas de Port-au-Prince"/>
    <n v="1"/>
    <n v="0"/>
    <n v="0"/>
    <s v=""/>
    <s v="Les moyens de transport sont limités Je ne me sens pas en sécurité lorsque j'accède au marché, car j'ai peur d'être pris pour cible ou d'être victime de violences."/>
    <n v="0"/>
    <n v="1"/>
    <n v="1"/>
    <n v="0"/>
    <n v="0"/>
    <n v="0"/>
    <s v=""/>
  </r>
  <r>
    <s v="Non"/>
    <s v=""/>
    <s v=""/>
    <s v=""/>
    <s v=""/>
    <s v=""/>
    <x v="0"/>
    <s v=""/>
    <s v=""/>
    <s v="Diminution du nombre de clients Augmentation des prix Difficultés pour se réapprovisionner en marchandises"/>
    <n v="0"/>
    <n v="1"/>
    <n v="1"/>
    <n v="1"/>
    <n v="0"/>
    <n v="0"/>
    <n v="0"/>
    <n v="0"/>
    <s v=""/>
    <s v="Oui"/>
    <s v=""/>
    <s v="Ustensiles de cuisine (casseroles, cuillères, etc.)"/>
    <n v="0"/>
    <n v="0"/>
    <n v="0"/>
    <n v="1"/>
    <n v="0"/>
    <n v="0"/>
    <n v="0"/>
    <s v=""/>
    <s v=""/>
    <s v=""/>
    <s v=""/>
    <s v=""/>
    <s v=""/>
    <s v=""/>
    <s v=""/>
    <s v=""/>
    <s v=""/>
    <s v=""/>
    <s v=""/>
    <s v=""/>
    <s v=""/>
    <s v=""/>
    <s v=""/>
    <s v=""/>
    <s v=""/>
    <s v=""/>
    <s v=""/>
    <s v=""/>
    <s v=""/>
    <s v=""/>
    <s v=""/>
    <s v=""/>
    <s v=""/>
    <s v=""/>
    <s v=""/>
    <s v=""/>
    <s v=""/>
    <s v=""/>
    <s v=""/>
    <s v=""/>
    <s v=""/>
    <s v=""/>
    <s v=""/>
    <s v=""/>
    <s v=""/>
    <s v=""/>
    <s v=""/>
    <s v=""/>
    <s v=""/>
    <s v=""/>
    <s v=""/>
    <s v=""/>
    <s v=""/>
    <s v=""/>
    <s v=""/>
    <s v=""/>
    <s v=""/>
    <s v=""/>
    <s v=""/>
    <s v=""/>
  </r>
  <r>
    <s v=""/>
    <s v=""/>
    <s v=""/>
    <s v=""/>
    <s v=""/>
    <s v=""/>
    <x v="0"/>
    <s v=""/>
    <s v=""/>
    <s v=""/>
    <s v=""/>
    <s v=""/>
    <s v=""/>
    <s v=""/>
    <s v=""/>
    <s v=""/>
    <s v=""/>
    <s v=""/>
    <s v=""/>
    <s v=""/>
    <s v=""/>
    <s v=""/>
    <s v=""/>
    <s v=""/>
    <s v=""/>
    <s v=""/>
    <s v=""/>
    <s v=""/>
    <s v=""/>
    <s v="Oui"/>
    <s v="Non, je ne vais jamais chercher de l'eau"/>
    <s v=""/>
    <s v=""/>
    <s v=""/>
    <s v=""/>
    <s v=""/>
    <s v=""/>
    <s v=""/>
    <s v=""/>
    <s v=""/>
    <s v=""/>
    <s v=""/>
    <s v=""/>
    <s v=""/>
    <s v=""/>
    <s v=""/>
    <s v=""/>
    <s v=""/>
    <s v=""/>
    <s v=""/>
    <s v=""/>
    <s v=""/>
    <s v=""/>
    <s v=""/>
    <s v=""/>
    <s v=""/>
    <s v=""/>
    <s v=""/>
    <s v=""/>
    <s v=""/>
    <s v=""/>
    <s v=""/>
    <s v=""/>
    <s v=""/>
    <s v=""/>
    <s v=""/>
    <s v=""/>
    <s v=""/>
    <s v="Oui"/>
    <s v="La mort du président et les troubles politiques qui ont suivi"/>
    <n v="0"/>
    <n v="1"/>
    <n v="0"/>
    <s v=""/>
    <s v="Je ne me sens pas en sécurité lorsque j'accède au marché, car j'ai peur d'être pris pour cible ou d'être victime de violences. Les moyens de transport sont limités"/>
    <n v="0"/>
    <n v="1"/>
    <n v="1"/>
    <n v="0"/>
    <n v="0"/>
    <n v="0"/>
    <s v=""/>
  </r>
  <r>
    <s v=""/>
    <s v=""/>
    <s v=""/>
    <s v=""/>
    <s v=""/>
    <s v=""/>
    <x v="0"/>
    <s v=""/>
    <s v=""/>
    <s v=""/>
    <s v=""/>
    <s v=""/>
    <s v=""/>
    <s v=""/>
    <s v=""/>
    <s v=""/>
    <s v=""/>
    <s v=""/>
    <s v=""/>
    <s v=""/>
    <s v=""/>
    <s v=""/>
    <s v=""/>
    <s v=""/>
    <s v=""/>
    <s v=""/>
    <s v=""/>
    <s v=""/>
    <s v=""/>
    <s v="Oui"/>
    <s v="Oui, je vais parfois/souvent chercher l'eau"/>
    <s v="branchement privé individuel"/>
    <s v=""/>
    <s v="branchement"/>
    <s v="tiyo lakay mwen"/>
    <s v="branchement privé individuel"/>
    <s v="Autre"/>
    <s v="Tiyo a tou nan lakou a, mwen selman plen vèso nan kay la"/>
    <s v="Entre 30 min et 1h au total"/>
    <s v="gros bidon de 5 gallons (18,9 L)"/>
    <s v="5gal"/>
    <s v="bidon ki vo 5 galon (18,9L)"/>
    <s v=""/>
    <s v=""/>
    <s v=""/>
    <s v=""/>
    <s v=""/>
    <n v="60"/>
    <n v="12"/>
    <s v=""/>
    <s v="NA"/>
    <n v="12"/>
    <s v="Je ne sais pas, je ne souhaite pas répondre"/>
    <s v=""/>
    <s v="Oui"/>
    <s v="A cause de la sècheresses"/>
    <n v="0"/>
    <n v="0"/>
    <n v="0"/>
    <n v="1"/>
    <n v="0"/>
    <n v="0"/>
    <n v="0"/>
    <n v="0"/>
    <n v="0"/>
    <n v="0"/>
    <n v="0"/>
    <s v=""/>
    <s v="Non"/>
    <s v=""/>
    <s v=""/>
    <s v=""/>
    <s v=""/>
    <s v=""/>
    <s v=""/>
    <s v=""/>
    <s v=""/>
    <s v=""/>
    <s v=""/>
    <s v=""/>
    <s v=""/>
    <s v=""/>
  </r>
  <r>
    <s v=""/>
    <s v=""/>
    <s v=""/>
    <s v=""/>
    <s v=""/>
    <s v=""/>
    <x v="0"/>
    <s v=""/>
    <s v=""/>
    <s v=""/>
    <s v=""/>
    <s v=""/>
    <s v=""/>
    <s v=""/>
    <s v=""/>
    <s v=""/>
    <s v=""/>
    <s v=""/>
    <s v=""/>
    <s v=""/>
    <s v=""/>
    <s v=""/>
    <s v=""/>
    <s v=""/>
    <s v=""/>
    <s v=""/>
    <s v=""/>
    <s v=""/>
    <s v=""/>
    <s v="Non"/>
    <s v=""/>
    <s v=""/>
    <s v=""/>
    <s v=""/>
    <s v=""/>
    <s v=""/>
    <s v=""/>
    <s v=""/>
    <s v=""/>
    <s v=""/>
    <s v=""/>
    <s v=""/>
    <s v=""/>
    <s v=""/>
    <s v=""/>
    <s v=""/>
    <s v=""/>
    <s v=""/>
    <s v=""/>
    <s v=""/>
    <s v=""/>
    <s v=""/>
    <s v=""/>
    <s v=""/>
    <s v=""/>
    <s v=""/>
    <s v=""/>
    <s v=""/>
    <s v=""/>
    <s v=""/>
    <s v=""/>
    <s v=""/>
    <s v=""/>
    <s v=""/>
    <s v=""/>
    <s v=""/>
    <s v=""/>
    <s v=""/>
    <s v="Oui"/>
    <s v="La mort du président et les troubles politiques qui ont suivi"/>
    <n v="0"/>
    <n v="1"/>
    <n v="0"/>
    <s v=""/>
    <s v="Je ne me sens pas en sécurité lorsque j'accède au marché, car j'ai peur d'être pris pour cible ou d'être victime de violences."/>
    <n v="0"/>
    <n v="1"/>
    <n v="0"/>
    <n v="0"/>
    <n v="0"/>
    <n v="0"/>
    <s v=""/>
  </r>
  <r>
    <s v="Non"/>
    <s v=""/>
    <s v=""/>
    <s v=""/>
    <s v=""/>
    <s v=""/>
    <x v="0"/>
    <s v=""/>
    <s v=""/>
    <s v="Diminution du nombre de clients Augmentation des prix"/>
    <n v="0"/>
    <n v="1"/>
    <n v="1"/>
    <n v="0"/>
    <n v="0"/>
    <n v="0"/>
    <n v="0"/>
    <n v="0"/>
    <s v=""/>
    <s v="Je ne sais pas, je ne souhaite pas répondre"/>
    <s v=""/>
    <s v=""/>
    <s v=""/>
    <s v=""/>
    <s v=""/>
    <s v=""/>
    <s v=""/>
    <s v=""/>
    <s v=""/>
    <s v=""/>
    <s v=""/>
    <s v=""/>
    <s v=""/>
    <s v=""/>
    <s v=""/>
    <s v=""/>
    <s v=""/>
    <s v=""/>
    <s v=""/>
    <s v=""/>
    <s v=""/>
    <s v=""/>
    <s v=""/>
    <s v=""/>
    <s v=""/>
    <s v=""/>
    <s v=""/>
    <s v=""/>
    <s v=""/>
    <s v=""/>
    <s v=""/>
    <s v=""/>
    <s v=""/>
    <s v=""/>
    <s v=""/>
    <s v=""/>
    <s v=""/>
    <s v=""/>
    <s v=""/>
    <s v=""/>
    <s v=""/>
    <s v=""/>
    <s v=""/>
    <s v=""/>
    <s v=""/>
    <s v=""/>
    <s v=""/>
    <s v=""/>
    <s v=""/>
    <s v=""/>
    <s v=""/>
    <s v=""/>
    <s v=""/>
    <s v=""/>
    <s v=""/>
    <s v=""/>
    <s v=""/>
    <s v=""/>
    <s v=""/>
    <s v=""/>
    <s v=""/>
    <s v=""/>
  </r>
  <r>
    <s v="Non"/>
    <s v=""/>
    <s v=""/>
    <s v=""/>
    <s v=""/>
    <s v=""/>
    <x v="0"/>
    <s v=""/>
    <s v=""/>
    <s v="Diminution du nombre de clients Augmentation des prix"/>
    <n v="0"/>
    <n v="1"/>
    <n v="1"/>
    <n v="0"/>
    <n v="0"/>
    <n v="0"/>
    <n v="0"/>
    <n v="0"/>
    <s v=""/>
    <s v="Oui"/>
    <s v=""/>
    <s v="Produits d'hygiène et assainissement"/>
    <n v="0"/>
    <n v="1"/>
    <n v="0"/>
    <n v="0"/>
    <n v="0"/>
    <n v="0"/>
    <n v="0"/>
    <s v=""/>
    <s v=""/>
    <s v=""/>
    <s v=""/>
    <s v=""/>
    <s v=""/>
    <s v=""/>
    <s v=""/>
    <s v=""/>
    <s v=""/>
    <s v=""/>
    <s v=""/>
    <s v=""/>
    <s v=""/>
    <s v=""/>
    <s v=""/>
    <s v=""/>
    <s v=""/>
    <s v=""/>
    <s v=""/>
    <s v=""/>
    <s v=""/>
    <s v=""/>
    <s v=""/>
    <s v=""/>
    <s v=""/>
    <s v=""/>
    <s v=""/>
    <s v=""/>
    <s v=""/>
    <s v=""/>
    <s v=""/>
    <s v=""/>
    <s v=""/>
    <s v=""/>
    <s v=""/>
    <s v=""/>
    <s v=""/>
    <s v=""/>
    <s v=""/>
    <s v=""/>
    <s v=""/>
    <s v=""/>
    <s v=""/>
    <s v=""/>
    <s v=""/>
    <s v=""/>
    <s v=""/>
    <s v=""/>
    <s v=""/>
    <s v=""/>
    <s v=""/>
    <s v=""/>
  </r>
  <r>
    <s v="Non"/>
    <s v=""/>
    <s v=""/>
    <s v=""/>
    <s v=""/>
    <s v=""/>
    <x v="0"/>
    <s v=""/>
    <s v=""/>
    <s v="Diminution du nombre de clients Augmentation des prix Difficultés pour se réapprovisionner en marchandises"/>
    <n v="0"/>
    <n v="1"/>
    <n v="1"/>
    <n v="1"/>
    <n v="0"/>
    <n v="0"/>
    <n v="0"/>
    <n v="0"/>
    <s v=""/>
    <s v="Oui"/>
    <s v=""/>
    <s v="Nourriture"/>
    <n v="1"/>
    <n v="0"/>
    <n v="0"/>
    <n v="0"/>
    <n v="0"/>
    <n v="0"/>
    <n v="0"/>
    <s v=""/>
    <s v=""/>
    <s v=""/>
    <s v=""/>
    <s v=""/>
    <s v=""/>
    <s v=""/>
    <s v=""/>
    <s v=""/>
    <s v=""/>
    <s v=""/>
    <s v=""/>
    <s v=""/>
    <s v=""/>
    <s v=""/>
    <s v=""/>
    <s v=""/>
    <s v=""/>
    <s v=""/>
    <s v=""/>
    <s v=""/>
    <s v=""/>
    <s v=""/>
    <s v=""/>
    <s v=""/>
    <s v=""/>
    <s v=""/>
    <s v=""/>
    <s v=""/>
    <s v=""/>
    <s v=""/>
    <s v=""/>
    <s v=""/>
    <s v=""/>
    <s v=""/>
    <s v=""/>
    <s v=""/>
    <s v=""/>
    <s v=""/>
    <s v=""/>
    <s v=""/>
    <s v=""/>
    <s v=""/>
    <s v=""/>
    <s v=""/>
    <s v=""/>
    <s v=""/>
    <s v=""/>
    <s v=""/>
    <s v=""/>
    <s v=""/>
    <s v=""/>
    <s v=""/>
  </r>
  <r>
    <s v="Non"/>
    <s v=""/>
    <s v=""/>
    <s v=""/>
    <s v=""/>
    <s v=""/>
    <x v="0"/>
    <s v=""/>
    <s v=""/>
    <s v="Diminution du nombre de clients"/>
    <n v="0"/>
    <n v="1"/>
    <n v="0"/>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r>
  <r>
    <s v="Non"/>
    <s v=""/>
    <s v=""/>
    <s v=""/>
    <s v=""/>
    <s v=""/>
    <x v="0"/>
    <s v=""/>
    <s v=""/>
    <s v="Aucune préoccupation particulière"/>
    <n v="0"/>
    <n v="0"/>
    <n v="0"/>
    <n v="0"/>
    <n v="0"/>
    <n v="1"/>
    <n v="0"/>
    <n v="0"/>
    <s v=""/>
    <s v="Non"/>
    <s v=""/>
    <s v=""/>
    <s v=""/>
    <s v=""/>
    <s v=""/>
    <s v=""/>
    <s v=""/>
    <s v=""/>
    <s v=""/>
    <s v=""/>
    <s v=""/>
    <s v=""/>
    <s v=""/>
    <s v=""/>
    <s v=""/>
    <s v=""/>
    <s v=""/>
    <s v=""/>
    <s v=""/>
    <s v=""/>
    <s v=""/>
    <s v=""/>
    <s v=""/>
    <s v=""/>
    <s v=""/>
    <s v=""/>
    <s v=""/>
    <s v=""/>
    <s v=""/>
    <s v=""/>
    <s v=""/>
    <s v=""/>
    <s v=""/>
    <s v=""/>
    <s v=""/>
    <s v=""/>
    <s v=""/>
    <s v=""/>
    <s v=""/>
    <s v=""/>
    <s v=""/>
    <s v=""/>
    <s v=""/>
    <s v=""/>
    <s v=""/>
    <s v=""/>
    <s v=""/>
    <s v=""/>
    <s v=""/>
    <s v=""/>
    <s v=""/>
    <s v=""/>
    <s v=""/>
    <s v=""/>
    <s v=""/>
    <s v=""/>
    <s v=""/>
    <s v=""/>
    <s v=""/>
    <s v=""/>
    <s v=""/>
    <s v=""/>
  </r>
  <r>
    <s v="Non"/>
    <s v=""/>
    <s v=""/>
    <s v=""/>
    <s v=""/>
    <s v=""/>
    <x v="0"/>
    <s v=""/>
    <s v=""/>
    <s v="Diminution du nombre de clients"/>
    <n v="0"/>
    <n v="1"/>
    <n v="0"/>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r>
  <r>
    <s v="Non"/>
    <s v=""/>
    <s v=""/>
    <s v=""/>
    <s v=""/>
    <s v=""/>
    <x v="0"/>
    <s v=""/>
    <s v=""/>
    <s v="Diminution du nombre de clients"/>
    <n v="0"/>
    <n v="1"/>
    <n v="0"/>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r>
  <r>
    <s v="Non"/>
    <s v=""/>
    <s v=""/>
    <s v=""/>
    <s v=""/>
    <s v=""/>
    <x v="0"/>
    <s v=""/>
    <s v=""/>
    <s v="Diminution du nombre de clients"/>
    <n v="0"/>
    <n v="1"/>
    <n v="0"/>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r>
  <r>
    <s v="Non"/>
    <s v=""/>
    <s v=""/>
    <s v=""/>
    <s v=""/>
    <s v=""/>
    <x v="0"/>
    <s v=""/>
    <s v=""/>
    <s v="Diminution du nombre de clients"/>
    <n v="0"/>
    <n v="1"/>
    <n v="0"/>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r>
  <r>
    <s v="Non"/>
    <s v=""/>
    <s v=""/>
    <s v=""/>
    <s v=""/>
    <s v=""/>
    <x v="0"/>
    <s v=""/>
    <s v=""/>
    <s v="Diminution du nombre de clients"/>
    <n v="0"/>
    <n v="1"/>
    <n v="0"/>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r>
  <r>
    <s v="Non"/>
    <s v=""/>
    <s v=""/>
    <s v=""/>
    <s v=""/>
    <s v=""/>
    <x v="0"/>
    <s v=""/>
    <s v=""/>
    <s v="Aucune préoccupation particulière"/>
    <n v="0"/>
    <n v="0"/>
    <n v="0"/>
    <n v="0"/>
    <n v="0"/>
    <n v="1"/>
    <n v="0"/>
    <n v="0"/>
    <s v=""/>
    <s v="Non"/>
    <s v=""/>
    <s v=""/>
    <s v=""/>
    <s v=""/>
    <s v=""/>
    <s v=""/>
    <s v=""/>
    <s v=""/>
    <s v=""/>
    <s v=""/>
    <s v=""/>
    <s v=""/>
    <s v=""/>
    <s v=""/>
    <s v=""/>
    <s v=""/>
    <s v=""/>
    <s v=""/>
    <s v=""/>
    <s v=""/>
    <s v=""/>
    <s v=""/>
    <s v=""/>
    <s v=""/>
    <s v=""/>
    <s v=""/>
    <s v=""/>
    <s v=""/>
    <s v=""/>
    <s v=""/>
    <s v=""/>
    <s v=""/>
    <s v=""/>
    <s v=""/>
    <s v=""/>
    <s v=""/>
    <s v=""/>
    <s v=""/>
    <s v=""/>
    <s v=""/>
    <s v=""/>
    <s v=""/>
    <s v=""/>
    <s v=""/>
    <s v=""/>
    <s v=""/>
    <s v=""/>
    <s v=""/>
    <s v=""/>
    <s v=""/>
    <s v=""/>
    <s v=""/>
    <s v=""/>
    <s v=""/>
    <s v=""/>
    <s v=""/>
    <s v=""/>
    <s v=""/>
    <s v=""/>
    <s v=""/>
    <s v=""/>
    <s v=""/>
  </r>
  <r>
    <s v="Non"/>
    <s v=""/>
    <s v=""/>
    <s v=""/>
    <s v=""/>
    <s v=""/>
    <x v="0"/>
    <s v=""/>
    <s v=""/>
    <s v="Aucune préoccupation particulière"/>
    <n v="0"/>
    <n v="0"/>
    <n v="0"/>
    <n v="0"/>
    <n v="0"/>
    <n v="1"/>
    <n v="0"/>
    <n v="0"/>
    <s v=""/>
    <s v="Non"/>
    <s v=""/>
    <s v=""/>
    <s v=""/>
    <s v=""/>
    <s v=""/>
    <s v=""/>
    <s v=""/>
    <s v=""/>
    <s v=""/>
    <s v=""/>
    <s v=""/>
    <s v=""/>
    <s v=""/>
    <s v=""/>
    <s v=""/>
    <s v=""/>
    <s v=""/>
    <s v=""/>
    <s v=""/>
    <s v=""/>
    <s v=""/>
    <s v=""/>
    <s v=""/>
    <s v=""/>
    <s v=""/>
    <s v=""/>
    <s v=""/>
    <s v=""/>
    <s v=""/>
    <s v=""/>
    <s v=""/>
    <s v=""/>
    <s v=""/>
    <s v=""/>
    <s v=""/>
    <s v=""/>
    <s v=""/>
    <s v=""/>
    <s v=""/>
    <s v=""/>
    <s v=""/>
    <s v=""/>
    <s v=""/>
    <s v=""/>
    <s v=""/>
    <s v=""/>
    <s v=""/>
    <s v=""/>
    <s v=""/>
    <s v=""/>
    <s v=""/>
    <s v=""/>
    <s v=""/>
    <s v=""/>
    <s v=""/>
    <s v=""/>
    <s v=""/>
    <s v=""/>
    <s v=""/>
    <s v=""/>
    <s v=""/>
    <s v=""/>
  </r>
  <r>
    <s v="Non"/>
    <s v=""/>
    <s v=""/>
    <s v=""/>
    <s v=""/>
    <s v=""/>
    <x v="0"/>
    <s v=""/>
    <s v=""/>
    <s v="Diminution du nombre de clients"/>
    <n v="0"/>
    <n v="1"/>
    <n v="0"/>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r>
  <r>
    <s v=""/>
    <s v=""/>
    <s v=""/>
    <s v=""/>
    <s v=""/>
    <s v=""/>
    <x v="0"/>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30"/>
    <n v="6"/>
    <s v=""/>
    <s v="NA"/>
    <n v="6"/>
    <s v="Oui"/>
    <s v=""/>
    <s v="Non"/>
    <s v=""/>
    <s v=""/>
    <s v=""/>
    <s v=""/>
    <s v=""/>
    <s v=""/>
    <s v=""/>
    <s v=""/>
    <s v=""/>
    <s v=""/>
    <s v=""/>
    <s v=""/>
    <s v=""/>
    <s v="Non"/>
    <s v=""/>
    <s v=""/>
    <s v=""/>
    <s v=""/>
    <s v=""/>
    <s v=""/>
    <s v=""/>
    <s v=""/>
    <s v=""/>
    <s v=""/>
    <s v=""/>
    <s v=""/>
    <s v=""/>
  </r>
  <r>
    <s v=""/>
    <s v=""/>
    <s v=""/>
    <s v=""/>
    <s v=""/>
    <s v=""/>
    <x v="0"/>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35"/>
    <n v="7"/>
    <s v=""/>
    <s v="NA"/>
    <n v="7"/>
    <s v="Oui"/>
    <s v=""/>
    <s v="Non"/>
    <s v=""/>
    <s v=""/>
    <s v=""/>
    <s v=""/>
    <s v=""/>
    <s v=""/>
    <s v=""/>
    <s v=""/>
    <s v=""/>
    <s v=""/>
    <s v=""/>
    <s v=""/>
    <s v=""/>
    <s v="Non"/>
    <s v=""/>
    <s v=""/>
    <s v=""/>
    <s v=""/>
    <s v=""/>
    <s v=""/>
    <s v=""/>
    <s v=""/>
    <s v=""/>
    <s v=""/>
    <s v=""/>
    <s v=""/>
    <s v=""/>
  </r>
  <r>
    <s v=""/>
    <s v=""/>
    <s v=""/>
    <s v=""/>
    <s v=""/>
    <s v=""/>
    <x v="0"/>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Entre 15 min et 30 min au total"/>
    <s v="gros bidon de 5 gallons (18,9 L)"/>
    <s v="5gal"/>
    <s v="bidon ki vo 5 galon (18,9L)"/>
    <s v=""/>
    <s v=""/>
    <s v=""/>
    <s v=""/>
    <s v=""/>
    <n v="40"/>
    <n v="8"/>
    <s v=""/>
    <s v="NA"/>
    <n v="8"/>
    <s v="Oui"/>
    <s v=""/>
    <s v="Non"/>
    <s v=""/>
    <s v=""/>
    <s v=""/>
    <s v=""/>
    <s v=""/>
    <s v=""/>
    <s v=""/>
    <s v=""/>
    <s v=""/>
    <s v=""/>
    <s v=""/>
    <s v=""/>
    <s v=""/>
    <s v="Non"/>
    <s v=""/>
    <s v=""/>
    <s v=""/>
    <s v=""/>
    <s v=""/>
    <s v=""/>
    <s v=""/>
    <s v=""/>
    <s v=""/>
    <s v=""/>
    <s v=""/>
    <s v=""/>
    <s v=""/>
  </r>
  <r>
    <s v=""/>
    <s v=""/>
    <s v=""/>
    <s v=""/>
    <s v=""/>
    <s v=""/>
    <x v="0"/>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30"/>
    <n v="6"/>
    <s v=""/>
    <s v="NA"/>
    <n v="6"/>
    <s v="Oui"/>
    <s v=""/>
    <s v="Non"/>
    <s v=""/>
    <s v=""/>
    <s v=""/>
    <s v=""/>
    <s v=""/>
    <s v=""/>
    <s v=""/>
    <s v=""/>
    <s v=""/>
    <s v=""/>
    <s v=""/>
    <s v=""/>
    <s v=""/>
    <s v="Non"/>
    <s v=""/>
    <s v=""/>
    <s v=""/>
    <s v=""/>
    <s v=""/>
    <s v=""/>
    <s v=""/>
    <s v=""/>
    <s v=""/>
    <s v=""/>
    <s v=""/>
    <s v=""/>
    <s v=""/>
  </r>
  <r>
    <s v=""/>
    <s v=""/>
    <s v=""/>
    <s v=""/>
    <s v=""/>
    <s v=""/>
    <x v="0"/>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35"/>
    <n v="7"/>
    <s v=""/>
    <s v="NA"/>
    <n v="7"/>
    <s v="Oui"/>
    <s v=""/>
    <s v="Non"/>
    <s v=""/>
    <s v=""/>
    <s v=""/>
    <s v=""/>
    <s v=""/>
    <s v=""/>
    <s v=""/>
    <s v=""/>
    <s v=""/>
    <s v=""/>
    <s v=""/>
    <s v=""/>
    <s v=""/>
    <s v="Non"/>
    <s v=""/>
    <s v=""/>
    <s v=""/>
    <s v=""/>
    <s v=""/>
    <s v=""/>
    <s v=""/>
    <s v=""/>
    <s v=""/>
    <s v=""/>
    <s v=""/>
    <s v=""/>
    <s v=""/>
  </r>
  <r>
    <s v="Non"/>
    <s v=""/>
    <s v=""/>
    <s v=""/>
    <s v=""/>
    <s v=""/>
    <x v="0"/>
    <s v=""/>
    <s v=""/>
    <s v="Augmentation des prix"/>
    <n v="0"/>
    <n v="0"/>
    <n v="1"/>
    <n v="0"/>
    <n v="0"/>
    <n v="0"/>
    <n v="0"/>
    <n v="0"/>
    <s v=""/>
    <s v="Oui"/>
    <s v=""/>
    <s v=""/>
    <s v=""/>
    <s v=""/>
    <s v=""/>
    <s v=""/>
    <s v=""/>
    <s v=""/>
    <s v=""/>
    <s v=""/>
    <s v=""/>
    <s v=""/>
    <s v=""/>
    <s v=""/>
    <s v=""/>
    <s v=""/>
    <s v=""/>
    <s v=""/>
    <s v=""/>
    <s v=""/>
    <s v=""/>
    <s v=""/>
    <s v=""/>
    <s v=""/>
    <s v=""/>
    <s v=""/>
    <s v=""/>
    <s v=""/>
    <s v=""/>
    <s v=""/>
    <s v=""/>
    <s v=""/>
    <s v=""/>
    <s v=""/>
    <s v=""/>
    <s v=""/>
    <s v=""/>
    <s v=""/>
    <s v=""/>
    <s v=""/>
    <s v=""/>
    <s v=""/>
    <s v=""/>
    <s v=""/>
    <s v=""/>
    <s v=""/>
    <s v=""/>
    <s v=""/>
    <s v=""/>
    <s v=""/>
    <s v=""/>
    <s v=""/>
    <s v=""/>
    <s v=""/>
    <s v=""/>
    <s v=""/>
    <s v=""/>
    <s v=""/>
    <s v=""/>
    <s v=""/>
    <s v=""/>
    <s v=""/>
  </r>
  <r>
    <s v=""/>
    <s v=""/>
    <s v=""/>
    <s v=""/>
    <s v=""/>
    <s v=""/>
    <x v="0"/>
    <s v=""/>
    <s v=""/>
    <s v=""/>
    <s v=""/>
    <s v=""/>
    <s v=""/>
    <s v=""/>
    <s v=""/>
    <s v=""/>
    <s v=""/>
    <s v=""/>
    <s v=""/>
    <s v=""/>
    <s v=""/>
    <s v=""/>
    <s v=""/>
    <s v=""/>
    <s v=""/>
    <s v=""/>
    <s v=""/>
    <s v=""/>
    <s v=""/>
    <s v="Oui"/>
    <s v="Oui, je vais parfois/souvent chercher l'eau"/>
    <s v="source aménagée (borne fontaine, pompe, etc.)"/>
    <s v=""/>
    <s v="source"/>
    <s v="tiyo piblik (bòn fontèn, Pi avèk ponp manyèl,...)"/>
    <s v="source aménagée (borne fontaine, pompe, etc.)"/>
    <s v="Il n'y a pas d'autres options dans ma zone"/>
    <s v=""/>
    <s v="Plus d'1h au total"/>
    <s v="Je ne sais pas parce qu'il s'agit d'un branchement privé"/>
    <s v="jnsp"/>
    <s v="Mwen pa konnen paske li se yon koneksyon prive"/>
    <s v=""/>
    <s v=""/>
    <s v=""/>
    <s v=""/>
    <s v=""/>
    <s v=""/>
    <s v="NA"/>
    <s v=""/>
    <s v="NA"/>
    <s v="NA"/>
    <s v="Je ne sais pas, je ne souhaite pas répondre"/>
    <s v=""/>
    <s v="Oui"/>
    <s v="A cause de la sècheresses"/>
    <n v="0"/>
    <n v="0"/>
    <n v="0"/>
    <n v="1"/>
    <n v="0"/>
    <n v="0"/>
    <n v="0"/>
    <n v="0"/>
    <n v="0"/>
    <n v="0"/>
    <n v="0"/>
    <s v=""/>
    <s v="Non"/>
    <s v=""/>
    <s v=""/>
    <s v=""/>
    <s v=""/>
    <s v=""/>
    <s v=""/>
    <s v=""/>
    <s v=""/>
    <s v=""/>
    <s v=""/>
    <s v=""/>
    <s v=""/>
    <s v=""/>
  </r>
  <r>
    <s v="Non"/>
    <s v=""/>
    <s v=""/>
    <s v=""/>
    <s v=""/>
    <s v=""/>
    <x v="0"/>
    <s v=""/>
    <s v=""/>
    <s v="Diminution du nombre de clients Augmentation des prix"/>
    <n v="0"/>
    <n v="1"/>
    <n v="1"/>
    <n v="0"/>
    <n v="0"/>
    <n v="0"/>
    <n v="0"/>
    <n v="0"/>
    <s v=""/>
    <s v="Oui"/>
    <s v=""/>
    <s v="Nourriture"/>
    <n v="1"/>
    <n v="0"/>
    <n v="0"/>
    <n v="0"/>
    <n v="0"/>
    <n v="0"/>
    <n v="0"/>
    <s v=""/>
    <s v=""/>
    <s v=""/>
    <s v=""/>
    <s v=""/>
    <s v=""/>
    <s v=""/>
    <s v=""/>
    <s v=""/>
    <s v=""/>
    <s v=""/>
    <s v=""/>
    <s v=""/>
    <s v=""/>
    <s v=""/>
    <s v=""/>
    <s v=""/>
    <s v=""/>
    <s v=""/>
    <s v=""/>
    <s v=""/>
    <s v=""/>
    <s v=""/>
    <s v=""/>
    <s v=""/>
    <s v=""/>
    <s v=""/>
    <s v=""/>
    <s v=""/>
    <s v=""/>
    <s v=""/>
    <s v=""/>
    <s v=""/>
    <s v=""/>
    <s v=""/>
    <s v=""/>
    <s v=""/>
    <s v=""/>
    <s v=""/>
    <s v=""/>
    <s v=""/>
    <s v=""/>
    <s v=""/>
    <s v=""/>
    <s v=""/>
    <s v=""/>
    <s v=""/>
    <s v=""/>
    <s v=""/>
    <s v=""/>
    <s v=""/>
    <s v=""/>
    <s v=""/>
  </r>
  <r>
    <s v=""/>
    <s v=""/>
    <s v=""/>
    <s v=""/>
    <s v=""/>
    <s v=""/>
    <x v="0"/>
    <s v=""/>
    <s v=""/>
    <s v=""/>
    <s v=""/>
    <s v=""/>
    <s v=""/>
    <s v=""/>
    <s v=""/>
    <s v=""/>
    <s v=""/>
    <s v=""/>
    <s v=""/>
    <s v=""/>
    <s v=""/>
    <s v=""/>
    <s v=""/>
    <s v=""/>
    <s v=""/>
    <s v=""/>
    <s v=""/>
    <s v=""/>
    <s v=""/>
    <s v="Non"/>
    <s v=""/>
    <s v=""/>
    <s v=""/>
    <s v=""/>
    <s v=""/>
    <s v=""/>
    <s v=""/>
    <s v=""/>
    <s v=""/>
    <s v=""/>
    <s v=""/>
    <s v=""/>
    <s v=""/>
    <s v=""/>
    <s v=""/>
    <s v=""/>
    <s v=""/>
    <s v=""/>
    <s v=""/>
    <s v=""/>
    <s v=""/>
    <s v=""/>
    <s v=""/>
    <s v=""/>
    <s v=""/>
    <s v=""/>
    <s v=""/>
    <s v=""/>
    <s v=""/>
    <s v=""/>
    <s v=""/>
    <s v=""/>
    <s v=""/>
    <s v=""/>
    <s v=""/>
    <s v=""/>
    <s v=""/>
    <s v=""/>
    <s v="Oui"/>
    <s v="La mort du président et les troubles politiques qui ont suivi"/>
    <n v="0"/>
    <n v="1"/>
    <n v="0"/>
    <s v=""/>
    <s v="Les routes que j'utilise pour accéder au marché sont régulièrement bloquées"/>
    <n v="1"/>
    <n v="0"/>
    <n v="0"/>
    <n v="0"/>
    <n v="0"/>
    <n v="0"/>
    <s v=""/>
  </r>
  <r>
    <s v="Oui"/>
    <s v="Manifestations Affrontements ou violences Vols ou pillages"/>
    <n v="1"/>
    <n v="1"/>
    <n v="1"/>
    <n v="0"/>
    <x v="1"/>
    <n v="0"/>
    <s v=""/>
    <s v="Difficultés pour se réapprovisionner en marchandises Diminution du nombre de clients"/>
    <n v="0"/>
    <n v="1"/>
    <n v="0"/>
    <n v="1"/>
    <n v="0"/>
    <n v="0"/>
    <n v="0"/>
    <n v="0"/>
    <s v=""/>
    <s v="Oui"/>
    <s v=""/>
    <s v="Nourriture Produits d'hygiène et assainissement"/>
    <n v="1"/>
    <n v="1"/>
    <n v="0"/>
    <n v="0"/>
    <n v="0"/>
    <n v="0"/>
    <n v="0"/>
    <s v=""/>
    <s v=""/>
    <s v=""/>
    <s v=""/>
    <s v=""/>
    <s v=""/>
    <s v=""/>
    <s v=""/>
    <s v=""/>
    <s v=""/>
    <s v=""/>
    <s v=""/>
    <s v=""/>
    <s v=""/>
    <s v=""/>
    <s v=""/>
    <s v=""/>
    <s v=""/>
    <s v=""/>
    <s v=""/>
    <s v=""/>
    <s v=""/>
    <s v=""/>
    <s v=""/>
    <s v=""/>
    <s v=""/>
    <s v=""/>
    <s v=""/>
    <s v=""/>
    <s v=""/>
    <s v=""/>
    <s v=""/>
    <s v=""/>
    <s v=""/>
    <s v=""/>
    <s v=""/>
    <s v=""/>
    <s v=""/>
    <s v=""/>
    <s v=""/>
    <s v=""/>
    <s v=""/>
    <s v=""/>
    <s v=""/>
    <s v=""/>
    <s v=""/>
    <s v=""/>
    <s v=""/>
    <s v=""/>
    <s v=""/>
    <s v=""/>
    <s v=""/>
    <s v=""/>
  </r>
  <r>
    <s v=""/>
    <s v=""/>
    <s v=""/>
    <s v=""/>
    <s v=""/>
    <s v=""/>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s v=""/>
    <s v=""/>
    <s v=""/>
    <s v=""/>
    <s v=""/>
    <s v=""/>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s v="Je ne sais pas, je ne souhaite pas répondre"/>
    <s v=""/>
    <s v=""/>
    <s v=""/>
    <s v=""/>
    <s v=""/>
    <x v="0"/>
    <s v=""/>
    <s v=""/>
    <s v="Risques de vols ou pillages"/>
    <n v="1"/>
    <n v="0"/>
    <n v="0"/>
    <n v="0"/>
    <n v="0"/>
    <n v="0"/>
    <n v="0"/>
    <n v="0"/>
    <s v=""/>
    <s v="Oui"/>
    <s v=""/>
    <s v="Nourriture"/>
    <n v="1"/>
    <n v="0"/>
    <n v="0"/>
    <n v="0"/>
    <n v="0"/>
    <n v="0"/>
    <n v="0"/>
    <s v=""/>
    <s v=""/>
    <s v=""/>
    <s v=""/>
    <s v=""/>
    <s v=""/>
    <s v=""/>
    <s v=""/>
    <s v=""/>
    <s v=""/>
    <s v=""/>
    <s v=""/>
    <s v=""/>
    <s v=""/>
    <s v=""/>
    <s v=""/>
    <s v=""/>
    <s v=""/>
    <s v=""/>
    <s v=""/>
    <s v=""/>
    <s v=""/>
    <s v=""/>
    <s v=""/>
    <s v=""/>
    <s v=""/>
    <s v=""/>
    <s v=""/>
    <s v=""/>
    <s v=""/>
    <s v=""/>
    <s v=""/>
    <s v=""/>
    <s v=""/>
    <s v=""/>
    <s v=""/>
    <s v=""/>
    <s v=""/>
    <s v=""/>
    <s v=""/>
    <s v=""/>
    <s v=""/>
    <s v=""/>
    <s v=""/>
    <s v=""/>
    <s v=""/>
    <s v=""/>
    <s v=""/>
    <s v=""/>
    <s v=""/>
    <s v=""/>
    <s v=""/>
    <s v=""/>
  </r>
  <r>
    <s v=""/>
    <s v=""/>
    <s v=""/>
    <s v=""/>
    <s v=""/>
    <s v=""/>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s v=""/>
    <s v=""/>
    <s v=""/>
    <s v=""/>
    <s v=""/>
    <s v=""/>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s v=""/>
    <s v=""/>
    <s v=""/>
    <s v=""/>
    <s v=""/>
    <s v=""/>
    <x v="0"/>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60"/>
    <n v="12"/>
    <s v=""/>
    <s v="NA"/>
    <n v="12"/>
    <s v="Oui"/>
    <s v=""/>
    <s v="Non"/>
    <s v=""/>
    <s v=""/>
    <s v=""/>
    <s v=""/>
    <s v=""/>
    <s v=""/>
    <s v=""/>
    <s v=""/>
    <s v=""/>
    <s v=""/>
    <s v=""/>
    <s v=""/>
    <s v=""/>
    <s v="Non"/>
    <s v=""/>
    <s v=""/>
    <s v=""/>
    <s v=""/>
    <s v=""/>
    <s v=""/>
    <s v=""/>
    <s v=""/>
    <s v=""/>
    <s v=""/>
    <s v=""/>
    <s v=""/>
    <s v=""/>
  </r>
  <r>
    <s v="Non"/>
    <s v=""/>
    <s v=""/>
    <s v=""/>
    <s v=""/>
    <s v=""/>
    <x v="0"/>
    <s v=""/>
    <s v=""/>
    <s v="Augmentation des prix"/>
    <n v="0"/>
    <n v="0"/>
    <n v="1"/>
    <n v="0"/>
    <n v="0"/>
    <n v="0"/>
    <n v="0"/>
    <n v="0"/>
    <s v=""/>
    <s v="Oui"/>
    <s v=""/>
    <s v="Charbon de bois"/>
    <n v="0"/>
    <n v="0"/>
    <n v="0"/>
    <n v="0"/>
    <n v="0"/>
    <n v="1"/>
    <n v="0"/>
    <s v=""/>
    <s v=""/>
    <s v=""/>
    <s v=""/>
    <s v=""/>
    <s v=""/>
    <s v=""/>
    <s v=""/>
    <s v=""/>
    <s v=""/>
    <s v=""/>
    <s v=""/>
    <s v=""/>
    <s v=""/>
    <s v=""/>
    <s v=""/>
    <s v=""/>
    <s v=""/>
    <s v=""/>
    <s v=""/>
    <s v=""/>
    <s v=""/>
    <s v=""/>
    <s v=""/>
    <s v=""/>
    <s v=""/>
    <s v=""/>
    <s v=""/>
    <s v=""/>
    <s v=""/>
    <s v=""/>
    <s v=""/>
    <s v=""/>
    <s v=""/>
    <s v=""/>
    <s v=""/>
    <s v=""/>
    <s v=""/>
    <s v=""/>
    <s v=""/>
    <s v=""/>
    <s v=""/>
    <s v=""/>
    <s v=""/>
    <s v=""/>
    <s v=""/>
    <s v=""/>
    <s v=""/>
    <s v=""/>
    <s v=""/>
    <s v=""/>
    <s v=""/>
    <s v=""/>
  </r>
  <r>
    <s v=""/>
    <s v=""/>
    <s v=""/>
    <s v=""/>
    <s v=""/>
    <s v=""/>
    <x v="0"/>
    <s v=""/>
    <s v=""/>
    <s v=""/>
    <s v=""/>
    <s v=""/>
    <s v=""/>
    <s v=""/>
    <s v=""/>
    <s v=""/>
    <s v=""/>
    <s v=""/>
    <s v=""/>
    <s v=""/>
    <s v=""/>
    <s v=""/>
    <s v=""/>
    <s v=""/>
    <s v=""/>
    <s v=""/>
    <s v=""/>
    <s v=""/>
    <s v=""/>
    <s v="Oui"/>
    <s v="Oui, je vais parfois/souvent chercher l'eau"/>
    <s v="boutique ou kiosque privé"/>
    <s v=""/>
    <s v="boutique"/>
    <s v="boutik / kiòs priwe"/>
    <s v="boutique ou kiosque privé"/>
    <s v="Il n'y a pas d'autres options dans ma zone"/>
    <s v=""/>
    <s v="Moins de 15 min au total"/>
    <s v="gros bidon de 5 gallons (18,9 L)"/>
    <s v="5gal"/>
    <s v="bidon ki vo 5 galon (18,9L)"/>
    <s v=""/>
    <s v=""/>
    <s v=""/>
    <s v=""/>
    <s v=""/>
    <n v="65"/>
    <n v="13"/>
    <s v=""/>
    <s v="NA"/>
    <n v="13"/>
    <s v="Oui"/>
    <s v=""/>
    <s v="Oui"/>
    <s v="Le marchand d'eau n'est pas venu à temps / Le marchand n'avait plus d'eau"/>
    <n v="0"/>
    <n v="0"/>
    <n v="0"/>
    <n v="0"/>
    <n v="0"/>
    <n v="0"/>
    <n v="0"/>
    <n v="0"/>
    <n v="1"/>
    <n v="0"/>
    <n v="0"/>
    <s v=""/>
    <s v="Non"/>
    <s v=""/>
    <s v=""/>
    <s v=""/>
    <s v=""/>
    <s v=""/>
    <s v=""/>
    <s v=""/>
    <s v=""/>
    <s v=""/>
    <s v=""/>
    <s v=""/>
    <s v=""/>
    <s v=""/>
  </r>
  <r>
    <s v=""/>
    <s v=""/>
    <s v=""/>
    <s v=""/>
    <s v=""/>
    <s v=""/>
    <x v="0"/>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60"/>
    <n v="12"/>
    <s v=""/>
    <s v="NA"/>
    <n v="12"/>
    <s v="Oui"/>
    <s v=""/>
    <s v="Non"/>
    <s v=""/>
    <s v=""/>
    <s v=""/>
    <s v=""/>
    <s v=""/>
    <s v=""/>
    <s v=""/>
    <s v=""/>
    <s v=""/>
    <s v=""/>
    <s v=""/>
    <s v=""/>
    <s v=""/>
    <s v="Non"/>
    <s v=""/>
    <s v=""/>
    <s v=""/>
    <s v=""/>
    <s v=""/>
    <s v=""/>
    <s v=""/>
    <s v=""/>
    <s v=""/>
    <s v=""/>
    <s v=""/>
    <s v=""/>
    <s v=""/>
  </r>
  <r>
    <s v=""/>
    <s v=""/>
    <s v=""/>
    <s v=""/>
    <s v=""/>
    <s v=""/>
    <x v="0"/>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65"/>
    <n v="13"/>
    <s v=""/>
    <s v="NA"/>
    <n v="13"/>
    <s v="Oui"/>
    <s v=""/>
    <s v="Non"/>
    <s v=""/>
    <s v=""/>
    <s v=""/>
    <s v=""/>
    <s v=""/>
    <s v=""/>
    <s v=""/>
    <s v=""/>
    <s v=""/>
    <s v=""/>
    <s v=""/>
    <s v=""/>
    <s v=""/>
    <s v="Non"/>
    <s v=""/>
    <s v=""/>
    <s v=""/>
    <s v=""/>
    <s v=""/>
    <s v=""/>
    <s v=""/>
    <s v=""/>
    <s v=""/>
    <s v=""/>
    <s v=""/>
    <s v=""/>
    <s v=""/>
  </r>
  <r>
    <s v=""/>
    <s v=""/>
    <s v=""/>
    <s v=""/>
    <s v=""/>
    <s v=""/>
    <x v="0"/>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60"/>
    <n v="12"/>
    <s v=""/>
    <s v="NA"/>
    <n v="12"/>
    <s v="Oui"/>
    <s v=""/>
    <s v="Non"/>
    <s v=""/>
    <s v=""/>
    <s v=""/>
    <s v=""/>
    <s v=""/>
    <s v=""/>
    <s v=""/>
    <s v=""/>
    <s v=""/>
    <s v=""/>
    <s v=""/>
    <s v=""/>
    <s v=""/>
    <s v="Non"/>
    <s v=""/>
    <s v=""/>
    <s v=""/>
    <s v=""/>
    <s v=""/>
    <s v=""/>
    <s v=""/>
    <s v=""/>
    <s v=""/>
    <s v=""/>
    <s v=""/>
    <s v=""/>
    <s v=""/>
  </r>
  <r>
    <s v="Non"/>
    <s v=""/>
    <s v=""/>
    <s v=""/>
    <s v=""/>
    <s v=""/>
    <x v="0"/>
    <s v=""/>
    <s v=""/>
    <s v="Augmentation des prix"/>
    <n v="0"/>
    <n v="0"/>
    <n v="1"/>
    <n v="0"/>
    <n v="0"/>
    <n v="0"/>
    <n v="0"/>
    <n v="0"/>
    <s v=""/>
    <s v="Oui"/>
    <s v=""/>
    <s v="Charbon de bois"/>
    <n v="0"/>
    <n v="0"/>
    <n v="0"/>
    <n v="0"/>
    <n v="0"/>
    <n v="1"/>
    <n v="0"/>
    <s v=""/>
    <s v=""/>
    <s v=""/>
    <s v=""/>
    <s v=""/>
    <s v=""/>
    <s v=""/>
    <s v=""/>
    <s v=""/>
    <s v=""/>
    <s v=""/>
    <s v=""/>
    <s v=""/>
    <s v=""/>
    <s v=""/>
    <s v=""/>
    <s v=""/>
    <s v=""/>
    <s v=""/>
    <s v=""/>
    <s v=""/>
    <s v=""/>
    <s v=""/>
    <s v=""/>
    <s v=""/>
    <s v=""/>
    <s v=""/>
    <s v=""/>
    <s v=""/>
    <s v=""/>
    <s v=""/>
    <s v=""/>
    <s v=""/>
    <s v=""/>
    <s v=""/>
    <s v=""/>
    <s v=""/>
    <s v=""/>
    <s v=""/>
    <s v=""/>
    <s v=""/>
    <s v=""/>
    <s v=""/>
    <s v=""/>
    <s v=""/>
    <s v=""/>
    <s v=""/>
    <s v=""/>
    <s v=""/>
    <s v=""/>
    <s v=""/>
    <s v=""/>
    <s v=""/>
  </r>
  <r>
    <s v="Non"/>
    <s v=""/>
    <s v=""/>
    <s v=""/>
    <s v=""/>
    <s v=""/>
    <x v="0"/>
    <s v=""/>
    <s v=""/>
    <s v="Difficultés pour se réapprovisionner en marchandises Augmentation des prix"/>
    <n v="0"/>
    <n v="0"/>
    <n v="1"/>
    <n v="1"/>
    <n v="0"/>
    <n v="0"/>
    <n v="0"/>
    <n v="0"/>
    <s v=""/>
    <s v="Oui"/>
    <s v=""/>
    <s v="Charbon de bois"/>
    <n v="0"/>
    <n v="0"/>
    <n v="0"/>
    <n v="0"/>
    <n v="0"/>
    <n v="1"/>
    <n v="0"/>
    <s v=""/>
    <s v=""/>
    <s v=""/>
    <s v=""/>
    <s v=""/>
    <s v=""/>
    <s v=""/>
    <s v=""/>
    <s v=""/>
    <s v=""/>
    <s v=""/>
    <s v=""/>
    <s v=""/>
    <s v=""/>
    <s v=""/>
    <s v=""/>
    <s v=""/>
    <s v=""/>
    <s v=""/>
    <s v=""/>
    <s v=""/>
    <s v=""/>
    <s v=""/>
    <s v=""/>
    <s v=""/>
    <s v=""/>
    <s v=""/>
    <s v=""/>
    <s v=""/>
    <s v=""/>
    <s v=""/>
    <s v=""/>
    <s v=""/>
    <s v=""/>
    <s v=""/>
    <s v=""/>
    <s v=""/>
    <s v=""/>
    <s v=""/>
    <s v=""/>
    <s v=""/>
    <s v=""/>
    <s v=""/>
    <s v=""/>
    <s v=""/>
    <s v=""/>
    <s v=""/>
    <s v=""/>
    <s v=""/>
    <s v=""/>
    <s v=""/>
    <s v=""/>
    <s v=""/>
  </r>
  <r>
    <s v="Non"/>
    <s v=""/>
    <s v=""/>
    <s v=""/>
    <s v=""/>
    <s v=""/>
    <x v="0"/>
    <s v=""/>
    <s v=""/>
    <s v="Risques de vols ou pillages"/>
    <n v="1"/>
    <n v="0"/>
    <n v="0"/>
    <n v="0"/>
    <n v="0"/>
    <n v="0"/>
    <n v="0"/>
    <n v="0"/>
    <s v=""/>
    <s v="Oui"/>
    <s v=""/>
    <s v="Produits d'hygiène et assainissement"/>
    <n v="0"/>
    <n v="1"/>
    <n v="0"/>
    <n v="0"/>
    <n v="0"/>
    <n v="0"/>
    <n v="0"/>
    <s v=""/>
    <s v=""/>
    <s v=""/>
    <s v=""/>
    <s v=""/>
    <s v=""/>
    <s v=""/>
    <s v=""/>
    <s v=""/>
    <s v=""/>
    <s v=""/>
    <s v=""/>
    <s v=""/>
    <s v=""/>
    <s v=""/>
    <s v=""/>
    <s v=""/>
    <s v=""/>
    <s v=""/>
    <s v=""/>
    <s v=""/>
    <s v=""/>
    <s v=""/>
    <s v=""/>
    <s v=""/>
    <s v=""/>
    <s v=""/>
    <s v=""/>
    <s v=""/>
    <s v=""/>
    <s v=""/>
    <s v=""/>
    <s v=""/>
    <s v=""/>
    <s v=""/>
    <s v=""/>
    <s v=""/>
    <s v=""/>
    <s v=""/>
    <s v=""/>
    <s v=""/>
    <s v=""/>
    <s v=""/>
    <s v=""/>
    <s v=""/>
    <s v=""/>
    <s v=""/>
    <s v=""/>
    <s v=""/>
    <s v=""/>
    <s v=""/>
    <s v=""/>
    <s v=""/>
  </r>
  <r>
    <s v="Non"/>
    <s v=""/>
    <s v=""/>
    <s v=""/>
    <s v=""/>
    <s v=""/>
    <x v="0"/>
    <s v=""/>
    <s v=""/>
    <s v="Augmentation des prix Difficultés pour se réapprovisionner en marchandises"/>
    <n v="0"/>
    <n v="0"/>
    <n v="1"/>
    <n v="1"/>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r>
  <r>
    <s v="Non"/>
    <s v=""/>
    <s v=""/>
    <s v=""/>
    <s v=""/>
    <s v=""/>
    <x v="0"/>
    <s v=""/>
    <s v=""/>
    <s v="Difficultés pour se réapprovisionner en marchandises"/>
    <n v="0"/>
    <n v="0"/>
    <n v="0"/>
    <n v="1"/>
    <n v="0"/>
    <n v="0"/>
    <n v="0"/>
    <n v="0"/>
    <s v=""/>
    <s v="Oui"/>
    <s v=""/>
    <s v="Nourriture"/>
    <n v="1"/>
    <n v="0"/>
    <n v="0"/>
    <n v="0"/>
    <n v="0"/>
    <n v="0"/>
    <n v="0"/>
    <s v=""/>
    <s v=""/>
    <s v=""/>
    <s v=""/>
    <s v=""/>
    <s v=""/>
    <s v=""/>
    <s v=""/>
    <s v=""/>
    <s v=""/>
    <s v=""/>
    <s v=""/>
    <s v=""/>
    <s v=""/>
    <s v=""/>
    <s v=""/>
    <s v=""/>
    <s v=""/>
    <s v=""/>
    <s v=""/>
    <s v=""/>
    <s v=""/>
    <s v=""/>
    <s v=""/>
    <s v=""/>
    <s v=""/>
    <s v=""/>
    <s v=""/>
    <s v=""/>
    <s v=""/>
    <s v=""/>
    <s v=""/>
    <s v=""/>
    <s v=""/>
    <s v=""/>
    <s v=""/>
    <s v=""/>
    <s v=""/>
    <s v=""/>
    <s v=""/>
    <s v=""/>
    <s v=""/>
    <s v=""/>
    <s v=""/>
    <s v=""/>
    <s v=""/>
    <s v=""/>
    <s v=""/>
    <s v=""/>
    <s v=""/>
    <s v=""/>
    <s v=""/>
    <s v=""/>
  </r>
  <r>
    <s v="Non"/>
    <s v=""/>
    <s v=""/>
    <s v=""/>
    <s v=""/>
    <s v=""/>
    <x v="0"/>
    <s v=""/>
    <s v=""/>
    <s v="Risques de vols ou pillages"/>
    <n v="1"/>
    <n v="0"/>
    <n v="0"/>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r>
  <r>
    <s v="Non"/>
    <s v=""/>
    <s v=""/>
    <s v=""/>
    <s v=""/>
    <s v=""/>
    <x v="0"/>
    <s v=""/>
    <s v=""/>
    <s v="Augmentation des prix Difficultés pour se réapprovisionner en marchandises"/>
    <n v="0"/>
    <n v="0"/>
    <n v="1"/>
    <n v="1"/>
    <n v="0"/>
    <n v="0"/>
    <n v="0"/>
    <n v="0"/>
    <s v=""/>
    <s v="Oui"/>
    <s v=""/>
    <s v="Nourriture"/>
    <n v="1"/>
    <n v="0"/>
    <n v="0"/>
    <n v="0"/>
    <n v="0"/>
    <n v="0"/>
    <n v="0"/>
    <s v=""/>
    <s v=""/>
    <s v=""/>
    <s v=""/>
    <s v=""/>
    <s v=""/>
    <s v=""/>
    <s v=""/>
    <s v=""/>
    <s v=""/>
    <s v=""/>
    <s v=""/>
    <s v=""/>
    <s v=""/>
    <s v=""/>
    <s v=""/>
    <s v=""/>
    <s v=""/>
    <s v=""/>
    <s v=""/>
    <s v=""/>
    <s v=""/>
    <s v=""/>
    <s v=""/>
    <s v=""/>
    <s v=""/>
    <s v=""/>
    <s v=""/>
    <s v=""/>
    <s v=""/>
    <s v=""/>
    <s v=""/>
    <s v=""/>
    <s v=""/>
    <s v=""/>
    <s v=""/>
    <s v=""/>
    <s v=""/>
    <s v=""/>
    <s v=""/>
    <s v=""/>
    <s v=""/>
    <s v=""/>
    <s v=""/>
    <s v=""/>
    <s v=""/>
    <s v=""/>
    <s v=""/>
    <s v=""/>
    <s v=""/>
    <s v=""/>
    <s v=""/>
    <s v=""/>
  </r>
  <r>
    <s v="Non"/>
    <s v=""/>
    <s v=""/>
    <s v=""/>
    <s v=""/>
    <s v=""/>
    <x v="0"/>
    <s v=""/>
    <s v=""/>
    <s v="Augmentation des prix"/>
    <n v="0"/>
    <n v="0"/>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r>
  <r>
    <s v="Non"/>
    <s v=""/>
    <s v=""/>
    <s v=""/>
    <s v=""/>
    <s v=""/>
    <x v="0"/>
    <s v=""/>
    <s v=""/>
    <s v="Augmentation des prix"/>
    <n v="0"/>
    <n v="0"/>
    <n v="1"/>
    <n v="0"/>
    <n v="0"/>
    <n v="0"/>
    <n v="0"/>
    <n v="0"/>
    <s v=""/>
    <s v="Oui"/>
    <s v=""/>
    <s v="Nourriture"/>
    <n v="1"/>
    <n v="0"/>
    <n v="0"/>
    <n v="0"/>
    <n v="0"/>
    <n v="0"/>
    <n v="0"/>
    <s v=""/>
    <s v=""/>
    <s v=""/>
    <s v=""/>
    <s v=""/>
    <s v=""/>
    <s v=""/>
    <s v=""/>
    <s v=""/>
    <s v=""/>
    <s v=""/>
    <s v=""/>
    <s v=""/>
    <s v=""/>
    <s v=""/>
    <s v=""/>
    <s v=""/>
    <s v=""/>
    <s v=""/>
    <s v=""/>
    <s v=""/>
    <s v=""/>
    <s v=""/>
    <s v=""/>
    <s v=""/>
    <s v=""/>
    <s v=""/>
    <s v=""/>
    <s v=""/>
    <s v=""/>
    <s v=""/>
    <s v=""/>
    <s v=""/>
    <s v=""/>
    <s v=""/>
    <s v=""/>
    <s v=""/>
    <s v=""/>
    <s v=""/>
    <s v=""/>
    <s v=""/>
    <s v=""/>
    <s v=""/>
    <s v=""/>
    <s v=""/>
    <s v=""/>
    <s v=""/>
    <s v=""/>
    <s v=""/>
    <s v=""/>
    <s v=""/>
    <s v=""/>
    <s v=""/>
  </r>
  <r>
    <s v="Non"/>
    <s v=""/>
    <s v=""/>
    <s v=""/>
    <s v=""/>
    <s v=""/>
    <x v="0"/>
    <s v=""/>
    <s v=""/>
    <s v="Risques de vols ou pillages"/>
    <n v="1"/>
    <n v="0"/>
    <n v="0"/>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r>
  <r>
    <s v="Non"/>
    <s v=""/>
    <s v=""/>
    <s v=""/>
    <s v=""/>
    <s v=""/>
    <x v="0"/>
    <s v=""/>
    <s v=""/>
    <s v="Augmentation des prix Difficultés pour se réapprovisionner en marchandises"/>
    <n v="0"/>
    <n v="0"/>
    <n v="1"/>
    <n v="1"/>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r>
  <r>
    <s v=""/>
    <s v=""/>
    <s v=""/>
    <s v=""/>
    <s v=""/>
    <s v=""/>
    <x v="0"/>
    <s v=""/>
    <s v=""/>
    <s v=""/>
    <s v=""/>
    <s v=""/>
    <s v=""/>
    <s v=""/>
    <s v=""/>
    <s v=""/>
    <s v=""/>
    <s v=""/>
    <s v=""/>
    <s v=""/>
    <s v=""/>
    <s v=""/>
    <s v=""/>
    <s v=""/>
    <s v=""/>
    <s v=""/>
    <s v=""/>
    <s v=""/>
    <s v=""/>
    <s v="Oui"/>
    <s v="Oui, je vais parfois/souvent chercher l'eau"/>
    <s v="boutique ou kiosque privé"/>
    <s v=""/>
    <s v="boutique"/>
    <s v="boutique ou kiosque privé"/>
    <s v="boutique ou kiosque privé"/>
    <s v="L'eau est de meilleure qualité"/>
    <s v=""/>
    <s v="Entre 15 min et 30 min au total"/>
    <s v="petit bidon de 1 gallon (3,78 L)"/>
    <s v="1gal"/>
    <s v="bidon ki vo 1 galon (3,78L)"/>
    <s v=""/>
    <s v=""/>
    <s v=""/>
    <s v=""/>
    <s v=""/>
    <n v="15"/>
    <n v="15"/>
    <s v=""/>
    <s v="NA"/>
    <n v="15"/>
    <s v="Oui"/>
    <s v=""/>
    <s v="Oui"/>
    <s v="Problèmes de transport A cause d’une catastrophe naturelle"/>
    <n v="0"/>
    <n v="1"/>
    <n v="1"/>
    <n v="0"/>
    <n v="0"/>
    <n v="0"/>
    <n v="0"/>
    <n v="0"/>
    <n v="0"/>
    <n v="0"/>
    <n v="0"/>
    <s v=""/>
    <s v="Oui"/>
    <s v="La mort du président et les troubles politiques qui ont suivi"/>
    <n v="0"/>
    <n v="1"/>
    <n v="0"/>
    <s v=""/>
    <s v="Les routes que j'utilise pour accéder au marché sont régulièrement bloquées"/>
    <n v="1"/>
    <n v="0"/>
    <n v="0"/>
    <n v="0"/>
    <n v="0"/>
    <n v="0"/>
    <s v=""/>
  </r>
  <r>
    <s v=""/>
    <s v=""/>
    <s v=""/>
    <s v=""/>
    <s v=""/>
    <s v=""/>
    <x v="0"/>
    <s v=""/>
    <s v=""/>
    <s v=""/>
    <s v=""/>
    <s v=""/>
    <s v=""/>
    <s v=""/>
    <s v=""/>
    <s v=""/>
    <s v=""/>
    <s v=""/>
    <s v=""/>
    <s v=""/>
    <s v=""/>
    <s v=""/>
    <s v=""/>
    <s v=""/>
    <s v=""/>
    <s v=""/>
    <s v=""/>
    <s v=""/>
    <s v=""/>
    <s v="Oui"/>
    <s v="Oui, je vais parfois/souvent chercher l'eau"/>
    <s v="boutique ou kiosque privé"/>
    <s v=""/>
    <s v="boutique"/>
    <s v="boutique ou kiosque privé"/>
    <s v="boutique ou kiosque privé"/>
    <s v="L'eau est de meilleure qualité"/>
    <s v=""/>
    <s v="Moins de 15 min au total"/>
    <s v="petit bidon de 1 gallon (3,78 L)"/>
    <s v="1gal"/>
    <s v="bidon ki vo 1 galon (3,78L)"/>
    <s v=""/>
    <s v=""/>
    <s v=""/>
    <s v=""/>
    <s v=""/>
    <n v="15"/>
    <n v="15"/>
    <s v=""/>
    <s v="NA"/>
    <n v="15"/>
    <s v="Oui"/>
    <s v=""/>
    <s v="Oui"/>
    <s v="Infrastructures endomagées"/>
    <n v="0"/>
    <n v="0"/>
    <n v="0"/>
    <n v="0"/>
    <n v="1"/>
    <n v="0"/>
    <n v="0"/>
    <n v="0"/>
    <n v="0"/>
    <n v="0"/>
    <n v="0"/>
    <s v=""/>
    <s v="Non"/>
    <s v=""/>
    <s v=""/>
    <s v=""/>
    <s v=""/>
    <s v=""/>
    <s v=""/>
    <s v=""/>
    <s v=""/>
    <s v=""/>
    <s v=""/>
    <s v=""/>
    <s v=""/>
    <s v=""/>
  </r>
  <r>
    <s v=""/>
    <s v=""/>
    <s v=""/>
    <s v=""/>
    <s v=""/>
    <s v=""/>
    <x v="0"/>
    <s v=""/>
    <s v=""/>
    <s v=""/>
    <s v=""/>
    <s v=""/>
    <s v=""/>
    <s v=""/>
    <s v=""/>
    <s v=""/>
    <s v=""/>
    <s v=""/>
    <s v=""/>
    <s v=""/>
    <s v=""/>
    <s v=""/>
    <s v=""/>
    <s v=""/>
    <s v=""/>
    <s v=""/>
    <s v=""/>
    <s v=""/>
    <s v=""/>
    <s v="Oui"/>
    <s v="Oui, je vais parfois/souvent chercher l'eau"/>
    <s v="boutique ou kiosque privé"/>
    <s v=""/>
    <s v="boutique"/>
    <s v="boutique ou kiosque privé"/>
    <s v="boutique ou kiosque privé"/>
    <s v="L'eau est de meilleure qualité"/>
    <s v=""/>
    <s v="Entre 15 min et 30 min au total"/>
    <s v="petit bidon de 1 gallon (3,78 L)"/>
    <s v="1gal"/>
    <s v="bidon ki vo 1 galon (3,78L)"/>
    <s v=""/>
    <s v=""/>
    <s v=""/>
    <s v=""/>
    <s v=""/>
    <n v="15"/>
    <n v="15"/>
    <s v=""/>
    <s v="NA"/>
    <n v="15"/>
    <s v="Oui"/>
    <s v=""/>
    <s v="Je ne sais pas, je ne souhaite pas répondre"/>
    <s v=""/>
    <s v=""/>
    <s v=""/>
    <s v=""/>
    <s v=""/>
    <s v=""/>
    <s v=""/>
    <s v=""/>
    <s v=""/>
    <s v=""/>
    <s v=""/>
    <s v=""/>
    <s v=""/>
    <s v="Oui"/>
    <s v="L'augmentation des affrontements dans le bas de Port-au-Prince"/>
    <n v="1"/>
    <n v="0"/>
    <n v="0"/>
    <s v=""/>
    <s v="Les moyens de transport sont limités"/>
    <n v="0"/>
    <n v="0"/>
    <n v="1"/>
    <n v="0"/>
    <n v="0"/>
    <n v="0"/>
    <s v=""/>
  </r>
  <r>
    <s v=""/>
    <s v=""/>
    <s v=""/>
    <s v=""/>
    <s v=""/>
    <s v=""/>
    <x v="0"/>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Entre 15 min et 30 min au total"/>
    <s v="petit bidon de 1 gallon (3,78 L)"/>
    <s v="1gal"/>
    <s v="bidon ki vo 1 galon (3,78L)"/>
    <s v=""/>
    <s v=""/>
    <s v=""/>
    <s v=""/>
    <s v=""/>
    <n v="13"/>
    <n v="13"/>
    <s v=""/>
    <s v="NA"/>
    <n v="13"/>
    <s v="Oui"/>
    <s v=""/>
    <s v="Oui"/>
    <s v="Problèmes de transport Infrastructures endomagées"/>
    <n v="0"/>
    <n v="1"/>
    <n v="0"/>
    <n v="0"/>
    <n v="1"/>
    <n v="0"/>
    <n v="0"/>
    <n v="0"/>
    <n v="0"/>
    <n v="0"/>
    <n v="0"/>
    <s v=""/>
    <s v="Oui"/>
    <s v="L'augmentation des affrontements dans le bas de Port-au-Prince"/>
    <n v="1"/>
    <n v="0"/>
    <n v="0"/>
    <s v=""/>
    <s v="Les routes que j'utilise pour accéder au marché sont régulièrement bloquées Les moyens de transport sont limités"/>
    <n v="1"/>
    <n v="0"/>
    <n v="1"/>
    <n v="0"/>
    <n v="0"/>
    <n v="0"/>
    <s v=""/>
  </r>
  <r>
    <s v=""/>
    <s v=""/>
    <s v=""/>
    <s v=""/>
    <s v=""/>
    <s v=""/>
    <x v="0"/>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Entre 30 min et 1h au total"/>
    <s v="petit bidon de 1 gallon (3,78 L)"/>
    <s v="1gal"/>
    <s v="bidon ki vo 1 galon (3,78L)"/>
    <s v=""/>
    <s v=""/>
    <s v=""/>
    <s v=""/>
    <s v=""/>
    <n v="13"/>
    <n v="13"/>
    <s v=""/>
    <s v="NA"/>
    <n v="13"/>
    <s v="Oui"/>
    <s v=""/>
    <s v="Non"/>
    <s v=""/>
    <s v=""/>
    <s v=""/>
    <s v=""/>
    <s v=""/>
    <s v=""/>
    <s v=""/>
    <s v=""/>
    <s v=""/>
    <s v=""/>
    <s v=""/>
    <s v=""/>
    <s v=""/>
    <s v="Oui"/>
    <s v="L'augmentation des affrontements dans le bas de Port-au-Prince"/>
    <n v="1"/>
    <n v="0"/>
    <n v="0"/>
    <s v=""/>
    <s v="Les moyens de transport sont limités"/>
    <n v="0"/>
    <n v="0"/>
    <n v="1"/>
    <n v="0"/>
    <n v="0"/>
    <n v="0"/>
    <s v=""/>
  </r>
  <r>
    <s v="Non"/>
    <s v=""/>
    <s v=""/>
    <s v=""/>
    <s v=""/>
    <s v=""/>
    <x v="0"/>
    <s v=""/>
    <s v=""/>
    <s v="Risques de vols ou pillages Difficultés pour se réapprovisionner en marchandises Augmentation des prix"/>
    <n v="1"/>
    <n v="0"/>
    <n v="1"/>
    <n v="1"/>
    <n v="0"/>
    <n v="0"/>
    <n v="0"/>
    <n v="0"/>
    <s v=""/>
    <s v="Oui"/>
    <s v=""/>
    <s v="Ustensiles de cuisine (casseroles, cuillères, etc.) Ustensiles de nettoyage ou de stockage de l'eau (bokit, bassine, éponge)"/>
    <n v="0"/>
    <n v="0"/>
    <n v="0"/>
    <n v="1"/>
    <n v="1"/>
    <n v="0"/>
    <n v="0"/>
    <s v=""/>
    <s v=""/>
    <s v=""/>
    <s v=""/>
    <s v=""/>
    <s v=""/>
    <s v=""/>
    <s v=""/>
    <s v=""/>
    <s v=""/>
    <s v=""/>
    <s v=""/>
    <s v=""/>
    <s v=""/>
    <s v=""/>
    <s v=""/>
    <s v=""/>
    <s v=""/>
    <s v=""/>
    <s v=""/>
    <s v=""/>
    <s v=""/>
    <s v=""/>
    <s v=""/>
    <s v=""/>
    <s v=""/>
    <s v=""/>
    <s v=""/>
    <s v=""/>
    <s v=""/>
    <s v=""/>
    <s v=""/>
    <s v=""/>
    <s v=""/>
    <s v=""/>
    <s v=""/>
    <s v=""/>
    <s v=""/>
    <s v=""/>
    <s v=""/>
    <s v=""/>
    <s v=""/>
    <s v=""/>
    <s v=""/>
    <s v=""/>
    <s v=""/>
    <s v=""/>
    <s v=""/>
    <s v=""/>
    <s v=""/>
    <s v=""/>
    <s v=""/>
    <s v=""/>
  </r>
  <r>
    <s v="Je ne sais pas, je ne souhaite pas répondre"/>
    <s v=""/>
    <s v=""/>
    <s v=""/>
    <s v=""/>
    <s v=""/>
    <x v="0"/>
    <s v=""/>
    <s v=""/>
    <s v="Risques de vols ou pillages Augmentation des prix"/>
    <n v="1"/>
    <n v="0"/>
    <n v="1"/>
    <n v="0"/>
    <n v="0"/>
    <n v="0"/>
    <n v="0"/>
    <n v="0"/>
    <s v=""/>
    <s v="Oui"/>
    <s v=""/>
    <s v="Ustensiles de cuisine (casseroles, cuillères, etc.) Ustensiles de nettoyage ou de stockage de l'eau (bokit, bassine, éponge)"/>
    <n v="0"/>
    <n v="0"/>
    <n v="0"/>
    <n v="1"/>
    <n v="1"/>
    <n v="0"/>
    <n v="0"/>
    <s v=""/>
    <s v=""/>
    <s v=""/>
    <s v=""/>
    <s v=""/>
    <s v=""/>
    <s v=""/>
    <s v=""/>
    <s v=""/>
    <s v=""/>
    <s v=""/>
    <s v=""/>
    <s v=""/>
    <s v=""/>
    <s v=""/>
    <s v=""/>
    <s v=""/>
    <s v=""/>
    <s v=""/>
    <s v=""/>
    <s v=""/>
    <s v=""/>
    <s v=""/>
    <s v=""/>
    <s v=""/>
    <s v=""/>
    <s v=""/>
    <s v=""/>
    <s v=""/>
    <s v=""/>
    <s v=""/>
    <s v=""/>
    <s v=""/>
    <s v=""/>
    <s v=""/>
    <s v=""/>
    <s v=""/>
    <s v=""/>
    <s v=""/>
    <s v=""/>
    <s v=""/>
    <s v=""/>
    <s v=""/>
    <s v=""/>
    <s v=""/>
    <s v=""/>
    <s v=""/>
    <s v=""/>
    <s v=""/>
    <s v=""/>
    <s v=""/>
    <s v=""/>
    <s v=""/>
  </r>
  <r>
    <s v="Je ne sais pas, je ne souhaite pas répondre"/>
    <s v=""/>
    <s v=""/>
    <s v=""/>
    <s v=""/>
    <s v=""/>
    <x v="0"/>
    <s v=""/>
    <s v=""/>
    <s v="Difficultés pour se réapprovisionner en marchandises Augmentation des prix Diminution du nombre de clients"/>
    <n v="0"/>
    <n v="1"/>
    <n v="1"/>
    <n v="1"/>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r>
  <r>
    <s v="Non"/>
    <s v=""/>
    <s v=""/>
    <s v=""/>
    <s v=""/>
    <s v=""/>
    <x v="0"/>
    <s v=""/>
    <s v=""/>
    <s v="Augmentation des prix Diminution du nombre de clients"/>
    <n v="0"/>
    <n v="1"/>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r>
  <r>
    <m/>
    <m/>
    <m/>
    <m/>
    <m/>
    <m/>
    <x v="2"/>
    <m/>
    <m/>
    <m/>
    <m/>
    <m/>
    <m/>
    <m/>
    <m/>
    <m/>
    <m/>
    <m/>
    <m/>
    <m/>
    <m/>
    <m/>
    <m/>
    <m/>
    <m/>
    <m/>
    <m/>
    <m/>
    <m/>
    <m/>
    <m/>
    <m/>
    <m/>
    <m/>
    <m/>
    <m/>
    <m/>
    <m/>
    <m/>
    <m/>
    <m/>
    <m/>
    <m/>
    <m/>
    <m/>
    <m/>
    <m/>
    <m/>
    <m/>
    <m/>
    <m/>
    <m/>
    <m/>
    <m/>
    <m/>
    <m/>
    <m/>
    <m/>
    <m/>
    <m/>
    <m/>
    <m/>
    <m/>
    <m/>
    <m/>
    <m/>
    <m/>
    <m/>
    <m/>
    <m/>
    <m/>
    <m/>
    <m/>
    <m/>
    <m/>
    <m/>
    <m/>
    <m/>
    <m/>
    <m/>
    <m/>
    <m/>
  </r>
</pivotCacheRecords>
</file>

<file path=xl/pivotCache/pivotCacheRecords4.xml><?xml version="1.0" encoding="utf-8"?>
<pivotCacheRecords xmlns="http://schemas.openxmlformats.org/spreadsheetml/2006/main" xmlns:r="http://schemas.openxmlformats.org/officeDocument/2006/relationships" count="266">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1"/>
  </r>
  <r>
    <s v=""/>
    <s v=""/>
    <s v=""/>
    <s v=""/>
    <s v=""/>
    <s v=""/>
    <s v=""/>
    <s v=""/>
    <s v=""/>
    <s v=""/>
    <s v=""/>
    <s v=""/>
    <s v=""/>
    <s v=""/>
    <s v=""/>
    <s v=""/>
    <s v=""/>
    <s v=""/>
    <s v=""/>
    <s v=""/>
    <s v=""/>
    <s v=""/>
    <s v=""/>
    <s v=""/>
    <s v=""/>
    <x v="0"/>
    <s v=""/>
    <s v=""/>
    <s v=""/>
    <s v=""/>
    <s v=""/>
    <s v=""/>
    <s v=""/>
    <s v=""/>
    <x v="0"/>
    <m/>
    <x v="1"/>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n v="50"/>
    <x v="2"/>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n v="50"/>
    <x v="2"/>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n v="50"/>
    <x v="2"/>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n v="50"/>
    <x v="2"/>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Oui"/>
    <n v="500"/>
    <s v=""/>
    <s v=""/>
    <s v=""/>
    <s v=""/>
    <s v=""/>
    <s v="Poêle (grande)"/>
    <n v="0"/>
    <n v="1"/>
    <n v="0"/>
    <n v="0"/>
    <n v="0"/>
    <n v="0"/>
    <n v="0"/>
    <n v="0"/>
    <s v=""/>
    <s v=""/>
    <s v=""/>
    <n v="500"/>
    <s v=""/>
    <s v=""/>
    <s v=""/>
    <s v=""/>
    <s v=""/>
    <x v="1"/>
    <s v=""/>
    <s v="Grande bassine de nettoyage ou pour cuisiner"/>
    <n v="0"/>
    <n v="1"/>
    <n v="0"/>
    <s v=""/>
    <n v="400"/>
    <s v=""/>
    <x v="1"/>
    <s v=""/>
    <x v="0"/>
  </r>
  <r>
    <s v=""/>
    <s v=""/>
    <s v=""/>
    <s v=""/>
    <s v=""/>
    <s v=""/>
    <s v=""/>
    <s v="Poêle (grande) Verre / Godet Assiette Cuillère pour manger Couteau de cuisine Cuillère de service"/>
    <n v="0"/>
    <n v="1"/>
    <n v="1"/>
    <n v="1"/>
    <n v="1"/>
    <n v="1"/>
    <n v="1"/>
    <n v="0"/>
    <s v=""/>
    <s v=""/>
    <s v=""/>
    <n v="350"/>
    <n v="200"/>
    <n v="100"/>
    <n v="25"/>
    <n v="75"/>
    <n v="78"/>
    <x v="2"/>
    <s v=""/>
    <s v="Grand bokit fermé ou avec couvercle pour stocker l'eau (environ 5 gallons) Grande bassine de nettoyage ou pour cuisiner"/>
    <n v="1"/>
    <n v="1"/>
    <n v="0"/>
    <n v="150"/>
    <n v="250"/>
    <s v=""/>
    <x v="1"/>
    <n v="50"/>
    <x v="2"/>
  </r>
  <r>
    <s v=""/>
    <s v=""/>
    <s v=""/>
    <s v=""/>
    <s v=""/>
    <s v=""/>
    <s v=""/>
    <s v="Verre / Godet Assiette Cuillère pour manger Couteau de cuisine Cuillère de service"/>
    <n v="0"/>
    <n v="0"/>
    <n v="1"/>
    <n v="1"/>
    <n v="1"/>
    <n v="1"/>
    <n v="1"/>
    <n v="0"/>
    <s v=""/>
    <s v=""/>
    <s v=""/>
    <s v=""/>
    <n v="50"/>
    <n v="75"/>
    <n v="25"/>
    <n v="75"/>
    <n v="75"/>
    <x v="2"/>
    <s v=""/>
    <s v="Grand bokit fermé ou avec couvercle pour stocker l'eau (environ 5 gallons) Grande bassine de nettoyage ou pour cuisiner"/>
    <n v="1"/>
    <n v="1"/>
    <n v="0"/>
    <n v="150"/>
    <n v="250"/>
    <s v=""/>
    <x v="1"/>
    <s v=""/>
    <x v="0"/>
  </r>
  <r>
    <s v=""/>
    <s v=""/>
    <s v=""/>
    <s v=""/>
    <s v=""/>
    <s v=""/>
    <s v=""/>
    <s v="Casserole avec couvercle (moyenne ou grande) Poêle (grande) Verre / Godet Assiette Cuillère pour manger Couteau de cuisine Cuillère de service"/>
    <n v="1"/>
    <n v="1"/>
    <n v="1"/>
    <n v="1"/>
    <n v="1"/>
    <n v="1"/>
    <n v="1"/>
    <n v="0"/>
    <s v="Grande avec couvercle (environ 2 à 3 gallons)"/>
    <n v="3000"/>
    <s v=""/>
    <s v=""/>
    <n v="50"/>
    <n v="125"/>
    <n v="25"/>
    <n v="75"/>
    <n v="75"/>
    <x v="2"/>
    <s v=""/>
    <s v="Grand bokit fermé ou avec couvercle pour stocker l'eau (environ 5 gallons) Grande bassine de nettoyage ou pour cuisiner Eponge pour la vaisselle"/>
    <n v="1"/>
    <n v="1"/>
    <n v="1"/>
    <n v="150"/>
    <n v="400"/>
    <n v="25"/>
    <x v="1"/>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Grand bokit fermé ou avec couvercle pour stocker l'eau (environ 5 gallons) Grande bassine de nettoyage ou pour cuisiner Eponge pour la vaisselle"/>
    <n v="1"/>
    <n v="1"/>
    <n v="1"/>
    <n v="200"/>
    <n v="75"/>
    <n v="25"/>
    <x v="2"/>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n v="50"/>
    <x v="1"/>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Cuillère pour manger Assiette Couteau de cuisine Cuillère de service Verre / Godet Poêle (grande)"/>
    <n v="0"/>
    <n v="1"/>
    <n v="1"/>
    <n v="1"/>
    <n v="1"/>
    <n v="1"/>
    <n v="1"/>
    <n v="0"/>
    <s v=""/>
    <s v=""/>
    <s v=""/>
    <n v="100"/>
    <n v="100"/>
    <n v="75"/>
    <n v="10"/>
    <n v="50"/>
    <n v="75"/>
    <x v="2"/>
    <s v=""/>
    <s v="Grand bokit fermé ou avec couvercle pour stocker l'eau (environ 5 gallons) Grande bassine de nettoyage ou pour cuisiner Eponge pour la vaisselle"/>
    <n v="1"/>
    <n v="1"/>
    <n v="1"/>
    <n v="200"/>
    <n v="75"/>
    <n v="25"/>
    <x v="1"/>
    <s v=""/>
    <x v="0"/>
  </r>
  <r>
    <s v="Oui"/>
    <n v="150"/>
    <s v=""/>
    <s v=""/>
    <s v=""/>
    <s v="1626969636356.jpg"/>
    <s v=""/>
    <s v=""/>
    <s v=""/>
    <s v=""/>
    <s v=""/>
    <s v=""/>
    <s v=""/>
    <s v=""/>
    <s v=""/>
    <s v=""/>
    <s v=""/>
    <s v=""/>
    <s v=""/>
    <s v=""/>
    <s v=""/>
    <s v=""/>
    <s v=""/>
    <s v=""/>
    <s v=""/>
    <x v="0"/>
    <s v=""/>
    <s v=""/>
    <s v=""/>
    <s v=""/>
    <s v=""/>
    <s v=""/>
    <s v=""/>
    <s v=""/>
    <x v="0"/>
    <s v=""/>
    <x v="0"/>
  </r>
  <r>
    <s v="Oui"/>
    <n v="200"/>
    <s v=""/>
    <s v=""/>
    <s v=""/>
    <s v="1626972828475.jpg"/>
    <s v=""/>
    <s v=""/>
    <s v=""/>
    <s v=""/>
    <s v=""/>
    <s v=""/>
    <s v=""/>
    <s v=""/>
    <s v=""/>
    <s v=""/>
    <s v=""/>
    <s v=""/>
    <s v=""/>
    <s v=""/>
    <s v=""/>
    <s v=""/>
    <s v=""/>
    <s v=""/>
    <s v=""/>
    <x v="0"/>
    <s v=""/>
    <s v=""/>
    <s v=""/>
    <s v=""/>
    <s v=""/>
    <s v=""/>
    <s v=""/>
    <s v=""/>
    <x v="0"/>
    <s v=""/>
    <x v="0"/>
  </r>
  <r>
    <s v=""/>
    <s v=""/>
    <s v=""/>
    <s v=""/>
    <s v=""/>
    <s v=""/>
    <s v=""/>
    <s v=""/>
    <s v=""/>
    <s v=""/>
    <s v=""/>
    <s v=""/>
    <s v=""/>
    <s v=""/>
    <s v=""/>
    <s v=""/>
    <s v=""/>
    <s v=""/>
    <s v=""/>
    <s v=""/>
    <s v=""/>
    <s v=""/>
    <s v=""/>
    <s v=""/>
    <s v=""/>
    <x v="0"/>
    <s v=""/>
    <s v=""/>
    <s v=""/>
    <s v=""/>
    <s v=""/>
    <s v=""/>
    <s v=""/>
    <s v=""/>
    <x v="0"/>
    <n v="50"/>
    <x v="2"/>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n v="50"/>
    <x v="1"/>
  </r>
  <r>
    <s v=""/>
    <s v=""/>
    <s v=""/>
    <s v=""/>
    <s v=""/>
    <s v=""/>
    <s v=""/>
    <s v=""/>
    <s v=""/>
    <s v=""/>
    <s v=""/>
    <s v=""/>
    <s v=""/>
    <s v=""/>
    <s v=""/>
    <s v=""/>
    <s v=""/>
    <s v=""/>
    <s v=""/>
    <s v=""/>
    <s v=""/>
    <s v=""/>
    <s v=""/>
    <s v=""/>
    <s v=""/>
    <x v="0"/>
    <s v=""/>
    <s v=""/>
    <s v=""/>
    <s v=""/>
    <s v=""/>
    <s v=""/>
    <s v=""/>
    <s v=""/>
    <x v="0"/>
    <n v="50"/>
    <x v="1"/>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Oui"/>
    <n v="600"/>
    <s v=""/>
    <s v=""/>
    <s v=""/>
    <s v=""/>
    <s v=""/>
    <s v=""/>
    <s v=""/>
    <s v=""/>
    <s v=""/>
    <s v=""/>
    <s v=""/>
    <s v=""/>
    <s v=""/>
    <s v=""/>
    <s v=""/>
    <s v=""/>
    <s v=""/>
    <s v=""/>
    <s v=""/>
    <s v=""/>
    <s v=""/>
    <s v=""/>
    <s v=""/>
    <x v="0"/>
    <s v=""/>
    <s v=""/>
    <s v=""/>
    <s v=""/>
    <s v=""/>
    <s v=""/>
    <s v=""/>
    <s v=""/>
    <x v="0"/>
    <s v=""/>
    <x v="0"/>
  </r>
  <r>
    <s v="Oui"/>
    <n v="450"/>
    <s v=""/>
    <s v=""/>
    <s v=""/>
    <s v=""/>
    <s v=""/>
    <s v=""/>
    <s v=""/>
    <s v=""/>
    <s v=""/>
    <s v=""/>
    <s v=""/>
    <s v=""/>
    <s v=""/>
    <s v=""/>
    <s v=""/>
    <s v=""/>
    <s v=""/>
    <s v=""/>
    <s v=""/>
    <s v=""/>
    <s v=""/>
    <s v=""/>
    <s v=""/>
    <x v="0"/>
    <s v=""/>
    <s v=""/>
    <s v=""/>
    <s v=""/>
    <s v=""/>
    <s v=""/>
    <s v=""/>
    <s v=""/>
    <x v="0"/>
    <s v=""/>
    <x v="0"/>
  </r>
  <r>
    <s v=""/>
    <s v=""/>
    <s v=""/>
    <s v=""/>
    <s v=""/>
    <s v=""/>
    <s v=""/>
    <s v="Casserole avec couvercle (moyenne ou grande) Poêle (grande) Cuillère pour manger Couteau de cuisine Cuillère de service"/>
    <n v="1"/>
    <n v="1"/>
    <n v="0"/>
    <n v="0"/>
    <n v="1"/>
    <n v="1"/>
    <n v="1"/>
    <n v="0"/>
    <s v="Grande avec couvercle (environ 2 à 3 gallons)"/>
    <n v="1000"/>
    <s v=""/>
    <n v="250"/>
    <s v=""/>
    <s v=""/>
    <n v="25"/>
    <n v="100"/>
    <n v="75"/>
    <x v="2"/>
    <s v=""/>
    <s v=""/>
    <s v=""/>
    <s v=""/>
    <s v=""/>
    <s v=""/>
    <s v=""/>
    <s v=""/>
    <x v="0"/>
    <s v=""/>
    <x v="0"/>
  </r>
  <r>
    <s v=""/>
    <s v=""/>
    <s v=""/>
    <s v=""/>
    <s v=""/>
    <s v=""/>
    <s v=""/>
    <s v="Poêle (grande) Assiette Cuillère pour manger Couteau de cuisine Cuillère de service"/>
    <n v="0"/>
    <n v="1"/>
    <n v="0"/>
    <n v="1"/>
    <n v="1"/>
    <n v="1"/>
    <n v="1"/>
    <n v="0"/>
    <s v=""/>
    <s v=""/>
    <s v=""/>
    <n v="400"/>
    <s v=""/>
    <n v="75"/>
    <n v="20"/>
    <n v="125"/>
    <n v="75"/>
    <x v="3"/>
    <s v=""/>
    <s v=""/>
    <s v=""/>
    <s v=""/>
    <s v=""/>
    <s v=""/>
    <s v=""/>
    <s v=""/>
    <x v="0"/>
    <s v=""/>
    <x v="0"/>
  </r>
  <r>
    <s v=""/>
    <s v=""/>
    <s v=""/>
    <s v=""/>
    <s v=""/>
    <s v=""/>
    <s v=""/>
    <s v=""/>
    <s v=""/>
    <s v=""/>
    <s v=""/>
    <s v=""/>
    <s v=""/>
    <s v=""/>
    <s v=""/>
    <s v=""/>
    <s v=""/>
    <s v=""/>
    <s v=""/>
    <s v=""/>
    <s v=""/>
    <s v=""/>
    <s v=""/>
    <s v=""/>
    <s v=""/>
    <x v="0"/>
    <s v=""/>
    <s v="Eponge pour la vaisselle Grande bassine de nettoyage ou pour cuisiner"/>
    <n v="0"/>
    <n v="1"/>
    <n v="1"/>
    <s v=""/>
    <n v="250"/>
    <n v="25"/>
    <x v="2"/>
    <s v=""/>
    <x v="0"/>
  </r>
  <r>
    <s v=""/>
    <s v=""/>
    <s v=""/>
    <s v=""/>
    <s v=""/>
    <s v=""/>
    <s v=""/>
    <s v=""/>
    <s v=""/>
    <s v=""/>
    <s v=""/>
    <s v=""/>
    <s v=""/>
    <s v=""/>
    <s v=""/>
    <s v=""/>
    <s v=""/>
    <s v=""/>
    <s v=""/>
    <s v=""/>
    <s v=""/>
    <s v=""/>
    <s v=""/>
    <s v=""/>
    <s v=""/>
    <x v="0"/>
    <s v=""/>
    <s v="Grand bokit fermé ou avec couvercle pour stocker l'eau (environ 5 gallons) Grande bassine de nettoyage ou pour cuisiner"/>
    <n v="1"/>
    <n v="1"/>
    <n v="0"/>
    <n v="200"/>
    <n v="300"/>
    <s v=""/>
    <x v="2"/>
    <s v=""/>
    <x v="0"/>
  </r>
  <r>
    <s v="Oui"/>
    <n v="400"/>
    <s v=""/>
    <s v=""/>
    <s v=""/>
    <s v=""/>
    <s v=""/>
    <s v=""/>
    <s v=""/>
    <s v=""/>
    <s v=""/>
    <s v=""/>
    <s v=""/>
    <s v=""/>
    <s v=""/>
    <s v=""/>
    <s v=""/>
    <s v=""/>
    <s v=""/>
    <s v=""/>
    <s v=""/>
    <s v=""/>
    <s v=""/>
    <s v=""/>
    <s v=""/>
    <x v="0"/>
    <s v=""/>
    <s v=""/>
    <s v=""/>
    <s v=""/>
    <s v=""/>
    <s v=""/>
    <s v=""/>
    <s v=""/>
    <x v="0"/>
    <s v=""/>
    <x v="0"/>
  </r>
  <r>
    <s v="Oui"/>
    <n v="500"/>
    <s v=""/>
    <s v=""/>
    <s v=""/>
    <s v=""/>
    <s v=""/>
    <s v=""/>
    <s v=""/>
    <s v=""/>
    <s v=""/>
    <s v=""/>
    <s v=""/>
    <s v=""/>
    <s v=""/>
    <s v=""/>
    <s v=""/>
    <s v=""/>
    <s v=""/>
    <s v=""/>
    <s v=""/>
    <s v=""/>
    <s v=""/>
    <s v=""/>
    <s v=""/>
    <x v="0"/>
    <s v=""/>
    <s v=""/>
    <s v=""/>
    <s v=""/>
    <s v=""/>
    <s v=""/>
    <s v=""/>
    <s v=""/>
    <x v="0"/>
    <s v=""/>
    <x v="0"/>
  </r>
  <r>
    <s v="Oui"/>
    <n v="500"/>
    <s v=""/>
    <s v=""/>
    <s v=""/>
    <s v=""/>
    <s v=""/>
    <s v=""/>
    <s v=""/>
    <s v=""/>
    <s v=""/>
    <s v=""/>
    <s v=""/>
    <s v=""/>
    <s v=""/>
    <s v=""/>
    <s v=""/>
    <s v=""/>
    <s v=""/>
    <s v=""/>
    <s v=""/>
    <s v=""/>
    <s v=""/>
    <s v=""/>
    <s v=""/>
    <x v="0"/>
    <s v=""/>
    <s v=""/>
    <s v=""/>
    <s v=""/>
    <s v=""/>
    <s v=""/>
    <s v=""/>
    <s v=""/>
    <x v="0"/>
    <s v=""/>
    <x v="0"/>
  </r>
  <r>
    <s v="Oui"/>
    <n v="600"/>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Grand bokit fermé ou avec couvercle pour stocker l'eau (environ 5 gallons) Grande bassine de nettoyage ou pour cuisiner Eponge pour la vaisselle"/>
    <n v="1"/>
    <n v="1"/>
    <n v="1"/>
    <n v="150"/>
    <n v="150"/>
    <n v="15"/>
    <x v="2"/>
    <s v=""/>
    <x v="0"/>
  </r>
  <r>
    <s v=""/>
    <s v=""/>
    <s v=""/>
    <s v=""/>
    <s v=""/>
    <s v=""/>
    <s v=""/>
    <s v=""/>
    <s v=""/>
    <s v=""/>
    <s v=""/>
    <s v=""/>
    <s v=""/>
    <s v=""/>
    <s v=""/>
    <s v=""/>
    <s v=""/>
    <s v=""/>
    <s v=""/>
    <s v=""/>
    <s v=""/>
    <s v=""/>
    <s v=""/>
    <s v=""/>
    <s v=""/>
    <x v="0"/>
    <s v=""/>
    <s v="Grand bokit fermé ou avec couvercle pour stocker l'eau (environ 5 gallons) Grande bassine de nettoyage ou pour cuisiner Eponge pour la vaisselle"/>
    <n v="1"/>
    <n v="1"/>
    <n v="1"/>
    <n v="125"/>
    <n v="150"/>
    <n v="15"/>
    <x v="1"/>
    <s v=""/>
    <x v="0"/>
  </r>
  <r>
    <s v=""/>
    <s v=""/>
    <s v=""/>
    <s v=""/>
    <s v=""/>
    <s v=""/>
    <s v=""/>
    <s v=""/>
    <s v=""/>
    <s v=""/>
    <s v=""/>
    <s v=""/>
    <s v=""/>
    <s v=""/>
    <s v=""/>
    <s v=""/>
    <s v=""/>
    <s v=""/>
    <s v=""/>
    <s v=""/>
    <s v=""/>
    <s v=""/>
    <s v=""/>
    <s v=""/>
    <s v=""/>
    <x v="0"/>
    <s v=""/>
    <s v=""/>
    <s v=""/>
    <s v=""/>
    <s v=""/>
    <s v=""/>
    <s v=""/>
    <s v=""/>
    <x v="0"/>
    <n v="150"/>
    <x v="2"/>
  </r>
  <r>
    <s v=""/>
    <s v=""/>
    <s v=""/>
    <s v=""/>
    <s v=""/>
    <s v=""/>
    <s v=""/>
    <s v=""/>
    <s v=""/>
    <s v=""/>
    <s v=""/>
    <s v=""/>
    <s v=""/>
    <s v=""/>
    <s v=""/>
    <s v=""/>
    <s v=""/>
    <s v=""/>
    <s v=""/>
    <s v=""/>
    <s v=""/>
    <s v=""/>
    <s v=""/>
    <s v=""/>
    <s v=""/>
    <x v="0"/>
    <s v=""/>
    <s v=""/>
    <s v=""/>
    <s v=""/>
    <s v=""/>
    <s v=""/>
    <s v=""/>
    <s v=""/>
    <x v="0"/>
    <n v="35"/>
    <x v="1"/>
  </r>
  <r>
    <s v=""/>
    <s v=""/>
    <s v=""/>
    <s v=""/>
    <s v=""/>
    <s v=""/>
    <s v=""/>
    <s v=""/>
    <s v=""/>
    <s v=""/>
    <s v=""/>
    <s v=""/>
    <s v=""/>
    <s v=""/>
    <s v=""/>
    <s v=""/>
    <s v=""/>
    <s v=""/>
    <s v=""/>
    <s v=""/>
    <s v=""/>
    <s v=""/>
    <s v=""/>
    <s v=""/>
    <s v=""/>
    <x v="0"/>
    <s v=""/>
    <s v=""/>
    <s v=""/>
    <s v=""/>
    <s v=""/>
    <s v=""/>
    <s v=""/>
    <s v=""/>
    <x v="0"/>
    <s v=""/>
    <x v="1"/>
  </r>
  <r>
    <s v=""/>
    <s v=""/>
    <s v=""/>
    <s v=""/>
    <s v=""/>
    <s v=""/>
    <s v=""/>
    <s v=""/>
    <s v=""/>
    <s v=""/>
    <s v=""/>
    <s v=""/>
    <s v=""/>
    <s v=""/>
    <s v=""/>
    <s v=""/>
    <s v=""/>
    <s v=""/>
    <s v=""/>
    <s v=""/>
    <s v=""/>
    <s v=""/>
    <s v=""/>
    <s v=""/>
    <s v=""/>
    <x v="0"/>
    <s v=""/>
    <s v=""/>
    <s v=""/>
    <s v=""/>
    <s v=""/>
    <s v=""/>
    <s v=""/>
    <s v=""/>
    <x v="0"/>
    <n v="30"/>
    <x v="1"/>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Casserole avec couvercle (moyenne ou grande) Poêle (grande) Verre / Godet Assiette Cuillère pour manger Couteau de cuisine Cuillère de service"/>
    <n v="1"/>
    <n v="1"/>
    <n v="1"/>
    <n v="1"/>
    <n v="1"/>
    <n v="1"/>
    <n v="1"/>
    <n v="0"/>
    <s v="Moyenne avec couvercle (environ 1 à 2 gallons)"/>
    <s v=""/>
    <s v=""/>
    <s v=""/>
    <n v="100"/>
    <n v="125"/>
    <n v="25"/>
    <n v="100"/>
    <n v="75"/>
    <x v="3"/>
    <s v=""/>
    <s v=""/>
    <s v=""/>
    <s v=""/>
    <s v=""/>
    <s v=""/>
    <s v=""/>
    <s v=""/>
    <x v="0"/>
    <s v=""/>
    <x v="0"/>
  </r>
  <r>
    <s v=""/>
    <s v=""/>
    <s v=""/>
    <s v=""/>
    <s v=""/>
    <s v=""/>
    <s v=""/>
    <s v="Poêle (grande) Verre / Godet Assiette Cuillère pour manger Couteau de cuisine Cuillère de service"/>
    <n v="0"/>
    <n v="1"/>
    <n v="1"/>
    <n v="1"/>
    <n v="1"/>
    <n v="1"/>
    <n v="1"/>
    <n v="0"/>
    <s v=""/>
    <s v=""/>
    <s v=""/>
    <n v="900"/>
    <n v="100"/>
    <n v="200"/>
    <n v="25"/>
    <n v="100"/>
    <n v="75"/>
    <x v="3"/>
    <s v=""/>
    <s v=""/>
    <s v=""/>
    <s v=""/>
    <s v=""/>
    <s v=""/>
    <s v=""/>
    <s v=""/>
    <x v="0"/>
    <s v=""/>
    <x v="0"/>
  </r>
  <r>
    <s v=""/>
    <s v=""/>
    <s v=""/>
    <s v=""/>
    <s v=""/>
    <s v=""/>
    <s v=""/>
    <s v="Poêle (grande) Verre / Godet Assiette Cuillère pour manger Couteau de cuisine Cuillère de service"/>
    <n v="0"/>
    <n v="1"/>
    <n v="1"/>
    <n v="1"/>
    <n v="1"/>
    <n v="1"/>
    <n v="1"/>
    <n v="0"/>
    <s v=""/>
    <s v=""/>
    <s v=""/>
    <n v="900"/>
    <n v="75"/>
    <n v="200"/>
    <n v="25"/>
    <n v="100"/>
    <n v="50"/>
    <x v="2"/>
    <s v=""/>
    <s v=""/>
    <s v=""/>
    <s v=""/>
    <s v=""/>
    <s v=""/>
    <s v=""/>
    <s v=""/>
    <x v="0"/>
    <s v=""/>
    <x v="0"/>
  </r>
  <r>
    <s v=""/>
    <s v=""/>
    <s v=""/>
    <s v=""/>
    <s v=""/>
    <s v=""/>
    <s v=""/>
    <s v="Verre / Godet Assiette Cuillère pour manger Couteau de cuisine Cuillère de service Poêle (grande)"/>
    <n v="0"/>
    <n v="1"/>
    <n v="1"/>
    <n v="1"/>
    <n v="1"/>
    <n v="1"/>
    <n v="1"/>
    <n v="0"/>
    <s v=""/>
    <s v=""/>
    <s v=""/>
    <n v="900"/>
    <n v="100"/>
    <n v="200"/>
    <n v="25"/>
    <n v="100"/>
    <n v="75"/>
    <x v="3"/>
    <s v=""/>
    <s v="Grand bokit fermé ou avec couvercle pour stocker l'eau (environ 5 gallons) Grande bassine de nettoyage ou pour cuisiner Eponge pour la vaisselle"/>
    <n v="1"/>
    <n v="1"/>
    <n v="1"/>
    <n v="125"/>
    <n v="150"/>
    <n v="15"/>
    <x v="2"/>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m/>
    <x v="1"/>
  </r>
  <r>
    <s v=""/>
    <s v=""/>
    <s v=""/>
    <s v=""/>
    <s v=""/>
    <s v=""/>
    <s v=""/>
    <s v=""/>
    <s v=""/>
    <s v=""/>
    <s v=""/>
    <s v=""/>
    <s v=""/>
    <s v=""/>
    <s v=""/>
    <s v=""/>
    <s v=""/>
    <s v=""/>
    <s v=""/>
    <s v=""/>
    <s v=""/>
    <s v=""/>
    <s v=""/>
    <s v=""/>
    <s v=""/>
    <x v="0"/>
    <s v=""/>
    <s v=""/>
    <s v=""/>
    <s v=""/>
    <s v=""/>
    <s v=""/>
    <s v=""/>
    <s v=""/>
    <x v="0"/>
    <s v=""/>
    <x v="1"/>
  </r>
  <r>
    <s v=""/>
    <s v=""/>
    <s v=""/>
    <s v=""/>
    <s v=""/>
    <s v=""/>
    <s v=""/>
    <s v="Casserole avec couvercle (moyenne ou grande) Verre / Godet Assiette Cuillère pour manger Couteau de cuisine Cuillère de service"/>
    <n v="1"/>
    <n v="0"/>
    <n v="1"/>
    <n v="1"/>
    <n v="1"/>
    <n v="1"/>
    <n v="1"/>
    <n v="0"/>
    <s v="Des casseroles grandes et des casseroles moyennes avec couvercle"/>
    <s v=""/>
    <n v="1250"/>
    <s v=""/>
    <n v="100"/>
    <n v="50"/>
    <n v="12.5"/>
    <n v="75"/>
    <n v="50"/>
    <x v="3"/>
    <s v=""/>
    <s v=""/>
    <s v=""/>
    <s v=""/>
    <s v=""/>
    <s v=""/>
    <s v=""/>
    <s v=""/>
    <x v="0"/>
    <s v=""/>
    <x v="0"/>
  </r>
  <r>
    <s v=""/>
    <s v=""/>
    <s v=""/>
    <s v=""/>
    <s v=""/>
    <s v=""/>
    <s v=""/>
    <s v="Casserole avec couvercle (moyenne ou grande) Verre / Godet Assiette Cuillère pour manger Couteau de cuisine Cuillère de service"/>
    <n v="1"/>
    <n v="0"/>
    <n v="1"/>
    <n v="1"/>
    <n v="1"/>
    <n v="1"/>
    <n v="1"/>
    <n v="0"/>
    <s v="Des casseroles grandes et des casseroles moyennes avec couvercle"/>
    <n v="1750"/>
    <n v="750"/>
    <s v=""/>
    <n v="125"/>
    <n v="75"/>
    <n v="12.5"/>
    <n v="75"/>
    <n v="75"/>
    <x v="3"/>
    <s v=""/>
    <s v=""/>
    <s v=""/>
    <s v=""/>
    <s v=""/>
    <s v=""/>
    <s v=""/>
    <s v=""/>
    <x v="0"/>
    <s v=""/>
    <x v="0"/>
  </r>
  <r>
    <s v=""/>
    <s v=""/>
    <s v=""/>
    <s v=""/>
    <s v=""/>
    <s v=""/>
    <s v=""/>
    <s v="Casserole avec couvercle (moyenne ou grande) Verre / Godet Assiette Cuillère pour manger Couteau de cuisine Cuillère de service"/>
    <n v="1"/>
    <n v="0"/>
    <n v="1"/>
    <n v="1"/>
    <n v="1"/>
    <n v="1"/>
    <n v="1"/>
    <n v="0"/>
    <s v="Des casseroles grandes et des casseroles moyennes avec couvercle"/>
    <n v="1750"/>
    <n v="750"/>
    <s v=""/>
    <n v="100"/>
    <n v="100"/>
    <n v="12.5"/>
    <n v="75"/>
    <n v="75"/>
    <x v="3"/>
    <s v=""/>
    <s v=""/>
    <s v=""/>
    <s v=""/>
    <s v=""/>
    <s v=""/>
    <s v=""/>
    <s v=""/>
    <x v="0"/>
    <s v=""/>
    <x v="0"/>
  </r>
  <r>
    <s v=""/>
    <s v=""/>
    <s v=""/>
    <s v=""/>
    <s v=""/>
    <s v=""/>
    <s v=""/>
    <s v=""/>
    <s v=""/>
    <s v=""/>
    <s v=""/>
    <s v=""/>
    <s v=""/>
    <s v=""/>
    <s v=""/>
    <s v=""/>
    <s v=""/>
    <s v=""/>
    <s v=""/>
    <s v=""/>
    <s v=""/>
    <s v=""/>
    <s v=""/>
    <s v=""/>
    <s v=""/>
    <x v="0"/>
    <s v=""/>
    <s v="Grand bokit fermé ou avec couvercle pour stocker l'eau (environ 5 gallons) Grande bassine de nettoyage ou pour cuisiner Eponge pour la vaisselle"/>
    <n v="1"/>
    <n v="1"/>
    <n v="1"/>
    <n v="250"/>
    <n v="150"/>
    <n v="25"/>
    <x v="1"/>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Oui"/>
    <s v=""/>
    <s v=""/>
    <s v=""/>
    <s v=""/>
    <s v=""/>
    <s v=""/>
    <s v=""/>
    <s v=""/>
    <s v=""/>
    <s v=""/>
    <s v=""/>
    <s v=""/>
    <s v=""/>
    <s v=""/>
    <s v=""/>
    <s v=""/>
    <s v=""/>
    <s v=""/>
    <s v=""/>
    <s v=""/>
    <s v=""/>
    <s v=""/>
    <s v=""/>
    <s v=""/>
    <x v="0"/>
    <s v=""/>
    <s v="Grand bokit fermé ou avec couvercle pour stocker l'eau (environ 5 gallons) Grande bassine de nettoyage ou pour cuisiner Eponge pour la vaisselle"/>
    <n v="1"/>
    <n v="1"/>
    <n v="1"/>
    <n v="150"/>
    <n v="125"/>
    <n v="25"/>
    <x v="1"/>
    <s v=""/>
    <x v="0"/>
  </r>
  <r>
    <s v=""/>
    <s v=""/>
    <s v=""/>
    <s v=""/>
    <s v=""/>
    <s v=""/>
    <s v=""/>
    <s v=""/>
    <s v=""/>
    <s v=""/>
    <s v=""/>
    <s v=""/>
    <s v=""/>
    <s v=""/>
    <s v=""/>
    <s v=""/>
    <s v=""/>
    <s v=""/>
    <s v=""/>
    <s v=""/>
    <s v=""/>
    <s v=""/>
    <s v=""/>
    <s v=""/>
    <s v=""/>
    <x v="0"/>
    <s v=""/>
    <s v="Grande bassine de nettoyage ou pour cuisiner Eponge pour la vaisselle Grand bokit fermé ou avec couvercle pour stocker l'eau (environ 5 gallons)"/>
    <n v="1"/>
    <n v="1"/>
    <n v="1"/>
    <n v="150"/>
    <n v="100"/>
    <n v="25"/>
    <x v="1"/>
    <s v=""/>
    <x v="0"/>
  </r>
  <r>
    <s v=""/>
    <s v=""/>
    <s v=""/>
    <s v=""/>
    <s v=""/>
    <s v=""/>
    <s v=""/>
    <s v=""/>
    <s v=""/>
    <s v=""/>
    <s v=""/>
    <s v=""/>
    <s v=""/>
    <s v=""/>
    <s v=""/>
    <s v=""/>
    <s v=""/>
    <s v=""/>
    <s v=""/>
    <s v=""/>
    <s v=""/>
    <s v=""/>
    <s v=""/>
    <s v=""/>
    <s v=""/>
    <x v="0"/>
    <s v=""/>
    <s v="Grand bokit fermé ou avec couvercle pour stocker l'eau (environ 5 gallons) Grande bassine de nettoyage ou pour cuisiner Eponge pour la vaisselle"/>
    <n v="1"/>
    <n v="1"/>
    <n v="1"/>
    <n v="250"/>
    <n v="150"/>
    <n v="25"/>
    <x v="1"/>
    <s v=""/>
    <x v="0"/>
  </r>
  <r>
    <s v="Oui"/>
    <n v="500"/>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Casserole avec couvercle (moyenne ou grande) Poêle (grande) Verre / Godet Assiette Cuillère pour manger Couteau de cuisine Cuillère de service"/>
    <n v="1"/>
    <n v="1"/>
    <n v="1"/>
    <n v="1"/>
    <n v="1"/>
    <n v="1"/>
    <n v="1"/>
    <n v="0"/>
    <s v="Moyenne avec couvercle (environ 1 à 2 gallons)"/>
    <s v=""/>
    <n v="400"/>
    <n v="400"/>
    <n v="50"/>
    <n v="125"/>
    <n v="15"/>
    <n v="75"/>
    <n v="75"/>
    <x v="2"/>
    <s v=""/>
    <s v="Grand bokit fermé ou avec couvercle pour stocker l'eau (environ 5 gallons) Grande bassine de nettoyage ou pour cuisiner Eponge pour la vaisselle"/>
    <n v="1"/>
    <n v="1"/>
    <n v="1"/>
    <n v="400"/>
    <n v="250"/>
    <n v="25"/>
    <x v="2"/>
    <s v=""/>
    <x v="0"/>
  </r>
  <r>
    <s v=""/>
    <s v=""/>
    <s v=""/>
    <s v=""/>
    <s v=""/>
    <s v=""/>
    <s v=""/>
    <s v="Verre / Godet Assiette Cuillère pour manger Couteau de cuisine Cuillère de service"/>
    <n v="0"/>
    <n v="0"/>
    <n v="1"/>
    <n v="1"/>
    <n v="1"/>
    <n v="1"/>
    <n v="1"/>
    <n v="0"/>
    <s v=""/>
    <s v=""/>
    <n v="175"/>
    <s v=""/>
    <n v="25"/>
    <n v="100"/>
    <n v="15"/>
    <n v="50"/>
    <n v="75"/>
    <x v="3"/>
    <s v=""/>
    <s v="Grande bassine de nettoyage ou pour cuisiner Eponge pour la vaisselle"/>
    <n v="0"/>
    <n v="1"/>
    <n v="1"/>
    <s v=""/>
    <n v="200"/>
    <n v="25"/>
    <x v="2"/>
    <s v=""/>
    <x v="0"/>
  </r>
  <r>
    <s v=""/>
    <s v=""/>
    <s v=""/>
    <s v=""/>
    <s v=""/>
    <s v=""/>
    <s v=""/>
    <s v=""/>
    <s v=""/>
    <s v=""/>
    <s v=""/>
    <s v=""/>
    <s v=""/>
    <s v=""/>
    <s v=""/>
    <s v=""/>
    <s v=""/>
    <s v=""/>
    <s v=""/>
    <s v=""/>
    <s v=""/>
    <s v=""/>
    <s v=""/>
    <s v=""/>
    <s v=""/>
    <x v="0"/>
    <s v=""/>
    <s v="Grand bokit fermé ou avec couvercle pour stocker l'eau (environ 5 gallons)"/>
    <n v="1"/>
    <n v="0"/>
    <n v="0"/>
    <n v="250"/>
    <s v=""/>
    <s v=""/>
    <x v="2"/>
    <s v=""/>
    <x v="0"/>
  </r>
  <r>
    <s v=""/>
    <s v=""/>
    <s v=""/>
    <s v=""/>
    <s v=""/>
    <s v=""/>
    <s v=""/>
    <s v="Verre / Godet Assiette Cuillère pour manger Couteau de cuisine Cuillère de service"/>
    <n v="0"/>
    <n v="0"/>
    <n v="1"/>
    <n v="1"/>
    <n v="1"/>
    <n v="1"/>
    <n v="1"/>
    <n v="0"/>
    <s v=""/>
    <s v=""/>
    <s v=""/>
    <s v=""/>
    <n v="50"/>
    <n v="100"/>
    <n v="15"/>
    <n v="50"/>
    <n v="75"/>
    <x v="2"/>
    <s v=""/>
    <s v="Grand bokit fermé ou avec couvercle pour stocker l'eau (environ 5 gallons) Grande bassine de nettoyage ou pour cuisiner Eponge pour la vaisselle"/>
    <n v="1"/>
    <n v="1"/>
    <n v="1"/>
    <n v="250"/>
    <n v="250"/>
    <n v="25"/>
    <x v="2"/>
    <s v=""/>
    <x v="0"/>
  </r>
  <r>
    <s v=""/>
    <s v=""/>
    <s v=""/>
    <s v=""/>
    <s v=""/>
    <s v=""/>
    <s v=""/>
    <s v="Casserole avec couvercle (moyenne ou grande) Poêle (grande)"/>
    <n v="1"/>
    <n v="1"/>
    <n v="0"/>
    <n v="0"/>
    <n v="0"/>
    <n v="0"/>
    <n v="0"/>
    <n v="0"/>
    <s v="Moyenne avec couvercle (environ 1 à 2 gallons)"/>
    <s v=""/>
    <n v="1500"/>
    <n v="300"/>
    <s v=""/>
    <s v=""/>
    <s v=""/>
    <s v=""/>
    <s v=""/>
    <x v="3"/>
    <s v=""/>
    <s v=""/>
    <s v=""/>
    <s v=""/>
    <s v=""/>
    <s v=""/>
    <s v=""/>
    <s v=""/>
    <x v="0"/>
    <s v=""/>
    <x v="0"/>
  </r>
  <r>
    <s v=""/>
    <s v=""/>
    <s v=""/>
    <s v=""/>
    <s v=""/>
    <s v=""/>
    <s v=""/>
    <s v=""/>
    <s v=""/>
    <s v=""/>
    <s v=""/>
    <s v=""/>
    <s v=""/>
    <s v=""/>
    <s v=""/>
    <s v=""/>
    <s v=""/>
    <s v=""/>
    <s v=""/>
    <s v=""/>
    <s v=""/>
    <s v=""/>
    <s v=""/>
    <s v=""/>
    <s v=""/>
    <x v="0"/>
    <s v=""/>
    <s v=""/>
    <s v=""/>
    <s v=""/>
    <s v=""/>
    <s v=""/>
    <s v=""/>
    <s v=""/>
    <x v="0"/>
    <n v="50"/>
    <x v="1"/>
  </r>
  <r>
    <s v="Oui"/>
    <n v="400"/>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n v="50"/>
    <x v="1"/>
  </r>
  <r>
    <s v=""/>
    <s v=""/>
    <s v=""/>
    <s v=""/>
    <s v=""/>
    <s v=""/>
    <s v=""/>
    <s v="Casserole avec couvercle (moyenne ou grande) Poêle (grande)"/>
    <n v="1"/>
    <n v="1"/>
    <n v="0"/>
    <n v="0"/>
    <n v="0"/>
    <n v="0"/>
    <n v="0"/>
    <n v="0"/>
    <s v="Moyenne avec couvercle (environ 1 à 2 gallons)"/>
    <s v=""/>
    <n v="1250"/>
    <n v="400"/>
    <s v=""/>
    <s v=""/>
    <s v=""/>
    <s v=""/>
    <s v=""/>
    <x v="3"/>
    <s v=""/>
    <s v=""/>
    <s v=""/>
    <s v=""/>
    <s v=""/>
    <s v=""/>
    <s v=""/>
    <s v=""/>
    <x v="0"/>
    <s v=""/>
    <x v="0"/>
  </r>
  <r>
    <s v=""/>
    <s v=""/>
    <s v=""/>
    <s v=""/>
    <s v=""/>
    <s v=""/>
    <s v=""/>
    <s v=""/>
    <s v=""/>
    <s v=""/>
    <s v=""/>
    <s v=""/>
    <s v=""/>
    <s v=""/>
    <s v=""/>
    <s v=""/>
    <s v=""/>
    <s v=""/>
    <s v=""/>
    <s v=""/>
    <s v=""/>
    <s v=""/>
    <s v=""/>
    <s v=""/>
    <s v=""/>
    <x v="0"/>
    <s v=""/>
    <s v=""/>
    <s v=""/>
    <s v=""/>
    <s v=""/>
    <s v=""/>
    <s v=""/>
    <s v=""/>
    <x v="0"/>
    <n v="50"/>
    <x v="1"/>
  </r>
  <r>
    <s v=""/>
    <s v=""/>
    <s v=""/>
    <s v=""/>
    <s v=""/>
    <s v=""/>
    <s v=""/>
    <s v=""/>
    <s v=""/>
    <s v=""/>
    <s v=""/>
    <s v=""/>
    <s v=""/>
    <s v=""/>
    <s v=""/>
    <s v=""/>
    <s v=""/>
    <s v=""/>
    <s v=""/>
    <s v=""/>
    <s v=""/>
    <s v=""/>
    <s v=""/>
    <s v=""/>
    <s v=""/>
    <x v="0"/>
    <s v=""/>
    <s v=""/>
    <s v=""/>
    <s v=""/>
    <s v=""/>
    <s v=""/>
    <s v=""/>
    <s v=""/>
    <x v="0"/>
    <s v=""/>
    <x v="0"/>
  </r>
  <r>
    <s v=""/>
    <s v=""/>
    <s v=""/>
    <s v=""/>
    <s v=""/>
    <s v=""/>
    <s v=""/>
    <s v="Verre / Godet Assiette Cuillère pour manger Couteau de cuisine Cuillère de service Poêle (grande) Casserole avec couvercle (moyenne ou grande)"/>
    <n v="1"/>
    <n v="1"/>
    <n v="1"/>
    <n v="1"/>
    <n v="1"/>
    <n v="1"/>
    <n v="1"/>
    <n v="0"/>
    <s v="Moyenne avec couvercle (environ 1 à 2 gallons)"/>
    <s v=""/>
    <n v="200"/>
    <n v="300"/>
    <n v="100"/>
    <n v="75"/>
    <n v="15"/>
    <n v="75"/>
    <n v="100"/>
    <x v="2"/>
    <s v=""/>
    <s v="Grande bassine de nettoyage ou pour cuisiner Eponge pour la vaisselle Grand bokit fermé ou avec couvercle pour stocker l'eau (environ 5 gallons)"/>
    <n v="1"/>
    <n v="1"/>
    <n v="1"/>
    <n v="200"/>
    <n v="750"/>
    <n v="25"/>
    <x v="1"/>
    <s v=""/>
    <x v="0"/>
  </r>
  <r>
    <s v="Oui"/>
    <n v="250"/>
    <s v=""/>
    <s v=""/>
    <s v=""/>
    <s v="1627503952056.jpg"/>
    <s v=""/>
    <s v=""/>
    <s v=""/>
    <s v=""/>
    <s v=""/>
    <s v=""/>
    <s v=""/>
    <s v=""/>
    <s v=""/>
    <s v=""/>
    <s v=""/>
    <s v=""/>
    <s v=""/>
    <s v=""/>
    <s v=""/>
    <s v=""/>
    <s v=""/>
    <s v=""/>
    <s v=""/>
    <x v="0"/>
    <s v=""/>
    <s v=""/>
    <s v=""/>
    <s v=""/>
    <s v=""/>
    <s v=""/>
    <s v=""/>
    <s v=""/>
    <x v="0"/>
    <s v=""/>
    <x v="0"/>
  </r>
  <r>
    <s v="Oui"/>
    <n v="250"/>
    <s v=""/>
    <s v=""/>
    <s v=""/>
    <s v=""/>
    <s v=""/>
    <s v=""/>
    <s v=""/>
    <s v=""/>
    <s v=""/>
    <s v=""/>
    <s v=""/>
    <s v=""/>
    <s v=""/>
    <s v=""/>
    <s v=""/>
    <s v=""/>
    <s v=""/>
    <s v=""/>
    <s v=""/>
    <s v=""/>
    <s v=""/>
    <s v=""/>
    <s v=""/>
    <x v="0"/>
    <s v=""/>
    <s v=""/>
    <s v=""/>
    <s v=""/>
    <s v=""/>
    <s v=""/>
    <s v=""/>
    <s v=""/>
    <x v="0"/>
    <s v=""/>
    <x v="0"/>
  </r>
  <r>
    <s v=""/>
    <s v=""/>
    <s v=""/>
    <s v=""/>
    <s v=""/>
    <s v=""/>
    <s v=""/>
    <s v="Casserole avec couvercle (moyenne ou grande) Verre / Godet Assiette Cuillère pour manger Couteau de cuisine Cuillère de service Poêle (grande)"/>
    <n v="1"/>
    <n v="1"/>
    <n v="1"/>
    <n v="1"/>
    <n v="1"/>
    <n v="1"/>
    <n v="1"/>
    <n v="0"/>
    <s v="Moyenne avec couvercle (environ 1 à 2 gallons)"/>
    <s v=""/>
    <n v="1000"/>
    <n v="750"/>
    <n v="75"/>
    <n v="75"/>
    <n v="15"/>
    <n v="100"/>
    <n v="100"/>
    <x v="3"/>
    <s v=""/>
    <s v="Grande bassine de nettoyage ou pour cuisiner Eponge pour la vaisselle"/>
    <n v="0"/>
    <n v="1"/>
    <n v="1"/>
    <s v=""/>
    <n v="500"/>
    <n v="25"/>
    <x v="2"/>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Casserole avec couvercle (moyenne ou grande) Verre / Godet Assiette Cuillère pour manger Couteau de cuisine Cuillère de service"/>
    <n v="1"/>
    <n v="0"/>
    <n v="1"/>
    <n v="1"/>
    <n v="1"/>
    <n v="1"/>
    <n v="1"/>
    <n v="0"/>
    <s v="Des casseroles grandes et des casseroles moyennes avec couvercle"/>
    <n v="1500"/>
    <n v="650"/>
    <s v=""/>
    <n v="25"/>
    <n v="100"/>
    <n v="15"/>
    <n v="75"/>
    <n v="75"/>
    <x v="2"/>
    <s v=""/>
    <s v="Grande bassine de nettoyage ou pour cuisiner Grand bokit fermé ou avec couvercle pour stocker l'eau (environ 5 gallons)"/>
    <n v="1"/>
    <n v="1"/>
    <n v="0"/>
    <n v="300"/>
    <n v="400"/>
    <s v=""/>
    <x v="1"/>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Eponge pour la vaisselle"/>
    <n v="0"/>
    <n v="0"/>
    <n v="1"/>
    <s v=""/>
    <s v=""/>
    <n v="30"/>
    <x v="2"/>
    <s v=""/>
    <x v="0"/>
  </r>
  <r>
    <s v=""/>
    <s v=""/>
    <s v=""/>
    <s v=""/>
    <s v=""/>
    <s v=""/>
    <s v=""/>
    <s v=""/>
    <s v=""/>
    <s v=""/>
    <s v=""/>
    <s v=""/>
    <s v=""/>
    <s v=""/>
    <s v=""/>
    <s v=""/>
    <s v=""/>
    <s v=""/>
    <s v=""/>
    <s v=""/>
    <s v=""/>
    <s v=""/>
    <s v=""/>
    <s v=""/>
    <s v=""/>
    <x v="0"/>
    <s v=""/>
    <s v="Eponge pour la vaisselle"/>
    <n v="0"/>
    <n v="0"/>
    <n v="1"/>
    <s v=""/>
    <s v=""/>
    <n v="25"/>
    <x v="2"/>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Eponge pour la vaisselle"/>
    <n v="0"/>
    <n v="0"/>
    <n v="1"/>
    <s v=""/>
    <s v=""/>
    <n v="25"/>
    <x v="2"/>
    <s v=""/>
    <x v="0"/>
  </r>
  <r>
    <s v=""/>
    <s v=""/>
    <s v=""/>
    <s v=""/>
    <s v=""/>
    <s v=""/>
    <s v=""/>
    <s v=""/>
    <s v=""/>
    <s v=""/>
    <s v=""/>
    <s v=""/>
    <s v=""/>
    <s v=""/>
    <s v=""/>
    <s v=""/>
    <s v=""/>
    <s v=""/>
    <s v=""/>
    <s v=""/>
    <s v=""/>
    <s v=""/>
    <s v=""/>
    <s v=""/>
    <s v=""/>
    <x v="0"/>
    <s v=""/>
    <s v="Eponge pour la vaisselle"/>
    <n v="0"/>
    <n v="0"/>
    <n v="1"/>
    <s v=""/>
    <s v=""/>
    <n v="25"/>
    <x v="2"/>
    <s v=""/>
    <x v="0"/>
  </r>
  <r>
    <s v=""/>
    <s v=""/>
    <s v=""/>
    <s v=""/>
    <s v=""/>
    <s v=""/>
    <s v=""/>
    <s v=""/>
    <s v=""/>
    <s v=""/>
    <s v=""/>
    <s v=""/>
    <s v=""/>
    <s v=""/>
    <s v=""/>
    <s v=""/>
    <s v=""/>
    <s v=""/>
    <s v=""/>
    <s v=""/>
    <s v=""/>
    <s v=""/>
    <s v=""/>
    <s v=""/>
    <s v=""/>
    <x v="0"/>
    <s v=""/>
    <s v=""/>
    <s v=""/>
    <s v=""/>
    <s v=""/>
    <s v=""/>
    <s v=""/>
    <s v=""/>
    <x v="0"/>
    <s v=""/>
    <x v="0"/>
  </r>
  <r>
    <s v=""/>
    <s v=""/>
    <s v=""/>
    <s v=""/>
    <s v=""/>
    <s v=""/>
    <s v=""/>
    <s v="Poêle (grande) Casserole avec couvercle (moyenne ou grande) Couteau de cuisine Cuillère pour manger Cuillère de service Assiette Verre / Godet"/>
    <n v="1"/>
    <n v="1"/>
    <n v="1"/>
    <n v="1"/>
    <n v="1"/>
    <n v="1"/>
    <n v="1"/>
    <n v="0"/>
    <s v="Grande avec couvercle (environ 2 à 3 gallons)"/>
    <n v="6000"/>
    <s v=""/>
    <n v="500"/>
    <n v="125"/>
    <n v="125"/>
    <n v="20"/>
    <n v="250"/>
    <n v="75"/>
    <x v="2"/>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n v="50"/>
    <x v="2"/>
  </r>
  <r>
    <s v=""/>
    <s v=""/>
    <s v=""/>
    <s v=""/>
    <s v=""/>
    <s v=""/>
    <s v=""/>
    <s v=""/>
    <s v=""/>
    <s v=""/>
    <s v=""/>
    <s v=""/>
    <s v=""/>
    <s v=""/>
    <s v=""/>
    <s v=""/>
    <s v=""/>
    <s v=""/>
    <s v=""/>
    <s v=""/>
    <s v=""/>
    <s v=""/>
    <s v=""/>
    <s v=""/>
    <s v=""/>
    <x v="0"/>
    <s v=""/>
    <s v=""/>
    <s v=""/>
    <s v=""/>
    <s v=""/>
    <s v=""/>
    <s v=""/>
    <s v=""/>
    <x v="0"/>
    <n v="50"/>
    <x v="2"/>
  </r>
  <r>
    <s v=""/>
    <s v=""/>
    <s v=""/>
    <s v=""/>
    <s v=""/>
    <s v=""/>
    <s v=""/>
    <s v=""/>
    <s v=""/>
    <s v=""/>
    <s v=""/>
    <s v=""/>
    <s v=""/>
    <s v=""/>
    <s v=""/>
    <s v=""/>
    <s v=""/>
    <s v=""/>
    <s v=""/>
    <s v=""/>
    <s v=""/>
    <s v=""/>
    <s v=""/>
    <s v=""/>
    <s v=""/>
    <x v="0"/>
    <s v=""/>
    <s v=""/>
    <s v=""/>
    <s v=""/>
    <s v=""/>
    <s v=""/>
    <s v=""/>
    <s v=""/>
    <x v="0"/>
    <n v="25"/>
    <x v="1"/>
  </r>
  <r>
    <s v=""/>
    <s v=""/>
    <s v=""/>
    <s v=""/>
    <s v=""/>
    <s v=""/>
    <s v=""/>
    <s v=""/>
    <s v=""/>
    <s v=""/>
    <s v=""/>
    <s v=""/>
    <s v=""/>
    <s v=""/>
    <s v=""/>
    <s v=""/>
    <s v=""/>
    <s v=""/>
    <s v=""/>
    <s v=""/>
    <s v=""/>
    <s v=""/>
    <s v=""/>
    <s v=""/>
    <s v=""/>
    <x v="0"/>
    <s v=""/>
    <s v=""/>
    <s v=""/>
    <s v=""/>
    <s v=""/>
    <s v=""/>
    <s v=""/>
    <s v=""/>
    <x v="0"/>
    <n v="25"/>
    <x v="2"/>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Verre / Godet Assiette Couteau de cuisine"/>
    <n v="0"/>
    <n v="0"/>
    <n v="1"/>
    <n v="1"/>
    <n v="0"/>
    <n v="1"/>
    <n v="0"/>
    <n v="0"/>
    <s v=""/>
    <s v=""/>
    <s v=""/>
    <s v=""/>
    <n v="25"/>
    <n v="100"/>
    <s v=""/>
    <s v=""/>
    <n v="120"/>
    <x v="2"/>
    <s v=""/>
    <s v=""/>
    <s v=""/>
    <s v=""/>
    <s v=""/>
    <s v=""/>
    <s v=""/>
    <s v=""/>
    <x v="0"/>
    <s v=""/>
    <x v="0"/>
  </r>
  <r>
    <s v=""/>
    <s v=""/>
    <s v=""/>
    <s v=""/>
    <s v=""/>
    <s v=""/>
    <s v=""/>
    <s v=""/>
    <s v=""/>
    <s v=""/>
    <s v=""/>
    <s v=""/>
    <s v=""/>
    <s v=""/>
    <s v=""/>
    <s v=""/>
    <s v=""/>
    <s v=""/>
    <s v=""/>
    <s v=""/>
    <s v=""/>
    <s v=""/>
    <s v=""/>
    <s v=""/>
    <s v=""/>
    <x v="0"/>
    <s v=""/>
    <s v=""/>
    <s v=""/>
    <s v=""/>
    <s v=""/>
    <s v=""/>
    <s v=""/>
    <s v=""/>
    <x v="0"/>
    <s v=""/>
    <x v="0"/>
  </r>
  <r>
    <s v=""/>
    <s v=""/>
    <s v=""/>
    <s v=""/>
    <s v=""/>
    <s v=""/>
    <s v=""/>
    <s v="Casserole avec couvercle (moyenne ou grande) Poêle (grande) Verre / Godet Assiette Cuillère de service Couteau de cuisine"/>
    <n v="1"/>
    <n v="1"/>
    <n v="1"/>
    <n v="1"/>
    <n v="0"/>
    <n v="1"/>
    <n v="1"/>
    <n v="0"/>
    <s v="Moyenne avec couvercle (environ 1 à 2 gallons)"/>
    <s v=""/>
    <n v="1000"/>
    <n v="700"/>
    <n v="100"/>
    <n v="150"/>
    <s v=""/>
    <n v="150"/>
    <n v="150"/>
    <x v="2"/>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Grande bassine de nettoyage ou pour cuisiner Eponge pour la vaisselle"/>
    <n v="0"/>
    <n v="1"/>
    <n v="1"/>
    <s v=""/>
    <n v="500"/>
    <n v="25"/>
    <x v="2"/>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Grand bokit fermé ou avec couvercle pour stocker l'eau (environ 5 gallons) Grande bassine de nettoyage ou pour cuisiner Eponge pour la vaisselle"/>
    <n v="1"/>
    <n v="1"/>
    <n v="1"/>
    <n v="200"/>
    <n v="250"/>
    <n v="25"/>
    <x v="2"/>
    <s v=""/>
    <x v="0"/>
  </r>
  <r>
    <s v=""/>
    <s v=""/>
    <s v=""/>
    <s v=""/>
    <s v=""/>
    <s v=""/>
    <s v=""/>
    <s v="Casserole avec couvercle (moyenne ou grande) Verre / Godet Assiette Cuillère pour manger Couteau de cuisine Cuillère de service"/>
    <n v="1"/>
    <n v="0"/>
    <n v="1"/>
    <n v="1"/>
    <n v="1"/>
    <n v="1"/>
    <n v="1"/>
    <n v="0"/>
    <s v="Moyenne avec couvercle (environ 1 à 2 gallons)"/>
    <s v=""/>
    <n v="1000"/>
    <s v=""/>
    <n v="35"/>
    <n v="75"/>
    <n v="20"/>
    <n v="50"/>
    <n v="75"/>
    <x v="3"/>
    <s v=""/>
    <s v="Grand bokit fermé ou avec couvercle pour stocker l'eau (environ 5 gallons) Grande bassine de nettoyage ou pour cuisiner Eponge pour la vaisselle"/>
    <n v="1"/>
    <n v="1"/>
    <n v="1"/>
    <n v="150"/>
    <n v="200"/>
    <n v="25"/>
    <x v="2"/>
    <s v=""/>
    <x v="0"/>
  </r>
  <r>
    <s v=""/>
    <s v=""/>
    <s v=""/>
    <s v=""/>
    <s v=""/>
    <s v=""/>
    <s v=""/>
    <s v="Casserole avec couvercle (moyenne ou grande) Verre / Godet Assiette Cuillère pour manger Couteau de cuisine Cuillère de service"/>
    <n v="1"/>
    <n v="0"/>
    <n v="1"/>
    <n v="1"/>
    <n v="1"/>
    <n v="1"/>
    <n v="1"/>
    <n v="0"/>
    <s v="Moyenne avec couvercle (environ 1 à 2 gallons)"/>
    <s v=""/>
    <n v="900"/>
    <s v=""/>
    <n v="35"/>
    <n v="75"/>
    <n v="20"/>
    <n v="50"/>
    <n v="75"/>
    <x v="3"/>
    <s v=""/>
    <s v=""/>
    <s v=""/>
    <s v=""/>
    <s v=""/>
    <s v=""/>
    <s v=""/>
    <s v=""/>
    <x v="0"/>
    <s v=""/>
    <x v="0"/>
  </r>
  <r>
    <s v="Oui"/>
    <n v="500"/>
    <s v=""/>
    <s v=""/>
    <s v=""/>
    <s v=""/>
    <s v=""/>
    <s v=""/>
    <s v=""/>
    <s v=""/>
    <s v=""/>
    <s v=""/>
    <s v=""/>
    <s v=""/>
    <s v=""/>
    <s v=""/>
    <s v=""/>
    <s v=""/>
    <s v=""/>
    <s v=""/>
    <s v=""/>
    <s v=""/>
    <s v=""/>
    <s v=""/>
    <s v=""/>
    <x v="0"/>
    <s v=""/>
    <s v=""/>
    <s v=""/>
    <s v=""/>
    <s v=""/>
    <s v=""/>
    <s v=""/>
    <s v=""/>
    <x v="0"/>
    <s v=""/>
    <x v="0"/>
  </r>
  <r>
    <s v="Oui"/>
    <n v="750"/>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n v="50"/>
    <x v="1"/>
  </r>
  <r>
    <s v=""/>
    <s v=""/>
    <s v=""/>
    <s v=""/>
    <s v=""/>
    <s v=""/>
    <s v=""/>
    <s v=""/>
    <s v=""/>
    <s v=""/>
    <s v=""/>
    <s v=""/>
    <s v=""/>
    <s v=""/>
    <s v=""/>
    <s v=""/>
    <s v=""/>
    <s v=""/>
    <s v=""/>
    <s v=""/>
    <s v=""/>
    <s v=""/>
    <s v=""/>
    <s v=""/>
    <s v=""/>
    <x v="0"/>
    <s v=""/>
    <s v=""/>
    <s v=""/>
    <s v=""/>
    <s v=""/>
    <s v=""/>
    <s v=""/>
    <s v=""/>
    <x v="0"/>
    <n v="100"/>
    <x v="1"/>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1"/>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1"/>
  </r>
  <r>
    <s v=""/>
    <s v=""/>
    <s v=""/>
    <s v=""/>
    <s v=""/>
    <s v=""/>
    <s v=""/>
    <s v=""/>
    <s v=""/>
    <s v=""/>
    <s v=""/>
    <s v=""/>
    <s v=""/>
    <s v=""/>
    <s v=""/>
    <s v=""/>
    <s v=""/>
    <s v=""/>
    <s v=""/>
    <s v=""/>
    <s v=""/>
    <s v=""/>
    <s v=""/>
    <s v=""/>
    <s v=""/>
    <x v="0"/>
    <s v=""/>
    <s v=""/>
    <s v=""/>
    <s v=""/>
    <s v=""/>
    <s v=""/>
    <s v=""/>
    <s v=""/>
    <x v="0"/>
    <s v=""/>
    <x v="2"/>
  </r>
  <r>
    <s v="Oui"/>
    <n v="1000"/>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1"/>
  </r>
  <r>
    <s v=""/>
    <s v=""/>
    <s v=""/>
    <s v=""/>
    <s v=""/>
    <s v=""/>
    <s v=""/>
    <s v=""/>
    <s v=""/>
    <s v=""/>
    <s v=""/>
    <s v=""/>
    <s v=""/>
    <s v=""/>
    <s v=""/>
    <s v=""/>
    <s v=""/>
    <s v=""/>
    <s v=""/>
    <s v=""/>
    <s v=""/>
    <s v=""/>
    <s v=""/>
    <s v=""/>
    <s v=""/>
    <x v="0"/>
    <s v=""/>
    <s v=""/>
    <s v=""/>
    <s v=""/>
    <s v=""/>
    <s v=""/>
    <s v=""/>
    <s v=""/>
    <x v="0"/>
    <s v=""/>
    <x v="0"/>
  </r>
  <r>
    <s v="Oui"/>
    <n v="750"/>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Oui"/>
    <n v="600"/>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Oui"/>
    <n v="600"/>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
    <s v=""/>
    <s v=""/>
    <s v=""/>
    <s v=""/>
    <s v=""/>
    <s v=""/>
    <s v=""/>
    <s v=""/>
    <s v=""/>
    <s v=""/>
    <s v=""/>
    <s v=""/>
    <s v=""/>
    <s v=""/>
    <s v=""/>
    <s v=""/>
    <s v=""/>
    <x v="0"/>
    <s v=""/>
    <s v=""/>
    <s v=""/>
    <s v=""/>
    <s v=""/>
    <s v=""/>
    <s v=""/>
    <s v=""/>
    <x v="0"/>
    <s v=""/>
    <x v="0"/>
  </r>
  <r>
    <s v=""/>
    <s v=""/>
    <s v=""/>
    <s v=""/>
    <s v=""/>
    <s v=""/>
    <s v=""/>
    <s v="Casserole avec couvercle (moyenne ou grande) Poêle (grande) Verre / Godet Assiette Cuillère pour manger Couteau de cuisine Cuillère de service"/>
    <n v="1"/>
    <n v="1"/>
    <n v="1"/>
    <n v="1"/>
    <n v="1"/>
    <n v="1"/>
    <n v="1"/>
    <n v="0"/>
    <s v="Moyenne avec couvercle (environ 1 à 2 gallons)"/>
    <s v=""/>
    <n v="500"/>
    <n v="750"/>
    <n v="50"/>
    <n v="100"/>
    <n v="12.5"/>
    <n v="75"/>
    <n v="75"/>
    <x v="2"/>
    <s v=""/>
    <s v="Grande bassine de nettoyage ou pour cuisiner Eponge pour la vaisselle"/>
    <n v="0"/>
    <n v="1"/>
    <n v="1"/>
    <s v=""/>
    <n v="150"/>
    <n v="25"/>
    <x v="2"/>
    <s v=""/>
    <x v="0"/>
  </r>
  <r>
    <s v=""/>
    <s v=""/>
    <s v=""/>
    <s v=""/>
    <s v=""/>
    <s v=""/>
    <s v=""/>
    <s v="Casserole avec couvercle (moyenne ou grande) Poêle (grande) Verre / Godet Assiette Cuillère pour manger Couteau de cuisine Cuillère de service"/>
    <n v="1"/>
    <n v="1"/>
    <n v="1"/>
    <n v="1"/>
    <n v="1"/>
    <n v="1"/>
    <n v="1"/>
    <n v="0"/>
    <s v="Moyenne avec couvercle (environ 1 à 2 gallons)"/>
    <s v=""/>
    <n v="500"/>
    <n v="750"/>
    <n v="50"/>
    <n v="100"/>
    <n v="12.5"/>
    <n v="75"/>
    <n v="75"/>
    <x v="3"/>
    <s v=""/>
    <s v="Grand bokit fermé ou avec couvercle pour stocker l'eau (environ 5 gallons) Eponge pour la vaisselle Grande bassine de nettoyage ou pour cuisiner"/>
    <n v="1"/>
    <n v="1"/>
    <n v="1"/>
    <n v="250"/>
    <n v="200"/>
    <n v="25"/>
    <x v="2"/>
    <s v=""/>
    <x v="0"/>
  </r>
  <r>
    <s v=""/>
    <s v=""/>
    <s v=""/>
    <s v=""/>
    <s v=""/>
    <s v=""/>
    <s v=""/>
    <s v="Cuillère de service Couteau de cuisine Cuillère pour manger Assiette Verre / Godet Poêle (grande) Casserole avec couvercle (moyenne ou grande)"/>
    <n v="1"/>
    <n v="1"/>
    <n v="1"/>
    <n v="1"/>
    <n v="1"/>
    <n v="1"/>
    <n v="1"/>
    <n v="0"/>
    <s v="Moyenne avec couvercle (environ 1 à 2 gallons)"/>
    <s v=""/>
    <n v="600"/>
    <n v="750"/>
    <n v="33.33"/>
    <n v="83.33"/>
    <n v="10"/>
    <n v="100"/>
    <n v="75"/>
    <x v="3"/>
    <s v=""/>
    <s v="Grande bassine de nettoyage ou pour cuisiner Grand bokit fermé ou avec couvercle pour stocker l'eau (environ 5 gallons) Eponge pour la vaisselle"/>
    <n v="1"/>
    <n v="1"/>
    <n v="1"/>
    <n v="250"/>
    <n v="200"/>
    <n v="25"/>
    <x v="2"/>
    <s v=""/>
    <x v="0"/>
  </r>
  <r>
    <s v=""/>
    <s v=""/>
    <s v=""/>
    <s v=""/>
    <s v=""/>
    <s v=""/>
    <s v=""/>
    <s v="Casserole avec couvercle (moyenne ou grande) Poêle (grande) Verre / Godet Assiette Cuillère pour manger Couteau de cuisine Cuillère de service"/>
    <n v="1"/>
    <n v="1"/>
    <n v="1"/>
    <n v="1"/>
    <n v="1"/>
    <n v="1"/>
    <n v="1"/>
    <n v="0"/>
    <s v="Grande avec couvercle (environ 2 à 3 gallons)"/>
    <n v="750"/>
    <s v=""/>
    <n v="750"/>
    <n v="50"/>
    <n v="75"/>
    <n v="10"/>
    <n v="75"/>
    <n v="100"/>
    <x v="3"/>
    <s v=""/>
    <s v="Grand bokit fermé ou avec couvercle pour stocker l'eau (environ 5 gallons) Grande bassine de nettoyage ou pour cuisiner Eponge pour la vaisselle"/>
    <n v="1"/>
    <n v="1"/>
    <n v="1"/>
    <n v="250"/>
    <n v="200"/>
    <n v="25"/>
    <x v="2"/>
    <s v=""/>
    <x v="0"/>
  </r>
  <r>
    <m/>
    <m/>
    <m/>
    <m/>
    <m/>
    <m/>
    <m/>
    <m/>
    <m/>
    <m/>
    <m/>
    <m/>
    <m/>
    <m/>
    <m/>
    <m/>
    <m/>
    <m/>
    <m/>
    <m/>
    <m/>
    <m/>
    <m/>
    <m/>
    <m/>
    <x v="4"/>
    <m/>
    <m/>
    <m/>
    <m/>
    <m/>
    <m/>
    <m/>
    <m/>
    <x v="3"/>
    <m/>
    <x v="3"/>
  </r>
</pivotCacheRecords>
</file>

<file path=xl/pivotCache/pivotCacheRecords5.xml><?xml version="1.0" encoding="utf-8"?>
<pivotCacheRecords xmlns="http://schemas.openxmlformats.org/spreadsheetml/2006/main" xmlns:r="http://schemas.openxmlformats.org/officeDocument/2006/relationships" count="266">
  <r>
    <x v="0"/>
    <s v="Cité Soleil"/>
    <s v="Cité Soleil"/>
    <s v="Terre-noire"/>
    <s v="Marché de Terre Noire"/>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L'Estère"/>
    <s v="L'Estère"/>
    <s v="Centre-ville de l'Estère"/>
    <s v="Marché L'Estère"/>
    <x v="0"/>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L'Estère"/>
    <s v="L'Estère"/>
    <s v="Centre-ville de l'Estère"/>
    <s v="Marché L'Estère"/>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L'Estère"/>
    <s v="L'Estère"/>
    <s v="Centre-ville de l'Estère"/>
    <s v="Marché L'Estère"/>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L'Estère"/>
    <s v="L'Estère"/>
    <s v="Centre-ville de l'Estère"/>
    <s v="Marché L'Estère"/>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L'Estère"/>
    <s v="L'Estère"/>
    <s v="Centre-ville de l'Estère"/>
    <s v="Marché L'Estère"/>
    <x v="0"/>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L'Estère"/>
    <s v="L'Estère"/>
    <s v="Centre-ville de l'Estère"/>
    <s v="Marché L'Estère"/>
    <x v="0"/>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L'Estère"/>
    <s v="L'Estère"/>
    <s v="Centre-ville de l'Estère"/>
    <s v="Marché L'Estère"/>
    <x v="0"/>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Croix-Des-Bouquets"/>
    <s v="Croix-Des-Bouquets"/>
    <s v="Bon repos"/>
    <s v="Marché Séradot"/>
    <x v="0"/>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en grain (nettoyage) Savon pour se laver"/>
    <n v="1"/>
    <n v="1"/>
    <n v="1"/>
    <n v="1"/>
    <n v="1"/>
    <n v="0"/>
    <n v="1"/>
    <n v="1"/>
    <n v="0"/>
    <s v="Oui"/>
    <n v="35"/>
    <n v="35"/>
    <s v=""/>
    <s v=""/>
    <s v=""/>
    <n v="35"/>
    <s v="Oui"/>
    <n v="15"/>
    <s v="Oui"/>
    <n v="60"/>
    <s v="Oui"/>
    <s v=""/>
    <s v=""/>
    <s v=""/>
    <s v=""/>
    <s v=""/>
    <s v=""/>
    <s v=""/>
    <s v=""/>
    <s v=""/>
    <s v=""/>
    <s v=""/>
    <s v="Oui"/>
    <n v="25"/>
    <s v=""/>
    <s v=""/>
    <n v="25"/>
    <s v="Oui"/>
    <s v="Oui"/>
    <n v="75"/>
    <s v=""/>
    <s v=""/>
    <n v="75"/>
    <s v="Oui"/>
    <s v="Oui"/>
    <n v="100"/>
    <s v=""/>
    <s v=""/>
    <s v=""/>
    <n v="100"/>
    <s v="Oui"/>
    <s v="Oui"/>
    <s v=""/>
    <n v="5"/>
    <s v=""/>
    <s v=""/>
    <s v=""/>
    <s v=""/>
    <s v=""/>
    <s v=""/>
    <s v="Oui"/>
    <s v="NA"/>
    <n v="5"/>
    <s v="Non"/>
    <s v=""/>
    <s v=""/>
    <s v=""/>
    <s v=""/>
    <s v=""/>
    <s v=""/>
    <s v=""/>
    <s v=""/>
    <s v=""/>
    <s v=""/>
    <s v=""/>
    <s v=""/>
    <s v=""/>
    <s v=""/>
    <s v=""/>
    <s v=""/>
    <s v=""/>
    <s v=""/>
    <s v=""/>
    <s v=""/>
    <s v=""/>
    <s v=""/>
    <s v=""/>
    <s v=""/>
    <s v=""/>
    <x v="1"/>
    <s v="Non"/>
    <s v="Oui"/>
    <s v="Ouest"/>
    <s v="Meme"/>
    <x v="1"/>
    <x v="1"/>
  </r>
  <r>
    <x v="0"/>
    <s v="Croix-Des-Bouquets"/>
    <s v="Croix-Des-Bouquets"/>
    <s v="Bon repos"/>
    <s v="Marché Séradot"/>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Croix-Des-Bouquets"/>
    <s v="Croix-Des-Bouquets"/>
    <s v="Bon repos"/>
    <s v="Marché Séradot"/>
    <x v="0"/>
    <s v="Enquête auprès d'un marchand"/>
    <s v="Homme"/>
    <s v=""/>
    <s v=""/>
    <s v="Détaillant avec boutique"/>
    <s v=""/>
    <s v="Nourriture Produits d'hygiène et assainissement"/>
    <n v="1"/>
    <n v="1"/>
    <n v="0"/>
    <n v="0"/>
    <n v="0"/>
    <n v="0"/>
    <n v="0"/>
    <s v="nourriture"/>
    <s v="Nourriture "/>
    <s v="En espèces (Gourde)"/>
    <n v="1"/>
    <n v="0"/>
    <n v="0"/>
    <n v="0"/>
    <n v="0"/>
    <n v="0"/>
    <n v="0"/>
    <n v="0"/>
    <n v="0"/>
    <n v="0"/>
    <s v=""/>
    <s v="Non, il n'y a pas eu de variation"/>
    <s v="Entre 21 et 60"/>
    <s v="Riz Maïs (moulu) Sucre"/>
    <n v="0"/>
    <n v="1"/>
    <n v="1"/>
    <n v="1"/>
    <n v="0"/>
    <n v="0"/>
    <n v="0"/>
    <n v="0"/>
    <s v="Oui je connais le prix de mes produits en grosse marmite"/>
    <s v=""/>
    <s v=""/>
    <n v="250"/>
    <n v="96.153846153846104"/>
    <s v="Oui"/>
    <n v="200"/>
    <n v="86.956521739130395"/>
    <s v="Oui"/>
    <n v="300"/>
    <n v="103.448275862068"/>
    <s v="Oui"/>
    <s v=""/>
    <s v=""/>
    <s v=""/>
    <s v=""/>
    <s v=""/>
    <s v=""/>
    <s v=""/>
    <s v=""/>
    <s v=""/>
    <s v=""/>
    <s v=""/>
    <s v=""/>
    <s v=""/>
    <s v=""/>
    <s v=""/>
    <s v=""/>
    <s v=""/>
    <s v=""/>
    <s v="Oui"/>
    <s v="Changement du taux de change de la Gourde"/>
    <n v="1"/>
    <n v="0"/>
    <n v="0"/>
    <n v="0"/>
    <n v="0"/>
    <n v="0"/>
    <n v="0"/>
    <n v="0"/>
    <n v="0"/>
    <n v="0"/>
    <n v="0"/>
    <n v="0"/>
    <n v="0"/>
    <n v="0"/>
    <s v=""/>
    <s v="Riz Maïs (moulu) Sucre"/>
    <n v="0"/>
    <n v="1"/>
    <n v="1"/>
    <n v="1"/>
    <n v="0"/>
    <n v="0"/>
    <n v="0"/>
    <n v="0"/>
    <s v="Non"/>
    <s v="Non"/>
    <s v="Oui"/>
    <s v="Ouest"/>
    <s v="Meme"/>
    <s v="Cité Soleil"/>
    <s v="Différent"/>
    <s v="Savon lessive Papier toilette Serviettes hygiéniques Chlore en grain (nettoyage)"/>
    <n v="1"/>
    <n v="0"/>
    <n v="0"/>
    <n v="1"/>
    <n v="1"/>
    <n v="0"/>
    <n v="1"/>
    <n v="0"/>
    <n v="0"/>
    <s v="Oui"/>
    <n v="30"/>
    <n v="30"/>
    <s v=""/>
    <s v=""/>
    <s v=""/>
    <n v="30"/>
    <s v="Oui"/>
    <s v=""/>
    <s v=""/>
    <n v="50"/>
    <s v="Oui"/>
    <s v=""/>
    <s v=""/>
    <s v=""/>
    <s v=""/>
    <s v=""/>
    <s v=""/>
    <s v=""/>
    <s v=""/>
    <s v=""/>
    <s v=""/>
    <s v=""/>
    <s v=""/>
    <s v=""/>
    <s v=""/>
    <s v=""/>
    <s v=""/>
    <s v=""/>
    <s v=""/>
    <s v=""/>
    <s v=""/>
    <s v=""/>
    <s v=""/>
    <s v=""/>
    <s v="Oui"/>
    <n v="75"/>
    <s v=""/>
    <s v=""/>
    <s v=""/>
    <n v="75"/>
    <s v="Oui"/>
    <s v="Oui"/>
    <s v=""/>
    <n v="5"/>
    <s v=""/>
    <s v=""/>
    <s v=""/>
    <s v=""/>
    <s v=""/>
    <s v=""/>
    <s v="Oui"/>
    <s v="NA"/>
    <n v="5"/>
    <s v="Non"/>
    <s v=""/>
    <s v=""/>
    <s v=""/>
    <s v=""/>
    <s v=""/>
    <s v=""/>
    <s v=""/>
    <s v=""/>
    <s v=""/>
    <s v=""/>
    <s v=""/>
    <s v=""/>
    <s v=""/>
    <s v=""/>
    <s v=""/>
    <s v=""/>
    <s v=""/>
    <s v=""/>
    <s v=""/>
    <s v=""/>
    <s v=""/>
    <s v=""/>
    <s v=""/>
    <s v=""/>
    <s v=""/>
    <x v="1"/>
    <s v="Non"/>
    <s v="Oui"/>
    <s v="Ouest"/>
    <s v="Meme"/>
    <x v="2"/>
    <x v="2"/>
  </r>
  <r>
    <x v="0"/>
    <s v="Croix-Des-Bouquets"/>
    <s v="Croix-Des-Bouquets"/>
    <s v="Bon repos"/>
    <s v="Marché Séradot"/>
    <x v="0"/>
    <s v="Enquête auprès d'un marchand"/>
    <s v="Femme"/>
    <s v=""/>
    <s v=""/>
    <s v="Détaillant mobile"/>
    <s v=""/>
    <s v="Charbon de bois"/>
    <n v="0"/>
    <n v="0"/>
    <n v="0"/>
    <n v="0"/>
    <n v="0"/>
    <n v="1"/>
    <n v="0"/>
    <s v="charbon"/>
    <s v="Charbon de bois"/>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Croix-Des-Bouquets"/>
    <s v="Croix-Des-Bouquets"/>
    <s v="Bon repos"/>
    <s v="Marché Séradot"/>
    <x v="0"/>
    <s v="Enquête auprès d'un marchand"/>
    <s v="Homme"/>
    <s v=""/>
    <s v=""/>
    <s v="Détaillant avec boutique"/>
    <s v=""/>
    <s v="Nourriture"/>
    <n v="1"/>
    <n v="0"/>
    <n v="0"/>
    <n v="0"/>
    <n v="0"/>
    <n v="0"/>
    <n v="0"/>
    <s v="nourriture"/>
    <s v="Nourriture "/>
    <s v="En espèces (Gourde)"/>
    <n v="1"/>
    <n v="0"/>
    <n v="0"/>
    <n v="0"/>
    <n v="0"/>
    <n v="0"/>
    <n v="0"/>
    <n v="0"/>
    <n v="0"/>
    <n v="0"/>
    <s v=""/>
    <s v="Non, il n'y a pas eu de variation"/>
    <s v="Entre 21 et 60"/>
    <s v="Farine de blé blanche Riz Maïs (moulu) Sucre Huile végétale"/>
    <n v="1"/>
    <n v="1"/>
    <n v="1"/>
    <n v="1"/>
    <n v="0"/>
    <n v="0"/>
    <n v="1"/>
    <n v="0"/>
    <s v="Oui je connais le prix de mes produits en grosse marmite"/>
    <n v="100"/>
    <s v="Oui"/>
    <n v="300"/>
    <n v="115.384615384615"/>
    <s v="Oui"/>
    <n v="350"/>
    <n v="152.173913043478"/>
    <s v="Oui"/>
    <n v="300"/>
    <n v="103.448275862068"/>
    <s v="Oui"/>
    <s v=""/>
    <s v=""/>
    <s v=""/>
    <s v=""/>
    <s v=""/>
    <s v=""/>
    <s v="Remplissage à partir de drum"/>
    <s v="Oui"/>
    <n v="900"/>
    <s v=""/>
    <s v=""/>
    <s v=""/>
    <s v=""/>
    <s v=""/>
    <s v=""/>
    <s v="NA"/>
    <n v="900"/>
    <s v="Oui"/>
    <s v="Non"/>
    <s v=""/>
    <s v=""/>
    <s v=""/>
    <s v=""/>
    <s v=""/>
    <s v=""/>
    <s v=""/>
    <s v=""/>
    <s v=""/>
    <s v=""/>
    <s v=""/>
    <s v=""/>
    <s v=""/>
    <s v=""/>
    <s v=""/>
    <s v=""/>
    <s v=""/>
    <s v=""/>
    <s v=""/>
    <s v=""/>
    <s v=""/>
    <s v=""/>
    <s v=""/>
    <s v=""/>
    <s v=""/>
    <s v="Non"/>
    <s v="Non"/>
    <s v="Oui"/>
    <s v="Ouest"/>
    <s v="Meme"/>
    <s v="Cité Soleil"/>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Croix-Des-Bouquets"/>
    <s v="Croix-Des-Bouquets"/>
    <s v="Bon repos"/>
    <s v="Marché Séradot"/>
    <x v="0"/>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Croix-Des-Bouquets"/>
    <s v="Croix-Des-Bouquets"/>
    <s v="Bon repos"/>
    <s v="Marché Séradot"/>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Croix-Des-Bouquets"/>
    <s v="Croix-Des-Bouquets"/>
    <s v="Bon repos"/>
    <s v="Marché Séradot"/>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Miragoâne"/>
    <s v="Miragoâne"/>
    <s v="Saint Michel"/>
    <s v="Marché de St Michel"/>
    <x v="0"/>
    <s v="Enquête auprès d'un marchand"/>
    <s v="Femme"/>
    <s v=""/>
    <s v=""/>
    <s v="Détaillant avec boutique"/>
    <s v=""/>
    <s v="Nourriture"/>
    <n v="1"/>
    <n v="0"/>
    <n v="0"/>
    <n v="0"/>
    <n v="0"/>
    <n v="0"/>
    <n v="0"/>
    <s v="nourriture"/>
    <s v="Nourriture "/>
    <s v="En espèces (Gourde) A crédit partiel"/>
    <n v="1"/>
    <n v="0"/>
    <n v="0"/>
    <n v="0"/>
    <n v="1"/>
    <n v="0"/>
    <n v="0"/>
    <n v="0"/>
    <n v="0"/>
    <n v="0"/>
    <s v=""/>
    <s v="Oui, il y a plus de commerçants par rapport au mois passé"/>
    <s v="Moins de 20"/>
    <s v="Riz Maïs (moulu) Sucre Haricot noir Huile végétale"/>
    <n v="0"/>
    <n v="1"/>
    <n v="1"/>
    <n v="1"/>
    <n v="1"/>
    <n v="0"/>
    <n v="1"/>
    <n v="0"/>
    <s v="Oui je connais le prix de mes produits en grosse marmite"/>
    <s v=""/>
    <s v=""/>
    <n v="300"/>
    <n v="115.384615384615"/>
    <s v="Oui"/>
    <n v="200"/>
    <n v="86.956521739130395"/>
    <s v="Oui"/>
    <n v="240"/>
    <n v="82.758620689655103"/>
    <s v="Je ne sais pas, je ne souhaite pas répondre"/>
    <n v="520"/>
    <n v="216.666666666666"/>
    <s v="Non"/>
    <s v=""/>
    <s v=""/>
    <s v=""/>
    <s v="Remplissage à partir de drum"/>
    <s v="Non"/>
    <s v=""/>
    <s v=""/>
    <s v="Mililitre"/>
    <s v="mililitre"/>
    <s v="Mililitre"/>
    <n v="571"/>
    <n v="125"/>
    <n v="828.59019264448295"/>
    <n v="828.59019264448295"/>
    <s v="Je ne sais pas, je ne souhaite pas répondre"/>
    <s v="Oui"/>
    <s v="Changement du taux de change de la Gourde Problèmes liés au transport ou au carburant Article trop cher Pas assez d'argent Pas encore eu le temps de réapprovisinner"/>
    <n v="1"/>
    <n v="1"/>
    <n v="0"/>
    <n v="0"/>
    <n v="1"/>
    <n v="1"/>
    <n v="1"/>
    <n v="0"/>
    <n v="0"/>
    <n v="0"/>
    <n v="0"/>
    <n v="0"/>
    <n v="0"/>
    <n v="0"/>
    <s v=""/>
    <s v="Sucre"/>
    <n v="0"/>
    <n v="0"/>
    <n v="0"/>
    <n v="1"/>
    <n v="0"/>
    <n v="0"/>
    <n v="0"/>
    <n v="0"/>
    <s v="Non"/>
    <s v="Non"/>
    <s v="Oui"/>
    <s v="Nippes"/>
    <s v="Meme"/>
    <s v="Miragoâne"/>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Miragoâne"/>
    <s v="Miragoâne"/>
    <s v="Saint Michel"/>
    <s v="Marché de St Michel"/>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Miragoâne"/>
    <s v="Miragoâne"/>
    <s v="Saint Michel"/>
    <s v="Marché de St Michel"/>
    <x v="0"/>
    <s v="Enquête auprès d'un marchand"/>
    <s v="Femme"/>
    <s v=""/>
    <s v=""/>
    <s v="Détaillant avec boutique"/>
    <s v=""/>
    <s v="Nourriture Produits d'hygiène et assainissement"/>
    <n v="1"/>
    <n v="1"/>
    <n v="0"/>
    <n v="0"/>
    <n v="0"/>
    <n v="0"/>
    <n v="0"/>
    <s v="nourriture"/>
    <s v="Nourriture "/>
    <s v="En espèces (Gourde) A crédit partiel"/>
    <n v="1"/>
    <n v="0"/>
    <n v="0"/>
    <n v="0"/>
    <n v="1"/>
    <n v="0"/>
    <n v="0"/>
    <n v="0"/>
    <n v="0"/>
    <n v="0"/>
    <s v=""/>
    <s v="Je ne sais pas / Je ne souhaite pas répondre"/>
    <s v="Entre 21 et 60"/>
    <s v="Farine de blé blanche Riz Maïs (moulu) Sucre Haricot rouge Haricot noir Huile végétale"/>
    <n v="1"/>
    <n v="1"/>
    <n v="1"/>
    <n v="1"/>
    <n v="1"/>
    <n v="1"/>
    <n v="1"/>
    <n v="0"/>
    <s v="Oui je connais le prix de mes produits en grosse marmite"/>
    <n v="112.5"/>
    <s v="Je ne sais pas, je ne souhaite pas répondre"/>
    <n v="300"/>
    <n v="115.384615384615"/>
    <s v="Oui"/>
    <n v="250"/>
    <n v="108.695652173913"/>
    <s v="Oui"/>
    <n v="275"/>
    <n v="94.827586206896498"/>
    <s v="Je ne sais pas, je ne souhaite pas répondre"/>
    <n v="600"/>
    <n v="250"/>
    <s v="Non"/>
    <n v="750"/>
    <n v="312.5"/>
    <s v="Oui"/>
    <s v="Remplissage à partir de drum"/>
    <s v="Oui"/>
    <n v="750"/>
    <s v=""/>
    <s v=""/>
    <s v=""/>
    <s v=""/>
    <s v=""/>
    <s v=""/>
    <s v="NA"/>
    <n v="750"/>
    <s v="Oui"/>
    <s v="Oui"/>
    <s v="Changement du taux de change de la Gourde Problèmes liés au transport ou au carburant Article trop cher Pas assez d'argent Pas encore eu le temps de réapprovisinner"/>
    <n v="1"/>
    <n v="1"/>
    <n v="0"/>
    <n v="0"/>
    <n v="1"/>
    <n v="1"/>
    <n v="1"/>
    <n v="0"/>
    <n v="0"/>
    <n v="0"/>
    <n v="0"/>
    <n v="0"/>
    <n v="0"/>
    <n v="0"/>
    <s v=""/>
    <s v="Riz Huile végétale"/>
    <n v="0"/>
    <n v="1"/>
    <n v="0"/>
    <n v="0"/>
    <n v="0"/>
    <n v="0"/>
    <n v="1"/>
    <n v="0"/>
    <s v="Non"/>
    <s v="Non"/>
    <s v="Oui"/>
    <s v="Nippes"/>
    <s v="Meme"/>
    <s v="Fonds des Nègres"/>
    <s v="Différent"/>
    <s v="Savon lessive Brosse à dent Dentifrice Papier toilette Serviettes hygiéniques Chlore en grain (nettoyage) Savon pour se laver"/>
    <n v="1"/>
    <n v="1"/>
    <n v="1"/>
    <n v="1"/>
    <n v="1"/>
    <n v="0"/>
    <n v="1"/>
    <n v="1"/>
    <n v="0"/>
    <s v="Oui"/>
    <n v="30"/>
    <n v="30"/>
    <s v=""/>
    <s v=""/>
    <s v=""/>
    <n v="30"/>
    <s v="Je ne sais pas, je ne souhaite pas répondre"/>
    <n v="25"/>
    <s v="Je ne sais pas, je ne souhaite pas répondre"/>
    <n v="75"/>
    <s v="Je ne sais pas, je ne souhaite pas répondre"/>
    <s v=""/>
    <s v=""/>
    <s v=""/>
    <s v=""/>
    <s v=""/>
    <s v=""/>
    <s v=""/>
    <s v=""/>
    <s v=""/>
    <s v=""/>
    <s v=""/>
    <s v="Oui"/>
    <n v="35"/>
    <s v=""/>
    <s v=""/>
    <n v="35"/>
    <s v="Je ne sais pas, je ne souhaite pas répondre"/>
    <s v="Oui"/>
    <n v="100"/>
    <s v=""/>
    <s v=""/>
    <n v="100"/>
    <s v="Je ne sais pas, je ne souhaite pas répondre"/>
    <s v="Oui"/>
    <n v="75"/>
    <s v=""/>
    <s v=""/>
    <s v=""/>
    <n v="75"/>
    <s v="Je ne sais pas, je ne souhaite pas répondre"/>
    <s v="Oui"/>
    <s v=""/>
    <n v="5"/>
    <s v=""/>
    <s v=""/>
    <s v=""/>
    <s v=""/>
    <s v=""/>
    <s v=""/>
    <s v="Je ne sais pas, je ne souhaite pas répondre"/>
    <s v="NA"/>
    <n v="5"/>
    <s v="Oui"/>
    <s v="Changement du taux de change de la Gourde Problèmes liés au transport ou au carburant Article trop cher Pas assez d'argent"/>
    <n v="1"/>
    <n v="1"/>
    <n v="0"/>
    <n v="1"/>
    <n v="1"/>
    <n v="0"/>
    <n v="0"/>
    <n v="0"/>
    <n v="0"/>
    <n v="0"/>
    <n v="0"/>
    <n v="0"/>
    <n v="0"/>
    <s v=""/>
    <s v="Savon lessive Papier toilette Serviettes hygiéniques"/>
    <n v="1"/>
    <n v="0"/>
    <n v="0"/>
    <n v="1"/>
    <n v="1"/>
    <n v="0"/>
    <n v="0"/>
    <n v="0"/>
    <n v="0"/>
    <x v="1"/>
    <s v="Non"/>
    <s v="Oui"/>
    <s v="Nippes"/>
    <s v="Meme"/>
    <x v="3"/>
    <x v="2"/>
  </r>
  <r>
    <x v="2"/>
    <s v="Miragoâne"/>
    <s v="Miragoâne"/>
    <s v="Saint Michel"/>
    <s v="Marché de St Michel"/>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Miragoâne"/>
    <s v="Miragoâne"/>
    <s v="Saint Michel"/>
    <s v="Marché de St Michel"/>
    <x v="0"/>
    <s v="Enquête auprès d'un marchand"/>
    <s v="Femme"/>
    <s v=""/>
    <s v=""/>
    <s v="Détaillant avec boutique"/>
    <s v=""/>
    <s v="Nourriture Produits d'hygiène et assainissement Charbon de bois"/>
    <n v="1"/>
    <n v="1"/>
    <n v="0"/>
    <n v="0"/>
    <n v="0"/>
    <n v="1"/>
    <n v="0"/>
    <s v="nourriture"/>
    <s v="Nourriture "/>
    <s v="En espèces (Gourde) A crédit partiel"/>
    <n v="1"/>
    <n v="0"/>
    <n v="0"/>
    <n v="0"/>
    <n v="1"/>
    <n v="0"/>
    <n v="0"/>
    <n v="0"/>
    <n v="0"/>
    <n v="0"/>
    <s v=""/>
    <s v="Je ne sais pas / Je ne souhaite pas répondre"/>
    <s v="Entre 21 et 60"/>
    <s v="Farine de blé blanche Riz Maïs (moulu) Sucre Haricot noir Haricot rouge Huile végétale"/>
    <n v="1"/>
    <n v="1"/>
    <n v="1"/>
    <n v="1"/>
    <n v="1"/>
    <n v="1"/>
    <n v="1"/>
    <n v="0"/>
    <s v="Oui je connais le prix de mes produits en grosse marmite"/>
    <n v="110"/>
    <s v="Je ne sais pas, je ne souhaite pas répondre"/>
    <n v="350"/>
    <n v="134.61538461538399"/>
    <s v="Oui"/>
    <n v="250"/>
    <n v="108.695652173913"/>
    <s v="Oui"/>
    <n v="240"/>
    <n v="82.758620689655103"/>
    <s v="Je ne sais pas, je ne souhaite pas répondre"/>
    <n v="550"/>
    <n v="229.166666666666"/>
    <s v="Non"/>
    <n v="950"/>
    <n v="395.83333333333297"/>
    <s v="Non"/>
    <s v="Remplissage à partir de drum"/>
    <s v="Oui"/>
    <n v="750"/>
    <s v=""/>
    <s v=""/>
    <s v=""/>
    <s v=""/>
    <s v=""/>
    <s v=""/>
    <s v="NA"/>
    <n v="750"/>
    <s v="Je ne sais pas, je ne souhaite pas répondre"/>
    <s v="Non"/>
    <s v=""/>
    <s v=""/>
    <s v=""/>
    <s v=""/>
    <s v=""/>
    <s v=""/>
    <s v=""/>
    <s v=""/>
    <s v=""/>
    <s v=""/>
    <s v=""/>
    <s v=""/>
    <s v=""/>
    <s v=""/>
    <s v=""/>
    <s v=""/>
    <s v=""/>
    <s v=""/>
    <s v=""/>
    <s v=""/>
    <s v=""/>
    <s v=""/>
    <s v=""/>
    <s v=""/>
    <s v=""/>
    <s v="Non"/>
    <s v="Non"/>
    <s v="Oui"/>
    <s v="Nippes"/>
    <s v="Meme"/>
    <s v="Fonds des Nègres"/>
    <s v="Différent"/>
    <s v="Savon lessive Brosse à dent Dentifrice Papier toilette Serviettes hygiéniques Chlore en grain (nettoyage) Savon pour se laver"/>
    <n v="1"/>
    <n v="1"/>
    <n v="1"/>
    <n v="1"/>
    <n v="1"/>
    <n v="0"/>
    <n v="1"/>
    <n v="1"/>
    <n v="0"/>
    <s v="Oui"/>
    <n v="30"/>
    <n v="30"/>
    <s v=""/>
    <s v=""/>
    <s v=""/>
    <n v="30"/>
    <s v="Je ne sais pas, je ne souhaite pas répondre"/>
    <n v="15"/>
    <s v="Je ne sais pas, je ne souhaite pas répondre"/>
    <n v="50"/>
    <s v="Je ne sais pas, je ne souhaite pas répondre"/>
    <s v=""/>
    <s v=""/>
    <s v=""/>
    <s v=""/>
    <s v=""/>
    <s v=""/>
    <s v=""/>
    <s v=""/>
    <s v=""/>
    <s v=""/>
    <s v=""/>
    <s v="Oui"/>
    <n v="25"/>
    <s v=""/>
    <s v=""/>
    <n v="25"/>
    <s v="Je ne sais pas, je ne souhaite pas répondre"/>
    <s v="Oui"/>
    <n v="100"/>
    <s v=""/>
    <s v=""/>
    <n v="100"/>
    <s v="Je ne sais pas, je ne souhaite pas répondre"/>
    <s v="Oui"/>
    <n v="75"/>
    <s v=""/>
    <s v=""/>
    <s v=""/>
    <n v="75"/>
    <s v="Je ne sais pas, je ne souhaite pas répondre"/>
    <s v="Oui"/>
    <s v=""/>
    <n v="5"/>
    <s v=""/>
    <s v=""/>
    <s v=""/>
    <s v=""/>
    <s v=""/>
    <s v=""/>
    <s v="Je ne sais pas, je ne souhaite pas répondre"/>
    <s v="NA"/>
    <n v="5"/>
    <s v="Non"/>
    <s v=""/>
    <s v=""/>
    <s v=""/>
    <s v=""/>
    <s v=""/>
    <s v=""/>
    <s v=""/>
    <s v=""/>
    <s v=""/>
    <s v=""/>
    <s v=""/>
    <s v=""/>
    <s v=""/>
    <s v=""/>
    <s v=""/>
    <s v=""/>
    <s v=""/>
    <s v=""/>
    <s v=""/>
    <s v=""/>
    <s v=""/>
    <s v=""/>
    <s v=""/>
    <s v=""/>
    <s v=""/>
    <x v="1"/>
    <s v="Non"/>
    <s v="Oui"/>
    <s v="Nippes"/>
    <s v="Meme"/>
    <x v="3"/>
    <x v="2"/>
  </r>
  <r>
    <x v="2"/>
    <s v="Miragoâne"/>
    <s v="Miragoâne"/>
    <s v="Saint Michel"/>
    <s v="Marché de St Michel"/>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Miragoâne"/>
    <s v="Miragoâne"/>
    <s v="Saint Michel"/>
    <s v="Marché de St Michel"/>
    <x v="0"/>
    <s v="Enquête auprès d'un marchand"/>
    <s v="Femme"/>
    <s v=""/>
    <s v=""/>
    <s v="Détaillant avec boutique"/>
    <s v=""/>
    <s v="Nourriture Produits d'hygiène et assainissement Charbon de bois"/>
    <n v="1"/>
    <n v="1"/>
    <n v="0"/>
    <n v="0"/>
    <n v="0"/>
    <n v="1"/>
    <n v="0"/>
    <s v="nourriture"/>
    <s v="Nourriture "/>
    <s v="En espèces (Gourde) A crédit partiel"/>
    <n v="1"/>
    <n v="0"/>
    <n v="0"/>
    <n v="0"/>
    <n v="1"/>
    <n v="0"/>
    <n v="0"/>
    <n v="0"/>
    <n v="0"/>
    <n v="0"/>
    <s v=""/>
    <s v="Je ne sais pas / Je ne souhaite pas répondre"/>
    <s v="Moins de 20"/>
    <s v="Farine de blé blanche Riz Maïs (moulu) Sucre Haricot noir Huile végétale"/>
    <n v="1"/>
    <n v="1"/>
    <n v="1"/>
    <n v="1"/>
    <n v="1"/>
    <n v="0"/>
    <n v="1"/>
    <n v="0"/>
    <s v="Oui je connais le prix de mes produits en grosse marmite"/>
    <n v="100"/>
    <s v="Je ne sais pas, je ne souhaite pas répondre"/>
    <n v="350"/>
    <n v="134.61538461538399"/>
    <s v="Oui"/>
    <n v="240"/>
    <n v="104.347826086956"/>
    <s v="Oui"/>
    <n v="240"/>
    <n v="82.758620689655103"/>
    <s v="Je ne sais pas, je ne souhaite pas répondre"/>
    <n v="600"/>
    <n v="250"/>
    <s v="Je ne sais pas, je ne souhaite pas répondre"/>
    <s v=""/>
    <s v=""/>
    <s v=""/>
    <s v="Remplissage à partir de drum"/>
    <s v="Non"/>
    <s v=""/>
    <s v=""/>
    <s v="Mililitre"/>
    <s v="mililitre"/>
    <s v="Mililitre"/>
    <n v="571"/>
    <n v="150"/>
    <n v="994.30823117338002"/>
    <n v="994.30823117338002"/>
    <s v="Je ne sais pas, je ne souhaite pas répondre"/>
    <s v="Non"/>
    <s v=""/>
    <s v=""/>
    <s v=""/>
    <s v=""/>
    <s v=""/>
    <s v=""/>
    <s v=""/>
    <s v=""/>
    <s v=""/>
    <s v=""/>
    <s v=""/>
    <s v=""/>
    <s v=""/>
    <s v=""/>
    <s v=""/>
    <s v=""/>
    <s v=""/>
    <s v=""/>
    <s v=""/>
    <s v=""/>
    <s v=""/>
    <s v=""/>
    <s v=""/>
    <s v=""/>
    <s v=""/>
    <s v="Non"/>
    <s v="Non"/>
    <s v="Oui"/>
    <s v="Nippes"/>
    <s v="Meme"/>
    <s v="Fonds des Nègres"/>
    <s v="Différent"/>
    <s v="Savon lessive Brosse à dent Dentifrice Papier toilette Serviettes hygiéniques Chlore en grain (nettoyage) Savon pour se laver"/>
    <n v="1"/>
    <n v="1"/>
    <n v="1"/>
    <n v="1"/>
    <n v="1"/>
    <n v="0"/>
    <n v="1"/>
    <n v="1"/>
    <n v="0"/>
    <s v="Oui"/>
    <n v="30"/>
    <n v="30"/>
    <s v=""/>
    <s v=""/>
    <s v=""/>
    <n v="30"/>
    <s v="Je ne sais pas, je ne souhaite pas répondre"/>
    <n v="15"/>
    <s v="Je ne sais pas, je ne souhaite pas répondre"/>
    <n v="75"/>
    <s v="Je ne sais pas, je ne souhaite pas répondre"/>
    <s v=""/>
    <s v=""/>
    <s v=""/>
    <s v=""/>
    <s v=""/>
    <s v=""/>
    <s v=""/>
    <s v=""/>
    <s v=""/>
    <s v=""/>
    <s v=""/>
    <s v="Oui"/>
    <n v="25"/>
    <s v=""/>
    <s v=""/>
    <n v="25"/>
    <s v="Je ne sais pas, je ne souhaite pas répondre"/>
    <s v="Oui"/>
    <n v="125"/>
    <s v=""/>
    <s v=""/>
    <n v="125"/>
    <s v="Je ne sais pas, je ne souhaite pas répondre"/>
    <s v="Oui"/>
    <n v="75"/>
    <s v=""/>
    <s v=""/>
    <s v=""/>
    <n v="75"/>
    <s v="Je ne sais pas, je ne souhaite pas répondre"/>
    <s v="Oui"/>
    <s v=""/>
    <n v="5"/>
    <s v=""/>
    <s v=""/>
    <s v=""/>
    <s v=""/>
    <s v=""/>
    <s v=""/>
    <s v="Je ne sais pas, je ne souhaite pas répondre"/>
    <s v="NA"/>
    <n v="5"/>
    <s v="Oui"/>
    <s v="Changement du taux de change de la Gourde Problèmes liés au transport ou au carburant Article trop cher Pas assez d'argent"/>
    <n v="1"/>
    <n v="1"/>
    <n v="0"/>
    <n v="1"/>
    <n v="1"/>
    <n v="0"/>
    <n v="0"/>
    <n v="0"/>
    <n v="0"/>
    <n v="0"/>
    <n v="0"/>
    <n v="0"/>
    <n v="0"/>
    <s v=""/>
    <s v="Savon lessive Papier toilette Serviettes hygiéniques Chlore en grain (nettoyage) Savon pour se laver"/>
    <n v="1"/>
    <n v="0"/>
    <n v="0"/>
    <n v="1"/>
    <n v="1"/>
    <n v="0"/>
    <n v="1"/>
    <n v="1"/>
    <n v="0"/>
    <x v="1"/>
    <s v="Non"/>
    <s v="Oui"/>
    <s v="Nippes"/>
    <s v="Meme"/>
    <x v="3"/>
    <x v="2"/>
  </r>
  <r>
    <x v="2"/>
    <s v="Miragoâne"/>
    <s v="Miragoâne"/>
    <s v="Saint Michel"/>
    <s v="Marché de St Michel"/>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Miragoâne"/>
    <s v="Miragoâne"/>
    <s v="Saint Michel"/>
    <s v="Marché de St Michel"/>
    <x v="0"/>
    <s v="Enquête auprès d'un marchand"/>
    <s v="Femme"/>
    <s v=""/>
    <s v=""/>
    <s v="Détaillant avec boutique"/>
    <s v=""/>
    <s v="Nourriture Produits d'hygiène et assainissement Charbon de bois"/>
    <n v="1"/>
    <n v="1"/>
    <n v="0"/>
    <n v="0"/>
    <n v="0"/>
    <n v="1"/>
    <n v="0"/>
    <s v="nourriture"/>
    <s v="Nourriture "/>
    <s v="En espèces (Gourde) A crédit partiel"/>
    <n v="1"/>
    <n v="0"/>
    <n v="0"/>
    <n v="0"/>
    <n v="1"/>
    <n v="0"/>
    <n v="0"/>
    <n v="0"/>
    <n v="0"/>
    <n v="0"/>
    <s v=""/>
    <s v="Je ne sais pas / Je ne souhaite pas répondre"/>
    <s v="Entre 21 et 60"/>
    <s v="Farine de blé blanche Riz Maïs (moulu) Sucre Haricot noir Huile végétale"/>
    <n v="1"/>
    <n v="1"/>
    <n v="1"/>
    <n v="1"/>
    <n v="1"/>
    <n v="0"/>
    <n v="1"/>
    <n v="0"/>
    <s v="Oui je connais le prix de mes produits en grosse marmite"/>
    <n v="120"/>
    <s v="Je ne sais pas, je ne souhaite pas répondre"/>
    <n v="320"/>
    <n v="123.07692307692299"/>
    <s v="Oui"/>
    <n v="240"/>
    <n v="104.347826086956"/>
    <s v="Oui"/>
    <n v="270"/>
    <n v="93.103448275861993"/>
    <s v="Je ne sais pas, je ne souhaite pas répondre"/>
    <n v="600"/>
    <n v="250"/>
    <s v="Non"/>
    <s v=""/>
    <s v=""/>
    <s v=""/>
    <s v="Remplissage à partir de drum"/>
    <s v="Non"/>
    <s v=""/>
    <s v=""/>
    <s v="Mililitre"/>
    <s v="mililitre"/>
    <s v="Mililitre"/>
    <n v="571"/>
    <n v="130"/>
    <n v="861.73380035026196"/>
    <n v="861.73380035026196"/>
    <s v="Je ne sais pas, je ne souhaite pas répondre"/>
    <s v="Oui"/>
    <s v="Changement du taux de change de la Gourde Problèmes liés au transport ou au carburant Pas assez d'argent Article trop cher Pas encore eu le temps de réapprovisinner"/>
    <n v="1"/>
    <n v="1"/>
    <n v="0"/>
    <n v="0"/>
    <n v="1"/>
    <n v="1"/>
    <n v="1"/>
    <n v="0"/>
    <n v="0"/>
    <n v="0"/>
    <n v="0"/>
    <n v="0"/>
    <n v="0"/>
    <n v="0"/>
    <s v=""/>
    <s v="Sucre"/>
    <n v="0"/>
    <n v="0"/>
    <n v="0"/>
    <n v="1"/>
    <n v="0"/>
    <n v="0"/>
    <n v="0"/>
    <n v="0"/>
    <s v="Non"/>
    <s v="Non"/>
    <s v="Oui"/>
    <s v="Nippes"/>
    <s v="Meme"/>
    <s v="Fonds des Nègres"/>
    <s v="Différent"/>
    <s v="Savon lessive Brosse à dent Dentifrice Papier toilette Serviettes hygiéniques Chlore en grain (nettoyage) Savon pour se laver"/>
    <n v="1"/>
    <n v="1"/>
    <n v="1"/>
    <n v="1"/>
    <n v="1"/>
    <n v="0"/>
    <n v="1"/>
    <n v="1"/>
    <n v="0"/>
    <s v="Oui"/>
    <n v="30"/>
    <n v="30"/>
    <s v=""/>
    <s v=""/>
    <s v=""/>
    <n v="30"/>
    <s v="Je ne sais pas, je ne souhaite pas répondre"/>
    <n v="15"/>
    <s v="Je ne sais pas, je ne souhaite pas répondre"/>
    <n v="75"/>
    <s v="Je ne sais pas, je ne souhaite pas répondre"/>
    <s v=""/>
    <s v=""/>
    <s v=""/>
    <s v=""/>
    <s v=""/>
    <s v=""/>
    <s v=""/>
    <s v=""/>
    <s v=""/>
    <s v=""/>
    <s v=""/>
    <s v="Oui"/>
    <n v="25"/>
    <s v=""/>
    <s v=""/>
    <n v="25"/>
    <s v="Je ne sais pas, je ne souhaite pas répondre"/>
    <s v="Oui"/>
    <n v="125"/>
    <s v=""/>
    <s v=""/>
    <n v="125"/>
    <s v="Je ne sais pas, je ne souhaite pas répondre"/>
    <s v="Oui"/>
    <n v="75"/>
    <s v=""/>
    <s v=""/>
    <s v=""/>
    <n v="75"/>
    <s v="Je ne sais pas, je ne souhaite pas répondre"/>
    <s v="Oui"/>
    <s v=""/>
    <n v="5"/>
    <s v=""/>
    <s v=""/>
    <s v=""/>
    <s v=""/>
    <s v=""/>
    <s v=""/>
    <s v="Je ne sais pas, je ne souhaite pas répondre"/>
    <s v="NA"/>
    <n v="5"/>
    <s v="Oui"/>
    <s v="Changement du taux de change de la Gourde Article trop cher Problèmes liés au transport ou au carburant Pas assez d'argent"/>
    <n v="1"/>
    <n v="1"/>
    <n v="0"/>
    <n v="1"/>
    <n v="1"/>
    <n v="0"/>
    <n v="0"/>
    <n v="0"/>
    <n v="0"/>
    <n v="0"/>
    <n v="0"/>
    <n v="0"/>
    <n v="0"/>
    <s v=""/>
    <s v="Chlore en grain (nettoyage) Papier toilette Serviettes hygiéniques"/>
    <n v="0"/>
    <n v="0"/>
    <n v="0"/>
    <n v="1"/>
    <n v="1"/>
    <n v="0"/>
    <n v="1"/>
    <n v="0"/>
    <n v="0"/>
    <x v="1"/>
    <s v="Non"/>
    <s v="Oui"/>
    <s v="Nippes"/>
    <s v="Meme"/>
    <x v="3"/>
    <x v="2"/>
  </r>
  <r>
    <x v="2"/>
    <s v="Miragoâne"/>
    <s v="Miragoâne"/>
    <s v="Saint Michel"/>
    <s v="Marché de St Michel"/>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Miragoâne"/>
    <s v="Miragoâne"/>
    <s v="Saint Michel"/>
    <s v="Marché de St Michel"/>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Miragoâne"/>
    <s v="Miragoâne"/>
    <s v="Saint Michel"/>
    <s v="Marché de St Michel"/>
    <x v="0"/>
    <s v="Enquête auprès d'un marchand"/>
    <s v="Homme"/>
    <s v=""/>
    <s v=""/>
    <s v="Détaillant avec boutique"/>
    <s v=""/>
    <s v="Nourriture Produits d'hygiène et assainissement"/>
    <n v="1"/>
    <n v="1"/>
    <n v="0"/>
    <n v="0"/>
    <n v="0"/>
    <n v="0"/>
    <n v="0"/>
    <s v="nourriture"/>
    <s v="Nourriture "/>
    <s v="En espèces (Gourde) A crédit partiel"/>
    <n v="1"/>
    <n v="0"/>
    <n v="0"/>
    <n v="0"/>
    <n v="1"/>
    <n v="0"/>
    <n v="0"/>
    <n v="0"/>
    <n v="0"/>
    <n v="0"/>
    <s v=""/>
    <s v="Je ne sais pas / Je ne souhaite pas répondre"/>
    <s v="Entre 21 et 60"/>
    <s v="Sucre Huile végétale"/>
    <n v="0"/>
    <n v="0"/>
    <n v="0"/>
    <n v="1"/>
    <n v="0"/>
    <n v="0"/>
    <n v="1"/>
    <n v="0"/>
    <s v="Oui je connais le prix de mes produits en grosse marmite"/>
    <s v=""/>
    <s v=""/>
    <s v=""/>
    <s v=""/>
    <s v=""/>
    <s v=""/>
    <s v=""/>
    <s v=""/>
    <n v="280"/>
    <n v="96.551724137931004"/>
    <s v="Je ne sais pas, je ne souhaite pas répondre"/>
    <s v=""/>
    <s v=""/>
    <s v=""/>
    <s v=""/>
    <s v=""/>
    <s v=""/>
    <s v="Bidon/Bouteille fermée."/>
    <s v="Oui"/>
    <n v="750"/>
    <s v=""/>
    <s v=""/>
    <s v=""/>
    <s v=""/>
    <s v=""/>
    <s v=""/>
    <s v="NA"/>
    <n v="750"/>
    <s v="Je ne sais pas, je ne souhaite pas répondre"/>
    <s v="Non"/>
    <s v=""/>
    <s v=""/>
    <s v=""/>
    <s v=""/>
    <s v=""/>
    <s v=""/>
    <s v=""/>
    <s v=""/>
    <s v=""/>
    <s v=""/>
    <s v=""/>
    <s v=""/>
    <s v=""/>
    <s v=""/>
    <s v=""/>
    <s v=""/>
    <s v=""/>
    <s v=""/>
    <s v=""/>
    <s v=""/>
    <s v=""/>
    <s v=""/>
    <s v=""/>
    <s v=""/>
    <s v=""/>
    <s v="Oui"/>
    <s v="Non"/>
    <s v="Oui"/>
    <s v="Nippes"/>
    <s v="Meme"/>
    <s v="Fonds des Nègres"/>
    <s v="Différent"/>
    <s v="Savon lessive Brosse à dent Dentifrice Papier toilette Serviettes hygiéniques Chlore en grain (nettoyage) Savon pour se laver"/>
    <n v="1"/>
    <n v="1"/>
    <n v="1"/>
    <n v="1"/>
    <n v="1"/>
    <n v="0"/>
    <n v="1"/>
    <n v="1"/>
    <n v="0"/>
    <s v="Oui"/>
    <n v="30"/>
    <n v="30"/>
    <s v=""/>
    <s v=""/>
    <s v=""/>
    <n v="30"/>
    <s v="Je ne sais pas, je ne souhaite pas répondre"/>
    <n v="15"/>
    <s v="Je ne sais pas, je ne souhaite pas répondre"/>
    <n v="75"/>
    <s v="Je ne sais pas, je ne souhaite pas répondre"/>
    <s v=""/>
    <s v=""/>
    <s v=""/>
    <s v=""/>
    <s v=""/>
    <s v=""/>
    <s v=""/>
    <s v=""/>
    <s v=""/>
    <s v=""/>
    <s v=""/>
    <s v="Oui"/>
    <n v="25"/>
    <s v=""/>
    <s v=""/>
    <n v="25"/>
    <s v="Je ne sais pas, je ne souhaite pas répondre"/>
    <s v="Oui"/>
    <n v="125"/>
    <s v=""/>
    <s v=""/>
    <n v="125"/>
    <s v="Je ne sais pas, je ne souhaite pas répondre"/>
    <s v="Oui"/>
    <n v="75"/>
    <s v=""/>
    <s v=""/>
    <s v=""/>
    <n v="75"/>
    <s v="Je ne sais pas, je ne souhaite pas répondre"/>
    <s v="Oui"/>
    <s v=""/>
    <n v="5"/>
    <s v=""/>
    <s v=""/>
    <s v=""/>
    <s v=""/>
    <s v=""/>
    <s v=""/>
    <s v="Je ne sais pas, je ne souhaite pas répondre"/>
    <s v="NA"/>
    <n v="5"/>
    <s v="Non"/>
    <s v=""/>
    <s v=""/>
    <s v=""/>
    <s v=""/>
    <s v=""/>
    <s v=""/>
    <s v=""/>
    <s v=""/>
    <s v=""/>
    <s v=""/>
    <s v=""/>
    <s v=""/>
    <s v=""/>
    <s v=""/>
    <s v=""/>
    <s v=""/>
    <s v=""/>
    <s v=""/>
    <s v=""/>
    <s v=""/>
    <s v=""/>
    <s v=""/>
    <s v=""/>
    <s v=""/>
    <s v=""/>
    <x v="2"/>
    <s v="Je ne sais pas, je ne souhaite pas répondre"/>
    <s v="Oui"/>
    <s v="Nippes"/>
    <s v="Meme"/>
    <x v="3"/>
    <x v="2"/>
  </r>
  <r>
    <x v="2"/>
    <s v="Miragoâne"/>
    <s v="Miragoâne"/>
    <s v="Saint Michel"/>
    <s v="Marché de St Michel"/>
    <x v="0"/>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Miragoâne"/>
    <s v="Miragoâne"/>
    <s v="Saint Michel"/>
    <s v="Marché de St Michel"/>
    <x v="0"/>
    <s v="Enquête auprès d'un marchand"/>
    <s v="Femme"/>
    <s v=""/>
    <s v=""/>
    <s v="Détaillant avec boutique"/>
    <s v=""/>
    <s v="Produits d'hygiène et assainissement Couverture Ustensiles de cuisine (casseroles, cuillères, etc.) Ustensiles de nettoyage ou de stockage de l'eau (bokit, bassine, éponge)"/>
    <n v="0"/>
    <n v="1"/>
    <n v="1"/>
    <n v="1"/>
    <n v="1"/>
    <n v="0"/>
    <n v="0"/>
    <s v="wash"/>
    <s v="Produits d'hygiène et assainissement"/>
    <s v="En espèces (Gourde) A crédit partiel"/>
    <n v="1"/>
    <n v="0"/>
    <n v="0"/>
    <n v="0"/>
    <n v="1"/>
    <n v="0"/>
    <n v="0"/>
    <n v="0"/>
    <n v="0"/>
    <n v="0"/>
    <s v=""/>
    <s v="Je ne sais pas / Je ne souhaite pas répondre"/>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Papier toilette Serviettes hygiéniques Savon pour se laver"/>
    <n v="0"/>
    <n v="1"/>
    <n v="1"/>
    <n v="1"/>
    <n v="1"/>
    <n v="0"/>
    <n v="0"/>
    <n v="1"/>
    <n v="0"/>
    <s v=""/>
    <s v=""/>
    <s v=""/>
    <s v=""/>
    <s v=""/>
    <s v=""/>
    <s v=""/>
    <s v=""/>
    <n v="25"/>
    <s v="Oui"/>
    <n v="50"/>
    <s v="Oui"/>
    <s v=""/>
    <s v=""/>
    <s v=""/>
    <s v=""/>
    <s v=""/>
    <s v=""/>
    <s v=""/>
    <s v=""/>
    <s v=""/>
    <s v=""/>
    <s v=""/>
    <s v="Oui"/>
    <n v="50"/>
    <s v=""/>
    <s v=""/>
    <n v="50"/>
    <s v="Oui"/>
    <s v="Oui"/>
    <n v="150"/>
    <s v=""/>
    <s v=""/>
    <n v="150"/>
    <s v="Oui"/>
    <s v="Oui"/>
    <n v="75"/>
    <s v=""/>
    <s v=""/>
    <s v=""/>
    <n v="75"/>
    <s v="Oui"/>
    <s v=""/>
    <s v=""/>
    <s v=""/>
    <s v=""/>
    <s v=""/>
    <s v=""/>
    <s v=""/>
    <s v=""/>
    <s v=""/>
    <s v=""/>
    <s v=""/>
    <s v=""/>
    <s v="Oui"/>
    <s v="Changement du taux de change de la Gourde Article trop cher Pas assez d'argent Problèmes liés au transport ou au carburant"/>
    <n v="1"/>
    <n v="1"/>
    <n v="0"/>
    <n v="1"/>
    <n v="1"/>
    <n v="0"/>
    <n v="0"/>
    <n v="0"/>
    <n v="0"/>
    <n v="0"/>
    <n v="0"/>
    <n v="0"/>
    <n v="0"/>
    <s v=""/>
    <s v="Dentifrice Savon pour se laver"/>
    <n v="0"/>
    <n v="0"/>
    <n v="1"/>
    <n v="0"/>
    <n v="0"/>
    <n v="0"/>
    <n v="0"/>
    <n v="1"/>
    <n v="0"/>
    <x v="1"/>
    <s v="Non"/>
    <s v="Oui"/>
    <s v="Nippes"/>
    <s v="Meme"/>
    <x v="3"/>
    <x v="2"/>
  </r>
  <r>
    <x v="2"/>
    <s v="Miragoâne"/>
    <s v="Miragoâne"/>
    <s v="Saint Michel"/>
    <s v="Marché de St Michel"/>
    <x v="0"/>
    <s v="Enquête auprès d'un marchand"/>
    <s v="Femme"/>
    <s v=""/>
    <s v=""/>
    <s v="Détaillant sur une table"/>
    <s v=""/>
    <s v="Ustensiles de cuisine (casseroles, cuillères, etc.) Ustensiles de nettoyage ou de stockage de l'eau (bokit, bassine, éponge) Charbon de bois"/>
    <n v="0"/>
    <n v="0"/>
    <n v="0"/>
    <n v="1"/>
    <n v="1"/>
    <n v="1"/>
    <n v="0"/>
    <s v="cuisine"/>
    <s v="Ustensiles de cuisine (casseroles, cuillères, etc.)"/>
    <s v="En espèces (Gourde) A crédit partiel"/>
    <n v="1"/>
    <n v="0"/>
    <n v="0"/>
    <n v="0"/>
    <n v="1"/>
    <n v="0"/>
    <n v="0"/>
    <n v="0"/>
    <n v="0"/>
    <n v="0"/>
    <s v=""/>
    <s v="Je ne sais pas / Je ne souhaite pas répondre"/>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Miragoâne"/>
    <s v="Miragoâne"/>
    <s v="Saint Michel"/>
    <s v="Marché de St Michel"/>
    <x v="0"/>
    <s v="Enquête auprès d'un marchand"/>
    <s v="Fe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A crédit partiel"/>
    <n v="1"/>
    <n v="0"/>
    <n v="0"/>
    <n v="0"/>
    <n v="1"/>
    <n v="0"/>
    <n v="0"/>
    <n v="0"/>
    <n v="0"/>
    <n v="0"/>
    <s v=""/>
    <s v="Je ne sais pas / Je ne souhaite pas répondre"/>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Miragoâne"/>
    <s v="Miragoâne"/>
    <s v="Saint Michel"/>
    <s v="Marché de St Michel"/>
    <x v="0"/>
    <s v="Enquête auprès d'un marchand"/>
    <s v="Fe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A crédit partiel"/>
    <n v="1"/>
    <n v="0"/>
    <n v="0"/>
    <n v="0"/>
    <n v="1"/>
    <n v="0"/>
    <n v="0"/>
    <n v="0"/>
    <n v="0"/>
    <n v="0"/>
    <s v=""/>
    <s v="Je ne sais pas / Je ne souhaite pas répondre"/>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Ennery"/>
    <s v="Ennery"/>
    <s v="Puilboreau"/>
    <s v="Marché Puilboreau"/>
    <x v="1"/>
    <s v="Enquête auprès d'un marchand"/>
    <s v="Femme"/>
    <s v=""/>
    <s v=""/>
    <s v="Détaillant sur une table"/>
    <s v=""/>
    <s v="Nourriture"/>
    <n v="1"/>
    <n v="0"/>
    <n v="0"/>
    <n v="0"/>
    <n v="0"/>
    <n v="0"/>
    <n v="0"/>
    <s v="nourriture"/>
    <s v="Nourriture "/>
    <s v="En espèces (Gourde)"/>
    <n v="1"/>
    <n v="0"/>
    <n v="0"/>
    <n v="0"/>
    <n v="0"/>
    <n v="0"/>
    <n v="0"/>
    <n v="0"/>
    <n v="0"/>
    <n v="0"/>
    <s v=""/>
    <s v="Je ne sais pas / Je ne souhaite pas répondre"/>
    <s v="Moins de 20"/>
    <s v="Farine de blé blanche Riz Maïs (moulu) Haricot noir Huile végétale Haricot rouge Sucre"/>
    <n v="1"/>
    <n v="1"/>
    <n v="1"/>
    <n v="1"/>
    <n v="1"/>
    <n v="1"/>
    <n v="1"/>
    <n v="0"/>
    <s v="Oui je connais le prix de mes produits en grosse marmite"/>
    <n v="90"/>
    <s v="Oui"/>
    <n v="250"/>
    <n v="96.153846153846104"/>
    <s v="Oui"/>
    <n v="180"/>
    <n v="78.260869565217305"/>
    <s v="Oui"/>
    <n v="240"/>
    <n v="82.758620689655103"/>
    <s v="Non"/>
    <n v="450"/>
    <n v="187.5"/>
    <s v="Non"/>
    <s v=""/>
    <s v=""/>
    <s v="Non"/>
    <s v="Remplissage à partir de drum"/>
    <s v="Oui"/>
    <n v="800"/>
    <s v=""/>
    <s v=""/>
    <s v=""/>
    <s v=""/>
    <s v=""/>
    <s v=""/>
    <s v="NA"/>
    <n v="800"/>
    <s v="Non"/>
    <s v="Oui"/>
    <s v="Produit épuisé car beaucoup de temps nécessaire pour l'approvisionnement"/>
    <n v="0"/>
    <n v="0"/>
    <n v="0"/>
    <n v="0"/>
    <n v="0"/>
    <n v="0"/>
    <n v="0"/>
    <n v="0"/>
    <n v="0"/>
    <n v="0"/>
    <n v="0"/>
    <n v="1"/>
    <n v="0"/>
    <n v="0"/>
    <s v=""/>
    <s v="Farine de blé blanche Riz Maïs (moulu) Sucre Huile végétale"/>
    <n v="1"/>
    <n v="1"/>
    <n v="1"/>
    <n v="1"/>
    <n v="0"/>
    <n v="0"/>
    <n v="1"/>
    <n v="0"/>
    <s v="Oui"/>
    <s v="Oui"/>
    <s v="Oui"/>
    <s v="Artibonite"/>
    <s v="Meme"/>
    <s v="Gonaïve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Ennery"/>
    <s v="Ennery"/>
    <s v="Puilboreau"/>
    <s v="Marché Puilboreau"/>
    <x v="1"/>
    <s v="Enquête auprès d'un marchand"/>
    <s v="Femme"/>
    <s v=""/>
    <s v=""/>
    <s v="Détaillant avec boutique"/>
    <s v=""/>
    <s v="Nourriture"/>
    <n v="1"/>
    <n v="0"/>
    <n v="0"/>
    <n v="0"/>
    <n v="0"/>
    <n v="0"/>
    <n v="0"/>
    <s v="nourriture"/>
    <s v="Nourriture "/>
    <s v="A crédit partiel En espèces (Gourde)"/>
    <n v="1"/>
    <n v="0"/>
    <n v="0"/>
    <n v="0"/>
    <n v="1"/>
    <n v="0"/>
    <n v="0"/>
    <n v="0"/>
    <n v="0"/>
    <n v="0"/>
    <s v=""/>
    <s v="Oui, il y a moins de commerçants par rapport au mois passé"/>
    <s v="Entre 21 et 60"/>
    <s v="Farine de blé blanche Riz Maïs (moulu) Sucre Haricot noir Huile végétale"/>
    <n v="1"/>
    <n v="1"/>
    <n v="1"/>
    <n v="1"/>
    <n v="1"/>
    <n v="0"/>
    <n v="1"/>
    <n v="0"/>
    <s v="Oui je connais le prix de mes produits en grosse marmite"/>
    <n v="100"/>
    <s v="Non"/>
    <n v="250"/>
    <n v="96.153846153846104"/>
    <s v="Oui"/>
    <n v="200"/>
    <n v="86.956521739130395"/>
    <s v="Oui"/>
    <n v="248"/>
    <n v="85.517241379310306"/>
    <s v="Non"/>
    <n v="450"/>
    <n v="187.5"/>
    <s v="Oui"/>
    <s v=""/>
    <s v=""/>
    <s v=""/>
    <s v="Remplissage à partir de drum"/>
    <s v="Oui"/>
    <n v="780"/>
    <s v=""/>
    <s v=""/>
    <s v=""/>
    <s v=""/>
    <s v=""/>
    <s v=""/>
    <s v="NA"/>
    <n v="780"/>
    <s v="Non"/>
    <s v="Non"/>
    <s v=""/>
    <s v=""/>
    <s v=""/>
    <s v=""/>
    <s v=""/>
    <s v=""/>
    <s v=""/>
    <s v=""/>
    <s v=""/>
    <s v=""/>
    <s v=""/>
    <s v=""/>
    <s v=""/>
    <s v=""/>
    <s v=""/>
    <s v=""/>
    <s v=""/>
    <s v=""/>
    <s v=""/>
    <s v=""/>
    <s v=""/>
    <s v=""/>
    <s v=""/>
    <s v=""/>
    <s v=""/>
    <s v="Non"/>
    <s v="Oui"/>
    <s v="Oui"/>
    <s v="Artibonite"/>
    <s v="Meme"/>
    <s v="Gonaïve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Ennery"/>
    <s v="Ennery"/>
    <s v="Puilboreau"/>
    <s v="Marché Puilboreau"/>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Ennery"/>
    <s v="Ennery"/>
    <s v="Puilboreau"/>
    <s v="Marché Puilboreau"/>
    <x v="1"/>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Je ne sais pas / Je ne souhaite pas répondre"/>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Papier toilette Serviettes hygiéniques Savon pour se laver Chlore en grain (nettoyage)"/>
    <n v="0"/>
    <n v="1"/>
    <n v="1"/>
    <n v="1"/>
    <n v="1"/>
    <n v="0"/>
    <n v="1"/>
    <n v="1"/>
    <n v="0"/>
    <s v=""/>
    <s v=""/>
    <s v=""/>
    <s v=""/>
    <s v=""/>
    <s v=""/>
    <s v=""/>
    <s v=""/>
    <n v="25"/>
    <s v="Non"/>
    <n v="25"/>
    <s v="Non"/>
    <s v=""/>
    <s v=""/>
    <s v=""/>
    <s v=""/>
    <s v=""/>
    <s v=""/>
    <s v=""/>
    <s v=""/>
    <s v=""/>
    <s v=""/>
    <s v=""/>
    <s v="Oui"/>
    <n v="15"/>
    <s v=""/>
    <s v=""/>
    <n v="15"/>
    <s v="Non"/>
    <s v="Oui"/>
    <n v="100"/>
    <s v=""/>
    <s v=""/>
    <n v="100"/>
    <s v="Non"/>
    <s v="Oui"/>
    <n v="50"/>
    <s v=""/>
    <s v=""/>
    <s v=""/>
    <n v="50"/>
    <s v="Non"/>
    <s v="Oui"/>
    <s v=""/>
    <n v="15"/>
    <s v=""/>
    <s v=""/>
    <s v=""/>
    <s v=""/>
    <s v=""/>
    <s v=""/>
    <s v="Je ne sais pas, je ne souhaite pas répondre"/>
    <s v="NA"/>
    <n v="15"/>
    <s v="Non"/>
    <s v=""/>
    <s v=""/>
    <s v=""/>
    <s v=""/>
    <s v=""/>
    <s v=""/>
    <s v=""/>
    <s v=""/>
    <s v=""/>
    <s v=""/>
    <s v=""/>
    <s v=""/>
    <s v=""/>
    <s v=""/>
    <s v=""/>
    <s v=""/>
    <s v=""/>
    <s v=""/>
    <s v=""/>
    <s v=""/>
    <s v=""/>
    <s v=""/>
    <s v=""/>
    <s v=""/>
    <s v=""/>
    <x v="1"/>
    <s v="Oui"/>
    <s v="Oui"/>
    <s v="Ouest"/>
    <s v="Différent"/>
    <x v="4"/>
    <x v="2"/>
  </r>
  <r>
    <x v="1"/>
    <s v="Ennery"/>
    <s v="Ennery"/>
    <s v="Puilboreau"/>
    <s v="Marché Puilboreau"/>
    <x v="1"/>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en grain (nettoyage) Savon pour se laver"/>
    <n v="1"/>
    <n v="1"/>
    <n v="1"/>
    <n v="1"/>
    <n v="1"/>
    <n v="0"/>
    <n v="1"/>
    <n v="1"/>
    <n v="0"/>
    <s v="Oui"/>
    <n v="30"/>
    <n v="30"/>
    <s v=""/>
    <s v=""/>
    <s v=""/>
    <n v="30"/>
    <s v="Non"/>
    <n v="20"/>
    <s v="Non"/>
    <n v="15"/>
    <s v="Non"/>
    <s v=""/>
    <s v=""/>
    <s v=""/>
    <s v=""/>
    <s v=""/>
    <s v=""/>
    <s v=""/>
    <s v=""/>
    <s v=""/>
    <s v=""/>
    <s v=""/>
    <s v="Oui"/>
    <n v="25"/>
    <s v=""/>
    <s v=""/>
    <n v="25"/>
    <s v="Non"/>
    <s v="Oui"/>
    <n v="100"/>
    <s v=""/>
    <s v=""/>
    <n v="100"/>
    <s v="Je ne sais pas, je ne souhaite pas répondre"/>
    <s v="Oui"/>
    <n v="50"/>
    <s v=""/>
    <s v=""/>
    <s v=""/>
    <n v="50"/>
    <s v="Non"/>
    <s v="Oui"/>
    <s v=""/>
    <n v="15"/>
    <s v=""/>
    <s v=""/>
    <s v=""/>
    <s v=""/>
    <s v=""/>
    <s v=""/>
    <s v="Non"/>
    <s v="NA"/>
    <n v="15"/>
    <s v="Non"/>
    <s v=""/>
    <s v=""/>
    <s v=""/>
    <s v=""/>
    <s v=""/>
    <s v=""/>
    <s v=""/>
    <s v=""/>
    <s v=""/>
    <s v=""/>
    <s v=""/>
    <s v=""/>
    <s v=""/>
    <s v=""/>
    <s v=""/>
    <s v=""/>
    <s v=""/>
    <s v=""/>
    <s v=""/>
    <s v=""/>
    <s v=""/>
    <s v=""/>
    <s v=""/>
    <s v=""/>
    <s v=""/>
    <x v="1"/>
    <s v="Je ne sais pas, je ne souhaite pas répondre"/>
    <s v="Oui"/>
    <s v="Artibonite"/>
    <s v="Meme"/>
    <x v="5"/>
    <x v="1"/>
  </r>
  <r>
    <x v="1"/>
    <s v="Ennery"/>
    <s v="Ennery"/>
    <s v="Puilboreau"/>
    <s v="Marché Puilboreau"/>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Ennery"/>
    <s v="Ennery"/>
    <s v="Puilboreau"/>
    <s v="Marché Puilboreau"/>
    <x v="1"/>
    <s v="Enquête auprès d'un marchand"/>
    <s v="Femme"/>
    <s v=""/>
    <s v=""/>
    <s v="Détaillant sur une tab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Ennery"/>
    <s v="Ennery"/>
    <s v="Puilboreau"/>
    <s v="Marché Puilboreau"/>
    <x v="1"/>
    <s v="Enquête auprès d'un marchand"/>
    <s v="Femme"/>
    <s v=""/>
    <s v=""/>
    <s v="Détaillant avec boutique"/>
    <s v=""/>
    <s v="Nourriture"/>
    <n v="1"/>
    <n v="0"/>
    <n v="0"/>
    <n v="0"/>
    <n v="0"/>
    <n v="0"/>
    <n v="0"/>
    <s v="nourriture"/>
    <s v="Nourriture "/>
    <s v="En espèces (Gourde)"/>
    <n v="1"/>
    <n v="0"/>
    <n v="0"/>
    <n v="0"/>
    <n v="0"/>
    <n v="0"/>
    <n v="0"/>
    <n v="0"/>
    <n v="0"/>
    <n v="0"/>
    <s v=""/>
    <s v="Oui, il y a plus de commerçants par rapport au mois passé"/>
    <s v="Entre 21 et 60"/>
    <s v="Farine de blé blanche Riz Maïs (moulu) Sucre Haricot noir Haricot rouge Huile végétale"/>
    <n v="1"/>
    <n v="1"/>
    <n v="1"/>
    <n v="1"/>
    <n v="1"/>
    <n v="1"/>
    <n v="1"/>
    <n v="0"/>
    <s v="Oui je connais le prix de mes produits en grosse marmite"/>
    <n v="100"/>
    <s v="Oui"/>
    <n v="300"/>
    <n v="115.384615384615"/>
    <s v="Oui"/>
    <n v="240"/>
    <n v="104.347826086956"/>
    <s v="Oui"/>
    <n v="270"/>
    <n v="93.103448275861993"/>
    <s v="Oui"/>
    <n v="600"/>
    <n v="250"/>
    <s v="Non"/>
    <n v="750"/>
    <n v="312.5"/>
    <s v="Non"/>
    <s v="Remplissage à partir de drum"/>
    <s v="Oui"/>
    <n v="800"/>
    <s v=""/>
    <s v=""/>
    <s v=""/>
    <s v=""/>
    <s v=""/>
    <s v=""/>
    <s v="NA"/>
    <n v="800"/>
    <s v="Oui"/>
    <s v="Oui"/>
    <s v="Changement du taux de change de la Gourde Problèmes liés au transport ou au carburant Pas assez d'argent"/>
    <n v="1"/>
    <n v="1"/>
    <n v="0"/>
    <n v="0"/>
    <n v="0"/>
    <n v="1"/>
    <n v="0"/>
    <n v="0"/>
    <n v="0"/>
    <n v="0"/>
    <n v="0"/>
    <n v="0"/>
    <n v="0"/>
    <n v="0"/>
    <s v=""/>
    <s v="Farine de blé blanche Riz Maïs (moulu) Sucre"/>
    <n v="1"/>
    <n v="1"/>
    <n v="1"/>
    <n v="1"/>
    <n v="0"/>
    <n v="0"/>
    <n v="0"/>
    <n v="0"/>
    <s v="Non"/>
    <s v="Oui"/>
    <s v="Oui"/>
    <s v="Artibonite"/>
    <s v="Meme"/>
    <s v="Gonaïve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Ennery"/>
    <s v="Ennery"/>
    <s v="Puilboreau"/>
    <s v="Marché Puilboreau"/>
    <x v="1"/>
    <s v="Enquête auprès d'un marchand"/>
    <s v="Femme"/>
    <s v=""/>
    <s v=""/>
    <s v="Détaillant mobile"/>
    <s v=""/>
    <s v="Charbon de bois"/>
    <n v="0"/>
    <n v="0"/>
    <n v="0"/>
    <n v="0"/>
    <n v="0"/>
    <n v="1"/>
    <n v="0"/>
    <s v="charbon"/>
    <s v="Charbon de bois"/>
    <s v="En espèces (Gourde)"/>
    <n v="1"/>
    <n v="0"/>
    <n v="0"/>
    <n v="0"/>
    <n v="0"/>
    <n v="0"/>
    <n v="0"/>
    <n v="0"/>
    <n v="0"/>
    <n v="0"/>
    <s v=""/>
    <s v="Je ne sais pas / Je ne souhaite pas répondre"/>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Ennery"/>
    <s v="Ennery"/>
    <s v="Puilboreau"/>
    <s v="Marché Puilboreau"/>
    <x v="1"/>
    <s v="Enquête auprès d'un marchand"/>
    <s v="Femme"/>
    <s v=""/>
    <s v=""/>
    <s v="Détaillant avec boutique"/>
    <s v=""/>
    <s v="Produits d'hygiène et assainissement Nourriture"/>
    <n v="1"/>
    <n v="1"/>
    <n v="0"/>
    <n v="0"/>
    <n v="0"/>
    <n v="0"/>
    <n v="0"/>
    <s v="wash"/>
    <s v="Produits d'hygiène et assainissement"/>
    <s v="En espèces (Gourde)"/>
    <n v="1"/>
    <n v="0"/>
    <n v="0"/>
    <n v="0"/>
    <n v="0"/>
    <n v="0"/>
    <n v="0"/>
    <n v="0"/>
    <n v="0"/>
    <n v="0"/>
    <s v=""/>
    <s v="Oui, il y a plus de commerçants par rapport au mois passé"/>
    <s v="Entre 21 et 60"/>
    <s v="Farine de blé blanche Riz Maïs (moulu) Sucre Haricot rouge Huile végétale"/>
    <n v="1"/>
    <n v="1"/>
    <n v="1"/>
    <n v="1"/>
    <n v="0"/>
    <n v="1"/>
    <n v="1"/>
    <n v="0"/>
    <s v="Oui je connais le prix de mes produits en grosse marmite"/>
    <n v="100"/>
    <s v="Oui"/>
    <n v="250"/>
    <n v="96.153846153846104"/>
    <s v="Oui"/>
    <n v="180"/>
    <n v="78.260869565217305"/>
    <s v="Oui"/>
    <n v="250"/>
    <n v="86.2068965517241"/>
    <s v="Oui"/>
    <s v=""/>
    <s v=""/>
    <s v=""/>
    <n v="750"/>
    <n v="312.5"/>
    <s v="Oui"/>
    <s v="Remplissage à partir de drum"/>
    <s v="Oui"/>
    <n v="800"/>
    <s v=""/>
    <s v=""/>
    <s v=""/>
    <s v=""/>
    <s v=""/>
    <s v=""/>
    <s v="NA"/>
    <n v="800"/>
    <s v="Oui"/>
    <s v="Oui"/>
    <s v="Changement du taux de change de la Gourde Pas assez d'argent"/>
    <n v="1"/>
    <n v="0"/>
    <n v="0"/>
    <n v="0"/>
    <n v="0"/>
    <n v="1"/>
    <n v="0"/>
    <n v="0"/>
    <n v="0"/>
    <n v="0"/>
    <n v="0"/>
    <n v="0"/>
    <n v="0"/>
    <n v="0"/>
    <s v=""/>
    <s v="Farine de blé blanche Riz Maïs (moulu)"/>
    <n v="1"/>
    <n v="1"/>
    <n v="1"/>
    <n v="0"/>
    <n v="0"/>
    <n v="0"/>
    <n v="0"/>
    <n v="0"/>
    <s v="Oui"/>
    <s v="Non"/>
    <s v="Oui"/>
    <s v="Artibonite"/>
    <s v="Meme"/>
    <s v="Gonaïves"/>
    <s v="Différent"/>
    <s v="Savon lessive Brosse à dent Dentifrice Papier toilette Serviettes hygiéniques Chlore en grain (nettoyage) Savon pour se laver"/>
    <n v="1"/>
    <n v="1"/>
    <n v="1"/>
    <n v="1"/>
    <n v="1"/>
    <n v="0"/>
    <n v="1"/>
    <n v="1"/>
    <n v="0"/>
    <s v="Oui"/>
    <n v="25"/>
    <n v="25"/>
    <s v=""/>
    <s v=""/>
    <s v=""/>
    <n v="25"/>
    <s v="Oui"/>
    <n v="15"/>
    <s v="Oui"/>
    <n v="30"/>
    <s v="Oui"/>
    <s v=""/>
    <s v=""/>
    <s v=""/>
    <s v=""/>
    <s v=""/>
    <s v=""/>
    <s v=""/>
    <s v=""/>
    <s v=""/>
    <s v=""/>
    <s v=""/>
    <s v="Oui"/>
    <n v="20"/>
    <s v=""/>
    <s v=""/>
    <n v="20"/>
    <s v="Oui"/>
    <s v="Oui"/>
    <n v="100"/>
    <s v=""/>
    <s v=""/>
    <n v="100"/>
    <s v="Oui"/>
    <s v="Oui"/>
    <n v="75"/>
    <s v=""/>
    <s v=""/>
    <s v=""/>
    <n v="75"/>
    <s v="Oui"/>
    <s v="Oui"/>
    <s v=""/>
    <n v="25"/>
    <s v=""/>
    <s v=""/>
    <s v=""/>
    <s v=""/>
    <s v=""/>
    <s v=""/>
    <s v="Oui"/>
    <s v="NA"/>
    <n v="15"/>
    <s v="Oui"/>
    <s v="Changement du taux de change de la Gourde"/>
    <n v="1"/>
    <n v="0"/>
    <n v="0"/>
    <n v="0"/>
    <n v="0"/>
    <n v="0"/>
    <n v="0"/>
    <n v="0"/>
    <n v="0"/>
    <n v="0"/>
    <n v="0"/>
    <n v="0"/>
    <n v="0"/>
    <s v=""/>
    <s v="Savon lessive Brosse à dent Dentifrice"/>
    <n v="1"/>
    <n v="1"/>
    <n v="1"/>
    <n v="0"/>
    <n v="0"/>
    <n v="0"/>
    <n v="0"/>
    <n v="0"/>
    <n v="0"/>
    <x v="3"/>
    <s v="Non"/>
    <s v="Oui"/>
    <s v="Artibonite"/>
    <s v="Meme"/>
    <x v="6"/>
    <x v="2"/>
  </r>
  <r>
    <x v="1"/>
    <s v="Ennery"/>
    <s v="Ennery"/>
    <s v="Puilboreau"/>
    <s v="Marché Puilboreau"/>
    <x v="1"/>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Ennery"/>
    <s v="Ennery"/>
    <s v="Puilboreau"/>
    <s v="Marché Puilboreau"/>
    <x v="1"/>
    <s v="Enquête auprès d'un marchand"/>
    <s v="Femme"/>
    <s v=""/>
    <s v=""/>
    <s v="Détaillant avec boutique"/>
    <s v=""/>
    <s v="Produits d'hygiène et assainissement"/>
    <n v="0"/>
    <n v="1"/>
    <n v="0"/>
    <n v="0"/>
    <n v="0"/>
    <n v="0"/>
    <n v="0"/>
    <s v="wash"/>
    <s v="Produits d'hygiène et assainissement"/>
    <s v="En espèces (Gourde)"/>
    <n v="1"/>
    <n v="0"/>
    <n v="0"/>
    <n v="0"/>
    <n v="0"/>
    <n v="0"/>
    <n v="0"/>
    <n v="0"/>
    <n v="0"/>
    <n v="0"/>
    <s v=""/>
    <s v="Oui, il y a plu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Papier toilette Serviettes hygiéniques Chlore en grain (nettoyage) Savon pour se laver"/>
    <n v="0"/>
    <n v="1"/>
    <n v="1"/>
    <n v="1"/>
    <n v="1"/>
    <n v="0"/>
    <n v="1"/>
    <n v="1"/>
    <n v="0"/>
    <s v=""/>
    <s v=""/>
    <s v=""/>
    <s v=""/>
    <s v=""/>
    <s v=""/>
    <s v=""/>
    <s v=""/>
    <n v="15"/>
    <s v="Oui"/>
    <n v="30"/>
    <s v="Oui"/>
    <s v=""/>
    <s v=""/>
    <s v=""/>
    <s v=""/>
    <s v=""/>
    <s v=""/>
    <s v=""/>
    <s v=""/>
    <s v=""/>
    <s v=""/>
    <s v=""/>
    <s v="Oui"/>
    <n v="15"/>
    <s v=""/>
    <s v=""/>
    <n v="15"/>
    <s v="Oui"/>
    <s v="Oui"/>
    <n v="60"/>
    <s v=""/>
    <s v=""/>
    <n v="60"/>
    <s v="Oui"/>
    <s v="Oui"/>
    <n v="75"/>
    <s v=""/>
    <s v=""/>
    <s v=""/>
    <n v="75"/>
    <s v="Oui"/>
    <s v="Oui"/>
    <s v=""/>
    <n v="15"/>
    <s v=""/>
    <s v=""/>
    <s v=""/>
    <s v=""/>
    <s v=""/>
    <s v=""/>
    <s v="Oui"/>
    <s v="NA"/>
    <n v="15"/>
    <s v="Oui"/>
    <s v="Changement du taux de change de la Gourde Article trop cher Pas assez d'argent"/>
    <n v="1"/>
    <n v="0"/>
    <n v="0"/>
    <n v="1"/>
    <n v="1"/>
    <n v="0"/>
    <n v="0"/>
    <n v="0"/>
    <n v="0"/>
    <n v="0"/>
    <n v="0"/>
    <n v="0"/>
    <n v="0"/>
    <s v=""/>
    <s v="Brosse à dent Dentifrice Serviettes hygiéniques Papier toilette"/>
    <n v="0"/>
    <n v="1"/>
    <n v="1"/>
    <n v="1"/>
    <n v="1"/>
    <n v="0"/>
    <n v="0"/>
    <n v="0"/>
    <n v="0"/>
    <x v="3"/>
    <s v="Non"/>
    <s v="Oui"/>
    <s v="Artibonite"/>
    <s v="Meme"/>
    <x v="6"/>
    <x v="2"/>
  </r>
  <r>
    <x v="1"/>
    <s v="Ennery"/>
    <s v="Ennery"/>
    <s v="Puilboreau"/>
    <s v="Marché Puilboreau"/>
    <x v="1"/>
    <s v="Enquête auprès d'un marchand"/>
    <s v="Femme"/>
    <s v=""/>
    <s v=""/>
    <s v="Détaillant avec boutique"/>
    <s v=""/>
    <s v="Ustensiles de nettoyage ou de stockage de l'eau (bokit, bassine, éponge) Ustensiles de cuisine (casseroles, cuillères, etc.)"/>
    <n v="0"/>
    <n v="0"/>
    <n v="0"/>
    <n v="1"/>
    <n v="1"/>
    <n v="0"/>
    <n v="0"/>
    <s v="nettoyage_stockage"/>
    <s v="Ustensiles de nettoyage ou de stockage de l'eau (bokit, bassine, éponge)"/>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Ennery"/>
    <s v="Ennery"/>
    <s v="Puilboreau"/>
    <s v="Marché Puilboreau"/>
    <x v="1"/>
    <s v="Enquête auprès d'un marchand"/>
    <s v="Femme"/>
    <s v=""/>
    <s v=""/>
    <s v="Détaillant avec boutique"/>
    <s v=""/>
    <s v="Couverture"/>
    <n v="0"/>
    <n v="0"/>
    <n v="1"/>
    <n v="0"/>
    <n v="0"/>
    <n v="0"/>
    <n v="0"/>
    <s v="couverture"/>
    <s v="Couverture"/>
    <s v="En espèces (Gourde)"/>
    <n v="1"/>
    <n v="0"/>
    <n v="0"/>
    <n v="0"/>
    <n v="0"/>
    <n v="0"/>
    <n v="0"/>
    <n v="0"/>
    <n v="0"/>
    <n v="0"/>
    <s v=""/>
    <s v="Oui, il y a plu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Ennery"/>
    <s v="Ennery"/>
    <s v="Puilboreau"/>
    <s v="Marché Puilboreau"/>
    <x v="1"/>
    <s v="Enquête auprès d'un marchand"/>
    <s v="Femme"/>
    <s v=""/>
    <s v=""/>
    <s v="Détaillant sur une table"/>
    <s v=""/>
    <s v="Couverture"/>
    <n v="0"/>
    <n v="0"/>
    <n v="1"/>
    <n v="0"/>
    <n v="0"/>
    <n v="0"/>
    <n v="0"/>
    <s v="couverture"/>
    <s v="Couverture"/>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Ennery"/>
    <s v="Ennery"/>
    <s v="Puilboreau"/>
    <s v="Marché Puilboreau"/>
    <x v="1"/>
    <s v="Enquête auprès d'un marchand"/>
    <s v="Femme"/>
    <s v=""/>
    <s v=""/>
    <s v="Détaillant avec boutique"/>
    <s v=""/>
    <s v="Charbon de bois"/>
    <n v="0"/>
    <n v="0"/>
    <n v="0"/>
    <n v="0"/>
    <n v="0"/>
    <n v="1"/>
    <n v="0"/>
    <s v="charbon"/>
    <s v="Charbon de bois"/>
    <s v="En espèces (Gourde)"/>
    <n v="1"/>
    <n v="0"/>
    <n v="0"/>
    <n v="0"/>
    <n v="0"/>
    <n v="0"/>
    <n v="0"/>
    <n v="0"/>
    <n v="0"/>
    <n v="0"/>
    <s v=""/>
    <s v="Oui, il y a plu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Ennery"/>
    <s v="Ennery"/>
    <s v="Puilboreau"/>
    <s v="Marché Puilboreau"/>
    <x v="1"/>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Ennery"/>
    <s v="Ennery"/>
    <s v="Puilboreau"/>
    <s v="Marché Puilboreau"/>
    <x v="1"/>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L'Estère"/>
    <s v="L'Estère"/>
    <s v="Centre-ville de l'Estère"/>
    <s v="Marché L'Estère"/>
    <x v="0"/>
    <s v="Enquête auprès d'un marchand"/>
    <s v="Femme"/>
    <s v=""/>
    <s v=""/>
    <s v="Détaillant sur une table"/>
    <s v=""/>
    <s v="Nourriture Produits d'hygiène et assainissement"/>
    <n v="1"/>
    <n v="1"/>
    <n v="0"/>
    <n v="0"/>
    <n v="0"/>
    <n v="0"/>
    <n v="0"/>
    <s v="nourriture"/>
    <s v="Nourriture "/>
    <s v="En espèces (Gourde)"/>
    <n v="1"/>
    <n v="0"/>
    <n v="0"/>
    <n v="0"/>
    <n v="0"/>
    <n v="0"/>
    <n v="0"/>
    <n v="0"/>
    <n v="0"/>
    <n v="0"/>
    <s v=""/>
    <s v="Oui, il y a moins de commerçants par rapport au mois passé"/>
    <s v="Moins de 20"/>
    <s v="Farine de blé blanche Riz Maïs (moulu) Sucre Haricot noir Huile végétale"/>
    <n v="1"/>
    <n v="1"/>
    <n v="1"/>
    <n v="1"/>
    <n v="1"/>
    <n v="0"/>
    <n v="1"/>
    <n v="0"/>
    <s v="Oui je connais le prix de mes produits en grosse marmite"/>
    <n v="100"/>
    <s v="Oui"/>
    <n v="225"/>
    <n v="86.538461538461505"/>
    <s v="Oui"/>
    <n v="200"/>
    <n v="86.956521739130395"/>
    <s v="Oui"/>
    <n v="300"/>
    <n v="103.448275862068"/>
    <s v="Oui"/>
    <n v="500"/>
    <n v="208.333333333333"/>
    <s v="Oui"/>
    <s v=""/>
    <s v=""/>
    <s v=""/>
    <s v="Remplissage à partir de drum"/>
    <s v="Oui"/>
    <n v="800"/>
    <s v=""/>
    <s v=""/>
    <s v=""/>
    <s v=""/>
    <s v=""/>
    <s v=""/>
    <s v="NA"/>
    <n v="800"/>
    <s v="Oui"/>
    <s v="Oui"/>
    <s v="Pas assez d'argent"/>
    <n v="0"/>
    <n v="0"/>
    <n v="0"/>
    <n v="0"/>
    <n v="0"/>
    <n v="1"/>
    <n v="0"/>
    <n v="0"/>
    <n v="0"/>
    <n v="0"/>
    <n v="0"/>
    <n v="0"/>
    <n v="0"/>
    <n v="0"/>
    <s v=""/>
    <s v="Haricot noir"/>
    <n v="0"/>
    <n v="0"/>
    <n v="0"/>
    <n v="0"/>
    <n v="1"/>
    <n v="0"/>
    <n v="0"/>
    <n v="0"/>
    <s v="Oui"/>
    <s v="Non"/>
    <s v="Oui"/>
    <s v="Artibonite"/>
    <s v="Meme"/>
    <s v="Gonaïves"/>
    <s v="Différent"/>
    <s v="Savon lessive Brosse à dent Dentifrice Papier toilette Serviettes hygiéniques Chlore en grain (nettoyage) Savon pour se laver"/>
    <n v="1"/>
    <n v="1"/>
    <n v="1"/>
    <n v="1"/>
    <n v="1"/>
    <n v="0"/>
    <n v="1"/>
    <n v="1"/>
    <n v="0"/>
    <s v="Oui"/>
    <n v="25"/>
    <n v="25"/>
    <s v=""/>
    <s v=""/>
    <s v=""/>
    <n v="25"/>
    <s v="Oui"/>
    <n v="15"/>
    <s v="Oui"/>
    <n v="25"/>
    <s v="Oui"/>
    <s v=""/>
    <s v=""/>
    <s v=""/>
    <s v=""/>
    <s v=""/>
    <s v=""/>
    <s v=""/>
    <s v=""/>
    <s v=""/>
    <s v=""/>
    <s v=""/>
    <s v="Oui"/>
    <n v="25"/>
    <s v=""/>
    <s v=""/>
    <n v="25"/>
    <s v="Oui"/>
    <s v="Oui"/>
    <n v="100"/>
    <s v=""/>
    <s v=""/>
    <n v="100"/>
    <s v="Oui"/>
    <s v="Oui"/>
    <n v="75"/>
    <s v=""/>
    <s v=""/>
    <s v=""/>
    <n v="75"/>
    <s v="Oui"/>
    <s v="Oui"/>
    <s v=""/>
    <n v="5"/>
    <s v=""/>
    <s v=""/>
    <s v=""/>
    <s v=""/>
    <s v=""/>
    <s v=""/>
    <s v="Oui"/>
    <s v="NA"/>
    <n v="5"/>
    <s v="Oui"/>
    <s v="Pas assez d'argent"/>
    <n v="0"/>
    <n v="0"/>
    <n v="0"/>
    <n v="0"/>
    <n v="1"/>
    <n v="0"/>
    <n v="0"/>
    <n v="0"/>
    <n v="0"/>
    <n v="0"/>
    <n v="0"/>
    <n v="0"/>
    <n v="0"/>
    <s v=""/>
    <s v="Serviettes hygiéniques"/>
    <n v="0"/>
    <n v="0"/>
    <n v="0"/>
    <n v="0"/>
    <n v="1"/>
    <n v="0"/>
    <n v="0"/>
    <n v="0"/>
    <n v="0"/>
    <x v="1"/>
    <s v="Non"/>
    <s v="Oui"/>
    <s v="Artibonite"/>
    <s v="Meme"/>
    <x v="6"/>
    <x v="2"/>
  </r>
  <r>
    <x v="1"/>
    <s v="L'Estère"/>
    <s v="L'Estère"/>
    <s v="Centre-ville de l'Estère"/>
    <s v="Marché L'Estère"/>
    <x v="0"/>
    <s v="Enquête auprès d'un marchand"/>
    <s v="Femme"/>
    <s v=""/>
    <s v=""/>
    <s v="Détaillant sur une table"/>
    <s v=""/>
    <s v="Nourriture Produits d'hygiène et assainissement"/>
    <n v="1"/>
    <n v="1"/>
    <n v="0"/>
    <n v="0"/>
    <n v="0"/>
    <n v="0"/>
    <n v="0"/>
    <s v="nourriture"/>
    <s v="Nourriture "/>
    <s v="En espèces (Gourde)"/>
    <n v="1"/>
    <n v="0"/>
    <n v="0"/>
    <n v="0"/>
    <n v="0"/>
    <n v="0"/>
    <n v="0"/>
    <n v="0"/>
    <n v="0"/>
    <n v="0"/>
    <s v=""/>
    <s v="Oui, il y a plus de commerçants par rapport au mois passé"/>
    <s v="Entre 21 et 60"/>
    <s v="Farine de blé blanche Riz Maïs (moulu) Sucre Haricot noir Huile végétale"/>
    <n v="1"/>
    <n v="1"/>
    <n v="1"/>
    <n v="1"/>
    <n v="1"/>
    <n v="0"/>
    <n v="1"/>
    <n v="0"/>
    <s v="Oui je connais le prix de mes produits en grosse marmite"/>
    <n v="100"/>
    <s v="Oui"/>
    <n v="225"/>
    <n v="86.538461538461505"/>
    <s v="Oui"/>
    <n v="200"/>
    <n v="86.956521739130395"/>
    <s v="Oui"/>
    <n v="300"/>
    <n v="103.448275862068"/>
    <s v="Oui"/>
    <n v="300"/>
    <n v="125"/>
    <s v="Oui"/>
    <s v=""/>
    <s v=""/>
    <s v=""/>
    <s v="Remplissage à partir de drum"/>
    <s v="Oui"/>
    <n v="800"/>
    <s v=""/>
    <s v=""/>
    <s v=""/>
    <s v=""/>
    <s v=""/>
    <s v=""/>
    <s v="NA"/>
    <n v="800"/>
    <s v="Oui"/>
    <s v="Oui"/>
    <s v="Article trop cher"/>
    <n v="0"/>
    <n v="0"/>
    <n v="0"/>
    <n v="0"/>
    <n v="1"/>
    <n v="0"/>
    <n v="0"/>
    <n v="0"/>
    <n v="0"/>
    <n v="0"/>
    <n v="0"/>
    <n v="0"/>
    <n v="0"/>
    <n v="0"/>
    <s v=""/>
    <s v="Farine de blé blanche Riz Sucre"/>
    <n v="1"/>
    <n v="1"/>
    <n v="0"/>
    <n v="1"/>
    <n v="0"/>
    <n v="0"/>
    <n v="0"/>
    <n v="0"/>
    <s v="Oui"/>
    <s v="Non"/>
    <s v="Oui"/>
    <s v="Ouest"/>
    <s v="Différent"/>
    <s v="Port-au-Prince"/>
    <s v="Différent"/>
    <s v="Savon lessive Brosse à dent Dentifrice Papier toilette Serviettes hygiéniques Chlore en grain (nettoyage) Savon pour se laver"/>
    <n v="1"/>
    <n v="1"/>
    <n v="1"/>
    <n v="1"/>
    <n v="1"/>
    <n v="0"/>
    <n v="1"/>
    <n v="1"/>
    <n v="0"/>
    <s v="Oui"/>
    <n v="25"/>
    <n v="25"/>
    <s v=""/>
    <s v=""/>
    <s v=""/>
    <n v="25"/>
    <s v="Oui"/>
    <n v="15"/>
    <s v="Oui"/>
    <n v="25"/>
    <s v="Oui"/>
    <s v=""/>
    <s v=""/>
    <s v=""/>
    <s v=""/>
    <s v=""/>
    <s v=""/>
    <s v=""/>
    <s v=""/>
    <s v=""/>
    <s v=""/>
    <s v=""/>
    <s v="Oui"/>
    <n v="30"/>
    <s v=""/>
    <s v=""/>
    <n v="30"/>
    <s v="Oui"/>
    <s v="Oui"/>
    <n v="100"/>
    <s v=""/>
    <s v=""/>
    <n v="100"/>
    <s v="Oui"/>
    <s v="Oui"/>
    <n v="75"/>
    <s v=""/>
    <s v=""/>
    <s v=""/>
    <n v="75"/>
    <s v="Oui"/>
    <s v="Oui"/>
    <s v=""/>
    <n v="5"/>
    <s v=""/>
    <s v=""/>
    <s v=""/>
    <s v=""/>
    <s v=""/>
    <s v=""/>
    <s v="Oui"/>
    <s v="NA"/>
    <n v="5"/>
    <s v="Oui"/>
    <s v="Article trop cher"/>
    <n v="0"/>
    <n v="0"/>
    <n v="0"/>
    <n v="1"/>
    <n v="0"/>
    <n v="0"/>
    <n v="0"/>
    <n v="0"/>
    <n v="0"/>
    <n v="0"/>
    <n v="0"/>
    <n v="0"/>
    <n v="0"/>
    <s v=""/>
    <s v="Savon lessive Chlore en grain (nettoyage)"/>
    <n v="1"/>
    <n v="0"/>
    <n v="0"/>
    <n v="0"/>
    <n v="0"/>
    <n v="0"/>
    <n v="1"/>
    <n v="0"/>
    <n v="0"/>
    <x v="1"/>
    <s v="Non"/>
    <s v="Oui"/>
    <s v="Ouest"/>
    <s v="Différent"/>
    <x v="4"/>
    <x v="2"/>
  </r>
  <r>
    <x v="1"/>
    <s v="L'Estère"/>
    <s v="L'Estère"/>
    <s v="Centre-ville de l'Estère"/>
    <s v="Marché L'Estère"/>
    <x v="0"/>
    <s v="Enquête auprès d'un marchand"/>
    <s v="Femme"/>
    <s v=""/>
    <s v=""/>
    <s v="Détaillant sur une table"/>
    <s v=""/>
    <s v="Nourriture Produits d'hygiène et assainissement"/>
    <n v="1"/>
    <n v="1"/>
    <n v="0"/>
    <n v="0"/>
    <n v="0"/>
    <n v="0"/>
    <n v="0"/>
    <s v="nourriture"/>
    <s v="Nourriture "/>
    <s v="En espèces (Gourde)"/>
    <n v="1"/>
    <n v="0"/>
    <n v="0"/>
    <n v="0"/>
    <n v="0"/>
    <n v="0"/>
    <n v="0"/>
    <n v="0"/>
    <n v="0"/>
    <n v="0"/>
    <s v=""/>
    <s v="Oui, il y a plus de commerçants par rapport au mois passé"/>
    <s v="Entre 21 et 60"/>
    <s v="Farine de blé blanche Riz Maïs (moulu) Sucre Haricot noir Huile végétale"/>
    <n v="1"/>
    <n v="1"/>
    <n v="1"/>
    <n v="1"/>
    <n v="1"/>
    <n v="0"/>
    <n v="1"/>
    <n v="0"/>
    <s v="Oui je connais le prix de mes produits en grosse marmite"/>
    <n v="100"/>
    <s v="Oui"/>
    <n v="225"/>
    <n v="86.538461538461505"/>
    <s v="Oui"/>
    <n v="200"/>
    <n v="86.956521739130395"/>
    <s v="Oui"/>
    <n v="300"/>
    <n v="103.448275862068"/>
    <s v="Oui"/>
    <n v="500"/>
    <n v="208.333333333333"/>
    <s v="Oui"/>
    <s v=""/>
    <s v=""/>
    <s v=""/>
    <s v="Bidon/Bouteille fermée."/>
    <s v="Oui"/>
    <n v="1000"/>
    <s v=""/>
    <s v=""/>
    <s v=""/>
    <s v=""/>
    <s v=""/>
    <s v=""/>
    <s v="NA"/>
    <n v="1000"/>
    <s v="Oui"/>
    <s v="Oui"/>
    <s v="Article trop cher"/>
    <n v="0"/>
    <n v="0"/>
    <n v="0"/>
    <n v="0"/>
    <n v="1"/>
    <n v="0"/>
    <n v="0"/>
    <n v="0"/>
    <n v="0"/>
    <n v="0"/>
    <n v="0"/>
    <n v="0"/>
    <n v="0"/>
    <n v="0"/>
    <s v=""/>
    <s v="Huile végétale Haricot noir"/>
    <n v="0"/>
    <n v="0"/>
    <n v="0"/>
    <n v="0"/>
    <n v="1"/>
    <n v="0"/>
    <n v="1"/>
    <n v="0"/>
    <s v="Oui"/>
    <s v="Non"/>
    <s v="Oui"/>
    <s v="Ouest"/>
    <s v="Différent"/>
    <s v="Port-au-Prince"/>
    <s v="Différent"/>
    <s v="Savon lessive Brosse à dent Dentifrice Papier toilette Serviettes hygiéniques Chlore en grain (nettoyage) Savon pour se laver"/>
    <n v="1"/>
    <n v="1"/>
    <n v="1"/>
    <n v="1"/>
    <n v="1"/>
    <n v="0"/>
    <n v="1"/>
    <n v="1"/>
    <n v="0"/>
    <s v="Oui"/>
    <n v="30"/>
    <n v="30"/>
    <s v=""/>
    <s v=""/>
    <s v=""/>
    <n v="30"/>
    <s v="Oui"/>
    <n v="15"/>
    <s v="Oui"/>
    <n v="25"/>
    <s v="Oui"/>
    <s v=""/>
    <s v=""/>
    <s v=""/>
    <s v=""/>
    <s v=""/>
    <s v=""/>
    <s v=""/>
    <s v=""/>
    <s v=""/>
    <s v=""/>
    <s v=""/>
    <s v="Oui"/>
    <n v="25"/>
    <s v=""/>
    <s v=""/>
    <n v="25"/>
    <s v="Oui"/>
    <s v="Oui"/>
    <n v="100"/>
    <s v=""/>
    <s v=""/>
    <n v="100"/>
    <s v="Oui"/>
    <s v="Oui"/>
    <n v="75"/>
    <s v=""/>
    <s v=""/>
    <s v=""/>
    <n v="75"/>
    <s v="Oui"/>
    <s v="Oui"/>
    <s v=""/>
    <n v="5"/>
    <s v=""/>
    <s v=""/>
    <s v=""/>
    <s v=""/>
    <s v=""/>
    <s v=""/>
    <s v="Je ne sais pas, je ne souhaite pas répondre"/>
    <s v="NA"/>
    <n v="5"/>
    <s v="Oui"/>
    <s v="Article trop cher"/>
    <n v="0"/>
    <n v="0"/>
    <n v="0"/>
    <n v="1"/>
    <n v="0"/>
    <n v="0"/>
    <n v="0"/>
    <n v="0"/>
    <n v="0"/>
    <n v="0"/>
    <n v="0"/>
    <n v="0"/>
    <n v="0"/>
    <s v=""/>
    <s v="Chlore en grain (nettoyage) Savon lessive"/>
    <n v="1"/>
    <n v="0"/>
    <n v="0"/>
    <n v="0"/>
    <n v="0"/>
    <n v="0"/>
    <n v="1"/>
    <n v="0"/>
    <n v="0"/>
    <x v="1"/>
    <s v="Non"/>
    <s v="Oui"/>
    <s v="Ouest"/>
    <s v="Différent"/>
    <x v="4"/>
    <x v="2"/>
  </r>
  <r>
    <x v="1"/>
    <s v="L'Estère"/>
    <s v="L'Estère"/>
    <s v="Centre-ville de l'Estère"/>
    <s v="Marché L'Estère"/>
    <x v="0"/>
    <s v="Enquête auprès d'un marchand"/>
    <s v="Femme"/>
    <s v=""/>
    <s v=""/>
    <s v="Détaillant sur une table"/>
    <s v=""/>
    <s v="Nourriture"/>
    <n v="1"/>
    <n v="0"/>
    <n v="0"/>
    <n v="0"/>
    <n v="0"/>
    <n v="0"/>
    <n v="0"/>
    <s v="nourriture"/>
    <s v="Nourriture "/>
    <s v="En espèces (Gourde)"/>
    <n v="1"/>
    <n v="0"/>
    <n v="0"/>
    <n v="0"/>
    <n v="0"/>
    <n v="0"/>
    <n v="0"/>
    <n v="0"/>
    <n v="0"/>
    <n v="0"/>
    <s v=""/>
    <s v="Oui, il y a plus de commerçants par rapport au mois passé"/>
    <s v="Moins de 20"/>
    <s v="Farine de blé blanche Riz Maïs (moulu) Sucre Haricot noir Huile végétale"/>
    <n v="1"/>
    <n v="1"/>
    <n v="1"/>
    <n v="1"/>
    <n v="1"/>
    <n v="0"/>
    <n v="1"/>
    <n v="0"/>
    <s v="Oui je connais le prix de mes produits en grosse marmite"/>
    <n v="100"/>
    <s v="Oui"/>
    <n v="250"/>
    <n v="96.153846153846104"/>
    <s v="Oui"/>
    <n v="200"/>
    <n v="86.956521739130395"/>
    <s v="Oui"/>
    <n v="300"/>
    <n v="103.448275862068"/>
    <s v="Oui"/>
    <n v="500"/>
    <n v="208.333333333333"/>
    <s v="Oui"/>
    <s v=""/>
    <s v=""/>
    <s v=""/>
    <s v="Bidon/Bouteille fermée."/>
    <s v="Oui"/>
    <n v="1000"/>
    <s v=""/>
    <s v=""/>
    <s v=""/>
    <s v=""/>
    <s v=""/>
    <s v=""/>
    <s v="NA"/>
    <n v="1000"/>
    <s v="Oui"/>
    <s v="Oui"/>
    <s v="Article trop cher"/>
    <n v="0"/>
    <n v="0"/>
    <n v="0"/>
    <n v="0"/>
    <n v="1"/>
    <n v="0"/>
    <n v="0"/>
    <n v="0"/>
    <n v="0"/>
    <n v="0"/>
    <n v="0"/>
    <n v="0"/>
    <n v="0"/>
    <n v="0"/>
    <s v=""/>
    <s v="Huile végétale"/>
    <n v="0"/>
    <n v="0"/>
    <n v="0"/>
    <n v="0"/>
    <n v="0"/>
    <n v="0"/>
    <n v="1"/>
    <n v="0"/>
    <s v="Non"/>
    <s v="Non"/>
    <s v="Oui"/>
    <s v="Artibonite"/>
    <s v="Meme"/>
    <s v="L'Estère"/>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L'Estère"/>
    <s v="L'Estère"/>
    <s v="Centre-ville de l'Estère"/>
    <s v="Marché L'Estère"/>
    <x v="0"/>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Oui, il y a plu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en grain (nettoyage) Savon pour se laver"/>
    <n v="1"/>
    <n v="1"/>
    <n v="1"/>
    <n v="1"/>
    <n v="1"/>
    <n v="0"/>
    <n v="1"/>
    <n v="1"/>
    <n v="0"/>
    <s v="Oui"/>
    <n v="30"/>
    <n v="30"/>
    <s v=""/>
    <s v=""/>
    <s v=""/>
    <n v="30"/>
    <s v="Oui"/>
    <n v="15"/>
    <s v="Oui"/>
    <n v="50"/>
    <s v="Oui"/>
    <s v=""/>
    <s v=""/>
    <s v=""/>
    <s v=""/>
    <s v=""/>
    <s v=""/>
    <s v=""/>
    <s v=""/>
    <s v=""/>
    <s v=""/>
    <s v=""/>
    <s v="Oui"/>
    <n v="25"/>
    <s v=""/>
    <s v=""/>
    <n v="25"/>
    <s v="Oui"/>
    <s v="Oui"/>
    <n v="100"/>
    <s v=""/>
    <s v=""/>
    <n v="100"/>
    <s v="Oui"/>
    <s v="Oui"/>
    <n v="75"/>
    <s v=""/>
    <s v=""/>
    <s v=""/>
    <n v="75"/>
    <s v="Oui"/>
    <s v="Oui"/>
    <s v=""/>
    <n v="5"/>
    <s v=""/>
    <s v=""/>
    <s v=""/>
    <s v=""/>
    <s v=""/>
    <s v=""/>
    <s v="Je ne sais pas, je ne souhaite pas répondre"/>
    <s v="NA"/>
    <n v="5"/>
    <s v="Non"/>
    <s v=""/>
    <s v=""/>
    <s v=""/>
    <s v=""/>
    <s v=""/>
    <s v=""/>
    <s v=""/>
    <s v=""/>
    <s v=""/>
    <s v=""/>
    <s v=""/>
    <s v=""/>
    <s v=""/>
    <s v=""/>
    <s v=""/>
    <s v=""/>
    <s v=""/>
    <s v=""/>
    <s v=""/>
    <s v=""/>
    <s v=""/>
    <s v=""/>
    <s v=""/>
    <s v=""/>
    <s v=""/>
    <x v="1"/>
    <s v="Non"/>
    <s v="Oui"/>
    <s v="Ouest"/>
    <s v="Différent"/>
    <x v="4"/>
    <x v="2"/>
  </r>
  <r>
    <x v="0"/>
    <s v="Cité Soleil"/>
    <s v="Cité Soleil"/>
    <s v="Terre-noire"/>
    <s v="Marché de Terre Noire"/>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Cité Soleil"/>
    <s v="Cité Soleil"/>
    <s v="Terre-noire"/>
    <s v="Marché de Terre Noire"/>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Cité Soleil"/>
    <s v="Cité Soleil"/>
    <s v="Terre-noire"/>
    <s v="Marché de Terre Noire"/>
    <x v="0"/>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Cité Soleil"/>
    <s v="Cité Soleil"/>
    <s v="Terre-noire"/>
    <s v="Marché de Terre Noire"/>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Cité Soleil"/>
    <s v="Cité Soleil"/>
    <s v="Terre-noire"/>
    <s v="Marché de Terre Noire"/>
    <x v="0"/>
    <s v="Enquête auprès d'un marchand"/>
    <s v="Homme"/>
    <s v=""/>
    <s v=""/>
    <s v="Détaillant sur une table"/>
    <s v=""/>
    <s v="Nourriture"/>
    <n v="1"/>
    <n v="0"/>
    <n v="0"/>
    <n v="0"/>
    <n v="0"/>
    <n v="0"/>
    <n v="0"/>
    <s v="nourriture"/>
    <s v="Nourriture "/>
    <s v="En espèces (Gourde) Paiement mobile (téléphone) Coupon"/>
    <n v="1"/>
    <n v="0"/>
    <n v="1"/>
    <n v="0"/>
    <n v="0"/>
    <n v="0"/>
    <n v="1"/>
    <n v="0"/>
    <n v="0"/>
    <n v="0"/>
    <s v=""/>
    <s v="Oui, il y a plus de commerçants par rapport au mois passé"/>
    <s v="Plus de 60"/>
    <s v="Farine de blé blanche Riz Maïs (moulu) Sucre Haricot noir Haricot rouge Huile végétale"/>
    <n v="1"/>
    <n v="1"/>
    <n v="1"/>
    <n v="1"/>
    <n v="1"/>
    <n v="1"/>
    <n v="1"/>
    <n v="0"/>
    <s v="Oui je connais le prix de mes produits en grosse marmite"/>
    <n v="125"/>
    <s v="Non"/>
    <n v="250"/>
    <n v="96.153846153846104"/>
    <s v="Oui"/>
    <n v="350"/>
    <n v="152.173913043478"/>
    <s v="Oui"/>
    <n v="300"/>
    <n v="103.448275862068"/>
    <s v="Oui"/>
    <n v="500"/>
    <n v="208.333333333333"/>
    <s v="Non"/>
    <n v="750"/>
    <n v="312.5"/>
    <s v="Oui"/>
    <s v="Bidon/Bouteille fermée."/>
    <s v="Oui"/>
    <n v="800"/>
    <s v=""/>
    <s v=""/>
    <s v=""/>
    <s v=""/>
    <s v=""/>
    <s v=""/>
    <s v="NA"/>
    <n v="800"/>
    <s v="Oui"/>
    <s v="Oui"/>
    <s v="Problèmes liés au transport ou au carburant"/>
    <n v="0"/>
    <n v="1"/>
    <n v="0"/>
    <n v="0"/>
    <n v="0"/>
    <n v="0"/>
    <n v="0"/>
    <n v="0"/>
    <n v="0"/>
    <n v="0"/>
    <n v="0"/>
    <n v="0"/>
    <n v="0"/>
    <n v="0"/>
    <s v=""/>
    <s v="Sucre Farine de blé blanche Riz"/>
    <n v="1"/>
    <n v="1"/>
    <n v="0"/>
    <n v="1"/>
    <n v="0"/>
    <n v="0"/>
    <n v="0"/>
    <n v="0"/>
    <s v="Non"/>
    <s v="Non"/>
    <s v="Oui"/>
    <s v="Ouest"/>
    <s v="Meme"/>
    <s v="Cité Solei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Cité Soleil"/>
    <s v="Cité Soleil"/>
    <s v="Terre-noire"/>
    <s v="Marché de Terre Noire"/>
    <x v="0"/>
    <s v="Enquête auprès d'un marchand"/>
    <s v="Femme"/>
    <s v=""/>
    <s v=""/>
    <s v="Détaillant sur une table"/>
    <s v=""/>
    <s v="Nourriture"/>
    <n v="1"/>
    <n v="0"/>
    <n v="0"/>
    <n v="0"/>
    <n v="0"/>
    <n v="0"/>
    <n v="0"/>
    <s v="nourriture"/>
    <s v="Nourriture "/>
    <s v="En espèces (Gourde)"/>
    <n v="1"/>
    <n v="0"/>
    <n v="0"/>
    <n v="0"/>
    <n v="0"/>
    <n v="0"/>
    <n v="0"/>
    <n v="0"/>
    <n v="0"/>
    <n v="0"/>
    <s v=""/>
    <s v="Oui, il y a plus de commerçants par rapport au mois passé"/>
    <s v="Plus de 60"/>
    <s v="Farine de blé blanche Riz Maïs (moulu) Sucre Haricot noir Huile végétale"/>
    <n v="1"/>
    <n v="1"/>
    <n v="1"/>
    <n v="1"/>
    <n v="1"/>
    <n v="0"/>
    <n v="1"/>
    <n v="0"/>
    <s v="Oui je connais le prix de mes produits en grosse marmite"/>
    <n v="112.5"/>
    <s v="Non"/>
    <n v="300"/>
    <n v="115.384615384615"/>
    <s v="Oui"/>
    <n v="325"/>
    <n v="141.304347826086"/>
    <s v="Oui"/>
    <n v="250"/>
    <n v="86.2068965517241"/>
    <s v="Oui"/>
    <n v="500"/>
    <n v="208.333333333333"/>
    <s v="Non"/>
    <s v=""/>
    <s v=""/>
    <s v=""/>
    <s v="Bidon/Bouteille fermée."/>
    <s v="Oui"/>
    <n v="700"/>
    <s v=""/>
    <s v=""/>
    <s v=""/>
    <s v=""/>
    <s v=""/>
    <s v=""/>
    <s v="NA"/>
    <n v="700"/>
    <s v="Oui"/>
    <s v="Non"/>
    <s v=""/>
    <s v=""/>
    <s v=""/>
    <s v=""/>
    <s v=""/>
    <s v=""/>
    <s v=""/>
    <s v=""/>
    <s v=""/>
    <s v=""/>
    <s v=""/>
    <s v=""/>
    <s v=""/>
    <s v=""/>
    <s v=""/>
    <s v=""/>
    <s v=""/>
    <s v=""/>
    <s v=""/>
    <s v=""/>
    <s v=""/>
    <s v=""/>
    <s v=""/>
    <s v=""/>
    <s v=""/>
    <s v="Oui"/>
    <s v="Oui"/>
    <s v="Oui"/>
    <s v="Ouest"/>
    <s v="Meme"/>
    <s v="Cité Solei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Cité Soleil"/>
    <s v="Cité Soleil"/>
    <s v="Terre-noire"/>
    <s v="Marché de Terre Noire"/>
    <x v="0"/>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Papier toilette Serviettes hygiéniques Savon pour se laver"/>
    <n v="0"/>
    <n v="1"/>
    <n v="1"/>
    <n v="1"/>
    <n v="1"/>
    <n v="0"/>
    <n v="0"/>
    <n v="1"/>
    <n v="0"/>
    <s v=""/>
    <s v=""/>
    <s v=""/>
    <s v=""/>
    <s v=""/>
    <s v=""/>
    <s v=""/>
    <s v=""/>
    <n v="15"/>
    <s v="Je ne sais pas, je ne souhaite pas répondre"/>
    <n v="20"/>
    <s v="Oui"/>
    <s v=""/>
    <s v=""/>
    <s v=""/>
    <s v=""/>
    <s v=""/>
    <s v=""/>
    <s v=""/>
    <s v=""/>
    <s v=""/>
    <s v=""/>
    <s v=""/>
    <s v="Oui"/>
    <n v="25"/>
    <s v=""/>
    <s v=""/>
    <n v="25"/>
    <s v="Oui"/>
    <s v="Oui"/>
    <n v="75"/>
    <s v=""/>
    <s v=""/>
    <n v="75"/>
    <s v="Oui"/>
    <s v="Oui"/>
    <n v="75"/>
    <s v=""/>
    <s v=""/>
    <s v=""/>
    <n v="75"/>
    <s v="Oui"/>
    <s v=""/>
    <s v=""/>
    <s v=""/>
    <s v=""/>
    <s v=""/>
    <s v=""/>
    <s v=""/>
    <s v=""/>
    <s v=""/>
    <s v=""/>
    <s v=""/>
    <s v=""/>
    <s v="Oui"/>
    <s v="Pas assez d'argent"/>
    <n v="0"/>
    <n v="0"/>
    <n v="0"/>
    <n v="0"/>
    <n v="1"/>
    <n v="0"/>
    <n v="0"/>
    <n v="0"/>
    <n v="0"/>
    <n v="0"/>
    <n v="0"/>
    <n v="0"/>
    <n v="0"/>
    <s v=""/>
    <s v="Dentifrice Papier toilette"/>
    <n v="0"/>
    <n v="0"/>
    <n v="1"/>
    <n v="1"/>
    <n v="0"/>
    <n v="0"/>
    <n v="0"/>
    <n v="0"/>
    <n v="0"/>
    <x v="3"/>
    <s v="Oui"/>
    <s v="Oui"/>
    <s v="Ouest"/>
    <s v="Meme"/>
    <x v="7"/>
    <x v="2"/>
  </r>
  <r>
    <x v="0"/>
    <s v="Cité Soleil"/>
    <s v="Cité Soleil"/>
    <s v="Terre-noire"/>
    <s v="Marché de Terre Noire"/>
    <x v="0"/>
    <s v="Enquête auprès d'un marchand"/>
    <s v="Femme"/>
    <s v=""/>
    <s v=""/>
    <s v="Détaillant sur une table"/>
    <s v=""/>
    <s v="Nourriture Produits d'hygiène et assainissement"/>
    <n v="1"/>
    <n v="1"/>
    <n v="0"/>
    <n v="0"/>
    <n v="0"/>
    <n v="0"/>
    <n v="0"/>
    <s v="nourriture"/>
    <s v="Nourriture "/>
    <s v="En espèces (Gourde) En espèces (Dollar)"/>
    <n v="1"/>
    <n v="1"/>
    <n v="0"/>
    <n v="0"/>
    <n v="0"/>
    <n v="0"/>
    <n v="0"/>
    <n v="0"/>
    <n v="0"/>
    <n v="0"/>
    <s v=""/>
    <s v="Oui, il y a moins de commerçants par rapport au mois passé"/>
    <s v="Plus de 60"/>
    <s v="Farine de blé blanche Riz Maïs (moulu) Sucre Haricot noir Haricot rouge Huile végétale"/>
    <n v="1"/>
    <n v="1"/>
    <n v="1"/>
    <n v="1"/>
    <n v="1"/>
    <n v="1"/>
    <n v="1"/>
    <n v="0"/>
    <s v="Oui je connais le prix de mes produits en grosse marmite"/>
    <n v="150"/>
    <s v="Non"/>
    <n v="275"/>
    <n v="105.76923076923001"/>
    <s v="Oui"/>
    <n v="250"/>
    <n v="108.695652173913"/>
    <s v="Oui"/>
    <n v="350"/>
    <n v="120.689655172413"/>
    <s v="Oui"/>
    <n v="600"/>
    <n v="250"/>
    <s v="Non"/>
    <n v="750"/>
    <n v="312.5"/>
    <s v="Non"/>
    <s v="Bidon/Bouteille fermée."/>
    <s v="Oui"/>
    <n v="850"/>
    <s v=""/>
    <s v=""/>
    <s v=""/>
    <s v=""/>
    <s v=""/>
    <s v=""/>
    <s v="NA"/>
    <n v="850"/>
    <s v="Oui"/>
    <s v="Non"/>
    <s v=""/>
    <s v=""/>
    <s v=""/>
    <s v=""/>
    <s v=""/>
    <s v=""/>
    <s v=""/>
    <s v=""/>
    <s v=""/>
    <s v=""/>
    <s v=""/>
    <s v=""/>
    <s v=""/>
    <s v=""/>
    <s v=""/>
    <s v=""/>
    <s v=""/>
    <s v=""/>
    <s v=""/>
    <s v=""/>
    <s v=""/>
    <s v=""/>
    <s v=""/>
    <s v=""/>
    <s v=""/>
    <s v="Non"/>
    <s v="Oui"/>
    <s v="Oui"/>
    <s v="Ouest"/>
    <s v="Meme"/>
    <s v="Cité Soleil"/>
    <s v="Meme"/>
    <s v="Savon lessive Papier toilette Serviettes hygiéniques Chlore en grain (nettoyage)"/>
    <n v="1"/>
    <n v="0"/>
    <n v="0"/>
    <n v="1"/>
    <n v="1"/>
    <n v="0"/>
    <n v="1"/>
    <n v="0"/>
    <n v="0"/>
    <s v="Oui"/>
    <n v="40"/>
    <n v="40"/>
    <s v=""/>
    <s v=""/>
    <s v=""/>
    <n v="40"/>
    <s v="Non"/>
    <s v=""/>
    <s v=""/>
    <n v="25"/>
    <s v="Oui"/>
    <s v=""/>
    <s v=""/>
    <s v=""/>
    <s v=""/>
    <s v=""/>
    <s v=""/>
    <s v=""/>
    <s v=""/>
    <s v=""/>
    <s v=""/>
    <s v=""/>
    <s v=""/>
    <s v=""/>
    <s v=""/>
    <s v=""/>
    <s v=""/>
    <s v=""/>
    <s v=""/>
    <s v=""/>
    <s v=""/>
    <s v=""/>
    <s v=""/>
    <s v=""/>
    <s v="Oui"/>
    <n v="75"/>
    <s v=""/>
    <s v=""/>
    <s v=""/>
    <n v="75"/>
    <s v="Oui"/>
    <s v="Oui"/>
    <s v=""/>
    <n v="10"/>
    <s v=""/>
    <s v=""/>
    <s v=""/>
    <s v=""/>
    <s v=""/>
    <s v=""/>
    <s v="Oui"/>
    <s v="NA"/>
    <n v="10"/>
    <s v="Non"/>
    <s v=""/>
    <s v=""/>
    <s v=""/>
    <s v=""/>
    <s v=""/>
    <s v=""/>
    <s v=""/>
    <s v=""/>
    <s v=""/>
    <s v=""/>
    <s v=""/>
    <s v=""/>
    <s v=""/>
    <s v=""/>
    <s v=""/>
    <s v=""/>
    <s v=""/>
    <s v=""/>
    <s v=""/>
    <s v=""/>
    <s v=""/>
    <s v=""/>
    <s v=""/>
    <s v=""/>
    <s v=""/>
    <x v="1"/>
    <s v="Oui"/>
    <s v="Oui"/>
    <s v="Ouest"/>
    <s v="Meme"/>
    <x v="2"/>
    <x v="1"/>
  </r>
  <r>
    <x v="0"/>
    <s v="Cité Soleil"/>
    <s v="Cité Soleil"/>
    <s v="Terre-noire"/>
    <s v="Marché de Terre Noire"/>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Cité Soleil"/>
    <s v="Cité Soleil"/>
    <s v="Terre-noire"/>
    <s v="Marché de Terre Noire"/>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Cité Soleil"/>
    <s v="Cité Soleil"/>
    <s v="Terre-noire"/>
    <s v="Marché de Terre Noire"/>
    <x v="0"/>
    <s v="Enquête auprès d'un marchand"/>
    <s v="Femme"/>
    <s v=""/>
    <s v=""/>
    <s v="Détaillant avec boutique"/>
    <s v=""/>
    <s v="Nourriture"/>
    <n v="1"/>
    <n v="0"/>
    <n v="0"/>
    <n v="0"/>
    <n v="0"/>
    <n v="0"/>
    <n v="0"/>
    <s v="nourriture"/>
    <s v="Nourriture "/>
    <s v="En espèces (Gourde) Paiement mobile (téléphone)"/>
    <n v="1"/>
    <n v="0"/>
    <n v="1"/>
    <n v="0"/>
    <n v="0"/>
    <n v="0"/>
    <n v="0"/>
    <n v="0"/>
    <n v="0"/>
    <n v="0"/>
    <s v=""/>
    <s v="Oui, il y a plus de commerçants par rapport au mois passé"/>
    <s v="Entre 21 et 60"/>
    <s v="Farine de blé blanche Riz Maïs (moulu) Sucre Haricot noir Haricot rouge Huile végétale"/>
    <n v="1"/>
    <n v="1"/>
    <n v="1"/>
    <n v="1"/>
    <n v="1"/>
    <n v="1"/>
    <n v="1"/>
    <n v="0"/>
    <s v="Oui je connais le prix de mes produits en grosse marmite"/>
    <n v="150"/>
    <s v="Non"/>
    <n v="300"/>
    <n v="115.384615384615"/>
    <s v="Oui"/>
    <n v="250"/>
    <n v="108.695652173913"/>
    <s v="Oui"/>
    <n v="300"/>
    <n v="103.448275862068"/>
    <s v="Oui"/>
    <n v="600"/>
    <n v="250"/>
    <s v="Non"/>
    <n v="650"/>
    <n v="270.83333333333297"/>
    <s v="Oui"/>
    <s v="Bidon/Bouteille fermée."/>
    <s v="Oui"/>
    <n v="600"/>
    <s v=""/>
    <s v=""/>
    <s v=""/>
    <s v=""/>
    <s v=""/>
    <s v=""/>
    <s v="NA"/>
    <n v="600"/>
    <s v="Non"/>
    <s v="Oui"/>
    <s v="Produit épuisé car beaucoup de personnes ont acheté"/>
    <n v="0"/>
    <n v="0"/>
    <n v="0"/>
    <n v="0"/>
    <n v="0"/>
    <n v="0"/>
    <n v="0"/>
    <n v="0"/>
    <n v="0"/>
    <n v="0"/>
    <n v="1"/>
    <n v="0"/>
    <n v="0"/>
    <n v="0"/>
    <s v=""/>
    <s v="Riz Farine de blé blanche Sucre"/>
    <n v="1"/>
    <n v="1"/>
    <n v="0"/>
    <n v="1"/>
    <n v="0"/>
    <n v="0"/>
    <n v="0"/>
    <n v="0"/>
    <s v="Non"/>
    <s v="Oui"/>
    <s v="Oui"/>
    <s v="Ouest"/>
    <s v="Meme"/>
    <s v="Cité Solei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Cité Soleil"/>
    <s v="Cité Soleil"/>
    <s v="Terre-noire"/>
    <s v="Marché de Terre Noire"/>
    <x v="0"/>
    <s v="Enquête auprès d'un marchand"/>
    <s v="Homme"/>
    <s v=""/>
    <s v=""/>
    <s v="Détaillant avec boutique"/>
    <s v=""/>
    <s v="Nourriture"/>
    <n v="1"/>
    <n v="0"/>
    <n v="0"/>
    <n v="0"/>
    <n v="0"/>
    <n v="0"/>
    <n v="0"/>
    <s v="nourriture"/>
    <s v="Nourriture "/>
    <s v="En espèces (Gourde) Paiement mobile (téléphone) Coupon"/>
    <n v="1"/>
    <n v="0"/>
    <n v="1"/>
    <n v="0"/>
    <n v="0"/>
    <n v="0"/>
    <n v="1"/>
    <n v="0"/>
    <n v="0"/>
    <n v="0"/>
    <s v=""/>
    <s v="Oui, il y a plus de commerçants par rapport au mois passé"/>
    <s v="Entre 21 et 60"/>
    <s v="Farine de blé blanche Riz Maïs (moulu) Sucre Haricot noir Haricot rouge Huile végétale"/>
    <n v="1"/>
    <n v="1"/>
    <n v="1"/>
    <n v="1"/>
    <n v="1"/>
    <n v="1"/>
    <n v="1"/>
    <n v="0"/>
    <s v="Oui je connais le prix de mes produits en grosse marmite"/>
    <n v="150"/>
    <s v="Non"/>
    <n v="250"/>
    <n v="96.153846153846104"/>
    <s v="Oui"/>
    <n v="250"/>
    <n v="108.695652173913"/>
    <s v="Oui"/>
    <n v="350"/>
    <n v="120.689655172413"/>
    <s v="Oui"/>
    <n v="650"/>
    <n v="270.83333333333297"/>
    <s v="Oui"/>
    <n v="650"/>
    <n v="270.83333333333297"/>
    <s v="Oui"/>
    <s v="Bidon/Bouteille fermée."/>
    <s v="Oui"/>
    <n v="850"/>
    <s v=""/>
    <s v=""/>
    <s v=""/>
    <s v=""/>
    <s v=""/>
    <s v=""/>
    <s v="NA"/>
    <n v="850"/>
    <s v="Oui"/>
    <s v="Oui"/>
    <s v="Article indisponible chez les fournisseurs Produit épuisé car beaucoup de personnes ont acheté"/>
    <n v="0"/>
    <n v="0"/>
    <n v="0"/>
    <n v="0"/>
    <n v="0"/>
    <n v="0"/>
    <n v="0"/>
    <n v="1"/>
    <n v="0"/>
    <n v="0"/>
    <n v="1"/>
    <n v="0"/>
    <n v="0"/>
    <n v="0"/>
    <s v=""/>
    <s v="Riz Maïs (moulu) Huile végétale Sucre"/>
    <n v="0"/>
    <n v="1"/>
    <n v="1"/>
    <n v="1"/>
    <n v="0"/>
    <n v="0"/>
    <n v="1"/>
    <n v="0"/>
    <s v="Non"/>
    <s v="Oui"/>
    <s v="Oui"/>
    <s v="Ouest"/>
    <s v="Meme"/>
    <s v="Cité Solei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Cité Soleil"/>
    <s v="Cité Soleil"/>
    <s v="Terre-noire"/>
    <s v="Marché de Terre Noire"/>
    <x v="0"/>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Je ne sais pas / Je ne souhaite pas répondre"/>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Serviettes hygiéniques Savon pour se laver"/>
    <n v="0"/>
    <n v="1"/>
    <n v="1"/>
    <n v="0"/>
    <n v="1"/>
    <n v="0"/>
    <n v="0"/>
    <n v="1"/>
    <n v="0"/>
    <s v=""/>
    <s v=""/>
    <s v=""/>
    <s v=""/>
    <s v=""/>
    <s v=""/>
    <s v=""/>
    <s v=""/>
    <n v="25"/>
    <s v="Je ne sais pas, je ne souhaite pas répondre"/>
    <s v=""/>
    <s v=""/>
    <s v=""/>
    <s v=""/>
    <s v=""/>
    <s v=""/>
    <s v=""/>
    <s v=""/>
    <s v=""/>
    <s v=""/>
    <s v=""/>
    <s v=""/>
    <s v=""/>
    <s v="Oui"/>
    <n v="25"/>
    <s v=""/>
    <s v=""/>
    <n v="25"/>
    <s v="Je ne sais pas, je ne souhaite pas répondre"/>
    <s v="Oui"/>
    <n v="100"/>
    <s v=""/>
    <s v=""/>
    <n v="100"/>
    <s v="Je ne sais pas, je ne souhaite pas répondre"/>
    <s v="Oui"/>
    <n v="75"/>
    <s v=""/>
    <s v=""/>
    <s v=""/>
    <n v="75"/>
    <s v="Je ne sais pas, je ne souhaite pas répondre"/>
    <s v=""/>
    <s v=""/>
    <s v=""/>
    <s v=""/>
    <s v=""/>
    <s v=""/>
    <s v=""/>
    <s v=""/>
    <s v=""/>
    <s v=""/>
    <s v=""/>
    <s v=""/>
    <s v="Oui"/>
    <s v="Produit épuisé car beaucoup de personnes ont acheté"/>
    <n v="0"/>
    <n v="0"/>
    <n v="0"/>
    <n v="0"/>
    <n v="0"/>
    <n v="0"/>
    <n v="0"/>
    <n v="0"/>
    <n v="0"/>
    <n v="1"/>
    <n v="0"/>
    <n v="0"/>
    <n v="0"/>
    <s v=""/>
    <s v="Brosse à dent Serviettes hygiéniques"/>
    <n v="0"/>
    <n v="1"/>
    <n v="0"/>
    <n v="0"/>
    <n v="1"/>
    <n v="0"/>
    <n v="0"/>
    <n v="0"/>
    <n v="0"/>
    <x v="1"/>
    <s v="Non"/>
    <s v="Oui"/>
    <s v="Ouest"/>
    <s v="Meme"/>
    <x v="7"/>
    <x v="2"/>
  </r>
  <r>
    <x v="0"/>
    <s v="Cité Soleil"/>
    <s v="Cité Soleil"/>
    <s v="Terre-noire"/>
    <s v="Marché de Terre Noire"/>
    <x v="0"/>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Je ne sais pas / Je ne souhaite pas répondre"/>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Serviettes hygiéniques Savon pour se laver"/>
    <n v="0"/>
    <n v="1"/>
    <n v="1"/>
    <n v="0"/>
    <n v="1"/>
    <n v="0"/>
    <n v="0"/>
    <n v="1"/>
    <n v="0"/>
    <s v=""/>
    <s v=""/>
    <s v=""/>
    <s v=""/>
    <s v=""/>
    <s v=""/>
    <s v=""/>
    <s v=""/>
    <n v="25"/>
    <s v="Oui"/>
    <s v=""/>
    <s v=""/>
    <s v=""/>
    <s v=""/>
    <s v=""/>
    <s v=""/>
    <s v=""/>
    <s v=""/>
    <s v=""/>
    <s v=""/>
    <s v=""/>
    <s v=""/>
    <s v=""/>
    <s v="Oui"/>
    <n v="25"/>
    <s v=""/>
    <s v=""/>
    <n v="25"/>
    <s v="Oui"/>
    <s v="Oui"/>
    <n v="100"/>
    <s v=""/>
    <s v=""/>
    <n v="100"/>
    <s v="Non"/>
    <s v="Oui"/>
    <n v="75"/>
    <s v=""/>
    <s v=""/>
    <s v=""/>
    <n v="75"/>
    <s v="Je ne sais pas, je ne souhaite pas répondre"/>
    <s v=""/>
    <s v=""/>
    <s v=""/>
    <s v=""/>
    <s v=""/>
    <s v=""/>
    <s v=""/>
    <s v=""/>
    <s v=""/>
    <s v=""/>
    <s v=""/>
    <s v=""/>
    <s v="Oui"/>
    <s v="Produit épuisé car beaucoup de personnes ont acheté"/>
    <n v="0"/>
    <n v="0"/>
    <n v="0"/>
    <n v="0"/>
    <n v="0"/>
    <n v="0"/>
    <n v="0"/>
    <n v="0"/>
    <n v="0"/>
    <n v="1"/>
    <n v="0"/>
    <n v="0"/>
    <n v="0"/>
    <s v=""/>
    <s v="Serviettes hygiéniques"/>
    <n v="0"/>
    <n v="0"/>
    <n v="0"/>
    <n v="0"/>
    <n v="1"/>
    <n v="0"/>
    <n v="0"/>
    <n v="0"/>
    <n v="0"/>
    <x v="1"/>
    <s v="Non"/>
    <s v="Oui"/>
    <s v="Ouest"/>
    <s v="Meme"/>
    <x v="2"/>
    <x v="1"/>
  </r>
  <r>
    <x v="3"/>
    <s v="Limonade"/>
    <s v="Limonade"/>
    <s v="Limonade"/>
    <s v="Marché principal de Limonade"/>
    <x v="0"/>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3"/>
    <s v="Limonade"/>
    <s v="Limonade"/>
    <s v="Limonade"/>
    <s v="Marché principal de Limonade"/>
    <x v="0"/>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3"/>
    <s v="Limonade"/>
    <s v="Limonade"/>
    <s v="Limonade"/>
    <s v="Marché principal de Limonade"/>
    <x v="0"/>
    <s v="Enquête auprès d'un marchand"/>
    <s v="Femme"/>
    <s v=""/>
    <s v=""/>
    <s v="Détaillant sur une table"/>
    <s v=""/>
    <s v="Nourriture"/>
    <n v="1"/>
    <n v="0"/>
    <n v="0"/>
    <n v="0"/>
    <n v="0"/>
    <n v="0"/>
    <n v="0"/>
    <s v="nourriture"/>
    <s v="Nourriture "/>
    <s v="En espèces (Gourde)"/>
    <n v="1"/>
    <n v="0"/>
    <n v="0"/>
    <n v="0"/>
    <n v="0"/>
    <n v="0"/>
    <n v="0"/>
    <n v="0"/>
    <n v="0"/>
    <n v="0"/>
    <s v=""/>
    <s v="Oui, il y a moins de commerçants par rapport au mois passé"/>
    <s v="Moins de 20"/>
    <s v="Farine de blé blanche Riz Maïs (moulu) Sucre Haricot noir Haricot rouge Huile végétale"/>
    <n v="1"/>
    <n v="1"/>
    <n v="1"/>
    <n v="1"/>
    <n v="1"/>
    <n v="1"/>
    <n v="1"/>
    <n v="0"/>
    <s v="Oui je connais le prix de mes produits en grosse marmite"/>
    <n v="140"/>
    <s v="Oui"/>
    <n v="350"/>
    <n v="134.61538461538399"/>
    <s v="Oui"/>
    <n v="350"/>
    <n v="152.173913043478"/>
    <s v="Oui"/>
    <n v="350"/>
    <n v="120.689655172413"/>
    <s v="Oui"/>
    <n v="700"/>
    <n v="291.666666666666"/>
    <s v="Non"/>
    <n v="900"/>
    <n v="375"/>
    <s v="Oui"/>
    <s v="Bidon/Bouteille fermée."/>
    <s v="Oui"/>
    <n v="800"/>
    <s v=""/>
    <s v=""/>
    <s v=""/>
    <s v=""/>
    <s v=""/>
    <s v=""/>
    <s v="NA"/>
    <n v="800"/>
    <s v="Non"/>
    <s v="Non"/>
    <s v=""/>
    <s v=""/>
    <s v=""/>
    <s v=""/>
    <s v=""/>
    <s v=""/>
    <s v=""/>
    <s v=""/>
    <s v=""/>
    <s v=""/>
    <s v=""/>
    <s v=""/>
    <s v=""/>
    <s v=""/>
    <s v=""/>
    <s v=""/>
    <s v=""/>
    <s v=""/>
    <s v=""/>
    <s v=""/>
    <s v=""/>
    <s v=""/>
    <s v=""/>
    <s v=""/>
    <s v=""/>
    <s v="Non"/>
    <s v="Non"/>
    <s v="Oui"/>
    <s v="Nord"/>
    <s v="Meme"/>
    <s v="Cap-Haïtien"/>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3"/>
    <s v="Limonade"/>
    <s v="Limonade"/>
    <s v="Limonade"/>
    <s v="Marché principal de Limonade"/>
    <x v="0"/>
    <s v="Enquête auprès d'un marchand"/>
    <s v="Femme"/>
    <s v=""/>
    <s v=""/>
    <s v="Détaillant sur une table"/>
    <s v=""/>
    <s v="Nourriture"/>
    <n v="1"/>
    <n v="0"/>
    <n v="0"/>
    <n v="0"/>
    <n v="0"/>
    <n v="0"/>
    <n v="0"/>
    <s v="nourriture"/>
    <s v="Nourriture "/>
    <s v="En espèces (Gourde)"/>
    <n v="1"/>
    <n v="0"/>
    <n v="0"/>
    <n v="0"/>
    <n v="0"/>
    <n v="0"/>
    <n v="0"/>
    <n v="0"/>
    <n v="0"/>
    <n v="0"/>
    <s v=""/>
    <s v="Oui, il y a plus de commerçants par rapport au mois passé"/>
    <s v="Moins de 20"/>
    <s v="Farine de blé blanche Riz Maïs (moulu) Sucre Haricot noir Haricot rouge Huile végétale"/>
    <n v="1"/>
    <n v="1"/>
    <n v="1"/>
    <n v="1"/>
    <n v="1"/>
    <n v="1"/>
    <n v="1"/>
    <n v="0"/>
    <s v="Oui je connais le prix de mes produits en grosse marmite"/>
    <n v="150"/>
    <s v="Oui"/>
    <n v="350"/>
    <n v="134.61538461538399"/>
    <s v="Oui"/>
    <n v="280"/>
    <n v="121.739130434782"/>
    <s v="Oui"/>
    <n v="350"/>
    <n v="120.689655172413"/>
    <s v="Oui"/>
    <n v="700"/>
    <n v="291.666666666666"/>
    <s v="Oui"/>
    <n v="900"/>
    <n v="375"/>
    <s v="Oui"/>
    <s v="Bidon/Bouteille fermée."/>
    <s v="Oui"/>
    <n v="800"/>
    <s v=""/>
    <s v=""/>
    <s v=""/>
    <s v=""/>
    <s v=""/>
    <s v=""/>
    <s v="NA"/>
    <n v="800"/>
    <s v="Oui"/>
    <s v="Non"/>
    <s v=""/>
    <s v=""/>
    <s v=""/>
    <s v=""/>
    <s v=""/>
    <s v=""/>
    <s v=""/>
    <s v=""/>
    <s v=""/>
    <s v=""/>
    <s v=""/>
    <s v=""/>
    <s v=""/>
    <s v=""/>
    <s v=""/>
    <s v=""/>
    <s v=""/>
    <s v=""/>
    <s v=""/>
    <s v=""/>
    <s v=""/>
    <s v=""/>
    <s v=""/>
    <s v=""/>
    <s v=""/>
    <s v="Non"/>
    <s v="Non"/>
    <s v="Oui"/>
    <s v="Nord"/>
    <s v="Meme"/>
    <s v="Limonade"/>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3"/>
    <s v="Limonade"/>
    <s v="Limonade"/>
    <s v="Limonade"/>
    <s v="Marché principal de Limonade"/>
    <x v="0"/>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liquide (nettoyage) Chlore en grain (nettoyage) Savon pour se laver"/>
    <n v="1"/>
    <n v="1"/>
    <n v="1"/>
    <n v="1"/>
    <n v="1"/>
    <n v="1"/>
    <n v="1"/>
    <n v="1"/>
    <n v="0"/>
    <s v="Oui"/>
    <n v="35"/>
    <n v="35"/>
    <s v=""/>
    <s v=""/>
    <s v=""/>
    <n v="35"/>
    <s v="Non"/>
    <n v="15"/>
    <s v="Non"/>
    <n v="20"/>
    <s v="Non"/>
    <s v="Non"/>
    <s v=""/>
    <s v=""/>
    <s v="Mililitre"/>
    <s v="mililitre"/>
    <s v="mililit"/>
    <n v="100"/>
    <n v="10"/>
    <n v="100"/>
    <n v="100"/>
    <s v="Oui"/>
    <s v="Oui"/>
    <n v="15"/>
    <s v=""/>
    <s v=""/>
    <n v="15"/>
    <s v="Oui"/>
    <s v="Non"/>
    <s v=""/>
    <n v="150"/>
    <n v="75"/>
    <n v="42.5"/>
    <s v="Non"/>
    <s v="Oui"/>
    <n v="75"/>
    <s v=""/>
    <s v=""/>
    <s v=""/>
    <n v="75"/>
    <s v="Non"/>
    <s v="Oui"/>
    <s v=""/>
    <n v="5"/>
    <s v=""/>
    <s v=""/>
    <s v=""/>
    <s v=""/>
    <s v=""/>
    <s v=""/>
    <s v="Non"/>
    <s v="NA"/>
    <n v="5"/>
    <s v="Non"/>
    <s v=""/>
    <s v=""/>
    <s v=""/>
    <s v=""/>
    <s v=""/>
    <s v=""/>
    <s v=""/>
    <s v=""/>
    <s v=""/>
    <s v=""/>
    <s v=""/>
    <s v=""/>
    <s v=""/>
    <s v=""/>
    <s v=""/>
    <s v=""/>
    <s v=""/>
    <s v=""/>
    <s v=""/>
    <s v=""/>
    <s v=""/>
    <s v=""/>
    <s v=""/>
    <s v=""/>
    <s v=""/>
    <x v="1"/>
    <s v="Non"/>
    <s v="Oui"/>
    <s v="Nord"/>
    <s v="Meme"/>
    <x v="8"/>
    <x v="1"/>
  </r>
  <r>
    <x v="3"/>
    <s v="Limonade"/>
    <s v="Limonade"/>
    <s v="Limonade"/>
    <s v="Marché principal de Limonade"/>
    <x v="0"/>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liquide (nettoyage) Chlore en grain (nettoyage) Savon pour se laver"/>
    <n v="1"/>
    <n v="1"/>
    <n v="1"/>
    <n v="1"/>
    <n v="1"/>
    <n v="1"/>
    <n v="1"/>
    <n v="1"/>
    <n v="0"/>
    <s v="Oui"/>
    <n v="40"/>
    <n v="40"/>
    <s v=""/>
    <s v=""/>
    <s v=""/>
    <n v="40"/>
    <s v="Non"/>
    <n v="15"/>
    <s v="Non"/>
    <n v="20"/>
    <s v="Non"/>
    <s v="Non"/>
    <s v=""/>
    <s v=""/>
    <s v="Mililitre"/>
    <s v="mililitre"/>
    <s v="mililit"/>
    <n v="100"/>
    <n v="10"/>
    <n v="100"/>
    <n v="100"/>
    <s v="Oui"/>
    <s v="Oui"/>
    <n v="15"/>
    <s v=""/>
    <s v=""/>
    <n v="15"/>
    <s v="Non"/>
    <s v="Oui"/>
    <n v="75"/>
    <s v=""/>
    <s v=""/>
    <n v="75"/>
    <s v="Non"/>
    <s v="Oui"/>
    <n v="75"/>
    <s v=""/>
    <s v=""/>
    <s v=""/>
    <n v="75"/>
    <s v="Non"/>
    <s v="Oui"/>
    <s v=""/>
    <n v="5"/>
    <s v=""/>
    <s v=""/>
    <s v=""/>
    <s v=""/>
    <s v=""/>
    <s v=""/>
    <s v="Non"/>
    <s v="NA"/>
    <n v="5"/>
    <s v="Non"/>
    <s v=""/>
    <s v=""/>
    <s v=""/>
    <s v=""/>
    <s v=""/>
    <s v=""/>
    <s v=""/>
    <s v=""/>
    <s v=""/>
    <s v=""/>
    <s v=""/>
    <s v=""/>
    <s v=""/>
    <s v=""/>
    <s v=""/>
    <s v=""/>
    <s v=""/>
    <s v=""/>
    <s v=""/>
    <s v=""/>
    <s v=""/>
    <s v=""/>
    <s v=""/>
    <s v=""/>
    <s v=""/>
    <x v="1"/>
    <s v="Non"/>
    <s v="Oui"/>
    <s v="Nord"/>
    <s v="Meme"/>
    <x v="8"/>
    <x v="1"/>
  </r>
  <r>
    <x v="3"/>
    <s v="Limonade"/>
    <s v="Limonade"/>
    <s v="Limonade"/>
    <s v="Marché principal de Limonade"/>
    <x v="0"/>
    <s v="Enquête auprès d'un marchand"/>
    <s v="Femme"/>
    <s v=""/>
    <s v=""/>
    <s v="Détaillant mobile"/>
    <s v=""/>
    <s v="Couverture"/>
    <n v="0"/>
    <n v="0"/>
    <n v="1"/>
    <n v="0"/>
    <n v="0"/>
    <n v="0"/>
    <n v="0"/>
    <s v="couverture"/>
    <s v="Couverture"/>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3"/>
    <s v="Limonade"/>
    <s v="Limonade"/>
    <s v="Limonade"/>
    <s v="Marché principal de Limonade"/>
    <x v="0"/>
    <s v="Enquête auprès d'un marchand"/>
    <s v="Femme"/>
    <s v=""/>
    <s v=""/>
    <s v="Détaillant mobile"/>
    <s v=""/>
    <s v="Couverture"/>
    <n v="0"/>
    <n v="0"/>
    <n v="1"/>
    <n v="0"/>
    <n v="0"/>
    <n v="0"/>
    <n v="0"/>
    <s v="couverture"/>
    <s v="Couverture"/>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3"/>
    <s v="Limonade"/>
    <s v="Limonade"/>
    <s v="Limonade"/>
    <s v="Marché principal de Limonade"/>
    <x v="0"/>
    <s v="Enquête auprès d'un marchand"/>
    <s v="Femme"/>
    <s v=""/>
    <s v=""/>
    <s v="Détaillant mobile"/>
    <s v=""/>
    <s v="Ustensiles de cuisine (casseroles, cuillères, etc.)"/>
    <n v="0"/>
    <n v="0"/>
    <n v="0"/>
    <n v="1"/>
    <n v="0"/>
    <n v="0"/>
    <n v="0"/>
    <s v="cuisine"/>
    <s v="Ustensiles de cuisine (casseroles, cuillères, etc.)"/>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3"/>
    <s v="Limonade"/>
    <s v="Limonade"/>
    <s v="Limonade"/>
    <s v="Marché principal de Limonade"/>
    <x v="0"/>
    <s v="Enquête auprès d'un marchand"/>
    <s v="Femme"/>
    <s v=""/>
    <s v=""/>
    <s v="Détaillant sur une table"/>
    <s v=""/>
    <s v="Ustensiles de cuisine (casseroles, cuillères, etc.)"/>
    <n v="0"/>
    <n v="0"/>
    <n v="0"/>
    <n v="1"/>
    <n v="0"/>
    <n v="0"/>
    <n v="0"/>
    <s v="cuisine"/>
    <s v="Ustensiles de cuisine (casseroles, cuillères, etc.)"/>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3"/>
    <s v="Limonade"/>
    <s v="Limonade"/>
    <s v="Limonade"/>
    <s v="Marché principal de Limonade"/>
    <x v="0"/>
    <s v="Enquête auprès d'un marchand"/>
    <s v="Femme"/>
    <s v=""/>
    <s v=""/>
    <s v="Détaillant sur une tab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3"/>
    <s v="Limonade"/>
    <s v="Limonade"/>
    <s v="Limonade"/>
    <s v="Marché principal de Limonade"/>
    <x v="0"/>
    <s v="Enquête auprès d'un marchand"/>
    <s v="Femme"/>
    <s v=""/>
    <s v=""/>
    <s v="Détaillant sur une tab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marchand"/>
    <s v="Femme"/>
    <s v=""/>
    <s v=""/>
    <s v="Détaillant sur une table"/>
    <s v=""/>
    <s v="Couverture"/>
    <n v="0"/>
    <n v="0"/>
    <n v="1"/>
    <n v="0"/>
    <n v="0"/>
    <n v="0"/>
    <n v="0"/>
    <s v="couverture"/>
    <s v="Couverture"/>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marchand"/>
    <s v="Femme"/>
    <s v=""/>
    <s v=""/>
    <s v="Détaillant sur une table"/>
    <s v=""/>
    <s v="Couverture"/>
    <n v="0"/>
    <n v="0"/>
    <n v="1"/>
    <n v="0"/>
    <n v="0"/>
    <n v="0"/>
    <n v="0"/>
    <s v="couverture"/>
    <s v="Couverture"/>
    <s v="En espèces (Gourde)"/>
    <n v="1"/>
    <n v="0"/>
    <n v="0"/>
    <n v="0"/>
    <n v="0"/>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marchand"/>
    <s v="Femme"/>
    <s v=""/>
    <s v=""/>
    <s v="Détaillant sur une table"/>
    <s v=""/>
    <s v="Couverture"/>
    <n v="0"/>
    <n v="0"/>
    <n v="1"/>
    <n v="0"/>
    <n v="0"/>
    <n v="0"/>
    <n v="0"/>
    <s v="couverture"/>
    <s v="Couverture"/>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marchand"/>
    <s v="Femme"/>
    <s v=""/>
    <s v=""/>
    <s v="Détaillant sur une table"/>
    <s v=""/>
    <s v="Couverture"/>
    <n v="0"/>
    <n v="0"/>
    <n v="1"/>
    <n v="0"/>
    <n v="0"/>
    <n v="0"/>
    <n v="0"/>
    <s v="couverture"/>
    <s v="Couverture"/>
    <s v="En espèces (Gourde)"/>
    <n v="1"/>
    <n v="0"/>
    <n v="0"/>
    <n v="0"/>
    <n v="0"/>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marchand"/>
    <s v="Femme"/>
    <s v=""/>
    <s v=""/>
    <s v="Détaillant avec boutique"/>
    <s v=""/>
    <s v="Nourriture"/>
    <n v="1"/>
    <n v="0"/>
    <n v="0"/>
    <n v="0"/>
    <n v="0"/>
    <n v="0"/>
    <n v="0"/>
    <s v="nourriture"/>
    <s v="Nourriture "/>
    <s v="En espèces (Gourde) A crédit partiel"/>
    <n v="1"/>
    <n v="0"/>
    <n v="0"/>
    <n v="0"/>
    <n v="1"/>
    <n v="0"/>
    <n v="0"/>
    <n v="0"/>
    <n v="0"/>
    <n v="0"/>
    <s v=""/>
    <s v="Non, il n'y a pas eu de variation"/>
    <s v="Plus de 60"/>
    <s v="Farine de blé blanche Riz Maïs (moulu) Sucre Haricot noir Haricot rouge Huile végétale"/>
    <n v="1"/>
    <n v="1"/>
    <n v="1"/>
    <n v="1"/>
    <n v="1"/>
    <n v="1"/>
    <n v="1"/>
    <n v="0"/>
    <s v="Oui je connais le prix de mes produits en grosse marmite"/>
    <n v="75"/>
    <s v="Oui"/>
    <n v="250"/>
    <n v="96.153846153846104"/>
    <s v="Oui"/>
    <n v="250"/>
    <n v="108.695652173913"/>
    <s v="Oui"/>
    <n v="250"/>
    <n v="86.2068965517241"/>
    <s v="Oui"/>
    <n v="400"/>
    <n v="166.666666666666"/>
    <s v="Non"/>
    <n v="500"/>
    <n v="208.333333333333"/>
    <s v="Non"/>
    <s v="Remplissage à partir de drum"/>
    <s v="Oui"/>
    <n v="800"/>
    <s v=""/>
    <s v=""/>
    <s v=""/>
    <s v=""/>
    <s v=""/>
    <s v=""/>
    <s v="NA"/>
    <n v="800"/>
    <s v="Oui"/>
    <s v="Oui"/>
    <s v="Produit épuisé car beaucoup de personnes ont acheté"/>
    <n v="0"/>
    <n v="0"/>
    <n v="0"/>
    <n v="0"/>
    <n v="0"/>
    <n v="0"/>
    <n v="0"/>
    <n v="0"/>
    <n v="0"/>
    <n v="0"/>
    <n v="1"/>
    <n v="0"/>
    <n v="0"/>
    <n v="0"/>
    <s v=""/>
    <s v="Farine de blé blanche Riz Sucre Haricot noir Huile végétale"/>
    <n v="1"/>
    <n v="1"/>
    <n v="0"/>
    <n v="1"/>
    <n v="1"/>
    <n v="0"/>
    <n v="1"/>
    <n v="0"/>
    <s v="Non"/>
    <s v="Non"/>
    <s v="Oui"/>
    <s v="Sud"/>
    <s v="Meme"/>
    <s v="Les Caye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marchand"/>
    <s v="Femme"/>
    <s v=""/>
    <s v=""/>
    <s v="Détaillant avec boutique"/>
    <s v=""/>
    <s v="Nourriture"/>
    <n v="1"/>
    <n v="0"/>
    <n v="0"/>
    <n v="0"/>
    <n v="0"/>
    <n v="0"/>
    <n v="0"/>
    <s v="nourriture"/>
    <s v="Nourriture "/>
    <s v="En espèces (Gourde)"/>
    <n v="1"/>
    <n v="0"/>
    <n v="0"/>
    <n v="0"/>
    <n v="0"/>
    <n v="0"/>
    <n v="0"/>
    <n v="0"/>
    <n v="0"/>
    <n v="0"/>
    <s v=""/>
    <s v="Non, il n'y a pas eu de variation"/>
    <s v="Entre 21 et 60"/>
    <s v="Farine de blé blanche Riz Maïs (moulu) Sucre Haricot noir Haricot rouge Huile végétale"/>
    <n v="1"/>
    <n v="1"/>
    <n v="1"/>
    <n v="1"/>
    <n v="1"/>
    <n v="1"/>
    <n v="1"/>
    <n v="0"/>
    <s v="Oui je connais le prix de mes produits en grosse marmite"/>
    <n v="212.5"/>
    <s v="Oui"/>
    <n v="300"/>
    <n v="115.384615384615"/>
    <s v="Oui"/>
    <n v="225"/>
    <n v="97.826086956521706"/>
    <s v="Non"/>
    <n v="300"/>
    <n v="103.448275862068"/>
    <s v="Oui"/>
    <n v="400"/>
    <n v="166.666666666666"/>
    <s v="Non"/>
    <n v="500"/>
    <n v="208.333333333333"/>
    <s v="Non"/>
    <s v="Remplissage à partir de drum"/>
    <s v="Oui"/>
    <n v="800"/>
    <s v=""/>
    <s v=""/>
    <s v=""/>
    <s v=""/>
    <s v=""/>
    <s v=""/>
    <s v="NA"/>
    <n v="800"/>
    <s v="Oui"/>
    <s v="Non"/>
    <s v=""/>
    <s v=""/>
    <s v=""/>
    <s v=""/>
    <s v=""/>
    <s v=""/>
    <s v=""/>
    <s v=""/>
    <s v=""/>
    <s v=""/>
    <s v=""/>
    <s v=""/>
    <s v=""/>
    <s v=""/>
    <s v=""/>
    <s v=""/>
    <s v=""/>
    <s v=""/>
    <s v=""/>
    <s v=""/>
    <s v=""/>
    <s v=""/>
    <s v=""/>
    <s v=""/>
    <s v=""/>
    <s v="Non"/>
    <s v="Non"/>
    <s v="Oui"/>
    <s v="Sud"/>
    <s v="Meme"/>
    <s v="Côteaux"/>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marchand"/>
    <s v="Femme"/>
    <s v=""/>
    <s v=""/>
    <s v="Détaillant sur une table"/>
    <s v=""/>
    <s v="Nourriture"/>
    <n v="1"/>
    <n v="0"/>
    <n v="0"/>
    <n v="0"/>
    <n v="0"/>
    <n v="0"/>
    <n v="0"/>
    <s v="nourriture"/>
    <s v="Nourriture "/>
    <s v="En espèces (Gourde)"/>
    <n v="1"/>
    <n v="0"/>
    <n v="0"/>
    <n v="0"/>
    <n v="0"/>
    <n v="0"/>
    <n v="0"/>
    <n v="0"/>
    <n v="0"/>
    <n v="0"/>
    <s v=""/>
    <s v="Non, il n'y a pas eu de variation"/>
    <s v="Je ne sais pas / Je ne souhaite pas répondre"/>
    <s v="Farine de blé blanche Riz Maïs (moulu) Sucre Haricot noir Haricot rouge Huile végétale"/>
    <n v="1"/>
    <n v="1"/>
    <n v="1"/>
    <n v="1"/>
    <n v="1"/>
    <n v="1"/>
    <n v="1"/>
    <n v="0"/>
    <s v="Oui je connais le prix de mes produits en grosse marmite"/>
    <n v="137.5"/>
    <s v="Oui"/>
    <n v="250"/>
    <n v="96.153846153846104"/>
    <s v="Oui"/>
    <n v="200"/>
    <n v="86.956521739130395"/>
    <s v="Non"/>
    <n v="250"/>
    <n v="86.2068965517241"/>
    <s v="Oui"/>
    <n v="400"/>
    <n v="166.666666666666"/>
    <s v="Non"/>
    <n v="500"/>
    <n v="208.333333333333"/>
    <s v="Non"/>
    <s v="Bidon/Bouteille fermée."/>
    <s v="Oui"/>
    <n v="850"/>
    <s v=""/>
    <s v=""/>
    <s v=""/>
    <s v=""/>
    <s v=""/>
    <s v=""/>
    <s v="NA"/>
    <n v="850"/>
    <s v="Oui"/>
    <s v="Non"/>
    <s v=""/>
    <s v=""/>
    <s v=""/>
    <s v=""/>
    <s v=""/>
    <s v=""/>
    <s v=""/>
    <s v=""/>
    <s v=""/>
    <s v=""/>
    <s v=""/>
    <s v=""/>
    <s v=""/>
    <s v=""/>
    <s v=""/>
    <s v=""/>
    <s v=""/>
    <s v=""/>
    <s v=""/>
    <s v=""/>
    <s v=""/>
    <s v=""/>
    <s v=""/>
    <s v=""/>
    <s v=""/>
    <s v="Non"/>
    <s v="Non"/>
    <s v="Oui"/>
    <s v="Sud"/>
    <s v="Meme"/>
    <s v="Les Caye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Non, il n'y a pas eu de variation"/>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liquide (nettoyage) Chlore en grain (nettoyage) Savon pour se laver"/>
    <n v="1"/>
    <n v="1"/>
    <n v="1"/>
    <n v="1"/>
    <n v="1"/>
    <n v="1"/>
    <n v="1"/>
    <n v="1"/>
    <n v="0"/>
    <s v="Oui"/>
    <n v="30"/>
    <n v="30"/>
    <s v=""/>
    <s v=""/>
    <s v=""/>
    <n v="30"/>
    <s v="Oui"/>
    <n v="25"/>
    <s v="Oui"/>
    <n v="50"/>
    <s v="Oui"/>
    <s v="Oui"/>
    <n v="50"/>
    <s v=""/>
    <s v=""/>
    <s v=""/>
    <s v=""/>
    <s v=""/>
    <s v=""/>
    <s v="NA"/>
    <n v="50"/>
    <s v="Oui"/>
    <s v="Oui"/>
    <n v="25"/>
    <s v=""/>
    <s v=""/>
    <n v="25"/>
    <s v="Oui"/>
    <s v="Oui"/>
    <n v="75"/>
    <s v=""/>
    <s v=""/>
    <n v="75"/>
    <s v="Oui"/>
    <s v="Oui"/>
    <n v="75"/>
    <s v=""/>
    <s v=""/>
    <s v=""/>
    <n v="75"/>
    <s v="Oui"/>
    <s v="Oui"/>
    <s v=""/>
    <n v="5"/>
    <s v=""/>
    <s v=""/>
    <s v=""/>
    <s v=""/>
    <s v=""/>
    <s v=""/>
    <s v="Oui"/>
    <s v="NA"/>
    <n v="5"/>
    <s v="Non"/>
    <s v=""/>
    <s v=""/>
    <s v=""/>
    <s v=""/>
    <s v=""/>
    <s v=""/>
    <s v=""/>
    <s v=""/>
    <s v=""/>
    <s v=""/>
    <s v=""/>
    <s v=""/>
    <s v=""/>
    <s v=""/>
    <s v=""/>
    <s v=""/>
    <s v=""/>
    <s v=""/>
    <s v=""/>
    <s v=""/>
    <s v=""/>
    <s v=""/>
    <s v=""/>
    <s v=""/>
    <s v=""/>
    <x v="1"/>
    <s v="Non"/>
    <s v="Oui"/>
    <s v="Sud"/>
    <s v="Meme"/>
    <x v="9"/>
    <x v="2"/>
  </r>
  <r>
    <x v="4"/>
    <s v="Port-à-Piment"/>
    <s v="Port-à-Piment"/>
    <s v="Port-à-piment"/>
    <s v="Marché de Port-à-Piment"/>
    <x v="1"/>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Je ne sais pas / Je ne souhaite pas répondre"/>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liquide (nettoyage) Chlore en grain (nettoyage) Savon pour se laver"/>
    <n v="1"/>
    <n v="1"/>
    <n v="1"/>
    <n v="1"/>
    <n v="1"/>
    <n v="1"/>
    <n v="1"/>
    <n v="1"/>
    <n v="0"/>
    <s v="Oui"/>
    <n v="30"/>
    <n v="30"/>
    <s v=""/>
    <s v=""/>
    <s v=""/>
    <n v="30"/>
    <s v="Oui"/>
    <n v="25"/>
    <s v="Oui"/>
    <n v="25"/>
    <s v="Oui"/>
    <s v="Oui"/>
    <n v="50"/>
    <s v=""/>
    <s v=""/>
    <s v=""/>
    <s v=""/>
    <s v=""/>
    <s v=""/>
    <s v="NA"/>
    <n v="50"/>
    <s v="Oui"/>
    <s v="Oui"/>
    <n v="35"/>
    <s v=""/>
    <s v=""/>
    <n v="35"/>
    <s v="Oui"/>
    <s v="Oui"/>
    <n v="100"/>
    <s v=""/>
    <s v=""/>
    <n v="100"/>
    <s v="Oui"/>
    <s v="Oui"/>
    <n v="100"/>
    <s v=""/>
    <s v=""/>
    <s v=""/>
    <n v="100"/>
    <s v="Oui"/>
    <s v="Oui"/>
    <s v=""/>
    <n v="5"/>
    <s v=""/>
    <s v=""/>
    <s v=""/>
    <s v=""/>
    <s v=""/>
    <s v=""/>
    <s v="Oui"/>
    <s v="NA"/>
    <n v="5"/>
    <s v="Oui"/>
    <s v="Produit épuisé car beaucoup de personnes ont acheté"/>
    <n v="0"/>
    <n v="0"/>
    <n v="0"/>
    <n v="0"/>
    <n v="0"/>
    <n v="0"/>
    <n v="0"/>
    <n v="0"/>
    <n v="0"/>
    <n v="1"/>
    <n v="0"/>
    <n v="0"/>
    <n v="0"/>
    <s v=""/>
    <s v="Savon lessive Serviettes hygiéniques Savon pour se laver Chlore en grain (nettoyage) Dentifrice Brosse à dent"/>
    <n v="1"/>
    <n v="1"/>
    <n v="1"/>
    <n v="0"/>
    <n v="1"/>
    <n v="0"/>
    <n v="1"/>
    <n v="1"/>
    <n v="0"/>
    <x v="1"/>
    <s v="Non"/>
    <s v="Oui"/>
    <s v="Sud"/>
    <s v="Meme"/>
    <x v="9"/>
    <x v="2"/>
  </r>
  <r>
    <x v="4"/>
    <s v="Port-à-Piment"/>
    <s v="Port-à-Piment"/>
    <s v="Port-à-piment"/>
    <s v="Marché de Port-à-Piment"/>
    <x v="1"/>
    <s v="Enquête auprès d'un marchand"/>
    <s v="Femme"/>
    <s v=""/>
    <s v=""/>
    <s v="Détaillant sur une tab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marchand"/>
    <s v="Femme"/>
    <s v=""/>
    <s v=""/>
    <s v="Détaillant mobi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marchand"/>
    <s v="Homme"/>
    <s v=""/>
    <s v=""/>
    <s v="Détaillant sur une table"/>
    <s v=""/>
    <s v="Charbon de bois"/>
    <n v="0"/>
    <n v="0"/>
    <n v="0"/>
    <n v="0"/>
    <n v="0"/>
    <n v="1"/>
    <n v="0"/>
    <s v="charbon"/>
    <s v="Charbon de bois"/>
    <s v="En espèces (Gourde) A crédit partiel"/>
    <n v="1"/>
    <n v="0"/>
    <n v="0"/>
    <n v="0"/>
    <n v="1"/>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marchand"/>
    <s v="Femme"/>
    <s v=""/>
    <s v=""/>
    <s v="Détaillant mobile"/>
    <s v=""/>
    <s v="Charbon de bois"/>
    <n v="0"/>
    <n v="0"/>
    <n v="0"/>
    <n v="0"/>
    <n v="0"/>
    <n v="1"/>
    <n v="0"/>
    <s v="charbon"/>
    <s v="Charbon de bois"/>
    <s v="En espèces (Gourde)"/>
    <n v="1"/>
    <n v="0"/>
    <n v="0"/>
    <n v="0"/>
    <n v="0"/>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Je ne sais pas / Je ne souhaite pas répondre"/>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Dentifrice Brosse à dent Papier toilette Serviettes hygiéniques Chlore liquide (nettoyage) Chlore en grain (nettoyage) Savon pour se laver"/>
    <n v="1"/>
    <n v="1"/>
    <n v="1"/>
    <n v="1"/>
    <n v="1"/>
    <n v="1"/>
    <n v="1"/>
    <n v="1"/>
    <n v="0"/>
    <s v="Oui"/>
    <n v="30"/>
    <n v="30"/>
    <s v=""/>
    <s v=""/>
    <s v=""/>
    <n v="30"/>
    <s v="Oui"/>
    <n v="25"/>
    <s v="Oui"/>
    <n v="25"/>
    <s v="Oui"/>
    <s v="Oui"/>
    <n v="50"/>
    <s v=""/>
    <s v=""/>
    <s v=""/>
    <s v=""/>
    <s v=""/>
    <s v=""/>
    <s v="NA"/>
    <n v="50"/>
    <s v="Oui"/>
    <s v="Oui"/>
    <n v="25"/>
    <s v=""/>
    <s v=""/>
    <n v="25"/>
    <s v="Oui"/>
    <s v="Oui"/>
    <n v="75"/>
    <s v=""/>
    <s v=""/>
    <n v="75"/>
    <s v="Oui"/>
    <s v="Oui"/>
    <n v="75"/>
    <s v=""/>
    <s v=""/>
    <s v=""/>
    <n v="75"/>
    <s v="Oui"/>
    <s v="Oui"/>
    <s v=""/>
    <n v="5"/>
    <s v=""/>
    <s v=""/>
    <s v=""/>
    <s v=""/>
    <s v=""/>
    <s v=""/>
    <s v="Oui"/>
    <s v="NA"/>
    <n v="5"/>
    <s v="Non"/>
    <s v=""/>
    <s v=""/>
    <s v=""/>
    <s v=""/>
    <s v=""/>
    <s v=""/>
    <s v=""/>
    <s v=""/>
    <s v=""/>
    <s v=""/>
    <s v=""/>
    <s v=""/>
    <s v=""/>
    <s v=""/>
    <s v=""/>
    <s v=""/>
    <s v=""/>
    <s v=""/>
    <s v=""/>
    <s v=""/>
    <s v=""/>
    <s v=""/>
    <s v=""/>
    <s v=""/>
    <s v=""/>
    <x v="1"/>
    <s v="Oui"/>
    <s v="Oui"/>
    <s v="Sud"/>
    <s v="Meme"/>
    <x v="9"/>
    <x v="2"/>
  </r>
  <r>
    <x v="4"/>
    <s v="Port-à-Piment"/>
    <s v="Port-à-Piment"/>
    <s v="Port-à-piment"/>
    <s v="Marché de Port-à-Piment"/>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marchand"/>
    <s v="Femme"/>
    <s v=""/>
    <s v=""/>
    <s v="Détaillant avec boutique"/>
    <s v=""/>
    <s v="Ustensiles de cuisine (casseroles, cuillères, etc.)"/>
    <n v="0"/>
    <n v="0"/>
    <n v="0"/>
    <n v="1"/>
    <n v="0"/>
    <n v="0"/>
    <n v="0"/>
    <s v="cuisine"/>
    <s v="Ustensiles de cuisine (casseroles, cuillères, etc.)"/>
    <s v="En espèces (Gourde)"/>
    <n v="1"/>
    <n v="0"/>
    <n v="0"/>
    <n v="0"/>
    <n v="0"/>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marchand"/>
    <s v="Femme"/>
    <s v=""/>
    <s v=""/>
    <s v="Détaillant avec boutique"/>
    <s v=""/>
    <s v="Ustensiles de cuisine (casseroles, cuillères, etc.)"/>
    <n v="0"/>
    <n v="0"/>
    <n v="0"/>
    <n v="1"/>
    <n v="0"/>
    <n v="0"/>
    <n v="0"/>
    <s v="cuisine"/>
    <s v="Ustensiles de cuisine (casseroles, cuillères, etc.)"/>
    <s v="En espèces (Gourde)"/>
    <n v="1"/>
    <n v="0"/>
    <n v="0"/>
    <n v="0"/>
    <n v="0"/>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marchand"/>
    <s v="Femme"/>
    <s v=""/>
    <s v=""/>
    <s v="Détaillant sur une table"/>
    <s v=""/>
    <s v="Ustensiles de cuisine (casseroles, cuillères, etc.)"/>
    <n v="0"/>
    <n v="0"/>
    <n v="0"/>
    <n v="1"/>
    <n v="0"/>
    <n v="0"/>
    <n v="0"/>
    <s v="cuisine"/>
    <s v="Ustensiles de cuisine (casseroles, cuillères, etc.)"/>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marchand"/>
    <s v="Femme"/>
    <s v=""/>
    <s v=""/>
    <s v="Détaillant sur une table"/>
    <s v=""/>
    <s v="Ustensiles de cuisine (casseroles, cuillères, etc.) Ustensiles de nettoyage ou de stockage de l'eau (bokit, bassine, éponge)"/>
    <n v="0"/>
    <n v="0"/>
    <n v="0"/>
    <n v="1"/>
    <n v="1"/>
    <n v="0"/>
    <n v="0"/>
    <s v="cuisine nettoyage_stockage"/>
    <s v="Ustensiles de cuisine (casseroles, cuillères, etc.) Ustensiles de nettoyage ou de stockage de l'eau (bokit, bassine, éponge)"/>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marchand"/>
    <s v="Femme"/>
    <s v=""/>
    <s v=""/>
    <s v="Détaillant avec boutique"/>
    <s v=""/>
    <s v="Nourriture"/>
    <n v="1"/>
    <n v="0"/>
    <n v="0"/>
    <n v="0"/>
    <n v="0"/>
    <n v="0"/>
    <n v="0"/>
    <s v="nourriture"/>
    <s v="Nourriture "/>
    <s v="En espèces (Gourde) A crédit partiel"/>
    <n v="1"/>
    <n v="0"/>
    <n v="0"/>
    <n v="0"/>
    <n v="1"/>
    <n v="0"/>
    <n v="0"/>
    <n v="0"/>
    <n v="0"/>
    <n v="0"/>
    <s v=""/>
    <s v="Non, il n'y a pas eu de variation"/>
    <s v="Plus de 60"/>
    <s v="Farine de blé blanche Riz Maïs (moulu) Sucre Haricot noir Haricot rouge Huile végétale"/>
    <n v="1"/>
    <n v="1"/>
    <n v="1"/>
    <n v="1"/>
    <n v="1"/>
    <n v="1"/>
    <n v="1"/>
    <n v="0"/>
    <s v="Oui je connais le prix de mes produits en grosse marmite"/>
    <n v="150"/>
    <s v="Oui"/>
    <n v="300"/>
    <n v="115.384615384615"/>
    <s v="Oui"/>
    <n v="200"/>
    <n v="86.956521739130395"/>
    <s v="Non"/>
    <n v="300"/>
    <n v="103.448275862068"/>
    <s v="Oui"/>
    <n v="420"/>
    <n v="175"/>
    <s v="Non"/>
    <n v="550"/>
    <n v="229.166666666666"/>
    <s v="Non"/>
    <s v="Bidon/Bouteille fermée."/>
    <s v="Oui"/>
    <n v="900"/>
    <s v=""/>
    <s v=""/>
    <s v=""/>
    <s v=""/>
    <s v=""/>
    <s v=""/>
    <s v="NA"/>
    <n v="900"/>
    <s v="Oui"/>
    <s v="Non"/>
    <s v=""/>
    <s v=""/>
    <s v=""/>
    <s v=""/>
    <s v=""/>
    <s v=""/>
    <s v=""/>
    <s v=""/>
    <s v=""/>
    <s v=""/>
    <s v=""/>
    <s v=""/>
    <s v=""/>
    <s v=""/>
    <s v=""/>
    <s v=""/>
    <s v=""/>
    <s v=""/>
    <s v=""/>
    <s v=""/>
    <s v=""/>
    <s v=""/>
    <s v=""/>
    <s v=""/>
    <s v=""/>
    <s v="Non"/>
    <s v="Non"/>
    <s v="Oui"/>
    <s v="Sud"/>
    <s v="Meme"/>
    <s v="Les Caye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Port-à-Piment"/>
    <s v="Port-à-Piment"/>
    <s v="Port-à-piment"/>
    <s v="Marché de Port-à-Piment"/>
    <x v="1"/>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Non, il n'y a pas eu de variation"/>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liquide (nettoyage) Chlore en grain (nettoyage) Savon pour se laver"/>
    <n v="1"/>
    <n v="1"/>
    <n v="1"/>
    <n v="1"/>
    <n v="1"/>
    <n v="1"/>
    <n v="1"/>
    <n v="1"/>
    <n v="0"/>
    <s v="Oui"/>
    <n v="30"/>
    <n v="30"/>
    <s v=""/>
    <s v=""/>
    <s v=""/>
    <n v="30"/>
    <s v="Oui"/>
    <n v="25"/>
    <s v="Oui"/>
    <n v="50"/>
    <s v="Oui"/>
    <s v="Oui"/>
    <n v="50"/>
    <s v=""/>
    <s v=""/>
    <s v=""/>
    <s v=""/>
    <s v=""/>
    <s v=""/>
    <s v="NA"/>
    <n v="50"/>
    <s v="Oui"/>
    <s v="Oui"/>
    <n v="30"/>
    <s v=""/>
    <s v=""/>
    <n v="30"/>
    <s v="Oui"/>
    <s v="Oui"/>
    <n v="75"/>
    <s v=""/>
    <s v=""/>
    <n v="75"/>
    <s v="Oui"/>
    <s v="Oui"/>
    <n v="75"/>
    <s v=""/>
    <s v=""/>
    <s v=""/>
    <n v="75"/>
    <s v="Oui"/>
    <s v="Oui"/>
    <s v=""/>
    <n v="10"/>
    <s v=""/>
    <s v=""/>
    <s v=""/>
    <s v=""/>
    <s v=""/>
    <s v=""/>
    <s v="Oui"/>
    <s v="NA"/>
    <n v="10"/>
    <s v="Non"/>
    <s v=""/>
    <s v=""/>
    <s v=""/>
    <s v=""/>
    <s v=""/>
    <s v=""/>
    <s v=""/>
    <s v=""/>
    <s v=""/>
    <s v=""/>
    <s v=""/>
    <s v=""/>
    <s v=""/>
    <s v=""/>
    <s v=""/>
    <s v=""/>
    <s v=""/>
    <s v=""/>
    <s v=""/>
    <s v=""/>
    <s v=""/>
    <s v=""/>
    <s v=""/>
    <s v=""/>
    <s v=""/>
    <x v="1"/>
    <s v="Non"/>
    <s v="Oui"/>
    <s v="Sud"/>
    <s v="Meme"/>
    <x v="10"/>
    <x v="1"/>
  </r>
  <r>
    <x v="1"/>
    <s v="L'Estère"/>
    <s v="L'Estère"/>
    <s v="Centre-ville de l'Estère"/>
    <s v="Marché L'Estère"/>
    <x v="0"/>
    <s v="Enquête auprès d'un marchand"/>
    <s v="Femme"/>
    <s v=""/>
    <s v=""/>
    <s v="Détaillant avec boutique"/>
    <s v=""/>
    <s v="Charbon de bois"/>
    <n v="0"/>
    <n v="0"/>
    <n v="0"/>
    <n v="0"/>
    <n v="0"/>
    <n v="1"/>
    <n v="0"/>
    <s v="charbon"/>
    <s v="Charbon de bois"/>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L'Estère"/>
    <s v="L'Estère"/>
    <s v="Centre-ville de l'Estère"/>
    <s v="Marché L'Estère"/>
    <x v="0"/>
    <s v="Enquête auprès d'un marchand"/>
    <s v="Homme"/>
    <s v=""/>
    <s v=""/>
    <s v="Détaillant avec boutique"/>
    <s v=""/>
    <s v="Charbon de bois"/>
    <n v="0"/>
    <n v="0"/>
    <n v="0"/>
    <n v="0"/>
    <n v="0"/>
    <n v="1"/>
    <n v="0"/>
    <s v="charbon"/>
    <s v="Charbon de bois"/>
    <s v="En espèces (Gourde)"/>
    <n v="1"/>
    <n v="0"/>
    <n v="0"/>
    <n v="0"/>
    <n v="0"/>
    <n v="0"/>
    <n v="0"/>
    <n v="0"/>
    <n v="0"/>
    <n v="0"/>
    <s v=""/>
    <s v="Je ne sais pas / Je ne souhaite pas répondre"/>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L'Estère"/>
    <s v="L'Estère"/>
    <s v="Centre-ville de l'Estère"/>
    <s v="Marché L'Estère"/>
    <x v="0"/>
    <s v="Enquête auprès d'un marchand"/>
    <s v="Femme"/>
    <s v=""/>
    <s v=""/>
    <s v="Détaillant sur une table"/>
    <s v=""/>
    <s v="Ustensiles de cuisine (casseroles, cuillères, etc.)"/>
    <n v="0"/>
    <n v="0"/>
    <n v="0"/>
    <n v="1"/>
    <n v="0"/>
    <n v="0"/>
    <n v="0"/>
    <s v="cuisine"/>
    <s v="Ustensiles de cuisine (casseroles, cuillères, etc.)"/>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L'Estère"/>
    <s v="L'Estère"/>
    <s v="Centre-ville de l'Estère"/>
    <s v="Marché L'Estère"/>
    <x v="0"/>
    <s v="Enquête auprès d'un marchand"/>
    <s v="Femme"/>
    <s v=""/>
    <s v=""/>
    <s v="Détaillant sur une table"/>
    <s v=""/>
    <s v="Ustensiles de cuisine (casseroles, cuillères, etc.)"/>
    <n v="0"/>
    <n v="0"/>
    <n v="0"/>
    <n v="1"/>
    <n v="0"/>
    <n v="0"/>
    <n v="0"/>
    <s v="cuisine"/>
    <s v="Ustensiles de cuisine (casseroles, cuillères, etc.)"/>
    <s v="En espèces (Gourde)"/>
    <n v="1"/>
    <n v="0"/>
    <n v="0"/>
    <n v="0"/>
    <n v="0"/>
    <n v="0"/>
    <n v="0"/>
    <n v="0"/>
    <n v="0"/>
    <n v="0"/>
    <s v=""/>
    <s v="Non, il n'y a pas eu de variation"/>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L'Estère"/>
    <s v="L'Estère"/>
    <s v="Centre-ville de l'Estère"/>
    <s v="Marché L'Estère"/>
    <x v="0"/>
    <s v="Enquête auprès d'un marchand"/>
    <s v="Femme"/>
    <s v=""/>
    <s v=""/>
    <s v="Détaillant avec boutique"/>
    <s v=""/>
    <s v="Ustensiles de cuisine (casseroles, cuillères, etc.)"/>
    <n v="0"/>
    <n v="0"/>
    <n v="0"/>
    <n v="1"/>
    <n v="0"/>
    <n v="0"/>
    <n v="0"/>
    <s v="cuisine"/>
    <s v="Ustensiles de cuisine (casseroles, cuillères, etc.)"/>
    <s v="En espèces (Gourde)"/>
    <n v="1"/>
    <n v="0"/>
    <n v="0"/>
    <n v="0"/>
    <n v="0"/>
    <n v="0"/>
    <n v="0"/>
    <n v="0"/>
    <n v="0"/>
    <n v="0"/>
    <s v=""/>
    <s v="Non, il n'y a pas eu de variation"/>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L'Estère"/>
    <s v="L'Estère"/>
    <s v="Centre-ville de l'Estère"/>
    <s v="Marché L'Estère"/>
    <x v="0"/>
    <s v="Enquête auprès d'un marchand"/>
    <s v="Femme"/>
    <s v=""/>
    <s v=""/>
    <s v="Détaillant sur une tab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5"/>
    <s v="Cayes-Jacmel"/>
    <s v="Cayes-Jacmel"/>
    <s v="Cap Rouge"/>
    <s v="Marché de Cap Rouge"/>
    <x v="1"/>
    <s v="Enquête auprès d'un marchand"/>
    <s v="Femme"/>
    <s v=""/>
    <s v=""/>
    <s v="Détaillant sur une table"/>
    <s v=""/>
    <s v="Nourriture"/>
    <n v="1"/>
    <n v="0"/>
    <n v="0"/>
    <n v="0"/>
    <n v="0"/>
    <n v="0"/>
    <n v="0"/>
    <s v="nourriture"/>
    <s v="Nourriture "/>
    <s v="En espèces (Gourde)"/>
    <n v="1"/>
    <n v="0"/>
    <n v="0"/>
    <n v="0"/>
    <n v="0"/>
    <n v="0"/>
    <n v="0"/>
    <n v="0"/>
    <n v="0"/>
    <n v="0"/>
    <s v=""/>
    <s v="Je ne sais pas / Je ne souhaite pas répondre"/>
    <s v="Je ne sais pas / Je ne souhaite pas répondre"/>
    <s v="Farine de blé blanche Riz Maïs (moulu) Sucre Huile végétale"/>
    <n v="1"/>
    <n v="1"/>
    <n v="1"/>
    <n v="1"/>
    <n v="0"/>
    <n v="0"/>
    <n v="1"/>
    <n v="0"/>
    <s v="Oui je connais le prix de mes produits en grosse marmite"/>
    <n v="112.5"/>
    <s v="Oui"/>
    <n v="340"/>
    <n v="130.76923076923001"/>
    <s v="Oui"/>
    <n v="220"/>
    <n v="95.652173913043399"/>
    <s v="Oui"/>
    <n v="310"/>
    <n v="106.896551724137"/>
    <s v="Oui"/>
    <s v=""/>
    <s v=""/>
    <s v=""/>
    <s v=""/>
    <s v=""/>
    <s v=""/>
    <s v="Bidon/Bouteille fermée."/>
    <s v="Oui"/>
    <n v="800"/>
    <s v=""/>
    <s v=""/>
    <s v=""/>
    <s v=""/>
    <s v=""/>
    <s v=""/>
    <s v="NA"/>
    <n v="800"/>
    <s v="Oui"/>
    <s v="Oui"/>
    <s v="Changement du taux de change de la Gourde"/>
    <n v="1"/>
    <n v="0"/>
    <n v="0"/>
    <n v="0"/>
    <n v="0"/>
    <n v="0"/>
    <n v="0"/>
    <n v="0"/>
    <n v="0"/>
    <n v="0"/>
    <n v="0"/>
    <n v="0"/>
    <n v="0"/>
    <n v="0"/>
    <s v=""/>
    <s v="Huile végétale Sucre Riz"/>
    <n v="0"/>
    <n v="1"/>
    <n v="0"/>
    <n v="1"/>
    <n v="0"/>
    <n v="0"/>
    <n v="1"/>
    <n v="0"/>
    <s v="Oui"/>
    <s v="Oui"/>
    <s v="Oui"/>
    <s v="Sud-Est"/>
    <s v="Meme"/>
    <s v="Cayes-Jacme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5"/>
    <s v="Cayes-Jacmel"/>
    <s v="Cayes-Jacmel"/>
    <s v="Cap Rouge"/>
    <s v="Marché de Cap Rouge"/>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5"/>
    <s v="Cayes-Jacmel"/>
    <s v="Cayes-Jacmel"/>
    <s v="Cap Rouge"/>
    <s v="Marché de Cap Rouge"/>
    <x v="1"/>
    <s v="Enquête auprès d'un marchand"/>
    <s v="Homme"/>
    <s v=""/>
    <s v=""/>
    <s v="Détaillant avec boutique"/>
    <s v=""/>
    <s v="Nourriture Produits d'hygiène et assainissement"/>
    <n v="1"/>
    <n v="1"/>
    <n v="0"/>
    <n v="0"/>
    <n v="0"/>
    <n v="0"/>
    <n v="0"/>
    <s v="nourriture"/>
    <s v="Nourriture "/>
    <s v="En espèces (Gourde)"/>
    <n v="1"/>
    <n v="0"/>
    <n v="0"/>
    <n v="0"/>
    <n v="0"/>
    <n v="0"/>
    <n v="0"/>
    <n v="0"/>
    <n v="0"/>
    <n v="0"/>
    <s v=""/>
    <s v="Je ne sais pas / Je ne souhaite pas répondre"/>
    <s v="Je ne sais pas / Je ne souhaite pas répondre"/>
    <s v="Farine de blé blanche Riz Maïs (moulu) Sucre Haricot noir Huile végétale Haricot rouge"/>
    <n v="1"/>
    <n v="1"/>
    <n v="1"/>
    <n v="1"/>
    <n v="1"/>
    <n v="1"/>
    <n v="1"/>
    <n v="0"/>
    <s v="Oui je connais le prix de mes produits en grosse marmite"/>
    <n v="112.5"/>
    <s v="Oui"/>
    <n v="240"/>
    <n v="92.307692307692307"/>
    <s v="Oui"/>
    <n v="240"/>
    <n v="104.347826086956"/>
    <s v="Oui"/>
    <n v="300"/>
    <n v="103.448275862068"/>
    <s v="Oui"/>
    <n v="400"/>
    <n v="166.666666666666"/>
    <s v="Non"/>
    <n v="450"/>
    <n v="187.5"/>
    <s v="Non"/>
    <s v="Bidon/Bouteille fermée."/>
    <s v="Oui"/>
    <n v="800"/>
    <s v=""/>
    <s v=""/>
    <s v=""/>
    <s v=""/>
    <s v=""/>
    <s v=""/>
    <s v="NA"/>
    <n v="800"/>
    <s v="Oui"/>
    <s v="Oui"/>
    <s v="Changement du taux de change de la Gourde"/>
    <n v="1"/>
    <n v="0"/>
    <n v="0"/>
    <n v="0"/>
    <n v="0"/>
    <n v="0"/>
    <n v="0"/>
    <n v="0"/>
    <n v="0"/>
    <n v="0"/>
    <n v="0"/>
    <n v="0"/>
    <n v="0"/>
    <n v="0"/>
    <s v=""/>
    <s v="Farine de blé blanche Riz Sucre Huile végétale"/>
    <n v="1"/>
    <n v="1"/>
    <n v="0"/>
    <n v="1"/>
    <n v="0"/>
    <n v="0"/>
    <n v="1"/>
    <n v="0"/>
    <s v="Oui"/>
    <s v="Oui"/>
    <s v="Oui"/>
    <s v="Sud-Est"/>
    <s v="Meme"/>
    <s v="Cayes-Jacmel"/>
    <s v="Meme"/>
    <s v="Savon lessive Brosse à dent Dentifrice Papier toilette Serviettes hygiéniques Chlore liquide (nettoyage) Chlore en grain (nettoyage) Savon pour se laver"/>
    <n v="1"/>
    <n v="1"/>
    <n v="1"/>
    <n v="1"/>
    <n v="1"/>
    <n v="1"/>
    <n v="1"/>
    <n v="1"/>
    <n v="0"/>
    <s v="Oui"/>
    <n v="20"/>
    <n v="20"/>
    <s v=""/>
    <s v=""/>
    <s v=""/>
    <n v="20"/>
    <s v="Oui"/>
    <n v="25"/>
    <s v="Oui"/>
    <n v="35"/>
    <s v="Oui"/>
    <s v="Oui"/>
    <n v="60"/>
    <s v=""/>
    <s v=""/>
    <s v=""/>
    <s v=""/>
    <s v=""/>
    <s v=""/>
    <s v="NA"/>
    <n v="60"/>
    <s v="Oui"/>
    <s v="Oui"/>
    <n v="30"/>
    <s v=""/>
    <s v=""/>
    <n v="30"/>
    <s v="Oui"/>
    <s v="Oui"/>
    <n v="75"/>
    <s v=""/>
    <s v=""/>
    <n v="75"/>
    <s v="Oui"/>
    <s v="Oui"/>
    <n v="45"/>
    <s v=""/>
    <s v=""/>
    <s v=""/>
    <n v="45"/>
    <s v="Oui"/>
    <s v="Oui"/>
    <s v=""/>
    <n v="50"/>
    <s v=""/>
    <s v=""/>
    <s v=""/>
    <s v=""/>
    <s v=""/>
    <s v=""/>
    <s v="Oui"/>
    <s v="NA"/>
    <n v="35"/>
    <s v="Oui"/>
    <s v="Article trop cher"/>
    <n v="0"/>
    <n v="0"/>
    <n v="0"/>
    <n v="1"/>
    <n v="0"/>
    <n v="0"/>
    <n v="0"/>
    <n v="0"/>
    <n v="0"/>
    <n v="0"/>
    <n v="0"/>
    <n v="0"/>
    <n v="0"/>
    <s v=""/>
    <s v="Savon pour se laver Savon lessive Dentifrice Serviettes hygiéniques Chlore liquide (nettoyage)"/>
    <n v="1"/>
    <n v="0"/>
    <n v="1"/>
    <n v="0"/>
    <n v="1"/>
    <n v="1"/>
    <n v="0"/>
    <n v="1"/>
    <n v="0"/>
    <x v="3"/>
    <s v="Oui"/>
    <s v="Oui"/>
    <s v="Sud-Est"/>
    <s v="Meme"/>
    <x v="11"/>
    <x v="1"/>
  </r>
  <r>
    <x v="5"/>
    <s v="Cayes-Jacmel"/>
    <s v="Cayes-Jacmel"/>
    <s v="Cap Rouge"/>
    <s v="Marché de Cap Rouge"/>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5"/>
    <s v="Cayes-Jacmel"/>
    <s v="Cayes-Jacmel"/>
    <s v="Cap Rouge"/>
    <s v="Marché de Cap Rouge"/>
    <x v="1"/>
    <s v="Enquête auprès d'un marchand"/>
    <s v="Femme"/>
    <s v=""/>
    <s v=""/>
    <s v="Détaillant sur une table"/>
    <s v=""/>
    <s v="Nourriture"/>
    <n v="1"/>
    <n v="0"/>
    <n v="0"/>
    <n v="0"/>
    <n v="0"/>
    <n v="0"/>
    <n v="0"/>
    <s v="nourriture"/>
    <s v="Nourriture "/>
    <s v="En espèces (Gourde)"/>
    <n v="1"/>
    <n v="0"/>
    <n v="0"/>
    <n v="0"/>
    <n v="0"/>
    <n v="0"/>
    <n v="0"/>
    <n v="0"/>
    <n v="0"/>
    <n v="0"/>
    <s v=""/>
    <s v="Je ne sais pas / Je ne souhaite pas répondre"/>
    <s v="Je ne sais pas / Je ne souhaite pas répondre"/>
    <s v="Farine de blé blanche Riz Maïs (moulu) Sucre Huile végétale"/>
    <n v="1"/>
    <n v="1"/>
    <n v="1"/>
    <n v="1"/>
    <n v="0"/>
    <n v="0"/>
    <n v="1"/>
    <n v="0"/>
    <s v="Oui je connais le prix de mes produits en grosse marmite"/>
    <n v="120"/>
    <s v="Oui"/>
    <n v="340"/>
    <n v="130.76923076923001"/>
    <s v="Oui"/>
    <n v="230"/>
    <n v="100"/>
    <s v="Oui"/>
    <n v="310"/>
    <n v="106.896551724137"/>
    <s v="Oui"/>
    <s v=""/>
    <s v=""/>
    <s v=""/>
    <s v=""/>
    <s v=""/>
    <s v=""/>
    <s v="Bidon/Bouteille fermée."/>
    <s v="Oui"/>
    <n v="800"/>
    <s v=""/>
    <s v=""/>
    <s v=""/>
    <s v=""/>
    <s v=""/>
    <s v=""/>
    <s v="NA"/>
    <n v="800"/>
    <s v="Oui"/>
    <s v="Oui"/>
    <s v="Changement du taux de change de la Gourde"/>
    <n v="1"/>
    <n v="0"/>
    <n v="0"/>
    <n v="0"/>
    <n v="0"/>
    <n v="0"/>
    <n v="0"/>
    <n v="0"/>
    <n v="0"/>
    <n v="0"/>
    <n v="0"/>
    <n v="0"/>
    <n v="0"/>
    <n v="0"/>
    <s v=""/>
    <s v="Riz Sucre Huile végétale"/>
    <n v="0"/>
    <n v="1"/>
    <n v="0"/>
    <n v="1"/>
    <n v="0"/>
    <n v="0"/>
    <n v="1"/>
    <n v="0"/>
    <s v="Non"/>
    <s v="Non"/>
    <s v="Oui"/>
    <s v="Sud-Est"/>
    <s v="Meme"/>
    <s v="Cayes-Jacme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5"/>
    <s v="Cayes-Jacmel"/>
    <s v="Cayes-Jacmel"/>
    <s v="Cap Rouge"/>
    <s v="Marché de Cap Rouge"/>
    <x v="1"/>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5"/>
    <s v="Cayes-Jacmel"/>
    <s v="Cayes-Jacmel"/>
    <s v="Cap Rouge"/>
    <s v="Marché de Cap Rouge"/>
    <x v="1"/>
    <s v="Enquête auprès d'un marchand"/>
    <s v="Femme"/>
    <s v=""/>
    <s v=""/>
    <s v="Détaillant sur une table"/>
    <s v=""/>
    <s v="Nourriture"/>
    <n v="1"/>
    <n v="0"/>
    <n v="0"/>
    <n v="0"/>
    <n v="0"/>
    <n v="0"/>
    <n v="0"/>
    <s v="nourriture"/>
    <s v="Nourriture "/>
    <s v="En espèces (Gourde)"/>
    <n v="1"/>
    <n v="0"/>
    <n v="0"/>
    <n v="0"/>
    <n v="0"/>
    <n v="0"/>
    <n v="0"/>
    <n v="0"/>
    <n v="0"/>
    <n v="0"/>
    <s v=""/>
    <s v="Je ne sais pas / Je ne souhaite pas répondre"/>
    <s v="Je ne sais pas / Je ne souhaite pas répondre"/>
    <s v="Farine de blé blanche Riz Maïs (moulu) Sucre Huile végétale"/>
    <n v="1"/>
    <n v="1"/>
    <n v="1"/>
    <n v="1"/>
    <n v="0"/>
    <n v="0"/>
    <n v="1"/>
    <n v="0"/>
    <s v="Oui je connais le prix de mes produits en grosse marmite"/>
    <n v="115"/>
    <s v="Oui"/>
    <n v="240"/>
    <n v="92.307692307692307"/>
    <s v="Oui"/>
    <n v="240"/>
    <n v="104.347826086956"/>
    <s v="Oui"/>
    <n v="300"/>
    <n v="103.448275862068"/>
    <s v="Oui"/>
    <s v=""/>
    <s v=""/>
    <s v=""/>
    <s v=""/>
    <s v=""/>
    <s v=""/>
    <s v="Bidon/Bouteille fermée."/>
    <s v="Oui"/>
    <n v="800"/>
    <s v=""/>
    <s v=""/>
    <s v=""/>
    <s v=""/>
    <s v=""/>
    <s v=""/>
    <s v="NA"/>
    <n v="800"/>
    <s v="Oui"/>
    <s v="Oui"/>
    <s v="Pas assez d'argent"/>
    <n v="0"/>
    <n v="0"/>
    <n v="0"/>
    <n v="0"/>
    <n v="0"/>
    <n v="1"/>
    <n v="0"/>
    <n v="0"/>
    <n v="0"/>
    <n v="0"/>
    <n v="0"/>
    <n v="0"/>
    <n v="0"/>
    <n v="0"/>
    <s v=""/>
    <s v="Riz Sucre Huile végétale"/>
    <n v="0"/>
    <n v="1"/>
    <n v="0"/>
    <n v="1"/>
    <n v="0"/>
    <n v="0"/>
    <n v="1"/>
    <n v="0"/>
    <s v="Non"/>
    <s v="Non"/>
    <s v="Oui"/>
    <s v="Sud-Est"/>
    <s v="Meme"/>
    <s v="Cayes-Jacme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5"/>
    <s v="Cayes-Jacmel"/>
    <s v="Cayes-Jacmel"/>
    <s v="Cap Rouge"/>
    <s v="Marché de Cap Rouge"/>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5"/>
    <s v="Cayes-Jacmel"/>
    <s v="Cayes-Jacmel"/>
    <s v="Cap Rouge"/>
    <s v="Marché de Cap Rouge"/>
    <x v="1"/>
    <s v="Enquête auprès d'un marchand"/>
    <s v="Femme"/>
    <s v=""/>
    <s v=""/>
    <s v="Détaillant sur une table"/>
    <s v=""/>
    <s v="Nourriture"/>
    <n v="1"/>
    <n v="0"/>
    <n v="0"/>
    <n v="0"/>
    <n v="0"/>
    <n v="0"/>
    <n v="0"/>
    <s v="nourriture"/>
    <s v="Nourriture "/>
    <s v="En espèces (Gourde)"/>
    <n v="1"/>
    <n v="0"/>
    <n v="0"/>
    <n v="0"/>
    <n v="0"/>
    <n v="0"/>
    <n v="0"/>
    <n v="0"/>
    <n v="0"/>
    <n v="0"/>
    <s v=""/>
    <s v="Je ne sais pas / Je ne souhaite pas répondre"/>
    <s v="Je ne sais pas / Je ne souhaite pas répondre"/>
    <s v="Farine de blé blanche Riz Maïs (moulu) Sucre Huile végétale"/>
    <n v="1"/>
    <n v="1"/>
    <n v="1"/>
    <n v="1"/>
    <n v="0"/>
    <n v="0"/>
    <n v="1"/>
    <n v="0"/>
    <s v="Oui je connais le prix de mes produits en grosse marmite"/>
    <n v="115"/>
    <s v="Oui"/>
    <n v="340"/>
    <n v="130.76923076923001"/>
    <s v="Oui"/>
    <n v="240"/>
    <n v="104.347826086956"/>
    <s v="Oui"/>
    <n v="290"/>
    <n v="100"/>
    <s v="Oui"/>
    <s v=""/>
    <s v=""/>
    <s v=""/>
    <s v=""/>
    <s v=""/>
    <s v=""/>
    <s v="Bidon/Bouteille fermée."/>
    <s v="Oui"/>
    <n v="800"/>
    <s v=""/>
    <s v=""/>
    <s v=""/>
    <s v=""/>
    <s v=""/>
    <s v=""/>
    <s v="NA"/>
    <n v="800"/>
    <s v="Oui"/>
    <s v="Oui"/>
    <s v="Changement du taux de change de la Gourde"/>
    <n v="1"/>
    <n v="0"/>
    <n v="0"/>
    <n v="0"/>
    <n v="0"/>
    <n v="0"/>
    <n v="0"/>
    <n v="0"/>
    <n v="0"/>
    <n v="0"/>
    <n v="0"/>
    <n v="0"/>
    <n v="0"/>
    <n v="0"/>
    <s v=""/>
    <s v="Farine de blé blanche Riz Sucre Huile végétale"/>
    <n v="1"/>
    <n v="1"/>
    <n v="0"/>
    <n v="1"/>
    <n v="0"/>
    <n v="0"/>
    <n v="1"/>
    <n v="0"/>
    <s v="Oui"/>
    <s v="Oui"/>
    <s v="Oui"/>
    <s v="Sud-Est"/>
    <s v="Meme"/>
    <s v="Cayes-Jacme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5"/>
    <s v="Cayes-Jacmel"/>
    <s v="Cayes-Jacmel"/>
    <s v="Cap Rouge"/>
    <s v="Marché de Cap Rouge"/>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L'Estère"/>
    <s v="L'Estère"/>
    <s v="Centre-ville de l'Estère"/>
    <s v="Marché L'Estère"/>
    <x v="0"/>
    <s v="Enquête auprès d'un marchand"/>
    <s v="Homme"/>
    <s v=""/>
    <s v=""/>
    <s v="Détaillant sur une table"/>
    <s v=""/>
    <s v="Couverture Ustensiles de nettoyage ou de stockage de l'eau (bokit, bassine, éponge)"/>
    <n v="0"/>
    <n v="0"/>
    <n v="1"/>
    <n v="0"/>
    <n v="1"/>
    <n v="0"/>
    <n v="0"/>
    <s v="couverture"/>
    <s v="Couverture"/>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L'Estère"/>
    <s v="L'Estère"/>
    <s v="Centre-ville de l'Estère"/>
    <s v="Marché L'Estère"/>
    <x v="0"/>
    <s v="Enquête auprès d'un marchand"/>
    <s v="Femme"/>
    <s v=""/>
    <s v=""/>
    <s v="Détaillant sur une tab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s v="Oui, il y a moin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L'Estère"/>
    <s v="L'Estère"/>
    <s v="Centre-ville de l'Estère"/>
    <s v="Marché L'Estère"/>
    <x v="0"/>
    <s v="Enquête auprès d'un marchand"/>
    <s v="Femme"/>
    <s v=""/>
    <s v=""/>
    <s v="Détaillant sur une tab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1"/>
    <s v="L'Estère"/>
    <s v="L'Estère"/>
    <s v="Centre-ville de l'Estère"/>
    <s v="Marché L'Estère"/>
    <x v="0"/>
    <s v="Enquête auprès d'un marchand"/>
    <s v="Femme"/>
    <s v=""/>
    <s v=""/>
    <s v="Détaillant sur une table"/>
    <s v=""/>
    <s v="Couverture"/>
    <n v="0"/>
    <n v="0"/>
    <n v="1"/>
    <n v="0"/>
    <n v="0"/>
    <n v="0"/>
    <n v="0"/>
    <s v="couverture"/>
    <s v="Couverture"/>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Petit Trou de Nippes"/>
    <s v="Petit Trou de Nippes"/>
    <s v="Centre-ville de Petit Trou / Ste Thérèse"/>
    <s v="Marché du centre-ville de Petit Trou des Nippes / Ste Thérèse"/>
    <x v="1"/>
    <s v="Enquête auprès d'un marchand"/>
    <s v="Femme"/>
    <s v=""/>
    <s v=""/>
    <s v="Détaillant sur une table"/>
    <s v=""/>
    <s v="Produits d'hygiène et assainissement"/>
    <n v="0"/>
    <n v="1"/>
    <n v="0"/>
    <n v="0"/>
    <n v="0"/>
    <n v="0"/>
    <n v="0"/>
    <s v="wash"/>
    <s v="Produits d'hygiène et assainissement"/>
    <s v="En espèces (Gourde) Paiement mobile (téléphone)"/>
    <n v="1"/>
    <n v="0"/>
    <n v="1"/>
    <n v="0"/>
    <n v="0"/>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Papier toilette Serviettes hygiéniques Savon pour se laver"/>
    <n v="0"/>
    <n v="1"/>
    <n v="1"/>
    <n v="1"/>
    <n v="1"/>
    <n v="0"/>
    <n v="0"/>
    <n v="1"/>
    <n v="0"/>
    <s v=""/>
    <s v=""/>
    <s v=""/>
    <s v=""/>
    <s v=""/>
    <s v=""/>
    <s v=""/>
    <s v=""/>
    <n v="25"/>
    <s v="Oui"/>
    <n v="25"/>
    <s v="Oui"/>
    <s v=""/>
    <s v=""/>
    <s v=""/>
    <s v=""/>
    <s v=""/>
    <s v=""/>
    <s v=""/>
    <s v=""/>
    <s v=""/>
    <s v=""/>
    <s v=""/>
    <s v="Oui"/>
    <n v="25"/>
    <s v=""/>
    <s v=""/>
    <n v="25"/>
    <s v="Oui"/>
    <s v="Oui"/>
    <n v="100"/>
    <s v=""/>
    <s v=""/>
    <n v="100"/>
    <s v="Oui"/>
    <s v="Oui"/>
    <n v="75"/>
    <s v=""/>
    <s v=""/>
    <s v=""/>
    <n v="75"/>
    <s v="Oui"/>
    <s v=""/>
    <s v=""/>
    <s v=""/>
    <s v=""/>
    <s v=""/>
    <s v=""/>
    <s v=""/>
    <s v=""/>
    <s v=""/>
    <s v=""/>
    <s v=""/>
    <s v=""/>
    <s v="Non"/>
    <s v=""/>
    <s v=""/>
    <s v=""/>
    <s v=""/>
    <s v=""/>
    <s v=""/>
    <s v=""/>
    <s v=""/>
    <s v=""/>
    <s v=""/>
    <s v=""/>
    <s v=""/>
    <s v=""/>
    <s v=""/>
    <s v=""/>
    <s v=""/>
    <s v=""/>
    <s v=""/>
    <s v=""/>
    <s v=""/>
    <s v=""/>
    <s v=""/>
    <s v=""/>
    <s v=""/>
    <s v=""/>
    <x v="1"/>
    <s v="Non"/>
    <s v="Oui"/>
    <s v="Ouest"/>
    <s v="Différent"/>
    <x v="12"/>
    <x v="2"/>
  </r>
  <r>
    <x v="2"/>
    <s v="Petit Trou de Nippes"/>
    <s v="Petit Trou de Nippes"/>
    <s v="Centre-ville de Petit Trou / Ste Thérèse"/>
    <s v="Marché du centre-ville de Petit Trou des Nippes / Ste Thérèse"/>
    <x v="1"/>
    <s v="Enquête auprès d'un marchand"/>
    <s v="Femme"/>
    <s v=""/>
    <s v=""/>
    <s v="Détaillant sur une table"/>
    <s v=""/>
    <s v="Produits d'hygiène et assainissement"/>
    <n v="0"/>
    <n v="1"/>
    <n v="0"/>
    <n v="0"/>
    <n v="0"/>
    <n v="0"/>
    <n v="0"/>
    <s v="wash"/>
    <s v="Produits d'hygiène et assainissement"/>
    <s v="En espèces (Gourde) Paiement mobile (téléphone)"/>
    <n v="1"/>
    <n v="0"/>
    <n v="1"/>
    <n v="0"/>
    <n v="0"/>
    <n v="0"/>
    <n v="0"/>
    <n v="0"/>
    <n v="0"/>
    <n v="0"/>
    <s v=""/>
    <s v="Oui, il y a plus de commerçants par rapport au mois passé"/>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Papier toilette Serviettes hygiéniques Savon pour se laver"/>
    <n v="0"/>
    <n v="1"/>
    <n v="1"/>
    <n v="1"/>
    <n v="1"/>
    <n v="0"/>
    <n v="0"/>
    <n v="1"/>
    <n v="0"/>
    <s v=""/>
    <s v=""/>
    <s v=""/>
    <s v=""/>
    <s v=""/>
    <s v=""/>
    <s v=""/>
    <s v=""/>
    <n v="20"/>
    <s v="Oui"/>
    <n v="25"/>
    <s v="Oui"/>
    <s v=""/>
    <s v=""/>
    <s v=""/>
    <s v=""/>
    <s v=""/>
    <s v=""/>
    <s v=""/>
    <s v=""/>
    <s v=""/>
    <s v=""/>
    <s v=""/>
    <s v="Oui"/>
    <n v="15"/>
    <s v=""/>
    <s v=""/>
    <n v="15"/>
    <s v="Oui"/>
    <s v="Oui"/>
    <n v="20"/>
    <s v=""/>
    <s v=""/>
    <n v="100"/>
    <s v="Oui"/>
    <s v="Oui"/>
    <n v="75"/>
    <s v=""/>
    <s v=""/>
    <s v=""/>
    <n v="75"/>
    <s v="Oui"/>
    <s v=""/>
    <s v=""/>
    <s v=""/>
    <s v=""/>
    <s v=""/>
    <s v=""/>
    <s v=""/>
    <s v=""/>
    <s v=""/>
    <s v=""/>
    <s v=""/>
    <s v=""/>
    <s v="Non"/>
    <s v=""/>
    <s v=""/>
    <s v=""/>
    <s v=""/>
    <s v=""/>
    <s v=""/>
    <s v=""/>
    <s v=""/>
    <s v=""/>
    <s v=""/>
    <s v=""/>
    <s v=""/>
    <s v=""/>
    <s v=""/>
    <s v=""/>
    <s v=""/>
    <s v=""/>
    <s v=""/>
    <s v=""/>
    <s v=""/>
    <s v=""/>
    <s v=""/>
    <s v=""/>
    <s v=""/>
    <s v=""/>
    <x v="1"/>
    <s v="Non"/>
    <s v="Oui"/>
    <s v="Nippes"/>
    <s v="Meme"/>
    <x v="13"/>
    <x v="2"/>
  </r>
  <r>
    <x v="2"/>
    <s v="Petit Trou de Nippes"/>
    <s v="Petit Trou de Nippes"/>
    <s v="Centre-ville de Petit Trou / Ste Thérèse"/>
    <s v="Marché du centre-ville de Petit Trou des Nippes / Ste Thérèse"/>
    <x v="1"/>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Papier toilette Serviettes hygiéniques Savon pour se laver"/>
    <n v="0"/>
    <n v="1"/>
    <n v="1"/>
    <n v="1"/>
    <n v="1"/>
    <n v="0"/>
    <n v="0"/>
    <n v="1"/>
    <n v="0"/>
    <s v=""/>
    <s v=""/>
    <s v=""/>
    <s v=""/>
    <s v=""/>
    <s v=""/>
    <s v=""/>
    <s v=""/>
    <n v="20"/>
    <s v="Oui"/>
    <n v="60"/>
    <s v="Oui"/>
    <s v=""/>
    <s v=""/>
    <s v=""/>
    <s v=""/>
    <s v=""/>
    <s v=""/>
    <s v=""/>
    <s v=""/>
    <s v=""/>
    <s v=""/>
    <s v=""/>
    <s v="Oui"/>
    <n v="30"/>
    <s v=""/>
    <s v=""/>
    <n v="30"/>
    <s v="Oui"/>
    <s v="Oui"/>
    <n v="100"/>
    <s v=""/>
    <s v=""/>
    <n v="100"/>
    <s v="Oui"/>
    <s v="Oui"/>
    <n v="75"/>
    <s v=""/>
    <s v=""/>
    <s v=""/>
    <n v="75"/>
    <s v="Oui"/>
    <s v=""/>
    <s v=""/>
    <s v=""/>
    <s v=""/>
    <s v=""/>
    <s v=""/>
    <s v=""/>
    <s v=""/>
    <s v=""/>
    <s v=""/>
    <s v=""/>
    <s v=""/>
    <s v="Non"/>
    <s v=""/>
    <s v=""/>
    <s v=""/>
    <s v=""/>
    <s v=""/>
    <s v=""/>
    <s v=""/>
    <s v=""/>
    <s v=""/>
    <s v=""/>
    <s v=""/>
    <s v=""/>
    <s v=""/>
    <s v=""/>
    <s v=""/>
    <s v=""/>
    <s v=""/>
    <s v=""/>
    <s v=""/>
    <s v=""/>
    <s v=""/>
    <s v=""/>
    <s v=""/>
    <s v=""/>
    <s v=""/>
    <x v="1"/>
    <s v="Oui"/>
    <s v="Oui"/>
    <s v="Ouest"/>
    <s v="Différent"/>
    <x v="4"/>
    <x v="2"/>
  </r>
  <r>
    <x v="2"/>
    <s v="Petit Trou de Nippes"/>
    <s v="Petit Trou de Nippes"/>
    <s v="Centre-ville de Petit Trou / Ste Thérèse"/>
    <s v="Marché du centre-ville de Petit Trou des Nippes / Ste Thérèse"/>
    <x v="1"/>
    <s v="Enquête auprès d'un marchand"/>
    <s v="Femme"/>
    <s v=""/>
    <s v=""/>
    <s v="Détaillant sur une table"/>
    <s v=""/>
    <s v="Nourriture"/>
    <n v="1"/>
    <n v="0"/>
    <n v="0"/>
    <n v="0"/>
    <n v="0"/>
    <n v="0"/>
    <n v="0"/>
    <s v="nourriture"/>
    <s v="Nourriture "/>
    <s v="En espèces (Gourde)"/>
    <n v="1"/>
    <n v="0"/>
    <n v="0"/>
    <n v="0"/>
    <n v="0"/>
    <n v="0"/>
    <n v="0"/>
    <n v="0"/>
    <n v="0"/>
    <n v="0"/>
    <s v=""/>
    <s v="Non, il n'y a pas eu de variation"/>
    <s v="Moins de 20"/>
    <s v="Farine de blé blanche Riz Maïs (moulu) Sucre Haricot noir Huile végétale"/>
    <n v="1"/>
    <n v="1"/>
    <n v="1"/>
    <n v="1"/>
    <n v="1"/>
    <n v="0"/>
    <n v="1"/>
    <n v="0"/>
    <s v="Oui je connais le prix de mes produits en grosse marmite"/>
    <n v="100"/>
    <s v="Oui"/>
    <n v="300"/>
    <n v="115.384615384615"/>
    <s v="Oui"/>
    <n v="250"/>
    <n v="108.695652173913"/>
    <s v="Oui"/>
    <n v="250"/>
    <n v="86.2068965517241"/>
    <s v="Oui"/>
    <n v="500"/>
    <n v="208.333333333333"/>
    <s v="Non"/>
    <s v=""/>
    <s v=""/>
    <s v=""/>
    <s v="Bidon/Bouteille fermée."/>
    <s v="Oui"/>
    <n v="750"/>
    <s v=""/>
    <s v=""/>
    <s v=""/>
    <s v=""/>
    <s v=""/>
    <s v=""/>
    <s v="NA"/>
    <n v="750"/>
    <s v="Oui"/>
    <s v="Non"/>
    <s v=""/>
    <s v=""/>
    <s v=""/>
    <s v=""/>
    <s v=""/>
    <s v=""/>
    <s v=""/>
    <s v=""/>
    <s v=""/>
    <s v=""/>
    <s v=""/>
    <s v=""/>
    <s v=""/>
    <s v=""/>
    <s v=""/>
    <s v=""/>
    <s v=""/>
    <s v=""/>
    <s v=""/>
    <s v=""/>
    <s v=""/>
    <s v=""/>
    <s v=""/>
    <s v=""/>
    <s v=""/>
    <s v="Non"/>
    <s v="Oui"/>
    <s v="Oui"/>
    <s v="Nippes"/>
    <s v="Meme"/>
    <s v="Fonds des Nègre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Petit Trou de Nippes"/>
    <s v="Petit Trou de Nippes"/>
    <s v="Centre-ville de Petit Trou / Ste Thérèse"/>
    <s v="Marché du centre-ville de Petit Trou des Nippes / Ste Thérèse"/>
    <x v="1"/>
    <s v="Enquête auprès d'un marchand"/>
    <s v="Femme"/>
    <s v=""/>
    <s v=""/>
    <s v="Détaillant avec boutique"/>
    <s v=""/>
    <s v="Nourriture"/>
    <n v="1"/>
    <n v="0"/>
    <n v="0"/>
    <n v="0"/>
    <n v="0"/>
    <n v="0"/>
    <n v="0"/>
    <s v="nourriture"/>
    <s v="Nourriture "/>
    <s v="En espèces (Gourde) Paiement mobile (téléphone)"/>
    <n v="1"/>
    <n v="0"/>
    <n v="1"/>
    <n v="0"/>
    <n v="0"/>
    <n v="0"/>
    <n v="0"/>
    <n v="0"/>
    <n v="0"/>
    <n v="0"/>
    <s v=""/>
    <s v="Oui, il y a plus de commerçants par rapport au mois passé"/>
    <s v="Moins de 20"/>
    <s v="Farine de blé blanche Riz Maïs (moulu) Sucre Haricot noir Huile végétale"/>
    <n v="1"/>
    <n v="1"/>
    <n v="1"/>
    <n v="1"/>
    <n v="1"/>
    <n v="0"/>
    <n v="1"/>
    <n v="0"/>
    <s v="Oui je connais le prix de mes produits en grosse marmite"/>
    <n v="100"/>
    <s v="Oui"/>
    <n v="250"/>
    <n v="96.153846153846104"/>
    <s v="Oui"/>
    <n v="200"/>
    <n v="86.956521739130395"/>
    <s v="Oui"/>
    <n v="250"/>
    <n v="86.2068965517241"/>
    <s v="Oui"/>
    <n v="500"/>
    <n v="208.333333333333"/>
    <s v="Non"/>
    <s v=""/>
    <s v=""/>
    <s v=""/>
    <s v="Bidon/Bouteille fermée."/>
    <s v="Oui"/>
    <n v="750"/>
    <s v=""/>
    <s v=""/>
    <s v=""/>
    <s v=""/>
    <s v=""/>
    <s v=""/>
    <s v="NA"/>
    <n v="750"/>
    <s v="Oui"/>
    <s v="Non"/>
    <s v=""/>
    <s v=""/>
    <s v=""/>
    <s v=""/>
    <s v=""/>
    <s v=""/>
    <s v=""/>
    <s v=""/>
    <s v=""/>
    <s v=""/>
    <s v=""/>
    <s v=""/>
    <s v=""/>
    <s v=""/>
    <s v=""/>
    <s v=""/>
    <s v=""/>
    <s v=""/>
    <s v=""/>
    <s v=""/>
    <s v=""/>
    <s v=""/>
    <s v=""/>
    <s v=""/>
    <s v=""/>
    <s v="Non"/>
    <s v="Oui"/>
    <s v="Oui"/>
    <s v="Nippes"/>
    <s v="Meme"/>
    <s v="Fonds des Nègre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Petit Trou de Nippes"/>
    <s v="Petit Trou de Nippes"/>
    <s v="Centre-ville de Petit Trou / Ste Thérèse"/>
    <s v="Marché du centre-ville de Petit Trou des Nippes / Ste Thérèse"/>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Petit Trou de Nippes"/>
    <s v="Petit Trou de Nippes"/>
    <s v="Centre-ville de Petit Trou / Ste Thérèse"/>
    <s v="Marché du centre-ville de Petit Trou des Nippes / Ste Thérèse"/>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Petit Trou de Nippes"/>
    <s v="Petit Trou de Nippes"/>
    <s v="Centre-ville de Petit Trou / Ste Thérèse"/>
    <s v="Marché du centre-ville de Petit Trou des Nippes / Ste Thérèse"/>
    <x v="1"/>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Papier toilette Serviettes hygiéniques Savon pour se laver"/>
    <n v="0"/>
    <n v="1"/>
    <n v="1"/>
    <n v="1"/>
    <n v="1"/>
    <n v="0"/>
    <n v="0"/>
    <n v="1"/>
    <n v="0"/>
    <s v=""/>
    <s v=""/>
    <s v=""/>
    <s v=""/>
    <s v=""/>
    <s v=""/>
    <s v=""/>
    <s v=""/>
    <n v="20"/>
    <s v="Oui"/>
    <n v="25"/>
    <s v="Oui"/>
    <s v=""/>
    <s v=""/>
    <s v=""/>
    <s v=""/>
    <s v=""/>
    <s v=""/>
    <s v=""/>
    <s v=""/>
    <s v=""/>
    <s v=""/>
    <s v=""/>
    <s v="Oui"/>
    <n v="20"/>
    <s v=""/>
    <s v=""/>
    <n v="20"/>
    <s v="Oui"/>
    <s v="Oui"/>
    <n v="100"/>
    <s v=""/>
    <s v=""/>
    <n v="100"/>
    <s v="Oui"/>
    <s v="Oui"/>
    <n v="100"/>
    <s v=""/>
    <s v=""/>
    <s v=""/>
    <n v="100"/>
    <s v="Oui"/>
    <s v=""/>
    <s v=""/>
    <s v=""/>
    <s v=""/>
    <s v=""/>
    <s v=""/>
    <s v=""/>
    <s v=""/>
    <s v=""/>
    <s v=""/>
    <s v=""/>
    <s v=""/>
    <s v="Non"/>
    <s v=""/>
    <s v=""/>
    <s v=""/>
    <s v=""/>
    <s v=""/>
    <s v=""/>
    <s v=""/>
    <s v=""/>
    <s v=""/>
    <s v=""/>
    <s v=""/>
    <s v=""/>
    <s v=""/>
    <s v=""/>
    <s v=""/>
    <s v=""/>
    <s v=""/>
    <s v=""/>
    <s v=""/>
    <s v=""/>
    <s v=""/>
    <s v=""/>
    <s v=""/>
    <s v=""/>
    <s v=""/>
    <x v="1"/>
    <s v="Oui"/>
    <s v="Oui"/>
    <s v="Nippes"/>
    <s v="Meme"/>
    <x v="3"/>
    <x v="2"/>
  </r>
  <r>
    <x v="2"/>
    <s v="Petit Trou de Nippes"/>
    <s v="Petit Trou de Nippes"/>
    <s v="Centre-ville de Petit Trou / Ste Thérèse"/>
    <s v="Marché du centre-ville de Petit Trou des Nippes / Ste Thérèse"/>
    <x v="1"/>
    <s v="Enquête auprès d'un marchand"/>
    <s v="Femme"/>
    <s v=""/>
    <s v=""/>
    <s v="Détaillant avec boutique"/>
    <s v=""/>
    <s v="Nourriture"/>
    <n v="1"/>
    <n v="0"/>
    <n v="0"/>
    <n v="0"/>
    <n v="0"/>
    <n v="0"/>
    <n v="0"/>
    <s v="nourriture"/>
    <s v="Nourriture "/>
    <s v="En espèces (Gourde)"/>
    <n v="1"/>
    <n v="0"/>
    <n v="0"/>
    <n v="0"/>
    <n v="0"/>
    <n v="0"/>
    <n v="0"/>
    <n v="0"/>
    <n v="0"/>
    <n v="0"/>
    <s v=""/>
    <s v="Non, il n'y a pas eu de variation"/>
    <s v="Moins de 20"/>
    <s v="Farine de blé blanche Riz Maïs (moulu) Sucre Haricot noir Huile végétale"/>
    <n v="1"/>
    <n v="1"/>
    <n v="1"/>
    <n v="1"/>
    <n v="1"/>
    <n v="0"/>
    <n v="1"/>
    <n v="0"/>
    <s v="Oui je connais le prix de mes produits en grosse marmite"/>
    <n v="100"/>
    <s v="Oui"/>
    <n v="300"/>
    <n v="115.384615384615"/>
    <s v="Oui"/>
    <n v="250"/>
    <n v="108.695652173913"/>
    <s v="Oui"/>
    <n v="250"/>
    <n v="86.2068965517241"/>
    <s v="Oui"/>
    <n v="450"/>
    <n v="187.5"/>
    <s v="Oui"/>
    <s v=""/>
    <s v=""/>
    <s v=""/>
    <s v="Bidon/Bouteille fermée."/>
    <s v="Oui"/>
    <n v="750"/>
    <s v=""/>
    <s v=""/>
    <s v=""/>
    <s v=""/>
    <s v=""/>
    <s v=""/>
    <s v="NA"/>
    <n v="750"/>
    <s v="Oui"/>
    <s v="Non"/>
    <s v=""/>
    <s v=""/>
    <s v=""/>
    <s v=""/>
    <s v=""/>
    <s v=""/>
    <s v=""/>
    <s v=""/>
    <s v=""/>
    <s v=""/>
    <s v=""/>
    <s v=""/>
    <s v=""/>
    <s v=""/>
    <s v=""/>
    <s v=""/>
    <s v=""/>
    <s v=""/>
    <s v=""/>
    <s v=""/>
    <s v=""/>
    <s v=""/>
    <s v=""/>
    <s v=""/>
    <s v=""/>
    <s v="Oui"/>
    <s v="Non"/>
    <s v="Oui"/>
    <s v="Nippes"/>
    <s v="Meme"/>
    <s v="Miragoâne"/>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Petit Trou de Nippes"/>
    <s v="Petit Trou de Nippes"/>
    <s v="Centre-ville de Petit Trou / Ste Thérèse"/>
    <s v="Marché du centre-ville de Petit Trou des Nippes / Ste Thérèse"/>
    <x v="1"/>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Savon pour se laver Brosse à dent Dentifrice Papier toilette Serviettes hygiéniques Chlore en grain (nettoyage)"/>
    <n v="1"/>
    <n v="1"/>
    <n v="1"/>
    <n v="1"/>
    <n v="1"/>
    <n v="0"/>
    <n v="1"/>
    <n v="1"/>
    <n v="0"/>
    <s v="Oui"/>
    <n v="30"/>
    <n v="30"/>
    <s v=""/>
    <s v=""/>
    <s v=""/>
    <n v="30"/>
    <s v="Oui"/>
    <n v="25"/>
    <s v="Oui"/>
    <n v="75"/>
    <s v="Oui"/>
    <s v=""/>
    <s v=""/>
    <s v=""/>
    <s v=""/>
    <s v=""/>
    <s v=""/>
    <s v=""/>
    <s v=""/>
    <s v=""/>
    <s v=""/>
    <s v=""/>
    <s v="Oui"/>
    <n v="50"/>
    <s v=""/>
    <s v=""/>
    <n v="50"/>
    <s v="Oui"/>
    <s v="Oui"/>
    <n v="100"/>
    <s v=""/>
    <s v=""/>
    <n v="100"/>
    <s v="Oui"/>
    <s v="Oui"/>
    <n v="75"/>
    <s v=""/>
    <s v=""/>
    <s v=""/>
    <n v="75"/>
    <s v="Oui"/>
    <s v="Oui"/>
    <s v=""/>
    <n v="5"/>
    <s v=""/>
    <s v=""/>
    <s v=""/>
    <s v=""/>
    <s v=""/>
    <s v=""/>
    <s v="Oui"/>
    <s v="NA"/>
    <n v="5"/>
    <s v="Non"/>
    <s v=""/>
    <s v=""/>
    <s v=""/>
    <s v=""/>
    <s v=""/>
    <s v=""/>
    <s v=""/>
    <s v=""/>
    <s v=""/>
    <s v=""/>
    <s v=""/>
    <s v=""/>
    <s v=""/>
    <s v=""/>
    <s v=""/>
    <s v=""/>
    <s v=""/>
    <s v=""/>
    <s v=""/>
    <s v=""/>
    <s v=""/>
    <s v=""/>
    <s v=""/>
    <s v=""/>
    <s v=""/>
    <x v="1"/>
    <s v="Oui"/>
    <s v="Oui"/>
    <s v="Nippes"/>
    <s v="Meme"/>
    <x v="3"/>
    <x v="2"/>
  </r>
  <r>
    <x v="2"/>
    <s v="Petit Trou de Nippes"/>
    <s v="Petit Trou de Nippes"/>
    <s v="Centre-ville de Petit Trou / Ste Thérèse"/>
    <s v="Marché du centre-ville de Petit Trou des Nippes / Ste Thérèse"/>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Petit Trou de Nippes"/>
    <s v="Petit Trou de Nippes"/>
    <s v="Centre-ville de Petit Trou / Ste Thérèse"/>
    <s v="Marché du centre-ville de Petit Trou des Nippes / Ste Thérèse"/>
    <x v="1"/>
    <s v="Enquête auprès d'un marchand"/>
    <s v="Femme"/>
    <s v=""/>
    <s v=""/>
    <s v="Détaillant sur une table"/>
    <s v=""/>
    <s v="Nourriture"/>
    <n v="1"/>
    <n v="0"/>
    <n v="0"/>
    <n v="0"/>
    <n v="0"/>
    <n v="0"/>
    <n v="0"/>
    <s v="nourriture"/>
    <s v="Nourriture "/>
    <s v="En espèces (Gourde)"/>
    <n v="1"/>
    <n v="0"/>
    <n v="0"/>
    <n v="0"/>
    <n v="0"/>
    <n v="0"/>
    <n v="0"/>
    <n v="0"/>
    <n v="0"/>
    <n v="0"/>
    <s v=""/>
    <s v="Oui, il y a plus de commerçants par rapport au mois passé"/>
    <s v="Moins de 20"/>
    <s v="Riz Maïs (moulu) Haricot noir Haricot rouge"/>
    <n v="0"/>
    <n v="1"/>
    <n v="1"/>
    <n v="0"/>
    <n v="1"/>
    <n v="1"/>
    <n v="0"/>
    <n v="0"/>
    <s v="Oui je connais le prix de mes produits en grosse marmite"/>
    <s v=""/>
    <s v=""/>
    <n v="350"/>
    <n v="134.61538461538399"/>
    <s v="Non"/>
    <n v="250"/>
    <n v="108.695652173913"/>
    <s v="Non"/>
    <s v=""/>
    <s v=""/>
    <s v=""/>
    <n v="500"/>
    <n v="208.333333333333"/>
    <s v="Non"/>
    <n v="750"/>
    <n v="312.5"/>
    <s v="Non"/>
    <s v=""/>
    <s v=""/>
    <s v=""/>
    <s v=""/>
    <s v=""/>
    <s v=""/>
    <s v=""/>
    <s v=""/>
    <s v=""/>
    <s v=""/>
    <s v=""/>
    <s v=""/>
    <s v="Non"/>
    <s v=""/>
    <s v=""/>
    <s v=""/>
    <s v=""/>
    <s v=""/>
    <s v=""/>
    <s v=""/>
    <s v=""/>
    <s v=""/>
    <s v=""/>
    <s v=""/>
    <s v=""/>
    <s v=""/>
    <s v=""/>
    <s v=""/>
    <s v=""/>
    <s v=""/>
    <s v=""/>
    <s v=""/>
    <s v=""/>
    <s v=""/>
    <s v=""/>
    <s v=""/>
    <s v=""/>
    <s v=""/>
    <s v="Non"/>
    <s v="Non"/>
    <s v="Oui"/>
    <s v="Nippes"/>
    <s v="Meme"/>
    <s v="Fonds des Nègre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Petit Trou de Nippes"/>
    <s v="Petit Trou de Nippes"/>
    <s v="Centre-ville de Petit Trou / Ste Thérèse"/>
    <s v="Marché du centre-ville de Petit Trou des Nippes / Ste Thérèse"/>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Petit Trou de Nippes"/>
    <s v="Petit Trou de Nippes"/>
    <s v="Centre-ville de Petit Trou / Ste Thérèse"/>
    <s v="Marché du centre-ville de Petit Trou des Nippes / Ste Thérèse"/>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Petit Trou de Nippes"/>
    <s v="Petit Trou de Nippes"/>
    <s v="Centre-ville de Petit Trou / Ste Thérèse"/>
    <s v="Marché du centre-ville de Petit Trou des Nippes / Ste Thérèse"/>
    <x v="1"/>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Papier toilette Serviettes hygiéniques Savon pour se laver Chlore en grain (nettoyage)"/>
    <n v="0"/>
    <n v="1"/>
    <n v="1"/>
    <n v="1"/>
    <n v="1"/>
    <n v="0"/>
    <n v="1"/>
    <n v="1"/>
    <n v="0"/>
    <s v=""/>
    <s v=""/>
    <s v=""/>
    <s v=""/>
    <s v=""/>
    <s v=""/>
    <s v=""/>
    <s v=""/>
    <n v="25"/>
    <s v="Oui"/>
    <n v="50"/>
    <s v="Oui"/>
    <s v=""/>
    <s v=""/>
    <s v=""/>
    <s v=""/>
    <s v=""/>
    <s v=""/>
    <s v=""/>
    <s v=""/>
    <s v=""/>
    <s v=""/>
    <s v=""/>
    <s v="Oui"/>
    <n v="25"/>
    <s v=""/>
    <s v=""/>
    <n v="25"/>
    <s v="Oui"/>
    <s v="Oui"/>
    <n v="100"/>
    <s v=""/>
    <s v=""/>
    <n v="100"/>
    <s v="Oui"/>
    <s v="Oui"/>
    <n v="100"/>
    <s v=""/>
    <s v=""/>
    <s v=""/>
    <n v="100"/>
    <s v="Oui"/>
    <s v="Oui"/>
    <s v=""/>
    <n v="5"/>
    <s v=""/>
    <s v=""/>
    <s v=""/>
    <s v=""/>
    <s v=""/>
    <s v=""/>
    <s v="Oui"/>
    <s v="NA"/>
    <n v="5"/>
    <s v="Non"/>
    <s v=""/>
    <s v=""/>
    <s v=""/>
    <s v=""/>
    <s v=""/>
    <s v=""/>
    <s v=""/>
    <s v=""/>
    <s v=""/>
    <s v=""/>
    <s v=""/>
    <s v=""/>
    <s v=""/>
    <s v=""/>
    <s v=""/>
    <s v=""/>
    <s v=""/>
    <s v=""/>
    <s v=""/>
    <s v=""/>
    <s v=""/>
    <s v=""/>
    <s v=""/>
    <s v=""/>
    <s v=""/>
    <x v="1"/>
    <s v="Oui"/>
    <s v="Oui"/>
    <s v="Nippes"/>
    <s v="Meme"/>
    <x v="14"/>
    <x v="1"/>
  </r>
  <r>
    <x v="2"/>
    <s v="Petit Trou de Nippes"/>
    <s v="Petit Trou de Nippes"/>
    <s v="Centre-ville de Petit Trou / Ste Thérèse"/>
    <s v="Marché du centre-ville de Petit Trou des Nippes / Ste Thérèse"/>
    <x v="1"/>
    <s v="Enquête auprès d'un marchand"/>
    <s v="Femme"/>
    <s v=""/>
    <s v=""/>
    <s v="Détaillant avec boutique"/>
    <s v=""/>
    <s v="Nourriture"/>
    <n v="1"/>
    <n v="0"/>
    <n v="0"/>
    <n v="0"/>
    <n v="0"/>
    <n v="0"/>
    <n v="0"/>
    <s v="nourriture"/>
    <s v="Nourriture "/>
    <s v="En espèces (Gourde)"/>
    <n v="1"/>
    <n v="0"/>
    <n v="0"/>
    <n v="0"/>
    <n v="0"/>
    <n v="0"/>
    <n v="0"/>
    <n v="0"/>
    <n v="0"/>
    <n v="0"/>
    <s v=""/>
    <s v="Oui, il y a plus de commerçants par rapport au mois passé"/>
    <s v="Moins de 20"/>
    <s v="Farine de blé blanche Riz Maïs (moulu) Sucre Haricot noir Huile végétale Haricot rouge"/>
    <n v="1"/>
    <n v="1"/>
    <n v="1"/>
    <n v="1"/>
    <n v="1"/>
    <n v="1"/>
    <n v="1"/>
    <n v="0"/>
    <s v="Oui je connais le prix de mes produits en grosse marmite"/>
    <n v="87.5"/>
    <s v="Oui"/>
    <n v="250"/>
    <n v="96.153846153846104"/>
    <s v="Oui"/>
    <n v="250"/>
    <n v="108.695652173913"/>
    <s v="Oui"/>
    <n v="250"/>
    <n v="86.2068965517241"/>
    <s v="Oui"/>
    <n v="500"/>
    <n v="208.333333333333"/>
    <s v="Non"/>
    <n v="750"/>
    <n v="312.5"/>
    <s v="Oui"/>
    <s v="Bidon/Bouteille fermée."/>
    <s v="Oui"/>
    <n v="750"/>
    <s v=""/>
    <s v=""/>
    <s v=""/>
    <s v=""/>
    <s v=""/>
    <s v=""/>
    <s v="NA"/>
    <n v="750"/>
    <s v="Oui"/>
    <s v="Non"/>
    <s v=""/>
    <s v=""/>
    <s v=""/>
    <s v=""/>
    <s v=""/>
    <s v=""/>
    <s v=""/>
    <s v=""/>
    <s v=""/>
    <s v=""/>
    <s v=""/>
    <s v=""/>
    <s v=""/>
    <s v=""/>
    <s v=""/>
    <s v=""/>
    <s v=""/>
    <s v=""/>
    <s v=""/>
    <s v=""/>
    <s v=""/>
    <s v=""/>
    <s v=""/>
    <s v=""/>
    <s v=""/>
    <s v="Non"/>
    <s v="Oui"/>
    <s v="Oui"/>
    <s v="Nippes"/>
    <s v="Meme"/>
    <s v="Fonds des Nègre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Petit Trou de Nippes"/>
    <s v="Petit Trou de Nippes"/>
    <s v="Centre-ville de Petit Trou / Ste Thérèse"/>
    <s v="Marché du centre-ville de Petit Trou des Nippes / Ste Thérèse"/>
    <x v="1"/>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Petit Trou de Nippes"/>
    <s v="Petit Trou de Nippes"/>
    <s v="Centre-ville de Petit Trou / Ste Thérèse"/>
    <s v="Marché du centre-ville de Petit Trou des Nippes / Ste Thérèse"/>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Petit Trou de Nippes"/>
    <s v="Petit Trou de Nippes"/>
    <s v="Centre-ville de Petit Trou / Ste Thérèse"/>
    <s v="Marché du centre-ville de Petit Trou des Nippes / Ste Thérèse"/>
    <x v="1"/>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Petit Trou de Nippes"/>
    <s v="Petit Trou de Nippes"/>
    <s v="Centre-ville de Petit Trou / Ste Thérèse"/>
    <s v="Marché du centre-ville de Petit Trou des Nippes / Ste Thérèse"/>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2"/>
    <s v="Petit Trou de Nippes"/>
    <s v="Petit Trou de Nippes"/>
    <s v="Centre-ville de Petit Trou / Ste Thérèse"/>
    <s v="Marché du centre-ville de Petit Trou des Nippes / Ste Thérèse"/>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Les Cayes"/>
    <s v="Les Cayes"/>
    <s v="Centre-ville des Cayes"/>
    <s v="Marché communal des Cayes"/>
    <x v="0"/>
    <s v="Enquête auprès d'un marchand"/>
    <s v="Femme"/>
    <s v=""/>
    <s v=""/>
    <s v="Détaillant sur une table"/>
    <s v=""/>
    <s v="Nourriture Produits d'hygiène et assainissement"/>
    <n v="1"/>
    <n v="1"/>
    <n v="0"/>
    <n v="0"/>
    <n v="0"/>
    <n v="0"/>
    <n v="0"/>
    <s v="nourriture"/>
    <s v="Nourriture "/>
    <s v="En espèces (Gourde)"/>
    <n v="1"/>
    <n v="0"/>
    <n v="0"/>
    <n v="0"/>
    <n v="0"/>
    <n v="0"/>
    <n v="0"/>
    <n v="0"/>
    <n v="0"/>
    <n v="0"/>
    <s v=""/>
    <s v="Oui, il y a plus de commerçants par rapport au mois passé"/>
    <s v="Moins de 20"/>
    <s v="Farine de blé blanche Riz Maïs (moulu) Sucre Haricot noir Haricot rouge Huile végétale"/>
    <n v="1"/>
    <n v="1"/>
    <n v="1"/>
    <n v="1"/>
    <n v="1"/>
    <n v="1"/>
    <n v="1"/>
    <n v="0"/>
    <s v="Oui je connais le prix de mes produits en grosse marmite"/>
    <n v="87.5"/>
    <s v="Oui"/>
    <n v="300"/>
    <n v="115.384615384615"/>
    <s v="Oui"/>
    <n v="200"/>
    <n v="86.956521739130395"/>
    <s v="Oui"/>
    <n v="250"/>
    <n v="86.2068965517241"/>
    <s v="Oui"/>
    <n v="450"/>
    <n v="187.5"/>
    <s v="Non"/>
    <n v="450"/>
    <n v="187.5"/>
    <s v="Oui"/>
    <s v="Bidon/Bouteille fermée."/>
    <s v="Oui"/>
    <n v="850"/>
    <s v=""/>
    <s v=""/>
    <s v=""/>
    <s v=""/>
    <s v=""/>
    <s v=""/>
    <s v="NA"/>
    <n v="850"/>
    <s v="Non"/>
    <s v="Oui"/>
    <s v="Article indisponible chez les fournisseurs Article trop cher"/>
    <n v="0"/>
    <n v="0"/>
    <n v="0"/>
    <n v="0"/>
    <n v="1"/>
    <n v="0"/>
    <n v="0"/>
    <n v="1"/>
    <n v="0"/>
    <n v="0"/>
    <n v="0"/>
    <n v="0"/>
    <n v="0"/>
    <n v="0"/>
    <s v=""/>
    <s v="Huile végétale"/>
    <n v="0"/>
    <n v="0"/>
    <n v="0"/>
    <n v="0"/>
    <n v="0"/>
    <n v="0"/>
    <n v="1"/>
    <n v="0"/>
    <s v="Oui"/>
    <s v="Non"/>
    <s v="Oui"/>
    <s v="Sud"/>
    <s v="Meme"/>
    <s v="Les Cayes"/>
    <s v="Meme"/>
    <s v="Savon lessive Brosse à dent Dentifrice Papier toilette Serviettes hygiéniques Chlore en grain (nettoyage) Savon pour se laver"/>
    <n v="1"/>
    <n v="1"/>
    <n v="1"/>
    <n v="1"/>
    <n v="1"/>
    <n v="0"/>
    <n v="1"/>
    <n v="1"/>
    <n v="0"/>
    <s v="Oui"/>
    <n v="30"/>
    <n v="30"/>
    <s v=""/>
    <s v=""/>
    <s v=""/>
    <n v="30"/>
    <s v="Oui"/>
    <n v="25"/>
    <s v="Oui"/>
    <n v="50"/>
    <s v="Oui"/>
    <s v=""/>
    <s v=""/>
    <s v=""/>
    <s v=""/>
    <s v=""/>
    <s v=""/>
    <s v=""/>
    <s v=""/>
    <s v=""/>
    <s v=""/>
    <s v=""/>
    <s v="Oui"/>
    <n v="25"/>
    <s v=""/>
    <s v=""/>
    <n v="25"/>
    <s v="Non"/>
    <s v="Oui"/>
    <n v="100"/>
    <s v=""/>
    <s v=""/>
    <n v="100"/>
    <s v="Non"/>
    <s v="Oui"/>
    <n v="100"/>
    <s v=""/>
    <s v=""/>
    <s v=""/>
    <n v="100"/>
    <s v="Oui"/>
    <s v="Oui"/>
    <s v=""/>
    <n v="5"/>
    <s v=""/>
    <s v=""/>
    <s v=""/>
    <s v=""/>
    <s v=""/>
    <s v=""/>
    <s v="Oui"/>
    <s v="NA"/>
    <n v="5"/>
    <s v="Non"/>
    <s v=""/>
    <s v=""/>
    <s v=""/>
    <s v=""/>
    <s v=""/>
    <s v=""/>
    <s v=""/>
    <s v=""/>
    <s v=""/>
    <s v=""/>
    <s v=""/>
    <s v=""/>
    <s v=""/>
    <s v=""/>
    <s v=""/>
    <s v=""/>
    <s v=""/>
    <s v=""/>
    <s v=""/>
    <s v=""/>
    <s v=""/>
    <s v=""/>
    <s v=""/>
    <s v=""/>
    <s v=""/>
    <x v="3"/>
    <s v="Non"/>
    <s v="Oui"/>
    <s v="Sud"/>
    <s v="Meme"/>
    <x v="9"/>
    <x v="1"/>
  </r>
  <r>
    <x v="4"/>
    <s v="Les Cayes"/>
    <s v="Les Cayes"/>
    <s v="Centre-ville des Cayes"/>
    <s v="Marché communal des Cayes"/>
    <x v="0"/>
    <s v="Enquête auprès d'un marchand"/>
    <s v="Homme"/>
    <s v=""/>
    <s v=""/>
    <s v="Détaillant sur une table"/>
    <s v=""/>
    <s v="Nourriture Produits d'hygiène et assainissement"/>
    <n v="1"/>
    <n v="1"/>
    <n v="0"/>
    <n v="0"/>
    <n v="0"/>
    <n v="0"/>
    <n v="0"/>
    <s v="nourriture"/>
    <s v="Nourriture "/>
    <s v="En espèces (Gourde)"/>
    <n v="1"/>
    <n v="0"/>
    <n v="0"/>
    <n v="0"/>
    <n v="0"/>
    <n v="0"/>
    <n v="0"/>
    <n v="0"/>
    <n v="0"/>
    <n v="0"/>
    <s v=""/>
    <s v="Non, il n'y a pas eu de variation"/>
    <s v="Moins de 20"/>
    <s v="Farine de blé blanche Riz Maïs (moulu) Sucre Haricot noir Haricot rouge Huile végétale"/>
    <n v="1"/>
    <n v="1"/>
    <n v="1"/>
    <n v="1"/>
    <n v="1"/>
    <n v="1"/>
    <n v="1"/>
    <n v="0"/>
    <s v="Oui je connais le prix de mes produits en grosse marmite"/>
    <n v="87.5"/>
    <s v="Oui"/>
    <n v="300"/>
    <n v="115.384615384615"/>
    <s v="Oui"/>
    <n v="225"/>
    <n v="97.826086956521706"/>
    <s v="Oui"/>
    <n v="250"/>
    <n v="86.2068965517241"/>
    <s v="Oui"/>
    <n v="450"/>
    <n v="187.5"/>
    <s v="Non"/>
    <n v="450"/>
    <n v="187.5"/>
    <s v="Oui"/>
    <s v="Bidon/Bouteille fermée."/>
    <s v="Oui"/>
    <n v="800"/>
    <s v=""/>
    <s v=""/>
    <s v=""/>
    <s v=""/>
    <s v=""/>
    <s v=""/>
    <s v="NA"/>
    <n v="800"/>
    <s v="Oui"/>
    <s v="Non"/>
    <s v=""/>
    <s v=""/>
    <s v=""/>
    <s v=""/>
    <s v=""/>
    <s v=""/>
    <s v=""/>
    <s v=""/>
    <s v=""/>
    <s v=""/>
    <s v=""/>
    <s v=""/>
    <s v=""/>
    <s v=""/>
    <s v=""/>
    <s v=""/>
    <s v=""/>
    <s v=""/>
    <s v=""/>
    <s v=""/>
    <s v=""/>
    <s v=""/>
    <s v=""/>
    <s v=""/>
    <s v=""/>
    <s v="Non"/>
    <s v="Oui"/>
    <s v="Oui"/>
    <s v="Sud"/>
    <s v="Meme"/>
    <s v="Les Cayes"/>
    <s v="Meme"/>
    <s v="Savon lessive Brosse à dent Dentifrice Papier toilette Serviettes hygiéniques Chlore en grain (nettoyage) Savon pour se laver"/>
    <n v="1"/>
    <n v="1"/>
    <n v="1"/>
    <n v="1"/>
    <n v="1"/>
    <n v="0"/>
    <n v="1"/>
    <n v="1"/>
    <n v="0"/>
    <s v="Oui"/>
    <n v="30"/>
    <n v="30"/>
    <s v=""/>
    <s v=""/>
    <s v=""/>
    <n v="30"/>
    <s v="Oui"/>
    <n v="25"/>
    <s v="Oui"/>
    <n v="20"/>
    <s v="Oui"/>
    <s v=""/>
    <s v=""/>
    <s v=""/>
    <s v=""/>
    <s v=""/>
    <s v=""/>
    <s v=""/>
    <s v=""/>
    <s v=""/>
    <s v=""/>
    <s v=""/>
    <s v="Oui"/>
    <n v="25"/>
    <s v=""/>
    <s v=""/>
    <n v="25"/>
    <s v="Oui"/>
    <s v="Oui"/>
    <n v="75"/>
    <s v=""/>
    <s v=""/>
    <n v="25"/>
    <s v="Oui"/>
    <s v="Oui"/>
    <n v="75"/>
    <s v=""/>
    <s v=""/>
    <s v=""/>
    <n v="75"/>
    <s v="Oui"/>
    <s v="Oui"/>
    <s v=""/>
    <n v="5"/>
    <s v=""/>
    <s v=""/>
    <s v=""/>
    <s v=""/>
    <s v=""/>
    <s v=""/>
    <s v="Oui"/>
    <s v="NA"/>
    <n v="5"/>
    <s v="Non"/>
    <s v=""/>
    <s v=""/>
    <s v=""/>
    <s v=""/>
    <s v=""/>
    <s v=""/>
    <s v=""/>
    <s v=""/>
    <s v=""/>
    <s v=""/>
    <s v=""/>
    <s v=""/>
    <s v=""/>
    <s v=""/>
    <s v=""/>
    <s v=""/>
    <s v=""/>
    <s v=""/>
    <s v=""/>
    <s v=""/>
    <s v=""/>
    <s v=""/>
    <s v=""/>
    <s v=""/>
    <s v=""/>
    <x v="1"/>
    <s v="Oui"/>
    <s v="Oui"/>
    <s v="Sud"/>
    <s v="Meme"/>
    <x v="9"/>
    <x v="1"/>
  </r>
  <r>
    <x v="4"/>
    <s v="Les Cayes"/>
    <s v="Les Cayes"/>
    <s v="Centre-ville des Cayes"/>
    <s v="Marché communal des Cayes"/>
    <x v="0"/>
    <s v="Enquête auprès d'un marchand"/>
    <s v="Fe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Les Cayes"/>
    <s v="Les Cayes"/>
    <s v="Centre-ville des Cayes"/>
    <s v="Marché communal des Cayes"/>
    <x v="0"/>
    <s v="Enquête auprès d'un marchand"/>
    <s v="Femme"/>
    <s v=""/>
    <s v=""/>
    <s v="Détaillant sur une table"/>
    <s v=""/>
    <s v="Produits d'hygiène et assainissement Ustensiles de cuisine (casseroles, cuillères, etc.) Ustensiles de nettoyage ou de stockage de l'eau (bokit, bassine, éponge)"/>
    <n v="0"/>
    <n v="1"/>
    <n v="0"/>
    <n v="1"/>
    <n v="1"/>
    <n v="0"/>
    <n v="0"/>
    <s v="wash"/>
    <s v="Produits d'hygiène et assainissement"/>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liquide (nettoyage) Chlore en grain (nettoyage) Savon pour se laver"/>
    <n v="1"/>
    <n v="1"/>
    <n v="1"/>
    <n v="1"/>
    <n v="1"/>
    <n v="1"/>
    <n v="1"/>
    <n v="1"/>
    <n v="0"/>
    <s v="Oui"/>
    <n v="30"/>
    <n v="30"/>
    <s v=""/>
    <s v=""/>
    <s v=""/>
    <n v="30"/>
    <s v="Oui"/>
    <n v="25"/>
    <s v="Oui"/>
    <n v="25"/>
    <s v="Oui"/>
    <s v="Non"/>
    <s v=""/>
    <s v=""/>
    <s v="Mililitre"/>
    <s v="mililitre"/>
    <s v="mililit"/>
    <n v="100"/>
    <n v="20"/>
    <n v="200"/>
    <n v="200"/>
    <s v="Oui"/>
    <s v="Oui"/>
    <n v="50"/>
    <s v=""/>
    <s v=""/>
    <n v="50"/>
    <s v="Oui"/>
    <s v="Oui"/>
    <n v="75"/>
    <s v=""/>
    <s v=""/>
    <n v="75"/>
    <s v="Oui"/>
    <s v="Oui"/>
    <n v="100"/>
    <s v=""/>
    <s v=""/>
    <s v=""/>
    <n v="100"/>
    <s v="Oui"/>
    <s v="Oui"/>
    <s v=""/>
    <n v="5"/>
    <s v=""/>
    <s v=""/>
    <s v=""/>
    <s v=""/>
    <s v=""/>
    <s v=""/>
    <s v="Oui"/>
    <s v="NA"/>
    <n v="5"/>
    <s v="Non"/>
    <s v=""/>
    <s v=""/>
    <s v=""/>
    <s v=""/>
    <s v=""/>
    <s v=""/>
    <s v=""/>
    <s v=""/>
    <s v=""/>
    <s v=""/>
    <s v=""/>
    <s v=""/>
    <s v=""/>
    <s v=""/>
    <s v=""/>
    <s v=""/>
    <s v=""/>
    <s v=""/>
    <s v=""/>
    <s v=""/>
    <s v=""/>
    <s v=""/>
    <s v=""/>
    <s v=""/>
    <s v=""/>
    <x v="1"/>
    <s v="Non"/>
    <s v="Oui"/>
    <s v="Sud"/>
    <s v="Meme"/>
    <x v="9"/>
    <x v="1"/>
  </r>
  <r>
    <x v="4"/>
    <s v="Les Cayes"/>
    <s v="Les Cayes"/>
    <s v="Centre-ville des Cayes"/>
    <s v="Marché communal des Cayes"/>
    <x v="0"/>
    <s v="Enquête auprès d'un marchand"/>
    <s v="Femme"/>
    <s v=""/>
    <s v=""/>
    <s v="Détaillant avec boutique"/>
    <s v=""/>
    <s v="Nourriture Ustensiles de nettoyage ou de stockage de l'eau (bokit, bassine, éponge)"/>
    <n v="1"/>
    <n v="0"/>
    <n v="0"/>
    <n v="0"/>
    <n v="1"/>
    <n v="0"/>
    <n v="0"/>
    <s v="nourriture"/>
    <s v="Nourriture "/>
    <s v="En espèces (Gourde)"/>
    <n v="1"/>
    <n v="0"/>
    <n v="0"/>
    <n v="0"/>
    <n v="0"/>
    <n v="0"/>
    <n v="0"/>
    <n v="0"/>
    <n v="0"/>
    <n v="0"/>
    <s v=""/>
    <s v="Oui, il y a plus de commerçants par rapport au mois passé"/>
    <s v="Moins de 20"/>
    <s v="Farine de blé blanche Riz Maïs (moulu) Sucre Haricot noir Haricot rouge Huile végétale"/>
    <n v="1"/>
    <n v="1"/>
    <n v="1"/>
    <n v="1"/>
    <n v="1"/>
    <n v="1"/>
    <n v="1"/>
    <n v="0"/>
    <s v="Oui je connais le prix de mes produits en grosse marmite"/>
    <n v="100"/>
    <s v="Oui"/>
    <n v="300"/>
    <n v="115.384615384615"/>
    <s v="Oui"/>
    <n v="200"/>
    <n v="86.956521739130395"/>
    <s v="Oui"/>
    <n v="250"/>
    <n v="86.2068965517241"/>
    <s v="Oui"/>
    <n v="450"/>
    <n v="187.5"/>
    <s v="Non"/>
    <n v="600"/>
    <n v="250"/>
    <s v="Non"/>
    <s v="Remplissage à partir de drum"/>
    <s v="Non"/>
    <s v=""/>
    <s v=""/>
    <s v="Mililitre"/>
    <s v="mililitre"/>
    <s v="Mililitre"/>
    <n v="500"/>
    <n v="125"/>
    <n v="946.25"/>
    <n v="946.25"/>
    <s v="Oui"/>
    <s v="Oui"/>
    <s v="Problèmes liés au transport ou au carburant Article indisponible chez les fournisseurs"/>
    <n v="0"/>
    <n v="1"/>
    <n v="0"/>
    <n v="0"/>
    <n v="0"/>
    <n v="0"/>
    <n v="0"/>
    <n v="1"/>
    <n v="0"/>
    <n v="0"/>
    <n v="0"/>
    <n v="0"/>
    <n v="0"/>
    <n v="0"/>
    <s v=""/>
    <s v="Huile végétale"/>
    <n v="0"/>
    <n v="0"/>
    <n v="0"/>
    <n v="0"/>
    <n v="0"/>
    <n v="0"/>
    <n v="1"/>
    <n v="0"/>
    <s v="Non"/>
    <s v="Non"/>
    <s v="Oui"/>
    <s v="Sud"/>
    <s v="Meme"/>
    <s v="Les Cayes"/>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Les Cayes"/>
    <s v="Les Cayes"/>
    <s v="Centre-ville des Cayes"/>
    <s v="Marché communal des Cayes"/>
    <x v="0"/>
    <s v="Enquête auprès d'un marchand"/>
    <s v="Ho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s v="Non, il n'y a pas eu de variation"/>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Les Cayes"/>
    <s v="Les Cayes"/>
    <s v="Centre-ville des Cayes"/>
    <s v="Marché communal des Cayes"/>
    <x v="0"/>
    <s v="Enquête auprès d'un marchand"/>
    <s v="Femme"/>
    <s v=""/>
    <s v=""/>
    <s v="Détaillant sur une table"/>
    <s v=""/>
    <s v="Ustensiles de cuisine (casseroles, cuillères, etc.)"/>
    <n v="0"/>
    <n v="0"/>
    <n v="0"/>
    <n v="1"/>
    <n v="0"/>
    <n v="0"/>
    <n v="0"/>
    <s v="cuisine"/>
    <s v="Ustensiles de cuisine (casseroles, cuillères, etc.)"/>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Les Cayes"/>
    <s v="Les Cayes"/>
    <s v="Centre-ville des Cayes"/>
    <s v="Marché communal des Cayes"/>
    <x v="0"/>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Les Cayes"/>
    <s v="Les Cayes"/>
    <s v="Centre-ville des Cayes"/>
    <s v="Marché communal des Cayes"/>
    <x v="0"/>
    <s v="Enquête auprès d'un marchand"/>
    <s v="Homme"/>
    <s v=""/>
    <s v=""/>
    <s v="Détaillant sur une table"/>
    <s v=""/>
    <s v="Couverture"/>
    <n v="0"/>
    <n v="0"/>
    <n v="1"/>
    <n v="0"/>
    <n v="0"/>
    <n v="0"/>
    <n v="0"/>
    <s v="couverture"/>
    <s v="Couverture"/>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Les Cayes"/>
    <s v="Les Cayes"/>
    <s v="Centre-ville des Cayes"/>
    <s v="Marché communal des Cayes"/>
    <x v="0"/>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Les Cayes"/>
    <s v="Les Cayes"/>
    <s v="Centre-ville des Cayes"/>
    <s v="Marché communal des Cayes"/>
    <x v="0"/>
    <s v="Enquête auprès d'un marchand"/>
    <s v="Femme"/>
    <s v=""/>
    <s v=""/>
    <s v="Détaillant sur une table"/>
    <s v=""/>
    <s v="Ustensiles de cuisine (casseroles, cuillères, etc.)"/>
    <n v="0"/>
    <n v="0"/>
    <n v="0"/>
    <n v="1"/>
    <n v="0"/>
    <n v="0"/>
    <n v="0"/>
    <s v="cuisine"/>
    <s v="Ustensiles de cuisine (casseroles, cuillères, etc.)"/>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Les Cayes"/>
    <s v="Les Cayes"/>
    <s v="Centre-ville des Cayes"/>
    <s v="Marché communal des Cayes"/>
    <x v="0"/>
    <s v="Enquête auprès d'un marchand"/>
    <s v="Femme"/>
    <s v=""/>
    <s v=""/>
    <s v="Détaillant sur une table"/>
    <s v=""/>
    <s v="Nourriture Charbon de bois"/>
    <n v="1"/>
    <n v="0"/>
    <n v="0"/>
    <n v="0"/>
    <n v="0"/>
    <n v="1"/>
    <n v="0"/>
    <s v="nourriture"/>
    <s v="Nourriture "/>
    <s v="En espèces (Gourde)"/>
    <n v="1"/>
    <n v="0"/>
    <n v="0"/>
    <n v="0"/>
    <n v="0"/>
    <n v="0"/>
    <n v="0"/>
    <n v="0"/>
    <n v="0"/>
    <n v="0"/>
    <s v=""/>
    <s v="Oui, il y a moins de commerçants par rapport au mois passé"/>
    <s v="Moins de 20"/>
    <s v="Farine de blé blanche Riz Maïs (moulu) Sucre Haricot noir Haricot rouge Huile végétale"/>
    <n v="1"/>
    <n v="1"/>
    <n v="1"/>
    <n v="1"/>
    <n v="1"/>
    <n v="1"/>
    <n v="1"/>
    <n v="0"/>
    <s v="Oui je connais le prix de mes produits en grosse marmite"/>
    <n v="87.5"/>
    <s v="Je ne sais pas, je ne souhaite pas répondre"/>
    <n v="275"/>
    <n v="105.76923076923001"/>
    <s v="Oui"/>
    <n v="150"/>
    <n v="65.2173913043478"/>
    <s v="Non"/>
    <n v="250"/>
    <n v="86.2068965517241"/>
    <s v="Oui"/>
    <n v="425"/>
    <n v="177.083333333333"/>
    <s v="Oui"/>
    <n v="450"/>
    <n v="187.5"/>
    <s v="Oui"/>
    <s v="Remplissage à partir de drum"/>
    <s v="Oui"/>
    <n v="400"/>
    <s v=""/>
    <s v=""/>
    <s v=""/>
    <s v=""/>
    <s v=""/>
    <s v=""/>
    <s v="NA"/>
    <n v="400"/>
    <s v="Oui"/>
    <s v="Non"/>
    <s v=""/>
    <s v=""/>
    <s v=""/>
    <s v=""/>
    <s v=""/>
    <s v=""/>
    <s v=""/>
    <s v=""/>
    <s v=""/>
    <s v=""/>
    <s v=""/>
    <s v=""/>
    <s v=""/>
    <s v=""/>
    <s v=""/>
    <s v=""/>
    <s v=""/>
    <s v=""/>
    <s v=""/>
    <s v=""/>
    <s v=""/>
    <s v=""/>
    <s v=""/>
    <s v=""/>
    <s v=""/>
    <s v="Oui"/>
    <s v="Non"/>
    <s v="Oui"/>
    <s v="Sud"/>
    <s v="Meme"/>
    <s v="Les Cayes"/>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Les Cayes"/>
    <s v="Les Cayes"/>
    <s v="Centre-ville des Cayes"/>
    <s v="Marché communal des Cayes"/>
    <x v="0"/>
    <s v="Enquête auprès d'un marchand"/>
    <s v="Femme"/>
    <s v=""/>
    <s v=""/>
    <s v="Détaillant sur une table"/>
    <s v=""/>
    <s v="Nourriture Produits d'hygiène et assainissement"/>
    <n v="1"/>
    <n v="1"/>
    <n v="0"/>
    <n v="0"/>
    <n v="0"/>
    <n v="0"/>
    <n v="0"/>
    <s v="nourriture"/>
    <s v="Nourriture "/>
    <s v="En espèces (Gourde)"/>
    <n v="1"/>
    <n v="0"/>
    <n v="0"/>
    <n v="0"/>
    <n v="0"/>
    <n v="0"/>
    <n v="0"/>
    <n v="0"/>
    <n v="0"/>
    <n v="0"/>
    <s v=""/>
    <s v="Oui, il y a moins de commerçants par rapport au mois passé"/>
    <s v="Moins de 20"/>
    <s v="Farine de blé blanche Riz Maïs (moulu) Sucre Haricot noir Huile végétale"/>
    <n v="1"/>
    <n v="1"/>
    <n v="1"/>
    <n v="1"/>
    <n v="1"/>
    <n v="0"/>
    <n v="1"/>
    <n v="0"/>
    <s v="Oui je connais le prix de mes produits en grosse marmite"/>
    <n v="100"/>
    <s v="Oui"/>
    <n v="300"/>
    <n v="115.384615384615"/>
    <s v="Oui"/>
    <n v="200"/>
    <n v="86.956521739130395"/>
    <s v="Oui"/>
    <n v="300"/>
    <n v="103.448275862068"/>
    <s v="Oui"/>
    <n v="500"/>
    <n v="208.333333333333"/>
    <s v="Oui"/>
    <s v=""/>
    <s v=""/>
    <s v=""/>
    <s v="Remplissage à partir de drum"/>
    <s v="Oui"/>
    <n v="375"/>
    <s v=""/>
    <s v=""/>
    <s v=""/>
    <s v=""/>
    <s v=""/>
    <s v=""/>
    <s v="NA"/>
    <n v="375"/>
    <s v="Oui"/>
    <s v="Oui"/>
    <s v="Changement du taux de change de la Gourde Article trop cher Pas assez d'argent"/>
    <n v="1"/>
    <n v="0"/>
    <n v="0"/>
    <n v="0"/>
    <n v="1"/>
    <n v="1"/>
    <n v="0"/>
    <n v="0"/>
    <n v="0"/>
    <n v="0"/>
    <n v="0"/>
    <n v="0"/>
    <n v="0"/>
    <n v="0"/>
    <s v=""/>
    <s v="Riz Haricot noir"/>
    <n v="0"/>
    <n v="1"/>
    <n v="0"/>
    <n v="0"/>
    <n v="1"/>
    <n v="0"/>
    <n v="0"/>
    <n v="0"/>
    <s v="Non"/>
    <s v="Non"/>
    <s v="Oui"/>
    <s v="Sud"/>
    <s v="Meme"/>
    <s v="Les Cayes"/>
    <s v="Meme"/>
    <s v="Savon lessive Papier toilette Chlore en grain (nettoyage)"/>
    <n v="1"/>
    <n v="0"/>
    <n v="0"/>
    <n v="1"/>
    <n v="0"/>
    <n v="0"/>
    <n v="1"/>
    <n v="0"/>
    <n v="0"/>
    <s v="Oui"/>
    <n v="30"/>
    <n v="30"/>
    <s v=""/>
    <s v=""/>
    <s v=""/>
    <n v="30"/>
    <s v="Oui"/>
    <s v=""/>
    <s v=""/>
    <n v="25"/>
    <s v="Oui"/>
    <s v=""/>
    <s v=""/>
    <s v=""/>
    <s v=""/>
    <s v=""/>
    <s v=""/>
    <s v=""/>
    <s v=""/>
    <s v=""/>
    <s v=""/>
    <s v=""/>
    <s v=""/>
    <s v=""/>
    <s v=""/>
    <s v=""/>
    <s v=""/>
    <s v=""/>
    <s v=""/>
    <s v=""/>
    <s v=""/>
    <s v=""/>
    <s v=""/>
    <s v=""/>
    <s v=""/>
    <s v=""/>
    <s v=""/>
    <s v=""/>
    <s v=""/>
    <s v=""/>
    <s v=""/>
    <s v="Oui"/>
    <s v=""/>
    <n v="10"/>
    <s v=""/>
    <s v=""/>
    <s v=""/>
    <s v=""/>
    <s v=""/>
    <s v=""/>
    <s v="Oui"/>
    <s v="NA"/>
    <n v="10"/>
    <s v="Non"/>
    <s v=""/>
    <s v=""/>
    <s v=""/>
    <s v=""/>
    <s v=""/>
    <s v=""/>
    <s v=""/>
    <s v=""/>
    <s v=""/>
    <s v=""/>
    <s v=""/>
    <s v=""/>
    <s v=""/>
    <s v=""/>
    <s v=""/>
    <s v=""/>
    <s v=""/>
    <s v=""/>
    <s v=""/>
    <s v=""/>
    <s v=""/>
    <s v=""/>
    <s v=""/>
    <s v=""/>
    <s v=""/>
    <x v="3"/>
    <s v="Oui"/>
    <s v="Oui"/>
    <s v="Sud"/>
    <s v="Meme"/>
    <x v="9"/>
    <x v="1"/>
  </r>
  <r>
    <x v="4"/>
    <s v="Les Cayes"/>
    <s v="Les Cayes"/>
    <s v="Centre-ville des Cayes"/>
    <s v="Marché communal des Cayes"/>
    <x v="0"/>
    <s v="Enquête auprès d'un marchand"/>
    <s v="Femme"/>
    <s v=""/>
    <s v=""/>
    <s v="Détaillant sur une table"/>
    <s v=""/>
    <s v="Nourriture Ustensiles de cuisine (casseroles, cuillères, etc.) Ustensiles de nettoyage ou de stockage de l'eau (bokit, bassine, éponge)"/>
    <n v="1"/>
    <n v="0"/>
    <n v="0"/>
    <n v="1"/>
    <n v="1"/>
    <n v="0"/>
    <n v="0"/>
    <s v="nourriture"/>
    <s v="Nourriture "/>
    <s v="En espèces (Gourde)"/>
    <n v="1"/>
    <n v="0"/>
    <n v="0"/>
    <n v="0"/>
    <n v="0"/>
    <n v="0"/>
    <n v="0"/>
    <n v="0"/>
    <n v="0"/>
    <n v="0"/>
    <s v=""/>
    <s v="Non, il n'y a pas eu de variation"/>
    <s v="Moins de 20"/>
    <s v="Haricot noir Sucre"/>
    <n v="0"/>
    <n v="0"/>
    <n v="0"/>
    <n v="1"/>
    <n v="1"/>
    <n v="0"/>
    <n v="0"/>
    <n v="0"/>
    <s v="Oui je connais le prix de mes produits en grosse marmite"/>
    <s v=""/>
    <s v=""/>
    <s v=""/>
    <s v=""/>
    <s v=""/>
    <s v=""/>
    <s v=""/>
    <s v=""/>
    <n v="250"/>
    <n v="86.2068965517241"/>
    <s v="Non"/>
    <n v="400"/>
    <n v="166.666666666666"/>
    <s v="Oui"/>
    <s v=""/>
    <s v=""/>
    <s v=""/>
    <s v=""/>
    <s v=""/>
    <s v=""/>
    <s v=""/>
    <s v=""/>
    <s v=""/>
    <s v=""/>
    <s v=""/>
    <s v=""/>
    <s v=""/>
    <s v=""/>
    <s v=""/>
    <s v="Non"/>
    <s v=""/>
    <s v=""/>
    <s v=""/>
    <s v=""/>
    <s v=""/>
    <s v=""/>
    <s v=""/>
    <s v=""/>
    <s v=""/>
    <s v=""/>
    <s v=""/>
    <s v=""/>
    <s v=""/>
    <s v=""/>
    <s v=""/>
    <s v=""/>
    <s v=""/>
    <s v=""/>
    <s v=""/>
    <s v=""/>
    <s v=""/>
    <s v=""/>
    <s v=""/>
    <s v=""/>
    <s v=""/>
    <s v="Oui"/>
    <s v="Oui"/>
    <s v="Oui"/>
    <s v="Ouest"/>
    <s v="Différent"/>
    <s v="Port-au-Prince"/>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Les Cayes"/>
    <s v="Les Cayes"/>
    <s v="Centre-ville des Cayes"/>
    <s v="Marché communal des Cayes"/>
    <x v="0"/>
    <s v="Enquête auprès d'un marchand"/>
    <s v="Femme"/>
    <s v=""/>
    <s v=""/>
    <s v="Détaillant sur une table"/>
    <s v=""/>
    <s v="Produits d'hygiène et assainissement Couverture"/>
    <n v="0"/>
    <n v="1"/>
    <n v="1"/>
    <n v="0"/>
    <n v="0"/>
    <n v="0"/>
    <n v="0"/>
    <s v="wash"/>
    <s v="Produits d'hygiène et assainissement"/>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erviettes hygiéniques Dentifrice Savon pour se laver"/>
    <n v="0"/>
    <n v="0"/>
    <n v="1"/>
    <n v="0"/>
    <n v="1"/>
    <n v="0"/>
    <n v="0"/>
    <n v="1"/>
    <n v="0"/>
    <s v=""/>
    <s v=""/>
    <s v=""/>
    <s v=""/>
    <s v=""/>
    <s v=""/>
    <s v=""/>
    <s v=""/>
    <s v=""/>
    <s v=""/>
    <s v=""/>
    <s v=""/>
    <s v=""/>
    <s v=""/>
    <s v=""/>
    <s v=""/>
    <s v=""/>
    <s v=""/>
    <s v=""/>
    <s v=""/>
    <s v=""/>
    <s v=""/>
    <s v=""/>
    <s v="Oui"/>
    <n v="25"/>
    <s v=""/>
    <s v=""/>
    <n v="25"/>
    <s v="Oui"/>
    <s v="Oui"/>
    <n v="75"/>
    <s v=""/>
    <s v=""/>
    <n v="75"/>
    <s v="Oui"/>
    <s v="Oui"/>
    <n v="75"/>
    <s v=""/>
    <s v=""/>
    <s v=""/>
    <n v="75"/>
    <s v="Oui"/>
    <s v=""/>
    <s v=""/>
    <s v=""/>
    <s v=""/>
    <s v=""/>
    <s v=""/>
    <s v=""/>
    <s v=""/>
    <s v=""/>
    <s v=""/>
    <s v=""/>
    <s v=""/>
    <s v="Non"/>
    <s v=""/>
    <s v=""/>
    <s v=""/>
    <s v=""/>
    <s v=""/>
    <s v=""/>
    <s v=""/>
    <s v=""/>
    <s v=""/>
    <s v=""/>
    <s v=""/>
    <s v=""/>
    <s v=""/>
    <s v=""/>
    <s v=""/>
    <s v=""/>
    <s v=""/>
    <s v=""/>
    <s v=""/>
    <s v=""/>
    <s v=""/>
    <s v=""/>
    <s v=""/>
    <s v=""/>
    <s v=""/>
    <x v="3"/>
    <s v="Non"/>
    <s v="Oui"/>
    <s v="Sud"/>
    <s v="Meme"/>
    <x v="9"/>
    <x v="1"/>
  </r>
  <r>
    <x v="4"/>
    <s v="Les Cayes"/>
    <s v="Les Cayes"/>
    <s v="Centre-ville des Cayes"/>
    <s v="Marché communal des Cayes"/>
    <x v="0"/>
    <s v="Enquête auprès d'un marchand"/>
    <s v="Femme"/>
    <s v=""/>
    <s v=""/>
    <s v="Détaillant sur une table"/>
    <s v=""/>
    <s v="Produits d'hygiène et assainissement Couverture"/>
    <n v="0"/>
    <n v="1"/>
    <n v="1"/>
    <n v="0"/>
    <n v="0"/>
    <n v="0"/>
    <n v="0"/>
    <s v="wash"/>
    <s v="Produits d'hygiène et assainissement"/>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en grain (nettoyage) Savon pour se laver"/>
    <n v="1"/>
    <n v="1"/>
    <n v="1"/>
    <n v="1"/>
    <n v="1"/>
    <n v="0"/>
    <n v="1"/>
    <n v="1"/>
    <n v="0"/>
    <s v="Oui"/>
    <n v="30"/>
    <n v="30"/>
    <s v=""/>
    <s v=""/>
    <s v=""/>
    <n v="30"/>
    <s v="Oui"/>
    <n v="25"/>
    <s v="Oui"/>
    <n v="50"/>
    <s v="Oui"/>
    <s v=""/>
    <s v=""/>
    <s v=""/>
    <s v=""/>
    <s v=""/>
    <s v=""/>
    <s v=""/>
    <s v=""/>
    <s v=""/>
    <s v=""/>
    <s v=""/>
    <s v="Oui"/>
    <n v="30"/>
    <s v=""/>
    <s v=""/>
    <n v="30"/>
    <s v="Oui"/>
    <s v="Oui"/>
    <n v="100"/>
    <s v=""/>
    <s v=""/>
    <n v="100"/>
    <s v="Oui"/>
    <s v="Oui"/>
    <n v="75"/>
    <s v=""/>
    <s v=""/>
    <s v=""/>
    <n v="75"/>
    <s v="Oui"/>
    <s v="Oui"/>
    <s v=""/>
    <n v="5"/>
    <s v=""/>
    <s v=""/>
    <s v=""/>
    <s v=""/>
    <s v=""/>
    <s v=""/>
    <s v="Oui"/>
    <s v="NA"/>
    <n v="5"/>
    <s v="Non"/>
    <s v=""/>
    <s v=""/>
    <s v=""/>
    <s v=""/>
    <s v=""/>
    <s v=""/>
    <s v=""/>
    <s v=""/>
    <s v=""/>
    <s v=""/>
    <s v=""/>
    <s v=""/>
    <s v=""/>
    <s v=""/>
    <s v=""/>
    <s v=""/>
    <s v=""/>
    <s v=""/>
    <s v=""/>
    <s v=""/>
    <s v=""/>
    <s v=""/>
    <s v=""/>
    <s v=""/>
    <s v=""/>
    <x v="3"/>
    <s v="Non"/>
    <s v="Oui"/>
    <s v="Sud"/>
    <s v="Meme"/>
    <x v="9"/>
    <x v="1"/>
  </r>
  <r>
    <x v="4"/>
    <s v="Les Cayes"/>
    <s v="Les Cayes"/>
    <s v="Centre-ville des Cayes"/>
    <s v="Marché communal des Cayes"/>
    <x v="0"/>
    <s v="Enquête auprès d'un marchand"/>
    <s v="Fe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Les Cayes"/>
    <s v="Les Cayes"/>
    <s v="Centre-ville des Cayes"/>
    <s v="Marché communal des Cayes"/>
    <x v="0"/>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Les Cayes"/>
    <s v="Les Cayes"/>
    <s v="Centre-ville des Cayes"/>
    <s v="Marché communal des Cayes"/>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Les Cayes"/>
    <s v="Les Cayes"/>
    <s v="Centre-ville des Cayes"/>
    <s v="Marché communal des Cayes"/>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Les Cayes"/>
    <s v="Les Cayes"/>
    <s v="Centre-ville des Cayes"/>
    <s v="Marché communal des Cayes"/>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4"/>
    <s v="Les Cayes"/>
    <s v="Les Cayes"/>
    <s v="Centre-ville des Cayes"/>
    <s v="Marché communal des Cayes"/>
    <x v="0"/>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Port-au-Prince"/>
    <s v="Port-au-Prince"/>
    <s v="Centre-ville de Port-au-Prince / Salomon"/>
    <s v="Marché Salomon"/>
    <x v="0"/>
    <s v="Enquête auprès d'un marchand"/>
    <s v="Femme"/>
    <s v=""/>
    <s v=""/>
    <s v="Détaillant sur une table"/>
    <s v=""/>
    <s v="Nourriture"/>
    <n v="1"/>
    <n v="0"/>
    <n v="0"/>
    <n v="0"/>
    <n v="0"/>
    <n v="0"/>
    <n v="0"/>
    <s v="nourriture"/>
    <s v="Nourriture "/>
    <s v="En espèces (Gourde)"/>
    <n v="1"/>
    <n v="0"/>
    <n v="0"/>
    <n v="0"/>
    <n v="0"/>
    <n v="0"/>
    <n v="0"/>
    <n v="0"/>
    <n v="0"/>
    <n v="0"/>
    <s v=""/>
    <s v="Oui, il y a moins de commerçants par rapport au mois passé"/>
    <s v="Je ne sais pas / Je ne souhaite pas répondre"/>
    <s v="Riz Farine de blé blanche Maïs (moulu) Sucre Haricot noir Haricot rouge Huile végétale"/>
    <n v="1"/>
    <n v="1"/>
    <n v="1"/>
    <n v="1"/>
    <n v="1"/>
    <n v="1"/>
    <n v="1"/>
    <n v="0"/>
    <s v="Oui je connais le prix de mes produits en grosse marmite"/>
    <n v="100"/>
    <s v="Non"/>
    <n v="300"/>
    <n v="115.384615384615"/>
    <s v="Oui"/>
    <n v="325"/>
    <n v="141.304347826086"/>
    <s v="Oui"/>
    <n v="300"/>
    <n v="103.448275862068"/>
    <s v="Non"/>
    <n v="550"/>
    <n v="229.166666666666"/>
    <s v="Non"/>
    <n v="750"/>
    <n v="312.5"/>
    <s v="Non"/>
    <s v="Bidon/Bouteille fermée."/>
    <s v="Oui"/>
    <n v="950"/>
    <s v=""/>
    <s v=""/>
    <s v=""/>
    <s v=""/>
    <s v=""/>
    <s v=""/>
    <s v="NA"/>
    <n v="950"/>
    <s v="Oui"/>
    <s v="Oui"/>
    <s v="Pas assez d'argent Article trop cher"/>
    <n v="0"/>
    <n v="0"/>
    <n v="0"/>
    <n v="0"/>
    <n v="1"/>
    <n v="1"/>
    <n v="0"/>
    <n v="0"/>
    <n v="0"/>
    <n v="0"/>
    <n v="0"/>
    <n v="0"/>
    <n v="0"/>
    <n v="0"/>
    <s v=""/>
    <s v="Farine de blé blanche Riz Sucre Maïs (moulu) Haricot noir Haricot rouge"/>
    <n v="1"/>
    <n v="1"/>
    <n v="1"/>
    <n v="1"/>
    <n v="1"/>
    <n v="1"/>
    <n v="0"/>
    <n v="0"/>
    <s v="Non"/>
    <s v="Non"/>
    <s v="Oui"/>
    <s v="Ouest"/>
    <s v="Meme"/>
    <s v="Port-au-Prince"/>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Port-au-Prince"/>
    <s v="Port-au-Prince"/>
    <s v="Centre-ville de Port-au-Prince / Salomon"/>
    <s v="Marché Salomon"/>
    <x v="0"/>
    <s v="Enquête auprès d'un marchand"/>
    <s v="Femme"/>
    <s v=""/>
    <s v=""/>
    <s v="Détaillant sur une table"/>
    <s v=""/>
    <s v="Nourriture"/>
    <n v="1"/>
    <n v="0"/>
    <n v="0"/>
    <n v="0"/>
    <n v="0"/>
    <n v="0"/>
    <n v="0"/>
    <s v="nourriture"/>
    <s v="Nourriture "/>
    <s v="En espèces (Gourde)"/>
    <n v="1"/>
    <n v="0"/>
    <n v="0"/>
    <n v="0"/>
    <n v="0"/>
    <n v="0"/>
    <n v="0"/>
    <n v="0"/>
    <n v="0"/>
    <n v="0"/>
    <s v=""/>
    <s v="Oui, il y a moins de commerçants par rapport au mois passé"/>
    <s v="Moins de 20"/>
    <s v="Farine de blé blanche Riz Maïs (moulu) Sucre Haricot noir Haricot rouge Huile végétale"/>
    <n v="1"/>
    <n v="1"/>
    <n v="1"/>
    <n v="1"/>
    <n v="1"/>
    <n v="1"/>
    <n v="1"/>
    <n v="0"/>
    <s v="Oui je connais le prix de mes produits en grosse marmite"/>
    <n v="112.5"/>
    <s v="Non"/>
    <n v="325"/>
    <n v="125"/>
    <s v="Oui"/>
    <n v="250"/>
    <n v="108.695652173913"/>
    <s v="Non"/>
    <n v="300"/>
    <n v="103.448275862068"/>
    <s v="Oui"/>
    <n v="500"/>
    <n v="208.333333333333"/>
    <s v="Non"/>
    <n v="750"/>
    <n v="312.5"/>
    <s v="Non"/>
    <s v="Bidon/Bouteille fermée."/>
    <s v="Oui"/>
    <n v="950"/>
    <s v=""/>
    <s v=""/>
    <s v=""/>
    <s v=""/>
    <s v=""/>
    <s v=""/>
    <s v="NA"/>
    <n v="950"/>
    <s v="Oui"/>
    <s v="Non"/>
    <s v=""/>
    <s v=""/>
    <s v=""/>
    <s v=""/>
    <s v=""/>
    <s v=""/>
    <s v=""/>
    <s v=""/>
    <s v=""/>
    <s v=""/>
    <s v=""/>
    <s v=""/>
    <s v=""/>
    <s v=""/>
    <s v=""/>
    <s v=""/>
    <s v=""/>
    <s v=""/>
    <s v=""/>
    <s v=""/>
    <s v=""/>
    <s v=""/>
    <s v=""/>
    <s v=""/>
    <s v=""/>
    <s v="Non"/>
    <s v="Non"/>
    <s v="Oui"/>
    <s v="Ouest"/>
    <s v="Meme"/>
    <s v="Cité Soleil"/>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Port-au-Prince"/>
    <s v="Port-au-Prince"/>
    <s v="Centre-ville de Port-au-Prince / Salomon"/>
    <s v="Marché Salomon"/>
    <x v="0"/>
    <s v="Enquête auprès d'un marchand"/>
    <s v="Femme"/>
    <s v=""/>
    <s v=""/>
    <s v="Détaillant sur une table"/>
    <s v=""/>
    <s v="Nourriture"/>
    <n v="1"/>
    <n v="0"/>
    <n v="0"/>
    <n v="0"/>
    <n v="0"/>
    <n v="0"/>
    <n v="0"/>
    <s v="nourriture"/>
    <s v="Nourriture "/>
    <s v="En espèces (Gourde)"/>
    <n v="1"/>
    <n v="0"/>
    <n v="0"/>
    <n v="0"/>
    <n v="0"/>
    <n v="0"/>
    <n v="0"/>
    <n v="0"/>
    <n v="0"/>
    <n v="0"/>
    <s v=""/>
    <s v="Oui, il y a moins de commerçants par rapport au mois passé"/>
    <s v="Moins de 20"/>
    <s v="Farine de blé blanche Riz Maïs (moulu) Sucre Haricot noir Haricot rouge Huile végétale"/>
    <n v="1"/>
    <n v="1"/>
    <n v="1"/>
    <n v="1"/>
    <n v="1"/>
    <n v="1"/>
    <n v="1"/>
    <n v="0"/>
    <s v="Oui je connais le prix de mes produits en grosse marmite"/>
    <n v="112.5"/>
    <s v="Non"/>
    <n v="300"/>
    <n v="115.384615384615"/>
    <s v="Non"/>
    <n v="225"/>
    <n v="97.826086956521706"/>
    <s v="Oui"/>
    <n v="300"/>
    <n v="103.448275862068"/>
    <s v="Oui"/>
    <n v="500"/>
    <n v="208.333333333333"/>
    <s v="Non"/>
    <n v="700"/>
    <n v="291.666666666666"/>
    <s v="Oui"/>
    <s v="Bidon/Bouteille fermée."/>
    <s v="Oui"/>
    <n v="950"/>
    <s v=""/>
    <s v=""/>
    <s v=""/>
    <s v=""/>
    <s v=""/>
    <s v=""/>
    <s v="NA"/>
    <n v="950"/>
    <s v="Oui"/>
    <s v="Non"/>
    <s v=""/>
    <s v=""/>
    <s v=""/>
    <s v=""/>
    <s v=""/>
    <s v=""/>
    <s v=""/>
    <s v=""/>
    <s v=""/>
    <s v=""/>
    <s v=""/>
    <s v=""/>
    <s v=""/>
    <s v=""/>
    <s v=""/>
    <s v=""/>
    <s v=""/>
    <s v=""/>
    <s v=""/>
    <s v=""/>
    <s v=""/>
    <s v=""/>
    <s v=""/>
    <s v=""/>
    <s v=""/>
    <s v="Oui"/>
    <s v="Non"/>
    <s v="Oui"/>
    <s v="Ouest"/>
    <s v="Meme"/>
    <s v="Port-au-Prince"/>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Port-au-Prince"/>
    <s v="Port-au-Prince"/>
    <s v="Centre-ville de Port-au-Prince / Salomon"/>
    <s v="Marché Salomon"/>
    <x v="0"/>
    <s v="Enquête auprès d'un marchand"/>
    <s v="Ho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s v="Oui, il y a moin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Port-au-Prince"/>
    <s v="Port-au-Prince"/>
    <s v="Centre-ville de Port-au-Prince / Salomon"/>
    <s v="Marché Salomon"/>
    <x v="0"/>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Oui, il y a moins de commerçants par rapport au mois passé"/>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Savon pour se laver"/>
    <n v="0"/>
    <n v="1"/>
    <n v="1"/>
    <n v="0"/>
    <n v="0"/>
    <n v="0"/>
    <n v="0"/>
    <n v="1"/>
    <n v="0"/>
    <s v=""/>
    <s v=""/>
    <s v=""/>
    <s v=""/>
    <s v=""/>
    <s v=""/>
    <s v=""/>
    <s v=""/>
    <n v="15"/>
    <s v="Oui"/>
    <s v=""/>
    <s v=""/>
    <s v=""/>
    <s v=""/>
    <s v=""/>
    <s v=""/>
    <s v=""/>
    <s v=""/>
    <s v=""/>
    <s v=""/>
    <s v=""/>
    <s v=""/>
    <s v=""/>
    <s v="Oui"/>
    <n v="15"/>
    <s v=""/>
    <s v=""/>
    <n v="15"/>
    <s v="Oui"/>
    <s v="Oui"/>
    <n v="75"/>
    <s v=""/>
    <s v=""/>
    <n v="75"/>
    <s v="Oui"/>
    <s v=""/>
    <s v=""/>
    <s v=""/>
    <s v=""/>
    <s v=""/>
    <s v=""/>
    <s v=""/>
    <s v=""/>
    <s v=""/>
    <s v=""/>
    <s v=""/>
    <s v=""/>
    <s v=""/>
    <s v=""/>
    <s v=""/>
    <s v=""/>
    <s v=""/>
    <s v=""/>
    <s v=""/>
    <s v="Non"/>
    <s v=""/>
    <s v=""/>
    <s v=""/>
    <s v=""/>
    <s v=""/>
    <s v=""/>
    <s v=""/>
    <s v=""/>
    <s v=""/>
    <s v=""/>
    <s v=""/>
    <s v=""/>
    <s v=""/>
    <s v=""/>
    <s v=""/>
    <s v=""/>
    <s v=""/>
    <s v=""/>
    <s v=""/>
    <s v=""/>
    <s v=""/>
    <s v=""/>
    <s v=""/>
    <s v=""/>
    <s v=""/>
    <x v="1"/>
    <s v="Non"/>
    <s v="Oui"/>
    <s v="Ouest"/>
    <s v="Meme"/>
    <x v="4"/>
    <x v="1"/>
  </r>
  <r>
    <x v="0"/>
    <s v="Port-au-Prince"/>
    <s v="Port-au-Prince"/>
    <s v="Centre-ville de Port-au-Prince / Salomon"/>
    <s v="Marché Salomon"/>
    <x v="0"/>
    <s v="Enquête auprès d'un marchand"/>
    <s v="Femme"/>
    <s v=""/>
    <s v=""/>
    <s v="Détaillant sur une table"/>
    <s v=""/>
    <s v="Produits d'hygiène et assainissement Ustensiles de nettoyage ou de stockage de l'eau (bokit, bassine, éponge)"/>
    <n v="0"/>
    <n v="1"/>
    <n v="0"/>
    <n v="0"/>
    <n v="1"/>
    <n v="0"/>
    <n v="0"/>
    <s v="wash"/>
    <s v="Produits d'hygiène et assainissement"/>
    <s v="En espèces (Gourde)"/>
    <n v="1"/>
    <n v="0"/>
    <n v="0"/>
    <n v="0"/>
    <n v="0"/>
    <n v="0"/>
    <n v="0"/>
    <n v="0"/>
    <n v="0"/>
    <n v="0"/>
    <s v=""/>
    <s v="Je ne sais pas / Je ne souhaite pas répondre"/>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Chlore en grain (nettoyage)"/>
    <n v="1"/>
    <n v="0"/>
    <n v="0"/>
    <n v="0"/>
    <n v="0"/>
    <n v="0"/>
    <n v="1"/>
    <n v="0"/>
    <n v="0"/>
    <s v="Oui"/>
    <n v="40"/>
    <n v="40"/>
    <s v=""/>
    <s v=""/>
    <s v=""/>
    <n v="40"/>
    <s v="Oui"/>
    <s v=""/>
    <s v=""/>
    <s v=""/>
    <s v=""/>
    <s v=""/>
    <s v=""/>
    <s v=""/>
    <s v=""/>
    <s v=""/>
    <s v=""/>
    <s v=""/>
    <s v=""/>
    <s v=""/>
    <s v=""/>
    <s v=""/>
    <s v=""/>
    <s v=""/>
    <s v=""/>
    <s v=""/>
    <s v=""/>
    <s v=""/>
    <s v=""/>
    <s v=""/>
    <s v=""/>
    <s v=""/>
    <s v=""/>
    <s v=""/>
    <s v=""/>
    <s v=""/>
    <s v=""/>
    <s v=""/>
    <s v=""/>
    <s v=""/>
    <s v=""/>
    <s v="Oui"/>
    <s v=""/>
    <n v="5"/>
    <s v=""/>
    <s v=""/>
    <s v=""/>
    <s v=""/>
    <s v=""/>
    <s v=""/>
    <s v="Non"/>
    <s v="NA"/>
    <n v="5"/>
    <s v="Non"/>
    <s v=""/>
    <s v=""/>
    <s v=""/>
    <s v=""/>
    <s v=""/>
    <s v=""/>
    <s v=""/>
    <s v=""/>
    <s v=""/>
    <s v=""/>
    <s v=""/>
    <s v=""/>
    <s v=""/>
    <s v=""/>
    <s v=""/>
    <s v=""/>
    <s v=""/>
    <s v=""/>
    <s v=""/>
    <s v=""/>
    <s v=""/>
    <s v=""/>
    <s v=""/>
    <s v=""/>
    <s v=""/>
    <x v="1"/>
    <s v="Non"/>
    <s v="Oui"/>
    <s v="Ouest"/>
    <s v="Meme"/>
    <x v="4"/>
    <x v="1"/>
  </r>
  <r>
    <x v="0"/>
    <s v="Port-au-Prince"/>
    <s v="Port-au-Prince"/>
    <s v="Centre-ville de Port-au-Prince / Salomon"/>
    <s v="Marché Salomon"/>
    <x v="0"/>
    <s v="Enquête auprès d'un marchand"/>
    <s v="Femme"/>
    <s v=""/>
    <s v=""/>
    <s v="Détaillant sur une table"/>
    <s v=""/>
    <s v="Produits d'hygiène et assainissement Ustensiles de nettoyage ou de stockage de l'eau (bokit, bassine, éponge)"/>
    <n v="0"/>
    <n v="1"/>
    <n v="0"/>
    <n v="0"/>
    <n v="1"/>
    <n v="0"/>
    <n v="0"/>
    <s v="wash"/>
    <s v="Produits d'hygiène et assainissement"/>
    <s v="En espèces (Gourde)"/>
    <n v="1"/>
    <n v="0"/>
    <n v="0"/>
    <n v="0"/>
    <n v="0"/>
    <n v="0"/>
    <n v="0"/>
    <n v="0"/>
    <n v="0"/>
    <n v="0"/>
    <s v=""/>
    <s v="Oui, il y a plus de commerçants par rapport au mois passé"/>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Dentifrice Papier toilette Serviettes hygiéniques Savon pour se laver"/>
    <n v="0"/>
    <n v="0"/>
    <n v="1"/>
    <n v="1"/>
    <n v="1"/>
    <n v="0"/>
    <n v="0"/>
    <n v="1"/>
    <n v="0"/>
    <s v=""/>
    <s v=""/>
    <s v=""/>
    <s v=""/>
    <s v=""/>
    <s v=""/>
    <s v=""/>
    <s v=""/>
    <s v=""/>
    <s v=""/>
    <n v="20"/>
    <s v="Non"/>
    <s v=""/>
    <s v=""/>
    <s v=""/>
    <s v=""/>
    <s v=""/>
    <s v=""/>
    <s v=""/>
    <s v=""/>
    <s v=""/>
    <s v=""/>
    <s v=""/>
    <s v="Oui"/>
    <n v="25"/>
    <s v=""/>
    <s v=""/>
    <n v="25"/>
    <s v="Non"/>
    <s v="Oui"/>
    <n v="75"/>
    <s v=""/>
    <s v=""/>
    <n v="75"/>
    <s v="Non"/>
    <s v="Oui"/>
    <n v="75"/>
    <s v=""/>
    <s v=""/>
    <s v=""/>
    <n v="75"/>
    <s v="Oui"/>
    <s v=""/>
    <s v=""/>
    <s v=""/>
    <s v=""/>
    <s v=""/>
    <s v=""/>
    <s v=""/>
    <s v=""/>
    <s v=""/>
    <s v=""/>
    <s v=""/>
    <s v=""/>
    <s v="Non"/>
    <s v=""/>
    <s v=""/>
    <s v=""/>
    <s v=""/>
    <s v=""/>
    <s v=""/>
    <s v=""/>
    <s v=""/>
    <s v=""/>
    <s v=""/>
    <s v=""/>
    <s v=""/>
    <s v=""/>
    <s v=""/>
    <s v=""/>
    <s v=""/>
    <s v=""/>
    <s v=""/>
    <s v=""/>
    <s v=""/>
    <s v=""/>
    <s v=""/>
    <s v=""/>
    <s v=""/>
    <s v=""/>
    <x v="1"/>
    <s v="Non"/>
    <s v="Oui"/>
    <s v="Ouest"/>
    <s v="Meme"/>
    <x v="4"/>
    <x v="1"/>
  </r>
  <r>
    <x v="0"/>
    <s v="Port-au-Prince"/>
    <s v="Port-au-Prince"/>
    <s v="Centre-ville de Port-au-Prince / Salomon"/>
    <s v="Marché Salomon"/>
    <x v="0"/>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Non, il n'y a pas eu de variation"/>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Papier toilette Serviettes hygiéniques Savon pour se laver"/>
    <n v="0"/>
    <n v="1"/>
    <n v="1"/>
    <n v="1"/>
    <n v="1"/>
    <n v="0"/>
    <n v="0"/>
    <n v="1"/>
    <n v="0"/>
    <s v=""/>
    <s v=""/>
    <s v=""/>
    <s v=""/>
    <s v=""/>
    <s v=""/>
    <s v=""/>
    <s v=""/>
    <n v="25"/>
    <s v="Je ne sais pas, je ne souhaite pas répondre"/>
    <n v="50"/>
    <s v="Oui"/>
    <s v=""/>
    <s v=""/>
    <s v=""/>
    <s v=""/>
    <s v=""/>
    <s v=""/>
    <s v=""/>
    <s v=""/>
    <s v=""/>
    <s v=""/>
    <s v=""/>
    <s v="Oui"/>
    <n v="25"/>
    <s v=""/>
    <s v=""/>
    <n v="25"/>
    <s v="Non"/>
    <s v="Oui"/>
    <n v="75"/>
    <s v=""/>
    <s v=""/>
    <n v="75"/>
    <s v="Oui"/>
    <s v="Oui"/>
    <n v="75"/>
    <s v=""/>
    <s v=""/>
    <s v=""/>
    <n v="75"/>
    <s v="Oui"/>
    <s v=""/>
    <s v=""/>
    <s v=""/>
    <s v=""/>
    <s v=""/>
    <s v=""/>
    <s v=""/>
    <s v=""/>
    <s v=""/>
    <s v=""/>
    <s v=""/>
    <s v=""/>
    <s v="Non"/>
    <s v=""/>
    <s v=""/>
    <s v=""/>
    <s v=""/>
    <s v=""/>
    <s v=""/>
    <s v=""/>
    <s v=""/>
    <s v=""/>
    <s v=""/>
    <s v=""/>
    <s v=""/>
    <s v=""/>
    <s v=""/>
    <s v=""/>
    <s v=""/>
    <s v=""/>
    <s v=""/>
    <s v=""/>
    <s v=""/>
    <s v=""/>
    <s v=""/>
    <s v=""/>
    <s v=""/>
    <s v=""/>
    <x v="1"/>
    <s v="Non"/>
    <s v="Oui"/>
    <s v="Ouest"/>
    <s v="Meme"/>
    <x v="4"/>
    <x v="1"/>
  </r>
  <r>
    <x v="0"/>
    <s v="Port-au-Prince"/>
    <s v="Port-au-Prince"/>
    <s v="Centre-ville de Port-au-Prince / Salomon"/>
    <s v="Marché Salomon"/>
    <x v="0"/>
    <s v="Enquête auprès d'un marchand"/>
    <s v="Femme"/>
    <s v=""/>
    <s v=""/>
    <s v="Détaillant sur une table"/>
    <s v=""/>
    <s v="Nourriture Produits d'hygiène et assainissement"/>
    <n v="1"/>
    <n v="1"/>
    <n v="0"/>
    <n v="0"/>
    <n v="0"/>
    <n v="0"/>
    <n v="0"/>
    <s v="nourriture"/>
    <s v="Nourriture "/>
    <s v="En espèces (Gourde)"/>
    <n v="1"/>
    <n v="0"/>
    <n v="0"/>
    <n v="0"/>
    <n v="0"/>
    <n v="0"/>
    <n v="0"/>
    <n v="0"/>
    <n v="0"/>
    <n v="0"/>
    <s v=""/>
    <s v="Je ne sais pas / Je ne souhaite pas répondre"/>
    <s v="Moins de 20"/>
    <s v="Sucre"/>
    <n v="0"/>
    <n v="0"/>
    <n v="0"/>
    <n v="1"/>
    <n v="0"/>
    <n v="0"/>
    <n v="0"/>
    <n v="0"/>
    <s v="Oui je connais le prix de mes produits en grosse marmite"/>
    <s v=""/>
    <s v=""/>
    <s v=""/>
    <s v=""/>
    <s v=""/>
    <s v=""/>
    <s v=""/>
    <s v=""/>
    <n v="275"/>
    <n v="94.827586206896498"/>
    <s v="Oui"/>
    <s v=""/>
    <s v=""/>
    <s v=""/>
    <s v=""/>
    <s v=""/>
    <s v=""/>
    <s v=""/>
    <s v=""/>
    <s v=""/>
    <s v=""/>
    <s v=""/>
    <s v=""/>
    <s v=""/>
    <s v=""/>
    <s v=""/>
    <s v=""/>
    <s v=""/>
    <s v=""/>
    <s v="Oui"/>
    <s v="Produit épuisé car beaucoup de personnes ont acheté"/>
    <n v="0"/>
    <n v="0"/>
    <n v="0"/>
    <n v="0"/>
    <n v="0"/>
    <n v="0"/>
    <n v="0"/>
    <n v="0"/>
    <n v="0"/>
    <n v="0"/>
    <n v="1"/>
    <n v="0"/>
    <n v="0"/>
    <n v="0"/>
    <s v=""/>
    <s v="Sucre"/>
    <n v="0"/>
    <n v="0"/>
    <n v="0"/>
    <n v="1"/>
    <n v="0"/>
    <n v="0"/>
    <n v="0"/>
    <n v="0"/>
    <s v="Oui"/>
    <s v="Non"/>
    <s v="Oui"/>
    <s v="Ouest"/>
    <s v="Meme"/>
    <s v="Port-au-Prince"/>
    <s v="Meme"/>
    <s v="Brosse à dent Dentifrice Papier toilette Serviettes hygiéniques Savon pour se laver"/>
    <n v="0"/>
    <n v="1"/>
    <n v="1"/>
    <n v="1"/>
    <n v="1"/>
    <n v="0"/>
    <n v="0"/>
    <n v="1"/>
    <n v="0"/>
    <s v=""/>
    <s v=""/>
    <s v=""/>
    <s v=""/>
    <s v=""/>
    <s v=""/>
    <s v=""/>
    <s v=""/>
    <n v="25"/>
    <s v="Oui"/>
    <n v="50"/>
    <s v="Oui"/>
    <s v=""/>
    <s v=""/>
    <s v=""/>
    <s v=""/>
    <s v=""/>
    <s v=""/>
    <s v=""/>
    <s v=""/>
    <s v=""/>
    <s v=""/>
    <s v=""/>
    <s v="Oui"/>
    <n v="25"/>
    <s v=""/>
    <s v=""/>
    <n v="25"/>
    <s v="Oui"/>
    <s v="Oui"/>
    <n v="75"/>
    <s v=""/>
    <s v=""/>
    <n v="75"/>
    <s v="Oui"/>
    <s v="Oui"/>
    <n v="85"/>
    <s v=""/>
    <s v=""/>
    <s v=""/>
    <n v="85"/>
    <s v="Oui"/>
    <s v=""/>
    <s v=""/>
    <s v=""/>
    <s v=""/>
    <s v=""/>
    <s v=""/>
    <s v=""/>
    <s v=""/>
    <s v=""/>
    <s v=""/>
    <s v=""/>
    <s v=""/>
    <s v="Non"/>
    <s v=""/>
    <s v=""/>
    <s v=""/>
    <s v=""/>
    <s v=""/>
    <s v=""/>
    <s v=""/>
    <s v=""/>
    <s v=""/>
    <s v=""/>
    <s v=""/>
    <s v=""/>
    <s v=""/>
    <s v=""/>
    <s v=""/>
    <s v=""/>
    <s v=""/>
    <s v=""/>
    <s v=""/>
    <s v=""/>
    <s v=""/>
    <s v=""/>
    <s v=""/>
    <s v=""/>
    <s v=""/>
    <x v="1"/>
    <s v="Non"/>
    <s v="Oui"/>
    <s v="Ouest"/>
    <s v="Meme"/>
    <x v="4"/>
    <x v="1"/>
  </r>
  <r>
    <x v="0"/>
    <s v="Port-au-Prince"/>
    <s v="Port-au-Prince"/>
    <s v="Centre-ville de Port-au-Prince / Salomon"/>
    <s v="Marché Salomon"/>
    <x v="0"/>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Port-au-Prince"/>
    <s v="Port-au-Prince"/>
    <s v="Centre-ville de Port-au-Prince / Salomon"/>
    <s v="Marché Salomon"/>
    <x v="0"/>
    <s v="Enquête auprès d'un marchand"/>
    <s v="Femme"/>
    <s v=""/>
    <s v=""/>
    <s v="Détaillant sur une table"/>
    <s v=""/>
    <s v="Nourriture"/>
    <n v="1"/>
    <n v="0"/>
    <n v="0"/>
    <n v="0"/>
    <n v="0"/>
    <n v="0"/>
    <n v="0"/>
    <s v="nourriture"/>
    <s v="Nourriture "/>
    <s v="En espèces (Gourde)"/>
    <n v="1"/>
    <n v="0"/>
    <n v="0"/>
    <n v="0"/>
    <n v="0"/>
    <n v="0"/>
    <n v="0"/>
    <n v="0"/>
    <n v="0"/>
    <n v="0"/>
    <s v=""/>
    <s v="Je ne sais pas / Je ne souhaite pas répondre"/>
    <s v="Moins de 20"/>
    <s v="Farine de blé blanche Riz Maïs (moulu) Sucre Haricot noir Haricot rouge Huile végétale"/>
    <n v="1"/>
    <n v="1"/>
    <n v="1"/>
    <n v="1"/>
    <n v="1"/>
    <n v="1"/>
    <n v="1"/>
    <n v="0"/>
    <s v="Oui je connais le prix de mes produits en grosse marmite"/>
    <n v="125"/>
    <s v="Oui"/>
    <n v="300"/>
    <n v="115.384615384615"/>
    <s v="Oui"/>
    <n v="250"/>
    <n v="108.695652173913"/>
    <s v="Non"/>
    <n v="275"/>
    <n v="94.827586206896498"/>
    <s v="Oui"/>
    <n v="500"/>
    <n v="208.333333333333"/>
    <s v="Non"/>
    <n v="750"/>
    <n v="312.5"/>
    <s v="Non"/>
    <s v="Bidon/Bouteille fermée."/>
    <s v="Oui"/>
    <n v="750"/>
    <s v=""/>
    <s v=""/>
    <s v=""/>
    <s v=""/>
    <s v=""/>
    <s v=""/>
    <s v="NA"/>
    <n v="750"/>
    <s v="Je ne sais pas, je ne souhaite pas répondre"/>
    <s v="Oui"/>
    <s v="Produit épuisé car beaucoup de personnes ont acheté Pas assez d'argent Pas encore eu le temps de réapprovisinner"/>
    <n v="0"/>
    <n v="0"/>
    <n v="0"/>
    <n v="0"/>
    <n v="0"/>
    <n v="1"/>
    <n v="1"/>
    <n v="0"/>
    <n v="0"/>
    <n v="0"/>
    <n v="1"/>
    <n v="0"/>
    <n v="0"/>
    <n v="0"/>
    <s v=""/>
    <s v="Sucre"/>
    <n v="0"/>
    <n v="0"/>
    <n v="0"/>
    <n v="1"/>
    <n v="0"/>
    <n v="0"/>
    <n v="0"/>
    <n v="0"/>
    <s v="Non"/>
    <s v="Non"/>
    <s v="Oui"/>
    <s v="Ouest"/>
    <s v="Meme"/>
    <s v="Cité Soleil"/>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Port-au-Prince"/>
    <s v="Port-au-Prince"/>
    <s v="Centre-ville de Port-au-Prince / Salomon"/>
    <s v="Marché Salomon"/>
    <x v="0"/>
    <s v="Enquête auprès d'un marchand"/>
    <s v="Femme"/>
    <s v=""/>
    <s v=""/>
    <s v="Détaillant sur une table"/>
    <s v=""/>
    <s v="Produits d'hygiène et assainissement Ustensiles de nettoyage ou de stockage de l'eau (bokit, bassine, éponge)"/>
    <n v="0"/>
    <n v="1"/>
    <n v="0"/>
    <n v="0"/>
    <n v="1"/>
    <n v="0"/>
    <n v="0"/>
    <s v="wash"/>
    <s v="Produits d'hygiène et assainissement"/>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Papier toilette Serviettes hygiéniques Chlore en grain (nettoyage)"/>
    <n v="1"/>
    <n v="0"/>
    <n v="0"/>
    <n v="1"/>
    <n v="1"/>
    <n v="0"/>
    <n v="1"/>
    <n v="0"/>
    <n v="0"/>
    <s v="Oui"/>
    <n v="30"/>
    <n v="30"/>
    <s v=""/>
    <s v=""/>
    <s v=""/>
    <n v="30"/>
    <s v="Non"/>
    <s v=""/>
    <s v=""/>
    <n v="20"/>
    <s v="Non"/>
    <s v=""/>
    <s v=""/>
    <s v=""/>
    <s v=""/>
    <s v=""/>
    <s v=""/>
    <s v=""/>
    <s v=""/>
    <s v=""/>
    <s v=""/>
    <s v=""/>
    <s v=""/>
    <s v=""/>
    <s v=""/>
    <s v=""/>
    <s v=""/>
    <s v=""/>
    <s v=""/>
    <s v=""/>
    <s v=""/>
    <s v=""/>
    <s v=""/>
    <s v=""/>
    <s v="Oui"/>
    <n v="75"/>
    <s v=""/>
    <s v=""/>
    <s v=""/>
    <n v="75"/>
    <s v="Oui"/>
    <s v="Oui"/>
    <s v=""/>
    <n v="5"/>
    <s v=""/>
    <s v=""/>
    <s v=""/>
    <s v=""/>
    <s v=""/>
    <s v=""/>
    <s v="Non"/>
    <s v="NA"/>
    <n v="5"/>
    <s v="Non"/>
    <s v=""/>
    <s v=""/>
    <s v=""/>
    <s v=""/>
    <s v=""/>
    <s v=""/>
    <s v=""/>
    <s v=""/>
    <s v=""/>
    <s v=""/>
    <s v=""/>
    <s v=""/>
    <s v=""/>
    <s v=""/>
    <s v=""/>
    <s v=""/>
    <s v=""/>
    <s v=""/>
    <s v=""/>
    <s v=""/>
    <s v=""/>
    <s v=""/>
    <s v=""/>
    <s v=""/>
    <s v=""/>
    <x v="1"/>
    <s v="Non"/>
    <s v="Oui"/>
    <s v="Ouest"/>
    <s v="Meme"/>
    <x v="4"/>
    <x v="1"/>
  </r>
  <r>
    <x v="0"/>
    <s v="Port-au-Prince"/>
    <s v="Port-au-Prince"/>
    <s v="Centre-ville de Port-au-Prince / Salomon"/>
    <s v="Marché Salomon"/>
    <x v="0"/>
    <s v="Enquête auprès d'un marchand"/>
    <s v="Femme"/>
    <s v=""/>
    <s v=""/>
    <s v="Détaillant sur une table"/>
    <s v=""/>
    <s v="Produits d'hygiène et assainissement Nourriture Ustensiles de nettoyage ou de stockage de l'eau (bokit, bassine, éponge)"/>
    <n v="1"/>
    <n v="1"/>
    <n v="0"/>
    <n v="0"/>
    <n v="1"/>
    <n v="0"/>
    <n v="0"/>
    <s v="wash"/>
    <s v="Produits d'hygiène et assainissement"/>
    <s v="En espèces (Gourde)"/>
    <n v="1"/>
    <n v="0"/>
    <n v="0"/>
    <n v="0"/>
    <n v="0"/>
    <n v="0"/>
    <n v="0"/>
    <n v="0"/>
    <n v="0"/>
    <n v="0"/>
    <s v=""/>
    <s v="Oui, il y a moins de commerçants par rapport au mois passé"/>
    <s v="Entre 21 et 60"/>
    <s v="Farine de blé blanche Riz Sucre Haricot noir Haricot rouge"/>
    <n v="1"/>
    <n v="1"/>
    <n v="0"/>
    <n v="1"/>
    <n v="1"/>
    <n v="1"/>
    <n v="0"/>
    <n v="0"/>
    <s v="Oui je connais le prix de mes produits en grosse marmite"/>
    <n v="125"/>
    <s v="Oui"/>
    <n v="300"/>
    <n v="115.384615384615"/>
    <s v="Oui"/>
    <s v=""/>
    <s v=""/>
    <s v=""/>
    <n v="300"/>
    <n v="103.448275862068"/>
    <s v="Oui"/>
    <n v="500"/>
    <n v="208.333333333333"/>
    <s v="Non"/>
    <n v="750"/>
    <n v="312.5"/>
    <s v="Non"/>
    <s v=""/>
    <s v=""/>
    <s v=""/>
    <s v=""/>
    <s v=""/>
    <s v=""/>
    <s v=""/>
    <s v=""/>
    <s v=""/>
    <s v=""/>
    <s v=""/>
    <s v=""/>
    <s v="Non"/>
    <s v=""/>
    <s v=""/>
    <s v=""/>
    <s v=""/>
    <s v=""/>
    <s v=""/>
    <s v=""/>
    <s v=""/>
    <s v=""/>
    <s v=""/>
    <s v=""/>
    <s v=""/>
    <s v=""/>
    <s v=""/>
    <s v=""/>
    <s v=""/>
    <s v=""/>
    <s v=""/>
    <s v=""/>
    <s v=""/>
    <s v=""/>
    <s v=""/>
    <s v=""/>
    <s v=""/>
    <s v=""/>
    <s v="Non"/>
    <s v="Oui"/>
    <s v="Oui"/>
    <s v="Ouest"/>
    <s v="Meme"/>
    <s v="Port-au-Prince"/>
    <s v="Meme"/>
    <s v="Savon lessive Dentifrice Papier toilette Serviettes hygiéniques Chlore liquide (nettoyage) Chlore en grain (nettoyage) Savon pour se laver"/>
    <n v="1"/>
    <n v="0"/>
    <n v="1"/>
    <n v="1"/>
    <n v="1"/>
    <n v="1"/>
    <n v="1"/>
    <n v="1"/>
    <n v="0"/>
    <s v="Oui"/>
    <n v="35"/>
    <n v="35"/>
    <s v=""/>
    <s v=""/>
    <s v=""/>
    <n v="35"/>
    <s v="Je ne sais pas, je ne souhaite pas répondre"/>
    <s v=""/>
    <s v=""/>
    <n v="20"/>
    <s v="Non"/>
    <s v="Non"/>
    <s v=""/>
    <s v=""/>
    <s v="Mililitre"/>
    <s v="mililitre"/>
    <s v="mililit"/>
    <n v="470"/>
    <n v="150"/>
    <n v="319.14893617021198"/>
    <n v="319.14893617021198"/>
    <s v="Oui"/>
    <s v="Oui"/>
    <n v="25"/>
    <s v=""/>
    <s v=""/>
    <n v="25"/>
    <s v="Non"/>
    <s v="Oui"/>
    <n v="75"/>
    <s v=""/>
    <s v=""/>
    <n v="75"/>
    <s v="Oui"/>
    <s v="Oui"/>
    <n v="75"/>
    <s v=""/>
    <s v=""/>
    <s v=""/>
    <n v="75"/>
    <s v="Oui"/>
    <s v="Oui"/>
    <s v=""/>
    <n v="5"/>
    <s v=""/>
    <s v=""/>
    <s v=""/>
    <s v=""/>
    <s v=""/>
    <s v=""/>
    <s v="Non"/>
    <s v="NA"/>
    <n v="5"/>
    <s v="Non"/>
    <s v=""/>
    <s v=""/>
    <s v=""/>
    <s v=""/>
    <s v=""/>
    <s v=""/>
    <s v=""/>
    <s v=""/>
    <s v=""/>
    <s v=""/>
    <s v=""/>
    <s v=""/>
    <s v=""/>
    <s v=""/>
    <s v=""/>
    <s v=""/>
    <s v=""/>
    <s v=""/>
    <s v=""/>
    <s v=""/>
    <s v=""/>
    <s v=""/>
    <s v=""/>
    <s v=""/>
    <s v=""/>
    <x v="1"/>
    <s v="Oui"/>
    <s v="Oui"/>
    <s v="Ouest"/>
    <s v="Meme"/>
    <x v="4"/>
    <x v="1"/>
  </r>
  <r>
    <x v="0"/>
    <s v="Port-au-Prince"/>
    <s v="Port-au-Prince"/>
    <s v="Centre-ville de Port-au-Prince / Salomon"/>
    <s v="Marché Salomon"/>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Port-au-Prince"/>
    <s v="Port-au-Prince"/>
    <s v="Centre-ville de Port-au-Prince / Salomon"/>
    <s v="Marché Salomon"/>
    <x v="0"/>
    <s v="Enquête auprès d'un marchand"/>
    <s v="Femme"/>
    <s v=""/>
    <s v=""/>
    <s v="Détaillant sur une table"/>
    <s v=""/>
    <s v="Ustensiles de cuisine (casseroles, cuillères, etc.)"/>
    <n v="0"/>
    <n v="0"/>
    <n v="0"/>
    <n v="1"/>
    <n v="0"/>
    <n v="0"/>
    <n v="0"/>
    <s v="cuisine"/>
    <s v="Ustensiles de cuisine (casseroles, cuillères, etc.)"/>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Port-au-Prince"/>
    <s v="Port-au-Prince"/>
    <s v="Centre-ville de Port-au-Prince / Salomon"/>
    <s v="Marché Salomon"/>
    <x v="0"/>
    <s v="Enquête auprès d'un marchand"/>
    <s v="Femme"/>
    <s v=""/>
    <s v=""/>
    <s v="Détaillant sur une table"/>
    <s v=""/>
    <s v="Produits d'hygiène et assainissement"/>
    <n v="0"/>
    <n v="1"/>
    <n v="0"/>
    <n v="0"/>
    <n v="0"/>
    <n v="0"/>
    <n v="0"/>
    <s v="wash"/>
    <s v="Produits d'hygiène et assainissement"/>
    <s v="En espèces (Gourde)"/>
    <n v="1"/>
    <n v="0"/>
    <n v="0"/>
    <n v="0"/>
    <n v="0"/>
    <n v="0"/>
    <n v="0"/>
    <n v="0"/>
    <n v="0"/>
    <n v="0"/>
    <s v=""/>
    <s v="Oui, il y a moins de commerçants par rapport au mois passé"/>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Papier toilette Serviettes hygiéniques Savon pour se laver"/>
    <n v="0"/>
    <n v="1"/>
    <n v="1"/>
    <n v="1"/>
    <n v="1"/>
    <n v="0"/>
    <n v="0"/>
    <n v="1"/>
    <n v="0"/>
    <s v=""/>
    <s v=""/>
    <s v=""/>
    <s v=""/>
    <s v=""/>
    <s v=""/>
    <s v=""/>
    <s v=""/>
    <n v="25"/>
    <s v="Oui"/>
    <n v="20"/>
    <s v="Non"/>
    <s v=""/>
    <s v=""/>
    <s v=""/>
    <s v=""/>
    <s v=""/>
    <s v=""/>
    <s v=""/>
    <s v=""/>
    <s v=""/>
    <s v=""/>
    <s v=""/>
    <s v="Oui"/>
    <n v="25"/>
    <s v=""/>
    <s v=""/>
    <n v="25"/>
    <s v="Oui"/>
    <s v="Non"/>
    <s v=""/>
    <n v="170"/>
    <n v="75"/>
    <n v="37.5"/>
    <s v="Oui"/>
    <s v="Oui"/>
    <n v="75"/>
    <s v=""/>
    <s v=""/>
    <s v=""/>
    <n v="75"/>
    <s v="Oui"/>
    <s v=""/>
    <s v=""/>
    <s v=""/>
    <s v=""/>
    <s v=""/>
    <s v=""/>
    <s v=""/>
    <s v=""/>
    <s v=""/>
    <s v=""/>
    <s v=""/>
    <s v=""/>
    <s v="Non"/>
    <s v=""/>
    <s v=""/>
    <s v=""/>
    <s v=""/>
    <s v=""/>
    <s v=""/>
    <s v=""/>
    <s v=""/>
    <s v=""/>
    <s v=""/>
    <s v=""/>
    <s v=""/>
    <s v=""/>
    <s v=""/>
    <s v=""/>
    <s v=""/>
    <s v=""/>
    <s v=""/>
    <s v=""/>
    <s v=""/>
    <s v=""/>
    <s v=""/>
    <s v=""/>
    <s v=""/>
    <s v=""/>
    <x v="3"/>
    <s v="Oui"/>
    <s v="Oui"/>
    <s v="Ouest"/>
    <s v="Meme"/>
    <x v="4"/>
    <x v="1"/>
  </r>
  <r>
    <x v="0"/>
    <s v="Port-au-Prince"/>
    <s v="Port-au-Prince"/>
    <s v="Centre-ville de Port-au-Prince / Salomon"/>
    <s v="Marché Salomon"/>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Port-au-Prince"/>
    <s v="Port-au-Prince"/>
    <s v="Centre-ville de Port-au-Prince / Salomon"/>
    <s v="Marché Salomon"/>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Port-au-Prince"/>
    <s v="Port-au-Prince"/>
    <s v="Centre-ville de Port-au-Prince / Salomon"/>
    <s v="Marché Salomon"/>
    <x v="0"/>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Port-au-Prince"/>
    <s v="Port-au-Prince"/>
    <s v="Centre-ville de Port-au-Prince / Salomon"/>
    <s v="Marché Salomon"/>
    <x v="0"/>
    <s v="Enquête auprès d'un marchand"/>
    <s v="Femme"/>
    <s v=""/>
    <s v=""/>
    <s v="Détaillant sur une table"/>
    <s v=""/>
    <s v="Charbon de bois"/>
    <n v="0"/>
    <n v="0"/>
    <n v="0"/>
    <n v="0"/>
    <n v="0"/>
    <n v="1"/>
    <n v="0"/>
    <s v="charbon"/>
    <s v="Charbon de bois"/>
    <s v="En espèces (Gourde)"/>
    <n v="1"/>
    <n v="0"/>
    <n v="0"/>
    <n v="0"/>
    <n v="0"/>
    <n v="0"/>
    <n v="0"/>
    <n v="0"/>
    <n v="0"/>
    <n v="0"/>
    <s v=""/>
    <s v="Oui, il y a moin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Port-au-Prince"/>
    <s v="Port-au-Prince"/>
    <s v="Centre-ville de Port-au-Prince / Salomon"/>
    <s v="Marché Salomon"/>
    <x v="0"/>
    <s v="Enquête auprès d'un marchand"/>
    <s v="Femme"/>
    <s v=""/>
    <s v=""/>
    <s v="Détaillant sur une table"/>
    <s v=""/>
    <s v="Charbon de bois"/>
    <n v="0"/>
    <n v="0"/>
    <n v="0"/>
    <n v="0"/>
    <n v="0"/>
    <n v="1"/>
    <n v="0"/>
    <s v="charbon"/>
    <s v="Charbon de bois"/>
    <s v="En espèces (Gourde) Coupon"/>
    <n v="1"/>
    <n v="0"/>
    <n v="0"/>
    <n v="0"/>
    <n v="0"/>
    <n v="0"/>
    <n v="1"/>
    <n v="0"/>
    <n v="0"/>
    <n v="0"/>
    <s v=""/>
    <s v="Oui, il y a moin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Port-au-Prince"/>
    <s v="Port-au-Prince"/>
    <s v="Centre-ville de Port-au-Prince / Salomon"/>
    <s v="Marché Salomon"/>
    <x v="0"/>
    <s v="Enquête auprès d'un marchand"/>
    <s v="Femme"/>
    <s v=""/>
    <s v=""/>
    <s v="Détaillant sur une table"/>
    <s v=""/>
    <s v="Charbon de bois"/>
    <n v="0"/>
    <n v="0"/>
    <n v="0"/>
    <n v="0"/>
    <n v="0"/>
    <n v="1"/>
    <n v="0"/>
    <s v="charbon"/>
    <s v="Charbon de bois"/>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0"/>
    <s v="Port-au-Prince"/>
    <s v="Port-au-Prince"/>
    <s v="Centre-ville de Port-au-Prince / Salomon"/>
    <s v="Marché Salomon"/>
    <x v="0"/>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5"/>
    <s v="Jacmel"/>
    <s v="Jacmel"/>
    <s v="Beaudoin"/>
    <s v="Marché Beaudoin"/>
    <x v="0"/>
    <s v="Enquête auprès d'un marchand"/>
    <s v="Femme"/>
    <s v=""/>
    <s v=""/>
    <s v="Détaillant sur une table"/>
    <s v=""/>
    <s v="Nourriture"/>
    <n v="1"/>
    <n v="0"/>
    <n v="0"/>
    <n v="0"/>
    <n v="0"/>
    <n v="0"/>
    <n v="0"/>
    <s v="nourriture"/>
    <s v="Nourriture "/>
    <s v="En espèces (Gourde) A crédit partiel"/>
    <n v="1"/>
    <n v="0"/>
    <n v="0"/>
    <n v="0"/>
    <n v="1"/>
    <n v="0"/>
    <n v="0"/>
    <n v="0"/>
    <n v="0"/>
    <n v="0"/>
    <s v=""/>
    <s v="Non, il n'y a pas eu de variation"/>
    <s v="Moins de 20"/>
    <s v="Farine de blé blanche Riz Maïs (moulu) Sucre Haricot noir"/>
    <n v="1"/>
    <n v="1"/>
    <n v="1"/>
    <n v="1"/>
    <n v="1"/>
    <n v="0"/>
    <n v="0"/>
    <n v="0"/>
    <s v="Oui je connais le prix de mes produits en grosse marmite"/>
    <n v="250"/>
    <s v="Non"/>
    <n v="300"/>
    <n v="115.384615384615"/>
    <s v="Je ne sais pas, je ne souhaite pas répondre"/>
    <n v="352"/>
    <n v="153.04347826086899"/>
    <s v="Je ne sais pas, je ne souhaite pas répondre"/>
    <n v="270"/>
    <n v="93.103448275861993"/>
    <s v="Je ne sais pas, je ne souhaite pas répondre"/>
    <n v="510"/>
    <n v="212.5"/>
    <s v="Je ne sais pas, je ne souhaite pas répondre"/>
    <s v=""/>
    <s v=""/>
    <s v=""/>
    <s v=""/>
    <s v=""/>
    <s v=""/>
    <s v=""/>
    <s v=""/>
    <s v=""/>
    <s v=""/>
    <s v=""/>
    <s v=""/>
    <s v=""/>
    <s v=""/>
    <s v=""/>
    <s v="Oui"/>
    <s v="Problèmes liés au transport ou au carburant Changement du taux de change de la Gourde Pas assez d'argent Article trop cher"/>
    <n v="1"/>
    <n v="1"/>
    <n v="0"/>
    <n v="0"/>
    <n v="1"/>
    <n v="1"/>
    <n v="0"/>
    <n v="0"/>
    <n v="0"/>
    <n v="0"/>
    <n v="0"/>
    <n v="0"/>
    <n v="0"/>
    <n v="0"/>
    <s v=""/>
    <s v="Riz"/>
    <n v="0"/>
    <n v="1"/>
    <n v="0"/>
    <n v="0"/>
    <n v="0"/>
    <n v="0"/>
    <n v="0"/>
    <n v="0"/>
    <s v="Oui"/>
    <s v="Non"/>
    <s v="Oui"/>
    <s v="Sud-Est"/>
    <s v="Meme"/>
    <s v="Jacme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5"/>
    <s v="Jacmel"/>
    <s v="Jacmel "/>
    <s v="Beaudoin"/>
    <s v="Marché Beaudoin"/>
    <x v="0"/>
    <s v="Enquête auprès d'un marchand"/>
    <s v="Femme"/>
    <s v=""/>
    <s v=""/>
    <s v="Détaillant avec boutique"/>
    <s v=""/>
    <s v="Nourriture"/>
    <n v="1"/>
    <n v="0"/>
    <n v="0"/>
    <n v="0"/>
    <n v="0"/>
    <n v="0"/>
    <n v="0"/>
    <s v="nourriture"/>
    <s v="Nourriture "/>
    <s v="En espèces (Gourde) A crédit partiel"/>
    <n v="1"/>
    <n v="0"/>
    <n v="0"/>
    <n v="0"/>
    <n v="1"/>
    <n v="0"/>
    <n v="0"/>
    <n v="0"/>
    <n v="0"/>
    <n v="0"/>
    <s v=""/>
    <s v="Oui, il y a moins de commerçants par rapport au mois passé"/>
    <s v="Moins de 20"/>
    <s v="Farine de blé blanche Riz Maïs (moulu) Sucre Haricot noir Haricot rouge Huile végétale"/>
    <n v="1"/>
    <n v="1"/>
    <n v="1"/>
    <n v="1"/>
    <n v="1"/>
    <n v="1"/>
    <n v="1"/>
    <n v="0"/>
    <s v="Oui je connais le prix de mes produits en grosse marmite"/>
    <n v="262.5"/>
    <s v="Oui"/>
    <n v="350"/>
    <n v="134.61538461538399"/>
    <s v="Oui"/>
    <n v="350"/>
    <n v="152.173913043478"/>
    <s v="Oui"/>
    <n v="350"/>
    <n v="120.689655172413"/>
    <s v="Oui"/>
    <n v="490"/>
    <n v="204.166666666666"/>
    <s v="Non"/>
    <n v="520"/>
    <n v="216.666666666666"/>
    <s v="Non"/>
    <s v="Bidon/Bouteille fermée."/>
    <s v="Oui"/>
    <n v="900"/>
    <s v=""/>
    <s v=""/>
    <s v=""/>
    <s v=""/>
    <s v=""/>
    <s v=""/>
    <s v="NA"/>
    <n v="900"/>
    <s v="Non"/>
    <s v="Oui"/>
    <s v="Changement du taux de change de la Gourde Problèmes liés au transport ou au carburant Article trop cher"/>
    <n v="1"/>
    <n v="1"/>
    <n v="0"/>
    <n v="0"/>
    <n v="1"/>
    <n v="0"/>
    <n v="0"/>
    <n v="0"/>
    <n v="0"/>
    <n v="0"/>
    <n v="0"/>
    <n v="0"/>
    <n v="0"/>
    <n v="0"/>
    <s v=""/>
    <s v="Farine de blé blanche Riz Maïs (moulu) Sucre Haricot rouge Huile végétale"/>
    <n v="1"/>
    <n v="1"/>
    <n v="1"/>
    <n v="1"/>
    <n v="0"/>
    <n v="1"/>
    <n v="1"/>
    <n v="0"/>
    <s v="Oui"/>
    <s v="Oui"/>
    <s v="Oui"/>
    <s v="Sud-Est"/>
    <s v="Meme"/>
    <s v="Jacme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5"/>
    <s v="Jacmel"/>
    <s v="Jacmel"/>
    <s v="Beaudoin"/>
    <s v="Marché Beaudoin"/>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5"/>
    <s v="Jacmel"/>
    <s v="Jacmel"/>
    <s v="Beaudoin"/>
    <s v="Marché Beaudoin"/>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5"/>
    <s v="Jacmel"/>
    <s v="Jacmel"/>
    <s v="Beaudoin"/>
    <s v="Marché Beaudoin"/>
    <x v="0"/>
    <s v="Enquête auprès d'un marchand"/>
    <s v="Femme"/>
    <s v=""/>
    <s v=""/>
    <s v="Détaillant sur une table"/>
    <s v=""/>
    <s v="Ustensiles de cuisine (casseroles, cuillères, etc.)"/>
    <n v="0"/>
    <n v="0"/>
    <n v="0"/>
    <n v="1"/>
    <n v="0"/>
    <n v="0"/>
    <n v="0"/>
    <s v="cuisine"/>
    <s v="Ustensiles de cuisine (casseroles, cuillères, etc.)"/>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5"/>
    <s v="Jacmel"/>
    <s v="Jacmel"/>
    <s v="Beaudoin"/>
    <s v="Marché Beaudoin"/>
    <x v="0"/>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5"/>
    <s v="Jacmel"/>
    <s v="Jacmel"/>
    <s v="Beaudoin"/>
    <s v="Marché Beaudoin"/>
    <x v="0"/>
    <s v="Enquête auprès d'un marchand"/>
    <s v="Femme"/>
    <s v=""/>
    <s v=""/>
    <s v="Détaillant sur une table"/>
    <s v=""/>
    <s v="Produits d'hygiène et assainissement Ustensiles de cuisine (casseroles, cuillères, etc.)"/>
    <n v="0"/>
    <n v="1"/>
    <n v="0"/>
    <n v="1"/>
    <n v="0"/>
    <n v="0"/>
    <n v="0"/>
    <s v="wash"/>
    <s v="Produits d'hygiène et assainissement"/>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Papier toilette Serviettes hygiéniques Savon pour se laver"/>
    <n v="0"/>
    <n v="1"/>
    <n v="1"/>
    <n v="1"/>
    <n v="1"/>
    <n v="0"/>
    <n v="0"/>
    <n v="1"/>
    <n v="0"/>
    <s v=""/>
    <s v=""/>
    <s v=""/>
    <s v=""/>
    <s v=""/>
    <s v=""/>
    <s v=""/>
    <s v=""/>
    <n v="25"/>
    <s v="Oui"/>
    <n v="25"/>
    <s v="Je ne sais pas, je ne souhaite pas répondre"/>
    <s v=""/>
    <s v=""/>
    <s v=""/>
    <s v=""/>
    <s v=""/>
    <s v=""/>
    <s v=""/>
    <s v=""/>
    <s v=""/>
    <s v=""/>
    <s v=""/>
    <s v="Oui"/>
    <n v="25"/>
    <s v=""/>
    <s v=""/>
    <n v="25"/>
    <s v="Je ne sais pas, je ne souhaite pas répondre"/>
    <s v="Oui"/>
    <n v="100"/>
    <s v=""/>
    <s v=""/>
    <n v="100"/>
    <s v="Je ne sais pas, je ne souhaite pas répondre"/>
    <s v="Oui"/>
    <n v="50"/>
    <s v=""/>
    <s v=""/>
    <s v=""/>
    <n v="50"/>
    <s v="Oui"/>
    <s v=""/>
    <s v=""/>
    <s v=""/>
    <s v=""/>
    <s v=""/>
    <s v=""/>
    <s v=""/>
    <s v=""/>
    <s v=""/>
    <s v=""/>
    <s v=""/>
    <s v=""/>
    <s v="Non"/>
    <s v=""/>
    <s v=""/>
    <s v=""/>
    <s v=""/>
    <s v=""/>
    <s v=""/>
    <s v=""/>
    <s v=""/>
    <s v=""/>
    <s v=""/>
    <s v=""/>
    <s v=""/>
    <s v=""/>
    <s v=""/>
    <s v=""/>
    <s v=""/>
    <s v=""/>
    <s v=""/>
    <s v=""/>
    <s v=""/>
    <s v=""/>
    <s v=""/>
    <s v=""/>
    <s v=""/>
    <s v=""/>
    <x v="1"/>
    <s v="Non"/>
    <s v="Oui"/>
    <s v="Sud-Est"/>
    <s v="Meme"/>
    <x v="15"/>
    <x v="1"/>
  </r>
  <r>
    <x v="5"/>
    <s v="Jacmel"/>
    <s v="Jacmel"/>
    <s v="Beaudoin"/>
    <s v="Marché Beaudoin"/>
    <x v="0"/>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5"/>
    <s v="Jacmel"/>
    <s v="Jacmel"/>
    <s v="Beaudoin"/>
    <s v="Marché Beaudoin"/>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5"/>
    <s v="Jacmel"/>
    <s v="Jacmel"/>
    <s v="Beaudoin"/>
    <s v="Marché Beaudoin"/>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5"/>
    <s v="Jacmel"/>
    <s v="Jacmel"/>
    <s v="Beaudoin"/>
    <s v="Marché Beaudoin"/>
    <x v="0"/>
    <s v="Enquête auprès d'un marchand"/>
    <s v="Femme"/>
    <s v=""/>
    <s v=""/>
    <s v="Détaillant avec boutique"/>
    <s v=""/>
    <s v="Ustensiles de nettoyage ou de stockage de l'eau (bokit, bassine, éponge) Nourriture"/>
    <n v="1"/>
    <n v="0"/>
    <n v="0"/>
    <n v="0"/>
    <n v="1"/>
    <n v="0"/>
    <n v="0"/>
    <s v="nettoyage_stockage"/>
    <s v="Ustensiles de nettoyage ou de stockage de l'eau (bokit, bassine, éponge)"/>
    <s v="En espèces (Gourde)"/>
    <n v="1"/>
    <n v="0"/>
    <n v="0"/>
    <n v="0"/>
    <n v="0"/>
    <n v="0"/>
    <n v="0"/>
    <n v="0"/>
    <n v="0"/>
    <n v="0"/>
    <s v=""/>
    <s v="Je ne sais pas / Je ne souhaite pas répondre"/>
    <s v="Moins de 20"/>
    <s v="Huile végétale Riz Haricot noir"/>
    <n v="0"/>
    <n v="1"/>
    <n v="0"/>
    <n v="0"/>
    <n v="1"/>
    <n v="0"/>
    <n v="1"/>
    <n v="0"/>
    <s v="Oui je connais le prix de mes produits en grosse marmite"/>
    <s v=""/>
    <s v=""/>
    <n v="300"/>
    <n v="115.384615384615"/>
    <s v="Oui"/>
    <s v=""/>
    <s v=""/>
    <s v=""/>
    <s v=""/>
    <s v=""/>
    <s v=""/>
    <n v="600"/>
    <n v="250"/>
    <s v="Non"/>
    <s v=""/>
    <s v=""/>
    <s v=""/>
    <s v="Remplissage à partir de drum"/>
    <s v="Non"/>
    <s v=""/>
    <s v=""/>
    <s v="Litre"/>
    <s v="litre"/>
    <s v="Litre"/>
    <s v=""/>
    <s v=""/>
    <s v=""/>
    <s v=""/>
    <s v="Je ne sais pas, je ne souhaite pas répondre"/>
    <s v="Oui"/>
    <s v="Changement du taux de change de la Gourde Article trop cher Pas assez d'argent"/>
    <n v="1"/>
    <n v="0"/>
    <n v="0"/>
    <n v="0"/>
    <n v="1"/>
    <n v="1"/>
    <n v="0"/>
    <n v="0"/>
    <n v="0"/>
    <n v="0"/>
    <n v="0"/>
    <n v="0"/>
    <n v="0"/>
    <n v="0"/>
    <s v=""/>
    <s v="Haricot noir"/>
    <n v="0"/>
    <n v="0"/>
    <n v="0"/>
    <n v="0"/>
    <n v="1"/>
    <n v="0"/>
    <n v="0"/>
    <n v="0"/>
    <s v="Non"/>
    <s v="Non"/>
    <s v="Oui"/>
    <s v="Sud-Est"/>
    <s v="Meme"/>
    <s v="Jacme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5"/>
    <s v="Jacmel"/>
    <s v="Jacmel"/>
    <s v="Beaudoin"/>
    <s v="Marché Beaudoin"/>
    <x v="0"/>
    <s v="Enquête auprès d'un marchand"/>
    <s v="Homme"/>
    <s v=""/>
    <s v=""/>
    <s v="Détaillant mobile"/>
    <s v=""/>
    <s v="Produits d'hygiène et assainissement"/>
    <n v="0"/>
    <n v="1"/>
    <n v="0"/>
    <n v="0"/>
    <n v="0"/>
    <n v="0"/>
    <n v="0"/>
    <s v="wash"/>
    <s v="Produits d'hygiène et assainissement"/>
    <s v="En espèces (Gourde)"/>
    <n v="1"/>
    <n v="0"/>
    <n v="0"/>
    <n v="0"/>
    <n v="0"/>
    <n v="0"/>
    <n v="0"/>
    <n v="0"/>
    <n v="0"/>
    <n v="0"/>
    <s v=""/>
    <s v="Je ne sais pas / Je ne souhaite pas répondre"/>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Savon lessive Serviettes hygiéniques Papier toilette Chlore en grain (nettoyage)"/>
    <n v="1"/>
    <n v="1"/>
    <n v="0"/>
    <n v="1"/>
    <n v="1"/>
    <n v="0"/>
    <n v="1"/>
    <n v="0"/>
    <n v="0"/>
    <s v="Oui"/>
    <n v="30"/>
    <n v="30"/>
    <s v=""/>
    <s v=""/>
    <s v=""/>
    <n v="30"/>
    <s v="Je ne sais pas, je ne souhaite pas répondre"/>
    <n v="30"/>
    <s v="Je ne sais pas, je ne souhaite pas répondre"/>
    <n v="30"/>
    <s v="Je ne sais pas, je ne souhaite pas répondre"/>
    <s v=""/>
    <s v=""/>
    <s v=""/>
    <s v=""/>
    <s v=""/>
    <s v=""/>
    <s v=""/>
    <s v=""/>
    <s v=""/>
    <s v=""/>
    <s v=""/>
    <s v=""/>
    <s v=""/>
    <s v=""/>
    <s v=""/>
    <s v=""/>
    <s v=""/>
    <s v=""/>
    <s v=""/>
    <s v=""/>
    <s v=""/>
    <s v=""/>
    <s v=""/>
    <s v="Oui"/>
    <n v="50"/>
    <s v=""/>
    <s v=""/>
    <s v=""/>
    <n v="50"/>
    <s v="Je ne sais pas, je ne souhaite pas répondre"/>
    <s v="Oui"/>
    <s v=""/>
    <n v="5"/>
    <s v=""/>
    <s v=""/>
    <s v=""/>
    <s v=""/>
    <s v=""/>
    <s v=""/>
    <s v="Oui"/>
    <s v="NA"/>
    <n v="5"/>
    <s v="Non"/>
    <s v=""/>
    <s v=""/>
    <s v=""/>
    <s v=""/>
    <s v=""/>
    <s v=""/>
    <s v=""/>
    <s v=""/>
    <s v=""/>
    <s v=""/>
    <s v=""/>
    <s v=""/>
    <s v=""/>
    <s v=""/>
    <s v=""/>
    <s v=""/>
    <s v=""/>
    <s v=""/>
    <s v=""/>
    <s v=""/>
    <s v=""/>
    <s v=""/>
    <s v=""/>
    <s v=""/>
    <s v=""/>
    <x v="1"/>
    <s v="Non"/>
    <s v="Oui"/>
    <s v="Sud-Est"/>
    <s v="Meme"/>
    <x v="15"/>
    <x v="1"/>
  </r>
  <r>
    <x v="5"/>
    <s v="Jacmel"/>
    <s v="Jacmel"/>
    <s v="Beaudoin"/>
    <s v="Marché Beaudoin"/>
    <x v="0"/>
    <s v="Enquête auprès d'un marchand"/>
    <s v="Femme"/>
    <s v=""/>
    <s v=""/>
    <s v="Détaillant sur une table"/>
    <s v=""/>
    <s v="Nourriture"/>
    <n v="1"/>
    <n v="0"/>
    <n v="0"/>
    <n v="0"/>
    <n v="0"/>
    <n v="0"/>
    <n v="0"/>
    <s v="nourriture"/>
    <s v="Nourriture "/>
    <s v="En espèces (Gourde)"/>
    <n v="1"/>
    <n v="0"/>
    <n v="0"/>
    <n v="0"/>
    <n v="0"/>
    <n v="0"/>
    <n v="0"/>
    <n v="0"/>
    <n v="0"/>
    <n v="0"/>
    <s v=""/>
    <s v="Je ne sais pas / Je ne souhaite pas répondre"/>
    <s v="Je ne sais pas / Je ne souhaite pas répondre"/>
    <s v="Farine de blé blanche Riz Huile végétale"/>
    <n v="1"/>
    <n v="1"/>
    <n v="0"/>
    <n v="0"/>
    <n v="0"/>
    <n v="0"/>
    <n v="1"/>
    <n v="0"/>
    <s v="Oui je connais le prix de mes produits en grosse marmite"/>
    <n v="200"/>
    <s v="Oui"/>
    <n v="300"/>
    <n v="115.384615384615"/>
    <s v="Oui"/>
    <s v=""/>
    <s v=""/>
    <s v=""/>
    <s v=""/>
    <s v=""/>
    <s v=""/>
    <s v=""/>
    <s v=""/>
    <s v=""/>
    <s v=""/>
    <s v=""/>
    <s v=""/>
    <s v="Bidon/Bouteille fermée."/>
    <s v="Oui"/>
    <n v="600"/>
    <s v=""/>
    <s v=""/>
    <s v=""/>
    <s v=""/>
    <s v=""/>
    <s v=""/>
    <s v=""/>
    <s v=""/>
    <s v="Je ne sais pas, je ne souhaite pas répondre"/>
    <s v="Non"/>
    <s v=""/>
    <s v=""/>
    <s v=""/>
    <s v=""/>
    <s v=""/>
    <s v=""/>
    <s v=""/>
    <s v=""/>
    <s v=""/>
    <s v=""/>
    <s v=""/>
    <s v=""/>
    <s v=""/>
    <s v=""/>
    <s v=""/>
    <s v=""/>
    <s v=""/>
    <s v=""/>
    <s v=""/>
    <s v=""/>
    <s v=""/>
    <s v=""/>
    <s v=""/>
    <s v=""/>
    <s v=""/>
    <s v="Non"/>
    <s v="Non"/>
    <s v="Oui"/>
    <s v="Sud-Est"/>
    <s v="Meme"/>
    <s v="Jacme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3"/>
    <s v="Limonade"/>
    <s v="Limonade"/>
    <s v="Limonade"/>
    <s v="Marché principal de Limonade"/>
    <x v="0"/>
    <s v="Enquête auprès d'un marchand"/>
    <s v="Femme"/>
    <s v=""/>
    <s v=""/>
    <s v="Détaillant sur une table"/>
    <s v=""/>
    <s v="Nourriture"/>
    <n v="1"/>
    <n v="0"/>
    <n v="0"/>
    <n v="0"/>
    <n v="0"/>
    <n v="0"/>
    <n v="0"/>
    <s v="nourriture"/>
    <s v="Nourriture "/>
    <s v="En espèces (Gourde)"/>
    <n v="1"/>
    <n v="0"/>
    <n v="0"/>
    <n v="0"/>
    <n v="0"/>
    <n v="0"/>
    <n v="0"/>
    <n v="0"/>
    <n v="0"/>
    <n v="0"/>
    <s v=""/>
    <s v="Non, il n'y a pas eu de variation"/>
    <s v="Moins de 20"/>
    <s v="Farine de blé blanche Riz Maïs (moulu) Sucre Haricot noir Haricot rouge Huile végétale"/>
    <n v="1"/>
    <n v="1"/>
    <n v="1"/>
    <n v="1"/>
    <n v="1"/>
    <n v="1"/>
    <n v="1"/>
    <n v="0"/>
    <s v="Oui je connais le prix de mes produits en grosse marmite"/>
    <n v="140"/>
    <s v="Oui"/>
    <n v="350"/>
    <n v="134.61538461538399"/>
    <s v="Oui"/>
    <n v="245"/>
    <n v="106.521739130434"/>
    <s v="Oui"/>
    <n v="350"/>
    <n v="120.689655172413"/>
    <s v="Oui"/>
    <n v="700"/>
    <n v="291.666666666666"/>
    <s v="Non"/>
    <n v="1050"/>
    <n v="437.5"/>
    <s v="Non"/>
    <s v="Bidon/Bouteille fermée."/>
    <s v="Oui"/>
    <n v="800"/>
    <s v=""/>
    <s v=""/>
    <s v=""/>
    <s v=""/>
    <s v=""/>
    <s v=""/>
    <s v=""/>
    <s v=""/>
    <s v="Oui"/>
    <s v="Non"/>
    <s v=""/>
    <s v=""/>
    <s v=""/>
    <s v=""/>
    <s v=""/>
    <s v=""/>
    <s v=""/>
    <s v=""/>
    <s v=""/>
    <s v=""/>
    <s v=""/>
    <s v=""/>
    <s v=""/>
    <s v=""/>
    <s v=""/>
    <s v=""/>
    <s v=""/>
    <s v=""/>
    <s v=""/>
    <s v=""/>
    <s v=""/>
    <s v=""/>
    <s v=""/>
    <s v=""/>
    <s v=""/>
    <s v="Oui"/>
    <s v="Non"/>
    <s v="Oui"/>
    <s v="Nord"/>
    <s v="Meme"/>
    <s v="Cap-Haïtien"/>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3"/>
    <s v="Limonade"/>
    <s v="Limonade"/>
    <s v="Limonade"/>
    <s v="Marché principal de Limonade"/>
    <x v="0"/>
    <s v="Enquête auprès d'un marchand"/>
    <s v="Femme"/>
    <s v=""/>
    <s v=""/>
    <s v="Détaillant sur une table"/>
    <s v=""/>
    <s v="Nourriture"/>
    <n v="1"/>
    <n v="0"/>
    <n v="0"/>
    <n v="0"/>
    <n v="0"/>
    <n v="0"/>
    <n v="0"/>
    <s v="nourriture"/>
    <s v="Nourriture "/>
    <s v="En espèces (Gourde)"/>
    <n v="1"/>
    <n v="0"/>
    <n v="0"/>
    <n v="0"/>
    <n v="0"/>
    <n v="0"/>
    <n v="0"/>
    <n v="0"/>
    <n v="0"/>
    <n v="0"/>
    <s v=""/>
    <s v="Non, il n'y a pas eu de variation"/>
    <s v="Moins de 20"/>
    <s v="Farine de blé blanche Riz Maïs (moulu) Sucre Haricot noir Haricot rouge Huile végétale"/>
    <n v="1"/>
    <n v="1"/>
    <n v="1"/>
    <n v="1"/>
    <n v="1"/>
    <n v="1"/>
    <n v="1"/>
    <n v="0"/>
    <s v="Oui je connais le prix de mes produits en grosse marmite"/>
    <n v="122.5"/>
    <s v="Oui"/>
    <n v="350"/>
    <n v="134.61538461538399"/>
    <s v="Oui"/>
    <n v="245"/>
    <n v="106.521739130434"/>
    <s v="Oui"/>
    <n v="350"/>
    <n v="120.689655172413"/>
    <s v="Oui"/>
    <n v="700"/>
    <n v="291.666666666666"/>
    <s v="Non"/>
    <n v="1050"/>
    <n v="437.5"/>
    <s v="Non"/>
    <s v="Bidon/Bouteille fermée."/>
    <s v="Oui"/>
    <n v="800"/>
    <s v=""/>
    <s v=""/>
    <s v=""/>
    <s v=""/>
    <s v=""/>
    <s v=""/>
    <s v=""/>
    <s v=""/>
    <s v="Non"/>
    <s v="Non"/>
    <s v=""/>
    <s v=""/>
    <s v=""/>
    <s v=""/>
    <s v=""/>
    <s v=""/>
    <s v=""/>
    <s v=""/>
    <s v=""/>
    <s v=""/>
    <s v=""/>
    <s v=""/>
    <s v=""/>
    <s v=""/>
    <s v=""/>
    <s v=""/>
    <s v=""/>
    <s v=""/>
    <s v=""/>
    <s v=""/>
    <s v=""/>
    <s v=""/>
    <s v=""/>
    <s v=""/>
    <s v=""/>
    <s v="Oui"/>
    <s v="Non"/>
    <s v="Oui"/>
    <s v="Nord"/>
    <s v="Meme"/>
    <s v="Limonade"/>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3"/>
    <s v="Limonade"/>
    <s v="Limonade"/>
    <s v="Limonade"/>
    <s v="Marché principal de Limonade"/>
    <x v="0"/>
    <s v="Enquête auprès d'un marchand"/>
    <s v="Femme"/>
    <s v=""/>
    <s v=""/>
    <s v="Détaillant mobile"/>
    <s v=""/>
    <s v="Produits d'hygiène et assainissement"/>
    <n v="0"/>
    <n v="1"/>
    <n v="0"/>
    <n v="0"/>
    <n v="0"/>
    <n v="0"/>
    <n v="0"/>
    <s v="wash"/>
    <s v="Produits d'hygiène et assainissement"/>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liquide (nettoyage) Chlore en grain (nettoyage) Savon pour se laver"/>
    <n v="1"/>
    <n v="1"/>
    <n v="1"/>
    <n v="1"/>
    <n v="1"/>
    <n v="1"/>
    <n v="1"/>
    <n v="1"/>
    <n v="0"/>
    <s v="Oui"/>
    <n v="25"/>
    <n v="25"/>
    <s v=""/>
    <s v=""/>
    <s v=""/>
    <n v="25"/>
    <s v="Non"/>
    <n v="15"/>
    <s v="Non"/>
    <n v="20"/>
    <s v="Oui"/>
    <s v="Non"/>
    <s v=""/>
    <s v=""/>
    <s v="Mililitre"/>
    <s v="mililitre"/>
    <s v="mililit"/>
    <n v="100"/>
    <n v="10"/>
    <n v="100"/>
    <n v="100"/>
    <s v="Oui"/>
    <s v="Oui"/>
    <n v="15"/>
    <s v=""/>
    <s v=""/>
    <n v="15"/>
    <s v="Non"/>
    <s v="Non"/>
    <s v=""/>
    <n v="150"/>
    <n v="75"/>
    <n v="42.5"/>
    <s v="Non"/>
    <s v="Oui"/>
    <n v="75"/>
    <s v=""/>
    <s v=""/>
    <s v=""/>
    <n v="75"/>
    <s v="Non"/>
    <s v="Oui"/>
    <s v=""/>
    <n v="5"/>
    <s v=""/>
    <s v=""/>
    <s v=""/>
    <s v=""/>
    <s v=""/>
    <s v=""/>
    <s v="Non"/>
    <s v="NA"/>
    <n v="5"/>
    <s v="Non"/>
    <s v=""/>
    <s v=""/>
    <s v=""/>
    <s v=""/>
    <s v=""/>
    <s v=""/>
    <s v=""/>
    <s v=""/>
    <s v=""/>
    <s v=""/>
    <s v=""/>
    <s v=""/>
    <s v=""/>
    <s v=""/>
    <s v=""/>
    <s v=""/>
    <s v=""/>
    <s v=""/>
    <s v=""/>
    <s v=""/>
    <s v=""/>
    <s v=""/>
    <s v=""/>
    <s v=""/>
    <s v=""/>
    <x v="1"/>
    <s v="Non"/>
    <s v="Oui"/>
    <s v="Nord"/>
    <s v="Meme"/>
    <x v="8"/>
    <x v="1"/>
  </r>
  <r>
    <x v="3"/>
    <s v="Limonade"/>
    <s v="Limonade"/>
    <s v="Limonade"/>
    <s v="Marché principal de Limonade"/>
    <x v="0"/>
    <s v="Enquête auprès d'un marchand"/>
    <s v="Femme"/>
    <s v=""/>
    <s v=""/>
    <s v="Détaillant mobile"/>
    <s v=""/>
    <s v="Produits d'hygiène et assainissement Ustensiles de nettoyage ou de stockage de l'eau (bokit, bassine, éponge)"/>
    <n v="0"/>
    <n v="1"/>
    <n v="0"/>
    <n v="0"/>
    <n v="1"/>
    <n v="0"/>
    <n v="0"/>
    <s v="wash"/>
    <s v="Produits d'hygiène et assainissement"/>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liquide (nettoyage) Chlore en grain (nettoyage) Savon pour se laver"/>
    <n v="1"/>
    <n v="1"/>
    <n v="1"/>
    <n v="1"/>
    <n v="1"/>
    <n v="1"/>
    <n v="1"/>
    <n v="1"/>
    <n v="0"/>
    <s v="Oui"/>
    <n v="25"/>
    <n v="25"/>
    <s v=""/>
    <s v=""/>
    <s v=""/>
    <n v="25"/>
    <s v="Non"/>
    <n v="15"/>
    <s v="Non"/>
    <n v="20"/>
    <s v="Oui"/>
    <s v="Non"/>
    <s v=""/>
    <s v=""/>
    <s v="Mililitre"/>
    <s v="mililitre"/>
    <s v="mililit"/>
    <n v="100"/>
    <n v="10"/>
    <n v="100"/>
    <n v="100"/>
    <s v="Oui"/>
    <s v="Oui"/>
    <n v="25"/>
    <s v=""/>
    <s v=""/>
    <n v="25"/>
    <s v="Non"/>
    <s v="Non"/>
    <s v=""/>
    <n v="150"/>
    <n v="75"/>
    <n v="42.5"/>
    <s v="Non"/>
    <s v="Oui"/>
    <n v="75"/>
    <s v=""/>
    <s v=""/>
    <s v=""/>
    <n v="75"/>
    <s v="Non"/>
    <s v="Oui"/>
    <s v=""/>
    <n v="5"/>
    <s v=""/>
    <s v=""/>
    <s v=""/>
    <s v=""/>
    <s v=""/>
    <s v=""/>
    <s v="Non"/>
    <s v="NA"/>
    <n v="5"/>
    <s v="Non"/>
    <s v=""/>
    <s v=""/>
    <s v=""/>
    <s v=""/>
    <s v=""/>
    <s v=""/>
    <s v=""/>
    <s v=""/>
    <s v=""/>
    <s v=""/>
    <s v=""/>
    <s v=""/>
    <s v=""/>
    <s v=""/>
    <s v=""/>
    <s v=""/>
    <s v=""/>
    <s v=""/>
    <s v=""/>
    <s v=""/>
    <s v=""/>
    <s v=""/>
    <s v=""/>
    <s v=""/>
    <s v=""/>
    <x v="1"/>
    <s v="Non"/>
    <s v="Oui"/>
    <s v="Nord"/>
    <s v="Meme"/>
    <x v="16"/>
    <x v="2"/>
  </r>
  <r>
    <x v="3"/>
    <s v="Limonade"/>
    <s v="Limonade"/>
    <s v="Limonade"/>
    <s v="Marché principal de Limonade"/>
    <x v="0"/>
    <s v="Enquête auprès d'un marchand"/>
    <s v="Fe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3"/>
    <s v="Limonade"/>
    <s v="Limonade"/>
    <s v="Limonade"/>
    <s v="Marché principal de Limonade"/>
    <x v="0"/>
    <s v="Enquête auprès d'un marchand"/>
    <s v="Femme"/>
    <s v=""/>
    <s v=""/>
    <s v="Détaillant sur une table"/>
    <s v=""/>
    <s v="Ustensiles de cuisine (casseroles, cuillères, etc.)"/>
    <n v="0"/>
    <n v="0"/>
    <n v="0"/>
    <n v="1"/>
    <n v="0"/>
    <n v="0"/>
    <n v="0"/>
    <s v="cuisine"/>
    <s v="Ustensiles de cuisine (casseroles, cuillères, etc.)"/>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3"/>
    <s v="Limonade"/>
    <s v="Limonade"/>
    <s v="Limonade"/>
    <s v="Marché principal de Limonade"/>
    <x v="0"/>
    <s v="Enquête auprès d'un marchand"/>
    <s v="Femme"/>
    <s v=""/>
    <s v=""/>
    <s v="Détaillant sur une table"/>
    <s v=""/>
    <s v="Couverture"/>
    <n v="0"/>
    <n v="0"/>
    <n v="1"/>
    <n v="0"/>
    <n v="0"/>
    <n v="0"/>
    <n v="0"/>
    <s v="couverture"/>
    <s v="Couverture"/>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3"/>
    <s v="Limonade"/>
    <s v="Limonade"/>
    <s v="Limonade"/>
    <s v="Marché principal de Limonade"/>
    <x v="0"/>
    <s v="Enquête auprès d'un marchand"/>
    <s v="Femme"/>
    <s v=""/>
    <s v=""/>
    <s v="Détaillant avec boutique"/>
    <s v=""/>
    <s v="Couverture"/>
    <n v="0"/>
    <n v="0"/>
    <n v="1"/>
    <n v="0"/>
    <n v="0"/>
    <n v="0"/>
    <n v="0"/>
    <s v="couverture"/>
    <s v="Couverture"/>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3"/>
    <s v="Limonade"/>
    <s v="Limonade"/>
    <s v="Limonade"/>
    <s v="Marché principal de Limonade"/>
    <x v="0"/>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3"/>
    <s v="Limonade"/>
    <s v="Limonade"/>
    <s v="Limonade"/>
    <s v="Marché principal de Limonade"/>
    <x v="0"/>
    <s v="Enquête auprès d'un marchand"/>
    <s v="Femme"/>
    <s v=""/>
    <s v=""/>
    <s v="Détaillant sur une table"/>
    <s v=""/>
    <s v="Charbon de bois"/>
    <n v="0"/>
    <n v="0"/>
    <n v="0"/>
    <n v="0"/>
    <n v="0"/>
    <n v="1"/>
    <n v="0"/>
    <s v="charbon"/>
    <s v="Charbon de bois"/>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3"/>
    <s v="Limonade"/>
    <s v="Limonade"/>
    <s v="Limonade"/>
    <s v="Marché principal de Limonade"/>
    <x v="0"/>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3"/>
    <s v="Limonade"/>
    <s v="Limonade"/>
    <s v="Limonade"/>
    <s v="Marché principal de Limonade"/>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3"/>
    <s v="Limonade"/>
    <s v="Limonade"/>
    <s v="Limonade"/>
    <s v="Marché principal de Limonade"/>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3"/>
    <s v="Limonade"/>
    <s v="Limonade"/>
    <s v="Limonade"/>
    <s v="Marché principal de Limonade"/>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3"/>
    <s v="Limonade"/>
    <s v="Limonade"/>
    <s v="Limonade"/>
    <s v="Marché principal de Limonade"/>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5"/>
    <s v="Cayes-Jacmel"/>
    <s v="Cayes-Jacmel"/>
    <s v="Cap Rouge"/>
    <s v="Marché de Cap Rouge"/>
    <x v="1"/>
    <s v="Enquête auprès d'un marchand"/>
    <s v="Femme"/>
    <s v=""/>
    <s v=""/>
    <s v="Détaillant sur une table"/>
    <s v=""/>
    <s v="Nourriture"/>
    <n v="1"/>
    <n v="0"/>
    <n v="0"/>
    <n v="0"/>
    <n v="0"/>
    <n v="0"/>
    <n v="0"/>
    <s v="nourriture"/>
    <s v="Nourriture "/>
    <s v="En espèces (Gourde)"/>
    <n v="1"/>
    <n v="0"/>
    <n v="0"/>
    <n v="0"/>
    <n v="0"/>
    <n v="0"/>
    <n v="0"/>
    <n v="0"/>
    <n v="0"/>
    <n v="0"/>
    <s v=""/>
    <s v="Non, il n'y a pas eu de variation"/>
    <s v="Je ne sais pas / Je ne souhaite pas répondre"/>
    <s v="Farine de blé blanche Riz Maïs (moulu) Sucre Huile végétale"/>
    <n v="1"/>
    <n v="1"/>
    <n v="1"/>
    <n v="1"/>
    <n v="0"/>
    <n v="0"/>
    <n v="1"/>
    <n v="0"/>
    <s v="Oui je connais le prix de mes produits en grosse marmite"/>
    <n v="115"/>
    <s v="Oui"/>
    <n v="350"/>
    <n v="134.61538461538399"/>
    <s v="Oui"/>
    <n v="235"/>
    <n v="102.173913043478"/>
    <s v="Oui"/>
    <n v="320"/>
    <n v="110.34482758620599"/>
    <s v="Oui"/>
    <s v=""/>
    <s v=""/>
    <s v=""/>
    <s v=""/>
    <s v=""/>
    <s v=""/>
    <s v="Bidon/Bouteille fermée."/>
    <s v="Oui"/>
    <n v="800"/>
    <s v=""/>
    <s v=""/>
    <s v=""/>
    <s v=""/>
    <s v=""/>
    <s v=""/>
    <s v=""/>
    <s v=""/>
    <s v="Oui"/>
    <s v="Oui"/>
    <s v="Changement du taux de change de la Gourde"/>
    <n v="1"/>
    <n v="0"/>
    <n v="0"/>
    <n v="0"/>
    <n v="0"/>
    <n v="0"/>
    <n v="0"/>
    <n v="0"/>
    <n v="0"/>
    <n v="0"/>
    <n v="0"/>
    <n v="0"/>
    <n v="0"/>
    <n v="0"/>
    <s v=""/>
    <s v="Riz Sucre Farine de blé blanche Huile végétale"/>
    <n v="1"/>
    <n v="1"/>
    <n v="0"/>
    <n v="1"/>
    <n v="0"/>
    <n v="0"/>
    <n v="1"/>
    <n v="0"/>
    <s v="Oui"/>
    <s v="Oui"/>
    <s v="Oui"/>
    <s v="Sud-Est"/>
    <s v="Meme"/>
    <s v="Cayes-Jacme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5"/>
    <s v="Cayes-Jacmel"/>
    <s v="Cayes-Jacmel"/>
    <s v="Cap Rouge"/>
    <s v="Marché de Cap Rouge"/>
    <x v="1"/>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5"/>
    <s v="Cayes-Jacmel"/>
    <s v="Cayes-Jacmel"/>
    <s v="Cap Rouge"/>
    <s v="Marché de Cap Rouge"/>
    <x v="1"/>
    <s v="Enquête auprès d'un marchand"/>
    <s v="Femme"/>
    <s v=""/>
    <s v=""/>
    <s v="Détaillant sur une table"/>
    <s v=""/>
    <s v="Nourriture Produits d'hygiène et assainissement"/>
    <n v="1"/>
    <n v="1"/>
    <n v="0"/>
    <n v="0"/>
    <n v="0"/>
    <n v="0"/>
    <n v="0"/>
    <s v="nourriture"/>
    <s v="Nourriture "/>
    <s v="En espèces (Gourde)"/>
    <n v="1"/>
    <n v="0"/>
    <n v="0"/>
    <n v="0"/>
    <n v="0"/>
    <n v="0"/>
    <n v="0"/>
    <n v="0"/>
    <n v="0"/>
    <n v="0"/>
    <s v=""/>
    <s v="Non, il n'y a pas eu de variation"/>
    <s v="Je ne sais pas / Je ne souhaite pas répondre"/>
    <s v="Riz Farine de blé blanche Sucre Huile végétale Haricot noir Maïs (moulu) Haricot rouge"/>
    <n v="1"/>
    <n v="1"/>
    <n v="1"/>
    <n v="1"/>
    <n v="1"/>
    <n v="1"/>
    <n v="1"/>
    <n v="0"/>
    <s v="Oui je connais le prix de mes produits en grosse marmite"/>
    <n v="115"/>
    <s v="Oui"/>
    <n v="350"/>
    <n v="134.61538461538399"/>
    <s v="Oui"/>
    <n v="230"/>
    <n v="100"/>
    <s v="Oui"/>
    <n v="260"/>
    <n v="89.655172413793096"/>
    <s v="Oui"/>
    <n v="445"/>
    <n v="185.416666666666"/>
    <s v="Non"/>
    <n v="458"/>
    <n v="190.833333333333"/>
    <s v="Non"/>
    <s v="Bidon/Bouteille fermée."/>
    <s v="Oui"/>
    <n v="800"/>
    <s v=""/>
    <s v=""/>
    <s v=""/>
    <s v=""/>
    <s v=""/>
    <s v=""/>
    <s v=""/>
    <s v=""/>
    <s v="Oui"/>
    <s v="Oui"/>
    <s v="Changement du taux de change de la Gourde"/>
    <n v="1"/>
    <n v="0"/>
    <n v="0"/>
    <n v="0"/>
    <n v="0"/>
    <n v="0"/>
    <n v="0"/>
    <n v="0"/>
    <n v="0"/>
    <n v="0"/>
    <n v="0"/>
    <n v="0"/>
    <n v="0"/>
    <n v="0"/>
    <s v=""/>
    <s v="Farine de blé blanche Riz Sucre Huile végétale"/>
    <n v="1"/>
    <n v="1"/>
    <n v="0"/>
    <n v="1"/>
    <n v="0"/>
    <n v="0"/>
    <n v="1"/>
    <n v="0"/>
    <s v="Oui"/>
    <s v="Oui"/>
    <s v="Oui"/>
    <s v="Sud-Est"/>
    <s v="Meme"/>
    <s v="Cayes-Jacmel"/>
    <s v="Meme"/>
    <s v="Savon lessive Brosse à dent Dentifrice Papier toilette Chlore liquide (nettoyage) Chlore en grain (nettoyage) Savon pour se laver"/>
    <n v="1"/>
    <n v="1"/>
    <n v="1"/>
    <n v="1"/>
    <n v="0"/>
    <n v="1"/>
    <n v="1"/>
    <n v="1"/>
    <n v="0"/>
    <s v="Oui"/>
    <n v="35"/>
    <n v="35"/>
    <s v=""/>
    <s v=""/>
    <s v=""/>
    <n v="35"/>
    <s v="Oui"/>
    <n v="25"/>
    <s v="Oui"/>
    <n v="35"/>
    <s v="Oui"/>
    <s v="Oui"/>
    <n v="70"/>
    <s v=""/>
    <s v=""/>
    <s v=""/>
    <s v=""/>
    <s v=""/>
    <s v=""/>
    <s v="NA"/>
    <n v="70"/>
    <s v="Oui"/>
    <s v="Oui"/>
    <n v="50"/>
    <s v=""/>
    <s v=""/>
    <n v="50"/>
    <s v="Oui"/>
    <s v="Oui"/>
    <n v="75"/>
    <s v=""/>
    <s v=""/>
    <n v="75"/>
    <s v="Oui"/>
    <s v=""/>
    <s v=""/>
    <s v=""/>
    <s v=""/>
    <s v=""/>
    <s v=""/>
    <s v=""/>
    <s v="Oui"/>
    <s v=""/>
    <n v="30"/>
    <s v=""/>
    <s v=""/>
    <s v=""/>
    <s v=""/>
    <s v=""/>
    <s v=""/>
    <s v="Oui"/>
    <s v="NA"/>
    <n v="30"/>
    <s v="Non"/>
    <s v=""/>
    <s v=""/>
    <s v=""/>
    <s v=""/>
    <s v=""/>
    <s v=""/>
    <s v=""/>
    <s v=""/>
    <s v=""/>
    <s v=""/>
    <s v=""/>
    <s v=""/>
    <s v=""/>
    <s v=""/>
    <s v=""/>
    <s v=""/>
    <s v=""/>
    <s v=""/>
    <s v=""/>
    <s v=""/>
    <s v=""/>
    <s v=""/>
    <s v=""/>
    <s v=""/>
    <s v=""/>
    <x v="3"/>
    <s v="Oui"/>
    <s v="Oui"/>
    <s v="Sud-Est"/>
    <s v="Meme"/>
    <x v="11"/>
    <x v="1"/>
  </r>
  <r>
    <x v="5"/>
    <s v="Cayes-Jacmel"/>
    <s v="Cayes-Jacmel"/>
    <s v="Cap Rouge"/>
    <s v="Marché de Cap Rouge"/>
    <x v="1"/>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5"/>
    <s v="Cayes-Jacmel"/>
    <s v="Cayes-Jacmel"/>
    <s v="Cap Rouge"/>
    <s v="Marché de Cap Rouge"/>
    <x v="1"/>
    <s v="Enquête auprès d'un marchand"/>
    <s v="Femme"/>
    <s v=""/>
    <s v=""/>
    <s v="Détaillant mobile"/>
    <s v=""/>
    <s v="Nourriture Produits d'hygiène et assainissement"/>
    <n v="1"/>
    <n v="1"/>
    <n v="0"/>
    <n v="0"/>
    <n v="0"/>
    <n v="0"/>
    <n v="0"/>
    <s v="nourriture"/>
    <s v="Nourriture "/>
    <s v="En espèces (Gourde)"/>
    <n v="1"/>
    <n v="0"/>
    <n v="0"/>
    <n v="0"/>
    <n v="0"/>
    <n v="0"/>
    <n v="0"/>
    <n v="0"/>
    <n v="0"/>
    <n v="0"/>
    <s v=""/>
    <s v="Non, il n'y a pas eu de variation"/>
    <s v="Je ne sais pas / Je ne souhaite pas répondre"/>
    <s v="Farine de blé blanche Riz Sucre Huile végétale"/>
    <n v="1"/>
    <n v="1"/>
    <n v="0"/>
    <n v="1"/>
    <n v="0"/>
    <n v="0"/>
    <n v="1"/>
    <n v="0"/>
    <s v="Oui je connais le prix de mes produits en grosse marmite"/>
    <n v="125"/>
    <s v="Oui"/>
    <n v="350"/>
    <n v="134.61538461538399"/>
    <s v="Oui"/>
    <s v=""/>
    <s v=""/>
    <s v=""/>
    <n v="235"/>
    <n v="81.034482758620697"/>
    <s v="Oui"/>
    <s v=""/>
    <s v=""/>
    <s v=""/>
    <s v=""/>
    <s v=""/>
    <s v=""/>
    <s v="Bidon/Bouteille fermée."/>
    <s v="Non"/>
    <s v=""/>
    <s v=""/>
    <s v="Litre"/>
    <s v="litre"/>
    <s v="Litre"/>
    <s v=""/>
    <s v=""/>
    <s v=""/>
    <s v=""/>
    <s v="Oui"/>
    <s v="Oui"/>
    <s v="Changement du taux de change de la Gourde Pas assez d'argent Article trop cher"/>
    <n v="1"/>
    <n v="0"/>
    <n v="0"/>
    <n v="0"/>
    <n v="1"/>
    <n v="1"/>
    <n v="0"/>
    <n v="0"/>
    <n v="0"/>
    <n v="0"/>
    <n v="0"/>
    <n v="0"/>
    <n v="0"/>
    <n v="0"/>
    <s v=""/>
    <s v="Riz Huile végétale"/>
    <n v="0"/>
    <n v="1"/>
    <n v="0"/>
    <n v="0"/>
    <n v="0"/>
    <n v="0"/>
    <n v="1"/>
    <n v="0"/>
    <s v="Oui"/>
    <s v="Oui"/>
    <s v="Oui"/>
    <s v="Sud-Est"/>
    <s v="Meme"/>
    <s v="Cayes-Jacmel"/>
    <s v="Meme"/>
    <s v="Savon lessive Brosse à dent Dentifrice Chlore liquide (nettoyage) Chlore en grain (nettoyage) Savon pour se laver"/>
    <n v="1"/>
    <n v="1"/>
    <n v="1"/>
    <n v="0"/>
    <n v="0"/>
    <n v="1"/>
    <n v="1"/>
    <n v="1"/>
    <n v="0"/>
    <s v="Oui"/>
    <n v="15"/>
    <n v="15"/>
    <s v=""/>
    <s v=""/>
    <s v=""/>
    <n v="15"/>
    <s v="Oui"/>
    <n v="25"/>
    <s v="Oui"/>
    <s v=""/>
    <s v=""/>
    <s v="Non"/>
    <s v=""/>
    <s v=""/>
    <s v="Gallon"/>
    <s v="gallon"/>
    <s v="Galon"/>
    <s v=""/>
    <s v=""/>
    <s v=""/>
    <s v=""/>
    <s v="Oui"/>
    <s v="Oui"/>
    <n v="75"/>
    <s v=""/>
    <s v=""/>
    <n v="75"/>
    <s v="Oui"/>
    <s v="Oui"/>
    <n v="75"/>
    <s v=""/>
    <s v=""/>
    <n v="75"/>
    <s v="Oui"/>
    <s v=""/>
    <s v=""/>
    <s v=""/>
    <s v=""/>
    <s v=""/>
    <s v=""/>
    <s v=""/>
    <s v="Oui"/>
    <s v=""/>
    <n v="35"/>
    <s v=""/>
    <s v=""/>
    <s v=""/>
    <s v=""/>
    <s v=""/>
    <s v=""/>
    <s v="Oui"/>
    <s v="NA"/>
    <n v="35"/>
    <s v="Non"/>
    <s v=""/>
    <s v=""/>
    <s v=""/>
    <s v=""/>
    <s v=""/>
    <s v=""/>
    <s v=""/>
    <s v=""/>
    <s v=""/>
    <s v=""/>
    <s v=""/>
    <s v=""/>
    <s v=""/>
    <s v=""/>
    <s v=""/>
    <s v=""/>
    <s v=""/>
    <s v=""/>
    <s v=""/>
    <s v=""/>
    <s v=""/>
    <s v=""/>
    <s v=""/>
    <s v=""/>
    <s v=""/>
    <x v="3"/>
    <s v="Non"/>
    <s v="Oui"/>
    <s v="Sud-Est"/>
    <s v="Meme"/>
    <x v="11"/>
    <x v="1"/>
  </r>
  <r>
    <x v="5"/>
    <s v="Cayes-Jacmel"/>
    <s v="Cayes-Jacmel"/>
    <s v="Cap Rouge"/>
    <s v="Marché de Cap Rouge"/>
    <x v="1"/>
    <s v="Enquête auprès d'un marchand"/>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5"/>
    <s v="Cayes-Jacmel"/>
    <s v="Cayes-Jacmel"/>
    <s v="Cap Rouge"/>
    <s v="Marché de Cap Rouge"/>
    <x v="1"/>
    <s v="Enquête auprès d'un marchand"/>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5"/>
    <s v="Cayes-Jacmel"/>
    <s v="Cayes-Jacmel"/>
    <s v="Cap Rouge"/>
    <s v="Marché de Cap Rouge"/>
    <x v="1"/>
    <s v="Enquête auprès d'un marchand"/>
    <s v="Femme"/>
    <s v=""/>
    <s v=""/>
    <s v="Détaillant sur une table"/>
    <s v=""/>
    <s v="Nourriture"/>
    <n v="1"/>
    <n v="0"/>
    <n v="0"/>
    <n v="0"/>
    <n v="0"/>
    <n v="0"/>
    <n v="0"/>
    <s v="nourriture"/>
    <s v="Nourriture "/>
    <s v="En espèces (Gourde)"/>
    <n v="1"/>
    <n v="0"/>
    <n v="0"/>
    <n v="0"/>
    <n v="0"/>
    <n v="0"/>
    <n v="0"/>
    <n v="0"/>
    <n v="0"/>
    <n v="0"/>
    <s v=""/>
    <s v="Non, il n'y a pas eu de variation"/>
    <s v="Je ne sais pas / Je ne souhaite pas répondre"/>
    <s v="Farine de blé blanche Riz Maïs (moulu) Haricot noir Huile végétale"/>
    <n v="1"/>
    <n v="1"/>
    <n v="1"/>
    <n v="0"/>
    <n v="1"/>
    <n v="0"/>
    <n v="1"/>
    <n v="0"/>
    <s v="Non"/>
    <s v=""/>
    <s v=""/>
    <s v=""/>
    <s v=""/>
    <s v=""/>
    <s v=""/>
    <s v=""/>
    <s v=""/>
    <s v=""/>
    <s v=""/>
    <s v=""/>
    <s v=""/>
    <s v=""/>
    <s v=""/>
    <s v=""/>
    <s v=""/>
    <s v=""/>
    <s v="Bidon/Bouteille fermée."/>
    <s v="Non"/>
    <s v=""/>
    <s v=""/>
    <s v="Litre"/>
    <s v="litre"/>
    <s v="Litre"/>
    <s v=""/>
    <s v=""/>
    <s v=""/>
    <s v=""/>
    <s v="Oui"/>
    <s v="Oui"/>
    <s v="Changement du taux de change de la Gourde Article trop cher Pas assez d'argent"/>
    <n v="1"/>
    <n v="0"/>
    <n v="0"/>
    <n v="0"/>
    <n v="1"/>
    <n v="1"/>
    <n v="0"/>
    <n v="0"/>
    <n v="0"/>
    <n v="0"/>
    <n v="0"/>
    <n v="0"/>
    <n v="0"/>
    <n v="0"/>
    <s v=""/>
    <s v="Farine de blé blanche Riz Huile végétale"/>
    <n v="1"/>
    <n v="1"/>
    <n v="0"/>
    <n v="0"/>
    <n v="0"/>
    <n v="0"/>
    <n v="1"/>
    <n v="0"/>
    <s v="Oui"/>
    <s v="Non"/>
    <s v="Oui"/>
    <s v="Sud-Est"/>
    <s v="Meme"/>
    <s v="Cayes-Jacme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5"/>
    <s v="Cayes-Jacmel"/>
    <s v="Cayes-Jacmel"/>
    <s v="Cap Rouge"/>
    <s v="Marché de Cap Rouge"/>
    <x v="1"/>
    <s v="Enquête auprès d'un marchand"/>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5"/>
    <s v="Cayes-Jacmel"/>
    <s v="Cayes-Jacmel"/>
    <s v="Cap Rouge"/>
    <s v="Marché de Cap Rouge"/>
    <x v="1"/>
    <s v="Enquête auprès d'un marchand"/>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6"/>
    <s v="Beaumont"/>
    <s v="Beaumont"/>
    <s v="Centre-ville de Beaumont / Cassanette"/>
    <s v="Marché communal de Beaumont"/>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6"/>
    <s v="Beaumont"/>
    <s v="Beaumont"/>
    <s v="Centre-ville de Beaumont / Cassanette"/>
    <s v="Marché communal de Beaumont"/>
    <x v="0"/>
    <s v="Enquête auprès d'un marchand"/>
    <s v="Homme"/>
    <s v=""/>
    <s v=""/>
    <s v="Détaillant mobile"/>
    <s v=""/>
    <s v="Charbon de bois"/>
    <n v="0"/>
    <n v="0"/>
    <n v="0"/>
    <n v="0"/>
    <n v="0"/>
    <n v="1"/>
    <n v="0"/>
    <s v="charbon"/>
    <s v="Charbon de bois"/>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6"/>
    <s v="Beaumont"/>
    <s v="Beaumont"/>
    <s v="Centre-ville de Beaumont / Cassanette"/>
    <s v="Marché communal de Beaumont"/>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6"/>
    <s v="Beaumont"/>
    <s v="Beaumont"/>
    <s v="Centre-ville de Beaumont / Cassanette"/>
    <s v="Marché communal de Beaumont"/>
    <x v="0"/>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6"/>
    <s v="Beaumont"/>
    <s v="Beaumont"/>
    <s v="Centre-ville de Beaumont / Cassanette"/>
    <s v="Marché communal de Beaumont"/>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6"/>
    <s v="Beaumont"/>
    <s v="Beaumont"/>
    <s v="Centre-ville de Beaumont / Cassanette"/>
    <s v="Marché communal de Beaumont"/>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6"/>
    <s v="Beaumont"/>
    <s v="Beaumont"/>
    <s v="Centre-ville de Beaumont / Cassanette"/>
    <s v="Marché communal de Beaumont"/>
    <x v="0"/>
    <s v="Enquête auprès d'un marchand"/>
    <s v="Homme"/>
    <s v=""/>
    <s v=""/>
    <s v="Détaillant mobile"/>
    <s v=""/>
    <s v="Charbon de bois"/>
    <n v="0"/>
    <n v="0"/>
    <n v="0"/>
    <n v="0"/>
    <n v="0"/>
    <n v="1"/>
    <n v="0"/>
    <s v="charbon"/>
    <s v="Charbon de bois"/>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6"/>
    <s v="Beaumont"/>
    <s v="Beaumont"/>
    <s v="Centre-ville de Beaumont / Cassanette"/>
    <s v="Marché communal de Beaumont"/>
    <x v="0"/>
    <s v="Enquête auprès d'un marchand"/>
    <s v="Femme"/>
    <s v=""/>
    <s v=""/>
    <s v="Détaillant mobile"/>
    <s v=""/>
    <s v="Charbon de bois"/>
    <n v="0"/>
    <n v="0"/>
    <n v="0"/>
    <n v="0"/>
    <n v="0"/>
    <n v="1"/>
    <n v="0"/>
    <s v="charbon"/>
    <s v="Charbon de bois"/>
    <s v="En espèces (Gourde)"/>
    <n v="1"/>
    <n v="0"/>
    <n v="0"/>
    <n v="0"/>
    <n v="0"/>
    <n v="0"/>
    <n v="0"/>
    <n v="0"/>
    <n v="0"/>
    <n v="0"/>
    <s v=""/>
    <s v="Non, il n'y a pas eu de variation"/>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6"/>
    <s v="Beaumont"/>
    <s v="Beaumont"/>
    <s v="Centre-ville de Beaumont / Cassanette"/>
    <s v="Marché communal de Beaumont"/>
    <x v="0"/>
    <s v="Enquête auprès d'un marchand"/>
    <s v="Femme"/>
    <s v=""/>
    <s v=""/>
    <s v="Détaillant sur une table"/>
    <s v=""/>
    <s v="Produits d'hygiène et assainissement Couverture"/>
    <n v="0"/>
    <n v="1"/>
    <n v="1"/>
    <n v="0"/>
    <n v="0"/>
    <n v="0"/>
    <n v="0"/>
    <s v="wash"/>
    <s v="Produits d'hygiène et assainissement"/>
    <s v="En espèces (Gourde) A crédit partiel"/>
    <n v="1"/>
    <n v="0"/>
    <n v="0"/>
    <n v="0"/>
    <n v="1"/>
    <n v="0"/>
    <n v="0"/>
    <n v="0"/>
    <n v="0"/>
    <n v="0"/>
    <s v=""/>
    <s v="Je ne sais pas / Je ne souhaite pas répondre"/>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en grain (nettoyage) Savon pour se laver"/>
    <n v="1"/>
    <n v="1"/>
    <n v="1"/>
    <n v="1"/>
    <n v="1"/>
    <n v="0"/>
    <n v="1"/>
    <n v="1"/>
    <n v="0"/>
    <s v="Non"/>
    <s v=""/>
    <s v=""/>
    <n v="180"/>
    <n v="30"/>
    <n v="12.5"/>
    <n v="12.5"/>
    <s v="Non"/>
    <n v="20"/>
    <s v="Oui"/>
    <n v="25"/>
    <s v="Oui"/>
    <s v=""/>
    <s v=""/>
    <s v=""/>
    <s v=""/>
    <s v=""/>
    <s v=""/>
    <s v=""/>
    <s v=""/>
    <s v=""/>
    <s v=""/>
    <s v=""/>
    <s v="Oui"/>
    <n v="35"/>
    <s v=""/>
    <s v=""/>
    <n v="35"/>
    <s v="Oui"/>
    <s v="Non"/>
    <s v=""/>
    <n v="150"/>
    <n v="75"/>
    <n v="42.5"/>
    <s v="Non"/>
    <s v="Oui"/>
    <n v="115"/>
    <s v=""/>
    <s v=""/>
    <s v=""/>
    <s v=""/>
    <s v="Oui"/>
    <s v="Oui"/>
    <s v=""/>
    <n v="5"/>
    <s v=""/>
    <s v=""/>
    <s v=""/>
    <s v=""/>
    <s v=""/>
    <s v=""/>
    <s v="Oui"/>
    <s v="NA"/>
    <n v="5"/>
    <s v="Non"/>
    <s v=""/>
    <s v=""/>
    <s v=""/>
    <s v=""/>
    <s v=""/>
    <s v=""/>
    <s v=""/>
    <s v=""/>
    <s v=""/>
    <s v=""/>
    <s v=""/>
    <s v=""/>
    <s v=""/>
    <s v=""/>
    <s v=""/>
    <s v=""/>
    <s v=""/>
    <s v=""/>
    <s v=""/>
    <s v=""/>
    <s v=""/>
    <s v=""/>
    <s v=""/>
    <s v=""/>
    <s v=""/>
    <x v="1"/>
    <s v="Non"/>
    <s v="Oui"/>
    <s v="Ouest"/>
    <s v="Différent"/>
    <x v="4"/>
    <x v="2"/>
  </r>
  <r>
    <x v="6"/>
    <s v="Beaumont"/>
    <s v="Beaumont"/>
    <s v="Centre-ville de Beaumont / Cassanette"/>
    <s v="Marché communal de Beaumont"/>
    <x v="0"/>
    <s v="Enquête auprès d'un marchand"/>
    <s v="Femme"/>
    <s v=""/>
    <s v=""/>
    <s v="Détaillant mobile"/>
    <s v=""/>
    <s v="Charbon de bois"/>
    <n v="0"/>
    <n v="0"/>
    <n v="0"/>
    <n v="0"/>
    <n v="0"/>
    <n v="1"/>
    <n v="0"/>
    <s v="charbon"/>
    <s v="Charbon de bois"/>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6"/>
    <s v="Beaumont"/>
    <s v="Beaumont"/>
    <s v="Centre-ville de Beaumont / Cassanette"/>
    <s v="Marché communal de Beaumont"/>
    <x v="0"/>
    <s v="Enquête auprès d'un marchand"/>
    <s v="Femme"/>
    <s v=""/>
    <s v=""/>
    <s v="Détaillant sur une table"/>
    <s v=""/>
    <s v="Nourriture"/>
    <n v="1"/>
    <n v="0"/>
    <n v="0"/>
    <n v="0"/>
    <n v="0"/>
    <n v="0"/>
    <n v="0"/>
    <s v="nourriture"/>
    <s v="Nourriture "/>
    <s v="En espèces (Gourde)"/>
    <n v="1"/>
    <n v="0"/>
    <n v="0"/>
    <n v="0"/>
    <n v="0"/>
    <n v="0"/>
    <n v="0"/>
    <n v="0"/>
    <n v="0"/>
    <n v="0"/>
    <s v=""/>
    <s v="Non, il n'y a pas eu de variation"/>
    <s v="Entre 21 et 60"/>
    <s v="Farine de blé blanche Riz Maïs (moulu) Sucre Haricot noir Haricot rouge Huile végétale"/>
    <n v="1"/>
    <n v="1"/>
    <n v="1"/>
    <n v="1"/>
    <n v="1"/>
    <n v="1"/>
    <n v="1"/>
    <n v="0"/>
    <s v="Oui je connais le prix de mes produits en grosse marmite"/>
    <n v="100"/>
    <s v="Non"/>
    <n v="250"/>
    <n v="96.153846153846104"/>
    <s v="Oui"/>
    <n v="280"/>
    <n v="121.739130434782"/>
    <s v="Oui"/>
    <n v="240"/>
    <n v="82.758620689655103"/>
    <s v="Oui"/>
    <n v="400"/>
    <n v="166.666666666666"/>
    <s v="Non"/>
    <n v="525"/>
    <n v="218.75"/>
    <s v="Non"/>
    <s v="Bidon/Bouteille fermée."/>
    <s v="Oui"/>
    <n v="700"/>
    <s v=""/>
    <s v=""/>
    <s v=""/>
    <s v=""/>
    <s v=""/>
    <s v=""/>
    <s v="NA"/>
    <n v="700"/>
    <s v="Oui"/>
    <s v="Non"/>
    <s v=""/>
    <s v=""/>
    <s v=""/>
    <s v=""/>
    <s v=""/>
    <s v=""/>
    <s v=""/>
    <s v=""/>
    <s v=""/>
    <s v=""/>
    <s v=""/>
    <s v=""/>
    <s v=""/>
    <s v=""/>
    <s v=""/>
    <s v=""/>
    <s v=""/>
    <s v=""/>
    <s v=""/>
    <s v=""/>
    <s v=""/>
    <s v=""/>
    <s v=""/>
    <s v=""/>
    <s v=""/>
    <s v="Non"/>
    <s v="Oui"/>
    <s v="Oui"/>
    <s v="Grand'Anse"/>
    <s v="Meme"/>
    <s v="Beaumont"/>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6"/>
    <s v="Beaumont"/>
    <s v="Beaumont"/>
    <s v="Centre-ville de Beaumont / Cassanette"/>
    <s v="Marché communal de Beaumont"/>
    <x v="0"/>
    <s v="Enquête auprès d'un marchand"/>
    <s v="Femme"/>
    <s v=""/>
    <s v=""/>
    <s v="Détaillant sur une table"/>
    <s v=""/>
    <s v="Produits d'hygiène et assainissement Couverture"/>
    <n v="0"/>
    <n v="1"/>
    <n v="1"/>
    <n v="0"/>
    <n v="0"/>
    <n v="0"/>
    <n v="0"/>
    <s v="wash"/>
    <s v="Produits d'hygiène et assainissement"/>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en grain (nettoyage) Savon pour se laver"/>
    <n v="1"/>
    <n v="1"/>
    <n v="1"/>
    <n v="1"/>
    <n v="1"/>
    <n v="0"/>
    <n v="1"/>
    <n v="1"/>
    <n v="0"/>
    <s v="Non"/>
    <s v=""/>
    <s v=""/>
    <n v="180"/>
    <n v="30"/>
    <n v="12.5"/>
    <n v="12.5"/>
    <s v="Non"/>
    <n v="25"/>
    <s v="Non"/>
    <n v="30"/>
    <s v="Oui"/>
    <s v=""/>
    <s v=""/>
    <s v=""/>
    <s v=""/>
    <s v=""/>
    <s v=""/>
    <s v=""/>
    <s v=""/>
    <s v=""/>
    <s v=""/>
    <s v=""/>
    <s v="Oui"/>
    <n v="35"/>
    <s v=""/>
    <s v=""/>
    <n v="35"/>
    <s v="Oui"/>
    <s v="Non"/>
    <s v=""/>
    <n v="140"/>
    <n v="80"/>
    <n v="48.571428571428498"/>
    <s v="Oui"/>
    <s v="Oui"/>
    <n v="125"/>
    <s v=""/>
    <s v=""/>
    <s v=""/>
    <s v=""/>
    <s v="Oui"/>
    <s v="Oui"/>
    <s v=""/>
    <n v="5"/>
    <s v=""/>
    <s v=""/>
    <s v=""/>
    <s v=""/>
    <s v=""/>
    <s v=""/>
    <s v="Oui"/>
    <s v="NA"/>
    <n v="5"/>
    <s v="Non"/>
    <s v=""/>
    <s v=""/>
    <s v=""/>
    <s v=""/>
    <s v=""/>
    <s v=""/>
    <s v=""/>
    <s v=""/>
    <s v=""/>
    <s v=""/>
    <s v=""/>
    <s v=""/>
    <s v=""/>
    <s v=""/>
    <s v=""/>
    <s v=""/>
    <s v=""/>
    <s v=""/>
    <s v=""/>
    <s v=""/>
    <s v=""/>
    <s v=""/>
    <s v=""/>
    <s v=""/>
    <s v=""/>
    <x v="1"/>
    <s v="Non"/>
    <s v="Oui"/>
    <s v="Ouest"/>
    <s v="Différent"/>
    <x v="4"/>
    <x v="2"/>
  </r>
  <r>
    <x v="6"/>
    <s v="Beaumont"/>
    <s v="Beaumont"/>
    <s v="Centre-ville de Beaumont / Cassanette"/>
    <s v="Marché communal de Beaumont"/>
    <x v="0"/>
    <s v="Enquête auprès d'un marchand"/>
    <s v="Femme"/>
    <s v=""/>
    <s v=""/>
    <s v="Détaillant sur une table"/>
    <s v=""/>
    <s v="Nourriture"/>
    <n v="1"/>
    <n v="0"/>
    <n v="0"/>
    <n v="0"/>
    <n v="0"/>
    <n v="0"/>
    <n v="0"/>
    <s v="nourriture"/>
    <s v="Nourriture "/>
    <s v="En espèces (Gourde)"/>
    <n v="1"/>
    <n v="0"/>
    <n v="0"/>
    <n v="0"/>
    <n v="0"/>
    <n v="0"/>
    <n v="0"/>
    <n v="0"/>
    <n v="0"/>
    <n v="0"/>
    <s v=""/>
    <s v="Oui, il y a moins de commerçants par rapport au mois passé"/>
    <s v="Entre 21 et 60"/>
    <s v="Farine de blé blanche Riz Maïs (moulu) Sucre Haricot noir Haricot rouge Huile végétale"/>
    <n v="1"/>
    <n v="1"/>
    <n v="1"/>
    <n v="1"/>
    <n v="1"/>
    <n v="1"/>
    <n v="1"/>
    <n v="0"/>
    <s v="Oui je connais le prix de mes produits en grosse marmite"/>
    <n v="100"/>
    <s v="Oui"/>
    <n v="275"/>
    <n v="105.76923076923001"/>
    <s v="Oui"/>
    <n v="260"/>
    <n v="113.04347826086899"/>
    <s v="Oui"/>
    <n v="250"/>
    <n v="86.2068965517241"/>
    <s v="Oui"/>
    <n v="425"/>
    <n v="177.083333333333"/>
    <s v="Non"/>
    <n v="500"/>
    <n v="208.333333333333"/>
    <s v="Non"/>
    <s v="Bidon/Bouteille fermée."/>
    <s v="Oui"/>
    <n v="700"/>
    <s v=""/>
    <s v=""/>
    <s v=""/>
    <s v=""/>
    <s v=""/>
    <s v=""/>
    <s v="NA"/>
    <n v="700"/>
    <s v="Oui"/>
    <s v="Non"/>
    <s v=""/>
    <s v=""/>
    <s v=""/>
    <s v=""/>
    <s v=""/>
    <s v=""/>
    <s v=""/>
    <s v=""/>
    <s v=""/>
    <s v=""/>
    <s v=""/>
    <s v=""/>
    <s v=""/>
    <s v=""/>
    <s v=""/>
    <s v=""/>
    <s v=""/>
    <s v=""/>
    <s v=""/>
    <s v=""/>
    <s v=""/>
    <s v=""/>
    <s v=""/>
    <s v=""/>
    <s v=""/>
    <s v="Oui"/>
    <s v="Oui"/>
    <s v="Oui"/>
    <s v="Grand'Anse"/>
    <s v="Meme"/>
    <s v="Beaumont"/>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6"/>
    <s v="Beaumont"/>
    <s v="Beaumont"/>
    <s v="Centre-ville de Beaumont / Cassanette"/>
    <s v="Marché communal de Beaumont"/>
    <x v="0"/>
    <s v="Enquête auprès d'un marchand"/>
    <s v="Femme"/>
    <s v=""/>
    <s v=""/>
    <s v="Détaillant sur une table"/>
    <s v=""/>
    <s v="Produits d'hygiène et assainissement Couverture"/>
    <n v="0"/>
    <n v="1"/>
    <n v="1"/>
    <n v="0"/>
    <n v="0"/>
    <n v="0"/>
    <n v="0"/>
    <s v="wash"/>
    <s v="Produits d'hygiène et assainissement"/>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en grain (nettoyage) Savon pour se laver"/>
    <n v="1"/>
    <n v="1"/>
    <n v="1"/>
    <n v="1"/>
    <n v="1"/>
    <n v="0"/>
    <n v="1"/>
    <n v="1"/>
    <n v="0"/>
    <s v="Non"/>
    <s v=""/>
    <s v=""/>
    <n v="180"/>
    <n v="35"/>
    <n v="14.5833333333333"/>
    <n v="14.5833333333333"/>
    <s v="Non"/>
    <n v="15"/>
    <s v="Oui"/>
    <n v="25"/>
    <s v="Oui"/>
    <s v=""/>
    <s v=""/>
    <s v=""/>
    <s v=""/>
    <s v=""/>
    <s v=""/>
    <s v=""/>
    <s v=""/>
    <s v=""/>
    <s v=""/>
    <s v=""/>
    <s v="Oui"/>
    <n v="50"/>
    <s v=""/>
    <s v=""/>
    <s v=""/>
    <s v="Oui"/>
    <s v="Non"/>
    <s v=""/>
    <n v="150"/>
    <n v="75"/>
    <n v="42.5"/>
    <s v="Oui"/>
    <s v="Oui"/>
    <n v="125"/>
    <s v=""/>
    <s v=""/>
    <s v=""/>
    <s v=""/>
    <s v="Non"/>
    <s v="Oui"/>
    <s v=""/>
    <n v="5"/>
    <s v=""/>
    <s v=""/>
    <s v=""/>
    <s v=""/>
    <s v=""/>
    <s v=""/>
    <s v="Oui"/>
    <s v="NA"/>
    <n v="5"/>
    <s v="Non"/>
    <s v=""/>
    <s v=""/>
    <s v=""/>
    <s v=""/>
    <s v=""/>
    <s v=""/>
    <s v=""/>
    <s v=""/>
    <s v=""/>
    <s v=""/>
    <s v=""/>
    <s v=""/>
    <s v=""/>
    <s v=""/>
    <s v=""/>
    <s v=""/>
    <s v=""/>
    <s v=""/>
    <s v=""/>
    <s v=""/>
    <s v=""/>
    <s v=""/>
    <s v=""/>
    <s v=""/>
    <s v=""/>
    <x v="1"/>
    <s v="Non"/>
    <s v="Oui"/>
    <s v="Ouest"/>
    <s v="Différent"/>
    <x v="4"/>
    <x v="2"/>
  </r>
  <r>
    <x v="6"/>
    <s v="Beaumont"/>
    <s v="Beaumont"/>
    <s v="Centre-ville de Beaumont / Cassanette"/>
    <s v="Marché communal de Beaumont"/>
    <x v="0"/>
    <s v="Enquête auprès d'un marchand"/>
    <s v="Femme"/>
    <s v=""/>
    <s v=""/>
    <s v="Détaillant sur une table"/>
    <s v=""/>
    <s v="Nourriture"/>
    <n v="1"/>
    <n v="0"/>
    <n v="0"/>
    <n v="0"/>
    <n v="0"/>
    <n v="0"/>
    <n v="0"/>
    <s v="nourriture"/>
    <s v="Nourriture "/>
    <s v="En espèces (Gourde)"/>
    <n v="1"/>
    <n v="0"/>
    <n v="0"/>
    <n v="0"/>
    <n v="0"/>
    <n v="0"/>
    <n v="0"/>
    <n v="0"/>
    <n v="0"/>
    <n v="0"/>
    <s v=""/>
    <s v="Non, il n'y a pas eu de variation"/>
    <s v="Entre 21 et 60"/>
    <s v="Farine de blé blanche Riz Maïs (moulu) Sucre Haricot noir Haricot rouge Huile végétale"/>
    <n v="1"/>
    <n v="1"/>
    <n v="1"/>
    <n v="1"/>
    <n v="1"/>
    <n v="1"/>
    <n v="1"/>
    <n v="0"/>
    <s v="Oui je connais le prix de mes produits en grosse marmite"/>
    <n v="100"/>
    <s v="Oui"/>
    <n v="250"/>
    <n v="96.153846153846104"/>
    <s v="Oui"/>
    <n v="280"/>
    <n v="121.739130434782"/>
    <s v="Oui"/>
    <n v="250"/>
    <n v="86.2068965517241"/>
    <s v="Oui"/>
    <n v="400"/>
    <n v="166.666666666666"/>
    <s v="Non"/>
    <n v="500"/>
    <n v="208.333333333333"/>
    <s v="Non"/>
    <s v="Bidon/Bouteille fermée."/>
    <s v="Oui"/>
    <n v="700"/>
    <s v=""/>
    <s v=""/>
    <s v=""/>
    <s v=""/>
    <s v=""/>
    <s v=""/>
    <s v="NA"/>
    <n v="700"/>
    <s v="Oui"/>
    <s v="Non"/>
    <s v=""/>
    <s v=""/>
    <s v=""/>
    <s v=""/>
    <s v=""/>
    <s v=""/>
    <s v=""/>
    <s v=""/>
    <s v=""/>
    <s v=""/>
    <s v=""/>
    <s v=""/>
    <s v=""/>
    <s v=""/>
    <s v=""/>
    <s v=""/>
    <s v=""/>
    <s v=""/>
    <s v=""/>
    <s v=""/>
    <s v=""/>
    <s v=""/>
    <s v=""/>
    <s v=""/>
    <s v=""/>
    <s v="Oui"/>
    <s v="Oui"/>
    <s v="Oui"/>
    <s v="Grand'Anse"/>
    <s v="Meme"/>
    <s v="Beaumont"/>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6"/>
    <s v="Beaumont"/>
    <s v="Beaumont"/>
    <s v="Centre-ville de Beaumont / Cassanette"/>
    <s v="Marché communal de Beaumont"/>
    <x v="0"/>
    <s v="Enquête auprès d'un marchand"/>
    <s v="Femme"/>
    <s v=""/>
    <s v=""/>
    <s v="Détaillant mobile"/>
    <s v=""/>
    <s v="Produits d'hygiène et assainissement Couverture"/>
    <n v="0"/>
    <n v="1"/>
    <n v="1"/>
    <n v="0"/>
    <n v="0"/>
    <n v="0"/>
    <n v="0"/>
    <s v="wash"/>
    <s v="Produits d'hygiène et assainissement"/>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en grain (nettoyage) Savon pour se laver"/>
    <n v="1"/>
    <n v="1"/>
    <n v="1"/>
    <n v="1"/>
    <n v="1"/>
    <n v="0"/>
    <n v="1"/>
    <n v="1"/>
    <n v="0"/>
    <s v="Non"/>
    <s v=""/>
    <s v=""/>
    <n v="180"/>
    <n v="30"/>
    <n v="12.5"/>
    <n v="12.5"/>
    <s v="Non"/>
    <n v="15"/>
    <s v="Oui"/>
    <n v="25"/>
    <s v="Oui"/>
    <s v=""/>
    <s v=""/>
    <s v=""/>
    <s v=""/>
    <s v=""/>
    <s v=""/>
    <s v=""/>
    <s v=""/>
    <s v=""/>
    <s v=""/>
    <s v=""/>
    <s v="Oui"/>
    <n v="30"/>
    <s v=""/>
    <s v=""/>
    <n v="30"/>
    <s v="Oui"/>
    <s v="Non"/>
    <s v=""/>
    <n v="150"/>
    <n v="75"/>
    <n v="42.5"/>
    <s v="Oui"/>
    <s v="Oui"/>
    <n v="110"/>
    <s v=""/>
    <s v=""/>
    <s v=""/>
    <s v=""/>
    <s v="Oui"/>
    <s v="Oui"/>
    <s v=""/>
    <n v="5"/>
    <s v=""/>
    <s v=""/>
    <s v=""/>
    <s v=""/>
    <s v=""/>
    <s v=""/>
    <s v="Oui"/>
    <s v="NA"/>
    <n v="5"/>
    <s v="Non"/>
    <s v=""/>
    <s v=""/>
    <s v=""/>
    <s v=""/>
    <s v=""/>
    <s v=""/>
    <s v=""/>
    <s v=""/>
    <s v=""/>
    <s v=""/>
    <s v=""/>
    <s v=""/>
    <s v=""/>
    <s v=""/>
    <s v=""/>
    <s v=""/>
    <s v=""/>
    <s v=""/>
    <s v=""/>
    <s v=""/>
    <s v=""/>
    <s v=""/>
    <s v=""/>
    <s v=""/>
    <s v=""/>
    <x v="1"/>
    <s v="Non"/>
    <s v="Oui"/>
    <s v="Ouest"/>
    <s v="Différent"/>
    <x v="4"/>
    <x v="2"/>
  </r>
  <r>
    <x v="6"/>
    <s v="Beaumont"/>
    <s v="Beaumont"/>
    <s v="Centre-ville de Beaumont / Cassanette"/>
    <s v="Marché communal de Beaumont"/>
    <x v="0"/>
    <s v="Enquête auprès d'un marchand"/>
    <s v="Femme"/>
    <s v=""/>
    <s v=""/>
    <s v="Détaillant sur une table"/>
    <s v=""/>
    <s v="Nourriture"/>
    <n v="1"/>
    <n v="0"/>
    <n v="0"/>
    <n v="0"/>
    <n v="0"/>
    <n v="0"/>
    <n v="0"/>
    <s v="nourriture"/>
    <s v="Nourriture "/>
    <s v="En espèces (Gourde)"/>
    <n v="1"/>
    <n v="0"/>
    <n v="0"/>
    <n v="0"/>
    <n v="0"/>
    <n v="0"/>
    <n v="0"/>
    <n v="0"/>
    <n v="0"/>
    <n v="0"/>
    <s v=""/>
    <s v="Non, il n'y a pas eu de variation"/>
    <s v="Entre 21 et 60"/>
    <s v="Farine de blé blanche Riz Maïs (moulu) Sucre Haricot noir Haricot rouge Huile végétale"/>
    <n v="1"/>
    <n v="1"/>
    <n v="1"/>
    <n v="1"/>
    <n v="1"/>
    <n v="1"/>
    <n v="1"/>
    <n v="0"/>
    <s v="Oui je connais le prix de mes produits en grosse marmite"/>
    <n v="100"/>
    <s v="Oui"/>
    <n v="250"/>
    <n v="96.153846153846104"/>
    <s v="Oui"/>
    <n v="280"/>
    <n v="121.739130434782"/>
    <s v="Oui"/>
    <n v="260"/>
    <n v="89.655172413793096"/>
    <s v="Oui"/>
    <n v="400"/>
    <n v="166.666666666666"/>
    <s v="Non"/>
    <n v="500"/>
    <n v="208.333333333333"/>
    <s v="Non"/>
    <s v="Bidon/Bouteille fermée."/>
    <s v="Oui"/>
    <n v="700"/>
    <s v=""/>
    <s v=""/>
    <s v=""/>
    <s v=""/>
    <s v=""/>
    <s v=""/>
    <s v="NA"/>
    <n v="700"/>
    <s v="Oui"/>
    <s v="Non"/>
    <s v=""/>
    <s v=""/>
    <s v=""/>
    <s v=""/>
    <s v=""/>
    <s v=""/>
    <s v=""/>
    <s v=""/>
    <s v=""/>
    <s v=""/>
    <s v=""/>
    <s v=""/>
    <s v=""/>
    <s v=""/>
    <s v=""/>
    <s v=""/>
    <s v=""/>
    <s v=""/>
    <s v=""/>
    <s v=""/>
    <s v=""/>
    <s v=""/>
    <s v=""/>
    <s v=""/>
    <s v=""/>
    <s v="Non"/>
    <s v="Oui"/>
    <s v="Oui"/>
    <s v="Grand'Anse"/>
    <s v="Meme"/>
    <s v="Beaumont"/>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6"/>
    <s v="Beaumont"/>
    <s v="Beaumont"/>
    <s v="Centre-ville de Beaumont / Cassanette"/>
    <s v="Marché communal de Beaumont"/>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6"/>
    <s v="Beaumont"/>
    <s v="Beaumont"/>
    <s v="Centre-ville de Beaumont / Cassanette"/>
    <s v="Marché communal de Beaumont"/>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6"/>
    <s v="Beaumont"/>
    <s v="Beaumont"/>
    <s v="Centre-ville de Beaumont / Cassanette"/>
    <s v="Marché communal de Beaumont"/>
    <x v="0"/>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6"/>
    <s v="Beaumont"/>
    <s v="Beaumont"/>
    <s v="Centre-ville de Beaumont / Cassanette"/>
    <s v="Marché communal de Beaumont"/>
    <x v="0"/>
    <s v="Enquête auprès d'un client (pour l'eau de boisson et la situation sécuritaire)"/>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6"/>
    <s v="Beaumont"/>
    <s v="Beaumont"/>
    <s v="Centre-ville de Beaumont / Cassanette"/>
    <s v="Marché communal de Beaumont"/>
    <x v="0"/>
    <s v="Enquête auprès d'un client (pour l'eau de boisson et la situation sécuritaire)"/>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6"/>
    <s v="Beaumont"/>
    <s v="Beaumont"/>
    <s v="Centre-ville de Beaumont / Cassanette"/>
    <s v="Marché communal de Beaumont"/>
    <x v="0"/>
    <s v="Enquête auprès d'un marchand"/>
    <s v="Fe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A crédit partiel"/>
    <n v="1"/>
    <n v="0"/>
    <n v="0"/>
    <n v="0"/>
    <n v="1"/>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6"/>
    <s v="Beaumont"/>
    <s v="Beaumont"/>
    <s v="Centre-ville de Beaumont / Cassanette"/>
    <s v="Marché communal de Beaumont"/>
    <x v="0"/>
    <s v="Enquête auprès d'un marchand"/>
    <s v="Fe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A crédit partiel"/>
    <n v="1"/>
    <n v="0"/>
    <n v="0"/>
    <n v="0"/>
    <n v="1"/>
    <n v="0"/>
    <n v="0"/>
    <n v="0"/>
    <n v="0"/>
    <n v="0"/>
    <s v=""/>
    <s v="Je ne sais pas / Je ne souhaite pas répondre"/>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6"/>
    <s v="Beaumont"/>
    <s v="Beaumont"/>
    <s v="Centre-ville de Beaumont / Cassanette"/>
    <s v="Marché communal de Beaumont"/>
    <x v="0"/>
    <s v="Enquête auprès d'un marchand"/>
    <s v="Fe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s v="Oui, il y a plu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6"/>
    <s v="Beaumont"/>
    <s v="Beaumont"/>
    <s v="Centre-ville de Beaumont / Cassanette"/>
    <s v="Marché communal de Beaumont"/>
    <x v="0"/>
    <s v="Enquête auprès d'un marchand"/>
    <s v="Femme"/>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s v="Oui, il y a plu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x v="0"/>
    <x v="0"/>
  </r>
  <r>
    <x v="7"/>
    <m/>
    <m/>
    <m/>
    <m/>
    <x v="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4"/>
    <m/>
    <m/>
    <m/>
    <m/>
    <x v="17"/>
    <x v="3"/>
  </r>
</pivotCacheRecords>
</file>

<file path=xl/pivotCache/pivotCacheRecords6.xml><?xml version="1.0" encoding="utf-8"?>
<pivotCacheRecords xmlns="http://schemas.openxmlformats.org/spreadsheetml/2006/main" xmlns:r="http://schemas.openxmlformats.org/officeDocument/2006/relationships" count="266">
  <r>
    <x v="0"/>
    <x v="0"/>
    <s v=""/>
  </r>
  <r>
    <x v="0"/>
    <x v="0"/>
    <s v=""/>
  </r>
  <r>
    <x v="0"/>
    <x v="0"/>
    <s v=""/>
  </r>
  <r>
    <x v="0"/>
    <x v="0"/>
    <s v=""/>
  </r>
  <r>
    <x v="0"/>
    <x v="0"/>
    <s v=""/>
  </r>
  <r>
    <x v="0"/>
    <x v="0"/>
    <s v=""/>
  </r>
  <r>
    <x v="0"/>
    <x v="0"/>
    <s v=""/>
  </r>
  <r>
    <x v="0"/>
    <x v="0"/>
    <s v=""/>
  </r>
  <r>
    <x v="0"/>
    <x v="0"/>
    <s v=""/>
  </r>
  <r>
    <x v="0"/>
    <x v="0"/>
    <s v=""/>
  </r>
  <r>
    <x v="1"/>
    <x v="1"/>
    <s v="Oui"/>
  </r>
  <r>
    <x v="0"/>
    <x v="0"/>
    <s v=""/>
  </r>
  <r>
    <x v="1"/>
    <x v="1"/>
    <s v="Oui"/>
  </r>
  <r>
    <x v="0"/>
    <x v="0"/>
    <s v=""/>
  </r>
  <r>
    <x v="0"/>
    <x v="0"/>
    <s v=""/>
  </r>
  <r>
    <x v="0"/>
    <x v="0"/>
    <s v=""/>
  </r>
  <r>
    <x v="1"/>
    <x v="1"/>
    <s v="Oui"/>
  </r>
  <r>
    <x v="0"/>
    <x v="0"/>
    <s v=""/>
  </r>
  <r>
    <x v="1"/>
    <x v="1"/>
    <s v="Oui"/>
  </r>
  <r>
    <x v="0"/>
    <x v="0"/>
    <s v=""/>
  </r>
  <r>
    <x v="1"/>
    <x v="1"/>
    <s v="Oui"/>
  </r>
  <r>
    <x v="0"/>
    <x v="0"/>
    <s v=""/>
  </r>
  <r>
    <x v="1"/>
    <x v="1"/>
    <s v="Oui"/>
  </r>
  <r>
    <x v="0"/>
    <x v="0"/>
    <s v=""/>
  </r>
  <r>
    <x v="1"/>
    <x v="1"/>
    <s v="Oui"/>
  </r>
  <r>
    <x v="0"/>
    <x v="0"/>
    <s v=""/>
  </r>
  <r>
    <x v="0"/>
    <x v="0"/>
    <s v=""/>
  </r>
  <r>
    <x v="2"/>
    <x v="1"/>
    <s v="Oui"/>
  </r>
  <r>
    <x v="0"/>
    <x v="0"/>
    <s v=""/>
  </r>
  <r>
    <x v="0"/>
    <x v="0"/>
    <s v=""/>
  </r>
  <r>
    <x v="0"/>
    <x v="0"/>
    <s v=""/>
  </r>
  <r>
    <x v="0"/>
    <x v="0"/>
    <s v=""/>
  </r>
  <r>
    <x v="0"/>
    <x v="0"/>
    <s v=""/>
  </r>
  <r>
    <x v="2"/>
    <x v="2"/>
    <s v="Oui"/>
  </r>
  <r>
    <x v="1"/>
    <x v="2"/>
    <s v="Oui"/>
  </r>
  <r>
    <x v="0"/>
    <x v="0"/>
    <s v=""/>
  </r>
  <r>
    <x v="0"/>
    <x v="0"/>
    <s v=""/>
  </r>
  <r>
    <x v="0"/>
    <x v="0"/>
    <s v=""/>
  </r>
  <r>
    <x v="0"/>
    <x v="0"/>
    <s v=""/>
  </r>
  <r>
    <x v="0"/>
    <x v="0"/>
    <s v=""/>
  </r>
  <r>
    <x v="1"/>
    <x v="2"/>
    <s v="Oui"/>
  </r>
  <r>
    <x v="0"/>
    <x v="0"/>
    <s v=""/>
  </r>
  <r>
    <x v="2"/>
    <x v="1"/>
    <s v="Oui"/>
  </r>
  <r>
    <x v="0"/>
    <x v="0"/>
    <s v=""/>
  </r>
  <r>
    <x v="0"/>
    <x v="0"/>
    <s v=""/>
  </r>
  <r>
    <x v="0"/>
    <x v="0"/>
    <s v=""/>
  </r>
  <r>
    <x v="0"/>
    <x v="0"/>
    <s v=""/>
  </r>
  <r>
    <x v="0"/>
    <x v="0"/>
    <s v=""/>
  </r>
  <r>
    <x v="0"/>
    <x v="0"/>
    <s v=""/>
  </r>
  <r>
    <x v="0"/>
    <x v="0"/>
    <s v=""/>
  </r>
  <r>
    <x v="0"/>
    <x v="0"/>
    <s v=""/>
  </r>
  <r>
    <x v="2"/>
    <x v="1"/>
    <s v="Oui"/>
  </r>
  <r>
    <x v="2"/>
    <x v="1"/>
    <s v="Oui"/>
  </r>
  <r>
    <x v="2"/>
    <x v="1"/>
    <s v="Oui"/>
  </r>
  <r>
    <x v="1"/>
    <x v="1"/>
    <s v="Oui"/>
  </r>
  <r>
    <x v="0"/>
    <x v="0"/>
    <s v=""/>
  </r>
  <r>
    <x v="0"/>
    <x v="0"/>
    <s v=""/>
  </r>
  <r>
    <x v="0"/>
    <x v="0"/>
    <s v=""/>
  </r>
  <r>
    <x v="0"/>
    <x v="0"/>
    <s v=""/>
  </r>
  <r>
    <x v="0"/>
    <x v="0"/>
    <s v=""/>
  </r>
  <r>
    <x v="1"/>
    <x v="1"/>
    <s v="Oui"/>
  </r>
  <r>
    <x v="2"/>
    <x v="2"/>
    <s v="Oui"/>
  </r>
  <r>
    <x v="0"/>
    <x v="0"/>
    <s v=""/>
  </r>
  <r>
    <x v="1"/>
    <x v="2"/>
    <s v="Oui"/>
  </r>
  <r>
    <x v="0"/>
    <x v="0"/>
    <s v=""/>
  </r>
  <r>
    <x v="0"/>
    <x v="0"/>
    <s v=""/>
  </r>
  <r>
    <x v="1"/>
    <x v="2"/>
    <s v="Oui"/>
  </r>
  <r>
    <x v="1"/>
    <x v="2"/>
    <s v="Oui"/>
  </r>
  <r>
    <x v="0"/>
    <x v="0"/>
    <s v=""/>
  </r>
  <r>
    <x v="0"/>
    <x v="0"/>
    <s v=""/>
  </r>
  <r>
    <x v="0"/>
    <x v="0"/>
    <s v=""/>
  </r>
  <r>
    <x v="0"/>
    <x v="0"/>
    <s v=""/>
  </r>
  <r>
    <x v="1"/>
    <x v="1"/>
    <s v="Oui"/>
  </r>
  <r>
    <x v="1"/>
    <x v="1"/>
    <s v="Oui"/>
  </r>
  <r>
    <x v="0"/>
    <x v="0"/>
    <s v=""/>
  </r>
  <r>
    <x v="0"/>
    <x v="0"/>
    <s v=""/>
  </r>
  <r>
    <x v="0"/>
    <x v="0"/>
    <s v=""/>
  </r>
  <r>
    <x v="0"/>
    <x v="0"/>
    <s v=""/>
  </r>
  <r>
    <x v="0"/>
    <x v="0"/>
    <s v=""/>
  </r>
  <r>
    <x v="0"/>
    <x v="0"/>
    <s v=""/>
  </r>
  <r>
    <x v="0"/>
    <x v="0"/>
    <s v=""/>
  </r>
  <r>
    <x v="0"/>
    <x v="0"/>
    <s v=""/>
  </r>
  <r>
    <x v="0"/>
    <x v="0"/>
    <s v=""/>
  </r>
  <r>
    <x v="0"/>
    <x v="0"/>
    <s v=""/>
  </r>
  <r>
    <x v="0"/>
    <x v="0"/>
    <s v=""/>
  </r>
  <r>
    <x v="0"/>
    <x v="0"/>
    <s v=""/>
  </r>
  <r>
    <x v="1"/>
    <x v="1"/>
    <s v="Oui"/>
  </r>
  <r>
    <x v="1"/>
    <x v="1"/>
    <s v="Oui"/>
  </r>
  <r>
    <x v="1"/>
    <x v="1"/>
    <s v="Oui"/>
  </r>
  <r>
    <x v="0"/>
    <x v="0"/>
    <s v=""/>
  </r>
  <r>
    <x v="0"/>
    <x v="0"/>
    <s v=""/>
  </r>
  <r>
    <x v="0"/>
    <x v="0"/>
    <s v=""/>
  </r>
  <r>
    <x v="0"/>
    <x v="0"/>
    <s v=""/>
  </r>
  <r>
    <x v="0"/>
    <x v="0"/>
    <s v=""/>
  </r>
  <r>
    <x v="0"/>
    <x v="0"/>
    <s v=""/>
  </r>
  <r>
    <x v="0"/>
    <x v="0"/>
    <s v=""/>
  </r>
  <r>
    <x v="0"/>
    <x v="0"/>
    <s v=""/>
  </r>
  <r>
    <x v="0"/>
    <x v="0"/>
    <s v=""/>
  </r>
  <r>
    <x v="0"/>
    <x v="0"/>
    <s v=""/>
  </r>
  <r>
    <x v="0"/>
    <x v="0"/>
    <s v=""/>
  </r>
  <r>
    <x v="0"/>
    <x v="0"/>
    <s v=""/>
  </r>
  <r>
    <x v="0"/>
    <x v="0"/>
    <s v=""/>
  </r>
  <r>
    <x v="0"/>
    <x v="0"/>
    <s v=""/>
  </r>
  <r>
    <x v="0"/>
    <x v="0"/>
    <s v=""/>
  </r>
  <r>
    <x v="0"/>
    <x v="0"/>
    <s v=""/>
  </r>
  <r>
    <x v="0"/>
    <x v="0"/>
    <s v=""/>
  </r>
  <r>
    <x v="0"/>
    <x v="0"/>
    <s v=""/>
  </r>
  <r>
    <x v="0"/>
    <x v="0"/>
    <s v=""/>
  </r>
  <r>
    <x v="0"/>
    <x v="0"/>
    <s v=""/>
  </r>
  <r>
    <x v="0"/>
    <x v="0"/>
    <s v=""/>
  </r>
  <r>
    <x v="0"/>
    <x v="0"/>
    <s v=""/>
  </r>
  <r>
    <x v="0"/>
    <x v="0"/>
    <s v=""/>
  </r>
  <r>
    <x v="0"/>
    <x v="0"/>
    <s v=""/>
  </r>
  <r>
    <x v="1"/>
    <x v="1"/>
    <s v="Oui"/>
  </r>
  <r>
    <x v="0"/>
    <x v="0"/>
    <s v=""/>
  </r>
  <r>
    <x v="0"/>
    <x v="0"/>
    <s v=""/>
  </r>
  <r>
    <x v="0"/>
    <x v="0"/>
    <s v=""/>
  </r>
  <r>
    <x v="0"/>
    <x v="0"/>
    <s v=""/>
  </r>
  <r>
    <x v="0"/>
    <x v="0"/>
    <s v=""/>
  </r>
  <r>
    <x v="0"/>
    <x v="0"/>
    <s v=""/>
  </r>
  <r>
    <x v="0"/>
    <x v="0"/>
    <s v=""/>
  </r>
  <r>
    <x v="2"/>
    <x v="2"/>
    <s v="Oui"/>
  </r>
  <r>
    <x v="0"/>
    <x v="0"/>
    <s v=""/>
  </r>
  <r>
    <x v="2"/>
    <x v="2"/>
    <s v="Oui"/>
  </r>
  <r>
    <x v="0"/>
    <x v="0"/>
    <s v=""/>
  </r>
  <r>
    <x v="1"/>
    <x v="1"/>
    <s v="Oui"/>
  </r>
  <r>
    <x v="0"/>
    <x v="0"/>
    <s v=""/>
  </r>
  <r>
    <x v="1"/>
    <x v="1"/>
    <s v="Oui"/>
  </r>
  <r>
    <x v="0"/>
    <x v="0"/>
    <s v=""/>
  </r>
  <r>
    <x v="2"/>
    <x v="2"/>
    <s v="Oui"/>
  </r>
  <r>
    <x v="0"/>
    <x v="0"/>
    <s v=""/>
  </r>
  <r>
    <x v="0"/>
    <x v="0"/>
    <s v=""/>
  </r>
  <r>
    <x v="0"/>
    <x v="0"/>
    <s v=""/>
  </r>
  <r>
    <x v="0"/>
    <x v="0"/>
    <s v=""/>
  </r>
  <r>
    <x v="0"/>
    <x v="0"/>
    <s v=""/>
  </r>
  <r>
    <x v="0"/>
    <x v="0"/>
    <s v=""/>
  </r>
  <r>
    <x v="0"/>
    <x v="0"/>
    <s v=""/>
  </r>
  <r>
    <x v="0"/>
    <x v="0"/>
    <s v=""/>
  </r>
  <r>
    <x v="1"/>
    <x v="2"/>
    <s v="Oui"/>
  </r>
  <r>
    <x v="1"/>
    <x v="2"/>
    <s v="Oui"/>
  </r>
  <r>
    <x v="0"/>
    <x v="0"/>
    <s v=""/>
  </r>
  <r>
    <x v="0"/>
    <x v="0"/>
    <s v=""/>
  </r>
  <r>
    <x v="0"/>
    <x v="0"/>
    <s v=""/>
  </r>
  <r>
    <x v="2"/>
    <x v="1"/>
    <s v="Oui"/>
  </r>
  <r>
    <x v="0"/>
    <x v="0"/>
    <s v=""/>
  </r>
  <r>
    <x v="0"/>
    <x v="0"/>
    <s v=""/>
  </r>
  <r>
    <x v="1"/>
    <x v="1"/>
    <s v="Oui"/>
  </r>
  <r>
    <x v="0"/>
    <x v="0"/>
    <s v=""/>
  </r>
  <r>
    <x v="0"/>
    <x v="0"/>
    <s v=""/>
  </r>
  <r>
    <x v="0"/>
    <x v="0"/>
    <s v=""/>
  </r>
  <r>
    <x v="1"/>
    <x v="2"/>
    <s v="Oui"/>
  </r>
  <r>
    <x v="0"/>
    <x v="0"/>
    <s v=""/>
  </r>
  <r>
    <x v="0"/>
    <x v="0"/>
    <s v=""/>
  </r>
  <r>
    <x v="0"/>
    <x v="0"/>
    <s v=""/>
  </r>
  <r>
    <x v="0"/>
    <x v="0"/>
    <s v=""/>
  </r>
  <r>
    <x v="0"/>
    <x v="0"/>
    <s v=""/>
  </r>
  <r>
    <x v="2"/>
    <x v="1"/>
    <s v="Oui"/>
  </r>
  <r>
    <x v="1"/>
    <x v="2"/>
    <s v="Oui"/>
  </r>
  <r>
    <x v="0"/>
    <x v="0"/>
    <s v=""/>
  </r>
  <r>
    <x v="0"/>
    <x v="0"/>
    <s v=""/>
  </r>
  <r>
    <x v="1"/>
    <x v="1"/>
    <s v="Oui"/>
  </r>
  <r>
    <x v="0"/>
    <x v="0"/>
    <s v=""/>
  </r>
  <r>
    <x v="0"/>
    <x v="0"/>
    <s v=""/>
  </r>
  <r>
    <x v="0"/>
    <x v="0"/>
    <s v=""/>
  </r>
  <r>
    <x v="0"/>
    <x v="0"/>
    <s v=""/>
  </r>
  <r>
    <x v="0"/>
    <x v="0"/>
    <s v=""/>
  </r>
  <r>
    <x v="0"/>
    <x v="0"/>
    <s v=""/>
  </r>
  <r>
    <x v="2"/>
    <x v="1"/>
    <s v="Oui"/>
  </r>
  <r>
    <x v="1"/>
    <x v="1"/>
    <s v="Oui"/>
  </r>
  <r>
    <x v="2"/>
    <x v="2"/>
    <s v="Oui"/>
  </r>
  <r>
    <x v="0"/>
    <x v="0"/>
    <s v=""/>
  </r>
  <r>
    <x v="0"/>
    <x v="0"/>
    <s v=""/>
  </r>
  <r>
    <x v="0"/>
    <x v="0"/>
    <s v=""/>
  </r>
  <r>
    <x v="0"/>
    <x v="0"/>
    <s v=""/>
  </r>
  <r>
    <x v="0"/>
    <x v="0"/>
    <s v=""/>
  </r>
  <r>
    <x v="0"/>
    <x v="0"/>
    <s v=""/>
  </r>
  <r>
    <x v="0"/>
    <x v="0"/>
    <s v=""/>
  </r>
  <r>
    <x v="0"/>
    <x v="0"/>
    <s v=""/>
  </r>
  <r>
    <x v="1"/>
    <x v="1"/>
    <s v="Oui"/>
  </r>
  <r>
    <x v="1"/>
    <x v="1"/>
    <s v="Oui"/>
  </r>
  <r>
    <x v="2"/>
    <x v="1"/>
    <s v="Oui"/>
  </r>
  <r>
    <x v="0"/>
    <x v="0"/>
    <s v=""/>
  </r>
  <r>
    <x v="0"/>
    <x v="0"/>
    <s v=""/>
  </r>
  <r>
    <x v="0"/>
    <x v="0"/>
    <s v=""/>
  </r>
  <r>
    <x v="0"/>
    <x v="0"/>
    <s v=""/>
  </r>
  <r>
    <x v="0"/>
    <x v="0"/>
    <s v=""/>
  </r>
  <r>
    <x v="2"/>
    <x v="1"/>
    <s v="Oui"/>
  </r>
  <r>
    <x v="0"/>
    <x v="0"/>
    <s v=""/>
  </r>
  <r>
    <x v="1"/>
    <x v="1"/>
    <s v="Oui"/>
  </r>
  <r>
    <x v="0"/>
    <x v="0"/>
    <s v=""/>
  </r>
  <r>
    <x v="1"/>
    <x v="2"/>
    <s v="Oui"/>
  </r>
  <r>
    <x v="0"/>
    <x v="0"/>
    <s v=""/>
  </r>
  <r>
    <x v="0"/>
    <x v="0"/>
    <s v=""/>
  </r>
  <r>
    <x v="0"/>
    <x v="0"/>
    <s v=""/>
  </r>
  <r>
    <x v="0"/>
    <x v="0"/>
    <s v=""/>
  </r>
  <r>
    <x v="0"/>
    <x v="0"/>
    <s v=""/>
  </r>
  <r>
    <x v="0"/>
    <x v="0"/>
    <s v=""/>
  </r>
  <r>
    <x v="0"/>
    <x v="0"/>
    <s v=""/>
  </r>
  <r>
    <x v="0"/>
    <x v="0"/>
    <s v=""/>
  </r>
  <r>
    <x v="0"/>
    <x v="0"/>
    <s v=""/>
  </r>
  <r>
    <x v="0"/>
    <x v="0"/>
    <s v=""/>
  </r>
  <r>
    <x v="2"/>
    <x v="1"/>
    <s v="Oui"/>
  </r>
  <r>
    <x v="2"/>
    <x v="2"/>
    <s v="Oui"/>
  </r>
  <r>
    <x v="0"/>
    <x v="0"/>
    <s v=""/>
  </r>
  <r>
    <x v="0"/>
    <x v="0"/>
    <s v=""/>
  </r>
  <r>
    <x v="0"/>
    <x v="0"/>
    <s v=""/>
  </r>
  <r>
    <x v="0"/>
    <x v="0"/>
    <s v=""/>
  </r>
  <r>
    <x v="0"/>
    <x v="0"/>
    <s v=""/>
  </r>
  <r>
    <x v="0"/>
    <x v="0"/>
    <s v=""/>
  </r>
  <r>
    <x v="0"/>
    <x v="0"/>
    <s v=""/>
  </r>
  <r>
    <x v="0"/>
    <x v="0"/>
    <s v=""/>
  </r>
  <r>
    <x v="1"/>
    <x v="1"/>
    <s v="Oui"/>
  </r>
  <r>
    <x v="0"/>
    <x v="0"/>
    <s v=""/>
  </r>
  <r>
    <x v="1"/>
    <x v="1"/>
    <s v="Oui"/>
  </r>
  <r>
    <x v="2"/>
    <x v="1"/>
    <s v="Oui"/>
  </r>
  <r>
    <x v="2"/>
    <x v="1"/>
    <s v="Oui"/>
  </r>
  <r>
    <x v="0"/>
    <x v="0"/>
    <s v=""/>
  </r>
  <r>
    <x v="0"/>
    <x v="0"/>
    <s v=""/>
  </r>
  <r>
    <x v="0"/>
    <x v="0"/>
    <s v=""/>
  </r>
  <r>
    <x v="0"/>
    <x v="0"/>
    <s v=""/>
  </r>
  <r>
    <x v="0"/>
    <x v="0"/>
    <s v=""/>
  </r>
  <r>
    <x v="0"/>
    <x v="0"/>
    <s v=""/>
  </r>
  <r>
    <x v="0"/>
    <x v="0"/>
    <s v=""/>
  </r>
  <r>
    <x v="0"/>
    <x v="0"/>
    <s v=""/>
  </r>
  <r>
    <x v="0"/>
    <x v="0"/>
    <s v=""/>
  </r>
  <r>
    <x v="0"/>
    <x v="0"/>
    <s v=""/>
  </r>
  <r>
    <x v="0"/>
    <x v="0"/>
    <s v=""/>
  </r>
  <r>
    <x v="0"/>
    <x v="0"/>
    <s v=""/>
  </r>
  <r>
    <x v="0"/>
    <x v="0"/>
    <s v=""/>
  </r>
  <r>
    <x v="2"/>
    <x v="2"/>
    <s v="Oui"/>
  </r>
  <r>
    <x v="0"/>
    <x v="0"/>
    <s v=""/>
  </r>
  <r>
    <x v="2"/>
    <x v="2"/>
    <s v="Oui"/>
  </r>
  <r>
    <x v="0"/>
    <x v="0"/>
    <s v=""/>
  </r>
  <r>
    <x v="2"/>
    <x v="2"/>
    <s v="Oui"/>
  </r>
  <r>
    <x v="0"/>
    <x v="0"/>
    <s v=""/>
  </r>
  <r>
    <x v="0"/>
    <x v="0"/>
    <s v=""/>
  </r>
  <r>
    <x v="2"/>
    <x v="1"/>
    <s v="Oui"/>
  </r>
  <r>
    <x v="0"/>
    <x v="0"/>
    <s v=""/>
  </r>
  <r>
    <x v="0"/>
    <x v="0"/>
    <s v=""/>
  </r>
  <r>
    <x v="0"/>
    <x v="0"/>
    <s v=""/>
  </r>
  <r>
    <x v="0"/>
    <x v="0"/>
    <s v=""/>
  </r>
  <r>
    <x v="0"/>
    <x v="0"/>
    <s v=""/>
  </r>
  <r>
    <x v="0"/>
    <x v="0"/>
    <s v=""/>
  </r>
  <r>
    <x v="0"/>
    <x v="0"/>
    <s v=""/>
  </r>
  <r>
    <x v="0"/>
    <x v="0"/>
    <s v=""/>
  </r>
  <r>
    <x v="0"/>
    <x v="0"/>
    <s v=""/>
  </r>
  <r>
    <x v="0"/>
    <x v="0"/>
    <s v=""/>
  </r>
  <r>
    <x v="0"/>
    <x v="0"/>
    <s v=""/>
  </r>
  <r>
    <x v="0"/>
    <x v="0"/>
    <s v=""/>
  </r>
  <r>
    <x v="1"/>
    <x v="2"/>
    <s v="Oui"/>
  </r>
  <r>
    <x v="0"/>
    <x v="0"/>
    <s v=""/>
  </r>
  <r>
    <x v="2"/>
    <x v="2"/>
    <s v="Oui"/>
  </r>
  <r>
    <x v="0"/>
    <x v="0"/>
    <s v=""/>
  </r>
  <r>
    <x v="2"/>
    <x v="2"/>
    <s v="Oui"/>
  </r>
  <r>
    <x v="0"/>
    <x v="0"/>
    <s v=""/>
  </r>
  <r>
    <x v="1"/>
    <x v="2"/>
    <s v="Oui"/>
  </r>
  <r>
    <x v="0"/>
    <x v="0"/>
    <s v=""/>
  </r>
  <r>
    <x v="0"/>
    <x v="0"/>
    <s v=""/>
  </r>
  <r>
    <x v="0"/>
    <x v="0"/>
    <s v=""/>
  </r>
  <r>
    <x v="0"/>
    <x v="0"/>
    <s v=""/>
  </r>
  <r>
    <x v="0"/>
    <x v="0"/>
    <s v=""/>
  </r>
  <r>
    <x v="0"/>
    <x v="0"/>
    <s v=""/>
  </r>
  <r>
    <x v="0"/>
    <x v="0"/>
    <s v=""/>
  </r>
  <r>
    <x v="0"/>
    <x v="0"/>
    <s v=""/>
  </r>
  <r>
    <x v="0"/>
    <x v="0"/>
    <s v=""/>
  </r>
  <r>
    <x v="3"/>
    <x v="3"/>
    <m/>
  </r>
</pivotCacheRecords>
</file>

<file path=xl/pivotCache/pivotCacheRecords7.xml><?xml version="1.0" encoding="utf-8"?>
<pivotCacheRecords xmlns="http://schemas.openxmlformats.org/spreadsheetml/2006/main" xmlns:r="http://schemas.openxmlformats.org/officeDocument/2006/relationships" count="266">
  <r>
    <s v="Je ne sais pas, je ne souhaite pas répondre"/>
    <x v="0"/>
  </r>
  <r>
    <s v="Je ne sais pas, je ne souhaite pas répondre"/>
    <x v="0"/>
  </r>
  <r>
    <s v="Oui"/>
    <x v="0"/>
  </r>
  <r>
    <s v="Non"/>
    <x v="1"/>
  </r>
  <r>
    <s v="Oui"/>
    <x v="0"/>
  </r>
  <r>
    <s v="Oui"/>
    <x v="0"/>
  </r>
  <r>
    <s v=""/>
    <x v="0"/>
  </r>
  <r>
    <s v=""/>
    <x v="0"/>
  </r>
  <r>
    <s v=""/>
    <x v="0"/>
  </r>
  <r>
    <s v="Oui"/>
    <x v="0"/>
  </r>
  <r>
    <s v=""/>
    <x v="0"/>
  </r>
  <r>
    <s v=""/>
    <x v="0"/>
  </r>
  <r>
    <s v=""/>
    <x v="0"/>
  </r>
  <r>
    <s v="Je ne sais pas, je ne souhaite pas répondre"/>
    <x v="0"/>
  </r>
  <r>
    <s v="Je ne sais pas, je ne souhaite pas répondre"/>
    <x v="0"/>
  </r>
  <r>
    <s v="Oui"/>
    <x v="0"/>
  </r>
  <r>
    <s v=""/>
    <x v="0"/>
  </r>
  <r>
    <s v="Non"/>
    <x v="1"/>
  </r>
  <r>
    <s v=""/>
    <x v="0"/>
  </r>
  <r>
    <s v="Oui"/>
    <x v="0"/>
  </r>
  <r>
    <s v=""/>
    <x v="0"/>
  </r>
  <r>
    <s v=""/>
    <x v="0"/>
  </r>
  <r>
    <s v=""/>
    <x v="0"/>
  </r>
  <r>
    <s v="Oui"/>
    <x v="0"/>
  </r>
  <r>
    <s v=""/>
    <x v="0"/>
  </r>
  <r>
    <s v="Oui"/>
    <x v="0"/>
  </r>
  <r>
    <s v="Oui"/>
    <x v="0"/>
  </r>
  <r>
    <s v=""/>
    <x v="0"/>
  </r>
  <r>
    <s v="Oui"/>
    <x v="0"/>
  </r>
  <r>
    <s v=""/>
    <x v="0"/>
  </r>
  <r>
    <s v=""/>
    <x v="0"/>
  </r>
  <r>
    <s v=""/>
    <x v="0"/>
  </r>
  <r>
    <s v=""/>
    <x v="0"/>
  </r>
  <r>
    <s v=""/>
    <x v="0"/>
  </r>
  <r>
    <s v=""/>
    <x v="0"/>
  </r>
  <r>
    <s v="Non"/>
    <x v="2"/>
  </r>
  <r>
    <s v=""/>
    <x v="0"/>
  </r>
  <r>
    <s v=""/>
    <x v="0"/>
  </r>
  <r>
    <s v="Oui"/>
    <x v="0"/>
  </r>
  <r>
    <s v=""/>
    <x v="0"/>
  </r>
  <r>
    <s v=""/>
    <x v="0"/>
  </r>
  <r>
    <s v=""/>
    <x v="0"/>
  </r>
  <r>
    <s v=""/>
    <x v="0"/>
  </r>
  <r>
    <s v="Non"/>
    <x v="3"/>
  </r>
  <r>
    <s v=""/>
    <x v="0"/>
  </r>
  <r>
    <s v=""/>
    <x v="0"/>
  </r>
  <r>
    <s v=""/>
    <x v="0"/>
  </r>
  <r>
    <s v=""/>
    <x v="0"/>
  </r>
  <r>
    <s v=""/>
    <x v="0"/>
  </r>
  <r>
    <s v="Non"/>
    <x v="2"/>
  </r>
  <r>
    <s v="Non"/>
    <x v="1"/>
  </r>
  <r>
    <s v=""/>
    <x v="0"/>
  </r>
  <r>
    <s v=""/>
    <x v="0"/>
  </r>
  <r>
    <s v=""/>
    <x v="0"/>
  </r>
  <r>
    <s v=""/>
    <x v="0"/>
  </r>
  <r>
    <s v=""/>
    <x v="0"/>
  </r>
  <r>
    <s v="Oui"/>
    <x v="0"/>
  </r>
  <r>
    <s v="Je ne sais pas, je ne souhaite pas répondre"/>
    <x v="0"/>
  </r>
  <r>
    <s v="Je ne sais pas, je ne souhaite pas répondre"/>
    <x v="0"/>
  </r>
  <r>
    <s v="Oui"/>
    <x v="0"/>
  </r>
  <r>
    <s v=""/>
    <x v="0"/>
  </r>
  <r>
    <s v=""/>
    <x v="0"/>
  </r>
  <r>
    <s v=""/>
    <x v="0"/>
  </r>
  <r>
    <s v=""/>
    <x v="0"/>
  </r>
  <r>
    <s v="Je ne sais pas, je ne souhaite pas répondre"/>
    <x v="0"/>
  </r>
  <r>
    <s v="Non"/>
    <x v="1"/>
  </r>
  <r>
    <s v=""/>
    <x v="0"/>
  </r>
  <r>
    <s v=""/>
    <x v="0"/>
  </r>
  <r>
    <s v=""/>
    <x v="0"/>
  </r>
  <r>
    <s v=""/>
    <x v="0"/>
  </r>
  <r>
    <s v=""/>
    <x v="0"/>
  </r>
  <r>
    <s v=""/>
    <x v="0"/>
  </r>
  <r>
    <s v=""/>
    <x v="0"/>
  </r>
  <r>
    <s v=""/>
    <x v="0"/>
  </r>
  <r>
    <s v=""/>
    <x v="0"/>
  </r>
  <r>
    <s v=""/>
    <x v="0"/>
  </r>
  <r>
    <s v=""/>
    <x v="0"/>
  </r>
  <r>
    <s v=""/>
    <x v="0"/>
  </r>
  <r>
    <s v=""/>
    <x v="0"/>
  </r>
  <r>
    <s v=""/>
    <x v="0"/>
  </r>
  <r>
    <s v=""/>
    <x v="0"/>
  </r>
  <r>
    <s v=""/>
    <x v="0"/>
  </r>
  <r>
    <s v=""/>
    <x v="0"/>
  </r>
  <r>
    <s v=""/>
    <x v="0"/>
  </r>
  <r>
    <s v=""/>
    <x v="0"/>
  </r>
  <r>
    <s v=""/>
    <x v="0"/>
  </r>
  <r>
    <s v=""/>
    <x v="0"/>
  </r>
  <r>
    <s v=""/>
    <x v="0"/>
  </r>
  <r>
    <s v=""/>
    <x v="0"/>
  </r>
  <r>
    <s v=""/>
    <x v="0"/>
  </r>
  <r>
    <s v=""/>
    <x v="0"/>
  </r>
  <r>
    <s v=""/>
    <x v="0"/>
  </r>
  <r>
    <s v=""/>
    <x v="0"/>
  </r>
  <r>
    <s v=""/>
    <x v="0"/>
  </r>
  <r>
    <s v=""/>
    <x v="0"/>
  </r>
  <r>
    <s v=""/>
    <x v="0"/>
  </r>
  <r>
    <s v=""/>
    <x v="0"/>
  </r>
  <r>
    <s v="Oui"/>
    <x v="0"/>
  </r>
  <r>
    <s v="Oui"/>
    <x v="0"/>
  </r>
  <r>
    <s v="Oui"/>
    <x v="0"/>
  </r>
  <r>
    <s v="Oui"/>
    <x v="0"/>
  </r>
  <r>
    <s v="Oui"/>
    <x v="0"/>
  </r>
  <r>
    <s v="Oui"/>
    <x v="0"/>
  </r>
  <r>
    <s v="Oui"/>
    <x v="0"/>
  </r>
  <r>
    <s v="Oui"/>
    <x v="0"/>
  </r>
  <r>
    <s v=""/>
    <x v="0"/>
  </r>
  <r>
    <s v="Oui"/>
    <x v="0"/>
  </r>
  <r>
    <s v="Oui"/>
    <x v="0"/>
  </r>
  <r>
    <s v=""/>
    <x v="0"/>
  </r>
  <r>
    <s v=""/>
    <x v="0"/>
  </r>
  <r>
    <s v=""/>
    <x v="0"/>
  </r>
  <r>
    <s v=""/>
    <x v="0"/>
  </r>
  <r>
    <s v="Non"/>
    <x v="1"/>
  </r>
  <r>
    <s v=""/>
    <x v="0"/>
  </r>
  <r>
    <s v=""/>
    <x v="0"/>
  </r>
  <r>
    <s v=""/>
    <x v="0"/>
  </r>
  <r>
    <s v=""/>
    <x v="0"/>
  </r>
  <r>
    <s v=""/>
    <x v="0"/>
  </r>
  <r>
    <s v=""/>
    <x v="0"/>
  </r>
  <r>
    <s v=""/>
    <x v="0"/>
  </r>
  <r>
    <s v=""/>
    <x v="0"/>
  </r>
  <r>
    <s v=""/>
    <x v="0"/>
  </r>
  <r>
    <s v="Non"/>
    <x v="3"/>
  </r>
  <r>
    <s v=""/>
    <x v="0"/>
  </r>
  <r>
    <s v=""/>
    <x v="0"/>
  </r>
  <r>
    <s v=""/>
    <x v="0"/>
  </r>
  <r>
    <s v="Oui"/>
    <x v="0"/>
  </r>
  <r>
    <s v=""/>
    <x v="0"/>
  </r>
  <r>
    <s v="Non"/>
    <x v="1"/>
  </r>
  <r>
    <s v=""/>
    <x v="0"/>
  </r>
  <r>
    <s v="Non"/>
    <x v="1"/>
  </r>
  <r>
    <s v=""/>
    <x v="0"/>
  </r>
  <r>
    <s v=""/>
    <x v="0"/>
  </r>
  <r>
    <s v=""/>
    <x v="0"/>
  </r>
  <r>
    <s v=""/>
    <x v="0"/>
  </r>
  <r>
    <s v=""/>
    <x v="0"/>
  </r>
  <r>
    <s v=""/>
    <x v="0"/>
  </r>
  <r>
    <s v=""/>
    <x v="0"/>
  </r>
  <r>
    <s v=""/>
    <x v="0"/>
  </r>
  <r>
    <s v=""/>
    <x v="0"/>
  </r>
  <r>
    <s v="Non"/>
    <x v="1"/>
  </r>
  <r>
    <s v=""/>
    <x v="0"/>
  </r>
  <r>
    <s v=""/>
    <x v="0"/>
  </r>
  <r>
    <s v=""/>
    <x v="0"/>
  </r>
  <r>
    <s v=""/>
    <x v="0"/>
  </r>
  <r>
    <s v="Non"/>
    <x v="1"/>
  </r>
  <r>
    <s v=""/>
    <x v="0"/>
  </r>
  <r>
    <s v="Non"/>
    <x v="1"/>
  </r>
  <r>
    <s v="Non"/>
    <x v="1"/>
  </r>
  <r>
    <s v=""/>
    <x v="0"/>
  </r>
  <r>
    <s v=""/>
    <x v="0"/>
  </r>
  <r>
    <s v="Non"/>
    <x v="1"/>
  </r>
  <r>
    <s v="Non"/>
    <x v="1"/>
  </r>
  <r>
    <s v="Non"/>
    <x v="1"/>
  </r>
  <r>
    <s v="Non"/>
    <x v="2"/>
  </r>
  <r>
    <s v="Non"/>
    <x v="1"/>
  </r>
  <r>
    <s v=""/>
    <x v="0"/>
  </r>
  <r>
    <s v=""/>
    <x v="0"/>
  </r>
  <r>
    <s v=""/>
    <x v="0"/>
  </r>
  <r>
    <s v=""/>
    <x v="0"/>
  </r>
  <r>
    <s v=""/>
    <x v="0"/>
  </r>
  <r>
    <s v=""/>
    <x v="0"/>
  </r>
  <r>
    <s v=""/>
    <x v="0"/>
  </r>
  <r>
    <s v=""/>
    <x v="0"/>
  </r>
  <r>
    <s v=""/>
    <x v="0"/>
  </r>
  <r>
    <s v=""/>
    <x v="0"/>
  </r>
  <r>
    <s v=""/>
    <x v="0"/>
  </r>
  <r>
    <s v=""/>
    <x v="0"/>
  </r>
  <r>
    <s v=""/>
    <x v="0"/>
  </r>
  <r>
    <s v=""/>
    <x v="0"/>
  </r>
  <r>
    <s v=""/>
    <x v="0"/>
  </r>
  <r>
    <s v=""/>
    <x v="0"/>
  </r>
  <r>
    <s v=""/>
    <x v="0"/>
  </r>
  <r>
    <s v="Oui"/>
    <x v="0"/>
  </r>
  <r>
    <s v="Non"/>
    <x v="1"/>
  </r>
  <r>
    <s v="Oui"/>
    <x v="0"/>
  </r>
  <r>
    <s v=""/>
    <x v="0"/>
  </r>
  <r>
    <s v="Oui"/>
    <x v="0"/>
  </r>
  <r>
    <s v=""/>
    <x v="0"/>
  </r>
  <r>
    <s v=""/>
    <x v="0"/>
  </r>
  <r>
    <s v=""/>
    <x v="0"/>
  </r>
  <r>
    <s v=""/>
    <x v="0"/>
  </r>
  <r>
    <s v=""/>
    <x v="0"/>
  </r>
  <r>
    <s v=""/>
    <x v="0"/>
  </r>
  <r>
    <s v=""/>
    <x v="0"/>
  </r>
  <r>
    <s v=""/>
    <x v="0"/>
  </r>
  <r>
    <s v=""/>
    <x v="0"/>
  </r>
  <r>
    <s v="Non"/>
    <x v="3"/>
  </r>
  <r>
    <s v=""/>
    <x v="0"/>
  </r>
  <r>
    <s v=""/>
    <x v="0"/>
  </r>
  <r>
    <s v=""/>
    <x v="0"/>
  </r>
  <r>
    <s v="Je ne sais pas, je ne souhaite pas répondre"/>
    <x v="0"/>
  </r>
  <r>
    <s v=""/>
    <x v="0"/>
  </r>
  <r>
    <s v=""/>
    <x v="0"/>
  </r>
  <r>
    <s v="Oui"/>
    <x v="0"/>
  </r>
  <r>
    <s v="Oui"/>
    <x v="0"/>
  </r>
  <r>
    <s v="Oui"/>
    <x v="0"/>
  </r>
  <r>
    <s v=""/>
    <x v="0"/>
  </r>
  <r>
    <s v=""/>
    <x v="0"/>
  </r>
  <r>
    <s v=""/>
    <x v="0"/>
  </r>
  <r>
    <s v=""/>
    <x v="0"/>
  </r>
  <r>
    <s v=""/>
    <x v="0"/>
  </r>
  <r>
    <s v=""/>
    <x v="0"/>
  </r>
  <r>
    <s v=""/>
    <x v="0"/>
  </r>
  <r>
    <s v="Oui"/>
    <x v="0"/>
  </r>
  <r>
    <s v=""/>
    <x v="0"/>
  </r>
  <r>
    <s v=""/>
    <x v="0"/>
  </r>
  <r>
    <s v=""/>
    <x v="0"/>
  </r>
  <r>
    <s v=""/>
    <x v="0"/>
  </r>
  <r>
    <s v="Je ne sais pas, je ne souhaite pas répondre"/>
    <x v="0"/>
  </r>
  <r>
    <s v=""/>
    <x v="0"/>
  </r>
  <r>
    <s v=""/>
    <x v="0"/>
  </r>
  <r>
    <s v=""/>
    <x v="0"/>
  </r>
  <r>
    <s v=""/>
    <x v="0"/>
  </r>
  <r>
    <s v=""/>
    <x v="0"/>
  </r>
  <r>
    <s v=""/>
    <x v="0"/>
  </r>
  <r>
    <s v=""/>
    <x v="0"/>
  </r>
  <r>
    <s v=""/>
    <x v="0"/>
  </r>
  <r>
    <s v=""/>
    <x v="0"/>
  </r>
  <r>
    <s v=""/>
    <x v="0"/>
  </r>
  <r>
    <s v=""/>
    <x v="0"/>
  </r>
  <r>
    <s v=""/>
    <x v="0"/>
  </r>
  <r>
    <s v=""/>
    <x v="0"/>
  </r>
  <r>
    <s v=""/>
    <x v="0"/>
  </r>
  <r>
    <s v="Oui"/>
    <x v="0"/>
  </r>
  <r>
    <s v="Oui"/>
    <x v="0"/>
  </r>
  <r>
    <s v="Oui"/>
    <x v="0"/>
  </r>
  <r>
    <s v="Oui"/>
    <x v="0"/>
  </r>
  <r>
    <s v="Oui"/>
    <x v="0"/>
  </r>
  <r>
    <s v=""/>
    <x v="0"/>
  </r>
  <r>
    <s v="Je ne sais pas, je ne souhaite pas répondre"/>
    <x v="0"/>
  </r>
  <r>
    <s v=""/>
    <x v="0"/>
  </r>
  <r>
    <s v=""/>
    <x v="0"/>
  </r>
  <r>
    <s v=""/>
    <x v="0"/>
  </r>
  <r>
    <s v=""/>
    <x v="0"/>
  </r>
  <r>
    <s v=""/>
    <x v="0"/>
  </r>
  <r>
    <s v=""/>
    <x v="0"/>
  </r>
  <r>
    <s v=""/>
    <x v="0"/>
  </r>
  <r>
    <s v=""/>
    <x v="0"/>
  </r>
  <r>
    <s v="Oui"/>
    <x v="0"/>
  </r>
  <r>
    <s v=""/>
    <x v="0"/>
  </r>
  <r>
    <s v="Oui"/>
    <x v="0"/>
  </r>
  <r>
    <s v="Oui"/>
    <x v="0"/>
  </r>
  <r>
    <s v="Oui"/>
    <x v="0"/>
  </r>
  <r>
    <s v="Oui"/>
    <x v="0"/>
  </r>
  <r>
    <s v=""/>
    <x v="0"/>
  </r>
  <r>
    <s v=""/>
    <x v="0"/>
  </r>
  <r>
    <s v=""/>
    <x v="0"/>
  </r>
  <r>
    <s v=""/>
    <x v="0"/>
  </r>
  <r>
    <s v=""/>
    <x v="0"/>
  </r>
  <r>
    <s v=""/>
    <x v="0"/>
  </r>
  <r>
    <s v=""/>
    <x v="0"/>
  </r>
  <r>
    <s v=""/>
    <x v="0"/>
  </r>
  <r>
    <s v=""/>
    <x v="0"/>
  </r>
  <r>
    <s v=""/>
    <x v="0"/>
  </r>
  <r>
    <s v=""/>
    <x v="0"/>
  </r>
  <r>
    <s v="Oui"/>
    <x v="0"/>
  </r>
  <r>
    <s v="Oui"/>
    <x v="0"/>
  </r>
  <r>
    <s v="Oui"/>
    <x v="0"/>
  </r>
  <r>
    <s v="Oui"/>
    <x v="0"/>
  </r>
  <r>
    <s v="Oui"/>
    <x v="0"/>
  </r>
  <r>
    <s v=""/>
    <x v="0"/>
  </r>
  <r>
    <s v=""/>
    <x v="0"/>
  </r>
  <r>
    <s v=""/>
    <x v="0"/>
  </r>
  <r>
    <s v=""/>
    <x v="0"/>
  </r>
  <r>
    <m/>
    <x v="4"/>
  </r>
</pivotCacheRecords>
</file>

<file path=xl/pivotCache/pivotCacheRecords8.xml><?xml version="1.0" encoding="utf-8"?>
<pivotCacheRecords xmlns="http://schemas.openxmlformats.org/spreadsheetml/2006/main" xmlns:r="http://schemas.openxmlformats.org/officeDocument/2006/relationships" count="266">
  <r>
    <x v="0"/>
    <s v=""/>
    <s v="boutique"/>
    <s v="boutik / kiòs priwe"/>
    <s v="boutique ou kiosque privé"/>
    <s v="Il n'y a pas d'autres options dans ma zone"/>
    <s v=""/>
    <s v="Moins de 15 min au total"/>
    <s v="gros bidon de 5 gallons (18,9 L)"/>
    <s v="5gal"/>
    <s v="bidon ki vo 5 galon (18,9L)"/>
    <s v=""/>
    <s v=""/>
    <s v=""/>
    <s v=""/>
    <s v=""/>
    <n v="25"/>
    <n v="5"/>
    <s v=""/>
    <s v="NA"/>
    <n v="5"/>
    <x v="0"/>
    <s v=""/>
    <x v="0"/>
    <s v=""/>
    <s v=""/>
    <s v=""/>
    <s v=""/>
    <s v=""/>
    <s v=""/>
    <s v=""/>
    <s v=""/>
    <s v=""/>
    <s v=""/>
    <s v=""/>
    <s v=""/>
  </r>
  <r>
    <x v="0"/>
    <s v=""/>
    <s v="boutique"/>
    <s v="boutik / kiòs priwe"/>
    <s v="boutique ou kiosque privé"/>
    <s v="Il n'y a pas d'autres options dans ma zone"/>
    <s v=""/>
    <s v="Moins de 15 min au total"/>
    <s v="gros bidon de 5 gallons (18,9 L)"/>
    <s v="5gal"/>
    <s v="bidon ki vo 5 galon (18,9L)"/>
    <s v=""/>
    <s v=""/>
    <s v=""/>
    <s v=""/>
    <s v=""/>
    <n v="50"/>
    <n v="10"/>
    <s v=""/>
    <s v="NA"/>
    <n v="10"/>
    <x v="0"/>
    <s v=""/>
    <x v="0"/>
    <s v=""/>
    <s v=""/>
    <s v=""/>
    <s v=""/>
    <s v=""/>
    <s v=""/>
    <s v=""/>
    <s v=""/>
    <s v=""/>
    <s v=""/>
    <s v=""/>
    <s v=""/>
  </r>
  <r>
    <x v="0"/>
    <s v=""/>
    <s v="boutique"/>
    <s v="boutik / kiòs priwe"/>
    <s v="boutique ou kiosque privé"/>
    <s v="L'eau est de meilleure qualité"/>
    <s v=""/>
    <s v="Moins de 15 min au total"/>
    <s v="gros bidon de 5 gallons (18,9 L)"/>
    <s v="5gal"/>
    <s v="bidon ki vo 5 galon (18,9L)"/>
    <s v=""/>
    <s v=""/>
    <s v=""/>
    <s v=""/>
    <s v=""/>
    <n v="75"/>
    <n v="15"/>
    <s v=""/>
    <s v="NA"/>
    <n v="15"/>
    <x v="1"/>
    <s v=""/>
    <x v="0"/>
    <s v=""/>
    <s v=""/>
    <s v=""/>
    <s v=""/>
    <s v=""/>
    <s v=""/>
    <s v=""/>
    <s v=""/>
    <s v=""/>
    <s v=""/>
    <s v=""/>
    <s v=""/>
  </r>
  <r>
    <x v="1"/>
    <s v=""/>
    <s v="voisin"/>
    <s v="kay yon vwazen"/>
    <s v="branchement chez un voisin"/>
    <s v="C'est le moins cher"/>
    <s v=""/>
    <s v="Moins de 15 min au total"/>
    <s v="gros bidon de 5 gallons (18,9 L)"/>
    <s v="5gal"/>
    <s v="bidon ki vo 5 galon (18,9L)"/>
    <s v=""/>
    <s v=""/>
    <s v=""/>
    <s v=""/>
    <s v=""/>
    <n v="10"/>
    <n v="2"/>
    <s v=""/>
    <s v="NA"/>
    <n v="2"/>
    <x v="2"/>
    <s v="Oui, parfois"/>
    <x v="1"/>
    <s v="Problèmes techniques sur le réseau A cause de la sècheresses"/>
    <n v="0"/>
    <n v="0"/>
    <n v="0"/>
    <n v="1"/>
    <n v="0"/>
    <n v="1"/>
    <n v="0"/>
    <n v="0"/>
    <n v="0"/>
    <n v="0"/>
    <n v="0"/>
  </r>
  <r>
    <x v="0"/>
    <s v=""/>
    <s v="boutique"/>
    <s v="boutik / kiòs priwe"/>
    <s v="boutique ou kiosque privé"/>
    <s v="L'eau est de meilleure qualité"/>
    <s v=""/>
    <s v="Moins de 15 min au total"/>
    <s v="gros bidon de 5 gallons (18,9 L)"/>
    <s v="5gal"/>
    <s v="bidon ki vo 5 galon (18,9L)"/>
    <s v=""/>
    <s v=""/>
    <s v=""/>
    <s v=""/>
    <s v=""/>
    <n v="50"/>
    <n v="10"/>
    <s v=""/>
    <s v="NA"/>
    <n v="10"/>
    <x v="1"/>
    <s v=""/>
    <x v="1"/>
    <s v="Autre (précisez)"/>
    <n v="0"/>
    <n v="0"/>
    <n v="0"/>
    <n v="0"/>
    <n v="0"/>
    <n v="0"/>
    <n v="0"/>
    <n v="0"/>
    <n v="0"/>
    <n v="1"/>
    <n v="0"/>
  </r>
  <r>
    <x v="0"/>
    <s v=""/>
    <s v="boutique"/>
    <s v="boutik / kiòs priwe"/>
    <s v="boutique ou kiosque privé"/>
    <s v="L'eau est de meilleure qualité"/>
    <s v=""/>
    <s v="Moins de 15 min au total"/>
    <s v="gros bidon de 5 gallons (18,9 L)"/>
    <s v="5gal"/>
    <s v="bidon ki vo 5 galon (18,9L)"/>
    <s v=""/>
    <s v=""/>
    <s v=""/>
    <s v=""/>
    <s v=""/>
    <n v="50"/>
    <n v="10"/>
    <s v=""/>
    <s v="NA"/>
    <n v="10"/>
    <x v="1"/>
    <s v=""/>
    <x v="0"/>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0"/>
    <s v=""/>
    <s v="boutique"/>
    <s v="boutik / kiòs priwe"/>
    <s v="boutique ou kiosque privé"/>
    <s v="Il n'y a pas d'autres options dans ma zone"/>
    <s v=""/>
    <s v="Moins de 15 min au total"/>
    <s v="gros bidon de 5 gallons (18,9 L)"/>
    <s v="5gal"/>
    <s v="bidon ki vo 5 galon (18,9L)"/>
    <s v=""/>
    <s v=""/>
    <s v=""/>
    <s v=""/>
    <s v=""/>
    <n v="35"/>
    <n v="7"/>
    <s v=""/>
    <s v="NA"/>
    <n v="7"/>
    <x v="1"/>
    <s v=""/>
    <x v="0"/>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0"/>
    <s v=""/>
    <s v="boutique"/>
    <s v="boutik / kiòs priwe"/>
    <s v="boutique ou kiosque privé"/>
    <s v="C'est le moins cher"/>
    <s v=""/>
    <s v="Moins de 15 min au total"/>
    <s v="gros bidon de 5 gallons (18,9 L)"/>
    <s v="5gal"/>
    <s v="bidon ki vo 5 galon (18,9L)"/>
    <s v=""/>
    <s v=""/>
    <s v=""/>
    <s v=""/>
    <s v=""/>
    <n v="30"/>
    <n v="6"/>
    <s v=""/>
    <s v="NA"/>
    <n v="6"/>
    <x v="0"/>
    <s v=""/>
    <x v="1"/>
    <s v="Problèmes de transport Insécurités dans la commune"/>
    <n v="1"/>
    <n v="1"/>
    <n v="0"/>
    <n v="0"/>
    <n v="0"/>
    <n v="0"/>
    <n v="0"/>
    <n v="0"/>
    <n v="0"/>
    <n v="0"/>
    <n v="0"/>
  </r>
  <r>
    <x v="3"/>
    <s v=""/>
    <s v="source"/>
    <s v="tiyo piblik (bòn fontèn, Pi avèk ponp manyèl,...)"/>
    <s v="source aménagée (borne fontaine, pompe, etc.)"/>
    <s v="C'est le moins cher"/>
    <s v=""/>
    <s v="Moins de 15 min au total"/>
    <s v="petit bidon de 1 gallon (3,78 L)"/>
    <s v="1gal"/>
    <s v="bidon ki vo 1 galon (3,78L)"/>
    <s v=""/>
    <s v=""/>
    <s v=""/>
    <s v=""/>
    <s v=""/>
    <n v="10"/>
    <n v="10"/>
    <s v=""/>
    <s v="NA"/>
    <n v="10"/>
    <x v="0"/>
    <s v=""/>
    <x v="1"/>
    <s v="Problèmes de transport"/>
    <n v="0"/>
    <n v="1"/>
    <n v="0"/>
    <n v="0"/>
    <n v="0"/>
    <n v="0"/>
    <n v="0"/>
    <n v="0"/>
    <n v="0"/>
    <n v="0"/>
    <n v="0"/>
  </r>
  <r>
    <x v="0"/>
    <s v=""/>
    <s v="boutique"/>
    <s v="boutik / kiòs priwe"/>
    <s v="boutique ou kiosque privé"/>
    <s v="C'est le moins cher"/>
    <s v=""/>
    <s v="Entre 15 min et 30 min au total"/>
    <s v="gros bidon de 5 gallons (18,9 L)"/>
    <s v="5gal"/>
    <s v="bidon ki vo 5 galon (18,9L)"/>
    <s v=""/>
    <s v=""/>
    <s v=""/>
    <s v=""/>
    <s v=""/>
    <n v="35"/>
    <n v="7"/>
    <s v=""/>
    <s v="NA"/>
    <n v="7"/>
    <x v="1"/>
    <s v=""/>
    <x v="1"/>
    <s v="Insécurités dans la commune Problèmes de transport"/>
    <n v="1"/>
    <n v="1"/>
    <n v="0"/>
    <n v="0"/>
    <n v="0"/>
    <n v="0"/>
    <n v="0"/>
    <n v="0"/>
    <n v="0"/>
    <n v="0"/>
    <n v="0"/>
  </r>
  <r>
    <x v="2"/>
    <s v=""/>
    <s v=""/>
    <s v=""/>
    <s v=""/>
    <s v=""/>
    <s v=""/>
    <s v=""/>
    <s v=""/>
    <s v=""/>
    <s v=""/>
    <s v=""/>
    <s v=""/>
    <s v=""/>
    <s v=""/>
    <s v=""/>
    <s v=""/>
    <s v=""/>
    <s v=""/>
    <s v=""/>
    <s v=""/>
    <x v="3"/>
    <s v=""/>
    <x v="2"/>
    <s v=""/>
    <s v=""/>
    <s v=""/>
    <s v=""/>
    <s v=""/>
    <s v=""/>
    <s v=""/>
    <s v=""/>
    <s v=""/>
    <s v=""/>
    <s v=""/>
    <s v=""/>
  </r>
  <r>
    <x v="4"/>
    <s v=""/>
    <s v="riv"/>
    <s v="rivyè / sous ki pa anmenaje"/>
    <s v="branchement privé individuel"/>
    <s v="Il n'y a pas d'autres options dans ma zone"/>
    <s v=""/>
    <s v="Plus d'1h au total"/>
    <s v="gros bidon de 5 gallons (18,9 L)"/>
    <s v="5gal"/>
    <s v="bidon ki vo 5 galon (18,9L)"/>
    <s v=""/>
    <s v=""/>
    <s v=""/>
    <s v=""/>
    <s v=""/>
    <n v="0"/>
    <n v="0"/>
    <s v=""/>
    <s v="NA"/>
    <n v="0"/>
    <x v="2"/>
    <s v="Oui, parfois"/>
    <x v="3"/>
    <s v=""/>
    <s v=""/>
    <s v=""/>
    <s v=""/>
    <s v=""/>
    <s v=""/>
    <s v=""/>
    <s v=""/>
    <s v=""/>
    <s v=""/>
    <s v=""/>
    <s v=""/>
  </r>
  <r>
    <x v="2"/>
    <s v=""/>
    <s v=""/>
    <s v=""/>
    <s v=""/>
    <s v=""/>
    <s v=""/>
    <s v=""/>
    <s v=""/>
    <s v=""/>
    <s v=""/>
    <s v=""/>
    <s v=""/>
    <s v=""/>
    <s v=""/>
    <s v=""/>
    <s v=""/>
    <s v=""/>
    <s v=""/>
    <s v=""/>
    <s v=""/>
    <x v="3"/>
    <s v=""/>
    <x v="2"/>
    <s v=""/>
    <s v=""/>
    <s v=""/>
    <s v=""/>
    <s v=""/>
    <s v=""/>
    <s v=""/>
    <s v=""/>
    <s v=""/>
    <s v=""/>
    <s v=""/>
    <s v=""/>
  </r>
  <r>
    <x v="0"/>
    <s v=""/>
    <s v="boutique"/>
    <s v="boutik / kiòs priwe"/>
    <s v="boutique ou kiosque privé"/>
    <s v="L'eau est de meilleure qualité"/>
    <s v=""/>
    <s v="Entre 15 min et 30 min au total"/>
    <s v="gros bidon de 5 gallons (18,9 L)"/>
    <s v="5gal"/>
    <s v="bidon ki vo 5 galon (18,9L)"/>
    <s v=""/>
    <s v=""/>
    <s v=""/>
    <s v=""/>
    <s v=""/>
    <n v="75"/>
    <n v="15"/>
    <s v=""/>
    <s v="NA"/>
    <n v="15"/>
    <x v="1"/>
    <s v=""/>
    <x v="1"/>
    <s v="Problèmes de transport Le marchand d'eau n'est pas venu à temps / Le marchand n'avait plus d'eau Autre (précisez)"/>
    <n v="0"/>
    <n v="1"/>
    <n v="0"/>
    <n v="0"/>
    <n v="0"/>
    <n v="0"/>
    <n v="0"/>
    <n v="0"/>
    <n v="1"/>
    <n v="1"/>
    <n v="0"/>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0"/>
    <s v=""/>
    <s v="boutique"/>
    <s v="boutik / kiòs priwe"/>
    <s v="boutique ou kiosque privé"/>
    <s v="L'eau est de meilleure qualité"/>
    <s v=""/>
    <s v="Entre 30 min et 1h au total"/>
    <s v="gros bidon de 5 gallons (18,9 L)"/>
    <s v="5gal"/>
    <s v="bidon ki vo 5 galon (18,9L)"/>
    <s v=""/>
    <s v=""/>
    <s v=""/>
    <s v=""/>
    <s v=""/>
    <n v="50"/>
    <n v="10"/>
    <s v=""/>
    <s v="NA"/>
    <n v="10"/>
    <x v="1"/>
    <s v=""/>
    <x v="1"/>
    <s v="Problèmes de transport Autre (précisez)"/>
    <n v="0"/>
    <n v="1"/>
    <n v="0"/>
    <n v="0"/>
    <n v="0"/>
    <n v="0"/>
    <n v="0"/>
    <n v="0"/>
    <n v="0"/>
    <n v="1"/>
    <n v="0"/>
  </r>
  <r>
    <x v="2"/>
    <s v=""/>
    <s v=""/>
    <s v=""/>
    <s v=""/>
    <s v=""/>
    <s v=""/>
    <s v=""/>
    <s v=""/>
    <s v=""/>
    <s v=""/>
    <s v=""/>
    <s v=""/>
    <s v=""/>
    <s v=""/>
    <s v=""/>
    <s v=""/>
    <s v=""/>
    <s v=""/>
    <s v=""/>
    <s v=""/>
    <x v="3"/>
    <s v=""/>
    <x v="2"/>
    <s v=""/>
    <s v=""/>
    <s v=""/>
    <s v=""/>
    <s v=""/>
    <s v=""/>
    <s v=""/>
    <s v=""/>
    <s v=""/>
    <s v=""/>
    <s v=""/>
    <s v=""/>
  </r>
  <r>
    <x v="0"/>
    <s v=""/>
    <s v="boutique"/>
    <s v="boutik / kiòs priwe"/>
    <s v="boutique ou kiosque privé"/>
    <s v="L'eau est de meilleure qualité"/>
    <s v=""/>
    <s v="Entre 15 min et 30 min au total"/>
    <s v="gros bidon de 5 gallons (18,9 L)"/>
    <s v="5gal"/>
    <s v="bidon ki vo 5 galon (18,9L)"/>
    <s v=""/>
    <s v=""/>
    <s v=""/>
    <s v=""/>
    <s v=""/>
    <n v="50"/>
    <n v="10"/>
    <s v=""/>
    <s v="NA"/>
    <n v="10"/>
    <x v="1"/>
    <s v=""/>
    <x v="3"/>
    <s v=""/>
    <s v=""/>
    <s v=""/>
    <s v=""/>
    <s v=""/>
    <s v=""/>
    <s v=""/>
    <s v=""/>
    <s v=""/>
    <s v=""/>
    <s v=""/>
    <s v=""/>
  </r>
  <r>
    <x v="0"/>
    <s v=""/>
    <s v="boutique"/>
    <s v="boutik / kiòs priwe"/>
    <s v="boutique ou kiosque privé"/>
    <s v="L'eau est de meilleure qualité"/>
    <s v=""/>
    <s v="Entre 15 min et 30 min au total"/>
    <s v="gros bidon de 5 gallons (18,9 L)"/>
    <s v="5gal"/>
    <s v="bidon ki vo 5 galon (18,9L)"/>
    <s v=""/>
    <s v=""/>
    <s v=""/>
    <s v=""/>
    <s v=""/>
    <n v="50"/>
    <n v="10"/>
    <s v=""/>
    <s v="NA"/>
    <n v="10"/>
    <x v="1"/>
    <s v=""/>
    <x v="1"/>
    <s v="Problèmes de transport A cause de la sècheresses Autre (précisez)"/>
    <n v="0"/>
    <n v="1"/>
    <n v="0"/>
    <n v="1"/>
    <n v="0"/>
    <n v="0"/>
    <n v="0"/>
    <n v="0"/>
    <n v="0"/>
    <n v="1"/>
    <n v="0"/>
  </r>
  <r>
    <x v="2"/>
    <s v=""/>
    <s v=""/>
    <s v=""/>
    <s v=""/>
    <s v=""/>
    <s v=""/>
    <s v=""/>
    <s v=""/>
    <s v=""/>
    <s v=""/>
    <s v=""/>
    <s v=""/>
    <s v=""/>
    <s v=""/>
    <s v=""/>
    <s v=""/>
    <s v=""/>
    <s v=""/>
    <s v=""/>
    <s v=""/>
    <x v="3"/>
    <s v=""/>
    <x v="2"/>
    <s v=""/>
    <s v=""/>
    <s v=""/>
    <s v=""/>
    <s v=""/>
    <s v=""/>
    <s v=""/>
    <s v=""/>
    <s v=""/>
    <s v=""/>
    <s v=""/>
    <s v=""/>
  </r>
  <r>
    <x v="0"/>
    <s v=""/>
    <s v="boutique"/>
    <s v="boutik / kiòs priwe"/>
    <s v="boutique ou kiosque privé"/>
    <s v="L'eau est de meilleure qualité"/>
    <s v=""/>
    <s v="Entre 15 min et 30 min au total"/>
    <s v="gros bidon de 5 gallons (18,9 L)"/>
    <s v="5gal"/>
    <s v="bidon ki vo 5 galon (18,9L)"/>
    <s v=""/>
    <s v=""/>
    <s v=""/>
    <s v=""/>
    <s v=""/>
    <n v="50"/>
    <n v="10"/>
    <s v=""/>
    <s v="NA"/>
    <n v="10"/>
    <x v="1"/>
    <s v=""/>
    <x v="3"/>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4"/>
    <s v=""/>
    <s v="riv"/>
    <s v="rivyè / sous ki pa anmenaje"/>
    <s v="branchement privé individuel"/>
    <s v="Il n'y a pas d'autres options dans ma zone"/>
    <s v=""/>
    <s v="Moins de 15 min au total"/>
    <s v="petit bidon de 1 gallon (3,78 L)"/>
    <s v="1gal"/>
    <s v="bidon ki vo 1 galon (3,78L)"/>
    <s v=""/>
    <s v=""/>
    <s v=""/>
    <s v=""/>
    <s v=""/>
    <n v="0"/>
    <n v="0"/>
    <s v=""/>
    <s v="NA"/>
    <n v="0"/>
    <x v="2"/>
    <s v="Non, jamais."/>
    <x v="0"/>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0"/>
    <s v=""/>
    <s v="boutique"/>
    <s v="boutik / kiòs priwe"/>
    <s v="boutique ou kiosque privé"/>
    <s v="L'eau est de meilleure qualité"/>
    <s v=""/>
    <s v="Plus d'1h au total"/>
    <s v="gros bidon de 5 gallons (18,9 L)"/>
    <s v="5gal"/>
    <s v="bidon ki vo 5 galon (18,9L)"/>
    <s v=""/>
    <s v=""/>
    <s v=""/>
    <s v=""/>
    <s v=""/>
    <n v="50"/>
    <n v="10"/>
    <s v=""/>
    <s v="NA"/>
    <n v="10"/>
    <x v="1"/>
    <s v=""/>
    <x v="0"/>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3"/>
    <s v=""/>
    <s v="source"/>
    <s v="tiyo piblik (bòn fontèn, Pi avèk ponp manyèl,...)"/>
    <s v="source aménagée (borne fontaine, pompe, etc.)"/>
    <s v="Il n'y a pas d'autres options dans ma zone"/>
    <s v=""/>
    <s v="Entre 15 min et 30 min au total"/>
    <s v="gros bidon de 5 gallons (18,9 L)"/>
    <s v="5gal"/>
    <s v="bidon ki vo 5 galon (18,9L)"/>
    <s v=""/>
    <s v=""/>
    <s v=""/>
    <s v=""/>
    <s v=""/>
    <n v="0"/>
    <n v="0"/>
    <s v=""/>
    <s v="NA"/>
    <n v="0"/>
    <x v="2"/>
    <s v="Oui, chaque fois"/>
    <x v="0"/>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3"/>
    <s v=""/>
    <s v="source"/>
    <s v="tiyo piblik (bòn fontèn, Pi avèk ponp manyèl,...)"/>
    <s v="source aménagée (borne fontaine, pompe, etc.)"/>
    <s v="Il n'y a pas d'autres options dans ma zone"/>
    <s v=""/>
    <s v="Entre 30 min et 1h au total"/>
    <s v="gros bidon de 5 gallons (18,9 L)"/>
    <s v="5gal"/>
    <s v="bidon ki vo 5 galon (18,9L)"/>
    <s v=""/>
    <s v=""/>
    <s v=""/>
    <s v=""/>
    <s v=""/>
    <n v="0"/>
    <n v="0"/>
    <s v=""/>
    <s v="NA"/>
    <n v="0"/>
    <x v="2"/>
    <s v="Non, jamais."/>
    <x v="1"/>
    <s v="A cause de la sècheresses"/>
    <n v="0"/>
    <n v="0"/>
    <n v="0"/>
    <n v="1"/>
    <n v="0"/>
    <n v="0"/>
    <n v="0"/>
    <n v="0"/>
    <n v="0"/>
    <n v="0"/>
    <n v="0"/>
  </r>
  <r>
    <x v="3"/>
    <s v=""/>
    <s v="source"/>
    <s v="tiyo piblik (bòn fontèn, Pi avèk ponp manyèl,...)"/>
    <s v="source aménagée (borne fontaine, pompe, etc.)"/>
    <s v="Il n'y a pas d'autres options dans ma zone"/>
    <s v=""/>
    <s v="Entre 30 min et 1h au total"/>
    <s v="gros bidon de 5 gallons (18,9 L)"/>
    <s v="5gal"/>
    <s v="bidon ki vo 5 galon (18,9L)"/>
    <s v=""/>
    <s v=""/>
    <s v=""/>
    <s v=""/>
    <s v=""/>
    <n v="0"/>
    <n v="0"/>
    <s v=""/>
    <s v="NA"/>
    <n v="0"/>
    <x v="2"/>
    <s v="Oui, parfois"/>
    <x v="1"/>
    <s v="A cause de la sècheresses"/>
    <n v="0"/>
    <n v="0"/>
    <n v="0"/>
    <n v="1"/>
    <n v="0"/>
    <n v="0"/>
    <n v="0"/>
    <n v="0"/>
    <n v="0"/>
    <n v="0"/>
    <n v="0"/>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0"/>
    <s v=""/>
    <s v="boutique"/>
    <s v="boutik / kiòs priwe"/>
    <s v="boutique ou kiosque privé"/>
    <s v="L'eau est de meilleure qualité"/>
    <s v=""/>
    <s v="Entre 15 min et 30 min au total"/>
    <s v="gros bidon de 5 gallons (18,9 L)"/>
    <s v="5gal"/>
    <s v="bidon ki vo 5 galon (18,9L)"/>
    <s v=""/>
    <s v=""/>
    <s v=""/>
    <s v=""/>
    <s v=""/>
    <n v="7"/>
    <n v="1.4"/>
    <s v=""/>
    <s v="NA"/>
    <n v="1.4"/>
    <x v="1"/>
    <s v=""/>
    <x v="0"/>
    <s v=""/>
    <s v=""/>
    <s v=""/>
    <s v=""/>
    <s v=""/>
    <s v=""/>
    <s v=""/>
    <s v=""/>
    <s v=""/>
    <s v=""/>
    <s v=""/>
    <s v=""/>
  </r>
  <r>
    <x v="0"/>
    <s v=""/>
    <s v="boutique"/>
    <s v="boutik / kiòs priwe"/>
    <s v="boutique ou kiosque privé"/>
    <s v="Il n'y a pas d'autres options dans ma zone"/>
    <s v=""/>
    <s v="Moins de 15 min au total"/>
    <s v="petit bidon de 1 gallon (3,78 L)"/>
    <s v="1gal"/>
    <s v="bidon ki vo 1 galon (3,78L)"/>
    <s v=""/>
    <s v=""/>
    <s v=""/>
    <s v=""/>
    <s v=""/>
    <n v="7"/>
    <n v="7"/>
    <s v=""/>
    <s v="NA"/>
    <n v="7"/>
    <x v="0"/>
    <s v=""/>
    <x v="1"/>
    <s v="Insécurités dans la commune Problèmes de transport"/>
    <n v="1"/>
    <n v="1"/>
    <n v="0"/>
    <n v="0"/>
    <n v="0"/>
    <n v="0"/>
    <n v="0"/>
    <n v="0"/>
    <n v="0"/>
    <n v="0"/>
    <n v="0"/>
  </r>
  <r>
    <x v="0"/>
    <s v=""/>
    <s v="boutique"/>
    <s v="boutik / kiòs priwe"/>
    <s v="boutique ou kiosque privé"/>
    <s v="Il n'y a pas d'autres options dans ma zone"/>
    <s v=""/>
    <s v="Moins de 15 min au total"/>
    <s v="gros bidon de 5 gallons (18,9 L)"/>
    <s v="5gal"/>
    <s v="bidon ki vo 5 galon (18,9L)"/>
    <s v=""/>
    <s v=""/>
    <s v=""/>
    <s v=""/>
    <s v=""/>
    <n v="7"/>
    <n v="1.4"/>
    <s v=""/>
    <s v="NA"/>
    <n v="1.4"/>
    <x v="0"/>
    <s v=""/>
    <x v="0"/>
    <s v=""/>
    <s v=""/>
    <s v=""/>
    <s v=""/>
    <s v=""/>
    <s v=""/>
    <s v=""/>
    <s v=""/>
    <s v=""/>
    <s v=""/>
    <s v=""/>
    <s v=""/>
  </r>
  <r>
    <x v="0"/>
    <s v=""/>
    <s v="boutique"/>
    <s v="boutik / kiòs priwe"/>
    <s v="boutique ou kiosque privé"/>
    <s v="L'eau est de meilleure qualité"/>
    <s v=""/>
    <s v="Entre 30 min et 1h au total"/>
    <s v="gros bidon de 5 gallons (18,9 L)"/>
    <s v="5gal"/>
    <s v="bidon ki vo 5 galon (18,9L)"/>
    <s v=""/>
    <s v=""/>
    <s v=""/>
    <s v=""/>
    <s v=""/>
    <n v="7"/>
    <n v="1.4"/>
    <s v=""/>
    <s v="NA"/>
    <n v="1.4"/>
    <x v="1"/>
    <s v=""/>
    <x v="0"/>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0"/>
    <s v=""/>
    <s v="boutique"/>
    <s v="boutik / kiòs priwe"/>
    <s v="boutique ou kiosque privé"/>
    <s v="C'est le moins cher"/>
    <s v=""/>
    <s v="Moins de 15 min au total"/>
    <s v="gros bidon de 5 gallons (18,9 L)"/>
    <s v="5gal"/>
    <s v="bidon ki vo 5 galon (18,9L)"/>
    <s v=""/>
    <s v=""/>
    <s v=""/>
    <s v=""/>
    <s v=""/>
    <n v="30"/>
    <n v="6"/>
    <s v=""/>
    <s v="NA"/>
    <n v="6"/>
    <x v="0"/>
    <s v=""/>
    <x v="1"/>
    <s v="Insécurités dans la commune"/>
    <n v="1"/>
    <n v="0"/>
    <n v="0"/>
    <n v="0"/>
    <n v="0"/>
    <n v="0"/>
    <n v="0"/>
    <n v="0"/>
    <n v="0"/>
    <n v="0"/>
    <n v="0"/>
  </r>
  <r>
    <x v="3"/>
    <s v=""/>
    <s v="source"/>
    <s v="tiyo piblik (bòn fontèn, Pi avèk ponp manyèl,...)"/>
    <s v="source aménagée (borne fontaine, pompe, etc.)"/>
    <s v="Il n'y a pas d'autres options dans ma zone"/>
    <s v=""/>
    <s v="Moins de 15 min au total"/>
    <s v="Autres (précisez)"/>
    <s v="autre"/>
    <s v="Autres (précisez)"/>
    <s v=""/>
    <s v="Gallon"/>
    <s v="gallon"/>
    <s v="Galon"/>
    <n v="5"/>
    <s v=""/>
    <s v="NA"/>
    <n v="0"/>
    <n v="0"/>
    <n v="0"/>
    <x v="2"/>
    <s v="Oui, parfois"/>
    <x v="0"/>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5"/>
    <s v=""/>
    <s v="kiosque"/>
    <s v="kiòs piblik (DINEPA)"/>
    <s v="kiosque public (DINEPA)"/>
    <s v="Autre"/>
    <s v="Paske li fenk vin nan zon nan yo bay li gratis"/>
    <s v="Moins de 15 min au total"/>
    <s v="gros bidon de 5 gallons (18,9 L)"/>
    <s v="5gal"/>
    <s v="bidon ki vo 5 galon (18,9L)"/>
    <s v=""/>
    <s v=""/>
    <s v=""/>
    <s v=""/>
    <s v=""/>
    <n v="0"/>
    <n v="0"/>
    <s v=""/>
    <s v="NA"/>
    <n v="0"/>
    <x v="1"/>
    <s v=""/>
    <x v="0"/>
    <s v=""/>
    <s v=""/>
    <s v=""/>
    <s v=""/>
    <s v=""/>
    <s v=""/>
    <s v=""/>
    <s v=""/>
    <s v=""/>
    <s v=""/>
    <s v=""/>
    <s v=""/>
  </r>
  <r>
    <x v="6"/>
    <s v="Weter mission (4/10 Bridge)"/>
    <s v="autre"/>
    <s v="lòt"/>
    <s v="Water mission (4/10 Bridge)"/>
    <s v="Il n'y a pas d'autres options dans ma zone"/>
    <s v=""/>
    <s v="Moins de 15 min au total"/>
    <s v="gros bidon de 5 gallons (18,9 L)"/>
    <s v="5gal"/>
    <s v="bidon ki vo 5 galon (18,9L)"/>
    <s v=""/>
    <s v=""/>
    <s v=""/>
    <s v=""/>
    <s v=""/>
    <n v="2"/>
    <n v="0.4"/>
    <s v=""/>
    <s v="NA"/>
    <n v="0.4"/>
    <x v="1"/>
    <s v=""/>
    <x v="1"/>
    <s v="Problèmes techniques sur le réseau"/>
    <n v="0"/>
    <n v="0"/>
    <n v="0"/>
    <n v="0"/>
    <n v="0"/>
    <n v="1"/>
    <n v="0"/>
    <n v="0"/>
    <n v="0"/>
    <n v="0"/>
    <n v="0"/>
  </r>
  <r>
    <x v="6"/>
    <s v="Weter mission (4/10 Bridge)"/>
    <s v="autre"/>
    <s v="lòt"/>
    <s v="Water mission (4/10 Bridge)"/>
    <s v="L'eau est de meilleure qualité"/>
    <s v=""/>
    <s v="Moins de 15 min au total"/>
    <s v="gros bidon de 5 gallons (18,9 L)"/>
    <s v="5gal"/>
    <s v="bidon ki vo 5 galon (18,9L)"/>
    <s v=""/>
    <s v=""/>
    <s v=""/>
    <s v=""/>
    <s v=""/>
    <n v="2"/>
    <n v="0.4"/>
    <s v=""/>
    <s v="NA"/>
    <n v="0.4"/>
    <x v="1"/>
    <s v=""/>
    <x v="0"/>
    <s v=""/>
    <s v=""/>
    <s v=""/>
    <s v=""/>
    <s v=""/>
    <s v=""/>
    <s v=""/>
    <s v=""/>
    <s v=""/>
    <s v=""/>
    <s v=""/>
    <s v=""/>
  </r>
  <r>
    <x v="6"/>
    <s v="Weter mission (4/10 Bridge)"/>
    <s v="autre"/>
    <s v="lòt"/>
    <s v="Water mission (4/10 Bridge)"/>
    <s v="C'est le moins cher"/>
    <s v=""/>
    <s v="Entre 15 min et 30 min au total"/>
    <s v="gros bidon de 5 gallons (18,9 L)"/>
    <s v="5gal"/>
    <s v="bidon ki vo 5 galon (18,9L)"/>
    <s v=""/>
    <s v=""/>
    <s v=""/>
    <s v=""/>
    <s v=""/>
    <n v="2"/>
    <n v="0.4"/>
    <s v=""/>
    <s v="NA"/>
    <n v="0.4"/>
    <x v="1"/>
    <s v=""/>
    <x v="0"/>
    <s v=""/>
    <s v=""/>
    <s v=""/>
    <s v=""/>
    <s v=""/>
    <s v=""/>
    <s v=""/>
    <s v=""/>
    <s v=""/>
    <s v=""/>
    <s v=""/>
    <s v=""/>
  </r>
  <r>
    <x v="5"/>
    <s v=""/>
    <s v="kiosque"/>
    <s v="kiòs piblik (DINEPA)"/>
    <s v="kiosque public (DINEPA)"/>
    <s v="Autre"/>
    <s v="Gratis"/>
    <s v="Moins de 15 min au total"/>
    <s v="gros bidon de 5 gallons (18,9 L)"/>
    <s v="5gal"/>
    <s v="bidon ki vo 5 galon (18,9L)"/>
    <s v=""/>
    <s v=""/>
    <s v=""/>
    <s v=""/>
    <s v=""/>
    <n v="0"/>
    <n v="0"/>
    <s v=""/>
    <s v="NA"/>
    <n v="0"/>
    <x v="1"/>
    <s v=""/>
    <x v="1"/>
    <s v="Je ne sais pas, je ne souhaite pas répondre"/>
    <n v="0"/>
    <n v="0"/>
    <n v="0"/>
    <n v="0"/>
    <n v="0"/>
    <n v="0"/>
    <n v="0"/>
    <n v="0"/>
    <n v="0"/>
    <n v="0"/>
    <n v="1"/>
  </r>
  <r>
    <x v="7"/>
    <s v=""/>
    <s v="branchement"/>
    <s v="tiyo lakay mwen"/>
    <s v="branchement privé individuel"/>
    <s v="L'eau est de meilleure qualité"/>
    <s v=""/>
    <s v="Moins de 15 min au total"/>
    <s v="gros bidon de 5 gallons (18,9 L)"/>
    <s v="5gal"/>
    <s v="bidon ki vo 5 galon (18,9L)"/>
    <s v=""/>
    <s v=""/>
    <s v=""/>
    <s v=""/>
    <s v=""/>
    <n v="0"/>
    <n v="0"/>
    <s v=""/>
    <s v="NA"/>
    <n v="0"/>
    <x v="1"/>
    <s v=""/>
    <x v="1"/>
    <s v="Je ne sais pas, je ne souhaite pas répondre"/>
    <n v="0"/>
    <n v="0"/>
    <n v="0"/>
    <n v="0"/>
    <n v="0"/>
    <n v="0"/>
    <n v="0"/>
    <n v="0"/>
    <n v="0"/>
    <n v="0"/>
    <n v="1"/>
  </r>
  <r>
    <x v="6"/>
    <s v="Weter mission (4/10 Bridge)"/>
    <s v="autre"/>
    <s v="lòt"/>
    <s v="Water mission (4/10 Bridge)"/>
    <s v="C'est le moins cher"/>
    <s v=""/>
    <s v="Moins de 15 min au total"/>
    <s v="gros bidon de 5 gallons (18,9 L)"/>
    <s v="5gal"/>
    <s v="bidon ki vo 5 galon (18,9L)"/>
    <s v=""/>
    <s v=""/>
    <s v=""/>
    <s v=""/>
    <s v=""/>
    <n v="2"/>
    <n v="0.4"/>
    <s v=""/>
    <s v="NA"/>
    <n v="0.4"/>
    <x v="1"/>
    <s v=""/>
    <x v="0"/>
    <s v=""/>
    <s v=""/>
    <s v=""/>
    <s v=""/>
    <s v=""/>
    <s v=""/>
    <s v=""/>
    <s v=""/>
    <s v=""/>
    <s v=""/>
    <s v=""/>
    <s v=""/>
  </r>
  <r>
    <x v="6"/>
    <s v="Weter mission"/>
    <s v="autre"/>
    <s v="lòt"/>
    <s v="Water mission"/>
    <s v="Il n'y a pas d'autres options dans ma zone"/>
    <s v=""/>
    <s v="Entre 15 min et 30 min au total"/>
    <s v="gros bidon de 5 gallons (18,9 L)"/>
    <s v="5gal"/>
    <s v="bidon ki vo 5 galon (18,9L)"/>
    <s v=""/>
    <s v=""/>
    <s v=""/>
    <s v=""/>
    <s v=""/>
    <n v="2"/>
    <n v="0.4"/>
    <s v=""/>
    <s v="NA"/>
    <n v="0.4"/>
    <x v="1"/>
    <s v=""/>
    <x v="0"/>
    <s v=""/>
    <s v=""/>
    <s v=""/>
    <s v=""/>
    <s v=""/>
    <s v=""/>
    <s v=""/>
    <s v=""/>
    <s v=""/>
    <s v=""/>
    <s v=""/>
    <s v=""/>
  </r>
  <r>
    <x v="2"/>
    <s v=""/>
    <s v=""/>
    <s v=""/>
    <s v=""/>
    <s v=""/>
    <s v=""/>
    <s v=""/>
    <s v=""/>
    <s v=""/>
    <s v=""/>
    <s v=""/>
    <s v=""/>
    <s v=""/>
    <s v=""/>
    <s v=""/>
    <s v=""/>
    <s v=""/>
    <s v=""/>
    <s v=""/>
    <s v=""/>
    <x v="3"/>
    <s v=""/>
    <x v="2"/>
    <s v=""/>
    <s v=""/>
    <s v=""/>
    <s v=""/>
    <s v=""/>
    <s v=""/>
    <s v=""/>
    <s v=""/>
    <s v=""/>
    <s v=""/>
    <s v=""/>
    <s v=""/>
  </r>
  <r>
    <x v="6"/>
    <s v="Weter mission (4/10 Bridge)"/>
    <s v="autre"/>
    <s v="lòt"/>
    <s v="Water mission (4/10 Bridge)"/>
    <s v="C'est le moins cher"/>
    <s v=""/>
    <s v="Moins de 15 min au total"/>
    <s v="gros bidon de 5 gallons (18,9 L)"/>
    <s v="5gal"/>
    <s v="bidon ki vo 5 galon (18,9L)"/>
    <s v=""/>
    <s v=""/>
    <s v=""/>
    <s v=""/>
    <s v=""/>
    <n v="2"/>
    <n v="0.4"/>
    <s v=""/>
    <s v="NA"/>
    <n v="0.4"/>
    <x v="1"/>
    <s v=""/>
    <x v="0"/>
    <s v=""/>
    <s v=""/>
    <s v=""/>
    <s v=""/>
    <s v=""/>
    <s v=""/>
    <s v=""/>
    <s v=""/>
    <s v=""/>
    <s v=""/>
    <s v=""/>
    <s v=""/>
  </r>
  <r>
    <x v="6"/>
    <s v="Weter mission (4/10 Bridge)"/>
    <s v="autre"/>
    <s v="lòt"/>
    <s v="Water mission (4/10 Bridge)"/>
    <s v="L'eau est de meilleure qualité"/>
    <s v=""/>
    <s v="Entre 15 min et 30 min au total"/>
    <s v="gros bidon de 5 gallons (18,9 L)"/>
    <s v="5gal"/>
    <s v="bidon ki vo 5 galon (18,9L)"/>
    <s v=""/>
    <s v=""/>
    <s v=""/>
    <s v=""/>
    <s v=""/>
    <n v="2"/>
    <n v="0.4"/>
    <s v=""/>
    <s v="NA"/>
    <n v="0.4"/>
    <x v="1"/>
    <s v=""/>
    <x v="0"/>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4"/>
    <s v=""/>
    <s v="riv"/>
    <s v="rivyè / sous ki pa anmenaje"/>
    <s v="branchement privé individuel"/>
    <s v="Il n'y a pas d'autres options dans ma zone"/>
    <s v=""/>
    <s v="Moins de 15 min au total"/>
    <s v="gros bidon de 5 gallons (18,9 L)"/>
    <s v="5gal"/>
    <s v="bidon ki vo 5 galon (18,9L)"/>
    <s v=""/>
    <s v=""/>
    <s v=""/>
    <s v=""/>
    <s v=""/>
    <n v="0"/>
    <n v="0"/>
    <s v=""/>
    <s v="NA"/>
    <n v="0"/>
    <x v="2"/>
    <s v="Oui, parfois"/>
    <x v="0"/>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3"/>
    <s v=""/>
    <s v="source"/>
    <s v="tiyo piblik (bòn fontèn, Pi avèk ponp manyèl,...)"/>
    <s v="source aménagée (borne fontaine, pompe, etc.)"/>
    <s v="Il n'y a pas d'autres options dans ma zone"/>
    <s v=""/>
    <s v="Plus d'1h au total"/>
    <s v="gros bidon de 5 gallons (18,9 L)"/>
    <s v="5gal"/>
    <s v="bidon ki vo 5 galon (18,9L)"/>
    <s v=""/>
    <s v=""/>
    <s v=""/>
    <s v=""/>
    <s v=""/>
    <n v="10"/>
    <n v="2"/>
    <s v=""/>
    <s v="NA"/>
    <n v="2"/>
    <x v="2"/>
    <s v="Oui, chaque fois"/>
    <x v="1"/>
    <s v="A cause de la sècheresses"/>
    <n v="0"/>
    <n v="0"/>
    <n v="0"/>
    <n v="1"/>
    <n v="0"/>
    <n v="0"/>
    <n v="0"/>
    <n v="0"/>
    <n v="0"/>
    <n v="0"/>
    <n v="0"/>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0"/>
    <s v=""/>
    <s v="boutique"/>
    <s v="boutik / kiòs priwe"/>
    <s v="boutique ou kiosque privé"/>
    <s v="L'eau est de meilleure qualité"/>
    <s v=""/>
    <s v="Moins de 15 min au total"/>
    <s v="gros bidon de 5 gallons (18,9 L)"/>
    <s v="5gal"/>
    <s v="bidon ki vo 5 galon (18,9L)"/>
    <s v=""/>
    <s v=""/>
    <s v=""/>
    <s v=""/>
    <s v=""/>
    <n v="30"/>
    <n v="6"/>
    <s v=""/>
    <s v="NA"/>
    <n v="6"/>
    <x v="1"/>
    <s v=""/>
    <x v="1"/>
    <s v="Problèmes de transport"/>
    <n v="0"/>
    <n v="1"/>
    <n v="0"/>
    <n v="0"/>
    <n v="0"/>
    <n v="0"/>
    <n v="0"/>
    <n v="0"/>
    <n v="0"/>
    <n v="0"/>
    <n v="0"/>
  </r>
  <r>
    <x v="2"/>
    <s v=""/>
    <s v=""/>
    <s v=""/>
    <s v=""/>
    <s v=""/>
    <s v=""/>
    <s v=""/>
    <s v=""/>
    <s v=""/>
    <s v=""/>
    <s v=""/>
    <s v=""/>
    <s v=""/>
    <s v=""/>
    <s v=""/>
    <s v=""/>
    <s v=""/>
    <s v=""/>
    <s v=""/>
    <s v=""/>
    <x v="3"/>
    <s v=""/>
    <x v="2"/>
    <s v=""/>
    <s v=""/>
    <s v=""/>
    <s v=""/>
    <s v=""/>
    <s v=""/>
    <s v=""/>
    <s v=""/>
    <s v=""/>
    <s v=""/>
    <s v=""/>
    <s v=""/>
  </r>
  <r>
    <x v="3"/>
    <s v=""/>
    <s v="source"/>
    <s v="tiyo piblik (bòn fontèn, Pi avèk ponp manyèl,...)"/>
    <s v="source aménagée (borne fontaine, pompe, etc.)"/>
    <s v="Il n'y a pas d'autres options dans ma zone"/>
    <s v=""/>
    <s v="Entre 30 min et 1h au total"/>
    <s v="gros bidon de 5 gallons (18,9 L)"/>
    <s v="5gal"/>
    <s v="bidon ki vo 5 galon (18,9L)"/>
    <s v=""/>
    <s v=""/>
    <s v=""/>
    <s v=""/>
    <s v=""/>
    <n v="10"/>
    <n v="2"/>
    <s v=""/>
    <s v="NA"/>
    <n v="2"/>
    <x v="2"/>
    <s v="Oui, parfois"/>
    <x v="1"/>
    <s v="A cause de la sècheresses"/>
    <n v="0"/>
    <n v="0"/>
    <n v="0"/>
    <n v="1"/>
    <n v="0"/>
    <n v="0"/>
    <n v="0"/>
    <n v="0"/>
    <n v="0"/>
    <n v="0"/>
    <n v="0"/>
  </r>
  <r>
    <x v="2"/>
    <s v=""/>
    <s v=""/>
    <s v=""/>
    <s v=""/>
    <s v=""/>
    <s v=""/>
    <s v=""/>
    <s v=""/>
    <s v=""/>
    <s v=""/>
    <s v=""/>
    <s v=""/>
    <s v=""/>
    <s v=""/>
    <s v=""/>
    <s v=""/>
    <s v=""/>
    <s v=""/>
    <s v=""/>
    <s v=""/>
    <x v="3"/>
    <s v=""/>
    <x v="2"/>
    <s v=""/>
    <s v=""/>
    <s v=""/>
    <s v=""/>
    <s v=""/>
    <s v=""/>
    <s v=""/>
    <s v=""/>
    <s v=""/>
    <s v=""/>
    <s v=""/>
    <s v=""/>
  </r>
  <r>
    <x v="3"/>
    <s v=""/>
    <s v="source"/>
    <s v="tiyo piblik (bòn fontèn, Pi avèk ponp manyèl,...)"/>
    <s v="source aménagée (borne fontaine, pompe, etc.)"/>
    <s v="Il n'y a pas d'autres options dans ma zone"/>
    <s v=""/>
    <s v="Entre 30 min et 1h au total"/>
    <s v="gros bidon de 5 gallons (18,9 L)"/>
    <s v="5gal"/>
    <s v="bidon ki vo 5 galon (18,9L)"/>
    <s v=""/>
    <s v=""/>
    <s v=""/>
    <s v=""/>
    <s v=""/>
    <n v="15"/>
    <n v="3"/>
    <s v=""/>
    <s v="NA"/>
    <n v="3"/>
    <x v="2"/>
    <s v="Oui, parfois"/>
    <x v="1"/>
    <s v="A cause de la sècheresses"/>
    <n v="0"/>
    <n v="0"/>
    <n v="0"/>
    <n v="1"/>
    <n v="0"/>
    <n v="0"/>
    <n v="0"/>
    <n v="0"/>
    <n v="0"/>
    <n v="0"/>
    <n v="0"/>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3"/>
    <s v=""/>
    <s v="source"/>
    <s v="tiyo piblik (bòn fontèn, Pi avèk ponp manyèl,...)"/>
    <s v="source aménagée (borne fontaine, pompe, etc.)"/>
    <s v="Il n'y a pas d'autres options dans ma zone"/>
    <s v=""/>
    <s v="Entre 15 min et 30 min au total"/>
    <s v="gros bidon de 5 gallons (18,9 L)"/>
    <s v="5gal"/>
    <s v="bidon ki vo 5 galon (18,9L)"/>
    <s v=""/>
    <s v=""/>
    <s v=""/>
    <s v=""/>
    <s v=""/>
    <n v="0"/>
    <n v="0"/>
    <s v=""/>
    <s v="NA"/>
    <n v="0"/>
    <x v="2"/>
    <s v="Oui, parfois"/>
    <x v="1"/>
    <s v="A cause de la sècheresses Infrastructures endomagées Problèmes techniques sur le réseau"/>
    <n v="0"/>
    <n v="0"/>
    <n v="0"/>
    <n v="1"/>
    <n v="1"/>
    <n v="1"/>
    <n v="0"/>
    <n v="0"/>
    <n v="0"/>
    <n v="0"/>
    <n v="0"/>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3"/>
    <s v=""/>
    <s v="source"/>
    <s v="tiyo piblik (bòn fontèn, Pi avèk ponp manyèl,...)"/>
    <s v="source aménagée (borne fontaine, pompe, etc.)"/>
    <s v="Il n'y a pas d'autres options dans ma zone"/>
    <s v=""/>
    <s v="Moins de 15 min au total"/>
    <s v="gros bidon de 5 gallons (18,9 L)"/>
    <s v="5gal"/>
    <s v="bidon ki vo 5 galon (18,9L)"/>
    <s v=""/>
    <s v=""/>
    <s v=""/>
    <s v=""/>
    <s v=""/>
    <n v="0"/>
    <n v="0"/>
    <s v=""/>
    <s v="NA"/>
    <n v="0"/>
    <x v="2"/>
    <s v="Oui, parfois"/>
    <x v="0"/>
    <s v=""/>
    <s v=""/>
    <s v=""/>
    <s v=""/>
    <s v=""/>
    <s v=""/>
    <s v=""/>
    <s v=""/>
    <s v=""/>
    <s v=""/>
    <s v=""/>
    <s v=""/>
  </r>
  <r>
    <x v="2"/>
    <s v=""/>
    <s v=""/>
    <s v=""/>
    <s v=""/>
    <s v=""/>
    <s v=""/>
    <s v=""/>
    <s v=""/>
    <s v=""/>
    <s v=""/>
    <s v=""/>
    <s v=""/>
    <s v=""/>
    <s v=""/>
    <s v=""/>
    <s v=""/>
    <s v=""/>
    <s v=""/>
    <s v=""/>
    <s v=""/>
    <x v="3"/>
    <s v=""/>
    <x v="2"/>
    <s v=""/>
    <s v=""/>
    <s v=""/>
    <s v=""/>
    <s v=""/>
    <s v=""/>
    <s v=""/>
    <s v=""/>
    <s v=""/>
    <s v=""/>
    <s v=""/>
    <s v=""/>
  </r>
  <r>
    <x v="4"/>
    <s v=""/>
    <s v="riv"/>
    <s v="rivyè / sous ki pa anmenaje"/>
    <s v="branchement privé individuel"/>
    <s v="Il n'y a pas d'autres options dans ma zone"/>
    <s v=""/>
    <s v="Entre 15 min et 30 min au total"/>
    <s v="gros bidon de 5 gallons (18,9 L)"/>
    <s v="5gal"/>
    <s v="bidon ki vo 5 galon (18,9L)"/>
    <s v=""/>
    <s v=""/>
    <s v=""/>
    <s v=""/>
    <s v=""/>
    <n v="0"/>
    <n v="0"/>
    <s v=""/>
    <s v="NA"/>
    <n v="0"/>
    <x v="2"/>
    <s v="Oui, parfois"/>
    <x v="0"/>
    <s v=""/>
    <s v=""/>
    <s v=""/>
    <s v=""/>
    <s v=""/>
    <s v=""/>
    <s v=""/>
    <s v=""/>
    <s v=""/>
    <s v=""/>
    <s v=""/>
    <s v=""/>
  </r>
  <r>
    <x v="3"/>
    <s v=""/>
    <s v="source"/>
    <s v="tiyo piblik (bòn fontèn, Pi avèk ponp manyèl,...)"/>
    <s v="source aménagée (borne fontaine, pompe, etc.)"/>
    <s v="Il n'y a pas d'autres options dans ma zone"/>
    <s v=""/>
    <s v="Moins de 15 min au total"/>
    <s v="gros bidon de 5 gallons (18,9 L)"/>
    <s v="5gal"/>
    <s v="bidon ki vo 5 galon (18,9L)"/>
    <s v=""/>
    <s v=""/>
    <s v=""/>
    <s v=""/>
    <s v=""/>
    <n v="0"/>
    <n v="0"/>
    <s v=""/>
    <s v="NA"/>
    <n v="0"/>
    <x v="2"/>
    <s v="Oui, parfois"/>
    <x v="0"/>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7"/>
    <s v=""/>
    <s v="branchement"/>
    <s v="tiyo lakay mwen"/>
    <s v="branchement privé individuel"/>
    <s v="Il n'y a pas d'autres options dans ma zone"/>
    <s v=""/>
    <s v="Moins de 15 min au total"/>
    <s v="petit bidon de 1 gallon (3,78 L)"/>
    <s v="1gal"/>
    <s v="bidon ki vo 1 galon (3,78L)"/>
    <s v=""/>
    <s v=""/>
    <s v=""/>
    <s v=""/>
    <s v=""/>
    <n v="0"/>
    <n v="0"/>
    <s v=""/>
    <s v="NA"/>
    <n v="0"/>
    <x v="2"/>
    <s v="Oui, parfois"/>
    <x v="0"/>
    <s v=""/>
    <s v=""/>
    <s v=""/>
    <s v=""/>
    <s v=""/>
    <s v=""/>
    <s v=""/>
    <s v=""/>
    <s v=""/>
    <s v=""/>
    <s v=""/>
    <s v=""/>
  </r>
  <r>
    <x v="7"/>
    <s v=""/>
    <s v="branchement"/>
    <s v="tiyo lakay mwen"/>
    <s v="branchement privé individuel"/>
    <s v="C'est le moins cher"/>
    <s v=""/>
    <s v="Moins de 15 min au total"/>
    <s v="Je ne sais pas parce qu'il s'agit d'un branchement privé"/>
    <s v="jnsp"/>
    <s v="Mwen pa konnen paske li se yon koneksyon prive"/>
    <s v=""/>
    <s v=""/>
    <s v=""/>
    <s v=""/>
    <s v=""/>
    <s v=""/>
    <s v="NA"/>
    <s v=""/>
    <s v="NA"/>
    <s v="NA"/>
    <x v="2"/>
    <s v="Oui, parfois"/>
    <x v="1"/>
    <s v="A cause de la sècheresses Infrastructures endomagées Problèmes techniques sur le réseau"/>
    <n v="0"/>
    <n v="0"/>
    <n v="0"/>
    <n v="1"/>
    <n v="1"/>
    <n v="1"/>
    <n v="0"/>
    <n v="0"/>
    <n v="0"/>
    <n v="0"/>
    <n v="0"/>
  </r>
  <r>
    <x v="7"/>
    <s v=""/>
    <s v="branchement"/>
    <s v="tiyo lakay mwen"/>
    <s v="branchement privé individuel"/>
    <s v="C'est le plus près / pratique pour moi"/>
    <s v=""/>
    <s v="Moins de 15 min au total"/>
    <s v="Je ne sais pas parce qu'il s'agit d'un branchement privé"/>
    <s v="jnsp"/>
    <s v="Mwen pa konnen paske li se yon koneksyon prive"/>
    <s v=""/>
    <s v=""/>
    <s v=""/>
    <s v=""/>
    <s v=""/>
    <s v=""/>
    <s v="NA"/>
    <s v=""/>
    <s v="NA"/>
    <s v="NA"/>
    <x v="2"/>
    <s v="Oui, parfois"/>
    <x v="1"/>
    <s v="A cause de la sècheresses Infrastructures endomagées Problèmes techniques sur le réseau"/>
    <n v="0"/>
    <n v="0"/>
    <n v="0"/>
    <n v="1"/>
    <n v="1"/>
    <n v="1"/>
    <n v="0"/>
    <n v="0"/>
    <n v="0"/>
    <n v="0"/>
    <n v="0"/>
  </r>
  <r>
    <x v="4"/>
    <s v=""/>
    <s v="riv"/>
    <s v="rivyè / sous ki pa anmenaje"/>
    <s v="branchement privé individuel"/>
    <s v="Il n'y a pas d'autres options dans ma zone"/>
    <s v=""/>
    <s v="Moins de 15 min au total"/>
    <s v="gros bidon de 5 gallons (18,9 L)"/>
    <s v="5gal"/>
    <s v="bidon ki vo 5 galon (18,9L)"/>
    <s v=""/>
    <s v=""/>
    <s v=""/>
    <s v=""/>
    <s v=""/>
    <n v="0"/>
    <n v="0"/>
    <s v=""/>
    <s v="NA"/>
    <n v="0"/>
    <x v="2"/>
    <s v="Non, jamais."/>
    <x v="1"/>
    <s v="A cause de la sècheresses"/>
    <n v="0"/>
    <n v="0"/>
    <n v="0"/>
    <n v="1"/>
    <n v="0"/>
    <n v="0"/>
    <n v="0"/>
    <n v="0"/>
    <n v="0"/>
    <n v="0"/>
    <n v="0"/>
  </r>
  <r>
    <x v="3"/>
    <s v=""/>
    <s v="source"/>
    <s v="tiyo piblik (bòn fontèn, Pi avèk ponp manyèl,...)"/>
    <s v="source aménagée (borne fontaine, pompe, etc.)"/>
    <s v="Il n'y a pas d'autres options dans ma zone"/>
    <s v=""/>
    <s v="Moins de 15 min au total"/>
    <s v="gros bidon de 5 gallons (18,9 L)"/>
    <s v="5gal"/>
    <s v="bidon ki vo 5 galon (18,9L)"/>
    <s v=""/>
    <s v=""/>
    <s v=""/>
    <s v=""/>
    <s v=""/>
    <n v="0"/>
    <n v="0"/>
    <s v=""/>
    <s v="NA"/>
    <n v="0"/>
    <x v="2"/>
    <s v="Oui, parfois"/>
    <x v="1"/>
    <s v="A cause de la sècheresses Problèmes techniques sur le réseau"/>
    <n v="0"/>
    <n v="0"/>
    <n v="0"/>
    <n v="1"/>
    <n v="0"/>
    <n v="1"/>
    <n v="0"/>
    <n v="0"/>
    <n v="0"/>
    <n v="0"/>
    <n v="0"/>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0"/>
    <s v=""/>
    <s v="boutique"/>
    <s v="boutik / kiòs priwe"/>
    <s v="boutique ou kiosque privé"/>
    <s v="L'eau est de meilleure qualité"/>
    <s v=""/>
    <s v="Moins de 15 min au total"/>
    <s v="gros bidon de 5 gallons (18,9 L)"/>
    <s v="5gal"/>
    <s v="bidon ki vo 5 galon (18,9L)"/>
    <s v=""/>
    <s v=""/>
    <s v=""/>
    <s v=""/>
    <s v=""/>
    <n v="25"/>
    <n v="5"/>
    <s v=""/>
    <s v="NA"/>
    <n v="5"/>
    <x v="1"/>
    <s v=""/>
    <x v="0"/>
    <s v=""/>
    <s v=""/>
    <s v=""/>
    <s v=""/>
    <s v=""/>
    <s v=""/>
    <s v=""/>
    <s v=""/>
    <s v=""/>
    <s v=""/>
    <s v=""/>
    <s v=""/>
  </r>
  <r>
    <x v="3"/>
    <s v=""/>
    <s v="source"/>
    <s v="tiyo piblik (bòn fontèn, Pi avèk ponp manyèl,...)"/>
    <s v="source aménagée (borne fontaine, pompe, etc.)"/>
    <s v="C'est le moins cher"/>
    <s v=""/>
    <s v="Moins de 15 min au total"/>
    <s v="petit bidon de 1 gallon (3,78 L)"/>
    <s v="1gal"/>
    <s v="bidon ki vo 1 galon (3,78L)"/>
    <s v=""/>
    <s v=""/>
    <s v=""/>
    <s v=""/>
    <s v=""/>
    <n v="0"/>
    <n v="0"/>
    <s v=""/>
    <s v="NA"/>
    <n v="0"/>
    <x v="2"/>
    <s v="Oui, parfois"/>
    <x v="0"/>
    <s v=""/>
    <s v=""/>
    <s v=""/>
    <s v=""/>
    <s v=""/>
    <s v=""/>
    <s v=""/>
    <s v=""/>
    <s v=""/>
    <s v=""/>
    <s v=""/>
    <s v=""/>
  </r>
  <r>
    <x v="0"/>
    <s v=""/>
    <s v="boutique"/>
    <s v="boutik / kiòs priwe"/>
    <s v="boutique ou kiosque privé"/>
    <s v="L'eau est de meilleure qualité"/>
    <s v=""/>
    <s v="Moins de 15 min au total"/>
    <s v="gros bidon de 5 gallons (18,9 L)"/>
    <s v="5gal"/>
    <s v="bidon ki vo 5 galon (18,9L)"/>
    <s v=""/>
    <s v=""/>
    <s v=""/>
    <s v=""/>
    <s v=""/>
    <n v="25"/>
    <n v="5"/>
    <s v=""/>
    <s v="NA"/>
    <n v="5"/>
    <x v="1"/>
    <s v=""/>
    <x v="0"/>
    <s v=""/>
    <s v=""/>
    <s v=""/>
    <s v=""/>
    <s v=""/>
    <s v=""/>
    <s v=""/>
    <s v=""/>
    <s v=""/>
    <s v=""/>
    <s v=""/>
    <s v=""/>
  </r>
  <r>
    <x v="2"/>
    <s v=""/>
    <s v=""/>
    <s v=""/>
    <s v=""/>
    <s v=""/>
    <s v=""/>
    <s v=""/>
    <s v=""/>
    <s v=""/>
    <s v=""/>
    <s v=""/>
    <s v=""/>
    <s v=""/>
    <s v=""/>
    <s v=""/>
    <s v=""/>
    <s v=""/>
    <s v=""/>
    <s v=""/>
    <s v=""/>
    <x v="3"/>
    <s v=""/>
    <x v="2"/>
    <s v=""/>
    <s v=""/>
    <s v=""/>
    <s v=""/>
    <s v=""/>
    <s v=""/>
    <s v=""/>
    <s v=""/>
    <s v=""/>
    <s v=""/>
    <s v=""/>
    <s v=""/>
  </r>
  <r>
    <x v="3"/>
    <s v=""/>
    <s v="source"/>
    <s v="tiyo piblik (bòn fontèn, Pi avèk ponp manyèl,...)"/>
    <s v="source aménagée (borne fontaine, pompe, etc.)"/>
    <s v="C'est le moins cher"/>
    <s v=""/>
    <s v="Moins de 15 min au total"/>
    <s v="petit bidon de 1 gallon (3,78 L)"/>
    <s v="1gal"/>
    <s v="bidon ki vo 1 galon (3,78L)"/>
    <s v=""/>
    <s v=""/>
    <s v=""/>
    <s v=""/>
    <s v=""/>
    <n v="10"/>
    <n v="10"/>
    <s v=""/>
    <s v="NA"/>
    <n v="10"/>
    <x v="1"/>
    <s v=""/>
    <x v="0"/>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1"/>
    <s v=""/>
    <s v="voisin"/>
    <s v="kay yon vwazen"/>
    <s v="branchement chez un voisin"/>
    <s v="C'est le moins cher"/>
    <s v=""/>
    <s v="Moins de 15 min au total"/>
    <s v="gros bidon de 5 gallons (18,9 L)"/>
    <s v="5gal"/>
    <s v="bidon ki vo 5 galon (18,9L)"/>
    <s v=""/>
    <s v=""/>
    <s v=""/>
    <s v=""/>
    <s v=""/>
    <n v="0"/>
    <n v="0"/>
    <s v=""/>
    <s v="NA"/>
    <n v="0"/>
    <x v="2"/>
    <s v="Oui, chaque fois"/>
    <x v="1"/>
    <s v="Problèmes techniques sur le réseau"/>
    <n v="0"/>
    <n v="0"/>
    <n v="0"/>
    <n v="0"/>
    <n v="0"/>
    <n v="1"/>
    <n v="0"/>
    <n v="0"/>
    <n v="0"/>
    <n v="0"/>
    <n v="0"/>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0"/>
    <s v=""/>
    <s v="boutique"/>
    <s v="boutik / kiòs priwe"/>
    <s v="boutique ou kiosque privé"/>
    <s v="C'est le moins cher"/>
    <s v=""/>
    <s v="Entre 15 min et 30 min au total"/>
    <s v="gros bidon de 5 gallons (18,9 L)"/>
    <s v="5gal"/>
    <s v="bidon ki vo 5 galon (18,9L)"/>
    <s v=""/>
    <s v=""/>
    <s v=""/>
    <s v=""/>
    <s v=""/>
    <n v="25"/>
    <n v="5"/>
    <s v=""/>
    <s v="NA"/>
    <n v="5"/>
    <x v="0"/>
    <s v=""/>
    <x v="0"/>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0"/>
    <s v=""/>
    <s v="boutique"/>
    <s v="boutik / kiòs priwe"/>
    <s v="boutique ou kiosque privé"/>
    <s v="Il n'y a pas d'autres options dans ma zone"/>
    <s v=""/>
    <s v="Moins de 15 min au total"/>
    <s v="gros bidon de 5 gallons (18,9 L)"/>
    <s v="5gal"/>
    <s v="bidon ki vo 5 galon (18,9L)"/>
    <s v=""/>
    <s v=""/>
    <s v=""/>
    <s v=""/>
    <s v=""/>
    <n v="25"/>
    <n v="5"/>
    <s v=""/>
    <s v="NA"/>
    <n v="5"/>
    <x v="1"/>
    <s v=""/>
    <x v="0"/>
    <s v=""/>
    <s v=""/>
    <s v=""/>
    <s v=""/>
    <s v=""/>
    <s v=""/>
    <s v=""/>
    <s v=""/>
    <s v=""/>
    <s v=""/>
    <s v=""/>
    <s v=""/>
  </r>
  <r>
    <x v="0"/>
    <s v=""/>
    <s v="boutique"/>
    <s v="boutik / kiòs priwe"/>
    <s v="boutique ou kiosque privé"/>
    <s v="L'eau est de meilleure qualité"/>
    <s v=""/>
    <s v="Moins de 15 min au total"/>
    <s v="petit bidon de 1 gallon (3,78 L)"/>
    <s v="1gal"/>
    <s v="bidon ki vo 1 galon (3,78L)"/>
    <s v=""/>
    <s v=""/>
    <s v=""/>
    <s v=""/>
    <s v=""/>
    <n v="30"/>
    <n v="30"/>
    <s v=""/>
    <s v="NA"/>
    <n v="30"/>
    <x v="1"/>
    <s v=""/>
    <x v="1"/>
    <s v="Insécurités dans la commune Le marchand d'eau n'est pas venu à temps / Le marchand n'avait plus d'eau"/>
    <n v="1"/>
    <n v="0"/>
    <n v="0"/>
    <n v="0"/>
    <n v="0"/>
    <n v="0"/>
    <n v="0"/>
    <n v="0"/>
    <n v="1"/>
    <n v="0"/>
    <n v="0"/>
  </r>
  <r>
    <x v="0"/>
    <s v=""/>
    <s v="boutique"/>
    <s v="boutik / kiòs priwe"/>
    <s v="boutique ou kiosque privé"/>
    <s v="Autre"/>
    <s v="Se la ki pi pre"/>
    <s v="Entre 15 min et 30 min au total"/>
    <s v="gros bidon de 5 gallons (18,9 L)"/>
    <s v="5gal"/>
    <s v="bidon ki vo 5 galon (18,9L)"/>
    <s v=""/>
    <s v=""/>
    <s v=""/>
    <s v=""/>
    <s v=""/>
    <n v="30"/>
    <n v="6"/>
    <s v=""/>
    <s v="NA"/>
    <n v="6"/>
    <x v="1"/>
    <s v=""/>
    <x v="0"/>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5"/>
    <s v=""/>
    <s v="kiosque"/>
    <s v="kiòs piblik (DINEPA)"/>
    <s v="kiosque public (DINEPA)"/>
    <s v="C'est le moins cher"/>
    <s v=""/>
    <s v="Moins de 15 min au total"/>
    <s v="petit bidon de 1 gallon (3,78 L)"/>
    <s v="1gal"/>
    <s v="bidon ki vo 1 galon (3,78L)"/>
    <s v=""/>
    <s v=""/>
    <s v=""/>
    <s v=""/>
    <s v=""/>
    <n v="50"/>
    <n v="50"/>
    <s v=""/>
    <s v="NA"/>
    <n v="50"/>
    <x v="1"/>
    <s v=""/>
    <x v="1"/>
    <s v="Problèmes de transport A cause de la sècheresses"/>
    <n v="0"/>
    <n v="1"/>
    <n v="0"/>
    <n v="1"/>
    <n v="0"/>
    <n v="0"/>
    <n v="0"/>
    <n v="0"/>
    <n v="0"/>
    <n v="0"/>
    <n v="0"/>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7"/>
    <s v=""/>
    <s v="branchement"/>
    <s v="tiyo lakay mwen"/>
    <s v="branchement privé individuel"/>
    <s v="Autre"/>
    <s v="Tiyo a tou nan lakou a, mwen selman plen vèso nan kay la"/>
    <s v="Entre 30 min et 1h au total"/>
    <s v="gros bidon de 5 gallons (18,9 L)"/>
    <s v="5gal"/>
    <s v="bidon ki vo 5 galon (18,9L)"/>
    <s v=""/>
    <s v=""/>
    <s v=""/>
    <s v=""/>
    <s v=""/>
    <n v="60"/>
    <n v="12"/>
    <s v=""/>
    <s v="NA"/>
    <n v="12"/>
    <x v="0"/>
    <s v=""/>
    <x v="1"/>
    <s v="A cause de la sècheresses"/>
    <n v="0"/>
    <n v="0"/>
    <n v="0"/>
    <n v="1"/>
    <n v="0"/>
    <n v="0"/>
    <n v="0"/>
    <n v="0"/>
    <n v="0"/>
    <n v="0"/>
    <n v="0"/>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0"/>
    <s v=""/>
    <s v="boutique"/>
    <s v="boutik / kiòs priwe"/>
    <s v="boutique ou kiosque privé"/>
    <s v="L'eau est de meilleure qualité"/>
    <s v=""/>
    <s v="Moins de 15 min au total"/>
    <s v="gros bidon de 5 gallons (18,9 L)"/>
    <s v="5gal"/>
    <s v="bidon ki vo 5 galon (18,9L)"/>
    <s v=""/>
    <s v=""/>
    <s v=""/>
    <s v=""/>
    <s v=""/>
    <n v="30"/>
    <n v="6"/>
    <s v=""/>
    <s v="NA"/>
    <n v="6"/>
    <x v="1"/>
    <s v=""/>
    <x v="0"/>
    <s v=""/>
    <s v=""/>
    <s v=""/>
    <s v=""/>
    <s v=""/>
    <s v=""/>
    <s v=""/>
    <s v=""/>
    <s v=""/>
    <s v=""/>
    <s v=""/>
    <s v=""/>
  </r>
  <r>
    <x v="0"/>
    <s v=""/>
    <s v="boutique"/>
    <s v="boutik / kiòs priwe"/>
    <s v="boutique ou kiosque privé"/>
    <s v="L'eau est de meilleure qualité"/>
    <s v=""/>
    <s v="Moins de 15 min au total"/>
    <s v="gros bidon de 5 gallons (18,9 L)"/>
    <s v="5gal"/>
    <s v="bidon ki vo 5 galon (18,9L)"/>
    <s v=""/>
    <s v=""/>
    <s v=""/>
    <s v=""/>
    <s v=""/>
    <n v="35"/>
    <n v="7"/>
    <s v=""/>
    <s v="NA"/>
    <n v="7"/>
    <x v="1"/>
    <s v=""/>
    <x v="0"/>
    <s v=""/>
    <s v=""/>
    <s v=""/>
    <s v=""/>
    <s v=""/>
    <s v=""/>
    <s v=""/>
    <s v=""/>
    <s v=""/>
    <s v=""/>
    <s v=""/>
    <s v=""/>
  </r>
  <r>
    <x v="0"/>
    <s v=""/>
    <s v="boutique"/>
    <s v="boutik / kiòs priwe"/>
    <s v="boutique ou kiosque privé"/>
    <s v="L'eau est de meilleure qualité"/>
    <s v=""/>
    <s v="Entre 15 min et 30 min au total"/>
    <s v="gros bidon de 5 gallons (18,9 L)"/>
    <s v="5gal"/>
    <s v="bidon ki vo 5 galon (18,9L)"/>
    <s v=""/>
    <s v=""/>
    <s v=""/>
    <s v=""/>
    <s v=""/>
    <n v="40"/>
    <n v="8"/>
    <s v=""/>
    <s v="NA"/>
    <n v="8"/>
    <x v="1"/>
    <s v=""/>
    <x v="0"/>
    <s v=""/>
    <s v=""/>
    <s v=""/>
    <s v=""/>
    <s v=""/>
    <s v=""/>
    <s v=""/>
    <s v=""/>
    <s v=""/>
    <s v=""/>
    <s v=""/>
    <s v=""/>
  </r>
  <r>
    <x v="0"/>
    <s v=""/>
    <s v="boutique"/>
    <s v="boutik / kiòs priwe"/>
    <s v="boutique ou kiosque privé"/>
    <s v="L'eau est de meilleure qualité"/>
    <s v=""/>
    <s v="Moins de 15 min au total"/>
    <s v="gros bidon de 5 gallons (18,9 L)"/>
    <s v="5gal"/>
    <s v="bidon ki vo 5 galon (18,9L)"/>
    <s v=""/>
    <s v=""/>
    <s v=""/>
    <s v=""/>
    <s v=""/>
    <n v="30"/>
    <n v="6"/>
    <s v=""/>
    <s v="NA"/>
    <n v="6"/>
    <x v="1"/>
    <s v=""/>
    <x v="0"/>
    <s v=""/>
    <s v=""/>
    <s v=""/>
    <s v=""/>
    <s v=""/>
    <s v=""/>
    <s v=""/>
    <s v=""/>
    <s v=""/>
    <s v=""/>
    <s v=""/>
    <s v=""/>
  </r>
  <r>
    <x v="0"/>
    <s v=""/>
    <s v="boutique"/>
    <s v="boutik / kiòs priwe"/>
    <s v="boutique ou kiosque privé"/>
    <s v="L'eau est de meilleure qualité"/>
    <s v=""/>
    <s v="Moins de 15 min au total"/>
    <s v="gros bidon de 5 gallons (18,9 L)"/>
    <s v="5gal"/>
    <s v="bidon ki vo 5 galon (18,9L)"/>
    <s v=""/>
    <s v=""/>
    <s v=""/>
    <s v=""/>
    <s v=""/>
    <n v="35"/>
    <n v="7"/>
    <s v=""/>
    <s v="NA"/>
    <n v="7"/>
    <x v="1"/>
    <s v=""/>
    <x v="0"/>
    <s v=""/>
    <s v=""/>
    <s v=""/>
    <s v=""/>
    <s v=""/>
    <s v=""/>
    <s v=""/>
    <s v=""/>
    <s v=""/>
    <s v=""/>
    <s v=""/>
    <s v=""/>
  </r>
  <r>
    <x v="2"/>
    <s v=""/>
    <s v=""/>
    <s v=""/>
    <s v=""/>
    <s v=""/>
    <s v=""/>
    <s v=""/>
    <s v=""/>
    <s v=""/>
    <s v=""/>
    <s v=""/>
    <s v=""/>
    <s v=""/>
    <s v=""/>
    <s v=""/>
    <s v=""/>
    <s v=""/>
    <s v=""/>
    <s v=""/>
    <s v=""/>
    <x v="3"/>
    <s v=""/>
    <x v="2"/>
    <s v=""/>
    <s v=""/>
    <s v=""/>
    <s v=""/>
    <s v=""/>
    <s v=""/>
    <s v=""/>
    <s v=""/>
    <s v=""/>
    <s v=""/>
    <s v=""/>
    <s v=""/>
  </r>
  <r>
    <x v="3"/>
    <s v=""/>
    <s v="source"/>
    <s v="tiyo piblik (bòn fontèn, Pi avèk ponp manyèl,...)"/>
    <s v="source aménagée (borne fontaine, pompe, etc.)"/>
    <s v="Il n'y a pas d'autres options dans ma zone"/>
    <s v=""/>
    <s v="Plus d'1h au total"/>
    <s v="Je ne sais pas parce qu'il s'agit d'un branchement privé"/>
    <s v="jnsp"/>
    <s v="Mwen pa konnen paske li se yon koneksyon prive"/>
    <s v=""/>
    <s v=""/>
    <s v=""/>
    <s v=""/>
    <s v=""/>
    <s v=""/>
    <s v="NA"/>
    <s v=""/>
    <s v="NA"/>
    <s v="NA"/>
    <x v="0"/>
    <s v=""/>
    <x v="1"/>
    <s v="A cause de la sècheresses"/>
    <n v="0"/>
    <n v="0"/>
    <n v="0"/>
    <n v="1"/>
    <n v="0"/>
    <n v="0"/>
    <n v="0"/>
    <n v="0"/>
    <n v="0"/>
    <n v="0"/>
    <n v="0"/>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0"/>
    <s v=""/>
    <s v="boutique"/>
    <s v="boutik / kiòs priwe"/>
    <s v="boutique ou kiosque privé"/>
    <s v="L'eau est de meilleure qualité"/>
    <s v=""/>
    <s v="Moins de 15 min au total"/>
    <s v="gros bidon de 5 gallons (18,9 L)"/>
    <s v="5gal"/>
    <s v="bidon ki vo 5 galon (18,9L)"/>
    <s v=""/>
    <s v=""/>
    <s v=""/>
    <s v=""/>
    <s v=""/>
    <n v="60"/>
    <n v="12"/>
    <s v=""/>
    <s v="NA"/>
    <n v="12"/>
    <x v="1"/>
    <s v=""/>
    <x v="0"/>
    <s v=""/>
    <s v=""/>
    <s v=""/>
    <s v=""/>
    <s v=""/>
    <s v=""/>
    <s v=""/>
    <s v=""/>
    <s v=""/>
    <s v=""/>
    <s v=""/>
    <s v=""/>
  </r>
  <r>
    <x v="2"/>
    <s v=""/>
    <s v=""/>
    <s v=""/>
    <s v=""/>
    <s v=""/>
    <s v=""/>
    <s v=""/>
    <s v=""/>
    <s v=""/>
    <s v=""/>
    <s v=""/>
    <s v=""/>
    <s v=""/>
    <s v=""/>
    <s v=""/>
    <s v=""/>
    <s v=""/>
    <s v=""/>
    <s v=""/>
    <s v=""/>
    <x v="3"/>
    <s v=""/>
    <x v="2"/>
    <s v=""/>
    <s v=""/>
    <s v=""/>
    <s v=""/>
    <s v=""/>
    <s v=""/>
    <s v=""/>
    <s v=""/>
    <s v=""/>
    <s v=""/>
    <s v=""/>
    <s v=""/>
  </r>
  <r>
    <x v="0"/>
    <s v=""/>
    <s v="boutique"/>
    <s v="boutik / kiòs priwe"/>
    <s v="boutique ou kiosque privé"/>
    <s v="Il n'y a pas d'autres options dans ma zone"/>
    <s v=""/>
    <s v="Moins de 15 min au total"/>
    <s v="gros bidon de 5 gallons (18,9 L)"/>
    <s v="5gal"/>
    <s v="bidon ki vo 5 galon (18,9L)"/>
    <s v=""/>
    <s v=""/>
    <s v=""/>
    <s v=""/>
    <s v=""/>
    <n v="65"/>
    <n v="13"/>
    <s v=""/>
    <s v="NA"/>
    <n v="13"/>
    <x v="1"/>
    <s v=""/>
    <x v="1"/>
    <s v="Le marchand d'eau n'est pas venu à temps / Le marchand n'avait plus d'eau"/>
    <n v="0"/>
    <n v="0"/>
    <n v="0"/>
    <n v="0"/>
    <n v="0"/>
    <n v="0"/>
    <n v="0"/>
    <n v="0"/>
    <n v="1"/>
    <n v="0"/>
    <n v="0"/>
  </r>
  <r>
    <x v="0"/>
    <s v=""/>
    <s v="boutique"/>
    <s v="boutik / kiòs priwe"/>
    <s v="boutique ou kiosque privé"/>
    <s v="L'eau est de meilleure qualité"/>
    <s v=""/>
    <s v="Moins de 15 min au total"/>
    <s v="gros bidon de 5 gallons (18,9 L)"/>
    <s v="5gal"/>
    <s v="bidon ki vo 5 galon (18,9L)"/>
    <s v=""/>
    <s v=""/>
    <s v=""/>
    <s v=""/>
    <s v=""/>
    <n v="60"/>
    <n v="12"/>
    <s v=""/>
    <s v="NA"/>
    <n v="12"/>
    <x v="1"/>
    <s v=""/>
    <x v="0"/>
    <s v=""/>
    <s v=""/>
    <s v=""/>
    <s v=""/>
    <s v=""/>
    <s v=""/>
    <s v=""/>
    <s v=""/>
    <s v=""/>
    <s v=""/>
    <s v=""/>
    <s v=""/>
  </r>
  <r>
    <x v="0"/>
    <s v=""/>
    <s v="boutique"/>
    <s v="boutik / kiòs priwe"/>
    <s v="boutique ou kiosque privé"/>
    <s v="L'eau est de meilleure qualité"/>
    <s v=""/>
    <s v="Moins de 15 min au total"/>
    <s v="gros bidon de 5 gallons (18,9 L)"/>
    <s v="5gal"/>
    <s v="bidon ki vo 5 galon (18,9L)"/>
    <s v=""/>
    <s v=""/>
    <s v=""/>
    <s v=""/>
    <s v=""/>
    <n v="65"/>
    <n v="13"/>
    <s v=""/>
    <s v="NA"/>
    <n v="13"/>
    <x v="1"/>
    <s v=""/>
    <x v="0"/>
    <s v=""/>
    <s v=""/>
    <s v=""/>
    <s v=""/>
    <s v=""/>
    <s v=""/>
    <s v=""/>
    <s v=""/>
    <s v=""/>
    <s v=""/>
    <s v=""/>
    <s v=""/>
  </r>
  <r>
    <x v="0"/>
    <s v=""/>
    <s v="boutique"/>
    <s v="boutik / kiòs priwe"/>
    <s v="boutique ou kiosque privé"/>
    <s v="L'eau est de meilleure qualité"/>
    <s v=""/>
    <s v="Moins de 15 min au total"/>
    <s v="gros bidon de 5 gallons (18,9 L)"/>
    <s v="5gal"/>
    <s v="bidon ki vo 5 galon (18,9L)"/>
    <s v=""/>
    <s v=""/>
    <s v=""/>
    <s v=""/>
    <s v=""/>
    <n v="60"/>
    <n v="12"/>
    <s v=""/>
    <s v="NA"/>
    <n v="12"/>
    <x v="1"/>
    <s v=""/>
    <x v="0"/>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0"/>
    <s v=""/>
    <s v="boutique"/>
    <s v="boutique ou kiosque privé"/>
    <s v="boutique ou kiosque privé"/>
    <s v="L'eau est de meilleure qualité"/>
    <s v=""/>
    <s v="Entre 15 min et 30 min au total"/>
    <s v="petit bidon de 1 gallon (3,78 L)"/>
    <s v="1gal"/>
    <s v="bidon ki vo 1 galon (3,78L)"/>
    <s v=""/>
    <s v=""/>
    <s v=""/>
    <s v=""/>
    <s v=""/>
    <n v="15"/>
    <n v="15"/>
    <s v=""/>
    <s v="NA"/>
    <n v="15"/>
    <x v="1"/>
    <s v=""/>
    <x v="1"/>
    <s v="Problèmes de transport A cause d’une catastrophe naturelle"/>
    <n v="0"/>
    <n v="1"/>
    <n v="1"/>
    <n v="0"/>
    <n v="0"/>
    <n v="0"/>
    <n v="0"/>
    <n v="0"/>
    <n v="0"/>
    <n v="0"/>
    <n v="0"/>
  </r>
  <r>
    <x v="0"/>
    <s v=""/>
    <s v="boutique"/>
    <s v="boutique ou kiosque privé"/>
    <s v="boutique ou kiosque privé"/>
    <s v="L'eau est de meilleure qualité"/>
    <s v=""/>
    <s v="Moins de 15 min au total"/>
    <s v="petit bidon de 1 gallon (3,78 L)"/>
    <s v="1gal"/>
    <s v="bidon ki vo 1 galon (3,78L)"/>
    <s v=""/>
    <s v=""/>
    <s v=""/>
    <s v=""/>
    <s v=""/>
    <n v="15"/>
    <n v="15"/>
    <s v=""/>
    <s v="NA"/>
    <n v="15"/>
    <x v="1"/>
    <s v=""/>
    <x v="1"/>
    <s v="Infrastructures endomagées"/>
    <n v="0"/>
    <n v="0"/>
    <n v="0"/>
    <n v="0"/>
    <n v="1"/>
    <n v="0"/>
    <n v="0"/>
    <n v="0"/>
    <n v="0"/>
    <n v="0"/>
    <n v="0"/>
  </r>
  <r>
    <x v="0"/>
    <s v=""/>
    <s v="boutique"/>
    <s v="boutique ou kiosque privé"/>
    <s v="boutique ou kiosque privé"/>
    <s v="L'eau est de meilleure qualité"/>
    <s v=""/>
    <s v="Entre 15 min et 30 min au total"/>
    <s v="petit bidon de 1 gallon (3,78 L)"/>
    <s v="1gal"/>
    <s v="bidon ki vo 1 galon (3,78L)"/>
    <s v=""/>
    <s v=""/>
    <s v=""/>
    <s v=""/>
    <s v=""/>
    <n v="15"/>
    <n v="15"/>
    <s v=""/>
    <s v="NA"/>
    <n v="15"/>
    <x v="1"/>
    <s v=""/>
    <x v="3"/>
    <s v=""/>
    <s v=""/>
    <s v=""/>
    <s v=""/>
    <s v=""/>
    <s v=""/>
    <s v=""/>
    <s v=""/>
    <s v=""/>
    <s v=""/>
    <s v=""/>
    <s v=""/>
  </r>
  <r>
    <x v="0"/>
    <s v=""/>
    <s v="boutique"/>
    <s v="boutik / kiòs priwe"/>
    <s v="boutique ou kiosque privé"/>
    <s v="L'eau est de meilleure qualité"/>
    <s v=""/>
    <s v="Entre 15 min et 30 min au total"/>
    <s v="petit bidon de 1 gallon (3,78 L)"/>
    <s v="1gal"/>
    <s v="bidon ki vo 1 galon (3,78L)"/>
    <s v=""/>
    <s v=""/>
    <s v=""/>
    <s v=""/>
    <s v=""/>
    <n v="13"/>
    <n v="13"/>
    <s v=""/>
    <s v="NA"/>
    <n v="13"/>
    <x v="1"/>
    <s v=""/>
    <x v="1"/>
    <s v="Problèmes de transport Infrastructures endomagées"/>
    <n v="0"/>
    <n v="1"/>
    <n v="0"/>
    <n v="0"/>
    <n v="1"/>
    <n v="0"/>
    <n v="0"/>
    <n v="0"/>
    <n v="0"/>
    <n v="0"/>
    <n v="0"/>
  </r>
  <r>
    <x v="0"/>
    <s v=""/>
    <s v="boutique"/>
    <s v="boutik / kiòs priwe"/>
    <s v="boutique ou kiosque privé"/>
    <s v="L'eau est de meilleure qualité"/>
    <s v=""/>
    <s v="Entre 30 min et 1h au total"/>
    <s v="petit bidon de 1 gallon (3,78 L)"/>
    <s v="1gal"/>
    <s v="bidon ki vo 1 galon (3,78L)"/>
    <s v=""/>
    <s v=""/>
    <s v=""/>
    <s v=""/>
    <s v=""/>
    <n v="13"/>
    <n v="13"/>
    <s v=""/>
    <s v="NA"/>
    <n v="13"/>
    <x v="1"/>
    <s v=""/>
    <x v="0"/>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2"/>
    <s v=""/>
    <s v=""/>
    <s v=""/>
    <s v=""/>
    <s v=""/>
    <s v=""/>
    <s v=""/>
    <s v=""/>
    <s v=""/>
    <s v=""/>
    <s v=""/>
    <s v=""/>
    <s v=""/>
    <s v=""/>
    <s v=""/>
    <s v=""/>
    <s v=""/>
    <s v=""/>
    <s v=""/>
    <s v=""/>
    <x v="3"/>
    <s v=""/>
    <x v="2"/>
    <s v=""/>
    <s v=""/>
    <s v=""/>
    <s v=""/>
    <s v=""/>
    <s v=""/>
    <s v=""/>
    <s v=""/>
    <s v=""/>
    <s v=""/>
    <s v=""/>
    <s v=""/>
  </r>
  <r>
    <x v="8"/>
    <m/>
    <m/>
    <m/>
    <m/>
    <m/>
    <m/>
    <m/>
    <m/>
    <m/>
    <m/>
    <m/>
    <m/>
    <m/>
    <m/>
    <m/>
    <m/>
    <m/>
    <m/>
    <m/>
    <m/>
    <x v="4"/>
    <m/>
    <x v="4"/>
    <m/>
    <m/>
    <m/>
    <m/>
    <m/>
    <m/>
    <m/>
    <m/>
    <m/>
    <m/>
    <m/>
    <m/>
  </r>
</pivotCacheRecords>
</file>

<file path=xl/pivotCache/pivotCacheRecords9.xml><?xml version="1.0" encoding="utf-8"?>
<pivotCacheRecords xmlns="http://schemas.openxmlformats.org/spreadsheetml/2006/main" xmlns:r="http://schemas.openxmlformats.org/officeDocument/2006/relationships" count="266">
  <r>
    <s v="2021-07-24"/>
    <s v="Concern"/>
    <s v="Concern"/>
    <s v="CWW-01"/>
    <s v="Ouest"/>
    <s v="Cité Soleil"/>
    <s v="Cité Soleil"/>
    <s v="Terre-noire"/>
    <s v="Marché de Terre Noire"/>
    <s v="Milieu urbain"/>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Il n'y a pas d'autres options dans ma zone"/>
    <s v=""/>
    <s v="Moins de 15 min au total"/>
    <s v="gros bidon de 5 gallons (18,9 L)"/>
    <s v="5gal"/>
    <s v="bidon ki vo 5 galon (18,9L)"/>
    <s v=""/>
    <s v=""/>
    <s v=""/>
    <s v=""/>
    <s v=""/>
    <n v="25"/>
    <n v="5"/>
    <s v=""/>
    <s v="NA"/>
    <n v="5"/>
    <s v="Je ne sais pas, je ne souhaite pas répondre"/>
    <s v=""/>
    <s v="Non"/>
    <s v=""/>
    <s v=""/>
    <s v=""/>
    <s v=""/>
    <s v=""/>
    <s v=""/>
    <s v=""/>
    <s v=""/>
    <s v=""/>
    <s v=""/>
    <s v=""/>
    <s v=""/>
  </r>
  <r>
    <s v="2021-07-20"/>
    <s v="Save the Children"/>
    <s v="Save the Children"/>
    <s v="ASV758"/>
    <s v="Artibonite"/>
    <s v="L'Estère"/>
    <s v="L'Estère"/>
    <s v="Centre-ville de l'Estère"/>
    <s v="Marché L'Estère"/>
    <s v="Milieu urbain"/>
    <x v="0"/>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Il n'y a pas d'autres options dans ma zone"/>
    <s v=""/>
    <s v="Moins de 15 min au total"/>
    <s v="gros bidon de 5 gallons (18,9 L)"/>
    <s v="5gal"/>
    <s v="bidon ki vo 5 galon (18,9L)"/>
    <s v=""/>
    <s v=""/>
    <s v=""/>
    <s v=""/>
    <s v=""/>
    <n v="50"/>
    <n v="10"/>
    <s v=""/>
    <s v="NA"/>
    <n v="10"/>
    <s v="Je ne sais pas, je ne souhaite pas répondre"/>
    <s v=""/>
    <s v="Non"/>
    <s v=""/>
    <s v=""/>
    <s v=""/>
    <s v=""/>
    <s v=""/>
    <s v=""/>
    <s v=""/>
    <s v=""/>
    <s v=""/>
    <s v=""/>
    <s v=""/>
    <s v=""/>
  </r>
  <r>
    <s v="2021-07-20"/>
    <s v="Save the Children"/>
    <s v="Save the Children"/>
    <s v="ASV758"/>
    <s v="Artibonite"/>
    <s v="L'Estère"/>
    <s v="L'Estère"/>
    <s v="Centre-ville de l'Estère"/>
    <s v="Marché L'Estère"/>
    <s v="Milieu urbain"/>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75"/>
    <n v="15"/>
    <s v=""/>
    <s v="NA"/>
    <n v="15"/>
    <s v="Oui"/>
    <s v=""/>
    <s v="Non"/>
    <s v=""/>
    <s v=""/>
    <s v=""/>
    <s v=""/>
    <s v=""/>
    <s v=""/>
    <s v=""/>
    <s v=""/>
    <s v=""/>
    <s v=""/>
    <s v=""/>
    <s v=""/>
  </r>
  <r>
    <s v="2021-07-20"/>
    <s v="Save the Children"/>
    <s v="Save the Children"/>
    <s v="ASV758"/>
    <s v="Artibonite"/>
    <s v="L'Estère"/>
    <s v="L'Estère"/>
    <s v="Centre-ville de l'Estère"/>
    <s v="Marché L'Estère"/>
    <s v="Milieu urbain"/>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ranchement chez un voisin"/>
    <s v=""/>
    <s v="voisin"/>
    <s v="kay yon vwazen"/>
    <s v="branchement chez un voisin"/>
    <s v="C'est le moins cher"/>
    <s v=""/>
    <s v="Moins de 15 min au total"/>
    <s v="gros bidon de 5 gallons (18,9 L)"/>
    <s v="5gal"/>
    <s v="bidon ki vo 5 galon (18,9L)"/>
    <s v=""/>
    <s v=""/>
    <s v=""/>
    <s v=""/>
    <s v=""/>
    <n v="10"/>
    <n v="2"/>
    <s v=""/>
    <s v="NA"/>
    <n v="2"/>
    <s v="Non"/>
    <s v="Oui, parfois"/>
    <s v="Oui"/>
    <s v="Problèmes techniques sur le réseau A cause de la sècheresses"/>
    <n v="0"/>
    <n v="0"/>
    <n v="0"/>
    <n v="1"/>
    <n v="0"/>
    <n v="1"/>
    <n v="0"/>
    <n v="0"/>
    <n v="0"/>
    <n v="0"/>
    <n v="0"/>
  </r>
  <r>
    <s v="2021-07-20"/>
    <s v="Save the Children"/>
    <s v="Save the Children"/>
    <s v="ASV758"/>
    <s v="Artibonite"/>
    <s v="L'Estère"/>
    <s v="L'Estère"/>
    <s v="Centre-ville de l'Estère"/>
    <s v="Marché L'Estère"/>
    <s v="Milieu urbain"/>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50"/>
    <n v="10"/>
    <s v=""/>
    <s v="NA"/>
    <n v="10"/>
    <s v="Oui"/>
    <s v=""/>
    <s v="Oui"/>
    <s v="Autre (précisez)"/>
    <n v="0"/>
    <n v="0"/>
    <n v="0"/>
    <n v="0"/>
    <n v="0"/>
    <n v="0"/>
    <n v="0"/>
    <n v="0"/>
    <n v="0"/>
    <n v="1"/>
    <n v="0"/>
  </r>
  <r>
    <s v="2021-07-20"/>
    <s v="Save the Children"/>
    <s v="Save the Children"/>
    <s v="ASV758"/>
    <s v="Artibonite"/>
    <s v="L'Estère"/>
    <s v="L'Estère"/>
    <s v="Centre-ville de l'Estère"/>
    <s v="Marché L'Estère"/>
    <s v="Milieu urbain"/>
    <x v="0"/>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50"/>
    <n v="10"/>
    <s v=""/>
    <s v="NA"/>
    <n v="10"/>
    <s v="Oui"/>
    <s v=""/>
    <s v="Non"/>
    <s v=""/>
    <s v=""/>
    <s v=""/>
    <s v=""/>
    <s v=""/>
    <s v=""/>
    <s v=""/>
    <s v=""/>
    <s v=""/>
    <s v=""/>
    <s v=""/>
    <s v=""/>
  </r>
  <r>
    <s v="2021-07-20"/>
    <s v="Save the Children"/>
    <s v="Save the Children"/>
    <s v="ASV758"/>
    <s v="Artibonite"/>
    <s v="L'Estère"/>
    <s v="L'Estère"/>
    <s v="Centre-ville de l'Estère"/>
    <s v="Marché L'Estère"/>
    <s v="Milieu urbain"/>
    <x v="1"/>
    <x v="0"/>
    <s v=""/>
    <s v=""/>
    <s v="Détaillant sur une table"/>
    <s v=""/>
    <s v="Charbon de bois"/>
    <n v="0"/>
    <n v="0"/>
    <n v="0"/>
    <n v="0"/>
    <n v="0"/>
    <n v="1"/>
    <n v="0"/>
    <s v="charbon"/>
    <s v="Charbon de bois"/>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Non"/>
    <s v=""/>
    <s v=""/>
    <s v=""/>
    <s v=""/>
    <s v=""/>
    <s v=""/>
    <s v=""/>
    <s v=""/>
    <s v="Diminution du nombre de clients Difficultés pour se réapprovisionner en marchandises"/>
    <n v="0"/>
    <n v="1"/>
    <n v="0"/>
    <n v="1"/>
    <n v="0"/>
    <n v="0"/>
    <n v="0"/>
    <n v="0"/>
    <s v=""/>
    <s v="Non"/>
    <s v=""/>
    <s v=""/>
    <s v=""/>
    <s v=""/>
    <s v=""/>
    <s v=""/>
    <s v=""/>
    <s v=""/>
    <s v=""/>
    <s v=""/>
    <s v=""/>
    <s v=""/>
    <s v=""/>
    <s v=""/>
    <s v=""/>
    <s v=""/>
    <s v=""/>
    <s v=""/>
    <s v=""/>
    <s v=""/>
    <s v=""/>
    <s v=""/>
    <s v=""/>
    <s v=""/>
    <s v=""/>
    <s v=""/>
    <s v=""/>
    <s v=""/>
    <s v=""/>
    <s v=""/>
    <s v=""/>
    <s v=""/>
    <s v=""/>
    <s v=""/>
    <s v=""/>
    <s v=""/>
    <s v=""/>
    <s v=""/>
    <s v=""/>
    <s v=""/>
    <s v=""/>
    <s v=""/>
    <s v=""/>
    <s v=""/>
    <s v=""/>
    <s v=""/>
    <s v=""/>
  </r>
  <r>
    <s v="2021-07-20"/>
    <s v="Save the Children"/>
    <s v="Save the Children"/>
    <s v="ASV758"/>
    <s v="Artibonite"/>
    <s v="L'Estère"/>
    <s v="L'Estère"/>
    <s v="Centre-ville de l'Estère"/>
    <s v="Marché L'Estère"/>
    <s v="Milieu urbain"/>
    <x v="1"/>
    <x v="0"/>
    <s v=""/>
    <s v=""/>
    <s v="Détaillant sur une table"/>
    <s v=""/>
    <s v="Charbon de bois"/>
    <n v="0"/>
    <n v="0"/>
    <n v="0"/>
    <n v="0"/>
    <n v="0"/>
    <n v="1"/>
    <n v="0"/>
    <s v="charbon"/>
    <s v="Charbon de bois"/>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s v="Non"/>
    <s v="Non"/>
    <s v=""/>
    <s v=""/>
    <s v=""/>
    <s v=""/>
    <s v=""/>
    <s v=""/>
    <s v=""/>
    <s v=""/>
    <s v="Diminution du nombre de clients Augmentation des prix Difficultés pour se réapprovisionner en marchandises"/>
    <n v="0"/>
    <n v="1"/>
    <n v="1"/>
    <n v="1"/>
    <n v="0"/>
    <n v="0"/>
    <n v="0"/>
    <n v="0"/>
    <s v=""/>
    <s v="Non"/>
    <s v=""/>
    <s v=""/>
    <s v=""/>
    <s v=""/>
    <s v=""/>
    <s v=""/>
    <s v=""/>
    <s v=""/>
    <s v=""/>
    <s v=""/>
    <s v=""/>
    <s v=""/>
    <s v=""/>
    <s v=""/>
    <s v=""/>
    <s v=""/>
    <s v=""/>
    <s v=""/>
    <s v=""/>
    <s v=""/>
    <s v=""/>
    <s v=""/>
    <s v=""/>
    <s v=""/>
    <s v=""/>
    <s v=""/>
    <s v=""/>
    <s v=""/>
    <s v=""/>
    <s v=""/>
    <s v=""/>
    <s v=""/>
    <s v=""/>
    <s v=""/>
    <s v=""/>
    <s v=""/>
    <s v=""/>
    <s v=""/>
    <s v=""/>
    <s v=""/>
    <s v=""/>
    <s v=""/>
    <s v=""/>
    <s v=""/>
    <s v=""/>
    <s v=""/>
    <s v=""/>
  </r>
  <r>
    <s v="2021-07-21"/>
    <s v="Mercy Corps"/>
    <s v="Mercy Corps"/>
    <s v="MC01"/>
    <s v="Ouest"/>
    <s v="Croix-Des-Bouquets"/>
    <s v="Croix-Des-Bouquets"/>
    <s v="Bon repos"/>
    <s v="Marché Séradot"/>
    <s v="Milieu urbain"/>
    <x v="1"/>
    <x v="0"/>
    <s v=""/>
    <s v=""/>
    <s v="Détaillant sur une table"/>
    <s v=""/>
    <s v="Produits d'hygiène et assainissement"/>
    <n v="0"/>
    <n v="1"/>
    <n v="0"/>
    <n v="0"/>
    <n v="0"/>
    <n v="0"/>
    <n v="0"/>
    <s v="wash"/>
    <s v="Produits d'hygiène et assainissement"/>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en grain (nettoyage) Savon pour se laver"/>
    <n v="1"/>
    <n v="1"/>
    <n v="1"/>
    <n v="1"/>
    <n v="1"/>
    <n v="0"/>
    <n v="1"/>
    <n v="1"/>
    <n v="0"/>
    <s v="Oui"/>
    <n v="35"/>
    <n v="35"/>
    <s v=""/>
    <s v=""/>
    <s v=""/>
    <n v="35"/>
    <s v="Oui"/>
    <n v="15"/>
    <s v="Oui"/>
    <n v="60"/>
    <s v="Oui"/>
    <s v=""/>
    <s v=""/>
    <s v=""/>
    <s v=""/>
    <s v=""/>
    <s v=""/>
    <s v=""/>
    <s v=""/>
    <s v=""/>
    <s v=""/>
    <s v=""/>
    <s v="Oui"/>
    <n v="25"/>
    <s v=""/>
    <s v=""/>
    <n v="25"/>
    <s v="Oui"/>
    <s v="Oui"/>
    <n v="75"/>
    <s v=""/>
    <s v=""/>
    <n v="75"/>
    <s v="Oui"/>
    <s v="Oui"/>
    <n v="100"/>
    <s v=""/>
    <s v=""/>
    <s v=""/>
    <n v="100"/>
    <s v="Oui"/>
    <s v="Oui"/>
    <s v=""/>
    <n v="5"/>
    <s v=""/>
    <s v=""/>
    <s v=""/>
    <s v=""/>
    <s v=""/>
    <s v=""/>
    <s v="Oui"/>
    <s v="NA"/>
    <n v="5"/>
    <s v="Non"/>
    <s v=""/>
    <s v=""/>
    <s v=""/>
    <s v=""/>
    <s v=""/>
    <s v=""/>
    <s v=""/>
    <s v=""/>
    <s v=""/>
    <s v=""/>
    <s v=""/>
    <s v=""/>
    <s v=""/>
    <s v=""/>
    <s v=""/>
    <s v=""/>
    <s v=""/>
    <s v=""/>
    <s v=""/>
    <s v=""/>
    <s v=""/>
    <s v=""/>
    <s v=""/>
    <s v=""/>
    <s v=""/>
    <s v="Non"/>
    <s v="Non"/>
    <s v="Oui"/>
    <s v="Ouest"/>
    <s v="Meme"/>
    <s v="Croix-Des-Bouquets"/>
    <s v="Meme"/>
    <s v=""/>
    <s v=""/>
    <s v=""/>
    <s v=""/>
    <s v=""/>
    <s v=""/>
    <s v=""/>
    <s v=""/>
    <s v=""/>
    <s v=""/>
    <s v=""/>
    <s v=""/>
    <s v=""/>
    <s v=""/>
    <s v=""/>
    <s v=""/>
    <s v=""/>
    <s v=""/>
    <s v=""/>
    <s v=""/>
    <s v=""/>
    <s v=""/>
    <s v=""/>
    <s v=""/>
    <s v=""/>
    <s v=""/>
    <s v=""/>
    <s v=""/>
    <s v=""/>
    <s v=""/>
    <s v=""/>
    <s v=""/>
    <s v=""/>
    <s v=""/>
    <s v=""/>
    <s v=""/>
    <s v=""/>
    <s v="Oui"/>
    <s v="Vols ou pillages"/>
    <n v="1"/>
    <n v="0"/>
    <n v="0"/>
    <n v="0"/>
    <n v="0"/>
    <n v="0"/>
    <s v=""/>
    <s v="Risques de vols ou pillages Diminution du nombre de clients Augmentation des prix Difficultés pour se réapprovisionner en marchandises Risques d'être exposé à la violence Aucune préoccupation particulière"/>
    <n v="1"/>
    <n v="1"/>
    <n v="1"/>
    <n v="1"/>
    <n v="1"/>
    <n v="1"/>
    <n v="0"/>
    <n v="0"/>
    <s v=""/>
    <s v="Oui"/>
    <s v=""/>
    <s v="Produits d'hygiène et assainissement"/>
    <n v="0"/>
    <n v="1"/>
    <n v="0"/>
    <n v="0"/>
    <n v="0"/>
    <n v="0"/>
    <n v="0"/>
    <s v=""/>
    <s v=""/>
    <s v=""/>
    <s v=""/>
    <s v=""/>
    <s v=""/>
    <s v=""/>
    <s v=""/>
    <s v=""/>
    <s v=""/>
    <s v=""/>
    <s v=""/>
    <s v=""/>
    <s v=""/>
    <s v=""/>
    <s v=""/>
    <s v=""/>
    <s v=""/>
    <s v=""/>
    <s v=""/>
    <s v=""/>
    <s v=""/>
    <s v=""/>
    <s v=""/>
    <s v=""/>
    <s v=""/>
    <s v=""/>
    <s v=""/>
    <s v=""/>
    <s v=""/>
    <s v=""/>
    <s v=""/>
    <s v=""/>
    <s v=""/>
    <s v=""/>
    <s v=""/>
    <s v=""/>
    <s v=""/>
  </r>
  <r>
    <s v="2021-07-21"/>
    <s v="Mercy Corps"/>
    <s v="Mercy Corps"/>
    <s v="MC01"/>
    <s v="Ouest"/>
    <s v="Croix-Des-Bouquets"/>
    <s v="Croix-Des-Bouquets"/>
    <s v="Bon repos"/>
    <s v="Marché Séradot"/>
    <s v="Milieu urbain"/>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Il n'y a pas d'autres options dans ma zone"/>
    <s v=""/>
    <s v="Moins de 15 min au total"/>
    <s v="gros bidon de 5 gallons (18,9 L)"/>
    <s v="5gal"/>
    <s v="bidon ki vo 5 galon (18,9L)"/>
    <s v=""/>
    <s v=""/>
    <s v=""/>
    <s v=""/>
    <s v=""/>
    <n v="35"/>
    <n v="7"/>
    <s v=""/>
    <s v="NA"/>
    <n v="7"/>
    <s v="Oui"/>
    <s v=""/>
    <s v="Non"/>
    <s v=""/>
    <s v=""/>
    <s v=""/>
    <s v=""/>
    <s v=""/>
    <s v=""/>
    <s v=""/>
    <s v=""/>
    <s v=""/>
    <s v=""/>
    <s v=""/>
    <s v=""/>
  </r>
  <r>
    <s v="2021-07-21"/>
    <s v="Mercy Corps"/>
    <s v="Mercy Corps"/>
    <s v="MC01"/>
    <s v="Ouest"/>
    <s v="Croix-Des-Bouquets"/>
    <s v="Croix-Des-Bouquets"/>
    <s v="Bon repos"/>
    <s v="Marché Séradot"/>
    <s v="Milieu urbain"/>
    <x v="1"/>
    <x v="1"/>
    <s v=""/>
    <s v=""/>
    <s v="Détaillant avec boutique"/>
    <s v=""/>
    <s v="Nourriture Produits d'hygiène et assainissement"/>
    <n v="1"/>
    <n v="1"/>
    <n v="0"/>
    <n v="0"/>
    <n v="0"/>
    <n v="0"/>
    <n v="0"/>
    <s v="nourriture"/>
    <s v="Nourriture "/>
    <s v="En espèces (Gourde)"/>
    <n v="1"/>
    <n v="0"/>
    <n v="0"/>
    <n v="0"/>
    <n v="0"/>
    <n v="0"/>
    <n v="0"/>
    <n v="0"/>
    <n v="0"/>
    <n v="0"/>
    <s v=""/>
    <s v="Non, il n'y a pas eu de variation"/>
    <s v="Entre 21 et 60"/>
    <s v="Riz Maïs (moulu) Sucre"/>
    <n v="0"/>
    <n v="1"/>
    <n v="1"/>
    <n v="1"/>
    <n v="0"/>
    <n v="0"/>
    <n v="0"/>
    <n v="0"/>
    <s v="Oui je connais le prix de mes produits en grosse marmite"/>
    <s v=""/>
    <s v=""/>
    <n v="250"/>
    <n v="96.153846153846104"/>
    <s v="Oui"/>
    <n v="200"/>
    <n v="86.956521739130395"/>
    <s v="Oui"/>
    <n v="300"/>
    <n v="103.448275862068"/>
    <s v="Oui"/>
    <s v=""/>
    <s v=""/>
    <s v=""/>
    <s v=""/>
    <s v=""/>
    <s v=""/>
    <s v=""/>
    <s v=""/>
    <s v=""/>
    <s v=""/>
    <s v=""/>
    <s v=""/>
    <s v=""/>
    <s v=""/>
    <s v=""/>
    <s v=""/>
    <s v=""/>
    <s v=""/>
    <s v="Oui"/>
    <s v="Changement du taux de change de la Gourde"/>
    <n v="1"/>
    <n v="0"/>
    <n v="0"/>
    <n v="0"/>
    <n v="0"/>
    <n v="0"/>
    <n v="0"/>
    <n v="0"/>
    <n v="0"/>
    <n v="0"/>
    <n v="0"/>
    <n v="0"/>
    <n v="0"/>
    <n v="0"/>
    <s v=""/>
    <s v="Riz Maïs (moulu) Sucre"/>
    <n v="0"/>
    <n v="1"/>
    <n v="1"/>
    <n v="1"/>
    <n v="0"/>
    <n v="0"/>
    <n v="0"/>
    <n v="0"/>
    <s v="Non"/>
    <s v="Non"/>
    <s v="Oui"/>
    <s v="Ouest"/>
    <s v="Meme"/>
    <s v="Cité Soleil"/>
    <s v="Différent"/>
    <s v="Savon lessive Papier toilette Serviettes hygiéniques Chlore en grain (nettoyage)"/>
    <n v="1"/>
    <n v="0"/>
    <n v="0"/>
    <n v="1"/>
    <n v="1"/>
    <n v="0"/>
    <n v="1"/>
    <n v="0"/>
    <n v="0"/>
    <s v="Oui"/>
    <n v="30"/>
    <n v="30"/>
    <s v=""/>
    <s v=""/>
    <s v=""/>
    <n v="30"/>
    <s v="Oui"/>
    <s v=""/>
    <s v=""/>
    <n v="50"/>
    <s v="Oui"/>
    <s v=""/>
    <s v=""/>
    <s v=""/>
    <s v=""/>
    <s v=""/>
    <s v=""/>
    <s v=""/>
    <s v=""/>
    <s v=""/>
    <s v=""/>
    <s v=""/>
    <s v=""/>
    <s v=""/>
    <s v=""/>
    <s v=""/>
    <s v=""/>
    <s v=""/>
    <s v=""/>
    <s v=""/>
    <s v=""/>
    <s v=""/>
    <s v=""/>
    <s v=""/>
    <s v="Oui"/>
    <n v="75"/>
    <s v=""/>
    <s v=""/>
    <s v=""/>
    <n v="75"/>
    <s v="Oui"/>
    <s v="Oui"/>
    <s v=""/>
    <n v="5"/>
    <s v=""/>
    <s v=""/>
    <s v=""/>
    <s v=""/>
    <s v=""/>
    <s v=""/>
    <s v="Oui"/>
    <s v="NA"/>
    <n v="5"/>
    <s v="Non"/>
    <s v=""/>
    <s v=""/>
    <s v=""/>
    <s v=""/>
    <s v=""/>
    <s v=""/>
    <s v=""/>
    <s v=""/>
    <s v=""/>
    <s v=""/>
    <s v=""/>
    <s v=""/>
    <s v=""/>
    <s v=""/>
    <s v=""/>
    <s v=""/>
    <s v=""/>
    <s v=""/>
    <s v=""/>
    <s v=""/>
    <s v=""/>
    <s v=""/>
    <s v=""/>
    <s v=""/>
    <s v=""/>
    <s v="Non"/>
    <s v="Non"/>
    <s v="Oui"/>
    <s v="Ouest"/>
    <s v="Meme"/>
    <s v="Cité Soleil"/>
    <s v="Différent"/>
    <s v=""/>
    <s v=""/>
    <s v=""/>
    <s v=""/>
    <s v=""/>
    <s v=""/>
    <s v=""/>
    <s v=""/>
    <s v=""/>
    <s v=""/>
    <s v=""/>
    <s v=""/>
    <s v=""/>
    <s v=""/>
    <s v=""/>
    <s v=""/>
    <s v=""/>
    <s v=""/>
    <s v=""/>
    <s v=""/>
    <s v=""/>
    <s v=""/>
    <s v=""/>
    <s v=""/>
    <s v=""/>
    <s v=""/>
    <s v=""/>
    <s v=""/>
    <s v=""/>
    <s v=""/>
    <s v=""/>
    <s v=""/>
    <s v=""/>
    <s v=""/>
    <s v=""/>
    <s v=""/>
    <s v=""/>
    <s v="Oui"/>
    <s v="Fermeture / Hibernation pour cause de troubles politiques"/>
    <n v="0"/>
    <n v="0"/>
    <n v="0"/>
    <n v="1"/>
    <n v="0"/>
    <n v="0"/>
    <s v=""/>
    <s v="Risques de vols ou pillages Risques d'être exposé à la violence"/>
    <n v="1"/>
    <n v="0"/>
    <n v="0"/>
    <n v="0"/>
    <n v="1"/>
    <n v="0"/>
    <n v="0"/>
    <n v="0"/>
    <s v=""/>
    <s v="Oui"/>
    <s v=""/>
    <s v="Nourriture Produits d'hygiène et assainissement"/>
    <n v="1"/>
    <n v="1"/>
    <n v="0"/>
    <n v="0"/>
    <n v="0"/>
    <n v="0"/>
    <n v="0"/>
    <s v=""/>
    <s v=""/>
    <s v=""/>
    <s v=""/>
    <s v=""/>
    <s v=""/>
    <s v=""/>
    <s v=""/>
    <s v=""/>
    <s v=""/>
    <s v=""/>
    <s v=""/>
    <s v=""/>
    <s v=""/>
    <s v=""/>
    <s v=""/>
    <s v=""/>
    <s v=""/>
    <s v=""/>
    <s v=""/>
    <s v=""/>
    <s v=""/>
    <s v=""/>
    <s v=""/>
    <s v=""/>
    <s v=""/>
    <s v=""/>
    <s v=""/>
    <s v=""/>
    <s v=""/>
    <s v=""/>
    <s v=""/>
    <s v=""/>
    <s v=""/>
    <s v=""/>
    <s v=""/>
    <s v=""/>
    <s v=""/>
  </r>
  <r>
    <s v="2021-07-21"/>
    <s v="Mercy Corps"/>
    <s v="Mercy Corps"/>
    <s v="MC01"/>
    <s v="Ouest"/>
    <s v="Croix-Des-Bouquets"/>
    <s v="Croix-Des-Bouquets"/>
    <s v="Bon repos"/>
    <s v="Marché Séradot"/>
    <s v="Milieu urbain"/>
    <x v="1"/>
    <x v="0"/>
    <s v=""/>
    <s v=""/>
    <s v="Détaillant mobile"/>
    <s v=""/>
    <s v="Charbon de bois"/>
    <n v="0"/>
    <n v="0"/>
    <n v="0"/>
    <n v="0"/>
    <n v="0"/>
    <n v="1"/>
    <n v="0"/>
    <s v="charbon"/>
    <s v="Charbon de bois"/>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50"/>
    <s v="Oui"/>
    <s v="Oui"/>
    <s v="Vols ou pillages"/>
    <n v="1"/>
    <n v="0"/>
    <n v="0"/>
    <n v="0"/>
    <n v="0"/>
    <n v="0"/>
    <s v=""/>
    <s v="Risques de vols ou pillages Diminution du nombre de clients Augmentation des prix Difficultés pour se réapprovisionner en marchandises Risques d'être exposé à la violence Aucune préoccupation particulière"/>
    <n v="1"/>
    <n v="1"/>
    <n v="1"/>
    <n v="1"/>
    <n v="1"/>
    <n v="1"/>
    <n v="0"/>
    <n v="0"/>
    <s v=""/>
    <s v="Oui"/>
    <s v=""/>
    <s v="Charbon de bois"/>
    <n v="0"/>
    <n v="0"/>
    <n v="0"/>
    <n v="0"/>
    <n v="0"/>
    <n v="1"/>
    <n v="0"/>
    <s v=""/>
    <s v=""/>
    <s v=""/>
    <s v=""/>
    <s v=""/>
    <s v=""/>
    <s v=""/>
    <s v=""/>
    <s v=""/>
    <s v=""/>
    <s v=""/>
    <s v=""/>
    <s v=""/>
    <s v=""/>
    <s v=""/>
    <s v=""/>
    <s v=""/>
    <s v=""/>
    <s v=""/>
    <s v=""/>
    <s v=""/>
    <s v=""/>
    <s v=""/>
    <s v=""/>
    <s v=""/>
    <s v=""/>
    <s v=""/>
    <s v=""/>
    <s v=""/>
    <s v=""/>
    <s v=""/>
    <s v=""/>
    <s v=""/>
    <s v=""/>
    <s v=""/>
    <s v=""/>
    <s v=""/>
    <s v=""/>
  </r>
  <r>
    <s v="2021-07-21"/>
    <s v="Mercy Corps"/>
    <s v="Mercy Corps"/>
    <s v="MC01"/>
    <s v="Ouest"/>
    <s v="Croix-Des-Bouquets"/>
    <s v="Croix-Des-Bouquets"/>
    <s v="Bon repos"/>
    <s v="Marché Séradot"/>
    <s v="Milieu urbain"/>
    <x v="1"/>
    <x v="1"/>
    <s v=""/>
    <s v=""/>
    <s v="Détaillant avec boutique"/>
    <s v=""/>
    <s v="Nourriture"/>
    <n v="1"/>
    <n v="0"/>
    <n v="0"/>
    <n v="0"/>
    <n v="0"/>
    <n v="0"/>
    <n v="0"/>
    <s v="nourriture"/>
    <s v="Nourriture "/>
    <s v="En espèces (Gourde)"/>
    <n v="1"/>
    <n v="0"/>
    <n v="0"/>
    <n v="0"/>
    <n v="0"/>
    <n v="0"/>
    <n v="0"/>
    <n v="0"/>
    <n v="0"/>
    <n v="0"/>
    <s v=""/>
    <s v="Non, il n'y a pas eu de variation"/>
    <s v="Entre 21 et 60"/>
    <s v="Farine de blé blanche Riz Maïs (moulu) Sucre Huile végétale"/>
    <n v="1"/>
    <n v="1"/>
    <n v="1"/>
    <n v="1"/>
    <n v="0"/>
    <n v="0"/>
    <n v="1"/>
    <n v="0"/>
    <s v="Oui je connais le prix de mes produits en grosse marmite"/>
    <n v="100"/>
    <s v="Oui"/>
    <n v="300"/>
    <n v="115.384615384615"/>
    <s v="Oui"/>
    <n v="350"/>
    <n v="152.173913043478"/>
    <s v="Oui"/>
    <n v="300"/>
    <n v="103.448275862068"/>
    <s v="Oui"/>
    <s v=""/>
    <s v=""/>
    <s v=""/>
    <s v=""/>
    <s v=""/>
    <s v=""/>
    <s v="Remplissage à partir de drum"/>
    <s v="Oui"/>
    <n v="900"/>
    <s v=""/>
    <s v=""/>
    <s v=""/>
    <s v=""/>
    <s v=""/>
    <s v=""/>
    <s v="NA"/>
    <n v="900"/>
    <s v="Oui"/>
    <s v="Non"/>
    <s v=""/>
    <s v=""/>
    <s v=""/>
    <s v=""/>
    <s v=""/>
    <s v=""/>
    <s v=""/>
    <s v=""/>
    <s v=""/>
    <s v=""/>
    <s v=""/>
    <s v=""/>
    <s v=""/>
    <s v=""/>
    <s v=""/>
    <s v=""/>
    <s v=""/>
    <s v=""/>
    <s v=""/>
    <s v=""/>
    <s v=""/>
    <s v=""/>
    <s v=""/>
    <s v=""/>
    <s v=""/>
    <s v="Non"/>
    <s v="Non"/>
    <s v="Oui"/>
    <s v="Ouest"/>
    <s v="Meme"/>
    <s v="Cité Soleil"/>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Vols ou pillages Affrontements ou violences Fermeture / Hibernation pour cause de troubles politiques"/>
    <n v="1"/>
    <n v="1"/>
    <n v="0"/>
    <n v="1"/>
    <n v="0"/>
    <n v="0"/>
    <s v=""/>
    <s v="Risques d'être exposé à la violence Difficultés pour se réapprovisionner en marchandises Augmentation des prix Diminution du nombre de clients Risques de vols ou pillages"/>
    <n v="1"/>
    <n v="1"/>
    <n v="1"/>
    <n v="1"/>
    <n v="1"/>
    <n v="0"/>
    <n v="0"/>
    <n v="0"/>
    <s v=""/>
    <s v="Oui"/>
    <s v=""/>
    <s v="Nourriture"/>
    <n v="1"/>
    <n v="0"/>
    <n v="0"/>
    <n v="0"/>
    <n v="0"/>
    <n v="0"/>
    <n v="0"/>
    <s v=""/>
    <s v=""/>
    <s v=""/>
    <s v=""/>
    <s v=""/>
    <s v=""/>
    <s v=""/>
    <s v=""/>
    <s v=""/>
    <s v=""/>
    <s v=""/>
    <s v=""/>
    <s v=""/>
    <s v=""/>
    <s v=""/>
    <s v=""/>
    <s v=""/>
    <s v=""/>
    <s v=""/>
    <s v=""/>
    <s v=""/>
    <s v=""/>
    <s v=""/>
    <s v=""/>
    <s v=""/>
    <s v=""/>
    <s v=""/>
    <s v=""/>
    <s v=""/>
    <s v=""/>
    <s v=""/>
    <s v=""/>
    <s v=""/>
    <s v=""/>
    <s v=""/>
    <s v=""/>
    <s v=""/>
    <s v=""/>
  </r>
  <r>
    <s v="2021-07-22"/>
    <s v="Mercy Corps"/>
    <s v="Mercy Corps"/>
    <s v="MC01"/>
    <s v="Ouest"/>
    <s v="Croix-Des-Bouquets"/>
    <s v="Croix-Des-Bouquets"/>
    <s v="Bon repos"/>
    <s v="Marché Séradot"/>
    <s v="Milieu urbain"/>
    <x v="0"/>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C'est le moins cher"/>
    <s v=""/>
    <s v="Moins de 15 min au total"/>
    <s v="gros bidon de 5 gallons (18,9 L)"/>
    <s v="5gal"/>
    <s v="bidon ki vo 5 galon (18,9L)"/>
    <s v=""/>
    <s v=""/>
    <s v=""/>
    <s v=""/>
    <s v=""/>
    <n v="30"/>
    <n v="6"/>
    <s v=""/>
    <s v="NA"/>
    <n v="6"/>
    <s v="Je ne sais pas, je ne souhaite pas répondre"/>
    <s v=""/>
    <s v="Oui"/>
    <s v="Problèmes de transport Insécurités dans la commune"/>
    <n v="1"/>
    <n v="1"/>
    <n v="0"/>
    <n v="0"/>
    <n v="0"/>
    <n v="0"/>
    <n v="0"/>
    <n v="0"/>
    <n v="0"/>
    <n v="0"/>
    <n v="0"/>
  </r>
  <r>
    <s v="2021-07-22"/>
    <s v="Mercy Corps"/>
    <s v="Mercy Corps"/>
    <s v="MC01"/>
    <s v="Ouest"/>
    <s v="Croix-Des-Bouquets"/>
    <s v="Croix-Des-Bouquets"/>
    <s v="Bon repos"/>
    <s v="Marché Séradot"/>
    <s v="Milieu urbain"/>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source aménagée (borne fontaine, pompe, etc.)"/>
    <s v=""/>
    <s v="source"/>
    <s v="tiyo piblik (bòn fontèn, Pi avèk ponp manyèl,...)"/>
    <s v="source aménagée (borne fontaine, pompe, etc.)"/>
    <s v="C'est le moins cher"/>
    <s v=""/>
    <s v="Moins de 15 min au total"/>
    <s v="petit bidon de 1 gallon (3,78 L)"/>
    <s v="1gal"/>
    <s v="bidon ki vo 1 galon (3,78L)"/>
    <s v=""/>
    <s v=""/>
    <s v=""/>
    <s v=""/>
    <s v=""/>
    <n v="10"/>
    <n v="10"/>
    <s v=""/>
    <s v="NA"/>
    <n v="10"/>
    <s v="Je ne sais pas, je ne souhaite pas répondre"/>
    <s v=""/>
    <s v="Oui"/>
    <s v="Problèmes de transport"/>
    <n v="0"/>
    <n v="1"/>
    <n v="0"/>
    <n v="0"/>
    <n v="0"/>
    <n v="0"/>
    <n v="0"/>
    <n v="0"/>
    <n v="0"/>
    <n v="0"/>
    <n v="0"/>
  </r>
  <r>
    <s v="2021-07-22"/>
    <s v="Mercy Corps"/>
    <s v="Mercy Corps"/>
    <s v="MC01"/>
    <s v="Ouest"/>
    <s v="Croix-Des-Bouquets"/>
    <s v="Croix-Des-Bouquets"/>
    <s v="Bon repos"/>
    <s v="Marché Séradot"/>
    <s v="Milieu urbain"/>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C'est le moins cher"/>
    <s v=""/>
    <s v="Entre 15 min et 30 min au total"/>
    <s v="gros bidon de 5 gallons (18,9 L)"/>
    <s v="5gal"/>
    <s v="bidon ki vo 5 galon (18,9L)"/>
    <s v=""/>
    <s v=""/>
    <s v=""/>
    <s v=""/>
    <s v=""/>
    <n v="35"/>
    <n v="7"/>
    <s v=""/>
    <s v="NA"/>
    <n v="7"/>
    <s v="Oui"/>
    <s v=""/>
    <s v="Oui"/>
    <s v="Insécurités dans la commune Problèmes de transport"/>
    <n v="1"/>
    <n v="1"/>
    <n v="0"/>
    <n v="0"/>
    <n v="0"/>
    <n v="0"/>
    <n v="0"/>
    <n v="0"/>
    <n v="0"/>
    <n v="0"/>
    <n v="0"/>
  </r>
  <r>
    <s v="2021-07-22"/>
    <s v="FOKA DAI AYITI"/>
    <s v="FOKA DAI AYITI"/>
    <s v="anketè 2"/>
    <s v="Nippes"/>
    <s v="Miragoâne"/>
    <s v="Miragoâne"/>
    <s v="Saint Michel"/>
    <s v="Marché de St Michel"/>
    <s v="Milieu urbain"/>
    <x v="1"/>
    <x v="0"/>
    <s v=""/>
    <s v=""/>
    <s v="Détaillant avec boutique"/>
    <s v=""/>
    <s v="Nourriture"/>
    <n v="1"/>
    <n v="0"/>
    <n v="0"/>
    <n v="0"/>
    <n v="0"/>
    <n v="0"/>
    <n v="0"/>
    <s v="nourriture"/>
    <s v="Nourriture "/>
    <s v="En espèces (Gourde) A crédit partiel"/>
    <n v="1"/>
    <n v="0"/>
    <n v="0"/>
    <n v="0"/>
    <n v="1"/>
    <n v="0"/>
    <n v="0"/>
    <n v="0"/>
    <n v="0"/>
    <n v="0"/>
    <s v=""/>
    <s v="Oui, il y a plus de commerçants par rapport au mois passé"/>
    <s v="Moins de 20"/>
    <s v="Riz Maïs (moulu) Sucre Haricot noir Huile végétale"/>
    <n v="0"/>
    <n v="1"/>
    <n v="1"/>
    <n v="1"/>
    <n v="1"/>
    <n v="0"/>
    <n v="1"/>
    <n v="0"/>
    <s v="Oui je connais le prix de mes produits en grosse marmite"/>
    <s v=""/>
    <s v=""/>
    <n v="300"/>
    <n v="115.384615384615"/>
    <s v="Oui"/>
    <n v="200"/>
    <n v="86.956521739130395"/>
    <s v="Oui"/>
    <n v="240"/>
    <n v="82.758620689655103"/>
    <s v="Je ne sais pas, je ne souhaite pas répondre"/>
    <n v="520"/>
    <n v="216.666666666666"/>
    <s v="Non"/>
    <s v=""/>
    <s v=""/>
    <s v=""/>
    <s v="Remplissage à partir de drum"/>
    <s v="Non"/>
    <s v=""/>
    <s v=""/>
    <s v="Mililitre"/>
    <s v="mililitre"/>
    <s v="Mililitre"/>
    <n v="571"/>
    <n v="125"/>
    <n v="828.59019264448295"/>
    <n v="828.59019264448295"/>
    <s v="Je ne sais pas, je ne souhaite pas répondre"/>
    <s v="Oui"/>
    <s v="Changement du taux de change de la Gourde Problèmes liés au transport ou au carburant Article trop cher Pas assez d'argent Pas encore eu le temps de réapprovisinner"/>
    <n v="1"/>
    <n v="1"/>
    <n v="0"/>
    <n v="0"/>
    <n v="1"/>
    <n v="1"/>
    <n v="1"/>
    <n v="0"/>
    <n v="0"/>
    <n v="0"/>
    <n v="0"/>
    <n v="0"/>
    <n v="0"/>
    <n v="0"/>
    <s v=""/>
    <s v="Sucre"/>
    <n v="0"/>
    <n v="0"/>
    <n v="0"/>
    <n v="1"/>
    <n v="0"/>
    <n v="0"/>
    <n v="0"/>
    <n v="0"/>
    <s v="Non"/>
    <s v="Non"/>
    <s v="Oui"/>
    <s v="Nippes"/>
    <s v="Meme"/>
    <s v="Miragoâne"/>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Augmentation des prix Diminution du nombre de clients Difficultés pour se réapprovisionner en marchandises"/>
    <n v="0"/>
    <n v="1"/>
    <n v="1"/>
    <n v="1"/>
    <n v="0"/>
    <n v="0"/>
    <n v="0"/>
    <n v="0"/>
    <s v=""/>
    <s v="Non"/>
    <s v=""/>
    <s v=""/>
    <s v=""/>
    <s v=""/>
    <s v=""/>
    <s v=""/>
    <s v=""/>
    <s v=""/>
    <s v=""/>
    <s v=""/>
    <s v=""/>
    <s v=""/>
    <s v=""/>
    <s v=""/>
    <s v=""/>
    <s v=""/>
    <s v=""/>
    <s v=""/>
    <s v=""/>
    <s v=""/>
    <s v=""/>
    <s v=""/>
    <s v=""/>
    <s v=""/>
    <s v=""/>
    <s v=""/>
    <s v=""/>
    <s v=""/>
    <s v=""/>
    <s v=""/>
    <s v=""/>
    <s v=""/>
    <s v=""/>
    <s v=""/>
    <s v=""/>
    <s v=""/>
    <s v=""/>
    <s v=""/>
    <s v=""/>
    <s v=""/>
    <s v=""/>
    <s v=""/>
    <s v=""/>
    <s v=""/>
    <s v=""/>
    <s v=""/>
    <s v=""/>
  </r>
  <r>
    <s v="2021-07-22"/>
    <s v="FOKA DAI AYITI"/>
    <s v="FOKA DAI AYITI"/>
    <s v="anketè 2"/>
    <s v="Nippes"/>
    <s v="Miragoâne"/>
    <s v="Miragoâne"/>
    <s v="Saint Michel"/>
    <s v="Marché de St Michel"/>
    <s v="Milieu urbain"/>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rivière ou source non aménagée"/>
    <s v=""/>
    <s v="riv"/>
    <s v="rivyè / sous ki pa anmenaje"/>
    <s v="branchement privé individuel"/>
    <s v="Il n'y a pas d'autres options dans ma zone"/>
    <s v=""/>
    <s v="Plus d'1h au total"/>
    <s v="gros bidon de 5 gallons (18,9 L)"/>
    <s v="5gal"/>
    <s v="bidon ki vo 5 galon (18,9L)"/>
    <s v=""/>
    <s v=""/>
    <s v=""/>
    <s v=""/>
    <s v=""/>
    <n v="0"/>
    <n v="0"/>
    <s v=""/>
    <s v="NA"/>
    <n v="0"/>
    <s v="Non"/>
    <s v="Oui, parfois"/>
    <s v="Je ne sais pas, je ne souhaite pas répondre"/>
    <s v=""/>
    <s v=""/>
    <s v=""/>
    <s v=""/>
    <s v=""/>
    <s v=""/>
    <s v=""/>
    <s v=""/>
    <s v=""/>
    <s v=""/>
    <s v=""/>
    <s v=""/>
  </r>
  <r>
    <s v="2021-07-22"/>
    <s v="FOKA DAI AYITI"/>
    <s v="FOKA DAI AYITI"/>
    <s v="anketè 2"/>
    <s v="Nippes"/>
    <s v="Miragoâne"/>
    <s v="Miragoâne"/>
    <s v="Saint Michel"/>
    <s v="Marché de St Michel"/>
    <s v="Milieu urbain"/>
    <x v="1"/>
    <x v="0"/>
    <s v=""/>
    <s v=""/>
    <s v="Détaillant avec boutique"/>
    <s v=""/>
    <s v="Nourriture Produits d'hygiène et assainissement"/>
    <n v="1"/>
    <n v="1"/>
    <n v="0"/>
    <n v="0"/>
    <n v="0"/>
    <n v="0"/>
    <n v="0"/>
    <s v="nourriture"/>
    <s v="Nourriture "/>
    <s v="En espèces (Gourde) A crédit partiel"/>
    <n v="1"/>
    <n v="0"/>
    <n v="0"/>
    <n v="0"/>
    <n v="1"/>
    <n v="0"/>
    <n v="0"/>
    <n v="0"/>
    <n v="0"/>
    <n v="0"/>
    <s v=""/>
    <s v="Je ne sais pas / Je ne souhaite pas répondre"/>
    <s v="Entre 21 et 60"/>
    <s v="Farine de blé blanche Riz Maïs (moulu) Sucre Haricot rouge Haricot noir Huile végétale"/>
    <n v="1"/>
    <n v="1"/>
    <n v="1"/>
    <n v="1"/>
    <n v="1"/>
    <n v="1"/>
    <n v="1"/>
    <n v="0"/>
    <s v="Oui je connais le prix de mes produits en grosse marmite"/>
    <n v="112.5"/>
    <s v="Je ne sais pas, je ne souhaite pas répondre"/>
    <n v="300"/>
    <n v="115.384615384615"/>
    <s v="Oui"/>
    <n v="250"/>
    <n v="108.695652173913"/>
    <s v="Oui"/>
    <n v="275"/>
    <n v="94.827586206896498"/>
    <s v="Je ne sais pas, je ne souhaite pas répondre"/>
    <n v="600"/>
    <n v="250"/>
    <s v="Non"/>
    <n v="750"/>
    <n v="312.5"/>
    <s v="Oui"/>
    <s v="Remplissage à partir de drum"/>
    <s v="Oui"/>
    <n v="750"/>
    <s v=""/>
    <s v=""/>
    <s v=""/>
    <s v=""/>
    <s v=""/>
    <s v=""/>
    <s v="NA"/>
    <n v="750"/>
    <s v="Oui"/>
    <s v="Oui"/>
    <s v="Changement du taux de change de la Gourde Problèmes liés au transport ou au carburant Article trop cher Pas assez d'argent Pas encore eu le temps de réapprovisinner"/>
    <n v="1"/>
    <n v="1"/>
    <n v="0"/>
    <n v="0"/>
    <n v="1"/>
    <n v="1"/>
    <n v="1"/>
    <n v="0"/>
    <n v="0"/>
    <n v="0"/>
    <n v="0"/>
    <n v="0"/>
    <n v="0"/>
    <n v="0"/>
    <s v=""/>
    <s v="Riz Huile végétale"/>
    <n v="0"/>
    <n v="1"/>
    <n v="0"/>
    <n v="0"/>
    <n v="0"/>
    <n v="0"/>
    <n v="1"/>
    <n v="0"/>
    <s v="Non"/>
    <s v="Non"/>
    <s v="Oui"/>
    <s v="Nippes"/>
    <s v="Meme"/>
    <s v="Fonds des Nègres"/>
    <s v="Différent"/>
    <s v="Savon lessive Brosse à dent Dentifrice Papier toilette Serviettes hygiéniques Chlore en grain (nettoyage) Savon pour se laver"/>
    <n v="1"/>
    <n v="1"/>
    <n v="1"/>
    <n v="1"/>
    <n v="1"/>
    <n v="0"/>
    <n v="1"/>
    <n v="1"/>
    <n v="0"/>
    <s v="Oui"/>
    <n v="30"/>
    <n v="30"/>
    <s v=""/>
    <s v=""/>
    <s v=""/>
    <n v="30"/>
    <s v="Je ne sais pas, je ne souhaite pas répondre"/>
    <n v="25"/>
    <s v="Je ne sais pas, je ne souhaite pas répondre"/>
    <n v="75"/>
    <s v="Je ne sais pas, je ne souhaite pas répondre"/>
    <s v=""/>
    <s v=""/>
    <s v=""/>
    <s v=""/>
    <s v=""/>
    <s v=""/>
    <s v=""/>
    <s v=""/>
    <s v=""/>
    <s v=""/>
    <s v=""/>
    <s v="Oui"/>
    <n v="35"/>
    <s v=""/>
    <s v=""/>
    <n v="35"/>
    <s v="Je ne sais pas, je ne souhaite pas répondre"/>
    <s v="Oui"/>
    <n v="100"/>
    <s v=""/>
    <s v=""/>
    <n v="100"/>
    <s v="Je ne sais pas, je ne souhaite pas répondre"/>
    <s v="Oui"/>
    <n v="75"/>
    <s v=""/>
    <s v=""/>
    <s v=""/>
    <n v="75"/>
    <s v="Je ne sais pas, je ne souhaite pas répondre"/>
    <s v="Oui"/>
    <s v=""/>
    <n v="5"/>
    <s v=""/>
    <s v=""/>
    <s v=""/>
    <s v=""/>
    <s v=""/>
    <s v=""/>
    <s v="Je ne sais pas, je ne souhaite pas répondre"/>
    <s v="NA"/>
    <n v="5"/>
    <s v="Oui"/>
    <s v="Changement du taux de change de la Gourde Problèmes liés au transport ou au carburant Article trop cher Pas assez d'argent"/>
    <n v="1"/>
    <n v="1"/>
    <n v="0"/>
    <n v="1"/>
    <n v="1"/>
    <n v="0"/>
    <n v="0"/>
    <n v="0"/>
    <n v="0"/>
    <n v="0"/>
    <n v="0"/>
    <n v="0"/>
    <n v="0"/>
    <s v=""/>
    <s v="Savon lessive Papier toilette Serviettes hygiéniques"/>
    <n v="1"/>
    <n v="0"/>
    <n v="0"/>
    <n v="1"/>
    <n v="1"/>
    <n v="0"/>
    <n v="0"/>
    <n v="0"/>
    <n v="0"/>
    <s v="Non"/>
    <s v="Non"/>
    <s v="Oui"/>
    <s v="Nippes"/>
    <s v="Meme"/>
    <s v="Fonds des Nègres"/>
    <s v="Différent"/>
    <s v=""/>
    <s v=""/>
    <s v=""/>
    <s v=""/>
    <s v=""/>
    <s v=""/>
    <s v=""/>
    <s v=""/>
    <s v=""/>
    <s v=""/>
    <s v=""/>
    <s v=""/>
    <s v=""/>
    <s v=""/>
    <s v=""/>
    <s v=""/>
    <s v=""/>
    <s v=""/>
    <s v=""/>
    <s v=""/>
    <s v=""/>
    <s v=""/>
    <s v=""/>
    <s v=""/>
    <s v=""/>
    <s v=""/>
    <s v=""/>
    <s v=""/>
    <s v=""/>
    <s v=""/>
    <s v=""/>
    <s v=""/>
    <s v=""/>
    <s v=""/>
    <s v=""/>
    <s v=""/>
    <s v=""/>
    <s v="Non"/>
    <s v=""/>
    <s v=""/>
    <s v=""/>
    <s v=""/>
    <s v=""/>
    <s v=""/>
    <s v=""/>
    <s v=""/>
    <s v="Diminution du nombre de clients Augmentation des prix Difficultés pour se réapprovisionner en marchandises"/>
    <n v="0"/>
    <n v="1"/>
    <n v="1"/>
    <n v="1"/>
    <n v="0"/>
    <n v="0"/>
    <n v="0"/>
    <n v="0"/>
    <s v=""/>
    <s v="Oui"/>
    <s v=""/>
    <s v="Nourriture Produits d'hygiène et assainissement"/>
    <n v="1"/>
    <n v="1"/>
    <n v="0"/>
    <n v="0"/>
    <n v="0"/>
    <n v="0"/>
    <n v="0"/>
    <s v=""/>
    <s v=""/>
    <s v=""/>
    <s v=""/>
    <s v=""/>
    <s v=""/>
    <s v=""/>
    <s v=""/>
    <s v=""/>
    <s v=""/>
    <s v=""/>
    <s v=""/>
    <s v=""/>
    <s v=""/>
    <s v=""/>
    <s v=""/>
    <s v=""/>
    <s v=""/>
    <s v=""/>
    <s v=""/>
    <s v=""/>
    <s v=""/>
    <s v=""/>
    <s v=""/>
    <s v=""/>
    <s v=""/>
    <s v=""/>
    <s v=""/>
    <s v=""/>
    <s v=""/>
    <s v=""/>
    <s v=""/>
    <s v=""/>
    <s v=""/>
    <s v=""/>
    <s v=""/>
    <s v=""/>
    <s v=""/>
  </r>
  <r>
    <s v="2021-07-22"/>
    <s v="FOKA DAI AYITI"/>
    <s v="FOKA DAI AYITI"/>
    <s v="anketè 2"/>
    <s v="Nippes"/>
    <s v="Miragoâne"/>
    <s v="Miragoâne"/>
    <s v="Saint Michel"/>
    <s v="Marché de St Michel"/>
    <s v="Milieu urbain"/>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Entre 15 min et 30 min au total"/>
    <s v="gros bidon de 5 gallons (18,9 L)"/>
    <s v="5gal"/>
    <s v="bidon ki vo 5 galon (18,9L)"/>
    <s v=""/>
    <s v=""/>
    <s v=""/>
    <s v=""/>
    <s v=""/>
    <n v="75"/>
    <n v="15"/>
    <s v=""/>
    <s v="NA"/>
    <n v="15"/>
    <s v="Oui"/>
    <s v=""/>
    <s v="Oui"/>
    <s v="Problèmes de transport Le marchand d'eau n'est pas venu à temps / Le marchand n'avait plus d'eau Autre (précisez)"/>
    <n v="0"/>
    <n v="1"/>
    <n v="0"/>
    <n v="0"/>
    <n v="0"/>
    <n v="0"/>
    <n v="0"/>
    <n v="0"/>
    <n v="1"/>
    <n v="1"/>
    <n v="0"/>
  </r>
  <r>
    <s v="2021-07-22"/>
    <s v="FOKA DAI AYITI"/>
    <s v="FOKA DAI AYITI"/>
    <s v="anketè 2"/>
    <s v="Nippes"/>
    <s v="Miragoâne"/>
    <s v="Miragoâne"/>
    <s v="Saint Michel"/>
    <s v="Marché de St Michel"/>
    <s v="Milieu urbain"/>
    <x v="1"/>
    <x v="0"/>
    <s v=""/>
    <s v=""/>
    <s v="Détaillant avec boutique"/>
    <s v=""/>
    <s v="Nourriture Produits d'hygiène et assainissement Charbon de bois"/>
    <n v="1"/>
    <n v="1"/>
    <n v="0"/>
    <n v="0"/>
    <n v="0"/>
    <n v="1"/>
    <n v="0"/>
    <s v="nourriture"/>
    <s v="Nourriture "/>
    <s v="En espèces (Gourde) A crédit partiel"/>
    <n v="1"/>
    <n v="0"/>
    <n v="0"/>
    <n v="0"/>
    <n v="1"/>
    <n v="0"/>
    <n v="0"/>
    <n v="0"/>
    <n v="0"/>
    <n v="0"/>
    <s v=""/>
    <s v="Je ne sais pas / Je ne souhaite pas répondre"/>
    <s v="Entre 21 et 60"/>
    <s v="Farine de blé blanche Riz Maïs (moulu) Sucre Haricot noir Haricot rouge Huile végétale"/>
    <n v="1"/>
    <n v="1"/>
    <n v="1"/>
    <n v="1"/>
    <n v="1"/>
    <n v="1"/>
    <n v="1"/>
    <n v="0"/>
    <s v="Oui je connais le prix de mes produits en grosse marmite"/>
    <n v="110"/>
    <s v="Je ne sais pas, je ne souhaite pas répondre"/>
    <n v="350"/>
    <n v="134.61538461538399"/>
    <s v="Oui"/>
    <n v="250"/>
    <n v="108.695652173913"/>
    <s v="Oui"/>
    <n v="240"/>
    <n v="82.758620689655103"/>
    <s v="Je ne sais pas, je ne souhaite pas répondre"/>
    <n v="550"/>
    <n v="229.166666666666"/>
    <s v="Non"/>
    <n v="950"/>
    <n v="395.83333333333297"/>
    <s v="Non"/>
    <s v="Remplissage à partir de drum"/>
    <s v="Oui"/>
    <n v="750"/>
    <s v=""/>
    <s v=""/>
    <s v=""/>
    <s v=""/>
    <s v=""/>
    <s v=""/>
    <s v="NA"/>
    <n v="750"/>
    <s v="Je ne sais pas, je ne souhaite pas répondre"/>
    <s v="Non"/>
    <s v=""/>
    <s v=""/>
    <s v=""/>
    <s v=""/>
    <s v=""/>
    <s v=""/>
    <s v=""/>
    <s v=""/>
    <s v=""/>
    <s v=""/>
    <s v=""/>
    <s v=""/>
    <s v=""/>
    <s v=""/>
    <s v=""/>
    <s v=""/>
    <s v=""/>
    <s v=""/>
    <s v=""/>
    <s v=""/>
    <s v=""/>
    <s v=""/>
    <s v=""/>
    <s v=""/>
    <s v=""/>
    <s v="Non"/>
    <s v="Non"/>
    <s v="Oui"/>
    <s v="Nippes"/>
    <s v="Meme"/>
    <s v="Fonds des Nègres"/>
    <s v="Différent"/>
    <s v="Savon lessive Brosse à dent Dentifrice Papier toilette Serviettes hygiéniques Chlore en grain (nettoyage) Savon pour se laver"/>
    <n v="1"/>
    <n v="1"/>
    <n v="1"/>
    <n v="1"/>
    <n v="1"/>
    <n v="0"/>
    <n v="1"/>
    <n v="1"/>
    <n v="0"/>
    <s v="Oui"/>
    <n v="30"/>
    <n v="30"/>
    <s v=""/>
    <s v=""/>
    <s v=""/>
    <n v="30"/>
    <s v="Je ne sais pas, je ne souhaite pas répondre"/>
    <n v="15"/>
    <s v="Je ne sais pas, je ne souhaite pas répondre"/>
    <n v="50"/>
    <s v="Je ne sais pas, je ne souhaite pas répondre"/>
    <s v=""/>
    <s v=""/>
    <s v=""/>
    <s v=""/>
    <s v=""/>
    <s v=""/>
    <s v=""/>
    <s v=""/>
    <s v=""/>
    <s v=""/>
    <s v=""/>
    <s v="Oui"/>
    <n v="25"/>
    <s v=""/>
    <s v=""/>
    <n v="25"/>
    <s v="Je ne sais pas, je ne souhaite pas répondre"/>
    <s v="Oui"/>
    <n v="100"/>
    <s v=""/>
    <s v=""/>
    <n v="100"/>
    <s v="Je ne sais pas, je ne souhaite pas répondre"/>
    <s v="Oui"/>
    <n v="75"/>
    <s v=""/>
    <s v=""/>
    <s v=""/>
    <n v="75"/>
    <s v="Je ne sais pas, je ne souhaite pas répondre"/>
    <s v="Oui"/>
    <s v=""/>
    <n v="5"/>
    <s v=""/>
    <s v=""/>
    <s v=""/>
    <s v=""/>
    <s v=""/>
    <s v=""/>
    <s v="Je ne sais pas, je ne souhaite pas répondre"/>
    <s v="NA"/>
    <n v="5"/>
    <s v="Non"/>
    <s v=""/>
    <s v=""/>
    <s v=""/>
    <s v=""/>
    <s v=""/>
    <s v=""/>
    <s v=""/>
    <s v=""/>
    <s v=""/>
    <s v=""/>
    <s v=""/>
    <s v=""/>
    <s v=""/>
    <s v=""/>
    <s v=""/>
    <s v=""/>
    <s v=""/>
    <s v=""/>
    <s v=""/>
    <s v=""/>
    <s v=""/>
    <s v=""/>
    <s v=""/>
    <s v=""/>
    <s v=""/>
    <s v="Non"/>
    <s v="Non"/>
    <s v="Oui"/>
    <s v="Nippes"/>
    <s v="Meme"/>
    <s v="Fonds des Nègres"/>
    <s v="Différent"/>
    <s v=""/>
    <s v=""/>
    <s v=""/>
    <s v=""/>
    <s v=""/>
    <s v=""/>
    <s v=""/>
    <s v=""/>
    <s v=""/>
    <s v=""/>
    <s v=""/>
    <s v=""/>
    <s v=""/>
    <s v=""/>
    <s v=""/>
    <s v=""/>
    <s v=""/>
    <s v=""/>
    <s v=""/>
    <s v=""/>
    <s v=""/>
    <s v=""/>
    <s v=""/>
    <s v=""/>
    <s v=""/>
    <s v=""/>
    <s v=""/>
    <s v=""/>
    <s v=""/>
    <s v=""/>
    <s v=""/>
    <s v=""/>
    <s v=""/>
    <s v=""/>
    <s v=""/>
    <n v="50"/>
    <s v="Oui"/>
    <s v="Non"/>
    <s v=""/>
    <s v=""/>
    <s v=""/>
    <s v=""/>
    <s v=""/>
    <s v=""/>
    <s v=""/>
    <s v=""/>
    <s v="Risques de vols ou pillages Diminution du nombre de clients Augmentation des prix Difficultés pour se réapprovisionner en marchandises"/>
    <n v="1"/>
    <n v="1"/>
    <n v="1"/>
    <n v="1"/>
    <n v="0"/>
    <n v="0"/>
    <n v="0"/>
    <n v="0"/>
    <s v=""/>
    <s v="Oui"/>
    <s v=""/>
    <s v="Nourriture Produits d'hygiène et assainissement Charbon de bois"/>
    <n v="1"/>
    <n v="1"/>
    <n v="0"/>
    <n v="0"/>
    <n v="0"/>
    <n v="1"/>
    <n v="0"/>
    <s v=""/>
    <s v=""/>
    <s v=""/>
    <s v=""/>
    <s v=""/>
    <s v=""/>
    <s v=""/>
    <s v=""/>
    <s v=""/>
    <s v=""/>
    <s v=""/>
    <s v=""/>
    <s v=""/>
    <s v=""/>
    <s v=""/>
    <s v=""/>
    <s v=""/>
    <s v=""/>
    <s v=""/>
    <s v=""/>
    <s v=""/>
    <s v=""/>
    <s v=""/>
    <s v=""/>
    <s v=""/>
    <s v=""/>
    <s v=""/>
    <s v=""/>
    <s v=""/>
    <s v=""/>
    <s v=""/>
    <s v=""/>
    <s v=""/>
    <s v=""/>
    <s v=""/>
    <s v=""/>
    <s v=""/>
    <s v=""/>
  </r>
  <r>
    <s v="2021-07-22"/>
    <s v="FOKA DAI AYITI"/>
    <s v="FOKA DAI AYITI"/>
    <s v="anketè 2"/>
    <s v="Nippes"/>
    <s v="Miragoâne"/>
    <s v="Miragoâne"/>
    <s v="Saint Michel"/>
    <s v="Marché de St Michel"/>
    <s v="Milieu urbain"/>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Non, je ne vais jamais chercher de l'eau"/>
    <s v=""/>
    <s v=""/>
    <s v=""/>
    <s v=""/>
    <s v=""/>
    <s v=""/>
    <s v=""/>
    <s v=""/>
    <s v=""/>
    <s v=""/>
    <s v=""/>
    <s v=""/>
    <s v=""/>
    <s v=""/>
    <s v=""/>
    <s v=""/>
    <s v=""/>
    <s v=""/>
    <s v=""/>
    <s v=""/>
    <s v=""/>
    <s v=""/>
    <s v=""/>
    <s v=""/>
    <s v=""/>
    <s v=""/>
    <s v=""/>
    <s v=""/>
    <s v=""/>
    <s v=""/>
    <s v=""/>
    <s v=""/>
    <s v=""/>
    <s v=""/>
    <s v=""/>
    <s v=""/>
  </r>
  <r>
    <s v="2021-07-22"/>
    <s v="FOKA DAI AYITI"/>
    <s v="FOKA DAI AYITI"/>
    <s v="anketè 2"/>
    <s v="Nippes"/>
    <s v="Miragoâne"/>
    <s v="Miragoâne"/>
    <s v="Saint Michel"/>
    <s v="Marché de St Michel"/>
    <s v="Milieu urbain"/>
    <x v="1"/>
    <x v="0"/>
    <s v=""/>
    <s v=""/>
    <s v="Détaillant avec boutique"/>
    <s v=""/>
    <s v="Nourriture Produits d'hygiène et assainissement Charbon de bois"/>
    <n v="1"/>
    <n v="1"/>
    <n v="0"/>
    <n v="0"/>
    <n v="0"/>
    <n v="1"/>
    <n v="0"/>
    <s v="nourriture"/>
    <s v="Nourriture "/>
    <s v="En espèces (Gourde) A crédit partiel"/>
    <n v="1"/>
    <n v="0"/>
    <n v="0"/>
    <n v="0"/>
    <n v="1"/>
    <n v="0"/>
    <n v="0"/>
    <n v="0"/>
    <n v="0"/>
    <n v="0"/>
    <s v=""/>
    <s v="Je ne sais pas / Je ne souhaite pas répondre"/>
    <s v="Moins de 20"/>
    <s v="Farine de blé blanche Riz Maïs (moulu) Sucre Haricot noir Huile végétale"/>
    <n v="1"/>
    <n v="1"/>
    <n v="1"/>
    <n v="1"/>
    <n v="1"/>
    <n v="0"/>
    <n v="1"/>
    <n v="0"/>
    <s v="Oui je connais le prix de mes produits en grosse marmite"/>
    <n v="100"/>
    <s v="Je ne sais pas, je ne souhaite pas répondre"/>
    <n v="350"/>
    <n v="134.61538461538399"/>
    <s v="Oui"/>
    <n v="240"/>
    <n v="104.347826086956"/>
    <s v="Oui"/>
    <n v="240"/>
    <n v="82.758620689655103"/>
    <s v="Je ne sais pas, je ne souhaite pas répondre"/>
    <n v="600"/>
    <n v="250"/>
    <s v="Je ne sais pas, je ne souhaite pas répondre"/>
    <s v=""/>
    <s v=""/>
    <s v=""/>
    <s v="Remplissage à partir de drum"/>
    <s v="Non"/>
    <s v=""/>
    <s v=""/>
    <s v="Mililitre"/>
    <s v="mililitre"/>
    <s v="Mililitre"/>
    <n v="571"/>
    <n v="150"/>
    <n v="994.30823117338002"/>
    <n v="994.30823117338002"/>
    <s v="Je ne sais pas, je ne souhaite pas répondre"/>
    <s v="Non"/>
    <s v=""/>
    <s v=""/>
    <s v=""/>
    <s v=""/>
    <s v=""/>
    <s v=""/>
    <s v=""/>
    <s v=""/>
    <s v=""/>
    <s v=""/>
    <s v=""/>
    <s v=""/>
    <s v=""/>
    <s v=""/>
    <s v=""/>
    <s v=""/>
    <s v=""/>
    <s v=""/>
    <s v=""/>
    <s v=""/>
    <s v=""/>
    <s v=""/>
    <s v=""/>
    <s v=""/>
    <s v=""/>
    <s v="Non"/>
    <s v="Non"/>
    <s v="Oui"/>
    <s v="Nippes"/>
    <s v="Meme"/>
    <s v="Fonds des Nègres"/>
    <s v="Différent"/>
    <s v="Savon lessive Brosse à dent Dentifrice Papier toilette Serviettes hygiéniques Chlore en grain (nettoyage) Savon pour se laver"/>
    <n v="1"/>
    <n v="1"/>
    <n v="1"/>
    <n v="1"/>
    <n v="1"/>
    <n v="0"/>
    <n v="1"/>
    <n v="1"/>
    <n v="0"/>
    <s v="Oui"/>
    <n v="30"/>
    <n v="30"/>
    <s v=""/>
    <s v=""/>
    <s v=""/>
    <n v="30"/>
    <s v="Je ne sais pas, je ne souhaite pas répondre"/>
    <n v="15"/>
    <s v="Je ne sais pas, je ne souhaite pas répondre"/>
    <n v="75"/>
    <s v="Je ne sais pas, je ne souhaite pas répondre"/>
    <s v=""/>
    <s v=""/>
    <s v=""/>
    <s v=""/>
    <s v=""/>
    <s v=""/>
    <s v=""/>
    <s v=""/>
    <s v=""/>
    <s v=""/>
    <s v=""/>
    <s v="Oui"/>
    <n v="25"/>
    <s v=""/>
    <s v=""/>
    <n v="25"/>
    <s v="Je ne sais pas, je ne souhaite pas répondre"/>
    <s v="Oui"/>
    <n v="125"/>
    <s v=""/>
    <s v=""/>
    <n v="125"/>
    <s v="Je ne sais pas, je ne souhaite pas répondre"/>
    <s v="Oui"/>
    <n v="75"/>
    <s v=""/>
    <s v=""/>
    <s v=""/>
    <n v="75"/>
    <s v="Je ne sais pas, je ne souhaite pas répondre"/>
    <s v="Oui"/>
    <s v=""/>
    <n v="5"/>
    <s v=""/>
    <s v=""/>
    <s v=""/>
    <s v=""/>
    <s v=""/>
    <s v=""/>
    <s v="Je ne sais pas, je ne souhaite pas répondre"/>
    <s v="NA"/>
    <n v="5"/>
    <s v="Oui"/>
    <s v="Changement du taux de change de la Gourde Problèmes liés au transport ou au carburant Article trop cher Pas assez d'argent"/>
    <n v="1"/>
    <n v="1"/>
    <n v="0"/>
    <n v="1"/>
    <n v="1"/>
    <n v="0"/>
    <n v="0"/>
    <n v="0"/>
    <n v="0"/>
    <n v="0"/>
    <n v="0"/>
    <n v="0"/>
    <n v="0"/>
    <s v=""/>
    <s v="Savon lessive Papier toilette Serviettes hygiéniques Chlore en grain (nettoyage) Savon pour se laver"/>
    <n v="1"/>
    <n v="0"/>
    <n v="0"/>
    <n v="1"/>
    <n v="1"/>
    <n v="0"/>
    <n v="1"/>
    <n v="1"/>
    <n v="0"/>
    <s v="Non"/>
    <s v="Non"/>
    <s v="Oui"/>
    <s v="Nippes"/>
    <s v="Meme"/>
    <s v="Fonds des Nègres"/>
    <s v="Différent"/>
    <s v=""/>
    <s v=""/>
    <s v=""/>
    <s v=""/>
    <s v=""/>
    <s v=""/>
    <s v=""/>
    <s v=""/>
    <s v=""/>
    <s v=""/>
    <s v=""/>
    <s v=""/>
    <s v=""/>
    <s v=""/>
    <s v=""/>
    <s v=""/>
    <s v=""/>
    <s v=""/>
    <s v=""/>
    <s v=""/>
    <s v=""/>
    <s v=""/>
    <s v=""/>
    <s v=""/>
    <s v=""/>
    <s v=""/>
    <s v=""/>
    <s v=""/>
    <s v=""/>
    <s v=""/>
    <s v=""/>
    <s v=""/>
    <s v=""/>
    <s v=""/>
    <s v=""/>
    <n v="50"/>
    <s v="Oui"/>
    <s v="Non"/>
    <s v=""/>
    <s v=""/>
    <s v=""/>
    <s v=""/>
    <s v=""/>
    <s v=""/>
    <s v=""/>
    <s v=""/>
    <s v="Diminution du nombre de clients Augmentation des prix Difficultés pour se réapprovisionner en marchandises Risques d'être exposé à la violence"/>
    <n v="0"/>
    <n v="1"/>
    <n v="1"/>
    <n v="1"/>
    <n v="1"/>
    <n v="0"/>
    <n v="0"/>
    <n v="0"/>
    <s v=""/>
    <s v="Oui"/>
    <s v=""/>
    <s v="Nourriture Produits d'hygiène et assainissement Charbon de bois"/>
    <n v="1"/>
    <n v="1"/>
    <n v="0"/>
    <n v="0"/>
    <n v="0"/>
    <n v="1"/>
    <n v="0"/>
    <s v=""/>
    <s v=""/>
    <s v=""/>
    <s v=""/>
    <s v=""/>
    <s v=""/>
    <s v=""/>
    <s v=""/>
    <s v=""/>
    <s v=""/>
    <s v=""/>
    <s v=""/>
    <s v=""/>
    <s v=""/>
    <s v=""/>
    <s v=""/>
    <s v=""/>
    <s v=""/>
    <s v=""/>
    <s v=""/>
    <s v=""/>
    <s v=""/>
    <s v=""/>
    <s v=""/>
    <s v=""/>
    <s v=""/>
    <s v=""/>
    <s v=""/>
    <s v=""/>
    <s v=""/>
    <s v=""/>
    <s v=""/>
    <s v=""/>
    <s v=""/>
    <s v=""/>
    <s v=""/>
    <s v=""/>
    <s v=""/>
  </r>
  <r>
    <s v="2021-07-22"/>
    <s v="FOKA DAI AYITI"/>
    <s v="FOKA DAI AYITI"/>
    <s v="anketè 2"/>
    <s v="Nippes"/>
    <s v="Miragoâne"/>
    <s v="Miragoâne"/>
    <s v="Saint Michel"/>
    <s v="Marché de St Michel"/>
    <s v="Milieu urbain"/>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Entre 30 min et 1h au total"/>
    <s v="gros bidon de 5 gallons (18,9 L)"/>
    <s v="5gal"/>
    <s v="bidon ki vo 5 galon (18,9L)"/>
    <s v=""/>
    <s v=""/>
    <s v=""/>
    <s v=""/>
    <s v=""/>
    <n v="50"/>
    <n v="10"/>
    <s v=""/>
    <s v="NA"/>
    <n v="10"/>
    <s v="Oui"/>
    <s v=""/>
    <s v="Oui"/>
    <s v="Problèmes de transport Autre (précisez)"/>
    <n v="0"/>
    <n v="1"/>
    <n v="0"/>
    <n v="0"/>
    <n v="0"/>
    <n v="0"/>
    <n v="0"/>
    <n v="0"/>
    <n v="0"/>
    <n v="1"/>
    <n v="0"/>
  </r>
  <r>
    <s v="2021-07-22"/>
    <s v="FOKA DAI AYITI"/>
    <s v="FOKA DAI AYITI"/>
    <s v="anketè 2"/>
    <s v="Nippes"/>
    <s v="Miragoâne"/>
    <s v="Miragoâne"/>
    <s v="Saint Michel"/>
    <s v="Marché de St Michel"/>
    <s v="Milieu urbain"/>
    <x v="1"/>
    <x v="0"/>
    <s v=""/>
    <s v=""/>
    <s v="Détaillant avec boutique"/>
    <s v=""/>
    <s v="Nourriture Produits d'hygiène et assainissement Charbon de bois"/>
    <n v="1"/>
    <n v="1"/>
    <n v="0"/>
    <n v="0"/>
    <n v="0"/>
    <n v="1"/>
    <n v="0"/>
    <s v="nourriture"/>
    <s v="Nourriture "/>
    <s v="En espèces (Gourde) A crédit partiel"/>
    <n v="1"/>
    <n v="0"/>
    <n v="0"/>
    <n v="0"/>
    <n v="1"/>
    <n v="0"/>
    <n v="0"/>
    <n v="0"/>
    <n v="0"/>
    <n v="0"/>
    <s v=""/>
    <s v="Je ne sais pas / Je ne souhaite pas répondre"/>
    <s v="Entre 21 et 60"/>
    <s v="Farine de blé blanche Riz Maïs (moulu) Sucre Haricot noir Huile végétale"/>
    <n v="1"/>
    <n v="1"/>
    <n v="1"/>
    <n v="1"/>
    <n v="1"/>
    <n v="0"/>
    <n v="1"/>
    <n v="0"/>
    <s v="Oui je connais le prix de mes produits en grosse marmite"/>
    <n v="120"/>
    <s v="Je ne sais pas, je ne souhaite pas répondre"/>
    <n v="320"/>
    <n v="123.07692307692299"/>
    <s v="Oui"/>
    <n v="240"/>
    <n v="104.347826086956"/>
    <s v="Oui"/>
    <n v="270"/>
    <n v="93.103448275861993"/>
    <s v="Je ne sais pas, je ne souhaite pas répondre"/>
    <n v="600"/>
    <n v="250"/>
    <s v="Non"/>
    <s v=""/>
    <s v=""/>
    <s v=""/>
    <s v="Remplissage à partir de drum"/>
    <s v="Non"/>
    <s v=""/>
    <s v=""/>
    <s v="Mililitre"/>
    <s v="mililitre"/>
    <s v="Mililitre"/>
    <n v="571"/>
    <n v="130"/>
    <n v="861.73380035026196"/>
    <n v="861.73380035026196"/>
    <s v="Je ne sais pas, je ne souhaite pas répondre"/>
    <s v="Oui"/>
    <s v="Changement du taux de change de la Gourde Problèmes liés au transport ou au carburant Pas assez d'argent Article trop cher Pas encore eu le temps de réapprovisinner"/>
    <n v="1"/>
    <n v="1"/>
    <n v="0"/>
    <n v="0"/>
    <n v="1"/>
    <n v="1"/>
    <n v="1"/>
    <n v="0"/>
    <n v="0"/>
    <n v="0"/>
    <n v="0"/>
    <n v="0"/>
    <n v="0"/>
    <n v="0"/>
    <s v=""/>
    <s v="Sucre"/>
    <n v="0"/>
    <n v="0"/>
    <n v="0"/>
    <n v="1"/>
    <n v="0"/>
    <n v="0"/>
    <n v="0"/>
    <n v="0"/>
    <s v="Non"/>
    <s v="Non"/>
    <s v="Oui"/>
    <s v="Nippes"/>
    <s v="Meme"/>
    <s v="Fonds des Nègres"/>
    <s v="Différent"/>
    <s v="Savon lessive Brosse à dent Dentifrice Papier toilette Serviettes hygiéniques Chlore en grain (nettoyage) Savon pour se laver"/>
    <n v="1"/>
    <n v="1"/>
    <n v="1"/>
    <n v="1"/>
    <n v="1"/>
    <n v="0"/>
    <n v="1"/>
    <n v="1"/>
    <n v="0"/>
    <s v="Oui"/>
    <n v="30"/>
    <n v="30"/>
    <s v=""/>
    <s v=""/>
    <s v=""/>
    <n v="30"/>
    <s v="Je ne sais pas, je ne souhaite pas répondre"/>
    <n v="15"/>
    <s v="Je ne sais pas, je ne souhaite pas répondre"/>
    <n v="75"/>
    <s v="Je ne sais pas, je ne souhaite pas répondre"/>
    <s v=""/>
    <s v=""/>
    <s v=""/>
    <s v=""/>
    <s v=""/>
    <s v=""/>
    <s v=""/>
    <s v=""/>
    <s v=""/>
    <s v=""/>
    <s v=""/>
    <s v="Oui"/>
    <n v="25"/>
    <s v=""/>
    <s v=""/>
    <n v="25"/>
    <s v="Je ne sais pas, je ne souhaite pas répondre"/>
    <s v="Oui"/>
    <n v="125"/>
    <s v=""/>
    <s v=""/>
    <n v="125"/>
    <s v="Je ne sais pas, je ne souhaite pas répondre"/>
    <s v="Oui"/>
    <n v="75"/>
    <s v=""/>
    <s v=""/>
    <s v=""/>
    <n v="75"/>
    <s v="Je ne sais pas, je ne souhaite pas répondre"/>
    <s v="Oui"/>
    <s v=""/>
    <n v="5"/>
    <s v=""/>
    <s v=""/>
    <s v=""/>
    <s v=""/>
    <s v=""/>
    <s v=""/>
    <s v="Je ne sais pas, je ne souhaite pas répondre"/>
    <s v="NA"/>
    <n v="5"/>
    <s v="Oui"/>
    <s v="Changement du taux de change de la Gourde Article trop cher Problèmes liés au transport ou au carburant Pas assez d'argent"/>
    <n v="1"/>
    <n v="1"/>
    <n v="0"/>
    <n v="1"/>
    <n v="1"/>
    <n v="0"/>
    <n v="0"/>
    <n v="0"/>
    <n v="0"/>
    <n v="0"/>
    <n v="0"/>
    <n v="0"/>
    <n v="0"/>
    <s v=""/>
    <s v="Chlore en grain (nettoyage) Papier toilette Serviettes hygiéniques"/>
    <n v="0"/>
    <n v="0"/>
    <n v="0"/>
    <n v="1"/>
    <n v="1"/>
    <n v="0"/>
    <n v="1"/>
    <n v="0"/>
    <n v="0"/>
    <s v="Non"/>
    <s v="Non"/>
    <s v="Oui"/>
    <s v="Nippes"/>
    <s v="Meme"/>
    <s v="Fonds des Nègres"/>
    <s v="Différent"/>
    <s v=""/>
    <s v=""/>
    <s v=""/>
    <s v=""/>
    <s v=""/>
    <s v=""/>
    <s v=""/>
    <s v=""/>
    <s v=""/>
    <s v=""/>
    <s v=""/>
    <s v=""/>
    <s v=""/>
    <s v=""/>
    <s v=""/>
    <s v=""/>
    <s v=""/>
    <s v=""/>
    <s v=""/>
    <s v=""/>
    <s v=""/>
    <s v=""/>
    <s v=""/>
    <s v=""/>
    <s v=""/>
    <s v=""/>
    <s v=""/>
    <s v=""/>
    <s v=""/>
    <s v=""/>
    <s v=""/>
    <s v=""/>
    <s v=""/>
    <s v=""/>
    <s v=""/>
    <n v="50"/>
    <s v="Oui"/>
    <s v="Oui"/>
    <s v="Autre"/>
    <n v="0"/>
    <n v="0"/>
    <n v="0"/>
    <n v="0"/>
    <n v="0"/>
    <n v="1"/>
    <s v="Rarete de gaz et les fournisseurs ne peuvent pas se deplacer"/>
    <s v="Augmentation des prix Difficultés pour se réapprovisionner en marchandises Diminution du nombre de clients"/>
    <n v="0"/>
    <n v="1"/>
    <n v="1"/>
    <n v="1"/>
    <n v="0"/>
    <n v="0"/>
    <n v="0"/>
    <n v="0"/>
    <s v=""/>
    <s v="Oui"/>
    <s v=""/>
    <s v="Nourriture Produits d'hygiène et assainissement Charbon de bois"/>
    <n v="1"/>
    <n v="1"/>
    <n v="0"/>
    <n v="0"/>
    <n v="0"/>
    <n v="1"/>
    <n v="0"/>
    <s v=""/>
    <s v=""/>
    <s v=""/>
    <s v=""/>
    <s v=""/>
    <s v=""/>
    <s v=""/>
    <s v=""/>
    <s v=""/>
    <s v=""/>
    <s v=""/>
    <s v=""/>
    <s v=""/>
    <s v=""/>
    <s v=""/>
    <s v=""/>
    <s v=""/>
    <s v=""/>
    <s v=""/>
    <s v=""/>
    <s v=""/>
    <s v=""/>
    <s v=""/>
    <s v=""/>
    <s v=""/>
    <s v=""/>
    <s v=""/>
    <s v=""/>
    <s v=""/>
    <s v=""/>
    <s v=""/>
    <s v=""/>
    <s v=""/>
    <s v=""/>
    <s v=""/>
    <s v=""/>
    <s v=""/>
    <s v=""/>
  </r>
  <r>
    <s v="2021-07-22"/>
    <s v="FOKA DAI AYITI"/>
    <s v="FOKA DAI AYITI"/>
    <s v="anketè 2"/>
    <s v="Nippes"/>
    <s v="Miragoâne"/>
    <s v="Miragoâne"/>
    <s v="Saint Michel"/>
    <s v="Marché de St Michel"/>
    <s v="Milieu urbain"/>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Entre 15 min et 30 min au total"/>
    <s v="gros bidon de 5 gallons (18,9 L)"/>
    <s v="5gal"/>
    <s v="bidon ki vo 5 galon (18,9L)"/>
    <s v=""/>
    <s v=""/>
    <s v=""/>
    <s v=""/>
    <s v=""/>
    <n v="50"/>
    <n v="10"/>
    <s v=""/>
    <s v="NA"/>
    <n v="10"/>
    <s v="Oui"/>
    <s v=""/>
    <s v="Je ne sais pas, je ne souhaite pas répondre"/>
    <s v=""/>
    <s v=""/>
    <s v=""/>
    <s v=""/>
    <s v=""/>
    <s v=""/>
    <s v=""/>
    <s v=""/>
    <s v=""/>
    <s v=""/>
    <s v=""/>
    <s v=""/>
  </r>
  <r>
    <s v="2021-07-22"/>
    <s v="FOKA DAI AYITI"/>
    <s v="FOKA DAI AYITI"/>
    <s v="anketè 2"/>
    <s v="Nippes"/>
    <s v="Miragoâne"/>
    <s v="Miragoâne"/>
    <s v="Saint Michel"/>
    <s v="Marché de St Michel"/>
    <s v="Milieu urbain"/>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Entre 15 min et 30 min au total"/>
    <s v="gros bidon de 5 gallons (18,9 L)"/>
    <s v="5gal"/>
    <s v="bidon ki vo 5 galon (18,9L)"/>
    <s v=""/>
    <s v=""/>
    <s v=""/>
    <s v=""/>
    <s v=""/>
    <n v="50"/>
    <n v="10"/>
    <s v=""/>
    <s v="NA"/>
    <n v="10"/>
    <s v="Oui"/>
    <s v=""/>
    <s v="Oui"/>
    <s v="Problèmes de transport A cause de la sècheresses Autre (précisez)"/>
    <n v="0"/>
    <n v="1"/>
    <n v="0"/>
    <n v="1"/>
    <n v="0"/>
    <n v="0"/>
    <n v="0"/>
    <n v="0"/>
    <n v="0"/>
    <n v="1"/>
    <n v="0"/>
  </r>
  <r>
    <s v="2021-07-22"/>
    <s v="FOKA DAI AYITI"/>
    <s v="FOKA DAI AYITI"/>
    <s v="anketè 2"/>
    <s v="Nippes"/>
    <s v="Miragoâne"/>
    <s v="Miragoâne"/>
    <s v="Saint Michel"/>
    <s v="Marché de St Michel"/>
    <s v="Milieu urbain"/>
    <x v="1"/>
    <x v="1"/>
    <s v=""/>
    <s v=""/>
    <s v="Détaillant avec boutique"/>
    <s v=""/>
    <s v="Nourriture Produits d'hygiène et assainissement"/>
    <n v="1"/>
    <n v="1"/>
    <n v="0"/>
    <n v="0"/>
    <n v="0"/>
    <n v="0"/>
    <n v="0"/>
    <s v="nourriture"/>
    <s v="Nourriture "/>
    <s v="En espèces (Gourde) A crédit partiel"/>
    <n v="1"/>
    <n v="0"/>
    <n v="0"/>
    <n v="0"/>
    <n v="1"/>
    <n v="0"/>
    <n v="0"/>
    <n v="0"/>
    <n v="0"/>
    <n v="0"/>
    <s v=""/>
    <s v="Je ne sais pas / Je ne souhaite pas répondre"/>
    <s v="Entre 21 et 60"/>
    <s v="Sucre Huile végétale"/>
    <n v="0"/>
    <n v="0"/>
    <n v="0"/>
    <n v="1"/>
    <n v="0"/>
    <n v="0"/>
    <n v="1"/>
    <n v="0"/>
    <s v="Oui je connais le prix de mes produits en grosse marmite"/>
    <s v=""/>
    <s v=""/>
    <s v=""/>
    <s v=""/>
    <s v=""/>
    <s v=""/>
    <s v=""/>
    <s v=""/>
    <n v="280"/>
    <n v="96.551724137931004"/>
    <s v="Je ne sais pas, je ne souhaite pas répondre"/>
    <s v=""/>
    <s v=""/>
    <s v=""/>
    <s v=""/>
    <s v=""/>
    <s v=""/>
    <s v="Bidon/Bouteille fermée."/>
    <s v="Oui"/>
    <n v="750"/>
    <s v=""/>
    <s v=""/>
    <s v=""/>
    <s v=""/>
    <s v=""/>
    <s v=""/>
    <s v="NA"/>
    <n v="750"/>
    <s v="Je ne sais pas, je ne souhaite pas répondre"/>
    <s v="Non"/>
    <s v=""/>
    <s v=""/>
    <s v=""/>
    <s v=""/>
    <s v=""/>
    <s v=""/>
    <s v=""/>
    <s v=""/>
    <s v=""/>
    <s v=""/>
    <s v=""/>
    <s v=""/>
    <s v=""/>
    <s v=""/>
    <s v=""/>
    <s v=""/>
    <s v=""/>
    <s v=""/>
    <s v=""/>
    <s v=""/>
    <s v=""/>
    <s v=""/>
    <s v=""/>
    <s v=""/>
    <s v=""/>
    <s v="Oui"/>
    <s v="Non"/>
    <s v="Oui"/>
    <s v="Nippes"/>
    <s v="Meme"/>
    <s v="Fonds des Nègres"/>
    <s v="Différent"/>
    <s v="Savon lessive Brosse à dent Dentifrice Papier toilette Serviettes hygiéniques Chlore en grain (nettoyage) Savon pour se laver"/>
    <n v="1"/>
    <n v="1"/>
    <n v="1"/>
    <n v="1"/>
    <n v="1"/>
    <n v="0"/>
    <n v="1"/>
    <n v="1"/>
    <n v="0"/>
    <s v="Oui"/>
    <n v="30"/>
    <n v="30"/>
    <s v=""/>
    <s v=""/>
    <s v=""/>
    <n v="30"/>
    <s v="Je ne sais pas, je ne souhaite pas répondre"/>
    <n v="15"/>
    <s v="Je ne sais pas, je ne souhaite pas répondre"/>
    <n v="75"/>
    <s v="Je ne sais pas, je ne souhaite pas répondre"/>
    <s v=""/>
    <s v=""/>
    <s v=""/>
    <s v=""/>
    <s v=""/>
    <s v=""/>
    <s v=""/>
    <s v=""/>
    <s v=""/>
    <s v=""/>
    <s v=""/>
    <s v="Oui"/>
    <n v="25"/>
    <s v=""/>
    <s v=""/>
    <n v="25"/>
    <s v="Je ne sais pas, je ne souhaite pas répondre"/>
    <s v="Oui"/>
    <n v="125"/>
    <s v=""/>
    <s v=""/>
    <n v="125"/>
    <s v="Je ne sais pas, je ne souhaite pas répondre"/>
    <s v="Oui"/>
    <n v="75"/>
    <s v=""/>
    <s v=""/>
    <s v=""/>
    <n v="75"/>
    <s v="Je ne sais pas, je ne souhaite pas répondre"/>
    <s v="Oui"/>
    <s v=""/>
    <n v="5"/>
    <s v=""/>
    <s v=""/>
    <s v=""/>
    <s v=""/>
    <s v=""/>
    <s v=""/>
    <s v="Je ne sais pas, je ne souhaite pas répondre"/>
    <s v="NA"/>
    <n v="5"/>
    <s v="Non"/>
    <s v=""/>
    <s v=""/>
    <s v=""/>
    <s v=""/>
    <s v=""/>
    <s v=""/>
    <s v=""/>
    <s v=""/>
    <s v=""/>
    <s v=""/>
    <s v=""/>
    <s v=""/>
    <s v=""/>
    <s v=""/>
    <s v=""/>
    <s v=""/>
    <s v=""/>
    <s v=""/>
    <s v=""/>
    <s v=""/>
    <s v=""/>
    <s v=""/>
    <s v=""/>
    <s v=""/>
    <s v=""/>
    <s v="Je ne sais pas, je ne souhaite pas répondre"/>
    <s v="Je ne sais pas, je ne souhaite pas répondre"/>
    <s v="Oui"/>
    <s v="Nippes"/>
    <s v="Meme"/>
    <s v="Fonds des Nègres"/>
    <s v="Différent"/>
    <s v=""/>
    <s v=""/>
    <s v=""/>
    <s v=""/>
    <s v=""/>
    <s v=""/>
    <s v=""/>
    <s v=""/>
    <s v=""/>
    <s v=""/>
    <s v=""/>
    <s v=""/>
    <s v=""/>
    <s v=""/>
    <s v=""/>
    <s v=""/>
    <s v=""/>
    <s v=""/>
    <s v=""/>
    <s v=""/>
    <s v=""/>
    <s v=""/>
    <s v=""/>
    <s v=""/>
    <s v=""/>
    <s v=""/>
    <s v=""/>
    <s v=""/>
    <s v=""/>
    <s v=""/>
    <s v=""/>
    <s v=""/>
    <s v=""/>
    <s v=""/>
    <s v=""/>
    <s v=""/>
    <s v=""/>
    <s v="Non"/>
    <s v=""/>
    <s v=""/>
    <s v=""/>
    <s v=""/>
    <s v=""/>
    <s v=""/>
    <s v=""/>
    <s v=""/>
    <s v="Risques de vols ou pillages Augmentation des prix Diminution du nombre de clients Difficultés pour se réapprovisionner en marchandises"/>
    <n v="1"/>
    <n v="1"/>
    <n v="1"/>
    <n v="1"/>
    <n v="0"/>
    <n v="0"/>
    <n v="0"/>
    <n v="0"/>
    <s v=""/>
    <s v="Je ne sais pas, je ne souhaite pas répondre"/>
    <s v=""/>
    <s v=""/>
    <s v=""/>
    <s v=""/>
    <s v=""/>
    <s v=""/>
    <s v=""/>
    <s v=""/>
    <s v=""/>
    <s v=""/>
    <s v=""/>
    <s v=""/>
    <s v=""/>
    <s v=""/>
    <s v=""/>
    <s v=""/>
    <s v=""/>
    <s v=""/>
    <s v=""/>
    <s v=""/>
    <s v=""/>
    <s v=""/>
    <s v=""/>
    <s v=""/>
    <s v=""/>
    <s v=""/>
    <s v=""/>
    <s v=""/>
    <s v=""/>
    <s v=""/>
    <s v=""/>
    <s v=""/>
    <s v=""/>
    <s v=""/>
    <s v=""/>
    <s v=""/>
    <s v=""/>
    <s v=""/>
    <s v=""/>
    <s v=""/>
    <s v=""/>
    <s v=""/>
    <s v=""/>
    <s v=""/>
    <s v=""/>
    <s v=""/>
    <s v=""/>
  </r>
  <r>
    <s v="2021-07-22"/>
    <s v="FOKA DAI AYITI"/>
    <s v="FOKA DAI AYITI"/>
    <s v="anketè 2"/>
    <s v="Nippes"/>
    <s v="Miragoâne"/>
    <s v="Miragoâne"/>
    <s v="Saint Michel"/>
    <s v="Marché de St Michel"/>
    <s v="Milieu urbain"/>
    <x v="0"/>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Entre 15 min et 30 min au total"/>
    <s v="gros bidon de 5 gallons (18,9 L)"/>
    <s v="5gal"/>
    <s v="bidon ki vo 5 galon (18,9L)"/>
    <s v=""/>
    <s v=""/>
    <s v=""/>
    <s v=""/>
    <s v=""/>
    <n v="50"/>
    <n v="10"/>
    <s v=""/>
    <s v="NA"/>
    <n v="10"/>
    <s v="Oui"/>
    <s v=""/>
    <s v="Je ne sais pas, je ne souhaite pas répondre"/>
    <s v=""/>
    <s v=""/>
    <s v=""/>
    <s v=""/>
    <s v=""/>
    <s v=""/>
    <s v=""/>
    <s v=""/>
    <s v=""/>
    <s v=""/>
    <s v=""/>
    <s v=""/>
  </r>
  <r>
    <s v="2021-07-22"/>
    <s v="FOKA DAI AYITI"/>
    <s v="FOKA DAI AYITI"/>
    <s v="anketè 2"/>
    <s v="Nippes"/>
    <s v="Miragoâne"/>
    <s v="Miragoâne"/>
    <s v="Saint Michel"/>
    <s v="Marché de St Michel"/>
    <s v="Milieu urbain"/>
    <x v="1"/>
    <x v="0"/>
    <s v=""/>
    <s v=""/>
    <s v="Détaillant avec boutique"/>
    <s v=""/>
    <s v="Produits d'hygiène et assainissement Couverture Ustensiles de cuisine (casseroles, cuillères, etc.) Ustensiles de nettoyage ou de stockage de l'eau (bokit, bassine, éponge)"/>
    <n v="0"/>
    <n v="1"/>
    <n v="1"/>
    <n v="1"/>
    <n v="1"/>
    <n v="0"/>
    <n v="0"/>
    <s v="wash"/>
    <s v="Produits d'hygiène et assainissement"/>
    <s v="En espèces (Gourde) A crédit partiel"/>
    <n v="1"/>
    <n v="0"/>
    <n v="0"/>
    <n v="0"/>
    <n v="1"/>
    <n v="0"/>
    <n v="0"/>
    <n v="0"/>
    <n v="0"/>
    <n v="0"/>
    <s v=""/>
    <s v="Je ne sais pas / Je ne souhaite pas répondre"/>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Papier toilette Serviettes hygiéniques Savon pour se laver"/>
    <n v="0"/>
    <n v="1"/>
    <n v="1"/>
    <n v="1"/>
    <n v="1"/>
    <n v="0"/>
    <n v="0"/>
    <n v="1"/>
    <n v="0"/>
    <s v=""/>
    <s v=""/>
    <s v=""/>
    <s v=""/>
    <s v=""/>
    <s v=""/>
    <s v=""/>
    <s v=""/>
    <n v="25"/>
    <s v="Oui"/>
    <n v="50"/>
    <s v="Oui"/>
    <s v=""/>
    <s v=""/>
    <s v=""/>
    <s v=""/>
    <s v=""/>
    <s v=""/>
    <s v=""/>
    <s v=""/>
    <s v=""/>
    <s v=""/>
    <s v=""/>
    <s v="Oui"/>
    <n v="50"/>
    <s v=""/>
    <s v=""/>
    <n v="50"/>
    <s v="Oui"/>
    <s v="Oui"/>
    <n v="150"/>
    <s v=""/>
    <s v=""/>
    <n v="150"/>
    <s v="Oui"/>
    <s v="Oui"/>
    <n v="75"/>
    <s v=""/>
    <s v=""/>
    <s v=""/>
    <n v="75"/>
    <s v="Oui"/>
    <s v=""/>
    <s v=""/>
    <s v=""/>
    <s v=""/>
    <s v=""/>
    <s v=""/>
    <s v=""/>
    <s v=""/>
    <s v=""/>
    <s v=""/>
    <s v=""/>
    <s v=""/>
    <s v="Oui"/>
    <s v="Changement du taux de change de la Gourde Article trop cher Pas assez d'argent Problèmes liés au transport ou au carburant"/>
    <n v="1"/>
    <n v="1"/>
    <n v="0"/>
    <n v="1"/>
    <n v="1"/>
    <n v="0"/>
    <n v="0"/>
    <n v="0"/>
    <n v="0"/>
    <n v="0"/>
    <n v="0"/>
    <n v="0"/>
    <n v="0"/>
    <s v=""/>
    <s v="Dentifrice Savon pour se laver"/>
    <n v="0"/>
    <n v="0"/>
    <n v="1"/>
    <n v="0"/>
    <n v="0"/>
    <n v="0"/>
    <n v="0"/>
    <n v="1"/>
    <n v="0"/>
    <s v="Non"/>
    <s v="Non"/>
    <s v="Oui"/>
    <s v="Nippes"/>
    <s v="Meme"/>
    <s v="Fonds des Nègres"/>
    <s v="Différent"/>
    <s v="Oui"/>
    <n v="500"/>
    <s v=""/>
    <s v=""/>
    <s v=""/>
    <s v=""/>
    <s v=""/>
    <s v="Poêle (grande)"/>
    <n v="0"/>
    <n v="1"/>
    <n v="0"/>
    <n v="0"/>
    <n v="0"/>
    <n v="0"/>
    <n v="0"/>
    <n v="0"/>
    <s v=""/>
    <s v=""/>
    <s v=""/>
    <n v="500"/>
    <s v=""/>
    <s v=""/>
    <s v=""/>
    <s v=""/>
    <s v=""/>
    <s v="Je ne sais pas, je ne souhaite pas répondre"/>
    <s v=""/>
    <s v="Grande bassine de nettoyage ou pour cuisiner"/>
    <n v="0"/>
    <n v="1"/>
    <n v="0"/>
    <s v=""/>
    <n v="400"/>
    <s v=""/>
    <s v="Oui"/>
    <s v=""/>
    <s v=""/>
    <s v="Oui"/>
    <s v="Autre"/>
    <n v="0"/>
    <n v="0"/>
    <n v="0"/>
    <n v="0"/>
    <n v="0"/>
    <n v="1"/>
    <s v="Rarete de gaz"/>
    <s v="Risques de vols ou pillages Diminution du nombre de clients Augmentation des prix Difficultés pour se réapprovisionner en marchandises"/>
    <n v="1"/>
    <n v="1"/>
    <n v="1"/>
    <n v="1"/>
    <n v="0"/>
    <n v="0"/>
    <n v="0"/>
    <n v="0"/>
    <s v=""/>
    <s v="Je ne sais pas, je ne souhaite pas répondre"/>
    <s v=""/>
    <s v=""/>
    <s v=""/>
    <s v=""/>
    <s v=""/>
    <s v=""/>
    <s v=""/>
    <s v=""/>
    <s v=""/>
    <s v=""/>
    <s v=""/>
    <s v=""/>
    <s v=""/>
    <s v=""/>
    <s v=""/>
    <s v=""/>
    <s v=""/>
    <s v=""/>
    <s v=""/>
    <s v=""/>
    <s v=""/>
    <s v=""/>
    <s v=""/>
    <s v=""/>
    <s v=""/>
    <s v=""/>
    <s v=""/>
    <s v=""/>
    <s v=""/>
    <s v=""/>
    <s v=""/>
    <s v=""/>
    <s v=""/>
    <s v=""/>
    <s v=""/>
    <s v=""/>
    <s v=""/>
    <s v=""/>
    <s v=""/>
    <s v=""/>
    <s v=""/>
    <s v=""/>
    <s v=""/>
    <s v=""/>
    <s v=""/>
    <s v=""/>
    <s v=""/>
  </r>
  <r>
    <s v="2021-07-22"/>
    <s v="FOKA DAI AYITI"/>
    <s v="FOKA DAI AYITI"/>
    <s v="anketè 2"/>
    <s v="Nippes"/>
    <s v="Miragoâne"/>
    <s v="Miragoâne"/>
    <s v="Saint Michel"/>
    <s v="Marché de St Michel"/>
    <s v="Milieu urbain"/>
    <x v="1"/>
    <x v="0"/>
    <s v=""/>
    <s v=""/>
    <s v="Détaillant sur une table"/>
    <s v=""/>
    <s v="Ustensiles de cuisine (casseroles, cuillères, etc.) Ustensiles de nettoyage ou de stockage de l'eau (bokit, bassine, éponge) Charbon de bois"/>
    <n v="0"/>
    <n v="0"/>
    <n v="0"/>
    <n v="1"/>
    <n v="1"/>
    <n v="1"/>
    <n v="0"/>
    <s v="cuisine"/>
    <s v="Ustensiles de cuisine (casseroles, cuillères, etc.)"/>
    <s v="En espèces (Gourde) A crédit partiel"/>
    <n v="1"/>
    <n v="0"/>
    <n v="0"/>
    <n v="0"/>
    <n v="1"/>
    <n v="0"/>
    <n v="0"/>
    <n v="0"/>
    <n v="0"/>
    <n v="0"/>
    <s v=""/>
    <s v="Je ne sais pas / Je ne souhaite pas répondre"/>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oêle (grande) Verre / Godet Assiette Cuillère pour manger Couteau de cuisine Cuillère de service"/>
    <n v="0"/>
    <n v="1"/>
    <n v="1"/>
    <n v="1"/>
    <n v="1"/>
    <n v="1"/>
    <n v="1"/>
    <n v="0"/>
    <s v=""/>
    <s v=""/>
    <s v=""/>
    <n v="350"/>
    <n v="200"/>
    <n v="100"/>
    <n v="25"/>
    <n v="75"/>
    <n v="78"/>
    <s v="Oui"/>
    <s v=""/>
    <s v="Grand bokit fermé ou avec couvercle pour stocker l'eau (environ 5 gallons) Grande bassine de nettoyage ou pour cuisiner"/>
    <n v="1"/>
    <n v="1"/>
    <n v="0"/>
    <n v="150"/>
    <n v="250"/>
    <s v=""/>
    <s v="Oui"/>
    <n v="50"/>
    <s v="Oui"/>
    <s v="Oui"/>
    <s v="Autre"/>
    <n v="0"/>
    <n v="0"/>
    <n v="0"/>
    <n v="0"/>
    <n v="0"/>
    <n v="1"/>
    <s v="Rarete de gaz"/>
    <s v="Augmentation des prix Difficultés pour se réapprovisionner en marchandises"/>
    <n v="0"/>
    <n v="0"/>
    <n v="1"/>
    <n v="1"/>
    <n v="0"/>
    <n v="0"/>
    <n v="0"/>
    <n v="0"/>
    <s v=""/>
    <s v="Oui"/>
    <s v=""/>
    <s v="Ustensiles de cuisine (casseroles, cuillères, etc.) Ustensiles de nettoyage ou de stockage de l'eau (bokit, bassine, éponge) Charbon de bois"/>
    <n v="0"/>
    <n v="0"/>
    <n v="0"/>
    <n v="1"/>
    <n v="1"/>
    <n v="1"/>
    <n v="0"/>
    <s v=""/>
    <s v=""/>
    <s v=""/>
    <s v=""/>
    <s v=""/>
    <s v=""/>
    <s v=""/>
    <s v=""/>
    <s v=""/>
    <s v=""/>
    <s v=""/>
    <s v=""/>
    <s v=""/>
    <s v=""/>
    <s v=""/>
    <s v=""/>
    <s v=""/>
    <s v=""/>
    <s v=""/>
    <s v=""/>
    <s v=""/>
    <s v=""/>
    <s v=""/>
    <s v=""/>
    <s v=""/>
    <s v=""/>
    <s v=""/>
    <s v=""/>
    <s v=""/>
    <s v=""/>
    <s v=""/>
    <s v=""/>
    <s v=""/>
    <s v=""/>
    <s v=""/>
    <s v=""/>
    <s v=""/>
    <s v=""/>
  </r>
  <r>
    <s v="2021-07-22"/>
    <s v="FOKA DAI AYITI"/>
    <s v="FOKA DAI AYITI"/>
    <s v="anketè 2"/>
    <s v="Nippes"/>
    <s v="Miragoâne"/>
    <s v="Miragoâne"/>
    <s v="Saint Michel"/>
    <s v="Marché de St Michel"/>
    <s v="Milieu urbain"/>
    <x v="1"/>
    <x v="0"/>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A crédit partiel"/>
    <n v="1"/>
    <n v="0"/>
    <n v="0"/>
    <n v="0"/>
    <n v="1"/>
    <n v="0"/>
    <n v="0"/>
    <n v="0"/>
    <n v="0"/>
    <n v="0"/>
    <s v=""/>
    <s v="Je ne sais pas / Je ne souhaite pas répondre"/>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Verre / Godet Assiette Cuillère pour manger Couteau de cuisine Cuillère de service"/>
    <n v="0"/>
    <n v="0"/>
    <n v="1"/>
    <n v="1"/>
    <n v="1"/>
    <n v="1"/>
    <n v="1"/>
    <n v="0"/>
    <s v=""/>
    <s v=""/>
    <s v=""/>
    <s v=""/>
    <n v="50"/>
    <n v="75"/>
    <n v="25"/>
    <n v="75"/>
    <n v="75"/>
    <s v="Oui"/>
    <s v=""/>
    <s v="Grand bokit fermé ou avec couvercle pour stocker l'eau (environ 5 gallons) Grande bassine de nettoyage ou pour cuisiner"/>
    <n v="1"/>
    <n v="1"/>
    <n v="0"/>
    <n v="150"/>
    <n v="250"/>
    <s v=""/>
    <s v="Oui"/>
    <s v=""/>
    <s v=""/>
    <s v="Oui"/>
    <s v="Autre"/>
    <n v="0"/>
    <n v="0"/>
    <n v="0"/>
    <n v="0"/>
    <n v="0"/>
    <n v="1"/>
    <s v="Rarete de gaz"/>
    <s v="Augmentation des prix Diminution du nombre de clients Difficultés pour se réapprovisionner en marchandises"/>
    <n v="0"/>
    <n v="1"/>
    <n v="1"/>
    <n v="1"/>
    <n v="0"/>
    <n v="0"/>
    <n v="0"/>
    <n v="0"/>
    <s v=""/>
    <s v="Oui"/>
    <s v=""/>
    <s v="Ustensiles de cuisine (casseroles, cuillères, etc.) Ustensiles de nettoyage ou de stockage de l'eau (bokit, bassine, éponge)"/>
    <n v="0"/>
    <n v="0"/>
    <n v="0"/>
    <n v="1"/>
    <n v="1"/>
    <n v="0"/>
    <n v="0"/>
    <s v=""/>
    <s v=""/>
    <s v=""/>
    <s v=""/>
    <s v=""/>
    <s v=""/>
    <s v=""/>
    <s v=""/>
    <s v=""/>
    <s v=""/>
    <s v=""/>
    <s v=""/>
    <s v=""/>
    <s v=""/>
    <s v=""/>
    <s v=""/>
    <s v=""/>
    <s v=""/>
    <s v=""/>
    <s v=""/>
    <s v=""/>
    <s v=""/>
    <s v=""/>
    <s v=""/>
    <s v=""/>
    <s v=""/>
    <s v=""/>
    <s v=""/>
    <s v=""/>
    <s v=""/>
    <s v=""/>
    <s v=""/>
    <s v=""/>
    <s v=""/>
    <s v=""/>
    <s v=""/>
    <s v=""/>
    <s v=""/>
  </r>
  <r>
    <s v="2021-07-22"/>
    <s v="FOKA DAI AYITI"/>
    <s v="FOKA DAI AYITI"/>
    <s v="anketè 2"/>
    <s v="Nippes"/>
    <s v="Miragoâne"/>
    <s v="Miragoâne"/>
    <s v="Saint Michel"/>
    <s v="Marché de St Michel"/>
    <s v="Milieu urbain"/>
    <x v="1"/>
    <x v="0"/>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A crédit partiel"/>
    <n v="1"/>
    <n v="0"/>
    <n v="0"/>
    <n v="0"/>
    <n v="1"/>
    <n v="0"/>
    <n v="0"/>
    <n v="0"/>
    <n v="0"/>
    <n v="0"/>
    <s v=""/>
    <s v="Je ne sais pas / Je ne souhaite pas répondre"/>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asserole avec couvercle (moyenne ou grande) Poêle (grande) Verre / Godet Assiette Cuillère pour manger Couteau de cuisine Cuillère de service"/>
    <n v="1"/>
    <n v="1"/>
    <n v="1"/>
    <n v="1"/>
    <n v="1"/>
    <n v="1"/>
    <n v="1"/>
    <n v="0"/>
    <s v="Grande avec couvercle (environ 2 à 3 gallons)"/>
    <n v="3000"/>
    <s v=""/>
    <s v=""/>
    <n v="50"/>
    <n v="125"/>
    <n v="25"/>
    <n v="75"/>
    <n v="75"/>
    <s v="Oui"/>
    <s v=""/>
    <s v="Grand bokit fermé ou avec couvercle pour stocker l'eau (environ 5 gallons) Grande bassine de nettoyage ou pour cuisiner Eponge pour la vaisselle"/>
    <n v="1"/>
    <n v="1"/>
    <n v="1"/>
    <n v="150"/>
    <n v="400"/>
    <n v="25"/>
    <s v="Oui"/>
    <s v=""/>
    <s v=""/>
    <s v="Je ne sais pas, je ne souhaite pas répondre"/>
    <s v=""/>
    <s v=""/>
    <s v=""/>
    <s v=""/>
    <s v=""/>
    <s v=""/>
    <s v=""/>
    <s v=""/>
    <s v="Risques de vols ou pillages Augmentation des prix Difficultés pour se réapprovisionner en marchandises Risques d'être exposé à la violence"/>
    <n v="1"/>
    <n v="0"/>
    <n v="1"/>
    <n v="1"/>
    <n v="1"/>
    <n v="0"/>
    <n v="0"/>
    <n v="0"/>
    <s v=""/>
    <s v="Oui"/>
    <s v=""/>
    <s v="Ustensiles de cuisine (casseroles, cuillères, etc.) Ustensiles de nettoyage ou de stockage de l'eau (bokit, bassine, éponge)"/>
    <n v="0"/>
    <n v="0"/>
    <n v="0"/>
    <n v="1"/>
    <n v="1"/>
    <n v="0"/>
    <n v="0"/>
    <s v=""/>
    <s v=""/>
    <s v=""/>
    <s v=""/>
    <s v=""/>
    <s v=""/>
    <s v=""/>
    <s v=""/>
    <s v=""/>
    <s v=""/>
    <s v=""/>
    <s v=""/>
    <s v=""/>
    <s v=""/>
    <s v=""/>
    <s v=""/>
    <s v=""/>
    <s v=""/>
    <s v=""/>
    <s v=""/>
    <s v=""/>
    <s v=""/>
    <s v=""/>
    <s v=""/>
    <s v=""/>
    <s v=""/>
    <s v=""/>
    <s v=""/>
    <s v=""/>
    <s v=""/>
    <s v=""/>
    <s v=""/>
    <s v=""/>
    <s v=""/>
    <s v=""/>
    <s v=""/>
    <s v=""/>
    <s v=""/>
  </r>
  <r>
    <s v="2021-07-22"/>
    <s v="GVC"/>
    <s v="GVC"/>
    <s v="CA36"/>
    <s v="Artibonite"/>
    <s v="Ennery"/>
    <s v="Ennery"/>
    <s v="Puilboreau"/>
    <s v="Marché Puilboreau"/>
    <s v="Milieu rural"/>
    <x v="1"/>
    <x v="0"/>
    <s v=""/>
    <s v=""/>
    <s v="Détaillant sur une table"/>
    <s v=""/>
    <s v="Nourriture"/>
    <n v="1"/>
    <n v="0"/>
    <n v="0"/>
    <n v="0"/>
    <n v="0"/>
    <n v="0"/>
    <n v="0"/>
    <s v="nourriture"/>
    <s v="Nourriture "/>
    <s v="En espèces (Gourde)"/>
    <n v="1"/>
    <n v="0"/>
    <n v="0"/>
    <n v="0"/>
    <n v="0"/>
    <n v="0"/>
    <n v="0"/>
    <n v="0"/>
    <n v="0"/>
    <n v="0"/>
    <s v=""/>
    <s v="Je ne sais pas / Je ne souhaite pas répondre"/>
    <s v="Moins de 20"/>
    <s v="Farine de blé blanche Riz Maïs (moulu) Haricot noir Huile végétale Haricot rouge Sucre"/>
    <n v="1"/>
    <n v="1"/>
    <n v="1"/>
    <n v="1"/>
    <n v="1"/>
    <n v="1"/>
    <n v="1"/>
    <n v="0"/>
    <s v="Oui je connais le prix de mes produits en grosse marmite"/>
    <n v="90"/>
    <s v="Oui"/>
    <n v="250"/>
    <n v="96.153846153846104"/>
    <s v="Oui"/>
    <n v="180"/>
    <n v="78.260869565217305"/>
    <s v="Oui"/>
    <n v="240"/>
    <n v="82.758620689655103"/>
    <s v="Non"/>
    <n v="450"/>
    <n v="187.5"/>
    <s v="Non"/>
    <s v=""/>
    <s v=""/>
    <s v="Non"/>
    <s v="Remplissage à partir de drum"/>
    <s v="Oui"/>
    <n v="800"/>
    <s v=""/>
    <s v=""/>
    <s v=""/>
    <s v=""/>
    <s v=""/>
    <s v=""/>
    <s v="NA"/>
    <n v="800"/>
    <s v="Non"/>
    <s v="Oui"/>
    <s v="Produit épuisé car beaucoup de temps nécessaire pour l'approvisionnement"/>
    <n v="0"/>
    <n v="0"/>
    <n v="0"/>
    <n v="0"/>
    <n v="0"/>
    <n v="0"/>
    <n v="0"/>
    <n v="0"/>
    <n v="0"/>
    <n v="0"/>
    <n v="0"/>
    <n v="1"/>
    <n v="0"/>
    <n v="0"/>
    <s v=""/>
    <s v="Farine de blé blanche Riz Maïs (moulu) Sucre Huile végétale"/>
    <n v="1"/>
    <n v="1"/>
    <n v="1"/>
    <n v="1"/>
    <n v="0"/>
    <n v="0"/>
    <n v="1"/>
    <n v="0"/>
    <s v="Oui"/>
    <s v="Oui"/>
    <s v="Oui"/>
    <s v="Artibonite"/>
    <s v="Meme"/>
    <s v="Gonaïve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Aucune préoccupation particulière"/>
    <n v="0"/>
    <n v="0"/>
    <n v="0"/>
    <n v="0"/>
    <n v="0"/>
    <n v="1"/>
    <n v="0"/>
    <n v="0"/>
    <s v=""/>
    <s v="Oui"/>
    <s v=""/>
    <s v="Nourriture"/>
    <n v="1"/>
    <n v="0"/>
    <n v="0"/>
    <n v="0"/>
    <n v="0"/>
    <n v="0"/>
    <n v="0"/>
    <s v=""/>
    <s v=""/>
    <s v=""/>
    <s v=""/>
    <s v=""/>
    <s v=""/>
    <s v=""/>
    <s v=""/>
    <s v=""/>
    <s v=""/>
    <s v=""/>
    <s v=""/>
    <s v=""/>
    <s v=""/>
    <s v=""/>
    <s v=""/>
    <s v=""/>
    <s v=""/>
    <s v=""/>
    <s v=""/>
    <s v=""/>
    <s v=""/>
    <s v=""/>
    <s v=""/>
    <s v=""/>
    <s v=""/>
    <s v=""/>
    <s v=""/>
    <s v=""/>
    <s v=""/>
    <s v=""/>
    <s v=""/>
    <s v=""/>
    <s v=""/>
    <s v=""/>
    <s v=""/>
    <s v=""/>
    <s v=""/>
  </r>
  <r>
    <s v="2021-07-22"/>
    <s v="GVC"/>
    <s v="GVC"/>
    <s v="CA36"/>
    <s v="Artibonite"/>
    <s v="Ennery"/>
    <s v="Ennery"/>
    <s v="Puilboreau"/>
    <s v="Marché Puilboreau"/>
    <s v="Milieu rural"/>
    <x v="1"/>
    <x v="0"/>
    <s v=""/>
    <s v=""/>
    <s v="Détaillant avec boutique"/>
    <s v=""/>
    <s v="Nourriture"/>
    <n v="1"/>
    <n v="0"/>
    <n v="0"/>
    <n v="0"/>
    <n v="0"/>
    <n v="0"/>
    <n v="0"/>
    <s v="nourriture"/>
    <s v="Nourriture "/>
    <s v="A crédit partiel En espèces (Gourde)"/>
    <n v="1"/>
    <n v="0"/>
    <n v="0"/>
    <n v="0"/>
    <n v="1"/>
    <n v="0"/>
    <n v="0"/>
    <n v="0"/>
    <n v="0"/>
    <n v="0"/>
    <s v=""/>
    <s v="Oui, il y a moins de commerçants par rapport au mois passé"/>
    <s v="Entre 21 et 60"/>
    <s v="Farine de blé blanche Riz Maïs (moulu) Sucre Haricot noir Huile végétale"/>
    <n v="1"/>
    <n v="1"/>
    <n v="1"/>
    <n v="1"/>
    <n v="1"/>
    <n v="0"/>
    <n v="1"/>
    <n v="0"/>
    <s v="Oui je connais le prix de mes produits en grosse marmite"/>
    <n v="100"/>
    <s v="Non"/>
    <n v="250"/>
    <n v="96.153846153846104"/>
    <s v="Oui"/>
    <n v="200"/>
    <n v="86.956521739130395"/>
    <s v="Oui"/>
    <n v="248"/>
    <n v="85.517241379310306"/>
    <s v="Non"/>
    <n v="450"/>
    <n v="187.5"/>
    <s v="Oui"/>
    <s v=""/>
    <s v=""/>
    <s v=""/>
    <s v="Remplissage à partir de drum"/>
    <s v="Oui"/>
    <n v="780"/>
    <s v=""/>
    <s v=""/>
    <s v=""/>
    <s v=""/>
    <s v=""/>
    <s v=""/>
    <s v="NA"/>
    <n v="780"/>
    <s v="Non"/>
    <s v="Non"/>
    <s v=""/>
    <s v=""/>
    <s v=""/>
    <s v=""/>
    <s v=""/>
    <s v=""/>
    <s v=""/>
    <s v=""/>
    <s v=""/>
    <s v=""/>
    <s v=""/>
    <s v=""/>
    <s v=""/>
    <s v=""/>
    <s v=""/>
    <s v=""/>
    <s v=""/>
    <s v=""/>
    <s v=""/>
    <s v=""/>
    <s v=""/>
    <s v=""/>
    <s v=""/>
    <s v=""/>
    <s v=""/>
    <s v="Non"/>
    <s v="Oui"/>
    <s v="Oui"/>
    <s v="Artibonite"/>
    <s v="Meme"/>
    <s v="Gonaïve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Aucune préoccupation particulière"/>
    <n v="0"/>
    <n v="0"/>
    <n v="0"/>
    <n v="0"/>
    <n v="0"/>
    <n v="1"/>
    <n v="0"/>
    <n v="0"/>
    <s v=""/>
    <s v="Non"/>
    <s v=""/>
    <s v=""/>
    <s v=""/>
    <s v=""/>
    <s v=""/>
    <s v=""/>
    <s v=""/>
    <s v=""/>
    <s v=""/>
    <s v=""/>
    <s v=""/>
    <s v=""/>
    <s v=""/>
    <s v=""/>
    <s v=""/>
    <s v=""/>
    <s v=""/>
    <s v=""/>
    <s v=""/>
    <s v=""/>
    <s v=""/>
    <s v=""/>
    <s v=""/>
    <s v=""/>
    <s v=""/>
    <s v=""/>
    <s v=""/>
    <s v=""/>
    <s v=""/>
    <s v=""/>
    <s v=""/>
    <s v=""/>
    <s v=""/>
    <s v=""/>
    <s v=""/>
    <s v=""/>
    <s v=""/>
    <s v=""/>
    <s v=""/>
    <s v=""/>
    <s v=""/>
    <s v=""/>
    <s v=""/>
    <s v=""/>
    <s v=""/>
    <s v=""/>
    <s v=""/>
  </r>
  <r>
    <s v="2021-07-22"/>
    <s v="GVC"/>
    <s v="GVC"/>
    <s v="CA36"/>
    <s v="Artibonite"/>
    <s v="Ennery"/>
    <s v="Ennery"/>
    <s v="Puilboreau"/>
    <s v="Marché Puilboreau"/>
    <s v="Milieu rural"/>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rivière ou source non aménagée"/>
    <s v=""/>
    <s v="riv"/>
    <s v="rivyè / sous ki pa anmenaje"/>
    <s v="branchement privé individuel"/>
    <s v="Il n'y a pas d'autres options dans ma zone"/>
    <s v=""/>
    <s v="Moins de 15 min au total"/>
    <s v="petit bidon de 1 gallon (3,78 L)"/>
    <s v="1gal"/>
    <s v="bidon ki vo 1 galon (3,78L)"/>
    <s v=""/>
    <s v=""/>
    <s v=""/>
    <s v=""/>
    <s v=""/>
    <n v="0"/>
    <n v="0"/>
    <s v=""/>
    <s v="NA"/>
    <n v="0"/>
    <s v="Non"/>
    <s v="Non, jamais."/>
    <s v="Non"/>
    <s v=""/>
    <s v=""/>
    <s v=""/>
    <s v=""/>
    <s v=""/>
    <s v=""/>
    <s v=""/>
    <s v=""/>
    <s v=""/>
    <s v=""/>
    <s v=""/>
    <s v=""/>
  </r>
  <r>
    <s v="2021-07-22"/>
    <s v="GVC"/>
    <s v="GVC"/>
    <s v="CA36"/>
    <s v="Artibonite"/>
    <s v="Ennery"/>
    <s v="Ennery"/>
    <s v="Puilboreau"/>
    <s v="Marché Puilboreau"/>
    <s v="Milieu rural"/>
    <x v="1"/>
    <x v="0"/>
    <s v=""/>
    <s v=""/>
    <s v="Détaillant sur une table"/>
    <s v=""/>
    <s v="Produits d'hygiène et assainissement"/>
    <n v="0"/>
    <n v="1"/>
    <n v="0"/>
    <n v="0"/>
    <n v="0"/>
    <n v="0"/>
    <n v="0"/>
    <s v="wash"/>
    <s v="Produits d'hygiène et assainissement"/>
    <s v="En espèces (Gourde)"/>
    <n v="1"/>
    <n v="0"/>
    <n v="0"/>
    <n v="0"/>
    <n v="0"/>
    <n v="0"/>
    <n v="0"/>
    <n v="0"/>
    <n v="0"/>
    <n v="0"/>
    <s v=""/>
    <s v="Je ne sais pas / Je ne souhaite pas répondre"/>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Papier toilette Serviettes hygiéniques Savon pour se laver Chlore en grain (nettoyage)"/>
    <n v="0"/>
    <n v="1"/>
    <n v="1"/>
    <n v="1"/>
    <n v="1"/>
    <n v="0"/>
    <n v="1"/>
    <n v="1"/>
    <n v="0"/>
    <s v=""/>
    <s v=""/>
    <s v=""/>
    <s v=""/>
    <s v=""/>
    <s v=""/>
    <s v=""/>
    <s v=""/>
    <n v="25"/>
    <s v="Non"/>
    <n v="25"/>
    <s v="Non"/>
    <s v=""/>
    <s v=""/>
    <s v=""/>
    <s v=""/>
    <s v=""/>
    <s v=""/>
    <s v=""/>
    <s v=""/>
    <s v=""/>
    <s v=""/>
    <s v=""/>
    <s v="Oui"/>
    <n v="15"/>
    <s v=""/>
    <s v=""/>
    <n v="15"/>
    <s v="Non"/>
    <s v="Oui"/>
    <n v="100"/>
    <s v=""/>
    <s v=""/>
    <n v="100"/>
    <s v="Non"/>
    <s v="Oui"/>
    <n v="50"/>
    <s v=""/>
    <s v=""/>
    <s v=""/>
    <n v="50"/>
    <s v="Non"/>
    <s v="Oui"/>
    <s v=""/>
    <n v="15"/>
    <s v=""/>
    <s v=""/>
    <s v=""/>
    <s v=""/>
    <s v=""/>
    <s v=""/>
    <s v="Je ne sais pas, je ne souhaite pas répondre"/>
    <s v="NA"/>
    <n v="15"/>
    <s v="Non"/>
    <s v=""/>
    <s v=""/>
    <s v=""/>
    <s v=""/>
    <s v=""/>
    <s v=""/>
    <s v=""/>
    <s v=""/>
    <s v=""/>
    <s v=""/>
    <s v=""/>
    <s v=""/>
    <s v=""/>
    <s v=""/>
    <s v=""/>
    <s v=""/>
    <s v=""/>
    <s v=""/>
    <s v=""/>
    <s v=""/>
    <s v=""/>
    <s v=""/>
    <s v=""/>
    <s v=""/>
    <s v=""/>
    <s v="Non"/>
    <s v="Oui"/>
    <s v="Oui"/>
    <s v="Ouest"/>
    <s v="Différent"/>
    <s v="Port-au-Prince"/>
    <s v="Différent"/>
    <s v=""/>
    <s v=""/>
    <s v=""/>
    <s v=""/>
    <s v=""/>
    <s v=""/>
    <s v=""/>
    <s v=""/>
    <s v=""/>
    <s v=""/>
    <s v=""/>
    <s v=""/>
    <s v=""/>
    <s v=""/>
    <s v=""/>
    <s v=""/>
    <s v=""/>
    <s v=""/>
    <s v=""/>
    <s v=""/>
    <s v=""/>
    <s v=""/>
    <s v=""/>
    <s v=""/>
    <s v=""/>
    <s v=""/>
    <s v=""/>
    <s v=""/>
    <s v=""/>
    <s v=""/>
    <s v=""/>
    <s v=""/>
    <s v=""/>
    <s v=""/>
    <s v=""/>
    <s v=""/>
    <s v=""/>
    <s v="Non"/>
    <s v=""/>
    <s v=""/>
    <s v=""/>
    <s v=""/>
    <s v=""/>
    <s v=""/>
    <s v=""/>
    <s v=""/>
    <s v="Aucune préoccupation particulière"/>
    <n v="0"/>
    <n v="0"/>
    <n v="0"/>
    <n v="0"/>
    <n v="0"/>
    <n v="1"/>
    <n v="0"/>
    <n v="0"/>
    <s v=""/>
    <s v="Oui"/>
    <s v=""/>
    <s v="Produits d'hygiène et assainissement"/>
    <n v="0"/>
    <n v="1"/>
    <n v="0"/>
    <n v="0"/>
    <n v="0"/>
    <n v="0"/>
    <n v="0"/>
    <s v=""/>
    <s v=""/>
    <s v=""/>
    <s v=""/>
    <s v=""/>
    <s v=""/>
    <s v=""/>
    <s v=""/>
    <s v=""/>
    <s v=""/>
    <s v=""/>
    <s v=""/>
    <s v=""/>
    <s v=""/>
    <s v=""/>
    <s v=""/>
    <s v=""/>
    <s v=""/>
    <s v=""/>
    <s v=""/>
    <s v=""/>
    <s v=""/>
    <s v=""/>
    <s v=""/>
    <s v=""/>
    <s v=""/>
    <s v=""/>
    <s v=""/>
    <s v=""/>
    <s v=""/>
    <s v=""/>
    <s v=""/>
    <s v=""/>
    <s v=""/>
    <s v=""/>
    <s v=""/>
    <s v=""/>
    <s v=""/>
  </r>
  <r>
    <s v="2021-07-22"/>
    <s v="GVC"/>
    <s v="GVC"/>
    <s v="CA36"/>
    <s v="Artibonite"/>
    <s v="Ennery"/>
    <s v="Ennery"/>
    <s v="Puilboreau"/>
    <s v="Marché Puilboreau"/>
    <s v="Milieu rural"/>
    <x v="1"/>
    <x v="0"/>
    <s v=""/>
    <s v=""/>
    <s v="Détaillant sur une table"/>
    <s v=""/>
    <s v="Produits d'hygiène et assainissement"/>
    <n v="0"/>
    <n v="1"/>
    <n v="0"/>
    <n v="0"/>
    <n v="0"/>
    <n v="0"/>
    <n v="0"/>
    <s v="wash"/>
    <s v="Produits d'hygiène et assainissement"/>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en grain (nettoyage) Savon pour se laver"/>
    <n v="1"/>
    <n v="1"/>
    <n v="1"/>
    <n v="1"/>
    <n v="1"/>
    <n v="0"/>
    <n v="1"/>
    <n v="1"/>
    <n v="0"/>
    <s v="Oui"/>
    <n v="30"/>
    <n v="30"/>
    <s v=""/>
    <s v=""/>
    <s v=""/>
    <n v="30"/>
    <s v="Non"/>
    <n v="20"/>
    <s v="Non"/>
    <n v="15"/>
    <s v="Non"/>
    <s v=""/>
    <s v=""/>
    <s v=""/>
    <s v=""/>
    <s v=""/>
    <s v=""/>
    <s v=""/>
    <s v=""/>
    <s v=""/>
    <s v=""/>
    <s v=""/>
    <s v="Oui"/>
    <n v="25"/>
    <s v=""/>
    <s v=""/>
    <n v="25"/>
    <s v="Non"/>
    <s v="Oui"/>
    <n v="100"/>
    <s v=""/>
    <s v=""/>
    <n v="100"/>
    <s v="Je ne sais pas, je ne souhaite pas répondre"/>
    <s v="Oui"/>
    <n v="50"/>
    <s v=""/>
    <s v=""/>
    <s v=""/>
    <n v="50"/>
    <s v="Non"/>
    <s v="Oui"/>
    <s v=""/>
    <n v="15"/>
    <s v=""/>
    <s v=""/>
    <s v=""/>
    <s v=""/>
    <s v=""/>
    <s v=""/>
    <s v="Non"/>
    <s v="NA"/>
    <n v="15"/>
    <s v="Non"/>
    <s v=""/>
    <s v=""/>
    <s v=""/>
    <s v=""/>
    <s v=""/>
    <s v=""/>
    <s v=""/>
    <s v=""/>
    <s v=""/>
    <s v=""/>
    <s v=""/>
    <s v=""/>
    <s v=""/>
    <s v=""/>
    <s v=""/>
    <s v=""/>
    <s v=""/>
    <s v=""/>
    <s v=""/>
    <s v=""/>
    <s v=""/>
    <s v=""/>
    <s v=""/>
    <s v=""/>
    <s v=""/>
    <s v="Non"/>
    <s v="Je ne sais pas, je ne souhaite pas répondre"/>
    <s v="Oui"/>
    <s v="Artibonite"/>
    <s v="Meme"/>
    <s v="Ennery"/>
    <s v="Meme"/>
    <s v=""/>
    <s v=""/>
    <s v=""/>
    <s v=""/>
    <s v=""/>
    <s v=""/>
    <s v=""/>
    <s v=""/>
    <s v=""/>
    <s v=""/>
    <s v=""/>
    <s v=""/>
    <s v=""/>
    <s v=""/>
    <s v=""/>
    <s v=""/>
    <s v=""/>
    <s v=""/>
    <s v=""/>
    <s v=""/>
    <s v=""/>
    <s v=""/>
    <s v=""/>
    <s v=""/>
    <s v=""/>
    <s v=""/>
    <s v=""/>
    <s v=""/>
    <s v=""/>
    <s v=""/>
    <s v=""/>
    <s v=""/>
    <s v=""/>
    <s v=""/>
    <s v=""/>
    <s v=""/>
    <s v=""/>
    <s v="Non"/>
    <s v=""/>
    <s v=""/>
    <s v=""/>
    <s v=""/>
    <s v=""/>
    <s v=""/>
    <s v=""/>
    <s v=""/>
    <s v="Aucune préoccupation particulière"/>
    <n v="0"/>
    <n v="0"/>
    <n v="0"/>
    <n v="0"/>
    <n v="0"/>
    <n v="1"/>
    <n v="0"/>
    <n v="0"/>
    <s v=""/>
    <s v="Non"/>
    <s v=""/>
    <s v=""/>
    <s v=""/>
    <s v=""/>
    <s v=""/>
    <s v=""/>
    <s v=""/>
    <s v=""/>
    <s v=""/>
    <s v=""/>
    <s v=""/>
    <s v=""/>
    <s v=""/>
    <s v=""/>
    <s v=""/>
    <s v=""/>
    <s v=""/>
    <s v=""/>
    <s v=""/>
    <s v=""/>
    <s v=""/>
    <s v=""/>
    <s v=""/>
    <s v=""/>
    <s v=""/>
    <s v=""/>
    <s v=""/>
    <s v=""/>
    <s v=""/>
    <s v=""/>
    <s v=""/>
    <s v=""/>
    <s v=""/>
    <s v=""/>
    <s v=""/>
    <s v=""/>
    <s v=""/>
    <s v=""/>
    <s v=""/>
    <s v=""/>
    <s v=""/>
    <s v=""/>
    <s v=""/>
    <s v=""/>
    <s v=""/>
    <s v=""/>
    <s v=""/>
  </r>
  <r>
    <s v="2021-07-22"/>
    <s v="GVC"/>
    <s v="GVC"/>
    <s v="CA36"/>
    <s v="Artibonite"/>
    <s v="Ennery"/>
    <s v="Ennery"/>
    <s v="Puilboreau"/>
    <s v="Marché Puilboreau"/>
    <s v="Milieu rural"/>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Plus d'1h au total"/>
    <s v="gros bidon de 5 gallons (18,9 L)"/>
    <s v="5gal"/>
    <s v="bidon ki vo 5 galon (18,9L)"/>
    <s v=""/>
    <s v=""/>
    <s v=""/>
    <s v=""/>
    <s v=""/>
    <n v="50"/>
    <n v="10"/>
    <s v=""/>
    <s v="NA"/>
    <n v="10"/>
    <s v="Oui"/>
    <s v=""/>
    <s v="Non"/>
    <s v=""/>
    <s v=""/>
    <s v=""/>
    <s v=""/>
    <s v=""/>
    <s v=""/>
    <s v=""/>
    <s v=""/>
    <s v=""/>
    <s v=""/>
    <s v=""/>
    <s v=""/>
  </r>
  <r>
    <s v="2021-07-22"/>
    <s v="GVC"/>
    <s v="GVC"/>
    <s v="CA36"/>
    <s v="Artibonite"/>
    <s v="Ennery"/>
    <s v="Ennery"/>
    <s v="Puilboreau"/>
    <s v="Marché Puilboreau"/>
    <s v="Milieu rural"/>
    <x v="1"/>
    <x v="0"/>
    <s v=""/>
    <s v=""/>
    <s v="Détaillant sur une tab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Grand bokit fermé ou avec couvercle pour stocker l'eau (environ 5 gallons) Grande bassine de nettoyage ou pour cuisiner Eponge pour la vaisselle"/>
    <n v="1"/>
    <n v="1"/>
    <n v="1"/>
    <n v="200"/>
    <n v="75"/>
    <n v="25"/>
    <s v="Non"/>
    <s v=""/>
    <s v=""/>
    <s v="Non"/>
    <s v=""/>
    <s v=""/>
    <s v=""/>
    <s v=""/>
    <s v=""/>
    <s v=""/>
    <s v=""/>
    <s v=""/>
    <s v="Aucune préoccupation particulière"/>
    <n v="0"/>
    <n v="0"/>
    <n v="0"/>
    <n v="0"/>
    <n v="0"/>
    <n v="1"/>
    <n v="0"/>
    <n v="0"/>
    <s v=""/>
    <s v="Non"/>
    <s v=""/>
    <s v=""/>
    <s v=""/>
    <s v=""/>
    <s v=""/>
    <s v=""/>
    <s v=""/>
    <s v=""/>
    <s v=""/>
    <s v=""/>
    <s v=""/>
    <s v=""/>
    <s v=""/>
    <s v=""/>
    <s v=""/>
    <s v=""/>
    <s v=""/>
    <s v=""/>
    <s v=""/>
    <s v=""/>
    <s v=""/>
    <s v=""/>
    <s v=""/>
    <s v=""/>
    <s v=""/>
    <s v=""/>
    <s v=""/>
    <s v=""/>
    <s v=""/>
    <s v=""/>
    <s v=""/>
    <s v=""/>
    <s v=""/>
    <s v=""/>
    <s v=""/>
    <s v=""/>
    <s v=""/>
    <s v=""/>
    <s v=""/>
    <s v=""/>
    <s v=""/>
    <s v=""/>
    <s v=""/>
    <s v=""/>
    <s v=""/>
    <s v=""/>
    <s v=""/>
  </r>
  <r>
    <s v="2021-07-22"/>
    <s v="GVC"/>
    <s v="GVC"/>
    <s v="GJ22"/>
    <s v="Artibonite"/>
    <s v="Ennery"/>
    <s v="Ennery"/>
    <s v="Puilboreau"/>
    <s v="Marché Puilboreau"/>
    <s v="Milieu rural"/>
    <x v="1"/>
    <x v="0"/>
    <s v=""/>
    <s v=""/>
    <s v="Détaillant avec boutique"/>
    <s v=""/>
    <s v="Nourriture"/>
    <n v="1"/>
    <n v="0"/>
    <n v="0"/>
    <n v="0"/>
    <n v="0"/>
    <n v="0"/>
    <n v="0"/>
    <s v="nourriture"/>
    <s v="Nourriture "/>
    <s v="En espèces (Gourde)"/>
    <n v="1"/>
    <n v="0"/>
    <n v="0"/>
    <n v="0"/>
    <n v="0"/>
    <n v="0"/>
    <n v="0"/>
    <n v="0"/>
    <n v="0"/>
    <n v="0"/>
    <s v=""/>
    <s v="Oui, il y a plus de commerçants par rapport au mois passé"/>
    <s v="Entre 21 et 60"/>
    <s v="Farine de blé blanche Riz Maïs (moulu) Sucre Haricot noir Haricot rouge Huile végétale"/>
    <n v="1"/>
    <n v="1"/>
    <n v="1"/>
    <n v="1"/>
    <n v="1"/>
    <n v="1"/>
    <n v="1"/>
    <n v="0"/>
    <s v="Oui je connais le prix de mes produits en grosse marmite"/>
    <n v="100"/>
    <s v="Oui"/>
    <n v="300"/>
    <n v="115.384615384615"/>
    <s v="Oui"/>
    <n v="240"/>
    <n v="104.347826086956"/>
    <s v="Oui"/>
    <n v="270"/>
    <n v="93.103448275861993"/>
    <s v="Oui"/>
    <n v="600"/>
    <n v="250"/>
    <s v="Non"/>
    <n v="750"/>
    <n v="312.5"/>
    <s v="Non"/>
    <s v="Remplissage à partir de drum"/>
    <s v="Oui"/>
    <n v="800"/>
    <s v=""/>
    <s v=""/>
    <s v=""/>
    <s v=""/>
    <s v=""/>
    <s v=""/>
    <s v="NA"/>
    <n v="800"/>
    <s v="Oui"/>
    <s v="Oui"/>
    <s v="Changement du taux de change de la Gourde Problèmes liés au transport ou au carburant Pas assez d'argent"/>
    <n v="1"/>
    <n v="1"/>
    <n v="0"/>
    <n v="0"/>
    <n v="0"/>
    <n v="1"/>
    <n v="0"/>
    <n v="0"/>
    <n v="0"/>
    <n v="0"/>
    <n v="0"/>
    <n v="0"/>
    <n v="0"/>
    <n v="0"/>
    <s v=""/>
    <s v="Farine de blé blanche Riz Maïs (moulu) Sucre"/>
    <n v="1"/>
    <n v="1"/>
    <n v="1"/>
    <n v="1"/>
    <n v="0"/>
    <n v="0"/>
    <n v="0"/>
    <n v="0"/>
    <s v="Non"/>
    <s v="Oui"/>
    <s v="Oui"/>
    <s v="Artibonite"/>
    <s v="Meme"/>
    <s v="Gonaïve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Vols ou pillages"/>
    <n v="1"/>
    <n v="0"/>
    <n v="0"/>
    <n v="0"/>
    <n v="0"/>
    <n v="0"/>
    <s v=""/>
    <s v="Risques de vols ou pillages"/>
    <n v="1"/>
    <n v="0"/>
    <n v="0"/>
    <n v="0"/>
    <n v="0"/>
    <n v="0"/>
    <n v="0"/>
    <n v="0"/>
    <s v=""/>
    <s v="Non"/>
    <s v=""/>
    <s v=""/>
    <s v=""/>
    <s v=""/>
    <s v=""/>
    <s v=""/>
    <s v=""/>
    <s v=""/>
    <s v=""/>
    <s v=""/>
    <s v=""/>
    <s v=""/>
    <s v=""/>
    <s v=""/>
    <s v=""/>
    <s v=""/>
    <s v=""/>
    <s v=""/>
    <s v=""/>
    <s v=""/>
    <s v=""/>
    <s v=""/>
    <s v=""/>
    <s v=""/>
    <s v=""/>
    <s v=""/>
    <s v=""/>
    <s v=""/>
    <s v=""/>
    <s v=""/>
    <s v=""/>
    <s v=""/>
    <s v=""/>
    <s v=""/>
    <s v=""/>
    <s v=""/>
    <s v=""/>
    <s v=""/>
    <s v=""/>
    <s v=""/>
    <s v=""/>
    <s v=""/>
    <s v=""/>
    <s v=""/>
    <s v=""/>
    <s v=""/>
    <s v=""/>
  </r>
  <r>
    <s v="2021-07-22"/>
    <s v="GVC"/>
    <s v="GVC"/>
    <s v="CA36"/>
    <s v="Artibonite"/>
    <s v="Ennery"/>
    <s v="Ennery"/>
    <s v="Puilboreau"/>
    <s v="Marché Puilboreau"/>
    <s v="Milieu rural"/>
    <x v="1"/>
    <x v="0"/>
    <s v=""/>
    <s v=""/>
    <s v="Détaillant mobile"/>
    <s v=""/>
    <s v="Charbon de bois"/>
    <n v="0"/>
    <n v="0"/>
    <n v="0"/>
    <n v="0"/>
    <n v="0"/>
    <n v="1"/>
    <n v="0"/>
    <s v="charbon"/>
    <s v="Charbon de bois"/>
    <s v="En espèces (Gourde)"/>
    <n v="1"/>
    <n v="0"/>
    <n v="0"/>
    <n v="0"/>
    <n v="0"/>
    <n v="0"/>
    <n v="0"/>
    <n v="0"/>
    <n v="0"/>
    <n v="0"/>
    <s v=""/>
    <s v="Je ne sais pas / Je ne souhaite pas répondre"/>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50"/>
    <s v="Non"/>
    <s v="Non"/>
    <s v=""/>
    <s v=""/>
    <s v=""/>
    <s v=""/>
    <s v=""/>
    <s v=""/>
    <s v=""/>
    <s v=""/>
    <s v="Aucune préoccupation particulière"/>
    <n v="0"/>
    <n v="0"/>
    <n v="0"/>
    <n v="0"/>
    <n v="0"/>
    <n v="1"/>
    <n v="0"/>
    <n v="0"/>
    <s v=""/>
    <s v="Non"/>
    <s v=""/>
    <s v=""/>
    <s v=""/>
    <s v=""/>
    <s v=""/>
    <s v=""/>
    <s v=""/>
    <s v=""/>
    <s v=""/>
    <s v=""/>
    <s v=""/>
    <s v=""/>
    <s v=""/>
    <s v=""/>
    <s v=""/>
    <s v=""/>
    <s v=""/>
    <s v=""/>
    <s v=""/>
    <s v=""/>
    <s v=""/>
    <s v=""/>
    <s v=""/>
    <s v=""/>
    <s v=""/>
    <s v=""/>
    <s v=""/>
    <s v=""/>
    <s v=""/>
    <s v=""/>
    <s v=""/>
    <s v=""/>
    <s v=""/>
    <s v=""/>
    <s v=""/>
    <s v=""/>
    <s v=""/>
    <s v=""/>
    <s v=""/>
    <s v=""/>
    <s v=""/>
    <s v=""/>
    <s v=""/>
    <s v=""/>
    <s v=""/>
    <s v=""/>
    <s v=""/>
  </r>
  <r>
    <s v="2021-07-22"/>
    <s v="GVC"/>
    <s v="GVC"/>
    <s v="GJ22"/>
    <s v="Artibonite"/>
    <s v="Ennery"/>
    <s v="Ennery"/>
    <s v="Puilboreau"/>
    <s v="Marché Puilboreau"/>
    <s v="Milieu rural"/>
    <x v="1"/>
    <x v="0"/>
    <s v=""/>
    <s v=""/>
    <s v="Détaillant avec boutique"/>
    <s v=""/>
    <s v="Produits d'hygiène et assainissement Nourriture"/>
    <n v="1"/>
    <n v="1"/>
    <n v="0"/>
    <n v="0"/>
    <n v="0"/>
    <n v="0"/>
    <n v="0"/>
    <s v="wash"/>
    <s v="Produits d'hygiène et assainissement"/>
    <s v="En espèces (Gourde)"/>
    <n v="1"/>
    <n v="0"/>
    <n v="0"/>
    <n v="0"/>
    <n v="0"/>
    <n v="0"/>
    <n v="0"/>
    <n v="0"/>
    <n v="0"/>
    <n v="0"/>
    <s v=""/>
    <s v="Oui, il y a plus de commerçants par rapport au mois passé"/>
    <s v="Entre 21 et 60"/>
    <s v="Farine de blé blanche Riz Maïs (moulu) Sucre Haricot rouge Huile végétale"/>
    <n v="1"/>
    <n v="1"/>
    <n v="1"/>
    <n v="1"/>
    <n v="0"/>
    <n v="1"/>
    <n v="1"/>
    <n v="0"/>
    <s v="Oui je connais le prix de mes produits en grosse marmite"/>
    <n v="100"/>
    <s v="Oui"/>
    <n v="250"/>
    <n v="96.153846153846104"/>
    <s v="Oui"/>
    <n v="180"/>
    <n v="78.260869565217305"/>
    <s v="Oui"/>
    <n v="250"/>
    <n v="86.2068965517241"/>
    <s v="Oui"/>
    <s v=""/>
    <s v=""/>
    <s v=""/>
    <n v="750"/>
    <n v="312.5"/>
    <s v="Oui"/>
    <s v="Remplissage à partir de drum"/>
    <s v="Oui"/>
    <n v="800"/>
    <s v=""/>
    <s v=""/>
    <s v=""/>
    <s v=""/>
    <s v=""/>
    <s v=""/>
    <s v="NA"/>
    <n v="800"/>
    <s v="Oui"/>
    <s v="Oui"/>
    <s v="Changement du taux de change de la Gourde Pas assez d'argent"/>
    <n v="1"/>
    <n v="0"/>
    <n v="0"/>
    <n v="0"/>
    <n v="0"/>
    <n v="1"/>
    <n v="0"/>
    <n v="0"/>
    <n v="0"/>
    <n v="0"/>
    <n v="0"/>
    <n v="0"/>
    <n v="0"/>
    <n v="0"/>
    <s v=""/>
    <s v="Farine de blé blanche Riz Maïs (moulu)"/>
    <n v="1"/>
    <n v="1"/>
    <n v="1"/>
    <n v="0"/>
    <n v="0"/>
    <n v="0"/>
    <n v="0"/>
    <n v="0"/>
    <s v="Oui"/>
    <s v="Non"/>
    <s v="Oui"/>
    <s v="Artibonite"/>
    <s v="Meme"/>
    <s v="Gonaïves"/>
    <s v="Différent"/>
    <s v="Savon lessive Brosse à dent Dentifrice Papier toilette Serviettes hygiéniques Chlore en grain (nettoyage) Savon pour se laver"/>
    <n v="1"/>
    <n v="1"/>
    <n v="1"/>
    <n v="1"/>
    <n v="1"/>
    <n v="0"/>
    <n v="1"/>
    <n v="1"/>
    <n v="0"/>
    <s v="Oui"/>
    <n v="25"/>
    <n v="25"/>
    <s v=""/>
    <s v=""/>
    <s v=""/>
    <n v="25"/>
    <s v="Oui"/>
    <n v="15"/>
    <s v="Oui"/>
    <n v="30"/>
    <s v="Oui"/>
    <s v=""/>
    <s v=""/>
    <s v=""/>
    <s v=""/>
    <s v=""/>
    <s v=""/>
    <s v=""/>
    <s v=""/>
    <s v=""/>
    <s v=""/>
    <s v=""/>
    <s v="Oui"/>
    <n v="20"/>
    <s v=""/>
    <s v=""/>
    <n v="20"/>
    <s v="Oui"/>
    <s v="Oui"/>
    <n v="100"/>
    <s v=""/>
    <s v=""/>
    <n v="100"/>
    <s v="Oui"/>
    <s v="Oui"/>
    <n v="75"/>
    <s v=""/>
    <s v=""/>
    <s v=""/>
    <n v="75"/>
    <s v="Oui"/>
    <s v="Oui"/>
    <s v=""/>
    <n v="25"/>
    <s v=""/>
    <s v=""/>
    <s v=""/>
    <s v=""/>
    <s v=""/>
    <s v=""/>
    <s v="Oui"/>
    <s v="NA"/>
    <n v="15"/>
    <s v="Oui"/>
    <s v="Changement du taux de change de la Gourde"/>
    <n v="1"/>
    <n v="0"/>
    <n v="0"/>
    <n v="0"/>
    <n v="0"/>
    <n v="0"/>
    <n v="0"/>
    <n v="0"/>
    <n v="0"/>
    <n v="0"/>
    <n v="0"/>
    <n v="0"/>
    <n v="0"/>
    <s v=""/>
    <s v="Savon lessive Brosse à dent Dentifrice"/>
    <n v="1"/>
    <n v="1"/>
    <n v="1"/>
    <n v="0"/>
    <n v="0"/>
    <n v="0"/>
    <n v="0"/>
    <n v="0"/>
    <n v="0"/>
    <s v="Oui"/>
    <s v="Non"/>
    <s v="Oui"/>
    <s v="Artibonite"/>
    <s v="Meme"/>
    <s v="Gonaïves"/>
    <s v="Différent"/>
    <s v=""/>
    <s v=""/>
    <s v=""/>
    <s v=""/>
    <s v=""/>
    <s v=""/>
    <s v=""/>
    <s v=""/>
    <s v=""/>
    <s v=""/>
    <s v=""/>
    <s v=""/>
    <s v=""/>
    <s v=""/>
    <s v=""/>
    <s v=""/>
    <s v=""/>
    <s v=""/>
    <s v=""/>
    <s v=""/>
    <s v=""/>
    <s v=""/>
    <s v=""/>
    <s v=""/>
    <s v=""/>
    <s v=""/>
    <s v=""/>
    <s v=""/>
    <s v=""/>
    <s v=""/>
    <s v=""/>
    <s v=""/>
    <s v=""/>
    <s v=""/>
    <s v=""/>
    <s v=""/>
    <s v=""/>
    <s v="Oui"/>
    <s v="Vols ou pillages"/>
    <n v="1"/>
    <n v="0"/>
    <n v="0"/>
    <n v="0"/>
    <n v="0"/>
    <n v="0"/>
    <s v=""/>
    <s v="Risques de vols ou pillages"/>
    <n v="1"/>
    <n v="0"/>
    <n v="0"/>
    <n v="0"/>
    <n v="0"/>
    <n v="0"/>
    <n v="0"/>
    <n v="0"/>
    <s v=""/>
    <s v="Non"/>
    <s v=""/>
    <s v=""/>
    <s v=""/>
    <s v=""/>
    <s v=""/>
    <s v=""/>
    <s v=""/>
    <s v=""/>
    <s v=""/>
    <s v=""/>
    <s v=""/>
    <s v=""/>
    <s v=""/>
    <s v=""/>
    <s v=""/>
    <s v=""/>
    <s v=""/>
    <s v=""/>
    <s v=""/>
    <s v=""/>
    <s v=""/>
    <s v=""/>
    <s v=""/>
    <s v=""/>
    <s v=""/>
    <s v=""/>
    <s v=""/>
    <s v=""/>
    <s v=""/>
    <s v=""/>
    <s v=""/>
    <s v=""/>
    <s v=""/>
    <s v=""/>
    <s v=""/>
    <s v=""/>
    <s v=""/>
    <s v=""/>
    <s v=""/>
    <s v=""/>
    <s v=""/>
    <s v=""/>
    <s v=""/>
    <s v=""/>
    <s v=""/>
    <s v=""/>
    <s v=""/>
  </r>
  <r>
    <s v="2021-07-22"/>
    <s v="GVC"/>
    <s v="GVC"/>
    <s v="CA36"/>
    <s v="Artibonite"/>
    <s v="Ennery"/>
    <s v="Ennery"/>
    <s v="Puilboreau"/>
    <s v="Marché Puilboreau"/>
    <s v="Milieu rural"/>
    <x v="0"/>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source aménagée (borne fontaine, pompe, etc.)"/>
    <s v=""/>
    <s v="source"/>
    <s v="tiyo piblik (bòn fontèn, Pi avèk ponp manyèl,...)"/>
    <s v="source aménagée (borne fontaine, pompe, etc.)"/>
    <s v="Il n'y a pas d'autres options dans ma zone"/>
    <s v=""/>
    <s v="Entre 15 min et 30 min au total"/>
    <s v="gros bidon de 5 gallons (18,9 L)"/>
    <s v="5gal"/>
    <s v="bidon ki vo 5 galon (18,9L)"/>
    <s v=""/>
    <s v=""/>
    <s v=""/>
    <s v=""/>
    <s v=""/>
    <n v="0"/>
    <n v="0"/>
    <s v=""/>
    <s v="NA"/>
    <n v="0"/>
    <s v="Non"/>
    <s v="Oui, chaque fois"/>
    <s v="Non"/>
    <s v=""/>
    <s v=""/>
    <s v=""/>
    <s v=""/>
    <s v=""/>
    <s v=""/>
    <s v=""/>
    <s v=""/>
    <s v=""/>
    <s v=""/>
    <s v=""/>
    <s v=""/>
  </r>
  <r>
    <s v="2021-07-22"/>
    <s v="GVC"/>
    <s v="GVC"/>
    <s v="GJ22"/>
    <s v="Artibonite"/>
    <s v="Ennery"/>
    <s v="Ennery"/>
    <s v="Puilboreau"/>
    <s v="Marché Puilboreau"/>
    <s v="Milieu rural"/>
    <x v="1"/>
    <x v="0"/>
    <s v=""/>
    <s v=""/>
    <s v="Détaillant avec boutique"/>
    <s v=""/>
    <s v="Produits d'hygiène et assainissement"/>
    <n v="0"/>
    <n v="1"/>
    <n v="0"/>
    <n v="0"/>
    <n v="0"/>
    <n v="0"/>
    <n v="0"/>
    <s v="wash"/>
    <s v="Produits d'hygiène et assainissement"/>
    <s v="En espèces (Gourde)"/>
    <n v="1"/>
    <n v="0"/>
    <n v="0"/>
    <n v="0"/>
    <n v="0"/>
    <n v="0"/>
    <n v="0"/>
    <n v="0"/>
    <n v="0"/>
    <n v="0"/>
    <s v=""/>
    <s v="Oui, il y a plu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Papier toilette Serviettes hygiéniques Chlore en grain (nettoyage) Savon pour se laver"/>
    <n v="0"/>
    <n v="1"/>
    <n v="1"/>
    <n v="1"/>
    <n v="1"/>
    <n v="0"/>
    <n v="1"/>
    <n v="1"/>
    <n v="0"/>
    <s v=""/>
    <s v=""/>
    <s v=""/>
    <s v=""/>
    <s v=""/>
    <s v=""/>
    <s v=""/>
    <s v=""/>
    <n v="15"/>
    <s v="Oui"/>
    <n v="30"/>
    <s v="Oui"/>
    <s v=""/>
    <s v=""/>
    <s v=""/>
    <s v=""/>
    <s v=""/>
    <s v=""/>
    <s v=""/>
    <s v=""/>
    <s v=""/>
    <s v=""/>
    <s v=""/>
    <s v="Oui"/>
    <n v="15"/>
    <s v=""/>
    <s v=""/>
    <n v="15"/>
    <s v="Oui"/>
    <s v="Oui"/>
    <n v="60"/>
    <s v=""/>
    <s v=""/>
    <n v="60"/>
    <s v="Oui"/>
    <s v="Oui"/>
    <n v="75"/>
    <s v=""/>
    <s v=""/>
    <s v=""/>
    <n v="75"/>
    <s v="Oui"/>
    <s v="Oui"/>
    <s v=""/>
    <n v="15"/>
    <s v=""/>
    <s v=""/>
    <s v=""/>
    <s v=""/>
    <s v=""/>
    <s v=""/>
    <s v="Oui"/>
    <s v="NA"/>
    <n v="15"/>
    <s v="Oui"/>
    <s v="Changement du taux de change de la Gourde Article trop cher Pas assez d'argent"/>
    <n v="1"/>
    <n v="0"/>
    <n v="0"/>
    <n v="1"/>
    <n v="1"/>
    <n v="0"/>
    <n v="0"/>
    <n v="0"/>
    <n v="0"/>
    <n v="0"/>
    <n v="0"/>
    <n v="0"/>
    <n v="0"/>
    <s v=""/>
    <s v="Brosse à dent Dentifrice Serviettes hygiéniques Papier toilette"/>
    <n v="0"/>
    <n v="1"/>
    <n v="1"/>
    <n v="1"/>
    <n v="1"/>
    <n v="0"/>
    <n v="0"/>
    <n v="0"/>
    <n v="0"/>
    <s v="Oui"/>
    <s v="Non"/>
    <s v="Oui"/>
    <s v="Artibonite"/>
    <s v="Meme"/>
    <s v="Gonaïves"/>
    <s v="Différent"/>
    <s v=""/>
    <s v=""/>
    <s v=""/>
    <s v=""/>
    <s v=""/>
    <s v=""/>
    <s v=""/>
    <s v=""/>
    <s v=""/>
    <s v=""/>
    <s v=""/>
    <s v=""/>
    <s v=""/>
    <s v=""/>
    <s v=""/>
    <s v=""/>
    <s v=""/>
    <s v=""/>
    <s v=""/>
    <s v=""/>
    <s v=""/>
    <s v=""/>
    <s v=""/>
    <s v=""/>
    <s v=""/>
    <s v=""/>
    <s v=""/>
    <s v=""/>
    <s v=""/>
    <s v=""/>
    <s v=""/>
    <s v=""/>
    <s v=""/>
    <s v=""/>
    <s v=""/>
    <s v=""/>
    <s v=""/>
    <s v="Oui"/>
    <s v="Vols ou pillages"/>
    <n v="1"/>
    <n v="0"/>
    <n v="0"/>
    <n v="0"/>
    <n v="0"/>
    <n v="0"/>
    <s v=""/>
    <s v="Risques de vols ou pillages"/>
    <n v="1"/>
    <n v="0"/>
    <n v="0"/>
    <n v="0"/>
    <n v="0"/>
    <n v="0"/>
    <n v="0"/>
    <n v="0"/>
    <s v=""/>
    <s v="Non"/>
    <s v=""/>
    <s v=""/>
    <s v=""/>
    <s v=""/>
    <s v=""/>
    <s v=""/>
    <s v=""/>
    <s v=""/>
    <s v=""/>
    <s v=""/>
    <s v=""/>
    <s v=""/>
    <s v=""/>
    <s v=""/>
    <s v=""/>
    <s v=""/>
    <s v=""/>
    <s v=""/>
    <s v=""/>
    <s v=""/>
    <s v=""/>
    <s v=""/>
    <s v=""/>
    <s v=""/>
    <s v=""/>
    <s v=""/>
    <s v=""/>
    <s v=""/>
    <s v=""/>
    <s v=""/>
    <s v=""/>
    <s v=""/>
    <s v=""/>
    <s v=""/>
    <s v=""/>
    <s v=""/>
    <s v=""/>
    <s v=""/>
    <s v=""/>
    <s v=""/>
    <s v=""/>
    <s v=""/>
    <s v=""/>
    <s v=""/>
    <s v=""/>
    <s v=""/>
    <s v=""/>
  </r>
  <r>
    <s v="2021-07-22"/>
    <s v="GVC"/>
    <s v="GVC"/>
    <s v="GJ22"/>
    <s v="Artibonite"/>
    <s v="Ennery"/>
    <s v="Ennery"/>
    <s v="Puilboreau"/>
    <s v="Marché Puilboreau"/>
    <s v="Milieu rural"/>
    <x v="1"/>
    <x v="0"/>
    <s v=""/>
    <s v=""/>
    <s v="Détaillant avec boutique"/>
    <s v=""/>
    <s v="Ustensiles de nettoyage ou de stockage de l'eau (bokit, bassine, éponge) Ustensiles de cuisine (casseroles, cuillères, etc.)"/>
    <n v="0"/>
    <n v="0"/>
    <n v="0"/>
    <n v="1"/>
    <n v="1"/>
    <n v="0"/>
    <n v="0"/>
    <s v="nettoyage_stockage"/>
    <s v="Ustensiles de nettoyage ou de stockage de l'eau (bokit, bassine, éponge)"/>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uillère pour manger Assiette Couteau de cuisine Cuillère de service Verre / Godet Poêle (grande)"/>
    <n v="0"/>
    <n v="1"/>
    <n v="1"/>
    <n v="1"/>
    <n v="1"/>
    <n v="1"/>
    <n v="1"/>
    <n v="0"/>
    <s v=""/>
    <s v=""/>
    <s v=""/>
    <n v="100"/>
    <n v="100"/>
    <n v="75"/>
    <n v="10"/>
    <n v="50"/>
    <n v="75"/>
    <s v="Oui"/>
    <s v=""/>
    <s v="Grand bokit fermé ou avec couvercle pour stocker l'eau (environ 5 gallons) Grande bassine de nettoyage ou pour cuisiner Eponge pour la vaisselle"/>
    <n v="1"/>
    <n v="1"/>
    <n v="1"/>
    <n v="200"/>
    <n v="75"/>
    <n v="25"/>
    <s v="Oui"/>
    <s v=""/>
    <s v=""/>
    <s v="Oui"/>
    <s v="Vols ou pillages"/>
    <n v="1"/>
    <n v="0"/>
    <n v="0"/>
    <n v="0"/>
    <n v="0"/>
    <n v="0"/>
    <s v=""/>
    <s v="Risques de vols ou pillages"/>
    <n v="1"/>
    <n v="0"/>
    <n v="0"/>
    <n v="0"/>
    <n v="0"/>
    <n v="0"/>
    <n v="0"/>
    <n v="0"/>
    <s v=""/>
    <s v="Non"/>
    <s v=""/>
    <s v=""/>
    <s v=""/>
    <s v=""/>
    <s v=""/>
    <s v=""/>
    <s v=""/>
    <s v=""/>
    <s v=""/>
    <s v=""/>
    <s v=""/>
    <s v=""/>
    <s v=""/>
    <s v=""/>
    <s v=""/>
    <s v=""/>
    <s v=""/>
    <s v=""/>
    <s v=""/>
    <s v=""/>
    <s v=""/>
    <s v=""/>
    <s v=""/>
    <s v=""/>
    <s v=""/>
    <s v=""/>
    <s v=""/>
    <s v=""/>
    <s v=""/>
    <s v=""/>
    <s v=""/>
    <s v=""/>
    <s v=""/>
    <s v=""/>
    <s v=""/>
    <s v=""/>
    <s v=""/>
    <s v=""/>
    <s v=""/>
    <s v=""/>
    <s v=""/>
    <s v=""/>
    <s v=""/>
    <s v=""/>
    <s v=""/>
    <s v=""/>
    <s v=""/>
  </r>
  <r>
    <s v="2021-07-22"/>
    <s v="GVC"/>
    <s v="GVC"/>
    <s v="GJ22"/>
    <s v="Artibonite"/>
    <s v="Ennery"/>
    <s v="Ennery"/>
    <s v="Puilboreau"/>
    <s v="Marché Puilboreau"/>
    <s v="Milieu rural"/>
    <x v="1"/>
    <x v="0"/>
    <s v=""/>
    <s v=""/>
    <s v="Détaillant avec boutique"/>
    <s v=""/>
    <s v="Couverture"/>
    <n v="0"/>
    <n v="0"/>
    <n v="1"/>
    <n v="0"/>
    <n v="0"/>
    <n v="0"/>
    <n v="0"/>
    <s v="couverture"/>
    <s v="Couverture"/>
    <s v="En espèces (Gourde)"/>
    <n v="1"/>
    <n v="0"/>
    <n v="0"/>
    <n v="0"/>
    <n v="0"/>
    <n v="0"/>
    <n v="0"/>
    <n v="0"/>
    <n v="0"/>
    <n v="0"/>
    <s v=""/>
    <s v="Oui, il y a plu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n v="150"/>
    <s v=""/>
    <s v=""/>
    <s v=""/>
    <s v="1626969636356.jpg"/>
    <s v=""/>
    <s v=""/>
    <s v=""/>
    <s v=""/>
    <s v=""/>
    <s v=""/>
    <s v=""/>
    <s v=""/>
    <s v=""/>
    <s v=""/>
    <s v=""/>
    <s v=""/>
    <s v=""/>
    <s v=""/>
    <s v=""/>
    <s v=""/>
    <s v=""/>
    <s v=""/>
    <s v=""/>
    <s v=""/>
    <s v=""/>
    <s v=""/>
    <s v=""/>
    <s v=""/>
    <s v=""/>
    <s v=""/>
    <s v=""/>
    <s v=""/>
    <s v=""/>
    <s v=""/>
    <s v=""/>
    <s v="Oui"/>
    <s v="Vols ou pillages"/>
    <n v="1"/>
    <n v="0"/>
    <n v="0"/>
    <n v="0"/>
    <n v="0"/>
    <n v="0"/>
    <s v=""/>
    <s v="Risques de vols ou pillages"/>
    <n v="1"/>
    <n v="0"/>
    <n v="0"/>
    <n v="0"/>
    <n v="0"/>
    <n v="0"/>
    <n v="0"/>
    <n v="0"/>
    <s v=""/>
    <s v="Non"/>
    <s v=""/>
    <s v=""/>
    <s v=""/>
    <s v=""/>
    <s v=""/>
    <s v=""/>
    <s v=""/>
    <s v=""/>
    <s v=""/>
    <s v=""/>
    <s v=""/>
    <s v=""/>
    <s v=""/>
    <s v=""/>
    <s v=""/>
    <s v=""/>
    <s v=""/>
    <s v=""/>
    <s v=""/>
    <s v=""/>
    <s v=""/>
    <s v=""/>
    <s v=""/>
    <s v=""/>
    <s v=""/>
    <s v=""/>
    <s v=""/>
    <s v=""/>
    <s v=""/>
    <s v=""/>
    <s v=""/>
    <s v=""/>
    <s v=""/>
    <s v=""/>
    <s v=""/>
    <s v=""/>
    <s v=""/>
    <s v=""/>
    <s v=""/>
    <s v=""/>
    <s v=""/>
    <s v=""/>
    <s v=""/>
    <s v=""/>
    <s v=""/>
    <s v=""/>
    <s v=""/>
  </r>
  <r>
    <s v="2021-07-22"/>
    <s v="GVC"/>
    <s v="GVC"/>
    <s v="CA36"/>
    <s v="Artibonite"/>
    <s v="Ennery"/>
    <s v="Ennery"/>
    <s v="Puilboreau"/>
    <s v="Marché Puilboreau"/>
    <s v="Milieu rural"/>
    <x v="1"/>
    <x v="0"/>
    <s v=""/>
    <s v=""/>
    <s v="Détaillant sur une table"/>
    <s v=""/>
    <s v="Couverture"/>
    <n v="0"/>
    <n v="0"/>
    <n v="1"/>
    <n v="0"/>
    <n v="0"/>
    <n v="0"/>
    <n v="0"/>
    <s v="couverture"/>
    <s v="Couverture"/>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n v="200"/>
    <s v=""/>
    <s v=""/>
    <s v=""/>
    <s v="1626972828475.jpg"/>
    <s v=""/>
    <s v=""/>
    <s v=""/>
    <s v=""/>
    <s v=""/>
    <s v=""/>
    <s v=""/>
    <s v=""/>
    <s v=""/>
    <s v=""/>
    <s v=""/>
    <s v=""/>
    <s v=""/>
    <s v=""/>
    <s v=""/>
    <s v=""/>
    <s v=""/>
    <s v=""/>
    <s v=""/>
    <s v=""/>
    <s v=""/>
    <s v=""/>
    <s v=""/>
    <s v=""/>
    <s v=""/>
    <s v=""/>
    <s v=""/>
    <s v=""/>
    <s v=""/>
    <s v=""/>
    <s v=""/>
    <s v="Non"/>
    <s v=""/>
    <s v=""/>
    <s v=""/>
    <s v=""/>
    <s v=""/>
    <s v=""/>
    <s v=""/>
    <s v=""/>
    <s v="Aucune préoccupation particulière"/>
    <n v="0"/>
    <n v="0"/>
    <n v="0"/>
    <n v="0"/>
    <n v="0"/>
    <n v="1"/>
    <n v="0"/>
    <n v="0"/>
    <s v=""/>
    <s v="Non"/>
    <s v=""/>
    <s v=""/>
    <s v=""/>
    <s v=""/>
    <s v=""/>
    <s v=""/>
    <s v=""/>
    <s v=""/>
    <s v=""/>
    <s v=""/>
    <s v=""/>
    <s v=""/>
    <s v=""/>
    <s v=""/>
    <s v=""/>
    <s v=""/>
    <s v=""/>
    <s v=""/>
    <s v=""/>
    <s v=""/>
    <s v=""/>
    <s v=""/>
    <s v=""/>
    <s v=""/>
    <s v=""/>
    <s v=""/>
    <s v=""/>
    <s v=""/>
    <s v=""/>
    <s v=""/>
    <s v=""/>
    <s v=""/>
    <s v=""/>
    <s v=""/>
    <s v=""/>
    <s v=""/>
    <s v=""/>
    <s v=""/>
    <s v=""/>
    <s v=""/>
    <s v=""/>
    <s v=""/>
    <s v=""/>
    <s v=""/>
    <s v=""/>
    <s v=""/>
    <s v=""/>
  </r>
  <r>
    <s v="2021-07-22"/>
    <s v="GVC"/>
    <s v="GVC"/>
    <s v="GJ22"/>
    <s v="Artibonite"/>
    <s v="Ennery"/>
    <s v="Ennery"/>
    <s v="Puilboreau"/>
    <s v="Marché Puilboreau"/>
    <s v="Milieu rural"/>
    <x v="1"/>
    <x v="0"/>
    <s v=""/>
    <s v=""/>
    <s v="Détaillant avec boutique"/>
    <s v=""/>
    <s v="Charbon de bois"/>
    <n v="0"/>
    <n v="0"/>
    <n v="0"/>
    <n v="0"/>
    <n v="0"/>
    <n v="1"/>
    <n v="0"/>
    <s v="charbon"/>
    <s v="Charbon de bois"/>
    <s v="En espèces (Gourde)"/>
    <n v="1"/>
    <n v="0"/>
    <n v="0"/>
    <n v="0"/>
    <n v="0"/>
    <n v="0"/>
    <n v="0"/>
    <n v="0"/>
    <n v="0"/>
    <n v="0"/>
    <s v=""/>
    <s v="Oui, il y a plu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50"/>
    <s v="Oui"/>
    <s v="Oui"/>
    <s v="Vols ou pillages"/>
    <n v="1"/>
    <n v="0"/>
    <n v="0"/>
    <n v="0"/>
    <n v="0"/>
    <n v="0"/>
    <s v=""/>
    <s v="Risques de vols ou pillages"/>
    <n v="1"/>
    <n v="0"/>
    <n v="0"/>
    <n v="0"/>
    <n v="0"/>
    <n v="0"/>
    <n v="0"/>
    <n v="0"/>
    <s v=""/>
    <s v="Oui"/>
    <s v=""/>
    <s v="Charbon de bois"/>
    <n v="0"/>
    <n v="0"/>
    <n v="0"/>
    <n v="0"/>
    <n v="0"/>
    <n v="1"/>
    <n v="0"/>
    <s v=""/>
    <s v=""/>
    <s v=""/>
    <s v=""/>
    <s v=""/>
    <s v=""/>
    <s v=""/>
    <s v=""/>
    <s v=""/>
    <s v=""/>
    <s v=""/>
    <s v=""/>
    <s v=""/>
    <s v=""/>
    <s v=""/>
    <s v=""/>
    <s v=""/>
    <s v=""/>
    <s v=""/>
    <s v=""/>
    <s v=""/>
    <s v=""/>
    <s v=""/>
    <s v=""/>
    <s v=""/>
    <s v=""/>
    <s v=""/>
    <s v=""/>
    <s v=""/>
    <s v=""/>
    <s v=""/>
    <s v=""/>
    <s v=""/>
    <s v=""/>
    <s v=""/>
    <s v=""/>
    <s v=""/>
    <s v=""/>
  </r>
  <r>
    <s v="2021-07-22"/>
    <s v="GVC"/>
    <s v="GVC"/>
    <s v="GJ22"/>
    <s v="Artibonite"/>
    <s v="Ennery"/>
    <s v="Ennery"/>
    <s v="Puilboreau"/>
    <s v="Marché Puilboreau"/>
    <s v="Milieu rural"/>
    <x v="0"/>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source aménagée (borne fontaine, pompe, etc.)"/>
    <s v=""/>
    <s v="source"/>
    <s v="tiyo piblik (bòn fontèn, Pi avèk ponp manyèl,...)"/>
    <s v="source aménagée (borne fontaine, pompe, etc.)"/>
    <s v="Il n'y a pas d'autres options dans ma zone"/>
    <s v=""/>
    <s v="Entre 30 min et 1h au total"/>
    <s v="gros bidon de 5 gallons (18,9 L)"/>
    <s v="5gal"/>
    <s v="bidon ki vo 5 galon (18,9L)"/>
    <s v=""/>
    <s v=""/>
    <s v=""/>
    <s v=""/>
    <s v=""/>
    <n v="0"/>
    <n v="0"/>
    <s v=""/>
    <s v="NA"/>
    <n v="0"/>
    <s v="Non"/>
    <s v="Non, jamais."/>
    <s v="Oui"/>
    <s v="A cause de la sècheresses"/>
    <n v="0"/>
    <n v="0"/>
    <n v="0"/>
    <n v="1"/>
    <n v="0"/>
    <n v="0"/>
    <n v="0"/>
    <n v="0"/>
    <n v="0"/>
    <n v="0"/>
    <n v="0"/>
  </r>
  <r>
    <s v="2021-07-22"/>
    <s v="GVC"/>
    <s v="GVC"/>
    <s v="GJ22"/>
    <s v="Artibonite"/>
    <s v="Ennery"/>
    <s v="Ennery"/>
    <s v="Puilboreau"/>
    <s v="Marché Puilboreau"/>
    <s v="Milieu rural"/>
    <x v="0"/>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source aménagée (borne fontaine, pompe, etc.)"/>
    <s v=""/>
    <s v="source"/>
    <s v="tiyo piblik (bòn fontèn, Pi avèk ponp manyèl,...)"/>
    <s v="source aménagée (borne fontaine, pompe, etc.)"/>
    <s v="Il n'y a pas d'autres options dans ma zone"/>
    <s v=""/>
    <s v="Entre 30 min et 1h au total"/>
    <s v="gros bidon de 5 gallons (18,9 L)"/>
    <s v="5gal"/>
    <s v="bidon ki vo 5 galon (18,9L)"/>
    <s v=""/>
    <s v=""/>
    <s v=""/>
    <s v=""/>
    <s v=""/>
    <n v="0"/>
    <n v="0"/>
    <s v=""/>
    <s v="NA"/>
    <n v="0"/>
    <s v="Non"/>
    <s v="Oui, parfois"/>
    <s v="Oui"/>
    <s v="A cause de la sècheresses"/>
    <n v="0"/>
    <n v="0"/>
    <n v="0"/>
    <n v="1"/>
    <n v="0"/>
    <n v="0"/>
    <n v="0"/>
    <n v="0"/>
    <n v="0"/>
    <n v="0"/>
    <n v="0"/>
  </r>
  <r>
    <s v="2021-07-23"/>
    <s v="Save the Children"/>
    <s v="Save the Children"/>
    <s v="ASV758"/>
    <s v="Artibonite"/>
    <s v="L'Estère"/>
    <s v="L'Estère"/>
    <s v="Centre-ville de l'Estère"/>
    <s v="Marché L'Estère"/>
    <s v="Milieu urbain"/>
    <x v="1"/>
    <x v="0"/>
    <s v=""/>
    <s v=""/>
    <s v="Détaillant sur une table"/>
    <s v=""/>
    <s v="Nourriture Produits d'hygiène et assainissement"/>
    <n v="1"/>
    <n v="1"/>
    <n v="0"/>
    <n v="0"/>
    <n v="0"/>
    <n v="0"/>
    <n v="0"/>
    <s v="nourriture"/>
    <s v="Nourriture "/>
    <s v="En espèces (Gourde)"/>
    <n v="1"/>
    <n v="0"/>
    <n v="0"/>
    <n v="0"/>
    <n v="0"/>
    <n v="0"/>
    <n v="0"/>
    <n v="0"/>
    <n v="0"/>
    <n v="0"/>
    <s v=""/>
    <s v="Oui, il y a moins de commerçants par rapport au mois passé"/>
    <s v="Moins de 20"/>
    <s v="Farine de blé blanche Riz Maïs (moulu) Sucre Haricot noir Huile végétale"/>
    <n v="1"/>
    <n v="1"/>
    <n v="1"/>
    <n v="1"/>
    <n v="1"/>
    <n v="0"/>
    <n v="1"/>
    <n v="0"/>
    <s v="Oui je connais le prix de mes produits en grosse marmite"/>
    <n v="100"/>
    <s v="Oui"/>
    <n v="225"/>
    <n v="86.538461538461505"/>
    <s v="Oui"/>
    <n v="200"/>
    <n v="86.956521739130395"/>
    <s v="Oui"/>
    <n v="300"/>
    <n v="103.448275862068"/>
    <s v="Oui"/>
    <n v="500"/>
    <n v="208.333333333333"/>
    <s v="Oui"/>
    <s v=""/>
    <s v=""/>
    <s v=""/>
    <s v="Remplissage à partir de drum"/>
    <s v="Oui"/>
    <n v="800"/>
    <s v=""/>
    <s v=""/>
    <s v=""/>
    <s v=""/>
    <s v=""/>
    <s v=""/>
    <s v="NA"/>
    <n v="800"/>
    <s v="Oui"/>
    <s v="Oui"/>
    <s v="Pas assez d'argent"/>
    <n v="0"/>
    <n v="0"/>
    <n v="0"/>
    <n v="0"/>
    <n v="0"/>
    <n v="1"/>
    <n v="0"/>
    <n v="0"/>
    <n v="0"/>
    <n v="0"/>
    <n v="0"/>
    <n v="0"/>
    <n v="0"/>
    <n v="0"/>
    <s v=""/>
    <s v="Haricot noir"/>
    <n v="0"/>
    <n v="0"/>
    <n v="0"/>
    <n v="0"/>
    <n v="1"/>
    <n v="0"/>
    <n v="0"/>
    <n v="0"/>
    <s v="Oui"/>
    <s v="Non"/>
    <s v="Oui"/>
    <s v="Artibonite"/>
    <s v="Meme"/>
    <s v="Gonaïves"/>
    <s v="Différent"/>
    <s v="Savon lessive Brosse à dent Dentifrice Papier toilette Serviettes hygiéniques Chlore en grain (nettoyage) Savon pour se laver"/>
    <n v="1"/>
    <n v="1"/>
    <n v="1"/>
    <n v="1"/>
    <n v="1"/>
    <n v="0"/>
    <n v="1"/>
    <n v="1"/>
    <n v="0"/>
    <s v="Oui"/>
    <n v="25"/>
    <n v="25"/>
    <s v=""/>
    <s v=""/>
    <s v=""/>
    <n v="25"/>
    <s v="Oui"/>
    <n v="15"/>
    <s v="Oui"/>
    <n v="25"/>
    <s v="Oui"/>
    <s v=""/>
    <s v=""/>
    <s v=""/>
    <s v=""/>
    <s v=""/>
    <s v=""/>
    <s v=""/>
    <s v=""/>
    <s v=""/>
    <s v=""/>
    <s v=""/>
    <s v="Oui"/>
    <n v="25"/>
    <s v=""/>
    <s v=""/>
    <n v="25"/>
    <s v="Oui"/>
    <s v="Oui"/>
    <n v="100"/>
    <s v=""/>
    <s v=""/>
    <n v="100"/>
    <s v="Oui"/>
    <s v="Oui"/>
    <n v="75"/>
    <s v=""/>
    <s v=""/>
    <s v=""/>
    <n v="75"/>
    <s v="Oui"/>
    <s v="Oui"/>
    <s v=""/>
    <n v="5"/>
    <s v=""/>
    <s v=""/>
    <s v=""/>
    <s v=""/>
    <s v=""/>
    <s v=""/>
    <s v="Oui"/>
    <s v="NA"/>
    <n v="5"/>
    <s v="Oui"/>
    <s v="Pas assez d'argent"/>
    <n v="0"/>
    <n v="0"/>
    <n v="0"/>
    <n v="0"/>
    <n v="1"/>
    <n v="0"/>
    <n v="0"/>
    <n v="0"/>
    <n v="0"/>
    <n v="0"/>
    <n v="0"/>
    <n v="0"/>
    <n v="0"/>
    <s v=""/>
    <s v="Serviettes hygiéniques"/>
    <n v="0"/>
    <n v="0"/>
    <n v="0"/>
    <n v="0"/>
    <n v="1"/>
    <n v="0"/>
    <n v="0"/>
    <n v="0"/>
    <n v="0"/>
    <s v="Non"/>
    <s v="Non"/>
    <s v="Oui"/>
    <s v="Artibonite"/>
    <s v="Meme"/>
    <s v="Gonaïves"/>
    <s v="Différent"/>
    <s v=""/>
    <s v=""/>
    <s v=""/>
    <s v=""/>
    <s v=""/>
    <s v=""/>
    <s v=""/>
    <s v=""/>
    <s v=""/>
    <s v=""/>
    <s v=""/>
    <s v=""/>
    <s v=""/>
    <s v=""/>
    <s v=""/>
    <s v=""/>
    <s v=""/>
    <s v=""/>
    <s v=""/>
    <s v=""/>
    <s v=""/>
    <s v=""/>
    <s v=""/>
    <s v=""/>
    <s v=""/>
    <s v=""/>
    <s v=""/>
    <s v=""/>
    <s v=""/>
    <s v=""/>
    <s v=""/>
    <s v=""/>
    <s v=""/>
    <s v=""/>
    <s v=""/>
    <s v=""/>
    <s v=""/>
    <s v="Je ne sais pas, je ne souhaite pas répondre"/>
    <s v=""/>
    <s v=""/>
    <s v=""/>
    <s v=""/>
    <s v=""/>
    <s v=""/>
    <s v=""/>
    <s v=""/>
    <s v="Augmentation des prix"/>
    <n v="0"/>
    <n v="0"/>
    <n v="1"/>
    <n v="0"/>
    <n v="0"/>
    <n v="0"/>
    <n v="0"/>
    <n v="0"/>
    <s v=""/>
    <s v="Oui"/>
    <s v=""/>
    <s v="Nourriture"/>
    <n v="1"/>
    <n v="0"/>
    <n v="0"/>
    <n v="0"/>
    <n v="0"/>
    <n v="0"/>
    <n v="0"/>
    <s v=""/>
    <s v=""/>
    <s v=""/>
    <s v=""/>
    <s v=""/>
    <s v=""/>
    <s v=""/>
    <s v=""/>
    <s v=""/>
    <s v=""/>
    <s v=""/>
    <s v=""/>
    <s v=""/>
    <s v=""/>
    <s v=""/>
    <s v=""/>
    <s v=""/>
    <s v=""/>
    <s v=""/>
    <s v=""/>
    <s v=""/>
    <s v=""/>
    <s v=""/>
    <s v=""/>
    <s v=""/>
    <s v=""/>
    <s v=""/>
    <s v=""/>
    <s v=""/>
    <s v=""/>
    <s v=""/>
    <s v=""/>
    <s v=""/>
    <s v=""/>
    <s v=""/>
    <s v=""/>
    <s v=""/>
    <s v=""/>
  </r>
  <r>
    <s v="2021-07-23"/>
    <s v="Save the Children"/>
    <s v="Save the Children"/>
    <s v="ASV758"/>
    <s v="Artibonite"/>
    <s v="L'Estère"/>
    <s v="L'Estère"/>
    <s v="Centre-ville de l'Estère"/>
    <s v="Marché L'Estère"/>
    <s v="Milieu urbain"/>
    <x v="1"/>
    <x v="0"/>
    <s v=""/>
    <s v=""/>
    <s v="Détaillant sur une table"/>
    <s v=""/>
    <s v="Nourriture Produits d'hygiène et assainissement"/>
    <n v="1"/>
    <n v="1"/>
    <n v="0"/>
    <n v="0"/>
    <n v="0"/>
    <n v="0"/>
    <n v="0"/>
    <s v="nourriture"/>
    <s v="Nourriture "/>
    <s v="En espèces (Gourde)"/>
    <n v="1"/>
    <n v="0"/>
    <n v="0"/>
    <n v="0"/>
    <n v="0"/>
    <n v="0"/>
    <n v="0"/>
    <n v="0"/>
    <n v="0"/>
    <n v="0"/>
    <s v=""/>
    <s v="Oui, il y a plus de commerçants par rapport au mois passé"/>
    <s v="Entre 21 et 60"/>
    <s v="Farine de blé blanche Riz Maïs (moulu) Sucre Haricot noir Huile végétale"/>
    <n v="1"/>
    <n v="1"/>
    <n v="1"/>
    <n v="1"/>
    <n v="1"/>
    <n v="0"/>
    <n v="1"/>
    <n v="0"/>
    <s v="Oui je connais le prix de mes produits en grosse marmite"/>
    <n v="100"/>
    <s v="Oui"/>
    <n v="225"/>
    <n v="86.538461538461505"/>
    <s v="Oui"/>
    <n v="200"/>
    <n v="86.956521739130395"/>
    <s v="Oui"/>
    <n v="300"/>
    <n v="103.448275862068"/>
    <s v="Oui"/>
    <n v="300"/>
    <n v="125"/>
    <s v="Oui"/>
    <s v=""/>
    <s v=""/>
    <s v=""/>
    <s v="Remplissage à partir de drum"/>
    <s v="Oui"/>
    <n v="800"/>
    <s v=""/>
    <s v=""/>
    <s v=""/>
    <s v=""/>
    <s v=""/>
    <s v=""/>
    <s v="NA"/>
    <n v="800"/>
    <s v="Oui"/>
    <s v="Oui"/>
    <s v="Article trop cher"/>
    <n v="0"/>
    <n v="0"/>
    <n v="0"/>
    <n v="0"/>
    <n v="1"/>
    <n v="0"/>
    <n v="0"/>
    <n v="0"/>
    <n v="0"/>
    <n v="0"/>
    <n v="0"/>
    <n v="0"/>
    <n v="0"/>
    <n v="0"/>
    <s v=""/>
    <s v="Farine de blé blanche Riz Sucre"/>
    <n v="1"/>
    <n v="1"/>
    <n v="0"/>
    <n v="1"/>
    <n v="0"/>
    <n v="0"/>
    <n v="0"/>
    <n v="0"/>
    <s v="Oui"/>
    <s v="Non"/>
    <s v="Oui"/>
    <s v="Ouest"/>
    <s v="Différent"/>
    <s v="Port-au-Prince"/>
    <s v="Différent"/>
    <s v="Savon lessive Brosse à dent Dentifrice Papier toilette Serviettes hygiéniques Chlore en grain (nettoyage) Savon pour se laver"/>
    <n v="1"/>
    <n v="1"/>
    <n v="1"/>
    <n v="1"/>
    <n v="1"/>
    <n v="0"/>
    <n v="1"/>
    <n v="1"/>
    <n v="0"/>
    <s v="Oui"/>
    <n v="25"/>
    <n v="25"/>
    <s v=""/>
    <s v=""/>
    <s v=""/>
    <n v="25"/>
    <s v="Oui"/>
    <n v="15"/>
    <s v="Oui"/>
    <n v="25"/>
    <s v="Oui"/>
    <s v=""/>
    <s v=""/>
    <s v=""/>
    <s v=""/>
    <s v=""/>
    <s v=""/>
    <s v=""/>
    <s v=""/>
    <s v=""/>
    <s v=""/>
    <s v=""/>
    <s v="Oui"/>
    <n v="30"/>
    <s v=""/>
    <s v=""/>
    <n v="30"/>
    <s v="Oui"/>
    <s v="Oui"/>
    <n v="100"/>
    <s v=""/>
    <s v=""/>
    <n v="100"/>
    <s v="Oui"/>
    <s v="Oui"/>
    <n v="75"/>
    <s v=""/>
    <s v=""/>
    <s v=""/>
    <n v="75"/>
    <s v="Oui"/>
    <s v="Oui"/>
    <s v=""/>
    <n v="5"/>
    <s v=""/>
    <s v=""/>
    <s v=""/>
    <s v=""/>
    <s v=""/>
    <s v=""/>
    <s v="Oui"/>
    <s v="NA"/>
    <n v="5"/>
    <s v="Oui"/>
    <s v="Article trop cher"/>
    <n v="0"/>
    <n v="0"/>
    <n v="0"/>
    <n v="1"/>
    <n v="0"/>
    <n v="0"/>
    <n v="0"/>
    <n v="0"/>
    <n v="0"/>
    <n v="0"/>
    <n v="0"/>
    <n v="0"/>
    <n v="0"/>
    <s v=""/>
    <s v="Savon lessive Chlore en grain (nettoyage)"/>
    <n v="1"/>
    <n v="0"/>
    <n v="0"/>
    <n v="0"/>
    <n v="0"/>
    <n v="0"/>
    <n v="1"/>
    <n v="0"/>
    <n v="0"/>
    <s v="Non"/>
    <s v="Non"/>
    <s v="Oui"/>
    <s v="Ouest"/>
    <s v="Différent"/>
    <s v="Port-au-Prince"/>
    <s v="Différent"/>
    <s v=""/>
    <s v=""/>
    <s v=""/>
    <s v=""/>
    <s v=""/>
    <s v=""/>
    <s v=""/>
    <s v=""/>
    <s v=""/>
    <s v=""/>
    <s v=""/>
    <s v=""/>
    <s v=""/>
    <s v=""/>
    <s v=""/>
    <s v=""/>
    <s v=""/>
    <s v=""/>
    <s v=""/>
    <s v=""/>
    <s v=""/>
    <s v=""/>
    <s v=""/>
    <s v=""/>
    <s v=""/>
    <s v=""/>
    <s v=""/>
    <s v=""/>
    <s v=""/>
    <s v=""/>
    <s v=""/>
    <s v=""/>
    <s v=""/>
    <s v=""/>
    <s v=""/>
    <s v=""/>
    <s v=""/>
    <s v="Non"/>
    <s v=""/>
    <s v=""/>
    <s v=""/>
    <s v=""/>
    <s v=""/>
    <s v=""/>
    <s v=""/>
    <s v=""/>
    <s v="Difficultés pour se réapprovisionner en marchandises"/>
    <n v="0"/>
    <n v="0"/>
    <n v="0"/>
    <n v="1"/>
    <n v="0"/>
    <n v="0"/>
    <n v="0"/>
    <n v="0"/>
    <s v=""/>
    <s v="Oui"/>
    <s v=""/>
    <s v="Nourriture"/>
    <n v="1"/>
    <n v="0"/>
    <n v="0"/>
    <n v="0"/>
    <n v="0"/>
    <n v="0"/>
    <n v="0"/>
    <s v=""/>
    <s v=""/>
    <s v=""/>
    <s v=""/>
    <s v=""/>
    <s v=""/>
    <s v=""/>
    <s v=""/>
    <s v=""/>
    <s v=""/>
    <s v=""/>
    <s v=""/>
    <s v=""/>
    <s v=""/>
    <s v=""/>
    <s v=""/>
    <s v=""/>
    <s v=""/>
    <s v=""/>
    <s v=""/>
    <s v=""/>
    <s v=""/>
    <s v=""/>
    <s v=""/>
    <s v=""/>
    <s v=""/>
    <s v=""/>
    <s v=""/>
    <s v=""/>
    <s v=""/>
    <s v=""/>
    <s v=""/>
    <s v=""/>
    <s v=""/>
    <s v=""/>
    <s v=""/>
    <s v=""/>
    <s v=""/>
  </r>
  <r>
    <s v="2021-07-23"/>
    <s v="Save the Children"/>
    <s v="Save the Children"/>
    <s v="ASV758"/>
    <s v="Artibonite"/>
    <s v="L'Estère"/>
    <s v="L'Estère"/>
    <s v="Centre-ville de l'Estère"/>
    <s v="Marché L'Estère"/>
    <s v="Milieu urbain"/>
    <x v="1"/>
    <x v="0"/>
    <s v=""/>
    <s v=""/>
    <s v="Détaillant sur une table"/>
    <s v=""/>
    <s v="Nourriture Produits d'hygiène et assainissement"/>
    <n v="1"/>
    <n v="1"/>
    <n v="0"/>
    <n v="0"/>
    <n v="0"/>
    <n v="0"/>
    <n v="0"/>
    <s v="nourriture"/>
    <s v="Nourriture "/>
    <s v="En espèces (Gourde)"/>
    <n v="1"/>
    <n v="0"/>
    <n v="0"/>
    <n v="0"/>
    <n v="0"/>
    <n v="0"/>
    <n v="0"/>
    <n v="0"/>
    <n v="0"/>
    <n v="0"/>
    <s v=""/>
    <s v="Oui, il y a plus de commerçants par rapport au mois passé"/>
    <s v="Entre 21 et 60"/>
    <s v="Farine de blé blanche Riz Maïs (moulu) Sucre Haricot noir Huile végétale"/>
    <n v="1"/>
    <n v="1"/>
    <n v="1"/>
    <n v="1"/>
    <n v="1"/>
    <n v="0"/>
    <n v="1"/>
    <n v="0"/>
    <s v="Oui je connais le prix de mes produits en grosse marmite"/>
    <n v="100"/>
    <s v="Oui"/>
    <n v="225"/>
    <n v="86.538461538461505"/>
    <s v="Oui"/>
    <n v="200"/>
    <n v="86.956521739130395"/>
    <s v="Oui"/>
    <n v="300"/>
    <n v="103.448275862068"/>
    <s v="Oui"/>
    <n v="500"/>
    <n v="208.333333333333"/>
    <s v="Oui"/>
    <s v=""/>
    <s v=""/>
    <s v=""/>
    <s v="Bidon/Bouteille fermée."/>
    <s v="Oui"/>
    <n v="1000"/>
    <s v=""/>
    <s v=""/>
    <s v=""/>
    <s v=""/>
    <s v=""/>
    <s v=""/>
    <s v="NA"/>
    <n v="1000"/>
    <s v="Oui"/>
    <s v="Oui"/>
    <s v="Article trop cher"/>
    <n v="0"/>
    <n v="0"/>
    <n v="0"/>
    <n v="0"/>
    <n v="1"/>
    <n v="0"/>
    <n v="0"/>
    <n v="0"/>
    <n v="0"/>
    <n v="0"/>
    <n v="0"/>
    <n v="0"/>
    <n v="0"/>
    <n v="0"/>
    <s v=""/>
    <s v="Huile végétale Haricot noir"/>
    <n v="0"/>
    <n v="0"/>
    <n v="0"/>
    <n v="0"/>
    <n v="1"/>
    <n v="0"/>
    <n v="1"/>
    <n v="0"/>
    <s v="Oui"/>
    <s v="Non"/>
    <s v="Oui"/>
    <s v="Ouest"/>
    <s v="Différent"/>
    <s v="Port-au-Prince"/>
    <s v="Différent"/>
    <s v="Savon lessive Brosse à dent Dentifrice Papier toilette Serviettes hygiéniques Chlore en grain (nettoyage) Savon pour se laver"/>
    <n v="1"/>
    <n v="1"/>
    <n v="1"/>
    <n v="1"/>
    <n v="1"/>
    <n v="0"/>
    <n v="1"/>
    <n v="1"/>
    <n v="0"/>
    <s v="Oui"/>
    <n v="30"/>
    <n v="30"/>
    <s v=""/>
    <s v=""/>
    <s v=""/>
    <n v="30"/>
    <s v="Oui"/>
    <n v="15"/>
    <s v="Oui"/>
    <n v="25"/>
    <s v="Oui"/>
    <s v=""/>
    <s v=""/>
    <s v=""/>
    <s v=""/>
    <s v=""/>
    <s v=""/>
    <s v=""/>
    <s v=""/>
    <s v=""/>
    <s v=""/>
    <s v=""/>
    <s v="Oui"/>
    <n v="25"/>
    <s v=""/>
    <s v=""/>
    <n v="25"/>
    <s v="Oui"/>
    <s v="Oui"/>
    <n v="100"/>
    <s v=""/>
    <s v=""/>
    <n v="100"/>
    <s v="Oui"/>
    <s v="Oui"/>
    <n v="75"/>
    <s v=""/>
    <s v=""/>
    <s v=""/>
    <n v="75"/>
    <s v="Oui"/>
    <s v="Oui"/>
    <s v=""/>
    <n v="5"/>
    <s v=""/>
    <s v=""/>
    <s v=""/>
    <s v=""/>
    <s v=""/>
    <s v=""/>
    <s v="Je ne sais pas, je ne souhaite pas répondre"/>
    <s v="NA"/>
    <n v="5"/>
    <s v="Oui"/>
    <s v="Article trop cher"/>
    <n v="0"/>
    <n v="0"/>
    <n v="0"/>
    <n v="1"/>
    <n v="0"/>
    <n v="0"/>
    <n v="0"/>
    <n v="0"/>
    <n v="0"/>
    <n v="0"/>
    <n v="0"/>
    <n v="0"/>
    <n v="0"/>
    <s v=""/>
    <s v="Chlore en grain (nettoyage) Savon lessive"/>
    <n v="1"/>
    <n v="0"/>
    <n v="0"/>
    <n v="0"/>
    <n v="0"/>
    <n v="0"/>
    <n v="1"/>
    <n v="0"/>
    <n v="0"/>
    <s v="Non"/>
    <s v="Non"/>
    <s v="Oui"/>
    <s v="Ouest"/>
    <s v="Différent"/>
    <s v="Port-au-Prince"/>
    <s v="Différent"/>
    <s v=""/>
    <s v=""/>
    <s v=""/>
    <s v=""/>
    <s v=""/>
    <s v=""/>
    <s v=""/>
    <s v=""/>
    <s v=""/>
    <s v=""/>
    <s v=""/>
    <s v=""/>
    <s v=""/>
    <s v=""/>
    <s v=""/>
    <s v=""/>
    <s v=""/>
    <s v=""/>
    <s v=""/>
    <s v=""/>
    <s v=""/>
    <s v=""/>
    <s v=""/>
    <s v=""/>
    <s v=""/>
    <s v=""/>
    <s v=""/>
    <s v=""/>
    <s v=""/>
    <s v=""/>
    <s v=""/>
    <s v=""/>
    <s v=""/>
    <s v=""/>
    <s v=""/>
    <s v=""/>
    <s v=""/>
    <s v="Je ne sais pas, je ne souhaite pas répondre"/>
    <s v=""/>
    <s v=""/>
    <s v=""/>
    <s v=""/>
    <s v=""/>
    <s v=""/>
    <s v=""/>
    <s v=""/>
    <s v="Diminution du nombre de clients"/>
    <n v="0"/>
    <n v="1"/>
    <n v="0"/>
    <n v="0"/>
    <n v="0"/>
    <n v="0"/>
    <n v="0"/>
    <n v="0"/>
    <s v=""/>
    <s v="Oui"/>
    <s v=""/>
    <s v="Produits d'hygiène et assainissement"/>
    <n v="0"/>
    <n v="1"/>
    <n v="0"/>
    <n v="0"/>
    <n v="0"/>
    <n v="0"/>
    <n v="0"/>
    <s v=""/>
    <s v=""/>
    <s v=""/>
    <s v=""/>
    <s v=""/>
    <s v=""/>
    <s v=""/>
    <s v=""/>
    <s v=""/>
    <s v=""/>
    <s v=""/>
    <s v=""/>
    <s v=""/>
    <s v=""/>
    <s v=""/>
    <s v=""/>
    <s v=""/>
    <s v=""/>
    <s v=""/>
    <s v=""/>
    <s v=""/>
    <s v=""/>
    <s v=""/>
    <s v=""/>
    <s v=""/>
    <s v=""/>
    <s v=""/>
    <s v=""/>
    <s v=""/>
    <s v=""/>
    <s v=""/>
    <s v=""/>
    <s v=""/>
    <s v=""/>
    <s v=""/>
    <s v=""/>
    <s v=""/>
    <s v=""/>
  </r>
  <r>
    <s v="2021-07-23"/>
    <s v="Save the Children"/>
    <s v="Save the Children"/>
    <s v="ASV758"/>
    <s v="Artibonite"/>
    <s v="L'Estère"/>
    <s v="L'Estère"/>
    <s v="Centre-ville de l'Estère"/>
    <s v="Marché L'Estère"/>
    <s v="Milieu urbain"/>
    <x v="1"/>
    <x v="0"/>
    <s v=""/>
    <s v=""/>
    <s v="Détaillant sur une table"/>
    <s v=""/>
    <s v="Nourriture"/>
    <n v="1"/>
    <n v="0"/>
    <n v="0"/>
    <n v="0"/>
    <n v="0"/>
    <n v="0"/>
    <n v="0"/>
    <s v="nourriture"/>
    <s v="Nourriture "/>
    <s v="En espèces (Gourde)"/>
    <n v="1"/>
    <n v="0"/>
    <n v="0"/>
    <n v="0"/>
    <n v="0"/>
    <n v="0"/>
    <n v="0"/>
    <n v="0"/>
    <n v="0"/>
    <n v="0"/>
    <s v=""/>
    <s v="Oui, il y a plus de commerçants par rapport au mois passé"/>
    <s v="Moins de 20"/>
    <s v="Farine de blé blanche Riz Maïs (moulu) Sucre Haricot noir Huile végétale"/>
    <n v="1"/>
    <n v="1"/>
    <n v="1"/>
    <n v="1"/>
    <n v="1"/>
    <n v="0"/>
    <n v="1"/>
    <n v="0"/>
    <s v="Oui je connais le prix de mes produits en grosse marmite"/>
    <n v="100"/>
    <s v="Oui"/>
    <n v="250"/>
    <n v="96.153846153846104"/>
    <s v="Oui"/>
    <n v="200"/>
    <n v="86.956521739130395"/>
    <s v="Oui"/>
    <n v="300"/>
    <n v="103.448275862068"/>
    <s v="Oui"/>
    <n v="500"/>
    <n v="208.333333333333"/>
    <s v="Oui"/>
    <s v=""/>
    <s v=""/>
    <s v=""/>
    <s v="Bidon/Bouteille fermée."/>
    <s v="Oui"/>
    <n v="1000"/>
    <s v=""/>
    <s v=""/>
    <s v=""/>
    <s v=""/>
    <s v=""/>
    <s v=""/>
    <s v="NA"/>
    <n v="1000"/>
    <s v="Oui"/>
    <s v="Oui"/>
    <s v="Article trop cher"/>
    <n v="0"/>
    <n v="0"/>
    <n v="0"/>
    <n v="0"/>
    <n v="1"/>
    <n v="0"/>
    <n v="0"/>
    <n v="0"/>
    <n v="0"/>
    <n v="0"/>
    <n v="0"/>
    <n v="0"/>
    <n v="0"/>
    <n v="0"/>
    <s v=""/>
    <s v="Huile végétale"/>
    <n v="0"/>
    <n v="0"/>
    <n v="0"/>
    <n v="0"/>
    <n v="0"/>
    <n v="0"/>
    <n v="1"/>
    <n v="0"/>
    <s v="Non"/>
    <s v="Non"/>
    <s v="Oui"/>
    <s v="Artibonite"/>
    <s v="Meme"/>
    <s v="L'Estère"/>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Affrontements ou violences"/>
    <n v="0"/>
    <n v="1"/>
    <n v="0"/>
    <n v="0"/>
    <n v="0"/>
    <n v="0"/>
    <s v=""/>
    <s v="Augmentation des prix"/>
    <n v="0"/>
    <n v="0"/>
    <n v="1"/>
    <n v="0"/>
    <n v="0"/>
    <n v="0"/>
    <n v="0"/>
    <n v="0"/>
    <s v=""/>
    <s v="Oui"/>
    <s v=""/>
    <s v="Nourriture"/>
    <n v="1"/>
    <n v="0"/>
    <n v="0"/>
    <n v="0"/>
    <n v="0"/>
    <n v="0"/>
    <n v="0"/>
    <s v=""/>
    <s v=""/>
    <s v=""/>
    <s v=""/>
    <s v=""/>
    <s v=""/>
    <s v=""/>
    <s v=""/>
    <s v=""/>
    <s v=""/>
    <s v=""/>
    <s v=""/>
    <s v=""/>
    <s v=""/>
    <s v=""/>
    <s v=""/>
    <s v=""/>
    <s v=""/>
    <s v=""/>
    <s v=""/>
    <s v=""/>
    <s v=""/>
    <s v=""/>
    <s v=""/>
    <s v=""/>
    <s v=""/>
    <s v=""/>
    <s v=""/>
    <s v=""/>
    <s v=""/>
    <s v=""/>
    <s v=""/>
    <s v=""/>
    <s v=""/>
    <s v=""/>
    <s v=""/>
    <s v=""/>
    <s v=""/>
  </r>
  <r>
    <s v="2021-07-23"/>
    <s v="Save the Children"/>
    <s v="Save the Children"/>
    <s v="ASV758"/>
    <s v="Artibonite"/>
    <s v="L'Estère"/>
    <s v="L'Estère"/>
    <s v="Centre-ville de l'Estère"/>
    <s v="Marché L'Estère"/>
    <s v="Milieu urbain"/>
    <x v="1"/>
    <x v="0"/>
    <s v=""/>
    <s v=""/>
    <s v="Détaillant sur une table"/>
    <s v=""/>
    <s v="Produits d'hygiène et assainissement"/>
    <n v="0"/>
    <n v="1"/>
    <n v="0"/>
    <n v="0"/>
    <n v="0"/>
    <n v="0"/>
    <n v="0"/>
    <s v="wash"/>
    <s v="Produits d'hygiène et assainissement"/>
    <s v="En espèces (Gourde)"/>
    <n v="1"/>
    <n v="0"/>
    <n v="0"/>
    <n v="0"/>
    <n v="0"/>
    <n v="0"/>
    <n v="0"/>
    <n v="0"/>
    <n v="0"/>
    <n v="0"/>
    <s v=""/>
    <s v="Oui, il y a plu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en grain (nettoyage) Savon pour se laver"/>
    <n v="1"/>
    <n v="1"/>
    <n v="1"/>
    <n v="1"/>
    <n v="1"/>
    <n v="0"/>
    <n v="1"/>
    <n v="1"/>
    <n v="0"/>
    <s v="Oui"/>
    <n v="30"/>
    <n v="30"/>
    <s v=""/>
    <s v=""/>
    <s v=""/>
    <n v="30"/>
    <s v="Oui"/>
    <n v="15"/>
    <s v="Oui"/>
    <n v="50"/>
    <s v="Oui"/>
    <s v=""/>
    <s v=""/>
    <s v=""/>
    <s v=""/>
    <s v=""/>
    <s v=""/>
    <s v=""/>
    <s v=""/>
    <s v=""/>
    <s v=""/>
    <s v=""/>
    <s v="Oui"/>
    <n v="25"/>
    <s v=""/>
    <s v=""/>
    <n v="25"/>
    <s v="Oui"/>
    <s v="Oui"/>
    <n v="100"/>
    <s v=""/>
    <s v=""/>
    <n v="100"/>
    <s v="Oui"/>
    <s v="Oui"/>
    <n v="75"/>
    <s v=""/>
    <s v=""/>
    <s v=""/>
    <n v="75"/>
    <s v="Oui"/>
    <s v="Oui"/>
    <s v=""/>
    <n v="5"/>
    <s v=""/>
    <s v=""/>
    <s v=""/>
    <s v=""/>
    <s v=""/>
    <s v=""/>
    <s v="Je ne sais pas, je ne souhaite pas répondre"/>
    <s v="NA"/>
    <n v="5"/>
    <s v="Non"/>
    <s v=""/>
    <s v=""/>
    <s v=""/>
    <s v=""/>
    <s v=""/>
    <s v=""/>
    <s v=""/>
    <s v=""/>
    <s v=""/>
    <s v=""/>
    <s v=""/>
    <s v=""/>
    <s v=""/>
    <s v=""/>
    <s v=""/>
    <s v=""/>
    <s v=""/>
    <s v=""/>
    <s v=""/>
    <s v=""/>
    <s v=""/>
    <s v=""/>
    <s v=""/>
    <s v=""/>
    <s v=""/>
    <s v="Non"/>
    <s v="Non"/>
    <s v="Oui"/>
    <s v="Ouest"/>
    <s v="Différent"/>
    <s v="Port-au-Prince"/>
    <s v="Différent"/>
    <s v=""/>
    <s v=""/>
    <s v=""/>
    <s v=""/>
    <s v=""/>
    <s v=""/>
    <s v=""/>
    <s v=""/>
    <s v=""/>
    <s v=""/>
    <s v=""/>
    <s v=""/>
    <s v=""/>
    <s v=""/>
    <s v=""/>
    <s v=""/>
    <s v=""/>
    <s v=""/>
    <s v=""/>
    <s v=""/>
    <s v=""/>
    <s v=""/>
    <s v=""/>
    <s v=""/>
    <s v=""/>
    <s v=""/>
    <s v=""/>
    <s v=""/>
    <s v=""/>
    <s v=""/>
    <s v=""/>
    <s v=""/>
    <s v=""/>
    <s v=""/>
    <s v=""/>
    <s v=""/>
    <s v=""/>
    <s v="Oui"/>
    <s v="Affrontements ou violences"/>
    <n v="0"/>
    <n v="1"/>
    <n v="0"/>
    <n v="0"/>
    <n v="0"/>
    <n v="0"/>
    <s v=""/>
    <s v="Diminution du nombre de clients"/>
    <n v="0"/>
    <n v="1"/>
    <n v="0"/>
    <n v="0"/>
    <n v="0"/>
    <n v="0"/>
    <n v="0"/>
    <n v="0"/>
    <s v=""/>
    <s v="Oui"/>
    <s v=""/>
    <s v="Produits d'hygiène et assainissement"/>
    <n v="0"/>
    <n v="1"/>
    <n v="0"/>
    <n v="0"/>
    <n v="0"/>
    <n v="0"/>
    <n v="0"/>
    <s v=""/>
    <s v=""/>
    <s v=""/>
    <s v=""/>
    <s v=""/>
    <s v=""/>
    <s v=""/>
    <s v=""/>
    <s v=""/>
    <s v=""/>
    <s v=""/>
    <s v=""/>
    <s v=""/>
    <s v=""/>
    <s v=""/>
    <s v=""/>
    <s v=""/>
    <s v=""/>
    <s v=""/>
    <s v=""/>
    <s v=""/>
    <s v=""/>
    <s v=""/>
    <s v=""/>
    <s v=""/>
    <s v=""/>
    <s v=""/>
    <s v=""/>
    <s v=""/>
    <s v=""/>
    <s v=""/>
    <s v=""/>
    <s v=""/>
    <s v=""/>
    <s v=""/>
    <s v=""/>
    <s v=""/>
    <s v=""/>
  </r>
  <r>
    <s v="2021-07-24"/>
    <s v="Concern"/>
    <s v="Concern"/>
    <s v="CWW-02"/>
    <s v="Ouest"/>
    <s v="Cité Soleil"/>
    <s v="Cité Soleil"/>
    <s v="Terre-noire"/>
    <s v="Marché de Terre Noire"/>
    <s v="Milieu urbain"/>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Entre 15 min et 30 min au total"/>
    <s v="gros bidon de 5 gallons (18,9 L)"/>
    <s v="5gal"/>
    <s v="bidon ki vo 5 galon (18,9L)"/>
    <s v=""/>
    <s v=""/>
    <s v=""/>
    <s v=""/>
    <s v=""/>
    <n v="7"/>
    <n v="1.4"/>
    <s v=""/>
    <s v="NA"/>
    <n v="1.4"/>
    <s v="Oui"/>
    <s v=""/>
    <s v="Non"/>
    <s v=""/>
    <s v=""/>
    <s v=""/>
    <s v=""/>
    <s v=""/>
    <s v=""/>
    <s v=""/>
    <s v=""/>
    <s v=""/>
    <s v=""/>
    <s v=""/>
    <s v=""/>
  </r>
  <r>
    <s v="2021-07-24"/>
    <s v="Concern"/>
    <s v="Concern"/>
    <s v="CWW-02"/>
    <s v="Ouest"/>
    <s v="Cité Soleil"/>
    <s v="Cité Soleil"/>
    <s v="Terre-noire"/>
    <s v="Marché de Terre Noire"/>
    <s v="Milieu urbain"/>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Il n'y a pas d'autres options dans ma zone"/>
    <s v=""/>
    <s v="Moins de 15 min au total"/>
    <s v="petit bidon de 1 gallon (3,78 L)"/>
    <s v="1gal"/>
    <s v="bidon ki vo 1 galon (3,78L)"/>
    <s v=""/>
    <s v=""/>
    <s v=""/>
    <s v=""/>
    <s v=""/>
    <n v="7"/>
    <n v="7"/>
    <s v=""/>
    <s v="NA"/>
    <n v="7"/>
    <s v="Je ne sais pas, je ne souhaite pas répondre"/>
    <s v=""/>
    <s v="Oui"/>
    <s v="Insécurités dans la commune Problèmes de transport"/>
    <n v="1"/>
    <n v="1"/>
    <n v="0"/>
    <n v="0"/>
    <n v="0"/>
    <n v="0"/>
    <n v="0"/>
    <n v="0"/>
    <n v="0"/>
    <n v="0"/>
    <n v="0"/>
  </r>
  <r>
    <s v="2021-07-24"/>
    <s v="Concern"/>
    <s v="Concern"/>
    <s v="CWW-02"/>
    <s v="Ouest"/>
    <s v="Cité Soleil"/>
    <s v="Cité Soleil"/>
    <s v="Terre-noire"/>
    <s v="Marché de Terre Noire"/>
    <s v="Milieu urbain"/>
    <x v="0"/>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Il n'y a pas d'autres options dans ma zone"/>
    <s v=""/>
    <s v="Moins de 15 min au total"/>
    <s v="gros bidon de 5 gallons (18,9 L)"/>
    <s v="5gal"/>
    <s v="bidon ki vo 5 galon (18,9L)"/>
    <s v=""/>
    <s v=""/>
    <s v=""/>
    <s v=""/>
    <s v=""/>
    <n v="7"/>
    <n v="1.4"/>
    <s v=""/>
    <s v="NA"/>
    <n v="1.4"/>
    <s v="Je ne sais pas, je ne souhaite pas répondre"/>
    <s v=""/>
    <s v="Non"/>
    <s v=""/>
    <s v=""/>
    <s v=""/>
    <s v=""/>
    <s v=""/>
    <s v=""/>
    <s v=""/>
    <s v=""/>
    <s v=""/>
    <s v=""/>
    <s v=""/>
    <s v=""/>
  </r>
  <r>
    <s v="2021-07-24"/>
    <s v="Concern"/>
    <s v="Concern"/>
    <s v="CWW-02"/>
    <s v="Ouest"/>
    <s v="Cité Soleil"/>
    <s v="Cité Soleil"/>
    <s v="Terre-noire"/>
    <s v="Marché de Terre Noire"/>
    <s v="Milieu urbain"/>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Entre 30 min et 1h au total"/>
    <s v="gros bidon de 5 gallons (18,9 L)"/>
    <s v="5gal"/>
    <s v="bidon ki vo 5 galon (18,9L)"/>
    <s v=""/>
    <s v=""/>
    <s v=""/>
    <s v=""/>
    <s v=""/>
    <n v="7"/>
    <n v="1.4"/>
    <s v=""/>
    <s v="NA"/>
    <n v="1.4"/>
    <s v="Oui"/>
    <s v=""/>
    <s v="Non"/>
    <s v=""/>
    <s v=""/>
    <s v=""/>
    <s v=""/>
    <s v=""/>
    <s v=""/>
    <s v=""/>
    <s v=""/>
    <s v=""/>
    <s v=""/>
    <s v=""/>
    <s v=""/>
  </r>
  <r>
    <s v="2021-07-24"/>
    <s v="Concern"/>
    <s v="Concern"/>
    <s v="CWW-02"/>
    <s v="Ouest"/>
    <s v="Cité Soleil"/>
    <s v="Cité Soleil"/>
    <s v="Terre-noire"/>
    <s v="Marché de Terre Noire"/>
    <s v="Milieu urbain"/>
    <x v="1"/>
    <x v="1"/>
    <s v=""/>
    <s v=""/>
    <s v="Détaillant sur une table"/>
    <s v=""/>
    <s v="Nourriture"/>
    <n v="1"/>
    <n v="0"/>
    <n v="0"/>
    <n v="0"/>
    <n v="0"/>
    <n v="0"/>
    <n v="0"/>
    <s v="nourriture"/>
    <s v="Nourriture "/>
    <s v="En espèces (Gourde) Paiement mobile (téléphone) Coupon"/>
    <n v="1"/>
    <n v="0"/>
    <n v="1"/>
    <n v="0"/>
    <n v="0"/>
    <n v="0"/>
    <n v="1"/>
    <n v="0"/>
    <n v="0"/>
    <n v="0"/>
    <s v=""/>
    <s v="Oui, il y a plus de commerçants par rapport au mois passé"/>
    <s v="Plus de 60"/>
    <s v="Farine de blé blanche Riz Maïs (moulu) Sucre Haricot noir Haricot rouge Huile végétale"/>
    <n v="1"/>
    <n v="1"/>
    <n v="1"/>
    <n v="1"/>
    <n v="1"/>
    <n v="1"/>
    <n v="1"/>
    <n v="0"/>
    <s v="Oui je connais le prix de mes produits en grosse marmite"/>
    <n v="125"/>
    <s v="Non"/>
    <n v="250"/>
    <n v="96.153846153846104"/>
    <s v="Oui"/>
    <n v="350"/>
    <n v="152.173913043478"/>
    <s v="Oui"/>
    <n v="300"/>
    <n v="103.448275862068"/>
    <s v="Oui"/>
    <n v="500"/>
    <n v="208.333333333333"/>
    <s v="Non"/>
    <n v="750"/>
    <n v="312.5"/>
    <s v="Oui"/>
    <s v="Bidon/Bouteille fermée."/>
    <s v="Oui"/>
    <n v="800"/>
    <s v=""/>
    <s v=""/>
    <s v=""/>
    <s v=""/>
    <s v=""/>
    <s v=""/>
    <s v="NA"/>
    <n v="800"/>
    <s v="Oui"/>
    <s v="Oui"/>
    <s v="Problèmes liés au transport ou au carburant"/>
    <n v="0"/>
    <n v="1"/>
    <n v="0"/>
    <n v="0"/>
    <n v="0"/>
    <n v="0"/>
    <n v="0"/>
    <n v="0"/>
    <n v="0"/>
    <n v="0"/>
    <n v="0"/>
    <n v="0"/>
    <n v="0"/>
    <n v="0"/>
    <s v=""/>
    <s v="Sucre Farine de blé blanche Riz"/>
    <n v="1"/>
    <n v="1"/>
    <n v="0"/>
    <n v="1"/>
    <n v="0"/>
    <n v="0"/>
    <n v="0"/>
    <n v="0"/>
    <s v="Non"/>
    <s v="Non"/>
    <s v="Oui"/>
    <s v="Ouest"/>
    <s v="Meme"/>
    <s v="Cité Solei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Risques de vols ou pillages"/>
    <n v="1"/>
    <n v="0"/>
    <n v="0"/>
    <n v="0"/>
    <n v="0"/>
    <n v="0"/>
    <n v="0"/>
    <n v="0"/>
    <s v=""/>
    <s v="Oui"/>
    <s v=""/>
    <s v="Nourriture"/>
    <n v="1"/>
    <n v="0"/>
    <n v="0"/>
    <n v="0"/>
    <n v="0"/>
    <n v="0"/>
    <n v="0"/>
    <s v=""/>
    <s v=""/>
    <s v=""/>
    <s v=""/>
    <s v=""/>
    <s v=""/>
    <s v=""/>
    <s v=""/>
    <s v=""/>
    <s v=""/>
    <s v=""/>
    <s v=""/>
    <s v=""/>
    <s v=""/>
    <s v=""/>
    <s v=""/>
    <s v=""/>
    <s v=""/>
    <s v=""/>
    <s v=""/>
    <s v=""/>
    <s v=""/>
    <s v=""/>
    <s v=""/>
    <s v=""/>
    <s v=""/>
    <s v=""/>
    <s v=""/>
    <s v=""/>
    <s v=""/>
    <s v=""/>
    <s v=""/>
    <s v=""/>
    <s v=""/>
    <s v=""/>
    <s v=""/>
    <s v=""/>
    <s v=""/>
  </r>
  <r>
    <s v="2021-07-24"/>
    <s v="Concern"/>
    <s v="Concern"/>
    <s v="CWW-02"/>
    <s v="Ouest"/>
    <s v="Cité Soleil"/>
    <s v="Cité Soleil"/>
    <s v="Terre-noire"/>
    <s v="Marché de Terre Noire"/>
    <s v="Milieu urbain"/>
    <x v="1"/>
    <x v="0"/>
    <s v=""/>
    <s v=""/>
    <s v="Détaillant sur une table"/>
    <s v=""/>
    <s v="Nourriture"/>
    <n v="1"/>
    <n v="0"/>
    <n v="0"/>
    <n v="0"/>
    <n v="0"/>
    <n v="0"/>
    <n v="0"/>
    <s v="nourriture"/>
    <s v="Nourriture "/>
    <s v="En espèces (Gourde)"/>
    <n v="1"/>
    <n v="0"/>
    <n v="0"/>
    <n v="0"/>
    <n v="0"/>
    <n v="0"/>
    <n v="0"/>
    <n v="0"/>
    <n v="0"/>
    <n v="0"/>
    <s v=""/>
    <s v="Oui, il y a plus de commerçants par rapport au mois passé"/>
    <s v="Plus de 60"/>
    <s v="Farine de blé blanche Riz Maïs (moulu) Sucre Haricot noir Huile végétale"/>
    <n v="1"/>
    <n v="1"/>
    <n v="1"/>
    <n v="1"/>
    <n v="1"/>
    <n v="0"/>
    <n v="1"/>
    <n v="0"/>
    <s v="Oui je connais le prix de mes produits en grosse marmite"/>
    <n v="112.5"/>
    <s v="Non"/>
    <n v="300"/>
    <n v="115.384615384615"/>
    <s v="Oui"/>
    <n v="325"/>
    <n v="141.304347826086"/>
    <s v="Oui"/>
    <n v="250"/>
    <n v="86.2068965517241"/>
    <s v="Oui"/>
    <n v="500"/>
    <n v="208.333333333333"/>
    <s v="Non"/>
    <s v=""/>
    <s v=""/>
    <s v=""/>
    <s v="Bidon/Bouteille fermée."/>
    <s v="Oui"/>
    <n v="700"/>
    <s v=""/>
    <s v=""/>
    <s v=""/>
    <s v=""/>
    <s v=""/>
    <s v=""/>
    <s v="NA"/>
    <n v="700"/>
    <s v="Oui"/>
    <s v="Non"/>
    <s v=""/>
    <s v=""/>
    <s v=""/>
    <s v=""/>
    <s v=""/>
    <s v=""/>
    <s v=""/>
    <s v=""/>
    <s v=""/>
    <s v=""/>
    <s v=""/>
    <s v=""/>
    <s v=""/>
    <s v=""/>
    <s v=""/>
    <s v=""/>
    <s v=""/>
    <s v=""/>
    <s v=""/>
    <s v=""/>
    <s v=""/>
    <s v=""/>
    <s v=""/>
    <s v=""/>
    <s v=""/>
    <s v="Oui"/>
    <s v="Oui"/>
    <s v="Oui"/>
    <s v="Ouest"/>
    <s v="Meme"/>
    <s v="Cité Solei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Je ne sais pas, je ne souhaite pas répondre"/>
    <n v="0"/>
    <n v="0"/>
    <n v="0"/>
    <n v="0"/>
    <n v="0"/>
    <n v="0"/>
    <n v="0"/>
    <n v="1"/>
    <s v=""/>
    <s v="Oui"/>
    <s v=""/>
    <s v="Nourriture"/>
    <n v="1"/>
    <n v="0"/>
    <n v="0"/>
    <n v="0"/>
    <n v="0"/>
    <n v="0"/>
    <n v="0"/>
    <s v=""/>
    <s v=""/>
    <s v=""/>
    <s v=""/>
    <s v=""/>
    <s v=""/>
    <s v=""/>
    <s v=""/>
    <s v=""/>
    <s v=""/>
    <s v=""/>
    <s v=""/>
    <s v=""/>
    <s v=""/>
    <s v=""/>
    <s v=""/>
    <s v=""/>
    <s v=""/>
    <s v=""/>
    <s v=""/>
    <s v=""/>
    <s v=""/>
    <s v=""/>
    <s v=""/>
    <s v=""/>
    <s v=""/>
    <s v=""/>
    <s v=""/>
    <s v=""/>
    <s v=""/>
    <s v=""/>
    <s v=""/>
    <s v=""/>
    <s v=""/>
    <s v=""/>
    <s v=""/>
    <s v=""/>
    <s v=""/>
  </r>
  <r>
    <s v="2021-07-24"/>
    <s v="Concern"/>
    <s v="Concern"/>
    <s v="CWW-02"/>
    <s v="Ouest"/>
    <s v="Cité Soleil"/>
    <s v="Cité Soleil"/>
    <s v="Terre-noire"/>
    <s v="Marché de Terre Noire"/>
    <s v="Milieu urbain"/>
    <x v="1"/>
    <x v="0"/>
    <s v=""/>
    <s v=""/>
    <s v="Détaillant sur une table"/>
    <s v=""/>
    <s v="Produits d'hygiène et assainissement"/>
    <n v="0"/>
    <n v="1"/>
    <n v="0"/>
    <n v="0"/>
    <n v="0"/>
    <n v="0"/>
    <n v="0"/>
    <s v="wash"/>
    <s v="Produits d'hygiène et assainissement"/>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Papier toilette Serviettes hygiéniques Savon pour se laver"/>
    <n v="0"/>
    <n v="1"/>
    <n v="1"/>
    <n v="1"/>
    <n v="1"/>
    <n v="0"/>
    <n v="0"/>
    <n v="1"/>
    <n v="0"/>
    <s v=""/>
    <s v=""/>
    <s v=""/>
    <s v=""/>
    <s v=""/>
    <s v=""/>
    <s v=""/>
    <s v=""/>
    <n v="15"/>
    <s v="Je ne sais pas, je ne souhaite pas répondre"/>
    <n v="20"/>
    <s v="Oui"/>
    <s v=""/>
    <s v=""/>
    <s v=""/>
    <s v=""/>
    <s v=""/>
    <s v=""/>
    <s v=""/>
    <s v=""/>
    <s v=""/>
    <s v=""/>
    <s v=""/>
    <s v="Oui"/>
    <n v="25"/>
    <s v=""/>
    <s v=""/>
    <n v="25"/>
    <s v="Oui"/>
    <s v="Oui"/>
    <n v="75"/>
    <s v=""/>
    <s v=""/>
    <n v="75"/>
    <s v="Oui"/>
    <s v="Oui"/>
    <n v="75"/>
    <s v=""/>
    <s v=""/>
    <s v=""/>
    <n v="75"/>
    <s v="Oui"/>
    <s v=""/>
    <s v=""/>
    <s v=""/>
    <s v=""/>
    <s v=""/>
    <s v=""/>
    <s v=""/>
    <s v=""/>
    <s v=""/>
    <s v=""/>
    <s v=""/>
    <s v=""/>
    <s v="Oui"/>
    <s v="Pas assez d'argent"/>
    <n v="0"/>
    <n v="0"/>
    <n v="0"/>
    <n v="0"/>
    <n v="1"/>
    <n v="0"/>
    <n v="0"/>
    <n v="0"/>
    <n v="0"/>
    <n v="0"/>
    <n v="0"/>
    <n v="0"/>
    <n v="0"/>
    <s v=""/>
    <s v="Dentifrice Papier toilette"/>
    <n v="0"/>
    <n v="0"/>
    <n v="1"/>
    <n v="1"/>
    <n v="0"/>
    <n v="0"/>
    <n v="0"/>
    <n v="0"/>
    <n v="0"/>
    <s v="Oui"/>
    <s v="Oui"/>
    <s v="Oui"/>
    <s v="Ouest"/>
    <s v="Meme"/>
    <s v="Tabarre"/>
    <s v="Différent"/>
    <s v=""/>
    <s v=""/>
    <s v=""/>
    <s v=""/>
    <s v=""/>
    <s v=""/>
    <s v=""/>
    <s v=""/>
    <s v=""/>
    <s v=""/>
    <s v=""/>
    <s v=""/>
    <s v=""/>
    <s v=""/>
    <s v=""/>
    <s v=""/>
    <s v=""/>
    <s v=""/>
    <s v=""/>
    <s v=""/>
    <s v=""/>
    <s v=""/>
    <s v=""/>
    <s v=""/>
    <s v=""/>
    <s v=""/>
    <s v=""/>
    <s v=""/>
    <s v=""/>
    <s v=""/>
    <s v=""/>
    <s v=""/>
    <s v=""/>
    <s v=""/>
    <s v=""/>
    <s v=""/>
    <s v=""/>
    <s v="Non"/>
    <s v=""/>
    <s v=""/>
    <s v=""/>
    <s v=""/>
    <s v=""/>
    <s v=""/>
    <s v=""/>
    <s v=""/>
    <s v="Aucune préoccupation particulière"/>
    <n v="0"/>
    <n v="0"/>
    <n v="0"/>
    <n v="0"/>
    <n v="0"/>
    <n v="1"/>
    <n v="0"/>
    <n v="0"/>
    <s v=""/>
    <s v="Non"/>
    <s v=""/>
    <s v=""/>
    <s v=""/>
    <s v=""/>
    <s v=""/>
    <s v=""/>
    <s v=""/>
    <s v=""/>
    <s v=""/>
    <s v=""/>
    <s v=""/>
    <s v=""/>
    <s v=""/>
    <s v=""/>
    <s v=""/>
    <s v=""/>
    <s v=""/>
    <s v=""/>
    <s v=""/>
    <s v=""/>
    <s v=""/>
    <s v=""/>
    <s v=""/>
    <s v=""/>
    <s v=""/>
    <s v=""/>
    <s v=""/>
    <s v=""/>
    <s v=""/>
    <s v=""/>
    <s v=""/>
    <s v=""/>
    <s v=""/>
    <s v=""/>
    <s v=""/>
    <s v=""/>
    <s v=""/>
    <s v=""/>
    <s v=""/>
    <s v=""/>
    <s v=""/>
    <s v=""/>
    <s v=""/>
    <s v=""/>
    <s v=""/>
    <s v=""/>
    <s v=""/>
  </r>
  <r>
    <s v="2021-07-24"/>
    <s v="Concern"/>
    <s v="Concern"/>
    <s v="CWW-02"/>
    <s v="Ouest"/>
    <s v="Cité Soleil"/>
    <s v="Cité Soleil"/>
    <s v="Terre-noire"/>
    <s v="Marché de Terre Noire"/>
    <s v="Milieu urbain"/>
    <x v="1"/>
    <x v="0"/>
    <s v=""/>
    <s v=""/>
    <s v="Détaillant sur une table"/>
    <s v=""/>
    <s v="Nourriture Produits d'hygiène et assainissement"/>
    <n v="1"/>
    <n v="1"/>
    <n v="0"/>
    <n v="0"/>
    <n v="0"/>
    <n v="0"/>
    <n v="0"/>
    <s v="nourriture"/>
    <s v="Nourriture "/>
    <s v="En espèces (Gourde) En espèces (Dollar)"/>
    <n v="1"/>
    <n v="1"/>
    <n v="0"/>
    <n v="0"/>
    <n v="0"/>
    <n v="0"/>
    <n v="0"/>
    <n v="0"/>
    <n v="0"/>
    <n v="0"/>
    <s v=""/>
    <s v="Oui, il y a moins de commerçants par rapport au mois passé"/>
    <s v="Plus de 60"/>
    <s v="Farine de blé blanche Riz Maïs (moulu) Sucre Haricot noir Haricot rouge Huile végétale"/>
    <n v="1"/>
    <n v="1"/>
    <n v="1"/>
    <n v="1"/>
    <n v="1"/>
    <n v="1"/>
    <n v="1"/>
    <n v="0"/>
    <s v="Oui je connais le prix de mes produits en grosse marmite"/>
    <n v="150"/>
    <s v="Non"/>
    <n v="275"/>
    <n v="105.76923076923001"/>
    <s v="Oui"/>
    <n v="250"/>
    <n v="108.695652173913"/>
    <s v="Oui"/>
    <n v="350"/>
    <n v="120.689655172413"/>
    <s v="Oui"/>
    <n v="600"/>
    <n v="250"/>
    <s v="Non"/>
    <n v="750"/>
    <n v="312.5"/>
    <s v="Non"/>
    <s v="Bidon/Bouteille fermée."/>
    <s v="Oui"/>
    <n v="850"/>
    <s v=""/>
    <s v=""/>
    <s v=""/>
    <s v=""/>
    <s v=""/>
    <s v=""/>
    <s v="NA"/>
    <n v="850"/>
    <s v="Oui"/>
    <s v="Non"/>
    <s v=""/>
    <s v=""/>
    <s v=""/>
    <s v=""/>
    <s v=""/>
    <s v=""/>
    <s v=""/>
    <s v=""/>
    <s v=""/>
    <s v=""/>
    <s v=""/>
    <s v=""/>
    <s v=""/>
    <s v=""/>
    <s v=""/>
    <s v=""/>
    <s v=""/>
    <s v=""/>
    <s v=""/>
    <s v=""/>
    <s v=""/>
    <s v=""/>
    <s v=""/>
    <s v=""/>
    <s v=""/>
    <s v="Non"/>
    <s v="Oui"/>
    <s v="Oui"/>
    <s v="Ouest"/>
    <s v="Meme"/>
    <s v="Cité Soleil"/>
    <s v="Meme"/>
    <s v="Savon lessive Papier toilette Serviettes hygiéniques Chlore en grain (nettoyage)"/>
    <n v="1"/>
    <n v="0"/>
    <n v="0"/>
    <n v="1"/>
    <n v="1"/>
    <n v="0"/>
    <n v="1"/>
    <n v="0"/>
    <n v="0"/>
    <s v="Oui"/>
    <n v="40"/>
    <n v="40"/>
    <s v=""/>
    <s v=""/>
    <s v=""/>
    <n v="40"/>
    <s v="Non"/>
    <s v=""/>
    <s v=""/>
    <n v="25"/>
    <s v="Oui"/>
    <s v=""/>
    <s v=""/>
    <s v=""/>
    <s v=""/>
    <s v=""/>
    <s v=""/>
    <s v=""/>
    <s v=""/>
    <s v=""/>
    <s v=""/>
    <s v=""/>
    <s v=""/>
    <s v=""/>
    <s v=""/>
    <s v=""/>
    <s v=""/>
    <s v=""/>
    <s v=""/>
    <s v=""/>
    <s v=""/>
    <s v=""/>
    <s v=""/>
    <s v=""/>
    <s v="Oui"/>
    <n v="75"/>
    <s v=""/>
    <s v=""/>
    <s v=""/>
    <n v="75"/>
    <s v="Oui"/>
    <s v="Oui"/>
    <s v=""/>
    <n v="10"/>
    <s v=""/>
    <s v=""/>
    <s v=""/>
    <s v=""/>
    <s v=""/>
    <s v=""/>
    <s v="Oui"/>
    <s v="NA"/>
    <n v="10"/>
    <s v="Non"/>
    <s v=""/>
    <s v=""/>
    <s v=""/>
    <s v=""/>
    <s v=""/>
    <s v=""/>
    <s v=""/>
    <s v=""/>
    <s v=""/>
    <s v=""/>
    <s v=""/>
    <s v=""/>
    <s v=""/>
    <s v=""/>
    <s v=""/>
    <s v=""/>
    <s v=""/>
    <s v=""/>
    <s v=""/>
    <s v=""/>
    <s v=""/>
    <s v=""/>
    <s v=""/>
    <s v=""/>
    <s v=""/>
    <s v="Non"/>
    <s v="Oui"/>
    <s v="Oui"/>
    <s v="Ouest"/>
    <s v="Meme"/>
    <s v="Cité Soleil"/>
    <s v="Meme"/>
    <s v=""/>
    <s v=""/>
    <s v=""/>
    <s v=""/>
    <s v=""/>
    <s v=""/>
    <s v=""/>
    <s v=""/>
    <s v=""/>
    <s v=""/>
    <s v=""/>
    <s v=""/>
    <s v=""/>
    <s v=""/>
    <s v=""/>
    <s v=""/>
    <s v=""/>
    <s v=""/>
    <s v=""/>
    <s v=""/>
    <s v=""/>
    <s v=""/>
    <s v=""/>
    <s v=""/>
    <s v=""/>
    <s v=""/>
    <s v=""/>
    <s v=""/>
    <s v=""/>
    <s v=""/>
    <s v=""/>
    <s v=""/>
    <s v=""/>
    <s v=""/>
    <s v=""/>
    <s v=""/>
    <s v=""/>
    <s v="Non"/>
    <s v=""/>
    <s v=""/>
    <s v=""/>
    <s v=""/>
    <s v=""/>
    <s v=""/>
    <s v=""/>
    <s v=""/>
    <s v="Aucune préoccupation particulière"/>
    <n v="0"/>
    <n v="0"/>
    <n v="0"/>
    <n v="0"/>
    <n v="0"/>
    <n v="1"/>
    <n v="0"/>
    <n v="0"/>
    <s v=""/>
    <s v="Non"/>
    <s v=""/>
    <s v=""/>
    <s v=""/>
    <s v=""/>
    <s v=""/>
    <s v=""/>
    <s v=""/>
    <s v=""/>
    <s v=""/>
    <s v=""/>
    <s v=""/>
    <s v=""/>
    <s v=""/>
    <s v=""/>
    <s v=""/>
    <s v=""/>
    <s v=""/>
    <s v=""/>
    <s v=""/>
    <s v=""/>
    <s v=""/>
    <s v=""/>
    <s v=""/>
    <s v=""/>
    <s v=""/>
    <s v=""/>
    <s v=""/>
    <s v=""/>
    <s v=""/>
    <s v=""/>
    <s v=""/>
    <s v=""/>
    <s v=""/>
    <s v=""/>
    <s v=""/>
    <s v=""/>
    <s v=""/>
    <s v=""/>
    <s v=""/>
    <s v=""/>
    <s v=""/>
    <s v=""/>
    <s v=""/>
    <s v=""/>
    <s v=""/>
    <s v=""/>
    <s v=""/>
  </r>
  <r>
    <s v="2021-07-24"/>
    <s v="Concern"/>
    <s v="Concern"/>
    <s v="CWW-01"/>
    <s v="Ouest"/>
    <s v="Cité Soleil"/>
    <s v="Cité Soleil"/>
    <s v="Terre-noire"/>
    <s v="Marché de Terre Noire"/>
    <s v="Milieu urbain"/>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C'est le moins cher"/>
    <s v=""/>
    <s v="Moins de 15 min au total"/>
    <s v="gros bidon de 5 gallons (18,9 L)"/>
    <s v="5gal"/>
    <s v="bidon ki vo 5 galon (18,9L)"/>
    <s v=""/>
    <s v=""/>
    <s v=""/>
    <s v=""/>
    <s v=""/>
    <n v="30"/>
    <n v="6"/>
    <s v=""/>
    <s v="NA"/>
    <n v="6"/>
    <s v="Je ne sais pas, je ne souhaite pas répondre"/>
    <s v=""/>
    <s v="Oui"/>
    <s v="Insécurités dans la commune"/>
    <n v="1"/>
    <n v="0"/>
    <n v="0"/>
    <n v="0"/>
    <n v="0"/>
    <n v="0"/>
    <n v="0"/>
    <n v="0"/>
    <n v="0"/>
    <n v="0"/>
    <n v="0"/>
  </r>
  <r>
    <s v="2021-07-24"/>
    <s v="Concern"/>
    <s v="Concern"/>
    <s v="CWW-01"/>
    <s v="Ouest"/>
    <s v="Cité Soleil"/>
    <s v="Cité Soleil"/>
    <s v="Terre-noire"/>
    <s v="Marché de Terre Noire"/>
    <s v="Milieu urbain"/>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source aménagée (borne fontaine, pompe, etc.)"/>
    <s v=""/>
    <s v="source"/>
    <s v="tiyo piblik (bòn fontèn, Pi avèk ponp manyèl,...)"/>
    <s v="source aménagée (borne fontaine, pompe, etc.)"/>
    <s v="Il n'y a pas d'autres options dans ma zone"/>
    <s v=""/>
    <s v="Moins de 15 min au total"/>
    <s v="Autres (précisez)"/>
    <s v="autre"/>
    <s v="Autres (précisez)"/>
    <s v=""/>
    <s v="Gallon"/>
    <s v="gallon"/>
    <s v="Galon"/>
    <n v="5"/>
    <s v=""/>
    <s v="NA"/>
    <n v="0"/>
    <n v="0"/>
    <n v="0"/>
    <s v="Non"/>
    <s v="Oui, parfois"/>
    <s v="Non"/>
    <s v=""/>
    <s v=""/>
    <s v=""/>
    <s v=""/>
    <s v=""/>
    <s v=""/>
    <s v=""/>
    <s v=""/>
    <s v=""/>
    <s v=""/>
    <s v=""/>
    <s v=""/>
  </r>
  <r>
    <s v="2021-07-24"/>
    <s v="Concern"/>
    <s v="Concern"/>
    <s v="CWW-01"/>
    <s v="Ouest"/>
    <s v="Cité Soleil"/>
    <s v="Cité Soleil"/>
    <s v="Terre-noire"/>
    <s v="Marché de Terre Noire"/>
    <s v="Milieu urbain"/>
    <x v="1"/>
    <x v="0"/>
    <s v=""/>
    <s v=""/>
    <s v="Détaillant avec boutique"/>
    <s v=""/>
    <s v="Nourriture"/>
    <n v="1"/>
    <n v="0"/>
    <n v="0"/>
    <n v="0"/>
    <n v="0"/>
    <n v="0"/>
    <n v="0"/>
    <s v="nourriture"/>
    <s v="Nourriture "/>
    <s v="En espèces (Gourde) Paiement mobile (téléphone)"/>
    <n v="1"/>
    <n v="0"/>
    <n v="1"/>
    <n v="0"/>
    <n v="0"/>
    <n v="0"/>
    <n v="0"/>
    <n v="0"/>
    <n v="0"/>
    <n v="0"/>
    <s v=""/>
    <s v="Oui, il y a plus de commerçants par rapport au mois passé"/>
    <s v="Entre 21 et 60"/>
    <s v="Farine de blé blanche Riz Maïs (moulu) Sucre Haricot noir Haricot rouge Huile végétale"/>
    <n v="1"/>
    <n v="1"/>
    <n v="1"/>
    <n v="1"/>
    <n v="1"/>
    <n v="1"/>
    <n v="1"/>
    <n v="0"/>
    <s v="Oui je connais le prix de mes produits en grosse marmite"/>
    <n v="150"/>
    <s v="Non"/>
    <n v="300"/>
    <n v="115.384615384615"/>
    <s v="Oui"/>
    <n v="250"/>
    <n v="108.695652173913"/>
    <s v="Oui"/>
    <n v="300"/>
    <n v="103.448275862068"/>
    <s v="Oui"/>
    <n v="600"/>
    <n v="250"/>
    <s v="Non"/>
    <n v="650"/>
    <n v="270.83333333333297"/>
    <s v="Oui"/>
    <s v="Bidon/Bouteille fermée."/>
    <s v="Oui"/>
    <n v="600"/>
    <s v=""/>
    <s v=""/>
    <s v=""/>
    <s v=""/>
    <s v=""/>
    <s v=""/>
    <s v="NA"/>
    <n v="600"/>
    <s v="Non"/>
    <s v="Oui"/>
    <s v="Produit épuisé car beaucoup de personnes ont acheté"/>
    <n v="0"/>
    <n v="0"/>
    <n v="0"/>
    <n v="0"/>
    <n v="0"/>
    <n v="0"/>
    <n v="0"/>
    <n v="0"/>
    <n v="0"/>
    <n v="0"/>
    <n v="1"/>
    <n v="0"/>
    <n v="0"/>
    <n v="0"/>
    <s v=""/>
    <s v="Riz Farine de blé blanche Sucre"/>
    <n v="1"/>
    <n v="1"/>
    <n v="0"/>
    <n v="1"/>
    <n v="0"/>
    <n v="0"/>
    <n v="0"/>
    <n v="0"/>
    <s v="Non"/>
    <s v="Oui"/>
    <s v="Oui"/>
    <s v="Ouest"/>
    <s v="Meme"/>
    <s v="Cité Solei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Vols ou pillages"/>
    <n v="1"/>
    <n v="0"/>
    <n v="0"/>
    <n v="0"/>
    <n v="0"/>
    <n v="0"/>
    <s v=""/>
    <s v="Difficultés pour se réapprovisionner en marchandises"/>
    <n v="0"/>
    <n v="0"/>
    <n v="0"/>
    <n v="1"/>
    <n v="0"/>
    <n v="0"/>
    <n v="0"/>
    <n v="0"/>
    <s v=""/>
    <s v="Oui"/>
    <s v=""/>
    <s v="Nourriture"/>
    <n v="1"/>
    <n v="0"/>
    <n v="0"/>
    <n v="0"/>
    <n v="0"/>
    <n v="0"/>
    <n v="0"/>
    <s v=""/>
    <s v=""/>
    <s v=""/>
    <s v=""/>
    <s v=""/>
    <s v=""/>
    <s v=""/>
    <s v=""/>
    <s v=""/>
    <s v=""/>
    <s v=""/>
    <s v=""/>
    <s v=""/>
    <s v=""/>
    <s v=""/>
    <s v=""/>
    <s v=""/>
    <s v=""/>
    <s v=""/>
    <s v=""/>
    <s v=""/>
    <s v=""/>
    <s v=""/>
    <s v=""/>
    <s v=""/>
    <s v=""/>
    <s v=""/>
    <s v=""/>
    <s v=""/>
    <s v=""/>
    <s v=""/>
    <s v=""/>
    <s v=""/>
    <s v=""/>
    <s v=""/>
    <s v=""/>
    <s v=""/>
    <s v=""/>
  </r>
  <r>
    <s v="2021-07-24"/>
    <s v="Concern"/>
    <s v="Concern"/>
    <s v="CWW-01"/>
    <s v="Ouest"/>
    <s v="Cité Soleil"/>
    <s v="Cité Soleil"/>
    <s v="Terre-noire"/>
    <s v="Marché de Terre Noire"/>
    <s v="Milieu urbain"/>
    <x v="1"/>
    <x v="1"/>
    <s v=""/>
    <s v=""/>
    <s v="Détaillant avec boutique"/>
    <s v=""/>
    <s v="Nourriture"/>
    <n v="1"/>
    <n v="0"/>
    <n v="0"/>
    <n v="0"/>
    <n v="0"/>
    <n v="0"/>
    <n v="0"/>
    <s v="nourriture"/>
    <s v="Nourriture "/>
    <s v="En espèces (Gourde) Paiement mobile (téléphone) Coupon"/>
    <n v="1"/>
    <n v="0"/>
    <n v="1"/>
    <n v="0"/>
    <n v="0"/>
    <n v="0"/>
    <n v="1"/>
    <n v="0"/>
    <n v="0"/>
    <n v="0"/>
    <s v=""/>
    <s v="Oui, il y a plus de commerçants par rapport au mois passé"/>
    <s v="Entre 21 et 60"/>
    <s v="Farine de blé blanche Riz Maïs (moulu) Sucre Haricot noir Haricot rouge Huile végétale"/>
    <n v="1"/>
    <n v="1"/>
    <n v="1"/>
    <n v="1"/>
    <n v="1"/>
    <n v="1"/>
    <n v="1"/>
    <n v="0"/>
    <s v="Oui je connais le prix de mes produits en grosse marmite"/>
    <n v="150"/>
    <s v="Non"/>
    <n v="250"/>
    <n v="96.153846153846104"/>
    <s v="Oui"/>
    <n v="250"/>
    <n v="108.695652173913"/>
    <s v="Oui"/>
    <n v="350"/>
    <n v="120.689655172413"/>
    <s v="Oui"/>
    <n v="650"/>
    <n v="270.83333333333297"/>
    <s v="Oui"/>
    <n v="650"/>
    <n v="270.83333333333297"/>
    <s v="Oui"/>
    <s v="Bidon/Bouteille fermée."/>
    <s v="Oui"/>
    <n v="850"/>
    <s v=""/>
    <s v=""/>
    <s v=""/>
    <s v=""/>
    <s v=""/>
    <s v=""/>
    <s v="NA"/>
    <n v="850"/>
    <s v="Oui"/>
    <s v="Oui"/>
    <s v="Article indisponible chez les fournisseurs Produit épuisé car beaucoup de personnes ont acheté"/>
    <n v="0"/>
    <n v="0"/>
    <n v="0"/>
    <n v="0"/>
    <n v="0"/>
    <n v="0"/>
    <n v="0"/>
    <n v="1"/>
    <n v="0"/>
    <n v="0"/>
    <n v="1"/>
    <n v="0"/>
    <n v="0"/>
    <n v="0"/>
    <s v=""/>
    <s v="Riz Maïs (moulu) Huile végétale Sucre"/>
    <n v="0"/>
    <n v="1"/>
    <n v="1"/>
    <n v="1"/>
    <n v="0"/>
    <n v="0"/>
    <n v="1"/>
    <n v="0"/>
    <s v="Non"/>
    <s v="Oui"/>
    <s v="Oui"/>
    <s v="Ouest"/>
    <s v="Meme"/>
    <s v="Cité Solei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Risques d'être exposé à la violence"/>
    <n v="0"/>
    <n v="0"/>
    <n v="0"/>
    <n v="0"/>
    <n v="1"/>
    <n v="0"/>
    <n v="0"/>
    <n v="0"/>
    <s v=""/>
    <s v="Oui"/>
    <s v=""/>
    <s v="Nourriture"/>
    <n v="1"/>
    <n v="0"/>
    <n v="0"/>
    <n v="0"/>
    <n v="0"/>
    <n v="0"/>
    <n v="0"/>
    <s v=""/>
    <s v=""/>
    <s v=""/>
    <s v=""/>
    <s v=""/>
    <s v=""/>
    <s v=""/>
    <s v=""/>
    <s v=""/>
    <s v=""/>
    <s v=""/>
    <s v=""/>
    <s v=""/>
    <s v=""/>
    <s v=""/>
    <s v=""/>
    <s v=""/>
    <s v=""/>
    <s v=""/>
    <s v=""/>
    <s v=""/>
    <s v=""/>
    <s v=""/>
    <s v=""/>
    <s v=""/>
    <s v=""/>
    <s v=""/>
    <s v=""/>
    <s v=""/>
    <s v=""/>
    <s v=""/>
    <s v=""/>
    <s v=""/>
    <s v=""/>
    <s v=""/>
    <s v=""/>
    <s v=""/>
    <s v=""/>
  </r>
  <r>
    <s v="2021-07-24"/>
    <s v="Concern"/>
    <s v="Concern"/>
    <s v="CWW-01"/>
    <s v="Ouest"/>
    <s v="Cité Soleil"/>
    <s v="Cité Soleil"/>
    <s v="Terre-noire"/>
    <s v="Marché de Terre Noire"/>
    <s v="Milieu urbain"/>
    <x v="1"/>
    <x v="0"/>
    <s v=""/>
    <s v=""/>
    <s v="Détaillant sur une table"/>
    <s v=""/>
    <s v="Produits d'hygiène et assainissement"/>
    <n v="0"/>
    <n v="1"/>
    <n v="0"/>
    <n v="0"/>
    <n v="0"/>
    <n v="0"/>
    <n v="0"/>
    <s v="wash"/>
    <s v="Produits d'hygiène et assainissement"/>
    <s v="En espèces (Gourde)"/>
    <n v="1"/>
    <n v="0"/>
    <n v="0"/>
    <n v="0"/>
    <n v="0"/>
    <n v="0"/>
    <n v="0"/>
    <n v="0"/>
    <n v="0"/>
    <n v="0"/>
    <s v=""/>
    <s v="Je ne sais pas / Je ne souhaite pas répondre"/>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Serviettes hygiéniques Savon pour se laver"/>
    <n v="0"/>
    <n v="1"/>
    <n v="1"/>
    <n v="0"/>
    <n v="1"/>
    <n v="0"/>
    <n v="0"/>
    <n v="1"/>
    <n v="0"/>
    <s v=""/>
    <s v=""/>
    <s v=""/>
    <s v=""/>
    <s v=""/>
    <s v=""/>
    <s v=""/>
    <s v=""/>
    <n v="25"/>
    <s v="Je ne sais pas, je ne souhaite pas répondre"/>
    <s v=""/>
    <s v=""/>
    <s v=""/>
    <s v=""/>
    <s v=""/>
    <s v=""/>
    <s v=""/>
    <s v=""/>
    <s v=""/>
    <s v=""/>
    <s v=""/>
    <s v=""/>
    <s v=""/>
    <s v="Oui"/>
    <n v="25"/>
    <s v=""/>
    <s v=""/>
    <n v="25"/>
    <s v="Je ne sais pas, je ne souhaite pas répondre"/>
    <s v="Oui"/>
    <n v="100"/>
    <s v=""/>
    <s v=""/>
    <n v="100"/>
    <s v="Je ne sais pas, je ne souhaite pas répondre"/>
    <s v="Oui"/>
    <n v="75"/>
    <s v=""/>
    <s v=""/>
    <s v=""/>
    <n v="75"/>
    <s v="Je ne sais pas, je ne souhaite pas répondre"/>
    <s v=""/>
    <s v=""/>
    <s v=""/>
    <s v=""/>
    <s v=""/>
    <s v=""/>
    <s v=""/>
    <s v=""/>
    <s v=""/>
    <s v=""/>
    <s v=""/>
    <s v=""/>
    <s v="Oui"/>
    <s v="Produit épuisé car beaucoup de personnes ont acheté"/>
    <n v="0"/>
    <n v="0"/>
    <n v="0"/>
    <n v="0"/>
    <n v="0"/>
    <n v="0"/>
    <n v="0"/>
    <n v="0"/>
    <n v="0"/>
    <n v="1"/>
    <n v="0"/>
    <n v="0"/>
    <n v="0"/>
    <s v=""/>
    <s v="Brosse à dent Serviettes hygiéniques"/>
    <n v="0"/>
    <n v="1"/>
    <n v="0"/>
    <n v="0"/>
    <n v="1"/>
    <n v="0"/>
    <n v="0"/>
    <n v="0"/>
    <n v="0"/>
    <s v="Non"/>
    <s v="Non"/>
    <s v="Oui"/>
    <s v="Ouest"/>
    <s v="Meme"/>
    <s v="Tabarre"/>
    <s v="Différent"/>
    <s v=""/>
    <s v=""/>
    <s v=""/>
    <s v=""/>
    <s v=""/>
    <s v=""/>
    <s v=""/>
    <s v=""/>
    <s v=""/>
    <s v=""/>
    <s v=""/>
    <s v=""/>
    <s v=""/>
    <s v=""/>
    <s v=""/>
    <s v=""/>
    <s v=""/>
    <s v=""/>
    <s v=""/>
    <s v=""/>
    <s v=""/>
    <s v=""/>
    <s v=""/>
    <s v=""/>
    <s v=""/>
    <s v=""/>
    <s v=""/>
    <s v=""/>
    <s v=""/>
    <s v=""/>
    <s v=""/>
    <s v=""/>
    <s v=""/>
    <s v=""/>
    <s v=""/>
    <s v=""/>
    <s v=""/>
    <s v="Non"/>
    <s v=""/>
    <s v=""/>
    <s v=""/>
    <s v=""/>
    <s v=""/>
    <s v=""/>
    <s v=""/>
    <s v=""/>
    <s v="Je ne sais pas, je ne souhaite pas répondre"/>
    <n v="0"/>
    <n v="0"/>
    <n v="0"/>
    <n v="0"/>
    <n v="0"/>
    <n v="0"/>
    <n v="0"/>
    <n v="1"/>
    <s v=""/>
    <s v="Non"/>
    <s v=""/>
    <s v=""/>
    <s v=""/>
    <s v=""/>
    <s v=""/>
    <s v=""/>
    <s v=""/>
    <s v=""/>
    <s v=""/>
    <s v=""/>
    <s v=""/>
    <s v=""/>
    <s v=""/>
    <s v=""/>
    <s v=""/>
    <s v=""/>
    <s v=""/>
    <s v=""/>
    <s v=""/>
    <s v=""/>
    <s v=""/>
    <s v=""/>
    <s v=""/>
    <s v=""/>
    <s v=""/>
    <s v=""/>
    <s v=""/>
    <s v=""/>
    <s v=""/>
    <s v=""/>
    <s v=""/>
    <s v=""/>
    <s v=""/>
    <s v=""/>
    <s v=""/>
    <s v=""/>
    <s v=""/>
    <s v=""/>
    <s v=""/>
    <s v=""/>
    <s v=""/>
    <s v=""/>
    <s v=""/>
    <s v=""/>
    <s v=""/>
    <s v=""/>
    <s v=""/>
  </r>
  <r>
    <s v="2021-07-24"/>
    <s v="Concern"/>
    <s v="Concern"/>
    <s v="CWW-01"/>
    <s v="Ouest"/>
    <s v="Cité Soleil"/>
    <s v="Cité Soleil"/>
    <s v="Terre-noire"/>
    <s v="Marché de Terre Noire"/>
    <s v="Milieu urbain"/>
    <x v="1"/>
    <x v="0"/>
    <s v=""/>
    <s v=""/>
    <s v="Détaillant sur une table"/>
    <s v=""/>
    <s v="Produits d'hygiène et assainissement"/>
    <n v="0"/>
    <n v="1"/>
    <n v="0"/>
    <n v="0"/>
    <n v="0"/>
    <n v="0"/>
    <n v="0"/>
    <s v="wash"/>
    <s v="Produits d'hygiène et assainissement"/>
    <s v="En espèces (Gourde)"/>
    <n v="1"/>
    <n v="0"/>
    <n v="0"/>
    <n v="0"/>
    <n v="0"/>
    <n v="0"/>
    <n v="0"/>
    <n v="0"/>
    <n v="0"/>
    <n v="0"/>
    <s v=""/>
    <s v="Je ne sais pas / Je ne souhaite pas répondre"/>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Serviettes hygiéniques Savon pour se laver"/>
    <n v="0"/>
    <n v="1"/>
    <n v="1"/>
    <n v="0"/>
    <n v="1"/>
    <n v="0"/>
    <n v="0"/>
    <n v="1"/>
    <n v="0"/>
    <s v=""/>
    <s v=""/>
    <s v=""/>
    <s v=""/>
    <s v=""/>
    <s v=""/>
    <s v=""/>
    <s v=""/>
    <n v="25"/>
    <s v="Oui"/>
    <s v=""/>
    <s v=""/>
    <s v=""/>
    <s v=""/>
    <s v=""/>
    <s v=""/>
    <s v=""/>
    <s v=""/>
    <s v=""/>
    <s v=""/>
    <s v=""/>
    <s v=""/>
    <s v=""/>
    <s v="Oui"/>
    <n v="25"/>
    <s v=""/>
    <s v=""/>
    <n v="25"/>
    <s v="Oui"/>
    <s v="Oui"/>
    <n v="100"/>
    <s v=""/>
    <s v=""/>
    <n v="100"/>
    <s v="Non"/>
    <s v="Oui"/>
    <n v="75"/>
    <s v=""/>
    <s v=""/>
    <s v=""/>
    <n v="75"/>
    <s v="Je ne sais pas, je ne souhaite pas répondre"/>
    <s v=""/>
    <s v=""/>
    <s v=""/>
    <s v=""/>
    <s v=""/>
    <s v=""/>
    <s v=""/>
    <s v=""/>
    <s v=""/>
    <s v=""/>
    <s v=""/>
    <s v=""/>
    <s v="Oui"/>
    <s v="Produit épuisé car beaucoup de personnes ont acheté"/>
    <n v="0"/>
    <n v="0"/>
    <n v="0"/>
    <n v="0"/>
    <n v="0"/>
    <n v="0"/>
    <n v="0"/>
    <n v="0"/>
    <n v="0"/>
    <n v="1"/>
    <n v="0"/>
    <n v="0"/>
    <n v="0"/>
    <s v=""/>
    <s v="Serviettes hygiéniques"/>
    <n v="0"/>
    <n v="0"/>
    <n v="0"/>
    <n v="0"/>
    <n v="1"/>
    <n v="0"/>
    <n v="0"/>
    <n v="0"/>
    <n v="0"/>
    <s v="Non"/>
    <s v="Non"/>
    <s v="Oui"/>
    <s v="Ouest"/>
    <s v="Meme"/>
    <s v="Cité Soleil"/>
    <s v="Meme"/>
    <s v=""/>
    <s v=""/>
    <s v=""/>
    <s v=""/>
    <s v=""/>
    <s v=""/>
    <s v=""/>
    <s v=""/>
    <s v=""/>
    <s v=""/>
    <s v=""/>
    <s v=""/>
    <s v=""/>
    <s v=""/>
    <s v=""/>
    <s v=""/>
    <s v=""/>
    <s v=""/>
    <s v=""/>
    <s v=""/>
    <s v=""/>
    <s v=""/>
    <s v=""/>
    <s v=""/>
    <s v=""/>
    <s v=""/>
    <s v=""/>
    <s v=""/>
    <s v=""/>
    <s v=""/>
    <s v=""/>
    <s v=""/>
    <s v=""/>
    <s v=""/>
    <s v=""/>
    <s v=""/>
    <s v=""/>
    <s v="Non"/>
    <s v=""/>
    <s v=""/>
    <s v=""/>
    <s v=""/>
    <s v=""/>
    <s v=""/>
    <s v=""/>
    <s v=""/>
    <s v="Risques de vols ou pillages"/>
    <n v="1"/>
    <n v="0"/>
    <n v="0"/>
    <n v="0"/>
    <n v="0"/>
    <n v="0"/>
    <n v="0"/>
    <n v="0"/>
    <s v=""/>
    <s v="Oui"/>
    <s v=""/>
    <s v="Produits d'hygiène et assainissement"/>
    <n v="0"/>
    <n v="1"/>
    <n v="0"/>
    <n v="0"/>
    <n v="0"/>
    <n v="0"/>
    <n v="0"/>
    <s v=""/>
    <s v=""/>
    <s v=""/>
    <s v=""/>
    <s v=""/>
    <s v=""/>
    <s v=""/>
    <s v=""/>
    <s v=""/>
    <s v=""/>
    <s v=""/>
    <s v=""/>
    <s v=""/>
    <s v=""/>
    <s v=""/>
    <s v=""/>
    <s v=""/>
    <s v=""/>
    <s v=""/>
    <s v=""/>
    <s v=""/>
    <s v=""/>
    <s v=""/>
    <s v=""/>
    <s v=""/>
    <s v=""/>
    <s v=""/>
    <s v=""/>
    <s v=""/>
    <s v=""/>
    <s v=""/>
    <s v=""/>
    <s v=""/>
    <s v=""/>
    <s v=""/>
    <s v=""/>
    <s v=""/>
    <s v=""/>
  </r>
  <r>
    <s v="2021-07-22"/>
    <s v="WFP"/>
    <s v="WFP"/>
    <s v="nord_5661"/>
    <s v="Nord"/>
    <s v="Limonade"/>
    <s v="Limonade"/>
    <s v="Limonade"/>
    <s v="Marché principal de Limonade"/>
    <s v="Milieu urbain"/>
    <x v="1"/>
    <x v="0"/>
    <s v=""/>
    <s v=""/>
    <s v="Détaillant sur une table"/>
    <s v=""/>
    <s v="Charbon de bois"/>
    <n v="0"/>
    <n v="0"/>
    <n v="0"/>
    <n v="0"/>
    <n v="0"/>
    <n v="1"/>
    <n v="0"/>
    <s v="charbon"/>
    <s v="Charbon de bois"/>
    <s v="En espèces (Gourde)"/>
    <n v="1"/>
    <n v="0"/>
    <n v="0"/>
    <n v="0"/>
    <n v="0"/>
    <n v="0"/>
    <n v="0"/>
    <n v="0"/>
    <n v="0"/>
    <n v="0"/>
    <s v=""/>
    <s v="Non, il n'y a pas eu de variation"/>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50"/>
    <s v="Non"/>
    <s v="Non"/>
    <s v=""/>
    <s v=""/>
    <s v=""/>
    <s v=""/>
    <s v=""/>
    <s v=""/>
    <s v=""/>
    <s v=""/>
    <s v="Augmentation des prix Difficultés pour se réapprovisionner en marchandises"/>
    <n v="0"/>
    <n v="0"/>
    <n v="1"/>
    <n v="1"/>
    <n v="0"/>
    <n v="0"/>
    <n v="0"/>
    <n v="0"/>
    <s v=""/>
    <s v="Oui"/>
    <s v=""/>
    <s v="Charbon de bois"/>
    <n v="0"/>
    <n v="0"/>
    <n v="0"/>
    <n v="0"/>
    <n v="0"/>
    <n v="1"/>
    <n v="0"/>
    <s v=""/>
    <s v=""/>
    <s v=""/>
    <s v=""/>
    <s v=""/>
    <s v=""/>
    <s v=""/>
    <s v=""/>
    <s v=""/>
    <s v=""/>
    <s v=""/>
    <s v=""/>
    <s v=""/>
    <s v=""/>
    <s v=""/>
    <s v=""/>
    <s v=""/>
    <s v=""/>
    <s v=""/>
    <s v=""/>
    <s v=""/>
    <s v=""/>
    <s v=""/>
    <s v=""/>
    <s v=""/>
    <s v=""/>
    <s v=""/>
    <s v=""/>
    <s v=""/>
    <s v=""/>
    <s v=""/>
    <s v=""/>
    <s v=""/>
    <s v=""/>
    <s v=""/>
    <s v=""/>
    <s v=""/>
    <s v=""/>
  </r>
  <r>
    <s v="2021-07-22"/>
    <s v="WFP"/>
    <s v="WFP"/>
    <s v="nord_5661"/>
    <s v="Nord"/>
    <s v="Limonade"/>
    <s v="Limonade"/>
    <s v="Limonade"/>
    <s v="Marché principal de Limonade"/>
    <s v="Milieu urbain"/>
    <x v="1"/>
    <x v="0"/>
    <s v=""/>
    <s v=""/>
    <s v="Détaillant sur une table"/>
    <s v=""/>
    <s v="Charbon de bois"/>
    <n v="0"/>
    <n v="0"/>
    <n v="0"/>
    <n v="0"/>
    <n v="0"/>
    <n v="1"/>
    <n v="0"/>
    <s v="charbon"/>
    <s v="Charbon de bois"/>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50"/>
    <s v="Non"/>
    <s v="Non"/>
    <s v=""/>
    <s v=""/>
    <s v=""/>
    <s v=""/>
    <s v=""/>
    <s v=""/>
    <s v=""/>
    <s v=""/>
    <s v="Risques de vols ou pillages"/>
    <n v="1"/>
    <n v="0"/>
    <n v="0"/>
    <n v="0"/>
    <n v="0"/>
    <n v="0"/>
    <n v="0"/>
    <n v="0"/>
    <s v=""/>
    <s v="Oui"/>
    <s v=""/>
    <s v="Charbon de bois"/>
    <n v="0"/>
    <n v="0"/>
    <n v="0"/>
    <n v="0"/>
    <n v="0"/>
    <n v="1"/>
    <n v="0"/>
    <s v=""/>
    <s v=""/>
    <s v=""/>
    <s v=""/>
    <s v=""/>
    <s v=""/>
    <s v=""/>
    <s v=""/>
    <s v=""/>
    <s v=""/>
    <s v=""/>
    <s v=""/>
    <s v=""/>
    <s v=""/>
    <s v=""/>
    <s v=""/>
    <s v=""/>
    <s v=""/>
    <s v=""/>
    <s v=""/>
    <s v=""/>
    <s v=""/>
    <s v=""/>
    <s v=""/>
    <s v=""/>
    <s v=""/>
    <s v=""/>
    <s v=""/>
    <s v=""/>
    <s v=""/>
    <s v=""/>
    <s v=""/>
    <s v=""/>
    <s v=""/>
    <s v=""/>
    <s v=""/>
    <s v=""/>
    <s v=""/>
  </r>
  <r>
    <s v="2021-07-21"/>
    <s v="WFP"/>
    <s v="WFP"/>
    <s v="nord_5661"/>
    <s v="Nord"/>
    <s v="Limonade"/>
    <s v="Limonade"/>
    <s v="Limonade"/>
    <s v="Marché principal de Limonade"/>
    <s v="Milieu urbain"/>
    <x v="1"/>
    <x v="0"/>
    <s v=""/>
    <s v=""/>
    <s v="Détaillant sur une table"/>
    <s v=""/>
    <s v="Nourriture"/>
    <n v="1"/>
    <n v="0"/>
    <n v="0"/>
    <n v="0"/>
    <n v="0"/>
    <n v="0"/>
    <n v="0"/>
    <s v="nourriture"/>
    <s v="Nourriture "/>
    <s v="En espèces (Gourde)"/>
    <n v="1"/>
    <n v="0"/>
    <n v="0"/>
    <n v="0"/>
    <n v="0"/>
    <n v="0"/>
    <n v="0"/>
    <n v="0"/>
    <n v="0"/>
    <n v="0"/>
    <s v=""/>
    <s v="Oui, il y a moins de commerçants par rapport au mois passé"/>
    <s v="Moins de 20"/>
    <s v="Farine de blé blanche Riz Maïs (moulu) Sucre Haricot noir Haricot rouge Huile végétale"/>
    <n v="1"/>
    <n v="1"/>
    <n v="1"/>
    <n v="1"/>
    <n v="1"/>
    <n v="1"/>
    <n v="1"/>
    <n v="0"/>
    <s v="Oui je connais le prix de mes produits en grosse marmite"/>
    <n v="140"/>
    <s v="Oui"/>
    <n v="350"/>
    <n v="134.61538461538399"/>
    <s v="Oui"/>
    <n v="350"/>
    <n v="152.173913043478"/>
    <s v="Oui"/>
    <n v="350"/>
    <n v="120.689655172413"/>
    <s v="Oui"/>
    <n v="700"/>
    <n v="291.666666666666"/>
    <s v="Non"/>
    <n v="900"/>
    <n v="375"/>
    <s v="Oui"/>
    <s v="Bidon/Bouteille fermée."/>
    <s v="Oui"/>
    <n v="800"/>
    <s v=""/>
    <s v=""/>
    <s v=""/>
    <s v=""/>
    <s v=""/>
    <s v=""/>
    <s v="NA"/>
    <n v="800"/>
    <s v="Non"/>
    <s v="Non"/>
    <s v=""/>
    <s v=""/>
    <s v=""/>
    <s v=""/>
    <s v=""/>
    <s v=""/>
    <s v=""/>
    <s v=""/>
    <s v=""/>
    <s v=""/>
    <s v=""/>
    <s v=""/>
    <s v=""/>
    <s v=""/>
    <s v=""/>
    <s v=""/>
    <s v=""/>
    <s v=""/>
    <s v=""/>
    <s v=""/>
    <s v=""/>
    <s v=""/>
    <s v=""/>
    <s v=""/>
    <s v=""/>
    <s v="Non"/>
    <s v="Non"/>
    <s v="Oui"/>
    <s v="Nord"/>
    <s v="Meme"/>
    <s v="Cap-Haïtien"/>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Augmentation des prix"/>
    <n v="0"/>
    <n v="0"/>
    <n v="1"/>
    <n v="0"/>
    <n v="0"/>
    <n v="0"/>
    <n v="0"/>
    <n v="0"/>
    <s v=""/>
    <s v="Je ne sais pas, je ne souhaite pas répondre"/>
    <s v=""/>
    <s v=""/>
    <s v=""/>
    <s v=""/>
    <s v=""/>
    <s v=""/>
    <s v=""/>
    <s v=""/>
    <s v=""/>
    <s v=""/>
    <s v=""/>
    <s v=""/>
    <s v=""/>
    <s v=""/>
    <s v=""/>
    <s v=""/>
    <s v=""/>
    <s v=""/>
    <s v=""/>
    <s v=""/>
    <s v=""/>
    <s v=""/>
    <s v=""/>
    <s v=""/>
    <s v=""/>
    <s v=""/>
    <s v=""/>
    <s v=""/>
    <s v=""/>
    <s v=""/>
    <s v=""/>
    <s v=""/>
    <s v=""/>
    <s v=""/>
    <s v=""/>
    <s v=""/>
    <s v=""/>
    <s v=""/>
    <s v=""/>
    <s v=""/>
    <s v=""/>
    <s v=""/>
    <s v=""/>
    <s v=""/>
    <s v=""/>
    <s v=""/>
    <s v=""/>
  </r>
  <r>
    <s v="2021-07-21"/>
    <s v="WFP"/>
    <s v="WFP"/>
    <s v="nord_5661"/>
    <s v="Nord"/>
    <s v="Limonade"/>
    <s v="Limonade"/>
    <s v="Limonade"/>
    <s v="Marché principal de Limonade"/>
    <s v="Milieu urbain"/>
    <x v="1"/>
    <x v="0"/>
    <s v=""/>
    <s v=""/>
    <s v="Détaillant sur une table"/>
    <s v=""/>
    <s v="Nourriture"/>
    <n v="1"/>
    <n v="0"/>
    <n v="0"/>
    <n v="0"/>
    <n v="0"/>
    <n v="0"/>
    <n v="0"/>
    <s v="nourriture"/>
    <s v="Nourriture "/>
    <s v="En espèces (Gourde)"/>
    <n v="1"/>
    <n v="0"/>
    <n v="0"/>
    <n v="0"/>
    <n v="0"/>
    <n v="0"/>
    <n v="0"/>
    <n v="0"/>
    <n v="0"/>
    <n v="0"/>
    <s v=""/>
    <s v="Oui, il y a plus de commerçants par rapport au mois passé"/>
    <s v="Moins de 20"/>
    <s v="Farine de blé blanche Riz Maïs (moulu) Sucre Haricot noir Haricot rouge Huile végétale"/>
    <n v="1"/>
    <n v="1"/>
    <n v="1"/>
    <n v="1"/>
    <n v="1"/>
    <n v="1"/>
    <n v="1"/>
    <n v="0"/>
    <s v="Oui je connais le prix de mes produits en grosse marmite"/>
    <n v="150"/>
    <s v="Oui"/>
    <n v="350"/>
    <n v="134.61538461538399"/>
    <s v="Oui"/>
    <n v="280"/>
    <n v="121.739130434782"/>
    <s v="Oui"/>
    <n v="350"/>
    <n v="120.689655172413"/>
    <s v="Oui"/>
    <n v="700"/>
    <n v="291.666666666666"/>
    <s v="Oui"/>
    <n v="900"/>
    <n v="375"/>
    <s v="Oui"/>
    <s v="Bidon/Bouteille fermée."/>
    <s v="Oui"/>
    <n v="800"/>
    <s v=""/>
    <s v=""/>
    <s v=""/>
    <s v=""/>
    <s v=""/>
    <s v=""/>
    <s v="NA"/>
    <n v="800"/>
    <s v="Oui"/>
    <s v="Non"/>
    <s v=""/>
    <s v=""/>
    <s v=""/>
    <s v=""/>
    <s v=""/>
    <s v=""/>
    <s v=""/>
    <s v=""/>
    <s v=""/>
    <s v=""/>
    <s v=""/>
    <s v=""/>
    <s v=""/>
    <s v=""/>
    <s v=""/>
    <s v=""/>
    <s v=""/>
    <s v=""/>
    <s v=""/>
    <s v=""/>
    <s v=""/>
    <s v=""/>
    <s v=""/>
    <s v=""/>
    <s v=""/>
    <s v="Non"/>
    <s v="Non"/>
    <s v="Oui"/>
    <s v="Nord"/>
    <s v="Meme"/>
    <s v="Limonade"/>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Risques de vols ou pillages"/>
    <n v="1"/>
    <n v="0"/>
    <n v="0"/>
    <n v="0"/>
    <n v="0"/>
    <n v="0"/>
    <n v="0"/>
    <n v="0"/>
    <s v=""/>
    <s v="Oui"/>
    <s v=""/>
    <s v="Nourriture"/>
    <n v="1"/>
    <n v="0"/>
    <n v="0"/>
    <n v="0"/>
    <n v="0"/>
    <n v="0"/>
    <n v="0"/>
    <s v=""/>
    <s v=""/>
    <s v=""/>
    <s v=""/>
    <s v=""/>
    <s v=""/>
    <s v=""/>
    <s v=""/>
    <s v=""/>
    <s v=""/>
    <s v=""/>
    <s v=""/>
    <s v=""/>
    <s v=""/>
    <s v=""/>
    <s v=""/>
    <s v=""/>
    <s v=""/>
    <s v=""/>
    <s v=""/>
    <s v=""/>
    <s v=""/>
    <s v=""/>
    <s v=""/>
    <s v=""/>
    <s v=""/>
    <s v=""/>
    <s v=""/>
    <s v=""/>
    <s v=""/>
    <s v=""/>
    <s v=""/>
    <s v=""/>
    <s v=""/>
    <s v=""/>
    <s v=""/>
    <s v=""/>
    <s v=""/>
  </r>
  <r>
    <s v="2021-07-21"/>
    <s v="WFP"/>
    <s v="WFP"/>
    <s v="nord_5661"/>
    <s v="Nord"/>
    <s v="Limonade"/>
    <s v="Limonade"/>
    <s v="Limonade"/>
    <s v="Marché principal de Limonade"/>
    <s v="Milieu urbain"/>
    <x v="1"/>
    <x v="0"/>
    <s v=""/>
    <s v=""/>
    <s v="Détaillant sur une table"/>
    <s v=""/>
    <s v="Produits d'hygiène et assainissement"/>
    <n v="0"/>
    <n v="1"/>
    <n v="0"/>
    <n v="0"/>
    <n v="0"/>
    <n v="0"/>
    <n v="0"/>
    <s v="wash"/>
    <s v="Produits d'hygiène et assainissement"/>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liquide (nettoyage) Chlore en grain (nettoyage) Savon pour se laver"/>
    <n v="1"/>
    <n v="1"/>
    <n v="1"/>
    <n v="1"/>
    <n v="1"/>
    <n v="1"/>
    <n v="1"/>
    <n v="1"/>
    <n v="0"/>
    <s v="Oui"/>
    <n v="35"/>
    <n v="35"/>
    <s v=""/>
    <s v=""/>
    <s v=""/>
    <n v="35"/>
    <s v="Non"/>
    <n v="15"/>
    <s v="Non"/>
    <n v="20"/>
    <s v="Non"/>
    <s v="Non"/>
    <s v=""/>
    <s v=""/>
    <s v="Mililitre"/>
    <s v="mililitre"/>
    <s v="mililit"/>
    <n v="100"/>
    <n v="10"/>
    <n v="100"/>
    <n v="100"/>
    <s v="Oui"/>
    <s v="Oui"/>
    <n v="15"/>
    <s v=""/>
    <s v=""/>
    <n v="15"/>
    <s v="Oui"/>
    <s v="Non"/>
    <s v=""/>
    <n v="150"/>
    <n v="75"/>
    <n v="42.5"/>
    <s v="Non"/>
    <s v="Oui"/>
    <n v="75"/>
    <s v=""/>
    <s v=""/>
    <s v=""/>
    <n v="75"/>
    <s v="Non"/>
    <s v="Oui"/>
    <s v=""/>
    <n v="5"/>
    <s v=""/>
    <s v=""/>
    <s v=""/>
    <s v=""/>
    <s v=""/>
    <s v=""/>
    <s v="Non"/>
    <s v="NA"/>
    <n v="5"/>
    <s v="Non"/>
    <s v=""/>
    <s v=""/>
    <s v=""/>
    <s v=""/>
    <s v=""/>
    <s v=""/>
    <s v=""/>
    <s v=""/>
    <s v=""/>
    <s v=""/>
    <s v=""/>
    <s v=""/>
    <s v=""/>
    <s v=""/>
    <s v=""/>
    <s v=""/>
    <s v=""/>
    <s v=""/>
    <s v=""/>
    <s v=""/>
    <s v=""/>
    <s v=""/>
    <s v=""/>
    <s v=""/>
    <s v=""/>
    <s v="Non"/>
    <s v="Non"/>
    <s v="Oui"/>
    <s v="Nord"/>
    <s v="Meme"/>
    <s v="Limonade"/>
    <s v="Meme"/>
    <s v=""/>
    <s v=""/>
    <s v=""/>
    <s v=""/>
    <s v=""/>
    <s v=""/>
    <s v=""/>
    <s v=""/>
    <s v=""/>
    <s v=""/>
    <s v=""/>
    <s v=""/>
    <s v=""/>
    <s v=""/>
    <s v=""/>
    <s v=""/>
    <s v=""/>
    <s v=""/>
    <s v=""/>
    <s v=""/>
    <s v=""/>
    <s v=""/>
    <s v=""/>
    <s v=""/>
    <s v=""/>
    <s v=""/>
    <s v=""/>
    <s v=""/>
    <s v=""/>
    <s v=""/>
    <s v=""/>
    <s v=""/>
    <s v=""/>
    <s v=""/>
    <s v=""/>
    <s v=""/>
    <s v=""/>
    <s v="Non"/>
    <s v=""/>
    <s v=""/>
    <s v=""/>
    <s v=""/>
    <s v=""/>
    <s v=""/>
    <s v=""/>
    <s v=""/>
    <s v="Risques de vols ou pillages Augmentation des prix"/>
    <n v="1"/>
    <n v="0"/>
    <n v="1"/>
    <n v="0"/>
    <n v="0"/>
    <n v="0"/>
    <n v="0"/>
    <n v="0"/>
    <s v=""/>
    <s v="Non"/>
    <s v=""/>
    <s v=""/>
    <s v=""/>
    <s v=""/>
    <s v=""/>
    <s v=""/>
    <s v=""/>
    <s v=""/>
    <s v=""/>
    <s v=""/>
    <s v=""/>
    <s v=""/>
    <s v=""/>
    <s v=""/>
    <s v=""/>
    <s v=""/>
    <s v=""/>
    <s v=""/>
    <s v=""/>
    <s v=""/>
    <s v=""/>
    <s v=""/>
    <s v=""/>
    <s v=""/>
    <s v=""/>
    <s v=""/>
    <s v=""/>
    <s v=""/>
    <s v=""/>
    <s v=""/>
    <s v=""/>
    <s v=""/>
    <s v=""/>
    <s v=""/>
    <s v=""/>
    <s v=""/>
    <s v=""/>
    <s v=""/>
    <s v=""/>
    <s v=""/>
    <s v=""/>
    <s v=""/>
    <s v=""/>
    <s v=""/>
    <s v=""/>
    <s v=""/>
    <s v=""/>
  </r>
  <r>
    <s v="2021-07-21"/>
    <s v="WFP"/>
    <s v="WFP"/>
    <s v="nord_5661"/>
    <s v="Nord"/>
    <s v="Limonade"/>
    <s v="Limonade"/>
    <s v="Limonade"/>
    <s v="Marché principal de Limonade"/>
    <s v="Milieu urbain"/>
    <x v="1"/>
    <x v="0"/>
    <s v=""/>
    <s v=""/>
    <s v="Détaillant sur une table"/>
    <s v=""/>
    <s v="Produits d'hygiène et assainissement"/>
    <n v="0"/>
    <n v="1"/>
    <n v="0"/>
    <n v="0"/>
    <n v="0"/>
    <n v="0"/>
    <n v="0"/>
    <s v="wash"/>
    <s v="Produits d'hygiène et assainissement"/>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liquide (nettoyage) Chlore en grain (nettoyage) Savon pour se laver"/>
    <n v="1"/>
    <n v="1"/>
    <n v="1"/>
    <n v="1"/>
    <n v="1"/>
    <n v="1"/>
    <n v="1"/>
    <n v="1"/>
    <n v="0"/>
    <s v="Oui"/>
    <n v="40"/>
    <n v="40"/>
    <s v=""/>
    <s v=""/>
    <s v=""/>
    <n v="40"/>
    <s v="Non"/>
    <n v="15"/>
    <s v="Non"/>
    <n v="20"/>
    <s v="Non"/>
    <s v="Non"/>
    <s v=""/>
    <s v=""/>
    <s v="Mililitre"/>
    <s v="mililitre"/>
    <s v="mililit"/>
    <n v="100"/>
    <n v="10"/>
    <n v="100"/>
    <n v="100"/>
    <s v="Oui"/>
    <s v="Oui"/>
    <n v="15"/>
    <s v=""/>
    <s v=""/>
    <n v="15"/>
    <s v="Non"/>
    <s v="Oui"/>
    <n v="75"/>
    <s v=""/>
    <s v=""/>
    <n v="75"/>
    <s v="Non"/>
    <s v="Oui"/>
    <n v="75"/>
    <s v=""/>
    <s v=""/>
    <s v=""/>
    <n v="75"/>
    <s v="Non"/>
    <s v="Oui"/>
    <s v=""/>
    <n v="5"/>
    <s v=""/>
    <s v=""/>
    <s v=""/>
    <s v=""/>
    <s v=""/>
    <s v=""/>
    <s v="Non"/>
    <s v="NA"/>
    <n v="5"/>
    <s v="Non"/>
    <s v=""/>
    <s v=""/>
    <s v=""/>
    <s v=""/>
    <s v=""/>
    <s v=""/>
    <s v=""/>
    <s v=""/>
    <s v=""/>
    <s v=""/>
    <s v=""/>
    <s v=""/>
    <s v=""/>
    <s v=""/>
    <s v=""/>
    <s v=""/>
    <s v=""/>
    <s v=""/>
    <s v=""/>
    <s v=""/>
    <s v=""/>
    <s v=""/>
    <s v=""/>
    <s v=""/>
    <s v=""/>
    <s v="Non"/>
    <s v="Non"/>
    <s v="Oui"/>
    <s v="Nord"/>
    <s v="Meme"/>
    <s v="Limonade"/>
    <s v="Meme"/>
    <s v=""/>
    <s v=""/>
    <s v=""/>
    <s v=""/>
    <s v=""/>
    <s v=""/>
    <s v=""/>
    <s v=""/>
    <s v=""/>
    <s v=""/>
    <s v=""/>
    <s v=""/>
    <s v=""/>
    <s v=""/>
    <s v=""/>
    <s v=""/>
    <s v=""/>
    <s v=""/>
    <s v=""/>
    <s v=""/>
    <s v=""/>
    <s v=""/>
    <s v=""/>
    <s v=""/>
    <s v=""/>
    <s v=""/>
    <s v=""/>
    <s v=""/>
    <s v=""/>
    <s v=""/>
    <s v=""/>
    <s v=""/>
    <s v=""/>
    <s v=""/>
    <s v=""/>
    <s v=""/>
    <s v=""/>
    <s v="Non"/>
    <s v=""/>
    <s v=""/>
    <s v=""/>
    <s v=""/>
    <s v=""/>
    <s v=""/>
    <s v=""/>
    <s v=""/>
    <s v="Augmentation des prix Diminution du nombre de clients"/>
    <n v="0"/>
    <n v="1"/>
    <n v="1"/>
    <n v="0"/>
    <n v="0"/>
    <n v="0"/>
    <n v="0"/>
    <n v="0"/>
    <s v=""/>
    <s v="Non"/>
    <s v=""/>
    <s v=""/>
    <s v=""/>
    <s v=""/>
    <s v=""/>
    <s v=""/>
    <s v=""/>
    <s v=""/>
    <s v=""/>
    <s v=""/>
    <s v=""/>
    <s v=""/>
    <s v=""/>
    <s v=""/>
    <s v=""/>
    <s v=""/>
    <s v=""/>
    <s v=""/>
    <s v=""/>
    <s v=""/>
    <s v=""/>
    <s v=""/>
    <s v=""/>
    <s v=""/>
    <s v=""/>
    <s v=""/>
    <s v=""/>
    <s v=""/>
    <s v=""/>
    <s v=""/>
    <s v=""/>
    <s v=""/>
    <s v=""/>
    <s v=""/>
    <s v=""/>
    <s v=""/>
    <s v=""/>
    <s v=""/>
    <s v=""/>
    <s v=""/>
    <s v=""/>
    <s v=""/>
    <s v=""/>
    <s v=""/>
    <s v=""/>
    <s v=""/>
    <s v=""/>
  </r>
  <r>
    <s v="2021-07-25"/>
    <s v="WFP"/>
    <s v="WFP"/>
    <s v="nord_5661"/>
    <s v="Nord"/>
    <s v="Limonade"/>
    <s v="Limonade"/>
    <s v="Limonade"/>
    <s v="Marché principal de Limonade"/>
    <s v="Milieu urbain"/>
    <x v="1"/>
    <x v="0"/>
    <s v=""/>
    <s v=""/>
    <s v="Détaillant mobile"/>
    <s v=""/>
    <s v="Couverture"/>
    <n v="0"/>
    <n v="0"/>
    <n v="1"/>
    <n v="0"/>
    <n v="0"/>
    <n v="0"/>
    <n v="0"/>
    <s v="couverture"/>
    <s v="Couverture"/>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n v="600"/>
    <s v=""/>
    <s v=""/>
    <s v=""/>
    <s v=""/>
    <s v=""/>
    <s v=""/>
    <s v=""/>
    <s v=""/>
    <s v=""/>
    <s v=""/>
    <s v=""/>
    <s v=""/>
    <s v=""/>
    <s v=""/>
    <s v=""/>
    <s v=""/>
    <s v=""/>
    <s v=""/>
    <s v=""/>
    <s v=""/>
    <s v=""/>
    <s v=""/>
    <s v=""/>
    <s v=""/>
    <s v=""/>
    <s v=""/>
    <s v=""/>
    <s v=""/>
    <s v=""/>
    <s v=""/>
    <s v=""/>
    <s v=""/>
    <s v=""/>
    <s v=""/>
    <s v=""/>
    <s v="Non"/>
    <s v=""/>
    <s v=""/>
    <s v=""/>
    <s v=""/>
    <s v=""/>
    <s v=""/>
    <s v=""/>
    <s v=""/>
    <s v="Augmentation des prix"/>
    <n v="0"/>
    <n v="0"/>
    <n v="1"/>
    <n v="0"/>
    <n v="0"/>
    <n v="0"/>
    <n v="0"/>
    <n v="0"/>
    <s v=""/>
    <s v="Oui"/>
    <s v=""/>
    <s v="Couverture"/>
    <n v="0"/>
    <n v="0"/>
    <n v="1"/>
    <n v="0"/>
    <n v="0"/>
    <n v="0"/>
    <n v="0"/>
    <s v=""/>
    <s v=""/>
    <s v=""/>
    <s v=""/>
    <s v=""/>
    <s v=""/>
    <s v=""/>
    <s v=""/>
    <s v=""/>
    <s v=""/>
    <s v=""/>
    <s v=""/>
    <s v=""/>
    <s v=""/>
    <s v=""/>
    <s v=""/>
    <s v=""/>
    <s v=""/>
    <s v=""/>
    <s v=""/>
    <s v=""/>
    <s v=""/>
    <s v=""/>
    <s v=""/>
    <s v=""/>
    <s v=""/>
    <s v=""/>
    <s v=""/>
    <s v=""/>
    <s v=""/>
    <s v=""/>
    <s v=""/>
    <s v=""/>
    <s v=""/>
    <s v=""/>
    <s v=""/>
    <s v=""/>
    <s v=""/>
  </r>
  <r>
    <s v="2021-07-25"/>
    <s v="WFP"/>
    <s v="WFP"/>
    <s v="nord_5661"/>
    <s v="Nord"/>
    <s v="Limonade"/>
    <s v="Limonade"/>
    <s v="Limonade"/>
    <s v="Marché principal de Limonade"/>
    <s v="Milieu urbain"/>
    <x v="1"/>
    <x v="0"/>
    <s v=""/>
    <s v=""/>
    <s v="Détaillant mobile"/>
    <s v=""/>
    <s v="Couverture"/>
    <n v="0"/>
    <n v="0"/>
    <n v="1"/>
    <n v="0"/>
    <n v="0"/>
    <n v="0"/>
    <n v="0"/>
    <s v="couverture"/>
    <s v="Couverture"/>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n v="450"/>
    <s v=""/>
    <s v=""/>
    <s v=""/>
    <s v=""/>
    <s v=""/>
    <s v=""/>
    <s v=""/>
    <s v=""/>
    <s v=""/>
    <s v=""/>
    <s v=""/>
    <s v=""/>
    <s v=""/>
    <s v=""/>
    <s v=""/>
    <s v=""/>
    <s v=""/>
    <s v=""/>
    <s v=""/>
    <s v=""/>
    <s v=""/>
    <s v=""/>
    <s v=""/>
    <s v=""/>
    <s v=""/>
    <s v=""/>
    <s v=""/>
    <s v=""/>
    <s v=""/>
    <s v=""/>
    <s v=""/>
    <s v=""/>
    <s v=""/>
    <s v=""/>
    <s v=""/>
    <s v="Je ne sais pas, je ne souhaite pas répondre"/>
    <s v=""/>
    <s v=""/>
    <s v=""/>
    <s v=""/>
    <s v=""/>
    <s v=""/>
    <s v=""/>
    <s v=""/>
    <s v="Diminution du nombre de clients Augmentation des prix Difficultés pour se réapprovisionner en marchandises"/>
    <n v="0"/>
    <n v="1"/>
    <n v="1"/>
    <n v="1"/>
    <n v="0"/>
    <n v="0"/>
    <n v="0"/>
    <n v="0"/>
    <s v=""/>
    <s v="Non"/>
    <s v=""/>
    <s v=""/>
    <s v=""/>
    <s v=""/>
    <s v=""/>
    <s v=""/>
    <s v=""/>
    <s v=""/>
    <s v=""/>
    <s v=""/>
    <s v=""/>
    <s v=""/>
    <s v=""/>
    <s v=""/>
    <s v=""/>
    <s v=""/>
    <s v=""/>
    <s v=""/>
    <s v=""/>
    <s v=""/>
    <s v=""/>
    <s v=""/>
    <s v=""/>
    <s v=""/>
    <s v=""/>
    <s v=""/>
    <s v=""/>
    <s v=""/>
    <s v=""/>
    <s v=""/>
    <s v=""/>
    <s v=""/>
    <s v=""/>
    <s v=""/>
    <s v=""/>
    <s v=""/>
    <s v=""/>
    <s v=""/>
    <s v=""/>
    <s v=""/>
    <s v=""/>
    <s v=""/>
    <s v=""/>
    <s v=""/>
    <s v=""/>
    <s v=""/>
    <s v=""/>
  </r>
  <r>
    <s v="2021-07-22"/>
    <s v="WFP"/>
    <s v="WFP"/>
    <s v="nord_5661"/>
    <s v="Nord"/>
    <s v="Limonade"/>
    <s v="Limonade"/>
    <s v="Limonade"/>
    <s v="Marché principal de Limonade"/>
    <s v="Milieu urbain"/>
    <x v="1"/>
    <x v="0"/>
    <s v=""/>
    <s v=""/>
    <s v="Détaillant mobile"/>
    <s v=""/>
    <s v="Ustensiles de cuisine (casseroles, cuillères, etc.)"/>
    <n v="0"/>
    <n v="0"/>
    <n v="0"/>
    <n v="1"/>
    <n v="0"/>
    <n v="0"/>
    <n v="0"/>
    <s v="cuisine"/>
    <s v="Ustensiles de cuisine (casseroles, cuillères, etc.)"/>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asserole avec couvercle (moyenne ou grande) Poêle (grande) Cuillère pour manger Couteau de cuisine Cuillère de service"/>
    <n v="1"/>
    <n v="1"/>
    <n v="0"/>
    <n v="0"/>
    <n v="1"/>
    <n v="1"/>
    <n v="1"/>
    <n v="0"/>
    <s v="Grande avec couvercle (environ 2 à 3 gallons)"/>
    <n v="1000"/>
    <s v=""/>
    <n v="250"/>
    <s v=""/>
    <s v=""/>
    <n v="25"/>
    <n v="100"/>
    <n v="75"/>
    <s v="Oui"/>
    <s v=""/>
    <s v=""/>
    <s v=""/>
    <s v=""/>
    <s v=""/>
    <s v=""/>
    <s v=""/>
    <s v=""/>
    <s v=""/>
    <s v=""/>
    <s v=""/>
    <s v="Non"/>
    <s v=""/>
    <s v=""/>
    <s v=""/>
    <s v=""/>
    <s v=""/>
    <s v=""/>
    <s v=""/>
    <s v=""/>
    <s v="Augmentation des prix"/>
    <n v="0"/>
    <n v="0"/>
    <n v="1"/>
    <n v="0"/>
    <n v="0"/>
    <n v="0"/>
    <n v="0"/>
    <n v="0"/>
    <s v=""/>
    <s v="Je ne sais pas, je ne souhaite pas répondre"/>
    <s v=""/>
    <s v=""/>
    <s v=""/>
    <s v=""/>
    <s v=""/>
    <s v=""/>
    <s v=""/>
    <s v=""/>
    <s v=""/>
    <s v=""/>
    <s v=""/>
    <s v=""/>
    <s v=""/>
    <s v=""/>
    <s v=""/>
    <s v=""/>
    <s v=""/>
    <s v=""/>
    <s v=""/>
    <s v=""/>
    <s v=""/>
    <s v=""/>
    <s v=""/>
    <s v=""/>
    <s v=""/>
    <s v=""/>
    <s v=""/>
    <s v=""/>
    <s v=""/>
    <s v=""/>
    <s v=""/>
    <s v=""/>
    <s v=""/>
    <s v=""/>
    <s v=""/>
    <s v=""/>
    <s v=""/>
    <s v=""/>
    <s v=""/>
    <s v=""/>
    <s v=""/>
    <s v=""/>
    <s v=""/>
    <s v=""/>
    <s v=""/>
    <s v=""/>
    <s v=""/>
  </r>
  <r>
    <s v="2021-07-22"/>
    <s v="WFP"/>
    <s v="WFP"/>
    <s v="nord_5661"/>
    <s v="Nord"/>
    <s v="Limonade"/>
    <s v="Limonade"/>
    <s v="Limonade"/>
    <s v="Marché principal de Limonade"/>
    <s v="Milieu urbain"/>
    <x v="1"/>
    <x v="0"/>
    <s v=""/>
    <s v=""/>
    <s v="Détaillant sur une table"/>
    <s v=""/>
    <s v="Ustensiles de cuisine (casseroles, cuillères, etc.)"/>
    <n v="0"/>
    <n v="0"/>
    <n v="0"/>
    <n v="1"/>
    <n v="0"/>
    <n v="0"/>
    <n v="0"/>
    <s v="cuisine"/>
    <s v="Ustensiles de cuisine (casseroles, cuillères, etc.)"/>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oêle (grande) Assiette Cuillère pour manger Couteau de cuisine Cuillère de service"/>
    <n v="0"/>
    <n v="1"/>
    <n v="0"/>
    <n v="1"/>
    <n v="1"/>
    <n v="1"/>
    <n v="1"/>
    <n v="0"/>
    <s v=""/>
    <s v=""/>
    <s v=""/>
    <n v="400"/>
    <s v=""/>
    <n v="75"/>
    <n v="20"/>
    <n v="125"/>
    <n v="75"/>
    <s v="Non"/>
    <s v=""/>
    <s v=""/>
    <s v=""/>
    <s v=""/>
    <s v=""/>
    <s v=""/>
    <s v=""/>
    <s v=""/>
    <s v=""/>
    <s v=""/>
    <s v=""/>
    <s v="Non"/>
    <s v=""/>
    <s v=""/>
    <s v=""/>
    <s v=""/>
    <s v=""/>
    <s v=""/>
    <s v=""/>
    <s v=""/>
    <s v="Augmentation des prix Diminution du nombre de clients"/>
    <n v="0"/>
    <n v="1"/>
    <n v="1"/>
    <n v="0"/>
    <n v="0"/>
    <n v="0"/>
    <n v="0"/>
    <n v="0"/>
    <s v=""/>
    <s v="Non"/>
    <s v=""/>
    <s v=""/>
    <s v=""/>
    <s v=""/>
    <s v=""/>
    <s v=""/>
    <s v=""/>
    <s v=""/>
    <s v=""/>
    <s v=""/>
    <s v=""/>
    <s v=""/>
    <s v=""/>
    <s v=""/>
    <s v=""/>
    <s v=""/>
    <s v=""/>
    <s v=""/>
    <s v=""/>
    <s v=""/>
    <s v=""/>
    <s v=""/>
    <s v=""/>
    <s v=""/>
    <s v=""/>
    <s v=""/>
    <s v=""/>
    <s v=""/>
    <s v=""/>
    <s v=""/>
    <s v=""/>
    <s v=""/>
    <s v=""/>
    <s v=""/>
    <s v=""/>
    <s v=""/>
    <s v=""/>
    <s v=""/>
    <s v=""/>
    <s v=""/>
    <s v=""/>
    <s v=""/>
    <s v=""/>
    <s v=""/>
    <s v=""/>
    <s v=""/>
    <s v=""/>
  </r>
  <r>
    <s v="2021-07-22"/>
    <s v="WFP"/>
    <s v="WFP"/>
    <s v="nord_5661"/>
    <s v="Nord"/>
    <s v="Limonade"/>
    <s v="Limonade"/>
    <s v="Limonade"/>
    <s v="Marché principal de Limonade"/>
    <s v="Milieu urbain"/>
    <x v="1"/>
    <x v="0"/>
    <s v=""/>
    <s v=""/>
    <s v="Détaillant sur une tab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Eponge pour la vaisselle Grande bassine de nettoyage ou pour cuisiner"/>
    <n v="0"/>
    <n v="1"/>
    <n v="1"/>
    <s v=""/>
    <n v="250"/>
    <n v="25"/>
    <s v="Non"/>
    <s v=""/>
    <s v=""/>
    <s v="Non"/>
    <s v=""/>
    <s v=""/>
    <s v=""/>
    <s v=""/>
    <s v=""/>
    <s v=""/>
    <s v=""/>
    <s v=""/>
    <s v="Risques de vols ou pillages Augmentation des prix Diminution du nombre de clients Difficultés pour se réapprovisionner en marchandises"/>
    <n v="1"/>
    <n v="1"/>
    <n v="1"/>
    <n v="1"/>
    <n v="0"/>
    <n v="0"/>
    <n v="0"/>
    <n v="0"/>
    <s v=""/>
    <s v="Oui"/>
    <s v=""/>
    <s v="Ustensiles de nettoyage ou de stockage de l'eau (bokit, bassine, éponge)"/>
    <n v="0"/>
    <n v="0"/>
    <n v="0"/>
    <n v="0"/>
    <n v="1"/>
    <n v="0"/>
    <n v="0"/>
    <s v=""/>
    <s v=""/>
    <s v=""/>
    <s v=""/>
    <s v=""/>
    <s v=""/>
    <s v=""/>
    <s v=""/>
    <s v=""/>
    <s v=""/>
    <s v=""/>
    <s v=""/>
    <s v=""/>
    <s v=""/>
    <s v=""/>
    <s v=""/>
    <s v=""/>
    <s v=""/>
    <s v=""/>
    <s v=""/>
    <s v=""/>
    <s v=""/>
    <s v=""/>
    <s v=""/>
    <s v=""/>
    <s v=""/>
    <s v=""/>
    <s v=""/>
    <s v=""/>
    <s v=""/>
    <s v=""/>
    <s v=""/>
    <s v=""/>
    <s v=""/>
    <s v=""/>
    <s v=""/>
    <s v=""/>
    <s v=""/>
  </r>
  <r>
    <s v="2021-07-22"/>
    <s v="WFP"/>
    <s v="WFP"/>
    <s v="nord_5661"/>
    <s v="Nord"/>
    <s v="Limonade"/>
    <s v="Limonade"/>
    <s v="Limonade"/>
    <s v="Marché principal de Limonade"/>
    <s v="Milieu urbain"/>
    <x v="1"/>
    <x v="0"/>
    <s v=""/>
    <s v=""/>
    <s v="Détaillant sur une tab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Grand bokit fermé ou avec couvercle pour stocker l'eau (environ 5 gallons) Grande bassine de nettoyage ou pour cuisiner"/>
    <n v="1"/>
    <n v="1"/>
    <n v="0"/>
    <n v="200"/>
    <n v="300"/>
    <s v=""/>
    <s v="Non"/>
    <s v=""/>
    <s v=""/>
    <s v="Non"/>
    <s v=""/>
    <s v=""/>
    <s v=""/>
    <s v=""/>
    <s v=""/>
    <s v=""/>
    <s v=""/>
    <s v=""/>
    <s v="Augmentation des prix"/>
    <n v="0"/>
    <n v="0"/>
    <n v="1"/>
    <n v="0"/>
    <n v="0"/>
    <n v="0"/>
    <n v="0"/>
    <n v="0"/>
    <s v=""/>
    <s v="Non"/>
    <s v=""/>
    <s v=""/>
    <s v=""/>
    <s v=""/>
    <s v=""/>
    <s v=""/>
    <s v=""/>
    <s v=""/>
    <s v=""/>
    <s v=""/>
    <s v=""/>
    <s v=""/>
    <s v=""/>
    <s v=""/>
    <s v=""/>
    <s v=""/>
    <s v=""/>
    <s v=""/>
    <s v=""/>
    <s v=""/>
    <s v=""/>
    <s v=""/>
    <s v=""/>
    <s v=""/>
    <s v=""/>
    <s v=""/>
    <s v=""/>
    <s v=""/>
    <s v=""/>
    <s v=""/>
    <s v=""/>
    <s v=""/>
    <s v=""/>
    <s v=""/>
    <s v=""/>
    <s v=""/>
    <s v=""/>
    <s v=""/>
    <s v=""/>
    <s v=""/>
    <s v=""/>
    <s v=""/>
    <s v=""/>
    <s v=""/>
    <s v=""/>
    <s v=""/>
    <s v=""/>
  </r>
  <r>
    <s v="2021-07-24"/>
    <s v="MOJDDE"/>
    <s v="MOJDDE"/>
    <s v="EI3120"/>
    <s v="Sud"/>
    <s v="Port-à-Piment"/>
    <s v="Port-à-Piment"/>
    <s v="Port-à-piment"/>
    <s v="Marché de Port-à-Piment"/>
    <s v="Milieu rural"/>
    <x v="1"/>
    <x v="0"/>
    <s v=""/>
    <s v=""/>
    <s v="Détaillant sur une table"/>
    <s v=""/>
    <s v="Couverture"/>
    <n v="0"/>
    <n v="0"/>
    <n v="1"/>
    <n v="0"/>
    <n v="0"/>
    <n v="0"/>
    <n v="0"/>
    <s v="couverture"/>
    <s v="Couverture"/>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n v="400"/>
    <s v=""/>
    <s v=""/>
    <s v=""/>
    <s v=""/>
    <s v=""/>
    <s v=""/>
    <s v=""/>
    <s v=""/>
    <s v=""/>
    <s v=""/>
    <s v=""/>
    <s v=""/>
    <s v=""/>
    <s v=""/>
    <s v=""/>
    <s v=""/>
    <s v=""/>
    <s v=""/>
    <s v=""/>
    <s v=""/>
    <s v=""/>
    <s v=""/>
    <s v=""/>
    <s v=""/>
    <s v=""/>
    <s v=""/>
    <s v=""/>
    <s v=""/>
    <s v=""/>
    <s v=""/>
    <s v=""/>
    <s v=""/>
    <s v=""/>
    <s v=""/>
    <s v=""/>
    <s v="Non"/>
    <s v=""/>
    <s v=""/>
    <s v=""/>
    <s v=""/>
    <s v=""/>
    <s v=""/>
    <s v=""/>
    <s v=""/>
    <s v="Risques de vols ou pillages Difficultés pour se réapprovisionner en marchandises Augmentation des prix"/>
    <n v="1"/>
    <n v="0"/>
    <n v="1"/>
    <n v="1"/>
    <n v="0"/>
    <n v="0"/>
    <n v="0"/>
    <n v="0"/>
    <s v=""/>
    <s v="Oui"/>
    <s v=""/>
    <s v="Couverture"/>
    <n v="0"/>
    <n v="0"/>
    <n v="1"/>
    <n v="0"/>
    <n v="0"/>
    <n v="0"/>
    <n v="0"/>
    <s v=""/>
    <s v=""/>
    <s v=""/>
    <s v=""/>
    <s v=""/>
    <s v=""/>
    <s v=""/>
    <s v=""/>
    <s v=""/>
    <s v=""/>
    <s v=""/>
    <s v=""/>
    <s v=""/>
    <s v=""/>
    <s v=""/>
    <s v=""/>
    <s v=""/>
    <s v=""/>
    <s v=""/>
    <s v=""/>
    <s v=""/>
    <s v=""/>
    <s v=""/>
    <s v=""/>
    <s v=""/>
    <s v=""/>
    <s v=""/>
    <s v=""/>
    <s v=""/>
    <s v=""/>
    <s v=""/>
    <s v=""/>
    <s v=""/>
    <s v=""/>
    <s v=""/>
    <s v=""/>
    <s v=""/>
    <s v=""/>
  </r>
  <r>
    <s v="2021-07-24"/>
    <s v="MOJDDE"/>
    <s v="MOJDDE"/>
    <s v="EI3120"/>
    <s v="Sud"/>
    <s v="Port-à-Piment"/>
    <s v="Port-à-Piment"/>
    <s v="Port-à-piment"/>
    <s v="Marché de Port-à-Piment"/>
    <s v="Milieu rural"/>
    <x v="1"/>
    <x v="0"/>
    <s v=""/>
    <s v=""/>
    <s v="Détaillant sur une table"/>
    <s v=""/>
    <s v="Couverture"/>
    <n v="0"/>
    <n v="0"/>
    <n v="1"/>
    <n v="0"/>
    <n v="0"/>
    <n v="0"/>
    <n v="0"/>
    <s v="couverture"/>
    <s v="Couverture"/>
    <s v="En espèces (Gourde)"/>
    <n v="1"/>
    <n v="0"/>
    <n v="0"/>
    <n v="0"/>
    <n v="0"/>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n v="500"/>
    <s v=""/>
    <s v=""/>
    <s v=""/>
    <s v=""/>
    <s v=""/>
    <s v=""/>
    <s v=""/>
    <s v=""/>
    <s v=""/>
    <s v=""/>
    <s v=""/>
    <s v=""/>
    <s v=""/>
    <s v=""/>
    <s v=""/>
    <s v=""/>
    <s v=""/>
    <s v=""/>
    <s v=""/>
    <s v=""/>
    <s v=""/>
    <s v=""/>
    <s v=""/>
    <s v=""/>
    <s v=""/>
    <s v=""/>
    <s v=""/>
    <s v=""/>
    <s v=""/>
    <s v=""/>
    <s v=""/>
    <s v=""/>
    <s v=""/>
    <s v=""/>
    <s v=""/>
    <s v="Non"/>
    <s v=""/>
    <s v=""/>
    <s v=""/>
    <s v=""/>
    <s v=""/>
    <s v=""/>
    <s v=""/>
    <s v=""/>
    <s v="Augmentation des prix Difficultés pour se réapprovisionner en marchandises"/>
    <n v="0"/>
    <n v="0"/>
    <n v="1"/>
    <n v="1"/>
    <n v="0"/>
    <n v="0"/>
    <n v="0"/>
    <n v="0"/>
    <s v=""/>
    <s v="Oui"/>
    <s v=""/>
    <s v="Couverture"/>
    <n v="0"/>
    <n v="0"/>
    <n v="1"/>
    <n v="0"/>
    <n v="0"/>
    <n v="0"/>
    <n v="0"/>
    <s v=""/>
    <s v=""/>
    <s v=""/>
    <s v=""/>
    <s v=""/>
    <s v=""/>
    <s v=""/>
    <s v=""/>
    <s v=""/>
    <s v=""/>
    <s v=""/>
    <s v=""/>
    <s v=""/>
    <s v=""/>
    <s v=""/>
    <s v=""/>
    <s v=""/>
    <s v=""/>
    <s v=""/>
    <s v=""/>
    <s v=""/>
    <s v=""/>
    <s v=""/>
    <s v=""/>
    <s v=""/>
    <s v=""/>
    <s v=""/>
    <s v=""/>
    <s v=""/>
    <s v=""/>
    <s v=""/>
    <s v=""/>
    <s v=""/>
    <s v=""/>
    <s v=""/>
    <s v=""/>
    <s v=""/>
    <s v=""/>
  </r>
  <r>
    <s v="2021-07-24"/>
    <s v="MOJDDE"/>
    <s v="MOJDDE"/>
    <s v="EI3120"/>
    <s v="Sud"/>
    <s v="Port-à-Piment"/>
    <s v="Port-à-Piment"/>
    <s v="Port-à-piment"/>
    <s v="Marché de Port-à-Piment"/>
    <s v="Milieu rural"/>
    <x v="1"/>
    <x v="0"/>
    <s v=""/>
    <s v=""/>
    <s v="Détaillant sur une table"/>
    <s v=""/>
    <s v="Couverture"/>
    <n v="0"/>
    <n v="0"/>
    <n v="1"/>
    <n v="0"/>
    <n v="0"/>
    <n v="0"/>
    <n v="0"/>
    <s v="couverture"/>
    <s v="Couverture"/>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n v="500"/>
    <s v=""/>
    <s v=""/>
    <s v=""/>
    <s v=""/>
    <s v=""/>
    <s v=""/>
    <s v=""/>
    <s v=""/>
    <s v=""/>
    <s v=""/>
    <s v=""/>
    <s v=""/>
    <s v=""/>
    <s v=""/>
    <s v=""/>
    <s v=""/>
    <s v=""/>
    <s v=""/>
    <s v=""/>
    <s v=""/>
    <s v=""/>
    <s v=""/>
    <s v=""/>
    <s v=""/>
    <s v=""/>
    <s v=""/>
    <s v=""/>
    <s v=""/>
    <s v=""/>
    <s v=""/>
    <s v=""/>
    <s v=""/>
    <s v=""/>
    <s v=""/>
    <s v=""/>
    <s v="Non"/>
    <s v=""/>
    <s v=""/>
    <s v=""/>
    <s v=""/>
    <s v=""/>
    <s v=""/>
    <s v=""/>
    <s v=""/>
    <s v="Augmentation des prix Difficultés pour se réapprovisionner en marchandises"/>
    <n v="0"/>
    <n v="0"/>
    <n v="1"/>
    <n v="1"/>
    <n v="0"/>
    <n v="0"/>
    <n v="0"/>
    <n v="0"/>
    <s v=""/>
    <s v="Oui"/>
    <s v=""/>
    <s v="Couverture"/>
    <n v="0"/>
    <n v="0"/>
    <n v="1"/>
    <n v="0"/>
    <n v="0"/>
    <n v="0"/>
    <n v="0"/>
    <s v=""/>
    <s v=""/>
    <s v=""/>
    <s v=""/>
    <s v=""/>
    <s v=""/>
    <s v=""/>
    <s v=""/>
    <s v=""/>
    <s v=""/>
    <s v=""/>
    <s v=""/>
    <s v=""/>
    <s v=""/>
    <s v=""/>
    <s v=""/>
    <s v=""/>
    <s v=""/>
    <s v=""/>
    <s v=""/>
    <s v=""/>
    <s v=""/>
    <s v=""/>
    <s v=""/>
    <s v=""/>
    <s v=""/>
    <s v=""/>
    <s v=""/>
    <s v=""/>
    <s v=""/>
    <s v=""/>
    <s v=""/>
    <s v=""/>
    <s v=""/>
    <s v=""/>
    <s v=""/>
    <s v=""/>
    <s v=""/>
  </r>
  <r>
    <s v="2021-07-24"/>
    <s v="MOJDDE"/>
    <s v="MOJDDE"/>
    <s v="EI3120"/>
    <s v="Sud"/>
    <s v="Port-à-Piment"/>
    <s v="Port-à-Piment"/>
    <s v="Port-à-piment"/>
    <s v="Marché de Port-à-Piment"/>
    <s v="Milieu rural"/>
    <x v="1"/>
    <x v="0"/>
    <s v=""/>
    <s v=""/>
    <s v="Détaillant sur une table"/>
    <s v=""/>
    <s v="Couverture"/>
    <n v="0"/>
    <n v="0"/>
    <n v="1"/>
    <n v="0"/>
    <n v="0"/>
    <n v="0"/>
    <n v="0"/>
    <s v="couverture"/>
    <s v="Couverture"/>
    <s v="En espèces (Gourde)"/>
    <n v="1"/>
    <n v="0"/>
    <n v="0"/>
    <n v="0"/>
    <n v="0"/>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n v="600"/>
    <s v=""/>
    <s v=""/>
    <s v=""/>
    <s v=""/>
    <s v=""/>
    <s v=""/>
    <s v=""/>
    <s v=""/>
    <s v=""/>
    <s v=""/>
    <s v=""/>
    <s v=""/>
    <s v=""/>
    <s v=""/>
    <s v=""/>
    <s v=""/>
    <s v=""/>
    <s v=""/>
    <s v=""/>
    <s v=""/>
    <s v=""/>
    <s v=""/>
    <s v=""/>
    <s v=""/>
    <s v=""/>
    <s v=""/>
    <s v=""/>
    <s v=""/>
    <s v=""/>
    <s v=""/>
    <s v=""/>
    <s v=""/>
    <s v=""/>
    <s v=""/>
    <s v=""/>
    <s v="Non"/>
    <s v=""/>
    <s v=""/>
    <s v=""/>
    <s v=""/>
    <s v=""/>
    <s v=""/>
    <s v=""/>
    <s v=""/>
    <s v="Augmentation des prix"/>
    <n v="0"/>
    <n v="0"/>
    <n v="1"/>
    <n v="0"/>
    <n v="0"/>
    <n v="0"/>
    <n v="0"/>
    <n v="0"/>
    <s v=""/>
    <s v="Oui"/>
    <s v=""/>
    <s v="Couverture"/>
    <n v="0"/>
    <n v="0"/>
    <n v="1"/>
    <n v="0"/>
    <n v="0"/>
    <n v="0"/>
    <n v="0"/>
    <s v=""/>
    <s v=""/>
    <s v=""/>
    <s v=""/>
    <s v=""/>
    <s v=""/>
    <s v=""/>
    <s v=""/>
    <s v=""/>
    <s v=""/>
    <s v=""/>
    <s v=""/>
    <s v=""/>
    <s v=""/>
    <s v=""/>
    <s v=""/>
    <s v=""/>
    <s v=""/>
    <s v=""/>
    <s v=""/>
    <s v=""/>
    <s v=""/>
    <s v=""/>
    <s v=""/>
    <s v=""/>
    <s v=""/>
    <s v=""/>
    <s v=""/>
    <s v=""/>
    <s v=""/>
    <s v=""/>
    <s v=""/>
    <s v=""/>
    <s v=""/>
    <s v=""/>
    <s v=""/>
    <s v=""/>
    <s v=""/>
  </r>
  <r>
    <s v="2021-07-24"/>
    <s v="MOJDDE"/>
    <s v="MOJDDE"/>
    <s v="EI3120"/>
    <s v="Sud"/>
    <s v="Port-à-Piment"/>
    <s v="Port-à-Piment"/>
    <s v="Port-à-piment"/>
    <s v="Marché de Port-à-Piment"/>
    <s v="Milieu rural"/>
    <x v="1"/>
    <x v="0"/>
    <s v=""/>
    <s v=""/>
    <s v="Détaillant avec boutique"/>
    <s v=""/>
    <s v="Nourriture"/>
    <n v="1"/>
    <n v="0"/>
    <n v="0"/>
    <n v="0"/>
    <n v="0"/>
    <n v="0"/>
    <n v="0"/>
    <s v="nourriture"/>
    <s v="Nourriture "/>
    <s v="En espèces (Gourde) A crédit partiel"/>
    <n v="1"/>
    <n v="0"/>
    <n v="0"/>
    <n v="0"/>
    <n v="1"/>
    <n v="0"/>
    <n v="0"/>
    <n v="0"/>
    <n v="0"/>
    <n v="0"/>
    <s v=""/>
    <s v="Non, il n'y a pas eu de variation"/>
    <s v="Plus de 60"/>
    <s v="Farine de blé blanche Riz Maïs (moulu) Sucre Haricot noir Haricot rouge Huile végétale"/>
    <n v="1"/>
    <n v="1"/>
    <n v="1"/>
    <n v="1"/>
    <n v="1"/>
    <n v="1"/>
    <n v="1"/>
    <n v="0"/>
    <s v="Oui je connais le prix de mes produits en grosse marmite"/>
    <n v="75"/>
    <s v="Oui"/>
    <n v="250"/>
    <n v="96.153846153846104"/>
    <s v="Oui"/>
    <n v="250"/>
    <n v="108.695652173913"/>
    <s v="Oui"/>
    <n v="250"/>
    <n v="86.2068965517241"/>
    <s v="Oui"/>
    <n v="400"/>
    <n v="166.666666666666"/>
    <s v="Non"/>
    <n v="500"/>
    <n v="208.333333333333"/>
    <s v="Non"/>
    <s v="Remplissage à partir de drum"/>
    <s v="Oui"/>
    <n v="800"/>
    <s v=""/>
    <s v=""/>
    <s v=""/>
    <s v=""/>
    <s v=""/>
    <s v=""/>
    <s v="NA"/>
    <n v="800"/>
    <s v="Oui"/>
    <s v="Oui"/>
    <s v="Produit épuisé car beaucoup de personnes ont acheté"/>
    <n v="0"/>
    <n v="0"/>
    <n v="0"/>
    <n v="0"/>
    <n v="0"/>
    <n v="0"/>
    <n v="0"/>
    <n v="0"/>
    <n v="0"/>
    <n v="0"/>
    <n v="1"/>
    <n v="0"/>
    <n v="0"/>
    <n v="0"/>
    <s v=""/>
    <s v="Farine de blé blanche Riz Sucre Haricot noir Huile végétale"/>
    <n v="1"/>
    <n v="1"/>
    <n v="0"/>
    <n v="1"/>
    <n v="1"/>
    <n v="0"/>
    <n v="1"/>
    <n v="0"/>
    <s v="Non"/>
    <s v="Non"/>
    <s v="Oui"/>
    <s v="Sud"/>
    <s v="Meme"/>
    <s v="Les Caye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Augmentation des prix Difficultés pour se réapprovisionner en marchandises Risques d'être exposé à la violence"/>
    <n v="0"/>
    <n v="0"/>
    <n v="1"/>
    <n v="1"/>
    <n v="1"/>
    <n v="0"/>
    <n v="0"/>
    <n v="0"/>
    <s v=""/>
    <s v="Oui"/>
    <s v=""/>
    <s v="Nourriture"/>
    <n v="1"/>
    <n v="0"/>
    <n v="0"/>
    <n v="0"/>
    <n v="0"/>
    <n v="0"/>
    <n v="0"/>
    <s v=""/>
    <s v=""/>
    <s v=""/>
    <s v=""/>
    <s v=""/>
    <s v=""/>
    <s v=""/>
    <s v=""/>
    <s v=""/>
    <s v=""/>
    <s v=""/>
    <s v=""/>
    <s v=""/>
    <s v=""/>
    <s v=""/>
    <s v=""/>
    <s v=""/>
    <s v=""/>
    <s v=""/>
    <s v=""/>
    <s v=""/>
    <s v=""/>
    <s v=""/>
    <s v=""/>
    <s v=""/>
    <s v=""/>
    <s v=""/>
    <s v=""/>
    <s v=""/>
    <s v=""/>
    <s v=""/>
    <s v=""/>
    <s v=""/>
    <s v=""/>
    <s v=""/>
    <s v=""/>
    <s v=""/>
    <s v=""/>
  </r>
  <r>
    <s v="2021-07-24"/>
    <s v="MOJDDE"/>
    <s v="MOJDDE"/>
    <s v="EI3120"/>
    <s v="Sud"/>
    <s v="Port-à-Piment"/>
    <s v="Port-à-Piment"/>
    <s v="Port-à-piment"/>
    <s v="Marché de Port-à-Piment"/>
    <s v="Milieu rural"/>
    <x v="1"/>
    <x v="0"/>
    <s v=""/>
    <s v=""/>
    <s v="Détaillant avec boutique"/>
    <s v=""/>
    <s v="Nourriture"/>
    <n v="1"/>
    <n v="0"/>
    <n v="0"/>
    <n v="0"/>
    <n v="0"/>
    <n v="0"/>
    <n v="0"/>
    <s v="nourriture"/>
    <s v="Nourriture "/>
    <s v="En espèces (Gourde)"/>
    <n v="1"/>
    <n v="0"/>
    <n v="0"/>
    <n v="0"/>
    <n v="0"/>
    <n v="0"/>
    <n v="0"/>
    <n v="0"/>
    <n v="0"/>
    <n v="0"/>
    <s v=""/>
    <s v="Non, il n'y a pas eu de variation"/>
    <s v="Entre 21 et 60"/>
    <s v="Farine de blé blanche Riz Maïs (moulu) Sucre Haricot noir Haricot rouge Huile végétale"/>
    <n v="1"/>
    <n v="1"/>
    <n v="1"/>
    <n v="1"/>
    <n v="1"/>
    <n v="1"/>
    <n v="1"/>
    <n v="0"/>
    <s v="Oui je connais le prix de mes produits en grosse marmite"/>
    <n v="212.5"/>
    <s v="Oui"/>
    <n v="300"/>
    <n v="115.384615384615"/>
    <s v="Oui"/>
    <n v="225"/>
    <n v="97.826086956521706"/>
    <s v="Non"/>
    <n v="300"/>
    <n v="103.448275862068"/>
    <s v="Oui"/>
    <n v="400"/>
    <n v="166.666666666666"/>
    <s v="Non"/>
    <n v="500"/>
    <n v="208.333333333333"/>
    <s v="Non"/>
    <s v="Remplissage à partir de drum"/>
    <s v="Oui"/>
    <n v="800"/>
    <s v=""/>
    <s v=""/>
    <s v=""/>
    <s v=""/>
    <s v=""/>
    <s v=""/>
    <s v="NA"/>
    <n v="800"/>
    <s v="Oui"/>
    <s v="Non"/>
    <s v=""/>
    <s v=""/>
    <s v=""/>
    <s v=""/>
    <s v=""/>
    <s v=""/>
    <s v=""/>
    <s v=""/>
    <s v=""/>
    <s v=""/>
    <s v=""/>
    <s v=""/>
    <s v=""/>
    <s v=""/>
    <s v=""/>
    <s v=""/>
    <s v=""/>
    <s v=""/>
    <s v=""/>
    <s v=""/>
    <s v=""/>
    <s v=""/>
    <s v=""/>
    <s v=""/>
    <s v=""/>
    <s v="Non"/>
    <s v="Non"/>
    <s v="Oui"/>
    <s v="Sud"/>
    <s v="Meme"/>
    <s v="Côteaux"/>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Augmentation des prix Diminution du nombre de clients"/>
    <n v="0"/>
    <n v="1"/>
    <n v="1"/>
    <n v="0"/>
    <n v="0"/>
    <n v="0"/>
    <n v="0"/>
    <n v="0"/>
    <s v=""/>
    <s v="Oui"/>
    <s v=""/>
    <s v="Nourriture"/>
    <n v="1"/>
    <n v="0"/>
    <n v="0"/>
    <n v="0"/>
    <n v="0"/>
    <n v="0"/>
    <n v="0"/>
    <s v=""/>
    <s v=""/>
    <s v=""/>
    <s v=""/>
    <s v=""/>
    <s v=""/>
    <s v=""/>
    <s v=""/>
    <s v=""/>
    <s v=""/>
    <s v=""/>
    <s v=""/>
    <s v=""/>
    <s v=""/>
    <s v=""/>
    <s v=""/>
    <s v=""/>
    <s v=""/>
    <s v=""/>
    <s v=""/>
    <s v=""/>
    <s v=""/>
    <s v=""/>
    <s v=""/>
    <s v=""/>
    <s v=""/>
    <s v=""/>
    <s v=""/>
    <s v=""/>
    <s v=""/>
    <s v=""/>
    <s v=""/>
    <s v=""/>
    <s v=""/>
    <s v=""/>
    <s v=""/>
    <s v=""/>
    <s v=""/>
  </r>
  <r>
    <s v="2021-07-24"/>
    <s v="MOJDDE"/>
    <s v="MOJDDE"/>
    <s v="EI3120"/>
    <s v="Sud"/>
    <s v="Port-à-Piment"/>
    <s v="Port-à-Piment"/>
    <s v="Port-à-piment"/>
    <s v="Marché de Port-à-Piment"/>
    <s v="Milieu rural"/>
    <x v="1"/>
    <x v="0"/>
    <s v=""/>
    <s v=""/>
    <s v="Détaillant sur une table"/>
    <s v=""/>
    <s v="Nourriture"/>
    <n v="1"/>
    <n v="0"/>
    <n v="0"/>
    <n v="0"/>
    <n v="0"/>
    <n v="0"/>
    <n v="0"/>
    <s v="nourriture"/>
    <s v="Nourriture "/>
    <s v="En espèces (Gourde)"/>
    <n v="1"/>
    <n v="0"/>
    <n v="0"/>
    <n v="0"/>
    <n v="0"/>
    <n v="0"/>
    <n v="0"/>
    <n v="0"/>
    <n v="0"/>
    <n v="0"/>
    <s v=""/>
    <s v="Non, il n'y a pas eu de variation"/>
    <s v="Je ne sais pas / Je ne souhaite pas répondre"/>
    <s v="Farine de blé blanche Riz Maïs (moulu) Sucre Haricot noir Haricot rouge Huile végétale"/>
    <n v="1"/>
    <n v="1"/>
    <n v="1"/>
    <n v="1"/>
    <n v="1"/>
    <n v="1"/>
    <n v="1"/>
    <n v="0"/>
    <s v="Oui je connais le prix de mes produits en grosse marmite"/>
    <n v="137.5"/>
    <s v="Oui"/>
    <n v="250"/>
    <n v="96.153846153846104"/>
    <s v="Oui"/>
    <n v="200"/>
    <n v="86.956521739130395"/>
    <s v="Non"/>
    <n v="250"/>
    <n v="86.2068965517241"/>
    <s v="Oui"/>
    <n v="400"/>
    <n v="166.666666666666"/>
    <s v="Non"/>
    <n v="500"/>
    <n v="208.333333333333"/>
    <s v="Non"/>
    <s v="Bidon/Bouteille fermée."/>
    <s v="Oui"/>
    <n v="850"/>
    <s v=""/>
    <s v=""/>
    <s v=""/>
    <s v=""/>
    <s v=""/>
    <s v=""/>
    <s v="NA"/>
    <n v="850"/>
    <s v="Oui"/>
    <s v="Non"/>
    <s v=""/>
    <s v=""/>
    <s v=""/>
    <s v=""/>
    <s v=""/>
    <s v=""/>
    <s v=""/>
    <s v=""/>
    <s v=""/>
    <s v=""/>
    <s v=""/>
    <s v=""/>
    <s v=""/>
    <s v=""/>
    <s v=""/>
    <s v=""/>
    <s v=""/>
    <s v=""/>
    <s v=""/>
    <s v=""/>
    <s v=""/>
    <s v=""/>
    <s v=""/>
    <s v=""/>
    <s v=""/>
    <s v="Non"/>
    <s v="Non"/>
    <s v="Oui"/>
    <s v="Sud"/>
    <s v="Meme"/>
    <s v="Les Caye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Augmentation des prix Difficultés pour se réapprovisionner en marchandises"/>
    <n v="0"/>
    <n v="0"/>
    <n v="1"/>
    <n v="1"/>
    <n v="0"/>
    <n v="0"/>
    <n v="0"/>
    <n v="0"/>
    <s v=""/>
    <s v="Oui"/>
    <s v=""/>
    <s v="Nourriture"/>
    <n v="1"/>
    <n v="0"/>
    <n v="0"/>
    <n v="0"/>
    <n v="0"/>
    <n v="0"/>
    <n v="0"/>
    <s v=""/>
    <s v=""/>
    <s v=""/>
    <s v=""/>
    <s v=""/>
    <s v=""/>
    <s v=""/>
    <s v=""/>
    <s v=""/>
    <s v=""/>
    <s v=""/>
    <s v=""/>
    <s v=""/>
    <s v=""/>
    <s v=""/>
    <s v=""/>
    <s v=""/>
    <s v=""/>
    <s v=""/>
    <s v=""/>
    <s v=""/>
    <s v=""/>
    <s v=""/>
    <s v=""/>
    <s v=""/>
    <s v=""/>
    <s v=""/>
    <s v=""/>
    <s v=""/>
    <s v=""/>
    <s v=""/>
    <s v=""/>
    <s v=""/>
    <s v=""/>
    <s v=""/>
    <s v=""/>
    <s v=""/>
    <s v=""/>
  </r>
  <r>
    <s v="2021-07-24"/>
    <s v="MOJDDE"/>
    <s v="MOJDDE"/>
    <s v="SA0099"/>
    <s v="Sud"/>
    <s v="Port-à-Piment"/>
    <s v="Port-à-Piment"/>
    <s v="Port-à-piment"/>
    <s v="Marché de Port-à-Piment"/>
    <s v="Milieu rural"/>
    <x v="1"/>
    <x v="0"/>
    <s v=""/>
    <s v=""/>
    <s v="Détaillant sur une table"/>
    <s v=""/>
    <s v="Produits d'hygiène et assainissement"/>
    <n v="0"/>
    <n v="1"/>
    <n v="0"/>
    <n v="0"/>
    <n v="0"/>
    <n v="0"/>
    <n v="0"/>
    <s v="wash"/>
    <s v="Produits d'hygiène et assainissement"/>
    <s v="En espèces (Gourde)"/>
    <n v="1"/>
    <n v="0"/>
    <n v="0"/>
    <n v="0"/>
    <n v="0"/>
    <n v="0"/>
    <n v="0"/>
    <n v="0"/>
    <n v="0"/>
    <n v="0"/>
    <s v=""/>
    <s v="Non, il n'y a pas eu de variation"/>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liquide (nettoyage) Chlore en grain (nettoyage) Savon pour se laver"/>
    <n v="1"/>
    <n v="1"/>
    <n v="1"/>
    <n v="1"/>
    <n v="1"/>
    <n v="1"/>
    <n v="1"/>
    <n v="1"/>
    <n v="0"/>
    <s v="Oui"/>
    <n v="30"/>
    <n v="30"/>
    <s v=""/>
    <s v=""/>
    <s v=""/>
    <n v="30"/>
    <s v="Oui"/>
    <n v="25"/>
    <s v="Oui"/>
    <n v="50"/>
    <s v="Oui"/>
    <s v="Oui"/>
    <n v="50"/>
    <s v=""/>
    <s v=""/>
    <s v=""/>
    <s v=""/>
    <s v=""/>
    <s v=""/>
    <s v="NA"/>
    <n v="50"/>
    <s v="Oui"/>
    <s v="Oui"/>
    <n v="25"/>
    <s v=""/>
    <s v=""/>
    <n v="25"/>
    <s v="Oui"/>
    <s v="Oui"/>
    <n v="75"/>
    <s v=""/>
    <s v=""/>
    <n v="75"/>
    <s v="Oui"/>
    <s v="Oui"/>
    <n v="75"/>
    <s v=""/>
    <s v=""/>
    <s v=""/>
    <n v="75"/>
    <s v="Oui"/>
    <s v="Oui"/>
    <s v=""/>
    <n v="5"/>
    <s v=""/>
    <s v=""/>
    <s v=""/>
    <s v=""/>
    <s v=""/>
    <s v=""/>
    <s v="Oui"/>
    <s v="NA"/>
    <n v="5"/>
    <s v="Non"/>
    <s v=""/>
    <s v=""/>
    <s v=""/>
    <s v=""/>
    <s v=""/>
    <s v=""/>
    <s v=""/>
    <s v=""/>
    <s v=""/>
    <s v=""/>
    <s v=""/>
    <s v=""/>
    <s v=""/>
    <s v=""/>
    <s v=""/>
    <s v=""/>
    <s v=""/>
    <s v=""/>
    <s v=""/>
    <s v=""/>
    <s v=""/>
    <s v=""/>
    <s v=""/>
    <s v=""/>
    <s v=""/>
    <s v="Non"/>
    <s v="Non"/>
    <s v="Oui"/>
    <s v="Sud"/>
    <s v="Meme"/>
    <s v="Les Cayes"/>
    <s v="Différent"/>
    <s v=""/>
    <s v=""/>
    <s v=""/>
    <s v=""/>
    <s v=""/>
    <s v=""/>
    <s v=""/>
    <s v=""/>
    <s v=""/>
    <s v=""/>
    <s v=""/>
    <s v=""/>
    <s v=""/>
    <s v=""/>
    <s v=""/>
    <s v=""/>
    <s v=""/>
    <s v=""/>
    <s v=""/>
    <s v=""/>
    <s v=""/>
    <s v=""/>
    <s v=""/>
    <s v=""/>
    <s v=""/>
    <s v=""/>
    <s v=""/>
    <s v=""/>
    <s v=""/>
    <s v=""/>
    <s v=""/>
    <s v=""/>
    <s v=""/>
    <s v=""/>
    <s v=""/>
    <s v=""/>
    <s v=""/>
    <s v="Non"/>
    <s v=""/>
    <s v=""/>
    <s v=""/>
    <s v=""/>
    <s v=""/>
    <s v=""/>
    <s v=""/>
    <s v=""/>
    <s v="Aucune préoccupation particulière"/>
    <n v="0"/>
    <n v="0"/>
    <n v="0"/>
    <n v="0"/>
    <n v="0"/>
    <n v="1"/>
    <n v="0"/>
    <n v="0"/>
    <s v=""/>
    <s v="Oui"/>
    <s v=""/>
    <s v="Produits d'hygiène et assainissement"/>
    <n v="0"/>
    <n v="1"/>
    <n v="0"/>
    <n v="0"/>
    <n v="0"/>
    <n v="0"/>
    <n v="0"/>
    <s v=""/>
    <s v=""/>
    <s v=""/>
    <s v=""/>
    <s v=""/>
    <s v=""/>
    <s v=""/>
    <s v=""/>
    <s v=""/>
    <s v=""/>
    <s v=""/>
    <s v=""/>
    <s v=""/>
    <s v=""/>
    <s v=""/>
    <s v=""/>
    <s v=""/>
    <s v=""/>
    <s v=""/>
    <s v=""/>
    <s v=""/>
    <s v=""/>
    <s v=""/>
    <s v=""/>
    <s v=""/>
    <s v=""/>
    <s v=""/>
    <s v=""/>
    <s v=""/>
    <s v=""/>
    <s v=""/>
    <s v=""/>
    <s v=""/>
    <s v=""/>
    <s v=""/>
    <s v=""/>
    <s v=""/>
    <s v=""/>
  </r>
  <r>
    <s v="2021-07-24"/>
    <s v="MOJDDE"/>
    <s v="MOJDDE"/>
    <s v="SA0099"/>
    <s v="Sud"/>
    <s v="Port-à-Piment"/>
    <s v="Port-à-Piment"/>
    <s v="Port-à-piment"/>
    <s v="Marché de Port-à-Piment"/>
    <s v="Milieu rural"/>
    <x v="1"/>
    <x v="0"/>
    <s v=""/>
    <s v=""/>
    <s v="Détaillant sur une table"/>
    <s v=""/>
    <s v="Produits d'hygiène et assainissement"/>
    <n v="0"/>
    <n v="1"/>
    <n v="0"/>
    <n v="0"/>
    <n v="0"/>
    <n v="0"/>
    <n v="0"/>
    <s v="wash"/>
    <s v="Produits d'hygiène et assainissement"/>
    <s v="En espèces (Gourde)"/>
    <n v="1"/>
    <n v="0"/>
    <n v="0"/>
    <n v="0"/>
    <n v="0"/>
    <n v="0"/>
    <n v="0"/>
    <n v="0"/>
    <n v="0"/>
    <n v="0"/>
    <s v=""/>
    <s v="Je ne sais pas / Je ne souhaite pas répondre"/>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liquide (nettoyage) Chlore en grain (nettoyage) Savon pour se laver"/>
    <n v="1"/>
    <n v="1"/>
    <n v="1"/>
    <n v="1"/>
    <n v="1"/>
    <n v="1"/>
    <n v="1"/>
    <n v="1"/>
    <n v="0"/>
    <s v="Oui"/>
    <n v="30"/>
    <n v="30"/>
    <s v=""/>
    <s v=""/>
    <s v=""/>
    <n v="30"/>
    <s v="Oui"/>
    <n v="25"/>
    <s v="Oui"/>
    <n v="25"/>
    <s v="Oui"/>
    <s v="Oui"/>
    <n v="50"/>
    <s v=""/>
    <s v=""/>
    <s v=""/>
    <s v=""/>
    <s v=""/>
    <s v=""/>
    <s v="NA"/>
    <n v="50"/>
    <s v="Oui"/>
    <s v="Oui"/>
    <n v="35"/>
    <s v=""/>
    <s v=""/>
    <n v="35"/>
    <s v="Oui"/>
    <s v="Oui"/>
    <n v="100"/>
    <s v=""/>
    <s v=""/>
    <n v="100"/>
    <s v="Oui"/>
    <s v="Oui"/>
    <n v="100"/>
    <s v=""/>
    <s v=""/>
    <s v=""/>
    <n v="100"/>
    <s v="Oui"/>
    <s v="Oui"/>
    <s v=""/>
    <n v="5"/>
    <s v=""/>
    <s v=""/>
    <s v=""/>
    <s v=""/>
    <s v=""/>
    <s v=""/>
    <s v="Oui"/>
    <s v="NA"/>
    <n v="5"/>
    <s v="Oui"/>
    <s v="Produit épuisé car beaucoup de personnes ont acheté"/>
    <n v="0"/>
    <n v="0"/>
    <n v="0"/>
    <n v="0"/>
    <n v="0"/>
    <n v="0"/>
    <n v="0"/>
    <n v="0"/>
    <n v="0"/>
    <n v="1"/>
    <n v="0"/>
    <n v="0"/>
    <n v="0"/>
    <s v=""/>
    <s v="Savon lessive Serviettes hygiéniques Savon pour se laver Chlore en grain (nettoyage) Dentifrice Brosse à dent"/>
    <n v="1"/>
    <n v="1"/>
    <n v="1"/>
    <n v="0"/>
    <n v="1"/>
    <n v="0"/>
    <n v="1"/>
    <n v="1"/>
    <n v="0"/>
    <s v="Non"/>
    <s v="Non"/>
    <s v="Oui"/>
    <s v="Sud"/>
    <s v="Meme"/>
    <s v="Les Cayes"/>
    <s v="Différent"/>
    <s v=""/>
    <s v=""/>
    <s v=""/>
    <s v=""/>
    <s v=""/>
    <s v=""/>
    <s v=""/>
    <s v=""/>
    <s v=""/>
    <s v=""/>
    <s v=""/>
    <s v=""/>
    <s v=""/>
    <s v=""/>
    <s v=""/>
    <s v=""/>
    <s v=""/>
    <s v=""/>
    <s v=""/>
    <s v=""/>
    <s v=""/>
    <s v=""/>
    <s v=""/>
    <s v=""/>
    <s v=""/>
    <s v=""/>
    <s v=""/>
    <s v=""/>
    <s v=""/>
    <s v=""/>
    <s v=""/>
    <s v=""/>
    <s v=""/>
    <s v=""/>
    <s v=""/>
    <s v=""/>
    <s v=""/>
    <s v="Je ne sais pas, je ne souhaite pas répondre"/>
    <s v=""/>
    <s v=""/>
    <s v=""/>
    <s v=""/>
    <s v=""/>
    <s v=""/>
    <s v=""/>
    <s v=""/>
    <s v="Diminution du nombre de clients Augmentation des prix Difficultés pour se réapprovisionner en marchandises"/>
    <n v="0"/>
    <n v="1"/>
    <n v="1"/>
    <n v="1"/>
    <n v="0"/>
    <n v="0"/>
    <n v="0"/>
    <n v="0"/>
    <s v=""/>
    <s v="Oui"/>
    <s v=""/>
    <s v="Produits d'hygiène et assainissement"/>
    <n v="0"/>
    <n v="1"/>
    <n v="0"/>
    <n v="0"/>
    <n v="0"/>
    <n v="0"/>
    <n v="0"/>
    <s v=""/>
    <s v=""/>
    <s v=""/>
    <s v=""/>
    <s v=""/>
    <s v=""/>
    <s v=""/>
    <s v=""/>
    <s v=""/>
    <s v=""/>
    <s v=""/>
    <s v=""/>
    <s v=""/>
    <s v=""/>
    <s v=""/>
    <s v=""/>
    <s v=""/>
    <s v=""/>
    <s v=""/>
    <s v=""/>
    <s v=""/>
    <s v=""/>
    <s v=""/>
    <s v=""/>
    <s v=""/>
    <s v=""/>
    <s v=""/>
    <s v=""/>
    <s v=""/>
    <s v=""/>
    <s v=""/>
    <s v=""/>
    <s v=""/>
    <s v=""/>
    <s v=""/>
    <s v=""/>
    <s v=""/>
    <s v=""/>
  </r>
  <r>
    <s v="2021-07-24"/>
    <s v="MOJDDE"/>
    <s v="MOJDDE"/>
    <s v="EI3120"/>
    <s v="Sud"/>
    <s v="Port-à-Piment"/>
    <s v="Port-à-Piment"/>
    <s v="Port-à-piment"/>
    <s v="Marché de Port-à-Piment"/>
    <s v="Milieu rural"/>
    <x v="1"/>
    <x v="0"/>
    <s v=""/>
    <s v=""/>
    <s v="Détaillant sur une tab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Grand bokit fermé ou avec couvercle pour stocker l'eau (environ 5 gallons) Grande bassine de nettoyage ou pour cuisiner Eponge pour la vaisselle"/>
    <n v="1"/>
    <n v="1"/>
    <n v="1"/>
    <n v="150"/>
    <n v="150"/>
    <n v="15"/>
    <s v="Non"/>
    <s v=""/>
    <s v=""/>
    <s v="Non"/>
    <s v=""/>
    <s v=""/>
    <s v=""/>
    <s v=""/>
    <s v=""/>
    <s v=""/>
    <s v=""/>
    <s v=""/>
    <s v="Augmentation des prix"/>
    <n v="0"/>
    <n v="0"/>
    <n v="1"/>
    <n v="0"/>
    <n v="0"/>
    <n v="0"/>
    <n v="0"/>
    <n v="0"/>
    <s v=""/>
    <s v="Non"/>
    <s v=""/>
    <s v=""/>
    <s v=""/>
    <s v=""/>
    <s v=""/>
    <s v=""/>
    <s v=""/>
    <s v=""/>
    <s v=""/>
    <s v=""/>
    <s v=""/>
    <s v=""/>
    <s v=""/>
    <s v=""/>
    <s v=""/>
    <s v=""/>
    <s v=""/>
    <s v=""/>
    <s v=""/>
    <s v=""/>
    <s v=""/>
    <s v=""/>
    <s v=""/>
    <s v=""/>
    <s v=""/>
    <s v=""/>
    <s v=""/>
    <s v=""/>
    <s v=""/>
    <s v=""/>
    <s v=""/>
    <s v=""/>
    <s v=""/>
    <s v=""/>
    <s v=""/>
    <s v=""/>
    <s v=""/>
    <s v=""/>
    <s v=""/>
    <s v=""/>
    <s v=""/>
    <s v=""/>
    <s v=""/>
    <s v=""/>
    <s v=""/>
    <s v=""/>
    <s v=""/>
  </r>
  <r>
    <s v="2021-07-24"/>
    <s v="MOJDDE"/>
    <s v="MOJDDE"/>
    <s v="EI3120"/>
    <s v="Sud"/>
    <s v="Port-à-Piment"/>
    <s v="Port-à-Piment"/>
    <s v="Port-à-piment"/>
    <s v="Marché de Port-à-Piment"/>
    <s v="Milieu rural"/>
    <x v="1"/>
    <x v="0"/>
    <s v=""/>
    <s v=""/>
    <s v="Détaillant mobi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Grand bokit fermé ou avec couvercle pour stocker l'eau (environ 5 gallons) Grande bassine de nettoyage ou pour cuisiner Eponge pour la vaisselle"/>
    <n v="1"/>
    <n v="1"/>
    <n v="1"/>
    <n v="125"/>
    <n v="150"/>
    <n v="15"/>
    <s v="Oui"/>
    <s v=""/>
    <s v=""/>
    <s v="Non"/>
    <s v=""/>
    <s v=""/>
    <s v=""/>
    <s v=""/>
    <s v=""/>
    <s v=""/>
    <s v=""/>
    <s v=""/>
    <s v="Aucune préoccupation particulière"/>
    <n v="0"/>
    <n v="0"/>
    <n v="0"/>
    <n v="0"/>
    <n v="0"/>
    <n v="1"/>
    <n v="0"/>
    <n v="0"/>
    <s v=""/>
    <s v="Oui"/>
    <s v=""/>
    <s v="Ustensiles de nettoyage ou de stockage de l'eau (bokit, bassine, éponge)"/>
    <n v="0"/>
    <n v="0"/>
    <n v="0"/>
    <n v="0"/>
    <n v="1"/>
    <n v="0"/>
    <n v="0"/>
    <s v=""/>
    <s v=""/>
    <s v=""/>
    <s v=""/>
    <s v=""/>
    <s v=""/>
    <s v=""/>
    <s v=""/>
    <s v=""/>
    <s v=""/>
    <s v=""/>
    <s v=""/>
    <s v=""/>
    <s v=""/>
    <s v=""/>
    <s v=""/>
    <s v=""/>
    <s v=""/>
    <s v=""/>
    <s v=""/>
    <s v=""/>
    <s v=""/>
    <s v=""/>
    <s v=""/>
    <s v=""/>
    <s v=""/>
    <s v=""/>
    <s v=""/>
    <s v=""/>
    <s v=""/>
    <s v=""/>
    <s v=""/>
    <s v=""/>
    <s v=""/>
    <s v=""/>
    <s v=""/>
    <s v=""/>
    <s v=""/>
  </r>
  <r>
    <s v="2021-07-24"/>
    <s v="MOJDDE"/>
    <s v="MOJDDE"/>
    <s v="SA0099"/>
    <s v="Sud"/>
    <s v="Port-à-Piment"/>
    <s v="Port-à-Piment"/>
    <s v="Port-à-piment"/>
    <s v="Marché de Port-à-Piment"/>
    <s v="Milieu rural"/>
    <x v="1"/>
    <x v="0"/>
    <s v=""/>
    <s v=""/>
    <s v="Détaillant sur une table"/>
    <s v=""/>
    <s v="Charbon de bois"/>
    <n v="0"/>
    <n v="0"/>
    <n v="0"/>
    <n v="0"/>
    <n v="0"/>
    <n v="1"/>
    <n v="0"/>
    <s v="charbon"/>
    <s v="Charbon de bois"/>
    <s v="En espèces (Gourde)"/>
    <n v="1"/>
    <n v="0"/>
    <n v="0"/>
    <n v="0"/>
    <n v="0"/>
    <n v="0"/>
    <n v="0"/>
    <n v="0"/>
    <n v="0"/>
    <n v="0"/>
    <s v=""/>
    <s v="Non, il n'y a pas eu de variation"/>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150"/>
    <s v="Oui"/>
    <s v="Non"/>
    <s v=""/>
    <s v=""/>
    <s v=""/>
    <s v=""/>
    <s v=""/>
    <s v=""/>
    <s v=""/>
    <s v=""/>
    <s v="Augmentation des prix"/>
    <n v="0"/>
    <n v="0"/>
    <n v="1"/>
    <n v="0"/>
    <n v="0"/>
    <n v="0"/>
    <n v="0"/>
    <n v="0"/>
    <s v=""/>
    <s v="Non"/>
    <s v=""/>
    <s v=""/>
    <s v=""/>
    <s v=""/>
    <s v=""/>
    <s v=""/>
    <s v=""/>
    <s v=""/>
    <s v=""/>
    <s v=""/>
    <s v=""/>
    <s v=""/>
    <s v=""/>
    <s v=""/>
    <s v=""/>
    <s v=""/>
    <s v=""/>
    <s v=""/>
    <s v=""/>
    <s v=""/>
    <s v=""/>
    <s v=""/>
    <s v=""/>
    <s v=""/>
    <s v=""/>
    <s v=""/>
    <s v=""/>
    <s v=""/>
    <s v=""/>
    <s v=""/>
    <s v=""/>
    <s v=""/>
    <s v=""/>
    <s v=""/>
    <s v=""/>
    <s v=""/>
    <s v=""/>
    <s v=""/>
    <s v=""/>
    <s v=""/>
    <s v=""/>
    <s v=""/>
    <s v=""/>
    <s v=""/>
    <s v=""/>
    <s v=""/>
    <s v=""/>
  </r>
  <r>
    <s v="2021-07-24"/>
    <s v="MOJDDE"/>
    <s v="MOJDDE"/>
    <s v="SA0099"/>
    <s v="Sud"/>
    <s v="Port-à-Piment"/>
    <s v="Port-à-Piment"/>
    <s v="Port-à-piment"/>
    <s v="Marché de Port-à-Piment"/>
    <s v="Milieu rural"/>
    <x v="1"/>
    <x v="0"/>
    <s v=""/>
    <s v=""/>
    <s v="Détaillant sur une table"/>
    <s v=""/>
    <s v="Charbon de bois"/>
    <n v="0"/>
    <n v="0"/>
    <n v="0"/>
    <n v="0"/>
    <n v="0"/>
    <n v="1"/>
    <n v="0"/>
    <s v="charbon"/>
    <s v="Charbon de bois"/>
    <s v="En espèces (Gourde)"/>
    <n v="1"/>
    <n v="0"/>
    <n v="0"/>
    <n v="0"/>
    <n v="0"/>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35"/>
    <s v="Non"/>
    <s v="Non"/>
    <s v=""/>
    <s v=""/>
    <s v=""/>
    <s v=""/>
    <s v=""/>
    <s v=""/>
    <s v=""/>
    <s v=""/>
    <s v="Augmentation des prix"/>
    <n v="0"/>
    <n v="0"/>
    <n v="1"/>
    <n v="0"/>
    <n v="0"/>
    <n v="0"/>
    <n v="0"/>
    <n v="0"/>
    <s v=""/>
    <s v="Non"/>
    <s v=""/>
    <s v=""/>
    <s v=""/>
    <s v=""/>
    <s v=""/>
    <s v=""/>
    <s v=""/>
    <s v=""/>
    <s v=""/>
    <s v=""/>
    <s v=""/>
    <s v=""/>
    <s v=""/>
    <s v=""/>
    <s v=""/>
    <s v=""/>
    <s v=""/>
    <s v=""/>
    <s v=""/>
    <s v=""/>
    <s v=""/>
    <s v=""/>
    <s v=""/>
    <s v=""/>
    <s v=""/>
    <s v=""/>
    <s v=""/>
    <s v=""/>
    <s v=""/>
    <s v=""/>
    <s v=""/>
    <s v=""/>
    <s v=""/>
    <s v=""/>
    <s v=""/>
    <s v=""/>
    <s v=""/>
    <s v=""/>
    <s v=""/>
    <s v=""/>
    <s v=""/>
    <s v=""/>
    <s v=""/>
    <s v=""/>
    <s v=""/>
    <s v=""/>
    <s v=""/>
  </r>
  <r>
    <s v="2021-07-24"/>
    <s v="MOJDDE"/>
    <s v="MOJDDE"/>
    <s v="SA0099"/>
    <s v="Sud"/>
    <s v="Port-à-Piment"/>
    <s v="Port-à-Piment"/>
    <s v="Port-à-piment"/>
    <s v="Marché de Port-à-Piment"/>
    <s v="Milieu rural"/>
    <x v="1"/>
    <x v="1"/>
    <s v=""/>
    <s v=""/>
    <s v="Détaillant sur une table"/>
    <s v=""/>
    <s v="Charbon de bois"/>
    <n v="0"/>
    <n v="0"/>
    <n v="0"/>
    <n v="0"/>
    <n v="0"/>
    <n v="1"/>
    <n v="0"/>
    <s v="charbon"/>
    <s v="Charbon de bois"/>
    <s v="En espèces (Gourde) A crédit partiel"/>
    <n v="1"/>
    <n v="0"/>
    <n v="0"/>
    <n v="0"/>
    <n v="1"/>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Non"/>
    <s v=""/>
    <s v=""/>
    <s v=""/>
    <s v=""/>
    <s v=""/>
    <s v=""/>
    <s v=""/>
    <s v=""/>
    <s v="Augmentation des prix"/>
    <n v="0"/>
    <n v="0"/>
    <n v="1"/>
    <n v="0"/>
    <n v="0"/>
    <n v="0"/>
    <n v="0"/>
    <n v="0"/>
    <s v=""/>
    <s v="Non"/>
    <s v=""/>
    <s v=""/>
    <s v=""/>
    <s v=""/>
    <s v=""/>
    <s v=""/>
    <s v=""/>
    <s v=""/>
    <s v=""/>
    <s v=""/>
    <s v=""/>
    <s v=""/>
    <s v=""/>
    <s v=""/>
    <s v=""/>
    <s v=""/>
    <s v=""/>
    <s v=""/>
    <s v=""/>
    <s v=""/>
    <s v=""/>
    <s v=""/>
    <s v=""/>
    <s v=""/>
    <s v=""/>
    <s v=""/>
    <s v=""/>
    <s v=""/>
    <s v=""/>
    <s v=""/>
    <s v=""/>
    <s v=""/>
    <s v=""/>
    <s v=""/>
    <s v=""/>
    <s v=""/>
    <s v=""/>
    <s v=""/>
    <s v=""/>
    <s v=""/>
    <s v=""/>
    <s v=""/>
    <s v=""/>
    <s v=""/>
    <s v=""/>
    <s v=""/>
    <s v=""/>
  </r>
  <r>
    <s v="2021-07-24"/>
    <s v="MOJDDE"/>
    <s v="MOJDDE"/>
    <s v="SA0099"/>
    <s v="Sud"/>
    <s v="Port-à-Piment"/>
    <s v="Port-à-Piment"/>
    <s v="Port-à-piment"/>
    <s v="Marché de Port-à-Piment"/>
    <s v="Milieu rural"/>
    <x v="1"/>
    <x v="0"/>
    <s v=""/>
    <s v=""/>
    <s v="Détaillant mobile"/>
    <s v=""/>
    <s v="Charbon de bois"/>
    <n v="0"/>
    <n v="0"/>
    <n v="0"/>
    <n v="0"/>
    <n v="0"/>
    <n v="1"/>
    <n v="0"/>
    <s v="charbon"/>
    <s v="Charbon de bois"/>
    <s v="En espèces (Gourde)"/>
    <n v="1"/>
    <n v="0"/>
    <n v="0"/>
    <n v="0"/>
    <n v="0"/>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30"/>
    <s v="Non"/>
    <s v="Non"/>
    <s v=""/>
    <s v=""/>
    <s v=""/>
    <s v=""/>
    <s v=""/>
    <s v=""/>
    <s v=""/>
    <s v=""/>
    <s v="Aucune préoccupation particulière"/>
    <n v="0"/>
    <n v="0"/>
    <n v="0"/>
    <n v="0"/>
    <n v="0"/>
    <n v="1"/>
    <n v="0"/>
    <n v="0"/>
    <s v=""/>
    <s v="Non"/>
    <s v=""/>
    <s v=""/>
    <s v=""/>
    <s v=""/>
    <s v=""/>
    <s v=""/>
    <s v=""/>
    <s v=""/>
    <s v=""/>
    <s v=""/>
    <s v=""/>
    <s v=""/>
    <s v=""/>
    <s v=""/>
    <s v=""/>
    <s v=""/>
    <s v=""/>
    <s v=""/>
    <s v=""/>
    <s v=""/>
    <s v=""/>
    <s v=""/>
    <s v=""/>
    <s v=""/>
    <s v=""/>
    <s v=""/>
    <s v=""/>
    <s v=""/>
    <s v=""/>
    <s v=""/>
    <s v=""/>
    <s v=""/>
    <s v=""/>
    <s v=""/>
    <s v=""/>
    <s v=""/>
    <s v=""/>
    <s v=""/>
    <s v=""/>
    <s v=""/>
    <s v=""/>
    <s v=""/>
    <s v=""/>
    <s v=""/>
    <s v=""/>
    <s v=""/>
    <s v=""/>
  </r>
  <r>
    <s v="2021-07-24"/>
    <s v="MOJDDE"/>
    <s v="MOJDDE"/>
    <s v="EI3120"/>
    <s v="Sud"/>
    <s v="Port-à-Piment"/>
    <s v="Port-à-Piment"/>
    <s v="Port-à-piment"/>
    <s v="Marché de Port-à-Piment"/>
    <s v="Milieu rural"/>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kiosque public (DINEPA)"/>
    <s v=""/>
    <s v="kiosque"/>
    <s v="kiòs piblik (DINEPA)"/>
    <s v="kiosque public (DINEPA)"/>
    <s v="Autre"/>
    <s v="Paske li fenk vin nan zon nan yo bay li gratis"/>
    <s v="Moins de 15 min au total"/>
    <s v="gros bidon de 5 gallons (18,9 L)"/>
    <s v="5gal"/>
    <s v="bidon ki vo 5 galon (18,9L)"/>
    <s v=""/>
    <s v=""/>
    <s v=""/>
    <s v=""/>
    <s v=""/>
    <n v="0"/>
    <n v="0"/>
    <s v=""/>
    <s v="NA"/>
    <n v="0"/>
    <s v="Oui"/>
    <s v=""/>
    <s v="Non"/>
    <s v=""/>
    <s v=""/>
    <s v=""/>
    <s v=""/>
    <s v=""/>
    <s v=""/>
    <s v=""/>
    <s v=""/>
    <s v=""/>
    <s v=""/>
    <s v=""/>
    <s v=""/>
  </r>
  <r>
    <s v="2021-07-24"/>
    <s v="MOJDDE"/>
    <s v="MOJDDE"/>
    <s v="EI3120"/>
    <s v="Sud"/>
    <s v="Port-à-Piment"/>
    <s v="Port-à-Piment"/>
    <s v="Port-à-piment"/>
    <s v="Marché de Port-à-Piment"/>
    <s v="Milieu rural"/>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autre"/>
    <s v="Weter mission (4/10 Bridge)"/>
    <s v="autre"/>
    <s v="lòt"/>
    <s v="Water mission (4/10 Bridge)"/>
    <s v="Il n'y a pas d'autres options dans ma zone"/>
    <s v=""/>
    <s v="Moins de 15 min au total"/>
    <s v="gros bidon de 5 gallons (18,9 L)"/>
    <s v="5gal"/>
    <s v="bidon ki vo 5 galon (18,9L)"/>
    <s v=""/>
    <s v=""/>
    <s v=""/>
    <s v=""/>
    <s v=""/>
    <n v="2"/>
    <n v="0.4"/>
    <s v=""/>
    <s v="NA"/>
    <n v="0.4"/>
    <s v="Oui"/>
    <s v=""/>
    <s v="Oui"/>
    <s v="Problèmes techniques sur le réseau"/>
    <n v="0"/>
    <n v="0"/>
    <n v="0"/>
    <n v="0"/>
    <n v="0"/>
    <n v="1"/>
    <n v="0"/>
    <n v="0"/>
    <n v="0"/>
    <n v="0"/>
    <n v="0"/>
  </r>
  <r>
    <s v="2021-07-24"/>
    <s v="MOJDDE"/>
    <s v="MOJDDE"/>
    <s v="EI3120"/>
    <s v="Sud"/>
    <s v="Port-à-Piment"/>
    <s v="Port-à-Piment"/>
    <s v="Port-à-piment"/>
    <s v="Marché de Port-à-Piment"/>
    <s v="Milieu rural"/>
    <x v="0"/>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autre"/>
    <s v="Weter mission (4/10 Bridge)"/>
    <s v="autre"/>
    <s v="lòt"/>
    <s v="Water mission (4/10 Bridge)"/>
    <s v="L'eau est de meilleure qualité"/>
    <s v=""/>
    <s v="Moins de 15 min au total"/>
    <s v="gros bidon de 5 gallons (18,9 L)"/>
    <s v="5gal"/>
    <s v="bidon ki vo 5 galon (18,9L)"/>
    <s v=""/>
    <s v=""/>
    <s v=""/>
    <s v=""/>
    <s v=""/>
    <n v="2"/>
    <n v="0.4"/>
    <s v=""/>
    <s v="NA"/>
    <n v="0.4"/>
    <s v="Oui"/>
    <s v=""/>
    <s v="Non"/>
    <s v=""/>
    <s v=""/>
    <s v=""/>
    <s v=""/>
    <s v=""/>
    <s v=""/>
    <s v=""/>
    <s v=""/>
    <s v=""/>
    <s v=""/>
    <s v=""/>
    <s v=""/>
  </r>
  <r>
    <s v="2021-07-24"/>
    <s v="MOJDDE"/>
    <s v="MOJDDE"/>
    <s v="EI3120"/>
    <s v="Sud"/>
    <s v="Port-à-Piment"/>
    <s v="Port-à-Piment"/>
    <s v="Port-à-piment"/>
    <s v="Marché de Port-à-Piment"/>
    <s v="Milieu rural"/>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autre"/>
    <s v="Weter mission (4/10 Bridge)"/>
    <s v="autre"/>
    <s v="lòt"/>
    <s v="Water mission (4/10 Bridge)"/>
    <s v="C'est le moins cher"/>
    <s v=""/>
    <s v="Entre 15 min et 30 min au total"/>
    <s v="gros bidon de 5 gallons (18,9 L)"/>
    <s v="5gal"/>
    <s v="bidon ki vo 5 galon (18,9L)"/>
    <s v=""/>
    <s v=""/>
    <s v=""/>
    <s v=""/>
    <s v=""/>
    <n v="2"/>
    <n v="0.4"/>
    <s v=""/>
    <s v="NA"/>
    <n v="0.4"/>
    <s v="Oui"/>
    <s v=""/>
    <s v="Non"/>
    <s v=""/>
    <s v=""/>
    <s v=""/>
    <s v=""/>
    <s v=""/>
    <s v=""/>
    <s v=""/>
    <s v=""/>
    <s v=""/>
    <s v=""/>
    <s v=""/>
    <s v=""/>
  </r>
  <r>
    <s v="2021-07-24"/>
    <s v="MOJDDE"/>
    <s v="MOJDDE"/>
    <s v="EI3120"/>
    <s v="Sud"/>
    <s v="Port-à-Piment"/>
    <s v="Port-à-Piment"/>
    <s v="Port-à-piment"/>
    <s v="Marché de Port-à-Piment"/>
    <s v="Milieu rural"/>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kiosque public (DINEPA)"/>
    <s v=""/>
    <s v="kiosque"/>
    <s v="kiòs piblik (DINEPA)"/>
    <s v="kiosque public (DINEPA)"/>
    <s v="Autre"/>
    <s v="Gratis"/>
    <s v="Moins de 15 min au total"/>
    <s v="gros bidon de 5 gallons (18,9 L)"/>
    <s v="5gal"/>
    <s v="bidon ki vo 5 galon (18,9L)"/>
    <s v=""/>
    <s v=""/>
    <s v=""/>
    <s v=""/>
    <s v=""/>
    <n v="0"/>
    <n v="0"/>
    <s v=""/>
    <s v="NA"/>
    <n v="0"/>
    <s v="Oui"/>
    <s v=""/>
    <s v="Oui"/>
    <s v="Je ne sais pas, je ne souhaite pas répondre"/>
    <n v="0"/>
    <n v="0"/>
    <n v="0"/>
    <n v="0"/>
    <n v="0"/>
    <n v="0"/>
    <n v="0"/>
    <n v="0"/>
    <n v="0"/>
    <n v="0"/>
    <n v="1"/>
  </r>
  <r>
    <s v="2021-07-24"/>
    <s v="MOJDDE"/>
    <s v="MOJDDE"/>
    <s v="EI3120"/>
    <s v="Sud"/>
    <s v="Port-à-Piment"/>
    <s v="Port-à-Piment"/>
    <s v="Port-à-piment"/>
    <s v="Marché de Port-à-Piment"/>
    <s v="Milieu rural"/>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ranchement privé individuel"/>
    <s v=""/>
    <s v="branchement"/>
    <s v="tiyo lakay mwen"/>
    <s v="branchement privé individuel"/>
    <s v="L'eau est de meilleure qualité"/>
    <s v=""/>
    <s v="Moins de 15 min au total"/>
    <s v="gros bidon de 5 gallons (18,9 L)"/>
    <s v="5gal"/>
    <s v="bidon ki vo 5 galon (18,9L)"/>
    <s v=""/>
    <s v=""/>
    <s v=""/>
    <s v=""/>
    <s v=""/>
    <n v="0"/>
    <n v="0"/>
    <s v=""/>
    <s v="NA"/>
    <n v="0"/>
    <s v="Oui"/>
    <s v=""/>
    <s v="Oui"/>
    <s v="Je ne sais pas, je ne souhaite pas répondre"/>
    <n v="0"/>
    <n v="0"/>
    <n v="0"/>
    <n v="0"/>
    <n v="0"/>
    <n v="0"/>
    <n v="0"/>
    <n v="0"/>
    <n v="0"/>
    <n v="0"/>
    <n v="1"/>
  </r>
  <r>
    <s v="2021-07-24"/>
    <s v="MOJDDE"/>
    <s v="MOJDDE"/>
    <s v="EI3120"/>
    <s v="Sud"/>
    <s v="Port-à-Piment"/>
    <s v="Port-à-Piment"/>
    <s v="Port-à-piment"/>
    <s v="Marché de Port-à-Piment"/>
    <s v="Milieu rural"/>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autre"/>
    <s v="Weter mission (4/10 Bridge)"/>
    <s v="autre"/>
    <s v="lòt"/>
    <s v="Water mission (4/10 Bridge)"/>
    <s v="C'est le moins cher"/>
    <s v=""/>
    <s v="Moins de 15 min au total"/>
    <s v="gros bidon de 5 gallons (18,9 L)"/>
    <s v="5gal"/>
    <s v="bidon ki vo 5 galon (18,9L)"/>
    <s v=""/>
    <s v=""/>
    <s v=""/>
    <s v=""/>
    <s v=""/>
    <n v="2"/>
    <n v="0.4"/>
    <s v=""/>
    <s v="NA"/>
    <n v="0.4"/>
    <s v="Oui"/>
    <s v=""/>
    <s v="Non"/>
    <s v=""/>
    <s v=""/>
    <s v=""/>
    <s v=""/>
    <s v=""/>
    <s v=""/>
    <s v=""/>
    <s v=""/>
    <s v=""/>
    <s v=""/>
    <s v=""/>
    <s v=""/>
  </r>
  <r>
    <s v="2021-07-24"/>
    <s v="MOJDDE"/>
    <s v="MOJDDE"/>
    <s v="EI3120"/>
    <s v="Sud"/>
    <s v="Port-à-Piment"/>
    <s v="Port-à-Piment"/>
    <s v="Port-à-piment"/>
    <s v="Marché de Port-à-Piment"/>
    <s v="Milieu rural"/>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autre"/>
    <s v="Weter mission"/>
    <s v="autre"/>
    <s v="lòt"/>
    <s v="Water mission"/>
    <s v="Il n'y a pas d'autres options dans ma zone"/>
    <s v=""/>
    <s v="Entre 15 min et 30 min au total"/>
    <s v="gros bidon de 5 gallons (18,9 L)"/>
    <s v="5gal"/>
    <s v="bidon ki vo 5 galon (18,9L)"/>
    <s v=""/>
    <s v=""/>
    <s v=""/>
    <s v=""/>
    <s v=""/>
    <n v="2"/>
    <n v="0.4"/>
    <s v=""/>
    <s v="NA"/>
    <n v="0.4"/>
    <s v="Oui"/>
    <s v=""/>
    <s v="Non"/>
    <s v=""/>
    <s v=""/>
    <s v=""/>
    <s v=""/>
    <s v=""/>
    <s v=""/>
    <s v=""/>
    <s v=""/>
    <s v=""/>
    <s v=""/>
    <s v=""/>
    <s v=""/>
  </r>
  <r>
    <s v="2021-07-24"/>
    <s v="MOJDDE"/>
    <s v="MOJDDE"/>
    <s v="SA0099"/>
    <s v="Sud"/>
    <s v="Port-à-Piment"/>
    <s v="Port-à-Piment"/>
    <s v="Port-à-piment"/>
    <s v="Marché de Port-à-Piment"/>
    <s v="Milieu rural"/>
    <x v="1"/>
    <x v="0"/>
    <s v=""/>
    <s v=""/>
    <s v="Détaillant sur une table"/>
    <s v=""/>
    <s v="Produits d'hygiène et assainissement"/>
    <n v="0"/>
    <n v="1"/>
    <n v="0"/>
    <n v="0"/>
    <n v="0"/>
    <n v="0"/>
    <n v="0"/>
    <s v="wash"/>
    <s v="Produits d'hygiène et assainissement"/>
    <s v="En espèces (Gourde)"/>
    <n v="1"/>
    <n v="0"/>
    <n v="0"/>
    <n v="0"/>
    <n v="0"/>
    <n v="0"/>
    <n v="0"/>
    <n v="0"/>
    <n v="0"/>
    <n v="0"/>
    <s v=""/>
    <s v="Je ne sais pas / Je ne souhaite pas répondre"/>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Dentifrice Brosse à dent Papier toilette Serviettes hygiéniques Chlore liquide (nettoyage) Chlore en grain (nettoyage) Savon pour se laver"/>
    <n v="1"/>
    <n v="1"/>
    <n v="1"/>
    <n v="1"/>
    <n v="1"/>
    <n v="1"/>
    <n v="1"/>
    <n v="1"/>
    <n v="0"/>
    <s v="Oui"/>
    <n v="30"/>
    <n v="30"/>
    <s v=""/>
    <s v=""/>
    <s v=""/>
    <n v="30"/>
    <s v="Oui"/>
    <n v="25"/>
    <s v="Oui"/>
    <n v="25"/>
    <s v="Oui"/>
    <s v="Oui"/>
    <n v="50"/>
    <s v=""/>
    <s v=""/>
    <s v=""/>
    <s v=""/>
    <s v=""/>
    <s v=""/>
    <s v="NA"/>
    <n v="50"/>
    <s v="Oui"/>
    <s v="Oui"/>
    <n v="25"/>
    <s v=""/>
    <s v=""/>
    <n v="25"/>
    <s v="Oui"/>
    <s v="Oui"/>
    <n v="75"/>
    <s v=""/>
    <s v=""/>
    <n v="75"/>
    <s v="Oui"/>
    <s v="Oui"/>
    <n v="75"/>
    <s v=""/>
    <s v=""/>
    <s v=""/>
    <n v="75"/>
    <s v="Oui"/>
    <s v="Oui"/>
    <s v=""/>
    <n v="5"/>
    <s v=""/>
    <s v=""/>
    <s v=""/>
    <s v=""/>
    <s v=""/>
    <s v=""/>
    <s v="Oui"/>
    <s v="NA"/>
    <n v="5"/>
    <s v="Non"/>
    <s v=""/>
    <s v=""/>
    <s v=""/>
    <s v=""/>
    <s v=""/>
    <s v=""/>
    <s v=""/>
    <s v=""/>
    <s v=""/>
    <s v=""/>
    <s v=""/>
    <s v=""/>
    <s v=""/>
    <s v=""/>
    <s v=""/>
    <s v=""/>
    <s v=""/>
    <s v=""/>
    <s v=""/>
    <s v=""/>
    <s v=""/>
    <s v=""/>
    <s v=""/>
    <s v=""/>
    <s v=""/>
    <s v="Non"/>
    <s v="Oui"/>
    <s v="Oui"/>
    <s v="Sud"/>
    <s v="Meme"/>
    <s v="Les Cayes"/>
    <s v="Différent"/>
    <s v=""/>
    <s v=""/>
    <s v=""/>
    <s v=""/>
    <s v=""/>
    <s v=""/>
    <s v=""/>
    <s v=""/>
    <s v=""/>
    <s v=""/>
    <s v=""/>
    <s v=""/>
    <s v=""/>
    <s v=""/>
    <s v=""/>
    <s v=""/>
    <s v=""/>
    <s v=""/>
    <s v=""/>
    <s v=""/>
    <s v=""/>
    <s v=""/>
    <s v=""/>
    <s v=""/>
    <s v=""/>
    <s v=""/>
    <s v=""/>
    <s v=""/>
    <s v=""/>
    <s v=""/>
    <s v=""/>
    <s v=""/>
    <s v=""/>
    <s v=""/>
    <s v=""/>
    <s v=""/>
    <s v=""/>
    <s v="Je ne sais pas, je ne souhaite pas répondre"/>
    <s v=""/>
    <s v=""/>
    <s v=""/>
    <s v=""/>
    <s v=""/>
    <s v=""/>
    <s v=""/>
    <s v=""/>
    <s v="Augmentation des prix Difficultés pour se réapprovisionner en marchandises"/>
    <n v="0"/>
    <n v="0"/>
    <n v="1"/>
    <n v="1"/>
    <n v="0"/>
    <n v="0"/>
    <n v="0"/>
    <n v="0"/>
    <s v=""/>
    <s v="Oui"/>
    <s v=""/>
    <s v="Produits d'hygiène et assainissement"/>
    <n v="0"/>
    <n v="1"/>
    <n v="0"/>
    <n v="0"/>
    <n v="0"/>
    <n v="0"/>
    <n v="0"/>
    <s v=""/>
    <s v=""/>
    <s v=""/>
    <s v=""/>
    <s v=""/>
    <s v=""/>
    <s v=""/>
    <s v=""/>
    <s v=""/>
    <s v=""/>
    <s v=""/>
    <s v=""/>
    <s v=""/>
    <s v=""/>
    <s v=""/>
    <s v=""/>
    <s v=""/>
    <s v=""/>
    <s v=""/>
    <s v=""/>
    <s v=""/>
    <s v=""/>
    <s v=""/>
    <s v=""/>
    <s v=""/>
    <s v=""/>
    <s v=""/>
    <s v=""/>
    <s v=""/>
    <s v=""/>
    <s v=""/>
    <s v=""/>
    <s v=""/>
    <s v=""/>
    <s v=""/>
    <s v=""/>
    <s v=""/>
    <s v=""/>
  </r>
  <r>
    <s v="2021-07-24"/>
    <s v="MOJDDE"/>
    <s v="MOJDDE"/>
    <s v="EI3120"/>
    <s v="Sud"/>
    <s v="Port-à-Piment"/>
    <s v="Port-à-Piment"/>
    <s v="Port-à-piment"/>
    <s v="Marché de Port-à-Piment"/>
    <s v="Milieu rural"/>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autre"/>
    <s v="Weter mission (4/10 Bridge)"/>
    <s v="autre"/>
    <s v="lòt"/>
    <s v="Water mission (4/10 Bridge)"/>
    <s v="C'est le moins cher"/>
    <s v=""/>
    <s v="Moins de 15 min au total"/>
    <s v="gros bidon de 5 gallons (18,9 L)"/>
    <s v="5gal"/>
    <s v="bidon ki vo 5 galon (18,9L)"/>
    <s v=""/>
    <s v=""/>
    <s v=""/>
    <s v=""/>
    <s v=""/>
    <n v="2"/>
    <n v="0.4"/>
    <s v=""/>
    <s v="NA"/>
    <n v="0.4"/>
    <s v="Oui"/>
    <s v=""/>
    <s v="Non"/>
    <s v=""/>
    <s v=""/>
    <s v=""/>
    <s v=""/>
    <s v=""/>
    <s v=""/>
    <s v=""/>
    <s v=""/>
    <s v=""/>
    <s v=""/>
    <s v=""/>
    <s v=""/>
  </r>
  <r>
    <s v="2021-07-24"/>
    <s v="MOJDDE"/>
    <s v="MOJDDE"/>
    <s v="EI3120"/>
    <s v="Sud"/>
    <s v="Port-à-Piment"/>
    <s v="Port-à-Piment"/>
    <s v="Port-à-piment"/>
    <s v="Marché de Port-à-Piment"/>
    <s v="Milieu rural"/>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autre"/>
    <s v="Weter mission (4/10 Bridge)"/>
    <s v="autre"/>
    <s v="lòt"/>
    <s v="Water mission (4/10 Bridge)"/>
    <s v="L'eau est de meilleure qualité"/>
    <s v=""/>
    <s v="Entre 15 min et 30 min au total"/>
    <s v="gros bidon de 5 gallons (18,9 L)"/>
    <s v="5gal"/>
    <s v="bidon ki vo 5 galon (18,9L)"/>
    <s v=""/>
    <s v=""/>
    <s v=""/>
    <s v=""/>
    <s v=""/>
    <n v="2"/>
    <n v="0.4"/>
    <s v=""/>
    <s v="NA"/>
    <n v="0.4"/>
    <s v="Oui"/>
    <s v=""/>
    <s v="Non"/>
    <s v=""/>
    <s v=""/>
    <s v=""/>
    <s v=""/>
    <s v=""/>
    <s v=""/>
    <s v=""/>
    <s v=""/>
    <s v=""/>
    <s v=""/>
    <s v=""/>
    <s v=""/>
  </r>
  <r>
    <s v="2021-07-24"/>
    <s v="MOJDDE"/>
    <s v="MOJDDE"/>
    <s v="SA0099"/>
    <s v="Sud"/>
    <s v="Port-à-Piment"/>
    <s v="Port-à-Piment"/>
    <s v="Port-à-piment"/>
    <s v="Marché de Port-à-Piment"/>
    <s v="Milieu rural"/>
    <x v="1"/>
    <x v="0"/>
    <s v=""/>
    <s v=""/>
    <s v="Détaillant avec boutique"/>
    <s v=""/>
    <s v="Ustensiles de cuisine (casseroles, cuillères, etc.)"/>
    <n v="0"/>
    <n v="0"/>
    <n v="0"/>
    <n v="1"/>
    <n v="0"/>
    <n v="0"/>
    <n v="0"/>
    <s v="cuisine"/>
    <s v="Ustensiles de cuisine (casseroles, cuillères, etc.)"/>
    <s v="En espèces (Gourde)"/>
    <n v="1"/>
    <n v="0"/>
    <n v="0"/>
    <n v="0"/>
    <n v="0"/>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asserole avec couvercle (moyenne ou grande) Poêle (grande) Verre / Godet Assiette Cuillère pour manger Couteau de cuisine Cuillère de service"/>
    <n v="1"/>
    <n v="1"/>
    <n v="1"/>
    <n v="1"/>
    <n v="1"/>
    <n v="1"/>
    <n v="1"/>
    <n v="0"/>
    <s v="Moyenne avec couvercle (environ 1 à 2 gallons)"/>
    <s v=""/>
    <s v=""/>
    <s v=""/>
    <n v="100"/>
    <n v="125"/>
    <n v="25"/>
    <n v="100"/>
    <n v="75"/>
    <s v="Non"/>
    <s v=""/>
    <s v=""/>
    <s v=""/>
    <s v=""/>
    <s v=""/>
    <s v=""/>
    <s v=""/>
    <s v=""/>
    <s v=""/>
    <s v=""/>
    <s v=""/>
    <s v="Non"/>
    <s v=""/>
    <s v=""/>
    <s v=""/>
    <s v=""/>
    <s v=""/>
    <s v=""/>
    <s v=""/>
    <s v=""/>
    <s v="Augmentation des prix Difficultés pour se réapprovisionner en marchandises"/>
    <n v="0"/>
    <n v="0"/>
    <n v="1"/>
    <n v="1"/>
    <n v="0"/>
    <n v="0"/>
    <n v="0"/>
    <n v="0"/>
    <s v=""/>
    <s v="Oui"/>
    <s v=""/>
    <s v="Ustensiles de cuisine (casseroles, cuillères, etc.)"/>
    <n v="0"/>
    <n v="0"/>
    <n v="0"/>
    <n v="1"/>
    <n v="0"/>
    <n v="0"/>
    <n v="0"/>
    <s v=""/>
    <s v=""/>
    <s v=""/>
    <s v=""/>
    <s v=""/>
    <s v=""/>
    <s v=""/>
    <s v=""/>
    <s v=""/>
    <s v=""/>
    <s v=""/>
    <s v=""/>
    <s v=""/>
    <s v=""/>
    <s v=""/>
    <s v=""/>
    <s v=""/>
    <s v=""/>
    <s v=""/>
    <s v=""/>
    <s v=""/>
    <s v=""/>
    <s v=""/>
    <s v=""/>
    <s v=""/>
    <s v=""/>
    <s v=""/>
    <s v=""/>
    <s v=""/>
    <s v=""/>
    <s v=""/>
    <s v=""/>
    <s v=""/>
    <s v=""/>
    <s v=""/>
    <s v=""/>
    <s v=""/>
    <s v=""/>
  </r>
  <r>
    <s v="2021-07-24"/>
    <s v="MOJDDE"/>
    <s v="MOJDDE"/>
    <s v="SA0099"/>
    <s v="Sud"/>
    <s v="Port-à-Piment"/>
    <s v="Port-à-Piment"/>
    <s v="Port-à-piment"/>
    <s v="Marché de Port-à-Piment"/>
    <s v="Milieu rural"/>
    <x v="1"/>
    <x v="0"/>
    <s v=""/>
    <s v=""/>
    <s v="Détaillant avec boutique"/>
    <s v=""/>
    <s v="Ustensiles de cuisine (casseroles, cuillères, etc.)"/>
    <n v="0"/>
    <n v="0"/>
    <n v="0"/>
    <n v="1"/>
    <n v="0"/>
    <n v="0"/>
    <n v="0"/>
    <s v="cuisine"/>
    <s v="Ustensiles de cuisine (casseroles, cuillères, etc.)"/>
    <s v="En espèces (Gourde)"/>
    <n v="1"/>
    <n v="0"/>
    <n v="0"/>
    <n v="0"/>
    <n v="0"/>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oêle (grande) Verre / Godet Assiette Cuillère pour manger Couteau de cuisine Cuillère de service"/>
    <n v="0"/>
    <n v="1"/>
    <n v="1"/>
    <n v="1"/>
    <n v="1"/>
    <n v="1"/>
    <n v="1"/>
    <n v="0"/>
    <s v=""/>
    <s v=""/>
    <s v=""/>
    <n v="900"/>
    <n v="100"/>
    <n v="200"/>
    <n v="25"/>
    <n v="100"/>
    <n v="75"/>
    <s v="Non"/>
    <s v=""/>
    <s v=""/>
    <s v=""/>
    <s v=""/>
    <s v=""/>
    <s v=""/>
    <s v=""/>
    <s v=""/>
    <s v=""/>
    <s v=""/>
    <s v=""/>
    <s v="Non"/>
    <s v=""/>
    <s v=""/>
    <s v=""/>
    <s v=""/>
    <s v=""/>
    <s v=""/>
    <s v=""/>
    <s v=""/>
    <s v="Je ne sais pas, je ne souhaite pas répondre"/>
    <n v="0"/>
    <n v="0"/>
    <n v="0"/>
    <n v="0"/>
    <n v="0"/>
    <n v="0"/>
    <n v="0"/>
    <n v="1"/>
    <s v=""/>
    <s v="Non"/>
    <s v=""/>
    <s v=""/>
    <s v=""/>
    <s v=""/>
    <s v=""/>
    <s v=""/>
    <s v=""/>
    <s v=""/>
    <s v=""/>
    <s v=""/>
    <s v=""/>
    <s v=""/>
    <s v=""/>
    <s v=""/>
    <s v=""/>
    <s v=""/>
    <s v=""/>
    <s v=""/>
    <s v=""/>
    <s v=""/>
    <s v=""/>
    <s v=""/>
    <s v=""/>
    <s v=""/>
    <s v=""/>
    <s v=""/>
    <s v=""/>
    <s v=""/>
    <s v=""/>
    <s v=""/>
    <s v=""/>
    <s v=""/>
    <s v=""/>
    <s v=""/>
    <s v=""/>
    <s v=""/>
    <s v=""/>
    <s v=""/>
    <s v=""/>
    <s v=""/>
    <s v=""/>
    <s v=""/>
    <s v=""/>
    <s v=""/>
    <s v=""/>
    <s v=""/>
    <s v=""/>
  </r>
  <r>
    <s v="2021-07-24"/>
    <s v="MOJDDE"/>
    <s v="MOJDDE"/>
    <s v="SA0099"/>
    <s v="Sud"/>
    <s v="Port-à-Piment"/>
    <s v="Port-à-Piment"/>
    <s v="Port-à-piment"/>
    <s v="Marché de Port-à-Piment"/>
    <s v="Milieu rural"/>
    <x v="1"/>
    <x v="0"/>
    <s v=""/>
    <s v=""/>
    <s v="Détaillant sur une table"/>
    <s v=""/>
    <s v="Ustensiles de cuisine (casseroles, cuillères, etc.)"/>
    <n v="0"/>
    <n v="0"/>
    <n v="0"/>
    <n v="1"/>
    <n v="0"/>
    <n v="0"/>
    <n v="0"/>
    <s v="cuisine"/>
    <s v="Ustensiles de cuisine (casseroles, cuillères, etc.)"/>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oêle (grande) Verre / Godet Assiette Cuillère pour manger Couteau de cuisine Cuillère de service"/>
    <n v="0"/>
    <n v="1"/>
    <n v="1"/>
    <n v="1"/>
    <n v="1"/>
    <n v="1"/>
    <n v="1"/>
    <n v="0"/>
    <s v=""/>
    <s v=""/>
    <s v=""/>
    <n v="900"/>
    <n v="75"/>
    <n v="200"/>
    <n v="25"/>
    <n v="100"/>
    <n v="50"/>
    <s v="Oui"/>
    <s v=""/>
    <s v=""/>
    <s v=""/>
    <s v=""/>
    <s v=""/>
    <s v=""/>
    <s v=""/>
    <s v=""/>
    <s v=""/>
    <s v=""/>
    <s v=""/>
    <s v="Non"/>
    <s v=""/>
    <s v=""/>
    <s v=""/>
    <s v=""/>
    <s v=""/>
    <s v=""/>
    <s v=""/>
    <s v=""/>
    <s v="Difficultés pour se réapprovisionner en marchandises"/>
    <n v="0"/>
    <n v="0"/>
    <n v="0"/>
    <n v="1"/>
    <n v="0"/>
    <n v="0"/>
    <n v="0"/>
    <n v="0"/>
    <s v=""/>
    <s v="Oui"/>
    <s v=""/>
    <s v="Ustensiles de cuisine (casseroles, cuillères, etc.)"/>
    <n v="0"/>
    <n v="0"/>
    <n v="0"/>
    <n v="1"/>
    <n v="0"/>
    <n v="0"/>
    <n v="0"/>
    <s v=""/>
    <s v=""/>
    <s v=""/>
    <s v=""/>
    <s v=""/>
    <s v=""/>
    <s v=""/>
    <s v=""/>
    <s v=""/>
    <s v=""/>
    <s v=""/>
    <s v=""/>
    <s v=""/>
    <s v=""/>
    <s v=""/>
    <s v=""/>
    <s v=""/>
    <s v=""/>
    <s v=""/>
    <s v=""/>
    <s v=""/>
    <s v=""/>
    <s v=""/>
    <s v=""/>
    <s v=""/>
    <s v=""/>
    <s v=""/>
    <s v=""/>
    <s v=""/>
    <s v=""/>
    <s v=""/>
    <s v=""/>
    <s v=""/>
    <s v=""/>
    <s v=""/>
    <s v=""/>
    <s v=""/>
    <s v=""/>
  </r>
  <r>
    <s v="2021-07-24"/>
    <s v="MOJDDE"/>
    <s v="MOJDDE"/>
    <s v="SA0099"/>
    <s v="Sud"/>
    <s v="Port-à-Piment"/>
    <s v="Port-à-Piment"/>
    <s v="Port-à-piment"/>
    <s v="Marché de Port-à-Piment"/>
    <s v="Milieu rural"/>
    <x v="1"/>
    <x v="0"/>
    <s v=""/>
    <s v=""/>
    <s v="Détaillant sur une table"/>
    <s v=""/>
    <s v="Ustensiles de cuisine (casseroles, cuillères, etc.) Ustensiles de nettoyage ou de stockage de l'eau (bokit, bassine, éponge)"/>
    <n v="0"/>
    <n v="0"/>
    <n v="0"/>
    <n v="1"/>
    <n v="1"/>
    <n v="0"/>
    <n v="0"/>
    <s v="cuisine nettoyage_stockage"/>
    <s v="Ustensiles de cuisine (casseroles, cuillères, etc.) Ustensiles de nettoyage ou de stockage de l'eau (bokit, bassine, éponge)"/>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Verre / Godet Assiette Cuillère pour manger Couteau de cuisine Cuillère de service Poêle (grande)"/>
    <n v="0"/>
    <n v="1"/>
    <n v="1"/>
    <n v="1"/>
    <n v="1"/>
    <n v="1"/>
    <n v="1"/>
    <n v="0"/>
    <s v=""/>
    <s v=""/>
    <s v=""/>
    <n v="900"/>
    <n v="100"/>
    <n v="200"/>
    <n v="25"/>
    <n v="100"/>
    <n v="75"/>
    <s v="Non"/>
    <s v=""/>
    <s v="Grand bokit fermé ou avec couvercle pour stocker l'eau (environ 5 gallons) Grande bassine de nettoyage ou pour cuisiner Eponge pour la vaisselle"/>
    <n v="1"/>
    <n v="1"/>
    <n v="1"/>
    <n v="125"/>
    <n v="150"/>
    <n v="15"/>
    <s v="Non"/>
    <s v=""/>
    <s v=""/>
    <s v="Non"/>
    <s v=""/>
    <s v=""/>
    <s v=""/>
    <s v=""/>
    <s v=""/>
    <s v=""/>
    <s v=""/>
    <s v=""/>
    <s v="Autre"/>
    <n v="0"/>
    <n v="0"/>
    <n v="0"/>
    <n v="0"/>
    <n v="0"/>
    <n v="0"/>
    <n v="1"/>
    <n v="0"/>
    <s v="Augmentation des prix du transport du a la rarete de gaz, les fournisseurs augmentent les prix des produits aussi"/>
    <s v="Oui"/>
    <s v=""/>
    <s v="Ustensiles de nettoyage ou de stockage de l'eau (bokit, bassine, éponge)"/>
    <n v="0"/>
    <n v="0"/>
    <n v="0"/>
    <n v="0"/>
    <n v="1"/>
    <n v="0"/>
    <n v="0"/>
    <s v=""/>
    <s v=""/>
    <s v=""/>
    <s v=""/>
    <s v=""/>
    <s v=""/>
    <s v=""/>
    <s v=""/>
    <s v=""/>
    <s v=""/>
    <s v=""/>
    <s v=""/>
    <s v=""/>
    <s v=""/>
    <s v=""/>
    <s v=""/>
    <s v=""/>
    <s v=""/>
    <s v=""/>
    <s v=""/>
    <s v=""/>
    <s v=""/>
    <s v=""/>
    <s v=""/>
    <s v=""/>
    <s v=""/>
    <s v=""/>
    <s v=""/>
    <s v=""/>
    <s v=""/>
    <s v=""/>
    <s v=""/>
    <s v=""/>
    <s v=""/>
    <s v=""/>
    <s v=""/>
    <s v=""/>
    <s v=""/>
  </r>
  <r>
    <s v="2021-07-24"/>
    <s v="MOJDDE"/>
    <s v="MOJDDE"/>
    <s v="EI3120"/>
    <s v="Sud"/>
    <s v="Port-à-Piment"/>
    <s v="Port-à-Piment"/>
    <s v="Port-à-piment"/>
    <s v="Marché de Port-à-Piment"/>
    <s v="Milieu rural"/>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rivière ou source non aménagée"/>
    <s v=""/>
    <s v="riv"/>
    <s v="rivyè / sous ki pa anmenaje"/>
    <s v="branchement privé individuel"/>
    <s v="Il n'y a pas d'autres options dans ma zone"/>
    <s v=""/>
    <s v="Moins de 15 min au total"/>
    <s v="gros bidon de 5 gallons (18,9 L)"/>
    <s v="5gal"/>
    <s v="bidon ki vo 5 galon (18,9L)"/>
    <s v=""/>
    <s v=""/>
    <s v=""/>
    <s v=""/>
    <s v=""/>
    <n v="0"/>
    <n v="0"/>
    <s v=""/>
    <s v="NA"/>
    <n v="0"/>
    <s v="Non"/>
    <s v="Oui, parfois"/>
    <s v="Non"/>
    <s v=""/>
    <s v=""/>
    <s v=""/>
    <s v=""/>
    <s v=""/>
    <s v=""/>
    <s v=""/>
    <s v=""/>
    <s v=""/>
    <s v=""/>
    <s v=""/>
    <s v=""/>
  </r>
  <r>
    <s v="2021-07-24"/>
    <s v="MOJDDE"/>
    <s v="MOJDDE"/>
    <s v="EI3120"/>
    <s v="Sud"/>
    <s v="Port-à-Piment"/>
    <s v="Port-à-Piment"/>
    <s v="Port-à-piment"/>
    <s v="Marché de Port-à-Piment"/>
    <s v="Milieu rural"/>
    <x v="1"/>
    <x v="0"/>
    <s v=""/>
    <s v=""/>
    <s v="Détaillant avec boutique"/>
    <s v=""/>
    <s v="Nourriture"/>
    <n v="1"/>
    <n v="0"/>
    <n v="0"/>
    <n v="0"/>
    <n v="0"/>
    <n v="0"/>
    <n v="0"/>
    <s v="nourriture"/>
    <s v="Nourriture "/>
    <s v="En espèces (Gourde) A crédit partiel"/>
    <n v="1"/>
    <n v="0"/>
    <n v="0"/>
    <n v="0"/>
    <n v="1"/>
    <n v="0"/>
    <n v="0"/>
    <n v="0"/>
    <n v="0"/>
    <n v="0"/>
    <s v=""/>
    <s v="Non, il n'y a pas eu de variation"/>
    <s v="Plus de 60"/>
    <s v="Farine de blé blanche Riz Maïs (moulu) Sucre Haricot noir Haricot rouge Huile végétale"/>
    <n v="1"/>
    <n v="1"/>
    <n v="1"/>
    <n v="1"/>
    <n v="1"/>
    <n v="1"/>
    <n v="1"/>
    <n v="0"/>
    <s v="Oui je connais le prix de mes produits en grosse marmite"/>
    <n v="150"/>
    <s v="Oui"/>
    <n v="300"/>
    <n v="115.384615384615"/>
    <s v="Oui"/>
    <n v="200"/>
    <n v="86.956521739130395"/>
    <s v="Non"/>
    <n v="300"/>
    <n v="103.448275862068"/>
    <s v="Oui"/>
    <n v="420"/>
    <n v="175"/>
    <s v="Non"/>
    <n v="550"/>
    <n v="229.166666666666"/>
    <s v="Non"/>
    <s v="Bidon/Bouteille fermée."/>
    <s v="Oui"/>
    <n v="900"/>
    <s v=""/>
    <s v=""/>
    <s v=""/>
    <s v=""/>
    <s v=""/>
    <s v=""/>
    <s v="NA"/>
    <n v="900"/>
    <s v="Oui"/>
    <s v="Non"/>
    <s v=""/>
    <s v=""/>
    <s v=""/>
    <s v=""/>
    <s v=""/>
    <s v=""/>
    <s v=""/>
    <s v=""/>
    <s v=""/>
    <s v=""/>
    <s v=""/>
    <s v=""/>
    <s v=""/>
    <s v=""/>
    <s v=""/>
    <s v=""/>
    <s v=""/>
    <s v=""/>
    <s v=""/>
    <s v=""/>
    <s v=""/>
    <s v=""/>
    <s v=""/>
    <s v=""/>
    <s v=""/>
    <s v="Non"/>
    <s v="Non"/>
    <s v="Oui"/>
    <s v="Sud"/>
    <s v="Meme"/>
    <s v="Les Caye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Augmentation des prix Difficultés pour se réapprovisionner en marchandises"/>
    <n v="0"/>
    <n v="0"/>
    <n v="1"/>
    <n v="1"/>
    <n v="0"/>
    <n v="0"/>
    <n v="0"/>
    <n v="0"/>
    <s v=""/>
    <s v="Oui"/>
    <s v=""/>
    <s v="Nourriture"/>
    <n v="1"/>
    <n v="0"/>
    <n v="0"/>
    <n v="0"/>
    <n v="0"/>
    <n v="0"/>
    <n v="0"/>
    <s v=""/>
    <s v=""/>
    <s v=""/>
    <s v=""/>
    <s v=""/>
    <s v=""/>
    <s v=""/>
    <s v=""/>
    <s v=""/>
    <s v=""/>
    <s v=""/>
    <s v=""/>
    <s v=""/>
    <s v=""/>
    <s v=""/>
    <s v=""/>
    <s v=""/>
    <s v=""/>
    <s v=""/>
    <s v=""/>
    <s v=""/>
    <s v=""/>
    <s v=""/>
    <s v=""/>
    <s v=""/>
    <s v=""/>
    <s v=""/>
    <s v=""/>
    <s v=""/>
    <s v=""/>
    <s v=""/>
    <s v=""/>
    <s v=""/>
    <s v=""/>
    <s v=""/>
    <s v=""/>
    <s v=""/>
    <s v=""/>
  </r>
  <r>
    <s v="2021-07-24"/>
    <s v="MOJDDE"/>
    <s v="MOJDDE"/>
    <s v="SA0099"/>
    <s v="Sud"/>
    <s v="Port-à-Piment"/>
    <s v="Port-à-Piment"/>
    <s v="Port-à-piment"/>
    <s v="Marché de Port-à-Piment"/>
    <s v="Milieu rural"/>
    <x v="1"/>
    <x v="0"/>
    <s v=""/>
    <s v=""/>
    <s v="Détaillant sur une table"/>
    <s v=""/>
    <s v="Produits d'hygiène et assainissement"/>
    <n v="0"/>
    <n v="1"/>
    <n v="0"/>
    <n v="0"/>
    <n v="0"/>
    <n v="0"/>
    <n v="0"/>
    <s v="wash"/>
    <s v="Produits d'hygiène et assainissement"/>
    <s v="En espèces (Gourde)"/>
    <n v="1"/>
    <n v="0"/>
    <n v="0"/>
    <n v="0"/>
    <n v="0"/>
    <n v="0"/>
    <n v="0"/>
    <n v="0"/>
    <n v="0"/>
    <n v="0"/>
    <s v=""/>
    <s v="Non, il n'y a pas eu de variation"/>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liquide (nettoyage) Chlore en grain (nettoyage) Savon pour se laver"/>
    <n v="1"/>
    <n v="1"/>
    <n v="1"/>
    <n v="1"/>
    <n v="1"/>
    <n v="1"/>
    <n v="1"/>
    <n v="1"/>
    <n v="0"/>
    <s v="Oui"/>
    <n v="30"/>
    <n v="30"/>
    <s v=""/>
    <s v=""/>
    <s v=""/>
    <n v="30"/>
    <s v="Oui"/>
    <n v="25"/>
    <s v="Oui"/>
    <n v="50"/>
    <s v="Oui"/>
    <s v="Oui"/>
    <n v="50"/>
    <s v=""/>
    <s v=""/>
    <s v=""/>
    <s v=""/>
    <s v=""/>
    <s v=""/>
    <s v="NA"/>
    <n v="50"/>
    <s v="Oui"/>
    <s v="Oui"/>
    <n v="30"/>
    <s v=""/>
    <s v=""/>
    <n v="30"/>
    <s v="Oui"/>
    <s v="Oui"/>
    <n v="75"/>
    <s v=""/>
    <s v=""/>
    <n v="75"/>
    <s v="Oui"/>
    <s v="Oui"/>
    <n v="75"/>
    <s v=""/>
    <s v=""/>
    <s v=""/>
    <n v="75"/>
    <s v="Oui"/>
    <s v="Oui"/>
    <s v=""/>
    <n v="10"/>
    <s v=""/>
    <s v=""/>
    <s v=""/>
    <s v=""/>
    <s v=""/>
    <s v=""/>
    <s v="Oui"/>
    <s v="NA"/>
    <n v="10"/>
    <s v="Non"/>
    <s v=""/>
    <s v=""/>
    <s v=""/>
    <s v=""/>
    <s v=""/>
    <s v=""/>
    <s v=""/>
    <s v=""/>
    <s v=""/>
    <s v=""/>
    <s v=""/>
    <s v=""/>
    <s v=""/>
    <s v=""/>
    <s v=""/>
    <s v=""/>
    <s v=""/>
    <s v=""/>
    <s v=""/>
    <s v=""/>
    <s v=""/>
    <s v=""/>
    <s v=""/>
    <s v=""/>
    <s v=""/>
    <s v="Non"/>
    <s v="Non"/>
    <s v="Oui"/>
    <s v="Sud"/>
    <s v="Meme"/>
    <s v="Port-à-Piment"/>
    <s v="Meme"/>
    <s v=""/>
    <s v=""/>
    <s v=""/>
    <s v=""/>
    <s v=""/>
    <s v=""/>
    <s v=""/>
    <s v=""/>
    <s v=""/>
    <s v=""/>
    <s v=""/>
    <s v=""/>
    <s v=""/>
    <s v=""/>
    <s v=""/>
    <s v=""/>
    <s v=""/>
    <s v=""/>
    <s v=""/>
    <s v=""/>
    <s v=""/>
    <s v=""/>
    <s v=""/>
    <s v=""/>
    <s v=""/>
    <s v=""/>
    <s v=""/>
    <s v=""/>
    <s v=""/>
    <s v=""/>
    <s v=""/>
    <s v=""/>
    <s v=""/>
    <s v=""/>
    <s v=""/>
    <s v=""/>
    <s v=""/>
    <s v="Non"/>
    <s v=""/>
    <s v=""/>
    <s v=""/>
    <s v=""/>
    <s v=""/>
    <s v=""/>
    <s v=""/>
    <s v=""/>
    <s v="Aucune préoccupation particulière"/>
    <n v="0"/>
    <n v="0"/>
    <n v="0"/>
    <n v="0"/>
    <n v="0"/>
    <n v="1"/>
    <n v="0"/>
    <n v="0"/>
    <s v=""/>
    <s v="Oui"/>
    <s v=""/>
    <s v="Produits d'hygiène et assainissement"/>
    <n v="0"/>
    <n v="1"/>
    <n v="0"/>
    <n v="0"/>
    <n v="0"/>
    <n v="0"/>
    <n v="0"/>
    <s v=""/>
    <s v=""/>
    <s v=""/>
    <s v=""/>
    <s v=""/>
    <s v=""/>
    <s v=""/>
    <s v=""/>
    <s v=""/>
    <s v=""/>
    <s v=""/>
    <s v=""/>
    <s v=""/>
    <s v=""/>
    <s v=""/>
    <s v=""/>
    <s v=""/>
    <s v=""/>
    <s v=""/>
    <s v=""/>
    <s v=""/>
    <s v=""/>
    <s v=""/>
    <s v=""/>
    <s v=""/>
    <s v=""/>
    <s v=""/>
    <s v=""/>
    <s v=""/>
    <s v=""/>
    <s v=""/>
    <s v=""/>
    <s v=""/>
    <s v=""/>
    <s v=""/>
    <s v=""/>
    <s v=""/>
    <s v=""/>
  </r>
  <r>
    <s v="2021-07-23"/>
    <s v="Save the Children"/>
    <s v="Save the Children"/>
    <s v="ASV758"/>
    <s v="Artibonite"/>
    <s v="L'Estère"/>
    <s v="L'Estère"/>
    <s v="Centre-ville de l'Estère"/>
    <s v="Marché L'Estère"/>
    <s v="Milieu urbain"/>
    <x v="1"/>
    <x v="0"/>
    <s v=""/>
    <s v=""/>
    <s v="Détaillant avec boutique"/>
    <s v=""/>
    <s v="Charbon de bois"/>
    <n v="0"/>
    <n v="0"/>
    <n v="0"/>
    <n v="0"/>
    <n v="0"/>
    <n v="1"/>
    <n v="0"/>
    <s v="charbon"/>
    <s v="Charbon de bois"/>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s v="Non"/>
    <s v="Non"/>
    <s v=""/>
    <s v=""/>
    <s v=""/>
    <s v=""/>
    <s v=""/>
    <s v=""/>
    <s v=""/>
    <s v=""/>
    <s v="Diminution du nombre de clients"/>
    <n v="0"/>
    <n v="1"/>
    <n v="0"/>
    <n v="0"/>
    <n v="0"/>
    <n v="0"/>
    <n v="0"/>
    <n v="0"/>
    <s v=""/>
    <s v="Non"/>
    <s v=""/>
    <s v=""/>
    <s v=""/>
    <s v=""/>
    <s v=""/>
    <s v=""/>
    <s v=""/>
    <s v=""/>
    <s v=""/>
    <s v=""/>
    <s v=""/>
    <s v=""/>
    <s v=""/>
    <s v=""/>
    <s v=""/>
    <s v=""/>
    <s v=""/>
    <s v=""/>
    <s v=""/>
    <s v=""/>
    <s v=""/>
    <s v=""/>
    <s v=""/>
    <s v=""/>
    <s v=""/>
    <s v=""/>
    <s v=""/>
    <s v=""/>
    <s v=""/>
    <s v=""/>
    <s v=""/>
    <s v=""/>
    <s v=""/>
    <s v=""/>
    <s v=""/>
    <s v=""/>
    <s v=""/>
    <s v=""/>
    <s v=""/>
    <s v=""/>
    <s v=""/>
    <s v=""/>
    <s v=""/>
    <s v=""/>
    <s v=""/>
    <s v=""/>
    <s v=""/>
  </r>
  <r>
    <s v="2021-07-23"/>
    <s v="Save the Children"/>
    <s v="Save the Children"/>
    <s v="ASV758"/>
    <s v="Artibonite"/>
    <s v="L'Estère"/>
    <s v="L'Estère"/>
    <s v="Centre-ville de l'Estère"/>
    <s v="Marché L'Estère"/>
    <s v="Milieu urbain"/>
    <x v="1"/>
    <x v="1"/>
    <s v=""/>
    <s v=""/>
    <s v="Détaillant avec boutique"/>
    <s v=""/>
    <s v="Charbon de bois"/>
    <n v="0"/>
    <n v="0"/>
    <n v="0"/>
    <n v="0"/>
    <n v="0"/>
    <n v="1"/>
    <n v="0"/>
    <s v="charbon"/>
    <s v="Charbon de bois"/>
    <s v="En espèces (Gourde)"/>
    <n v="1"/>
    <n v="0"/>
    <n v="0"/>
    <n v="0"/>
    <n v="0"/>
    <n v="0"/>
    <n v="0"/>
    <n v="0"/>
    <n v="0"/>
    <n v="0"/>
    <s v=""/>
    <s v="Je ne sais pas / Je ne souhaite pas répondre"/>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Non"/>
    <s v=""/>
    <s v=""/>
    <s v=""/>
    <s v=""/>
    <s v=""/>
    <s v=""/>
    <s v=""/>
    <s v=""/>
    <s v="Je ne sais pas, je ne souhaite pas répondre"/>
    <n v="0"/>
    <n v="0"/>
    <n v="0"/>
    <n v="0"/>
    <n v="0"/>
    <n v="0"/>
    <n v="0"/>
    <n v="1"/>
    <s v=""/>
    <s v="Non"/>
    <s v=""/>
    <s v=""/>
    <s v=""/>
    <s v=""/>
    <s v=""/>
    <s v=""/>
    <s v=""/>
    <s v=""/>
    <s v=""/>
    <s v=""/>
    <s v=""/>
    <s v=""/>
    <s v=""/>
    <s v=""/>
    <s v=""/>
    <s v=""/>
    <s v=""/>
    <s v=""/>
    <s v=""/>
    <s v=""/>
    <s v=""/>
    <s v=""/>
    <s v=""/>
    <s v=""/>
    <s v=""/>
    <s v=""/>
    <s v=""/>
    <s v=""/>
    <s v=""/>
    <s v=""/>
    <s v=""/>
    <s v=""/>
    <s v=""/>
    <s v=""/>
    <s v=""/>
    <s v=""/>
    <s v=""/>
    <s v=""/>
    <s v=""/>
    <s v=""/>
    <s v=""/>
    <s v=""/>
    <s v=""/>
    <s v=""/>
    <s v=""/>
    <s v=""/>
    <s v=""/>
  </r>
  <r>
    <s v="2021-07-23"/>
    <s v="Save the Children"/>
    <s v="Save the Children"/>
    <s v="ASV758"/>
    <s v="Artibonite"/>
    <s v="L'Estère"/>
    <s v="L'Estère"/>
    <s v="Centre-ville de l'Estère"/>
    <s v="Marché L'Estère"/>
    <s v="Milieu urbain"/>
    <x v="1"/>
    <x v="0"/>
    <s v=""/>
    <s v=""/>
    <s v="Détaillant sur une table"/>
    <s v=""/>
    <s v="Ustensiles de cuisine (casseroles, cuillères, etc.)"/>
    <n v="0"/>
    <n v="0"/>
    <n v="0"/>
    <n v="1"/>
    <n v="0"/>
    <n v="0"/>
    <n v="0"/>
    <s v="cuisine"/>
    <s v="Ustensiles de cuisine (casseroles, cuillères, etc.)"/>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asserole avec couvercle (moyenne ou grande) Verre / Godet Assiette Cuillère pour manger Couteau de cuisine Cuillère de service"/>
    <n v="1"/>
    <n v="0"/>
    <n v="1"/>
    <n v="1"/>
    <n v="1"/>
    <n v="1"/>
    <n v="1"/>
    <n v="0"/>
    <s v="Des casseroles grandes et des casseroles moyennes avec couvercle"/>
    <s v=""/>
    <n v="1250"/>
    <s v=""/>
    <n v="100"/>
    <n v="50"/>
    <n v="12.5"/>
    <n v="75"/>
    <n v="50"/>
    <s v="Non"/>
    <s v=""/>
    <s v=""/>
    <s v=""/>
    <s v=""/>
    <s v=""/>
    <s v=""/>
    <s v=""/>
    <s v=""/>
    <s v=""/>
    <s v=""/>
    <s v=""/>
    <s v="Non"/>
    <s v=""/>
    <s v=""/>
    <s v=""/>
    <s v=""/>
    <s v=""/>
    <s v=""/>
    <s v=""/>
    <s v=""/>
    <s v="Diminution du nombre de clients Augmentation des prix Difficultés pour se réapprovisionner en marchandises"/>
    <n v="0"/>
    <n v="1"/>
    <n v="1"/>
    <n v="1"/>
    <n v="0"/>
    <n v="0"/>
    <n v="0"/>
    <n v="0"/>
    <s v=""/>
    <s v="Oui"/>
    <s v=""/>
    <s v="Ustensiles de cuisine (casseroles, cuillères, etc.)"/>
    <n v="0"/>
    <n v="0"/>
    <n v="0"/>
    <n v="1"/>
    <n v="0"/>
    <n v="0"/>
    <n v="0"/>
    <s v=""/>
    <s v=""/>
    <s v=""/>
    <s v=""/>
    <s v=""/>
    <s v=""/>
    <s v=""/>
    <s v=""/>
    <s v=""/>
    <s v=""/>
    <s v=""/>
    <s v=""/>
    <s v=""/>
    <s v=""/>
    <s v=""/>
    <s v=""/>
    <s v=""/>
    <s v=""/>
    <s v=""/>
    <s v=""/>
    <s v=""/>
    <s v=""/>
    <s v=""/>
    <s v=""/>
    <s v=""/>
    <s v=""/>
    <s v=""/>
    <s v=""/>
    <s v=""/>
    <s v=""/>
    <s v=""/>
    <s v=""/>
    <s v=""/>
    <s v=""/>
    <s v=""/>
    <s v=""/>
    <s v=""/>
    <s v=""/>
  </r>
  <r>
    <s v="2021-07-23"/>
    <s v="Save the Children"/>
    <s v="Save the Children"/>
    <s v="ASV758"/>
    <s v="Artibonite"/>
    <s v="L'Estère"/>
    <s v="L'Estère"/>
    <s v="Centre-ville de l'Estère"/>
    <s v="Marché L'Estère"/>
    <s v="Milieu urbain"/>
    <x v="1"/>
    <x v="0"/>
    <s v=""/>
    <s v=""/>
    <s v="Détaillant sur une table"/>
    <s v=""/>
    <s v="Ustensiles de cuisine (casseroles, cuillères, etc.)"/>
    <n v="0"/>
    <n v="0"/>
    <n v="0"/>
    <n v="1"/>
    <n v="0"/>
    <n v="0"/>
    <n v="0"/>
    <s v="cuisine"/>
    <s v="Ustensiles de cuisine (casseroles, cuillères, etc.)"/>
    <s v="En espèces (Gourde)"/>
    <n v="1"/>
    <n v="0"/>
    <n v="0"/>
    <n v="0"/>
    <n v="0"/>
    <n v="0"/>
    <n v="0"/>
    <n v="0"/>
    <n v="0"/>
    <n v="0"/>
    <s v=""/>
    <s v="Non, il n'y a pas eu de variation"/>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asserole avec couvercle (moyenne ou grande) Verre / Godet Assiette Cuillère pour manger Couteau de cuisine Cuillère de service"/>
    <n v="1"/>
    <n v="0"/>
    <n v="1"/>
    <n v="1"/>
    <n v="1"/>
    <n v="1"/>
    <n v="1"/>
    <n v="0"/>
    <s v="Des casseroles grandes et des casseroles moyennes avec couvercle"/>
    <n v="1750"/>
    <n v="750"/>
    <s v=""/>
    <n v="125"/>
    <n v="75"/>
    <n v="12.5"/>
    <n v="75"/>
    <n v="75"/>
    <s v="Non"/>
    <s v=""/>
    <s v=""/>
    <s v=""/>
    <s v=""/>
    <s v=""/>
    <s v=""/>
    <s v=""/>
    <s v=""/>
    <s v=""/>
    <s v=""/>
    <s v=""/>
    <s v="Non"/>
    <s v=""/>
    <s v=""/>
    <s v=""/>
    <s v=""/>
    <s v=""/>
    <s v=""/>
    <s v=""/>
    <s v=""/>
    <s v="Je ne sais pas, je ne souhaite pas répondre"/>
    <n v="0"/>
    <n v="0"/>
    <n v="0"/>
    <n v="0"/>
    <n v="0"/>
    <n v="0"/>
    <n v="0"/>
    <n v="1"/>
    <s v=""/>
    <s v="Oui"/>
    <s v=""/>
    <s v="Ustensiles de cuisine (casseroles, cuillères, etc.)"/>
    <n v="0"/>
    <n v="0"/>
    <n v="0"/>
    <n v="1"/>
    <n v="0"/>
    <n v="0"/>
    <n v="0"/>
    <s v=""/>
    <s v=""/>
    <s v=""/>
    <s v=""/>
    <s v=""/>
    <s v=""/>
    <s v=""/>
    <s v=""/>
    <s v=""/>
    <s v=""/>
    <s v=""/>
    <s v=""/>
    <s v=""/>
    <s v=""/>
    <s v=""/>
    <s v=""/>
    <s v=""/>
    <s v=""/>
    <s v=""/>
    <s v=""/>
    <s v=""/>
    <s v=""/>
    <s v=""/>
    <s v=""/>
    <s v=""/>
    <s v=""/>
    <s v=""/>
    <s v=""/>
    <s v=""/>
    <s v=""/>
    <s v=""/>
    <s v=""/>
    <s v=""/>
    <s v=""/>
    <s v=""/>
    <s v=""/>
    <s v=""/>
    <s v=""/>
  </r>
  <r>
    <s v="2021-07-23"/>
    <s v="Save the Children"/>
    <s v="Save the Children"/>
    <s v="ASV758"/>
    <s v="Artibonite"/>
    <s v="L'Estère"/>
    <s v="L'Estère"/>
    <s v="Centre-ville de l'Estère"/>
    <s v="Marché L'Estère"/>
    <s v="Milieu urbain"/>
    <x v="1"/>
    <x v="0"/>
    <s v=""/>
    <s v=""/>
    <s v="Détaillant avec boutique"/>
    <s v=""/>
    <s v="Ustensiles de cuisine (casseroles, cuillères, etc.)"/>
    <n v="0"/>
    <n v="0"/>
    <n v="0"/>
    <n v="1"/>
    <n v="0"/>
    <n v="0"/>
    <n v="0"/>
    <s v="cuisine"/>
    <s v="Ustensiles de cuisine (casseroles, cuillères, etc.)"/>
    <s v="En espèces (Gourde)"/>
    <n v="1"/>
    <n v="0"/>
    <n v="0"/>
    <n v="0"/>
    <n v="0"/>
    <n v="0"/>
    <n v="0"/>
    <n v="0"/>
    <n v="0"/>
    <n v="0"/>
    <s v=""/>
    <s v="Non, il n'y a pas eu de variation"/>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asserole avec couvercle (moyenne ou grande) Verre / Godet Assiette Cuillère pour manger Couteau de cuisine Cuillère de service"/>
    <n v="1"/>
    <n v="0"/>
    <n v="1"/>
    <n v="1"/>
    <n v="1"/>
    <n v="1"/>
    <n v="1"/>
    <n v="0"/>
    <s v="Des casseroles grandes et des casseroles moyennes avec couvercle"/>
    <n v="1750"/>
    <n v="750"/>
    <s v=""/>
    <n v="100"/>
    <n v="100"/>
    <n v="12.5"/>
    <n v="75"/>
    <n v="75"/>
    <s v="Non"/>
    <s v=""/>
    <s v=""/>
    <s v=""/>
    <s v=""/>
    <s v=""/>
    <s v=""/>
    <s v=""/>
    <s v=""/>
    <s v=""/>
    <s v=""/>
    <s v=""/>
    <s v="Non"/>
    <s v=""/>
    <s v=""/>
    <s v=""/>
    <s v=""/>
    <s v=""/>
    <s v=""/>
    <s v=""/>
    <s v=""/>
    <s v="Aucune préoccupation particulière"/>
    <n v="0"/>
    <n v="0"/>
    <n v="0"/>
    <n v="0"/>
    <n v="0"/>
    <n v="1"/>
    <n v="0"/>
    <n v="0"/>
    <s v=""/>
    <s v="Non"/>
    <s v=""/>
    <s v=""/>
    <s v=""/>
    <s v=""/>
    <s v=""/>
    <s v=""/>
    <s v=""/>
    <s v=""/>
    <s v=""/>
    <s v=""/>
    <s v=""/>
    <s v=""/>
    <s v=""/>
    <s v=""/>
    <s v=""/>
    <s v=""/>
    <s v=""/>
    <s v=""/>
    <s v=""/>
    <s v=""/>
    <s v=""/>
    <s v=""/>
    <s v=""/>
    <s v=""/>
    <s v=""/>
    <s v=""/>
    <s v=""/>
    <s v=""/>
    <s v=""/>
    <s v=""/>
    <s v=""/>
    <s v=""/>
    <s v=""/>
    <s v=""/>
    <s v=""/>
    <s v=""/>
    <s v=""/>
    <s v=""/>
    <s v=""/>
    <s v=""/>
    <s v=""/>
    <s v=""/>
    <s v=""/>
    <s v=""/>
    <s v=""/>
    <s v=""/>
    <s v=""/>
  </r>
  <r>
    <s v="2021-07-27"/>
    <s v="Save the Children"/>
    <s v="Save the Children"/>
    <s v="ASV758"/>
    <s v="Artibonite"/>
    <s v="L'Estère"/>
    <s v="L'Estère"/>
    <s v="Centre-ville de l'Estère"/>
    <s v="Marché L'Estère"/>
    <s v="Milieu urbain"/>
    <x v="1"/>
    <x v="0"/>
    <s v=""/>
    <s v=""/>
    <s v="Détaillant sur une tab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Grand bokit fermé ou avec couvercle pour stocker l'eau (environ 5 gallons) Grande bassine de nettoyage ou pour cuisiner Eponge pour la vaisselle"/>
    <n v="1"/>
    <n v="1"/>
    <n v="1"/>
    <n v="250"/>
    <n v="150"/>
    <n v="25"/>
    <s v="Oui"/>
    <s v=""/>
    <s v=""/>
    <s v="Je ne sais pas, je ne souhaite pas répondre"/>
    <s v=""/>
    <s v=""/>
    <s v=""/>
    <s v=""/>
    <s v=""/>
    <s v=""/>
    <s v=""/>
    <s v=""/>
    <s v="Augmentation des prix"/>
    <n v="0"/>
    <n v="0"/>
    <n v="1"/>
    <n v="0"/>
    <n v="0"/>
    <n v="0"/>
    <n v="0"/>
    <n v="0"/>
    <s v=""/>
    <s v="Oui"/>
    <s v=""/>
    <s v="Ustensiles de nettoyage ou de stockage de l'eau (bokit, bassine, éponge)"/>
    <n v="0"/>
    <n v="0"/>
    <n v="0"/>
    <n v="0"/>
    <n v="1"/>
    <n v="0"/>
    <n v="0"/>
    <s v=""/>
    <s v=""/>
    <s v=""/>
    <s v=""/>
    <s v=""/>
    <s v=""/>
    <s v=""/>
    <s v=""/>
    <s v=""/>
    <s v=""/>
    <s v=""/>
    <s v=""/>
    <s v=""/>
    <s v=""/>
    <s v=""/>
    <s v=""/>
    <s v=""/>
    <s v=""/>
    <s v=""/>
    <s v=""/>
    <s v=""/>
    <s v=""/>
    <s v=""/>
    <s v=""/>
    <s v=""/>
    <s v=""/>
    <s v=""/>
    <s v=""/>
    <s v=""/>
    <s v=""/>
    <s v=""/>
    <s v=""/>
    <s v=""/>
    <s v=""/>
    <s v=""/>
    <s v=""/>
    <s v=""/>
    <s v=""/>
  </r>
  <r>
    <s v="2021-07-27"/>
    <s v="Croix-Rouge Neerlandaise"/>
    <s v="Croix-Rouge Neerlandaise"/>
    <s v="CF_6822"/>
    <s v="Sud-Est"/>
    <s v="Cayes-Jacmel"/>
    <s v="Cayes-Jacmel"/>
    <s v="Cap Rouge"/>
    <s v="Marché de Cap Rouge"/>
    <s v="Milieu rural"/>
    <x v="1"/>
    <x v="0"/>
    <s v=""/>
    <s v=""/>
    <s v="Détaillant sur une table"/>
    <s v=""/>
    <s v="Nourriture"/>
    <n v="1"/>
    <n v="0"/>
    <n v="0"/>
    <n v="0"/>
    <n v="0"/>
    <n v="0"/>
    <n v="0"/>
    <s v="nourriture"/>
    <s v="Nourriture "/>
    <s v="En espèces (Gourde)"/>
    <n v="1"/>
    <n v="0"/>
    <n v="0"/>
    <n v="0"/>
    <n v="0"/>
    <n v="0"/>
    <n v="0"/>
    <n v="0"/>
    <n v="0"/>
    <n v="0"/>
    <s v=""/>
    <s v="Je ne sais pas / Je ne souhaite pas répondre"/>
    <s v="Je ne sais pas / Je ne souhaite pas répondre"/>
    <s v="Farine de blé blanche Riz Maïs (moulu) Sucre Huile végétale"/>
    <n v="1"/>
    <n v="1"/>
    <n v="1"/>
    <n v="1"/>
    <n v="0"/>
    <n v="0"/>
    <n v="1"/>
    <n v="0"/>
    <s v="Oui je connais le prix de mes produits en grosse marmite"/>
    <n v="112.5"/>
    <s v="Oui"/>
    <n v="340"/>
    <n v="130.76923076923001"/>
    <s v="Oui"/>
    <n v="220"/>
    <n v="95.652173913043399"/>
    <s v="Oui"/>
    <n v="310"/>
    <n v="106.896551724137"/>
    <s v="Oui"/>
    <s v=""/>
    <s v=""/>
    <s v=""/>
    <s v=""/>
    <s v=""/>
    <s v=""/>
    <s v="Bidon/Bouteille fermée."/>
    <s v="Oui"/>
    <n v="800"/>
    <s v=""/>
    <s v=""/>
    <s v=""/>
    <s v=""/>
    <s v=""/>
    <s v=""/>
    <s v="NA"/>
    <n v="800"/>
    <s v="Oui"/>
    <s v="Oui"/>
    <s v="Changement du taux de change de la Gourde"/>
    <n v="1"/>
    <n v="0"/>
    <n v="0"/>
    <n v="0"/>
    <n v="0"/>
    <n v="0"/>
    <n v="0"/>
    <n v="0"/>
    <n v="0"/>
    <n v="0"/>
    <n v="0"/>
    <n v="0"/>
    <n v="0"/>
    <n v="0"/>
    <s v=""/>
    <s v="Huile végétale Sucre Riz"/>
    <n v="0"/>
    <n v="1"/>
    <n v="0"/>
    <n v="1"/>
    <n v="0"/>
    <n v="0"/>
    <n v="1"/>
    <n v="0"/>
    <s v="Oui"/>
    <s v="Oui"/>
    <s v="Oui"/>
    <s v="Sud-Est"/>
    <s v="Meme"/>
    <s v="Cayes-Jacme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Augmentation des prix"/>
    <n v="0"/>
    <n v="0"/>
    <n v="1"/>
    <n v="0"/>
    <n v="0"/>
    <n v="0"/>
    <n v="0"/>
    <n v="0"/>
    <s v=""/>
    <s v="Oui"/>
    <s v=""/>
    <s v=""/>
    <s v=""/>
    <s v=""/>
    <s v=""/>
    <s v=""/>
    <s v=""/>
    <s v=""/>
    <s v=""/>
    <s v=""/>
    <s v=""/>
    <s v=""/>
    <s v=""/>
    <s v=""/>
    <s v=""/>
    <s v=""/>
    <s v=""/>
    <s v=""/>
    <s v=""/>
    <s v=""/>
    <s v=""/>
    <s v=""/>
    <s v=""/>
    <s v=""/>
    <s v=""/>
    <s v=""/>
    <s v=""/>
    <s v=""/>
    <s v=""/>
    <s v=""/>
    <s v=""/>
    <s v=""/>
    <s v=""/>
    <s v=""/>
    <s v=""/>
    <s v=""/>
    <s v=""/>
    <s v=""/>
    <s v=""/>
    <s v=""/>
    <s v=""/>
    <s v=""/>
    <s v=""/>
    <s v=""/>
    <s v=""/>
    <s v=""/>
    <s v=""/>
  </r>
  <r>
    <s v="2021-07-27"/>
    <s v="Croix-Rouge Neerlandaise"/>
    <s v="Croix-Rouge Neerlandaise"/>
    <s v="CF_6822"/>
    <s v="Sud-Est"/>
    <s v="Cayes-Jacmel"/>
    <s v="Cayes-Jacmel"/>
    <s v="Cap Rouge"/>
    <s v="Marché de Cap Rouge"/>
    <s v="Milieu rural"/>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source aménagée (borne fontaine, pompe, etc.)"/>
    <s v=""/>
    <s v="source"/>
    <s v="tiyo piblik (bòn fontèn, Pi avèk ponp manyèl,...)"/>
    <s v="source aménagée (borne fontaine, pompe, etc.)"/>
    <s v="Il n'y a pas d'autres options dans ma zone"/>
    <s v=""/>
    <s v="Plus d'1h au total"/>
    <s v="gros bidon de 5 gallons (18,9 L)"/>
    <s v="5gal"/>
    <s v="bidon ki vo 5 galon (18,9L)"/>
    <s v=""/>
    <s v=""/>
    <s v=""/>
    <s v=""/>
    <s v=""/>
    <n v="10"/>
    <n v="2"/>
    <s v=""/>
    <s v="NA"/>
    <n v="2"/>
    <s v="Non"/>
    <s v="Oui, chaque fois"/>
    <s v="Oui"/>
    <s v="A cause de la sècheresses"/>
    <n v="0"/>
    <n v="0"/>
    <n v="0"/>
    <n v="1"/>
    <n v="0"/>
    <n v="0"/>
    <n v="0"/>
    <n v="0"/>
    <n v="0"/>
    <n v="0"/>
    <n v="0"/>
  </r>
  <r>
    <s v="2021-07-27"/>
    <s v="Croix-Rouge Neerlandaise"/>
    <s v="Croix-Rouge Neerlandaise"/>
    <s v="CF_6822"/>
    <s v="Sud-Est"/>
    <s v="Cayes-Jacmel"/>
    <s v="Cayes-Jacmel"/>
    <s v="Cap Rouge"/>
    <s v="Marché de Cap Rouge"/>
    <s v="Milieu rural"/>
    <x v="1"/>
    <x v="1"/>
    <s v=""/>
    <s v=""/>
    <s v="Détaillant avec boutique"/>
    <s v=""/>
    <s v="Nourriture Produits d'hygiène et assainissement"/>
    <n v="1"/>
    <n v="1"/>
    <n v="0"/>
    <n v="0"/>
    <n v="0"/>
    <n v="0"/>
    <n v="0"/>
    <s v="nourriture"/>
    <s v="Nourriture "/>
    <s v="En espèces (Gourde)"/>
    <n v="1"/>
    <n v="0"/>
    <n v="0"/>
    <n v="0"/>
    <n v="0"/>
    <n v="0"/>
    <n v="0"/>
    <n v="0"/>
    <n v="0"/>
    <n v="0"/>
    <s v=""/>
    <s v="Je ne sais pas / Je ne souhaite pas répondre"/>
    <s v="Je ne sais pas / Je ne souhaite pas répondre"/>
    <s v="Farine de blé blanche Riz Maïs (moulu) Sucre Haricot noir Huile végétale Haricot rouge"/>
    <n v="1"/>
    <n v="1"/>
    <n v="1"/>
    <n v="1"/>
    <n v="1"/>
    <n v="1"/>
    <n v="1"/>
    <n v="0"/>
    <s v="Oui je connais le prix de mes produits en grosse marmite"/>
    <n v="112.5"/>
    <s v="Oui"/>
    <n v="240"/>
    <n v="92.307692307692307"/>
    <s v="Oui"/>
    <n v="240"/>
    <n v="104.347826086956"/>
    <s v="Oui"/>
    <n v="300"/>
    <n v="103.448275862068"/>
    <s v="Oui"/>
    <n v="400"/>
    <n v="166.666666666666"/>
    <s v="Non"/>
    <n v="450"/>
    <n v="187.5"/>
    <s v="Non"/>
    <s v="Bidon/Bouteille fermée."/>
    <s v="Oui"/>
    <n v="800"/>
    <s v=""/>
    <s v=""/>
    <s v=""/>
    <s v=""/>
    <s v=""/>
    <s v=""/>
    <s v="NA"/>
    <n v="800"/>
    <s v="Oui"/>
    <s v="Oui"/>
    <s v="Changement du taux de change de la Gourde"/>
    <n v="1"/>
    <n v="0"/>
    <n v="0"/>
    <n v="0"/>
    <n v="0"/>
    <n v="0"/>
    <n v="0"/>
    <n v="0"/>
    <n v="0"/>
    <n v="0"/>
    <n v="0"/>
    <n v="0"/>
    <n v="0"/>
    <n v="0"/>
    <s v=""/>
    <s v="Farine de blé blanche Riz Sucre Huile végétale"/>
    <n v="1"/>
    <n v="1"/>
    <n v="0"/>
    <n v="1"/>
    <n v="0"/>
    <n v="0"/>
    <n v="1"/>
    <n v="0"/>
    <s v="Oui"/>
    <s v="Oui"/>
    <s v="Oui"/>
    <s v="Sud-Est"/>
    <s v="Meme"/>
    <s v="Cayes-Jacmel"/>
    <s v="Meme"/>
    <s v="Savon lessive Brosse à dent Dentifrice Papier toilette Serviettes hygiéniques Chlore liquide (nettoyage) Chlore en grain (nettoyage) Savon pour se laver"/>
    <n v="1"/>
    <n v="1"/>
    <n v="1"/>
    <n v="1"/>
    <n v="1"/>
    <n v="1"/>
    <n v="1"/>
    <n v="1"/>
    <n v="0"/>
    <s v="Oui"/>
    <n v="20"/>
    <n v="20"/>
    <s v=""/>
    <s v=""/>
    <s v=""/>
    <n v="20"/>
    <s v="Oui"/>
    <n v="25"/>
    <s v="Oui"/>
    <n v="35"/>
    <s v="Oui"/>
    <s v="Oui"/>
    <n v="60"/>
    <s v=""/>
    <s v=""/>
    <s v=""/>
    <s v=""/>
    <s v=""/>
    <s v=""/>
    <s v="NA"/>
    <n v="60"/>
    <s v="Oui"/>
    <s v="Oui"/>
    <n v="30"/>
    <s v=""/>
    <s v=""/>
    <n v="30"/>
    <s v="Oui"/>
    <s v="Oui"/>
    <n v="75"/>
    <s v=""/>
    <s v=""/>
    <n v="75"/>
    <s v="Oui"/>
    <s v="Oui"/>
    <n v="45"/>
    <s v=""/>
    <s v=""/>
    <s v=""/>
    <n v="45"/>
    <s v="Oui"/>
    <s v="Oui"/>
    <s v=""/>
    <n v="50"/>
    <s v=""/>
    <s v=""/>
    <s v=""/>
    <s v=""/>
    <s v=""/>
    <s v=""/>
    <s v="Oui"/>
    <s v="NA"/>
    <n v="35"/>
    <s v="Oui"/>
    <s v="Article trop cher"/>
    <n v="0"/>
    <n v="0"/>
    <n v="0"/>
    <n v="1"/>
    <n v="0"/>
    <n v="0"/>
    <n v="0"/>
    <n v="0"/>
    <n v="0"/>
    <n v="0"/>
    <n v="0"/>
    <n v="0"/>
    <n v="0"/>
    <s v=""/>
    <s v="Savon pour se laver Savon lessive Dentifrice Serviettes hygiéniques Chlore liquide (nettoyage)"/>
    <n v="1"/>
    <n v="0"/>
    <n v="1"/>
    <n v="0"/>
    <n v="1"/>
    <n v="1"/>
    <n v="0"/>
    <n v="1"/>
    <n v="0"/>
    <s v="Oui"/>
    <s v="Oui"/>
    <s v="Oui"/>
    <s v="Sud-Est"/>
    <s v="Meme"/>
    <s v="Cayes-Jacmel"/>
    <s v="Meme"/>
    <s v=""/>
    <s v=""/>
    <s v=""/>
    <s v=""/>
    <s v=""/>
    <s v=""/>
    <s v=""/>
    <s v=""/>
    <s v=""/>
    <s v=""/>
    <s v=""/>
    <s v=""/>
    <s v=""/>
    <s v=""/>
    <s v=""/>
    <s v=""/>
    <s v=""/>
    <s v=""/>
    <s v=""/>
    <s v=""/>
    <s v=""/>
    <s v=""/>
    <s v=""/>
    <s v=""/>
    <s v=""/>
    <s v=""/>
    <s v=""/>
    <s v=""/>
    <s v=""/>
    <s v=""/>
    <s v=""/>
    <s v=""/>
    <s v=""/>
    <s v=""/>
    <s v=""/>
    <s v=""/>
    <s v=""/>
    <s v="Non"/>
    <s v=""/>
    <s v=""/>
    <s v=""/>
    <s v=""/>
    <s v=""/>
    <s v=""/>
    <s v=""/>
    <s v=""/>
    <s v="Diminution du nombre de clients"/>
    <n v="0"/>
    <n v="1"/>
    <n v="0"/>
    <n v="0"/>
    <n v="0"/>
    <n v="0"/>
    <n v="0"/>
    <n v="0"/>
    <s v=""/>
    <s v="Oui"/>
    <s v=""/>
    <s v="Nourriture"/>
    <n v="1"/>
    <n v="0"/>
    <n v="0"/>
    <n v="0"/>
    <n v="0"/>
    <n v="0"/>
    <n v="0"/>
    <s v=""/>
    <s v=""/>
    <s v=""/>
    <s v=""/>
    <s v=""/>
    <s v=""/>
    <s v=""/>
    <s v=""/>
    <s v=""/>
    <s v=""/>
    <s v=""/>
    <s v=""/>
    <s v=""/>
    <s v=""/>
    <s v=""/>
    <s v=""/>
    <s v=""/>
    <s v=""/>
    <s v=""/>
    <s v=""/>
    <s v=""/>
    <s v=""/>
    <s v=""/>
    <s v=""/>
    <s v=""/>
    <s v=""/>
    <s v=""/>
    <s v=""/>
    <s v=""/>
    <s v=""/>
    <s v=""/>
    <s v=""/>
    <s v=""/>
    <s v=""/>
    <s v=""/>
    <s v=""/>
    <s v=""/>
    <s v=""/>
  </r>
  <r>
    <s v="2021-07-27"/>
    <s v="Croix-Rouge Neerlandaise"/>
    <s v="Croix-Rouge Neerlandaise"/>
    <s v="CF_6822"/>
    <s v="Sud-Est"/>
    <s v="Cayes-Jacmel"/>
    <s v="Cayes-Jacmel"/>
    <s v="Cap Rouge"/>
    <s v="Marché de Cap Rouge"/>
    <s v="Milieu rural"/>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
    <s v=""/>
    <s v=""/>
    <s v=""/>
    <s v=""/>
    <s v=""/>
    <s v=""/>
    <s v=""/>
    <s v=""/>
    <s v=""/>
    <s v=""/>
    <s v=""/>
    <s v=""/>
    <s v=""/>
    <s v=""/>
    <s v=""/>
    <s v=""/>
    <s v=""/>
    <s v=""/>
    <s v=""/>
    <s v=""/>
    <s v=""/>
    <s v=""/>
    <s v=""/>
    <s v=""/>
    <s v=""/>
    <s v=""/>
    <s v=""/>
    <s v=""/>
  </r>
  <r>
    <s v="2021-07-27"/>
    <s v="Croix-Rouge Neerlandaise"/>
    <s v="Croix-Rouge Neerlandaise"/>
    <s v="CF_6822"/>
    <s v="Sud-Est"/>
    <s v="Cayes-Jacmel"/>
    <s v="Cayes-Jacmel"/>
    <s v="Cap Rouge"/>
    <s v="Marché de Cap Rouge"/>
    <s v="Milieu rural"/>
    <x v="1"/>
    <x v="0"/>
    <s v=""/>
    <s v=""/>
    <s v="Détaillant sur une table"/>
    <s v=""/>
    <s v="Nourriture"/>
    <n v="1"/>
    <n v="0"/>
    <n v="0"/>
    <n v="0"/>
    <n v="0"/>
    <n v="0"/>
    <n v="0"/>
    <s v="nourriture"/>
    <s v="Nourriture "/>
    <s v="En espèces (Gourde)"/>
    <n v="1"/>
    <n v="0"/>
    <n v="0"/>
    <n v="0"/>
    <n v="0"/>
    <n v="0"/>
    <n v="0"/>
    <n v="0"/>
    <n v="0"/>
    <n v="0"/>
    <s v=""/>
    <s v="Je ne sais pas / Je ne souhaite pas répondre"/>
    <s v="Je ne sais pas / Je ne souhaite pas répondre"/>
    <s v="Farine de blé blanche Riz Maïs (moulu) Sucre Huile végétale"/>
    <n v="1"/>
    <n v="1"/>
    <n v="1"/>
    <n v="1"/>
    <n v="0"/>
    <n v="0"/>
    <n v="1"/>
    <n v="0"/>
    <s v="Oui je connais le prix de mes produits en grosse marmite"/>
    <n v="120"/>
    <s v="Oui"/>
    <n v="340"/>
    <n v="130.76923076923001"/>
    <s v="Oui"/>
    <n v="230"/>
    <n v="100"/>
    <s v="Oui"/>
    <n v="310"/>
    <n v="106.896551724137"/>
    <s v="Oui"/>
    <s v=""/>
    <s v=""/>
    <s v=""/>
    <s v=""/>
    <s v=""/>
    <s v=""/>
    <s v="Bidon/Bouteille fermée."/>
    <s v="Oui"/>
    <n v="800"/>
    <s v=""/>
    <s v=""/>
    <s v=""/>
    <s v=""/>
    <s v=""/>
    <s v=""/>
    <s v="NA"/>
    <n v="800"/>
    <s v="Oui"/>
    <s v="Oui"/>
    <s v="Changement du taux de change de la Gourde"/>
    <n v="1"/>
    <n v="0"/>
    <n v="0"/>
    <n v="0"/>
    <n v="0"/>
    <n v="0"/>
    <n v="0"/>
    <n v="0"/>
    <n v="0"/>
    <n v="0"/>
    <n v="0"/>
    <n v="0"/>
    <n v="0"/>
    <n v="0"/>
    <s v=""/>
    <s v="Riz Sucre Huile végétale"/>
    <n v="0"/>
    <n v="1"/>
    <n v="0"/>
    <n v="1"/>
    <n v="0"/>
    <n v="0"/>
    <n v="1"/>
    <n v="0"/>
    <s v="Non"/>
    <s v="Non"/>
    <s v="Oui"/>
    <s v="Sud-Est"/>
    <s v="Meme"/>
    <s v="Cayes-Jacme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Diminution du nombre de clients"/>
    <n v="0"/>
    <n v="1"/>
    <n v="0"/>
    <n v="0"/>
    <n v="0"/>
    <n v="0"/>
    <n v="0"/>
    <n v="0"/>
    <s v=""/>
    <s v="Oui"/>
    <s v=""/>
    <s v="Nourriture"/>
    <n v="1"/>
    <n v="0"/>
    <n v="0"/>
    <n v="0"/>
    <n v="0"/>
    <n v="0"/>
    <n v="0"/>
    <s v=""/>
    <s v=""/>
    <s v=""/>
    <s v=""/>
    <s v=""/>
    <s v=""/>
    <s v=""/>
    <s v=""/>
    <s v=""/>
    <s v=""/>
    <s v=""/>
    <s v=""/>
    <s v=""/>
    <s v=""/>
    <s v=""/>
    <s v=""/>
    <s v=""/>
    <s v=""/>
    <s v=""/>
    <s v=""/>
    <s v=""/>
    <s v=""/>
    <s v=""/>
    <s v=""/>
    <s v=""/>
    <s v=""/>
    <s v=""/>
    <s v=""/>
    <s v=""/>
    <s v=""/>
    <s v=""/>
    <s v=""/>
    <s v=""/>
    <s v=""/>
    <s v=""/>
    <s v=""/>
    <s v=""/>
    <s v=""/>
  </r>
  <r>
    <s v="2021-07-27"/>
    <s v="Croix-Rouge Neerlandaise"/>
    <s v="Croix-Rouge Neerlandaise"/>
    <s v="CF_6822"/>
    <s v="Sud-Est"/>
    <s v="Cayes-Jacmel"/>
    <s v="Cayes-Jacmel"/>
    <s v="Cap Rouge"/>
    <s v="Marché de Cap Rouge"/>
    <s v="Milieu rural"/>
    <x v="0"/>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30"/>
    <n v="6"/>
    <s v=""/>
    <s v="NA"/>
    <n v="6"/>
    <s v="Oui"/>
    <s v=""/>
    <s v="Oui"/>
    <s v="Problèmes de transport"/>
    <n v="0"/>
    <n v="1"/>
    <n v="0"/>
    <n v="0"/>
    <n v="0"/>
    <n v="0"/>
    <n v="0"/>
    <n v="0"/>
    <n v="0"/>
    <n v="0"/>
    <n v="0"/>
  </r>
  <r>
    <s v="2021-07-27"/>
    <s v="Croix-Rouge Neerlandaise"/>
    <s v="Croix-Rouge Neerlandaise"/>
    <s v="CF_6822"/>
    <s v="Sud-Est"/>
    <s v="Cayes-Jacmel"/>
    <s v="Cayes-Jacmel"/>
    <s v="Cap Rouge"/>
    <s v="Marché de Cap Rouge"/>
    <s v="Milieu rural"/>
    <x v="1"/>
    <x v="0"/>
    <s v=""/>
    <s v=""/>
    <s v="Détaillant sur une table"/>
    <s v=""/>
    <s v="Nourriture"/>
    <n v="1"/>
    <n v="0"/>
    <n v="0"/>
    <n v="0"/>
    <n v="0"/>
    <n v="0"/>
    <n v="0"/>
    <s v="nourriture"/>
    <s v="Nourriture "/>
    <s v="En espèces (Gourde)"/>
    <n v="1"/>
    <n v="0"/>
    <n v="0"/>
    <n v="0"/>
    <n v="0"/>
    <n v="0"/>
    <n v="0"/>
    <n v="0"/>
    <n v="0"/>
    <n v="0"/>
    <s v=""/>
    <s v="Je ne sais pas / Je ne souhaite pas répondre"/>
    <s v="Je ne sais pas / Je ne souhaite pas répondre"/>
    <s v="Farine de blé blanche Riz Maïs (moulu) Sucre Huile végétale"/>
    <n v="1"/>
    <n v="1"/>
    <n v="1"/>
    <n v="1"/>
    <n v="0"/>
    <n v="0"/>
    <n v="1"/>
    <n v="0"/>
    <s v="Oui je connais le prix de mes produits en grosse marmite"/>
    <n v="115"/>
    <s v="Oui"/>
    <n v="240"/>
    <n v="92.307692307692307"/>
    <s v="Oui"/>
    <n v="240"/>
    <n v="104.347826086956"/>
    <s v="Oui"/>
    <n v="300"/>
    <n v="103.448275862068"/>
    <s v="Oui"/>
    <s v=""/>
    <s v=""/>
    <s v=""/>
    <s v=""/>
    <s v=""/>
    <s v=""/>
    <s v="Bidon/Bouteille fermée."/>
    <s v="Oui"/>
    <n v="800"/>
    <s v=""/>
    <s v=""/>
    <s v=""/>
    <s v=""/>
    <s v=""/>
    <s v=""/>
    <s v="NA"/>
    <n v="800"/>
    <s v="Oui"/>
    <s v="Oui"/>
    <s v="Pas assez d'argent"/>
    <n v="0"/>
    <n v="0"/>
    <n v="0"/>
    <n v="0"/>
    <n v="0"/>
    <n v="1"/>
    <n v="0"/>
    <n v="0"/>
    <n v="0"/>
    <n v="0"/>
    <n v="0"/>
    <n v="0"/>
    <n v="0"/>
    <n v="0"/>
    <s v=""/>
    <s v="Riz Sucre Huile végétale"/>
    <n v="0"/>
    <n v="1"/>
    <n v="0"/>
    <n v="1"/>
    <n v="0"/>
    <n v="0"/>
    <n v="1"/>
    <n v="0"/>
    <s v="Non"/>
    <s v="Non"/>
    <s v="Oui"/>
    <s v="Sud-Est"/>
    <s v="Meme"/>
    <s v="Cayes-Jacme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Vols ou pillages"/>
    <n v="1"/>
    <n v="0"/>
    <n v="0"/>
    <n v="0"/>
    <n v="0"/>
    <n v="0"/>
    <s v=""/>
    <s v="Risques de vols ou pillages"/>
    <n v="1"/>
    <n v="0"/>
    <n v="0"/>
    <n v="0"/>
    <n v="0"/>
    <n v="0"/>
    <n v="0"/>
    <n v="0"/>
    <s v=""/>
    <s v="Oui"/>
    <s v=""/>
    <s v="Nourriture"/>
    <n v="1"/>
    <n v="0"/>
    <n v="0"/>
    <n v="0"/>
    <n v="0"/>
    <n v="0"/>
    <n v="0"/>
    <s v=""/>
    <s v=""/>
    <s v=""/>
    <s v=""/>
    <s v=""/>
    <s v=""/>
    <s v=""/>
    <s v=""/>
    <s v=""/>
    <s v=""/>
    <s v=""/>
    <s v=""/>
    <s v=""/>
    <s v=""/>
    <s v=""/>
    <s v=""/>
    <s v=""/>
    <s v=""/>
    <s v=""/>
    <s v=""/>
    <s v=""/>
    <s v=""/>
    <s v=""/>
    <s v=""/>
    <s v=""/>
    <s v=""/>
    <s v=""/>
    <s v=""/>
    <s v=""/>
    <s v=""/>
    <s v=""/>
    <s v=""/>
    <s v=""/>
    <s v=""/>
    <s v=""/>
    <s v=""/>
    <s v=""/>
    <s v=""/>
  </r>
  <r>
    <s v="2021-07-27"/>
    <s v="Croix-Rouge Neerlandaise"/>
    <s v="Croix-Rouge Neerlandaise"/>
    <s v="CF_6822"/>
    <s v="Sud-Est"/>
    <s v="Cayes-Jacmel"/>
    <s v="Cayes-Jacmel"/>
    <s v="Cap Rouge"/>
    <s v="Marché de Cap Rouge"/>
    <s v="Milieu rural"/>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source aménagée (borne fontaine, pompe, etc.)"/>
    <s v=""/>
    <s v="source"/>
    <s v="tiyo piblik (bòn fontèn, Pi avèk ponp manyèl,...)"/>
    <s v="source aménagée (borne fontaine, pompe, etc.)"/>
    <s v="Il n'y a pas d'autres options dans ma zone"/>
    <s v=""/>
    <s v="Entre 30 min et 1h au total"/>
    <s v="gros bidon de 5 gallons (18,9 L)"/>
    <s v="5gal"/>
    <s v="bidon ki vo 5 galon (18,9L)"/>
    <s v=""/>
    <s v=""/>
    <s v=""/>
    <s v=""/>
    <s v=""/>
    <n v="10"/>
    <n v="2"/>
    <s v=""/>
    <s v="NA"/>
    <n v="2"/>
    <s v="Non"/>
    <s v="Oui, parfois"/>
    <s v="Oui"/>
    <s v="A cause de la sècheresses"/>
    <n v="0"/>
    <n v="0"/>
    <n v="0"/>
    <n v="1"/>
    <n v="0"/>
    <n v="0"/>
    <n v="0"/>
    <n v="0"/>
    <n v="0"/>
    <n v="0"/>
    <n v="0"/>
  </r>
  <r>
    <s v="2021-07-27"/>
    <s v="Croix-Rouge Neerlandaise"/>
    <s v="Croix-Rouge Neerlandaise"/>
    <s v="CF_6822"/>
    <s v="Sud-Est"/>
    <s v="Cayes-Jacmel"/>
    <s v="Cayes-Jacmel"/>
    <s v="Cap Rouge"/>
    <s v="Marché de Cap Rouge"/>
    <s v="Milieu rural"/>
    <x v="1"/>
    <x v="0"/>
    <s v=""/>
    <s v=""/>
    <s v="Détaillant sur une table"/>
    <s v=""/>
    <s v="Nourriture"/>
    <n v="1"/>
    <n v="0"/>
    <n v="0"/>
    <n v="0"/>
    <n v="0"/>
    <n v="0"/>
    <n v="0"/>
    <s v="nourriture"/>
    <s v="Nourriture "/>
    <s v="En espèces (Gourde)"/>
    <n v="1"/>
    <n v="0"/>
    <n v="0"/>
    <n v="0"/>
    <n v="0"/>
    <n v="0"/>
    <n v="0"/>
    <n v="0"/>
    <n v="0"/>
    <n v="0"/>
    <s v=""/>
    <s v="Je ne sais pas / Je ne souhaite pas répondre"/>
    <s v="Je ne sais pas / Je ne souhaite pas répondre"/>
    <s v="Farine de blé blanche Riz Maïs (moulu) Sucre Huile végétale"/>
    <n v="1"/>
    <n v="1"/>
    <n v="1"/>
    <n v="1"/>
    <n v="0"/>
    <n v="0"/>
    <n v="1"/>
    <n v="0"/>
    <s v="Oui je connais le prix de mes produits en grosse marmite"/>
    <n v="115"/>
    <s v="Oui"/>
    <n v="340"/>
    <n v="130.76923076923001"/>
    <s v="Oui"/>
    <n v="240"/>
    <n v="104.347826086956"/>
    <s v="Oui"/>
    <n v="290"/>
    <n v="100"/>
    <s v="Oui"/>
    <s v=""/>
    <s v=""/>
    <s v=""/>
    <s v=""/>
    <s v=""/>
    <s v=""/>
    <s v="Bidon/Bouteille fermée."/>
    <s v="Oui"/>
    <n v="800"/>
    <s v=""/>
    <s v=""/>
    <s v=""/>
    <s v=""/>
    <s v=""/>
    <s v=""/>
    <s v="NA"/>
    <n v="800"/>
    <s v="Oui"/>
    <s v="Oui"/>
    <s v="Changement du taux de change de la Gourde"/>
    <n v="1"/>
    <n v="0"/>
    <n v="0"/>
    <n v="0"/>
    <n v="0"/>
    <n v="0"/>
    <n v="0"/>
    <n v="0"/>
    <n v="0"/>
    <n v="0"/>
    <n v="0"/>
    <n v="0"/>
    <n v="0"/>
    <n v="0"/>
    <s v=""/>
    <s v="Farine de blé blanche Riz Sucre Huile végétale"/>
    <n v="1"/>
    <n v="1"/>
    <n v="0"/>
    <n v="1"/>
    <n v="0"/>
    <n v="0"/>
    <n v="1"/>
    <n v="0"/>
    <s v="Oui"/>
    <s v="Oui"/>
    <s v="Oui"/>
    <s v="Sud-Est"/>
    <s v="Meme"/>
    <s v="Cayes-Jacme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Risques de vols ou pillages"/>
    <n v="1"/>
    <n v="0"/>
    <n v="0"/>
    <n v="0"/>
    <n v="0"/>
    <n v="0"/>
    <n v="0"/>
    <n v="0"/>
    <s v=""/>
    <s v="Oui"/>
    <s v=""/>
    <s v="Nourriture"/>
    <n v="1"/>
    <n v="0"/>
    <n v="0"/>
    <n v="0"/>
    <n v="0"/>
    <n v="0"/>
    <n v="0"/>
    <s v=""/>
    <s v=""/>
    <s v=""/>
    <s v=""/>
    <s v=""/>
    <s v=""/>
    <s v=""/>
    <s v=""/>
    <s v=""/>
    <s v=""/>
    <s v=""/>
    <s v=""/>
    <s v=""/>
    <s v=""/>
    <s v=""/>
    <s v=""/>
    <s v=""/>
    <s v=""/>
    <s v=""/>
    <s v=""/>
    <s v=""/>
    <s v=""/>
    <s v=""/>
    <s v=""/>
    <s v=""/>
    <s v=""/>
    <s v=""/>
    <s v=""/>
    <s v=""/>
    <s v=""/>
    <s v=""/>
    <s v=""/>
    <s v=""/>
    <s v=""/>
    <s v=""/>
    <s v=""/>
    <s v=""/>
    <s v=""/>
  </r>
  <r>
    <s v="2021-07-27"/>
    <s v="Croix-Rouge Neerlandaise"/>
    <s v="Croix-Rouge Neerlandaise"/>
    <s v="CF_6822"/>
    <s v="Sud-Est"/>
    <s v="Cayes-Jacmel"/>
    <s v="Cayes-Jacmel"/>
    <s v="Cap Rouge"/>
    <s v="Marché de Cap Rouge"/>
    <s v="Milieu rural"/>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source aménagée (borne fontaine, pompe, etc.)"/>
    <s v=""/>
    <s v="source"/>
    <s v="tiyo piblik (bòn fontèn, Pi avèk ponp manyèl,...)"/>
    <s v="source aménagée (borne fontaine, pompe, etc.)"/>
    <s v="Il n'y a pas d'autres options dans ma zone"/>
    <s v=""/>
    <s v="Entre 30 min et 1h au total"/>
    <s v="gros bidon de 5 gallons (18,9 L)"/>
    <s v="5gal"/>
    <s v="bidon ki vo 5 galon (18,9L)"/>
    <s v=""/>
    <s v=""/>
    <s v=""/>
    <s v=""/>
    <s v=""/>
    <n v="15"/>
    <n v="3"/>
    <s v=""/>
    <s v="NA"/>
    <n v="3"/>
    <s v="Non"/>
    <s v="Oui, parfois"/>
    <s v="Oui"/>
    <s v="A cause de la sècheresses"/>
    <n v="0"/>
    <n v="0"/>
    <n v="0"/>
    <n v="1"/>
    <n v="0"/>
    <n v="0"/>
    <n v="0"/>
    <n v="0"/>
    <n v="0"/>
    <n v="0"/>
    <n v="0"/>
  </r>
  <r>
    <s v="2021-07-27"/>
    <s v="Save the Children"/>
    <s v="Save the Children"/>
    <s v="ASV758"/>
    <s v="Artibonite"/>
    <s v="L'Estère"/>
    <s v="L'Estère"/>
    <s v="Centre-ville de l'Estère"/>
    <s v="Marché L'Estère"/>
    <s v="Milieu urbain"/>
    <x v="1"/>
    <x v="1"/>
    <s v=""/>
    <s v=""/>
    <s v="Détaillant sur une table"/>
    <s v=""/>
    <s v="Couverture Ustensiles de nettoyage ou de stockage de l'eau (bokit, bassine, éponge)"/>
    <n v="0"/>
    <n v="0"/>
    <n v="1"/>
    <n v="0"/>
    <n v="1"/>
    <n v="0"/>
    <n v="0"/>
    <s v="couverture"/>
    <s v="Couverture"/>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
    <s v=""/>
    <s v=""/>
    <s v=""/>
    <s v=""/>
    <s v=""/>
    <s v=""/>
    <s v=""/>
    <s v=""/>
    <s v=""/>
    <s v=""/>
    <s v=""/>
    <s v=""/>
    <s v=""/>
    <s v=""/>
    <s v=""/>
    <s v=""/>
    <s v=""/>
    <s v=""/>
    <s v=""/>
    <s v=""/>
    <s v=""/>
    <s v=""/>
    <s v=""/>
    <s v=""/>
    <s v=""/>
    <s v="Grand bokit fermé ou avec couvercle pour stocker l'eau (environ 5 gallons) Grande bassine de nettoyage ou pour cuisiner Eponge pour la vaisselle"/>
    <n v="1"/>
    <n v="1"/>
    <n v="1"/>
    <n v="150"/>
    <n v="125"/>
    <n v="25"/>
    <s v="Oui"/>
    <s v=""/>
    <s v=""/>
    <s v="Oui"/>
    <s v="Affrontements ou violences"/>
    <n v="0"/>
    <n v="1"/>
    <n v="0"/>
    <n v="0"/>
    <n v="0"/>
    <n v="0"/>
    <s v=""/>
    <s v="Difficultés pour se réapprovisionner en marchandises"/>
    <n v="0"/>
    <n v="0"/>
    <n v="0"/>
    <n v="1"/>
    <n v="0"/>
    <n v="0"/>
    <n v="0"/>
    <n v="0"/>
    <s v=""/>
    <s v="Oui"/>
    <s v=""/>
    <s v="Ustensiles de nettoyage ou de stockage de l'eau (bokit, bassine, éponge) Couverture"/>
    <n v="0"/>
    <n v="0"/>
    <n v="1"/>
    <n v="0"/>
    <n v="1"/>
    <n v="0"/>
    <n v="0"/>
    <s v=""/>
    <s v=""/>
    <s v=""/>
    <s v=""/>
    <s v=""/>
    <s v=""/>
    <s v=""/>
    <s v=""/>
    <s v=""/>
    <s v=""/>
    <s v=""/>
    <s v=""/>
    <s v=""/>
    <s v=""/>
    <s v=""/>
    <s v=""/>
    <s v=""/>
    <s v=""/>
    <s v=""/>
    <s v=""/>
    <s v=""/>
    <s v=""/>
    <s v=""/>
    <s v=""/>
    <s v=""/>
    <s v=""/>
    <s v=""/>
    <s v=""/>
    <s v=""/>
    <s v=""/>
    <s v=""/>
    <s v=""/>
    <s v=""/>
    <s v=""/>
    <s v=""/>
    <s v=""/>
    <s v=""/>
    <s v=""/>
  </r>
  <r>
    <s v="2021-07-27"/>
    <s v="Save the Children"/>
    <s v="Save the Children"/>
    <s v="ASV758"/>
    <s v="Artibonite"/>
    <s v="L'Estère"/>
    <s v="L'Estère"/>
    <s v="Centre-ville de l'Estère"/>
    <s v="Marché L'Estère"/>
    <s v="Milieu urbain"/>
    <x v="1"/>
    <x v="0"/>
    <s v=""/>
    <s v=""/>
    <s v="Détaillant sur une tab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s v="Oui, il y a moin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Grande bassine de nettoyage ou pour cuisiner Eponge pour la vaisselle Grand bokit fermé ou avec couvercle pour stocker l'eau (environ 5 gallons)"/>
    <n v="1"/>
    <n v="1"/>
    <n v="1"/>
    <n v="150"/>
    <n v="100"/>
    <n v="25"/>
    <s v="Oui"/>
    <s v=""/>
    <s v=""/>
    <s v="Non"/>
    <s v=""/>
    <s v=""/>
    <s v=""/>
    <s v=""/>
    <s v=""/>
    <s v=""/>
    <s v=""/>
    <s v=""/>
    <s v="Augmentation des prix"/>
    <n v="0"/>
    <n v="0"/>
    <n v="1"/>
    <n v="0"/>
    <n v="0"/>
    <n v="0"/>
    <n v="0"/>
    <n v="0"/>
    <s v=""/>
    <s v="Oui"/>
    <s v=""/>
    <s v="Ustensiles de nettoyage ou de stockage de l'eau (bokit, bassine, éponge)"/>
    <n v="0"/>
    <n v="0"/>
    <n v="0"/>
    <n v="0"/>
    <n v="1"/>
    <n v="0"/>
    <n v="0"/>
    <s v=""/>
    <s v=""/>
    <s v=""/>
    <s v=""/>
    <s v=""/>
    <s v=""/>
    <s v=""/>
    <s v=""/>
    <s v=""/>
    <s v=""/>
    <s v=""/>
    <s v=""/>
    <s v=""/>
    <s v=""/>
    <s v=""/>
    <s v=""/>
    <s v=""/>
    <s v=""/>
    <s v=""/>
    <s v=""/>
    <s v=""/>
    <s v=""/>
    <s v=""/>
    <s v=""/>
    <s v=""/>
    <s v=""/>
    <s v=""/>
    <s v=""/>
    <s v=""/>
    <s v=""/>
    <s v=""/>
    <s v=""/>
    <s v=""/>
    <s v=""/>
    <s v=""/>
    <s v=""/>
    <s v=""/>
    <s v=""/>
  </r>
  <r>
    <s v="2021-07-27"/>
    <s v="Save the Children"/>
    <s v="Save the Children"/>
    <s v="ASV758"/>
    <s v="Artibonite"/>
    <s v="L'Estère"/>
    <s v="L'Estère"/>
    <s v="Centre-ville de l'Estère"/>
    <s v="Marché L'Estère"/>
    <s v="Milieu urbain"/>
    <x v="1"/>
    <x v="0"/>
    <s v=""/>
    <s v=""/>
    <s v="Détaillant sur une table"/>
    <s v=""/>
    <s v="Ustensiles de nettoyage ou de stockage de l'eau (bokit, bassine, éponge)"/>
    <n v="0"/>
    <n v="0"/>
    <n v="0"/>
    <n v="0"/>
    <n v="1"/>
    <n v="0"/>
    <n v="0"/>
    <s v="nettoyage_stockage"/>
    <s v="Ustensiles de nettoyage ou de stockage de l'eau (bokit, bassine, éponge)"/>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Grand bokit fermé ou avec couvercle pour stocker l'eau (environ 5 gallons) Grande bassine de nettoyage ou pour cuisiner Eponge pour la vaisselle"/>
    <n v="1"/>
    <n v="1"/>
    <n v="1"/>
    <n v="250"/>
    <n v="150"/>
    <n v="25"/>
    <s v="Oui"/>
    <s v=""/>
    <s v=""/>
    <s v="Oui"/>
    <s v="Affrontements ou violences"/>
    <n v="0"/>
    <n v="1"/>
    <n v="0"/>
    <n v="0"/>
    <n v="0"/>
    <n v="0"/>
    <s v=""/>
    <s v="Augmentation des prix"/>
    <n v="0"/>
    <n v="0"/>
    <n v="1"/>
    <n v="0"/>
    <n v="0"/>
    <n v="0"/>
    <n v="0"/>
    <n v="0"/>
    <s v=""/>
    <s v="Oui"/>
    <s v=""/>
    <s v="Ustensiles de nettoyage ou de stockage de l'eau (bokit, bassine, éponge)"/>
    <n v="0"/>
    <n v="0"/>
    <n v="0"/>
    <n v="0"/>
    <n v="1"/>
    <n v="0"/>
    <n v="0"/>
    <s v=""/>
    <s v=""/>
    <s v=""/>
    <s v=""/>
    <s v=""/>
    <s v=""/>
    <s v=""/>
    <s v=""/>
    <s v=""/>
    <s v=""/>
    <s v=""/>
    <s v=""/>
    <s v=""/>
    <s v=""/>
    <s v=""/>
    <s v=""/>
    <s v=""/>
    <s v=""/>
    <s v=""/>
    <s v=""/>
    <s v=""/>
    <s v=""/>
    <s v=""/>
    <s v=""/>
    <s v=""/>
    <s v=""/>
    <s v=""/>
    <s v=""/>
    <s v=""/>
    <s v=""/>
    <s v=""/>
    <s v=""/>
    <s v=""/>
    <s v=""/>
    <s v=""/>
    <s v=""/>
    <s v=""/>
    <s v=""/>
  </r>
  <r>
    <s v="2021-07-27"/>
    <s v="Save the Children"/>
    <s v="Save the Children"/>
    <s v="ASV758"/>
    <s v="Artibonite"/>
    <s v="L'Estère"/>
    <s v="L'Estère"/>
    <s v="Centre-ville de l'Estère"/>
    <s v="Marché L'Estère"/>
    <s v="Milieu urbain"/>
    <x v="1"/>
    <x v="0"/>
    <s v=""/>
    <s v=""/>
    <s v="Détaillant sur une table"/>
    <s v=""/>
    <s v="Couverture"/>
    <n v="0"/>
    <n v="0"/>
    <n v="1"/>
    <n v="0"/>
    <n v="0"/>
    <n v="0"/>
    <n v="0"/>
    <s v="couverture"/>
    <s v="Couverture"/>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n v="500"/>
    <s v=""/>
    <s v=""/>
    <s v=""/>
    <s v=""/>
    <s v=""/>
    <s v=""/>
    <s v=""/>
    <s v=""/>
    <s v=""/>
    <s v=""/>
    <s v=""/>
    <s v=""/>
    <s v=""/>
    <s v=""/>
    <s v=""/>
    <s v=""/>
    <s v=""/>
    <s v=""/>
    <s v=""/>
    <s v=""/>
    <s v=""/>
    <s v=""/>
    <s v=""/>
    <s v=""/>
    <s v=""/>
    <s v=""/>
    <s v=""/>
    <s v=""/>
    <s v=""/>
    <s v=""/>
    <s v=""/>
    <s v=""/>
    <s v=""/>
    <s v=""/>
    <s v=""/>
    <s v="Oui"/>
    <s v="Affrontements ou violences"/>
    <n v="0"/>
    <n v="1"/>
    <n v="0"/>
    <n v="0"/>
    <n v="0"/>
    <n v="0"/>
    <s v=""/>
    <s v="Augmentation des prix"/>
    <n v="0"/>
    <n v="0"/>
    <n v="1"/>
    <n v="0"/>
    <n v="0"/>
    <n v="0"/>
    <n v="0"/>
    <n v="0"/>
    <s v=""/>
    <s v="Oui"/>
    <s v=""/>
    <s v="Couverture"/>
    <n v="0"/>
    <n v="0"/>
    <n v="1"/>
    <n v="0"/>
    <n v="0"/>
    <n v="0"/>
    <n v="0"/>
    <s v=""/>
    <s v=""/>
    <s v=""/>
    <s v=""/>
    <s v=""/>
    <s v=""/>
    <s v=""/>
    <s v=""/>
    <s v=""/>
    <s v=""/>
    <s v=""/>
    <s v=""/>
    <s v=""/>
    <s v=""/>
    <s v=""/>
    <s v=""/>
    <s v=""/>
    <s v=""/>
    <s v=""/>
    <s v=""/>
    <s v=""/>
    <s v=""/>
    <s v=""/>
    <s v=""/>
    <s v=""/>
    <s v=""/>
    <s v=""/>
    <s v=""/>
    <s v=""/>
    <s v=""/>
    <s v=""/>
    <s v=""/>
    <s v=""/>
    <s v=""/>
    <s v=""/>
    <s v=""/>
    <s v=""/>
    <s v=""/>
  </r>
  <r>
    <s v="2021-07-24"/>
    <s v="CRS"/>
    <s v="CRS"/>
    <s v="Leonard"/>
    <s v="Nippes"/>
    <s v="Petit Trou de Nippes"/>
    <s v="Petit Trou de Nippes"/>
    <s v="Centre-ville de Petit Trou / Ste Thérèse"/>
    <s v="Marché du centre-ville de Petit Trou des Nippes / Ste Thérèse"/>
    <s v="Milieu rural"/>
    <x v="1"/>
    <x v="0"/>
    <s v=""/>
    <s v=""/>
    <s v="Détaillant sur une table"/>
    <s v=""/>
    <s v="Produits d'hygiène et assainissement"/>
    <n v="0"/>
    <n v="1"/>
    <n v="0"/>
    <n v="0"/>
    <n v="0"/>
    <n v="0"/>
    <n v="0"/>
    <s v="wash"/>
    <s v="Produits d'hygiène et assainissement"/>
    <s v="En espèces (Gourde) Paiement mobile (téléphone)"/>
    <n v="1"/>
    <n v="0"/>
    <n v="1"/>
    <n v="0"/>
    <n v="0"/>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Papier toilette Serviettes hygiéniques Savon pour se laver"/>
    <n v="0"/>
    <n v="1"/>
    <n v="1"/>
    <n v="1"/>
    <n v="1"/>
    <n v="0"/>
    <n v="0"/>
    <n v="1"/>
    <n v="0"/>
    <s v=""/>
    <s v=""/>
    <s v=""/>
    <s v=""/>
    <s v=""/>
    <s v=""/>
    <s v=""/>
    <s v=""/>
    <n v="25"/>
    <s v="Oui"/>
    <n v="25"/>
    <s v="Oui"/>
    <s v=""/>
    <s v=""/>
    <s v=""/>
    <s v=""/>
    <s v=""/>
    <s v=""/>
    <s v=""/>
    <s v=""/>
    <s v=""/>
    <s v=""/>
    <s v=""/>
    <s v="Oui"/>
    <n v="25"/>
    <s v=""/>
    <s v=""/>
    <n v="25"/>
    <s v="Oui"/>
    <s v="Oui"/>
    <n v="100"/>
    <s v=""/>
    <s v=""/>
    <n v="100"/>
    <s v="Oui"/>
    <s v="Oui"/>
    <n v="75"/>
    <s v=""/>
    <s v=""/>
    <s v=""/>
    <n v="75"/>
    <s v="Oui"/>
    <s v=""/>
    <s v=""/>
    <s v=""/>
    <s v=""/>
    <s v=""/>
    <s v=""/>
    <s v=""/>
    <s v=""/>
    <s v=""/>
    <s v=""/>
    <s v=""/>
    <s v=""/>
    <s v="Non"/>
    <s v=""/>
    <s v=""/>
    <s v=""/>
    <s v=""/>
    <s v=""/>
    <s v=""/>
    <s v=""/>
    <s v=""/>
    <s v=""/>
    <s v=""/>
    <s v=""/>
    <s v=""/>
    <s v=""/>
    <s v=""/>
    <s v=""/>
    <s v=""/>
    <s v=""/>
    <s v=""/>
    <s v=""/>
    <s v=""/>
    <s v=""/>
    <s v=""/>
    <s v=""/>
    <s v=""/>
    <s v=""/>
    <s v="Non"/>
    <s v="Non"/>
    <s v="Oui"/>
    <s v="Ouest"/>
    <s v="Différent"/>
    <s v="Léogâne"/>
    <s v="Différent"/>
    <s v=""/>
    <s v=""/>
    <s v=""/>
    <s v=""/>
    <s v=""/>
    <s v=""/>
    <s v=""/>
    <s v=""/>
    <s v=""/>
    <s v=""/>
    <s v=""/>
    <s v=""/>
    <s v=""/>
    <s v=""/>
    <s v=""/>
    <s v=""/>
    <s v=""/>
    <s v=""/>
    <s v=""/>
    <s v=""/>
    <s v=""/>
    <s v=""/>
    <s v=""/>
    <s v=""/>
    <s v=""/>
    <s v=""/>
    <s v=""/>
    <s v=""/>
    <s v=""/>
    <s v=""/>
    <s v=""/>
    <s v=""/>
    <s v=""/>
    <s v=""/>
    <s v=""/>
    <s v=""/>
    <s v=""/>
    <s v="Je ne sais pas, je ne souhaite pas répondre"/>
    <s v=""/>
    <s v=""/>
    <s v=""/>
    <s v=""/>
    <s v=""/>
    <s v=""/>
    <s v=""/>
    <s v=""/>
    <s v="Je ne sais pas, je ne souhaite pas répondre"/>
    <n v="0"/>
    <n v="0"/>
    <n v="0"/>
    <n v="0"/>
    <n v="0"/>
    <n v="0"/>
    <n v="0"/>
    <n v="1"/>
    <s v=""/>
    <s v="Non"/>
    <s v=""/>
    <s v=""/>
    <s v=""/>
    <s v=""/>
    <s v=""/>
    <s v=""/>
    <s v=""/>
    <s v=""/>
    <s v=""/>
    <s v=""/>
    <s v=""/>
    <s v=""/>
    <s v=""/>
    <s v=""/>
    <s v=""/>
    <s v=""/>
    <s v=""/>
    <s v=""/>
    <s v=""/>
    <s v=""/>
    <s v=""/>
    <s v=""/>
    <s v=""/>
    <s v=""/>
    <s v=""/>
    <s v=""/>
    <s v=""/>
    <s v=""/>
    <s v=""/>
    <s v=""/>
    <s v=""/>
    <s v=""/>
    <s v=""/>
    <s v=""/>
    <s v=""/>
    <s v=""/>
    <s v=""/>
    <s v=""/>
    <s v=""/>
    <s v=""/>
    <s v=""/>
    <s v=""/>
    <s v=""/>
    <s v=""/>
    <s v=""/>
    <s v=""/>
    <s v=""/>
  </r>
  <r>
    <s v="2021-07-24"/>
    <s v="CRS"/>
    <s v="CRS"/>
    <s v="Leonard"/>
    <s v="Nippes"/>
    <s v="Petit Trou de Nippes"/>
    <s v="Petit Trou de Nippes"/>
    <s v="Centre-ville de Petit Trou / Ste Thérèse"/>
    <s v="Marché du centre-ville de Petit Trou des Nippes / Ste Thérèse"/>
    <s v="Milieu rural"/>
    <x v="1"/>
    <x v="0"/>
    <s v=""/>
    <s v=""/>
    <s v="Détaillant sur une table"/>
    <s v=""/>
    <s v="Produits d'hygiène et assainissement"/>
    <n v="0"/>
    <n v="1"/>
    <n v="0"/>
    <n v="0"/>
    <n v="0"/>
    <n v="0"/>
    <n v="0"/>
    <s v="wash"/>
    <s v="Produits d'hygiène et assainissement"/>
    <s v="En espèces (Gourde) Paiement mobile (téléphone)"/>
    <n v="1"/>
    <n v="0"/>
    <n v="1"/>
    <n v="0"/>
    <n v="0"/>
    <n v="0"/>
    <n v="0"/>
    <n v="0"/>
    <n v="0"/>
    <n v="0"/>
    <s v=""/>
    <s v="Oui, il y a plus de commerçants par rapport au mois passé"/>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Papier toilette Serviettes hygiéniques Savon pour se laver"/>
    <n v="0"/>
    <n v="1"/>
    <n v="1"/>
    <n v="1"/>
    <n v="1"/>
    <n v="0"/>
    <n v="0"/>
    <n v="1"/>
    <n v="0"/>
    <s v=""/>
    <s v=""/>
    <s v=""/>
    <s v=""/>
    <s v=""/>
    <s v=""/>
    <s v=""/>
    <s v=""/>
    <n v="20"/>
    <s v="Oui"/>
    <n v="25"/>
    <s v="Oui"/>
    <s v=""/>
    <s v=""/>
    <s v=""/>
    <s v=""/>
    <s v=""/>
    <s v=""/>
    <s v=""/>
    <s v=""/>
    <s v=""/>
    <s v=""/>
    <s v=""/>
    <s v="Oui"/>
    <n v="15"/>
    <s v=""/>
    <s v=""/>
    <n v="15"/>
    <s v="Oui"/>
    <s v="Oui"/>
    <n v="20"/>
    <s v=""/>
    <s v=""/>
    <n v="100"/>
    <s v="Oui"/>
    <s v="Oui"/>
    <n v="75"/>
    <s v=""/>
    <s v=""/>
    <s v=""/>
    <n v="75"/>
    <s v="Oui"/>
    <s v=""/>
    <s v=""/>
    <s v=""/>
    <s v=""/>
    <s v=""/>
    <s v=""/>
    <s v=""/>
    <s v=""/>
    <s v=""/>
    <s v=""/>
    <s v=""/>
    <s v=""/>
    <s v="Non"/>
    <s v=""/>
    <s v=""/>
    <s v=""/>
    <s v=""/>
    <s v=""/>
    <s v=""/>
    <s v=""/>
    <s v=""/>
    <s v=""/>
    <s v=""/>
    <s v=""/>
    <s v=""/>
    <s v=""/>
    <s v=""/>
    <s v=""/>
    <s v=""/>
    <s v=""/>
    <s v=""/>
    <s v=""/>
    <s v=""/>
    <s v=""/>
    <s v=""/>
    <s v=""/>
    <s v=""/>
    <s v=""/>
    <s v="Non"/>
    <s v="Non"/>
    <s v="Oui"/>
    <s v="Nippes"/>
    <s v="Meme"/>
    <s v="Miragoâne"/>
    <s v="Différent"/>
    <s v=""/>
    <s v=""/>
    <s v=""/>
    <s v=""/>
    <s v=""/>
    <s v=""/>
    <s v=""/>
    <s v=""/>
    <s v=""/>
    <s v=""/>
    <s v=""/>
    <s v=""/>
    <s v=""/>
    <s v=""/>
    <s v=""/>
    <s v=""/>
    <s v=""/>
    <s v=""/>
    <s v=""/>
    <s v=""/>
    <s v=""/>
    <s v=""/>
    <s v=""/>
    <s v=""/>
    <s v=""/>
    <s v=""/>
    <s v=""/>
    <s v=""/>
    <s v=""/>
    <s v=""/>
    <s v=""/>
    <s v=""/>
    <s v=""/>
    <s v=""/>
    <s v=""/>
    <s v=""/>
    <s v=""/>
    <s v="Non"/>
    <s v=""/>
    <s v=""/>
    <s v=""/>
    <s v=""/>
    <s v=""/>
    <s v=""/>
    <s v=""/>
    <s v=""/>
    <s v="Aucune préoccupation particulière Augmentation des prix"/>
    <n v="0"/>
    <n v="0"/>
    <n v="1"/>
    <n v="0"/>
    <n v="0"/>
    <n v="1"/>
    <n v="0"/>
    <n v="0"/>
    <s v=""/>
    <s v="Non"/>
    <s v=""/>
    <s v=""/>
    <s v=""/>
    <s v=""/>
    <s v=""/>
    <s v=""/>
    <s v=""/>
    <s v=""/>
    <s v=""/>
    <s v=""/>
    <s v=""/>
    <s v=""/>
    <s v=""/>
    <s v=""/>
    <s v=""/>
    <s v=""/>
    <s v=""/>
    <s v=""/>
    <s v=""/>
    <s v=""/>
    <s v=""/>
    <s v=""/>
    <s v=""/>
    <s v=""/>
    <s v=""/>
    <s v=""/>
    <s v=""/>
    <s v=""/>
    <s v=""/>
    <s v=""/>
    <s v=""/>
    <s v=""/>
    <s v=""/>
    <s v=""/>
    <s v=""/>
    <s v=""/>
    <s v=""/>
    <s v=""/>
    <s v=""/>
    <s v=""/>
    <s v=""/>
    <s v=""/>
    <s v=""/>
    <s v=""/>
    <s v=""/>
    <s v=""/>
    <s v=""/>
  </r>
  <r>
    <s v="2021-07-24"/>
    <s v="CRS"/>
    <s v="CRS"/>
    <s v="Leonard"/>
    <s v="Nippes"/>
    <s v="Petit Trou de Nippes"/>
    <s v="Petit Trou de Nippes"/>
    <s v="Centre-ville de Petit Trou / Ste Thérèse"/>
    <s v="Marché du centre-ville de Petit Trou des Nippes / Ste Thérèse"/>
    <s v="Milieu rural"/>
    <x v="1"/>
    <x v="0"/>
    <s v=""/>
    <s v=""/>
    <s v="Détaillant sur une table"/>
    <s v=""/>
    <s v="Produits d'hygiène et assainissement"/>
    <n v="0"/>
    <n v="1"/>
    <n v="0"/>
    <n v="0"/>
    <n v="0"/>
    <n v="0"/>
    <n v="0"/>
    <s v="wash"/>
    <s v="Produits d'hygiène et assainissement"/>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Papier toilette Serviettes hygiéniques Savon pour se laver"/>
    <n v="0"/>
    <n v="1"/>
    <n v="1"/>
    <n v="1"/>
    <n v="1"/>
    <n v="0"/>
    <n v="0"/>
    <n v="1"/>
    <n v="0"/>
    <s v=""/>
    <s v=""/>
    <s v=""/>
    <s v=""/>
    <s v=""/>
    <s v=""/>
    <s v=""/>
    <s v=""/>
    <n v="20"/>
    <s v="Oui"/>
    <n v="60"/>
    <s v="Oui"/>
    <s v=""/>
    <s v=""/>
    <s v=""/>
    <s v=""/>
    <s v=""/>
    <s v=""/>
    <s v=""/>
    <s v=""/>
    <s v=""/>
    <s v=""/>
    <s v=""/>
    <s v="Oui"/>
    <n v="30"/>
    <s v=""/>
    <s v=""/>
    <n v="30"/>
    <s v="Oui"/>
    <s v="Oui"/>
    <n v="100"/>
    <s v=""/>
    <s v=""/>
    <n v="100"/>
    <s v="Oui"/>
    <s v="Oui"/>
    <n v="75"/>
    <s v=""/>
    <s v=""/>
    <s v=""/>
    <n v="75"/>
    <s v="Oui"/>
    <s v=""/>
    <s v=""/>
    <s v=""/>
    <s v=""/>
    <s v=""/>
    <s v=""/>
    <s v=""/>
    <s v=""/>
    <s v=""/>
    <s v=""/>
    <s v=""/>
    <s v=""/>
    <s v="Non"/>
    <s v=""/>
    <s v=""/>
    <s v=""/>
    <s v=""/>
    <s v=""/>
    <s v=""/>
    <s v=""/>
    <s v=""/>
    <s v=""/>
    <s v=""/>
    <s v=""/>
    <s v=""/>
    <s v=""/>
    <s v=""/>
    <s v=""/>
    <s v=""/>
    <s v=""/>
    <s v=""/>
    <s v=""/>
    <s v=""/>
    <s v=""/>
    <s v=""/>
    <s v=""/>
    <s v=""/>
    <s v=""/>
    <s v="Non"/>
    <s v="Oui"/>
    <s v="Oui"/>
    <s v="Ouest"/>
    <s v="Différent"/>
    <s v="Port-au-Prince"/>
    <s v="Différent"/>
    <s v=""/>
    <s v=""/>
    <s v=""/>
    <s v=""/>
    <s v=""/>
    <s v=""/>
    <s v=""/>
    <s v=""/>
    <s v=""/>
    <s v=""/>
    <s v=""/>
    <s v=""/>
    <s v=""/>
    <s v=""/>
    <s v=""/>
    <s v=""/>
    <s v=""/>
    <s v=""/>
    <s v=""/>
    <s v=""/>
    <s v=""/>
    <s v=""/>
    <s v=""/>
    <s v=""/>
    <s v=""/>
    <s v=""/>
    <s v=""/>
    <s v=""/>
    <s v=""/>
    <s v=""/>
    <s v=""/>
    <s v=""/>
    <s v=""/>
    <s v=""/>
    <s v=""/>
    <s v=""/>
    <s v=""/>
    <s v="Oui"/>
    <s v="Vols ou pillages Manifestations Affrontements ou violences"/>
    <n v="1"/>
    <n v="1"/>
    <n v="1"/>
    <n v="0"/>
    <n v="0"/>
    <n v="0"/>
    <s v=""/>
    <s v="Augmentation des prix"/>
    <n v="0"/>
    <n v="0"/>
    <n v="1"/>
    <n v="0"/>
    <n v="0"/>
    <n v="0"/>
    <n v="0"/>
    <n v="0"/>
    <s v=""/>
    <s v="Oui"/>
    <s v=""/>
    <s v="Produits d'hygiène et assainissement"/>
    <n v="0"/>
    <n v="1"/>
    <n v="0"/>
    <n v="0"/>
    <n v="0"/>
    <n v="0"/>
    <n v="0"/>
    <s v=""/>
    <s v=""/>
    <s v=""/>
    <s v=""/>
    <s v=""/>
    <s v=""/>
    <s v=""/>
    <s v=""/>
    <s v=""/>
    <s v=""/>
    <s v=""/>
    <s v=""/>
    <s v=""/>
    <s v=""/>
    <s v=""/>
    <s v=""/>
    <s v=""/>
    <s v=""/>
    <s v=""/>
    <s v=""/>
    <s v=""/>
    <s v=""/>
    <s v=""/>
    <s v=""/>
    <s v=""/>
    <s v=""/>
    <s v=""/>
    <s v=""/>
    <s v=""/>
    <s v=""/>
    <s v=""/>
    <s v=""/>
    <s v=""/>
    <s v=""/>
    <s v=""/>
    <s v=""/>
    <s v=""/>
    <s v=""/>
  </r>
  <r>
    <s v="2021-07-24"/>
    <s v="CRS"/>
    <s v="CRS"/>
    <s v="Leonard"/>
    <s v="Nippes"/>
    <s v="Petit Trou de Nippes"/>
    <s v="Petit Trou de Nippes"/>
    <s v="Centre-ville de Petit Trou / Ste Thérèse"/>
    <s v="Marché du centre-ville de Petit Trou des Nippes / Ste Thérèse"/>
    <s v="Milieu rural"/>
    <x v="1"/>
    <x v="0"/>
    <s v=""/>
    <s v=""/>
    <s v="Détaillant sur une table"/>
    <s v=""/>
    <s v="Nourriture"/>
    <n v="1"/>
    <n v="0"/>
    <n v="0"/>
    <n v="0"/>
    <n v="0"/>
    <n v="0"/>
    <n v="0"/>
    <s v="nourriture"/>
    <s v="Nourriture "/>
    <s v="En espèces (Gourde)"/>
    <n v="1"/>
    <n v="0"/>
    <n v="0"/>
    <n v="0"/>
    <n v="0"/>
    <n v="0"/>
    <n v="0"/>
    <n v="0"/>
    <n v="0"/>
    <n v="0"/>
    <s v=""/>
    <s v="Non, il n'y a pas eu de variation"/>
    <s v="Moins de 20"/>
    <s v="Farine de blé blanche Riz Maïs (moulu) Sucre Haricot noir Huile végétale"/>
    <n v="1"/>
    <n v="1"/>
    <n v="1"/>
    <n v="1"/>
    <n v="1"/>
    <n v="0"/>
    <n v="1"/>
    <n v="0"/>
    <s v="Oui je connais le prix de mes produits en grosse marmite"/>
    <n v="100"/>
    <s v="Oui"/>
    <n v="300"/>
    <n v="115.384615384615"/>
    <s v="Oui"/>
    <n v="250"/>
    <n v="108.695652173913"/>
    <s v="Oui"/>
    <n v="250"/>
    <n v="86.2068965517241"/>
    <s v="Oui"/>
    <n v="500"/>
    <n v="208.333333333333"/>
    <s v="Non"/>
    <s v=""/>
    <s v=""/>
    <s v=""/>
    <s v="Bidon/Bouteille fermée."/>
    <s v="Oui"/>
    <n v="750"/>
    <s v=""/>
    <s v=""/>
    <s v=""/>
    <s v=""/>
    <s v=""/>
    <s v=""/>
    <s v="NA"/>
    <n v="750"/>
    <s v="Oui"/>
    <s v="Non"/>
    <s v=""/>
    <s v=""/>
    <s v=""/>
    <s v=""/>
    <s v=""/>
    <s v=""/>
    <s v=""/>
    <s v=""/>
    <s v=""/>
    <s v=""/>
    <s v=""/>
    <s v=""/>
    <s v=""/>
    <s v=""/>
    <s v=""/>
    <s v=""/>
    <s v=""/>
    <s v=""/>
    <s v=""/>
    <s v=""/>
    <s v=""/>
    <s v=""/>
    <s v=""/>
    <s v=""/>
    <s v=""/>
    <s v="Non"/>
    <s v="Oui"/>
    <s v="Oui"/>
    <s v="Nippes"/>
    <s v="Meme"/>
    <s v="Fonds des Nègre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Diminution du nombre de clients Augmentation des prix"/>
    <n v="0"/>
    <n v="1"/>
    <n v="1"/>
    <n v="0"/>
    <n v="0"/>
    <n v="0"/>
    <n v="0"/>
    <n v="0"/>
    <s v=""/>
    <s v="Non"/>
    <s v=""/>
    <s v=""/>
    <s v=""/>
    <s v=""/>
    <s v=""/>
    <s v=""/>
    <s v=""/>
    <s v=""/>
    <s v=""/>
    <s v=""/>
    <s v=""/>
    <s v=""/>
    <s v=""/>
    <s v=""/>
    <s v=""/>
    <s v=""/>
    <s v=""/>
    <s v=""/>
    <s v=""/>
    <s v=""/>
    <s v=""/>
    <s v=""/>
    <s v=""/>
    <s v=""/>
    <s v=""/>
    <s v=""/>
    <s v=""/>
    <s v=""/>
    <s v=""/>
    <s v=""/>
    <s v=""/>
    <s v=""/>
    <s v=""/>
    <s v=""/>
    <s v=""/>
    <s v=""/>
    <s v=""/>
    <s v=""/>
    <s v=""/>
    <s v=""/>
    <s v=""/>
    <s v=""/>
    <s v=""/>
    <s v=""/>
    <s v=""/>
    <s v=""/>
    <s v=""/>
  </r>
  <r>
    <s v="2021-07-24"/>
    <s v="CRS"/>
    <s v="CRS"/>
    <s v="Leonard"/>
    <s v="Nippes"/>
    <s v="Petit Trou de Nippes"/>
    <s v="Petit Trou de Nippes"/>
    <s v="Centre-ville de Petit Trou / Ste Thérèse"/>
    <s v="Marché du centre-ville de Petit Trou des Nippes / Ste Thérèse"/>
    <s v="Milieu rural"/>
    <x v="1"/>
    <x v="0"/>
    <s v=""/>
    <s v=""/>
    <s v="Détaillant avec boutique"/>
    <s v=""/>
    <s v="Nourriture"/>
    <n v="1"/>
    <n v="0"/>
    <n v="0"/>
    <n v="0"/>
    <n v="0"/>
    <n v="0"/>
    <n v="0"/>
    <s v="nourriture"/>
    <s v="Nourriture "/>
    <s v="En espèces (Gourde) Paiement mobile (téléphone)"/>
    <n v="1"/>
    <n v="0"/>
    <n v="1"/>
    <n v="0"/>
    <n v="0"/>
    <n v="0"/>
    <n v="0"/>
    <n v="0"/>
    <n v="0"/>
    <n v="0"/>
    <s v=""/>
    <s v="Oui, il y a plus de commerçants par rapport au mois passé"/>
    <s v="Moins de 20"/>
    <s v="Farine de blé blanche Riz Maïs (moulu) Sucre Haricot noir Huile végétale"/>
    <n v="1"/>
    <n v="1"/>
    <n v="1"/>
    <n v="1"/>
    <n v="1"/>
    <n v="0"/>
    <n v="1"/>
    <n v="0"/>
    <s v="Oui je connais le prix de mes produits en grosse marmite"/>
    <n v="100"/>
    <s v="Oui"/>
    <n v="250"/>
    <n v="96.153846153846104"/>
    <s v="Oui"/>
    <n v="200"/>
    <n v="86.956521739130395"/>
    <s v="Oui"/>
    <n v="250"/>
    <n v="86.2068965517241"/>
    <s v="Oui"/>
    <n v="500"/>
    <n v="208.333333333333"/>
    <s v="Non"/>
    <s v=""/>
    <s v=""/>
    <s v=""/>
    <s v="Bidon/Bouteille fermée."/>
    <s v="Oui"/>
    <n v="750"/>
    <s v=""/>
    <s v=""/>
    <s v=""/>
    <s v=""/>
    <s v=""/>
    <s v=""/>
    <s v="NA"/>
    <n v="750"/>
    <s v="Oui"/>
    <s v="Non"/>
    <s v=""/>
    <s v=""/>
    <s v=""/>
    <s v=""/>
    <s v=""/>
    <s v=""/>
    <s v=""/>
    <s v=""/>
    <s v=""/>
    <s v=""/>
    <s v=""/>
    <s v=""/>
    <s v=""/>
    <s v=""/>
    <s v=""/>
    <s v=""/>
    <s v=""/>
    <s v=""/>
    <s v=""/>
    <s v=""/>
    <s v=""/>
    <s v=""/>
    <s v=""/>
    <s v=""/>
    <s v=""/>
    <s v="Non"/>
    <s v="Oui"/>
    <s v="Oui"/>
    <s v="Nippes"/>
    <s v="Meme"/>
    <s v="Fonds des Nègre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Diminution du nombre de clients Augmentation des prix"/>
    <n v="0"/>
    <n v="1"/>
    <n v="1"/>
    <n v="0"/>
    <n v="0"/>
    <n v="0"/>
    <n v="0"/>
    <n v="0"/>
    <s v=""/>
    <s v="Oui"/>
    <s v=""/>
    <s v="Nourriture"/>
    <n v="1"/>
    <n v="0"/>
    <n v="0"/>
    <n v="0"/>
    <n v="0"/>
    <n v="0"/>
    <n v="0"/>
    <s v=""/>
    <s v=""/>
    <s v=""/>
    <s v=""/>
    <s v=""/>
    <s v=""/>
    <s v=""/>
    <s v=""/>
    <s v=""/>
    <s v=""/>
    <s v=""/>
    <s v=""/>
    <s v=""/>
    <s v=""/>
    <s v=""/>
    <s v=""/>
    <s v=""/>
    <s v=""/>
    <s v=""/>
    <s v=""/>
    <s v=""/>
    <s v=""/>
    <s v=""/>
    <s v=""/>
    <s v=""/>
    <s v=""/>
    <s v=""/>
    <s v=""/>
    <s v=""/>
    <s v=""/>
    <s v=""/>
    <s v=""/>
    <s v=""/>
    <s v=""/>
    <s v=""/>
    <s v=""/>
    <s v=""/>
    <s v=""/>
  </r>
  <r>
    <s v="2021-07-24"/>
    <s v="CRS"/>
    <s v="CRS"/>
    <s v="Leonard"/>
    <s v="Nippes"/>
    <s v="Petit Trou de Nippes"/>
    <s v="Petit Trou de Nippes"/>
    <s v="Centre-ville de Petit Trou / Ste Thérèse"/>
    <s v="Marché du centre-ville de Petit Trou des Nippes / Ste Thérèse"/>
    <s v="Milieu rural"/>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source aménagée (borne fontaine, pompe, etc.)"/>
    <s v=""/>
    <s v="source"/>
    <s v="tiyo piblik (bòn fontèn, Pi avèk ponp manyèl,...)"/>
    <s v="source aménagée (borne fontaine, pompe, etc.)"/>
    <s v="Il n'y a pas d'autres options dans ma zone"/>
    <s v=""/>
    <s v="Entre 15 min et 30 min au total"/>
    <s v="gros bidon de 5 gallons (18,9 L)"/>
    <s v="5gal"/>
    <s v="bidon ki vo 5 galon (18,9L)"/>
    <s v=""/>
    <s v=""/>
    <s v=""/>
    <s v=""/>
    <s v=""/>
    <n v="0"/>
    <n v="0"/>
    <s v=""/>
    <s v="NA"/>
    <n v="0"/>
    <s v="Non"/>
    <s v="Oui, parfois"/>
    <s v="Oui"/>
    <s v="A cause de la sècheresses Infrastructures endomagées Problèmes techniques sur le réseau"/>
    <n v="0"/>
    <n v="0"/>
    <n v="0"/>
    <n v="1"/>
    <n v="1"/>
    <n v="1"/>
    <n v="0"/>
    <n v="0"/>
    <n v="0"/>
    <n v="0"/>
    <n v="0"/>
  </r>
  <r>
    <s v="2021-07-24"/>
    <s v="CRS"/>
    <s v="CRS"/>
    <s v="Leonard"/>
    <s v="Nippes"/>
    <s v="Petit Trou de Nippes"/>
    <s v="Petit Trou de Nippes"/>
    <s v="Centre-ville de Petit Trou / Ste Thérèse"/>
    <s v="Marché du centre-ville de Petit Trou des Nippes / Ste Thérèse"/>
    <s v="Milieu rural"/>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Non, je ne vais jamais chercher de l'eau"/>
    <s v=""/>
    <s v=""/>
    <s v=""/>
    <s v=""/>
    <s v=""/>
    <s v=""/>
    <s v=""/>
    <s v=""/>
    <s v=""/>
    <s v=""/>
    <s v=""/>
    <s v=""/>
    <s v=""/>
    <s v=""/>
    <s v=""/>
    <s v=""/>
    <s v=""/>
    <s v=""/>
    <s v=""/>
    <s v=""/>
    <s v=""/>
    <s v=""/>
    <s v=""/>
    <s v=""/>
    <s v=""/>
    <s v=""/>
    <s v=""/>
    <s v=""/>
    <s v=""/>
    <s v=""/>
    <s v=""/>
    <s v=""/>
    <s v=""/>
    <s v=""/>
    <s v=""/>
    <s v=""/>
  </r>
  <r>
    <s v="2021-07-24"/>
    <s v="CRS"/>
    <s v="CRS"/>
    <s v="Leonard"/>
    <s v="Nippes"/>
    <s v="Petit Trou de Nippes"/>
    <s v="Petit Trou de Nippes"/>
    <s v="Centre-ville de Petit Trou / Ste Thérèse"/>
    <s v="Marché du centre-ville de Petit Trou des Nippes / Ste Thérèse"/>
    <s v="Milieu rural"/>
    <x v="1"/>
    <x v="0"/>
    <s v=""/>
    <s v=""/>
    <s v="Détaillant sur une table"/>
    <s v=""/>
    <s v="Produits d'hygiène et assainissement"/>
    <n v="0"/>
    <n v="1"/>
    <n v="0"/>
    <n v="0"/>
    <n v="0"/>
    <n v="0"/>
    <n v="0"/>
    <s v="wash"/>
    <s v="Produits d'hygiène et assainissement"/>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Papier toilette Serviettes hygiéniques Savon pour se laver"/>
    <n v="0"/>
    <n v="1"/>
    <n v="1"/>
    <n v="1"/>
    <n v="1"/>
    <n v="0"/>
    <n v="0"/>
    <n v="1"/>
    <n v="0"/>
    <s v=""/>
    <s v=""/>
    <s v=""/>
    <s v=""/>
    <s v=""/>
    <s v=""/>
    <s v=""/>
    <s v=""/>
    <n v="20"/>
    <s v="Oui"/>
    <n v="25"/>
    <s v="Oui"/>
    <s v=""/>
    <s v=""/>
    <s v=""/>
    <s v=""/>
    <s v=""/>
    <s v=""/>
    <s v=""/>
    <s v=""/>
    <s v=""/>
    <s v=""/>
    <s v=""/>
    <s v="Oui"/>
    <n v="20"/>
    <s v=""/>
    <s v=""/>
    <n v="20"/>
    <s v="Oui"/>
    <s v="Oui"/>
    <n v="100"/>
    <s v=""/>
    <s v=""/>
    <n v="100"/>
    <s v="Oui"/>
    <s v="Oui"/>
    <n v="100"/>
    <s v=""/>
    <s v=""/>
    <s v=""/>
    <n v="100"/>
    <s v="Oui"/>
    <s v=""/>
    <s v=""/>
    <s v=""/>
    <s v=""/>
    <s v=""/>
    <s v=""/>
    <s v=""/>
    <s v=""/>
    <s v=""/>
    <s v=""/>
    <s v=""/>
    <s v=""/>
    <s v="Non"/>
    <s v=""/>
    <s v=""/>
    <s v=""/>
    <s v=""/>
    <s v=""/>
    <s v=""/>
    <s v=""/>
    <s v=""/>
    <s v=""/>
    <s v=""/>
    <s v=""/>
    <s v=""/>
    <s v=""/>
    <s v=""/>
    <s v=""/>
    <s v=""/>
    <s v=""/>
    <s v=""/>
    <s v=""/>
    <s v=""/>
    <s v=""/>
    <s v=""/>
    <s v=""/>
    <s v=""/>
    <s v=""/>
    <s v="Non"/>
    <s v="Oui"/>
    <s v="Oui"/>
    <s v="Nippes"/>
    <s v="Meme"/>
    <s v="Fonds des Nègres"/>
    <s v="Différent"/>
    <s v=""/>
    <s v=""/>
    <s v=""/>
    <s v=""/>
    <s v=""/>
    <s v=""/>
    <s v=""/>
    <s v=""/>
    <s v=""/>
    <s v=""/>
    <s v=""/>
    <s v=""/>
    <s v=""/>
    <s v=""/>
    <s v=""/>
    <s v=""/>
    <s v=""/>
    <s v=""/>
    <s v=""/>
    <s v=""/>
    <s v=""/>
    <s v=""/>
    <s v=""/>
    <s v=""/>
    <s v=""/>
    <s v=""/>
    <s v=""/>
    <s v=""/>
    <s v=""/>
    <s v=""/>
    <s v=""/>
    <s v=""/>
    <s v=""/>
    <s v=""/>
    <s v=""/>
    <s v=""/>
    <s v=""/>
    <s v="Non"/>
    <s v=""/>
    <s v=""/>
    <s v=""/>
    <s v=""/>
    <s v=""/>
    <s v=""/>
    <s v=""/>
    <s v=""/>
    <s v="Augmentation des prix Diminution du nombre de clients"/>
    <n v="0"/>
    <n v="1"/>
    <n v="1"/>
    <n v="0"/>
    <n v="0"/>
    <n v="0"/>
    <n v="0"/>
    <n v="0"/>
    <s v=""/>
    <s v="Non"/>
    <s v=""/>
    <s v=""/>
    <s v=""/>
    <s v=""/>
    <s v=""/>
    <s v=""/>
    <s v=""/>
    <s v=""/>
    <s v=""/>
    <s v=""/>
    <s v=""/>
    <s v=""/>
    <s v=""/>
    <s v=""/>
    <s v=""/>
    <s v=""/>
    <s v=""/>
    <s v=""/>
    <s v=""/>
    <s v=""/>
    <s v=""/>
    <s v=""/>
    <s v=""/>
    <s v=""/>
    <s v=""/>
    <s v=""/>
    <s v=""/>
    <s v=""/>
    <s v=""/>
    <s v=""/>
    <s v=""/>
    <s v=""/>
    <s v=""/>
    <s v=""/>
    <s v=""/>
    <s v=""/>
    <s v=""/>
    <s v=""/>
    <s v=""/>
    <s v=""/>
    <s v=""/>
    <s v=""/>
    <s v=""/>
    <s v=""/>
    <s v=""/>
    <s v=""/>
    <s v=""/>
  </r>
  <r>
    <s v="2021-07-24"/>
    <s v="CRS"/>
    <s v="CRS"/>
    <s v="Leonard "/>
    <s v="Nippes"/>
    <s v="Petit Trou de Nippes"/>
    <s v="Petit Trou de Nippes"/>
    <s v="Centre-ville de Petit Trou / Ste Thérèse"/>
    <s v="Marché du centre-ville de Petit Trou des Nippes / Ste Thérèse"/>
    <s v="Milieu rural"/>
    <x v="1"/>
    <x v="0"/>
    <s v=""/>
    <s v=""/>
    <s v="Détaillant avec boutique"/>
    <s v=""/>
    <s v="Nourriture"/>
    <n v="1"/>
    <n v="0"/>
    <n v="0"/>
    <n v="0"/>
    <n v="0"/>
    <n v="0"/>
    <n v="0"/>
    <s v="nourriture"/>
    <s v="Nourriture "/>
    <s v="En espèces (Gourde)"/>
    <n v="1"/>
    <n v="0"/>
    <n v="0"/>
    <n v="0"/>
    <n v="0"/>
    <n v="0"/>
    <n v="0"/>
    <n v="0"/>
    <n v="0"/>
    <n v="0"/>
    <s v=""/>
    <s v="Non, il n'y a pas eu de variation"/>
    <s v="Moins de 20"/>
    <s v="Farine de blé blanche Riz Maïs (moulu) Sucre Haricot noir Huile végétale"/>
    <n v="1"/>
    <n v="1"/>
    <n v="1"/>
    <n v="1"/>
    <n v="1"/>
    <n v="0"/>
    <n v="1"/>
    <n v="0"/>
    <s v="Oui je connais le prix de mes produits en grosse marmite"/>
    <n v="100"/>
    <s v="Oui"/>
    <n v="300"/>
    <n v="115.384615384615"/>
    <s v="Oui"/>
    <n v="250"/>
    <n v="108.695652173913"/>
    <s v="Oui"/>
    <n v="250"/>
    <n v="86.2068965517241"/>
    <s v="Oui"/>
    <n v="450"/>
    <n v="187.5"/>
    <s v="Oui"/>
    <s v=""/>
    <s v=""/>
    <s v=""/>
    <s v="Bidon/Bouteille fermée."/>
    <s v="Oui"/>
    <n v="750"/>
    <s v=""/>
    <s v=""/>
    <s v=""/>
    <s v=""/>
    <s v=""/>
    <s v=""/>
    <s v="NA"/>
    <n v="750"/>
    <s v="Oui"/>
    <s v="Non"/>
    <s v=""/>
    <s v=""/>
    <s v=""/>
    <s v=""/>
    <s v=""/>
    <s v=""/>
    <s v=""/>
    <s v=""/>
    <s v=""/>
    <s v=""/>
    <s v=""/>
    <s v=""/>
    <s v=""/>
    <s v=""/>
    <s v=""/>
    <s v=""/>
    <s v=""/>
    <s v=""/>
    <s v=""/>
    <s v=""/>
    <s v=""/>
    <s v=""/>
    <s v=""/>
    <s v=""/>
    <s v=""/>
    <s v="Oui"/>
    <s v="Non"/>
    <s v="Oui"/>
    <s v="Nippes"/>
    <s v="Meme"/>
    <s v="Miragoâne"/>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Diminution du nombre de clients Augmentation des prix"/>
    <n v="0"/>
    <n v="1"/>
    <n v="1"/>
    <n v="0"/>
    <n v="0"/>
    <n v="0"/>
    <n v="0"/>
    <n v="0"/>
    <s v=""/>
    <s v="Non"/>
    <s v=""/>
    <s v=""/>
    <s v=""/>
    <s v=""/>
    <s v=""/>
    <s v=""/>
    <s v=""/>
    <s v=""/>
    <s v=""/>
    <s v=""/>
    <s v=""/>
    <s v=""/>
    <s v=""/>
    <s v=""/>
    <s v=""/>
    <s v=""/>
    <s v=""/>
    <s v=""/>
    <s v=""/>
    <s v=""/>
    <s v=""/>
    <s v=""/>
    <s v=""/>
    <s v=""/>
    <s v=""/>
    <s v=""/>
    <s v=""/>
    <s v=""/>
    <s v=""/>
    <s v=""/>
    <s v=""/>
    <s v=""/>
    <s v=""/>
    <s v=""/>
    <s v=""/>
    <s v=""/>
    <s v=""/>
    <s v=""/>
    <s v=""/>
    <s v=""/>
    <s v=""/>
    <s v=""/>
    <s v=""/>
    <s v=""/>
    <s v=""/>
    <s v=""/>
    <s v=""/>
  </r>
  <r>
    <s v="2021-07-24"/>
    <s v="CRS"/>
    <s v="CRS"/>
    <s v="Leonard "/>
    <s v="Nippes"/>
    <s v="Petit Trou de Nippes"/>
    <s v="Petit Trou de Nippes"/>
    <s v="Centre-ville de Petit Trou / Ste Thérèse"/>
    <s v="Marché du centre-ville de Petit Trou des Nippes / Ste Thérèse"/>
    <s v="Milieu rural"/>
    <x v="1"/>
    <x v="0"/>
    <s v=""/>
    <s v=""/>
    <s v="Détaillant sur une table"/>
    <s v=""/>
    <s v="Produits d'hygiène et assainissement"/>
    <n v="0"/>
    <n v="1"/>
    <n v="0"/>
    <n v="0"/>
    <n v="0"/>
    <n v="0"/>
    <n v="0"/>
    <s v="wash"/>
    <s v="Produits d'hygiène et assainissement"/>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Savon pour se laver Brosse à dent Dentifrice Papier toilette Serviettes hygiéniques Chlore en grain (nettoyage)"/>
    <n v="1"/>
    <n v="1"/>
    <n v="1"/>
    <n v="1"/>
    <n v="1"/>
    <n v="0"/>
    <n v="1"/>
    <n v="1"/>
    <n v="0"/>
    <s v="Oui"/>
    <n v="30"/>
    <n v="30"/>
    <s v=""/>
    <s v=""/>
    <s v=""/>
    <n v="30"/>
    <s v="Oui"/>
    <n v="25"/>
    <s v="Oui"/>
    <n v="75"/>
    <s v="Oui"/>
    <s v=""/>
    <s v=""/>
    <s v=""/>
    <s v=""/>
    <s v=""/>
    <s v=""/>
    <s v=""/>
    <s v=""/>
    <s v=""/>
    <s v=""/>
    <s v=""/>
    <s v="Oui"/>
    <n v="50"/>
    <s v=""/>
    <s v=""/>
    <n v="50"/>
    <s v="Oui"/>
    <s v="Oui"/>
    <n v="100"/>
    <s v=""/>
    <s v=""/>
    <n v="100"/>
    <s v="Oui"/>
    <s v="Oui"/>
    <n v="75"/>
    <s v=""/>
    <s v=""/>
    <s v=""/>
    <n v="75"/>
    <s v="Oui"/>
    <s v="Oui"/>
    <s v=""/>
    <n v="5"/>
    <s v=""/>
    <s v=""/>
    <s v=""/>
    <s v=""/>
    <s v=""/>
    <s v=""/>
    <s v="Oui"/>
    <s v="NA"/>
    <n v="5"/>
    <s v="Non"/>
    <s v=""/>
    <s v=""/>
    <s v=""/>
    <s v=""/>
    <s v=""/>
    <s v=""/>
    <s v=""/>
    <s v=""/>
    <s v=""/>
    <s v=""/>
    <s v=""/>
    <s v=""/>
    <s v=""/>
    <s v=""/>
    <s v=""/>
    <s v=""/>
    <s v=""/>
    <s v=""/>
    <s v=""/>
    <s v=""/>
    <s v=""/>
    <s v=""/>
    <s v=""/>
    <s v=""/>
    <s v=""/>
    <s v="Non"/>
    <s v="Oui"/>
    <s v="Oui"/>
    <s v="Nippes"/>
    <s v="Meme"/>
    <s v="Fonds des Nègres"/>
    <s v="Différent"/>
    <s v=""/>
    <s v=""/>
    <s v=""/>
    <s v=""/>
    <s v=""/>
    <s v=""/>
    <s v=""/>
    <s v=""/>
    <s v=""/>
    <s v=""/>
    <s v=""/>
    <s v=""/>
    <s v=""/>
    <s v=""/>
    <s v=""/>
    <s v=""/>
    <s v=""/>
    <s v=""/>
    <s v=""/>
    <s v=""/>
    <s v=""/>
    <s v=""/>
    <s v=""/>
    <s v=""/>
    <s v=""/>
    <s v=""/>
    <s v=""/>
    <s v=""/>
    <s v=""/>
    <s v=""/>
    <s v=""/>
    <s v=""/>
    <s v=""/>
    <s v=""/>
    <s v=""/>
    <s v=""/>
    <s v=""/>
    <s v="Non"/>
    <s v=""/>
    <s v=""/>
    <s v=""/>
    <s v=""/>
    <s v=""/>
    <s v=""/>
    <s v=""/>
    <s v=""/>
    <s v="Diminution du nombre de clients Augmentation des prix"/>
    <n v="0"/>
    <n v="1"/>
    <n v="1"/>
    <n v="0"/>
    <n v="0"/>
    <n v="0"/>
    <n v="0"/>
    <n v="0"/>
    <s v=""/>
    <s v="Non"/>
    <s v=""/>
    <s v=""/>
    <s v=""/>
    <s v=""/>
    <s v=""/>
    <s v=""/>
    <s v=""/>
    <s v=""/>
    <s v=""/>
    <s v=""/>
    <s v=""/>
    <s v=""/>
    <s v=""/>
    <s v=""/>
    <s v=""/>
    <s v=""/>
    <s v=""/>
    <s v=""/>
    <s v=""/>
    <s v=""/>
    <s v=""/>
    <s v=""/>
    <s v=""/>
    <s v=""/>
    <s v=""/>
    <s v=""/>
    <s v=""/>
    <s v=""/>
    <s v=""/>
    <s v=""/>
    <s v=""/>
    <s v=""/>
    <s v=""/>
    <s v=""/>
    <s v=""/>
    <s v=""/>
    <s v=""/>
    <s v=""/>
    <s v=""/>
    <s v=""/>
    <s v=""/>
    <s v=""/>
    <s v=""/>
    <s v=""/>
    <s v=""/>
    <s v=""/>
    <s v=""/>
  </r>
  <r>
    <s v="2021-07-24"/>
    <s v="CRS"/>
    <s v="CRS"/>
    <s v="Leonard "/>
    <s v="Nippes"/>
    <s v="Petit Trou de Nippes"/>
    <s v="Petit Trou de Nippes"/>
    <s v="Centre-ville de Petit Trou / Ste Thérèse"/>
    <s v="Marché du centre-ville de Petit Trou des Nippes / Ste Thérèse"/>
    <s v="Milieu rural"/>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source aménagée (borne fontaine, pompe, etc.)"/>
    <s v=""/>
    <s v="source"/>
    <s v="tiyo piblik (bòn fontèn, Pi avèk ponp manyèl,...)"/>
    <s v="source aménagée (borne fontaine, pompe, etc.)"/>
    <s v="Il n'y a pas d'autres options dans ma zone"/>
    <s v=""/>
    <s v="Moins de 15 min au total"/>
    <s v="gros bidon de 5 gallons (18,9 L)"/>
    <s v="5gal"/>
    <s v="bidon ki vo 5 galon (18,9L)"/>
    <s v=""/>
    <s v=""/>
    <s v=""/>
    <s v=""/>
    <s v=""/>
    <n v="0"/>
    <n v="0"/>
    <s v=""/>
    <s v="NA"/>
    <n v="0"/>
    <s v="Non"/>
    <s v="Oui, parfois"/>
    <s v="Non"/>
    <s v=""/>
    <s v=""/>
    <s v=""/>
    <s v=""/>
    <s v=""/>
    <s v=""/>
    <s v=""/>
    <s v=""/>
    <s v=""/>
    <s v=""/>
    <s v=""/>
    <s v=""/>
  </r>
  <r>
    <s v="2021-07-24"/>
    <s v="CRS"/>
    <s v="CRS"/>
    <s v="Leonard "/>
    <s v="Nippes"/>
    <s v="Petit Trou de Nippes"/>
    <s v="Petit Trou de Nippes"/>
    <s v="Centre-ville de Petit Trou / Ste Thérèse"/>
    <s v="Marché du centre-ville de Petit Trou des Nippes / Ste Thérèse"/>
    <s v="Milieu rural"/>
    <x v="1"/>
    <x v="0"/>
    <s v=""/>
    <s v=""/>
    <s v="Détaillant sur une table"/>
    <s v=""/>
    <s v="Nourriture"/>
    <n v="1"/>
    <n v="0"/>
    <n v="0"/>
    <n v="0"/>
    <n v="0"/>
    <n v="0"/>
    <n v="0"/>
    <s v="nourriture"/>
    <s v="Nourriture "/>
    <s v="En espèces (Gourde)"/>
    <n v="1"/>
    <n v="0"/>
    <n v="0"/>
    <n v="0"/>
    <n v="0"/>
    <n v="0"/>
    <n v="0"/>
    <n v="0"/>
    <n v="0"/>
    <n v="0"/>
    <s v=""/>
    <s v="Oui, il y a plus de commerçants par rapport au mois passé"/>
    <s v="Moins de 20"/>
    <s v="Riz Maïs (moulu) Haricot noir Haricot rouge"/>
    <n v="0"/>
    <n v="1"/>
    <n v="1"/>
    <n v="0"/>
    <n v="1"/>
    <n v="1"/>
    <n v="0"/>
    <n v="0"/>
    <s v="Oui je connais le prix de mes produits en grosse marmite"/>
    <s v=""/>
    <s v=""/>
    <n v="350"/>
    <n v="134.61538461538399"/>
    <s v="Non"/>
    <n v="250"/>
    <n v="108.695652173913"/>
    <s v="Non"/>
    <s v=""/>
    <s v=""/>
    <s v=""/>
    <n v="500"/>
    <n v="208.333333333333"/>
    <s v="Non"/>
    <n v="750"/>
    <n v="312.5"/>
    <s v="Non"/>
    <s v=""/>
    <s v=""/>
    <s v=""/>
    <s v=""/>
    <s v=""/>
    <s v=""/>
    <s v=""/>
    <s v=""/>
    <s v=""/>
    <s v=""/>
    <s v=""/>
    <s v=""/>
    <s v="Non"/>
    <s v=""/>
    <s v=""/>
    <s v=""/>
    <s v=""/>
    <s v=""/>
    <s v=""/>
    <s v=""/>
    <s v=""/>
    <s v=""/>
    <s v=""/>
    <s v=""/>
    <s v=""/>
    <s v=""/>
    <s v=""/>
    <s v=""/>
    <s v=""/>
    <s v=""/>
    <s v=""/>
    <s v=""/>
    <s v=""/>
    <s v=""/>
    <s v=""/>
    <s v=""/>
    <s v=""/>
    <s v=""/>
    <s v="Non"/>
    <s v="Non"/>
    <s v="Oui"/>
    <s v="Nippes"/>
    <s v="Meme"/>
    <s v="Fonds des Nègre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Diminution du nombre de clients Augmentation des prix"/>
    <n v="0"/>
    <n v="1"/>
    <n v="1"/>
    <n v="0"/>
    <n v="0"/>
    <n v="0"/>
    <n v="0"/>
    <n v="0"/>
    <s v=""/>
    <s v="Non"/>
    <s v=""/>
    <s v=""/>
    <s v=""/>
    <s v=""/>
    <s v=""/>
    <s v=""/>
    <s v=""/>
    <s v=""/>
    <s v=""/>
    <s v=""/>
    <s v=""/>
    <s v=""/>
    <s v=""/>
    <s v=""/>
    <s v=""/>
    <s v=""/>
    <s v=""/>
    <s v=""/>
    <s v=""/>
    <s v=""/>
    <s v=""/>
    <s v=""/>
    <s v=""/>
    <s v=""/>
    <s v=""/>
    <s v=""/>
    <s v=""/>
    <s v=""/>
    <s v=""/>
    <s v=""/>
    <s v=""/>
    <s v=""/>
    <s v=""/>
    <s v=""/>
    <s v=""/>
    <s v=""/>
    <s v=""/>
    <s v=""/>
    <s v=""/>
    <s v=""/>
    <s v=""/>
    <s v=""/>
    <s v=""/>
    <s v=""/>
    <s v=""/>
    <s v=""/>
    <s v=""/>
  </r>
  <r>
    <s v="2021-07-24"/>
    <s v="CRS"/>
    <s v="CRS"/>
    <s v="Leonard "/>
    <s v="Nippes"/>
    <s v="Petit Trou de Nippes"/>
    <s v="Petit Trou de Nippes"/>
    <s v="Centre-ville de Petit Trou / Ste Thérèse"/>
    <s v="Marché du centre-ville de Petit Trou des Nippes / Ste Thérèse"/>
    <s v="Milieu rural"/>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rivière ou source non aménagée"/>
    <s v=""/>
    <s v="riv"/>
    <s v="rivyè / sous ki pa anmenaje"/>
    <s v="branchement privé individuel"/>
    <s v="Il n'y a pas d'autres options dans ma zone"/>
    <s v=""/>
    <s v="Entre 15 min et 30 min au total"/>
    <s v="gros bidon de 5 gallons (18,9 L)"/>
    <s v="5gal"/>
    <s v="bidon ki vo 5 galon (18,9L)"/>
    <s v=""/>
    <s v=""/>
    <s v=""/>
    <s v=""/>
    <s v=""/>
    <n v="0"/>
    <n v="0"/>
    <s v=""/>
    <s v="NA"/>
    <n v="0"/>
    <s v="Non"/>
    <s v="Oui, parfois"/>
    <s v="Non"/>
    <s v=""/>
    <s v=""/>
    <s v=""/>
    <s v=""/>
    <s v=""/>
    <s v=""/>
    <s v=""/>
    <s v=""/>
    <s v=""/>
    <s v=""/>
    <s v=""/>
    <s v=""/>
  </r>
  <r>
    <s v="2021-07-24"/>
    <s v="CRS"/>
    <s v="CRS"/>
    <s v="Leonard "/>
    <s v="Nippes"/>
    <s v="Petit Trou de Nippes"/>
    <s v="Petit Trou de Nippes"/>
    <s v="Centre-ville de Petit Trou / Ste Thérèse"/>
    <s v="Marché du centre-ville de Petit Trou des Nippes / Ste Thérèse"/>
    <s v="Milieu rural"/>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source aménagée (borne fontaine, pompe, etc.)"/>
    <s v=""/>
    <s v="source"/>
    <s v="tiyo piblik (bòn fontèn, Pi avèk ponp manyèl,...)"/>
    <s v="source aménagée (borne fontaine, pompe, etc.)"/>
    <s v="Il n'y a pas d'autres options dans ma zone"/>
    <s v=""/>
    <s v="Moins de 15 min au total"/>
    <s v="gros bidon de 5 gallons (18,9 L)"/>
    <s v="5gal"/>
    <s v="bidon ki vo 5 galon (18,9L)"/>
    <s v=""/>
    <s v=""/>
    <s v=""/>
    <s v=""/>
    <s v=""/>
    <n v="0"/>
    <n v="0"/>
    <s v=""/>
    <s v="NA"/>
    <n v="0"/>
    <s v="Non"/>
    <s v="Oui, parfois"/>
    <s v="Non"/>
    <s v=""/>
    <s v=""/>
    <s v=""/>
    <s v=""/>
    <s v=""/>
    <s v=""/>
    <s v=""/>
    <s v=""/>
    <s v=""/>
    <s v=""/>
    <s v=""/>
    <s v=""/>
  </r>
  <r>
    <s v="2021-07-24"/>
    <s v="CRS"/>
    <s v="CRS"/>
    <s v="Leonard"/>
    <s v="Nippes"/>
    <s v="Petit Trou de Nippes"/>
    <s v="Petit Trou de Nippes"/>
    <s v="Centre-ville de Petit Trou / Ste Thérèse"/>
    <s v="Marché du centre-ville de Petit Trou des Nippes / Ste Thérèse"/>
    <s v="Milieu rural"/>
    <x v="1"/>
    <x v="0"/>
    <s v=""/>
    <s v=""/>
    <s v="Détaillant sur une table"/>
    <s v=""/>
    <s v="Produits d'hygiène et assainissement"/>
    <n v="0"/>
    <n v="1"/>
    <n v="0"/>
    <n v="0"/>
    <n v="0"/>
    <n v="0"/>
    <n v="0"/>
    <s v="wash"/>
    <s v="Produits d'hygiène et assainissement"/>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Papier toilette Serviettes hygiéniques Savon pour se laver Chlore en grain (nettoyage)"/>
    <n v="0"/>
    <n v="1"/>
    <n v="1"/>
    <n v="1"/>
    <n v="1"/>
    <n v="0"/>
    <n v="1"/>
    <n v="1"/>
    <n v="0"/>
    <s v=""/>
    <s v=""/>
    <s v=""/>
    <s v=""/>
    <s v=""/>
    <s v=""/>
    <s v=""/>
    <s v=""/>
    <n v="25"/>
    <s v="Oui"/>
    <n v="50"/>
    <s v="Oui"/>
    <s v=""/>
    <s v=""/>
    <s v=""/>
    <s v=""/>
    <s v=""/>
    <s v=""/>
    <s v=""/>
    <s v=""/>
    <s v=""/>
    <s v=""/>
    <s v=""/>
    <s v="Oui"/>
    <n v="25"/>
    <s v=""/>
    <s v=""/>
    <n v="25"/>
    <s v="Oui"/>
    <s v="Oui"/>
    <n v="100"/>
    <s v=""/>
    <s v=""/>
    <n v="100"/>
    <s v="Oui"/>
    <s v="Oui"/>
    <n v="100"/>
    <s v=""/>
    <s v=""/>
    <s v=""/>
    <n v="100"/>
    <s v="Oui"/>
    <s v="Oui"/>
    <s v=""/>
    <n v="5"/>
    <s v=""/>
    <s v=""/>
    <s v=""/>
    <s v=""/>
    <s v=""/>
    <s v=""/>
    <s v="Oui"/>
    <s v="NA"/>
    <n v="5"/>
    <s v="Non"/>
    <s v=""/>
    <s v=""/>
    <s v=""/>
    <s v=""/>
    <s v=""/>
    <s v=""/>
    <s v=""/>
    <s v=""/>
    <s v=""/>
    <s v=""/>
    <s v=""/>
    <s v=""/>
    <s v=""/>
    <s v=""/>
    <s v=""/>
    <s v=""/>
    <s v=""/>
    <s v=""/>
    <s v=""/>
    <s v=""/>
    <s v=""/>
    <s v=""/>
    <s v=""/>
    <s v=""/>
    <s v=""/>
    <s v="Non"/>
    <s v="Oui"/>
    <s v="Oui"/>
    <s v="Nippes"/>
    <s v="Meme"/>
    <s v="Petit Trou de Nippes"/>
    <s v="Meme"/>
    <s v=""/>
    <s v=""/>
    <s v=""/>
    <s v=""/>
    <s v=""/>
    <s v=""/>
    <s v=""/>
    <s v=""/>
    <s v=""/>
    <s v=""/>
    <s v=""/>
    <s v=""/>
    <s v=""/>
    <s v=""/>
    <s v=""/>
    <s v=""/>
    <s v=""/>
    <s v=""/>
    <s v=""/>
    <s v=""/>
    <s v=""/>
    <s v=""/>
    <s v=""/>
    <s v=""/>
    <s v=""/>
    <s v=""/>
    <s v=""/>
    <s v=""/>
    <s v=""/>
    <s v=""/>
    <s v=""/>
    <s v=""/>
    <s v=""/>
    <s v=""/>
    <s v=""/>
    <s v=""/>
    <s v=""/>
    <s v="Non"/>
    <s v=""/>
    <s v=""/>
    <s v=""/>
    <s v=""/>
    <s v=""/>
    <s v=""/>
    <s v=""/>
    <s v=""/>
    <s v="Diminution du nombre de clients Augmentation des prix"/>
    <n v="0"/>
    <n v="1"/>
    <n v="1"/>
    <n v="0"/>
    <n v="0"/>
    <n v="0"/>
    <n v="0"/>
    <n v="0"/>
    <s v=""/>
    <s v="Non"/>
    <s v=""/>
    <s v=""/>
    <s v=""/>
    <s v=""/>
    <s v=""/>
    <s v=""/>
    <s v=""/>
    <s v=""/>
    <s v=""/>
    <s v=""/>
    <s v=""/>
    <s v=""/>
    <s v=""/>
    <s v=""/>
    <s v=""/>
    <s v=""/>
    <s v=""/>
    <s v=""/>
    <s v=""/>
    <s v=""/>
    <s v=""/>
    <s v=""/>
    <s v=""/>
    <s v=""/>
    <s v=""/>
    <s v=""/>
    <s v=""/>
    <s v=""/>
    <s v=""/>
    <s v=""/>
    <s v=""/>
    <s v=""/>
    <s v=""/>
    <s v=""/>
    <s v=""/>
    <s v=""/>
    <s v=""/>
    <s v=""/>
    <s v=""/>
    <s v=""/>
    <s v=""/>
    <s v=""/>
    <s v=""/>
    <s v=""/>
    <s v=""/>
    <s v=""/>
    <s v=""/>
  </r>
  <r>
    <s v="2021-07-24"/>
    <s v="CRS"/>
    <s v="CRS"/>
    <s v="Leonard"/>
    <s v="Nippes"/>
    <s v="Petit Trou de Nippes"/>
    <s v="Petit Trou de Nippes"/>
    <s v="Centre-ville de Petit Trou / Ste Thérèse"/>
    <s v="Marché du centre-ville de Petit Trou des Nippes / Ste Thérèse"/>
    <s v="Milieu rural"/>
    <x v="1"/>
    <x v="0"/>
    <s v=""/>
    <s v=""/>
    <s v="Détaillant avec boutique"/>
    <s v=""/>
    <s v="Nourriture"/>
    <n v="1"/>
    <n v="0"/>
    <n v="0"/>
    <n v="0"/>
    <n v="0"/>
    <n v="0"/>
    <n v="0"/>
    <s v="nourriture"/>
    <s v="Nourriture "/>
    <s v="En espèces (Gourde)"/>
    <n v="1"/>
    <n v="0"/>
    <n v="0"/>
    <n v="0"/>
    <n v="0"/>
    <n v="0"/>
    <n v="0"/>
    <n v="0"/>
    <n v="0"/>
    <n v="0"/>
    <s v=""/>
    <s v="Oui, il y a plus de commerçants par rapport au mois passé"/>
    <s v="Moins de 20"/>
    <s v="Farine de blé blanche Riz Maïs (moulu) Sucre Haricot noir Huile végétale Haricot rouge"/>
    <n v="1"/>
    <n v="1"/>
    <n v="1"/>
    <n v="1"/>
    <n v="1"/>
    <n v="1"/>
    <n v="1"/>
    <n v="0"/>
    <s v="Oui je connais le prix de mes produits en grosse marmite"/>
    <n v="87.5"/>
    <s v="Oui"/>
    <n v="250"/>
    <n v="96.153846153846104"/>
    <s v="Oui"/>
    <n v="250"/>
    <n v="108.695652173913"/>
    <s v="Oui"/>
    <n v="250"/>
    <n v="86.2068965517241"/>
    <s v="Oui"/>
    <n v="500"/>
    <n v="208.333333333333"/>
    <s v="Non"/>
    <n v="750"/>
    <n v="312.5"/>
    <s v="Oui"/>
    <s v="Bidon/Bouteille fermée."/>
    <s v="Oui"/>
    <n v="750"/>
    <s v=""/>
    <s v=""/>
    <s v=""/>
    <s v=""/>
    <s v=""/>
    <s v=""/>
    <s v="NA"/>
    <n v="750"/>
    <s v="Oui"/>
    <s v="Non"/>
    <s v=""/>
    <s v=""/>
    <s v=""/>
    <s v=""/>
    <s v=""/>
    <s v=""/>
    <s v=""/>
    <s v=""/>
    <s v=""/>
    <s v=""/>
    <s v=""/>
    <s v=""/>
    <s v=""/>
    <s v=""/>
    <s v=""/>
    <s v=""/>
    <s v=""/>
    <s v=""/>
    <s v=""/>
    <s v=""/>
    <s v=""/>
    <s v=""/>
    <s v=""/>
    <s v=""/>
    <s v=""/>
    <s v="Non"/>
    <s v="Oui"/>
    <s v="Oui"/>
    <s v="Nippes"/>
    <s v="Meme"/>
    <s v="Fonds des Nègre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Diminution du nombre de clients Augmentation des prix"/>
    <n v="0"/>
    <n v="1"/>
    <n v="1"/>
    <n v="0"/>
    <n v="0"/>
    <n v="0"/>
    <n v="0"/>
    <n v="0"/>
    <s v=""/>
    <s v="Non"/>
    <s v=""/>
    <s v=""/>
    <s v=""/>
    <s v=""/>
    <s v=""/>
    <s v=""/>
    <s v=""/>
    <s v=""/>
    <s v=""/>
    <s v=""/>
    <s v=""/>
    <s v=""/>
    <s v=""/>
    <s v=""/>
    <s v=""/>
    <s v=""/>
    <s v=""/>
    <s v=""/>
    <s v=""/>
    <s v=""/>
    <s v=""/>
    <s v=""/>
    <s v=""/>
    <s v=""/>
    <s v=""/>
    <s v=""/>
    <s v=""/>
    <s v=""/>
    <s v=""/>
    <s v=""/>
    <s v=""/>
    <s v=""/>
    <s v=""/>
    <s v=""/>
    <s v=""/>
    <s v=""/>
    <s v=""/>
    <s v=""/>
    <s v=""/>
    <s v=""/>
    <s v=""/>
    <s v=""/>
    <s v=""/>
    <s v=""/>
    <s v=""/>
    <s v=""/>
    <s v=""/>
  </r>
  <r>
    <s v="2021-07-24"/>
    <s v="CRS"/>
    <s v="CRS"/>
    <s v="Leonard"/>
    <s v="Nippes"/>
    <s v="Petit Trou de Nippes"/>
    <s v="Petit Trou de Nippes"/>
    <s v="Centre-ville de Petit Trou / Ste Thérèse"/>
    <s v="Marché du centre-ville de Petit Trou des Nippes / Ste Thérèse"/>
    <s v="Milieu rural"/>
    <x v="0"/>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ranchement privé individuel"/>
    <s v=""/>
    <s v="branchement"/>
    <s v="tiyo lakay mwen"/>
    <s v="branchement privé individuel"/>
    <s v="Il n'y a pas d'autres options dans ma zone"/>
    <s v=""/>
    <s v="Moins de 15 min au total"/>
    <s v="petit bidon de 1 gallon (3,78 L)"/>
    <s v="1gal"/>
    <s v="bidon ki vo 1 galon (3,78L)"/>
    <s v=""/>
    <s v=""/>
    <s v=""/>
    <s v=""/>
    <s v=""/>
    <n v="0"/>
    <n v="0"/>
    <s v=""/>
    <s v="NA"/>
    <n v="0"/>
    <s v="Non"/>
    <s v="Oui, parfois"/>
    <s v="Non"/>
    <s v=""/>
    <s v=""/>
    <s v=""/>
    <s v=""/>
    <s v=""/>
    <s v=""/>
    <s v=""/>
    <s v=""/>
    <s v=""/>
    <s v=""/>
    <s v=""/>
    <s v=""/>
  </r>
  <r>
    <s v="2021-07-24"/>
    <s v="CRS"/>
    <s v="CRS"/>
    <s v="Leonard "/>
    <s v="Nippes"/>
    <s v="Petit Trou de Nippes"/>
    <s v="Petit Trou de Nippes"/>
    <s v="Centre-ville de Petit Trou / Ste Thérèse"/>
    <s v="Marché du centre-ville de Petit Trou des Nippes / Ste Thérèse"/>
    <s v="Milieu rural"/>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ranchement privé individuel"/>
    <s v=""/>
    <s v="branchement"/>
    <s v="tiyo lakay mwen"/>
    <s v="branchement privé individuel"/>
    <s v="C'est le moins cher"/>
    <s v=""/>
    <s v="Moins de 15 min au total"/>
    <s v="Je ne sais pas parce qu'il s'agit d'un branchement privé"/>
    <s v="jnsp"/>
    <s v="Mwen pa konnen paske li se yon koneksyon prive"/>
    <s v=""/>
    <s v=""/>
    <s v=""/>
    <s v=""/>
    <s v=""/>
    <s v=""/>
    <s v="NA"/>
    <s v=""/>
    <s v="NA"/>
    <s v="NA"/>
    <s v="Non"/>
    <s v="Oui, parfois"/>
    <s v="Oui"/>
    <s v="A cause de la sècheresses Infrastructures endomagées Problèmes techniques sur le réseau"/>
    <n v="0"/>
    <n v="0"/>
    <n v="0"/>
    <n v="1"/>
    <n v="1"/>
    <n v="1"/>
    <n v="0"/>
    <n v="0"/>
    <n v="0"/>
    <n v="0"/>
    <n v="0"/>
  </r>
  <r>
    <s v="2021-07-24"/>
    <s v="CRS"/>
    <s v="CRS"/>
    <s v="Leonard "/>
    <s v="Nippes"/>
    <s v="Petit Trou de Nippes"/>
    <s v="Petit Trou de Nippes"/>
    <s v="Centre-ville de Petit Trou / Ste Thérèse"/>
    <s v="Marché du centre-ville de Petit Trou des Nippes / Ste Thérèse"/>
    <s v="Milieu rural"/>
    <x v="0"/>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ranchement privé individuel"/>
    <s v=""/>
    <s v="branchement"/>
    <s v="tiyo lakay mwen"/>
    <s v="branchement privé individuel"/>
    <s v="C'est le plus près / pratique pour moi"/>
    <s v=""/>
    <s v="Moins de 15 min au total"/>
    <s v="Je ne sais pas parce qu'il s'agit d'un branchement privé"/>
    <s v="jnsp"/>
    <s v="Mwen pa konnen paske li se yon koneksyon prive"/>
    <s v=""/>
    <s v=""/>
    <s v=""/>
    <s v=""/>
    <s v=""/>
    <s v=""/>
    <s v="NA"/>
    <s v=""/>
    <s v="NA"/>
    <s v="NA"/>
    <s v="Non"/>
    <s v="Oui, parfois"/>
    <s v="Oui"/>
    <s v="A cause de la sècheresses Infrastructures endomagées Problèmes techniques sur le réseau"/>
    <n v="0"/>
    <n v="0"/>
    <n v="0"/>
    <n v="1"/>
    <n v="1"/>
    <n v="1"/>
    <n v="0"/>
    <n v="0"/>
    <n v="0"/>
    <n v="0"/>
    <n v="0"/>
  </r>
  <r>
    <s v="2021-07-24"/>
    <s v="CRS"/>
    <s v="CRS"/>
    <s v="Leonard "/>
    <s v="Nippes"/>
    <s v="Petit Trou de Nippes"/>
    <s v="Petit Trou de Nippes"/>
    <s v="Centre-ville de Petit Trou / Ste Thérèse"/>
    <s v="Marché du centre-ville de Petit Trou des Nippes / Ste Thérèse"/>
    <s v="Milieu rural"/>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rivière ou source non aménagée"/>
    <s v=""/>
    <s v="riv"/>
    <s v="rivyè / sous ki pa anmenaje"/>
    <s v="branchement privé individuel"/>
    <s v="Il n'y a pas d'autres options dans ma zone"/>
    <s v=""/>
    <s v="Moins de 15 min au total"/>
    <s v="gros bidon de 5 gallons (18,9 L)"/>
    <s v="5gal"/>
    <s v="bidon ki vo 5 galon (18,9L)"/>
    <s v=""/>
    <s v=""/>
    <s v=""/>
    <s v=""/>
    <s v=""/>
    <n v="0"/>
    <n v="0"/>
    <s v=""/>
    <s v="NA"/>
    <n v="0"/>
    <s v="Non"/>
    <s v="Non, jamais."/>
    <s v="Oui"/>
    <s v="A cause de la sècheresses"/>
    <n v="0"/>
    <n v="0"/>
    <n v="0"/>
    <n v="1"/>
    <n v="0"/>
    <n v="0"/>
    <n v="0"/>
    <n v="0"/>
    <n v="0"/>
    <n v="0"/>
    <n v="0"/>
  </r>
  <r>
    <s v="2021-07-24"/>
    <s v="CRS"/>
    <s v="CRS"/>
    <s v="Leonard "/>
    <s v="Nippes"/>
    <s v="Petit Trou de Nippes"/>
    <s v="Petit Trou de Nippes"/>
    <s v="Centre-ville de Petit Trou / Ste Thérèse"/>
    <s v="Marché du centre-ville de Petit Trou des Nippes / Ste Thérèse"/>
    <s v="Milieu rural"/>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source aménagée (borne fontaine, pompe, etc.)"/>
    <s v=""/>
    <s v="source"/>
    <s v="tiyo piblik (bòn fontèn, Pi avèk ponp manyèl,...)"/>
    <s v="source aménagée (borne fontaine, pompe, etc.)"/>
    <s v="Il n'y a pas d'autres options dans ma zone"/>
    <s v=""/>
    <s v="Moins de 15 min au total"/>
    <s v="gros bidon de 5 gallons (18,9 L)"/>
    <s v="5gal"/>
    <s v="bidon ki vo 5 galon (18,9L)"/>
    <s v=""/>
    <s v=""/>
    <s v=""/>
    <s v=""/>
    <s v=""/>
    <n v="0"/>
    <n v="0"/>
    <s v=""/>
    <s v="NA"/>
    <n v="0"/>
    <s v="Non"/>
    <s v="Oui, parfois"/>
    <s v="Oui"/>
    <s v="A cause de la sècheresses Problèmes techniques sur le réseau"/>
    <n v="0"/>
    <n v="0"/>
    <n v="0"/>
    <n v="1"/>
    <n v="0"/>
    <n v="1"/>
    <n v="0"/>
    <n v="0"/>
    <n v="0"/>
    <n v="0"/>
    <n v="0"/>
  </r>
  <r>
    <s v="2021-07-28"/>
    <s v="WFP"/>
    <s v="WFP"/>
    <s v="sud_JY"/>
    <s v="Sud"/>
    <s v="Les Cayes"/>
    <s v="Les Cayes"/>
    <s v="Centre-ville des Cayes"/>
    <s v="Marché communal des Cayes"/>
    <s v="Milieu urbain"/>
    <x v="1"/>
    <x v="0"/>
    <s v=""/>
    <s v=""/>
    <s v="Détaillant sur une table"/>
    <s v=""/>
    <s v="Nourriture Produits d'hygiène et assainissement"/>
    <n v="1"/>
    <n v="1"/>
    <n v="0"/>
    <n v="0"/>
    <n v="0"/>
    <n v="0"/>
    <n v="0"/>
    <s v="nourriture"/>
    <s v="Nourriture "/>
    <s v="En espèces (Gourde)"/>
    <n v="1"/>
    <n v="0"/>
    <n v="0"/>
    <n v="0"/>
    <n v="0"/>
    <n v="0"/>
    <n v="0"/>
    <n v="0"/>
    <n v="0"/>
    <n v="0"/>
    <s v=""/>
    <s v="Oui, il y a plus de commerçants par rapport au mois passé"/>
    <s v="Moins de 20"/>
    <s v="Farine de blé blanche Riz Maïs (moulu) Sucre Haricot noir Haricot rouge Huile végétale"/>
    <n v="1"/>
    <n v="1"/>
    <n v="1"/>
    <n v="1"/>
    <n v="1"/>
    <n v="1"/>
    <n v="1"/>
    <n v="0"/>
    <s v="Oui je connais le prix de mes produits en grosse marmite"/>
    <n v="87.5"/>
    <s v="Oui"/>
    <n v="300"/>
    <n v="115.384615384615"/>
    <s v="Oui"/>
    <n v="200"/>
    <n v="86.956521739130395"/>
    <s v="Oui"/>
    <n v="250"/>
    <n v="86.2068965517241"/>
    <s v="Oui"/>
    <n v="450"/>
    <n v="187.5"/>
    <s v="Non"/>
    <n v="450"/>
    <n v="187.5"/>
    <s v="Oui"/>
    <s v="Bidon/Bouteille fermée."/>
    <s v="Oui"/>
    <n v="850"/>
    <s v=""/>
    <s v=""/>
    <s v=""/>
    <s v=""/>
    <s v=""/>
    <s v=""/>
    <s v="NA"/>
    <n v="850"/>
    <s v="Non"/>
    <s v="Oui"/>
    <s v="Article indisponible chez les fournisseurs Article trop cher"/>
    <n v="0"/>
    <n v="0"/>
    <n v="0"/>
    <n v="0"/>
    <n v="1"/>
    <n v="0"/>
    <n v="0"/>
    <n v="1"/>
    <n v="0"/>
    <n v="0"/>
    <n v="0"/>
    <n v="0"/>
    <n v="0"/>
    <n v="0"/>
    <s v=""/>
    <s v="Huile végétale"/>
    <n v="0"/>
    <n v="0"/>
    <n v="0"/>
    <n v="0"/>
    <n v="0"/>
    <n v="0"/>
    <n v="1"/>
    <n v="0"/>
    <s v="Oui"/>
    <s v="Non"/>
    <s v="Oui"/>
    <s v="Sud"/>
    <s v="Meme"/>
    <s v="Les Cayes"/>
    <s v="Meme"/>
    <s v="Savon lessive Brosse à dent Dentifrice Papier toilette Serviettes hygiéniques Chlore en grain (nettoyage) Savon pour se laver"/>
    <n v="1"/>
    <n v="1"/>
    <n v="1"/>
    <n v="1"/>
    <n v="1"/>
    <n v="0"/>
    <n v="1"/>
    <n v="1"/>
    <n v="0"/>
    <s v="Oui"/>
    <n v="30"/>
    <n v="30"/>
    <s v=""/>
    <s v=""/>
    <s v=""/>
    <n v="30"/>
    <s v="Oui"/>
    <n v="25"/>
    <s v="Oui"/>
    <n v="50"/>
    <s v="Oui"/>
    <s v=""/>
    <s v=""/>
    <s v=""/>
    <s v=""/>
    <s v=""/>
    <s v=""/>
    <s v=""/>
    <s v=""/>
    <s v=""/>
    <s v=""/>
    <s v=""/>
    <s v="Oui"/>
    <n v="25"/>
    <s v=""/>
    <s v=""/>
    <n v="25"/>
    <s v="Non"/>
    <s v="Oui"/>
    <n v="100"/>
    <s v=""/>
    <s v=""/>
    <n v="100"/>
    <s v="Non"/>
    <s v="Oui"/>
    <n v="100"/>
    <s v=""/>
    <s v=""/>
    <s v=""/>
    <n v="100"/>
    <s v="Oui"/>
    <s v="Oui"/>
    <s v=""/>
    <n v="5"/>
    <s v=""/>
    <s v=""/>
    <s v=""/>
    <s v=""/>
    <s v=""/>
    <s v=""/>
    <s v="Oui"/>
    <s v="NA"/>
    <n v="5"/>
    <s v="Non"/>
    <s v=""/>
    <s v=""/>
    <s v=""/>
    <s v=""/>
    <s v=""/>
    <s v=""/>
    <s v=""/>
    <s v=""/>
    <s v=""/>
    <s v=""/>
    <s v=""/>
    <s v=""/>
    <s v=""/>
    <s v=""/>
    <s v=""/>
    <s v=""/>
    <s v=""/>
    <s v=""/>
    <s v=""/>
    <s v=""/>
    <s v=""/>
    <s v=""/>
    <s v=""/>
    <s v=""/>
    <s v=""/>
    <s v="Oui"/>
    <s v="Non"/>
    <s v="Oui"/>
    <s v="Sud"/>
    <s v="Meme"/>
    <s v="Les Cayes"/>
    <s v="Meme"/>
    <s v=""/>
    <s v=""/>
    <s v=""/>
    <s v=""/>
    <s v=""/>
    <s v=""/>
    <s v=""/>
    <s v=""/>
    <s v=""/>
    <s v=""/>
    <s v=""/>
    <s v=""/>
    <s v=""/>
    <s v=""/>
    <s v=""/>
    <s v=""/>
    <s v=""/>
    <s v=""/>
    <s v=""/>
    <s v=""/>
    <s v=""/>
    <s v=""/>
    <s v=""/>
    <s v=""/>
    <s v=""/>
    <s v=""/>
    <s v=""/>
    <s v=""/>
    <s v=""/>
    <s v=""/>
    <s v=""/>
    <s v=""/>
    <s v=""/>
    <s v=""/>
    <s v=""/>
    <s v=""/>
    <s v=""/>
    <s v="Oui"/>
    <s v="Vols ou pillages"/>
    <n v="1"/>
    <n v="0"/>
    <n v="0"/>
    <n v="0"/>
    <n v="0"/>
    <n v="0"/>
    <s v=""/>
    <s v="Difficultés pour se réapprovisionner en marchandises Augmentation des prix Risques d'être exposé à la violence Risques de vols ou pillages Diminution du nombre de clients"/>
    <n v="1"/>
    <n v="1"/>
    <n v="1"/>
    <n v="1"/>
    <n v="1"/>
    <n v="0"/>
    <n v="0"/>
    <n v="0"/>
    <s v=""/>
    <s v="Oui"/>
    <s v=""/>
    <s v="Nourriture"/>
    <n v="1"/>
    <n v="0"/>
    <n v="0"/>
    <n v="0"/>
    <n v="0"/>
    <n v="0"/>
    <n v="0"/>
    <s v=""/>
    <s v=""/>
    <s v=""/>
    <s v=""/>
    <s v=""/>
    <s v=""/>
    <s v=""/>
    <s v=""/>
    <s v=""/>
    <s v=""/>
    <s v=""/>
    <s v=""/>
    <s v=""/>
    <s v=""/>
    <s v=""/>
    <s v=""/>
    <s v=""/>
    <s v=""/>
    <s v=""/>
    <s v=""/>
    <s v=""/>
    <s v=""/>
    <s v=""/>
    <s v=""/>
    <s v=""/>
    <s v=""/>
    <s v=""/>
    <s v=""/>
    <s v=""/>
    <s v=""/>
    <s v=""/>
    <s v=""/>
    <s v=""/>
    <s v=""/>
    <s v=""/>
    <s v=""/>
    <s v=""/>
    <s v=""/>
  </r>
  <r>
    <s v="2021-07-28"/>
    <s v="WFP"/>
    <s v="WFP"/>
    <s v="sud_JY"/>
    <s v="Sud"/>
    <s v="Les Cayes"/>
    <s v="Les Cayes"/>
    <s v="Centre-ville des Cayes"/>
    <s v="Marché communal des Cayes"/>
    <s v="Milieu urbain"/>
    <x v="1"/>
    <x v="1"/>
    <s v=""/>
    <s v=""/>
    <s v="Détaillant sur une table"/>
    <s v=""/>
    <s v="Nourriture Produits d'hygiène et assainissement"/>
    <n v="1"/>
    <n v="1"/>
    <n v="0"/>
    <n v="0"/>
    <n v="0"/>
    <n v="0"/>
    <n v="0"/>
    <s v="nourriture"/>
    <s v="Nourriture "/>
    <s v="En espèces (Gourde)"/>
    <n v="1"/>
    <n v="0"/>
    <n v="0"/>
    <n v="0"/>
    <n v="0"/>
    <n v="0"/>
    <n v="0"/>
    <n v="0"/>
    <n v="0"/>
    <n v="0"/>
    <s v=""/>
    <s v="Non, il n'y a pas eu de variation"/>
    <s v="Moins de 20"/>
    <s v="Farine de blé blanche Riz Maïs (moulu) Sucre Haricot noir Haricot rouge Huile végétale"/>
    <n v="1"/>
    <n v="1"/>
    <n v="1"/>
    <n v="1"/>
    <n v="1"/>
    <n v="1"/>
    <n v="1"/>
    <n v="0"/>
    <s v="Oui je connais le prix de mes produits en grosse marmite"/>
    <n v="87.5"/>
    <s v="Oui"/>
    <n v="300"/>
    <n v="115.384615384615"/>
    <s v="Oui"/>
    <n v="225"/>
    <n v="97.826086956521706"/>
    <s v="Oui"/>
    <n v="250"/>
    <n v="86.2068965517241"/>
    <s v="Oui"/>
    <n v="450"/>
    <n v="187.5"/>
    <s v="Non"/>
    <n v="450"/>
    <n v="187.5"/>
    <s v="Oui"/>
    <s v="Bidon/Bouteille fermée."/>
    <s v="Oui"/>
    <n v="800"/>
    <s v=""/>
    <s v=""/>
    <s v=""/>
    <s v=""/>
    <s v=""/>
    <s v=""/>
    <s v="NA"/>
    <n v="800"/>
    <s v="Oui"/>
    <s v="Non"/>
    <s v=""/>
    <s v=""/>
    <s v=""/>
    <s v=""/>
    <s v=""/>
    <s v=""/>
    <s v=""/>
    <s v=""/>
    <s v=""/>
    <s v=""/>
    <s v=""/>
    <s v=""/>
    <s v=""/>
    <s v=""/>
    <s v=""/>
    <s v=""/>
    <s v=""/>
    <s v=""/>
    <s v=""/>
    <s v=""/>
    <s v=""/>
    <s v=""/>
    <s v=""/>
    <s v=""/>
    <s v=""/>
    <s v="Non"/>
    <s v="Oui"/>
    <s v="Oui"/>
    <s v="Sud"/>
    <s v="Meme"/>
    <s v="Les Cayes"/>
    <s v="Meme"/>
    <s v="Savon lessive Brosse à dent Dentifrice Papier toilette Serviettes hygiéniques Chlore en grain (nettoyage) Savon pour se laver"/>
    <n v="1"/>
    <n v="1"/>
    <n v="1"/>
    <n v="1"/>
    <n v="1"/>
    <n v="0"/>
    <n v="1"/>
    <n v="1"/>
    <n v="0"/>
    <s v="Oui"/>
    <n v="30"/>
    <n v="30"/>
    <s v=""/>
    <s v=""/>
    <s v=""/>
    <n v="30"/>
    <s v="Oui"/>
    <n v="25"/>
    <s v="Oui"/>
    <n v="20"/>
    <s v="Oui"/>
    <s v=""/>
    <s v=""/>
    <s v=""/>
    <s v=""/>
    <s v=""/>
    <s v=""/>
    <s v=""/>
    <s v=""/>
    <s v=""/>
    <s v=""/>
    <s v=""/>
    <s v="Oui"/>
    <n v="25"/>
    <s v=""/>
    <s v=""/>
    <n v="25"/>
    <s v="Oui"/>
    <s v="Oui"/>
    <n v="75"/>
    <s v=""/>
    <s v=""/>
    <n v="25"/>
    <s v="Oui"/>
    <s v="Oui"/>
    <n v="75"/>
    <s v=""/>
    <s v=""/>
    <s v=""/>
    <n v="75"/>
    <s v="Oui"/>
    <s v="Oui"/>
    <s v=""/>
    <n v="5"/>
    <s v=""/>
    <s v=""/>
    <s v=""/>
    <s v=""/>
    <s v=""/>
    <s v=""/>
    <s v="Oui"/>
    <s v="NA"/>
    <n v="5"/>
    <s v="Non"/>
    <s v=""/>
    <s v=""/>
    <s v=""/>
    <s v=""/>
    <s v=""/>
    <s v=""/>
    <s v=""/>
    <s v=""/>
    <s v=""/>
    <s v=""/>
    <s v=""/>
    <s v=""/>
    <s v=""/>
    <s v=""/>
    <s v=""/>
    <s v=""/>
    <s v=""/>
    <s v=""/>
    <s v=""/>
    <s v=""/>
    <s v=""/>
    <s v=""/>
    <s v=""/>
    <s v=""/>
    <s v=""/>
    <s v="Non"/>
    <s v="Oui"/>
    <s v="Oui"/>
    <s v="Sud"/>
    <s v="Meme"/>
    <s v="Les Cayes"/>
    <s v="Meme"/>
    <s v=""/>
    <s v=""/>
    <s v=""/>
    <s v=""/>
    <s v=""/>
    <s v=""/>
    <s v=""/>
    <s v=""/>
    <s v=""/>
    <s v=""/>
    <s v=""/>
    <s v=""/>
    <s v=""/>
    <s v=""/>
    <s v=""/>
    <s v=""/>
    <s v=""/>
    <s v=""/>
    <s v=""/>
    <s v=""/>
    <s v=""/>
    <s v=""/>
    <s v=""/>
    <s v=""/>
    <s v=""/>
    <s v=""/>
    <s v=""/>
    <s v=""/>
    <s v=""/>
    <s v=""/>
    <s v=""/>
    <s v=""/>
    <s v=""/>
    <s v=""/>
    <s v=""/>
    <s v=""/>
    <s v=""/>
    <s v="Oui"/>
    <s v="Vols ou pillages"/>
    <n v="1"/>
    <n v="0"/>
    <n v="0"/>
    <n v="0"/>
    <n v="0"/>
    <n v="0"/>
    <s v=""/>
    <s v="Risques de vols ou pillages Diminution du nombre de clients Augmentation des prix Difficultés pour se réapprovisionner en marchandises Risques d'être exposé à la violence"/>
    <n v="1"/>
    <n v="1"/>
    <n v="1"/>
    <n v="1"/>
    <n v="1"/>
    <n v="0"/>
    <n v="0"/>
    <n v="0"/>
    <s v=""/>
    <s v="Oui"/>
    <s v=""/>
    <s v="Nourriture"/>
    <n v="1"/>
    <n v="0"/>
    <n v="0"/>
    <n v="0"/>
    <n v="0"/>
    <n v="0"/>
    <n v="0"/>
    <s v=""/>
    <s v=""/>
    <s v=""/>
    <s v=""/>
    <s v=""/>
    <s v=""/>
    <s v=""/>
    <s v=""/>
    <s v=""/>
    <s v=""/>
    <s v=""/>
    <s v=""/>
    <s v=""/>
    <s v=""/>
    <s v=""/>
    <s v=""/>
    <s v=""/>
    <s v=""/>
    <s v=""/>
    <s v=""/>
    <s v=""/>
    <s v=""/>
    <s v=""/>
    <s v=""/>
    <s v=""/>
    <s v=""/>
    <s v=""/>
    <s v=""/>
    <s v=""/>
    <s v=""/>
    <s v=""/>
    <s v=""/>
    <s v=""/>
    <s v=""/>
    <s v=""/>
    <s v=""/>
    <s v=""/>
    <s v=""/>
  </r>
  <r>
    <s v="2021-07-28"/>
    <s v="WFP"/>
    <s v="WFP"/>
    <s v="sud_JY"/>
    <s v="Sud"/>
    <s v="Les Cayes"/>
    <s v="Les Cayes"/>
    <s v="Centre-ville des Cayes"/>
    <s v="Marché communal des Cayes"/>
    <s v="Milieu urbain"/>
    <x v="1"/>
    <x v="0"/>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asserole avec couvercle (moyenne ou grande) Poêle (grande) Verre / Godet Assiette Cuillère pour manger Couteau de cuisine Cuillère de service"/>
    <n v="1"/>
    <n v="1"/>
    <n v="1"/>
    <n v="1"/>
    <n v="1"/>
    <n v="1"/>
    <n v="1"/>
    <n v="0"/>
    <s v="Moyenne avec couvercle (environ 1 à 2 gallons)"/>
    <s v=""/>
    <n v="400"/>
    <n v="400"/>
    <n v="50"/>
    <n v="125"/>
    <n v="15"/>
    <n v="75"/>
    <n v="75"/>
    <s v="Oui"/>
    <s v=""/>
    <s v="Grand bokit fermé ou avec couvercle pour stocker l'eau (environ 5 gallons) Grande bassine de nettoyage ou pour cuisiner Eponge pour la vaisselle"/>
    <n v="1"/>
    <n v="1"/>
    <n v="1"/>
    <n v="400"/>
    <n v="250"/>
    <n v="25"/>
    <s v="Non"/>
    <s v=""/>
    <s v=""/>
    <s v="Oui"/>
    <s v="Vols ou pillages"/>
    <n v="1"/>
    <n v="0"/>
    <n v="0"/>
    <n v="0"/>
    <n v="0"/>
    <n v="0"/>
    <s v=""/>
    <s v="Diminution du nombre de clients Augmentation des prix"/>
    <n v="0"/>
    <n v="1"/>
    <n v="1"/>
    <n v="0"/>
    <n v="0"/>
    <n v="0"/>
    <n v="0"/>
    <n v="0"/>
    <s v=""/>
    <s v="Oui"/>
    <s v=""/>
    <s v="Ustensiles de cuisine (casseroles, cuillères, etc.) Ustensiles de nettoyage ou de stockage de l'eau (bokit, bassine, éponge)"/>
    <n v="0"/>
    <n v="0"/>
    <n v="0"/>
    <n v="1"/>
    <n v="1"/>
    <n v="0"/>
    <n v="0"/>
    <s v=""/>
    <s v=""/>
    <s v=""/>
    <s v=""/>
    <s v=""/>
    <s v=""/>
    <s v=""/>
    <s v=""/>
    <s v=""/>
    <s v=""/>
    <s v=""/>
    <s v=""/>
    <s v=""/>
    <s v=""/>
    <s v=""/>
    <s v=""/>
    <s v=""/>
    <s v=""/>
    <s v=""/>
    <s v=""/>
    <s v=""/>
    <s v=""/>
    <s v=""/>
    <s v=""/>
    <s v=""/>
    <s v=""/>
    <s v=""/>
    <s v=""/>
    <s v=""/>
    <s v=""/>
    <s v=""/>
    <s v=""/>
    <s v=""/>
    <s v=""/>
    <s v=""/>
    <s v=""/>
    <s v=""/>
    <s v=""/>
  </r>
  <r>
    <s v="2021-07-28"/>
    <s v="WFP"/>
    <s v="WFP"/>
    <s v="sud_JY"/>
    <s v="Sud"/>
    <s v="Les Cayes"/>
    <s v="Les Cayes"/>
    <s v="Centre-ville des Cayes"/>
    <s v="Marché communal des Cayes"/>
    <s v="Milieu urbain"/>
    <x v="1"/>
    <x v="0"/>
    <s v=""/>
    <s v=""/>
    <s v="Détaillant sur une table"/>
    <s v=""/>
    <s v="Produits d'hygiène et assainissement Ustensiles de cuisine (casseroles, cuillères, etc.) Ustensiles de nettoyage ou de stockage de l'eau (bokit, bassine, éponge)"/>
    <n v="0"/>
    <n v="1"/>
    <n v="0"/>
    <n v="1"/>
    <n v="1"/>
    <n v="0"/>
    <n v="0"/>
    <s v="wash"/>
    <s v="Produits d'hygiène et assainissement"/>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liquide (nettoyage) Chlore en grain (nettoyage) Savon pour se laver"/>
    <n v="1"/>
    <n v="1"/>
    <n v="1"/>
    <n v="1"/>
    <n v="1"/>
    <n v="1"/>
    <n v="1"/>
    <n v="1"/>
    <n v="0"/>
    <s v="Oui"/>
    <n v="30"/>
    <n v="30"/>
    <s v=""/>
    <s v=""/>
    <s v=""/>
    <n v="30"/>
    <s v="Oui"/>
    <n v="25"/>
    <s v="Oui"/>
    <n v="25"/>
    <s v="Oui"/>
    <s v="Non"/>
    <s v=""/>
    <s v=""/>
    <s v="Mililitre"/>
    <s v="mililitre"/>
    <s v="mililit"/>
    <n v="100"/>
    <n v="20"/>
    <n v="200"/>
    <n v="200"/>
    <s v="Oui"/>
    <s v="Oui"/>
    <n v="50"/>
    <s v=""/>
    <s v=""/>
    <n v="50"/>
    <s v="Oui"/>
    <s v="Oui"/>
    <n v="75"/>
    <s v=""/>
    <s v=""/>
    <n v="75"/>
    <s v="Oui"/>
    <s v="Oui"/>
    <n v="100"/>
    <s v=""/>
    <s v=""/>
    <s v=""/>
    <n v="100"/>
    <s v="Oui"/>
    <s v="Oui"/>
    <s v=""/>
    <n v="5"/>
    <s v=""/>
    <s v=""/>
    <s v=""/>
    <s v=""/>
    <s v=""/>
    <s v=""/>
    <s v="Oui"/>
    <s v="NA"/>
    <n v="5"/>
    <s v="Non"/>
    <s v=""/>
    <s v=""/>
    <s v=""/>
    <s v=""/>
    <s v=""/>
    <s v=""/>
    <s v=""/>
    <s v=""/>
    <s v=""/>
    <s v=""/>
    <s v=""/>
    <s v=""/>
    <s v=""/>
    <s v=""/>
    <s v=""/>
    <s v=""/>
    <s v=""/>
    <s v=""/>
    <s v=""/>
    <s v=""/>
    <s v=""/>
    <s v=""/>
    <s v=""/>
    <s v=""/>
    <s v=""/>
    <s v="Non"/>
    <s v="Non"/>
    <s v="Oui"/>
    <s v="Sud"/>
    <s v="Meme"/>
    <s v="Les Cayes"/>
    <s v="Meme"/>
    <s v=""/>
    <s v=""/>
    <s v=""/>
    <s v=""/>
    <s v=""/>
    <s v=""/>
    <s v=""/>
    <s v="Verre / Godet Assiette Cuillère pour manger Couteau de cuisine Cuillère de service"/>
    <n v="0"/>
    <n v="0"/>
    <n v="1"/>
    <n v="1"/>
    <n v="1"/>
    <n v="1"/>
    <n v="1"/>
    <n v="0"/>
    <s v=""/>
    <s v=""/>
    <n v="175"/>
    <s v=""/>
    <n v="25"/>
    <n v="100"/>
    <n v="15"/>
    <n v="50"/>
    <n v="75"/>
    <s v="Non"/>
    <s v=""/>
    <s v="Grande bassine de nettoyage ou pour cuisiner Eponge pour la vaisselle"/>
    <n v="0"/>
    <n v="1"/>
    <n v="1"/>
    <s v=""/>
    <n v="200"/>
    <n v="25"/>
    <s v="Non"/>
    <s v=""/>
    <s v=""/>
    <s v="Oui"/>
    <s v="Vols ou pillages"/>
    <n v="1"/>
    <n v="0"/>
    <n v="0"/>
    <n v="0"/>
    <n v="0"/>
    <n v="0"/>
    <s v=""/>
    <s v="Risques de vols ou pillages Diminution du nombre de clients Augmentation des prix"/>
    <n v="1"/>
    <n v="1"/>
    <n v="1"/>
    <n v="0"/>
    <n v="0"/>
    <n v="0"/>
    <n v="0"/>
    <n v="0"/>
    <s v=""/>
    <s v="Oui"/>
    <s v=""/>
    <s v="Ustensiles de nettoyage ou de stockage de l'eau (bokit, bassine, éponge)"/>
    <n v="0"/>
    <n v="0"/>
    <n v="0"/>
    <n v="0"/>
    <n v="1"/>
    <n v="0"/>
    <n v="0"/>
    <s v=""/>
    <s v=""/>
    <s v=""/>
    <s v=""/>
    <s v=""/>
    <s v=""/>
    <s v=""/>
    <s v=""/>
    <s v=""/>
    <s v=""/>
    <s v=""/>
    <s v=""/>
    <s v=""/>
    <s v=""/>
    <s v=""/>
    <s v=""/>
    <s v=""/>
    <s v=""/>
    <s v=""/>
    <s v=""/>
    <s v=""/>
    <s v=""/>
    <s v=""/>
    <s v=""/>
    <s v=""/>
    <s v=""/>
    <s v=""/>
    <s v=""/>
    <s v=""/>
    <s v=""/>
    <s v=""/>
    <s v=""/>
    <s v=""/>
    <s v=""/>
    <s v=""/>
    <s v=""/>
    <s v=""/>
    <s v=""/>
  </r>
  <r>
    <s v="2021-07-28"/>
    <s v="WFP"/>
    <s v="WFP"/>
    <s v="sud_JY"/>
    <s v="Sud"/>
    <s v="Les Cayes"/>
    <s v="Les Cayes"/>
    <s v="Centre-ville des Cayes"/>
    <s v="Marché communal des Cayes"/>
    <s v="Milieu urbain"/>
    <x v="1"/>
    <x v="0"/>
    <s v=""/>
    <s v=""/>
    <s v="Détaillant avec boutique"/>
    <s v=""/>
    <s v="Nourriture Ustensiles de nettoyage ou de stockage de l'eau (bokit, bassine, éponge)"/>
    <n v="1"/>
    <n v="0"/>
    <n v="0"/>
    <n v="0"/>
    <n v="1"/>
    <n v="0"/>
    <n v="0"/>
    <s v="nourriture"/>
    <s v="Nourriture "/>
    <s v="En espèces (Gourde)"/>
    <n v="1"/>
    <n v="0"/>
    <n v="0"/>
    <n v="0"/>
    <n v="0"/>
    <n v="0"/>
    <n v="0"/>
    <n v="0"/>
    <n v="0"/>
    <n v="0"/>
    <s v=""/>
    <s v="Oui, il y a plus de commerçants par rapport au mois passé"/>
    <s v="Moins de 20"/>
    <s v="Farine de blé blanche Riz Maïs (moulu) Sucre Haricot noir Haricot rouge Huile végétale"/>
    <n v="1"/>
    <n v="1"/>
    <n v="1"/>
    <n v="1"/>
    <n v="1"/>
    <n v="1"/>
    <n v="1"/>
    <n v="0"/>
    <s v="Oui je connais le prix de mes produits en grosse marmite"/>
    <n v="100"/>
    <s v="Oui"/>
    <n v="300"/>
    <n v="115.384615384615"/>
    <s v="Oui"/>
    <n v="200"/>
    <n v="86.956521739130395"/>
    <s v="Oui"/>
    <n v="250"/>
    <n v="86.2068965517241"/>
    <s v="Oui"/>
    <n v="450"/>
    <n v="187.5"/>
    <s v="Non"/>
    <n v="600"/>
    <n v="250"/>
    <s v="Non"/>
    <s v="Remplissage à partir de drum"/>
    <s v="Non"/>
    <s v=""/>
    <s v=""/>
    <s v="Mililitre"/>
    <s v="mililitre"/>
    <s v="Mililitre"/>
    <n v="500"/>
    <n v="125"/>
    <n v="946.25"/>
    <n v="946.25"/>
    <s v="Oui"/>
    <s v="Oui"/>
    <s v="Problèmes liés au transport ou au carburant Article indisponible chez les fournisseurs"/>
    <n v="0"/>
    <n v="1"/>
    <n v="0"/>
    <n v="0"/>
    <n v="0"/>
    <n v="0"/>
    <n v="0"/>
    <n v="1"/>
    <n v="0"/>
    <n v="0"/>
    <n v="0"/>
    <n v="0"/>
    <n v="0"/>
    <n v="0"/>
    <s v=""/>
    <s v="Huile végétale"/>
    <n v="0"/>
    <n v="0"/>
    <n v="0"/>
    <n v="0"/>
    <n v="0"/>
    <n v="0"/>
    <n v="1"/>
    <n v="0"/>
    <s v="Non"/>
    <s v="Non"/>
    <s v="Oui"/>
    <s v="Sud"/>
    <s v="Meme"/>
    <s v="Les Cayes"/>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Grand bokit fermé ou avec couvercle pour stocker l'eau (environ 5 gallons)"/>
    <n v="1"/>
    <n v="0"/>
    <n v="0"/>
    <n v="250"/>
    <s v=""/>
    <s v=""/>
    <s v="Non"/>
    <s v=""/>
    <s v=""/>
    <s v="Oui"/>
    <s v="Vols ou pillages"/>
    <n v="1"/>
    <n v="0"/>
    <n v="0"/>
    <n v="0"/>
    <n v="0"/>
    <n v="0"/>
    <s v=""/>
    <s v="Diminution du nombre de clients Augmentation des prix Difficultés pour se réapprovisionner en marchandises"/>
    <n v="0"/>
    <n v="1"/>
    <n v="1"/>
    <n v="1"/>
    <n v="0"/>
    <n v="0"/>
    <n v="0"/>
    <n v="0"/>
    <s v=""/>
    <s v="Oui"/>
    <s v=""/>
    <s v="Nourriture"/>
    <n v="1"/>
    <n v="0"/>
    <n v="0"/>
    <n v="0"/>
    <n v="0"/>
    <n v="0"/>
    <n v="0"/>
    <s v=""/>
    <s v=""/>
    <s v=""/>
    <s v=""/>
    <s v=""/>
    <s v=""/>
    <s v=""/>
    <s v=""/>
    <s v=""/>
    <s v=""/>
    <s v=""/>
    <s v=""/>
    <s v=""/>
    <s v=""/>
    <s v=""/>
    <s v=""/>
    <s v=""/>
    <s v=""/>
    <s v=""/>
    <s v=""/>
    <s v=""/>
    <s v=""/>
    <s v=""/>
    <s v=""/>
    <s v=""/>
    <s v=""/>
    <s v=""/>
    <s v=""/>
    <s v=""/>
    <s v=""/>
    <s v=""/>
    <s v=""/>
    <s v=""/>
    <s v=""/>
    <s v=""/>
    <s v=""/>
    <s v=""/>
    <s v=""/>
  </r>
  <r>
    <s v="2021-07-28"/>
    <s v="WFP"/>
    <s v="WFP"/>
    <s v="sud_JY"/>
    <s v="Sud"/>
    <s v="Les Cayes"/>
    <s v="Les Cayes"/>
    <s v="Centre-ville des Cayes"/>
    <s v="Marché communal des Cayes"/>
    <s v="Milieu urbain"/>
    <x v="1"/>
    <x v="1"/>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s v="Non, il n'y a pas eu de variation"/>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Verre / Godet Assiette Cuillère pour manger Couteau de cuisine Cuillère de service"/>
    <n v="0"/>
    <n v="0"/>
    <n v="1"/>
    <n v="1"/>
    <n v="1"/>
    <n v="1"/>
    <n v="1"/>
    <n v="0"/>
    <s v=""/>
    <s v=""/>
    <s v=""/>
    <s v=""/>
    <n v="50"/>
    <n v="100"/>
    <n v="15"/>
    <n v="50"/>
    <n v="75"/>
    <s v="Oui"/>
    <s v=""/>
    <s v="Grand bokit fermé ou avec couvercle pour stocker l'eau (environ 5 gallons) Grande bassine de nettoyage ou pour cuisiner Eponge pour la vaisselle"/>
    <n v="1"/>
    <n v="1"/>
    <n v="1"/>
    <n v="250"/>
    <n v="250"/>
    <n v="25"/>
    <s v="Non"/>
    <s v=""/>
    <s v=""/>
    <s v="Oui"/>
    <s v="Vols ou pillages"/>
    <n v="1"/>
    <n v="0"/>
    <n v="0"/>
    <n v="0"/>
    <n v="0"/>
    <n v="0"/>
    <s v=""/>
    <s v="Risques de vols ou pillages Diminution du nombre de clients Augmentation des prix Difficultés pour se réapprovisionner en marchandises"/>
    <n v="1"/>
    <n v="1"/>
    <n v="1"/>
    <n v="1"/>
    <n v="0"/>
    <n v="0"/>
    <n v="0"/>
    <n v="0"/>
    <s v=""/>
    <s v="Oui"/>
    <s v=""/>
    <s v="Ustensiles de cuisine (casseroles, cuillères, etc.) Ustensiles de nettoyage ou de stockage de l'eau (bokit, bassine, éponge)"/>
    <n v="0"/>
    <n v="0"/>
    <n v="0"/>
    <n v="1"/>
    <n v="1"/>
    <n v="0"/>
    <n v="0"/>
    <s v=""/>
    <s v=""/>
    <s v=""/>
    <s v=""/>
    <s v=""/>
    <s v=""/>
    <s v=""/>
    <s v=""/>
    <s v=""/>
    <s v=""/>
    <s v=""/>
    <s v=""/>
    <s v=""/>
    <s v=""/>
    <s v=""/>
    <s v=""/>
    <s v=""/>
    <s v=""/>
    <s v=""/>
    <s v=""/>
    <s v=""/>
    <s v=""/>
    <s v=""/>
    <s v=""/>
    <s v=""/>
    <s v=""/>
    <s v=""/>
    <s v=""/>
    <s v=""/>
    <s v=""/>
    <s v=""/>
    <s v=""/>
    <s v=""/>
    <s v=""/>
    <s v=""/>
    <s v=""/>
    <s v=""/>
    <s v=""/>
  </r>
  <r>
    <s v="2021-07-28"/>
    <s v="WFP"/>
    <s v="WFP"/>
    <s v="sud_JY"/>
    <s v="Sud"/>
    <s v="Les Cayes"/>
    <s v="Les Cayes"/>
    <s v="Centre-ville des Cayes"/>
    <s v="Marché communal des Cayes"/>
    <s v="Milieu urbain"/>
    <x v="1"/>
    <x v="0"/>
    <s v=""/>
    <s v=""/>
    <s v="Détaillant sur une table"/>
    <s v=""/>
    <s v="Ustensiles de cuisine (casseroles, cuillères, etc.)"/>
    <n v="0"/>
    <n v="0"/>
    <n v="0"/>
    <n v="1"/>
    <n v="0"/>
    <n v="0"/>
    <n v="0"/>
    <s v="cuisine"/>
    <s v="Ustensiles de cuisine (casseroles, cuillères, etc.)"/>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asserole avec couvercle (moyenne ou grande) Poêle (grande)"/>
    <n v="1"/>
    <n v="1"/>
    <n v="0"/>
    <n v="0"/>
    <n v="0"/>
    <n v="0"/>
    <n v="0"/>
    <n v="0"/>
    <s v="Moyenne avec couvercle (environ 1 à 2 gallons)"/>
    <s v=""/>
    <n v="1500"/>
    <n v="300"/>
    <s v=""/>
    <s v=""/>
    <s v=""/>
    <s v=""/>
    <s v=""/>
    <s v="Non"/>
    <s v=""/>
    <s v=""/>
    <s v=""/>
    <s v=""/>
    <s v=""/>
    <s v=""/>
    <s v=""/>
    <s v=""/>
    <s v=""/>
    <s v=""/>
    <s v=""/>
    <s v="Oui"/>
    <s v="Vols ou pillages"/>
    <n v="1"/>
    <n v="0"/>
    <n v="0"/>
    <n v="0"/>
    <n v="0"/>
    <n v="0"/>
    <s v=""/>
    <s v="Risques de vols ou pillages Diminution du nombre de clients Augmentation des prix"/>
    <n v="1"/>
    <n v="1"/>
    <n v="1"/>
    <n v="0"/>
    <n v="0"/>
    <n v="0"/>
    <n v="0"/>
    <n v="0"/>
    <s v=""/>
    <s v="Non"/>
    <s v=""/>
    <s v=""/>
    <s v=""/>
    <s v=""/>
    <s v=""/>
    <s v=""/>
    <s v=""/>
    <s v=""/>
    <s v=""/>
    <s v=""/>
    <s v=""/>
    <s v=""/>
    <s v=""/>
    <s v=""/>
    <s v=""/>
    <s v=""/>
    <s v=""/>
    <s v=""/>
    <s v=""/>
    <s v=""/>
    <s v=""/>
    <s v=""/>
    <s v=""/>
    <s v=""/>
    <s v=""/>
    <s v=""/>
    <s v=""/>
    <s v=""/>
    <s v=""/>
    <s v=""/>
    <s v=""/>
    <s v=""/>
    <s v=""/>
    <s v=""/>
    <s v=""/>
    <s v=""/>
    <s v=""/>
    <s v=""/>
    <s v=""/>
    <s v=""/>
    <s v=""/>
    <s v=""/>
    <s v=""/>
    <s v=""/>
    <s v=""/>
    <s v=""/>
    <s v=""/>
  </r>
  <r>
    <s v="2021-07-28"/>
    <s v="WFP"/>
    <s v="WFP"/>
    <s v="sud_JY"/>
    <s v="Sud"/>
    <s v="Les Cayes"/>
    <s v="Les Cayes"/>
    <s v="Centre-ville des Cayes"/>
    <s v="Marché communal des Cayes"/>
    <s v="Milieu urbain"/>
    <x v="1"/>
    <x v="0"/>
    <s v=""/>
    <s v=""/>
    <s v="Détaillant sur une table"/>
    <s v=""/>
    <s v="Charbon de bois"/>
    <n v="0"/>
    <n v="0"/>
    <n v="0"/>
    <n v="0"/>
    <n v="0"/>
    <n v="1"/>
    <n v="0"/>
    <s v="charbon"/>
    <s v="Charbon de bois"/>
    <s v="En espèces (Gourde)"/>
    <n v="1"/>
    <n v="0"/>
    <n v="0"/>
    <n v="0"/>
    <n v="0"/>
    <n v="0"/>
    <n v="0"/>
    <n v="0"/>
    <n v="0"/>
    <n v="0"/>
    <s v=""/>
    <s v="Non, il n'y a pas eu de variation"/>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50"/>
    <s v="Non"/>
    <s v="Oui"/>
    <s v="Vols ou pillages"/>
    <n v="1"/>
    <n v="0"/>
    <n v="0"/>
    <n v="0"/>
    <n v="0"/>
    <n v="0"/>
    <s v=""/>
    <s v="Risques de vols ou pillages"/>
    <n v="1"/>
    <n v="0"/>
    <n v="0"/>
    <n v="0"/>
    <n v="0"/>
    <n v="0"/>
    <n v="0"/>
    <n v="0"/>
    <s v=""/>
    <s v="Non"/>
    <s v=""/>
    <s v=""/>
    <s v=""/>
    <s v=""/>
    <s v=""/>
    <s v=""/>
    <s v=""/>
    <s v=""/>
    <s v=""/>
    <s v=""/>
    <s v=""/>
    <s v=""/>
    <s v=""/>
    <s v=""/>
    <s v=""/>
    <s v=""/>
    <s v=""/>
    <s v=""/>
    <s v=""/>
    <s v=""/>
    <s v=""/>
    <s v=""/>
    <s v=""/>
    <s v=""/>
    <s v=""/>
    <s v=""/>
    <s v=""/>
    <s v=""/>
    <s v=""/>
    <s v=""/>
    <s v=""/>
    <s v=""/>
    <s v=""/>
    <s v=""/>
    <s v=""/>
    <s v=""/>
    <s v=""/>
    <s v=""/>
    <s v=""/>
    <s v=""/>
    <s v=""/>
    <s v=""/>
    <s v=""/>
    <s v=""/>
    <s v=""/>
    <s v=""/>
    <s v=""/>
  </r>
  <r>
    <s v="2021-07-28"/>
    <s v="WFP"/>
    <s v="WFP"/>
    <s v="sud_JY"/>
    <s v="Sud"/>
    <s v="Les Cayes"/>
    <s v="Les Cayes"/>
    <s v="Centre-ville des Cayes"/>
    <s v="Marché communal des Cayes"/>
    <s v="Milieu urbain"/>
    <x v="1"/>
    <x v="1"/>
    <s v=""/>
    <s v=""/>
    <s v="Détaillant sur une table"/>
    <s v=""/>
    <s v="Couverture"/>
    <n v="0"/>
    <n v="0"/>
    <n v="1"/>
    <n v="0"/>
    <n v="0"/>
    <n v="0"/>
    <n v="0"/>
    <s v="couverture"/>
    <s v="Couverture"/>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n v="400"/>
    <s v=""/>
    <s v=""/>
    <s v=""/>
    <s v=""/>
    <s v=""/>
    <s v=""/>
    <s v=""/>
    <s v=""/>
    <s v=""/>
    <s v=""/>
    <s v=""/>
    <s v=""/>
    <s v=""/>
    <s v=""/>
    <s v=""/>
    <s v=""/>
    <s v=""/>
    <s v=""/>
    <s v=""/>
    <s v=""/>
    <s v=""/>
    <s v=""/>
    <s v=""/>
    <s v=""/>
    <s v=""/>
    <s v=""/>
    <s v=""/>
    <s v=""/>
    <s v=""/>
    <s v=""/>
    <s v=""/>
    <s v=""/>
    <s v=""/>
    <s v=""/>
    <s v=""/>
    <s v="Oui"/>
    <s v="Vols ou pillages"/>
    <n v="1"/>
    <n v="0"/>
    <n v="0"/>
    <n v="0"/>
    <n v="0"/>
    <n v="0"/>
    <s v=""/>
    <s v="Risques de vols ou pillages"/>
    <n v="1"/>
    <n v="0"/>
    <n v="0"/>
    <n v="0"/>
    <n v="0"/>
    <n v="0"/>
    <n v="0"/>
    <n v="0"/>
    <s v=""/>
    <s v="Non"/>
    <s v=""/>
    <s v=""/>
    <s v=""/>
    <s v=""/>
    <s v=""/>
    <s v=""/>
    <s v=""/>
    <s v=""/>
    <s v=""/>
    <s v=""/>
    <s v=""/>
    <s v=""/>
    <s v=""/>
    <s v=""/>
    <s v=""/>
    <s v=""/>
    <s v=""/>
    <s v=""/>
    <s v=""/>
    <s v=""/>
    <s v=""/>
    <s v=""/>
    <s v=""/>
    <s v=""/>
    <s v=""/>
    <s v=""/>
    <s v=""/>
    <s v=""/>
    <s v=""/>
    <s v=""/>
    <s v=""/>
    <s v=""/>
    <s v=""/>
    <s v=""/>
    <s v=""/>
    <s v=""/>
    <s v=""/>
    <s v=""/>
    <s v=""/>
    <s v=""/>
    <s v=""/>
    <s v=""/>
    <s v=""/>
    <s v=""/>
    <s v=""/>
    <s v=""/>
    <s v=""/>
  </r>
  <r>
    <s v="2021-07-28"/>
    <s v="WFP"/>
    <s v="WFP"/>
    <s v="sud_JY"/>
    <s v="Sud"/>
    <s v="Les Cayes"/>
    <s v="Les Cayes"/>
    <s v="Centre-ville des Cayes"/>
    <s v="Marché communal des Cayes"/>
    <s v="Milieu urbain"/>
    <x v="1"/>
    <x v="0"/>
    <s v=""/>
    <s v=""/>
    <s v="Détaillant sur une table"/>
    <s v=""/>
    <s v="Charbon de bois"/>
    <n v="0"/>
    <n v="0"/>
    <n v="0"/>
    <n v="0"/>
    <n v="0"/>
    <n v="1"/>
    <n v="0"/>
    <s v="charbon"/>
    <s v="Charbon de bois"/>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50"/>
    <s v="Non"/>
    <s v="Oui"/>
    <s v="Vols ou pillages"/>
    <n v="1"/>
    <n v="0"/>
    <n v="0"/>
    <n v="0"/>
    <n v="0"/>
    <n v="0"/>
    <s v=""/>
    <s v="Risques de vols ou pillages"/>
    <n v="1"/>
    <n v="0"/>
    <n v="0"/>
    <n v="0"/>
    <n v="0"/>
    <n v="0"/>
    <n v="0"/>
    <n v="0"/>
    <s v=""/>
    <s v="Non"/>
    <s v=""/>
    <s v=""/>
    <s v=""/>
    <s v=""/>
    <s v=""/>
    <s v=""/>
    <s v=""/>
    <s v=""/>
    <s v=""/>
    <s v=""/>
    <s v=""/>
    <s v=""/>
    <s v=""/>
    <s v=""/>
    <s v=""/>
    <s v=""/>
    <s v=""/>
    <s v=""/>
    <s v=""/>
    <s v=""/>
    <s v=""/>
    <s v=""/>
    <s v=""/>
    <s v=""/>
    <s v=""/>
    <s v=""/>
    <s v=""/>
    <s v=""/>
    <s v=""/>
    <s v=""/>
    <s v=""/>
    <s v=""/>
    <s v=""/>
    <s v=""/>
    <s v=""/>
    <s v=""/>
    <s v=""/>
    <s v=""/>
    <s v=""/>
    <s v=""/>
    <s v=""/>
    <s v=""/>
    <s v=""/>
    <s v=""/>
    <s v=""/>
    <s v=""/>
    <s v=""/>
  </r>
  <r>
    <s v="2021-07-28"/>
    <s v="WFP"/>
    <s v="WFP"/>
    <s v="sud_JY"/>
    <s v="Sud"/>
    <s v="Les Cayes"/>
    <s v="Les Cayes"/>
    <s v="Centre-ville des Cayes"/>
    <s v="Marché communal des Cayes"/>
    <s v="Milieu urbain"/>
    <x v="1"/>
    <x v="0"/>
    <s v=""/>
    <s v=""/>
    <s v="Détaillant sur une table"/>
    <s v=""/>
    <s v="Ustensiles de cuisine (casseroles, cuillères, etc.)"/>
    <n v="0"/>
    <n v="0"/>
    <n v="0"/>
    <n v="1"/>
    <n v="0"/>
    <n v="0"/>
    <n v="0"/>
    <s v="cuisine"/>
    <s v="Ustensiles de cuisine (casseroles, cuillères, etc.)"/>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asserole avec couvercle (moyenne ou grande) Poêle (grande)"/>
    <n v="1"/>
    <n v="1"/>
    <n v="0"/>
    <n v="0"/>
    <n v="0"/>
    <n v="0"/>
    <n v="0"/>
    <n v="0"/>
    <s v="Moyenne avec couvercle (environ 1 à 2 gallons)"/>
    <s v=""/>
    <n v="1250"/>
    <n v="400"/>
    <s v=""/>
    <s v=""/>
    <s v=""/>
    <s v=""/>
    <s v=""/>
    <s v="Non"/>
    <s v=""/>
    <s v=""/>
    <s v=""/>
    <s v=""/>
    <s v=""/>
    <s v=""/>
    <s v=""/>
    <s v=""/>
    <s v=""/>
    <s v=""/>
    <s v=""/>
    <s v="Oui"/>
    <s v="Vols ou pillages"/>
    <n v="1"/>
    <n v="0"/>
    <n v="0"/>
    <n v="0"/>
    <n v="0"/>
    <n v="0"/>
    <s v=""/>
    <s v="Risques de vols ou pillages"/>
    <n v="1"/>
    <n v="0"/>
    <n v="0"/>
    <n v="0"/>
    <n v="0"/>
    <n v="0"/>
    <n v="0"/>
    <n v="0"/>
    <s v=""/>
    <s v="Non"/>
    <s v=""/>
    <s v=""/>
    <s v=""/>
    <s v=""/>
    <s v=""/>
    <s v=""/>
    <s v=""/>
    <s v=""/>
    <s v=""/>
    <s v=""/>
    <s v=""/>
    <s v=""/>
    <s v=""/>
    <s v=""/>
    <s v=""/>
    <s v=""/>
    <s v=""/>
    <s v=""/>
    <s v=""/>
    <s v=""/>
    <s v=""/>
    <s v=""/>
    <s v=""/>
    <s v=""/>
    <s v=""/>
    <s v=""/>
    <s v=""/>
    <s v=""/>
    <s v=""/>
    <s v=""/>
    <s v=""/>
    <s v=""/>
    <s v=""/>
    <s v=""/>
    <s v=""/>
    <s v=""/>
    <s v=""/>
    <s v=""/>
    <s v=""/>
    <s v=""/>
    <s v=""/>
    <s v=""/>
    <s v=""/>
    <s v=""/>
    <s v=""/>
    <s v=""/>
    <s v=""/>
  </r>
  <r>
    <s v="2021-07-28"/>
    <s v="WFP"/>
    <s v="WFP"/>
    <s v="Sud_SF"/>
    <s v="Sud"/>
    <s v="Les Cayes"/>
    <s v="Les Cayes"/>
    <s v="Centre-ville des Cayes"/>
    <s v="Marché communal des Cayes"/>
    <s v="Milieu urbain"/>
    <x v="1"/>
    <x v="0"/>
    <s v=""/>
    <s v=""/>
    <s v="Détaillant sur une table"/>
    <s v=""/>
    <s v="Nourriture Charbon de bois"/>
    <n v="1"/>
    <n v="0"/>
    <n v="0"/>
    <n v="0"/>
    <n v="0"/>
    <n v="1"/>
    <n v="0"/>
    <s v="nourriture"/>
    <s v="Nourriture "/>
    <s v="En espèces (Gourde)"/>
    <n v="1"/>
    <n v="0"/>
    <n v="0"/>
    <n v="0"/>
    <n v="0"/>
    <n v="0"/>
    <n v="0"/>
    <n v="0"/>
    <n v="0"/>
    <n v="0"/>
    <s v=""/>
    <s v="Oui, il y a moins de commerçants par rapport au mois passé"/>
    <s v="Moins de 20"/>
    <s v="Farine de blé blanche Riz Maïs (moulu) Sucre Haricot noir Haricot rouge Huile végétale"/>
    <n v="1"/>
    <n v="1"/>
    <n v="1"/>
    <n v="1"/>
    <n v="1"/>
    <n v="1"/>
    <n v="1"/>
    <n v="0"/>
    <s v="Oui je connais le prix de mes produits en grosse marmite"/>
    <n v="87.5"/>
    <s v="Je ne sais pas, je ne souhaite pas répondre"/>
    <n v="275"/>
    <n v="105.76923076923001"/>
    <s v="Oui"/>
    <n v="150"/>
    <n v="65.2173913043478"/>
    <s v="Non"/>
    <n v="250"/>
    <n v="86.2068965517241"/>
    <s v="Oui"/>
    <n v="425"/>
    <n v="177.083333333333"/>
    <s v="Oui"/>
    <n v="450"/>
    <n v="187.5"/>
    <s v="Oui"/>
    <s v="Remplissage à partir de drum"/>
    <s v="Oui"/>
    <n v="400"/>
    <s v=""/>
    <s v=""/>
    <s v=""/>
    <s v=""/>
    <s v=""/>
    <s v=""/>
    <s v="NA"/>
    <n v="400"/>
    <s v="Oui"/>
    <s v="Non"/>
    <s v=""/>
    <s v=""/>
    <s v=""/>
    <s v=""/>
    <s v=""/>
    <s v=""/>
    <s v=""/>
    <s v=""/>
    <s v=""/>
    <s v=""/>
    <s v=""/>
    <s v=""/>
    <s v=""/>
    <s v=""/>
    <s v=""/>
    <s v=""/>
    <s v=""/>
    <s v=""/>
    <s v=""/>
    <s v=""/>
    <s v=""/>
    <s v=""/>
    <s v=""/>
    <s v=""/>
    <s v=""/>
    <s v="Oui"/>
    <s v="Non"/>
    <s v="Oui"/>
    <s v="Sud"/>
    <s v="Meme"/>
    <s v="Les Cayes"/>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50"/>
    <s v="Non"/>
    <s v="Non"/>
    <s v=""/>
    <s v=""/>
    <s v=""/>
    <s v=""/>
    <s v=""/>
    <s v=""/>
    <s v=""/>
    <s v=""/>
    <s v="Diminution du nombre de clients Augmentation des prix"/>
    <n v="0"/>
    <n v="1"/>
    <n v="1"/>
    <n v="0"/>
    <n v="0"/>
    <n v="0"/>
    <n v="0"/>
    <n v="0"/>
    <s v=""/>
    <s v="Oui"/>
    <s v=""/>
    <s v="Nourriture"/>
    <n v="1"/>
    <n v="0"/>
    <n v="0"/>
    <n v="0"/>
    <n v="0"/>
    <n v="0"/>
    <n v="0"/>
    <s v=""/>
    <s v=""/>
    <s v=""/>
    <s v=""/>
    <s v=""/>
    <s v=""/>
    <s v=""/>
    <s v=""/>
    <s v=""/>
    <s v=""/>
    <s v=""/>
    <s v=""/>
    <s v=""/>
    <s v=""/>
    <s v=""/>
    <s v=""/>
    <s v=""/>
    <s v=""/>
    <s v=""/>
    <s v=""/>
    <s v=""/>
    <s v=""/>
    <s v=""/>
    <s v=""/>
    <s v=""/>
    <s v=""/>
    <s v=""/>
    <s v=""/>
    <s v=""/>
    <s v=""/>
    <s v=""/>
    <s v=""/>
    <s v=""/>
    <s v=""/>
    <s v=""/>
    <s v=""/>
    <s v=""/>
    <s v=""/>
  </r>
  <r>
    <s v="2021-07-28"/>
    <s v="WFP"/>
    <s v="WFP"/>
    <s v="Sud_SF"/>
    <s v="Sud"/>
    <s v="Les Cayes"/>
    <s v="Les Cayes"/>
    <s v="Centre-ville des Cayes"/>
    <s v="Marché communal des Cayes"/>
    <s v="Milieu urbain"/>
    <x v="1"/>
    <x v="0"/>
    <s v=""/>
    <s v=""/>
    <s v="Détaillant sur une table"/>
    <s v=""/>
    <s v="Nourriture Produits d'hygiène et assainissement"/>
    <n v="1"/>
    <n v="1"/>
    <n v="0"/>
    <n v="0"/>
    <n v="0"/>
    <n v="0"/>
    <n v="0"/>
    <s v="nourriture"/>
    <s v="Nourriture "/>
    <s v="En espèces (Gourde)"/>
    <n v="1"/>
    <n v="0"/>
    <n v="0"/>
    <n v="0"/>
    <n v="0"/>
    <n v="0"/>
    <n v="0"/>
    <n v="0"/>
    <n v="0"/>
    <n v="0"/>
    <s v=""/>
    <s v="Oui, il y a moins de commerçants par rapport au mois passé"/>
    <s v="Moins de 20"/>
    <s v="Farine de blé blanche Riz Maïs (moulu) Sucre Haricot noir Huile végétale"/>
    <n v="1"/>
    <n v="1"/>
    <n v="1"/>
    <n v="1"/>
    <n v="1"/>
    <n v="0"/>
    <n v="1"/>
    <n v="0"/>
    <s v="Oui je connais le prix de mes produits en grosse marmite"/>
    <n v="100"/>
    <s v="Oui"/>
    <n v="300"/>
    <n v="115.384615384615"/>
    <s v="Oui"/>
    <n v="200"/>
    <n v="86.956521739130395"/>
    <s v="Oui"/>
    <n v="300"/>
    <n v="103.448275862068"/>
    <s v="Oui"/>
    <n v="500"/>
    <n v="208.333333333333"/>
    <s v="Oui"/>
    <s v=""/>
    <s v=""/>
    <s v=""/>
    <s v="Remplissage à partir de drum"/>
    <s v="Oui"/>
    <n v="375"/>
    <s v=""/>
    <s v=""/>
    <s v=""/>
    <s v=""/>
    <s v=""/>
    <s v=""/>
    <s v="NA"/>
    <n v="375"/>
    <s v="Oui"/>
    <s v="Oui"/>
    <s v="Changement du taux de change de la Gourde Article trop cher Pas assez d'argent"/>
    <n v="1"/>
    <n v="0"/>
    <n v="0"/>
    <n v="0"/>
    <n v="1"/>
    <n v="1"/>
    <n v="0"/>
    <n v="0"/>
    <n v="0"/>
    <n v="0"/>
    <n v="0"/>
    <n v="0"/>
    <n v="0"/>
    <n v="0"/>
    <s v=""/>
    <s v="Riz Haricot noir"/>
    <n v="0"/>
    <n v="1"/>
    <n v="0"/>
    <n v="0"/>
    <n v="1"/>
    <n v="0"/>
    <n v="0"/>
    <n v="0"/>
    <s v="Non"/>
    <s v="Non"/>
    <s v="Oui"/>
    <s v="Sud"/>
    <s v="Meme"/>
    <s v="Les Cayes"/>
    <s v="Meme"/>
    <s v="Savon lessive Papier toilette Chlore en grain (nettoyage)"/>
    <n v="1"/>
    <n v="0"/>
    <n v="0"/>
    <n v="1"/>
    <n v="0"/>
    <n v="0"/>
    <n v="1"/>
    <n v="0"/>
    <n v="0"/>
    <s v="Oui"/>
    <n v="30"/>
    <n v="30"/>
    <s v=""/>
    <s v=""/>
    <s v=""/>
    <n v="30"/>
    <s v="Oui"/>
    <s v=""/>
    <s v=""/>
    <n v="25"/>
    <s v="Oui"/>
    <s v=""/>
    <s v=""/>
    <s v=""/>
    <s v=""/>
    <s v=""/>
    <s v=""/>
    <s v=""/>
    <s v=""/>
    <s v=""/>
    <s v=""/>
    <s v=""/>
    <s v=""/>
    <s v=""/>
    <s v=""/>
    <s v=""/>
    <s v=""/>
    <s v=""/>
    <s v=""/>
    <s v=""/>
    <s v=""/>
    <s v=""/>
    <s v=""/>
    <s v=""/>
    <s v=""/>
    <s v=""/>
    <s v=""/>
    <s v=""/>
    <s v=""/>
    <s v=""/>
    <s v=""/>
    <s v="Oui"/>
    <s v=""/>
    <n v="10"/>
    <s v=""/>
    <s v=""/>
    <s v=""/>
    <s v=""/>
    <s v=""/>
    <s v=""/>
    <s v="Oui"/>
    <s v="NA"/>
    <n v="10"/>
    <s v="Non"/>
    <s v=""/>
    <s v=""/>
    <s v=""/>
    <s v=""/>
    <s v=""/>
    <s v=""/>
    <s v=""/>
    <s v=""/>
    <s v=""/>
    <s v=""/>
    <s v=""/>
    <s v=""/>
    <s v=""/>
    <s v=""/>
    <s v=""/>
    <s v=""/>
    <s v=""/>
    <s v=""/>
    <s v=""/>
    <s v=""/>
    <s v=""/>
    <s v=""/>
    <s v=""/>
    <s v=""/>
    <s v=""/>
    <s v="Oui"/>
    <s v="Oui"/>
    <s v="Oui"/>
    <s v="Sud"/>
    <s v="Meme"/>
    <s v="Les Cayes"/>
    <s v="Meme"/>
    <s v=""/>
    <s v=""/>
    <s v=""/>
    <s v=""/>
    <s v=""/>
    <s v=""/>
    <s v=""/>
    <s v=""/>
    <s v=""/>
    <s v=""/>
    <s v=""/>
    <s v=""/>
    <s v=""/>
    <s v=""/>
    <s v=""/>
    <s v=""/>
    <s v=""/>
    <s v=""/>
    <s v=""/>
    <s v=""/>
    <s v=""/>
    <s v=""/>
    <s v=""/>
    <s v=""/>
    <s v=""/>
    <s v=""/>
    <s v=""/>
    <s v=""/>
    <s v=""/>
    <s v=""/>
    <s v=""/>
    <s v=""/>
    <s v=""/>
    <s v=""/>
    <s v=""/>
    <s v=""/>
    <s v=""/>
    <s v="Non"/>
    <s v=""/>
    <s v=""/>
    <s v=""/>
    <s v=""/>
    <s v=""/>
    <s v=""/>
    <s v=""/>
    <s v=""/>
    <s v="Risques de vols ou pillages Diminution du nombre de clients Augmentation des prix"/>
    <n v="1"/>
    <n v="1"/>
    <n v="1"/>
    <n v="0"/>
    <n v="0"/>
    <n v="0"/>
    <n v="0"/>
    <n v="0"/>
    <s v=""/>
    <s v="Oui"/>
    <s v=""/>
    <s v="Nourriture"/>
    <n v="1"/>
    <n v="0"/>
    <n v="0"/>
    <n v="0"/>
    <n v="0"/>
    <n v="0"/>
    <n v="0"/>
    <s v=""/>
    <s v=""/>
    <s v=""/>
    <s v=""/>
    <s v=""/>
    <s v=""/>
    <s v=""/>
    <s v=""/>
    <s v=""/>
    <s v=""/>
    <s v=""/>
    <s v=""/>
    <s v=""/>
    <s v=""/>
    <s v=""/>
    <s v=""/>
    <s v=""/>
    <s v=""/>
    <s v=""/>
    <s v=""/>
    <s v=""/>
    <s v=""/>
    <s v=""/>
    <s v=""/>
    <s v=""/>
    <s v=""/>
    <s v=""/>
    <s v=""/>
    <s v=""/>
    <s v=""/>
    <s v=""/>
    <s v=""/>
    <s v=""/>
    <s v=""/>
    <s v=""/>
    <s v=""/>
    <s v=""/>
    <s v=""/>
  </r>
  <r>
    <s v="2021-07-28"/>
    <s v="WFP"/>
    <s v="WFP"/>
    <s v="Sud_SF"/>
    <s v="Sud"/>
    <s v="Les Cayes"/>
    <s v="Les Cayes"/>
    <s v="Centre-ville des Cayes"/>
    <s v="Marché communal des Cayes"/>
    <s v="Milieu urbain"/>
    <x v="1"/>
    <x v="0"/>
    <s v=""/>
    <s v=""/>
    <s v="Détaillant sur une table"/>
    <s v=""/>
    <s v="Nourriture Ustensiles de cuisine (casseroles, cuillères, etc.) Ustensiles de nettoyage ou de stockage de l'eau (bokit, bassine, éponge)"/>
    <n v="1"/>
    <n v="0"/>
    <n v="0"/>
    <n v="1"/>
    <n v="1"/>
    <n v="0"/>
    <n v="0"/>
    <s v="nourriture"/>
    <s v="Nourriture "/>
    <s v="En espèces (Gourde)"/>
    <n v="1"/>
    <n v="0"/>
    <n v="0"/>
    <n v="0"/>
    <n v="0"/>
    <n v="0"/>
    <n v="0"/>
    <n v="0"/>
    <n v="0"/>
    <n v="0"/>
    <s v=""/>
    <s v="Non, il n'y a pas eu de variation"/>
    <s v="Moins de 20"/>
    <s v="Haricot noir Sucre"/>
    <n v="0"/>
    <n v="0"/>
    <n v="0"/>
    <n v="1"/>
    <n v="1"/>
    <n v="0"/>
    <n v="0"/>
    <n v="0"/>
    <s v="Oui je connais le prix de mes produits en grosse marmite"/>
    <s v=""/>
    <s v=""/>
    <s v=""/>
    <s v=""/>
    <s v=""/>
    <s v=""/>
    <s v=""/>
    <s v=""/>
    <n v="250"/>
    <n v="86.2068965517241"/>
    <s v="Non"/>
    <n v="400"/>
    <n v="166.666666666666"/>
    <s v="Oui"/>
    <s v=""/>
    <s v=""/>
    <s v=""/>
    <s v=""/>
    <s v=""/>
    <s v=""/>
    <s v=""/>
    <s v=""/>
    <s v=""/>
    <s v=""/>
    <s v=""/>
    <s v=""/>
    <s v=""/>
    <s v=""/>
    <s v=""/>
    <s v="Non"/>
    <s v=""/>
    <s v=""/>
    <s v=""/>
    <s v=""/>
    <s v=""/>
    <s v=""/>
    <s v=""/>
    <s v=""/>
    <s v=""/>
    <s v=""/>
    <s v=""/>
    <s v=""/>
    <s v=""/>
    <s v=""/>
    <s v=""/>
    <s v=""/>
    <s v=""/>
    <s v=""/>
    <s v=""/>
    <s v=""/>
    <s v=""/>
    <s v=""/>
    <s v=""/>
    <s v=""/>
    <s v=""/>
    <s v="Oui"/>
    <s v="Oui"/>
    <s v="Oui"/>
    <s v="Ouest"/>
    <s v="Différent"/>
    <s v="Port-au-Prince"/>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Verre / Godet Assiette Cuillère pour manger Couteau de cuisine Cuillère de service Poêle (grande) Casserole avec couvercle (moyenne ou grande)"/>
    <n v="1"/>
    <n v="1"/>
    <n v="1"/>
    <n v="1"/>
    <n v="1"/>
    <n v="1"/>
    <n v="1"/>
    <n v="0"/>
    <s v="Moyenne avec couvercle (environ 1 à 2 gallons)"/>
    <s v=""/>
    <n v="200"/>
    <n v="300"/>
    <n v="100"/>
    <n v="75"/>
    <n v="15"/>
    <n v="75"/>
    <n v="100"/>
    <s v="Oui"/>
    <s v=""/>
    <s v="Grande bassine de nettoyage ou pour cuisiner Eponge pour la vaisselle Grand bokit fermé ou avec couvercle pour stocker l'eau (environ 5 gallons)"/>
    <n v="1"/>
    <n v="1"/>
    <n v="1"/>
    <n v="200"/>
    <n v="750"/>
    <n v="25"/>
    <s v="Oui"/>
    <s v=""/>
    <s v=""/>
    <s v="Oui"/>
    <s v="Vols ou pillages"/>
    <n v="1"/>
    <n v="0"/>
    <n v="0"/>
    <n v="0"/>
    <n v="0"/>
    <n v="0"/>
    <s v=""/>
    <s v="Diminution du nombre de clients Augmentation des prix Difficultés pour se réapprovisionner en marchandises"/>
    <n v="0"/>
    <n v="1"/>
    <n v="1"/>
    <n v="1"/>
    <n v="0"/>
    <n v="0"/>
    <n v="0"/>
    <n v="0"/>
    <s v=""/>
    <s v="Oui"/>
    <s v=""/>
    <s v="Ustensiles de cuisine (casseroles, cuillères, etc.)"/>
    <n v="0"/>
    <n v="0"/>
    <n v="0"/>
    <n v="1"/>
    <n v="0"/>
    <n v="0"/>
    <n v="0"/>
    <s v=""/>
    <s v=""/>
    <s v=""/>
    <s v=""/>
    <s v=""/>
    <s v=""/>
    <s v=""/>
    <s v=""/>
    <s v=""/>
    <s v=""/>
    <s v=""/>
    <s v=""/>
    <s v=""/>
    <s v=""/>
    <s v=""/>
    <s v=""/>
    <s v=""/>
    <s v=""/>
    <s v=""/>
    <s v=""/>
    <s v=""/>
    <s v=""/>
    <s v=""/>
    <s v=""/>
    <s v=""/>
    <s v=""/>
    <s v=""/>
    <s v=""/>
    <s v=""/>
    <s v=""/>
    <s v=""/>
    <s v=""/>
    <s v=""/>
    <s v=""/>
    <s v=""/>
    <s v=""/>
    <s v=""/>
    <s v=""/>
  </r>
  <r>
    <s v="2021-07-28"/>
    <s v="WFP"/>
    <s v="WFP"/>
    <s v="Sud_SF"/>
    <s v="Sud"/>
    <s v="Les Cayes"/>
    <s v="Les Cayes"/>
    <s v="Centre-ville des Cayes"/>
    <s v="Marché communal des Cayes"/>
    <s v="Milieu urbain"/>
    <x v="1"/>
    <x v="0"/>
    <s v=""/>
    <s v=""/>
    <s v="Détaillant sur une table"/>
    <s v=""/>
    <s v="Produits d'hygiène et assainissement Couverture"/>
    <n v="0"/>
    <n v="1"/>
    <n v="1"/>
    <n v="0"/>
    <n v="0"/>
    <n v="0"/>
    <n v="0"/>
    <s v="wash"/>
    <s v="Produits d'hygiène et assainissement"/>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erviettes hygiéniques Dentifrice Savon pour se laver"/>
    <n v="0"/>
    <n v="0"/>
    <n v="1"/>
    <n v="0"/>
    <n v="1"/>
    <n v="0"/>
    <n v="0"/>
    <n v="1"/>
    <n v="0"/>
    <s v=""/>
    <s v=""/>
    <s v=""/>
    <s v=""/>
    <s v=""/>
    <s v=""/>
    <s v=""/>
    <s v=""/>
    <s v=""/>
    <s v=""/>
    <s v=""/>
    <s v=""/>
    <s v=""/>
    <s v=""/>
    <s v=""/>
    <s v=""/>
    <s v=""/>
    <s v=""/>
    <s v=""/>
    <s v=""/>
    <s v=""/>
    <s v=""/>
    <s v=""/>
    <s v="Oui"/>
    <n v="25"/>
    <s v=""/>
    <s v=""/>
    <n v="25"/>
    <s v="Oui"/>
    <s v="Oui"/>
    <n v="75"/>
    <s v=""/>
    <s v=""/>
    <n v="75"/>
    <s v="Oui"/>
    <s v="Oui"/>
    <n v="75"/>
    <s v=""/>
    <s v=""/>
    <s v=""/>
    <n v="75"/>
    <s v="Oui"/>
    <s v=""/>
    <s v=""/>
    <s v=""/>
    <s v=""/>
    <s v=""/>
    <s v=""/>
    <s v=""/>
    <s v=""/>
    <s v=""/>
    <s v=""/>
    <s v=""/>
    <s v=""/>
    <s v="Non"/>
    <s v=""/>
    <s v=""/>
    <s v=""/>
    <s v=""/>
    <s v=""/>
    <s v=""/>
    <s v=""/>
    <s v=""/>
    <s v=""/>
    <s v=""/>
    <s v=""/>
    <s v=""/>
    <s v=""/>
    <s v=""/>
    <s v=""/>
    <s v=""/>
    <s v=""/>
    <s v=""/>
    <s v=""/>
    <s v=""/>
    <s v=""/>
    <s v=""/>
    <s v=""/>
    <s v=""/>
    <s v=""/>
    <s v="Oui"/>
    <s v="Non"/>
    <s v="Oui"/>
    <s v="Sud"/>
    <s v="Meme"/>
    <s v="Les Cayes"/>
    <s v="Meme"/>
    <s v="Oui"/>
    <n v="250"/>
    <s v=""/>
    <s v=""/>
    <s v=""/>
    <s v="1627503952056.jpg"/>
    <s v=""/>
    <s v=""/>
    <s v=""/>
    <s v=""/>
    <s v=""/>
    <s v=""/>
    <s v=""/>
    <s v=""/>
    <s v=""/>
    <s v=""/>
    <s v=""/>
    <s v=""/>
    <s v=""/>
    <s v=""/>
    <s v=""/>
    <s v=""/>
    <s v=""/>
    <s v=""/>
    <s v=""/>
    <s v=""/>
    <s v=""/>
    <s v=""/>
    <s v=""/>
    <s v=""/>
    <s v=""/>
    <s v=""/>
    <s v=""/>
    <s v=""/>
    <s v=""/>
    <s v=""/>
    <s v=""/>
    <s v="Non"/>
    <s v=""/>
    <s v=""/>
    <s v=""/>
    <s v=""/>
    <s v=""/>
    <s v=""/>
    <s v=""/>
    <s v=""/>
    <s v="Diminution du nombre de clients Augmentation des prix"/>
    <n v="0"/>
    <n v="1"/>
    <n v="1"/>
    <n v="0"/>
    <n v="0"/>
    <n v="0"/>
    <n v="0"/>
    <n v="0"/>
    <s v=""/>
    <s v="Non"/>
    <s v=""/>
    <s v=""/>
    <s v=""/>
    <s v=""/>
    <s v=""/>
    <s v=""/>
    <s v=""/>
    <s v=""/>
    <s v=""/>
    <s v=""/>
    <s v=""/>
    <s v=""/>
    <s v=""/>
    <s v=""/>
    <s v=""/>
    <s v=""/>
    <s v=""/>
    <s v=""/>
    <s v=""/>
    <s v=""/>
    <s v=""/>
    <s v=""/>
    <s v=""/>
    <s v=""/>
    <s v=""/>
    <s v=""/>
    <s v=""/>
    <s v=""/>
    <s v=""/>
    <s v=""/>
    <s v=""/>
    <s v=""/>
    <s v=""/>
    <s v=""/>
    <s v=""/>
    <s v=""/>
    <s v=""/>
    <s v=""/>
    <s v=""/>
    <s v=""/>
    <s v=""/>
    <s v=""/>
    <s v=""/>
    <s v=""/>
    <s v=""/>
    <s v=""/>
    <s v=""/>
  </r>
  <r>
    <s v="2021-07-28"/>
    <s v="WFP"/>
    <s v="WFP"/>
    <s v="Sud_SF"/>
    <s v="Sud"/>
    <s v="Les Cayes"/>
    <s v="Les Cayes"/>
    <s v="Centre-ville des Cayes"/>
    <s v="Marché communal des Cayes"/>
    <s v="Milieu urbain"/>
    <x v="1"/>
    <x v="0"/>
    <s v=""/>
    <s v=""/>
    <s v="Détaillant sur une table"/>
    <s v=""/>
    <s v="Produits d'hygiène et assainissement Couverture"/>
    <n v="0"/>
    <n v="1"/>
    <n v="1"/>
    <n v="0"/>
    <n v="0"/>
    <n v="0"/>
    <n v="0"/>
    <s v="wash"/>
    <s v="Produits d'hygiène et assainissement"/>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en grain (nettoyage) Savon pour se laver"/>
    <n v="1"/>
    <n v="1"/>
    <n v="1"/>
    <n v="1"/>
    <n v="1"/>
    <n v="0"/>
    <n v="1"/>
    <n v="1"/>
    <n v="0"/>
    <s v="Oui"/>
    <n v="30"/>
    <n v="30"/>
    <s v=""/>
    <s v=""/>
    <s v=""/>
    <n v="30"/>
    <s v="Oui"/>
    <n v="25"/>
    <s v="Oui"/>
    <n v="50"/>
    <s v="Oui"/>
    <s v=""/>
    <s v=""/>
    <s v=""/>
    <s v=""/>
    <s v=""/>
    <s v=""/>
    <s v=""/>
    <s v=""/>
    <s v=""/>
    <s v=""/>
    <s v=""/>
    <s v="Oui"/>
    <n v="30"/>
    <s v=""/>
    <s v=""/>
    <n v="30"/>
    <s v="Oui"/>
    <s v="Oui"/>
    <n v="100"/>
    <s v=""/>
    <s v=""/>
    <n v="100"/>
    <s v="Oui"/>
    <s v="Oui"/>
    <n v="75"/>
    <s v=""/>
    <s v=""/>
    <s v=""/>
    <n v="75"/>
    <s v="Oui"/>
    <s v="Oui"/>
    <s v=""/>
    <n v="5"/>
    <s v=""/>
    <s v=""/>
    <s v=""/>
    <s v=""/>
    <s v=""/>
    <s v=""/>
    <s v="Oui"/>
    <s v="NA"/>
    <n v="5"/>
    <s v="Non"/>
    <s v=""/>
    <s v=""/>
    <s v=""/>
    <s v=""/>
    <s v=""/>
    <s v=""/>
    <s v=""/>
    <s v=""/>
    <s v=""/>
    <s v=""/>
    <s v=""/>
    <s v=""/>
    <s v=""/>
    <s v=""/>
    <s v=""/>
    <s v=""/>
    <s v=""/>
    <s v=""/>
    <s v=""/>
    <s v=""/>
    <s v=""/>
    <s v=""/>
    <s v=""/>
    <s v=""/>
    <s v=""/>
    <s v="Oui"/>
    <s v="Non"/>
    <s v="Oui"/>
    <s v="Sud"/>
    <s v="Meme"/>
    <s v="Les Cayes"/>
    <s v="Meme"/>
    <s v="Oui"/>
    <n v="250"/>
    <s v=""/>
    <s v=""/>
    <s v=""/>
    <s v=""/>
    <s v=""/>
    <s v=""/>
    <s v=""/>
    <s v=""/>
    <s v=""/>
    <s v=""/>
    <s v=""/>
    <s v=""/>
    <s v=""/>
    <s v=""/>
    <s v=""/>
    <s v=""/>
    <s v=""/>
    <s v=""/>
    <s v=""/>
    <s v=""/>
    <s v=""/>
    <s v=""/>
    <s v=""/>
    <s v=""/>
    <s v=""/>
    <s v=""/>
    <s v=""/>
    <s v=""/>
    <s v=""/>
    <s v=""/>
    <s v=""/>
    <s v=""/>
    <s v=""/>
    <s v=""/>
    <s v=""/>
    <s v="Non"/>
    <s v=""/>
    <s v=""/>
    <s v=""/>
    <s v=""/>
    <s v=""/>
    <s v=""/>
    <s v=""/>
    <s v=""/>
    <s v="Diminution du nombre de clients Augmentation des prix"/>
    <n v="0"/>
    <n v="1"/>
    <n v="1"/>
    <n v="0"/>
    <n v="0"/>
    <n v="0"/>
    <n v="0"/>
    <n v="0"/>
    <s v=""/>
    <s v="Non"/>
    <s v=""/>
    <s v=""/>
    <s v=""/>
    <s v=""/>
    <s v=""/>
    <s v=""/>
    <s v=""/>
    <s v=""/>
    <s v=""/>
    <s v=""/>
    <s v=""/>
    <s v=""/>
    <s v=""/>
    <s v=""/>
    <s v=""/>
    <s v=""/>
    <s v=""/>
    <s v=""/>
    <s v=""/>
    <s v=""/>
    <s v=""/>
    <s v=""/>
    <s v=""/>
    <s v=""/>
    <s v=""/>
    <s v=""/>
    <s v=""/>
    <s v=""/>
    <s v=""/>
    <s v=""/>
    <s v=""/>
    <s v=""/>
    <s v=""/>
    <s v=""/>
    <s v=""/>
    <s v=""/>
    <s v=""/>
    <s v=""/>
    <s v=""/>
    <s v=""/>
    <s v=""/>
    <s v=""/>
    <s v=""/>
    <s v=""/>
    <s v=""/>
    <s v=""/>
    <s v=""/>
  </r>
  <r>
    <s v="2021-07-28"/>
    <s v="WFP"/>
    <s v="WFP"/>
    <s v="Sud_SF"/>
    <s v="Sud"/>
    <s v="Les Cayes"/>
    <s v="Les Cayes"/>
    <s v="Centre-ville des Cayes"/>
    <s v="Marché communal des Cayes"/>
    <s v="Milieu urbain"/>
    <x v="1"/>
    <x v="0"/>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asserole avec couvercle (moyenne ou grande) Verre / Godet Assiette Cuillère pour manger Couteau de cuisine Cuillère de service Poêle (grande)"/>
    <n v="1"/>
    <n v="1"/>
    <n v="1"/>
    <n v="1"/>
    <n v="1"/>
    <n v="1"/>
    <n v="1"/>
    <n v="0"/>
    <s v="Moyenne avec couvercle (environ 1 à 2 gallons)"/>
    <s v=""/>
    <n v="1000"/>
    <n v="750"/>
    <n v="75"/>
    <n v="75"/>
    <n v="15"/>
    <n v="100"/>
    <n v="100"/>
    <s v="Non"/>
    <s v=""/>
    <s v="Grande bassine de nettoyage ou pour cuisiner Eponge pour la vaisselle"/>
    <n v="0"/>
    <n v="1"/>
    <n v="1"/>
    <s v=""/>
    <n v="500"/>
    <n v="25"/>
    <s v="Non"/>
    <s v=""/>
    <s v=""/>
    <s v="Non"/>
    <s v=""/>
    <s v=""/>
    <s v=""/>
    <s v=""/>
    <s v=""/>
    <s v=""/>
    <s v=""/>
    <s v=""/>
    <s v="Diminution du nombre de clients Augmentation des prix"/>
    <n v="0"/>
    <n v="1"/>
    <n v="1"/>
    <n v="0"/>
    <n v="0"/>
    <n v="0"/>
    <n v="0"/>
    <n v="0"/>
    <s v=""/>
    <s v="Non"/>
    <s v=""/>
    <s v=""/>
    <s v=""/>
    <s v=""/>
    <s v=""/>
    <s v=""/>
    <s v=""/>
    <s v=""/>
    <s v=""/>
    <s v=""/>
    <s v=""/>
    <s v=""/>
    <s v=""/>
    <s v=""/>
    <s v=""/>
    <s v=""/>
    <s v=""/>
    <s v=""/>
    <s v=""/>
    <s v=""/>
    <s v=""/>
    <s v=""/>
    <s v=""/>
    <s v=""/>
    <s v=""/>
    <s v=""/>
    <s v=""/>
    <s v=""/>
    <s v=""/>
    <s v=""/>
    <s v=""/>
    <s v=""/>
    <s v=""/>
    <s v=""/>
    <s v=""/>
    <s v=""/>
    <s v=""/>
    <s v=""/>
    <s v=""/>
    <s v=""/>
    <s v=""/>
    <s v=""/>
    <s v=""/>
    <s v=""/>
    <s v=""/>
    <s v=""/>
    <s v=""/>
  </r>
  <r>
    <s v="2021-07-28"/>
    <s v="WFP"/>
    <s v="WFP"/>
    <s v="Sud_SF"/>
    <s v="Sud"/>
    <s v="Les Cayes"/>
    <s v="Les Cayes"/>
    <s v="Centre-ville des Cayes"/>
    <s v="Marché communal des Cayes"/>
    <s v="Milieu urbain"/>
    <x v="0"/>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25"/>
    <n v="5"/>
    <s v=""/>
    <s v="NA"/>
    <n v="5"/>
    <s v="Oui"/>
    <s v=""/>
    <s v="Non"/>
    <s v=""/>
    <s v=""/>
    <s v=""/>
    <s v=""/>
    <s v=""/>
    <s v=""/>
    <s v=""/>
    <s v=""/>
    <s v=""/>
    <s v=""/>
    <s v=""/>
    <s v=""/>
  </r>
  <r>
    <s v="2021-07-28"/>
    <s v="WFP"/>
    <s v="WFP"/>
    <s v="Sud_SF"/>
    <s v="Sud"/>
    <s v="Les Cayes"/>
    <s v="Les Cayes"/>
    <s v="Centre-ville des Cayes"/>
    <s v="Marché communal des Cayes"/>
    <s v="Milieu urbain"/>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source aménagée (borne fontaine, pompe, etc.)"/>
    <s v=""/>
    <s v="source"/>
    <s v="tiyo piblik (bòn fontèn, Pi avèk ponp manyèl,...)"/>
    <s v="source aménagée (borne fontaine, pompe, etc.)"/>
    <s v="C'est le moins cher"/>
    <s v=""/>
    <s v="Moins de 15 min au total"/>
    <s v="petit bidon de 1 gallon (3,78 L)"/>
    <s v="1gal"/>
    <s v="bidon ki vo 1 galon (3,78L)"/>
    <s v=""/>
    <s v=""/>
    <s v=""/>
    <s v=""/>
    <s v=""/>
    <n v="0"/>
    <n v="0"/>
    <s v=""/>
    <s v="NA"/>
    <n v="0"/>
    <s v="Non"/>
    <s v="Oui, parfois"/>
    <s v="Non"/>
    <s v=""/>
    <s v=""/>
    <s v=""/>
    <s v=""/>
    <s v=""/>
    <s v=""/>
    <s v=""/>
    <s v=""/>
    <s v=""/>
    <s v=""/>
    <s v=""/>
    <s v=""/>
  </r>
  <r>
    <s v="2021-07-28"/>
    <s v="WFP"/>
    <s v="WFP"/>
    <s v="Sud_SF"/>
    <s v="Sud"/>
    <s v="Les Cayes"/>
    <s v="Les Cayes"/>
    <s v="Centre-ville des Cayes"/>
    <s v="Marché communal des Cayes"/>
    <s v="Milieu urbain"/>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25"/>
    <n v="5"/>
    <s v=""/>
    <s v="NA"/>
    <n v="5"/>
    <s v="Oui"/>
    <s v=""/>
    <s v="Non"/>
    <s v=""/>
    <s v=""/>
    <s v=""/>
    <s v=""/>
    <s v=""/>
    <s v=""/>
    <s v=""/>
    <s v=""/>
    <s v=""/>
    <s v=""/>
    <s v=""/>
    <s v=""/>
  </r>
  <r>
    <s v="2021-07-28"/>
    <s v="WFP"/>
    <s v="WFP"/>
    <s v="Sud_SF"/>
    <s v="Sud"/>
    <s v="Les Cayes"/>
    <s v="Les Cayes"/>
    <s v="Centre-ville des Cayes"/>
    <s v="Marché communal des Cayes"/>
    <s v="Milieu urbain"/>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Non, je ne vais jamais chercher de l'eau"/>
    <s v=""/>
    <s v=""/>
    <s v=""/>
    <s v=""/>
    <s v=""/>
    <s v=""/>
    <s v=""/>
    <s v=""/>
    <s v=""/>
    <s v=""/>
    <s v=""/>
    <s v=""/>
    <s v=""/>
    <s v=""/>
    <s v=""/>
    <s v=""/>
    <s v=""/>
    <s v=""/>
    <s v=""/>
    <s v=""/>
    <s v=""/>
    <s v=""/>
    <s v=""/>
    <s v=""/>
    <s v=""/>
    <s v=""/>
    <s v=""/>
    <s v=""/>
    <s v=""/>
    <s v=""/>
    <s v=""/>
    <s v=""/>
    <s v=""/>
    <s v=""/>
    <s v=""/>
    <s v=""/>
  </r>
  <r>
    <s v="2021-07-28"/>
    <s v="WFP"/>
    <s v="WFP"/>
    <s v="Sud_SF"/>
    <s v="Sud"/>
    <s v="Les Cayes"/>
    <s v="Les Cayes"/>
    <s v="Centre-ville des Cayes"/>
    <s v="Marché communal des Cayes"/>
    <s v="Milieu urbain"/>
    <x v="0"/>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source aménagée (borne fontaine, pompe, etc.)"/>
    <s v=""/>
    <s v="source"/>
    <s v="tiyo piblik (bòn fontèn, Pi avèk ponp manyèl,...)"/>
    <s v="source aménagée (borne fontaine, pompe, etc.)"/>
    <s v="C'est le moins cher"/>
    <s v=""/>
    <s v="Moins de 15 min au total"/>
    <s v="petit bidon de 1 gallon (3,78 L)"/>
    <s v="1gal"/>
    <s v="bidon ki vo 1 galon (3,78L)"/>
    <s v=""/>
    <s v=""/>
    <s v=""/>
    <s v=""/>
    <s v=""/>
    <n v="10"/>
    <n v="10"/>
    <s v=""/>
    <s v="NA"/>
    <n v="10"/>
    <s v="Oui"/>
    <s v=""/>
    <s v="Non"/>
    <s v=""/>
    <s v=""/>
    <s v=""/>
    <s v=""/>
    <s v=""/>
    <s v=""/>
    <s v=""/>
    <s v=""/>
    <s v=""/>
    <s v=""/>
    <s v=""/>
    <s v=""/>
  </r>
  <r>
    <s v="2021-07-27"/>
    <s v="GOAL"/>
    <s v="GOAL"/>
    <s v="Goal enquêteur 1"/>
    <s v="Ouest"/>
    <s v="Port-au-Prince"/>
    <s v="Port-au-Prince"/>
    <s v="Centre-ville de Port-au-Prince / Salomon"/>
    <s v="Marché Salomon"/>
    <s v="Milieu urbain"/>
    <x v="1"/>
    <x v="0"/>
    <s v=""/>
    <s v=""/>
    <s v="Détaillant sur une table"/>
    <s v=""/>
    <s v="Nourriture"/>
    <n v="1"/>
    <n v="0"/>
    <n v="0"/>
    <n v="0"/>
    <n v="0"/>
    <n v="0"/>
    <n v="0"/>
    <s v="nourriture"/>
    <s v="Nourriture "/>
    <s v="En espèces (Gourde)"/>
    <n v="1"/>
    <n v="0"/>
    <n v="0"/>
    <n v="0"/>
    <n v="0"/>
    <n v="0"/>
    <n v="0"/>
    <n v="0"/>
    <n v="0"/>
    <n v="0"/>
    <s v=""/>
    <s v="Oui, il y a moins de commerçants par rapport au mois passé"/>
    <s v="Je ne sais pas / Je ne souhaite pas répondre"/>
    <s v="Riz Farine de blé blanche Maïs (moulu) Sucre Haricot noir Haricot rouge Huile végétale"/>
    <n v="1"/>
    <n v="1"/>
    <n v="1"/>
    <n v="1"/>
    <n v="1"/>
    <n v="1"/>
    <n v="1"/>
    <n v="0"/>
    <s v="Oui je connais le prix de mes produits en grosse marmite"/>
    <n v="100"/>
    <s v="Non"/>
    <n v="300"/>
    <n v="115.384615384615"/>
    <s v="Oui"/>
    <n v="325"/>
    <n v="141.304347826086"/>
    <s v="Oui"/>
    <n v="300"/>
    <n v="103.448275862068"/>
    <s v="Non"/>
    <n v="550"/>
    <n v="229.166666666666"/>
    <s v="Non"/>
    <n v="750"/>
    <n v="312.5"/>
    <s v="Non"/>
    <s v="Bidon/Bouteille fermée."/>
    <s v="Oui"/>
    <n v="950"/>
    <s v=""/>
    <s v=""/>
    <s v=""/>
    <s v=""/>
    <s v=""/>
    <s v=""/>
    <s v="NA"/>
    <n v="950"/>
    <s v="Oui"/>
    <s v="Oui"/>
    <s v="Pas assez d'argent Article trop cher"/>
    <n v="0"/>
    <n v="0"/>
    <n v="0"/>
    <n v="0"/>
    <n v="1"/>
    <n v="1"/>
    <n v="0"/>
    <n v="0"/>
    <n v="0"/>
    <n v="0"/>
    <n v="0"/>
    <n v="0"/>
    <n v="0"/>
    <n v="0"/>
    <s v=""/>
    <s v="Farine de blé blanche Riz Sucre Maïs (moulu) Haricot noir Haricot rouge"/>
    <n v="1"/>
    <n v="1"/>
    <n v="1"/>
    <n v="1"/>
    <n v="1"/>
    <n v="1"/>
    <n v="0"/>
    <n v="0"/>
    <s v="Non"/>
    <s v="Non"/>
    <s v="Oui"/>
    <s v="Ouest"/>
    <s v="Meme"/>
    <s v="Port-au-Prince"/>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Je ne sais pas, je ne souhaite pas répondre"/>
    <n v="0"/>
    <n v="0"/>
    <n v="0"/>
    <n v="0"/>
    <n v="0"/>
    <n v="0"/>
    <n v="0"/>
    <n v="1"/>
    <s v=""/>
    <s v="Oui"/>
    <s v=""/>
    <s v="Nourriture"/>
    <n v="1"/>
    <n v="0"/>
    <n v="0"/>
    <n v="0"/>
    <n v="0"/>
    <n v="0"/>
    <n v="0"/>
    <s v=""/>
    <s v=""/>
    <s v=""/>
    <s v=""/>
    <s v=""/>
    <s v=""/>
    <s v=""/>
    <s v=""/>
    <s v=""/>
    <s v=""/>
    <s v=""/>
    <s v=""/>
    <s v=""/>
    <s v=""/>
    <s v=""/>
    <s v=""/>
    <s v=""/>
    <s v=""/>
    <s v=""/>
    <s v=""/>
    <s v=""/>
    <s v=""/>
    <s v=""/>
    <s v=""/>
    <s v=""/>
    <s v=""/>
    <s v=""/>
    <s v=""/>
    <s v=""/>
    <s v=""/>
    <s v=""/>
    <s v=""/>
    <s v=""/>
    <s v=""/>
    <s v=""/>
    <s v=""/>
    <s v=""/>
    <s v=""/>
  </r>
  <r>
    <s v="2021-07-27"/>
    <s v="GOAL"/>
    <s v="GOAL"/>
    <s v="Goal enquêteur 1"/>
    <s v="Ouest"/>
    <s v="Port-au-Prince"/>
    <s v="Port-au-Prince"/>
    <s v="Centre-ville de Port-au-Prince / Salomon"/>
    <s v="Marché Salomon"/>
    <s v="Milieu urbain"/>
    <x v="1"/>
    <x v="0"/>
    <s v=""/>
    <s v=""/>
    <s v="Détaillant sur une table"/>
    <s v=""/>
    <s v="Nourriture"/>
    <n v="1"/>
    <n v="0"/>
    <n v="0"/>
    <n v="0"/>
    <n v="0"/>
    <n v="0"/>
    <n v="0"/>
    <s v="nourriture"/>
    <s v="Nourriture "/>
    <s v="En espèces (Gourde)"/>
    <n v="1"/>
    <n v="0"/>
    <n v="0"/>
    <n v="0"/>
    <n v="0"/>
    <n v="0"/>
    <n v="0"/>
    <n v="0"/>
    <n v="0"/>
    <n v="0"/>
    <s v=""/>
    <s v="Oui, il y a moins de commerçants par rapport au mois passé"/>
    <s v="Moins de 20"/>
    <s v="Farine de blé blanche Riz Maïs (moulu) Sucre Haricot noir Haricot rouge Huile végétale"/>
    <n v="1"/>
    <n v="1"/>
    <n v="1"/>
    <n v="1"/>
    <n v="1"/>
    <n v="1"/>
    <n v="1"/>
    <n v="0"/>
    <s v="Oui je connais le prix de mes produits en grosse marmite"/>
    <n v="112.5"/>
    <s v="Non"/>
    <n v="325"/>
    <n v="125"/>
    <s v="Oui"/>
    <n v="250"/>
    <n v="108.695652173913"/>
    <s v="Non"/>
    <n v="300"/>
    <n v="103.448275862068"/>
    <s v="Oui"/>
    <n v="500"/>
    <n v="208.333333333333"/>
    <s v="Non"/>
    <n v="750"/>
    <n v="312.5"/>
    <s v="Non"/>
    <s v="Bidon/Bouteille fermée."/>
    <s v="Oui"/>
    <n v="950"/>
    <s v=""/>
    <s v=""/>
    <s v=""/>
    <s v=""/>
    <s v=""/>
    <s v=""/>
    <s v="NA"/>
    <n v="950"/>
    <s v="Oui"/>
    <s v="Non"/>
    <s v=""/>
    <s v=""/>
    <s v=""/>
    <s v=""/>
    <s v=""/>
    <s v=""/>
    <s v=""/>
    <s v=""/>
    <s v=""/>
    <s v=""/>
    <s v=""/>
    <s v=""/>
    <s v=""/>
    <s v=""/>
    <s v=""/>
    <s v=""/>
    <s v=""/>
    <s v=""/>
    <s v=""/>
    <s v=""/>
    <s v=""/>
    <s v=""/>
    <s v=""/>
    <s v=""/>
    <s v=""/>
    <s v="Non"/>
    <s v="Non"/>
    <s v="Oui"/>
    <s v="Ouest"/>
    <s v="Meme"/>
    <s v="Cité Soleil"/>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Risques de vols ou pillages Risques d'être exposé à la violence"/>
    <n v="1"/>
    <n v="0"/>
    <n v="0"/>
    <n v="0"/>
    <n v="1"/>
    <n v="0"/>
    <n v="0"/>
    <n v="0"/>
    <s v=""/>
    <s v="Je ne sais pas, je ne souhaite pas répondre"/>
    <s v=""/>
    <s v=""/>
    <s v=""/>
    <s v=""/>
    <s v=""/>
    <s v=""/>
    <s v=""/>
    <s v=""/>
    <s v=""/>
    <s v=""/>
    <s v=""/>
    <s v=""/>
    <s v=""/>
    <s v=""/>
    <s v=""/>
    <s v=""/>
    <s v=""/>
    <s v=""/>
    <s v=""/>
    <s v=""/>
    <s v=""/>
    <s v=""/>
    <s v=""/>
    <s v=""/>
    <s v=""/>
    <s v=""/>
    <s v=""/>
    <s v=""/>
    <s v=""/>
    <s v=""/>
    <s v=""/>
    <s v=""/>
    <s v=""/>
    <s v=""/>
    <s v=""/>
    <s v=""/>
    <s v=""/>
    <s v=""/>
    <s v=""/>
    <s v=""/>
    <s v=""/>
    <s v=""/>
    <s v=""/>
    <s v=""/>
    <s v=""/>
    <s v=""/>
    <s v=""/>
  </r>
  <r>
    <s v="2021-07-27"/>
    <s v="GOAL"/>
    <s v="GOAL"/>
    <s v="Goal enquêteur 1"/>
    <s v="Ouest"/>
    <s v="Port-au-Prince"/>
    <s v="Port-au-Prince"/>
    <s v="Centre-ville de Port-au-Prince / Salomon"/>
    <s v="Marché Salomon"/>
    <s v="Milieu urbain"/>
    <x v="1"/>
    <x v="0"/>
    <s v=""/>
    <s v=""/>
    <s v="Détaillant sur une table"/>
    <s v=""/>
    <s v="Nourriture"/>
    <n v="1"/>
    <n v="0"/>
    <n v="0"/>
    <n v="0"/>
    <n v="0"/>
    <n v="0"/>
    <n v="0"/>
    <s v="nourriture"/>
    <s v="Nourriture "/>
    <s v="En espèces (Gourde)"/>
    <n v="1"/>
    <n v="0"/>
    <n v="0"/>
    <n v="0"/>
    <n v="0"/>
    <n v="0"/>
    <n v="0"/>
    <n v="0"/>
    <n v="0"/>
    <n v="0"/>
    <s v=""/>
    <s v="Oui, il y a moins de commerçants par rapport au mois passé"/>
    <s v="Moins de 20"/>
    <s v="Farine de blé blanche Riz Maïs (moulu) Sucre Haricot noir Haricot rouge Huile végétale"/>
    <n v="1"/>
    <n v="1"/>
    <n v="1"/>
    <n v="1"/>
    <n v="1"/>
    <n v="1"/>
    <n v="1"/>
    <n v="0"/>
    <s v="Oui je connais le prix de mes produits en grosse marmite"/>
    <n v="112.5"/>
    <s v="Non"/>
    <n v="300"/>
    <n v="115.384615384615"/>
    <s v="Non"/>
    <n v="225"/>
    <n v="97.826086956521706"/>
    <s v="Oui"/>
    <n v="300"/>
    <n v="103.448275862068"/>
    <s v="Oui"/>
    <n v="500"/>
    <n v="208.333333333333"/>
    <s v="Non"/>
    <n v="700"/>
    <n v="291.666666666666"/>
    <s v="Oui"/>
    <s v="Bidon/Bouteille fermée."/>
    <s v="Oui"/>
    <n v="950"/>
    <s v=""/>
    <s v=""/>
    <s v=""/>
    <s v=""/>
    <s v=""/>
    <s v=""/>
    <s v="NA"/>
    <n v="950"/>
    <s v="Oui"/>
    <s v="Non"/>
    <s v=""/>
    <s v=""/>
    <s v=""/>
    <s v=""/>
    <s v=""/>
    <s v=""/>
    <s v=""/>
    <s v=""/>
    <s v=""/>
    <s v=""/>
    <s v=""/>
    <s v=""/>
    <s v=""/>
    <s v=""/>
    <s v=""/>
    <s v=""/>
    <s v=""/>
    <s v=""/>
    <s v=""/>
    <s v=""/>
    <s v=""/>
    <s v=""/>
    <s v=""/>
    <s v=""/>
    <s v=""/>
    <s v="Oui"/>
    <s v="Non"/>
    <s v="Oui"/>
    <s v="Ouest"/>
    <s v="Meme"/>
    <s v="Port-au-Prince"/>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Risques de vols ou pillages Risques d'être exposé à la violence"/>
    <n v="1"/>
    <n v="0"/>
    <n v="0"/>
    <n v="0"/>
    <n v="1"/>
    <n v="0"/>
    <n v="0"/>
    <n v="0"/>
    <s v=""/>
    <s v="Oui"/>
    <s v=""/>
    <s v="Nourriture"/>
    <n v="1"/>
    <n v="0"/>
    <n v="0"/>
    <n v="0"/>
    <n v="0"/>
    <n v="0"/>
    <n v="0"/>
    <s v=""/>
    <s v=""/>
    <s v=""/>
    <s v=""/>
    <s v=""/>
    <s v=""/>
    <s v=""/>
    <s v=""/>
    <s v=""/>
    <s v=""/>
    <s v=""/>
    <s v=""/>
    <s v=""/>
    <s v=""/>
    <s v=""/>
    <s v=""/>
    <s v=""/>
    <s v=""/>
    <s v=""/>
    <s v=""/>
    <s v=""/>
    <s v=""/>
    <s v=""/>
    <s v=""/>
    <s v=""/>
    <s v=""/>
    <s v=""/>
    <s v=""/>
    <s v=""/>
    <s v=""/>
    <s v=""/>
    <s v=""/>
    <s v=""/>
    <s v=""/>
    <s v=""/>
    <s v=""/>
    <s v=""/>
    <s v=""/>
  </r>
  <r>
    <s v="2021-07-27"/>
    <s v="GOAL"/>
    <s v="GOAL"/>
    <s v="Goal enquêteur 1"/>
    <s v="Ouest"/>
    <s v="Port-au-Prince"/>
    <s v="Port-au-Prince"/>
    <s v="Centre-ville de Port-au-Prince / Salomon"/>
    <s v="Marché Salomon"/>
    <s v="Milieu urbain"/>
    <x v="1"/>
    <x v="1"/>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s v="Oui, il y a moin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asserole avec couvercle (moyenne ou grande) Verre / Godet Assiette Cuillère pour manger Couteau de cuisine Cuillère de service"/>
    <n v="1"/>
    <n v="0"/>
    <n v="1"/>
    <n v="1"/>
    <n v="1"/>
    <n v="1"/>
    <n v="1"/>
    <n v="0"/>
    <s v="Des casseroles grandes et des casseroles moyennes avec couvercle"/>
    <n v="1500"/>
    <n v="650"/>
    <s v=""/>
    <n v="25"/>
    <n v="100"/>
    <n v="15"/>
    <n v="75"/>
    <n v="75"/>
    <s v="Oui"/>
    <s v=""/>
    <s v="Grande bassine de nettoyage ou pour cuisiner Grand bokit fermé ou avec couvercle pour stocker l'eau (environ 5 gallons)"/>
    <n v="1"/>
    <n v="1"/>
    <n v="0"/>
    <n v="300"/>
    <n v="400"/>
    <s v=""/>
    <s v="Oui"/>
    <s v=""/>
    <s v=""/>
    <s v="Non"/>
    <s v=""/>
    <s v=""/>
    <s v=""/>
    <s v=""/>
    <s v=""/>
    <s v=""/>
    <s v=""/>
    <s v=""/>
    <s v="Aucune préoccupation particulière"/>
    <n v="0"/>
    <n v="0"/>
    <n v="0"/>
    <n v="0"/>
    <n v="0"/>
    <n v="1"/>
    <n v="0"/>
    <n v="0"/>
    <s v=""/>
    <s v="Oui"/>
    <s v=""/>
    <s v="Ustensiles de cuisine (casseroles, cuillères, etc.) Ustensiles de nettoyage ou de stockage de l'eau (bokit, bassine, éponge)"/>
    <n v="0"/>
    <n v="0"/>
    <n v="0"/>
    <n v="1"/>
    <n v="1"/>
    <n v="0"/>
    <n v="0"/>
    <s v=""/>
    <s v=""/>
    <s v=""/>
    <s v=""/>
    <s v=""/>
    <s v=""/>
    <s v=""/>
    <s v=""/>
    <s v=""/>
    <s v=""/>
    <s v=""/>
    <s v=""/>
    <s v=""/>
    <s v=""/>
    <s v=""/>
    <s v=""/>
    <s v=""/>
    <s v=""/>
    <s v=""/>
    <s v=""/>
    <s v=""/>
    <s v=""/>
    <s v=""/>
    <s v=""/>
    <s v=""/>
    <s v=""/>
    <s v=""/>
    <s v=""/>
    <s v=""/>
    <s v=""/>
    <s v=""/>
    <s v=""/>
    <s v=""/>
    <s v=""/>
    <s v=""/>
    <s v=""/>
    <s v=""/>
    <s v=""/>
  </r>
  <r>
    <s v="2021-07-27"/>
    <s v="GOAL"/>
    <s v="GOAL"/>
    <s v="Goal enquêteur 1"/>
    <s v="Ouest"/>
    <s v="Port-au-Prince"/>
    <s v="Port-au-Prince"/>
    <s v="Centre-ville de Port-au-Prince / Salomon"/>
    <s v="Marché Salomon"/>
    <s v="Milieu urbain"/>
    <x v="1"/>
    <x v="0"/>
    <s v=""/>
    <s v=""/>
    <s v="Détaillant sur une table"/>
    <s v=""/>
    <s v="Produits d'hygiène et assainissement"/>
    <n v="0"/>
    <n v="1"/>
    <n v="0"/>
    <n v="0"/>
    <n v="0"/>
    <n v="0"/>
    <n v="0"/>
    <s v="wash"/>
    <s v="Produits d'hygiène et assainissement"/>
    <s v="En espèces (Gourde)"/>
    <n v="1"/>
    <n v="0"/>
    <n v="0"/>
    <n v="0"/>
    <n v="0"/>
    <n v="0"/>
    <n v="0"/>
    <n v="0"/>
    <n v="0"/>
    <n v="0"/>
    <s v=""/>
    <s v="Oui, il y a moins de commerçants par rapport au mois passé"/>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Savon pour se laver"/>
    <n v="0"/>
    <n v="1"/>
    <n v="1"/>
    <n v="0"/>
    <n v="0"/>
    <n v="0"/>
    <n v="0"/>
    <n v="1"/>
    <n v="0"/>
    <s v=""/>
    <s v=""/>
    <s v=""/>
    <s v=""/>
    <s v=""/>
    <s v=""/>
    <s v=""/>
    <s v=""/>
    <n v="15"/>
    <s v="Oui"/>
    <s v=""/>
    <s v=""/>
    <s v=""/>
    <s v=""/>
    <s v=""/>
    <s v=""/>
    <s v=""/>
    <s v=""/>
    <s v=""/>
    <s v=""/>
    <s v=""/>
    <s v=""/>
    <s v=""/>
    <s v="Oui"/>
    <n v="15"/>
    <s v=""/>
    <s v=""/>
    <n v="15"/>
    <s v="Oui"/>
    <s v="Oui"/>
    <n v="75"/>
    <s v=""/>
    <s v=""/>
    <n v="75"/>
    <s v="Oui"/>
    <s v=""/>
    <s v=""/>
    <s v=""/>
    <s v=""/>
    <s v=""/>
    <s v=""/>
    <s v=""/>
    <s v=""/>
    <s v=""/>
    <s v=""/>
    <s v=""/>
    <s v=""/>
    <s v=""/>
    <s v=""/>
    <s v=""/>
    <s v=""/>
    <s v=""/>
    <s v=""/>
    <s v=""/>
    <s v="Non"/>
    <s v=""/>
    <s v=""/>
    <s v=""/>
    <s v=""/>
    <s v=""/>
    <s v=""/>
    <s v=""/>
    <s v=""/>
    <s v=""/>
    <s v=""/>
    <s v=""/>
    <s v=""/>
    <s v=""/>
    <s v=""/>
    <s v=""/>
    <s v=""/>
    <s v=""/>
    <s v=""/>
    <s v=""/>
    <s v=""/>
    <s v=""/>
    <s v=""/>
    <s v=""/>
    <s v=""/>
    <s v=""/>
    <s v="Non"/>
    <s v="Non"/>
    <s v="Oui"/>
    <s v="Ouest"/>
    <s v="Meme"/>
    <s v="Port-au-Prince"/>
    <s v="Meme"/>
    <s v=""/>
    <s v=""/>
    <s v=""/>
    <s v=""/>
    <s v=""/>
    <s v=""/>
    <s v=""/>
    <s v=""/>
    <s v=""/>
    <s v=""/>
    <s v=""/>
    <s v=""/>
    <s v=""/>
    <s v=""/>
    <s v=""/>
    <s v=""/>
    <s v=""/>
    <s v=""/>
    <s v=""/>
    <s v=""/>
    <s v=""/>
    <s v=""/>
    <s v=""/>
    <s v=""/>
    <s v=""/>
    <s v=""/>
    <s v=""/>
    <s v=""/>
    <s v=""/>
    <s v=""/>
    <s v=""/>
    <s v=""/>
    <s v=""/>
    <s v=""/>
    <s v=""/>
    <s v=""/>
    <s v=""/>
    <s v="Non"/>
    <s v=""/>
    <s v=""/>
    <s v=""/>
    <s v=""/>
    <s v=""/>
    <s v=""/>
    <s v=""/>
    <s v=""/>
    <s v="Diminution du nombre de clients"/>
    <n v="0"/>
    <n v="1"/>
    <n v="0"/>
    <n v="0"/>
    <n v="0"/>
    <n v="0"/>
    <n v="0"/>
    <n v="0"/>
    <s v=""/>
    <s v="Oui"/>
    <s v=""/>
    <s v="Produits d'hygiène et assainissement"/>
    <n v="0"/>
    <n v="1"/>
    <n v="0"/>
    <n v="0"/>
    <n v="0"/>
    <n v="0"/>
    <n v="0"/>
    <s v=""/>
    <s v=""/>
    <s v=""/>
    <s v=""/>
    <s v=""/>
    <s v=""/>
    <s v=""/>
    <s v=""/>
    <s v=""/>
    <s v=""/>
    <s v=""/>
    <s v=""/>
    <s v=""/>
    <s v=""/>
    <s v=""/>
    <s v=""/>
    <s v=""/>
    <s v=""/>
    <s v=""/>
    <s v=""/>
    <s v=""/>
    <s v=""/>
    <s v=""/>
    <s v=""/>
    <s v=""/>
    <s v=""/>
    <s v=""/>
    <s v=""/>
    <s v=""/>
    <s v=""/>
    <s v=""/>
    <s v=""/>
    <s v=""/>
    <s v=""/>
    <s v=""/>
    <s v=""/>
    <s v=""/>
    <s v=""/>
  </r>
  <r>
    <s v="2021-07-27"/>
    <s v="GOAL"/>
    <s v="GOAL"/>
    <s v="Goal enquêteur 1"/>
    <s v="Ouest"/>
    <s v="Port-au-Prince"/>
    <s v="Port-au-Prince"/>
    <s v="Centre-ville de Port-au-Prince / Salomon"/>
    <s v="Marché Salomon"/>
    <s v="Milieu urbain"/>
    <x v="1"/>
    <x v="0"/>
    <s v=""/>
    <s v=""/>
    <s v="Détaillant sur une table"/>
    <s v=""/>
    <s v="Produits d'hygiène et assainissement Ustensiles de nettoyage ou de stockage de l'eau (bokit, bassine, éponge)"/>
    <n v="0"/>
    <n v="1"/>
    <n v="0"/>
    <n v="0"/>
    <n v="1"/>
    <n v="0"/>
    <n v="0"/>
    <s v="wash"/>
    <s v="Produits d'hygiène et assainissement"/>
    <s v="En espèces (Gourde)"/>
    <n v="1"/>
    <n v="0"/>
    <n v="0"/>
    <n v="0"/>
    <n v="0"/>
    <n v="0"/>
    <n v="0"/>
    <n v="0"/>
    <n v="0"/>
    <n v="0"/>
    <s v=""/>
    <s v="Je ne sais pas / Je ne souhaite pas répondre"/>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Chlore en grain (nettoyage)"/>
    <n v="1"/>
    <n v="0"/>
    <n v="0"/>
    <n v="0"/>
    <n v="0"/>
    <n v="0"/>
    <n v="1"/>
    <n v="0"/>
    <n v="0"/>
    <s v="Oui"/>
    <n v="40"/>
    <n v="40"/>
    <s v=""/>
    <s v=""/>
    <s v=""/>
    <n v="40"/>
    <s v="Oui"/>
    <s v=""/>
    <s v=""/>
    <s v=""/>
    <s v=""/>
    <s v=""/>
    <s v=""/>
    <s v=""/>
    <s v=""/>
    <s v=""/>
    <s v=""/>
    <s v=""/>
    <s v=""/>
    <s v=""/>
    <s v=""/>
    <s v=""/>
    <s v=""/>
    <s v=""/>
    <s v=""/>
    <s v=""/>
    <s v=""/>
    <s v=""/>
    <s v=""/>
    <s v=""/>
    <s v=""/>
    <s v=""/>
    <s v=""/>
    <s v=""/>
    <s v=""/>
    <s v=""/>
    <s v=""/>
    <s v=""/>
    <s v=""/>
    <s v=""/>
    <s v=""/>
    <s v="Oui"/>
    <s v=""/>
    <n v="5"/>
    <s v=""/>
    <s v=""/>
    <s v=""/>
    <s v=""/>
    <s v=""/>
    <s v=""/>
    <s v="Non"/>
    <s v="NA"/>
    <n v="5"/>
    <s v="Non"/>
    <s v=""/>
    <s v=""/>
    <s v=""/>
    <s v=""/>
    <s v=""/>
    <s v=""/>
    <s v=""/>
    <s v=""/>
    <s v=""/>
    <s v=""/>
    <s v=""/>
    <s v=""/>
    <s v=""/>
    <s v=""/>
    <s v=""/>
    <s v=""/>
    <s v=""/>
    <s v=""/>
    <s v=""/>
    <s v=""/>
    <s v=""/>
    <s v=""/>
    <s v=""/>
    <s v=""/>
    <s v=""/>
    <s v="Non"/>
    <s v="Non"/>
    <s v="Oui"/>
    <s v="Ouest"/>
    <s v="Meme"/>
    <s v="Port-au-Prince"/>
    <s v="Meme"/>
    <s v=""/>
    <s v=""/>
    <s v=""/>
    <s v=""/>
    <s v=""/>
    <s v=""/>
    <s v=""/>
    <s v=""/>
    <s v=""/>
    <s v=""/>
    <s v=""/>
    <s v=""/>
    <s v=""/>
    <s v=""/>
    <s v=""/>
    <s v=""/>
    <s v=""/>
    <s v=""/>
    <s v=""/>
    <s v=""/>
    <s v=""/>
    <s v=""/>
    <s v=""/>
    <s v=""/>
    <s v=""/>
    <s v=""/>
    <s v=""/>
    <s v="Eponge pour la vaisselle"/>
    <n v="0"/>
    <n v="0"/>
    <n v="1"/>
    <s v=""/>
    <s v=""/>
    <n v="30"/>
    <s v="Non"/>
    <s v=""/>
    <s v=""/>
    <s v="Je ne sais pas, je ne souhaite pas répondre"/>
    <s v=""/>
    <s v=""/>
    <s v=""/>
    <s v=""/>
    <s v=""/>
    <s v=""/>
    <s v=""/>
    <s v=""/>
    <s v="Aucune préoccupation particulière"/>
    <n v="0"/>
    <n v="0"/>
    <n v="0"/>
    <n v="0"/>
    <n v="0"/>
    <n v="1"/>
    <n v="0"/>
    <n v="0"/>
    <s v=""/>
    <s v="Non"/>
    <s v=""/>
    <s v=""/>
    <s v=""/>
    <s v=""/>
    <s v=""/>
    <s v=""/>
    <s v=""/>
    <s v=""/>
    <s v=""/>
    <s v=""/>
    <s v=""/>
    <s v=""/>
    <s v=""/>
    <s v=""/>
    <s v=""/>
    <s v=""/>
    <s v=""/>
    <s v=""/>
    <s v=""/>
    <s v=""/>
    <s v=""/>
    <s v=""/>
    <s v=""/>
    <s v=""/>
    <s v=""/>
    <s v=""/>
    <s v=""/>
    <s v=""/>
    <s v=""/>
    <s v=""/>
    <s v=""/>
    <s v=""/>
    <s v=""/>
    <s v=""/>
    <s v=""/>
    <s v=""/>
    <s v=""/>
    <s v=""/>
    <s v=""/>
    <s v=""/>
    <s v=""/>
    <s v=""/>
    <s v=""/>
    <s v=""/>
    <s v=""/>
    <s v=""/>
    <s v=""/>
  </r>
  <r>
    <s v="2021-07-27"/>
    <s v="GOAL"/>
    <s v="GOAL"/>
    <s v="Goal enquêteur 1"/>
    <s v="Ouest"/>
    <s v="Port-au-Prince"/>
    <s v="Port-au-Prince"/>
    <s v="Centre-ville de Port-au-Prince / Salomon"/>
    <s v="Marché Salomon"/>
    <s v="Milieu urbain"/>
    <x v="1"/>
    <x v="0"/>
    <s v=""/>
    <s v=""/>
    <s v="Détaillant sur une table"/>
    <s v=""/>
    <s v="Produits d'hygiène et assainissement Ustensiles de nettoyage ou de stockage de l'eau (bokit, bassine, éponge)"/>
    <n v="0"/>
    <n v="1"/>
    <n v="0"/>
    <n v="0"/>
    <n v="1"/>
    <n v="0"/>
    <n v="0"/>
    <s v="wash"/>
    <s v="Produits d'hygiène et assainissement"/>
    <s v="En espèces (Gourde)"/>
    <n v="1"/>
    <n v="0"/>
    <n v="0"/>
    <n v="0"/>
    <n v="0"/>
    <n v="0"/>
    <n v="0"/>
    <n v="0"/>
    <n v="0"/>
    <n v="0"/>
    <s v=""/>
    <s v="Oui, il y a plus de commerçants par rapport au mois passé"/>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Dentifrice Papier toilette Serviettes hygiéniques Savon pour se laver"/>
    <n v="0"/>
    <n v="0"/>
    <n v="1"/>
    <n v="1"/>
    <n v="1"/>
    <n v="0"/>
    <n v="0"/>
    <n v="1"/>
    <n v="0"/>
    <s v=""/>
    <s v=""/>
    <s v=""/>
    <s v=""/>
    <s v=""/>
    <s v=""/>
    <s v=""/>
    <s v=""/>
    <s v=""/>
    <s v=""/>
    <n v="20"/>
    <s v="Non"/>
    <s v=""/>
    <s v=""/>
    <s v=""/>
    <s v=""/>
    <s v=""/>
    <s v=""/>
    <s v=""/>
    <s v=""/>
    <s v=""/>
    <s v=""/>
    <s v=""/>
    <s v="Oui"/>
    <n v="25"/>
    <s v=""/>
    <s v=""/>
    <n v="25"/>
    <s v="Non"/>
    <s v="Oui"/>
    <n v="75"/>
    <s v=""/>
    <s v=""/>
    <n v="75"/>
    <s v="Non"/>
    <s v="Oui"/>
    <n v="75"/>
    <s v=""/>
    <s v=""/>
    <s v=""/>
    <n v="75"/>
    <s v="Oui"/>
    <s v=""/>
    <s v=""/>
    <s v=""/>
    <s v=""/>
    <s v=""/>
    <s v=""/>
    <s v=""/>
    <s v=""/>
    <s v=""/>
    <s v=""/>
    <s v=""/>
    <s v=""/>
    <s v="Non"/>
    <s v=""/>
    <s v=""/>
    <s v=""/>
    <s v=""/>
    <s v=""/>
    <s v=""/>
    <s v=""/>
    <s v=""/>
    <s v=""/>
    <s v=""/>
    <s v=""/>
    <s v=""/>
    <s v=""/>
    <s v=""/>
    <s v=""/>
    <s v=""/>
    <s v=""/>
    <s v=""/>
    <s v=""/>
    <s v=""/>
    <s v=""/>
    <s v=""/>
    <s v=""/>
    <s v=""/>
    <s v=""/>
    <s v="Non"/>
    <s v="Non"/>
    <s v="Oui"/>
    <s v="Ouest"/>
    <s v="Meme"/>
    <s v="Port-au-Prince"/>
    <s v="Meme"/>
    <s v=""/>
    <s v=""/>
    <s v=""/>
    <s v=""/>
    <s v=""/>
    <s v=""/>
    <s v=""/>
    <s v=""/>
    <s v=""/>
    <s v=""/>
    <s v=""/>
    <s v=""/>
    <s v=""/>
    <s v=""/>
    <s v=""/>
    <s v=""/>
    <s v=""/>
    <s v=""/>
    <s v=""/>
    <s v=""/>
    <s v=""/>
    <s v=""/>
    <s v=""/>
    <s v=""/>
    <s v=""/>
    <s v=""/>
    <s v=""/>
    <s v="Eponge pour la vaisselle"/>
    <n v="0"/>
    <n v="0"/>
    <n v="1"/>
    <s v=""/>
    <s v=""/>
    <n v="25"/>
    <s v="Non"/>
    <s v=""/>
    <s v=""/>
    <s v="Non"/>
    <s v=""/>
    <s v=""/>
    <s v=""/>
    <s v=""/>
    <s v=""/>
    <s v=""/>
    <s v=""/>
    <s v=""/>
    <s v="Risques d'être exposé à la violence"/>
    <n v="0"/>
    <n v="0"/>
    <n v="0"/>
    <n v="0"/>
    <n v="1"/>
    <n v="0"/>
    <n v="0"/>
    <n v="0"/>
    <s v=""/>
    <s v="Oui"/>
    <s v=""/>
    <s v="Produits d'hygiène et assainissement Ustensiles de nettoyage ou de stockage de l'eau (bokit, bassine, éponge)"/>
    <n v="0"/>
    <n v="1"/>
    <n v="0"/>
    <n v="0"/>
    <n v="1"/>
    <n v="0"/>
    <n v="0"/>
    <s v=""/>
    <s v=""/>
    <s v=""/>
    <s v=""/>
    <s v=""/>
    <s v=""/>
    <s v=""/>
    <s v=""/>
    <s v=""/>
    <s v=""/>
    <s v=""/>
    <s v=""/>
    <s v=""/>
    <s v=""/>
    <s v=""/>
    <s v=""/>
    <s v=""/>
    <s v=""/>
    <s v=""/>
    <s v=""/>
    <s v=""/>
    <s v=""/>
    <s v=""/>
    <s v=""/>
    <s v=""/>
    <s v=""/>
    <s v=""/>
    <s v=""/>
    <s v=""/>
    <s v=""/>
    <s v=""/>
    <s v=""/>
    <s v=""/>
    <s v=""/>
    <s v=""/>
    <s v=""/>
    <s v=""/>
    <s v=""/>
  </r>
  <r>
    <s v="2021-07-27"/>
    <s v="GOAL"/>
    <s v="GOAL"/>
    <s v="Goal enquêteur 1"/>
    <s v="Ouest"/>
    <s v="Port-au-Prince"/>
    <s v="Port-au-Prince"/>
    <s v="Centre-ville de Port-au-Prince / Salomon"/>
    <s v="Marché Salomon"/>
    <s v="Milieu urbain"/>
    <x v="1"/>
    <x v="0"/>
    <s v=""/>
    <s v=""/>
    <s v="Détaillant sur une table"/>
    <s v=""/>
    <s v="Produits d'hygiène et assainissement"/>
    <n v="0"/>
    <n v="1"/>
    <n v="0"/>
    <n v="0"/>
    <n v="0"/>
    <n v="0"/>
    <n v="0"/>
    <s v="wash"/>
    <s v="Produits d'hygiène et assainissement"/>
    <s v="En espèces (Gourde)"/>
    <n v="1"/>
    <n v="0"/>
    <n v="0"/>
    <n v="0"/>
    <n v="0"/>
    <n v="0"/>
    <n v="0"/>
    <n v="0"/>
    <n v="0"/>
    <n v="0"/>
    <s v=""/>
    <s v="Non, il n'y a pas eu de variation"/>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Papier toilette Serviettes hygiéniques Savon pour se laver"/>
    <n v="0"/>
    <n v="1"/>
    <n v="1"/>
    <n v="1"/>
    <n v="1"/>
    <n v="0"/>
    <n v="0"/>
    <n v="1"/>
    <n v="0"/>
    <s v=""/>
    <s v=""/>
    <s v=""/>
    <s v=""/>
    <s v=""/>
    <s v=""/>
    <s v=""/>
    <s v=""/>
    <n v="25"/>
    <s v="Je ne sais pas, je ne souhaite pas répondre"/>
    <n v="50"/>
    <s v="Oui"/>
    <s v=""/>
    <s v=""/>
    <s v=""/>
    <s v=""/>
    <s v=""/>
    <s v=""/>
    <s v=""/>
    <s v=""/>
    <s v=""/>
    <s v=""/>
    <s v=""/>
    <s v="Oui"/>
    <n v="25"/>
    <s v=""/>
    <s v=""/>
    <n v="25"/>
    <s v="Non"/>
    <s v="Oui"/>
    <n v="75"/>
    <s v=""/>
    <s v=""/>
    <n v="75"/>
    <s v="Oui"/>
    <s v="Oui"/>
    <n v="75"/>
    <s v=""/>
    <s v=""/>
    <s v=""/>
    <n v="75"/>
    <s v="Oui"/>
    <s v=""/>
    <s v=""/>
    <s v=""/>
    <s v=""/>
    <s v=""/>
    <s v=""/>
    <s v=""/>
    <s v=""/>
    <s v=""/>
    <s v=""/>
    <s v=""/>
    <s v=""/>
    <s v="Non"/>
    <s v=""/>
    <s v=""/>
    <s v=""/>
    <s v=""/>
    <s v=""/>
    <s v=""/>
    <s v=""/>
    <s v=""/>
    <s v=""/>
    <s v=""/>
    <s v=""/>
    <s v=""/>
    <s v=""/>
    <s v=""/>
    <s v=""/>
    <s v=""/>
    <s v=""/>
    <s v=""/>
    <s v=""/>
    <s v=""/>
    <s v=""/>
    <s v=""/>
    <s v=""/>
    <s v=""/>
    <s v=""/>
    <s v="Non"/>
    <s v="Non"/>
    <s v="Oui"/>
    <s v="Ouest"/>
    <s v="Meme"/>
    <s v="Port-au-Prince"/>
    <s v="Meme"/>
    <s v=""/>
    <s v=""/>
    <s v=""/>
    <s v=""/>
    <s v=""/>
    <s v=""/>
    <s v=""/>
    <s v=""/>
    <s v=""/>
    <s v=""/>
    <s v=""/>
    <s v=""/>
    <s v=""/>
    <s v=""/>
    <s v=""/>
    <s v=""/>
    <s v=""/>
    <s v=""/>
    <s v=""/>
    <s v=""/>
    <s v=""/>
    <s v=""/>
    <s v=""/>
    <s v=""/>
    <s v=""/>
    <s v=""/>
    <s v=""/>
    <s v=""/>
    <s v=""/>
    <s v=""/>
    <s v=""/>
    <s v=""/>
    <s v=""/>
    <s v=""/>
    <s v=""/>
    <s v=""/>
    <s v=""/>
    <s v="Non"/>
    <s v=""/>
    <s v=""/>
    <s v=""/>
    <s v=""/>
    <s v=""/>
    <s v=""/>
    <s v=""/>
    <s v=""/>
    <s v="Difficultés pour se réapprovisionner en marchandises"/>
    <n v="0"/>
    <n v="0"/>
    <n v="0"/>
    <n v="1"/>
    <n v="0"/>
    <n v="0"/>
    <n v="0"/>
    <n v="0"/>
    <s v=""/>
    <s v="Oui"/>
    <s v=""/>
    <s v="Produits d'hygiène et assainissement"/>
    <n v="0"/>
    <n v="1"/>
    <n v="0"/>
    <n v="0"/>
    <n v="0"/>
    <n v="0"/>
    <n v="0"/>
    <s v=""/>
    <s v=""/>
    <s v=""/>
    <s v=""/>
    <s v=""/>
    <s v=""/>
    <s v=""/>
    <s v=""/>
    <s v=""/>
    <s v=""/>
    <s v=""/>
    <s v=""/>
    <s v=""/>
    <s v=""/>
    <s v=""/>
    <s v=""/>
    <s v=""/>
    <s v=""/>
    <s v=""/>
    <s v=""/>
    <s v=""/>
    <s v=""/>
    <s v=""/>
    <s v=""/>
    <s v=""/>
    <s v=""/>
    <s v=""/>
    <s v=""/>
    <s v=""/>
    <s v=""/>
    <s v=""/>
    <s v=""/>
    <s v=""/>
    <s v=""/>
    <s v=""/>
    <s v=""/>
    <s v=""/>
    <s v=""/>
  </r>
  <r>
    <s v="2021-07-27"/>
    <s v="GOAL"/>
    <s v="GOAL"/>
    <s v="Goal enquêteur 1"/>
    <s v="Ouest"/>
    <s v="Port-au-Prince"/>
    <s v="Port-au-Prince"/>
    <s v="Centre-ville de Port-au-Prince / Salomon"/>
    <s v="Marché Salomon"/>
    <s v="Milieu urbain"/>
    <x v="1"/>
    <x v="0"/>
    <s v=""/>
    <s v=""/>
    <s v="Détaillant sur une table"/>
    <s v=""/>
    <s v="Nourriture Produits d'hygiène et assainissement"/>
    <n v="1"/>
    <n v="1"/>
    <n v="0"/>
    <n v="0"/>
    <n v="0"/>
    <n v="0"/>
    <n v="0"/>
    <s v="nourriture"/>
    <s v="Nourriture "/>
    <s v="En espèces (Gourde)"/>
    <n v="1"/>
    <n v="0"/>
    <n v="0"/>
    <n v="0"/>
    <n v="0"/>
    <n v="0"/>
    <n v="0"/>
    <n v="0"/>
    <n v="0"/>
    <n v="0"/>
    <s v=""/>
    <s v="Je ne sais pas / Je ne souhaite pas répondre"/>
    <s v="Moins de 20"/>
    <s v="Sucre"/>
    <n v="0"/>
    <n v="0"/>
    <n v="0"/>
    <n v="1"/>
    <n v="0"/>
    <n v="0"/>
    <n v="0"/>
    <n v="0"/>
    <s v="Oui je connais le prix de mes produits en grosse marmite"/>
    <s v=""/>
    <s v=""/>
    <s v=""/>
    <s v=""/>
    <s v=""/>
    <s v=""/>
    <s v=""/>
    <s v=""/>
    <n v="275"/>
    <n v="94.827586206896498"/>
    <s v="Oui"/>
    <s v=""/>
    <s v=""/>
    <s v=""/>
    <s v=""/>
    <s v=""/>
    <s v=""/>
    <s v=""/>
    <s v=""/>
    <s v=""/>
    <s v=""/>
    <s v=""/>
    <s v=""/>
    <s v=""/>
    <s v=""/>
    <s v=""/>
    <s v=""/>
    <s v=""/>
    <s v=""/>
    <s v="Oui"/>
    <s v="Produit épuisé car beaucoup de personnes ont acheté"/>
    <n v="0"/>
    <n v="0"/>
    <n v="0"/>
    <n v="0"/>
    <n v="0"/>
    <n v="0"/>
    <n v="0"/>
    <n v="0"/>
    <n v="0"/>
    <n v="0"/>
    <n v="1"/>
    <n v="0"/>
    <n v="0"/>
    <n v="0"/>
    <s v=""/>
    <s v="Sucre"/>
    <n v="0"/>
    <n v="0"/>
    <n v="0"/>
    <n v="1"/>
    <n v="0"/>
    <n v="0"/>
    <n v="0"/>
    <n v="0"/>
    <s v="Oui"/>
    <s v="Non"/>
    <s v="Oui"/>
    <s v="Ouest"/>
    <s v="Meme"/>
    <s v="Port-au-Prince"/>
    <s v="Meme"/>
    <s v="Brosse à dent Dentifrice Papier toilette Serviettes hygiéniques Savon pour se laver"/>
    <n v="0"/>
    <n v="1"/>
    <n v="1"/>
    <n v="1"/>
    <n v="1"/>
    <n v="0"/>
    <n v="0"/>
    <n v="1"/>
    <n v="0"/>
    <s v=""/>
    <s v=""/>
    <s v=""/>
    <s v=""/>
    <s v=""/>
    <s v=""/>
    <s v=""/>
    <s v=""/>
    <n v="25"/>
    <s v="Oui"/>
    <n v="50"/>
    <s v="Oui"/>
    <s v=""/>
    <s v=""/>
    <s v=""/>
    <s v=""/>
    <s v=""/>
    <s v=""/>
    <s v=""/>
    <s v=""/>
    <s v=""/>
    <s v=""/>
    <s v=""/>
    <s v="Oui"/>
    <n v="25"/>
    <s v=""/>
    <s v=""/>
    <n v="25"/>
    <s v="Oui"/>
    <s v="Oui"/>
    <n v="75"/>
    <s v=""/>
    <s v=""/>
    <n v="75"/>
    <s v="Oui"/>
    <s v="Oui"/>
    <n v="85"/>
    <s v=""/>
    <s v=""/>
    <s v=""/>
    <n v="85"/>
    <s v="Oui"/>
    <s v=""/>
    <s v=""/>
    <s v=""/>
    <s v=""/>
    <s v=""/>
    <s v=""/>
    <s v=""/>
    <s v=""/>
    <s v=""/>
    <s v=""/>
    <s v=""/>
    <s v=""/>
    <s v="Non"/>
    <s v=""/>
    <s v=""/>
    <s v=""/>
    <s v=""/>
    <s v=""/>
    <s v=""/>
    <s v=""/>
    <s v=""/>
    <s v=""/>
    <s v=""/>
    <s v=""/>
    <s v=""/>
    <s v=""/>
    <s v=""/>
    <s v=""/>
    <s v=""/>
    <s v=""/>
    <s v=""/>
    <s v=""/>
    <s v=""/>
    <s v=""/>
    <s v=""/>
    <s v=""/>
    <s v=""/>
    <s v=""/>
    <s v="Non"/>
    <s v="Non"/>
    <s v="Oui"/>
    <s v="Ouest"/>
    <s v="Meme"/>
    <s v="Port-au-Prince"/>
    <s v="Meme"/>
    <s v=""/>
    <s v=""/>
    <s v=""/>
    <s v=""/>
    <s v=""/>
    <s v=""/>
    <s v=""/>
    <s v=""/>
    <s v=""/>
    <s v=""/>
    <s v=""/>
    <s v=""/>
    <s v=""/>
    <s v=""/>
    <s v=""/>
    <s v=""/>
    <s v=""/>
    <s v=""/>
    <s v=""/>
    <s v=""/>
    <s v=""/>
    <s v=""/>
    <s v=""/>
    <s v=""/>
    <s v=""/>
    <s v=""/>
    <s v=""/>
    <s v=""/>
    <s v=""/>
    <s v=""/>
    <s v=""/>
    <s v=""/>
    <s v=""/>
    <s v=""/>
    <s v=""/>
    <s v=""/>
    <s v=""/>
    <s v="Non"/>
    <s v=""/>
    <s v=""/>
    <s v=""/>
    <s v=""/>
    <s v=""/>
    <s v=""/>
    <s v=""/>
    <s v=""/>
    <s v="Aucune préoccupation particulière"/>
    <n v="0"/>
    <n v="0"/>
    <n v="0"/>
    <n v="0"/>
    <n v="0"/>
    <n v="1"/>
    <n v="0"/>
    <n v="0"/>
    <s v=""/>
    <s v="Non"/>
    <s v=""/>
    <s v=""/>
    <s v=""/>
    <s v=""/>
    <s v=""/>
    <s v=""/>
    <s v=""/>
    <s v=""/>
    <s v=""/>
    <s v=""/>
    <s v=""/>
    <s v=""/>
    <s v=""/>
    <s v=""/>
    <s v=""/>
    <s v=""/>
    <s v=""/>
    <s v=""/>
    <s v=""/>
    <s v=""/>
    <s v=""/>
    <s v=""/>
    <s v=""/>
    <s v=""/>
    <s v=""/>
    <s v=""/>
    <s v=""/>
    <s v=""/>
    <s v=""/>
    <s v=""/>
    <s v=""/>
    <s v=""/>
    <s v=""/>
    <s v=""/>
    <s v=""/>
    <s v=""/>
    <s v=""/>
    <s v=""/>
    <s v=""/>
    <s v=""/>
    <s v=""/>
    <s v=""/>
    <s v=""/>
    <s v=""/>
    <s v=""/>
    <s v=""/>
    <s v=""/>
  </r>
  <r>
    <s v="2021-07-28"/>
    <s v="GOAL"/>
    <s v="GOAL"/>
    <s v="Goal enquêteur 1"/>
    <s v="Ouest"/>
    <s v="Port-au-Prince"/>
    <s v="Port-au-Prince"/>
    <s v="Centre-ville de Port-au-Prince / Salomon"/>
    <s v="Marché Salomon"/>
    <s v="Milieu urbain"/>
    <x v="0"/>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ranchement chez un voisin"/>
    <s v=""/>
    <s v="voisin"/>
    <s v="kay yon vwazen"/>
    <s v="branchement chez un voisin"/>
    <s v="C'est le moins cher"/>
    <s v=""/>
    <s v="Moins de 15 min au total"/>
    <s v="gros bidon de 5 gallons (18,9 L)"/>
    <s v="5gal"/>
    <s v="bidon ki vo 5 galon (18,9L)"/>
    <s v=""/>
    <s v=""/>
    <s v=""/>
    <s v=""/>
    <s v=""/>
    <n v="0"/>
    <n v="0"/>
    <s v=""/>
    <s v="NA"/>
    <n v="0"/>
    <s v="Non"/>
    <s v="Oui, chaque fois"/>
    <s v="Oui"/>
    <s v="Problèmes techniques sur le réseau"/>
    <n v="0"/>
    <n v="0"/>
    <n v="0"/>
    <n v="0"/>
    <n v="0"/>
    <n v="1"/>
    <n v="0"/>
    <n v="0"/>
    <n v="0"/>
    <n v="0"/>
    <n v="0"/>
  </r>
  <r>
    <s v="2021-07-28"/>
    <s v="GOAL"/>
    <s v="GOAL"/>
    <s v="Goal enquêteur 1"/>
    <s v="Ouest"/>
    <s v="Port-au-Prince"/>
    <s v="Port-au-Prince"/>
    <s v="Centre-ville de Port-au-Prince / Salomon"/>
    <s v="Marché Salomon"/>
    <s v="Milieu urbain"/>
    <x v="1"/>
    <x v="0"/>
    <s v=""/>
    <s v=""/>
    <s v="Détaillant sur une table"/>
    <s v=""/>
    <s v="Nourriture"/>
    <n v="1"/>
    <n v="0"/>
    <n v="0"/>
    <n v="0"/>
    <n v="0"/>
    <n v="0"/>
    <n v="0"/>
    <s v="nourriture"/>
    <s v="Nourriture "/>
    <s v="En espèces (Gourde)"/>
    <n v="1"/>
    <n v="0"/>
    <n v="0"/>
    <n v="0"/>
    <n v="0"/>
    <n v="0"/>
    <n v="0"/>
    <n v="0"/>
    <n v="0"/>
    <n v="0"/>
    <s v=""/>
    <s v="Je ne sais pas / Je ne souhaite pas répondre"/>
    <s v="Moins de 20"/>
    <s v="Farine de blé blanche Riz Maïs (moulu) Sucre Haricot noir Haricot rouge Huile végétale"/>
    <n v="1"/>
    <n v="1"/>
    <n v="1"/>
    <n v="1"/>
    <n v="1"/>
    <n v="1"/>
    <n v="1"/>
    <n v="0"/>
    <s v="Oui je connais le prix de mes produits en grosse marmite"/>
    <n v="125"/>
    <s v="Oui"/>
    <n v="300"/>
    <n v="115.384615384615"/>
    <s v="Oui"/>
    <n v="250"/>
    <n v="108.695652173913"/>
    <s v="Non"/>
    <n v="275"/>
    <n v="94.827586206896498"/>
    <s v="Oui"/>
    <n v="500"/>
    <n v="208.333333333333"/>
    <s v="Non"/>
    <n v="750"/>
    <n v="312.5"/>
    <s v="Non"/>
    <s v="Bidon/Bouteille fermée."/>
    <s v="Oui"/>
    <n v="750"/>
    <s v=""/>
    <s v=""/>
    <s v=""/>
    <s v=""/>
    <s v=""/>
    <s v=""/>
    <s v="NA"/>
    <n v="750"/>
    <s v="Je ne sais pas, je ne souhaite pas répondre"/>
    <s v="Oui"/>
    <s v="Produit épuisé car beaucoup de personnes ont acheté Pas assez d'argent Pas encore eu le temps de réapprovisinner"/>
    <n v="0"/>
    <n v="0"/>
    <n v="0"/>
    <n v="0"/>
    <n v="0"/>
    <n v="1"/>
    <n v="1"/>
    <n v="0"/>
    <n v="0"/>
    <n v="0"/>
    <n v="1"/>
    <n v="0"/>
    <n v="0"/>
    <n v="0"/>
    <s v=""/>
    <s v="Sucre"/>
    <n v="0"/>
    <n v="0"/>
    <n v="0"/>
    <n v="1"/>
    <n v="0"/>
    <n v="0"/>
    <n v="0"/>
    <n v="0"/>
    <s v="Non"/>
    <s v="Non"/>
    <s v="Oui"/>
    <s v="Ouest"/>
    <s v="Meme"/>
    <s v="Cité Soleil"/>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Je ne sais pas, je ne souhaite pas répondre"/>
    <s v=""/>
    <s v=""/>
    <s v=""/>
    <s v=""/>
    <s v=""/>
    <s v=""/>
    <s v=""/>
    <s v=""/>
    <s v="Aucune préoccupation particulière"/>
    <n v="0"/>
    <n v="0"/>
    <n v="0"/>
    <n v="0"/>
    <n v="0"/>
    <n v="1"/>
    <n v="0"/>
    <n v="0"/>
    <s v=""/>
    <s v="Oui"/>
    <s v=""/>
    <s v="Nourriture"/>
    <n v="1"/>
    <n v="0"/>
    <n v="0"/>
    <n v="0"/>
    <n v="0"/>
    <n v="0"/>
    <n v="0"/>
    <s v=""/>
    <s v=""/>
    <s v=""/>
    <s v=""/>
    <s v=""/>
    <s v=""/>
    <s v=""/>
    <s v=""/>
    <s v=""/>
    <s v=""/>
    <s v=""/>
    <s v=""/>
    <s v=""/>
    <s v=""/>
    <s v=""/>
    <s v=""/>
    <s v=""/>
    <s v=""/>
    <s v=""/>
    <s v=""/>
    <s v=""/>
    <s v=""/>
    <s v=""/>
    <s v=""/>
    <s v=""/>
    <s v=""/>
    <s v=""/>
    <s v=""/>
    <s v=""/>
    <s v=""/>
    <s v=""/>
    <s v=""/>
    <s v=""/>
    <s v=""/>
    <s v=""/>
    <s v=""/>
    <s v=""/>
    <s v=""/>
  </r>
  <r>
    <s v="2021-07-28"/>
    <s v="GOAL"/>
    <s v="GOAL"/>
    <s v="Goal enquêteur 1"/>
    <s v="Ouest"/>
    <s v="Port-au-Prince"/>
    <s v="Port-au-Prince"/>
    <s v="Centre-ville de Port-au-Prince / Salomon"/>
    <s v="Marché Salomon"/>
    <s v="Milieu urbain"/>
    <x v="1"/>
    <x v="0"/>
    <s v=""/>
    <s v=""/>
    <s v="Détaillant sur une table"/>
    <s v=""/>
    <s v="Produits d'hygiène et assainissement Ustensiles de nettoyage ou de stockage de l'eau (bokit, bassine, éponge)"/>
    <n v="0"/>
    <n v="1"/>
    <n v="0"/>
    <n v="0"/>
    <n v="1"/>
    <n v="0"/>
    <n v="0"/>
    <s v="wash"/>
    <s v="Produits d'hygiène et assainissement"/>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Papier toilette Serviettes hygiéniques Chlore en grain (nettoyage)"/>
    <n v="1"/>
    <n v="0"/>
    <n v="0"/>
    <n v="1"/>
    <n v="1"/>
    <n v="0"/>
    <n v="1"/>
    <n v="0"/>
    <n v="0"/>
    <s v="Oui"/>
    <n v="30"/>
    <n v="30"/>
    <s v=""/>
    <s v=""/>
    <s v=""/>
    <n v="30"/>
    <s v="Non"/>
    <s v=""/>
    <s v=""/>
    <n v="20"/>
    <s v="Non"/>
    <s v=""/>
    <s v=""/>
    <s v=""/>
    <s v=""/>
    <s v=""/>
    <s v=""/>
    <s v=""/>
    <s v=""/>
    <s v=""/>
    <s v=""/>
    <s v=""/>
    <s v=""/>
    <s v=""/>
    <s v=""/>
    <s v=""/>
    <s v=""/>
    <s v=""/>
    <s v=""/>
    <s v=""/>
    <s v=""/>
    <s v=""/>
    <s v=""/>
    <s v=""/>
    <s v="Oui"/>
    <n v="75"/>
    <s v=""/>
    <s v=""/>
    <s v=""/>
    <n v="75"/>
    <s v="Oui"/>
    <s v="Oui"/>
    <s v=""/>
    <n v="5"/>
    <s v=""/>
    <s v=""/>
    <s v=""/>
    <s v=""/>
    <s v=""/>
    <s v=""/>
    <s v="Non"/>
    <s v="NA"/>
    <n v="5"/>
    <s v="Non"/>
    <s v=""/>
    <s v=""/>
    <s v=""/>
    <s v=""/>
    <s v=""/>
    <s v=""/>
    <s v=""/>
    <s v=""/>
    <s v=""/>
    <s v=""/>
    <s v=""/>
    <s v=""/>
    <s v=""/>
    <s v=""/>
    <s v=""/>
    <s v=""/>
    <s v=""/>
    <s v=""/>
    <s v=""/>
    <s v=""/>
    <s v=""/>
    <s v=""/>
    <s v=""/>
    <s v=""/>
    <s v=""/>
    <s v="Non"/>
    <s v="Non"/>
    <s v="Oui"/>
    <s v="Ouest"/>
    <s v="Meme"/>
    <s v="Port-au-Prince"/>
    <s v="Meme"/>
    <s v=""/>
    <s v=""/>
    <s v=""/>
    <s v=""/>
    <s v=""/>
    <s v=""/>
    <s v=""/>
    <s v=""/>
    <s v=""/>
    <s v=""/>
    <s v=""/>
    <s v=""/>
    <s v=""/>
    <s v=""/>
    <s v=""/>
    <s v=""/>
    <s v=""/>
    <s v=""/>
    <s v=""/>
    <s v=""/>
    <s v=""/>
    <s v=""/>
    <s v=""/>
    <s v=""/>
    <s v=""/>
    <s v=""/>
    <s v=""/>
    <s v="Eponge pour la vaisselle"/>
    <n v="0"/>
    <n v="0"/>
    <n v="1"/>
    <s v=""/>
    <s v=""/>
    <n v="25"/>
    <s v="Non"/>
    <s v=""/>
    <s v=""/>
    <s v="Non"/>
    <s v=""/>
    <s v=""/>
    <s v=""/>
    <s v=""/>
    <s v=""/>
    <s v=""/>
    <s v=""/>
    <s v=""/>
    <s v="Aucune préoccupation particulière"/>
    <n v="0"/>
    <n v="0"/>
    <n v="0"/>
    <n v="0"/>
    <n v="0"/>
    <n v="1"/>
    <n v="0"/>
    <n v="0"/>
    <s v=""/>
    <s v="Non"/>
    <s v=""/>
    <s v=""/>
    <s v=""/>
    <s v=""/>
    <s v=""/>
    <s v=""/>
    <s v=""/>
    <s v=""/>
    <s v=""/>
    <s v=""/>
    <s v=""/>
    <s v=""/>
    <s v=""/>
    <s v=""/>
    <s v=""/>
    <s v=""/>
    <s v=""/>
    <s v=""/>
    <s v=""/>
    <s v=""/>
    <s v=""/>
    <s v=""/>
    <s v=""/>
    <s v=""/>
    <s v=""/>
    <s v=""/>
    <s v=""/>
    <s v=""/>
    <s v=""/>
    <s v=""/>
    <s v=""/>
    <s v=""/>
    <s v=""/>
    <s v=""/>
    <s v=""/>
    <s v=""/>
    <s v=""/>
    <s v=""/>
    <s v=""/>
    <s v=""/>
    <s v=""/>
    <s v=""/>
    <s v=""/>
    <s v=""/>
    <s v=""/>
    <s v=""/>
    <s v=""/>
  </r>
  <r>
    <s v="2021-07-28"/>
    <s v="GOAL"/>
    <s v="GOAL"/>
    <s v="Goal enquêteur 1"/>
    <s v="Ouest"/>
    <s v="Port-au-Prince"/>
    <s v="Port-au-Prince"/>
    <s v="Centre-ville de Port-au-Prince / Salomon"/>
    <s v="Marché Salomon"/>
    <s v="Milieu urbain"/>
    <x v="1"/>
    <x v="0"/>
    <s v=""/>
    <s v=""/>
    <s v="Détaillant sur une table"/>
    <s v=""/>
    <s v="Produits d'hygiène et assainissement Nourriture Ustensiles de nettoyage ou de stockage de l'eau (bokit, bassine, éponge)"/>
    <n v="1"/>
    <n v="1"/>
    <n v="0"/>
    <n v="0"/>
    <n v="1"/>
    <n v="0"/>
    <n v="0"/>
    <s v="wash"/>
    <s v="Produits d'hygiène et assainissement"/>
    <s v="En espèces (Gourde)"/>
    <n v="1"/>
    <n v="0"/>
    <n v="0"/>
    <n v="0"/>
    <n v="0"/>
    <n v="0"/>
    <n v="0"/>
    <n v="0"/>
    <n v="0"/>
    <n v="0"/>
    <s v=""/>
    <s v="Oui, il y a moins de commerçants par rapport au mois passé"/>
    <s v="Entre 21 et 60"/>
    <s v="Farine de blé blanche Riz Sucre Haricot noir Haricot rouge"/>
    <n v="1"/>
    <n v="1"/>
    <n v="0"/>
    <n v="1"/>
    <n v="1"/>
    <n v="1"/>
    <n v="0"/>
    <n v="0"/>
    <s v="Oui je connais le prix de mes produits en grosse marmite"/>
    <n v="125"/>
    <s v="Oui"/>
    <n v="300"/>
    <n v="115.384615384615"/>
    <s v="Oui"/>
    <s v=""/>
    <s v=""/>
    <s v=""/>
    <n v="300"/>
    <n v="103.448275862068"/>
    <s v="Oui"/>
    <n v="500"/>
    <n v="208.333333333333"/>
    <s v="Non"/>
    <n v="750"/>
    <n v="312.5"/>
    <s v="Non"/>
    <s v=""/>
    <s v=""/>
    <s v=""/>
    <s v=""/>
    <s v=""/>
    <s v=""/>
    <s v=""/>
    <s v=""/>
    <s v=""/>
    <s v=""/>
    <s v=""/>
    <s v=""/>
    <s v="Non"/>
    <s v=""/>
    <s v=""/>
    <s v=""/>
    <s v=""/>
    <s v=""/>
    <s v=""/>
    <s v=""/>
    <s v=""/>
    <s v=""/>
    <s v=""/>
    <s v=""/>
    <s v=""/>
    <s v=""/>
    <s v=""/>
    <s v=""/>
    <s v=""/>
    <s v=""/>
    <s v=""/>
    <s v=""/>
    <s v=""/>
    <s v=""/>
    <s v=""/>
    <s v=""/>
    <s v=""/>
    <s v=""/>
    <s v="Non"/>
    <s v="Oui"/>
    <s v="Oui"/>
    <s v="Ouest"/>
    <s v="Meme"/>
    <s v="Port-au-Prince"/>
    <s v="Meme"/>
    <s v="Savon lessive Dentifrice Papier toilette Serviettes hygiéniques Chlore liquide (nettoyage) Chlore en grain (nettoyage) Savon pour se laver"/>
    <n v="1"/>
    <n v="0"/>
    <n v="1"/>
    <n v="1"/>
    <n v="1"/>
    <n v="1"/>
    <n v="1"/>
    <n v="1"/>
    <n v="0"/>
    <s v="Oui"/>
    <n v="35"/>
    <n v="35"/>
    <s v=""/>
    <s v=""/>
    <s v=""/>
    <n v="35"/>
    <s v="Je ne sais pas, je ne souhaite pas répondre"/>
    <s v=""/>
    <s v=""/>
    <n v="20"/>
    <s v="Non"/>
    <s v="Non"/>
    <s v=""/>
    <s v=""/>
    <s v="Mililitre"/>
    <s v="mililitre"/>
    <s v="mililit"/>
    <n v="470"/>
    <n v="150"/>
    <n v="319.14893617021198"/>
    <n v="319.14893617021198"/>
    <s v="Oui"/>
    <s v="Oui"/>
    <n v="25"/>
    <s v=""/>
    <s v=""/>
    <n v="25"/>
    <s v="Non"/>
    <s v="Oui"/>
    <n v="75"/>
    <s v=""/>
    <s v=""/>
    <n v="75"/>
    <s v="Oui"/>
    <s v="Oui"/>
    <n v="75"/>
    <s v=""/>
    <s v=""/>
    <s v=""/>
    <n v="75"/>
    <s v="Oui"/>
    <s v="Oui"/>
    <s v=""/>
    <n v="5"/>
    <s v=""/>
    <s v=""/>
    <s v=""/>
    <s v=""/>
    <s v=""/>
    <s v=""/>
    <s v="Non"/>
    <s v="NA"/>
    <n v="5"/>
    <s v="Non"/>
    <s v=""/>
    <s v=""/>
    <s v=""/>
    <s v=""/>
    <s v=""/>
    <s v=""/>
    <s v=""/>
    <s v=""/>
    <s v=""/>
    <s v=""/>
    <s v=""/>
    <s v=""/>
    <s v=""/>
    <s v=""/>
    <s v=""/>
    <s v=""/>
    <s v=""/>
    <s v=""/>
    <s v=""/>
    <s v=""/>
    <s v=""/>
    <s v=""/>
    <s v=""/>
    <s v=""/>
    <s v=""/>
    <s v="Non"/>
    <s v="Oui"/>
    <s v="Oui"/>
    <s v="Ouest"/>
    <s v="Meme"/>
    <s v="Port-au-Prince"/>
    <s v="Meme"/>
    <s v=""/>
    <s v=""/>
    <s v=""/>
    <s v=""/>
    <s v=""/>
    <s v=""/>
    <s v=""/>
    <s v=""/>
    <s v=""/>
    <s v=""/>
    <s v=""/>
    <s v=""/>
    <s v=""/>
    <s v=""/>
    <s v=""/>
    <s v=""/>
    <s v=""/>
    <s v=""/>
    <s v=""/>
    <s v=""/>
    <s v=""/>
    <s v=""/>
    <s v=""/>
    <s v=""/>
    <s v=""/>
    <s v=""/>
    <s v=""/>
    <s v="Eponge pour la vaisselle"/>
    <n v="0"/>
    <n v="0"/>
    <n v="1"/>
    <s v=""/>
    <s v=""/>
    <n v="25"/>
    <s v="Non"/>
    <s v=""/>
    <s v=""/>
    <s v="Non"/>
    <s v=""/>
    <s v=""/>
    <s v=""/>
    <s v=""/>
    <s v=""/>
    <s v=""/>
    <s v=""/>
    <s v=""/>
    <s v="Je ne sais pas, je ne souhaite pas répondre"/>
    <n v="0"/>
    <n v="0"/>
    <n v="0"/>
    <n v="0"/>
    <n v="0"/>
    <n v="0"/>
    <n v="0"/>
    <n v="1"/>
    <s v=""/>
    <s v="Non"/>
    <s v=""/>
    <s v=""/>
    <s v=""/>
    <s v=""/>
    <s v=""/>
    <s v=""/>
    <s v=""/>
    <s v=""/>
    <s v=""/>
    <s v=""/>
    <s v=""/>
    <s v=""/>
    <s v=""/>
    <s v=""/>
    <s v=""/>
    <s v=""/>
    <s v=""/>
    <s v=""/>
    <s v=""/>
    <s v=""/>
    <s v=""/>
    <s v=""/>
    <s v=""/>
    <s v=""/>
    <s v=""/>
    <s v=""/>
    <s v=""/>
    <s v=""/>
    <s v=""/>
    <s v=""/>
    <s v=""/>
    <s v=""/>
    <s v=""/>
    <s v=""/>
    <s v=""/>
    <s v=""/>
    <s v=""/>
    <s v=""/>
    <s v=""/>
    <s v=""/>
    <s v=""/>
    <s v=""/>
    <s v=""/>
    <s v=""/>
    <s v=""/>
    <s v=""/>
    <s v=""/>
  </r>
  <r>
    <s v="2021-07-28"/>
    <s v="GOAL"/>
    <s v="GOAL"/>
    <s v="Goal enquêteur 1"/>
    <s v="Ouest"/>
    <s v="Port-au-Prince"/>
    <s v="Port-au-Prince"/>
    <s v="Centre-ville de Port-au-Prince / Salomon"/>
    <s v="Marché Salomon"/>
    <s v="Milieu urbain"/>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C'est le moins cher"/>
    <s v=""/>
    <s v="Entre 15 min et 30 min au total"/>
    <s v="gros bidon de 5 gallons (18,9 L)"/>
    <s v="5gal"/>
    <s v="bidon ki vo 5 galon (18,9L)"/>
    <s v=""/>
    <s v=""/>
    <s v=""/>
    <s v=""/>
    <s v=""/>
    <n v="25"/>
    <n v="5"/>
    <s v=""/>
    <s v="NA"/>
    <n v="5"/>
    <s v="Je ne sais pas, je ne souhaite pas répondre"/>
    <s v=""/>
    <s v="Non"/>
    <s v=""/>
    <s v=""/>
    <s v=""/>
    <s v=""/>
    <s v=""/>
    <s v=""/>
    <s v=""/>
    <s v=""/>
    <s v=""/>
    <s v=""/>
    <s v=""/>
    <s v=""/>
  </r>
  <r>
    <s v="2021-07-28"/>
    <s v="GOAL"/>
    <s v="GOAL"/>
    <s v="Goal enquêteur 1"/>
    <s v="Ouest"/>
    <s v="Port-au-Prince"/>
    <s v="Port-au-Prince"/>
    <s v="Centre-ville de Port-au-Prince / Salomon"/>
    <s v="Marché Salomon"/>
    <s v="Milieu urbain"/>
    <x v="1"/>
    <x v="0"/>
    <s v=""/>
    <s v=""/>
    <s v="Détaillant sur une table"/>
    <s v=""/>
    <s v="Ustensiles de cuisine (casseroles, cuillères, etc.)"/>
    <n v="0"/>
    <n v="0"/>
    <n v="0"/>
    <n v="1"/>
    <n v="0"/>
    <n v="0"/>
    <n v="0"/>
    <s v="cuisine"/>
    <s v="Ustensiles de cuisine (casseroles, cuillères, etc.)"/>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oêle (grande) Casserole avec couvercle (moyenne ou grande) Couteau de cuisine Cuillère pour manger Cuillère de service Assiette Verre / Godet"/>
    <n v="1"/>
    <n v="1"/>
    <n v="1"/>
    <n v="1"/>
    <n v="1"/>
    <n v="1"/>
    <n v="1"/>
    <n v="0"/>
    <s v="Grande avec couvercle (environ 2 à 3 gallons)"/>
    <n v="6000"/>
    <s v=""/>
    <n v="500"/>
    <n v="125"/>
    <n v="125"/>
    <n v="20"/>
    <n v="250"/>
    <n v="75"/>
    <s v="Oui"/>
    <s v=""/>
    <s v=""/>
    <s v=""/>
    <s v=""/>
    <s v=""/>
    <s v=""/>
    <s v=""/>
    <s v=""/>
    <s v=""/>
    <s v=""/>
    <s v=""/>
    <s v="Non"/>
    <s v=""/>
    <s v=""/>
    <s v=""/>
    <s v=""/>
    <s v=""/>
    <s v=""/>
    <s v=""/>
    <s v=""/>
    <s v="Difficultés pour se réapprovisionner en marchandises"/>
    <n v="0"/>
    <n v="0"/>
    <n v="0"/>
    <n v="1"/>
    <n v="0"/>
    <n v="0"/>
    <n v="0"/>
    <n v="0"/>
    <s v=""/>
    <s v="Oui"/>
    <s v=""/>
    <s v="Ustensiles de cuisine (casseroles, cuillères, etc.)"/>
    <n v="0"/>
    <n v="0"/>
    <n v="0"/>
    <n v="1"/>
    <n v="0"/>
    <n v="0"/>
    <n v="0"/>
    <s v=""/>
    <s v=""/>
    <s v=""/>
    <s v=""/>
    <s v=""/>
    <s v=""/>
    <s v=""/>
    <s v=""/>
    <s v=""/>
    <s v=""/>
    <s v=""/>
    <s v=""/>
    <s v=""/>
    <s v=""/>
    <s v=""/>
    <s v=""/>
    <s v=""/>
    <s v=""/>
    <s v=""/>
    <s v=""/>
    <s v=""/>
    <s v=""/>
    <s v=""/>
    <s v=""/>
    <s v=""/>
    <s v=""/>
    <s v=""/>
    <s v=""/>
    <s v=""/>
    <s v=""/>
    <s v=""/>
    <s v=""/>
    <s v=""/>
    <s v=""/>
    <s v=""/>
    <s v=""/>
    <s v=""/>
    <s v=""/>
  </r>
  <r>
    <s v="2021-07-28"/>
    <s v="GOAL"/>
    <s v="GOAL"/>
    <s v="Goal enquêteur 1"/>
    <s v="Ouest"/>
    <s v="Port-au-Prince"/>
    <s v="Port-au-Prince"/>
    <s v="Centre-ville de Port-au-Prince / Salomon"/>
    <s v="Marché Salomon"/>
    <s v="Milieu urbain"/>
    <x v="1"/>
    <x v="0"/>
    <s v=""/>
    <s v=""/>
    <s v="Détaillant sur une table"/>
    <s v=""/>
    <s v="Produits d'hygiène et assainissement"/>
    <n v="0"/>
    <n v="1"/>
    <n v="0"/>
    <n v="0"/>
    <n v="0"/>
    <n v="0"/>
    <n v="0"/>
    <s v="wash"/>
    <s v="Produits d'hygiène et assainissement"/>
    <s v="En espèces (Gourde)"/>
    <n v="1"/>
    <n v="0"/>
    <n v="0"/>
    <n v="0"/>
    <n v="0"/>
    <n v="0"/>
    <n v="0"/>
    <n v="0"/>
    <n v="0"/>
    <n v="0"/>
    <s v=""/>
    <s v="Oui, il y a moins de commerçants par rapport au mois passé"/>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Papier toilette Serviettes hygiéniques Savon pour se laver"/>
    <n v="0"/>
    <n v="1"/>
    <n v="1"/>
    <n v="1"/>
    <n v="1"/>
    <n v="0"/>
    <n v="0"/>
    <n v="1"/>
    <n v="0"/>
    <s v=""/>
    <s v=""/>
    <s v=""/>
    <s v=""/>
    <s v=""/>
    <s v=""/>
    <s v=""/>
    <s v=""/>
    <n v="25"/>
    <s v="Oui"/>
    <n v="20"/>
    <s v="Non"/>
    <s v=""/>
    <s v=""/>
    <s v=""/>
    <s v=""/>
    <s v=""/>
    <s v=""/>
    <s v=""/>
    <s v=""/>
    <s v=""/>
    <s v=""/>
    <s v=""/>
    <s v="Oui"/>
    <n v="25"/>
    <s v=""/>
    <s v=""/>
    <n v="25"/>
    <s v="Oui"/>
    <s v="Non"/>
    <s v=""/>
    <n v="170"/>
    <n v="75"/>
    <n v="37.5"/>
    <s v="Oui"/>
    <s v="Oui"/>
    <n v="75"/>
    <s v=""/>
    <s v=""/>
    <s v=""/>
    <n v="75"/>
    <s v="Oui"/>
    <s v=""/>
    <s v=""/>
    <s v=""/>
    <s v=""/>
    <s v=""/>
    <s v=""/>
    <s v=""/>
    <s v=""/>
    <s v=""/>
    <s v=""/>
    <s v=""/>
    <s v=""/>
    <s v="Non"/>
    <s v=""/>
    <s v=""/>
    <s v=""/>
    <s v=""/>
    <s v=""/>
    <s v=""/>
    <s v=""/>
    <s v=""/>
    <s v=""/>
    <s v=""/>
    <s v=""/>
    <s v=""/>
    <s v=""/>
    <s v=""/>
    <s v=""/>
    <s v=""/>
    <s v=""/>
    <s v=""/>
    <s v=""/>
    <s v=""/>
    <s v=""/>
    <s v=""/>
    <s v=""/>
    <s v=""/>
    <s v=""/>
    <s v="Oui"/>
    <s v="Oui"/>
    <s v="Oui"/>
    <s v="Ouest"/>
    <s v="Meme"/>
    <s v="Port-au-Prince"/>
    <s v="Meme"/>
    <s v=""/>
    <s v=""/>
    <s v=""/>
    <s v=""/>
    <s v=""/>
    <s v=""/>
    <s v=""/>
    <s v=""/>
    <s v=""/>
    <s v=""/>
    <s v=""/>
    <s v=""/>
    <s v=""/>
    <s v=""/>
    <s v=""/>
    <s v=""/>
    <s v=""/>
    <s v=""/>
    <s v=""/>
    <s v=""/>
    <s v=""/>
    <s v=""/>
    <s v=""/>
    <s v=""/>
    <s v=""/>
    <s v=""/>
    <s v=""/>
    <s v=""/>
    <s v=""/>
    <s v=""/>
    <s v=""/>
    <s v=""/>
    <s v=""/>
    <s v=""/>
    <s v=""/>
    <s v=""/>
    <s v=""/>
    <s v="Je ne sais pas, je ne souhaite pas répondre"/>
    <s v=""/>
    <s v=""/>
    <s v=""/>
    <s v=""/>
    <s v=""/>
    <s v=""/>
    <s v=""/>
    <s v=""/>
    <s v="Aucune préoccupation particulière"/>
    <n v="0"/>
    <n v="0"/>
    <n v="0"/>
    <n v="0"/>
    <n v="0"/>
    <n v="1"/>
    <n v="0"/>
    <n v="0"/>
    <s v=""/>
    <s v="Oui"/>
    <s v=""/>
    <s v="Produits d'hygiène et assainissement"/>
    <n v="0"/>
    <n v="1"/>
    <n v="0"/>
    <n v="0"/>
    <n v="0"/>
    <n v="0"/>
    <n v="0"/>
    <s v=""/>
    <s v=""/>
    <s v=""/>
    <s v=""/>
    <s v=""/>
    <s v=""/>
    <s v=""/>
    <s v=""/>
    <s v=""/>
    <s v=""/>
    <s v=""/>
    <s v=""/>
    <s v=""/>
    <s v=""/>
    <s v=""/>
    <s v=""/>
    <s v=""/>
    <s v=""/>
    <s v=""/>
    <s v=""/>
    <s v=""/>
    <s v=""/>
    <s v=""/>
    <s v=""/>
    <s v=""/>
    <s v=""/>
    <s v=""/>
    <s v=""/>
    <s v=""/>
    <s v=""/>
    <s v=""/>
    <s v=""/>
    <s v=""/>
    <s v=""/>
    <s v=""/>
    <s v=""/>
    <s v=""/>
    <s v=""/>
  </r>
  <r>
    <s v="2021-07-28"/>
    <s v="GOAL"/>
    <s v="GOAL"/>
    <s v="Goal enquêteur 1"/>
    <s v="Ouest"/>
    <s v="Port-au-Prince"/>
    <s v="Port-au-Prince"/>
    <s v="Centre-ville de Port-au-Prince / Salomon"/>
    <s v="Marché Salomon"/>
    <s v="Milieu urbain"/>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Il n'y a pas d'autres options dans ma zone"/>
    <s v=""/>
    <s v="Moins de 15 min au total"/>
    <s v="gros bidon de 5 gallons (18,9 L)"/>
    <s v="5gal"/>
    <s v="bidon ki vo 5 galon (18,9L)"/>
    <s v=""/>
    <s v=""/>
    <s v=""/>
    <s v=""/>
    <s v=""/>
    <n v="25"/>
    <n v="5"/>
    <s v=""/>
    <s v="NA"/>
    <n v="5"/>
    <s v="Oui"/>
    <s v=""/>
    <s v="Non"/>
    <s v=""/>
    <s v=""/>
    <s v=""/>
    <s v=""/>
    <s v=""/>
    <s v=""/>
    <s v=""/>
    <s v=""/>
    <s v=""/>
    <s v=""/>
    <s v=""/>
    <s v=""/>
  </r>
  <r>
    <s v="2021-07-28"/>
    <s v="GOAL"/>
    <s v="GOAL"/>
    <s v="Goal enquêteur 1"/>
    <s v="Ouest"/>
    <s v="Port-au-Prince"/>
    <s v="Port-au-Prince"/>
    <s v="Centre-ville de Port-au-Prince / Salomon"/>
    <s v="Marché Salomon"/>
    <s v="Milieu urbain"/>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Moins de 15 min au total"/>
    <s v="petit bidon de 1 gallon (3,78 L)"/>
    <s v="1gal"/>
    <s v="bidon ki vo 1 galon (3,78L)"/>
    <s v=""/>
    <s v=""/>
    <s v=""/>
    <s v=""/>
    <s v=""/>
    <n v="30"/>
    <n v="30"/>
    <s v=""/>
    <s v="NA"/>
    <n v="30"/>
    <s v="Oui"/>
    <s v=""/>
    <s v="Oui"/>
    <s v="Insécurités dans la commune Le marchand d'eau n'est pas venu à temps / Le marchand n'avait plus d'eau"/>
    <n v="1"/>
    <n v="0"/>
    <n v="0"/>
    <n v="0"/>
    <n v="0"/>
    <n v="0"/>
    <n v="0"/>
    <n v="0"/>
    <n v="1"/>
    <n v="0"/>
    <n v="0"/>
  </r>
  <r>
    <s v="2021-07-28"/>
    <s v="GOAL"/>
    <s v="GOAL"/>
    <s v="Goal enquêteur 1"/>
    <s v="Ouest"/>
    <s v="Port-au-Prince"/>
    <s v="Port-au-Prince"/>
    <s v="Centre-ville de Port-au-Prince / Salomon"/>
    <s v="Marché Salomon"/>
    <s v="Milieu urbain"/>
    <x v="0"/>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Autre"/>
    <s v="Se la ki pi pre"/>
    <s v="Entre 15 min et 30 min au total"/>
    <s v="gros bidon de 5 gallons (18,9 L)"/>
    <s v="5gal"/>
    <s v="bidon ki vo 5 galon (18,9L)"/>
    <s v=""/>
    <s v=""/>
    <s v=""/>
    <s v=""/>
    <s v=""/>
    <n v="30"/>
    <n v="6"/>
    <s v=""/>
    <s v="NA"/>
    <n v="6"/>
    <s v="Oui"/>
    <s v=""/>
    <s v="Non"/>
    <s v=""/>
    <s v=""/>
    <s v=""/>
    <s v=""/>
    <s v=""/>
    <s v=""/>
    <s v=""/>
    <s v=""/>
    <s v=""/>
    <s v=""/>
    <s v=""/>
    <s v=""/>
  </r>
  <r>
    <s v="2021-07-28"/>
    <s v="GOAL"/>
    <s v="GOAL"/>
    <s v="Goal enquêteur 1"/>
    <s v="Ouest"/>
    <s v="Port-au-Prince"/>
    <s v="Port-au-Prince"/>
    <s v="Centre-ville de Port-au-Prince / Salomon"/>
    <s v="Marché Salomon"/>
    <s v="Milieu urbain"/>
    <x v="1"/>
    <x v="0"/>
    <s v=""/>
    <s v=""/>
    <s v="Détaillant sur une table"/>
    <s v=""/>
    <s v="Charbon de bois"/>
    <n v="0"/>
    <n v="0"/>
    <n v="0"/>
    <n v="0"/>
    <n v="0"/>
    <n v="1"/>
    <n v="0"/>
    <s v="charbon"/>
    <s v="Charbon de bois"/>
    <s v="En espèces (Gourde)"/>
    <n v="1"/>
    <n v="0"/>
    <n v="0"/>
    <n v="0"/>
    <n v="0"/>
    <n v="0"/>
    <n v="0"/>
    <n v="0"/>
    <n v="0"/>
    <n v="0"/>
    <s v=""/>
    <s v="Oui, il y a moin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50"/>
    <s v="Oui"/>
    <s v="Non"/>
    <s v=""/>
    <s v=""/>
    <s v=""/>
    <s v=""/>
    <s v=""/>
    <s v=""/>
    <s v=""/>
    <s v=""/>
    <s v="Aucune préoccupation particulière"/>
    <n v="0"/>
    <n v="0"/>
    <n v="0"/>
    <n v="0"/>
    <n v="0"/>
    <n v="1"/>
    <n v="0"/>
    <n v="0"/>
    <s v=""/>
    <s v="Oui"/>
    <s v=""/>
    <s v="Charbon de bois"/>
    <n v="0"/>
    <n v="0"/>
    <n v="0"/>
    <n v="0"/>
    <n v="0"/>
    <n v="1"/>
    <n v="0"/>
    <s v=""/>
    <s v=""/>
    <s v=""/>
    <s v=""/>
    <s v=""/>
    <s v=""/>
    <s v=""/>
    <s v=""/>
    <s v=""/>
    <s v=""/>
    <s v=""/>
    <s v=""/>
    <s v=""/>
    <s v=""/>
    <s v=""/>
    <s v=""/>
    <s v=""/>
    <s v=""/>
    <s v=""/>
    <s v=""/>
    <s v=""/>
    <s v=""/>
    <s v=""/>
    <s v=""/>
    <s v=""/>
    <s v=""/>
    <s v=""/>
    <s v=""/>
    <s v=""/>
    <s v=""/>
    <s v=""/>
    <s v=""/>
    <s v=""/>
    <s v=""/>
    <s v=""/>
    <s v=""/>
    <s v=""/>
    <s v=""/>
  </r>
  <r>
    <s v="2021-07-28"/>
    <s v="GOAL"/>
    <s v="GOAL"/>
    <s v="Goal enquêteur 1"/>
    <s v="Ouest"/>
    <s v="Port-au-Prince"/>
    <s v="Port-au-Prince"/>
    <s v="Centre-ville de Port-au-Prince / Salomon"/>
    <s v="Marché Salomon"/>
    <s v="Milieu urbain"/>
    <x v="1"/>
    <x v="0"/>
    <s v=""/>
    <s v=""/>
    <s v="Détaillant sur une table"/>
    <s v=""/>
    <s v="Charbon de bois"/>
    <n v="0"/>
    <n v="0"/>
    <n v="0"/>
    <n v="0"/>
    <n v="0"/>
    <n v="1"/>
    <n v="0"/>
    <s v="charbon"/>
    <s v="Charbon de bois"/>
    <s v="En espèces (Gourde) Coupon"/>
    <n v="1"/>
    <n v="0"/>
    <n v="0"/>
    <n v="0"/>
    <n v="0"/>
    <n v="0"/>
    <n v="1"/>
    <n v="0"/>
    <n v="0"/>
    <n v="0"/>
    <s v=""/>
    <s v="Oui, il y a moin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50"/>
    <s v="Oui"/>
    <s v="Non"/>
    <s v=""/>
    <s v=""/>
    <s v=""/>
    <s v=""/>
    <s v=""/>
    <s v=""/>
    <s v=""/>
    <s v=""/>
    <s v="Aucune préoccupation particulière"/>
    <n v="0"/>
    <n v="0"/>
    <n v="0"/>
    <n v="0"/>
    <n v="0"/>
    <n v="1"/>
    <n v="0"/>
    <n v="0"/>
    <s v=""/>
    <s v="Oui"/>
    <s v=""/>
    <s v="Charbon de bois"/>
    <n v="0"/>
    <n v="0"/>
    <n v="0"/>
    <n v="0"/>
    <n v="0"/>
    <n v="1"/>
    <n v="0"/>
    <s v=""/>
    <s v=""/>
    <s v=""/>
    <s v=""/>
    <s v=""/>
    <s v=""/>
    <s v=""/>
    <s v=""/>
    <s v=""/>
    <s v=""/>
    <s v=""/>
    <s v=""/>
    <s v=""/>
    <s v=""/>
    <s v=""/>
    <s v=""/>
    <s v=""/>
    <s v=""/>
    <s v=""/>
    <s v=""/>
    <s v=""/>
    <s v=""/>
    <s v=""/>
    <s v=""/>
    <s v=""/>
    <s v=""/>
    <s v=""/>
    <s v=""/>
    <s v=""/>
    <s v=""/>
    <s v=""/>
    <s v=""/>
    <s v=""/>
    <s v=""/>
    <s v=""/>
    <s v=""/>
    <s v=""/>
    <s v=""/>
  </r>
  <r>
    <s v="2021-07-28"/>
    <s v="GOAL"/>
    <s v="GOAL"/>
    <s v="Goal enquêteur 1"/>
    <s v="Ouest"/>
    <s v="Port-au-Prince"/>
    <s v="Port-au-Prince"/>
    <s v="Centre-ville de Port-au-Prince / Salomon"/>
    <s v="Marché Salomon"/>
    <s v="Milieu urbain"/>
    <x v="1"/>
    <x v="0"/>
    <s v=""/>
    <s v=""/>
    <s v="Détaillant sur une table"/>
    <s v=""/>
    <s v="Charbon de bois"/>
    <n v="0"/>
    <n v="0"/>
    <n v="0"/>
    <n v="0"/>
    <n v="0"/>
    <n v="1"/>
    <n v="0"/>
    <s v="charbon"/>
    <s v="Charbon de bois"/>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25"/>
    <s v="Non"/>
    <s v="Non"/>
    <s v=""/>
    <s v=""/>
    <s v=""/>
    <s v=""/>
    <s v=""/>
    <s v=""/>
    <s v=""/>
    <s v=""/>
    <s v="Aucune préoccupation particulière"/>
    <n v="0"/>
    <n v="0"/>
    <n v="0"/>
    <n v="0"/>
    <n v="0"/>
    <n v="1"/>
    <n v="0"/>
    <n v="0"/>
    <s v=""/>
    <s v="Non"/>
    <s v=""/>
    <s v=""/>
    <s v=""/>
    <s v=""/>
    <s v=""/>
    <s v=""/>
    <s v=""/>
    <s v=""/>
    <s v=""/>
    <s v=""/>
    <s v=""/>
    <s v=""/>
    <s v=""/>
    <s v=""/>
    <s v=""/>
    <s v=""/>
    <s v=""/>
    <s v=""/>
    <s v=""/>
    <s v=""/>
    <s v=""/>
    <s v=""/>
    <s v=""/>
    <s v=""/>
    <s v=""/>
    <s v=""/>
    <s v=""/>
    <s v=""/>
    <s v=""/>
    <s v=""/>
    <s v=""/>
    <s v=""/>
    <s v=""/>
    <s v=""/>
    <s v=""/>
    <s v=""/>
    <s v=""/>
    <s v=""/>
    <s v=""/>
    <s v=""/>
    <s v=""/>
    <s v=""/>
    <s v=""/>
    <s v=""/>
    <s v=""/>
    <s v=""/>
    <s v=""/>
  </r>
  <r>
    <s v="2021-07-28"/>
    <s v="GOAL"/>
    <s v="GOAL"/>
    <s v="Goal enquêteur 1"/>
    <s v="Ouest"/>
    <s v="Port-au-Prince"/>
    <s v="Port-au-Prince"/>
    <s v="Centre-ville de Port-au-Prince / Salomon"/>
    <s v="Marché Salomon"/>
    <s v="Milieu urbain"/>
    <x v="1"/>
    <x v="0"/>
    <s v=""/>
    <s v=""/>
    <s v="Détaillant sur une table"/>
    <s v=""/>
    <s v="Charbon de bois"/>
    <n v="0"/>
    <n v="0"/>
    <n v="0"/>
    <n v="0"/>
    <n v="0"/>
    <n v="1"/>
    <n v="0"/>
    <s v="charbon"/>
    <s v="Charbon de bois"/>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25"/>
    <s v="Oui"/>
    <s v="Non"/>
    <s v=""/>
    <s v=""/>
    <s v=""/>
    <s v=""/>
    <s v=""/>
    <s v=""/>
    <s v=""/>
    <s v=""/>
    <s v="Diminution du nombre de clients"/>
    <n v="0"/>
    <n v="1"/>
    <n v="0"/>
    <n v="0"/>
    <n v="0"/>
    <n v="0"/>
    <n v="0"/>
    <n v="0"/>
    <s v=""/>
    <s v="Oui"/>
    <s v=""/>
    <s v="Charbon de bois"/>
    <n v="0"/>
    <n v="0"/>
    <n v="0"/>
    <n v="0"/>
    <n v="0"/>
    <n v="1"/>
    <n v="0"/>
    <s v=""/>
    <s v=""/>
    <s v=""/>
    <s v=""/>
    <s v=""/>
    <s v=""/>
    <s v=""/>
    <s v=""/>
    <s v=""/>
    <s v=""/>
    <s v=""/>
    <s v=""/>
    <s v=""/>
    <s v=""/>
    <s v=""/>
    <s v=""/>
    <s v=""/>
    <s v=""/>
    <s v=""/>
    <s v=""/>
    <s v=""/>
    <s v=""/>
    <s v=""/>
    <s v=""/>
    <s v=""/>
    <s v=""/>
    <s v=""/>
    <s v=""/>
    <s v=""/>
    <s v=""/>
    <s v=""/>
    <s v=""/>
    <s v=""/>
    <s v=""/>
    <s v=""/>
    <s v=""/>
    <s v=""/>
    <s v=""/>
  </r>
  <r>
    <s v="2021-07-22"/>
    <s v="Croix-Rouge Neerlandaise"/>
    <s v="Croix-Rouge Neerlandaise"/>
    <s v="OJ_9690"/>
    <s v="Sud-Est"/>
    <s v="Jacmel"/>
    <s v="Jacmel"/>
    <s v="Beaudoin"/>
    <s v="Marché Beaudoin"/>
    <s v="Milieu urbain"/>
    <x v="1"/>
    <x v="0"/>
    <s v=""/>
    <s v=""/>
    <s v="Détaillant sur une table"/>
    <s v=""/>
    <s v="Nourriture"/>
    <n v="1"/>
    <n v="0"/>
    <n v="0"/>
    <n v="0"/>
    <n v="0"/>
    <n v="0"/>
    <n v="0"/>
    <s v="nourriture"/>
    <s v="Nourriture "/>
    <s v="En espèces (Gourde) A crédit partiel"/>
    <n v="1"/>
    <n v="0"/>
    <n v="0"/>
    <n v="0"/>
    <n v="1"/>
    <n v="0"/>
    <n v="0"/>
    <n v="0"/>
    <n v="0"/>
    <n v="0"/>
    <s v=""/>
    <s v="Non, il n'y a pas eu de variation"/>
    <s v="Moins de 20"/>
    <s v="Farine de blé blanche Riz Maïs (moulu) Sucre Haricot noir"/>
    <n v="1"/>
    <n v="1"/>
    <n v="1"/>
    <n v="1"/>
    <n v="1"/>
    <n v="0"/>
    <n v="0"/>
    <n v="0"/>
    <s v="Oui je connais le prix de mes produits en grosse marmite"/>
    <n v="250"/>
    <s v="Non"/>
    <n v="300"/>
    <n v="115.384615384615"/>
    <s v="Je ne sais pas, je ne souhaite pas répondre"/>
    <n v="352"/>
    <n v="153.04347826086899"/>
    <s v="Je ne sais pas, je ne souhaite pas répondre"/>
    <n v="270"/>
    <n v="93.103448275861993"/>
    <s v="Je ne sais pas, je ne souhaite pas répondre"/>
    <n v="510"/>
    <n v="212.5"/>
    <s v="Je ne sais pas, je ne souhaite pas répondre"/>
    <s v=""/>
    <s v=""/>
    <s v=""/>
    <s v=""/>
    <s v=""/>
    <s v=""/>
    <s v=""/>
    <s v=""/>
    <s v=""/>
    <s v=""/>
    <s v=""/>
    <s v=""/>
    <s v=""/>
    <s v=""/>
    <s v=""/>
    <s v="Oui"/>
    <s v="Problèmes liés au transport ou au carburant Changement du taux de change de la Gourde Pas assez d'argent Article trop cher"/>
    <n v="1"/>
    <n v="1"/>
    <n v="0"/>
    <n v="0"/>
    <n v="1"/>
    <n v="1"/>
    <n v="0"/>
    <n v="0"/>
    <n v="0"/>
    <n v="0"/>
    <n v="0"/>
    <n v="0"/>
    <n v="0"/>
    <n v="0"/>
    <s v=""/>
    <s v="Riz"/>
    <n v="0"/>
    <n v="1"/>
    <n v="0"/>
    <n v="0"/>
    <n v="0"/>
    <n v="0"/>
    <n v="0"/>
    <n v="0"/>
    <s v="Oui"/>
    <s v="Non"/>
    <s v="Oui"/>
    <s v="Sud-Est"/>
    <s v="Meme"/>
    <s v="Jacme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Manifestations"/>
    <n v="0"/>
    <n v="0"/>
    <n v="1"/>
    <n v="0"/>
    <n v="0"/>
    <n v="0"/>
    <s v=""/>
    <s v="Diminution du nombre de clients Augmentation des prix Risques d'être exposé à la violence"/>
    <n v="0"/>
    <n v="1"/>
    <n v="1"/>
    <n v="0"/>
    <n v="1"/>
    <n v="0"/>
    <n v="0"/>
    <n v="0"/>
    <s v=""/>
    <s v="Oui"/>
    <s v=""/>
    <s v="Nourriture"/>
    <n v="1"/>
    <n v="0"/>
    <n v="0"/>
    <n v="0"/>
    <n v="0"/>
    <n v="0"/>
    <n v="0"/>
    <s v=""/>
    <s v=""/>
    <s v=""/>
    <s v=""/>
    <s v=""/>
    <s v=""/>
    <s v=""/>
    <s v=""/>
    <s v=""/>
    <s v=""/>
    <s v=""/>
    <s v=""/>
    <s v=""/>
    <s v=""/>
    <s v=""/>
    <s v=""/>
    <s v=""/>
    <s v=""/>
    <s v=""/>
    <s v=""/>
    <s v=""/>
    <s v=""/>
    <s v=""/>
    <s v=""/>
    <s v=""/>
    <s v=""/>
    <s v=""/>
    <s v=""/>
    <s v=""/>
    <s v=""/>
    <s v=""/>
    <s v=""/>
    <s v=""/>
    <s v=""/>
    <s v=""/>
    <s v=""/>
    <s v=""/>
    <s v=""/>
  </r>
  <r>
    <s v="2021-07-22"/>
    <s v="Croix-Rouge Neerlandaise"/>
    <s v="Croix-Rouge Neerlandaise"/>
    <s v="OJ_9690"/>
    <s v="Sud-Est"/>
    <s v="Jacmel"/>
    <s v="Jacmel "/>
    <s v="Beaudoin"/>
    <s v="Marché Beaudoin"/>
    <s v="Milieu urbain"/>
    <x v="1"/>
    <x v="0"/>
    <s v=""/>
    <s v=""/>
    <s v="Détaillant avec boutique"/>
    <s v=""/>
    <s v="Nourriture"/>
    <n v="1"/>
    <n v="0"/>
    <n v="0"/>
    <n v="0"/>
    <n v="0"/>
    <n v="0"/>
    <n v="0"/>
    <s v="nourriture"/>
    <s v="Nourriture "/>
    <s v="En espèces (Gourde) A crédit partiel"/>
    <n v="1"/>
    <n v="0"/>
    <n v="0"/>
    <n v="0"/>
    <n v="1"/>
    <n v="0"/>
    <n v="0"/>
    <n v="0"/>
    <n v="0"/>
    <n v="0"/>
    <s v=""/>
    <s v="Oui, il y a moins de commerçants par rapport au mois passé"/>
    <s v="Moins de 20"/>
    <s v="Farine de blé blanche Riz Maïs (moulu) Sucre Haricot noir Haricot rouge Huile végétale"/>
    <n v="1"/>
    <n v="1"/>
    <n v="1"/>
    <n v="1"/>
    <n v="1"/>
    <n v="1"/>
    <n v="1"/>
    <n v="0"/>
    <s v="Oui je connais le prix de mes produits en grosse marmite"/>
    <n v="262.5"/>
    <s v="Oui"/>
    <n v="350"/>
    <n v="134.61538461538399"/>
    <s v="Oui"/>
    <n v="350"/>
    <n v="152.173913043478"/>
    <s v="Oui"/>
    <n v="350"/>
    <n v="120.689655172413"/>
    <s v="Oui"/>
    <n v="490"/>
    <n v="204.166666666666"/>
    <s v="Non"/>
    <n v="520"/>
    <n v="216.666666666666"/>
    <s v="Non"/>
    <s v="Bidon/Bouteille fermée."/>
    <s v="Oui"/>
    <n v="900"/>
    <s v=""/>
    <s v=""/>
    <s v=""/>
    <s v=""/>
    <s v=""/>
    <s v=""/>
    <s v="NA"/>
    <n v="900"/>
    <s v="Non"/>
    <s v="Oui"/>
    <s v="Changement du taux de change de la Gourde Problèmes liés au transport ou au carburant Article trop cher"/>
    <n v="1"/>
    <n v="1"/>
    <n v="0"/>
    <n v="0"/>
    <n v="1"/>
    <n v="0"/>
    <n v="0"/>
    <n v="0"/>
    <n v="0"/>
    <n v="0"/>
    <n v="0"/>
    <n v="0"/>
    <n v="0"/>
    <n v="0"/>
    <s v=""/>
    <s v="Farine de blé blanche Riz Maïs (moulu) Sucre Haricot rouge Huile végétale"/>
    <n v="1"/>
    <n v="1"/>
    <n v="1"/>
    <n v="1"/>
    <n v="0"/>
    <n v="1"/>
    <n v="1"/>
    <n v="0"/>
    <s v="Oui"/>
    <s v="Oui"/>
    <s v="Oui"/>
    <s v="Sud-Est"/>
    <s v="Meme"/>
    <s v="Jacme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Manifestations"/>
    <n v="0"/>
    <n v="0"/>
    <n v="1"/>
    <n v="0"/>
    <n v="0"/>
    <n v="0"/>
    <s v=""/>
    <s v="Difficultés pour se réapprovisionner en marchandises"/>
    <n v="0"/>
    <n v="0"/>
    <n v="0"/>
    <n v="1"/>
    <n v="0"/>
    <n v="0"/>
    <n v="0"/>
    <n v="0"/>
    <s v=""/>
    <s v="Oui"/>
    <s v=""/>
    <s v="Nourriture"/>
    <n v="1"/>
    <n v="0"/>
    <n v="0"/>
    <n v="0"/>
    <n v="0"/>
    <n v="0"/>
    <n v="0"/>
    <s v=""/>
    <s v=""/>
    <s v=""/>
    <s v=""/>
    <s v=""/>
    <s v=""/>
    <s v=""/>
    <s v=""/>
    <s v=""/>
    <s v=""/>
    <s v=""/>
    <s v=""/>
    <s v=""/>
    <s v=""/>
    <s v=""/>
    <s v=""/>
    <s v=""/>
    <s v=""/>
    <s v=""/>
    <s v=""/>
    <s v=""/>
    <s v=""/>
    <s v=""/>
    <s v=""/>
    <s v=""/>
    <s v=""/>
    <s v=""/>
    <s v=""/>
    <s v=""/>
    <s v=""/>
    <s v=""/>
    <s v=""/>
    <s v=""/>
    <s v=""/>
    <s v=""/>
    <s v=""/>
    <s v=""/>
    <s v=""/>
  </r>
  <r>
    <s v="2021-07-22"/>
    <s v="Croix-Rouge Neerlandaise"/>
    <s v="Croix-Rouge Neerlandaise"/>
    <s v="OJ_9690"/>
    <s v="Sud-Est"/>
    <s v="Jacmel"/>
    <s v="Jacmel"/>
    <s v="Beaudoin"/>
    <s v="Marché Beaudoin"/>
    <s v="Milieu urbain"/>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s v="2021-07-22"/>
    <s v="Croix-Rouge Neerlandaise"/>
    <s v="Croix-Rouge Neerlandaise"/>
    <s v="OJ_9690"/>
    <s v="Sud-Est"/>
    <s v="Jacmel"/>
    <s v="Jacmel"/>
    <s v="Beaudoin"/>
    <s v="Marché Beaudoin"/>
    <s v="Milieu urbain"/>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kiosque public (DINEPA)"/>
    <s v=""/>
    <s v="kiosque"/>
    <s v="kiòs piblik (DINEPA)"/>
    <s v="kiosque public (DINEPA)"/>
    <s v="C'est le moins cher"/>
    <s v=""/>
    <s v="Moins de 15 min au total"/>
    <s v="petit bidon de 1 gallon (3,78 L)"/>
    <s v="1gal"/>
    <s v="bidon ki vo 1 galon (3,78L)"/>
    <s v=""/>
    <s v=""/>
    <s v=""/>
    <s v=""/>
    <s v=""/>
    <n v="50"/>
    <n v="50"/>
    <s v=""/>
    <s v="NA"/>
    <n v="50"/>
    <s v="Oui"/>
    <s v=""/>
    <s v="Oui"/>
    <s v="Problèmes de transport A cause de la sècheresses"/>
    <n v="0"/>
    <n v="1"/>
    <n v="0"/>
    <n v="1"/>
    <n v="0"/>
    <n v="0"/>
    <n v="0"/>
    <n v="0"/>
    <n v="0"/>
    <n v="0"/>
    <n v="0"/>
  </r>
  <r>
    <s v="2021-07-21"/>
    <s v="Croix-Rouge Neerlandaise"/>
    <s v="Croix-Rouge Neerlandaise"/>
    <s v="PS_6827"/>
    <s v="Sud-Est"/>
    <s v="Jacmel"/>
    <s v="Jacmel"/>
    <s v="Beaudoin"/>
    <s v="Marché Beaudoin"/>
    <s v="Milieu urbain"/>
    <x v="1"/>
    <x v="0"/>
    <s v=""/>
    <s v=""/>
    <s v="Détaillant sur une table"/>
    <s v=""/>
    <s v="Ustensiles de cuisine (casseroles, cuillères, etc.)"/>
    <n v="0"/>
    <n v="0"/>
    <n v="0"/>
    <n v="1"/>
    <n v="0"/>
    <n v="0"/>
    <n v="0"/>
    <s v="cuisine"/>
    <s v="Ustensiles de cuisine (casseroles, cuillères, etc.)"/>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Verre / Godet Assiette Couteau de cuisine"/>
    <n v="0"/>
    <n v="0"/>
    <n v="1"/>
    <n v="1"/>
    <n v="0"/>
    <n v="1"/>
    <n v="0"/>
    <n v="0"/>
    <s v=""/>
    <s v=""/>
    <s v=""/>
    <s v=""/>
    <n v="25"/>
    <n v="100"/>
    <s v=""/>
    <s v=""/>
    <n v="120"/>
    <s v="Oui"/>
    <s v=""/>
    <s v=""/>
    <s v=""/>
    <s v=""/>
    <s v=""/>
    <s v=""/>
    <s v=""/>
    <s v=""/>
    <s v=""/>
    <s v=""/>
    <s v=""/>
    <s v="Non"/>
    <s v=""/>
    <s v=""/>
    <s v=""/>
    <s v=""/>
    <s v=""/>
    <s v=""/>
    <s v=""/>
    <s v=""/>
    <s v="Diminution du nombre de clients Augmentation des prix"/>
    <n v="0"/>
    <n v="1"/>
    <n v="1"/>
    <n v="0"/>
    <n v="0"/>
    <n v="0"/>
    <n v="0"/>
    <n v="0"/>
    <s v=""/>
    <s v="Oui"/>
    <s v=""/>
    <s v="Ustensiles de cuisine (casseroles, cuillères, etc.)"/>
    <n v="0"/>
    <n v="0"/>
    <n v="0"/>
    <n v="1"/>
    <n v="0"/>
    <n v="0"/>
    <n v="0"/>
    <s v=""/>
    <s v=""/>
    <s v=""/>
    <s v=""/>
    <s v=""/>
    <s v=""/>
    <s v=""/>
    <s v=""/>
    <s v=""/>
    <s v=""/>
    <s v=""/>
    <s v=""/>
    <s v=""/>
    <s v=""/>
    <s v=""/>
    <s v=""/>
    <s v=""/>
    <s v=""/>
    <s v=""/>
    <s v=""/>
    <s v=""/>
    <s v=""/>
    <s v=""/>
    <s v=""/>
    <s v=""/>
    <s v=""/>
    <s v=""/>
    <s v=""/>
    <s v=""/>
    <s v=""/>
    <s v=""/>
    <s v=""/>
    <s v=""/>
    <s v=""/>
    <s v=""/>
    <s v=""/>
    <s v=""/>
    <s v=""/>
  </r>
  <r>
    <s v="2021-07-21"/>
    <s v="Croix-Rouge Neerlandaise"/>
    <s v="Croix-Rouge Neerlandaise"/>
    <s v="PS_6827"/>
    <s v="Sud-Est"/>
    <s v="Jacmel"/>
    <s v="Jacmel"/>
    <s v="Beaudoin"/>
    <s v="Marché Beaudoin"/>
    <s v="Milieu urbain"/>
    <x v="0"/>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Non, je ne vais jamais chercher de l'eau"/>
    <s v=""/>
    <s v=""/>
    <s v=""/>
    <s v=""/>
    <s v=""/>
    <s v=""/>
    <s v=""/>
    <s v=""/>
    <s v=""/>
    <s v=""/>
    <s v=""/>
    <s v=""/>
    <s v=""/>
    <s v=""/>
    <s v=""/>
    <s v=""/>
    <s v=""/>
    <s v=""/>
    <s v=""/>
    <s v=""/>
    <s v=""/>
    <s v=""/>
    <s v=""/>
    <s v=""/>
    <s v=""/>
    <s v=""/>
    <s v=""/>
    <s v=""/>
    <s v=""/>
    <s v=""/>
    <s v=""/>
    <s v=""/>
    <s v=""/>
    <s v=""/>
    <s v=""/>
    <s v=""/>
  </r>
  <r>
    <s v="2021-07-22"/>
    <s v="Croix-Rouge Neerlandaise"/>
    <s v="Croix-Rouge Neerlandaise"/>
    <s v="PS_6827"/>
    <s v="Sud-Est"/>
    <s v="Jacmel"/>
    <s v="Jacmel"/>
    <s v="Beaudoin"/>
    <s v="Marché Beaudoin"/>
    <s v="Milieu urbain"/>
    <x v="1"/>
    <x v="0"/>
    <s v=""/>
    <s v=""/>
    <s v="Détaillant sur une table"/>
    <s v=""/>
    <s v="Produits d'hygiène et assainissement Ustensiles de cuisine (casseroles, cuillères, etc.)"/>
    <n v="0"/>
    <n v="1"/>
    <n v="0"/>
    <n v="1"/>
    <n v="0"/>
    <n v="0"/>
    <n v="0"/>
    <s v="wash"/>
    <s v="Produits d'hygiène et assainissement"/>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Dentifrice Papier toilette Serviettes hygiéniques Savon pour se laver"/>
    <n v="0"/>
    <n v="1"/>
    <n v="1"/>
    <n v="1"/>
    <n v="1"/>
    <n v="0"/>
    <n v="0"/>
    <n v="1"/>
    <n v="0"/>
    <s v=""/>
    <s v=""/>
    <s v=""/>
    <s v=""/>
    <s v=""/>
    <s v=""/>
    <s v=""/>
    <s v=""/>
    <n v="25"/>
    <s v="Oui"/>
    <n v="25"/>
    <s v="Je ne sais pas, je ne souhaite pas répondre"/>
    <s v=""/>
    <s v=""/>
    <s v=""/>
    <s v=""/>
    <s v=""/>
    <s v=""/>
    <s v=""/>
    <s v=""/>
    <s v=""/>
    <s v=""/>
    <s v=""/>
    <s v="Oui"/>
    <n v="25"/>
    <s v=""/>
    <s v=""/>
    <n v="25"/>
    <s v="Je ne sais pas, je ne souhaite pas répondre"/>
    <s v="Oui"/>
    <n v="100"/>
    <s v=""/>
    <s v=""/>
    <n v="100"/>
    <s v="Je ne sais pas, je ne souhaite pas répondre"/>
    <s v="Oui"/>
    <n v="50"/>
    <s v=""/>
    <s v=""/>
    <s v=""/>
    <n v="50"/>
    <s v="Oui"/>
    <s v=""/>
    <s v=""/>
    <s v=""/>
    <s v=""/>
    <s v=""/>
    <s v=""/>
    <s v=""/>
    <s v=""/>
    <s v=""/>
    <s v=""/>
    <s v=""/>
    <s v=""/>
    <s v="Non"/>
    <s v=""/>
    <s v=""/>
    <s v=""/>
    <s v=""/>
    <s v=""/>
    <s v=""/>
    <s v=""/>
    <s v=""/>
    <s v=""/>
    <s v=""/>
    <s v=""/>
    <s v=""/>
    <s v=""/>
    <s v=""/>
    <s v=""/>
    <s v=""/>
    <s v=""/>
    <s v=""/>
    <s v=""/>
    <s v=""/>
    <s v=""/>
    <s v=""/>
    <s v=""/>
    <s v=""/>
    <s v=""/>
    <s v="Non"/>
    <s v="Non"/>
    <s v="Oui"/>
    <s v="Sud-Est"/>
    <s v="Meme"/>
    <s v="Jacmel"/>
    <s v="Meme"/>
    <s v=""/>
    <s v=""/>
    <s v=""/>
    <s v=""/>
    <s v=""/>
    <s v=""/>
    <s v=""/>
    <s v="Casserole avec couvercle (moyenne ou grande) Poêle (grande) Verre / Godet Assiette Cuillère de service Couteau de cuisine"/>
    <n v="1"/>
    <n v="1"/>
    <n v="1"/>
    <n v="1"/>
    <n v="0"/>
    <n v="1"/>
    <n v="1"/>
    <n v="0"/>
    <s v="Moyenne avec couvercle (environ 1 à 2 gallons)"/>
    <s v=""/>
    <n v="1000"/>
    <n v="700"/>
    <n v="100"/>
    <n v="150"/>
    <s v=""/>
    <n v="150"/>
    <n v="150"/>
    <s v="Oui"/>
    <s v=""/>
    <s v=""/>
    <s v=""/>
    <s v=""/>
    <s v=""/>
    <s v=""/>
    <s v=""/>
    <s v=""/>
    <s v=""/>
    <s v=""/>
    <s v=""/>
    <s v="Non"/>
    <s v=""/>
    <s v=""/>
    <s v=""/>
    <s v=""/>
    <s v=""/>
    <s v=""/>
    <s v=""/>
    <s v=""/>
    <s v="Diminution du nombre de clients Augmentation des prix Difficultés pour se réapprovisionner en marchandises"/>
    <n v="0"/>
    <n v="1"/>
    <n v="1"/>
    <n v="1"/>
    <n v="0"/>
    <n v="0"/>
    <n v="0"/>
    <n v="0"/>
    <s v=""/>
    <s v="Oui"/>
    <s v=""/>
    <s v="Ustensiles de cuisine (casseroles, cuillères, etc.)"/>
    <n v="0"/>
    <n v="0"/>
    <n v="0"/>
    <n v="1"/>
    <n v="0"/>
    <n v="0"/>
    <n v="0"/>
    <s v=""/>
    <s v=""/>
    <s v=""/>
    <s v=""/>
    <s v=""/>
    <s v=""/>
    <s v=""/>
    <s v=""/>
    <s v=""/>
    <s v=""/>
    <s v=""/>
    <s v=""/>
    <s v=""/>
    <s v=""/>
    <s v=""/>
    <s v=""/>
    <s v=""/>
    <s v=""/>
    <s v=""/>
    <s v=""/>
    <s v=""/>
    <s v=""/>
    <s v=""/>
    <s v=""/>
    <s v=""/>
    <s v=""/>
    <s v=""/>
    <s v=""/>
    <s v=""/>
    <s v=""/>
    <s v=""/>
    <s v=""/>
    <s v=""/>
    <s v=""/>
    <s v=""/>
    <s v=""/>
    <s v=""/>
    <s v=""/>
  </r>
  <r>
    <s v="2021-07-22"/>
    <s v="Croix-Rouge Neerlandaise"/>
    <s v="Croix-Rouge Neerlandaise"/>
    <s v="PS_6827"/>
    <s v="Sud-Est"/>
    <s v="Jacmel"/>
    <s v="Jacmel"/>
    <s v="Beaudoin"/>
    <s v="Marché Beaudoin"/>
    <s v="Milieu urbain"/>
    <x v="0"/>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Non, je ne vais jamais chercher de l'eau"/>
    <s v=""/>
    <s v=""/>
    <s v=""/>
    <s v=""/>
    <s v=""/>
    <s v=""/>
    <s v=""/>
    <s v=""/>
    <s v=""/>
    <s v=""/>
    <s v=""/>
    <s v=""/>
    <s v=""/>
    <s v=""/>
    <s v=""/>
    <s v=""/>
    <s v=""/>
    <s v=""/>
    <s v=""/>
    <s v=""/>
    <s v=""/>
    <s v=""/>
    <s v=""/>
    <s v=""/>
    <s v=""/>
    <s v=""/>
    <s v=""/>
    <s v=""/>
    <s v=""/>
    <s v=""/>
    <s v=""/>
    <s v=""/>
    <s v=""/>
    <s v=""/>
    <s v=""/>
    <s v=""/>
  </r>
  <r>
    <s v="2021-07-22"/>
    <s v="Croix-Rouge Neerlandaise"/>
    <s v="Croix-Rouge Neerlandaise"/>
    <s v="PS_6827"/>
    <s v="Sud-Est"/>
    <s v="Jacmel"/>
    <s v="Jacmel"/>
    <s v="Beaudoin"/>
    <s v="Marché Beaudoin"/>
    <s v="Milieu urbain"/>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ranchement privé individuel"/>
    <s v=""/>
    <s v="branchement"/>
    <s v="tiyo lakay mwen"/>
    <s v="branchement privé individuel"/>
    <s v="Autre"/>
    <s v="Tiyo a tou nan lakou a, mwen selman plen vèso nan kay la"/>
    <s v="Entre 30 min et 1h au total"/>
    <s v="gros bidon de 5 gallons (18,9 L)"/>
    <s v="5gal"/>
    <s v="bidon ki vo 5 galon (18,9L)"/>
    <s v=""/>
    <s v=""/>
    <s v=""/>
    <s v=""/>
    <s v=""/>
    <n v="60"/>
    <n v="12"/>
    <s v=""/>
    <s v="NA"/>
    <n v="12"/>
    <s v="Je ne sais pas, je ne souhaite pas répondre"/>
    <s v=""/>
    <s v="Oui"/>
    <s v="A cause de la sècheresses"/>
    <n v="0"/>
    <n v="0"/>
    <n v="0"/>
    <n v="1"/>
    <n v="0"/>
    <n v="0"/>
    <n v="0"/>
    <n v="0"/>
    <n v="0"/>
    <n v="0"/>
    <n v="0"/>
  </r>
  <r>
    <s v="2021-07-22"/>
    <s v="Croix-Rouge Neerlandaise"/>
    <s v="Croix-Rouge Neerlandaise"/>
    <s v="PS_6827"/>
    <s v="Sud-Est"/>
    <s v="Jacmel"/>
    <s v="Jacmel"/>
    <s v="Beaudoin"/>
    <s v="Marché Beaudoin"/>
    <s v="Milieu urbain"/>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
    <s v=""/>
    <s v=""/>
    <s v=""/>
    <s v=""/>
    <s v=""/>
    <s v=""/>
    <s v=""/>
    <s v=""/>
    <s v=""/>
    <s v=""/>
    <s v=""/>
    <s v=""/>
    <s v=""/>
    <s v=""/>
    <s v=""/>
    <s v=""/>
    <s v=""/>
    <s v=""/>
    <s v=""/>
    <s v=""/>
    <s v=""/>
    <s v=""/>
    <s v=""/>
    <s v=""/>
    <s v=""/>
    <s v=""/>
    <s v=""/>
    <s v=""/>
  </r>
  <r>
    <s v="2021-07-22"/>
    <s v="Croix-Rouge Neerlandaise"/>
    <s v="Croix-Rouge Neerlandaise"/>
    <s v="PS_6827"/>
    <s v="Sud-Est"/>
    <s v="Jacmel"/>
    <s v="Jacmel"/>
    <s v="Beaudoin"/>
    <s v="Marché Beaudoin"/>
    <s v="Milieu urbain"/>
    <x v="1"/>
    <x v="0"/>
    <s v=""/>
    <s v=""/>
    <s v="Détaillant avec boutique"/>
    <s v=""/>
    <s v="Ustensiles de nettoyage ou de stockage de l'eau (bokit, bassine, éponge) Nourriture"/>
    <n v="1"/>
    <n v="0"/>
    <n v="0"/>
    <n v="0"/>
    <n v="1"/>
    <n v="0"/>
    <n v="0"/>
    <s v="nettoyage_stockage"/>
    <s v="Ustensiles de nettoyage ou de stockage de l'eau (bokit, bassine, éponge)"/>
    <s v="En espèces (Gourde)"/>
    <n v="1"/>
    <n v="0"/>
    <n v="0"/>
    <n v="0"/>
    <n v="0"/>
    <n v="0"/>
    <n v="0"/>
    <n v="0"/>
    <n v="0"/>
    <n v="0"/>
    <s v=""/>
    <s v="Je ne sais pas / Je ne souhaite pas répondre"/>
    <s v="Moins de 20"/>
    <s v="Huile végétale Riz Haricot noir"/>
    <n v="0"/>
    <n v="1"/>
    <n v="0"/>
    <n v="0"/>
    <n v="1"/>
    <n v="0"/>
    <n v="1"/>
    <n v="0"/>
    <s v="Oui je connais le prix de mes produits en grosse marmite"/>
    <s v=""/>
    <s v=""/>
    <n v="300"/>
    <n v="115.384615384615"/>
    <s v="Oui"/>
    <s v=""/>
    <s v=""/>
    <s v=""/>
    <s v=""/>
    <s v=""/>
    <s v=""/>
    <n v="600"/>
    <n v="250"/>
    <s v="Non"/>
    <s v=""/>
    <s v=""/>
    <s v=""/>
    <s v="Remplissage à partir de drum"/>
    <s v="Non"/>
    <s v=""/>
    <s v=""/>
    <s v="Litre"/>
    <s v="litre"/>
    <s v="Litre"/>
    <s v=""/>
    <s v=""/>
    <s v=""/>
    <s v=""/>
    <s v="Je ne sais pas, je ne souhaite pas répondre"/>
    <s v="Oui"/>
    <s v="Changement du taux de change de la Gourde Article trop cher Pas assez d'argent"/>
    <n v="1"/>
    <n v="0"/>
    <n v="0"/>
    <n v="0"/>
    <n v="1"/>
    <n v="1"/>
    <n v="0"/>
    <n v="0"/>
    <n v="0"/>
    <n v="0"/>
    <n v="0"/>
    <n v="0"/>
    <n v="0"/>
    <n v="0"/>
    <s v=""/>
    <s v="Haricot noir"/>
    <n v="0"/>
    <n v="0"/>
    <n v="0"/>
    <n v="0"/>
    <n v="1"/>
    <n v="0"/>
    <n v="0"/>
    <n v="0"/>
    <s v="Non"/>
    <s v="Non"/>
    <s v="Oui"/>
    <s v="Sud-Est"/>
    <s v="Meme"/>
    <s v="Jacme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Grande bassine de nettoyage ou pour cuisiner Eponge pour la vaisselle"/>
    <n v="0"/>
    <n v="1"/>
    <n v="1"/>
    <s v=""/>
    <n v="500"/>
    <n v="25"/>
    <s v="Non"/>
    <s v=""/>
    <s v=""/>
    <s v="Non"/>
    <s v=""/>
    <s v=""/>
    <s v=""/>
    <s v=""/>
    <s v=""/>
    <s v=""/>
    <s v=""/>
    <s v=""/>
    <s v="Diminution du nombre de clients Augmentation des prix"/>
    <n v="0"/>
    <n v="1"/>
    <n v="1"/>
    <n v="0"/>
    <n v="0"/>
    <n v="0"/>
    <n v="0"/>
    <n v="0"/>
    <s v=""/>
    <s v="Je ne sais pas, je ne souhaite pas répondre"/>
    <s v=""/>
    <s v=""/>
    <s v=""/>
    <s v=""/>
    <s v=""/>
    <s v=""/>
    <s v=""/>
    <s v=""/>
    <s v=""/>
    <s v=""/>
    <s v=""/>
    <s v=""/>
    <s v=""/>
    <s v=""/>
    <s v=""/>
    <s v=""/>
    <s v=""/>
    <s v=""/>
    <s v=""/>
    <s v=""/>
    <s v=""/>
    <s v=""/>
    <s v=""/>
    <s v=""/>
    <s v=""/>
    <s v=""/>
    <s v=""/>
    <s v=""/>
    <s v=""/>
    <s v=""/>
    <s v=""/>
    <s v=""/>
    <s v=""/>
    <s v=""/>
    <s v=""/>
    <s v=""/>
    <s v=""/>
    <s v=""/>
    <s v=""/>
    <s v=""/>
    <s v=""/>
    <s v=""/>
    <s v=""/>
    <s v=""/>
    <s v=""/>
    <s v=""/>
    <s v=""/>
  </r>
  <r>
    <s v="2021-07-22"/>
    <s v="Croix-Rouge Neerlandaise"/>
    <s v="Croix-Rouge Neerlandaise"/>
    <s v="PS_6827"/>
    <s v="Sud-Est"/>
    <s v="Jacmel"/>
    <s v="Jacmel"/>
    <s v="Beaudoin"/>
    <s v="Marché Beaudoin"/>
    <s v="Milieu urbain"/>
    <x v="1"/>
    <x v="1"/>
    <s v=""/>
    <s v=""/>
    <s v="Détaillant mobile"/>
    <s v=""/>
    <s v="Produits d'hygiène et assainissement"/>
    <n v="0"/>
    <n v="1"/>
    <n v="0"/>
    <n v="0"/>
    <n v="0"/>
    <n v="0"/>
    <n v="0"/>
    <s v="wash"/>
    <s v="Produits d'hygiène et assainissement"/>
    <s v="En espèces (Gourde)"/>
    <n v="1"/>
    <n v="0"/>
    <n v="0"/>
    <n v="0"/>
    <n v="0"/>
    <n v="0"/>
    <n v="0"/>
    <n v="0"/>
    <n v="0"/>
    <n v="0"/>
    <s v=""/>
    <s v="Je ne sais pas / Je ne souhaite pas répondre"/>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Brosse à dent Savon lessive Serviettes hygiéniques Papier toilette Chlore en grain (nettoyage)"/>
    <n v="1"/>
    <n v="1"/>
    <n v="0"/>
    <n v="1"/>
    <n v="1"/>
    <n v="0"/>
    <n v="1"/>
    <n v="0"/>
    <n v="0"/>
    <s v="Oui"/>
    <n v="30"/>
    <n v="30"/>
    <s v=""/>
    <s v=""/>
    <s v=""/>
    <n v="30"/>
    <s v="Je ne sais pas, je ne souhaite pas répondre"/>
    <n v="30"/>
    <s v="Je ne sais pas, je ne souhaite pas répondre"/>
    <n v="30"/>
    <s v="Je ne sais pas, je ne souhaite pas répondre"/>
    <s v=""/>
    <s v=""/>
    <s v=""/>
    <s v=""/>
    <s v=""/>
    <s v=""/>
    <s v=""/>
    <s v=""/>
    <s v=""/>
    <s v=""/>
    <s v=""/>
    <s v=""/>
    <s v=""/>
    <s v=""/>
    <s v=""/>
    <s v=""/>
    <s v=""/>
    <s v=""/>
    <s v=""/>
    <s v=""/>
    <s v=""/>
    <s v=""/>
    <s v=""/>
    <s v="Oui"/>
    <n v="50"/>
    <s v=""/>
    <s v=""/>
    <s v=""/>
    <n v="50"/>
    <s v="Je ne sais pas, je ne souhaite pas répondre"/>
    <s v="Oui"/>
    <s v=""/>
    <n v="5"/>
    <s v=""/>
    <s v=""/>
    <s v=""/>
    <s v=""/>
    <s v=""/>
    <s v=""/>
    <s v="Oui"/>
    <s v="NA"/>
    <n v="5"/>
    <s v="Non"/>
    <s v=""/>
    <s v=""/>
    <s v=""/>
    <s v=""/>
    <s v=""/>
    <s v=""/>
    <s v=""/>
    <s v=""/>
    <s v=""/>
    <s v=""/>
    <s v=""/>
    <s v=""/>
    <s v=""/>
    <s v=""/>
    <s v=""/>
    <s v=""/>
    <s v=""/>
    <s v=""/>
    <s v=""/>
    <s v=""/>
    <s v=""/>
    <s v=""/>
    <s v=""/>
    <s v=""/>
    <s v=""/>
    <s v="Non"/>
    <s v="Non"/>
    <s v="Oui"/>
    <s v="Sud-Est"/>
    <s v="Meme"/>
    <s v="Jacmel"/>
    <s v="Meme"/>
    <s v=""/>
    <s v=""/>
    <s v=""/>
    <s v=""/>
    <s v=""/>
    <s v=""/>
    <s v=""/>
    <s v=""/>
    <s v=""/>
    <s v=""/>
    <s v=""/>
    <s v=""/>
    <s v=""/>
    <s v=""/>
    <s v=""/>
    <s v=""/>
    <s v=""/>
    <s v=""/>
    <s v=""/>
    <s v=""/>
    <s v=""/>
    <s v=""/>
    <s v=""/>
    <s v=""/>
    <s v=""/>
    <s v=""/>
    <s v=""/>
    <s v=""/>
    <s v=""/>
    <s v=""/>
    <s v=""/>
    <s v=""/>
    <s v=""/>
    <s v=""/>
    <s v=""/>
    <s v=""/>
    <s v=""/>
    <s v="Non"/>
    <s v=""/>
    <s v=""/>
    <s v=""/>
    <s v=""/>
    <s v=""/>
    <s v=""/>
    <s v=""/>
    <s v=""/>
    <s v="Diminution du nombre de clients Augmentation des prix"/>
    <n v="0"/>
    <n v="1"/>
    <n v="1"/>
    <n v="0"/>
    <n v="0"/>
    <n v="0"/>
    <n v="0"/>
    <n v="0"/>
    <s v=""/>
    <s v="Oui"/>
    <s v=""/>
    <s v="Produits d'hygiène et assainissement"/>
    <n v="0"/>
    <n v="1"/>
    <n v="0"/>
    <n v="0"/>
    <n v="0"/>
    <n v="0"/>
    <n v="0"/>
    <s v=""/>
    <s v=""/>
    <s v=""/>
    <s v=""/>
    <s v=""/>
    <s v=""/>
    <s v=""/>
    <s v=""/>
    <s v=""/>
    <s v=""/>
    <s v=""/>
    <s v=""/>
    <s v=""/>
    <s v=""/>
    <s v=""/>
    <s v=""/>
    <s v=""/>
    <s v=""/>
    <s v=""/>
    <s v=""/>
    <s v=""/>
    <s v=""/>
    <s v=""/>
    <s v=""/>
    <s v=""/>
    <s v=""/>
    <s v=""/>
    <s v=""/>
    <s v=""/>
    <s v=""/>
    <s v=""/>
    <s v=""/>
    <s v=""/>
    <s v=""/>
    <s v=""/>
    <s v=""/>
    <s v=""/>
    <s v=""/>
  </r>
  <r>
    <s v="2021-07-22"/>
    <s v="Croix-Rouge Neerlandaise"/>
    <s v="Croix-Rouge Neerlandaise"/>
    <s v="PS_6827"/>
    <s v="Sud-Est"/>
    <s v="Jacmel"/>
    <s v="Jacmel"/>
    <s v="Beaudoin"/>
    <s v="Marché Beaudoin"/>
    <s v="Milieu urbain"/>
    <x v="1"/>
    <x v="0"/>
    <s v=""/>
    <s v=""/>
    <s v="Détaillant sur une table"/>
    <s v=""/>
    <s v="Nourriture"/>
    <n v="1"/>
    <n v="0"/>
    <n v="0"/>
    <n v="0"/>
    <n v="0"/>
    <n v="0"/>
    <n v="0"/>
    <s v="nourriture"/>
    <s v="Nourriture "/>
    <s v="En espèces (Gourde)"/>
    <n v="1"/>
    <n v="0"/>
    <n v="0"/>
    <n v="0"/>
    <n v="0"/>
    <n v="0"/>
    <n v="0"/>
    <n v="0"/>
    <n v="0"/>
    <n v="0"/>
    <s v=""/>
    <s v="Je ne sais pas / Je ne souhaite pas répondre"/>
    <s v="Je ne sais pas / Je ne souhaite pas répondre"/>
    <s v="Farine de blé blanche Riz Huile végétale"/>
    <n v="1"/>
    <n v="1"/>
    <n v="0"/>
    <n v="0"/>
    <n v="0"/>
    <n v="0"/>
    <n v="1"/>
    <n v="0"/>
    <s v="Oui je connais le prix de mes produits en grosse marmite"/>
    <n v="200"/>
    <s v="Oui"/>
    <n v="300"/>
    <n v="115.384615384615"/>
    <s v="Oui"/>
    <s v=""/>
    <s v=""/>
    <s v=""/>
    <s v=""/>
    <s v=""/>
    <s v=""/>
    <s v=""/>
    <s v=""/>
    <s v=""/>
    <s v=""/>
    <s v=""/>
    <s v=""/>
    <s v="Bidon/Bouteille fermée."/>
    <s v="Oui"/>
    <n v="600"/>
    <s v=""/>
    <s v=""/>
    <s v=""/>
    <s v=""/>
    <s v=""/>
    <s v=""/>
    <s v=""/>
    <s v=""/>
    <s v="Je ne sais pas, je ne souhaite pas répondre"/>
    <s v="Non"/>
    <s v=""/>
    <s v=""/>
    <s v=""/>
    <s v=""/>
    <s v=""/>
    <s v=""/>
    <s v=""/>
    <s v=""/>
    <s v=""/>
    <s v=""/>
    <s v=""/>
    <s v=""/>
    <s v=""/>
    <s v=""/>
    <s v=""/>
    <s v=""/>
    <s v=""/>
    <s v=""/>
    <s v=""/>
    <s v=""/>
    <s v=""/>
    <s v=""/>
    <s v=""/>
    <s v=""/>
    <s v=""/>
    <s v="Non"/>
    <s v="Non"/>
    <s v="Oui"/>
    <s v="Sud-Est"/>
    <s v="Meme"/>
    <s v="Jacme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Diminution du nombre de clients Augmentation des prix Difficultés pour se réapprovisionner en marchandises"/>
    <n v="0"/>
    <n v="1"/>
    <n v="1"/>
    <n v="1"/>
    <n v="0"/>
    <n v="0"/>
    <n v="0"/>
    <n v="0"/>
    <s v=""/>
    <s v="Oui"/>
    <s v=""/>
    <s v="Nourriture"/>
    <n v="1"/>
    <n v="0"/>
    <n v="0"/>
    <n v="0"/>
    <n v="0"/>
    <n v="0"/>
    <n v="0"/>
    <s v=""/>
    <s v=""/>
    <s v=""/>
    <s v=""/>
    <s v=""/>
    <s v=""/>
    <s v=""/>
    <s v=""/>
    <s v=""/>
    <s v=""/>
    <s v=""/>
    <s v=""/>
    <s v=""/>
    <s v=""/>
    <s v=""/>
    <s v=""/>
    <s v=""/>
    <s v=""/>
    <s v=""/>
    <s v=""/>
    <s v=""/>
    <s v=""/>
    <s v=""/>
    <s v=""/>
    <s v=""/>
    <s v=""/>
    <s v=""/>
    <s v=""/>
    <s v=""/>
    <s v=""/>
    <s v=""/>
    <s v=""/>
    <s v=""/>
    <s v=""/>
    <s v=""/>
    <s v=""/>
    <s v=""/>
    <s v=""/>
  </r>
  <r>
    <s v="2021-07-21"/>
    <s v="WFP"/>
    <s v="WFP"/>
    <s v="nord_5661"/>
    <s v="Nord"/>
    <s v="Limonade"/>
    <s v="Limonade"/>
    <s v="Limonade"/>
    <s v="Marché principal de Limonade"/>
    <s v="Milieu urbain"/>
    <x v="1"/>
    <x v="0"/>
    <s v=""/>
    <s v=""/>
    <s v="Détaillant sur une table"/>
    <s v=""/>
    <s v="Nourriture"/>
    <n v="1"/>
    <n v="0"/>
    <n v="0"/>
    <n v="0"/>
    <n v="0"/>
    <n v="0"/>
    <n v="0"/>
    <s v="nourriture"/>
    <s v="Nourriture "/>
    <s v="En espèces (Gourde)"/>
    <n v="1"/>
    <n v="0"/>
    <n v="0"/>
    <n v="0"/>
    <n v="0"/>
    <n v="0"/>
    <n v="0"/>
    <n v="0"/>
    <n v="0"/>
    <n v="0"/>
    <s v=""/>
    <s v="Non, il n'y a pas eu de variation"/>
    <s v="Moins de 20"/>
    <s v="Farine de blé blanche Riz Maïs (moulu) Sucre Haricot noir Haricot rouge Huile végétale"/>
    <n v="1"/>
    <n v="1"/>
    <n v="1"/>
    <n v="1"/>
    <n v="1"/>
    <n v="1"/>
    <n v="1"/>
    <n v="0"/>
    <s v="Oui je connais le prix de mes produits en grosse marmite"/>
    <n v="140"/>
    <s v="Oui"/>
    <n v="350"/>
    <n v="134.61538461538399"/>
    <s v="Oui"/>
    <n v="245"/>
    <n v="106.521739130434"/>
    <s v="Oui"/>
    <n v="350"/>
    <n v="120.689655172413"/>
    <s v="Oui"/>
    <n v="700"/>
    <n v="291.666666666666"/>
    <s v="Non"/>
    <n v="1050"/>
    <n v="437.5"/>
    <s v="Non"/>
    <s v="Bidon/Bouteille fermée."/>
    <s v="Oui"/>
    <n v="800"/>
    <s v=""/>
    <s v=""/>
    <s v=""/>
    <s v=""/>
    <s v=""/>
    <s v=""/>
    <s v=""/>
    <s v=""/>
    <s v="Oui"/>
    <s v="Non"/>
    <s v=""/>
    <s v=""/>
    <s v=""/>
    <s v=""/>
    <s v=""/>
    <s v=""/>
    <s v=""/>
    <s v=""/>
    <s v=""/>
    <s v=""/>
    <s v=""/>
    <s v=""/>
    <s v=""/>
    <s v=""/>
    <s v=""/>
    <s v=""/>
    <s v=""/>
    <s v=""/>
    <s v=""/>
    <s v=""/>
    <s v=""/>
    <s v=""/>
    <s v=""/>
    <s v=""/>
    <s v=""/>
    <s v="Oui"/>
    <s v="Non"/>
    <s v="Oui"/>
    <s v="Nord"/>
    <s v="Meme"/>
    <s v="Cap-Haïtien"/>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Diminution du nombre de clients"/>
    <n v="0"/>
    <n v="1"/>
    <n v="0"/>
    <n v="0"/>
    <n v="0"/>
    <n v="0"/>
    <n v="0"/>
    <n v="0"/>
    <s v=""/>
    <s v="Non"/>
    <s v=""/>
    <s v=""/>
    <s v=""/>
    <s v=""/>
    <s v=""/>
    <s v=""/>
    <s v=""/>
    <s v=""/>
    <s v=""/>
    <s v=""/>
    <s v=""/>
    <s v=""/>
    <s v=""/>
    <s v=""/>
    <s v=""/>
    <s v=""/>
    <s v=""/>
    <s v=""/>
    <s v=""/>
    <s v=""/>
    <s v=""/>
    <s v=""/>
    <s v=""/>
    <s v=""/>
    <s v=""/>
    <s v=""/>
    <s v=""/>
    <s v=""/>
    <s v=""/>
    <s v=""/>
    <s v=""/>
    <s v=""/>
    <s v=""/>
    <s v=""/>
    <s v=""/>
    <s v=""/>
    <s v=""/>
    <s v=""/>
    <s v=""/>
    <s v=""/>
    <s v=""/>
    <s v=""/>
    <s v=""/>
    <s v=""/>
    <s v=""/>
    <s v=""/>
    <s v=""/>
  </r>
  <r>
    <s v="2021-07-21"/>
    <s v="WFP"/>
    <s v="WFP"/>
    <s v="nord_5661"/>
    <s v="Nord"/>
    <s v="Limonade"/>
    <s v="Limonade"/>
    <s v="Limonade"/>
    <s v="Marché principal de Limonade"/>
    <s v="Milieu urbain"/>
    <x v="1"/>
    <x v="0"/>
    <s v=""/>
    <s v=""/>
    <s v="Détaillant sur une table"/>
    <s v=""/>
    <s v="Nourriture"/>
    <n v="1"/>
    <n v="0"/>
    <n v="0"/>
    <n v="0"/>
    <n v="0"/>
    <n v="0"/>
    <n v="0"/>
    <s v="nourriture"/>
    <s v="Nourriture "/>
    <s v="En espèces (Gourde)"/>
    <n v="1"/>
    <n v="0"/>
    <n v="0"/>
    <n v="0"/>
    <n v="0"/>
    <n v="0"/>
    <n v="0"/>
    <n v="0"/>
    <n v="0"/>
    <n v="0"/>
    <s v=""/>
    <s v="Non, il n'y a pas eu de variation"/>
    <s v="Moins de 20"/>
    <s v="Farine de blé blanche Riz Maïs (moulu) Sucre Haricot noir Haricot rouge Huile végétale"/>
    <n v="1"/>
    <n v="1"/>
    <n v="1"/>
    <n v="1"/>
    <n v="1"/>
    <n v="1"/>
    <n v="1"/>
    <n v="0"/>
    <s v="Oui je connais le prix de mes produits en grosse marmite"/>
    <n v="122.5"/>
    <s v="Oui"/>
    <n v="350"/>
    <n v="134.61538461538399"/>
    <s v="Oui"/>
    <n v="245"/>
    <n v="106.521739130434"/>
    <s v="Oui"/>
    <n v="350"/>
    <n v="120.689655172413"/>
    <s v="Oui"/>
    <n v="700"/>
    <n v="291.666666666666"/>
    <s v="Non"/>
    <n v="1050"/>
    <n v="437.5"/>
    <s v="Non"/>
    <s v="Bidon/Bouteille fermée."/>
    <s v="Oui"/>
    <n v="800"/>
    <s v=""/>
    <s v=""/>
    <s v=""/>
    <s v=""/>
    <s v=""/>
    <s v=""/>
    <s v=""/>
    <s v=""/>
    <s v="Non"/>
    <s v="Non"/>
    <s v=""/>
    <s v=""/>
    <s v=""/>
    <s v=""/>
    <s v=""/>
    <s v=""/>
    <s v=""/>
    <s v=""/>
    <s v=""/>
    <s v=""/>
    <s v=""/>
    <s v=""/>
    <s v=""/>
    <s v=""/>
    <s v=""/>
    <s v=""/>
    <s v=""/>
    <s v=""/>
    <s v=""/>
    <s v=""/>
    <s v=""/>
    <s v=""/>
    <s v=""/>
    <s v=""/>
    <s v=""/>
    <s v="Oui"/>
    <s v="Non"/>
    <s v="Oui"/>
    <s v="Nord"/>
    <s v="Meme"/>
    <s v="Limonade"/>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Aucune préoccupation particulière"/>
    <n v="0"/>
    <n v="0"/>
    <n v="0"/>
    <n v="0"/>
    <n v="0"/>
    <n v="1"/>
    <n v="0"/>
    <n v="0"/>
    <s v=""/>
    <s v="Non"/>
    <s v=""/>
    <s v=""/>
    <s v=""/>
    <s v=""/>
    <s v=""/>
    <s v=""/>
    <s v=""/>
    <s v=""/>
    <s v=""/>
    <s v=""/>
    <s v=""/>
    <s v=""/>
    <s v=""/>
    <s v=""/>
    <s v=""/>
    <s v=""/>
    <s v=""/>
    <s v=""/>
    <s v=""/>
    <s v=""/>
    <s v=""/>
    <s v=""/>
    <s v=""/>
    <s v=""/>
    <s v=""/>
    <s v=""/>
    <s v=""/>
    <s v=""/>
    <s v=""/>
    <s v=""/>
    <s v=""/>
    <s v=""/>
    <s v=""/>
    <s v=""/>
    <s v=""/>
    <s v=""/>
    <s v=""/>
    <s v=""/>
    <s v=""/>
    <s v=""/>
    <s v=""/>
    <s v=""/>
    <s v=""/>
    <s v=""/>
    <s v=""/>
    <s v=""/>
    <s v=""/>
  </r>
  <r>
    <s v="2021-07-21"/>
    <s v="WFP"/>
    <s v="WFP"/>
    <s v="nord_5661"/>
    <s v="Nord"/>
    <s v="Limonade"/>
    <s v="Limonade"/>
    <s v="Limonade"/>
    <s v="Marché principal de Limonade"/>
    <s v="Milieu urbain"/>
    <x v="1"/>
    <x v="0"/>
    <s v=""/>
    <s v=""/>
    <s v="Détaillant mobile"/>
    <s v=""/>
    <s v="Produits d'hygiène et assainissement"/>
    <n v="0"/>
    <n v="1"/>
    <n v="0"/>
    <n v="0"/>
    <n v="0"/>
    <n v="0"/>
    <n v="0"/>
    <s v="wash"/>
    <s v="Produits d'hygiène et assainissement"/>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liquide (nettoyage) Chlore en grain (nettoyage) Savon pour se laver"/>
    <n v="1"/>
    <n v="1"/>
    <n v="1"/>
    <n v="1"/>
    <n v="1"/>
    <n v="1"/>
    <n v="1"/>
    <n v="1"/>
    <n v="0"/>
    <s v="Oui"/>
    <n v="25"/>
    <n v="25"/>
    <s v=""/>
    <s v=""/>
    <s v=""/>
    <n v="25"/>
    <s v="Non"/>
    <n v="15"/>
    <s v="Non"/>
    <n v="20"/>
    <s v="Oui"/>
    <s v="Non"/>
    <s v=""/>
    <s v=""/>
    <s v="Mililitre"/>
    <s v="mililitre"/>
    <s v="mililit"/>
    <n v="100"/>
    <n v="10"/>
    <n v="100"/>
    <n v="100"/>
    <s v="Oui"/>
    <s v="Oui"/>
    <n v="15"/>
    <s v=""/>
    <s v=""/>
    <n v="15"/>
    <s v="Non"/>
    <s v="Non"/>
    <s v=""/>
    <n v="150"/>
    <n v="75"/>
    <n v="42.5"/>
    <s v="Non"/>
    <s v="Oui"/>
    <n v="75"/>
    <s v=""/>
    <s v=""/>
    <s v=""/>
    <n v="75"/>
    <s v="Non"/>
    <s v="Oui"/>
    <s v=""/>
    <n v="5"/>
    <s v=""/>
    <s v=""/>
    <s v=""/>
    <s v=""/>
    <s v=""/>
    <s v=""/>
    <s v="Non"/>
    <s v="NA"/>
    <n v="5"/>
    <s v="Non"/>
    <s v=""/>
    <s v=""/>
    <s v=""/>
    <s v=""/>
    <s v=""/>
    <s v=""/>
    <s v=""/>
    <s v=""/>
    <s v=""/>
    <s v=""/>
    <s v=""/>
    <s v=""/>
    <s v=""/>
    <s v=""/>
    <s v=""/>
    <s v=""/>
    <s v=""/>
    <s v=""/>
    <s v=""/>
    <s v=""/>
    <s v=""/>
    <s v=""/>
    <s v=""/>
    <s v=""/>
    <s v=""/>
    <s v="Non"/>
    <s v="Non"/>
    <s v="Oui"/>
    <s v="Nord"/>
    <s v="Meme"/>
    <s v="Limonade"/>
    <s v="Meme"/>
    <s v=""/>
    <s v=""/>
    <s v=""/>
    <s v=""/>
    <s v=""/>
    <s v=""/>
    <s v=""/>
    <s v=""/>
    <s v=""/>
    <s v=""/>
    <s v=""/>
    <s v=""/>
    <s v=""/>
    <s v=""/>
    <s v=""/>
    <s v=""/>
    <s v=""/>
    <s v=""/>
    <s v=""/>
    <s v=""/>
    <s v=""/>
    <s v=""/>
    <s v=""/>
    <s v=""/>
    <s v=""/>
    <s v=""/>
    <s v=""/>
    <s v=""/>
    <s v=""/>
    <s v=""/>
    <s v=""/>
    <s v=""/>
    <s v=""/>
    <s v=""/>
    <s v=""/>
    <s v=""/>
    <s v=""/>
    <s v="Non"/>
    <s v=""/>
    <s v=""/>
    <s v=""/>
    <s v=""/>
    <s v=""/>
    <s v=""/>
    <s v=""/>
    <s v=""/>
    <s v="Diminution du nombre de clients"/>
    <n v="0"/>
    <n v="1"/>
    <n v="0"/>
    <n v="0"/>
    <n v="0"/>
    <n v="0"/>
    <n v="0"/>
    <n v="0"/>
    <s v=""/>
    <s v="Non"/>
    <s v=""/>
    <s v=""/>
    <s v=""/>
    <s v=""/>
    <s v=""/>
    <s v=""/>
    <s v=""/>
    <s v=""/>
    <s v=""/>
    <s v=""/>
    <s v=""/>
    <s v=""/>
    <s v=""/>
    <s v=""/>
    <s v=""/>
    <s v=""/>
    <s v=""/>
    <s v=""/>
    <s v=""/>
    <s v=""/>
    <s v=""/>
    <s v=""/>
    <s v=""/>
    <s v=""/>
    <s v=""/>
    <s v=""/>
    <s v=""/>
    <s v=""/>
    <s v=""/>
    <s v=""/>
    <s v=""/>
    <s v=""/>
    <s v=""/>
    <s v=""/>
    <s v=""/>
    <s v=""/>
    <s v=""/>
    <s v=""/>
    <s v=""/>
    <s v=""/>
    <s v=""/>
    <s v=""/>
    <s v=""/>
    <s v=""/>
    <s v=""/>
    <s v=""/>
    <s v=""/>
  </r>
  <r>
    <s v="2021-07-21"/>
    <s v="WFP"/>
    <s v="WFP"/>
    <s v="nord_5661"/>
    <s v="Nord"/>
    <s v="Limonade"/>
    <s v="Limonade"/>
    <s v="Limonade"/>
    <s v="Marché principal de Limonade"/>
    <s v="Milieu urbain"/>
    <x v="1"/>
    <x v="0"/>
    <s v=""/>
    <s v=""/>
    <s v="Détaillant mobile"/>
    <s v=""/>
    <s v="Produits d'hygiène et assainissement Ustensiles de nettoyage ou de stockage de l'eau (bokit, bassine, éponge)"/>
    <n v="0"/>
    <n v="1"/>
    <n v="0"/>
    <n v="0"/>
    <n v="1"/>
    <n v="0"/>
    <n v="0"/>
    <s v="wash"/>
    <s v="Produits d'hygiène et assainissement"/>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liquide (nettoyage) Chlore en grain (nettoyage) Savon pour se laver"/>
    <n v="1"/>
    <n v="1"/>
    <n v="1"/>
    <n v="1"/>
    <n v="1"/>
    <n v="1"/>
    <n v="1"/>
    <n v="1"/>
    <n v="0"/>
    <s v="Oui"/>
    <n v="25"/>
    <n v="25"/>
    <s v=""/>
    <s v=""/>
    <s v=""/>
    <n v="25"/>
    <s v="Non"/>
    <n v="15"/>
    <s v="Non"/>
    <n v="20"/>
    <s v="Oui"/>
    <s v="Non"/>
    <s v=""/>
    <s v=""/>
    <s v="Mililitre"/>
    <s v="mililitre"/>
    <s v="mililit"/>
    <n v="100"/>
    <n v="10"/>
    <n v="100"/>
    <n v="100"/>
    <s v="Oui"/>
    <s v="Oui"/>
    <n v="25"/>
    <s v=""/>
    <s v=""/>
    <n v="25"/>
    <s v="Non"/>
    <s v="Non"/>
    <s v=""/>
    <n v="150"/>
    <n v="75"/>
    <n v="42.5"/>
    <s v="Non"/>
    <s v="Oui"/>
    <n v="75"/>
    <s v=""/>
    <s v=""/>
    <s v=""/>
    <n v="75"/>
    <s v="Non"/>
    <s v="Oui"/>
    <s v=""/>
    <n v="5"/>
    <s v=""/>
    <s v=""/>
    <s v=""/>
    <s v=""/>
    <s v=""/>
    <s v=""/>
    <s v="Non"/>
    <s v="NA"/>
    <n v="5"/>
    <s v="Non"/>
    <s v=""/>
    <s v=""/>
    <s v=""/>
    <s v=""/>
    <s v=""/>
    <s v=""/>
    <s v=""/>
    <s v=""/>
    <s v=""/>
    <s v=""/>
    <s v=""/>
    <s v=""/>
    <s v=""/>
    <s v=""/>
    <s v=""/>
    <s v=""/>
    <s v=""/>
    <s v=""/>
    <s v=""/>
    <s v=""/>
    <s v=""/>
    <s v=""/>
    <s v=""/>
    <s v=""/>
    <s v=""/>
    <s v="Non"/>
    <s v="Non"/>
    <s v="Oui"/>
    <s v="Nord"/>
    <s v="Meme"/>
    <s v="Cap-Haïtien"/>
    <s v="Différent"/>
    <s v=""/>
    <s v=""/>
    <s v=""/>
    <s v=""/>
    <s v=""/>
    <s v=""/>
    <s v=""/>
    <s v=""/>
    <s v=""/>
    <s v=""/>
    <s v=""/>
    <s v=""/>
    <s v=""/>
    <s v=""/>
    <s v=""/>
    <s v=""/>
    <s v=""/>
    <s v=""/>
    <s v=""/>
    <s v=""/>
    <s v=""/>
    <s v=""/>
    <s v=""/>
    <s v=""/>
    <s v=""/>
    <s v=""/>
    <s v=""/>
    <s v="Grand bokit fermé ou avec couvercle pour stocker l'eau (environ 5 gallons) Grande bassine de nettoyage ou pour cuisiner Eponge pour la vaisselle"/>
    <n v="1"/>
    <n v="1"/>
    <n v="1"/>
    <n v="200"/>
    <n v="250"/>
    <n v="25"/>
    <s v="Non"/>
    <s v=""/>
    <s v=""/>
    <s v="Non"/>
    <s v=""/>
    <s v=""/>
    <s v=""/>
    <s v=""/>
    <s v=""/>
    <s v=""/>
    <s v=""/>
    <s v=""/>
    <s v="Diminution du nombre de clients"/>
    <n v="0"/>
    <n v="1"/>
    <n v="0"/>
    <n v="0"/>
    <n v="0"/>
    <n v="0"/>
    <n v="0"/>
    <n v="0"/>
    <s v=""/>
    <s v="Non"/>
    <s v=""/>
    <s v=""/>
    <s v=""/>
    <s v=""/>
    <s v=""/>
    <s v=""/>
    <s v=""/>
    <s v=""/>
    <s v=""/>
    <s v=""/>
    <s v=""/>
    <s v=""/>
    <s v=""/>
    <s v=""/>
    <s v=""/>
    <s v=""/>
    <s v=""/>
    <s v=""/>
    <s v=""/>
    <s v=""/>
    <s v=""/>
    <s v=""/>
    <s v=""/>
    <s v=""/>
    <s v=""/>
    <s v=""/>
    <s v=""/>
    <s v=""/>
    <s v=""/>
    <s v=""/>
    <s v=""/>
    <s v=""/>
    <s v=""/>
    <s v=""/>
    <s v=""/>
    <s v=""/>
    <s v=""/>
    <s v=""/>
    <s v=""/>
    <s v=""/>
    <s v=""/>
    <s v=""/>
    <s v=""/>
    <s v=""/>
    <s v=""/>
    <s v=""/>
    <s v=""/>
  </r>
  <r>
    <s v="2021-07-21"/>
    <s v="WFP"/>
    <s v="WFP"/>
    <s v="nord_5661"/>
    <s v="Nord"/>
    <s v="Limonade"/>
    <s v="Limonade"/>
    <s v="Limonade"/>
    <s v="Marché principal de Limonade"/>
    <s v="Milieu urbain"/>
    <x v="1"/>
    <x v="0"/>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asserole avec couvercle (moyenne ou grande) Verre / Godet Assiette Cuillère pour manger Couteau de cuisine Cuillère de service"/>
    <n v="1"/>
    <n v="0"/>
    <n v="1"/>
    <n v="1"/>
    <n v="1"/>
    <n v="1"/>
    <n v="1"/>
    <n v="0"/>
    <s v="Moyenne avec couvercle (environ 1 à 2 gallons)"/>
    <s v=""/>
    <n v="1000"/>
    <s v=""/>
    <n v="35"/>
    <n v="75"/>
    <n v="20"/>
    <n v="50"/>
    <n v="75"/>
    <s v="Non"/>
    <s v=""/>
    <s v="Grand bokit fermé ou avec couvercle pour stocker l'eau (environ 5 gallons) Grande bassine de nettoyage ou pour cuisiner Eponge pour la vaisselle"/>
    <n v="1"/>
    <n v="1"/>
    <n v="1"/>
    <n v="150"/>
    <n v="200"/>
    <n v="25"/>
    <s v="Non"/>
    <s v=""/>
    <s v=""/>
    <s v="Non"/>
    <s v=""/>
    <s v=""/>
    <s v=""/>
    <s v=""/>
    <s v=""/>
    <s v=""/>
    <s v=""/>
    <s v=""/>
    <s v="Diminution du nombre de clients"/>
    <n v="0"/>
    <n v="1"/>
    <n v="0"/>
    <n v="0"/>
    <n v="0"/>
    <n v="0"/>
    <n v="0"/>
    <n v="0"/>
    <s v=""/>
    <s v="Non"/>
    <s v=""/>
    <s v=""/>
    <s v=""/>
    <s v=""/>
    <s v=""/>
    <s v=""/>
    <s v=""/>
    <s v=""/>
    <s v=""/>
    <s v=""/>
    <s v=""/>
    <s v=""/>
    <s v=""/>
    <s v=""/>
    <s v=""/>
    <s v=""/>
    <s v=""/>
    <s v=""/>
    <s v=""/>
    <s v=""/>
    <s v=""/>
    <s v=""/>
    <s v=""/>
    <s v=""/>
    <s v=""/>
    <s v=""/>
    <s v=""/>
    <s v=""/>
    <s v=""/>
    <s v=""/>
    <s v=""/>
    <s v=""/>
    <s v=""/>
    <s v=""/>
    <s v=""/>
    <s v=""/>
    <s v=""/>
    <s v=""/>
    <s v=""/>
    <s v=""/>
    <s v=""/>
    <s v=""/>
    <s v=""/>
    <s v=""/>
    <s v=""/>
    <s v=""/>
    <s v=""/>
  </r>
  <r>
    <s v="2021-07-21"/>
    <s v="WFP"/>
    <s v="WFP"/>
    <s v="nord_5661"/>
    <s v="Nord"/>
    <s v="Limonade"/>
    <s v="Limonade"/>
    <s v="Limonade"/>
    <s v="Marché principal de Limonade"/>
    <s v="Milieu urbain"/>
    <x v="1"/>
    <x v="0"/>
    <s v=""/>
    <s v=""/>
    <s v="Détaillant sur une table"/>
    <s v=""/>
    <s v="Ustensiles de cuisine (casseroles, cuillères, etc.)"/>
    <n v="0"/>
    <n v="0"/>
    <n v="0"/>
    <n v="1"/>
    <n v="0"/>
    <n v="0"/>
    <n v="0"/>
    <s v="cuisine"/>
    <s v="Ustensiles de cuisine (casseroles, cuillères, etc.)"/>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asserole avec couvercle (moyenne ou grande) Verre / Godet Assiette Cuillère pour manger Couteau de cuisine Cuillère de service"/>
    <n v="1"/>
    <n v="0"/>
    <n v="1"/>
    <n v="1"/>
    <n v="1"/>
    <n v="1"/>
    <n v="1"/>
    <n v="0"/>
    <s v="Moyenne avec couvercle (environ 1 à 2 gallons)"/>
    <s v=""/>
    <n v="900"/>
    <s v=""/>
    <n v="35"/>
    <n v="75"/>
    <n v="20"/>
    <n v="50"/>
    <n v="75"/>
    <s v="Non"/>
    <s v=""/>
    <s v=""/>
    <s v=""/>
    <s v=""/>
    <s v=""/>
    <s v=""/>
    <s v=""/>
    <s v=""/>
    <s v=""/>
    <s v=""/>
    <s v=""/>
    <s v="Non"/>
    <s v=""/>
    <s v=""/>
    <s v=""/>
    <s v=""/>
    <s v=""/>
    <s v=""/>
    <s v=""/>
    <s v=""/>
    <s v="Diminution du nombre de clients"/>
    <n v="0"/>
    <n v="1"/>
    <n v="0"/>
    <n v="0"/>
    <n v="0"/>
    <n v="0"/>
    <n v="0"/>
    <n v="0"/>
    <s v=""/>
    <s v="Non"/>
    <s v=""/>
    <s v=""/>
    <s v=""/>
    <s v=""/>
    <s v=""/>
    <s v=""/>
    <s v=""/>
    <s v=""/>
    <s v=""/>
    <s v=""/>
    <s v=""/>
    <s v=""/>
    <s v=""/>
    <s v=""/>
    <s v=""/>
    <s v=""/>
    <s v=""/>
    <s v=""/>
    <s v=""/>
    <s v=""/>
    <s v=""/>
    <s v=""/>
    <s v=""/>
    <s v=""/>
    <s v=""/>
    <s v=""/>
    <s v=""/>
    <s v=""/>
    <s v=""/>
    <s v=""/>
    <s v=""/>
    <s v=""/>
    <s v=""/>
    <s v=""/>
    <s v=""/>
    <s v=""/>
    <s v=""/>
    <s v=""/>
    <s v=""/>
    <s v=""/>
    <s v=""/>
    <s v=""/>
    <s v=""/>
    <s v=""/>
    <s v=""/>
    <s v=""/>
    <s v=""/>
  </r>
  <r>
    <s v="2021-07-22"/>
    <s v="WFP"/>
    <s v="WFP"/>
    <s v="nord_5661"/>
    <s v="Nord"/>
    <s v="Limonade"/>
    <s v="Limonade"/>
    <s v="Limonade"/>
    <s v="Marché principal de Limonade"/>
    <s v="Milieu urbain"/>
    <x v="1"/>
    <x v="0"/>
    <s v=""/>
    <s v=""/>
    <s v="Détaillant sur une table"/>
    <s v=""/>
    <s v="Couverture"/>
    <n v="0"/>
    <n v="0"/>
    <n v="1"/>
    <n v="0"/>
    <n v="0"/>
    <n v="0"/>
    <n v="0"/>
    <s v="couverture"/>
    <s v="Couverture"/>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n v="500"/>
    <s v=""/>
    <s v=""/>
    <s v=""/>
    <s v=""/>
    <s v=""/>
    <s v=""/>
    <s v=""/>
    <s v=""/>
    <s v=""/>
    <s v=""/>
    <s v=""/>
    <s v=""/>
    <s v=""/>
    <s v=""/>
    <s v=""/>
    <s v=""/>
    <s v=""/>
    <s v=""/>
    <s v=""/>
    <s v=""/>
    <s v=""/>
    <s v=""/>
    <s v=""/>
    <s v=""/>
    <s v=""/>
    <s v=""/>
    <s v=""/>
    <s v=""/>
    <s v=""/>
    <s v=""/>
    <s v=""/>
    <s v=""/>
    <s v=""/>
    <s v=""/>
    <s v=""/>
    <s v="Non"/>
    <s v=""/>
    <s v=""/>
    <s v=""/>
    <s v=""/>
    <s v=""/>
    <s v=""/>
    <s v=""/>
    <s v=""/>
    <s v="Diminution du nombre de clients"/>
    <n v="0"/>
    <n v="1"/>
    <n v="0"/>
    <n v="0"/>
    <n v="0"/>
    <n v="0"/>
    <n v="0"/>
    <n v="0"/>
    <s v=""/>
    <s v="Non"/>
    <s v=""/>
    <s v=""/>
    <s v=""/>
    <s v=""/>
    <s v=""/>
    <s v=""/>
    <s v=""/>
    <s v=""/>
    <s v=""/>
    <s v=""/>
    <s v=""/>
    <s v=""/>
    <s v=""/>
    <s v=""/>
    <s v=""/>
    <s v=""/>
    <s v=""/>
    <s v=""/>
    <s v=""/>
    <s v=""/>
    <s v=""/>
    <s v=""/>
    <s v=""/>
    <s v=""/>
    <s v=""/>
    <s v=""/>
    <s v=""/>
    <s v=""/>
    <s v=""/>
    <s v=""/>
    <s v=""/>
    <s v=""/>
    <s v=""/>
    <s v=""/>
    <s v=""/>
    <s v=""/>
    <s v=""/>
    <s v=""/>
    <s v=""/>
    <s v=""/>
    <s v=""/>
    <s v=""/>
    <s v=""/>
    <s v=""/>
    <s v=""/>
    <s v=""/>
    <s v=""/>
  </r>
  <r>
    <s v="2021-07-22"/>
    <s v="WFP"/>
    <s v="WFP"/>
    <s v="nord_5661"/>
    <s v="Nord"/>
    <s v="Limonade"/>
    <s v="Limonade"/>
    <s v="Limonade"/>
    <s v="Marché principal de Limonade"/>
    <s v="Milieu urbain"/>
    <x v="1"/>
    <x v="0"/>
    <s v=""/>
    <s v=""/>
    <s v="Détaillant avec boutique"/>
    <s v=""/>
    <s v="Couverture"/>
    <n v="0"/>
    <n v="0"/>
    <n v="1"/>
    <n v="0"/>
    <n v="0"/>
    <n v="0"/>
    <n v="0"/>
    <s v="couverture"/>
    <s v="Couverture"/>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n v="750"/>
    <s v=""/>
    <s v=""/>
    <s v=""/>
    <s v=""/>
    <s v=""/>
    <s v=""/>
    <s v=""/>
    <s v=""/>
    <s v=""/>
    <s v=""/>
    <s v=""/>
    <s v=""/>
    <s v=""/>
    <s v=""/>
    <s v=""/>
    <s v=""/>
    <s v=""/>
    <s v=""/>
    <s v=""/>
    <s v=""/>
    <s v=""/>
    <s v=""/>
    <s v=""/>
    <s v=""/>
    <s v=""/>
    <s v=""/>
    <s v=""/>
    <s v=""/>
    <s v=""/>
    <s v=""/>
    <s v=""/>
    <s v=""/>
    <s v=""/>
    <s v=""/>
    <s v=""/>
    <s v="Non"/>
    <s v=""/>
    <s v=""/>
    <s v=""/>
    <s v=""/>
    <s v=""/>
    <s v=""/>
    <s v=""/>
    <s v=""/>
    <s v="Aucune préoccupation particulière"/>
    <n v="0"/>
    <n v="0"/>
    <n v="0"/>
    <n v="0"/>
    <n v="0"/>
    <n v="1"/>
    <n v="0"/>
    <n v="0"/>
    <s v=""/>
    <s v="Non"/>
    <s v=""/>
    <s v=""/>
    <s v=""/>
    <s v=""/>
    <s v=""/>
    <s v=""/>
    <s v=""/>
    <s v=""/>
    <s v=""/>
    <s v=""/>
    <s v=""/>
    <s v=""/>
    <s v=""/>
    <s v=""/>
    <s v=""/>
    <s v=""/>
    <s v=""/>
    <s v=""/>
    <s v=""/>
    <s v=""/>
    <s v=""/>
    <s v=""/>
    <s v=""/>
    <s v=""/>
    <s v=""/>
    <s v=""/>
    <s v=""/>
    <s v=""/>
    <s v=""/>
    <s v=""/>
    <s v=""/>
    <s v=""/>
    <s v=""/>
    <s v=""/>
    <s v=""/>
    <s v=""/>
    <s v=""/>
    <s v=""/>
    <s v=""/>
    <s v=""/>
    <s v=""/>
    <s v=""/>
    <s v=""/>
    <s v=""/>
    <s v=""/>
    <s v=""/>
    <s v=""/>
  </r>
  <r>
    <s v="2021-07-22"/>
    <s v="WFP"/>
    <s v="WFP"/>
    <s v="nord_5661"/>
    <s v="Nord"/>
    <s v="Limonade"/>
    <s v="Limonade"/>
    <s v="Limonade"/>
    <s v="Marché principal de Limonade"/>
    <s v="Milieu urbain"/>
    <x v="1"/>
    <x v="0"/>
    <s v=""/>
    <s v=""/>
    <s v="Détaillant sur une table"/>
    <s v=""/>
    <s v="Charbon de bois"/>
    <n v="0"/>
    <n v="0"/>
    <n v="0"/>
    <n v="0"/>
    <n v="0"/>
    <n v="1"/>
    <n v="0"/>
    <s v="charbon"/>
    <s v="Charbon de bois"/>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50"/>
    <s v="Non"/>
    <s v="Non"/>
    <s v=""/>
    <s v=""/>
    <s v=""/>
    <s v=""/>
    <s v=""/>
    <s v=""/>
    <s v=""/>
    <s v=""/>
    <s v="Aucune préoccupation particulière"/>
    <n v="0"/>
    <n v="0"/>
    <n v="0"/>
    <n v="0"/>
    <n v="0"/>
    <n v="1"/>
    <n v="0"/>
    <n v="0"/>
    <s v=""/>
    <s v="Non"/>
    <s v=""/>
    <s v=""/>
    <s v=""/>
    <s v=""/>
    <s v=""/>
    <s v=""/>
    <s v=""/>
    <s v=""/>
    <s v=""/>
    <s v=""/>
    <s v=""/>
    <s v=""/>
    <s v=""/>
    <s v=""/>
    <s v=""/>
    <s v=""/>
    <s v=""/>
    <s v=""/>
    <s v=""/>
    <s v=""/>
    <s v=""/>
    <s v=""/>
    <s v=""/>
    <s v=""/>
    <s v=""/>
    <s v=""/>
    <s v=""/>
    <s v=""/>
    <s v=""/>
    <s v=""/>
    <s v=""/>
    <s v=""/>
    <s v=""/>
    <s v=""/>
    <s v=""/>
    <s v=""/>
    <s v=""/>
    <s v=""/>
    <s v=""/>
    <s v=""/>
    <s v=""/>
    <s v=""/>
    <s v=""/>
    <s v=""/>
    <s v=""/>
    <s v=""/>
    <s v=""/>
  </r>
  <r>
    <s v="2021-07-22"/>
    <s v="WFP"/>
    <s v="WFP"/>
    <s v="nord_5661"/>
    <s v="Nord"/>
    <s v="Limonade"/>
    <s v="Limonade"/>
    <s v="Limonade"/>
    <s v="Marché principal de Limonade"/>
    <s v="Milieu urbain"/>
    <x v="1"/>
    <x v="0"/>
    <s v=""/>
    <s v=""/>
    <s v="Détaillant sur une table"/>
    <s v=""/>
    <s v="Charbon de bois"/>
    <n v="0"/>
    <n v="0"/>
    <n v="0"/>
    <n v="0"/>
    <n v="0"/>
    <n v="1"/>
    <n v="0"/>
    <s v="charbon"/>
    <s v="Charbon de bois"/>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100"/>
    <s v="Non"/>
    <s v="Non"/>
    <s v=""/>
    <s v=""/>
    <s v=""/>
    <s v=""/>
    <s v=""/>
    <s v=""/>
    <s v=""/>
    <s v=""/>
    <s v="Diminution du nombre de clients"/>
    <n v="0"/>
    <n v="1"/>
    <n v="0"/>
    <n v="0"/>
    <n v="0"/>
    <n v="0"/>
    <n v="0"/>
    <n v="0"/>
    <s v=""/>
    <s v="Non"/>
    <s v=""/>
    <s v=""/>
    <s v=""/>
    <s v=""/>
    <s v=""/>
    <s v=""/>
    <s v=""/>
    <s v=""/>
    <s v=""/>
    <s v=""/>
    <s v=""/>
    <s v=""/>
    <s v=""/>
    <s v=""/>
    <s v=""/>
    <s v=""/>
    <s v=""/>
    <s v=""/>
    <s v=""/>
    <s v=""/>
    <s v=""/>
    <s v=""/>
    <s v=""/>
    <s v=""/>
    <s v=""/>
    <s v=""/>
    <s v=""/>
    <s v=""/>
    <s v=""/>
    <s v=""/>
    <s v=""/>
    <s v=""/>
    <s v=""/>
    <s v=""/>
    <s v=""/>
    <s v=""/>
    <s v=""/>
    <s v=""/>
    <s v=""/>
    <s v=""/>
    <s v=""/>
    <s v=""/>
    <s v=""/>
    <s v=""/>
    <s v=""/>
    <s v=""/>
    <s v=""/>
  </r>
  <r>
    <s v="2021-07-22"/>
    <s v="WFP"/>
    <s v="WFP"/>
    <s v="nord_5661"/>
    <s v="Nord"/>
    <s v="Limonade"/>
    <s v="Limonade"/>
    <s v="Limonade"/>
    <s v="Marché principal de Limonade"/>
    <s v="Milieu urbain"/>
    <x v="0"/>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30"/>
    <n v="6"/>
    <s v=""/>
    <s v="NA"/>
    <n v="6"/>
    <s v="Oui"/>
    <s v=""/>
    <s v="Non"/>
    <s v=""/>
    <s v=""/>
    <s v=""/>
    <s v=""/>
    <s v=""/>
    <s v=""/>
    <s v=""/>
    <s v=""/>
    <s v=""/>
    <s v=""/>
    <s v=""/>
    <s v=""/>
  </r>
  <r>
    <s v="2021-07-22"/>
    <s v="WFP"/>
    <s v="WFP"/>
    <s v="nord_5661"/>
    <s v="Nord"/>
    <s v="Limonade"/>
    <s v="Limonade"/>
    <s v="Limonade"/>
    <s v="Marché principal de Limonade"/>
    <s v="Milieu urbain"/>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35"/>
    <n v="7"/>
    <s v=""/>
    <s v="NA"/>
    <n v="7"/>
    <s v="Oui"/>
    <s v=""/>
    <s v="Non"/>
    <s v=""/>
    <s v=""/>
    <s v=""/>
    <s v=""/>
    <s v=""/>
    <s v=""/>
    <s v=""/>
    <s v=""/>
    <s v=""/>
    <s v=""/>
    <s v=""/>
    <s v=""/>
  </r>
  <r>
    <s v="2021-07-22"/>
    <s v="WFP"/>
    <s v="WFP"/>
    <s v="nord_5661"/>
    <s v="Nord"/>
    <s v="Limonade"/>
    <s v="Limonade"/>
    <s v="Limonade"/>
    <s v="Marché principal de Limonade"/>
    <s v="Milieu urbain"/>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Entre 15 min et 30 min au total"/>
    <s v="gros bidon de 5 gallons (18,9 L)"/>
    <s v="5gal"/>
    <s v="bidon ki vo 5 galon (18,9L)"/>
    <s v=""/>
    <s v=""/>
    <s v=""/>
    <s v=""/>
    <s v=""/>
    <n v="40"/>
    <n v="8"/>
    <s v=""/>
    <s v="NA"/>
    <n v="8"/>
    <s v="Oui"/>
    <s v=""/>
    <s v="Non"/>
    <s v=""/>
    <s v=""/>
    <s v=""/>
    <s v=""/>
    <s v=""/>
    <s v=""/>
    <s v=""/>
    <s v=""/>
    <s v=""/>
    <s v=""/>
    <s v=""/>
    <s v=""/>
  </r>
  <r>
    <s v="2021-07-22"/>
    <s v="WFP"/>
    <s v="WFP"/>
    <s v="nord_5661"/>
    <s v="Nord"/>
    <s v="Limonade"/>
    <s v="Limonade"/>
    <s v="Limonade"/>
    <s v="Marché principal de Limonade"/>
    <s v="Milieu urbain"/>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30"/>
    <n v="6"/>
    <s v=""/>
    <s v="NA"/>
    <n v="6"/>
    <s v="Oui"/>
    <s v=""/>
    <s v="Non"/>
    <s v=""/>
    <s v=""/>
    <s v=""/>
    <s v=""/>
    <s v=""/>
    <s v=""/>
    <s v=""/>
    <s v=""/>
    <s v=""/>
    <s v=""/>
    <s v=""/>
    <s v=""/>
  </r>
  <r>
    <s v="2021-07-22"/>
    <s v="WFP"/>
    <s v="WFP"/>
    <s v="nord_5661"/>
    <s v="Nord"/>
    <s v="Limonade"/>
    <s v="Limonade"/>
    <s v="Limonade"/>
    <s v="Marché principal de Limonade"/>
    <s v="Milieu urbain"/>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35"/>
    <n v="7"/>
    <s v=""/>
    <s v="NA"/>
    <n v="7"/>
    <s v="Oui"/>
    <s v=""/>
    <s v="Non"/>
    <s v=""/>
    <s v=""/>
    <s v=""/>
    <s v=""/>
    <s v=""/>
    <s v=""/>
    <s v=""/>
    <s v=""/>
    <s v=""/>
    <s v=""/>
    <s v=""/>
    <s v=""/>
  </r>
  <r>
    <s v="2021-07-27"/>
    <s v="Croix-Rouge Neerlandaise"/>
    <s v="Croix-Rouge Neerlandaise"/>
    <s v="EF_9527"/>
    <s v="Sud-Est"/>
    <s v="Cayes-Jacmel"/>
    <s v="Cayes-Jacmel"/>
    <s v="Cap Rouge"/>
    <s v="Marché de Cap Rouge"/>
    <s v="Milieu rural"/>
    <x v="1"/>
    <x v="0"/>
    <s v=""/>
    <s v=""/>
    <s v="Détaillant sur une table"/>
    <s v=""/>
    <s v="Nourriture"/>
    <n v="1"/>
    <n v="0"/>
    <n v="0"/>
    <n v="0"/>
    <n v="0"/>
    <n v="0"/>
    <n v="0"/>
    <s v="nourriture"/>
    <s v="Nourriture "/>
    <s v="En espèces (Gourde)"/>
    <n v="1"/>
    <n v="0"/>
    <n v="0"/>
    <n v="0"/>
    <n v="0"/>
    <n v="0"/>
    <n v="0"/>
    <n v="0"/>
    <n v="0"/>
    <n v="0"/>
    <s v=""/>
    <s v="Non, il n'y a pas eu de variation"/>
    <s v="Je ne sais pas / Je ne souhaite pas répondre"/>
    <s v="Farine de blé blanche Riz Maïs (moulu) Sucre Huile végétale"/>
    <n v="1"/>
    <n v="1"/>
    <n v="1"/>
    <n v="1"/>
    <n v="0"/>
    <n v="0"/>
    <n v="1"/>
    <n v="0"/>
    <s v="Oui je connais le prix de mes produits en grosse marmite"/>
    <n v="115"/>
    <s v="Oui"/>
    <n v="350"/>
    <n v="134.61538461538399"/>
    <s v="Oui"/>
    <n v="235"/>
    <n v="102.173913043478"/>
    <s v="Oui"/>
    <n v="320"/>
    <n v="110.34482758620599"/>
    <s v="Oui"/>
    <s v=""/>
    <s v=""/>
    <s v=""/>
    <s v=""/>
    <s v=""/>
    <s v=""/>
    <s v="Bidon/Bouteille fermée."/>
    <s v="Oui"/>
    <n v="800"/>
    <s v=""/>
    <s v=""/>
    <s v=""/>
    <s v=""/>
    <s v=""/>
    <s v=""/>
    <s v=""/>
    <s v=""/>
    <s v="Oui"/>
    <s v="Oui"/>
    <s v="Changement du taux de change de la Gourde"/>
    <n v="1"/>
    <n v="0"/>
    <n v="0"/>
    <n v="0"/>
    <n v="0"/>
    <n v="0"/>
    <n v="0"/>
    <n v="0"/>
    <n v="0"/>
    <n v="0"/>
    <n v="0"/>
    <n v="0"/>
    <n v="0"/>
    <n v="0"/>
    <s v=""/>
    <s v="Riz Sucre Farine de blé blanche Huile végétale"/>
    <n v="1"/>
    <n v="1"/>
    <n v="0"/>
    <n v="1"/>
    <n v="0"/>
    <n v="0"/>
    <n v="1"/>
    <n v="0"/>
    <s v="Oui"/>
    <s v="Oui"/>
    <s v="Oui"/>
    <s v="Sud-Est"/>
    <s v="Meme"/>
    <s v="Cayes-Jacme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Augmentation des prix"/>
    <n v="0"/>
    <n v="0"/>
    <n v="1"/>
    <n v="0"/>
    <n v="0"/>
    <n v="0"/>
    <n v="0"/>
    <n v="0"/>
    <s v=""/>
    <s v="Oui"/>
    <s v=""/>
    <s v=""/>
    <s v=""/>
    <s v=""/>
    <s v=""/>
    <s v=""/>
    <s v=""/>
    <s v=""/>
    <s v=""/>
    <s v=""/>
    <s v=""/>
    <s v=""/>
    <s v=""/>
    <s v=""/>
    <s v=""/>
    <s v=""/>
    <s v=""/>
    <s v=""/>
    <s v=""/>
    <s v=""/>
    <s v=""/>
    <s v=""/>
    <s v=""/>
    <s v=""/>
    <s v=""/>
    <s v=""/>
    <s v=""/>
    <s v=""/>
    <s v=""/>
    <s v=""/>
    <s v=""/>
    <s v=""/>
    <s v=""/>
    <s v=""/>
    <s v=""/>
    <s v=""/>
    <s v=""/>
    <s v=""/>
    <s v=""/>
    <s v=""/>
    <s v=""/>
    <s v=""/>
    <s v=""/>
    <s v=""/>
    <s v=""/>
    <s v=""/>
    <s v=""/>
  </r>
  <r>
    <s v="2021-07-27"/>
    <s v="Croix-Rouge Neerlandaise"/>
    <s v="Croix-Rouge Neerlandaise"/>
    <s v="EF_9527"/>
    <s v="Sud-Est"/>
    <s v="Cayes-Jacmel"/>
    <s v="Cayes-Jacmel"/>
    <s v="Cap Rouge"/>
    <s v="Marché de Cap Rouge"/>
    <s v="Milieu rural"/>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source aménagée (borne fontaine, pompe, etc.)"/>
    <s v=""/>
    <s v="source"/>
    <s v="tiyo piblik (bòn fontèn, Pi avèk ponp manyèl,...)"/>
    <s v="source aménagée (borne fontaine, pompe, etc.)"/>
    <s v="Il n'y a pas d'autres options dans ma zone"/>
    <s v=""/>
    <s v="Plus d'1h au total"/>
    <s v="Je ne sais pas parce qu'il s'agit d'un branchement privé"/>
    <s v="jnsp"/>
    <s v="Mwen pa konnen paske li se yon koneksyon prive"/>
    <s v=""/>
    <s v=""/>
    <s v=""/>
    <s v=""/>
    <s v=""/>
    <s v=""/>
    <s v="NA"/>
    <s v=""/>
    <s v="NA"/>
    <s v="NA"/>
    <s v="Je ne sais pas, je ne souhaite pas répondre"/>
    <s v=""/>
    <s v="Oui"/>
    <s v="A cause de la sècheresses"/>
    <n v="0"/>
    <n v="0"/>
    <n v="0"/>
    <n v="1"/>
    <n v="0"/>
    <n v="0"/>
    <n v="0"/>
    <n v="0"/>
    <n v="0"/>
    <n v="0"/>
    <n v="0"/>
  </r>
  <r>
    <s v="2021-07-27"/>
    <s v="Croix-Rouge Neerlandaise"/>
    <s v="Croix-Rouge Neerlandaise"/>
    <s v="EF_9527"/>
    <s v="Sud-Est"/>
    <s v="Cayes-Jacmel"/>
    <s v="Cayes-Jacmel"/>
    <s v="Cap Rouge"/>
    <s v="Marché de Cap Rouge"/>
    <s v="Milieu rural"/>
    <x v="1"/>
    <x v="0"/>
    <s v=""/>
    <s v=""/>
    <s v="Détaillant sur une table"/>
    <s v=""/>
    <s v="Nourriture Produits d'hygiène et assainissement"/>
    <n v="1"/>
    <n v="1"/>
    <n v="0"/>
    <n v="0"/>
    <n v="0"/>
    <n v="0"/>
    <n v="0"/>
    <s v="nourriture"/>
    <s v="Nourriture "/>
    <s v="En espèces (Gourde)"/>
    <n v="1"/>
    <n v="0"/>
    <n v="0"/>
    <n v="0"/>
    <n v="0"/>
    <n v="0"/>
    <n v="0"/>
    <n v="0"/>
    <n v="0"/>
    <n v="0"/>
    <s v=""/>
    <s v="Non, il n'y a pas eu de variation"/>
    <s v="Je ne sais pas / Je ne souhaite pas répondre"/>
    <s v="Riz Farine de blé blanche Sucre Huile végétale Haricot noir Maïs (moulu) Haricot rouge"/>
    <n v="1"/>
    <n v="1"/>
    <n v="1"/>
    <n v="1"/>
    <n v="1"/>
    <n v="1"/>
    <n v="1"/>
    <n v="0"/>
    <s v="Oui je connais le prix de mes produits en grosse marmite"/>
    <n v="115"/>
    <s v="Oui"/>
    <n v="350"/>
    <n v="134.61538461538399"/>
    <s v="Oui"/>
    <n v="230"/>
    <n v="100"/>
    <s v="Oui"/>
    <n v="260"/>
    <n v="89.655172413793096"/>
    <s v="Oui"/>
    <n v="445"/>
    <n v="185.416666666666"/>
    <s v="Non"/>
    <n v="458"/>
    <n v="190.833333333333"/>
    <s v="Non"/>
    <s v="Bidon/Bouteille fermée."/>
    <s v="Oui"/>
    <n v="800"/>
    <s v=""/>
    <s v=""/>
    <s v=""/>
    <s v=""/>
    <s v=""/>
    <s v=""/>
    <s v=""/>
    <s v=""/>
    <s v="Oui"/>
    <s v="Oui"/>
    <s v="Changement du taux de change de la Gourde"/>
    <n v="1"/>
    <n v="0"/>
    <n v="0"/>
    <n v="0"/>
    <n v="0"/>
    <n v="0"/>
    <n v="0"/>
    <n v="0"/>
    <n v="0"/>
    <n v="0"/>
    <n v="0"/>
    <n v="0"/>
    <n v="0"/>
    <n v="0"/>
    <s v=""/>
    <s v="Farine de blé blanche Riz Sucre Huile végétale"/>
    <n v="1"/>
    <n v="1"/>
    <n v="0"/>
    <n v="1"/>
    <n v="0"/>
    <n v="0"/>
    <n v="1"/>
    <n v="0"/>
    <s v="Oui"/>
    <s v="Oui"/>
    <s v="Oui"/>
    <s v="Sud-Est"/>
    <s v="Meme"/>
    <s v="Cayes-Jacmel"/>
    <s v="Meme"/>
    <s v="Savon lessive Brosse à dent Dentifrice Papier toilette Chlore liquide (nettoyage) Chlore en grain (nettoyage) Savon pour se laver"/>
    <n v="1"/>
    <n v="1"/>
    <n v="1"/>
    <n v="1"/>
    <n v="0"/>
    <n v="1"/>
    <n v="1"/>
    <n v="1"/>
    <n v="0"/>
    <s v="Oui"/>
    <n v="35"/>
    <n v="35"/>
    <s v=""/>
    <s v=""/>
    <s v=""/>
    <n v="35"/>
    <s v="Oui"/>
    <n v="25"/>
    <s v="Oui"/>
    <n v="35"/>
    <s v="Oui"/>
    <s v="Oui"/>
    <n v="70"/>
    <s v=""/>
    <s v=""/>
    <s v=""/>
    <s v=""/>
    <s v=""/>
    <s v=""/>
    <s v="NA"/>
    <n v="70"/>
    <s v="Oui"/>
    <s v="Oui"/>
    <n v="50"/>
    <s v=""/>
    <s v=""/>
    <n v="50"/>
    <s v="Oui"/>
    <s v="Oui"/>
    <n v="75"/>
    <s v=""/>
    <s v=""/>
    <n v="75"/>
    <s v="Oui"/>
    <s v=""/>
    <s v=""/>
    <s v=""/>
    <s v=""/>
    <s v=""/>
    <s v=""/>
    <s v=""/>
    <s v="Oui"/>
    <s v=""/>
    <n v="30"/>
    <s v=""/>
    <s v=""/>
    <s v=""/>
    <s v=""/>
    <s v=""/>
    <s v=""/>
    <s v="Oui"/>
    <s v="NA"/>
    <n v="30"/>
    <s v="Non"/>
    <s v=""/>
    <s v=""/>
    <s v=""/>
    <s v=""/>
    <s v=""/>
    <s v=""/>
    <s v=""/>
    <s v=""/>
    <s v=""/>
    <s v=""/>
    <s v=""/>
    <s v=""/>
    <s v=""/>
    <s v=""/>
    <s v=""/>
    <s v=""/>
    <s v=""/>
    <s v=""/>
    <s v=""/>
    <s v=""/>
    <s v=""/>
    <s v=""/>
    <s v=""/>
    <s v=""/>
    <s v=""/>
    <s v="Oui"/>
    <s v="Oui"/>
    <s v="Oui"/>
    <s v="Sud-Est"/>
    <s v="Meme"/>
    <s v="Cayes-Jacmel"/>
    <s v="Meme"/>
    <s v=""/>
    <s v=""/>
    <s v=""/>
    <s v=""/>
    <s v=""/>
    <s v=""/>
    <s v=""/>
    <s v=""/>
    <s v=""/>
    <s v=""/>
    <s v=""/>
    <s v=""/>
    <s v=""/>
    <s v=""/>
    <s v=""/>
    <s v=""/>
    <s v=""/>
    <s v=""/>
    <s v=""/>
    <s v=""/>
    <s v=""/>
    <s v=""/>
    <s v=""/>
    <s v=""/>
    <s v=""/>
    <s v=""/>
    <s v=""/>
    <s v=""/>
    <s v=""/>
    <s v=""/>
    <s v=""/>
    <s v=""/>
    <s v=""/>
    <s v=""/>
    <s v=""/>
    <s v=""/>
    <s v=""/>
    <s v="Non"/>
    <s v=""/>
    <s v=""/>
    <s v=""/>
    <s v=""/>
    <s v=""/>
    <s v=""/>
    <s v=""/>
    <s v=""/>
    <s v="Diminution du nombre de clients Augmentation des prix"/>
    <n v="0"/>
    <n v="1"/>
    <n v="1"/>
    <n v="0"/>
    <n v="0"/>
    <n v="0"/>
    <n v="0"/>
    <n v="0"/>
    <s v=""/>
    <s v="Oui"/>
    <s v=""/>
    <s v="Nourriture"/>
    <n v="1"/>
    <n v="0"/>
    <n v="0"/>
    <n v="0"/>
    <n v="0"/>
    <n v="0"/>
    <n v="0"/>
    <s v=""/>
    <s v=""/>
    <s v=""/>
    <s v=""/>
    <s v=""/>
    <s v=""/>
    <s v=""/>
    <s v=""/>
    <s v=""/>
    <s v=""/>
    <s v=""/>
    <s v=""/>
    <s v=""/>
    <s v=""/>
    <s v=""/>
    <s v=""/>
    <s v=""/>
    <s v=""/>
    <s v=""/>
    <s v=""/>
    <s v=""/>
    <s v=""/>
    <s v=""/>
    <s v=""/>
    <s v=""/>
    <s v=""/>
    <s v=""/>
    <s v=""/>
    <s v=""/>
    <s v=""/>
    <s v=""/>
    <s v=""/>
    <s v=""/>
    <s v=""/>
    <s v=""/>
    <s v=""/>
    <s v=""/>
    <s v=""/>
  </r>
  <r>
    <s v="2021-07-27"/>
    <s v="Croix-Rouge Neerlandaise"/>
    <s v="Croix-Rouge Neerlandaise"/>
    <s v="EF_9527"/>
    <s v="Sud-Est"/>
    <s v="Cayes-Jacmel"/>
    <s v="Cayes-Jacmel"/>
    <s v="Cap Rouge"/>
    <s v="Marché de Cap Rouge"/>
    <s v="Milieu rural"/>
    <x v="0"/>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
    <s v=""/>
    <s v=""/>
    <s v=""/>
    <s v=""/>
    <s v=""/>
    <s v=""/>
    <s v=""/>
    <s v=""/>
    <s v=""/>
    <s v=""/>
    <s v=""/>
    <s v=""/>
    <s v=""/>
    <s v=""/>
    <s v=""/>
    <s v=""/>
    <s v=""/>
    <s v=""/>
    <s v=""/>
    <s v=""/>
    <s v=""/>
    <s v=""/>
    <s v=""/>
    <s v=""/>
    <s v=""/>
    <s v=""/>
    <s v=""/>
    <s v=""/>
  </r>
  <r>
    <s v="2021-07-27"/>
    <s v="Croix-Rouge Neerlandaise"/>
    <s v="Croix-Rouge Neerlandaise"/>
    <s v="EF_9527"/>
    <s v="Sud-Est"/>
    <s v="Cayes-Jacmel"/>
    <s v="Cayes-Jacmel"/>
    <s v="Cap Rouge"/>
    <s v="Marché de Cap Rouge"/>
    <s v="Milieu rural"/>
    <x v="1"/>
    <x v="0"/>
    <s v=""/>
    <s v=""/>
    <s v="Détaillant mobile"/>
    <s v=""/>
    <s v="Nourriture Produits d'hygiène et assainissement"/>
    <n v="1"/>
    <n v="1"/>
    <n v="0"/>
    <n v="0"/>
    <n v="0"/>
    <n v="0"/>
    <n v="0"/>
    <s v="nourriture"/>
    <s v="Nourriture "/>
    <s v="En espèces (Gourde)"/>
    <n v="1"/>
    <n v="0"/>
    <n v="0"/>
    <n v="0"/>
    <n v="0"/>
    <n v="0"/>
    <n v="0"/>
    <n v="0"/>
    <n v="0"/>
    <n v="0"/>
    <s v=""/>
    <s v="Non, il n'y a pas eu de variation"/>
    <s v="Je ne sais pas / Je ne souhaite pas répondre"/>
    <s v="Farine de blé blanche Riz Sucre Huile végétale"/>
    <n v="1"/>
    <n v="1"/>
    <n v="0"/>
    <n v="1"/>
    <n v="0"/>
    <n v="0"/>
    <n v="1"/>
    <n v="0"/>
    <s v="Oui je connais le prix de mes produits en grosse marmite"/>
    <n v="125"/>
    <s v="Oui"/>
    <n v="350"/>
    <n v="134.61538461538399"/>
    <s v="Oui"/>
    <s v=""/>
    <s v=""/>
    <s v=""/>
    <n v="235"/>
    <n v="81.034482758620697"/>
    <s v="Oui"/>
    <s v=""/>
    <s v=""/>
    <s v=""/>
    <s v=""/>
    <s v=""/>
    <s v=""/>
    <s v="Bidon/Bouteille fermée."/>
    <s v="Non"/>
    <s v=""/>
    <s v=""/>
    <s v="Litre"/>
    <s v="litre"/>
    <s v="Litre"/>
    <s v=""/>
    <s v=""/>
    <s v=""/>
    <s v=""/>
    <s v="Oui"/>
    <s v="Oui"/>
    <s v="Changement du taux de change de la Gourde Pas assez d'argent Article trop cher"/>
    <n v="1"/>
    <n v="0"/>
    <n v="0"/>
    <n v="0"/>
    <n v="1"/>
    <n v="1"/>
    <n v="0"/>
    <n v="0"/>
    <n v="0"/>
    <n v="0"/>
    <n v="0"/>
    <n v="0"/>
    <n v="0"/>
    <n v="0"/>
    <s v=""/>
    <s v="Riz Huile végétale"/>
    <n v="0"/>
    <n v="1"/>
    <n v="0"/>
    <n v="0"/>
    <n v="0"/>
    <n v="0"/>
    <n v="1"/>
    <n v="0"/>
    <s v="Oui"/>
    <s v="Oui"/>
    <s v="Oui"/>
    <s v="Sud-Est"/>
    <s v="Meme"/>
    <s v="Cayes-Jacmel"/>
    <s v="Meme"/>
    <s v="Savon lessive Brosse à dent Dentifrice Chlore liquide (nettoyage) Chlore en grain (nettoyage) Savon pour se laver"/>
    <n v="1"/>
    <n v="1"/>
    <n v="1"/>
    <n v="0"/>
    <n v="0"/>
    <n v="1"/>
    <n v="1"/>
    <n v="1"/>
    <n v="0"/>
    <s v="Oui"/>
    <n v="15"/>
    <n v="15"/>
    <s v=""/>
    <s v=""/>
    <s v=""/>
    <n v="15"/>
    <s v="Oui"/>
    <n v="25"/>
    <s v="Oui"/>
    <s v=""/>
    <s v=""/>
    <s v="Non"/>
    <s v=""/>
    <s v=""/>
    <s v="Gallon"/>
    <s v="gallon"/>
    <s v="Galon"/>
    <s v=""/>
    <s v=""/>
    <s v=""/>
    <s v=""/>
    <s v="Oui"/>
    <s v="Oui"/>
    <n v="75"/>
    <s v=""/>
    <s v=""/>
    <n v="75"/>
    <s v="Oui"/>
    <s v="Oui"/>
    <n v="75"/>
    <s v=""/>
    <s v=""/>
    <n v="75"/>
    <s v="Oui"/>
    <s v=""/>
    <s v=""/>
    <s v=""/>
    <s v=""/>
    <s v=""/>
    <s v=""/>
    <s v=""/>
    <s v="Oui"/>
    <s v=""/>
    <n v="35"/>
    <s v=""/>
    <s v=""/>
    <s v=""/>
    <s v=""/>
    <s v=""/>
    <s v=""/>
    <s v="Oui"/>
    <s v="NA"/>
    <n v="35"/>
    <s v="Non"/>
    <s v=""/>
    <s v=""/>
    <s v=""/>
    <s v=""/>
    <s v=""/>
    <s v=""/>
    <s v=""/>
    <s v=""/>
    <s v=""/>
    <s v=""/>
    <s v=""/>
    <s v=""/>
    <s v=""/>
    <s v=""/>
    <s v=""/>
    <s v=""/>
    <s v=""/>
    <s v=""/>
    <s v=""/>
    <s v=""/>
    <s v=""/>
    <s v=""/>
    <s v=""/>
    <s v=""/>
    <s v=""/>
    <s v="Oui"/>
    <s v="Non"/>
    <s v="Oui"/>
    <s v="Sud-Est"/>
    <s v="Meme"/>
    <s v="Cayes-Jacmel"/>
    <s v="Meme"/>
    <s v=""/>
    <s v=""/>
    <s v=""/>
    <s v=""/>
    <s v=""/>
    <s v=""/>
    <s v=""/>
    <s v=""/>
    <s v=""/>
    <s v=""/>
    <s v=""/>
    <s v=""/>
    <s v=""/>
    <s v=""/>
    <s v=""/>
    <s v=""/>
    <s v=""/>
    <s v=""/>
    <s v=""/>
    <s v=""/>
    <s v=""/>
    <s v=""/>
    <s v=""/>
    <s v=""/>
    <s v=""/>
    <s v=""/>
    <s v=""/>
    <s v=""/>
    <s v=""/>
    <s v=""/>
    <s v=""/>
    <s v=""/>
    <s v=""/>
    <s v=""/>
    <s v=""/>
    <s v=""/>
    <s v=""/>
    <s v="Oui"/>
    <s v="Manifestations Affrontements ou violences Vols ou pillages"/>
    <n v="1"/>
    <n v="1"/>
    <n v="1"/>
    <n v="0"/>
    <n v="0"/>
    <n v="0"/>
    <s v=""/>
    <s v="Difficultés pour se réapprovisionner en marchandises Diminution du nombre de clients"/>
    <n v="0"/>
    <n v="1"/>
    <n v="0"/>
    <n v="1"/>
    <n v="0"/>
    <n v="0"/>
    <n v="0"/>
    <n v="0"/>
    <s v=""/>
    <s v="Oui"/>
    <s v=""/>
    <s v="Nourriture Produits d'hygiène et assainissement"/>
    <n v="1"/>
    <n v="1"/>
    <n v="0"/>
    <n v="0"/>
    <n v="0"/>
    <n v="0"/>
    <n v="0"/>
    <s v=""/>
    <s v=""/>
    <s v=""/>
    <s v=""/>
    <s v=""/>
    <s v=""/>
    <s v=""/>
    <s v=""/>
    <s v=""/>
    <s v=""/>
    <s v=""/>
    <s v=""/>
    <s v=""/>
    <s v=""/>
    <s v=""/>
    <s v=""/>
    <s v=""/>
    <s v=""/>
    <s v=""/>
    <s v=""/>
    <s v=""/>
    <s v=""/>
    <s v=""/>
    <s v=""/>
    <s v=""/>
    <s v=""/>
    <s v=""/>
    <s v=""/>
    <s v=""/>
    <s v=""/>
    <s v=""/>
    <s v=""/>
    <s v=""/>
    <s v=""/>
    <s v=""/>
    <s v=""/>
    <s v=""/>
    <s v=""/>
  </r>
  <r>
    <s v="2021-07-27"/>
    <s v="Croix-Rouge Neerlandaise"/>
    <s v="Croix-Rouge Neerlandaise"/>
    <s v="EF_9527"/>
    <s v="Sud-Est"/>
    <s v="Cayes-Jacmel"/>
    <s v="Cayes-Jacmel"/>
    <s v="Cap Rouge"/>
    <s v="Marché de Cap Rouge"/>
    <s v="Milieu rural"/>
    <x v="1"/>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s v="2021-07-27"/>
    <s v="Croix-Rouge Neerlandaise"/>
    <s v="Croix-Rouge Neerlandaise"/>
    <s v="EF_9527"/>
    <s v="Sud-Est"/>
    <s v="Cayes-Jacmel"/>
    <s v="Cayes-Jacmel"/>
    <s v="Cap Rouge"/>
    <s v="Marché de Cap Rouge"/>
    <s v="Milieu rural"/>
    <x v="1"/>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s v="2021-07-27"/>
    <s v="Croix-Rouge Neerlandaise"/>
    <s v="Croix-Rouge Neerlandaise"/>
    <s v="EF_9527"/>
    <s v="Sud-Est"/>
    <s v="Cayes-Jacmel"/>
    <s v="Cayes-Jacmel"/>
    <s v="Cap Rouge"/>
    <s v="Marché de Cap Rouge"/>
    <s v="Milieu rural"/>
    <x v="1"/>
    <x v="0"/>
    <s v=""/>
    <s v=""/>
    <s v="Détaillant sur une table"/>
    <s v=""/>
    <s v="Nourriture"/>
    <n v="1"/>
    <n v="0"/>
    <n v="0"/>
    <n v="0"/>
    <n v="0"/>
    <n v="0"/>
    <n v="0"/>
    <s v="nourriture"/>
    <s v="Nourriture "/>
    <s v="En espèces (Gourde)"/>
    <n v="1"/>
    <n v="0"/>
    <n v="0"/>
    <n v="0"/>
    <n v="0"/>
    <n v="0"/>
    <n v="0"/>
    <n v="0"/>
    <n v="0"/>
    <n v="0"/>
    <s v=""/>
    <s v="Non, il n'y a pas eu de variation"/>
    <s v="Je ne sais pas / Je ne souhaite pas répondre"/>
    <s v="Farine de blé blanche Riz Maïs (moulu) Haricot noir Huile végétale"/>
    <n v="1"/>
    <n v="1"/>
    <n v="1"/>
    <n v="0"/>
    <n v="1"/>
    <n v="0"/>
    <n v="1"/>
    <n v="0"/>
    <s v="Non"/>
    <s v=""/>
    <s v=""/>
    <s v=""/>
    <s v=""/>
    <s v=""/>
    <s v=""/>
    <s v=""/>
    <s v=""/>
    <s v=""/>
    <s v=""/>
    <s v=""/>
    <s v=""/>
    <s v=""/>
    <s v=""/>
    <s v=""/>
    <s v=""/>
    <s v=""/>
    <s v="Bidon/Bouteille fermée."/>
    <s v="Non"/>
    <s v=""/>
    <s v=""/>
    <s v="Litre"/>
    <s v="litre"/>
    <s v="Litre"/>
    <s v=""/>
    <s v=""/>
    <s v=""/>
    <s v=""/>
    <s v="Oui"/>
    <s v="Oui"/>
    <s v="Changement du taux de change de la Gourde Article trop cher Pas assez d'argent"/>
    <n v="1"/>
    <n v="0"/>
    <n v="0"/>
    <n v="0"/>
    <n v="1"/>
    <n v="1"/>
    <n v="0"/>
    <n v="0"/>
    <n v="0"/>
    <n v="0"/>
    <n v="0"/>
    <n v="0"/>
    <n v="0"/>
    <n v="0"/>
    <s v=""/>
    <s v="Farine de blé blanche Riz Huile végétale"/>
    <n v="1"/>
    <n v="1"/>
    <n v="0"/>
    <n v="0"/>
    <n v="0"/>
    <n v="0"/>
    <n v="1"/>
    <n v="0"/>
    <s v="Oui"/>
    <s v="Non"/>
    <s v="Oui"/>
    <s v="Sud-Est"/>
    <s v="Meme"/>
    <s v="Cayes-Jacme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Je ne sais pas, je ne souhaite pas répondre"/>
    <s v=""/>
    <s v=""/>
    <s v=""/>
    <s v=""/>
    <s v=""/>
    <s v=""/>
    <s v=""/>
    <s v=""/>
    <s v="Risques de vols ou pillages"/>
    <n v="1"/>
    <n v="0"/>
    <n v="0"/>
    <n v="0"/>
    <n v="0"/>
    <n v="0"/>
    <n v="0"/>
    <n v="0"/>
    <s v=""/>
    <s v="Oui"/>
    <s v=""/>
    <s v="Nourriture"/>
    <n v="1"/>
    <n v="0"/>
    <n v="0"/>
    <n v="0"/>
    <n v="0"/>
    <n v="0"/>
    <n v="0"/>
    <s v=""/>
    <s v=""/>
    <s v=""/>
    <s v=""/>
    <s v=""/>
    <s v=""/>
    <s v=""/>
    <s v=""/>
    <s v=""/>
    <s v=""/>
    <s v=""/>
    <s v=""/>
    <s v=""/>
    <s v=""/>
    <s v=""/>
    <s v=""/>
    <s v=""/>
    <s v=""/>
    <s v=""/>
    <s v=""/>
    <s v=""/>
    <s v=""/>
    <s v=""/>
    <s v=""/>
    <s v=""/>
    <s v=""/>
    <s v=""/>
    <s v=""/>
    <s v=""/>
    <s v=""/>
    <s v=""/>
    <s v=""/>
    <s v=""/>
    <s v=""/>
    <s v=""/>
    <s v=""/>
    <s v=""/>
    <s v=""/>
  </r>
  <r>
    <s v="2021-07-27"/>
    <s v="Croix-Rouge Neerlandaise"/>
    <s v="Croix-Rouge Neerlandaise"/>
    <s v="EF_9527"/>
    <s v="Sud-Est"/>
    <s v="Cayes-Jacmel"/>
    <s v="Cayes-Jacmel"/>
    <s v="Cap Rouge"/>
    <s v="Marché de Cap Rouge"/>
    <s v="Milieu rural"/>
    <x v="1"/>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s v="2021-07-27"/>
    <s v="Croix-Rouge Neerlandaise"/>
    <s v="Croix-Rouge Neerlandaise"/>
    <s v="EF_9527"/>
    <s v="Sud-Est"/>
    <s v="Cayes-Jacmel"/>
    <s v="Cayes-Jacmel"/>
    <s v="Cap Rouge"/>
    <s v="Marché de Cap Rouge"/>
    <s v="Milieu rural"/>
    <x v="1"/>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s v="2021-07-27"/>
    <s v="CARE"/>
    <s v="CARE"/>
    <s v="MSA01"/>
    <s v="Grand'Anse"/>
    <s v="Beaumont"/>
    <s v="Beaumont"/>
    <s v="Centre-ville de Beaumont / Cassanette"/>
    <s v="Marché communal de Beaumont"/>
    <s v="Milieu urbain"/>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60"/>
    <n v="12"/>
    <s v=""/>
    <s v="NA"/>
    <n v="12"/>
    <s v="Oui"/>
    <s v=""/>
    <s v="Non"/>
    <s v=""/>
    <s v=""/>
    <s v=""/>
    <s v=""/>
    <s v=""/>
    <s v=""/>
    <s v=""/>
    <s v=""/>
    <s v=""/>
    <s v=""/>
    <s v=""/>
    <s v=""/>
  </r>
  <r>
    <s v="2021-07-27"/>
    <s v="CARE"/>
    <s v="CARE"/>
    <s v="MSA01"/>
    <s v="Grand'Anse"/>
    <s v="Beaumont"/>
    <s v="Beaumont"/>
    <s v="Centre-ville de Beaumont / Cassanette"/>
    <s v="Marché communal de Beaumont"/>
    <s v="Milieu urbain"/>
    <x v="1"/>
    <x v="1"/>
    <s v=""/>
    <s v=""/>
    <s v="Détaillant mobile"/>
    <s v=""/>
    <s v="Charbon de bois"/>
    <n v="0"/>
    <n v="0"/>
    <n v="0"/>
    <n v="0"/>
    <n v="0"/>
    <n v="1"/>
    <n v="0"/>
    <s v="charbon"/>
    <s v="Charbon de bois"/>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Non"/>
    <s v=""/>
    <s v=""/>
    <s v=""/>
    <s v=""/>
    <s v=""/>
    <s v=""/>
    <s v=""/>
    <s v=""/>
    <s v="Augmentation des prix"/>
    <n v="0"/>
    <n v="0"/>
    <n v="1"/>
    <n v="0"/>
    <n v="0"/>
    <n v="0"/>
    <n v="0"/>
    <n v="0"/>
    <s v=""/>
    <s v="Oui"/>
    <s v=""/>
    <s v="Charbon de bois"/>
    <n v="0"/>
    <n v="0"/>
    <n v="0"/>
    <n v="0"/>
    <n v="0"/>
    <n v="1"/>
    <n v="0"/>
    <s v=""/>
    <s v=""/>
    <s v=""/>
    <s v=""/>
    <s v=""/>
    <s v=""/>
    <s v=""/>
    <s v=""/>
    <s v=""/>
    <s v=""/>
    <s v=""/>
    <s v=""/>
    <s v=""/>
    <s v=""/>
    <s v=""/>
    <s v=""/>
    <s v=""/>
    <s v=""/>
    <s v=""/>
    <s v=""/>
    <s v=""/>
    <s v=""/>
    <s v=""/>
    <s v=""/>
    <s v=""/>
    <s v=""/>
    <s v=""/>
    <s v=""/>
    <s v=""/>
    <s v=""/>
    <s v=""/>
    <s v=""/>
    <s v=""/>
    <s v=""/>
    <s v=""/>
    <s v=""/>
    <s v=""/>
    <s v=""/>
  </r>
  <r>
    <s v="2021-07-27"/>
    <s v="CARE"/>
    <s v="CARE"/>
    <s v="MSA01"/>
    <s v="Grand'Anse"/>
    <s v="Beaumont"/>
    <s v="Beaumont"/>
    <s v="Centre-ville de Beaumont / Cassanette"/>
    <s v="Marché communal de Beaumont"/>
    <s v="Milieu urbain"/>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Il n'y a pas d'autres options dans ma zone"/>
    <s v=""/>
    <s v="Moins de 15 min au total"/>
    <s v="gros bidon de 5 gallons (18,9 L)"/>
    <s v="5gal"/>
    <s v="bidon ki vo 5 galon (18,9L)"/>
    <s v=""/>
    <s v=""/>
    <s v=""/>
    <s v=""/>
    <s v=""/>
    <n v="65"/>
    <n v="13"/>
    <s v=""/>
    <s v="NA"/>
    <n v="13"/>
    <s v="Oui"/>
    <s v=""/>
    <s v="Oui"/>
    <s v="Le marchand d'eau n'est pas venu à temps / Le marchand n'avait plus d'eau"/>
    <n v="0"/>
    <n v="0"/>
    <n v="0"/>
    <n v="0"/>
    <n v="0"/>
    <n v="0"/>
    <n v="0"/>
    <n v="0"/>
    <n v="1"/>
    <n v="0"/>
    <n v="0"/>
  </r>
  <r>
    <s v="2021-07-27"/>
    <s v="CARE"/>
    <s v="CARE"/>
    <s v="MSA01"/>
    <s v="Grand'Anse"/>
    <s v="Beaumont"/>
    <s v="Beaumont"/>
    <s v="Centre-ville de Beaumont / Cassanette"/>
    <s v="Marché communal de Beaumont"/>
    <s v="Milieu urbain"/>
    <x v="0"/>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60"/>
    <n v="12"/>
    <s v=""/>
    <s v="NA"/>
    <n v="12"/>
    <s v="Oui"/>
    <s v=""/>
    <s v="Non"/>
    <s v=""/>
    <s v=""/>
    <s v=""/>
    <s v=""/>
    <s v=""/>
    <s v=""/>
    <s v=""/>
    <s v=""/>
    <s v=""/>
    <s v=""/>
    <s v=""/>
    <s v=""/>
  </r>
  <r>
    <s v="2021-07-27"/>
    <s v="CARE"/>
    <s v="CARE"/>
    <s v="MSA01"/>
    <s v="Grand'Anse"/>
    <s v="Beaumont"/>
    <s v="Beaumont"/>
    <s v="Centre-ville de Beaumont / Cassanette"/>
    <s v="Marché communal de Beaumont"/>
    <s v="Milieu urbain"/>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65"/>
    <n v="13"/>
    <s v=""/>
    <s v="NA"/>
    <n v="13"/>
    <s v="Oui"/>
    <s v=""/>
    <s v="Non"/>
    <s v=""/>
    <s v=""/>
    <s v=""/>
    <s v=""/>
    <s v=""/>
    <s v=""/>
    <s v=""/>
    <s v=""/>
    <s v=""/>
    <s v=""/>
    <s v=""/>
    <s v=""/>
  </r>
  <r>
    <s v="2021-07-27"/>
    <s v="CARE"/>
    <s v="CARE"/>
    <s v="MSA01"/>
    <s v="Grand'Anse"/>
    <s v="Beaumont"/>
    <s v="Beaumont"/>
    <s v="Centre-ville de Beaumont / Cassanette"/>
    <s v="Marché communal de Beaumont"/>
    <s v="Milieu urbain"/>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Moins de 15 min au total"/>
    <s v="gros bidon de 5 gallons (18,9 L)"/>
    <s v="5gal"/>
    <s v="bidon ki vo 5 galon (18,9L)"/>
    <s v=""/>
    <s v=""/>
    <s v=""/>
    <s v=""/>
    <s v=""/>
    <n v="60"/>
    <n v="12"/>
    <s v=""/>
    <s v="NA"/>
    <n v="12"/>
    <s v="Oui"/>
    <s v=""/>
    <s v="Non"/>
    <s v=""/>
    <s v=""/>
    <s v=""/>
    <s v=""/>
    <s v=""/>
    <s v=""/>
    <s v=""/>
    <s v=""/>
    <s v=""/>
    <s v=""/>
    <s v=""/>
    <s v=""/>
  </r>
  <r>
    <s v="2021-07-27"/>
    <s v="CARE"/>
    <s v="CARE"/>
    <s v="MSA01"/>
    <s v="Grand'Anse"/>
    <s v="Beaumont"/>
    <s v="Beaumont"/>
    <s v="Centre-ville de Beaumont / Cassanette"/>
    <s v="Marché communal de Beaumont"/>
    <s v="Milieu urbain"/>
    <x v="1"/>
    <x v="1"/>
    <s v=""/>
    <s v=""/>
    <s v="Détaillant mobile"/>
    <s v=""/>
    <s v="Charbon de bois"/>
    <n v="0"/>
    <n v="0"/>
    <n v="0"/>
    <n v="0"/>
    <n v="0"/>
    <n v="1"/>
    <n v="0"/>
    <s v="charbon"/>
    <s v="Charbon de bois"/>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Non"/>
    <s v=""/>
    <s v=""/>
    <s v=""/>
    <s v=""/>
    <s v=""/>
    <s v=""/>
    <s v=""/>
    <s v=""/>
    <s v="Augmentation des prix"/>
    <n v="0"/>
    <n v="0"/>
    <n v="1"/>
    <n v="0"/>
    <n v="0"/>
    <n v="0"/>
    <n v="0"/>
    <n v="0"/>
    <s v=""/>
    <s v="Oui"/>
    <s v=""/>
    <s v="Charbon de bois"/>
    <n v="0"/>
    <n v="0"/>
    <n v="0"/>
    <n v="0"/>
    <n v="0"/>
    <n v="1"/>
    <n v="0"/>
    <s v=""/>
    <s v=""/>
    <s v=""/>
    <s v=""/>
    <s v=""/>
    <s v=""/>
    <s v=""/>
    <s v=""/>
    <s v=""/>
    <s v=""/>
    <s v=""/>
    <s v=""/>
    <s v=""/>
    <s v=""/>
    <s v=""/>
    <s v=""/>
    <s v=""/>
    <s v=""/>
    <s v=""/>
    <s v=""/>
    <s v=""/>
    <s v=""/>
    <s v=""/>
    <s v=""/>
    <s v=""/>
    <s v=""/>
    <s v=""/>
    <s v=""/>
    <s v=""/>
    <s v=""/>
    <s v=""/>
    <s v=""/>
    <s v=""/>
    <s v=""/>
    <s v=""/>
    <s v=""/>
    <s v=""/>
    <s v=""/>
  </r>
  <r>
    <s v="2021-07-27"/>
    <s v="CARE"/>
    <s v="CARE"/>
    <s v="MSA01"/>
    <s v="Grand'Anse"/>
    <s v="Beaumont"/>
    <s v="Beaumont"/>
    <s v="Centre-ville de Beaumont / Cassanette"/>
    <s v="Marché communal de Beaumont"/>
    <s v="Milieu urbain"/>
    <x v="1"/>
    <x v="0"/>
    <s v=""/>
    <s v=""/>
    <s v="Détaillant mobile"/>
    <s v=""/>
    <s v="Charbon de bois"/>
    <n v="0"/>
    <n v="0"/>
    <n v="0"/>
    <n v="0"/>
    <n v="0"/>
    <n v="1"/>
    <n v="0"/>
    <s v="charbon"/>
    <s v="Charbon de bois"/>
    <s v="En espèces (Gourde)"/>
    <n v="1"/>
    <n v="0"/>
    <n v="0"/>
    <n v="0"/>
    <n v="0"/>
    <n v="0"/>
    <n v="0"/>
    <n v="0"/>
    <n v="0"/>
    <n v="0"/>
    <s v=""/>
    <s v="Non, il n'y a pas eu de variation"/>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Non"/>
    <s v=""/>
    <s v=""/>
    <s v=""/>
    <s v=""/>
    <s v=""/>
    <s v=""/>
    <s v=""/>
    <s v=""/>
    <s v="Difficultés pour se réapprovisionner en marchandises Augmentation des prix"/>
    <n v="0"/>
    <n v="0"/>
    <n v="1"/>
    <n v="1"/>
    <n v="0"/>
    <n v="0"/>
    <n v="0"/>
    <n v="0"/>
    <s v=""/>
    <s v="Oui"/>
    <s v=""/>
    <s v="Charbon de bois"/>
    <n v="0"/>
    <n v="0"/>
    <n v="0"/>
    <n v="0"/>
    <n v="0"/>
    <n v="1"/>
    <n v="0"/>
    <s v=""/>
    <s v=""/>
    <s v=""/>
    <s v=""/>
    <s v=""/>
    <s v=""/>
    <s v=""/>
    <s v=""/>
    <s v=""/>
    <s v=""/>
    <s v=""/>
    <s v=""/>
    <s v=""/>
    <s v=""/>
    <s v=""/>
    <s v=""/>
    <s v=""/>
    <s v=""/>
    <s v=""/>
    <s v=""/>
    <s v=""/>
    <s v=""/>
    <s v=""/>
    <s v=""/>
    <s v=""/>
    <s v=""/>
    <s v=""/>
    <s v=""/>
    <s v=""/>
    <s v=""/>
    <s v=""/>
    <s v=""/>
    <s v=""/>
    <s v=""/>
    <s v=""/>
    <s v=""/>
    <s v=""/>
    <s v=""/>
  </r>
  <r>
    <s v="2021-07-27"/>
    <s v="CARE"/>
    <s v="CARE"/>
    <s v="LFP84"/>
    <s v="Grand'Anse"/>
    <s v="Beaumont"/>
    <s v="Beaumont"/>
    <s v="Centre-ville de Beaumont / Cassanette"/>
    <s v="Marché communal de Beaumont"/>
    <s v="Milieu urbain"/>
    <x v="1"/>
    <x v="0"/>
    <s v=""/>
    <s v=""/>
    <s v="Détaillant sur une table"/>
    <s v=""/>
    <s v="Produits d'hygiène et assainissement Couverture"/>
    <n v="0"/>
    <n v="1"/>
    <n v="1"/>
    <n v="0"/>
    <n v="0"/>
    <n v="0"/>
    <n v="0"/>
    <s v="wash"/>
    <s v="Produits d'hygiène et assainissement"/>
    <s v="En espèces (Gourde) A crédit partiel"/>
    <n v="1"/>
    <n v="0"/>
    <n v="0"/>
    <n v="0"/>
    <n v="1"/>
    <n v="0"/>
    <n v="0"/>
    <n v="0"/>
    <n v="0"/>
    <n v="0"/>
    <s v=""/>
    <s v="Je ne sais pas / Je ne souhaite pas répondre"/>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en grain (nettoyage) Savon pour se laver"/>
    <n v="1"/>
    <n v="1"/>
    <n v="1"/>
    <n v="1"/>
    <n v="1"/>
    <n v="0"/>
    <n v="1"/>
    <n v="1"/>
    <n v="0"/>
    <s v="Non"/>
    <s v=""/>
    <s v=""/>
    <n v="180"/>
    <n v="30"/>
    <n v="12.5"/>
    <n v="12.5"/>
    <s v="Non"/>
    <n v="20"/>
    <s v="Oui"/>
    <n v="25"/>
    <s v="Oui"/>
    <s v=""/>
    <s v=""/>
    <s v=""/>
    <s v=""/>
    <s v=""/>
    <s v=""/>
    <s v=""/>
    <s v=""/>
    <s v=""/>
    <s v=""/>
    <s v=""/>
    <s v="Oui"/>
    <n v="35"/>
    <s v=""/>
    <s v=""/>
    <n v="35"/>
    <s v="Oui"/>
    <s v="Non"/>
    <s v=""/>
    <n v="150"/>
    <n v="75"/>
    <n v="42.5"/>
    <s v="Non"/>
    <s v="Oui"/>
    <n v="115"/>
    <s v=""/>
    <s v=""/>
    <s v=""/>
    <s v=""/>
    <s v="Oui"/>
    <s v="Oui"/>
    <s v=""/>
    <n v="5"/>
    <s v=""/>
    <s v=""/>
    <s v=""/>
    <s v=""/>
    <s v=""/>
    <s v=""/>
    <s v="Oui"/>
    <s v="NA"/>
    <n v="5"/>
    <s v="Non"/>
    <s v=""/>
    <s v=""/>
    <s v=""/>
    <s v=""/>
    <s v=""/>
    <s v=""/>
    <s v=""/>
    <s v=""/>
    <s v=""/>
    <s v=""/>
    <s v=""/>
    <s v=""/>
    <s v=""/>
    <s v=""/>
    <s v=""/>
    <s v=""/>
    <s v=""/>
    <s v=""/>
    <s v=""/>
    <s v=""/>
    <s v=""/>
    <s v=""/>
    <s v=""/>
    <s v=""/>
    <s v=""/>
    <s v="Non"/>
    <s v="Non"/>
    <s v="Oui"/>
    <s v="Ouest"/>
    <s v="Différent"/>
    <s v="Port-au-Prince"/>
    <s v="Différent"/>
    <s v="Oui"/>
    <n v="1000"/>
    <s v=""/>
    <s v=""/>
    <s v=""/>
    <s v=""/>
    <s v=""/>
    <s v=""/>
    <s v=""/>
    <s v=""/>
    <s v=""/>
    <s v=""/>
    <s v=""/>
    <s v=""/>
    <s v=""/>
    <s v=""/>
    <s v=""/>
    <s v=""/>
    <s v=""/>
    <s v=""/>
    <s v=""/>
    <s v=""/>
    <s v=""/>
    <s v=""/>
    <s v=""/>
    <s v=""/>
    <s v=""/>
    <s v=""/>
    <s v=""/>
    <s v=""/>
    <s v=""/>
    <s v=""/>
    <s v=""/>
    <s v=""/>
    <s v=""/>
    <s v=""/>
    <s v=""/>
    <s v="Non"/>
    <s v=""/>
    <s v=""/>
    <s v=""/>
    <s v=""/>
    <s v=""/>
    <s v=""/>
    <s v=""/>
    <s v=""/>
    <s v="Risques de vols ou pillages"/>
    <n v="1"/>
    <n v="0"/>
    <n v="0"/>
    <n v="0"/>
    <n v="0"/>
    <n v="0"/>
    <n v="0"/>
    <n v="0"/>
    <s v=""/>
    <s v="Oui"/>
    <s v=""/>
    <s v="Produits d'hygiène et assainissement"/>
    <n v="0"/>
    <n v="1"/>
    <n v="0"/>
    <n v="0"/>
    <n v="0"/>
    <n v="0"/>
    <n v="0"/>
    <s v=""/>
    <s v=""/>
    <s v=""/>
    <s v=""/>
    <s v=""/>
    <s v=""/>
    <s v=""/>
    <s v=""/>
    <s v=""/>
    <s v=""/>
    <s v=""/>
    <s v=""/>
    <s v=""/>
    <s v=""/>
    <s v=""/>
    <s v=""/>
    <s v=""/>
    <s v=""/>
    <s v=""/>
    <s v=""/>
    <s v=""/>
    <s v=""/>
    <s v=""/>
    <s v=""/>
    <s v=""/>
    <s v=""/>
    <s v=""/>
    <s v=""/>
    <s v=""/>
    <s v=""/>
    <s v=""/>
    <s v=""/>
    <s v=""/>
    <s v=""/>
    <s v=""/>
    <s v=""/>
    <s v=""/>
    <s v=""/>
  </r>
  <r>
    <s v="2021-07-27"/>
    <s v="CARE"/>
    <s v="CARE"/>
    <s v="MSA01"/>
    <s v="Grand'Anse"/>
    <s v="Beaumont"/>
    <s v="Beaumont"/>
    <s v="Centre-ville de Beaumont / Cassanette"/>
    <s v="Marché communal de Beaumont"/>
    <s v="Milieu urbain"/>
    <x v="1"/>
    <x v="0"/>
    <s v=""/>
    <s v=""/>
    <s v="Détaillant mobile"/>
    <s v=""/>
    <s v="Charbon de bois"/>
    <n v="0"/>
    <n v="0"/>
    <n v="0"/>
    <n v="0"/>
    <n v="0"/>
    <n v="1"/>
    <n v="0"/>
    <s v="charbon"/>
    <s v="Charbon de bois"/>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Non"/>
    <s v=""/>
    <s v=""/>
    <s v=""/>
    <s v=""/>
    <s v=""/>
    <s v=""/>
    <s v=""/>
    <s v=""/>
    <s v="Augmentation des prix Difficultés pour se réapprovisionner en marchandises"/>
    <n v="0"/>
    <n v="0"/>
    <n v="1"/>
    <n v="1"/>
    <n v="0"/>
    <n v="0"/>
    <n v="0"/>
    <n v="0"/>
    <s v=""/>
    <s v="Non"/>
    <s v=""/>
    <s v=""/>
    <s v=""/>
    <s v=""/>
    <s v=""/>
    <s v=""/>
    <s v=""/>
    <s v=""/>
    <s v=""/>
    <s v=""/>
    <s v=""/>
    <s v=""/>
    <s v=""/>
    <s v=""/>
    <s v=""/>
    <s v=""/>
    <s v=""/>
    <s v=""/>
    <s v=""/>
    <s v=""/>
    <s v=""/>
    <s v=""/>
    <s v=""/>
    <s v=""/>
    <s v=""/>
    <s v=""/>
    <s v=""/>
    <s v=""/>
    <s v=""/>
    <s v=""/>
    <s v=""/>
    <s v=""/>
    <s v=""/>
    <s v=""/>
    <s v=""/>
    <s v=""/>
    <s v=""/>
    <s v=""/>
    <s v=""/>
    <s v=""/>
    <s v=""/>
    <s v=""/>
    <s v=""/>
    <s v=""/>
    <s v=""/>
    <s v=""/>
    <s v=""/>
  </r>
  <r>
    <s v="2021-07-27"/>
    <s v="CARE"/>
    <s v="CARE"/>
    <s v="MSA01"/>
    <s v="Grand'Anse"/>
    <s v="Beaumont"/>
    <s v="Beaumont"/>
    <s v="Centre-ville de Beaumont / Cassanette"/>
    <s v="Marché communal de Beaumont"/>
    <s v="Milieu urbain"/>
    <x v="1"/>
    <x v="0"/>
    <s v=""/>
    <s v=""/>
    <s v="Détaillant sur une table"/>
    <s v=""/>
    <s v="Nourriture"/>
    <n v="1"/>
    <n v="0"/>
    <n v="0"/>
    <n v="0"/>
    <n v="0"/>
    <n v="0"/>
    <n v="0"/>
    <s v="nourriture"/>
    <s v="Nourriture "/>
    <s v="En espèces (Gourde)"/>
    <n v="1"/>
    <n v="0"/>
    <n v="0"/>
    <n v="0"/>
    <n v="0"/>
    <n v="0"/>
    <n v="0"/>
    <n v="0"/>
    <n v="0"/>
    <n v="0"/>
    <s v=""/>
    <s v="Non, il n'y a pas eu de variation"/>
    <s v="Entre 21 et 60"/>
    <s v="Farine de blé blanche Riz Maïs (moulu) Sucre Haricot noir Haricot rouge Huile végétale"/>
    <n v="1"/>
    <n v="1"/>
    <n v="1"/>
    <n v="1"/>
    <n v="1"/>
    <n v="1"/>
    <n v="1"/>
    <n v="0"/>
    <s v="Oui je connais le prix de mes produits en grosse marmite"/>
    <n v="100"/>
    <s v="Non"/>
    <n v="250"/>
    <n v="96.153846153846104"/>
    <s v="Oui"/>
    <n v="280"/>
    <n v="121.739130434782"/>
    <s v="Oui"/>
    <n v="240"/>
    <n v="82.758620689655103"/>
    <s v="Oui"/>
    <n v="400"/>
    <n v="166.666666666666"/>
    <s v="Non"/>
    <n v="525"/>
    <n v="218.75"/>
    <s v="Non"/>
    <s v="Bidon/Bouteille fermée."/>
    <s v="Oui"/>
    <n v="700"/>
    <s v=""/>
    <s v=""/>
    <s v=""/>
    <s v=""/>
    <s v=""/>
    <s v=""/>
    <s v="NA"/>
    <n v="700"/>
    <s v="Oui"/>
    <s v="Non"/>
    <s v=""/>
    <s v=""/>
    <s v=""/>
    <s v=""/>
    <s v=""/>
    <s v=""/>
    <s v=""/>
    <s v=""/>
    <s v=""/>
    <s v=""/>
    <s v=""/>
    <s v=""/>
    <s v=""/>
    <s v=""/>
    <s v=""/>
    <s v=""/>
    <s v=""/>
    <s v=""/>
    <s v=""/>
    <s v=""/>
    <s v=""/>
    <s v=""/>
    <s v=""/>
    <s v=""/>
    <s v=""/>
    <s v="Non"/>
    <s v="Oui"/>
    <s v="Oui"/>
    <s v="Grand'Anse"/>
    <s v="Meme"/>
    <s v="Beaumont"/>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Difficultés pour se réapprovisionner en marchandises"/>
    <n v="0"/>
    <n v="0"/>
    <n v="0"/>
    <n v="1"/>
    <n v="0"/>
    <n v="0"/>
    <n v="0"/>
    <n v="0"/>
    <s v=""/>
    <s v="Oui"/>
    <s v=""/>
    <s v="Nourriture"/>
    <n v="1"/>
    <n v="0"/>
    <n v="0"/>
    <n v="0"/>
    <n v="0"/>
    <n v="0"/>
    <n v="0"/>
    <s v=""/>
    <s v=""/>
    <s v=""/>
    <s v=""/>
    <s v=""/>
    <s v=""/>
    <s v=""/>
    <s v=""/>
    <s v=""/>
    <s v=""/>
    <s v=""/>
    <s v=""/>
    <s v=""/>
    <s v=""/>
    <s v=""/>
    <s v=""/>
    <s v=""/>
    <s v=""/>
    <s v=""/>
    <s v=""/>
    <s v=""/>
    <s v=""/>
    <s v=""/>
    <s v=""/>
    <s v=""/>
    <s v=""/>
    <s v=""/>
    <s v=""/>
    <s v=""/>
    <s v=""/>
    <s v=""/>
    <s v=""/>
    <s v=""/>
    <s v=""/>
    <s v=""/>
    <s v=""/>
    <s v=""/>
    <s v=""/>
  </r>
  <r>
    <s v="2021-07-27"/>
    <s v="CARE"/>
    <s v="CARE"/>
    <s v="LFP84"/>
    <s v="Grand'Anse"/>
    <s v="Beaumont"/>
    <s v="Beaumont"/>
    <s v="Centre-ville de Beaumont / Cassanette"/>
    <s v="Marché communal de Beaumont"/>
    <s v="Milieu urbain"/>
    <x v="1"/>
    <x v="0"/>
    <s v=""/>
    <s v=""/>
    <s v="Détaillant sur une table"/>
    <s v=""/>
    <s v="Produits d'hygiène et assainissement Couverture"/>
    <n v="0"/>
    <n v="1"/>
    <n v="1"/>
    <n v="0"/>
    <n v="0"/>
    <n v="0"/>
    <n v="0"/>
    <s v="wash"/>
    <s v="Produits d'hygiène et assainissement"/>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en grain (nettoyage) Savon pour se laver"/>
    <n v="1"/>
    <n v="1"/>
    <n v="1"/>
    <n v="1"/>
    <n v="1"/>
    <n v="0"/>
    <n v="1"/>
    <n v="1"/>
    <n v="0"/>
    <s v="Non"/>
    <s v=""/>
    <s v=""/>
    <n v="180"/>
    <n v="30"/>
    <n v="12.5"/>
    <n v="12.5"/>
    <s v="Non"/>
    <n v="25"/>
    <s v="Non"/>
    <n v="30"/>
    <s v="Oui"/>
    <s v=""/>
    <s v=""/>
    <s v=""/>
    <s v=""/>
    <s v=""/>
    <s v=""/>
    <s v=""/>
    <s v=""/>
    <s v=""/>
    <s v=""/>
    <s v=""/>
    <s v="Oui"/>
    <n v="35"/>
    <s v=""/>
    <s v=""/>
    <n v="35"/>
    <s v="Oui"/>
    <s v="Non"/>
    <s v=""/>
    <n v="140"/>
    <n v="80"/>
    <n v="48.571428571428498"/>
    <s v="Oui"/>
    <s v="Oui"/>
    <n v="125"/>
    <s v=""/>
    <s v=""/>
    <s v=""/>
    <s v=""/>
    <s v="Oui"/>
    <s v="Oui"/>
    <s v=""/>
    <n v="5"/>
    <s v=""/>
    <s v=""/>
    <s v=""/>
    <s v=""/>
    <s v=""/>
    <s v=""/>
    <s v="Oui"/>
    <s v="NA"/>
    <n v="5"/>
    <s v="Non"/>
    <s v=""/>
    <s v=""/>
    <s v=""/>
    <s v=""/>
    <s v=""/>
    <s v=""/>
    <s v=""/>
    <s v=""/>
    <s v=""/>
    <s v=""/>
    <s v=""/>
    <s v=""/>
    <s v=""/>
    <s v=""/>
    <s v=""/>
    <s v=""/>
    <s v=""/>
    <s v=""/>
    <s v=""/>
    <s v=""/>
    <s v=""/>
    <s v=""/>
    <s v=""/>
    <s v=""/>
    <s v=""/>
    <s v="Non"/>
    <s v="Non"/>
    <s v="Oui"/>
    <s v="Ouest"/>
    <s v="Différent"/>
    <s v="Port-au-Prince"/>
    <s v="Différent"/>
    <s v="Oui"/>
    <n v="750"/>
    <s v=""/>
    <s v=""/>
    <s v=""/>
    <s v=""/>
    <s v=""/>
    <s v=""/>
    <s v=""/>
    <s v=""/>
    <s v=""/>
    <s v=""/>
    <s v=""/>
    <s v=""/>
    <s v=""/>
    <s v=""/>
    <s v=""/>
    <s v=""/>
    <s v=""/>
    <s v=""/>
    <s v=""/>
    <s v=""/>
    <s v=""/>
    <s v=""/>
    <s v=""/>
    <s v=""/>
    <s v=""/>
    <s v=""/>
    <s v=""/>
    <s v=""/>
    <s v=""/>
    <s v=""/>
    <s v=""/>
    <s v=""/>
    <s v=""/>
    <s v=""/>
    <s v=""/>
    <s v="Non"/>
    <s v=""/>
    <s v=""/>
    <s v=""/>
    <s v=""/>
    <s v=""/>
    <s v=""/>
    <s v=""/>
    <s v=""/>
    <s v="Risques de vols ou pillages"/>
    <n v="1"/>
    <n v="0"/>
    <n v="0"/>
    <n v="0"/>
    <n v="0"/>
    <n v="0"/>
    <n v="0"/>
    <n v="0"/>
    <s v=""/>
    <s v="Non"/>
    <s v=""/>
    <s v=""/>
    <s v=""/>
    <s v=""/>
    <s v=""/>
    <s v=""/>
    <s v=""/>
    <s v=""/>
    <s v=""/>
    <s v=""/>
    <s v=""/>
    <s v=""/>
    <s v=""/>
    <s v=""/>
    <s v=""/>
    <s v=""/>
    <s v=""/>
    <s v=""/>
    <s v=""/>
    <s v=""/>
    <s v=""/>
    <s v=""/>
    <s v=""/>
    <s v=""/>
    <s v=""/>
    <s v=""/>
    <s v=""/>
    <s v=""/>
    <s v=""/>
    <s v=""/>
    <s v=""/>
    <s v=""/>
    <s v=""/>
    <s v=""/>
    <s v=""/>
    <s v=""/>
    <s v=""/>
    <s v=""/>
    <s v=""/>
    <s v=""/>
    <s v=""/>
    <s v=""/>
    <s v=""/>
    <s v=""/>
    <s v=""/>
    <s v=""/>
    <s v=""/>
  </r>
  <r>
    <s v="2021-07-27"/>
    <s v="CARE"/>
    <s v="CARE"/>
    <s v="MSA01"/>
    <s v="Grand'Anse"/>
    <s v="Beaumont"/>
    <s v="Beaumont"/>
    <s v="Centre-ville de Beaumont / Cassanette"/>
    <s v="Marché communal de Beaumont"/>
    <s v="Milieu urbain"/>
    <x v="1"/>
    <x v="0"/>
    <s v=""/>
    <s v=""/>
    <s v="Détaillant sur une table"/>
    <s v=""/>
    <s v="Nourriture"/>
    <n v="1"/>
    <n v="0"/>
    <n v="0"/>
    <n v="0"/>
    <n v="0"/>
    <n v="0"/>
    <n v="0"/>
    <s v="nourriture"/>
    <s v="Nourriture "/>
    <s v="En espèces (Gourde)"/>
    <n v="1"/>
    <n v="0"/>
    <n v="0"/>
    <n v="0"/>
    <n v="0"/>
    <n v="0"/>
    <n v="0"/>
    <n v="0"/>
    <n v="0"/>
    <n v="0"/>
    <s v=""/>
    <s v="Oui, il y a moins de commerçants par rapport au mois passé"/>
    <s v="Entre 21 et 60"/>
    <s v="Farine de blé blanche Riz Maïs (moulu) Sucre Haricot noir Haricot rouge Huile végétale"/>
    <n v="1"/>
    <n v="1"/>
    <n v="1"/>
    <n v="1"/>
    <n v="1"/>
    <n v="1"/>
    <n v="1"/>
    <n v="0"/>
    <s v="Oui je connais le prix de mes produits en grosse marmite"/>
    <n v="100"/>
    <s v="Oui"/>
    <n v="275"/>
    <n v="105.76923076923001"/>
    <s v="Oui"/>
    <n v="260"/>
    <n v="113.04347826086899"/>
    <s v="Oui"/>
    <n v="250"/>
    <n v="86.2068965517241"/>
    <s v="Oui"/>
    <n v="425"/>
    <n v="177.083333333333"/>
    <s v="Non"/>
    <n v="500"/>
    <n v="208.333333333333"/>
    <s v="Non"/>
    <s v="Bidon/Bouteille fermée."/>
    <s v="Oui"/>
    <n v="700"/>
    <s v=""/>
    <s v=""/>
    <s v=""/>
    <s v=""/>
    <s v=""/>
    <s v=""/>
    <s v="NA"/>
    <n v="700"/>
    <s v="Oui"/>
    <s v="Non"/>
    <s v=""/>
    <s v=""/>
    <s v=""/>
    <s v=""/>
    <s v=""/>
    <s v=""/>
    <s v=""/>
    <s v=""/>
    <s v=""/>
    <s v=""/>
    <s v=""/>
    <s v=""/>
    <s v=""/>
    <s v=""/>
    <s v=""/>
    <s v=""/>
    <s v=""/>
    <s v=""/>
    <s v=""/>
    <s v=""/>
    <s v=""/>
    <s v=""/>
    <s v=""/>
    <s v=""/>
    <s v=""/>
    <s v="Oui"/>
    <s v="Oui"/>
    <s v="Oui"/>
    <s v="Grand'Anse"/>
    <s v="Meme"/>
    <s v="Beaumont"/>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Augmentation des prix Difficultés pour se réapprovisionner en marchandises"/>
    <n v="0"/>
    <n v="0"/>
    <n v="1"/>
    <n v="1"/>
    <n v="0"/>
    <n v="0"/>
    <n v="0"/>
    <n v="0"/>
    <s v=""/>
    <s v="Oui"/>
    <s v=""/>
    <s v="Nourriture"/>
    <n v="1"/>
    <n v="0"/>
    <n v="0"/>
    <n v="0"/>
    <n v="0"/>
    <n v="0"/>
    <n v="0"/>
    <s v=""/>
    <s v=""/>
    <s v=""/>
    <s v=""/>
    <s v=""/>
    <s v=""/>
    <s v=""/>
    <s v=""/>
    <s v=""/>
    <s v=""/>
    <s v=""/>
    <s v=""/>
    <s v=""/>
    <s v=""/>
    <s v=""/>
    <s v=""/>
    <s v=""/>
    <s v=""/>
    <s v=""/>
    <s v=""/>
    <s v=""/>
    <s v=""/>
    <s v=""/>
    <s v=""/>
    <s v=""/>
    <s v=""/>
    <s v=""/>
    <s v=""/>
    <s v=""/>
    <s v=""/>
    <s v=""/>
    <s v=""/>
    <s v=""/>
    <s v=""/>
    <s v=""/>
    <s v=""/>
    <s v=""/>
    <s v=""/>
  </r>
  <r>
    <s v="2021-07-27"/>
    <s v="CARE"/>
    <s v="CARE"/>
    <s v="LFP84"/>
    <s v="Grand'Anse"/>
    <s v="Beaumont"/>
    <s v="Beaumont"/>
    <s v="Centre-ville de Beaumont / Cassanette"/>
    <s v="Marché communal de Beaumont"/>
    <s v="Milieu urbain"/>
    <x v="1"/>
    <x v="0"/>
    <s v=""/>
    <s v=""/>
    <s v="Détaillant sur une table"/>
    <s v=""/>
    <s v="Produits d'hygiène et assainissement Couverture"/>
    <n v="0"/>
    <n v="1"/>
    <n v="1"/>
    <n v="0"/>
    <n v="0"/>
    <n v="0"/>
    <n v="0"/>
    <s v="wash"/>
    <s v="Produits d'hygiène et assainissement"/>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en grain (nettoyage) Savon pour se laver"/>
    <n v="1"/>
    <n v="1"/>
    <n v="1"/>
    <n v="1"/>
    <n v="1"/>
    <n v="0"/>
    <n v="1"/>
    <n v="1"/>
    <n v="0"/>
    <s v="Non"/>
    <s v=""/>
    <s v=""/>
    <n v="180"/>
    <n v="35"/>
    <n v="14.5833333333333"/>
    <n v="14.5833333333333"/>
    <s v="Non"/>
    <n v="15"/>
    <s v="Oui"/>
    <n v="25"/>
    <s v="Oui"/>
    <s v=""/>
    <s v=""/>
    <s v=""/>
    <s v=""/>
    <s v=""/>
    <s v=""/>
    <s v=""/>
    <s v=""/>
    <s v=""/>
    <s v=""/>
    <s v=""/>
    <s v="Oui"/>
    <n v="50"/>
    <s v=""/>
    <s v=""/>
    <s v=""/>
    <s v="Oui"/>
    <s v="Non"/>
    <s v=""/>
    <n v="150"/>
    <n v="75"/>
    <n v="42.5"/>
    <s v="Oui"/>
    <s v="Oui"/>
    <n v="125"/>
    <s v=""/>
    <s v=""/>
    <s v=""/>
    <s v=""/>
    <s v="Non"/>
    <s v="Oui"/>
    <s v=""/>
    <n v="5"/>
    <s v=""/>
    <s v=""/>
    <s v=""/>
    <s v=""/>
    <s v=""/>
    <s v=""/>
    <s v="Oui"/>
    <s v="NA"/>
    <n v="5"/>
    <s v="Non"/>
    <s v=""/>
    <s v=""/>
    <s v=""/>
    <s v=""/>
    <s v=""/>
    <s v=""/>
    <s v=""/>
    <s v=""/>
    <s v=""/>
    <s v=""/>
    <s v=""/>
    <s v=""/>
    <s v=""/>
    <s v=""/>
    <s v=""/>
    <s v=""/>
    <s v=""/>
    <s v=""/>
    <s v=""/>
    <s v=""/>
    <s v=""/>
    <s v=""/>
    <s v=""/>
    <s v=""/>
    <s v=""/>
    <s v="Non"/>
    <s v="Non"/>
    <s v="Oui"/>
    <s v="Ouest"/>
    <s v="Différent"/>
    <s v="Port-au-Prince"/>
    <s v="Différent"/>
    <s v="Oui"/>
    <n v="600"/>
    <s v=""/>
    <s v=""/>
    <s v=""/>
    <s v=""/>
    <s v=""/>
    <s v=""/>
    <s v=""/>
    <s v=""/>
    <s v=""/>
    <s v=""/>
    <s v=""/>
    <s v=""/>
    <s v=""/>
    <s v=""/>
    <s v=""/>
    <s v=""/>
    <s v=""/>
    <s v=""/>
    <s v=""/>
    <s v=""/>
    <s v=""/>
    <s v=""/>
    <s v=""/>
    <s v=""/>
    <s v=""/>
    <s v=""/>
    <s v=""/>
    <s v=""/>
    <s v=""/>
    <s v=""/>
    <s v=""/>
    <s v=""/>
    <s v=""/>
    <s v=""/>
    <s v=""/>
    <s v="Non"/>
    <s v=""/>
    <s v=""/>
    <s v=""/>
    <s v=""/>
    <s v=""/>
    <s v=""/>
    <s v=""/>
    <s v=""/>
    <s v="Augmentation des prix"/>
    <n v="0"/>
    <n v="0"/>
    <n v="1"/>
    <n v="0"/>
    <n v="0"/>
    <n v="0"/>
    <n v="0"/>
    <n v="0"/>
    <s v=""/>
    <s v="Non"/>
    <s v=""/>
    <s v=""/>
    <s v=""/>
    <s v=""/>
    <s v=""/>
    <s v=""/>
    <s v=""/>
    <s v=""/>
    <s v=""/>
    <s v=""/>
    <s v=""/>
    <s v=""/>
    <s v=""/>
    <s v=""/>
    <s v=""/>
    <s v=""/>
    <s v=""/>
    <s v=""/>
    <s v=""/>
    <s v=""/>
    <s v=""/>
    <s v=""/>
    <s v=""/>
    <s v=""/>
    <s v=""/>
    <s v=""/>
    <s v=""/>
    <s v=""/>
    <s v=""/>
    <s v=""/>
    <s v=""/>
    <s v=""/>
    <s v=""/>
    <s v=""/>
    <s v=""/>
    <s v=""/>
    <s v=""/>
    <s v=""/>
    <s v=""/>
    <s v=""/>
    <s v=""/>
    <s v=""/>
    <s v=""/>
    <s v=""/>
    <s v=""/>
    <s v=""/>
    <s v=""/>
  </r>
  <r>
    <s v="2021-07-27"/>
    <s v="CARE"/>
    <s v="CARE"/>
    <s v="MSA01"/>
    <s v="Grand'Anse"/>
    <s v="Beaumont"/>
    <s v="Beaumont"/>
    <s v="Centre-ville de Beaumont / Cassanette"/>
    <s v="Marché communal de Beaumont"/>
    <s v="Milieu urbain"/>
    <x v="1"/>
    <x v="0"/>
    <s v=""/>
    <s v=""/>
    <s v="Détaillant sur une table"/>
    <s v=""/>
    <s v="Nourriture"/>
    <n v="1"/>
    <n v="0"/>
    <n v="0"/>
    <n v="0"/>
    <n v="0"/>
    <n v="0"/>
    <n v="0"/>
    <s v="nourriture"/>
    <s v="Nourriture "/>
    <s v="En espèces (Gourde)"/>
    <n v="1"/>
    <n v="0"/>
    <n v="0"/>
    <n v="0"/>
    <n v="0"/>
    <n v="0"/>
    <n v="0"/>
    <n v="0"/>
    <n v="0"/>
    <n v="0"/>
    <s v=""/>
    <s v="Non, il n'y a pas eu de variation"/>
    <s v="Entre 21 et 60"/>
    <s v="Farine de blé blanche Riz Maïs (moulu) Sucre Haricot noir Haricot rouge Huile végétale"/>
    <n v="1"/>
    <n v="1"/>
    <n v="1"/>
    <n v="1"/>
    <n v="1"/>
    <n v="1"/>
    <n v="1"/>
    <n v="0"/>
    <s v="Oui je connais le prix de mes produits en grosse marmite"/>
    <n v="100"/>
    <s v="Oui"/>
    <n v="250"/>
    <n v="96.153846153846104"/>
    <s v="Oui"/>
    <n v="280"/>
    <n v="121.739130434782"/>
    <s v="Oui"/>
    <n v="250"/>
    <n v="86.2068965517241"/>
    <s v="Oui"/>
    <n v="400"/>
    <n v="166.666666666666"/>
    <s v="Non"/>
    <n v="500"/>
    <n v="208.333333333333"/>
    <s v="Non"/>
    <s v="Bidon/Bouteille fermée."/>
    <s v="Oui"/>
    <n v="700"/>
    <s v=""/>
    <s v=""/>
    <s v=""/>
    <s v=""/>
    <s v=""/>
    <s v=""/>
    <s v="NA"/>
    <n v="700"/>
    <s v="Oui"/>
    <s v="Non"/>
    <s v=""/>
    <s v=""/>
    <s v=""/>
    <s v=""/>
    <s v=""/>
    <s v=""/>
    <s v=""/>
    <s v=""/>
    <s v=""/>
    <s v=""/>
    <s v=""/>
    <s v=""/>
    <s v=""/>
    <s v=""/>
    <s v=""/>
    <s v=""/>
    <s v=""/>
    <s v=""/>
    <s v=""/>
    <s v=""/>
    <s v=""/>
    <s v=""/>
    <s v=""/>
    <s v=""/>
    <s v=""/>
    <s v="Oui"/>
    <s v="Oui"/>
    <s v="Oui"/>
    <s v="Grand'Anse"/>
    <s v="Meme"/>
    <s v="Beaumont"/>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Augmentation des prix"/>
    <n v="0"/>
    <n v="0"/>
    <n v="1"/>
    <n v="0"/>
    <n v="0"/>
    <n v="0"/>
    <n v="0"/>
    <n v="0"/>
    <s v=""/>
    <s v="Oui"/>
    <s v=""/>
    <s v="Nourriture"/>
    <n v="1"/>
    <n v="0"/>
    <n v="0"/>
    <n v="0"/>
    <n v="0"/>
    <n v="0"/>
    <n v="0"/>
    <s v=""/>
    <s v=""/>
    <s v=""/>
    <s v=""/>
    <s v=""/>
    <s v=""/>
    <s v=""/>
    <s v=""/>
    <s v=""/>
    <s v=""/>
    <s v=""/>
    <s v=""/>
    <s v=""/>
    <s v=""/>
    <s v=""/>
    <s v=""/>
    <s v=""/>
    <s v=""/>
    <s v=""/>
    <s v=""/>
    <s v=""/>
    <s v=""/>
    <s v=""/>
    <s v=""/>
    <s v=""/>
    <s v=""/>
    <s v=""/>
    <s v=""/>
    <s v=""/>
    <s v=""/>
    <s v=""/>
    <s v=""/>
    <s v=""/>
    <s v=""/>
    <s v=""/>
    <s v=""/>
    <s v=""/>
    <s v=""/>
  </r>
  <r>
    <s v="2021-07-27"/>
    <s v="CARE"/>
    <s v="CARE"/>
    <s v="LFP84"/>
    <s v="Grand'Anse"/>
    <s v="Beaumont"/>
    <s v="Beaumont"/>
    <s v="Centre-ville de Beaumont / Cassanette"/>
    <s v="Marché communal de Beaumont"/>
    <s v="Milieu urbain"/>
    <x v="1"/>
    <x v="0"/>
    <s v=""/>
    <s v=""/>
    <s v="Détaillant mobile"/>
    <s v=""/>
    <s v="Produits d'hygiène et assainissement Couverture"/>
    <n v="0"/>
    <n v="1"/>
    <n v="1"/>
    <n v="0"/>
    <n v="0"/>
    <n v="0"/>
    <n v="0"/>
    <s v="wash"/>
    <s v="Produits d'hygiène et assainissement"/>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von lessive Brosse à dent Dentifrice Papier toilette Serviettes hygiéniques Chlore en grain (nettoyage) Savon pour se laver"/>
    <n v="1"/>
    <n v="1"/>
    <n v="1"/>
    <n v="1"/>
    <n v="1"/>
    <n v="0"/>
    <n v="1"/>
    <n v="1"/>
    <n v="0"/>
    <s v="Non"/>
    <s v=""/>
    <s v=""/>
    <n v="180"/>
    <n v="30"/>
    <n v="12.5"/>
    <n v="12.5"/>
    <s v="Non"/>
    <n v="15"/>
    <s v="Oui"/>
    <n v="25"/>
    <s v="Oui"/>
    <s v=""/>
    <s v=""/>
    <s v=""/>
    <s v=""/>
    <s v=""/>
    <s v=""/>
    <s v=""/>
    <s v=""/>
    <s v=""/>
    <s v=""/>
    <s v=""/>
    <s v="Oui"/>
    <n v="30"/>
    <s v=""/>
    <s v=""/>
    <n v="30"/>
    <s v="Oui"/>
    <s v="Non"/>
    <s v=""/>
    <n v="150"/>
    <n v="75"/>
    <n v="42.5"/>
    <s v="Oui"/>
    <s v="Oui"/>
    <n v="110"/>
    <s v=""/>
    <s v=""/>
    <s v=""/>
    <s v=""/>
    <s v="Oui"/>
    <s v="Oui"/>
    <s v=""/>
    <n v="5"/>
    <s v=""/>
    <s v=""/>
    <s v=""/>
    <s v=""/>
    <s v=""/>
    <s v=""/>
    <s v="Oui"/>
    <s v="NA"/>
    <n v="5"/>
    <s v="Non"/>
    <s v=""/>
    <s v=""/>
    <s v=""/>
    <s v=""/>
    <s v=""/>
    <s v=""/>
    <s v=""/>
    <s v=""/>
    <s v=""/>
    <s v=""/>
    <s v=""/>
    <s v=""/>
    <s v=""/>
    <s v=""/>
    <s v=""/>
    <s v=""/>
    <s v=""/>
    <s v=""/>
    <s v=""/>
    <s v=""/>
    <s v=""/>
    <s v=""/>
    <s v=""/>
    <s v=""/>
    <s v=""/>
    <s v="Non"/>
    <s v="Non"/>
    <s v="Oui"/>
    <s v="Ouest"/>
    <s v="Différent"/>
    <s v="Port-au-Prince"/>
    <s v="Différent"/>
    <s v="Oui"/>
    <n v="600"/>
    <s v=""/>
    <s v=""/>
    <s v=""/>
    <s v=""/>
    <s v=""/>
    <s v=""/>
    <s v=""/>
    <s v=""/>
    <s v=""/>
    <s v=""/>
    <s v=""/>
    <s v=""/>
    <s v=""/>
    <s v=""/>
    <s v=""/>
    <s v=""/>
    <s v=""/>
    <s v=""/>
    <s v=""/>
    <s v=""/>
    <s v=""/>
    <s v=""/>
    <s v=""/>
    <s v=""/>
    <s v=""/>
    <s v=""/>
    <s v=""/>
    <s v=""/>
    <s v=""/>
    <s v=""/>
    <s v=""/>
    <s v=""/>
    <s v=""/>
    <s v=""/>
    <s v=""/>
    <s v="Non"/>
    <s v=""/>
    <s v=""/>
    <s v=""/>
    <s v=""/>
    <s v=""/>
    <s v=""/>
    <s v=""/>
    <s v=""/>
    <s v="Risques de vols ou pillages"/>
    <n v="1"/>
    <n v="0"/>
    <n v="0"/>
    <n v="0"/>
    <n v="0"/>
    <n v="0"/>
    <n v="0"/>
    <n v="0"/>
    <s v=""/>
    <s v="Non"/>
    <s v=""/>
    <s v=""/>
    <s v=""/>
    <s v=""/>
    <s v=""/>
    <s v=""/>
    <s v=""/>
    <s v=""/>
    <s v=""/>
    <s v=""/>
    <s v=""/>
    <s v=""/>
    <s v=""/>
    <s v=""/>
    <s v=""/>
    <s v=""/>
    <s v=""/>
    <s v=""/>
    <s v=""/>
    <s v=""/>
    <s v=""/>
    <s v=""/>
    <s v=""/>
    <s v=""/>
    <s v=""/>
    <s v=""/>
    <s v=""/>
    <s v=""/>
    <s v=""/>
    <s v=""/>
    <s v=""/>
    <s v=""/>
    <s v=""/>
    <s v=""/>
    <s v=""/>
    <s v=""/>
    <s v=""/>
    <s v=""/>
    <s v=""/>
    <s v=""/>
    <s v=""/>
    <s v=""/>
    <s v=""/>
    <s v=""/>
    <s v=""/>
    <s v=""/>
    <s v=""/>
  </r>
  <r>
    <s v="2021-07-27"/>
    <s v="CARE"/>
    <s v="CARE"/>
    <s v="MSA01"/>
    <s v="Grand'Anse"/>
    <s v="Beaumont"/>
    <s v="Beaumont"/>
    <s v="Centre-ville de Beaumont / Cassanette"/>
    <s v="Marché communal de Beaumont"/>
    <s v="Milieu urbain"/>
    <x v="1"/>
    <x v="0"/>
    <s v=""/>
    <s v=""/>
    <s v="Détaillant sur une table"/>
    <s v=""/>
    <s v="Nourriture"/>
    <n v="1"/>
    <n v="0"/>
    <n v="0"/>
    <n v="0"/>
    <n v="0"/>
    <n v="0"/>
    <n v="0"/>
    <s v="nourriture"/>
    <s v="Nourriture "/>
    <s v="En espèces (Gourde)"/>
    <n v="1"/>
    <n v="0"/>
    <n v="0"/>
    <n v="0"/>
    <n v="0"/>
    <n v="0"/>
    <n v="0"/>
    <n v="0"/>
    <n v="0"/>
    <n v="0"/>
    <s v=""/>
    <s v="Non, il n'y a pas eu de variation"/>
    <s v="Entre 21 et 60"/>
    <s v="Farine de blé blanche Riz Maïs (moulu) Sucre Haricot noir Haricot rouge Huile végétale"/>
    <n v="1"/>
    <n v="1"/>
    <n v="1"/>
    <n v="1"/>
    <n v="1"/>
    <n v="1"/>
    <n v="1"/>
    <n v="0"/>
    <s v="Oui je connais le prix de mes produits en grosse marmite"/>
    <n v="100"/>
    <s v="Oui"/>
    <n v="250"/>
    <n v="96.153846153846104"/>
    <s v="Oui"/>
    <n v="280"/>
    <n v="121.739130434782"/>
    <s v="Oui"/>
    <n v="260"/>
    <n v="89.655172413793096"/>
    <s v="Oui"/>
    <n v="400"/>
    <n v="166.666666666666"/>
    <s v="Non"/>
    <n v="500"/>
    <n v="208.333333333333"/>
    <s v="Non"/>
    <s v="Bidon/Bouteille fermée."/>
    <s v="Oui"/>
    <n v="700"/>
    <s v=""/>
    <s v=""/>
    <s v=""/>
    <s v=""/>
    <s v=""/>
    <s v=""/>
    <s v="NA"/>
    <n v="700"/>
    <s v="Oui"/>
    <s v="Non"/>
    <s v=""/>
    <s v=""/>
    <s v=""/>
    <s v=""/>
    <s v=""/>
    <s v=""/>
    <s v=""/>
    <s v=""/>
    <s v=""/>
    <s v=""/>
    <s v=""/>
    <s v=""/>
    <s v=""/>
    <s v=""/>
    <s v=""/>
    <s v=""/>
    <s v=""/>
    <s v=""/>
    <s v=""/>
    <s v=""/>
    <s v=""/>
    <s v=""/>
    <s v=""/>
    <s v=""/>
    <s v=""/>
    <s v="Non"/>
    <s v="Oui"/>
    <s v="Oui"/>
    <s v="Grand'Anse"/>
    <s v="Meme"/>
    <s v="Beaumont"/>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Augmentation des prix Difficultés pour se réapprovisionner en marchandises"/>
    <n v="0"/>
    <n v="0"/>
    <n v="1"/>
    <n v="1"/>
    <n v="0"/>
    <n v="0"/>
    <n v="0"/>
    <n v="0"/>
    <s v=""/>
    <s v="Non"/>
    <s v=""/>
    <s v=""/>
    <s v=""/>
    <s v=""/>
    <s v=""/>
    <s v=""/>
    <s v=""/>
    <s v=""/>
    <s v=""/>
    <s v=""/>
    <s v=""/>
    <s v=""/>
    <s v=""/>
    <s v=""/>
    <s v=""/>
    <s v=""/>
    <s v=""/>
    <s v=""/>
    <s v=""/>
    <s v=""/>
    <s v=""/>
    <s v=""/>
    <s v=""/>
    <s v=""/>
    <s v=""/>
    <s v=""/>
    <s v=""/>
    <s v=""/>
    <s v=""/>
    <s v=""/>
    <s v=""/>
    <s v=""/>
    <s v=""/>
    <s v=""/>
    <s v=""/>
    <s v=""/>
    <s v=""/>
    <s v=""/>
    <s v=""/>
    <s v=""/>
    <s v=""/>
    <s v=""/>
    <s v=""/>
    <s v=""/>
    <s v=""/>
    <s v=""/>
    <s v=""/>
  </r>
  <r>
    <s v="2021-07-27"/>
    <s v="CARE"/>
    <s v="CARE"/>
    <s v="LFP84"/>
    <s v="Grand'Anse"/>
    <s v="Beaumont"/>
    <s v="Beaumont"/>
    <s v="Centre-ville de Beaumont / Cassanette"/>
    <s v="Marché communal de Beaumont"/>
    <s v="Milieu urbain"/>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que ou kiosque privé"/>
    <s v="boutique ou kiosque privé"/>
    <s v="L'eau est de meilleure qualité"/>
    <s v=""/>
    <s v="Entre 15 min et 30 min au total"/>
    <s v="petit bidon de 1 gallon (3,78 L)"/>
    <s v="1gal"/>
    <s v="bidon ki vo 1 galon (3,78L)"/>
    <s v=""/>
    <s v=""/>
    <s v=""/>
    <s v=""/>
    <s v=""/>
    <n v="15"/>
    <n v="15"/>
    <s v=""/>
    <s v="NA"/>
    <n v="15"/>
    <s v="Oui"/>
    <s v=""/>
    <s v="Oui"/>
    <s v="Problèmes de transport A cause d’une catastrophe naturelle"/>
    <n v="0"/>
    <n v="1"/>
    <n v="1"/>
    <n v="0"/>
    <n v="0"/>
    <n v="0"/>
    <n v="0"/>
    <n v="0"/>
    <n v="0"/>
    <n v="0"/>
    <n v="0"/>
  </r>
  <r>
    <s v="2021-07-27"/>
    <s v="CARE"/>
    <s v="CARE"/>
    <s v="LFP84"/>
    <s v="Grand'Anse"/>
    <s v="Beaumont"/>
    <s v="Beaumont"/>
    <s v="Centre-ville de Beaumont / Cassanette"/>
    <s v="Marché communal de Beaumont"/>
    <s v="Milieu urbain"/>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que ou kiosque privé"/>
    <s v="boutique ou kiosque privé"/>
    <s v="L'eau est de meilleure qualité"/>
    <s v=""/>
    <s v="Moins de 15 min au total"/>
    <s v="petit bidon de 1 gallon (3,78 L)"/>
    <s v="1gal"/>
    <s v="bidon ki vo 1 galon (3,78L)"/>
    <s v=""/>
    <s v=""/>
    <s v=""/>
    <s v=""/>
    <s v=""/>
    <n v="15"/>
    <n v="15"/>
    <s v=""/>
    <s v="NA"/>
    <n v="15"/>
    <s v="Oui"/>
    <s v=""/>
    <s v="Oui"/>
    <s v="Infrastructures endomagées"/>
    <n v="0"/>
    <n v="0"/>
    <n v="0"/>
    <n v="0"/>
    <n v="1"/>
    <n v="0"/>
    <n v="0"/>
    <n v="0"/>
    <n v="0"/>
    <n v="0"/>
    <n v="0"/>
  </r>
  <r>
    <s v="2021-07-27"/>
    <s v="CARE"/>
    <s v="CARE"/>
    <s v="LFP84"/>
    <s v="Grand'Anse"/>
    <s v="Beaumont"/>
    <s v="Beaumont"/>
    <s v="Centre-ville de Beaumont / Cassanette"/>
    <s v="Marché communal de Beaumont"/>
    <s v="Milieu urbain"/>
    <x v="0"/>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que ou kiosque privé"/>
    <s v="boutique ou kiosque privé"/>
    <s v="L'eau est de meilleure qualité"/>
    <s v=""/>
    <s v="Entre 15 min et 30 min au total"/>
    <s v="petit bidon de 1 gallon (3,78 L)"/>
    <s v="1gal"/>
    <s v="bidon ki vo 1 galon (3,78L)"/>
    <s v=""/>
    <s v=""/>
    <s v=""/>
    <s v=""/>
    <s v=""/>
    <n v="15"/>
    <n v="15"/>
    <s v=""/>
    <s v="NA"/>
    <n v="15"/>
    <s v="Oui"/>
    <s v=""/>
    <s v="Je ne sais pas, je ne souhaite pas répondre"/>
    <s v=""/>
    <s v=""/>
    <s v=""/>
    <s v=""/>
    <s v=""/>
    <s v=""/>
    <s v=""/>
    <s v=""/>
    <s v=""/>
    <s v=""/>
    <s v=""/>
    <s v=""/>
  </r>
  <r>
    <s v="2021-07-27"/>
    <s v="CARE"/>
    <s v="CARE"/>
    <s v="RC71"/>
    <s v="Grand'Anse"/>
    <s v="Beaumont"/>
    <s v="Beaumont"/>
    <s v="Centre-ville de Beaumont / Cassanette"/>
    <s v="Marché communal de Beaumont"/>
    <s v="Milieu urbain"/>
    <x v="0"/>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Entre 15 min et 30 min au total"/>
    <s v="petit bidon de 1 gallon (3,78 L)"/>
    <s v="1gal"/>
    <s v="bidon ki vo 1 galon (3,78L)"/>
    <s v=""/>
    <s v=""/>
    <s v=""/>
    <s v=""/>
    <s v=""/>
    <n v="13"/>
    <n v="13"/>
    <s v=""/>
    <s v="NA"/>
    <n v="13"/>
    <s v="Oui"/>
    <s v=""/>
    <s v="Oui"/>
    <s v="Problèmes de transport Infrastructures endomagées"/>
    <n v="0"/>
    <n v="1"/>
    <n v="0"/>
    <n v="0"/>
    <n v="1"/>
    <n v="0"/>
    <n v="0"/>
    <n v="0"/>
    <n v="0"/>
    <n v="0"/>
    <n v="0"/>
  </r>
  <r>
    <s v="2021-07-27"/>
    <s v="CARE"/>
    <s v="CARE"/>
    <s v="TP52"/>
    <s v="Grand'Anse"/>
    <s v="Beaumont"/>
    <s v="Beaumont"/>
    <s v="Centre-ville de Beaumont / Cassanette"/>
    <s v="Marché communal de Beaumont"/>
    <s v="Milieu urbain"/>
    <x v="0"/>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que ou kiosque privé"/>
    <s v="L'eau est de meilleure qualité"/>
    <s v=""/>
    <s v="Entre 30 min et 1h au total"/>
    <s v="petit bidon de 1 gallon (3,78 L)"/>
    <s v="1gal"/>
    <s v="bidon ki vo 1 galon (3,78L)"/>
    <s v=""/>
    <s v=""/>
    <s v=""/>
    <s v=""/>
    <s v=""/>
    <n v="13"/>
    <n v="13"/>
    <s v=""/>
    <s v="NA"/>
    <n v="13"/>
    <s v="Oui"/>
    <s v=""/>
    <s v="Non"/>
    <s v=""/>
    <s v=""/>
    <s v=""/>
    <s v=""/>
    <s v=""/>
    <s v=""/>
    <s v=""/>
    <s v=""/>
    <s v=""/>
    <s v=""/>
    <s v=""/>
    <s v=""/>
  </r>
  <r>
    <s v="2021-07-27"/>
    <s v="CARE"/>
    <s v="CARE"/>
    <s v="RC71"/>
    <s v="Grand'Anse"/>
    <s v="Beaumont"/>
    <s v="Beaumont"/>
    <s v="Centre-ville de Beaumont / Cassanette"/>
    <s v="Marché communal de Beaumont"/>
    <s v="Milieu urbain"/>
    <x v="1"/>
    <x v="0"/>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A crédit partiel"/>
    <n v="1"/>
    <n v="0"/>
    <n v="0"/>
    <n v="0"/>
    <n v="1"/>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asserole avec couvercle (moyenne ou grande) Poêle (grande) Verre / Godet Assiette Cuillère pour manger Couteau de cuisine Cuillère de service"/>
    <n v="1"/>
    <n v="1"/>
    <n v="1"/>
    <n v="1"/>
    <n v="1"/>
    <n v="1"/>
    <n v="1"/>
    <n v="0"/>
    <s v="Moyenne avec couvercle (environ 1 à 2 gallons)"/>
    <s v=""/>
    <n v="500"/>
    <n v="750"/>
    <n v="50"/>
    <n v="100"/>
    <n v="12.5"/>
    <n v="75"/>
    <n v="75"/>
    <s v="Oui"/>
    <s v=""/>
    <s v="Grande bassine de nettoyage ou pour cuisiner Eponge pour la vaisselle"/>
    <n v="0"/>
    <n v="1"/>
    <n v="1"/>
    <s v=""/>
    <n v="150"/>
    <n v="25"/>
    <s v="Non"/>
    <s v=""/>
    <s v=""/>
    <s v="Non"/>
    <s v=""/>
    <s v=""/>
    <s v=""/>
    <s v=""/>
    <s v=""/>
    <s v=""/>
    <s v=""/>
    <s v=""/>
    <s v="Risques de vols ou pillages Difficultés pour se réapprovisionner en marchandises Augmentation des prix"/>
    <n v="1"/>
    <n v="0"/>
    <n v="1"/>
    <n v="1"/>
    <n v="0"/>
    <n v="0"/>
    <n v="0"/>
    <n v="0"/>
    <s v=""/>
    <s v="Oui"/>
    <s v=""/>
    <s v="Ustensiles de cuisine (casseroles, cuillères, etc.) Ustensiles de nettoyage ou de stockage de l'eau (bokit, bassine, éponge)"/>
    <n v="0"/>
    <n v="0"/>
    <n v="0"/>
    <n v="1"/>
    <n v="1"/>
    <n v="0"/>
    <n v="0"/>
    <s v=""/>
    <s v=""/>
    <s v=""/>
    <s v=""/>
    <s v=""/>
    <s v=""/>
    <s v=""/>
    <s v=""/>
    <s v=""/>
    <s v=""/>
    <s v=""/>
    <s v=""/>
    <s v=""/>
    <s v=""/>
    <s v=""/>
    <s v=""/>
    <s v=""/>
    <s v=""/>
    <s v=""/>
    <s v=""/>
    <s v=""/>
    <s v=""/>
    <s v=""/>
    <s v=""/>
    <s v=""/>
    <s v=""/>
    <s v=""/>
    <s v=""/>
    <s v=""/>
    <s v=""/>
    <s v=""/>
    <s v=""/>
    <s v=""/>
    <s v=""/>
    <s v=""/>
    <s v=""/>
    <s v=""/>
    <s v=""/>
  </r>
  <r>
    <s v="2021-07-27"/>
    <s v="CARE"/>
    <s v="CARE"/>
    <s v="RC71"/>
    <s v="Grand'Anse"/>
    <s v="Beaumont"/>
    <s v="Beaumont"/>
    <s v="Centre-ville de Beaumont / Cassanette"/>
    <s v="Marché communal de Beaumont"/>
    <s v="Milieu urbain"/>
    <x v="1"/>
    <x v="0"/>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A crédit partiel"/>
    <n v="1"/>
    <n v="0"/>
    <n v="0"/>
    <n v="0"/>
    <n v="1"/>
    <n v="0"/>
    <n v="0"/>
    <n v="0"/>
    <n v="0"/>
    <n v="0"/>
    <s v=""/>
    <s v="Je ne sais pas / Je ne souhaite pas répondre"/>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asserole avec couvercle (moyenne ou grande) Poêle (grande) Verre / Godet Assiette Cuillère pour manger Couteau de cuisine Cuillère de service"/>
    <n v="1"/>
    <n v="1"/>
    <n v="1"/>
    <n v="1"/>
    <n v="1"/>
    <n v="1"/>
    <n v="1"/>
    <n v="0"/>
    <s v="Moyenne avec couvercle (environ 1 à 2 gallons)"/>
    <s v=""/>
    <n v="500"/>
    <n v="750"/>
    <n v="50"/>
    <n v="100"/>
    <n v="12.5"/>
    <n v="75"/>
    <n v="75"/>
    <s v="Non"/>
    <s v=""/>
    <s v="Grand bokit fermé ou avec couvercle pour stocker l'eau (environ 5 gallons) Eponge pour la vaisselle Grande bassine de nettoyage ou pour cuisiner"/>
    <n v="1"/>
    <n v="1"/>
    <n v="1"/>
    <n v="250"/>
    <n v="200"/>
    <n v="25"/>
    <s v="Non"/>
    <s v=""/>
    <s v=""/>
    <s v="Je ne sais pas, je ne souhaite pas répondre"/>
    <s v=""/>
    <s v=""/>
    <s v=""/>
    <s v=""/>
    <s v=""/>
    <s v=""/>
    <s v=""/>
    <s v=""/>
    <s v="Risques de vols ou pillages Augmentation des prix"/>
    <n v="1"/>
    <n v="0"/>
    <n v="1"/>
    <n v="0"/>
    <n v="0"/>
    <n v="0"/>
    <n v="0"/>
    <n v="0"/>
    <s v=""/>
    <s v="Oui"/>
    <s v=""/>
    <s v="Ustensiles de cuisine (casseroles, cuillères, etc.) Ustensiles de nettoyage ou de stockage de l'eau (bokit, bassine, éponge)"/>
    <n v="0"/>
    <n v="0"/>
    <n v="0"/>
    <n v="1"/>
    <n v="1"/>
    <n v="0"/>
    <n v="0"/>
    <s v=""/>
    <s v=""/>
    <s v=""/>
    <s v=""/>
    <s v=""/>
    <s v=""/>
    <s v=""/>
    <s v=""/>
    <s v=""/>
    <s v=""/>
    <s v=""/>
    <s v=""/>
    <s v=""/>
    <s v=""/>
    <s v=""/>
    <s v=""/>
    <s v=""/>
    <s v=""/>
    <s v=""/>
    <s v=""/>
    <s v=""/>
    <s v=""/>
    <s v=""/>
    <s v=""/>
    <s v=""/>
    <s v=""/>
    <s v=""/>
    <s v=""/>
    <s v=""/>
    <s v=""/>
    <s v=""/>
    <s v=""/>
    <s v=""/>
    <s v=""/>
    <s v=""/>
    <s v=""/>
    <s v=""/>
    <s v=""/>
  </r>
  <r>
    <s v="2021-07-27"/>
    <s v="CARE"/>
    <s v="CARE"/>
    <s v="RC71"/>
    <s v="Grand'Anse"/>
    <s v="Beaumont"/>
    <s v="Beaumont"/>
    <s v="Centre-ville de Beaumont / Cassanette"/>
    <s v="Marché communal de Beaumont"/>
    <s v="Milieu urbain"/>
    <x v="1"/>
    <x v="0"/>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s v="Oui, il y a plu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uillère de service Couteau de cuisine Cuillère pour manger Assiette Verre / Godet Poêle (grande) Casserole avec couvercle (moyenne ou grande)"/>
    <n v="1"/>
    <n v="1"/>
    <n v="1"/>
    <n v="1"/>
    <n v="1"/>
    <n v="1"/>
    <n v="1"/>
    <n v="0"/>
    <s v="Moyenne avec couvercle (environ 1 à 2 gallons)"/>
    <s v=""/>
    <n v="600"/>
    <n v="750"/>
    <n v="33.33"/>
    <n v="83.33"/>
    <n v="10"/>
    <n v="100"/>
    <n v="75"/>
    <s v="Non"/>
    <s v=""/>
    <s v="Grande bassine de nettoyage ou pour cuisiner Grand bokit fermé ou avec couvercle pour stocker l'eau (environ 5 gallons) Eponge pour la vaisselle"/>
    <n v="1"/>
    <n v="1"/>
    <n v="1"/>
    <n v="250"/>
    <n v="200"/>
    <n v="25"/>
    <s v="Non"/>
    <s v=""/>
    <s v=""/>
    <s v="Je ne sais pas, je ne souhaite pas répondre"/>
    <s v=""/>
    <s v=""/>
    <s v=""/>
    <s v=""/>
    <s v=""/>
    <s v=""/>
    <s v=""/>
    <s v=""/>
    <s v="Difficultés pour se réapprovisionner en marchandises Augmentation des prix Diminution du nombre de clients"/>
    <n v="0"/>
    <n v="1"/>
    <n v="1"/>
    <n v="1"/>
    <n v="0"/>
    <n v="0"/>
    <n v="0"/>
    <n v="0"/>
    <s v=""/>
    <s v="Non"/>
    <s v=""/>
    <s v=""/>
    <s v=""/>
    <s v=""/>
    <s v=""/>
    <s v=""/>
    <s v=""/>
    <s v=""/>
    <s v=""/>
    <s v=""/>
    <s v=""/>
    <s v=""/>
    <s v=""/>
    <s v=""/>
    <s v=""/>
    <s v=""/>
    <s v=""/>
    <s v=""/>
    <s v=""/>
    <s v=""/>
    <s v=""/>
    <s v=""/>
    <s v=""/>
    <s v=""/>
    <s v=""/>
    <s v=""/>
    <s v=""/>
    <s v=""/>
    <s v=""/>
    <s v=""/>
    <s v=""/>
    <s v=""/>
    <s v=""/>
    <s v=""/>
    <s v=""/>
    <s v=""/>
    <s v=""/>
    <s v=""/>
    <s v=""/>
    <s v=""/>
    <s v=""/>
    <s v=""/>
    <s v=""/>
    <s v=""/>
    <s v=""/>
    <s v=""/>
    <s v=""/>
  </r>
  <r>
    <s v="2021-07-27"/>
    <s v="CARE"/>
    <s v="CARE"/>
    <s v="RC71"/>
    <s v="Grand'Anse"/>
    <s v="Beaumont"/>
    <s v="Beaumont"/>
    <s v="Centre-ville de Beaumont / Cassanette"/>
    <s v="Marché communal de Beaumont"/>
    <s v="Milieu urbain"/>
    <x v="1"/>
    <x v="0"/>
    <s v=""/>
    <s v=""/>
    <s v="Détaillant sur une table"/>
    <s v=""/>
    <s v="Ustensiles de cuisine (casseroles, cuillères, etc.) Ustensiles de nettoyage ou de stockage de l'eau (bokit, bassine, éponge)"/>
    <n v="0"/>
    <n v="0"/>
    <n v="0"/>
    <n v="1"/>
    <n v="1"/>
    <n v="0"/>
    <n v="0"/>
    <s v="cuisine"/>
    <s v="Ustensiles de cuisine (casseroles, cuillères, etc.)"/>
    <s v="En espèces (Gourde)"/>
    <n v="1"/>
    <n v="0"/>
    <n v="0"/>
    <n v="0"/>
    <n v="0"/>
    <n v="0"/>
    <n v="0"/>
    <n v="0"/>
    <n v="0"/>
    <n v="0"/>
    <s v=""/>
    <s v="Oui, il y a plu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Casserole avec couvercle (moyenne ou grande) Poêle (grande) Verre / Godet Assiette Cuillère pour manger Couteau de cuisine Cuillère de service"/>
    <n v="1"/>
    <n v="1"/>
    <n v="1"/>
    <n v="1"/>
    <n v="1"/>
    <n v="1"/>
    <n v="1"/>
    <n v="0"/>
    <s v="Grande avec couvercle (environ 2 à 3 gallons)"/>
    <n v="750"/>
    <s v=""/>
    <n v="750"/>
    <n v="50"/>
    <n v="75"/>
    <n v="10"/>
    <n v="75"/>
    <n v="100"/>
    <s v="Non"/>
    <s v=""/>
    <s v="Grand bokit fermé ou avec couvercle pour stocker l'eau (environ 5 gallons) Grande bassine de nettoyage ou pour cuisiner Eponge pour la vaisselle"/>
    <n v="1"/>
    <n v="1"/>
    <n v="1"/>
    <n v="250"/>
    <n v="200"/>
    <n v="25"/>
    <s v="Non"/>
    <s v=""/>
    <s v=""/>
    <s v="Non"/>
    <s v=""/>
    <s v=""/>
    <s v=""/>
    <s v=""/>
    <s v=""/>
    <s v=""/>
    <s v=""/>
    <s v=""/>
    <s v="Augmentation des prix Diminution du nombre de clients"/>
    <n v="0"/>
    <n v="1"/>
    <n v="1"/>
    <n v="0"/>
    <n v="0"/>
    <n v="0"/>
    <n v="0"/>
    <n v="0"/>
    <s v=""/>
    <s v="Non"/>
    <s v=""/>
    <s v=""/>
    <s v=""/>
    <s v=""/>
    <s v=""/>
    <s v=""/>
    <s v=""/>
    <s v=""/>
    <s v=""/>
    <s v=""/>
    <s v=""/>
    <s v=""/>
    <s v=""/>
    <s v=""/>
    <s v=""/>
    <s v=""/>
    <s v=""/>
    <s v=""/>
    <s v=""/>
    <s v=""/>
    <s v=""/>
    <s v=""/>
    <s v=""/>
    <s v=""/>
    <s v=""/>
    <s v=""/>
    <s v=""/>
    <s v=""/>
    <s v=""/>
    <s v=""/>
    <s v=""/>
    <s v=""/>
    <s v=""/>
    <s v=""/>
    <s v=""/>
    <s v=""/>
    <s v=""/>
    <s v=""/>
    <s v=""/>
    <s v=""/>
    <s v=""/>
    <s v=""/>
    <s v=""/>
    <s v=""/>
    <s v=""/>
    <s v=""/>
    <s v=""/>
  </r>
  <r>
    <m/>
    <m/>
    <m/>
    <m/>
    <m/>
    <m/>
    <m/>
    <m/>
    <m/>
    <m/>
    <x v="2"/>
    <x v="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5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6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pivotTable1.xml><?xml version="1.0" encoding="utf-8"?>
<pivotTableDefinition xmlns="http://schemas.openxmlformats.org/spreadsheetml/2006/main" name="Tableau croisé dynamique1" cacheId="3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2:B14" firstHeaderRow="1" firstDataRow="1" firstDataCol="1"/>
  <pivotFields count="1">
    <pivotField axis="axisRow" dataField="1" showAll="0">
      <items count="13">
        <item x="10"/>
        <item x="0"/>
        <item x="7"/>
        <item x="8"/>
        <item x="3"/>
        <item x="9"/>
        <item x="4"/>
        <item x="2"/>
        <item x="6"/>
        <item x="1"/>
        <item x="5"/>
        <item h="1" x="11"/>
        <item t="default"/>
      </items>
    </pivotField>
  </pivotFields>
  <rowFields count="1">
    <field x="0"/>
  </rowFields>
  <rowItems count="12">
    <i>
      <x/>
    </i>
    <i>
      <x v="1"/>
    </i>
    <i>
      <x v="2"/>
    </i>
    <i>
      <x v="3"/>
    </i>
    <i>
      <x v="4"/>
    </i>
    <i>
      <x v="5"/>
    </i>
    <i>
      <x v="6"/>
    </i>
    <i>
      <x v="7"/>
    </i>
    <i>
      <x v="8"/>
    </i>
    <i>
      <x v="9"/>
    </i>
    <i>
      <x v="10"/>
    </i>
    <i t="grand">
      <x/>
    </i>
  </rowItems>
  <colItems count="1">
    <i/>
  </colItems>
  <dataFields count="1">
    <dataField name="# enquêtes" fld="0" subtotal="count" baseField="0" baseItem="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7" cacheId="4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29:B34" firstHeaderRow="1" firstDataRow="1" firstDataCol="1"/>
  <pivotFields count="29">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outline="0" showAll="0" defaultSubtotal="0">
      <items count="6">
        <item h="1" x="0"/>
        <item x="4"/>
        <item x="1"/>
        <item x="3"/>
        <item x="2"/>
        <item h="1" x="5"/>
      </items>
      <extLst>
        <ext xmlns:x14="http://schemas.microsoft.com/office/spreadsheetml/2009/9/main" uri="{2946ED86-A175-432a-8AC1-64E0C546D7DE}">
          <x14:pivotField fillDownLabels="1"/>
        </ext>
      </extLst>
    </pivotField>
    <pivotField showAll="0" defaultSubtotal="0"/>
  </pivotFields>
  <rowFields count="1">
    <field x="27"/>
  </rowFields>
  <rowItems count="5">
    <i>
      <x v="1"/>
    </i>
    <i>
      <x v="2"/>
    </i>
    <i>
      <x v="3"/>
    </i>
    <i>
      <x v="4"/>
    </i>
    <i t="grand">
      <x/>
    </i>
  </rowItems>
  <colItems count="1">
    <i/>
  </colItems>
  <dataFields count="1">
    <dataField name="#" fld="27" subtotal="count" baseField="0" baseItem="1"/>
  </dataFields>
  <formats count="25">
    <format dxfId="1527">
      <pivotArea type="all" dataOnly="0" outline="0" fieldPosition="0"/>
    </format>
    <format dxfId="1526">
      <pivotArea outline="0" collapsedLevelsAreSubtotals="1" fieldPosition="0"/>
    </format>
    <format dxfId="1525">
      <pivotArea field="27" type="button" dataOnly="0" labelOnly="1" outline="0" axis="axisRow" fieldPosition="0"/>
    </format>
    <format dxfId="1524">
      <pivotArea dataOnly="0" labelOnly="1" outline="0" axis="axisValues" fieldPosition="0"/>
    </format>
    <format dxfId="1523">
      <pivotArea dataOnly="0" labelOnly="1" grandRow="1" outline="0" fieldPosition="0"/>
    </format>
    <format dxfId="1522">
      <pivotArea dataOnly="0" labelOnly="1" outline="0" axis="axisValues" fieldPosition="0"/>
    </format>
    <format dxfId="1521">
      <pivotArea type="all" dataOnly="0" outline="0" fieldPosition="0"/>
    </format>
    <format dxfId="1520">
      <pivotArea outline="0" collapsedLevelsAreSubtotals="1" fieldPosition="0"/>
    </format>
    <format dxfId="1519">
      <pivotArea field="27" type="button" dataOnly="0" labelOnly="1" outline="0" axis="axisRow" fieldPosition="0"/>
    </format>
    <format dxfId="1518">
      <pivotArea dataOnly="0" labelOnly="1" outline="0" axis="axisValues" fieldPosition="0"/>
    </format>
    <format dxfId="1517">
      <pivotArea dataOnly="0" labelOnly="1" grandRow="1" outline="0" fieldPosition="0"/>
    </format>
    <format dxfId="1516">
      <pivotArea dataOnly="0" labelOnly="1" outline="0" axis="axisValues" fieldPosition="0"/>
    </format>
    <format dxfId="1515">
      <pivotArea dataOnly="0" labelOnly="1" fieldPosition="0">
        <references count="1">
          <reference field="27" count="0"/>
        </references>
      </pivotArea>
    </format>
    <format dxfId="1514">
      <pivotArea outline="0" collapsedLevelsAreSubtotals="1" fieldPosition="0">
        <references count="1">
          <reference field="27" count="0" selected="0"/>
        </references>
      </pivotArea>
    </format>
    <format dxfId="1513">
      <pivotArea type="all" dataOnly="0" outline="0" fieldPosition="0"/>
    </format>
    <format dxfId="1512">
      <pivotArea outline="0" collapsedLevelsAreSubtotals="1" fieldPosition="0"/>
    </format>
    <format dxfId="1511">
      <pivotArea field="27" type="button" dataOnly="0" labelOnly="1" outline="0" axis="axisRow" fieldPosition="0"/>
    </format>
    <format dxfId="1510">
      <pivotArea dataOnly="0" labelOnly="1" outline="0" axis="axisValues" fieldPosition="0"/>
    </format>
    <format dxfId="1509">
      <pivotArea dataOnly="0" labelOnly="1" fieldPosition="0">
        <references count="1">
          <reference field="27" count="0"/>
        </references>
      </pivotArea>
    </format>
    <format dxfId="1508">
      <pivotArea dataOnly="0" labelOnly="1" grandRow="1" outline="0" fieldPosition="0"/>
    </format>
    <format dxfId="1507">
      <pivotArea dataOnly="0" labelOnly="1" outline="0" axis="axisValues" fieldPosition="0"/>
    </format>
    <format dxfId="1506">
      <pivotArea outline="0" collapsedLevelsAreSubtotals="1" fieldPosition="0">
        <references count="1">
          <reference field="27" count="0" selected="0"/>
        </references>
      </pivotArea>
    </format>
    <format dxfId="1505">
      <pivotArea dataOnly="0" labelOnly="1" fieldPosition="0">
        <references count="1">
          <reference field="27" count="0"/>
        </references>
      </pivotArea>
    </format>
    <format dxfId="1504">
      <pivotArea outline="0" collapsedLevelsAreSubtotals="1" fieldPosition="0">
        <references count="1">
          <reference field="27" count="0" selected="0"/>
        </references>
      </pivotArea>
    </format>
    <format dxfId="1503">
      <pivotArea dataOnly="0" labelOnly="1" fieldPosition="0">
        <references count="1">
          <reference field="27"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Tableau croisé dynamique6" cacheId="3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66:B70" firstHeaderRow="1" firstDataRow="1" firstDataCol="1"/>
  <pivotFields count="2">
    <pivotField showAll="0"/>
    <pivotField axis="axisRow" dataField="1" showAll="0" sortType="descending">
      <items count="6">
        <item h="1" x="0"/>
        <item x="3"/>
        <item x="1"/>
        <item x="2"/>
        <item h="1" x="4"/>
        <item t="default"/>
      </items>
      <autoSortScope>
        <pivotArea dataOnly="0" outline="0" fieldPosition="0">
          <references count="1">
            <reference field="4294967294" count="1" selected="0">
              <x v="0"/>
            </reference>
          </references>
        </pivotArea>
      </autoSortScope>
    </pivotField>
  </pivotFields>
  <rowFields count="1">
    <field x="1"/>
  </rowFields>
  <rowItems count="4">
    <i>
      <x v="2"/>
    </i>
    <i>
      <x v="3"/>
    </i>
    <i>
      <x v="1"/>
    </i>
    <i t="grand">
      <x/>
    </i>
  </rowItems>
  <colItems count="1">
    <i/>
  </colItems>
  <dataFields count="1">
    <dataField name="#" fld="1" subtotal="count" baseField="0" baseItem="0"/>
  </dataFields>
  <formats count="14">
    <format dxfId="1000">
      <pivotArea grandRow="1" outline="0" collapsedLevelsAreSubtotals="1" fieldPosition="0"/>
    </format>
    <format dxfId="999">
      <pivotArea dataOnly="0" labelOnly="1" grandRow="1" outline="0" fieldPosition="0"/>
    </format>
    <format dxfId="998">
      <pivotArea type="all" dataOnly="0" outline="0" fieldPosition="0"/>
    </format>
    <format dxfId="997">
      <pivotArea outline="0" collapsedLevelsAreSubtotals="1" fieldPosition="0"/>
    </format>
    <format dxfId="996">
      <pivotArea field="1" type="button" dataOnly="0" labelOnly="1" outline="0" axis="axisRow" fieldPosition="0"/>
    </format>
    <format dxfId="995">
      <pivotArea dataOnly="0" labelOnly="1" outline="0" axis="axisValues" fieldPosition="0"/>
    </format>
    <format dxfId="994">
      <pivotArea dataOnly="0" labelOnly="1" fieldPosition="0">
        <references count="1">
          <reference field="1" count="0"/>
        </references>
      </pivotArea>
    </format>
    <format dxfId="993">
      <pivotArea dataOnly="0" labelOnly="1" grandRow="1" outline="0" fieldPosition="0"/>
    </format>
    <format dxfId="992">
      <pivotArea dataOnly="0" labelOnly="1" outline="0" axis="axisValues" fieldPosition="0"/>
    </format>
    <format dxfId="991">
      <pivotArea field="1" type="button" dataOnly="0" labelOnly="1" outline="0" axis="axisRow" fieldPosition="0"/>
    </format>
    <format dxfId="990">
      <pivotArea dataOnly="0" labelOnly="1" outline="0" axis="axisValues" fieldPosition="0"/>
    </format>
    <format dxfId="989">
      <pivotArea dataOnly="0" labelOnly="1" outline="0" axis="axisValues" fieldPosition="0"/>
    </format>
    <format dxfId="988">
      <pivotArea grandRow="1" outline="0" collapsedLevelsAreSubtotals="1" fieldPosition="0"/>
    </format>
    <format dxfId="987">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Tableau croisé dynamique3" cacheId="39"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22:C26" firstHeaderRow="0" firstDataRow="1" firstDataCol="1"/>
  <pivotFields count="36">
    <pivotField showAl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axis="axisRow" dataField="1" showAll="0" sortType="descending">
      <items count="6">
        <item h="1" x="2"/>
        <item x="3"/>
        <item x="0"/>
        <item x="1"/>
        <item h="1" x="4"/>
        <item t="default"/>
      </items>
      <autoSortScope>
        <pivotArea dataOnly="0" outline="0" fieldPosition="0">
          <references count="1">
            <reference field="4294967294" count="1" selected="0">
              <x v="1"/>
            </reference>
          </references>
        </pivotArea>
      </autoSortScope>
    </pivotField>
    <pivotField showAll="0" defaultSubtotal="0"/>
    <pivotField showAll="0"/>
    <pivotField showAll="0"/>
    <pivotField showAll="0"/>
    <pivotField showAll="0"/>
    <pivotField showAll="0"/>
    <pivotField showAll="0"/>
    <pivotField showAll="0"/>
    <pivotField showAll="0"/>
    <pivotField showAll="0" defaultSubtotal="0"/>
    <pivotField showAll="0"/>
    <pivotField showAll="0"/>
  </pivotFields>
  <rowFields count="1">
    <field x="23"/>
  </rowFields>
  <rowItems count="4">
    <i>
      <x v="2"/>
    </i>
    <i>
      <x v="3"/>
    </i>
    <i>
      <x v="1"/>
    </i>
    <i t="grand">
      <x/>
    </i>
  </rowItems>
  <colFields count="1">
    <field x="-2"/>
  </colFields>
  <colItems count="2">
    <i>
      <x/>
    </i>
    <i i="1">
      <x v="1"/>
    </i>
  </colItems>
  <dataFields count="2">
    <dataField name="#IP" fld="23" subtotal="count" baseField="0" baseItem="0"/>
    <dataField name="%IP" fld="23" subtotal="count" showDataAs="percentOfTotal" baseField="110" baseItem="2" numFmtId="9"/>
  </dataFields>
  <formats count="20">
    <format dxfId="1020">
      <pivotArea outline="0" collapsedLevelsAreSubtotals="1" fieldPosition="0">
        <references count="1">
          <reference field="4294967294" count="1" selected="0">
            <x v="1"/>
          </reference>
        </references>
      </pivotArea>
    </format>
    <format dxfId="1019">
      <pivotArea outline="0" collapsedLevelsAreSubtotals="1" fieldPosition="0">
        <references count="1">
          <reference field="4294967294" count="1" selected="0">
            <x v="1"/>
          </reference>
        </references>
      </pivotArea>
    </format>
    <format dxfId="1018">
      <pivotArea type="all" dataOnly="0" outline="0" fieldPosition="0"/>
    </format>
    <format dxfId="1017">
      <pivotArea outline="0" collapsedLevelsAreSubtotals="1" fieldPosition="0"/>
    </format>
    <format dxfId="1016">
      <pivotArea field="23" type="button" dataOnly="0" labelOnly="1" outline="0" axis="axisRow" fieldPosition="0"/>
    </format>
    <format dxfId="1015">
      <pivotArea dataOnly="0" labelOnly="1" fieldPosition="0">
        <references count="1">
          <reference field="23" count="0"/>
        </references>
      </pivotArea>
    </format>
    <format dxfId="1014">
      <pivotArea dataOnly="0" labelOnly="1" grandRow="1" outline="0" fieldPosition="0"/>
    </format>
    <format dxfId="1013">
      <pivotArea dataOnly="0" labelOnly="1" outline="0" fieldPosition="0">
        <references count="1">
          <reference field="4294967294" count="2">
            <x v="0"/>
            <x v="1"/>
          </reference>
        </references>
      </pivotArea>
    </format>
    <format dxfId="1012">
      <pivotArea type="all" dataOnly="0" outline="0" fieldPosition="0"/>
    </format>
    <format dxfId="1011">
      <pivotArea outline="0" collapsedLevelsAreSubtotals="1" fieldPosition="0"/>
    </format>
    <format dxfId="1010">
      <pivotArea field="23" type="button" dataOnly="0" labelOnly="1" outline="0" axis="axisRow" fieldPosition="0"/>
    </format>
    <format dxfId="1009">
      <pivotArea dataOnly="0" labelOnly="1" fieldPosition="0">
        <references count="1">
          <reference field="23" count="0"/>
        </references>
      </pivotArea>
    </format>
    <format dxfId="1008">
      <pivotArea dataOnly="0" labelOnly="1" grandRow="1" outline="0" fieldPosition="0"/>
    </format>
    <format dxfId="1007">
      <pivotArea dataOnly="0" labelOnly="1" outline="0" fieldPosition="0">
        <references count="1">
          <reference field="4294967294" count="2">
            <x v="0"/>
            <x v="1"/>
          </reference>
        </references>
      </pivotArea>
    </format>
    <format dxfId="1006">
      <pivotArea collapsedLevelsAreSubtotals="1" fieldPosition="0">
        <references count="1">
          <reference field="23" count="0"/>
        </references>
      </pivotArea>
    </format>
    <format dxfId="1005">
      <pivotArea dataOnly="0" labelOnly="1" fieldPosition="0">
        <references count="1">
          <reference field="23" count="0"/>
        </references>
      </pivotArea>
    </format>
    <format dxfId="1004">
      <pivotArea collapsedLevelsAreSubtotals="1" fieldPosition="0">
        <references count="1">
          <reference field="23" count="0"/>
        </references>
      </pivotArea>
    </format>
    <format dxfId="1003">
      <pivotArea dataOnly="0" labelOnly="1" fieldPosition="0">
        <references count="1">
          <reference field="23" count="0"/>
        </references>
      </pivotArea>
    </format>
    <format dxfId="1002">
      <pivotArea collapsedLevelsAreSubtotals="1" fieldPosition="0">
        <references count="1">
          <reference field="23" count="0"/>
        </references>
      </pivotArea>
    </format>
    <format dxfId="1001">
      <pivotArea dataOnly="0" labelOnly="1" fieldPosition="0">
        <references count="1">
          <reference field="23" count="0"/>
        </references>
      </pivotArea>
    </format>
  </formats>
  <conditionalFormats count="1">
    <conditionalFormat priority="6">
      <pivotAreas count="1">
        <pivotArea type="data" collapsedLevelsAreSubtotals="1" fieldPosition="0">
          <references count="2">
            <reference field="4294967294" count="1" selected="0">
              <x v="1"/>
            </reference>
            <reference field="23"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Tableau croisé dynamique2" cacheId="39"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1:B19" firstHeaderRow="1" firstDataRow="1" firstDataCol="1"/>
  <pivotFields count="36">
    <pivotField axis="axisRow" dataField="1" showAll="0" sortType="descending">
      <items count="10">
        <item h="1" x="2"/>
        <item x="0"/>
        <item x="1"/>
        <item x="3"/>
        <item x="4"/>
        <item x="5"/>
        <item x="6"/>
        <item x="7"/>
        <item h="1" x="8"/>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pivotField showAll="0"/>
    <pivotField showAll="0"/>
    <pivotField showAll="0"/>
    <pivotField showAll="0"/>
    <pivotField showAll="0"/>
    <pivotField showAll="0"/>
    <pivotField showAll="0"/>
    <pivotField showAll="0" defaultSubtotal="0"/>
    <pivotField showAll="0"/>
    <pivotField showAll="0"/>
  </pivotFields>
  <rowFields count="1">
    <field x="0"/>
  </rowFields>
  <rowItems count="8">
    <i>
      <x v="1"/>
    </i>
    <i>
      <x v="3"/>
    </i>
    <i>
      <x v="6"/>
    </i>
    <i>
      <x v="7"/>
    </i>
    <i>
      <x v="4"/>
    </i>
    <i>
      <x v="5"/>
    </i>
    <i>
      <x v="2"/>
    </i>
    <i t="grand">
      <x/>
    </i>
  </rowItems>
  <colItems count="1">
    <i/>
  </colItems>
  <dataFields count="1">
    <dataField name="#" fld="0" subtotal="count" baseField="0" baseItem="0"/>
  </dataFields>
  <formats count="19">
    <format dxfId="1039">
      <pivotArea type="all" dataOnly="0" outline="0" fieldPosition="0"/>
    </format>
    <format dxfId="1038">
      <pivotArea outline="0" collapsedLevelsAreSubtotals="1" fieldPosition="0"/>
    </format>
    <format dxfId="1037">
      <pivotArea field="0" type="button" dataOnly="0" labelOnly="1" outline="0" axis="axisRow" fieldPosition="0"/>
    </format>
    <format dxfId="1036">
      <pivotArea dataOnly="0" labelOnly="1" outline="0" axis="axisValues" fieldPosition="0"/>
    </format>
    <format dxfId="1035">
      <pivotArea dataOnly="0" labelOnly="1" fieldPosition="0">
        <references count="1">
          <reference field="0" count="0"/>
        </references>
      </pivotArea>
    </format>
    <format dxfId="1034">
      <pivotArea dataOnly="0" labelOnly="1" grandRow="1" outline="0" fieldPosition="0"/>
    </format>
    <format dxfId="1033">
      <pivotArea dataOnly="0" labelOnly="1" outline="0" axis="axisValues" fieldPosition="0"/>
    </format>
    <format dxfId="1032">
      <pivotArea collapsedLevelsAreSubtotals="1" fieldPosition="0">
        <references count="1">
          <reference field="0" count="0"/>
        </references>
      </pivotArea>
    </format>
    <format dxfId="1031">
      <pivotArea dataOnly="0" labelOnly="1" fieldPosition="0">
        <references count="1">
          <reference field="0" count="0"/>
        </references>
      </pivotArea>
    </format>
    <format dxfId="1030">
      <pivotArea type="all" dataOnly="0" outline="0" fieldPosition="0"/>
    </format>
    <format dxfId="1029">
      <pivotArea outline="0" collapsedLevelsAreSubtotals="1" fieldPosition="0"/>
    </format>
    <format dxfId="1028">
      <pivotArea field="0" type="button" dataOnly="0" labelOnly="1" outline="0" axis="axisRow" fieldPosition="0"/>
    </format>
    <format dxfId="1027">
      <pivotArea dataOnly="0" labelOnly="1" outline="0" axis="axisValues" fieldPosition="0"/>
    </format>
    <format dxfId="1026">
      <pivotArea dataOnly="0" labelOnly="1" fieldPosition="0">
        <references count="1">
          <reference field="0" count="0"/>
        </references>
      </pivotArea>
    </format>
    <format dxfId="1025">
      <pivotArea dataOnly="0" labelOnly="1" grandRow="1" outline="0" fieldPosition="0"/>
    </format>
    <format dxfId="1024">
      <pivotArea dataOnly="0" labelOnly="1" outline="0" axis="axisValues" fieldPosition="0"/>
    </format>
    <format dxfId="1023">
      <pivotArea dataOnly="0" labelOnly="1" fieldPosition="0">
        <references count="1">
          <reference field="0" count="0"/>
        </references>
      </pivotArea>
    </format>
    <format dxfId="1022">
      <pivotArea collapsedLevelsAreSubtotals="1" fieldPosition="0">
        <references count="1">
          <reference field="0" count="0"/>
        </references>
      </pivotArea>
    </format>
    <format dxfId="1021">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Tableau croisé dynamique5" cacheId="39"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9:B63" firstHeaderRow="1" firstDataRow="1" firstDataCol="1"/>
  <pivotFields count="36">
    <pivotField showAl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sortType="descending">
      <items count="6">
        <item h="1" x="3"/>
        <item x="0"/>
        <item x="2"/>
        <item x="1"/>
        <item h="1" x="4"/>
        <item t="default"/>
      </items>
      <autoSortScope>
        <pivotArea dataOnly="0" outline="0" fieldPosition="0">
          <references count="1">
            <reference field="4294967294" count="1" selected="0">
              <x v="0"/>
            </reference>
          </references>
        </pivotArea>
      </autoSortScope>
    </pivotField>
    <pivotField showAll="0" defaultSubtotal="0"/>
    <pivotField showAll="0"/>
    <pivotField showAll="0" defaultSubtotal="0"/>
    <pivotField showAll="0"/>
    <pivotField showAll="0"/>
    <pivotField showAll="0"/>
    <pivotField showAll="0"/>
    <pivotField showAll="0"/>
    <pivotField showAll="0"/>
    <pivotField showAll="0"/>
    <pivotField showAll="0"/>
    <pivotField showAll="0" defaultSubtotal="0"/>
    <pivotField showAll="0"/>
    <pivotField showAll="0"/>
  </pivotFields>
  <rowFields count="1">
    <field x="21"/>
  </rowFields>
  <rowItems count="4">
    <i>
      <x v="3"/>
    </i>
    <i>
      <x v="2"/>
    </i>
    <i>
      <x v="1"/>
    </i>
    <i t="grand">
      <x/>
    </i>
  </rowItems>
  <colItems count="1">
    <i/>
  </colItems>
  <dataFields count="1">
    <dataField name="#" fld="21" subtotal="count" baseField="0" baseItem="0"/>
  </dataFields>
  <formats count="21">
    <format dxfId="1060">
      <pivotArea grandRow="1" outline="0" collapsedLevelsAreSubtotals="1" fieldPosition="0"/>
    </format>
    <format dxfId="1059">
      <pivotArea dataOnly="0" labelOnly="1" grandRow="1" outline="0" fieldPosition="0"/>
    </format>
    <format dxfId="1058">
      <pivotArea collapsedLevelsAreSubtotals="1" fieldPosition="0">
        <references count="1">
          <reference field="21" count="0"/>
        </references>
      </pivotArea>
    </format>
    <format dxfId="1057">
      <pivotArea field="21" type="button" dataOnly="0" labelOnly="1" outline="0" axis="axisRow" fieldPosition="0"/>
    </format>
    <format dxfId="1056">
      <pivotArea dataOnly="0" labelOnly="1" outline="0" axis="axisValues" fieldPosition="0"/>
    </format>
    <format dxfId="1055">
      <pivotArea dataOnly="0" labelOnly="1" fieldPosition="0">
        <references count="1">
          <reference field="21" count="0"/>
        </references>
      </pivotArea>
    </format>
    <format dxfId="1054">
      <pivotArea dataOnly="0" labelOnly="1" outline="0" axis="axisValues" fieldPosition="0"/>
    </format>
    <format dxfId="1053">
      <pivotArea type="all" dataOnly="0" outline="0" fieldPosition="0"/>
    </format>
    <format dxfId="1052">
      <pivotArea outline="0" collapsedLevelsAreSubtotals="1" fieldPosition="0"/>
    </format>
    <format dxfId="1051">
      <pivotArea field="21" type="button" dataOnly="0" labelOnly="1" outline="0" axis="axisRow" fieldPosition="0"/>
    </format>
    <format dxfId="1050">
      <pivotArea dataOnly="0" labelOnly="1" outline="0" axis="axisValues" fieldPosition="0"/>
    </format>
    <format dxfId="1049">
      <pivotArea dataOnly="0" labelOnly="1" fieldPosition="0">
        <references count="1">
          <reference field="21" count="0"/>
        </references>
      </pivotArea>
    </format>
    <format dxfId="1048">
      <pivotArea dataOnly="0" labelOnly="1" grandRow="1" outline="0" fieldPosition="0"/>
    </format>
    <format dxfId="1047">
      <pivotArea dataOnly="0" labelOnly="1" outline="0" axis="axisValues" fieldPosition="0"/>
    </format>
    <format dxfId="1046">
      <pivotArea dataOnly="0" fieldPosition="0">
        <references count="1">
          <reference field="21" count="2">
            <x v="2"/>
            <x v="3"/>
          </reference>
        </references>
      </pivotArea>
    </format>
    <format dxfId="1045">
      <pivotArea dataOnly="0" fieldPosition="0">
        <references count="1">
          <reference field="21" count="2">
            <x v="2"/>
            <x v="3"/>
          </reference>
        </references>
      </pivotArea>
    </format>
    <format dxfId="1044">
      <pivotArea dataOnly="0" fieldPosition="0">
        <references count="1">
          <reference field="21" count="2">
            <x v="2"/>
            <x v="3"/>
          </reference>
        </references>
      </pivotArea>
    </format>
    <format dxfId="1043">
      <pivotArea grandRow="1" outline="0" collapsedLevelsAreSubtotals="1" fieldPosition="0"/>
    </format>
    <format dxfId="1042">
      <pivotArea dataOnly="0" labelOnly="1" grandRow="1" outline="0" fieldPosition="0"/>
    </format>
    <format dxfId="1041">
      <pivotArea collapsedLevelsAreSubtotals="1" fieldPosition="0">
        <references count="1">
          <reference field="21" count="1">
            <x v="1"/>
          </reference>
        </references>
      </pivotArea>
    </format>
    <format dxfId="1040">
      <pivotArea dataOnly="0" labelOnly="1" fieldPosition="0">
        <references count="1">
          <reference field="21"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Tableau croisé dynamique1" cacheId="4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4:C8" firstHeaderRow="1" firstDataRow="2" firstDataCol="1"/>
  <pivotFields count="313">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items count="4">
        <item x="1"/>
        <item h="1" x="0"/>
        <item h="1" x="2"/>
        <item t="default"/>
      </items>
    </pivotField>
    <pivotField axis="axisRow" dataField="1" showAll="0">
      <items count="4">
        <item x="0"/>
        <item x="1"/>
        <item x="2"/>
        <item t="default"/>
      </items>
    </pivotField>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defaultSubtotal="0"/>
    <pivotField showAll="0"/>
    <pivotField showAll="0"/>
    <pivotField showAll="0" defaultSubtotal="0"/>
    <pivotField showAll="0"/>
    <pivotField showAll="0"/>
    <pivotField showAll="0" defaultSubtotal="0"/>
    <pivotField showAll="0"/>
    <pivotField showAll="0"/>
    <pivotField showAll="0" defaultSubtotal="0"/>
    <pivotField showAll="0"/>
    <pivotField showAll="0"/>
    <pivotField showAll="0" defaultSubtota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pivotField showAll="0"/>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defaultSubtotal="0"/>
    <pivotField showAll="0" defaultSubtotal="0"/>
    <pivotField showAll="0" defaultSubtotal="0"/>
    <pivotField showAll="0" defaultSubtotal="0"/>
    <pivotField showAll="0"/>
    <pivotField showAll="0"/>
    <pivotField showAll="0" defaultSubtotal="0"/>
    <pivotField showAll="0" defaultSubtotal="0"/>
    <pivotField showAll="0" defaultSubtotal="0"/>
    <pivotField showAll="0" defaultSubtotal="0"/>
    <pivotField showAll="0"/>
    <pivotField showAll="0"/>
    <pivotField showAll="0" defaultSubtotal="0"/>
    <pivotField showAll="0" defaultSubtotal="0"/>
    <pivotField showAll="0" defaultSubtotal="0"/>
    <pivotField showAll="0" defaultSubtotal="0"/>
    <pivotField showAll="0" defaultSubtota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pivotField showAll="0" defaultSubtota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defaultSubtotal="0"/>
    <pivotField showAll="0"/>
    <pivotField showAll="0" defaultSubtotal="0"/>
    <pivotField showAll="0"/>
    <pivotField showAll="0"/>
    <pivotField showAll="0"/>
    <pivotField showAll="0"/>
    <pivotField showAll="0"/>
    <pivotField showAll="0"/>
    <pivotField showAll="0"/>
    <pivotField showAll="0"/>
    <pivotField showAll="0" defaultSubtotal="0"/>
    <pivotField showAll="0"/>
    <pivotField showAll="0"/>
  </pivotFields>
  <rowFields count="1">
    <field x="11"/>
  </rowFields>
  <rowItems count="3">
    <i>
      <x/>
    </i>
    <i>
      <x v="1"/>
    </i>
    <i t="grand">
      <x/>
    </i>
  </rowItems>
  <colFields count="1">
    <field x="10"/>
  </colFields>
  <colItems count="2">
    <i>
      <x/>
    </i>
    <i t="grand">
      <x/>
    </i>
  </colItems>
  <dataFields count="1">
    <dataField name="Nombre de q010_sexe" fld="11" subtotal="count" baseField="0" baseItem="0"/>
  </dataFields>
  <formats count="14">
    <format dxfId="1074">
      <pivotArea type="all" dataOnly="0" outline="0" fieldPosition="0"/>
    </format>
    <format dxfId="1073">
      <pivotArea outline="0" collapsedLevelsAreSubtotals="1" fieldPosition="0"/>
    </format>
    <format dxfId="1072">
      <pivotArea type="origin" dataOnly="0" labelOnly="1" outline="0" fieldPosition="0"/>
    </format>
    <format dxfId="1071">
      <pivotArea field="10" type="button" dataOnly="0" labelOnly="1" outline="0" axis="axisCol" fieldPosition="0"/>
    </format>
    <format dxfId="1070">
      <pivotArea type="topRight" dataOnly="0" labelOnly="1" outline="0" fieldPosition="0"/>
    </format>
    <format dxfId="1069">
      <pivotArea field="11" type="button" dataOnly="0" labelOnly="1" outline="0" axis="axisRow" fieldPosition="0"/>
    </format>
    <format dxfId="1068">
      <pivotArea dataOnly="0" labelOnly="1" fieldPosition="0">
        <references count="1">
          <reference field="11" count="0"/>
        </references>
      </pivotArea>
    </format>
    <format dxfId="1067">
      <pivotArea dataOnly="0" labelOnly="1" grandRow="1" outline="0" fieldPosition="0"/>
    </format>
    <format dxfId="1066">
      <pivotArea dataOnly="0" labelOnly="1" fieldPosition="0">
        <references count="1">
          <reference field="10" count="0"/>
        </references>
      </pivotArea>
    </format>
    <format dxfId="1065">
      <pivotArea dataOnly="0" labelOnly="1" grandCol="1" outline="0" fieldPosition="0"/>
    </format>
    <format dxfId="1064">
      <pivotArea field="11" type="button" dataOnly="0" labelOnly="1" outline="0" axis="axisRow" fieldPosition="0"/>
    </format>
    <format dxfId="1063">
      <pivotArea dataOnly="0" labelOnly="1" fieldPosition="0">
        <references count="1">
          <reference field="10" count="0"/>
        </references>
      </pivotArea>
    </format>
    <format dxfId="1062">
      <pivotArea dataOnly="0" labelOnly="1" grandCol="1" outline="0" fieldPosition="0"/>
    </format>
    <format dxfId="1061">
      <pivotArea dataOnly="0" grandRow="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Tableau croisé dynamique8" cacheId="49"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43:K54" firstHeaderRow="1" firstDataRow="3" firstDataCol="1"/>
  <pivotFields count="51">
    <pivotField axis="axisRow" showAll="0">
      <items count="9">
        <item x="2"/>
        <item x="6"/>
        <item x="0"/>
        <item x="1"/>
        <item x="7"/>
        <item x="5"/>
        <item x="4"/>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5">
        <item x="3"/>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9">
    <i>
      <x/>
    </i>
    <i>
      <x v="1"/>
    </i>
    <i>
      <x v="2"/>
    </i>
    <i>
      <x v="3"/>
    </i>
    <i>
      <x v="4"/>
    </i>
    <i>
      <x v="5"/>
    </i>
    <i>
      <x v="6"/>
    </i>
    <i>
      <x v="7"/>
    </i>
    <i t="grand">
      <x/>
    </i>
  </rowItems>
  <colFields count="2">
    <field x="21"/>
    <field x="-2"/>
  </colFields>
  <colItems count="10">
    <i>
      <x/>
      <x/>
    </i>
    <i r="1" i="1">
      <x v="1"/>
    </i>
    <i>
      <x v="1"/>
      <x/>
    </i>
    <i r="1" i="1">
      <x v="1"/>
    </i>
    <i>
      <x v="2"/>
      <x/>
    </i>
    <i r="1" i="1">
      <x v="1"/>
    </i>
    <i>
      <x v="3"/>
      <x/>
    </i>
    <i r="1" i="1">
      <x v="1"/>
    </i>
    <i t="grand">
      <x/>
    </i>
    <i t="grand" i="1">
      <x/>
    </i>
  </colItems>
  <dataFields count="2">
    <dataField name="#" fld="21" subtotal="count" baseField="0" baseItem="0"/>
    <dataField name="%" fld="21" subtotal="count" showDataAs="percentOfRow" baseField="0" baseItem="0" numFmtId="10"/>
  </dataFields>
  <formats count="33">
    <format dxfId="1107">
      <pivotArea field="0" type="button" dataOnly="0" labelOnly="1" outline="0" axis="axisRow" fieldPosition="0"/>
    </format>
    <format dxfId="1106">
      <pivotArea field="21" dataOnly="0" labelOnly="1" grandCol="1" outline="0" offset="IV256" axis="axisCol" fieldPosition="0">
        <references count="1">
          <reference field="4294967294" count="1" selected="0">
            <x v="0"/>
          </reference>
        </references>
      </pivotArea>
    </format>
    <format dxfId="1105">
      <pivotArea field="21" dataOnly="0" labelOnly="1" grandCol="1" outline="0" offset="IV256" axis="axisCol" fieldPosition="0">
        <references count="1">
          <reference field="4294967294" count="1" selected="0">
            <x v="1"/>
          </reference>
        </references>
      </pivotArea>
    </format>
    <format dxfId="1104">
      <pivotArea field="21" dataOnly="0" labelOnly="1" grandCol="1" outline="0" offset="IV256" axis="axisCol" fieldPosition="0">
        <references count="1">
          <reference field="4294967294" count="1" selected="0">
            <x v="0"/>
          </reference>
        </references>
      </pivotArea>
    </format>
    <format dxfId="1103">
      <pivotArea field="21" dataOnly="0" labelOnly="1" grandCol="1" outline="0" offset="IV256" axis="axisCol" fieldPosition="0">
        <references count="1">
          <reference field="4294967294" count="1" selected="0">
            <x v="1"/>
          </reference>
        </references>
      </pivotArea>
    </format>
    <format dxfId="1102">
      <pivotArea dataOnly="0" labelOnly="1" outline="0" fieldPosition="0">
        <references count="2">
          <reference field="4294967294" count="2">
            <x v="0"/>
            <x v="1"/>
          </reference>
          <reference field="21" count="1" selected="0">
            <x v="0"/>
          </reference>
        </references>
      </pivotArea>
    </format>
    <format dxfId="1101">
      <pivotArea dataOnly="0" labelOnly="1" outline="0" fieldPosition="0">
        <references count="2">
          <reference field="4294967294" count="2">
            <x v="0"/>
            <x v="1"/>
          </reference>
          <reference field="21" count="1" selected="0">
            <x v="1"/>
          </reference>
        </references>
      </pivotArea>
    </format>
    <format dxfId="1100">
      <pivotArea dataOnly="0" labelOnly="1" outline="0" fieldPosition="0">
        <references count="2">
          <reference field="4294967294" count="2">
            <x v="0"/>
            <x v="1"/>
          </reference>
          <reference field="21" count="1" selected="0">
            <x v="2"/>
          </reference>
        </references>
      </pivotArea>
    </format>
    <format dxfId="1099">
      <pivotArea dataOnly="0" labelOnly="1" outline="0" fieldPosition="0">
        <references count="2">
          <reference field="4294967294" count="2">
            <x v="0"/>
            <x v="1"/>
          </reference>
          <reference field="21" count="1" selected="0">
            <x v="3"/>
          </reference>
        </references>
      </pivotArea>
    </format>
    <format dxfId="1098">
      <pivotArea field="0" type="button" dataOnly="0" labelOnly="1" outline="0" axis="axisRow" fieldPosition="0"/>
    </format>
    <format dxfId="1097">
      <pivotArea field="21" dataOnly="0" labelOnly="1" grandCol="1" outline="0" axis="axisCol" fieldPosition="0">
        <references count="1">
          <reference field="4294967294" count="1" selected="0">
            <x v="0"/>
          </reference>
        </references>
      </pivotArea>
    </format>
    <format dxfId="1096">
      <pivotArea field="21" dataOnly="0" labelOnly="1" grandCol="1" outline="0" axis="axisCol" fieldPosition="0">
        <references count="1">
          <reference field="4294967294" count="1" selected="0">
            <x v="1"/>
          </reference>
        </references>
      </pivotArea>
    </format>
    <format dxfId="1095">
      <pivotArea field="21" dataOnly="0" labelOnly="1" grandCol="1" outline="0" axis="axisCol" fieldPosition="0">
        <references count="1">
          <reference field="4294967294" count="1" selected="0">
            <x v="0"/>
          </reference>
        </references>
      </pivotArea>
    </format>
    <format dxfId="1094">
      <pivotArea field="21" dataOnly="0" labelOnly="1" grandCol="1" outline="0" axis="axisCol" fieldPosition="0">
        <references count="1">
          <reference field="4294967294" count="1" selected="0">
            <x v="1"/>
          </reference>
        </references>
      </pivotArea>
    </format>
    <format dxfId="1093">
      <pivotArea dataOnly="0" labelOnly="1" outline="0" fieldPosition="0">
        <references count="2">
          <reference field="4294967294" count="2">
            <x v="0"/>
            <x v="1"/>
          </reference>
          <reference field="21" count="1" selected="0">
            <x v="0"/>
          </reference>
        </references>
      </pivotArea>
    </format>
    <format dxfId="1092">
      <pivotArea dataOnly="0" labelOnly="1" outline="0" fieldPosition="0">
        <references count="2">
          <reference field="4294967294" count="2">
            <x v="0"/>
            <x v="1"/>
          </reference>
          <reference field="21" count="1" selected="0">
            <x v="1"/>
          </reference>
        </references>
      </pivotArea>
    </format>
    <format dxfId="1091">
      <pivotArea dataOnly="0" labelOnly="1" outline="0" fieldPosition="0">
        <references count="2">
          <reference field="4294967294" count="2">
            <x v="0"/>
            <x v="1"/>
          </reference>
          <reference field="21" count="1" selected="0">
            <x v="2"/>
          </reference>
        </references>
      </pivotArea>
    </format>
    <format dxfId="1090">
      <pivotArea dataOnly="0" labelOnly="1" outline="0" fieldPosition="0">
        <references count="2">
          <reference field="4294967294" count="2">
            <x v="0"/>
            <x v="1"/>
          </reference>
          <reference field="21" count="1" selected="0">
            <x v="3"/>
          </reference>
        </references>
      </pivotArea>
    </format>
    <format dxfId="1089">
      <pivotArea type="origin" dataOnly="0" labelOnly="1" outline="0" fieldPosition="0"/>
    </format>
    <format dxfId="1088">
      <pivotArea field="21" type="button" dataOnly="0" labelOnly="1" outline="0" axis="axisCol" fieldPosition="0"/>
    </format>
    <format dxfId="1087">
      <pivotArea field="-2" type="button" dataOnly="0" labelOnly="1" outline="0" axis="axisCol" fieldPosition="1"/>
    </format>
    <format dxfId="1086">
      <pivotArea type="topRight" dataOnly="0" labelOnly="1" outline="0" fieldPosition="0"/>
    </format>
    <format dxfId="1085">
      <pivotArea dataOnly="0" labelOnly="1" fieldPosition="0">
        <references count="1">
          <reference field="21" count="0"/>
        </references>
      </pivotArea>
    </format>
    <format dxfId="1084">
      <pivotArea field="21" dataOnly="0" labelOnly="1" grandCol="1" outline="0" offset="IV1" axis="axisCol" fieldPosition="0">
        <references count="1">
          <reference field="4294967294" count="1" selected="0">
            <x v="0"/>
          </reference>
        </references>
      </pivotArea>
    </format>
    <format dxfId="1083">
      <pivotArea field="21" dataOnly="0" labelOnly="1" grandCol="1" outline="0" offset="IV1" axis="axisCol" fieldPosition="0">
        <references count="1">
          <reference field="4294967294" count="1" selected="0">
            <x v="1"/>
          </reference>
        </references>
      </pivotArea>
    </format>
    <format dxfId="1082">
      <pivotArea field="21" dataOnly="0" labelOnly="1" grandCol="1" outline="0" offset="IV1" axis="axisCol" fieldPosition="0">
        <references count="1">
          <reference field="4294967294" count="1" selected="0">
            <x v="0"/>
          </reference>
        </references>
      </pivotArea>
    </format>
    <format dxfId="1081">
      <pivotArea field="21" dataOnly="0" labelOnly="1" grandCol="1" outline="0" offset="IV1" axis="axisCol" fieldPosition="0">
        <references count="1">
          <reference field="4294967294" count="1" selected="0">
            <x v="1"/>
          </reference>
        </references>
      </pivotArea>
    </format>
    <format dxfId="1080">
      <pivotArea dataOnly="0" grandRow="1" fieldPosition="0"/>
    </format>
    <format dxfId="1079">
      <pivotArea dataOnly="0" grandRow="1" fieldPosition="0"/>
    </format>
    <format dxfId="1078">
      <pivotArea field="21" grandRow="1" outline="0" collapsedLevelsAreSubtotals="1" axis="axisCol" fieldPosition="0">
        <references count="2">
          <reference field="4294967294" count="1" selected="0">
            <x v="1"/>
          </reference>
          <reference field="21" count="1" selected="0">
            <x v="0"/>
          </reference>
        </references>
      </pivotArea>
    </format>
    <format dxfId="1077">
      <pivotArea field="21" grandRow="1" outline="0" collapsedLevelsAreSubtotals="1" axis="axisCol" fieldPosition="0">
        <references count="2">
          <reference field="4294967294" count="1" selected="0">
            <x v="1"/>
          </reference>
          <reference field="21" count="1" selected="0">
            <x v="0"/>
          </reference>
        </references>
      </pivotArea>
    </format>
    <format dxfId="1076">
      <pivotArea field="21" grandRow="1" outline="0" collapsedLevelsAreSubtotals="1" axis="axisCol" fieldPosition="0">
        <references count="2">
          <reference field="4294967294" count="1" selected="0">
            <x v="1"/>
          </reference>
          <reference field="21" count="1" selected="0">
            <x v="0"/>
          </reference>
        </references>
      </pivotArea>
    </format>
    <format dxfId="1075">
      <pivotArea field="21" grandRow="1" outline="0" collapsedLevelsAreSubtotals="1" axis="axisCol" fieldPosition="0">
        <references count="2">
          <reference field="4294967294" count="1" selected="0">
            <x v="1"/>
          </reference>
          <reference field="21" count="1" selected="0">
            <x v="0"/>
          </reference>
        </references>
      </pivotArea>
    </format>
  </formats>
  <conditionalFormats count="3">
    <conditionalFormat priority="3">
      <pivotAreas count="1">
        <pivotArea type="data" collapsedLevelsAreSubtotals="1" fieldPosition="0">
          <references count="3">
            <reference field="4294967294" count="1" selected="0">
              <x v="1"/>
            </reference>
            <reference field="0" count="8">
              <x v="0"/>
              <x v="1"/>
              <x v="2"/>
              <x v="3"/>
              <x v="4"/>
              <x v="5"/>
              <x v="6"/>
              <x v="7"/>
            </reference>
            <reference field="21" count="1" selected="0">
              <x v="1"/>
            </reference>
          </references>
        </pivotArea>
      </pivotAreas>
    </conditionalFormat>
    <conditionalFormat priority="2">
      <pivotAreas count="2">
        <pivotArea type="data" collapsedLevelsAreSubtotals="1" fieldPosition="0">
          <references count="3">
            <reference field="4294967294" count="1" selected="0">
              <x v="1"/>
            </reference>
            <reference field="0" count="8">
              <x v="0"/>
              <x v="1"/>
              <x v="2"/>
              <x v="3"/>
              <x v="4"/>
              <x v="5"/>
              <x v="6"/>
              <x v="7"/>
            </reference>
            <reference field="21" count="1" selected="0">
              <x v="2"/>
            </reference>
          </references>
        </pivotArea>
        <pivotArea type="data" collapsedLevelsAreSubtotals="1" fieldPosition="0">
          <references count="3">
            <reference field="4294967294" count="1" selected="0">
              <x v="1"/>
            </reference>
            <reference field="0" count="8">
              <x v="0"/>
              <x v="1"/>
              <x v="2"/>
              <x v="3"/>
              <x v="4"/>
              <x v="5"/>
              <x v="6"/>
              <x v="7"/>
            </reference>
            <reference field="21" count="1" selected="0">
              <x v="3"/>
            </reference>
          </references>
        </pivotArea>
      </pivotAreas>
    </conditionalFormat>
    <conditionalFormat priority="1">
      <pivotAreas count="1">
        <pivotArea type="data" grandCol="1" collapsedLevelsAreSubtotals="1" fieldPosition="0">
          <references count="2">
            <reference field="4294967294" count="1" selected="0">
              <x v="1"/>
            </reference>
            <reference field="0" count="8">
              <x v="0"/>
              <x v="1"/>
              <x v="2"/>
              <x v="3"/>
              <x v="4"/>
              <x v="5"/>
              <x v="6"/>
              <x v="7"/>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Tableau croisé dynamique4" cacheId="39"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29:C39" firstHeaderRow="1" firstDataRow="2" firstDataCol="1"/>
  <pivotFields count="36">
    <pivotField showAl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axis="axisCol" showAll="0">
      <items count="6">
        <item h="1" x="2"/>
        <item h="1" x="3"/>
        <item h="1" x="0"/>
        <item x="1"/>
        <item h="1" x="4"/>
        <item t="default"/>
      </items>
    </pivotField>
    <pivotField showAll="0" defaultSubtotal="0"/>
    <pivotField dataField="1" showAll="0"/>
    <pivotField dataField="1" showAll="0"/>
    <pivotField dataField="1" showAll="0"/>
    <pivotField dataField="1" showAll="0"/>
    <pivotField dataField="1" showAll="0"/>
    <pivotField dataField="1" showAll="0"/>
    <pivotField dataField="1" showAll="0"/>
    <pivotField showAll="0"/>
    <pivotField showAll="0" defaultSubtotal="0"/>
    <pivotField dataField="1" showAll="0"/>
    <pivotField dataField="1" showAll="0"/>
  </pivotFields>
  <rowFields count="1">
    <field x="-2"/>
  </rowFields>
  <rowItems count="9">
    <i>
      <x/>
    </i>
    <i i="1">
      <x v="1"/>
    </i>
    <i i="2">
      <x v="2"/>
    </i>
    <i i="3">
      <x v="3"/>
    </i>
    <i i="4">
      <x v="4"/>
    </i>
    <i i="5">
      <x v="5"/>
    </i>
    <i i="6">
      <x v="6"/>
    </i>
    <i i="7">
      <x v="7"/>
    </i>
    <i i="8">
      <x v="8"/>
    </i>
  </rowItems>
  <colFields count="1">
    <field x="23"/>
  </colFields>
  <colItems count="2">
    <i>
      <x v="3"/>
    </i>
    <i t="grand">
      <x/>
    </i>
  </colItems>
  <dataFields count="9">
    <dataField name="Secheresse" fld="28" baseField="4" baseItem="3"/>
    <dataField name="Problèmes de transport" fld="26" baseField="110" baseItem="1"/>
    <dataField name="Problèmes technique sur le réseau" fld="30" baseField="110" baseItem="1"/>
    <dataField name="Problèmes liés à l'insécurité" fld="25" baseField="110" baseItem="1"/>
    <dataField name="Problèmes d'infrastructures" fld="29" baseField="110" baseItem="1"/>
    <dataField name="Autre *" fld="34" baseField="110" baseItem="3"/>
    <dataField name="Pas de reponse" fld="35" baseField="110" baseItem="1"/>
    <dataField name="Catastrophe naturelle" fld="27" baseField="4" baseItem="3"/>
    <dataField name="Difficultés politiques" fld="31" baseField="110" baseItem="1"/>
  </dataFields>
  <formats count="25">
    <format dxfId="1132">
      <pivotArea type="all" dataOnly="0" outline="0" fieldPosition="0"/>
    </format>
    <format dxfId="1131">
      <pivotArea outline="0" collapsedLevelsAreSubtotals="1" fieldPosition="0"/>
    </format>
    <format dxfId="1130">
      <pivotArea type="origin" dataOnly="0" labelOnly="1" outline="0" fieldPosition="0"/>
    </format>
    <format dxfId="1129">
      <pivotArea field="23" type="button" dataOnly="0" labelOnly="1" outline="0" axis="axisCol" fieldPosition="0"/>
    </format>
    <format dxfId="1128">
      <pivotArea type="topRight" dataOnly="0" labelOnly="1" outline="0" fieldPosition="0"/>
    </format>
    <format dxfId="1127">
      <pivotArea field="-2" type="button" dataOnly="0" labelOnly="1" outline="0" axis="axisRow" fieldPosition="0"/>
    </format>
    <format dxfId="1126">
      <pivotArea dataOnly="0" labelOnly="1" outline="0" fieldPosition="0">
        <references count="1">
          <reference field="4294967294" count="7">
            <x v="1"/>
            <x v="2"/>
            <x v="3"/>
            <x v="4"/>
            <x v="5"/>
            <x v="6"/>
            <x v="8"/>
          </reference>
        </references>
      </pivotArea>
    </format>
    <format dxfId="1125">
      <pivotArea dataOnly="0" labelOnly="1" fieldPosition="0">
        <references count="1">
          <reference field="23" count="0"/>
        </references>
      </pivotArea>
    </format>
    <format dxfId="1124">
      <pivotArea dataOnly="0" labelOnly="1" grandCol="1" outline="0" fieldPosition="0"/>
    </format>
    <format dxfId="1123">
      <pivotArea outline="0" collapsedLevelsAreSubtotals="1" fieldPosition="0"/>
    </format>
    <format dxfId="1122">
      <pivotArea field="-2" type="button" dataOnly="0" labelOnly="1" outline="0" axis="axisRow" fieldPosition="0"/>
    </format>
    <format dxfId="1121">
      <pivotArea dataOnly="0" labelOnly="1" outline="0" fieldPosition="0">
        <references count="1">
          <reference field="4294967294" count="9">
            <x v="0"/>
            <x v="1"/>
            <x v="2"/>
            <x v="3"/>
            <x v="4"/>
            <x v="5"/>
            <x v="6"/>
            <x v="7"/>
            <x v="8"/>
          </reference>
        </references>
      </pivotArea>
    </format>
    <format dxfId="1120">
      <pivotArea dataOnly="0" labelOnly="1" fieldPosition="0">
        <references count="1">
          <reference field="23" count="0"/>
        </references>
      </pivotArea>
    </format>
    <format dxfId="1119">
      <pivotArea dataOnly="0" labelOnly="1" grandCol="1" outline="0" fieldPosition="0"/>
    </format>
    <format dxfId="1118">
      <pivotArea collapsedLevelsAreSubtotals="1" fieldPosition="0">
        <references count="1">
          <reference field="4294967294" count="1">
            <x v="7"/>
          </reference>
        </references>
      </pivotArea>
    </format>
    <format dxfId="1117">
      <pivotArea dataOnly="0" labelOnly="1" outline="0" fieldPosition="0">
        <references count="1">
          <reference field="4294967294" count="1">
            <x v="7"/>
          </reference>
        </references>
      </pivotArea>
    </format>
    <format dxfId="1116">
      <pivotArea outline="0" collapsedLevelsAreSubtotals="1" fieldPosition="0">
        <references count="1">
          <reference field="23" count="0" selected="0"/>
        </references>
      </pivotArea>
    </format>
    <format dxfId="1115">
      <pivotArea dataOnly="0" labelOnly="1" fieldPosition="0">
        <references count="1">
          <reference field="4294967294" count="0"/>
        </references>
      </pivotArea>
    </format>
    <format dxfId="1114">
      <pivotArea dataOnly="0" labelOnly="1" fieldPosition="0">
        <references count="1">
          <reference field="4294967294" count="0"/>
        </references>
      </pivotArea>
    </format>
    <format dxfId="1113">
      <pivotArea collapsedLevelsAreSubtotals="1" fieldPosition="0">
        <references count="1">
          <reference field="4294967294" count="8">
            <x v="0"/>
            <x v="1"/>
            <x v="2"/>
            <x v="3"/>
            <x v="4"/>
            <x v="6"/>
            <x v="7"/>
            <x v="8"/>
          </reference>
        </references>
      </pivotArea>
    </format>
    <format dxfId="1112">
      <pivotArea collapsedLevelsAreSubtotals="1" fieldPosition="0">
        <references count="1">
          <reference field="4294967294" count="8">
            <x v="0"/>
            <x v="1"/>
            <x v="2"/>
            <x v="3"/>
            <x v="4"/>
            <x v="6"/>
            <x v="7"/>
            <x v="8"/>
          </reference>
        </references>
      </pivotArea>
    </format>
    <format dxfId="1111">
      <pivotArea collapsedLevelsAreSubtotals="1" fieldPosition="0">
        <references count="1">
          <reference field="4294967294" count="1">
            <x v="5"/>
          </reference>
        </references>
      </pivotArea>
    </format>
    <format dxfId="1110">
      <pivotArea collapsedLevelsAreSubtotals="1" fieldPosition="0">
        <references count="1">
          <reference field="4294967294" count="1">
            <x v="5"/>
          </reference>
        </references>
      </pivotArea>
    </format>
    <format dxfId="1109">
      <pivotArea field="23" grandCol="1" collapsedLevelsAreSubtotals="1" axis="axisCol" fieldPosition="0">
        <references count="1">
          <reference field="4294967294" count="1">
            <x v="7"/>
          </reference>
        </references>
      </pivotArea>
    </format>
    <format dxfId="1108">
      <pivotArea outline="0" collapsedLevelsAreSubtotals="1" fieldPosition="0">
        <references count="1">
          <reference field="23"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Tableau croisé dynamique4" cacheId="43"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Riz">
  <location ref="A9:C13" firstHeaderRow="0" firstDataRow="1" firstDataCol="1"/>
  <pivotFields count="123">
    <pivotField showAll="0"/>
    <pivotField showAll="0" defaultSubtotal="0"/>
    <pivotField showAll="0" defaultSubtotal="0"/>
    <pivotField axis="axisRow" dataField="1" showAll="0" sortType="descending">
      <items count="6">
        <item h="1" x="0"/>
        <item x="3"/>
        <item x="1"/>
        <item x="2"/>
        <item h="1" x="4"/>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Fields count="1">
    <field x="3"/>
  </rowFields>
  <rowItems count="4">
    <i>
      <x v="2"/>
    </i>
    <i>
      <x v="3"/>
    </i>
    <i>
      <x v="1"/>
    </i>
    <i t="grand">
      <x/>
    </i>
  </rowItems>
  <colFields count="1">
    <field x="-2"/>
  </colFields>
  <colItems count="2">
    <i>
      <x/>
    </i>
    <i i="1">
      <x v="1"/>
    </i>
  </colItems>
  <dataFields count="2">
    <dataField name="No" fld="3" subtotal="count" baseField="0" baseItem="0"/>
    <dataField name="%" fld="3" subtotal="count" showDataAs="percentOfTotal" baseField="1" baseItem="0" numFmtId="9"/>
  </dataFields>
  <formats count="12">
    <format dxfId="808">
      <pivotArea outline="0" collapsedLevelsAreSubtotals="1" fieldPosition="0">
        <references count="1">
          <reference field="4294967294" count="1" selected="0">
            <x v="1"/>
          </reference>
        </references>
      </pivotArea>
    </format>
    <format dxfId="807">
      <pivotArea outline="0" collapsedLevelsAreSubtotals="1" fieldPosition="0">
        <references count="1">
          <reference field="4294967294" count="1" selected="0">
            <x v="1"/>
          </reference>
        </references>
      </pivotArea>
    </format>
    <format dxfId="806">
      <pivotArea field="3" type="button" dataOnly="0" labelOnly="1" outline="0" axis="axisRow" fieldPosition="0"/>
    </format>
    <format dxfId="805">
      <pivotArea dataOnly="0" labelOnly="1" outline="0" fieldPosition="0">
        <references count="1">
          <reference field="4294967294" count="2">
            <x v="0"/>
            <x v="1"/>
          </reference>
        </references>
      </pivotArea>
    </format>
    <format dxfId="804">
      <pivotArea dataOnly="0" grandRow="1" axis="axisRow" fieldPosition="0"/>
    </format>
    <format dxfId="803">
      <pivotArea collapsedLevelsAreSubtotals="1" fieldPosition="0">
        <references count="2">
          <reference field="4294967294" count="1" selected="0">
            <x v="1"/>
          </reference>
          <reference field="3" count="0"/>
        </references>
      </pivotArea>
    </format>
    <format dxfId="802">
      <pivotArea type="all" dataOnly="0" outline="0" fieldPosition="0"/>
    </format>
    <format dxfId="801">
      <pivotArea outline="0" collapsedLevelsAreSubtotals="1" fieldPosition="0"/>
    </format>
    <format dxfId="800">
      <pivotArea field="3" type="button" dataOnly="0" labelOnly="1" outline="0" axis="axisRow" fieldPosition="0"/>
    </format>
    <format dxfId="799">
      <pivotArea dataOnly="0" labelOnly="1" fieldPosition="0">
        <references count="1">
          <reference field="3" count="0"/>
        </references>
      </pivotArea>
    </format>
    <format dxfId="798">
      <pivotArea dataOnly="0" labelOnly="1" grandRow="1" outline="0" fieldPosition="0"/>
    </format>
    <format dxfId="797">
      <pivotArea dataOnly="0" labelOnly="1" outline="0" fieldPosition="0">
        <references count="1">
          <reference field="4294967294" count="2">
            <x v="0"/>
            <x v="1"/>
          </reference>
        </references>
      </pivotArea>
    </format>
  </formats>
  <conditionalFormats count="1">
    <conditionalFormat priority="2">
      <pivotAreas count="1">
        <pivotArea type="data" collapsedLevelsAreSubtotals="1" fieldPosition="0">
          <references count="2">
            <reference field="4294967294" count="1" selected="0">
              <x v="1"/>
            </reference>
            <reference field="3"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Tableau croisé dynamique6" cacheId="43"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Sucre">
  <location ref="A21:C25" firstHeaderRow="0" firstDataRow="1" firstDataCol="1"/>
  <pivotFields count="123">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axis="axisRow" dataField="1" showAll="0" sortType="descending">
      <items count="6">
        <item h="1" x="0"/>
        <item x="2"/>
        <item x="1"/>
        <item x="3"/>
        <item h="1" x="4"/>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Fields count="1">
    <field x="9"/>
  </rowFields>
  <rowItems count="4">
    <i>
      <x v="2"/>
    </i>
    <i>
      <x v="1"/>
    </i>
    <i>
      <x v="3"/>
    </i>
    <i t="grand">
      <x/>
    </i>
  </rowItems>
  <colFields count="1">
    <field x="-2"/>
  </colFields>
  <colItems count="2">
    <i>
      <x/>
    </i>
    <i i="1">
      <x v="1"/>
    </i>
  </colItems>
  <dataFields count="2">
    <dataField name="No" fld="9" subtotal="count" baseField="0" baseItem="0"/>
    <dataField name="%" fld="9" subtotal="count" showDataAs="percentOfTotal" baseField="3" baseItem="0" numFmtId="9"/>
  </dataFields>
  <formats count="12">
    <format dxfId="820">
      <pivotArea outline="0" collapsedLevelsAreSubtotals="1" fieldPosition="0">
        <references count="1">
          <reference field="4294967294" count="1" selected="0">
            <x v="1"/>
          </reference>
        </references>
      </pivotArea>
    </format>
    <format dxfId="819">
      <pivotArea outline="0" collapsedLevelsAreSubtotals="1" fieldPosition="0">
        <references count="1">
          <reference field="4294967294" count="1" selected="0">
            <x v="1"/>
          </reference>
        </references>
      </pivotArea>
    </format>
    <format dxfId="818">
      <pivotArea field="9" type="button" dataOnly="0" labelOnly="1" outline="0" axis="axisRow" fieldPosition="0"/>
    </format>
    <format dxfId="817">
      <pivotArea dataOnly="0" labelOnly="1" outline="0" fieldPosition="0">
        <references count="1">
          <reference field="4294967294" count="2">
            <x v="0"/>
            <x v="1"/>
          </reference>
        </references>
      </pivotArea>
    </format>
    <format dxfId="816">
      <pivotArea dataOnly="0" grandRow="1" fieldPosition="0"/>
    </format>
    <format dxfId="815">
      <pivotArea collapsedLevelsAreSubtotals="1" fieldPosition="0">
        <references count="2">
          <reference field="4294967294" count="1" selected="0">
            <x v="1"/>
          </reference>
          <reference field="9" count="0"/>
        </references>
      </pivotArea>
    </format>
    <format dxfId="814">
      <pivotArea type="all" dataOnly="0" outline="0" fieldPosition="0"/>
    </format>
    <format dxfId="813">
      <pivotArea outline="0" collapsedLevelsAreSubtotals="1" fieldPosition="0"/>
    </format>
    <format dxfId="812">
      <pivotArea field="9" type="button" dataOnly="0" labelOnly="1" outline="0" axis="axisRow" fieldPosition="0"/>
    </format>
    <format dxfId="811">
      <pivotArea dataOnly="0" labelOnly="1" fieldPosition="0">
        <references count="1">
          <reference field="9" count="0"/>
        </references>
      </pivotArea>
    </format>
    <format dxfId="810">
      <pivotArea dataOnly="0" labelOnly="1" grandRow="1" outline="0" fieldPosition="0"/>
    </format>
    <format dxfId="809">
      <pivotArea dataOnly="0" labelOnly="1" outline="0" fieldPosition="0">
        <references count="1">
          <reference field="4294967294" count="2">
            <x v="0"/>
            <x v="1"/>
          </reference>
        </references>
      </pivotArea>
    </format>
  </formats>
  <conditionalFormats count="1">
    <conditionalFormat priority="16">
      <pivotAreas count="1">
        <pivotArea type="data" collapsedLevelsAreSubtotals="1" fieldPosition="0">
          <references count="2">
            <reference field="4294967294" count="1" selected="0">
              <x v="1"/>
            </reference>
            <reference field="9"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eau croisé dynamique5" cacheId="44" applyNumberFormats="0" applyBorderFormats="0" applyFontFormats="0" applyPatternFormats="0" applyAlignmentFormats="0" applyWidthHeightFormats="1" dataCaption="Valeurs" updatedVersion="6" minRefreshableVersion="3" useAutoFormatting="1" itemPrintTitles="1" createdVersion="5" indent="0" outline="1" outlineData="1" multipleFieldFilters="0" rowHeaderCaption="Organisation">
  <location ref="A17:AG31" firstHeaderRow="0" firstDataRow="1" firstDataCol="4"/>
  <pivotFields count="298">
    <pivotField showAll="0" defaultSubtotal="0"/>
    <pivotField showAll="0" defaultSubtotal="0"/>
    <pivotField axis="axisRow" outline="0" showAll="0" defaultSubtotal="0">
      <items count="13">
        <item x="10"/>
        <item x="0"/>
        <item x="7"/>
        <item x="8"/>
        <item x="3"/>
        <item x="4"/>
        <item x="2"/>
        <item x="6"/>
        <item x="1"/>
        <item x="5"/>
        <item h="1" x="11"/>
        <item f="1" x="12"/>
        <item x="9"/>
      </items>
      <extLst>
        <ext xmlns:x14="http://schemas.microsoft.com/office/spreadsheetml/2009/9/main" uri="{2946ED86-A175-432a-8AC1-64E0C546D7DE}">
          <x14:pivotField fillDownLabels="1"/>
        </ext>
      </extLst>
    </pivotField>
    <pivotField showAll="0" defaultSubtotal="0"/>
    <pivotField name="Département" axis="axisRow" outline="0" showAll="0" defaultSubtotal="0">
      <items count="8">
        <item x="1"/>
        <item x="6"/>
        <item x="2"/>
        <item x="3"/>
        <item x="0"/>
        <item x="4"/>
        <item x="5"/>
        <item x="7"/>
      </items>
    </pivotField>
    <pivotField axis="axisRow" showAll="0" defaultSubtotal="0">
      <items count="14">
        <item x="12"/>
        <item x="7"/>
        <item x="0"/>
        <item x="2"/>
        <item x="4"/>
        <item x="11"/>
        <item x="9"/>
        <item x="1"/>
        <item x="5"/>
        <item x="3"/>
        <item x="8"/>
        <item x="6"/>
        <item x="10"/>
        <item x="13"/>
      </items>
    </pivotField>
    <pivotField outline="0" showAll="0" defaultSubtotal="0">
      <items count="18">
        <item x="13"/>
        <item m="1" x="16"/>
        <item x="7"/>
        <item m="1" x="15"/>
        <item x="0"/>
        <item x="2"/>
        <item x="11"/>
        <item x="9"/>
        <item x="1"/>
        <item x="5"/>
        <item x="3"/>
        <item x="8"/>
        <item x="6"/>
        <item m="1" x="17"/>
        <item x="14"/>
        <item x="4"/>
        <item x="10"/>
        <item x="12"/>
      </items>
    </pivotField>
    <pivotField showAll="0"/>
    <pivotField showAll="0"/>
    <pivotField name="Milieu" axis="axisRow" outline="0" showAll="0" defaultSubtotal="0">
      <items count="3">
        <item x="1"/>
        <item x="0"/>
        <item x="2"/>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pivotField showAll="0" defaultSubtotal="0"/>
    <pivotField showAll="0" defaultSubtotal="0"/>
    <pivotField dataField="1" showAll="0"/>
    <pivotField showAll="0" defaultSubtotal="0"/>
    <pivotField showAll="0" defaultSubtotal="0"/>
    <pivotField dataField="1" showAll="0"/>
    <pivotField showAll="0" defaultSubtotal="0"/>
    <pivotField showAll="0" defaultSubtotal="0"/>
    <pivotField dataField="1" showAll="0"/>
    <pivotField showAll="0" defaultSubtotal="0"/>
    <pivotField showAll="0" defaultSubtotal="0"/>
    <pivotField dataField="1" showAl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dataField="1"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s>
  <rowFields count="4">
    <field x="2"/>
    <field x="4"/>
    <field x="9"/>
    <field x="5"/>
  </rowFields>
  <rowItems count="14">
    <i>
      <x/>
      <x v="1"/>
      <x v="1"/>
      <x/>
    </i>
    <i>
      <x v="1"/>
      <x v="4"/>
      <x v="1"/>
      <x v="2"/>
    </i>
    <i>
      <x v="2"/>
      <x v="6"/>
      <x/>
      <x v="1"/>
    </i>
    <i r="2">
      <x v="1"/>
      <x v="5"/>
    </i>
    <i>
      <x v="3"/>
      <x v="2"/>
      <x/>
      <x v="10"/>
    </i>
    <i>
      <x v="4"/>
      <x v="2"/>
      <x v="1"/>
      <x v="9"/>
    </i>
    <i>
      <x v="5"/>
      <x/>
      <x/>
      <x v="4"/>
    </i>
    <i>
      <x v="6"/>
      <x v="4"/>
      <x v="1"/>
      <x v="3"/>
    </i>
    <i>
      <x v="7"/>
      <x v="5"/>
      <x/>
      <x v="11"/>
    </i>
    <i>
      <x v="8"/>
      <x/>
      <x v="1"/>
      <x v="7"/>
    </i>
    <i>
      <x v="9"/>
      <x v="3"/>
      <x v="1"/>
      <x v="8"/>
    </i>
    <i r="1">
      <x v="5"/>
      <x v="1"/>
      <x v="6"/>
    </i>
    <i>
      <x v="12"/>
      <x v="4"/>
      <x v="1"/>
      <x v="12"/>
    </i>
    <i t="grand">
      <x/>
    </i>
  </rowItems>
  <colFields count="1">
    <field x="-2"/>
  </colFields>
  <colItems count="29">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colItems>
  <dataFields count="29">
    <dataField name="# Farine" fld="50" subtotal="countNums" baseField="6" baseItem="1"/>
    <dataField name=" # Riz" fld="53" subtotal="countNums" baseField="6" baseItem="1"/>
    <dataField name="# Maïs" fld="56" subtotal="countNums" baseField="6" baseItem="1"/>
    <dataField name="# Sucre" fld="59" subtotal="countNums" baseField="6" baseItem="1"/>
    <dataField name="# Haricot noir" fld="62" subtotal="countNums" baseField="6" baseItem="1"/>
    <dataField name=" # Haricot rouge" fld="65" subtotal="countNums" baseField="9" baseItem="1"/>
    <dataField name="# Huile " fld="77" subtotal="countNums" baseField="9" baseItem="1"/>
    <dataField name="# Savon lessive" fld="128" subtotal="countNums" baseField="9" baseItem="1"/>
    <dataField name="# Brosse dent" fld="130" subtotal="countNums" baseField="9" baseItem="1"/>
    <dataField name="#Papier toilette" fld="132" subtotal="countNums" baseField="9" baseItem="1"/>
    <dataField name="#Chlore" fld="143" subtotal="countNums" baseField="9" baseItem="1"/>
    <dataField name="#Savon mains" fld="149" subtotal="countNums" baseField="9" baseItem="1"/>
    <dataField name="#Dentifrice" fld="155" subtotal="countNums" baseField="9" baseItem="0"/>
    <dataField name="#Serv hygieniques" fld="162" subtotal="countNums" baseField="9" baseItem="0"/>
    <dataField name="#Chlore grain" fld="175" subtotal="countNums" baseField="9" baseItem="0"/>
    <dataField name="#Couverture 1m 2m" fld="210" subtotal="countNums" baseField="9" baseItem="0"/>
    <dataField name="# Casserole grande" fld="226" subtotal="countNums" baseField="9" baseItem="0"/>
    <dataField name="#Casserole moyen" fld="227" subtotal="countNums" baseField="9" baseItem="0"/>
    <dataField name="#Poele" fld="228" subtotal="countNums" baseField="9" baseItem="0"/>
    <dataField name="#Godet" fld="229" subtotal="countNums" baseField="9" baseItem="1"/>
    <dataField name="#Prix_assiette" fld="230" subtotal="countNums" baseField="9" baseItem="1"/>
    <dataField name="#Cuillère à manger" fld="231" subtotal="countNums" baseField="9" baseItem="1"/>
    <dataField name="#Cuillere service" fld="232" subtotal="countNums" baseField="9" baseItem="1"/>
    <dataField name="#Couteau" fld="233" subtotal="countNums" baseField="9" baseItem="1"/>
    <dataField name="#Bokit" fld="240" subtotal="countNums" baseField="9" baseItem="1"/>
    <dataField name="#Bassine" fld="241" subtotal="countNums" baseField="9" baseItem="1"/>
    <dataField name="#Eponge" fld="242" subtotal="countNums" baseField="9" baseItem="1"/>
    <dataField name="#Charbon" fld="244" subtotal="countNums" baseField="9" baseItem="1"/>
    <dataField name="#Eau" fld="297" subtotal="countNums" baseField="9" baseItem="1"/>
  </dataFields>
  <formats count="392">
    <format dxfId="2221">
      <pivotArea grandRow="1" outline="0" collapsedLevelsAreSubtotals="1" fieldPosition="0"/>
    </format>
    <format dxfId="2220">
      <pivotArea dataOnly="0" labelOnly="1" grandRow="1" outline="0" fieldPosition="0"/>
    </format>
    <format dxfId="2219">
      <pivotArea field="2" type="button" dataOnly="0" labelOnly="1" outline="0" axis="axisRow" fieldPosition="0"/>
    </format>
    <format dxfId="2218">
      <pivotArea field="4" type="button" dataOnly="0" labelOnly="1" outline="0" axis="axisRow" fieldPosition="1"/>
    </format>
    <format dxfId="2217">
      <pivotArea field="6" type="button" dataOnly="0" labelOnly="1" outline="0"/>
    </format>
    <format dxfId="2216">
      <pivotArea field="9" type="button" dataOnly="0" labelOnly="1" outline="0" axis="axisRow" fieldPosition="2"/>
    </format>
    <format dxfId="2215">
      <pivotArea dataOnly="0" labelOnly="1" outline="0" fieldPosition="0">
        <references count="1">
          <reference field="4294967294" count="5">
            <x v="0"/>
            <x v="1"/>
            <x v="2"/>
            <x v="3"/>
            <x v="4"/>
          </reference>
        </references>
      </pivotArea>
    </format>
    <format dxfId="2214">
      <pivotArea dataOnly="0" labelOnly="1" outline="0" fieldPosition="0">
        <references count="1">
          <reference field="4294967294" count="23">
            <x v="5"/>
            <x v="6"/>
            <x v="7"/>
            <x v="8"/>
            <x v="9"/>
            <x v="10"/>
            <x v="11"/>
            <x v="12"/>
            <x v="13"/>
            <x v="14"/>
            <x v="16"/>
            <x v="17"/>
            <x v="18"/>
            <x v="19"/>
            <x v="20"/>
            <x v="21"/>
            <x v="22"/>
            <x v="23"/>
            <x v="24"/>
            <x v="25"/>
            <x v="26"/>
            <x v="27"/>
            <x v="28"/>
          </reference>
        </references>
      </pivotArea>
    </format>
    <format dxfId="2213">
      <pivotArea dataOnly="0" labelOnly="1" outline="0" fieldPosition="0">
        <references count="1">
          <reference field="4294967294" count="1">
            <x v="15"/>
          </reference>
        </references>
      </pivotArea>
    </format>
    <format dxfId="2212">
      <pivotArea field="5" type="button" dataOnly="0" labelOnly="1" outline="0" axis="axisRow" fieldPosition="3"/>
    </format>
    <format dxfId="2211">
      <pivotArea field="5" type="button" dataOnly="0" labelOnly="1" outline="0" axis="axisRow" fieldPosition="3"/>
    </format>
    <format dxfId="2210">
      <pivotArea field="5" type="button" dataOnly="0" labelOnly="1" outline="0" axis="axisRow" fieldPosition="3"/>
    </format>
    <format dxfId="2209">
      <pivotArea field="5" type="button" dataOnly="0" labelOnly="1" outline="0" axis="axisRow" fieldPosition="3"/>
    </format>
    <format dxfId="2208">
      <pivotArea collapsedLevelsAreSubtotals="1" fieldPosition="0">
        <references count="5">
          <reference field="4294967294" count="1" selected="0">
            <x v="0"/>
          </reference>
          <reference field="2" count="1" selected="0">
            <x v="2"/>
          </reference>
          <reference field="4" count="1" selected="0">
            <x v="6"/>
          </reference>
          <reference field="5" count="1">
            <x v="5"/>
          </reference>
          <reference field="9" count="1" selected="0">
            <x v="1"/>
          </reference>
        </references>
      </pivotArea>
    </format>
    <format dxfId="2207">
      <pivotArea collapsedLevelsAreSubtotals="1" fieldPosition="0">
        <references count="5">
          <reference field="4294967294" count="1" selected="0">
            <x v="0"/>
          </reference>
          <reference field="2" count="1" selected="0">
            <x v="6"/>
          </reference>
          <reference field="4" count="1" selected="0">
            <x v="4"/>
          </reference>
          <reference field="5" count="1">
            <x v="3"/>
          </reference>
          <reference field="9" count="1" selected="0">
            <x v="1"/>
          </reference>
        </references>
      </pivotArea>
    </format>
    <format dxfId="2206">
      <pivotArea collapsedLevelsAreSubtotals="1" fieldPosition="0">
        <references count="5">
          <reference field="4294967294" count="1" selected="0">
            <x v="1"/>
          </reference>
          <reference field="2" count="1" selected="0">
            <x v="6"/>
          </reference>
          <reference field="4" count="1" selected="0">
            <x v="4"/>
          </reference>
          <reference field="5" count="1">
            <x v="3"/>
          </reference>
          <reference field="9" count="1" selected="0">
            <x v="1"/>
          </reference>
        </references>
      </pivotArea>
    </format>
    <format dxfId="2205">
      <pivotArea collapsedLevelsAreSubtotals="1" fieldPosition="0">
        <references count="5">
          <reference field="4294967294" count="1" selected="0">
            <x v="2"/>
          </reference>
          <reference field="2" count="1" selected="0">
            <x v="2"/>
          </reference>
          <reference field="4" count="1" selected="0">
            <x v="6"/>
          </reference>
          <reference field="5" count="1">
            <x v="5"/>
          </reference>
          <reference field="9" count="1" selected="0">
            <x v="1"/>
          </reference>
        </references>
      </pivotArea>
    </format>
    <format dxfId="2204">
      <pivotArea collapsedLevelsAreSubtotals="1" fieldPosition="0">
        <references count="5">
          <reference field="4294967294" count="1" selected="0">
            <x v="2"/>
          </reference>
          <reference field="2" count="1" selected="0">
            <x v="6"/>
          </reference>
          <reference field="4" count="1" selected="0">
            <x v="4"/>
          </reference>
          <reference field="5" count="1">
            <x v="3"/>
          </reference>
          <reference field="9" count="1" selected="0">
            <x v="1"/>
          </reference>
        </references>
      </pivotArea>
    </format>
    <format dxfId="2203">
      <pivotArea collapsedLevelsAreSubtotals="1" fieldPosition="0">
        <references count="5">
          <reference field="4294967294" count="1" selected="0">
            <x v="3"/>
          </reference>
          <reference field="2" count="1" selected="0">
            <x v="2"/>
          </reference>
          <reference field="4" count="1" selected="0">
            <x v="6"/>
          </reference>
          <reference field="5" count="1">
            <x v="5"/>
          </reference>
          <reference field="9" count="1" selected="0">
            <x v="1"/>
          </reference>
        </references>
      </pivotArea>
    </format>
    <format dxfId="2202">
      <pivotArea collapsedLevelsAreSubtotals="1" fieldPosition="0">
        <references count="5">
          <reference field="4294967294" count="1" selected="0">
            <x v="3"/>
          </reference>
          <reference field="2" count="1" selected="0">
            <x v="6"/>
          </reference>
          <reference field="4" count="1" selected="0">
            <x v="4"/>
          </reference>
          <reference field="5" count="1">
            <x v="3"/>
          </reference>
          <reference field="9" count="1" selected="0">
            <x v="1"/>
          </reference>
        </references>
      </pivotArea>
    </format>
    <format dxfId="2201">
      <pivotArea collapsedLevelsAreSubtotals="1" fieldPosition="0">
        <references count="5">
          <reference field="4294967294" count="1" selected="0">
            <x v="4"/>
          </reference>
          <reference field="2" count="1" selected="0">
            <x v="2"/>
          </reference>
          <reference field="4" count="1" selected="0">
            <x v="6"/>
          </reference>
          <reference field="5" count="1">
            <x v="1"/>
          </reference>
          <reference field="9" count="1" selected="0">
            <x v="0"/>
          </reference>
        </references>
      </pivotArea>
    </format>
    <format dxfId="2200">
      <pivotArea collapsedLevelsAreSubtotals="1" fieldPosition="0">
        <references count="5">
          <reference field="4294967294" count="1" selected="0">
            <x v="4"/>
          </reference>
          <reference field="2" count="1" selected="0">
            <x v="6"/>
          </reference>
          <reference field="4" count="1" selected="0">
            <x v="4"/>
          </reference>
          <reference field="5" count="1">
            <x v="3"/>
          </reference>
          <reference field="9" count="1" selected="0">
            <x v="1"/>
          </reference>
        </references>
      </pivotArea>
    </format>
    <format dxfId="2199">
      <pivotArea collapsedLevelsAreSubtotals="1" fieldPosition="0">
        <references count="5">
          <reference field="4294967294" count="1" selected="0">
            <x v="5"/>
          </reference>
          <reference field="2" count="1" selected="0">
            <x v="2"/>
          </reference>
          <reference field="4" count="1" selected="0">
            <x v="6"/>
          </reference>
          <reference field="5" count="1">
            <x v="5"/>
          </reference>
          <reference field="9" count="1" selected="0">
            <x v="1"/>
          </reference>
        </references>
      </pivotArea>
    </format>
    <format dxfId="2198">
      <pivotArea collapsedLevelsAreSubtotals="1" fieldPosition="0">
        <references count="5">
          <reference field="4294967294" count="1" selected="0">
            <x v="5"/>
          </reference>
          <reference field="2" count="1" selected="0">
            <x v="3"/>
          </reference>
          <reference field="4" count="1" selected="0">
            <x v="2"/>
          </reference>
          <reference field="5" count="1">
            <x v="10"/>
          </reference>
          <reference field="9" count="1" selected="0">
            <x v="0"/>
          </reference>
        </references>
      </pivotArea>
    </format>
    <format dxfId="2197">
      <pivotArea collapsedLevelsAreSubtotals="1" fieldPosition="0">
        <references count="5">
          <reference field="4294967294" count="1" selected="0">
            <x v="5"/>
          </reference>
          <reference field="2" count="1" selected="0">
            <x v="4"/>
          </reference>
          <reference field="4" count="1" selected="0">
            <x v="2"/>
          </reference>
          <reference field="5" count="1">
            <x v="9"/>
          </reference>
          <reference field="9" count="1" selected="0">
            <x v="1"/>
          </reference>
        </references>
      </pivotArea>
    </format>
    <format dxfId="2196">
      <pivotArea collapsedLevelsAreSubtotals="1" fieldPosition="0">
        <references count="5">
          <reference field="4294967294" count="1" selected="0">
            <x v="5"/>
          </reference>
          <reference field="2" count="1" selected="0">
            <x v="5"/>
          </reference>
          <reference field="4" count="1" selected="0">
            <x v="0"/>
          </reference>
          <reference field="5" count="1">
            <x v="4"/>
          </reference>
          <reference field="9" count="1" selected="0">
            <x v="0"/>
          </reference>
        </references>
      </pivotArea>
    </format>
    <format dxfId="2195">
      <pivotArea collapsedLevelsAreSubtotals="1" fieldPosition="0">
        <references count="5">
          <reference field="4294967294" count="1" selected="0">
            <x v="5"/>
          </reference>
          <reference field="2" count="1" selected="0">
            <x v="6"/>
          </reference>
          <reference field="4" count="1" selected="0">
            <x v="4"/>
          </reference>
          <reference field="5" count="1">
            <x v="3"/>
          </reference>
          <reference field="9" count="1" selected="0">
            <x v="1"/>
          </reference>
        </references>
      </pivotArea>
    </format>
    <format dxfId="2194">
      <pivotArea collapsedLevelsAreSubtotals="1" fieldPosition="0">
        <references count="5">
          <reference field="4294967294" count="1" selected="0">
            <x v="5"/>
          </reference>
          <reference field="2" count="1" selected="0">
            <x v="8"/>
          </reference>
          <reference field="4" count="1" selected="0">
            <x v="0"/>
          </reference>
          <reference field="5" count="1">
            <x v="7"/>
          </reference>
          <reference field="9" count="1" selected="0">
            <x v="1"/>
          </reference>
        </references>
      </pivotArea>
    </format>
    <format dxfId="2193">
      <pivotArea collapsedLevelsAreSubtotals="1" fieldPosition="0">
        <references count="5">
          <reference field="4294967294" count="1" selected="0">
            <x v="6"/>
          </reference>
          <reference field="2" count="1" selected="0">
            <x v="2"/>
          </reference>
          <reference field="4" count="1" selected="0">
            <x v="6"/>
          </reference>
          <reference field="5" count="1">
            <x v="5"/>
          </reference>
          <reference field="9" count="1" selected="0">
            <x v="1"/>
          </reference>
        </references>
      </pivotArea>
    </format>
    <format dxfId="2192">
      <pivotArea collapsedLevelsAreSubtotals="1" fieldPosition="0">
        <references count="5">
          <reference field="4294967294" count="1" selected="0">
            <x v="6"/>
          </reference>
          <reference field="2" count="1" selected="0">
            <x v="6"/>
          </reference>
          <reference field="4" count="1" selected="0">
            <x v="4"/>
          </reference>
          <reference field="5" count="1">
            <x v="3"/>
          </reference>
          <reference field="9" count="1" selected="0">
            <x v="1"/>
          </reference>
        </references>
      </pivotArea>
    </format>
    <format dxfId="2191">
      <pivotArea collapsedLevelsAreSubtotals="1" fieldPosition="0">
        <references count="5">
          <reference field="4294967294" count="1" selected="0">
            <x v="6"/>
          </reference>
          <reference field="2" count="1" selected="0">
            <x v="9"/>
          </reference>
          <reference field="4" count="1" selected="0">
            <x v="3"/>
          </reference>
          <reference field="5" count="1">
            <x v="8"/>
          </reference>
          <reference field="9" count="1" selected="0">
            <x v="1"/>
          </reference>
        </references>
      </pivotArea>
    </format>
    <format dxfId="2190">
      <pivotArea collapsedLevelsAreSubtotals="1" fieldPosition="0">
        <references count="5">
          <reference field="4294967294" count="1" selected="0">
            <x v="7"/>
          </reference>
          <reference field="2" count="1" selected="0">
            <x v="1"/>
          </reference>
          <reference field="4" count="1" selected="0">
            <x v="4"/>
          </reference>
          <reference field="5" count="1">
            <x v="2"/>
          </reference>
          <reference field="9" count="1" selected="0">
            <x v="1"/>
          </reference>
        </references>
      </pivotArea>
    </format>
    <format dxfId="2189">
      <pivotArea collapsedLevelsAreSubtotals="1" fieldPosition="0">
        <references count="5">
          <reference field="4294967294" count="1" selected="0">
            <x v="7"/>
          </reference>
          <reference field="2" count="1" selected="0">
            <x v="2"/>
          </reference>
          <reference field="4" count="1" selected="0">
            <x v="6"/>
          </reference>
          <reference field="5" count="1">
            <x v="5"/>
          </reference>
          <reference field="9" count="1" selected="0">
            <x v="1"/>
          </reference>
        </references>
      </pivotArea>
    </format>
    <format dxfId="2188">
      <pivotArea collapsedLevelsAreSubtotals="1" fieldPosition="0">
        <references count="5">
          <reference field="4294967294" count="1" selected="0">
            <x v="7"/>
          </reference>
          <reference field="2" count="1" selected="0">
            <x v="3"/>
          </reference>
          <reference field="4" count="1" selected="0">
            <x v="2"/>
          </reference>
          <reference field="5" count="1">
            <x v="10"/>
          </reference>
          <reference field="9" count="1" selected="0">
            <x v="0"/>
          </reference>
        </references>
      </pivotArea>
    </format>
    <format dxfId="2187">
      <pivotArea collapsedLevelsAreSubtotals="1" fieldPosition="0">
        <references count="5">
          <reference field="4294967294" count="1" selected="0">
            <x v="7"/>
          </reference>
          <reference field="2" count="1" selected="0">
            <x v="5"/>
          </reference>
          <reference field="4" count="1" selected="0">
            <x v="0"/>
          </reference>
          <reference field="5" count="1">
            <x v="4"/>
          </reference>
          <reference field="9" count="1" selected="0">
            <x v="0"/>
          </reference>
        </references>
      </pivotArea>
    </format>
    <format dxfId="2186">
      <pivotArea collapsedLevelsAreSubtotals="1" fieldPosition="0">
        <references count="5">
          <reference field="4294967294" count="1" selected="0">
            <x v="7"/>
          </reference>
          <reference field="2" count="1" selected="0">
            <x v="6"/>
          </reference>
          <reference field="4" count="1" selected="0">
            <x v="4"/>
          </reference>
          <reference field="5" count="1">
            <x v="3"/>
          </reference>
          <reference field="9" count="1" selected="0">
            <x v="1"/>
          </reference>
        </references>
      </pivotArea>
    </format>
    <format dxfId="2185">
      <pivotArea collapsedLevelsAreSubtotals="1" fieldPosition="0">
        <references count="5">
          <reference field="4294967294" count="1" selected="0">
            <x v="8"/>
          </reference>
          <reference field="2" count="1" selected="0">
            <x v="2"/>
          </reference>
          <reference field="4" count="1" selected="0">
            <x v="6"/>
          </reference>
          <reference field="5" count="1">
            <x v="5"/>
          </reference>
          <reference field="9" count="1" selected="0">
            <x v="1"/>
          </reference>
        </references>
      </pivotArea>
    </format>
    <format dxfId="2184">
      <pivotArea collapsedLevelsAreSubtotals="1" fieldPosition="0">
        <references count="5">
          <reference field="4294967294" count="1" selected="0">
            <x v="8"/>
          </reference>
          <reference field="2" count="1" selected="0">
            <x v="6"/>
          </reference>
          <reference field="4" count="1" selected="0">
            <x v="4"/>
          </reference>
          <reference field="5" count="1">
            <x v="3"/>
          </reference>
          <reference field="9" count="1" selected="0">
            <x v="1"/>
          </reference>
        </references>
      </pivotArea>
    </format>
    <format dxfId="2183">
      <pivotArea collapsedLevelsAreSubtotals="1" fieldPosition="0">
        <references count="5">
          <reference field="4294967294" count="1" selected="0">
            <x v="9"/>
          </reference>
          <reference field="2" count="1" selected="0">
            <x v="1"/>
          </reference>
          <reference field="4" count="1" selected="0">
            <x v="4"/>
          </reference>
          <reference field="5" count="1">
            <x v="2"/>
          </reference>
          <reference field="9" count="1" selected="0">
            <x v="1"/>
          </reference>
        </references>
      </pivotArea>
    </format>
    <format dxfId="2182">
      <pivotArea collapsedLevelsAreSubtotals="1" fieldPosition="0">
        <references count="5">
          <reference field="4294967294" count="1" selected="0">
            <x v="9"/>
          </reference>
          <reference field="2" count="1" selected="0">
            <x v="2"/>
          </reference>
          <reference field="4" count="1" selected="0">
            <x v="6"/>
          </reference>
          <reference field="5" count="1">
            <x v="1"/>
          </reference>
          <reference field="9" count="1" selected="0">
            <x v="0"/>
          </reference>
        </references>
      </pivotArea>
    </format>
    <format dxfId="2181">
      <pivotArea collapsedLevelsAreSubtotals="1" fieldPosition="0">
        <references count="5">
          <reference field="4294967294" count="1" selected="0">
            <x v="9"/>
          </reference>
          <reference field="2" count="1" selected="0">
            <x v="2"/>
          </reference>
          <reference field="4" count="1" selected="0">
            <x v="6"/>
          </reference>
          <reference field="5" count="1">
            <x v="5"/>
          </reference>
          <reference field="9" count="1" selected="0">
            <x v="1"/>
          </reference>
        </references>
      </pivotArea>
    </format>
    <format dxfId="2180">
      <pivotArea collapsedLevelsAreSubtotals="1" fieldPosition="0">
        <references count="5">
          <reference field="4294967294" count="1" selected="0">
            <x v="9"/>
          </reference>
          <reference field="2" count="1" selected="0">
            <x v="6"/>
          </reference>
          <reference field="4" count="1" selected="0">
            <x v="4"/>
          </reference>
          <reference field="5" count="1">
            <x v="3"/>
          </reference>
          <reference field="9" count="1" selected="0">
            <x v="1"/>
          </reference>
        </references>
      </pivotArea>
    </format>
    <format dxfId="2179">
      <pivotArea collapsedLevelsAreSubtotals="1" fieldPosition="0">
        <references count="5">
          <reference field="4294967294" count="1" selected="0">
            <x v="10"/>
          </reference>
          <reference field="2" count="1" selected="0">
            <x v="0"/>
          </reference>
          <reference field="4" count="1" selected="0">
            <x v="1"/>
          </reference>
          <reference field="5" count="1">
            <x v="0"/>
          </reference>
          <reference field="9" count="1" selected="0">
            <x v="1"/>
          </reference>
        </references>
      </pivotArea>
    </format>
    <format dxfId="2178">
      <pivotArea collapsedLevelsAreSubtotals="1" fieldPosition="0">
        <references count="5">
          <reference field="4294967294" count="1" selected="0">
            <x v="10"/>
          </reference>
          <reference field="2" count="1" selected="0">
            <x v="1"/>
          </reference>
          <reference field="4" count="1" selected="0">
            <x v="4"/>
          </reference>
          <reference field="5" count="1">
            <x v="2"/>
          </reference>
          <reference field="9" count="1" selected="0">
            <x v="1"/>
          </reference>
        </references>
      </pivotArea>
    </format>
    <format dxfId="2177">
      <pivotArea collapsedLevelsAreSubtotals="1" fieldPosition="0">
        <references count="5">
          <reference field="4294967294" count="1" selected="0">
            <x v="10"/>
          </reference>
          <reference field="2" count="1" selected="0">
            <x v="2"/>
          </reference>
          <reference field="4" count="1" selected="0">
            <x v="6"/>
          </reference>
          <reference field="5" count="1">
            <x v="1"/>
          </reference>
          <reference field="9" count="1" selected="0">
            <x v="0"/>
          </reference>
        </references>
      </pivotArea>
    </format>
    <format dxfId="2176">
      <pivotArea collapsedLevelsAreSubtotals="1" fieldPosition="0">
        <references count="5">
          <reference field="4294967294" count="1" selected="0">
            <x v="10"/>
          </reference>
          <reference field="2" count="1" selected="0">
            <x v="2"/>
          </reference>
          <reference field="4" count="1" selected="0">
            <x v="6"/>
          </reference>
          <reference field="5" count="1">
            <x v="5"/>
          </reference>
          <reference field="9" count="1" selected="0">
            <x v="1"/>
          </reference>
        </references>
      </pivotArea>
    </format>
    <format dxfId="2175">
      <pivotArea collapsedLevelsAreSubtotals="1" fieldPosition="0">
        <references count="5">
          <reference field="4294967294" count="1" selected="0">
            <x v="10"/>
          </reference>
          <reference field="2" count="1" selected="0">
            <x v="3"/>
          </reference>
          <reference field="4" count="1" selected="0">
            <x v="2"/>
          </reference>
          <reference field="5" count="1">
            <x v="10"/>
          </reference>
          <reference field="9" count="1" selected="0">
            <x v="0"/>
          </reference>
        </references>
      </pivotArea>
    </format>
    <format dxfId="2174">
      <pivotArea collapsedLevelsAreSubtotals="1" fieldPosition="0">
        <references count="5">
          <reference field="4294967294" count="1" selected="0">
            <x v="10"/>
          </reference>
          <reference field="2" count="1" selected="0">
            <x v="4"/>
          </reference>
          <reference field="4" count="1" selected="0">
            <x v="2"/>
          </reference>
          <reference field="5" count="1">
            <x v="9"/>
          </reference>
          <reference field="9" count="1" selected="0">
            <x v="1"/>
          </reference>
        </references>
      </pivotArea>
    </format>
    <format dxfId="2173">
      <pivotArea collapsedLevelsAreSubtotals="1" fieldPosition="0">
        <references count="5">
          <reference field="4294967294" count="1" selected="0">
            <x v="10"/>
          </reference>
          <reference field="2" count="1" selected="0">
            <x v="5"/>
          </reference>
          <reference field="4" count="1" selected="0">
            <x v="0"/>
          </reference>
          <reference field="5" count="1">
            <x v="4"/>
          </reference>
          <reference field="9" count="1" selected="0">
            <x v="0"/>
          </reference>
        </references>
      </pivotArea>
    </format>
    <format dxfId="2172">
      <pivotArea collapsedLevelsAreSubtotals="1" fieldPosition="0">
        <references count="5">
          <reference field="4294967294" count="1" selected="0">
            <x v="10"/>
          </reference>
          <reference field="2" count="1" selected="0">
            <x v="6"/>
          </reference>
          <reference field="4" count="1" selected="0">
            <x v="4"/>
          </reference>
          <reference field="5" count="1">
            <x v="3"/>
          </reference>
          <reference field="9" count="1" selected="0">
            <x v="1"/>
          </reference>
        </references>
      </pivotArea>
    </format>
    <format dxfId="2171">
      <pivotArea collapsedLevelsAreSubtotals="1" fieldPosition="0">
        <references count="5">
          <reference field="4294967294" count="1" selected="0">
            <x v="10"/>
          </reference>
          <reference field="2" count="1" selected="0">
            <x v="8"/>
          </reference>
          <reference field="4" count="1" selected="0">
            <x v="0"/>
          </reference>
          <reference field="5" count="1">
            <x v="7"/>
          </reference>
          <reference field="9" count="1" selected="0">
            <x v="1"/>
          </reference>
        </references>
      </pivotArea>
    </format>
    <format dxfId="2170">
      <pivotArea collapsedLevelsAreSubtotals="1" fieldPosition="0">
        <references count="5">
          <reference field="4294967294" count="1" selected="0">
            <x v="10"/>
          </reference>
          <reference field="2" count="1" selected="0">
            <x v="9"/>
          </reference>
          <reference field="4" count="1" selected="0">
            <x v="5"/>
          </reference>
          <reference field="5" count="1">
            <x v="6"/>
          </reference>
          <reference field="9" count="1" selected="0">
            <x v="1"/>
          </reference>
        </references>
      </pivotArea>
    </format>
    <format dxfId="2169">
      <pivotArea collapsedLevelsAreSubtotals="1" fieldPosition="0">
        <references count="5">
          <reference field="4294967294" count="1" selected="0">
            <x v="10"/>
          </reference>
          <reference field="2" count="1" selected="0">
            <x v="12"/>
          </reference>
          <reference field="4" count="1" selected="0">
            <x v="4"/>
          </reference>
          <reference field="5" count="1">
            <x v="12"/>
          </reference>
          <reference field="9" count="1" selected="0">
            <x v="1"/>
          </reference>
        </references>
      </pivotArea>
    </format>
    <format dxfId="2168">
      <pivotArea collapsedLevelsAreSubtotals="1" fieldPosition="0">
        <references count="5">
          <reference field="4294967294" count="1" selected="0">
            <x v="11"/>
          </reference>
          <reference field="2" count="1" selected="0">
            <x v="2"/>
          </reference>
          <reference field="4" count="1" selected="0">
            <x v="6"/>
          </reference>
          <reference field="5" count="1">
            <x v="5"/>
          </reference>
          <reference field="9" count="1" selected="0">
            <x v="1"/>
          </reference>
        </references>
      </pivotArea>
    </format>
    <format dxfId="2167">
      <pivotArea collapsedLevelsAreSubtotals="1" fieldPosition="0">
        <references count="5">
          <reference field="4294967294" count="1" selected="0">
            <x v="11"/>
          </reference>
          <reference field="2" count="1" selected="0">
            <x v="6"/>
          </reference>
          <reference field="4" count="1" selected="0">
            <x v="4"/>
          </reference>
          <reference field="5" count="1">
            <x v="3"/>
          </reference>
          <reference field="9" count="1" selected="0">
            <x v="1"/>
          </reference>
        </references>
      </pivotArea>
    </format>
    <format dxfId="2166">
      <pivotArea collapsedLevelsAreSubtotals="1" fieldPosition="0">
        <references count="5">
          <reference field="4294967294" count="1" selected="0">
            <x v="12"/>
          </reference>
          <reference field="2" count="1" selected="0">
            <x v="2"/>
          </reference>
          <reference field="4" count="1" selected="0">
            <x v="6"/>
          </reference>
          <reference field="5" count="1">
            <x v="5"/>
          </reference>
          <reference field="9" count="1" selected="0">
            <x v="1"/>
          </reference>
        </references>
      </pivotArea>
    </format>
    <format dxfId="2165">
      <pivotArea collapsedLevelsAreSubtotals="1" fieldPosition="0">
        <references count="5">
          <reference field="4294967294" count="1" selected="0">
            <x v="12"/>
          </reference>
          <reference field="2" count="1" selected="0">
            <x v="6"/>
          </reference>
          <reference field="4" count="1" selected="0">
            <x v="4"/>
          </reference>
          <reference field="5" count="1">
            <x v="3"/>
          </reference>
          <reference field="9" count="1" selected="0">
            <x v="1"/>
          </reference>
        </references>
      </pivotArea>
    </format>
    <format dxfId="2164">
      <pivotArea collapsedLevelsAreSubtotals="1" fieldPosition="0">
        <references count="5">
          <reference field="4294967294" count="1" selected="0">
            <x v="13"/>
          </reference>
          <reference field="2" count="1" selected="0">
            <x v="0"/>
          </reference>
          <reference field="4" count="1" selected="0">
            <x v="1"/>
          </reference>
          <reference field="5" count="1">
            <x v="0"/>
          </reference>
          <reference field="9" count="1" selected="0">
            <x v="1"/>
          </reference>
        </references>
      </pivotArea>
    </format>
    <format dxfId="2163">
      <pivotArea collapsedLevelsAreSubtotals="1" fieldPosition="0">
        <references count="5">
          <reference field="4294967294" count="1" selected="0">
            <x v="13"/>
          </reference>
          <reference field="2" count="1" selected="0">
            <x v="2"/>
          </reference>
          <reference field="4" count="1" selected="0">
            <x v="6"/>
          </reference>
          <reference field="5" count="1">
            <x v="1"/>
          </reference>
          <reference field="9" count="1" selected="0">
            <x v="0"/>
          </reference>
        </references>
      </pivotArea>
    </format>
    <format dxfId="2162">
      <pivotArea collapsedLevelsAreSubtotals="1" fieldPosition="0">
        <references count="5">
          <reference field="4294967294" count="1" selected="0">
            <x v="13"/>
          </reference>
          <reference field="2" count="1" selected="0">
            <x v="2"/>
          </reference>
          <reference field="4" count="1" selected="0">
            <x v="6"/>
          </reference>
          <reference field="5" count="1">
            <x v="5"/>
          </reference>
          <reference field="9" count="1" selected="0">
            <x v="1"/>
          </reference>
        </references>
      </pivotArea>
    </format>
    <format dxfId="2161">
      <pivotArea collapsedLevelsAreSubtotals="1" fieldPosition="0">
        <references count="5">
          <reference field="4294967294" count="1" selected="0">
            <x v="13"/>
          </reference>
          <reference field="2" count="1" selected="0">
            <x v="6"/>
          </reference>
          <reference field="4" count="1" selected="0">
            <x v="4"/>
          </reference>
          <reference field="5" count="1">
            <x v="3"/>
          </reference>
          <reference field="9" count="1" selected="0">
            <x v="1"/>
          </reference>
        </references>
      </pivotArea>
    </format>
    <format dxfId="2160">
      <pivotArea collapsedLevelsAreSubtotals="1" fieldPosition="0">
        <references count="5">
          <reference field="4294967294" count="1" selected="0">
            <x v="14"/>
          </reference>
          <reference field="2" count="1" selected="0">
            <x v="1"/>
          </reference>
          <reference field="4" count="1" selected="0">
            <x v="4"/>
          </reference>
          <reference field="5" count="1">
            <x v="2"/>
          </reference>
          <reference field="9" count="1" selected="0">
            <x v="1"/>
          </reference>
        </references>
      </pivotArea>
    </format>
    <format dxfId="2159">
      <pivotArea collapsedLevelsAreSubtotals="1" fieldPosition="0">
        <references count="5">
          <reference field="4294967294" count="1" selected="0">
            <x v="14"/>
          </reference>
          <reference field="2" count="1" selected="0">
            <x v="2"/>
          </reference>
          <reference field="4" count="1" selected="0">
            <x v="6"/>
          </reference>
          <reference field="5" count="1">
            <x v="5"/>
          </reference>
          <reference field="9" count="1" selected="0">
            <x v="1"/>
          </reference>
        </references>
      </pivotArea>
    </format>
    <format dxfId="2158">
      <pivotArea collapsedLevelsAreSubtotals="1" fieldPosition="0">
        <references count="5">
          <reference field="4294967294" count="1" selected="0">
            <x v="14"/>
          </reference>
          <reference field="2" count="1" selected="0">
            <x v="3"/>
          </reference>
          <reference field="4" count="1" selected="0">
            <x v="2"/>
          </reference>
          <reference field="5" count="1">
            <x v="10"/>
          </reference>
          <reference field="9" count="1" selected="0">
            <x v="0"/>
          </reference>
        </references>
      </pivotArea>
    </format>
    <format dxfId="2157">
      <pivotArea collapsedLevelsAreSubtotals="1" fieldPosition="0">
        <references count="5">
          <reference field="4294967294" count="1" selected="0">
            <x v="14"/>
          </reference>
          <reference field="2" count="1" selected="0">
            <x v="6"/>
          </reference>
          <reference field="4" count="1" selected="0">
            <x v="4"/>
          </reference>
          <reference field="5" count="1">
            <x v="3"/>
          </reference>
          <reference field="9" count="1" selected="0">
            <x v="1"/>
          </reference>
        </references>
      </pivotArea>
    </format>
    <format dxfId="2156">
      <pivotArea collapsedLevelsAreSubtotals="1" fieldPosition="0">
        <references count="5">
          <reference field="4294967294" count="1" selected="0">
            <x v="15"/>
          </reference>
          <reference field="2" count="1" selected="0">
            <x v="1"/>
          </reference>
          <reference field="4" count="1" selected="0">
            <x v="4"/>
          </reference>
          <reference field="5" count="1">
            <x v="2"/>
          </reference>
          <reference field="9" count="1" selected="0">
            <x v="1"/>
          </reference>
        </references>
      </pivotArea>
    </format>
    <format dxfId="2155">
      <pivotArea collapsedLevelsAreSubtotals="1" fieldPosition="0">
        <references count="5">
          <reference field="4294967294" count="1" selected="0">
            <x v="15"/>
          </reference>
          <reference field="2" count="1" selected="0">
            <x v="2"/>
          </reference>
          <reference field="4" count="1" selected="0">
            <x v="6"/>
          </reference>
          <reference field="5" count="1">
            <x v="1"/>
          </reference>
          <reference field="9" count="1" selected="0">
            <x v="0"/>
          </reference>
        </references>
      </pivotArea>
    </format>
    <format dxfId="2154">
      <pivotArea collapsedLevelsAreSubtotals="1" fieldPosition="0">
        <references count="5">
          <reference field="4294967294" count="1" selected="0">
            <x v="15"/>
          </reference>
          <reference field="2" count="1" selected="0">
            <x v="2"/>
          </reference>
          <reference field="4" count="1" selected="0">
            <x v="6"/>
          </reference>
          <reference field="5" count="1">
            <x v="5"/>
          </reference>
          <reference field="9" count="1" selected="0">
            <x v="1"/>
          </reference>
        </references>
      </pivotArea>
    </format>
    <format dxfId="2153">
      <pivotArea collapsedLevelsAreSubtotals="1" fieldPosition="0">
        <references count="5">
          <reference field="4294967294" count="1" selected="0">
            <x v="15"/>
          </reference>
          <reference field="2" count="1" selected="0">
            <x v="3"/>
          </reference>
          <reference field="4" count="1" selected="0">
            <x v="2"/>
          </reference>
          <reference field="5" count="1">
            <x v="10"/>
          </reference>
          <reference field="9" count="1" selected="0">
            <x v="0"/>
          </reference>
        </references>
      </pivotArea>
    </format>
    <format dxfId="2152">
      <pivotArea collapsedLevelsAreSubtotals="1" fieldPosition="0">
        <references count="5">
          <reference field="4294967294" count="1" selected="0">
            <x v="15"/>
          </reference>
          <reference field="2" count="1" selected="0">
            <x v="4"/>
          </reference>
          <reference field="4" count="1" selected="0">
            <x v="2"/>
          </reference>
          <reference field="5" count="1">
            <x v="9"/>
          </reference>
          <reference field="9" count="1" selected="0">
            <x v="1"/>
          </reference>
        </references>
      </pivotArea>
    </format>
    <format dxfId="2151">
      <pivotArea collapsedLevelsAreSubtotals="1" fieldPosition="0">
        <references count="5">
          <reference field="4294967294" count="1" selected="0">
            <x v="15"/>
          </reference>
          <reference field="2" count="1" selected="0">
            <x v="5"/>
          </reference>
          <reference field="4" count="1" selected="0">
            <x v="0"/>
          </reference>
          <reference field="5" count="1">
            <x v="4"/>
          </reference>
          <reference field="9" count="1" selected="0">
            <x v="0"/>
          </reference>
        </references>
      </pivotArea>
    </format>
    <format dxfId="2150">
      <pivotArea collapsedLevelsAreSubtotals="1" fieldPosition="0">
        <references count="5">
          <reference field="4294967294" count="1" selected="0">
            <x v="15"/>
          </reference>
          <reference field="2" count="1" selected="0">
            <x v="6"/>
          </reference>
          <reference field="4" count="1" selected="0">
            <x v="4"/>
          </reference>
          <reference field="5" count="1">
            <x v="3"/>
          </reference>
          <reference field="9" count="1" selected="0">
            <x v="1"/>
          </reference>
        </references>
      </pivotArea>
    </format>
    <format dxfId="2149">
      <pivotArea collapsedLevelsAreSubtotals="1" fieldPosition="0">
        <references count="5">
          <reference field="4294967294" count="1" selected="0">
            <x v="15"/>
          </reference>
          <reference field="2" count="1" selected="0">
            <x v="8"/>
          </reference>
          <reference field="4" count="1" selected="0">
            <x v="0"/>
          </reference>
          <reference field="5" count="1">
            <x v="7"/>
          </reference>
          <reference field="9" count="1" selected="0">
            <x v="1"/>
          </reference>
        </references>
      </pivotArea>
    </format>
    <format dxfId="2148">
      <pivotArea collapsedLevelsAreSubtotals="1" fieldPosition="0">
        <references count="5">
          <reference field="4294967294" count="1" selected="0">
            <x v="15"/>
          </reference>
          <reference field="2" count="1" selected="0">
            <x v="12"/>
          </reference>
          <reference field="4" count="1" selected="0">
            <x v="4"/>
          </reference>
          <reference field="5" count="1">
            <x v="12"/>
          </reference>
          <reference field="9" count="1" selected="0">
            <x v="1"/>
          </reference>
        </references>
      </pivotArea>
    </format>
    <format dxfId="2147">
      <pivotArea collapsedLevelsAreSubtotals="1" fieldPosition="0">
        <references count="5">
          <reference field="4294967294" count="1" selected="0">
            <x v="16"/>
          </reference>
          <reference field="2" count="1" selected="0">
            <x v="0"/>
          </reference>
          <reference field="4" count="1" selected="0">
            <x v="1"/>
          </reference>
          <reference field="5" count="1">
            <x v="0"/>
          </reference>
          <reference field="9" count="1" selected="0">
            <x v="1"/>
          </reference>
        </references>
      </pivotArea>
    </format>
    <format dxfId="2146">
      <pivotArea collapsedLevelsAreSubtotals="1" fieldPosition="0">
        <references count="5">
          <reference field="4294967294" count="1" selected="0">
            <x v="16"/>
          </reference>
          <reference field="2" count="1" selected="0">
            <x v="1"/>
          </reference>
          <reference field="4" count="1" selected="0">
            <x v="4"/>
          </reference>
          <reference field="5" count="1">
            <x v="2"/>
          </reference>
          <reference field="9" count="1" selected="0">
            <x v="1"/>
          </reference>
        </references>
      </pivotArea>
    </format>
    <format dxfId="2145">
      <pivotArea collapsedLevelsAreSubtotals="1" fieldPosition="0">
        <references count="5">
          <reference field="4294967294" count="1" selected="0">
            <x v="16"/>
          </reference>
          <reference field="2" count="1" selected="0">
            <x v="2"/>
          </reference>
          <reference field="4" count="1" selected="0">
            <x v="6"/>
          </reference>
          <reference field="5" count="1">
            <x v="1"/>
          </reference>
          <reference field="9" count="1" selected="0">
            <x v="0"/>
          </reference>
        </references>
      </pivotArea>
    </format>
    <format dxfId="2144">
      <pivotArea collapsedLevelsAreSubtotals="1" fieldPosition="0">
        <references count="5">
          <reference field="4294967294" count="1" selected="0">
            <x v="16"/>
          </reference>
          <reference field="2" count="1" selected="0">
            <x v="2"/>
          </reference>
          <reference field="4" count="1" selected="0">
            <x v="6"/>
          </reference>
          <reference field="5" count="1">
            <x v="5"/>
          </reference>
          <reference field="9" count="1" selected="0">
            <x v="1"/>
          </reference>
        </references>
      </pivotArea>
    </format>
    <format dxfId="2143">
      <pivotArea collapsedLevelsAreSubtotals="1" fieldPosition="0">
        <references count="5">
          <reference field="4294967294" count="1" selected="0">
            <x v="16"/>
          </reference>
          <reference field="2" count="1" selected="0">
            <x v="3"/>
          </reference>
          <reference field="4" count="1" selected="0">
            <x v="2"/>
          </reference>
          <reference field="5" count="1">
            <x v="10"/>
          </reference>
          <reference field="9" count="1" selected="0">
            <x v="0"/>
          </reference>
        </references>
      </pivotArea>
    </format>
    <format dxfId="2142">
      <pivotArea collapsedLevelsAreSubtotals="1" fieldPosition="0">
        <references count="5">
          <reference field="4294967294" count="1" selected="0">
            <x v="16"/>
          </reference>
          <reference field="2" count="1" selected="0">
            <x v="4"/>
          </reference>
          <reference field="4" count="1" selected="0">
            <x v="2"/>
          </reference>
          <reference field="5" count="1">
            <x v="9"/>
          </reference>
          <reference field="9" count="1" selected="0">
            <x v="1"/>
          </reference>
        </references>
      </pivotArea>
    </format>
    <format dxfId="2141">
      <pivotArea collapsedLevelsAreSubtotals="1" fieldPosition="0">
        <references count="5">
          <reference field="4294967294" count="1" selected="0">
            <x v="16"/>
          </reference>
          <reference field="2" count="1" selected="0">
            <x v="5"/>
          </reference>
          <reference field="4" count="1" selected="0">
            <x v="0"/>
          </reference>
          <reference field="5" count="1">
            <x v="4"/>
          </reference>
          <reference field="9" count="1" selected="0">
            <x v="0"/>
          </reference>
        </references>
      </pivotArea>
    </format>
    <format dxfId="2140">
      <pivotArea collapsedLevelsAreSubtotals="1" fieldPosition="0">
        <references count="5">
          <reference field="4294967294" count="1" selected="0">
            <x v="16"/>
          </reference>
          <reference field="2" count="1" selected="0">
            <x v="6"/>
          </reference>
          <reference field="4" count="1" selected="0">
            <x v="4"/>
          </reference>
          <reference field="5" count="1">
            <x v="3"/>
          </reference>
          <reference field="9" count="1" selected="0">
            <x v="1"/>
          </reference>
        </references>
      </pivotArea>
    </format>
    <format dxfId="2139">
      <pivotArea collapsedLevelsAreSubtotals="1" fieldPosition="0">
        <references count="5">
          <reference field="4294967294" count="1" selected="0">
            <x v="16"/>
          </reference>
          <reference field="2" count="1" selected="0">
            <x v="7"/>
          </reference>
          <reference field="4" count="1" selected="0">
            <x v="5"/>
          </reference>
          <reference field="5" count="1">
            <x v="11"/>
          </reference>
          <reference field="9" count="1" selected="0">
            <x v="0"/>
          </reference>
        </references>
      </pivotArea>
    </format>
    <format dxfId="2138">
      <pivotArea collapsedLevelsAreSubtotals="1" fieldPosition="0">
        <references count="5">
          <reference field="4294967294" count="1" selected="0">
            <x v="16"/>
          </reference>
          <reference field="2" count="1" selected="0">
            <x v="8"/>
          </reference>
          <reference field="4" count="1" selected="0">
            <x v="0"/>
          </reference>
          <reference field="5" count="1">
            <x v="7"/>
          </reference>
          <reference field="9" count="1" selected="0">
            <x v="1"/>
          </reference>
        </references>
      </pivotArea>
    </format>
    <format dxfId="2137">
      <pivotArea collapsedLevelsAreSubtotals="1" fieldPosition="0">
        <references count="5">
          <reference field="4294967294" count="1" selected="0">
            <x v="16"/>
          </reference>
          <reference field="2" count="1" selected="0">
            <x v="9"/>
          </reference>
          <reference field="4" count="1" selected="0">
            <x v="3"/>
          </reference>
          <reference field="5" count="1">
            <x v="8"/>
          </reference>
          <reference field="9" count="1" selected="0">
            <x v="1"/>
          </reference>
        </references>
      </pivotArea>
    </format>
    <format dxfId="2136">
      <pivotArea collapsedLevelsAreSubtotals="1" fieldPosition="0">
        <references count="5">
          <reference field="4294967294" count="1" selected="0">
            <x v="16"/>
          </reference>
          <reference field="2" count="1" selected="0">
            <x v="9"/>
          </reference>
          <reference field="4" count="1" selected="0">
            <x v="5"/>
          </reference>
          <reference field="5" count="1">
            <x v="6"/>
          </reference>
          <reference field="9" count="1" selected="0">
            <x v="1"/>
          </reference>
        </references>
      </pivotArea>
    </format>
    <format dxfId="2135">
      <pivotArea collapsedLevelsAreSubtotals="1" fieldPosition="0">
        <references count="5">
          <reference field="4294967294" count="1" selected="0">
            <x v="16"/>
          </reference>
          <reference field="2" count="1" selected="0">
            <x v="12"/>
          </reference>
          <reference field="4" count="1" selected="0">
            <x v="4"/>
          </reference>
          <reference field="5" count="1">
            <x v="12"/>
          </reference>
          <reference field="9" count="1" selected="0">
            <x v="1"/>
          </reference>
        </references>
      </pivotArea>
    </format>
    <format dxfId="2134">
      <pivotArea collapsedLevelsAreSubtotals="1" fieldPosition="0">
        <references count="5">
          <reference field="4294967294" count="1" selected="0">
            <x v="17"/>
          </reference>
          <reference field="2" count="1" selected="0">
            <x v="1"/>
          </reference>
          <reference field="4" count="1" selected="0">
            <x v="4"/>
          </reference>
          <reference field="5" count="1">
            <x v="2"/>
          </reference>
          <reference field="9" count="1" selected="0">
            <x v="1"/>
          </reference>
        </references>
      </pivotArea>
    </format>
    <format dxfId="2133">
      <pivotArea collapsedLevelsAreSubtotals="1" fieldPosition="0">
        <references count="5">
          <reference field="4294967294" count="1" selected="0">
            <x v="17"/>
          </reference>
          <reference field="2" count="1" selected="0">
            <x v="2"/>
          </reference>
          <reference field="4" count="1" selected="0">
            <x v="6"/>
          </reference>
          <reference field="5" count="1">
            <x v="1"/>
          </reference>
          <reference field="9" count="1" selected="0">
            <x v="0"/>
          </reference>
        </references>
      </pivotArea>
    </format>
    <format dxfId="2132">
      <pivotArea collapsedLevelsAreSubtotals="1" fieldPosition="0">
        <references count="5">
          <reference field="4294967294" count="1" selected="0">
            <x v="17"/>
          </reference>
          <reference field="2" count="1" selected="0">
            <x v="2"/>
          </reference>
          <reference field="4" count="1" selected="0">
            <x v="6"/>
          </reference>
          <reference field="5" count="1">
            <x v="5"/>
          </reference>
          <reference field="9" count="1" selected="0">
            <x v="1"/>
          </reference>
        </references>
      </pivotArea>
    </format>
    <format dxfId="2131">
      <pivotArea collapsedLevelsAreSubtotals="1" fieldPosition="0">
        <references count="5">
          <reference field="4294967294" count="1" selected="0">
            <x v="17"/>
          </reference>
          <reference field="2" count="1" selected="0">
            <x v="3"/>
          </reference>
          <reference field="4" count="1" selected="0">
            <x v="2"/>
          </reference>
          <reference field="5" count="1">
            <x v="10"/>
          </reference>
          <reference field="9" count="1" selected="0">
            <x v="0"/>
          </reference>
        </references>
      </pivotArea>
    </format>
    <format dxfId="2130">
      <pivotArea collapsedLevelsAreSubtotals="1" fieldPosition="0">
        <references count="5">
          <reference field="4294967294" count="1" selected="0">
            <x v="17"/>
          </reference>
          <reference field="2" count="1" selected="0">
            <x v="4"/>
          </reference>
          <reference field="4" count="1" selected="0">
            <x v="2"/>
          </reference>
          <reference field="5" count="1">
            <x v="9"/>
          </reference>
          <reference field="9" count="1" selected="0">
            <x v="1"/>
          </reference>
        </references>
      </pivotArea>
    </format>
    <format dxfId="2129">
      <pivotArea collapsedLevelsAreSubtotals="1" fieldPosition="0">
        <references count="5">
          <reference field="4294967294" count="1" selected="0">
            <x v="17"/>
          </reference>
          <reference field="2" count="1" selected="0">
            <x v="5"/>
          </reference>
          <reference field="4" count="1" selected="0">
            <x v="0"/>
          </reference>
          <reference field="5" count="1">
            <x v="4"/>
          </reference>
          <reference field="9" count="1" selected="0">
            <x v="0"/>
          </reference>
        </references>
      </pivotArea>
    </format>
    <format dxfId="2128">
      <pivotArea collapsedLevelsAreSubtotals="1" fieldPosition="0">
        <references count="5">
          <reference field="4294967294" count="1" selected="0">
            <x v="17"/>
          </reference>
          <reference field="2" count="1" selected="0">
            <x v="6"/>
          </reference>
          <reference field="4" count="1" selected="0">
            <x v="4"/>
          </reference>
          <reference field="5" count="1">
            <x v="3"/>
          </reference>
          <reference field="9" count="1" selected="0">
            <x v="1"/>
          </reference>
        </references>
      </pivotArea>
    </format>
    <format dxfId="2127">
      <pivotArea collapsedLevelsAreSubtotals="1" fieldPosition="0">
        <references count="5">
          <reference field="4294967294" count="1" selected="0">
            <x v="17"/>
          </reference>
          <reference field="2" count="1" selected="0">
            <x v="7"/>
          </reference>
          <reference field="4" count="1" selected="0">
            <x v="5"/>
          </reference>
          <reference field="5" count="1">
            <x v="11"/>
          </reference>
          <reference field="9" count="1" selected="0">
            <x v="0"/>
          </reference>
        </references>
      </pivotArea>
    </format>
    <format dxfId="2126">
      <pivotArea collapsedLevelsAreSubtotals="1" fieldPosition="0">
        <references count="5">
          <reference field="4294967294" count="1" selected="0">
            <x v="17"/>
          </reference>
          <reference field="2" count="1" selected="0">
            <x v="9"/>
          </reference>
          <reference field="4" count="1" selected="0">
            <x v="3"/>
          </reference>
          <reference field="5" count="1">
            <x v="8"/>
          </reference>
          <reference field="9" count="1" selected="0">
            <x v="1"/>
          </reference>
        </references>
      </pivotArea>
    </format>
    <format dxfId="2125">
      <pivotArea collapsedLevelsAreSubtotals="1" fieldPosition="0">
        <references count="5">
          <reference field="4294967294" count="1" selected="0">
            <x v="17"/>
          </reference>
          <reference field="2" count="1" selected="0">
            <x v="12"/>
          </reference>
          <reference field="4" count="1" selected="0">
            <x v="4"/>
          </reference>
          <reference field="5" count="1">
            <x v="12"/>
          </reference>
          <reference field="9" count="1" selected="0">
            <x v="1"/>
          </reference>
        </references>
      </pivotArea>
    </format>
    <format dxfId="2124">
      <pivotArea collapsedLevelsAreSubtotals="1" fieldPosition="0">
        <references count="5">
          <reference field="4294967294" count="1" selected="0">
            <x v="18"/>
          </reference>
          <reference field="2" count="1" selected="0">
            <x v="1"/>
          </reference>
          <reference field="4" count="1" selected="0">
            <x v="4"/>
          </reference>
          <reference field="5" count="1">
            <x v="2"/>
          </reference>
          <reference field="9" count="1" selected="0">
            <x v="1"/>
          </reference>
        </references>
      </pivotArea>
    </format>
    <format dxfId="2123">
      <pivotArea collapsedLevelsAreSubtotals="1" fieldPosition="0">
        <references count="5">
          <reference field="4294967294" count="1" selected="0">
            <x v="18"/>
          </reference>
          <reference field="2" count="1" selected="0">
            <x v="2"/>
          </reference>
          <reference field="4" count="1" selected="0">
            <x v="6"/>
          </reference>
          <reference field="5" count="1">
            <x v="1"/>
          </reference>
          <reference field="9" count="1" selected="0">
            <x v="0"/>
          </reference>
        </references>
      </pivotArea>
    </format>
    <format dxfId="2122">
      <pivotArea collapsedLevelsAreSubtotals="1" fieldPosition="0">
        <references count="5">
          <reference field="4294967294" count="1" selected="0">
            <x v="18"/>
          </reference>
          <reference field="2" count="1" selected="0">
            <x v="2"/>
          </reference>
          <reference field="4" count="1" selected="0">
            <x v="6"/>
          </reference>
          <reference field="5" count="1">
            <x v="5"/>
          </reference>
          <reference field="9" count="1" selected="0">
            <x v="1"/>
          </reference>
        </references>
      </pivotArea>
    </format>
    <format dxfId="2121">
      <pivotArea collapsedLevelsAreSubtotals="1" fieldPosition="0">
        <references count="5">
          <reference field="4294967294" count="1" selected="0">
            <x v="18"/>
          </reference>
          <reference field="2" count="1" selected="0">
            <x v="3"/>
          </reference>
          <reference field="4" count="1" selected="0">
            <x v="2"/>
          </reference>
          <reference field="5" count="1">
            <x v="10"/>
          </reference>
          <reference field="9" count="1" selected="0">
            <x v="0"/>
          </reference>
        </references>
      </pivotArea>
    </format>
    <format dxfId="2120">
      <pivotArea collapsedLevelsAreSubtotals="1" fieldPosition="0">
        <references count="5">
          <reference field="4294967294" count="1" selected="0">
            <x v="18"/>
          </reference>
          <reference field="2" count="1" selected="0">
            <x v="4"/>
          </reference>
          <reference field="4" count="1" selected="0">
            <x v="2"/>
          </reference>
          <reference field="5" count="1">
            <x v="9"/>
          </reference>
          <reference field="9" count="1" selected="0">
            <x v="1"/>
          </reference>
        </references>
      </pivotArea>
    </format>
    <format dxfId="2119">
      <pivotArea collapsedLevelsAreSubtotals="1" fieldPosition="0">
        <references count="5">
          <reference field="4294967294" count="1" selected="0">
            <x v="18"/>
          </reference>
          <reference field="2" count="1" selected="0">
            <x v="5"/>
          </reference>
          <reference field="4" count="1" selected="0">
            <x v="0"/>
          </reference>
          <reference field="5" count="1">
            <x v="4"/>
          </reference>
          <reference field="9" count="1" selected="0">
            <x v="0"/>
          </reference>
        </references>
      </pivotArea>
    </format>
    <format dxfId="2118">
      <pivotArea collapsedLevelsAreSubtotals="1" fieldPosition="0">
        <references count="5">
          <reference field="4294967294" count="1" selected="0">
            <x v="18"/>
          </reference>
          <reference field="2" count="1" selected="0">
            <x v="6"/>
          </reference>
          <reference field="4" count="1" selected="0">
            <x v="4"/>
          </reference>
          <reference field="5" count="1">
            <x v="3"/>
          </reference>
          <reference field="9" count="1" selected="0">
            <x v="1"/>
          </reference>
        </references>
      </pivotArea>
    </format>
    <format dxfId="2117">
      <pivotArea collapsedLevelsAreSubtotals="1" fieldPosition="0">
        <references count="5">
          <reference field="4294967294" count="1" selected="0">
            <x v="18"/>
          </reference>
          <reference field="2" count="1" selected="0">
            <x v="8"/>
          </reference>
          <reference field="4" count="1" selected="0">
            <x v="0"/>
          </reference>
          <reference field="5" count="1">
            <x v="7"/>
          </reference>
          <reference field="9" count="1" selected="0">
            <x v="1"/>
          </reference>
        </references>
      </pivotArea>
    </format>
    <format dxfId="2116">
      <pivotArea collapsedLevelsAreSubtotals="1" fieldPosition="0">
        <references count="5">
          <reference field="4294967294" count="1" selected="0">
            <x v="18"/>
          </reference>
          <reference field="2" count="1" selected="0">
            <x v="9"/>
          </reference>
          <reference field="4" count="1" selected="0">
            <x v="3"/>
          </reference>
          <reference field="5" count="1">
            <x v="8"/>
          </reference>
          <reference field="9" count="1" selected="0">
            <x v="1"/>
          </reference>
        </references>
      </pivotArea>
    </format>
    <format dxfId="2115">
      <pivotArea collapsedLevelsAreSubtotals="1" fieldPosition="0">
        <references count="5">
          <reference field="4294967294" count="1" selected="0">
            <x v="18"/>
          </reference>
          <reference field="2" count="1" selected="0">
            <x v="12"/>
          </reference>
          <reference field="4" count="1" selected="0">
            <x v="4"/>
          </reference>
          <reference field="5" count="1">
            <x v="12"/>
          </reference>
          <reference field="9" count="1" selected="0">
            <x v="1"/>
          </reference>
        </references>
      </pivotArea>
    </format>
    <format dxfId="2114">
      <pivotArea collapsedLevelsAreSubtotals="1" fieldPosition="0">
        <references count="5">
          <reference field="4294967294" count="1" selected="0">
            <x v="19"/>
          </reference>
          <reference field="2" count="1" selected="0">
            <x v="1"/>
          </reference>
          <reference field="4" count="1" selected="0">
            <x v="4"/>
          </reference>
          <reference field="5" count="1">
            <x v="2"/>
          </reference>
          <reference field="9" count="1" selected="0">
            <x v="1"/>
          </reference>
        </references>
      </pivotArea>
    </format>
    <format dxfId="2113">
      <pivotArea collapsedLevelsAreSubtotals="1" fieldPosition="0">
        <references count="5">
          <reference field="4294967294" count="1" selected="0">
            <x v="19"/>
          </reference>
          <reference field="2" count="1" selected="0">
            <x v="2"/>
          </reference>
          <reference field="4" count="1" selected="0">
            <x v="6"/>
          </reference>
          <reference field="5" count="1">
            <x v="1"/>
          </reference>
          <reference field="9" count="1" selected="0">
            <x v="0"/>
          </reference>
        </references>
      </pivotArea>
    </format>
    <format dxfId="2112">
      <pivotArea collapsedLevelsAreSubtotals="1" fieldPosition="0">
        <references count="5">
          <reference field="4294967294" count="1" selected="0">
            <x v="19"/>
          </reference>
          <reference field="2" count="1" selected="0">
            <x v="2"/>
          </reference>
          <reference field="4" count="1" selected="0">
            <x v="6"/>
          </reference>
          <reference field="5" count="1">
            <x v="5"/>
          </reference>
          <reference field="9" count="1" selected="0">
            <x v="1"/>
          </reference>
        </references>
      </pivotArea>
    </format>
    <format dxfId="2111">
      <pivotArea collapsedLevelsAreSubtotals="1" fieldPosition="0">
        <references count="5">
          <reference field="4294967294" count="1" selected="0">
            <x v="19"/>
          </reference>
          <reference field="2" count="1" selected="0">
            <x v="3"/>
          </reference>
          <reference field="4" count="1" selected="0">
            <x v="2"/>
          </reference>
          <reference field="5" count="1">
            <x v="10"/>
          </reference>
          <reference field="9" count="1" selected="0">
            <x v="0"/>
          </reference>
        </references>
      </pivotArea>
    </format>
    <format dxfId="2110">
      <pivotArea collapsedLevelsAreSubtotals="1" fieldPosition="0">
        <references count="5">
          <reference field="4294967294" count="1" selected="0">
            <x v="19"/>
          </reference>
          <reference field="2" count="1" selected="0">
            <x v="5"/>
          </reference>
          <reference field="4" count="1" selected="0">
            <x v="0"/>
          </reference>
          <reference field="5" count="1">
            <x v="4"/>
          </reference>
          <reference field="9" count="1" selected="0">
            <x v="0"/>
          </reference>
        </references>
      </pivotArea>
    </format>
    <format dxfId="2109">
      <pivotArea collapsedLevelsAreSubtotals="1" fieldPosition="0">
        <references count="5">
          <reference field="4294967294" count="1" selected="0">
            <x v="19"/>
          </reference>
          <reference field="2" count="1" selected="0">
            <x v="6"/>
          </reference>
          <reference field="4" count="1" selected="0">
            <x v="4"/>
          </reference>
          <reference field="5" count="1">
            <x v="3"/>
          </reference>
          <reference field="9" count="1" selected="0">
            <x v="1"/>
          </reference>
        </references>
      </pivotArea>
    </format>
    <format dxfId="2108">
      <pivotArea collapsedLevelsAreSubtotals="1" fieldPosition="0">
        <references count="5">
          <reference field="4294967294" count="1" selected="0">
            <x v="19"/>
          </reference>
          <reference field="2" count="1" selected="0">
            <x v="9"/>
          </reference>
          <reference field="4" count="1" selected="0">
            <x v="3"/>
          </reference>
          <reference field="5" count="1">
            <x v="8"/>
          </reference>
          <reference field="9" count="1" selected="0">
            <x v="1"/>
          </reference>
        </references>
      </pivotArea>
    </format>
    <format dxfId="2107">
      <pivotArea collapsedLevelsAreSubtotals="1" fieldPosition="0">
        <references count="5">
          <reference field="4294967294" count="1" selected="0">
            <x v="19"/>
          </reference>
          <reference field="2" count="1" selected="0">
            <x v="12"/>
          </reference>
          <reference field="4" count="1" selected="0">
            <x v="4"/>
          </reference>
          <reference field="5" count="1">
            <x v="12"/>
          </reference>
          <reference field="9" count="1" selected="0">
            <x v="1"/>
          </reference>
        </references>
      </pivotArea>
    </format>
    <format dxfId="2106">
      <pivotArea collapsedLevelsAreSubtotals="1" fieldPosition="0">
        <references count="5">
          <reference field="4294967294" count="1" selected="0">
            <x v="20"/>
          </reference>
          <reference field="2" count="1" selected="0">
            <x v="1"/>
          </reference>
          <reference field="4" count="1" selected="0">
            <x v="4"/>
          </reference>
          <reference field="5" count="1">
            <x v="2"/>
          </reference>
          <reference field="9" count="1" selected="0">
            <x v="1"/>
          </reference>
        </references>
      </pivotArea>
    </format>
    <format dxfId="2105">
      <pivotArea collapsedLevelsAreSubtotals="1" fieldPosition="0">
        <references count="5">
          <reference field="4294967294" count="1" selected="0">
            <x v="20"/>
          </reference>
          <reference field="2" count="1" selected="0">
            <x v="2"/>
          </reference>
          <reference field="4" count="1" selected="0">
            <x v="6"/>
          </reference>
          <reference field="5" count="1">
            <x v="1"/>
          </reference>
          <reference field="9" count="1" selected="0">
            <x v="0"/>
          </reference>
        </references>
      </pivotArea>
    </format>
    <format dxfId="2104">
      <pivotArea collapsedLevelsAreSubtotals="1" fieldPosition="0">
        <references count="5">
          <reference field="4294967294" count="1" selected="0">
            <x v="20"/>
          </reference>
          <reference field="2" count="1" selected="0">
            <x v="2"/>
          </reference>
          <reference field="4" count="1" selected="0">
            <x v="6"/>
          </reference>
          <reference field="5" count="1">
            <x v="5"/>
          </reference>
          <reference field="9" count="1" selected="0">
            <x v="1"/>
          </reference>
        </references>
      </pivotArea>
    </format>
    <format dxfId="2103">
      <pivotArea collapsedLevelsAreSubtotals="1" fieldPosition="0">
        <references count="5">
          <reference field="4294967294" count="1" selected="0">
            <x v="20"/>
          </reference>
          <reference field="2" count="1" selected="0">
            <x v="3"/>
          </reference>
          <reference field="4" count="1" selected="0">
            <x v="2"/>
          </reference>
          <reference field="5" count="1">
            <x v="10"/>
          </reference>
          <reference field="9" count="1" selected="0">
            <x v="0"/>
          </reference>
        </references>
      </pivotArea>
    </format>
    <format dxfId="2102">
      <pivotArea collapsedLevelsAreSubtotals="1" fieldPosition="0">
        <references count="5">
          <reference field="4294967294" count="1" selected="0">
            <x v="20"/>
          </reference>
          <reference field="2" count="1" selected="0">
            <x v="5"/>
          </reference>
          <reference field="4" count="1" selected="0">
            <x v="0"/>
          </reference>
          <reference field="5" count="1">
            <x v="4"/>
          </reference>
          <reference field="9" count="1" selected="0">
            <x v="0"/>
          </reference>
        </references>
      </pivotArea>
    </format>
    <format dxfId="2101">
      <pivotArea collapsedLevelsAreSubtotals="1" fieldPosition="0">
        <references count="5">
          <reference field="4294967294" count="1" selected="0">
            <x v="20"/>
          </reference>
          <reference field="2" count="1" selected="0">
            <x v="6"/>
          </reference>
          <reference field="4" count="1" selected="0">
            <x v="4"/>
          </reference>
          <reference field="5" count="1">
            <x v="3"/>
          </reference>
          <reference field="9" count="1" selected="0">
            <x v="1"/>
          </reference>
        </references>
      </pivotArea>
    </format>
    <format dxfId="2100">
      <pivotArea collapsedLevelsAreSubtotals="1" fieldPosition="0">
        <references count="5">
          <reference field="4294967294" count="1" selected="0">
            <x v="20"/>
          </reference>
          <reference field="2" count="1" selected="0">
            <x v="12"/>
          </reference>
          <reference field="4" count="1" selected="0">
            <x v="4"/>
          </reference>
          <reference field="5" count="1">
            <x v="12"/>
          </reference>
          <reference field="9" count="1" selected="0">
            <x v="1"/>
          </reference>
        </references>
      </pivotArea>
    </format>
    <format dxfId="2099">
      <pivotArea collapsedLevelsAreSubtotals="1" fieldPosition="0">
        <references count="5">
          <reference field="4294967294" count="1" selected="0">
            <x v="21"/>
          </reference>
          <reference field="2" count="1" selected="0">
            <x v="1"/>
          </reference>
          <reference field="4" count="1" selected="0">
            <x v="4"/>
          </reference>
          <reference field="5" count="1">
            <x v="2"/>
          </reference>
          <reference field="9" count="1" selected="0">
            <x v="1"/>
          </reference>
        </references>
      </pivotArea>
    </format>
    <format dxfId="2098">
      <pivotArea collapsedLevelsAreSubtotals="1" fieldPosition="0">
        <references count="5">
          <reference field="4294967294" count="1" selected="0">
            <x v="21"/>
          </reference>
          <reference field="2" count="1" selected="0">
            <x v="2"/>
          </reference>
          <reference field="4" count="1" selected="0">
            <x v="6"/>
          </reference>
          <reference field="5" count="1">
            <x v="1"/>
          </reference>
          <reference field="9" count="1" selected="0">
            <x v="0"/>
          </reference>
        </references>
      </pivotArea>
    </format>
    <format dxfId="2097">
      <pivotArea collapsedLevelsAreSubtotals="1" fieldPosition="0">
        <references count="5">
          <reference field="4294967294" count="1" selected="0">
            <x v="21"/>
          </reference>
          <reference field="2" count="1" selected="0">
            <x v="2"/>
          </reference>
          <reference field="4" count="1" selected="0">
            <x v="6"/>
          </reference>
          <reference field="5" count="1">
            <x v="5"/>
          </reference>
          <reference field="9" count="1" selected="0">
            <x v="1"/>
          </reference>
        </references>
      </pivotArea>
    </format>
    <format dxfId="2096">
      <pivotArea collapsedLevelsAreSubtotals="1" fieldPosition="0">
        <references count="5">
          <reference field="4294967294" count="1" selected="0">
            <x v="21"/>
          </reference>
          <reference field="2" count="1" selected="0">
            <x v="3"/>
          </reference>
          <reference field="4" count="1" selected="0">
            <x v="2"/>
          </reference>
          <reference field="5" count="1">
            <x v="10"/>
          </reference>
          <reference field="9" count="1" selected="0">
            <x v="0"/>
          </reference>
        </references>
      </pivotArea>
    </format>
    <format dxfId="2095">
      <pivotArea collapsedLevelsAreSubtotals="1" fieldPosition="0">
        <references count="5">
          <reference field="4294967294" count="1" selected="0">
            <x v="21"/>
          </reference>
          <reference field="2" count="1" selected="0">
            <x v="5"/>
          </reference>
          <reference field="4" count="1" selected="0">
            <x v="0"/>
          </reference>
          <reference field="5" count="1">
            <x v="4"/>
          </reference>
          <reference field="9" count="1" selected="0">
            <x v="0"/>
          </reference>
        </references>
      </pivotArea>
    </format>
    <format dxfId="2094">
      <pivotArea collapsedLevelsAreSubtotals="1" fieldPosition="0">
        <references count="5">
          <reference field="4294967294" count="1" selected="0">
            <x v="21"/>
          </reference>
          <reference field="2" count="1" selected="0">
            <x v="6"/>
          </reference>
          <reference field="4" count="1" selected="0">
            <x v="4"/>
          </reference>
          <reference field="5" count="1">
            <x v="3"/>
          </reference>
          <reference field="9" count="1" selected="0">
            <x v="1"/>
          </reference>
        </references>
      </pivotArea>
    </format>
    <format dxfId="2093">
      <pivotArea collapsedLevelsAreSubtotals="1" fieldPosition="0">
        <references count="5">
          <reference field="4294967294" count="1" selected="0">
            <x v="21"/>
          </reference>
          <reference field="2" count="1" selected="0">
            <x v="12"/>
          </reference>
          <reference field="4" count="1" selected="0">
            <x v="4"/>
          </reference>
          <reference field="5" count="1">
            <x v="12"/>
          </reference>
          <reference field="9" count="1" selected="0">
            <x v="1"/>
          </reference>
        </references>
      </pivotArea>
    </format>
    <format dxfId="2092">
      <pivotArea collapsedLevelsAreSubtotals="1" fieldPosition="0">
        <references count="5">
          <reference field="4294967294" count="1" selected="0">
            <x v="22"/>
          </reference>
          <reference field="2" count="1" selected="0">
            <x v="1"/>
          </reference>
          <reference field="4" count="1" selected="0">
            <x v="4"/>
          </reference>
          <reference field="5" count="1">
            <x v="2"/>
          </reference>
          <reference field="9" count="1" selected="0">
            <x v="1"/>
          </reference>
        </references>
      </pivotArea>
    </format>
    <format dxfId="2091">
      <pivotArea collapsedLevelsAreSubtotals="1" fieldPosition="0">
        <references count="5">
          <reference field="4294967294" count="1" selected="0">
            <x v="22"/>
          </reference>
          <reference field="2" count="1" selected="0">
            <x v="2"/>
          </reference>
          <reference field="4" count="1" selected="0">
            <x v="6"/>
          </reference>
          <reference field="5" count="1">
            <x v="1"/>
          </reference>
          <reference field="9" count="1" selected="0">
            <x v="0"/>
          </reference>
        </references>
      </pivotArea>
    </format>
    <format dxfId="2090">
      <pivotArea collapsedLevelsAreSubtotals="1" fieldPosition="0">
        <references count="5">
          <reference field="4294967294" count="1" selected="0">
            <x v="22"/>
          </reference>
          <reference field="2" count="1" selected="0">
            <x v="2"/>
          </reference>
          <reference field="4" count="1" selected="0">
            <x v="6"/>
          </reference>
          <reference field="5" count="1">
            <x v="5"/>
          </reference>
          <reference field="9" count="1" selected="0">
            <x v="1"/>
          </reference>
        </references>
      </pivotArea>
    </format>
    <format dxfId="2089">
      <pivotArea collapsedLevelsAreSubtotals="1" fieldPosition="0">
        <references count="5">
          <reference field="4294967294" count="1" selected="0">
            <x v="22"/>
          </reference>
          <reference field="2" count="1" selected="0">
            <x v="3"/>
          </reference>
          <reference field="4" count="1" selected="0">
            <x v="2"/>
          </reference>
          <reference field="5" count="1">
            <x v="10"/>
          </reference>
          <reference field="9" count="1" selected="0">
            <x v="0"/>
          </reference>
        </references>
      </pivotArea>
    </format>
    <format dxfId="2088">
      <pivotArea collapsedLevelsAreSubtotals="1" fieldPosition="0">
        <references count="5">
          <reference field="4294967294" count="1" selected="0">
            <x v="22"/>
          </reference>
          <reference field="2" count="1" selected="0">
            <x v="5"/>
          </reference>
          <reference field="4" count="1" selected="0">
            <x v="0"/>
          </reference>
          <reference field="5" count="1">
            <x v="4"/>
          </reference>
          <reference field="9" count="1" selected="0">
            <x v="0"/>
          </reference>
        </references>
      </pivotArea>
    </format>
    <format dxfId="2087">
      <pivotArea collapsedLevelsAreSubtotals="1" fieldPosition="0">
        <references count="5">
          <reference field="4294967294" count="1" selected="0">
            <x v="22"/>
          </reference>
          <reference field="2" count="1" selected="0">
            <x v="6"/>
          </reference>
          <reference field="4" count="1" selected="0">
            <x v="4"/>
          </reference>
          <reference field="5" count="1">
            <x v="3"/>
          </reference>
          <reference field="9" count="1" selected="0">
            <x v="1"/>
          </reference>
        </references>
      </pivotArea>
    </format>
    <format dxfId="2086">
      <pivotArea collapsedLevelsAreSubtotals="1" fieldPosition="0">
        <references count="5">
          <reference field="4294967294" count="1" selected="0">
            <x v="22"/>
          </reference>
          <reference field="2" count="1" selected="0">
            <x v="12"/>
          </reference>
          <reference field="4" count="1" selected="0">
            <x v="4"/>
          </reference>
          <reference field="5" count="1">
            <x v="12"/>
          </reference>
          <reference field="9" count="1" selected="0">
            <x v="1"/>
          </reference>
        </references>
      </pivotArea>
    </format>
    <format dxfId="2085">
      <pivotArea collapsedLevelsAreSubtotals="1" fieldPosition="0">
        <references count="5">
          <reference field="4294967294" count="1" selected="0">
            <x v="23"/>
          </reference>
          <reference field="2" count="1" selected="0">
            <x v="1"/>
          </reference>
          <reference field="4" count="1" selected="0">
            <x v="4"/>
          </reference>
          <reference field="5" count="1">
            <x v="2"/>
          </reference>
          <reference field="9" count="1" selected="0">
            <x v="1"/>
          </reference>
        </references>
      </pivotArea>
    </format>
    <format dxfId="2084">
      <pivotArea collapsedLevelsAreSubtotals="1" fieldPosition="0">
        <references count="5">
          <reference field="4294967294" count="1" selected="0">
            <x v="23"/>
          </reference>
          <reference field="2" count="1" selected="0">
            <x v="2"/>
          </reference>
          <reference field="4" count="1" selected="0">
            <x v="6"/>
          </reference>
          <reference field="5" count="1">
            <x v="1"/>
          </reference>
          <reference field="9" count="1" selected="0">
            <x v="0"/>
          </reference>
        </references>
      </pivotArea>
    </format>
    <format dxfId="2083">
      <pivotArea collapsedLevelsAreSubtotals="1" fieldPosition="0">
        <references count="5">
          <reference field="4294967294" count="1" selected="0">
            <x v="23"/>
          </reference>
          <reference field="2" count="1" selected="0">
            <x v="2"/>
          </reference>
          <reference field="4" count="1" selected="0">
            <x v="6"/>
          </reference>
          <reference field="5" count="1">
            <x v="5"/>
          </reference>
          <reference field="9" count="1" selected="0">
            <x v="1"/>
          </reference>
        </references>
      </pivotArea>
    </format>
    <format dxfId="2082">
      <pivotArea collapsedLevelsAreSubtotals="1" fieldPosition="0">
        <references count="5">
          <reference field="4294967294" count="1" selected="0">
            <x v="23"/>
          </reference>
          <reference field="2" count="1" selected="0">
            <x v="3"/>
          </reference>
          <reference field="4" count="1" selected="0">
            <x v="2"/>
          </reference>
          <reference field="5" count="1">
            <x v="10"/>
          </reference>
          <reference field="9" count="1" selected="0">
            <x v="0"/>
          </reference>
        </references>
      </pivotArea>
    </format>
    <format dxfId="2081">
      <pivotArea collapsedLevelsAreSubtotals="1" fieldPosition="0">
        <references count="5">
          <reference field="4294967294" count="1" selected="0">
            <x v="23"/>
          </reference>
          <reference field="2" count="1" selected="0">
            <x v="5"/>
          </reference>
          <reference field="4" count="1" selected="0">
            <x v="0"/>
          </reference>
          <reference field="5" count="1">
            <x v="4"/>
          </reference>
          <reference field="9" count="1" selected="0">
            <x v="0"/>
          </reference>
        </references>
      </pivotArea>
    </format>
    <format dxfId="2080">
      <pivotArea collapsedLevelsAreSubtotals="1" fieldPosition="0">
        <references count="5">
          <reference field="4294967294" count="1" selected="0">
            <x v="23"/>
          </reference>
          <reference field="2" count="1" selected="0">
            <x v="6"/>
          </reference>
          <reference field="4" count="1" selected="0">
            <x v="4"/>
          </reference>
          <reference field="5" count="1">
            <x v="3"/>
          </reference>
          <reference field="9" count="1" selected="0">
            <x v="1"/>
          </reference>
        </references>
      </pivotArea>
    </format>
    <format dxfId="2079">
      <pivotArea collapsedLevelsAreSubtotals="1" fieldPosition="0">
        <references count="5">
          <reference field="4294967294" count="1" selected="0">
            <x v="23"/>
          </reference>
          <reference field="2" count="1" selected="0">
            <x v="12"/>
          </reference>
          <reference field="4" count="1" selected="0">
            <x v="4"/>
          </reference>
          <reference field="5" count="1">
            <x v="12"/>
          </reference>
          <reference field="9" count="1" selected="0">
            <x v="1"/>
          </reference>
        </references>
      </pivotArea>
    </format>
    <format dxfId="2078">
      <pivotArea collapsedLevelsAreSubtotals="1" fieldPosition="0">
        <references count="5">
          <reference field="4294967294" count="1" selected="0">
            <x v="24"/>
          </reference>
          <reference field="2" count="1" selected="0">
            <x v="1"/>
          </reference>
          <reference field="4" count="1" selected="0">
            <x v="4"/>
          </reference>
          <reference field="5" count="1">
            <x v="2"/>
          </reference>
          <reference field="9" count="1" selected="0">
            <x v="1"/>
          </reference>
        </references>
      </pivotArea>
    </format>
    <format dxfId="2077">
      <pivotArea collapsedLevelsAreSubtotals="1" fieldPosition="0">
        <references count="5">
          <reference field="4294967294" count="1" selected="0">
            <x v="24"/>
          </reference>
          <reference field="2" count="1" selected="0">
            <x v="2"/>
          </reference>
          <reference field="4" count="1" selected="0">
            <x v="6"/>
          </reference>
          <reference field="5" count="1">
            <x v="1"/>
          </reference>
          <reference field="9" count="1" selected="0">
            <x v="0"/>
          </reference>
        </references>
      </pivotArea>
    </format>
    <format dxfId="2076">
      <pivotArea collapsedLevelsAreSubtotals="1" fieldPosition="0">
        <references count="5">
          <reference field="4294967294" count="1" selected="0">
            <x v="24"/>
          </reference>
          <reference field="2" count="1" selected="0">
            <x v="2"/>
          </reference>
          <reference field="4" count="1" selected="0">
            <x v="6"/>
          </reference>
          <reference field="5" count="1">
            <x v="5"/>
          </reference>
          <reference field="9" count="1" selected="0">
            <x v="1"/>
          </reference>
        </references>
      </pivotArea>
    </format>
    <format dxfId="2075">
      <pivotArea collapsedLevelsAreSubtotals="1" fieldPosition="0">
        <references count="5">
          <reference field="4294967294" count="1" selected="0">
            <x v="24"/>
          </reference>
          <reference field="2" count="1" selected="0">
            <x v="3"/>
          </reference>
          <reference field="4" count="1" selected="0">
            <x v="2"/>
          </reference>
          <reference field="5" count="1">
            <x v="10"/>
          </reference>
          <reference field="9" count="1" selected="0">
            <x v="0"/>
          </reference>
        </references>
      </pivotArea>
    </format>
    <format dxfId="2074">
      <pivotArea collapsedLevelsAreSubtotals="1" fieldPosition="0">
        <references count="5">
          <reference field="4294967294" count="1" selected="0">
            <x v="24"/>
          </reference>
          <reference field="2" count="1" selected="0">
            <x v="5"/>
          </reference>
          <reference field="4" count="1" selected="0">
            <x v="0"/>
          </reference>
          <reference field="5" count="1">
            <x v="4"/>
          </reference>
          <reference field="9" count="1" selected="0">
            <x v="0"/>
          </reference>
        </references>
      </pivotArea>
    </format>
    <format dxfId="2073">
      <pivotArea collapsedLevelsAreSubtotals="1" fieldPosition="0">
        <references count="5">
          <reference field="4294967294" count="1" selected="0">
            <x v="24"/>
          </reference>
          <reference field="2" count="1" selected="0">
            <x v="6"/>
          </reference>
          <reference field="4" count="1" selected="0">
            <x v="4"/>
          </reference>
          <reference field="5" count="1">
            <x v="3"/>
          </reference>
          <reference field="9" count="1" selected="0">
            <x v="1"/>
          </reference>
        </references>
      </pivotArea>
    </format>
    <format dxfId="2072">
      <pivotArea collapsedLevelsAreSubtotals="1" fieldPosition="0">
        <references count="5">
          <reference field="4294967294" count="1" selected="0">
            <x v="24"/>
          </reference>
          <reference field="2" count="1" selected="0">
            <x v="12"/>
          </reference>
          <reference field="4" count="1" selected="0">
            <x v="4"/>
          </reference>
          <reference field="5" count="1">
            <x v="12"/>
          </reference>
          <reference field="9" count="1" selected="0">
            <x v="1"/>
          </reference>
        </references>
      </pivotArea>
    </format>
    <format dxfId="2071">
      <pivotArea collapsedLevelsAreSubtotals="1" fieldPosition="0">
        <references count="5">
          <reference field="4294967294" count="1" selected="0">
            <x v="25"/>
          </reference>
          <reference field="2" count="1" selected="0">
            <x v="1"/>
          </reference>
          <reference field="4" count="1" selected="0">
            <x v="4"/>
          </reference>
          <reference field="5" count="1">
            <x v="2"/>
          </reference>
          <reference field="9" count="1" selected="0">
            <x v="1"/>
          </reference>
        </references>
      </pivotArea>
    </format>
    <format dxfId="2070">
      <pivotArea collapsedLevelsAreSubtotals="1" fieldPosition="0">
        <references count="5">
          <reference field="4294967294" count="1" selected="0">
            <x v="25"/>
          </reference>
          <reference field="2" count="1" selected="0">
            <x v="2"/>
          </reference>
          <reference field="4" count="1" selected="0">
            <x v="6"/>
          </reference>
          <reference field="5" count="1">
            <x v="1"/>
          </reference>
          <reference field="9" count="1" selected="0">
            <x v="0"/>
          </reference>
        </references>
      </pivotArea>
    </format>
    <format dxfId="2069">
      <pivotArea collapsedLevelsAreSubtotals="1" fieldPosition="0">
        <references count="5">
          <reference field="4294967294" count="1" selected="0">
            <x v="25"/>
          </reference>
          <reference field="2" count="1" selected="0">
            <x v="2"/>
          </reference>
          <reference field="4" count="1" selected="0">
            <x v="6"/>
          </reference>
          <reference field="5" count="1">
            <x v="5"/>
          </reference>
          <reference field="9" count="1" selected="0">
            <x v="1"/>
          </reference>
        </references>
      </pivotArea>
    </format>
    <format dxfId="2068">
      <pivotArea collapsedLevelsAreSubtotals="1" fieldPosition="0">
        <references count="5">
          <reference field="4294967294" count="1" selected="0">
            <x v="25"/>
          </reference>
          <reference field="2" count="1" selected="0">
            <x v="3"/>
          </reference>
          <reference field="4" count="1" selected="0">
            <x v="2"/>
          </reference>
          <reference field="5" count="1">
            <x v="10"/>
          </reference>
          <reference field="9" count="1" selected="0">
            <x v="0"/>
          </reference>
        </references>
      </pivotArea>
    </format>
    <format dxfId="2067">
      <pivotArea collapsedLevelsAreSubtotals="1" fieldPosition="0">
        <references count="5">
          <reference field="4294967294" count="1" selected="0">
            <x v="25"/>
          </reference>
          <reference field="2" count="1" selected="0">
            <x v="5"/>
          </reference>
          <reference field="4" count="1" selected="0">
            <x v="0"/>
          </reference>
          <reference field="5" count="1">
            <x v="4"/>
          </reference>
          <reference field="9" count="1" selected="0">
            <x v="0"/>
          </reference>
        </references>
      </pivotArea>
    </format>
    <format dxfId="2066">
      <pivotArea collapsedLevelsAreSubtotals="1" fieldPosition="0">
        <references count="5">
          <reference field="4294967294" count="1" selected="0">
            <x v="25"/>
          </reference>
          <reference field="2" count="1" selected="0">
            <x v="6"/>
          </reference>
          <reference field="4" count="1" selected="0">
            <x v="4"/>
          </reference>
          <reference field="5" count="1">
            <x v="3"/>
          </reference>
          <reference field="9" count="1" selected="0">
            <x v="1"/>
          </reference>
        </references>
      </pivotArea>
    </format>
    <format dxfId="2065">
      <pivotArea collapsedLevelsAreSubtotals="1" fieldPosition="0">
        <references count="5">
          <reference field="4294967294" count="1" selected="0">
            <x v="25"/>
          </reference>
          <reference field="2" count="1" selected="0">
            <x v="12"/>
          </reference>
          <reference field="4" count="1" selected="0">
            <x v="4"/>
          </reference>
          <reference field="5" count="1">
            <x v="12"/>
          </reference>
          <reference field="9" count="1" selected="0">
            <x v="1"/>
          </reference>
        </references>
      </pivotArea>
    </format>
    <format dxfId="2064">
      <pivotArea collapsedLevelsAreSubtotals="1" fieldPosition="0">
        <references count="5">
          <reference field="4294967294" count="1" selected="0">
            <x v="26"/>
          </reference>
          <reference field="2" count="1" selected="0">
            <x v="1"/>
          </reference>
          <reference field="4" count="1" selected="0">
            <x v="4"/>
          </reference>
          <reference field="5" count="1">
            <x v="2"/>
          </reference>
          <reference field="9" count="1" selected="0">
            <x v="1"/>
          </reference>
        </references>
      </pivotArea>
    </format>
    <format dxfId="2063">
      <pivotArea collapsedLevelsAreSubtotals="1" fieldPosition="0">
        <references count="5">
          <reference field="4294967294" count="1" selected="0">
            <x v="26"/>
          </reference>
          <reference field="2" count="1" selected="0">
            <x v="2"/>
          </reference>
          <reference field="4" count="1" selected="0">
            <x v="6"/>
          </reference>
          <reference field="5" count="1">
            <x v="1"/>
          </reference>
          <reference field="9" count="1" selected="0">
            <x v="0"/>
          </reference>
        </references>
      </pivotArea>
    </format>
    <format dxfId="2062">
      <pivotArea collapsedLevelsAreSubtotals="1" fieldPosition="0">
        <references count="5">
          <reference field="4294967294" count="1" selected="0">
            <x v="26"/>
          </reference>
          <reference field="2" count="1" selected="0">
            <x v="2"/>
          </reference>
          <reference field="4" count="1" selected="0">
            <x v="6"/>
          </reference>
          <reference field="5" count="1">
            <x v="5"/>
          </reference>
          <reference field="9" count="1" selected="0">
            <x v="1"/>
          </reference>
        </references>
      </pivotArea>
    </format>
    <format dxfId="2061">
      <pivotArea collapsedLevelsAreSubtotals="1" fieldPosition="0">
        <references count="5">
          <reference field="4294967294" count="1" selected="0">
            <x v="26"/>
          </reference>
          <reference field="2" count="1" selected="0">
            <x v="3"/>
          </reference>
          <reference field="4" count="1" selected="0">
            <x v="2"/>
          </reference>
          <reference field="5" count="1">
            <x v="10"/>
          </reference>
          <reference field="9" count="1" selected="0">
            <x v="0"/>
          </reference>
        </references>
      </pivotArea>
    </format>
    <format dxfId="2060">
      <pivotArea collapsedLevelsAreSubtotals="1" fieldPosition="0">
        <references count="5">
          <reference field="4294967294" count="1" selected="0">
            <x v="26"/>
          </reference>
          <reference field="2" count="1" selected="0">
            <x v="4"/>
          </reference>
          <reference field="4" count="1" selected="0">
            <x v="2"/>
          </reference>
          <reference field="5" count="1">
            <x v="9"/>
          </reference>
          <reference field="9" count="1" selected="0">
            <x v="1"/>
          </reference>
        </references>
      </pivotArea>
    </format>
    <format dxfId="2059">
      <pivotArea collapsedLevelsAreSubtotals="1" fieldPosition="0">
        <references count="5">
          <reference field="4294967294" count="1" selected="0">
            <x v="26"/>
          </reference>
          <reference field="2" count="1" selected="0">
            <x v="5"/>
          </reference>
          <reference field="4" count="1" selected="0">
            <x v="0"/>
          </reference>
          <reference field="5" count="1">
            <x v="4"/>
          </reference>
          <reference field="9" count="1" selected="0">
            <x v="0"/>
          </reference>
        </references>
      </pivotArea>
    </format>
    <format dxfId="2058">
      <pivotArea collapsedLevelsAreSubtotals="1" fieldPosition="0">
        <references count="5">
          <reference field="4294967294" count="1" selected="0">
            <x v="26"/>
          </reference>
          <reference field="2" count="1" selected="0">
            <x v="6"/>
          </reference>
          <reference field="4" count="1" selected="0">
            <x v="4"/>
          </reference>
          <reference field="5" count="1">
            <x v="3"/>
          </reference>
          <reference field="9" count="1" selected="0">
            <x v="1"/>
          </reference>
        </references>
      </pivotArea>
    </format>
    <format dxfId="2057">
      <pivotArea collapsedLevelsAreSubtotals="1" fieldPosition="0">
        <references count="5">
          <reference field="4294967294" count="1" selected="0">
            <x v="27"/>
          </reference>
          <reference field="2" count="1" selected="0">
            <x v="0"/>
          </reference>
          <reference field="4" count="1" selected="0">
            <x v="1"/>
          </reference>
          <reference field="5" count="1">
            <x v="0"/>
          </reference>
          <reference field="9" count="1" selected="0">
            <x v="1"/>
          </reference>
        </references>
      </pivotArea>
    </format>
    <format dxfId="2056">
      <pivotArea collapsedLevelsAreSubtotals="1" fieldPosition="0">
        <references count="5">
          <reference field="4294967294" count="1" selected="0">
            <x v="27"/>
          </reference>
          <reference field="2" count="1" selected="0">
            <x v="1"/>
          </reference>
          <reference field="4" count="1" selected="0">
            <x v="4"/>
          </reference>
          <reference field="5" count="1">
            <x v="2"/>
          </reference>
          <reference field="9" count="1" selected="0">
            <x v="1"/>
          </reference>
        </references>
      </pivotArea>
    </format>
    <format dxfId="2055">
      <pivotArea collapsedLevelsAreSubtotals="1" fieldPosition="0">
        <references count="5">
          <reference field="4294967294" count="1" selected="0">
            <x v="27"/>
          </reference>
          <reference field="2" count="1" selected="0">
            <x v="2"/>
          </reference>
          <reference field="4" count="1" selected="0">
            <x v="6"/>
          </reference>
          <reference field="5" count="1">
            <x v="1"/>
          </reference>
          <reference field="9" count="1" selected="0">
            <x v="0"/>
          </reference>
        </references>
      </pivotArea>
    </format>
    <format dxfId="2054">
      <pivotArea collapsedLevelsAreSubtotals="1" fieldPosition="0">
        <references count="5">
          <reference field="4294967294" count="1" selected="0">
            <x v="27"/>
          </reference>
          <reference field="2" count="1" selected="0">
            <x v="2"/>
          </reference>
          <reference field="4" count="1" selected="0">
            <x v="6"/>
          </reference>
          <reference field="5" count="1">
            <x v="5"/>
          </reference>
          <reference field="9" count="1" selected="0">
            <x v="1"/>
          </reference>
        </references>
      </pivotArea>
    </format>
    <format dxfId="2053">
      <pivotArea collapsedLevelsAreSubtotals="1" fieldPosition="0">
        <references count="5">
          <reference field="4294967294" count="1" selected="0">
            <x v="27"/>
          </reference>
          <reference field="2" count="1" selected="0">
            <x v="3"/>
          </reference>
          <reference field="4" count="1" selected="0">
            <x v="2"/>
          </reference>
          <reference field="5" count="1">
            <x v="10"/>
          </reference>
          <reference field="9" count="1" selected="0">
            <x v="0"/>
          </reference>
        </references>
      </pivotArea>
    </format>
    <format dxfId="2052">
      <pivotArea collapsedLevelsAreSubtotals="1" fieldPosition="0">
        <references count="5">
          <reference field="4294967294" count="1" selected="0">
            <x v="27"/>
          </reference>
          <reference field="2" count="1" selected="0">
            <x v="5"/>
          </reference>
          <reference field="4" count="1" selected="0">
            <x v="0"/>
          </reference>
          <reference field="5" count="1">
            <x v="4"/>
          </reference>
          <reference field="9" count="1" selected="0">
            <x v="0"/>
          </reference>
        </references>
      </pivotArea>
    </format>
    <format dxfId="2051">
      <pivotArea collapsedLevelsAreSubtotals="1" fieldPosition="0">
        <references count="5">
          <reference field="4294967294" count="1" selected="0">
            <x v="27"/>
          </reference>
          <reference field="2" count="1" selected="0">
            <x v="6"/>
          </reference>
          <reference field="4" count="1" selected="0">
            <x v="4"/>
          </reference>
          <reference field="5" count="1">
            <x v="3"/>
          </reference>
          <reference field="9" count="1" selected="0">
            <x v="1"/>
          </reference>
        </references>
      </pivotArea>
    </format>
    <format dxfId="2050">
      <pivotArea collapsedLevelsAreSubtotals="1" fieldPosition="0">
        <references count="5">
          <reference field="4294967294" count="1" selected="0">
            <x v="27"/>
          </reference>
          <reference field="2" count="1" selected="0">
            <x v="8"/>
          </reference>
          <reference field="4" count="1" selected="0">
            <x v="0"/>
          </reference>
          <reference field="5" count="1">
            <x v="7"/>
          </reference>
          <reference field="9" count="1" selected="0">
            <x v="1"/>
          </reference>
        </references>
      </pivotArea>
    </format>
    <format dxfId="2049">
      <pivotArea collapsedLevelsAreSubtotals="1" fieldPosition="0">
        <references count="5">
          <reference field="4294967294" count="1" selected="0">
            <x v="28"/>
          </reference>
          <reference field="2" count="1" selected="0">
            <x v="2"/>
          </reference>
          <reference field="4" count="1" selected="0">
            <x v="6"/>
          </reference>
          <reference field="5" count="1">
            <x v="5"/>
          </reference>
          <reference field="9" count="1" selected="0">
            <x v="1"/>
          </reference>
        </references>
      </pivotArea>
    </format>
    <format dxfId="2048">
      <pivotArea collapsedLevelsAreSubtotals="1" fieldPosition="0">
        <references count="5">
          <reference field="4294967294" count="1" selected="0">
            <x v="0"/>
          </reference>
          <reference field="2" count="1" selected="0">
            <x v="2"/>
          </reference>
          <reference field="4" count="1" selected="0">
            <x v="6"/>
          </reference>
          <reference field="5" count="1">
            <x v="5"/>
          </reference>
          <reference field="9" count="1" selected="0">
            <x v="1"/>
          </reference>
        </references>
      </pivotArea>
    </format>
    <format dxfId="2047">
      <pivotArea collapsedLevelsAreSubtotals="1" fieldPosition="0">
        <references count="5">
          <reference field="4294967294" count="1" selected="0">
            <x v="0"/>
          </reference>
          <reference field="2" count="1" selected="0">
            <x v="2"/>
          </reference>
          <reference field="4" count="1" selected="0">
            <x v="6"/>
          </reference>
          <reference field="5" count="1">
            <x v="5"/>
          </reference>
          <reference field="9" count="1" selected="0">
            <x v="1"/>
          </reference>
        </references>
      </pivotArea>
    </format>
    <format dxfId="2046">
      <pivotArea collapsedLevelsAreSubtotals="1" fieldPosition="0">
        <references count="5">
          <reference field="4294967294" count="1" selected="0">
            <x v="0"/>
          </reference>
          <reference field="2" count="1" selected="0">
            <x v="0"/>
          </reference>
          <reference field="4" count="1" selected="0">
            <x v="1"/>
          </reference>
          <reference field="5" count="1">
            <x v="0"/>
          </reference>
          <reference field="9" count="1" selected="0">
            <x v="1"/>
          </reference>
        </references>
      </pivotArea>
    </format>
    <format dxfId="2045">
      <pivotArea collapsedLevelsAreSubtotals="1" fieldPosition="0">
        <references count="5">
          <reference field="4294967294" count="1" selected="0">
            <x v="0"/>
          </reference>
          <reference field="2" count="1" selected="0">
            <x v="1"/>
          </reference>
          <reference field="4" count="1" selected="0">
            <x v="4"/>
          </reference>
          <reference field="5" count="1">
            <x v="2"/>
          </reference>
          <reference field="9" count="1" selected="0">
            <x v="1"/>
          </reference>
        </references>
      </pivotArea>
    </format>
    <format dxfId="2044">
      <pivotArea collapsedLevelsAreSubtotals="1" fieldPosition="0">
        <references count="5">
          <reference field="4294967294" count="1" selected="0">
            <x v="0"/>
          </reference>
          <reference field="2" count="1" selected="0">
            <x v="2"/>
          </reference>
          <reference field="4" count="1" selected="0">
            <x v="6"/>
          </reference>
          <reference field="5" count="1">
            <x v="1"/>
          </reference>
          <reference field="9" count="1" selected="0">
            <x v="0"/>
          </reference>
        </references>
      </pivotArea>
    </format>
    <format dxfId="2043">
      <pivotArea collapsedLevelsAreSubtotals="1" fieldPosition="0">
        <references count="5">
          <reference field="4294967294" count="1" selected="0">
            <x v="0"/>
          </reference>
          <reference field="2" count="1" selected="0">
            <x v="3"/>
          </reference>
          <reference field="4" count="1" selected="0">
            <x v="2"/>
          </reference>
          <reference field="5" count="1">
            <x v="10"/>
          </reference>
          <reference field="9" count="1" selected="0">
            <x v="0"/>
          </reference>
        </references>
      </pivotArea>
    </format>
    <format dxfId="2042">
      <pivotArea collapsedLevelsAreSubtotals="1" fieldPosition="0">
        <references count="5">
          <reference field="4294967294" count="1" selected="0">
            <x v="0"/>
          </reference>
          <reference field="2" count="1" selected="0">
            <x v="4"/>
          </reference>
          <reference field="4" count="1" selected="0">
            <x v="2"/>
          </reference>
          <reference field="5" count="1">
            <x v="9"/>
          </reference>
          <reference field="9" count="1" selected="0">
            <x v="1"/>
          </reference>
        </references>
      </pivotArea>
    </format>
    <format dxfId="2041">
      <pivotArea collapsedLevelsAreSubtotals="1" fieldPosition="0">
        <references count="5">
          <reference field="4294967294" count="1" selected="0">
            <x v="0"/>
          </reference>
          <reference field="2" count="1" selected="0">
            <x v="5"/>
          </reference>
          <reference field="4" count="1" selected="0">
            <x v="0"/>
          </reference>
          <reference field="5" count="1">
            <x v="4"/>
          </reference>
          <reference field="9" count="1" selected="0">
            <x v="0"/>
          </reference>
        </references>
      </pivotArea>
    </format>
    <format dxfId="2040">
      <pivotArea collapsedLevelsAreSubtotals="1" fieldPosition="0">
        <references count="5">
          <reference field="4294967294" count="1" selected="0">
            <x v="0"/>
          </reference>
          <reference field="2" count="1" selected="0">
            <x v="7"/>
          </reference>
          <reference field="4" count="1" selected="0">
            <x v="5"/>
          </reference>
          <reference field="5" count="1">
            <x v="11"/>
          </reference>
          <reference field="9" count="1" selected="0">
            <x v="0"/>
          </reference>
        </references>
      </pivotArea>
    </format>
    <format dxfId="2039">
      <pivotArea collapsedLevelsAreSubtotals="1" fieldPosition="0">
        <references count="5">
          <reference field="4294967294" count="1" selected="0">
            <x v="0"/>
          </reference>
          <reference field="2" count="1" selected="0">
            <x v="8"/>
          </reference>
          <reference field="4" count="1" selected="0">
            <x v="0"/>
          </reference>
          <reference field="5" count="1">
            <x v="7"/>
          </reference>
          <reference field="9" count="1" selected="0">
            <x v="1"/>
          </reference>
        </references>
      </pivotArea>
    </format>
    <format dxfId="2038">
      <pivotArea collapsedLevelsAreSubtotals="1" fieldPosition="0">
        <references count="5">
          <reference field="4294967294" count="1" selected="0">
            <x v="0"/>
          </reference>
          <reference field="2" count="1" selected="0">
            <x v="9"/>
          </reference>
          <reference field="4" count="1" selected="0">
            <x v="3"/>
          </reference>
          <reference field="5" count="1">
            <x v="8"/>
          </reference>
          <reference field="9" count="1" selected="0">
            <x v="1"/>
          </reference>
        </references>
      </pivotArea>
    </format>
    <format dxfId="2037">
      <pivotArea collapsedLevelsAreSubtotals="1" fieldPosition="0">
        <references count="5">
          <reference field="4294967294" count="1" selected="0">
            <x v="0"/>
          </reference>
          <reference field="2" count="1" selected="0">
            <x v="9"/>
          </reference>
          <reference field="4" count="1" selected="0">
            <x v="5"/>
          </reference>
          <reference field="5" count="1">
            <x v="6"/>
          </reference>
          <reference field="9" count="1" selected="0">
            <x v="1"/>
          </reference>
        </references>
      </pivotArea>
    </format>
    <format dxfId="2036">
      <pivotArea collapsedLevelsAreSubtotals="1" fieldPosition="0">
        <references count="5">
          <reference field="4294967294" count="1" selected="0">
            <x v="0"/>
          </reference>
          <reference field="2" count="1" selected="0">
            <x v="12"/>
          </reference>
          <reference field="4" count="1" selected="0">
            <x v="4"/>
          </reference>
          <reference field="5" count="1">
            <x v="12"/>
          </reference>
          <reference field="9" count="1" selected="0">
            <x v="1"/>
          </reference>
        </references>
      </pivotArea>
    </format>
    <format dxfId="2035">
      <pivotArea collapsedLevelsAreSubtotals="1" fieldPosition="0">
        <references count="5">
          <reference field="4294967294" count="1" selected="0">
            <x v="1"/>
          </reference>
          <reference field="2" count="1" selected="0">
            <x v="0"/>
          </reference>
          <reference field="4" count="1" selected="0">
            <x v="1"/>
          </reference>
          <reference field="5" count="1">
            <x v="0"/>
          </reference>
          <reference field="9" count="1" selected="0">
            <x v="1"/>
          </reference>
        </references>
      </pivotArea>
    </format>
    <format dxfId="2034">
      <pivotArea collapsedLevelsAreSubtotals="1" fieldPosition="0">
        <references count="5">
          <reference field="4294967294" count="1" selected="0">
            <x v="1"/>
          </reference>
          <reference field="2" count="1" selected="0">
            <x v="1"/>
          </reference>
          <reference field="4" count="1" selected="0">
            <x v="4"/>
          </reference>
          <reference field="5" count="1">
            <x v="2"/>
          </reference>
          <reference field="9" count="1" selected="0">
            <x v="1"/>
          </reference>
        </references>
      </pivotArea>
    </format>
    <format dxfId="2033">
      <pivotArea collapsedLevelsAreSubtotals="1" fieldPosition="0">
        <references count="5">
          <reference field="4294967294" count="1" selected="0">
            <x v="1"/>
          </reference>
          <reference field="2" count="1" selected="0">
            <x v="2"/>
          </reference>
          <reference field="4" count="1" selected="0">
            <x v="6"/>
          </reference>
          <reference field="5" count="1">
            <x v="1"/>
          </reference>
          <reference field="9" count="1" selected="0">
            <x v="0"/>
          </reference>
        </references>
      </pivotArea>
    </format>
    <format dxfId="2032">
      <pivotArea collapsedLevelsAreSubtotals="1" fieldPosition="0">
        <references count="5">
          <reference field="4294967294" count="1" selected="0">
            <x v="1"/>
          </reference>
          <reference field="2" count="1" selected="0">
            <x v="2"/>
          </reference>
          <reference field="4" count="1" selected="0">
            <x v="6"/>
          </reference>
          <reference field="5" count="1">
            <x v="5"/>
          </reference>
          <reference field="9" count="1" selected="0">
            <x v="1"/>
          </reference>
        </references>
      </pivotArea>
    </format>
    <format dxfId="2031">
      <pivotArea collapsedLevelsAreSubtotals="1" fieldPosition="0">
        <references count="5">
          <reference field="4294967294" count="1" selected="0">
            <x v="1"/>
          </reference>
          <reference field="2" count="1" selected="0">
            <x v="3"/>
          </reference>
          <reference field="4" count="1" selected="0">
            <x v="2"/>
          </reference>
          <reference field="5" count="1">
            <x v="10"/>
          </reference>
          <reference field="9" count="1" selected="0">
            <x v="0"/>
          </reference>
        </references>
      </pivotArea>
    </format>
    <format dxfId="2030">
      <pivotArea collapsedLevelsAreSubtotals="1" fieldPosition="0">
        <references count="5">
          <reference field="4294967294" count="1" selected="0">
            <x v="1"/>
          </reference>
          <reference field="2" count="1" selected="0">
            <x v="4"/>
          </reference>
          <reference field="4" count="1" selected="0">
            <x v="2"/>
          </reference>
          <reference field="5" count="1">
            <x v="9"/>
          </reference>
          <reference field="9" count="1" selected="0">
            <x v="1"/>
          </reference>
        </references>
      </pivotArea>
    </format>
    <format dxfId="2029">
      <pivotArea collapsedLevelsAreSubtotals="1" fieldPosition="0">
        <references count="5">
          <reference field="4294967294" count="1" selected="0">
            <x v="1"/>
          </reference>
          <reference field="2" count="1" selected="0">
            <x v="5"/>
          </reference>
          <reference field="4" count="1" selected="0">
            <x v="0"/>
          </reference>
          <reference field="5" count="1">
            <x v="4"/>
          </reference>
          <reference field="9" count="1" selected="0">
            <x v="0"/>
          </reference>
        </references>
      </pivotArea>
    </format>
    <format dxfId="2028">
      <pivotArea collapsedLevelsAreSubtotals="1" fieldPosition="0">
        <references count="5">
          <reference field="4294967294" count="1" selected="0">
            <x v="1"/>
          </reference>
          <reference field="2" count="1" selected="0">
            <x v="7"/>
          </reference>
          <reference field="4" count="1" selected="0">
            <x v="5"/>
          </reference>
          <reference field="5" count="1">
            <x v="11"/>
          </reference>
          <reference field="9" count="1" selected="0">
            <x v="0"/>
          </reference>
        </references>
      </pivotArea>
    </format>
    <format dxfId="2027">
      <pivotArea collapsedLevelsAreSubtotals="1" fieldPosition="0">
        <references count="5">
          <reference field="4294967294" count="1" selected="0">
            <x v="1"/>
          </reference>
          <reference field="2" count="1" selected="0">
            <x v="8"/>
          </reference>
          <reference field="4" count="1" selected="0">
            <x v="0"/>
          </reference>
          <reference field="5" count="1">
            <x v="7"/>
          </reference>
          <reference field="9" count="1" selected="0">
            <x v="1"/>
          </reference>
        </references>
      </pivotArea>
    </format>
    <format dxfId="2026">
      <pivotArea collapsedLevelsAreSubtotals="1" fieldPosition="0">
        <references count="5">
          <reference field="4294967294" count="1" selected="0">
            <x v="1"/>
          </reference>
          <reference field="2" count="1" selected="0">
            <x v="9"/>
          </reference>
          <reference field="4" count="1" selected="0">
            <x v="3"/>
          </reference>
          <reference field="5" count="1">
            <x v="8"/>
          </reference>
          <reference field="9" count="1" selected="0">
            <x v="1"/>
          </reference>
        </references>
      </pivotArea>
    </format>
    <format dxfId="2025">
      <pivotArea collapsedLevelsAreSubtotals="1" fieldPosition="0">
        <references count="5">
          <reference field="4294967294" count="1" selected="0">
            <x v="1"/>
          </reference>
          <reference field="2" count="1" selected="0">
            <x v="9"/>
          </reference>
          <reference field="4" count="1" selected="0">
            <x v="5"/>
          </reference>
          <reference field="5" count="1">
            <x v="6"/>
          </reference>
          <reference field="9" count="1" selected="0">
            <x v="1"/>
          </reference>
        </references>
      </pivotArea>
    </format>
    <format dxfId="2024">
      <pivotArea collapsedLevelsAreSubtotals="1" fieldPosition="0">
        <references count="5">
          <reference field="4294967294" count="1" selected="0">
            <x v="1"/>
          </reference>
          <reference field="2" count="1" selected="0">
            <x v="12"/>
          </reference>
          <reference field="4" count="1" selected="0">
            <x v="4"/>
          </reference>
          <reference field="5" count="1">
            <x v="12"/>
          </reference>
          <reference field="9" count="1" selected="0">
            <x v="1"/>
          </reference>
        </references>
      </pivotArea>
    </format>
    <format dxfId="2023">
      <pivotArea collapsedLevelsAreSubtotals="1" fieldPosition="0">
        <references count="5">
          <reference field="4294967294" count="1" selected="0">
            <x v="2"/>
          </reference>
          <reference field="2" count="1" selected="0">
            <x v="0"/>
          </reference>
          <reference field="4" count="1" selected="0">
            <x v="1"/>
          </reference>
          <reference field="5" count="1">
            <x v="0"/>
          </reference>
          <reference field="9" count="1" selected="0">
            <x v="1"/>
          </reference>
        </references>
      </pivotArea>
    </format>
    <format dxfId="2022">
      <pivotArea collapsedLevelsAreSubtotals="1" fieldPosition="0">
        <references count="5">
          <reference field="4294967294" count="1" selected="0">
            <x v="2"/>
          </reference>
          <reference field="2" count="1" selected="0">
            <x v="1"/>
          </reference>
          <reference field="4" count="1" selected="0">
            <x v="4"/>
          </reference>
          <reference field="5" count="1">
            <x v="2"/>
          </reference>
          <reference field="9" count="1" selected="0">
            <x v="1"/>
          </reference>
        </references>
      </pivotArea>
    </format>
    <format dxfId="2021">
      <pivotArea collapsedLevelsAreSubtotals="1" fieldPosition="0">
        <references count="5">
          <reference field="4294967294" count="1" selected="0">
            <x v="2"/>
          </reference>
          <reference field="2" count="1" selected="0">
            <x v="2"/>
          </reference>
          <reference field="4" count="1" selected="0">
            <x v="6"/>
          </reference>
          <reference field="5" count="1">
            <x v="1"/>
          </reference>
          <reference field="9" count="1" selected="0">
            <x v="0"/>
          </reference>
        </references>
      </pivotArea>
    </format>
    <format dxfId="2020">
      <pivotArea collapsedLevelsAreSubtotals="1" fieldPosition="0">
        <references count="5">
          <reference field="4294967294" count="1" selected="0">
            <x v="2"/>
          </reference>
          <reference field="2" count="1" selected="0">
            <x v="3"/>
          </reference>
          <reference field="4" count="1" selected="0">
            <x v="2"/>
          </reference>
          <reference field="5" count="1">
            <x v="10"/>
          </reference>
          <reference field="9" count="1" selected="0">
            <x v="0"/>
          </reference>
        </references>
      </pivotArea>
    </format>
    <format dxfId="2019">
      <pivotArea collapsedLevelsAreSubtotals="1" fieldPosition="0">
        <references count="5">
          <reference field="4294967294" count="1" selected="0">
            <x v="2"/>
          </reference>
          <reference field="2" count="1" selected="0">
            <x v="4"/>
          </reference>
          <reference field="4" count="1" selected="0">
            <x v="2"/>
          </reference>
          <reference field="5" count="1">
            <x v="9"/>
          </reference>
          <reference field="9" count="1" selected="0">
            <x v="1"/>
          </reference>
        </references>
      </pivotArea>
    </format>
    <format dxfId="2018">
      <pivotArea collapsedLevelsAreSubtotals="1" fieldPosition="0">
        <references count="5">
          <reference field="4294967294" count="1" selected="0">
            <x v="2"/>
          </reference>
          <reference field="2" count="1" selected="0">
            <x v="5"/>
          </reference>
          <reference field="4" count="1" selected="0">
            <x v="0"/>
          </reference>
          <reference field="5" count="1">
            <x v="4"/>
          </reference>
          <reference field="9" count="1" selected="0">
            <x v="0"/>
          </reference>
        </references>
      </pivotArea>
    </format>
    <format dxfId="2017">
      <pivotArea collapsedLevelsAreSubtotals="1" fieldPosition="0">
        <references count="5">
          <reference field="4294967294" count="1" selected="0">
            <x v="2"/>
          </reference>
          <reference field="2" count="1" selected="0">
            <x v="7"/>
          </reference>
          <reference field="4" count="1" selected="0">
            <x v="5"/>
          </reference>
          <reference field="5" count="1">
            <x v="11"/>
          </reference>
          <reference field="9" count="1" selected="0">
            <x v="0"/>
          </reference>
        </references>
      </pivotArea>
    </format>
    <format dxfId="2016">
      <pivotArea collapsedLevelsAreSubtotals="1" fieldPosition="0">
        <references count="5">
          <reference field="4294967294" count="1" selected="0">
            <x v="2"/>
          </reference>
          <reference field="2" count="1" selected="0">
            <x v="8"/>
          </reference>
          <reference field="4" count="1" selected="0">
            <x v="0"/>
          </reference>
          <reference field="5" count="1">
            <x v="7"/>
          </reference>
          <reference field="9" count="1" selected="0">
            <x v="1"/>
          </reference>
        </references>
      </pivotArea>
    </format>
    <format dxfId="2015">
      <pivotArea collapsedLevelsAreSubtotals="1" fieldPosition="0">
        <references count="5">
          <reference field="4294967294" count="1" selected="0">
            <x v="2"/>
          </reference>
          <reference field="2" count="1" selected="0">
            <x v="9"/>
          </reference>
          <reference field="4" count="1" selected="0">
            <x v="3"/>
          </reference>
          <reference field="5" count="1">
            <x v="8"/>
          </reference>
          <reference field="9" count="1" selected="0">
            <x v="1"/>
          </reference>
        </references>
      </pivotArea>
    </format>
    <format dxfId="2014">
      <pivotArea collapsedLevelsAreSubtotals="1" fieldPosition="0">
        <references count="5">
          <reference field="4294967294" count="1" selected="0">
            <x v="2"/>
          </reference>
          <reference field="2" count="1" selected="0">
            <x v="9"/>
          </reference>
          <reference field="4" count="1" selected="0">
            <x v="5"/>
          </reference>
          <reference field="5" count="1">
            <x v="6"/>
          </reference>
          <reference field="9" count="1" selected="0">
            <x v="1"/>
          </reference>
        </references>
      </pivotArea>
    </format>
    <format dxfId="2013">
      <pivotArea collapsedLevelsAreSubtotals="1" fieldPosition="0">
        <references count="5">
          <reference field="4294967294" count="1" selected="0">
            <x v="2"/>
          </reference>
          <reference field="2" count="1" selected="0">
            <x v="12"/>
          </reference>
          <reference field="4" count="1" selected="0">
            <x v="4"/>
          </reference>
          <reference field="5" count="1">
            <x v="12"/>
          </reference>
          <reference field="9" count="1" selected="0">
            <x v="1"/>
          </reference>
        </references>
      </pivotArea>
    </format>
    <format dxfId="2012">
      <pivotArea collapsedLevelsAreSubtotals="1" fieldPosition="0">
        <references count="5">
          <reference field="4294967294" count="1" selected="0">
            <x v="3"/>
          </reference>
          <reference field="2" count="1" selected="0">
            <x v="0"/>
          </reference>
          <reference field="4" count="1" selected="0">
            <x v="1"/>
          </reference>
          <reference field="5" count="1">
            <x v="0"/>
          </reference>
          <reference field="9" count="1" selected="0">
            <x v="1"/>
          </reference>
        </references>
      </pivotArea>
    </format>
    <format dxfId="2011">
      <pivotArea collapsedLevelsAreSubtotals="1" fieldPosition="0">
        <references count="5">
          <reference field="4294967294" count="1" selected="0">
            <x v="3"/>
          </reference>
          <reference field="2" count="1" selected="0">
            <x v="1"/>
          </reference>
          <reference field="4" count="1" selected="0">
            <x v="4"/>
          </reference>
          <reference field="5" count="1">
            <x v="2"/>
          </reference>
          <reference field="9" count="1" selected="0">
            <x v="1"/>
          </reference>
        </references>
      </pivotArea>
    </format>
    <format dxfId="2010">
      <pivotArea collapsedLevelsAreSubtotals="1" fieldPosition="0">
        <references count="5">
          <reference field="4294967294" count="1" selected="0">
            <x v="3"/>
          </reference>
          <reference field="2" count="1" selected="0">
            <x v="2"/>
          </reference>
          <reference field="4" count="1" selected="0">
            <x v="6"/>
          </reference>
          <reference field="5" count="1">
            <x v="1"/>
          </reference>
          <reference field="9" count="1" selected="0">
            <x v="0"/>
          </reference>
        </references>
      </pivotArea>
    </format>
    <format dxfId="2009">
      <pivotArea collapsedLevelsAreSubtotals="1" fieldPosition="0">
        <references count="5">
          <reference field="4294967294" count="1" selected="0">
            <x v="3"/>
          </reference>
          <reference field="2" count="1" selected="0">
            <x v="3"/>
          </reference>
          <reference field="4" count="1" selected="0">
            <x v="2"/>
          </reference>
          <reference field="5" count="1">
            <x v="10"/>
          </reference>
          <reference field="9" count="1" selected="0">
            <x v="0"/>
          </reference>
        </references>
      </pivotArea>
    </format>
    <format dxfId="2008">
      <pivotArea collapsedLevelsAreSubtotals="1" fieldPosition="0">
        <references count="5">
          <reference field="4294967294" count="1" selected="0">
            <x v="3"/>
          </reference>
          <reference field="2" count="1" selected="0">
            <x v="4"/>
          </reference>
          <reference field="4" count="1" selected="0">
            <x v="2"/>
          </reference>
          <reference field="5" count="1">
            <x v="9"/>
          </reference>
          <reference field="9" count="1" selected="0">
            <x v="1"/>
          </reference>
        </references>
      </pivotArea>
    </format>
    <format dxfId="2007">
      <pivotArea collapsedLevelsAreSubtotals="1" fieldPosition="0">
        <references count="5">
          <reference field="4294967294" count="1" selected="0">
            <x v="3"/>
          </reference>
          <reference field="2" count="1" selected="0">
            <x v="5"/>
          </reference>
          <reference field="4" count="1" selected="0">
            <x v="0"/>
          </reference>
          <reference field="5" count="1">
            <x v="4"/>
          </reference>
          <reference field="9" count="1" selected="0">
            <x v="0"/>
          </reference>
        </references>
      </pivotArea>
    </format>
    <format dxfId="2006">
      <pivotArea collapsedLevelsAreSubtotals="1" fieldPosition="0">
        <references count="5">
          <reference field="4294967294" count="1" selected="0">
            <x v="3"/>
          </reference>
          <reference field="2" count="1" selected="0">
            <x v="7"/>
          </reference>
          <reference field="4" count="1" selected="0">
            <x v="5"/>
          </reference>
          <reference field="5" count="1">
            <x v="11"/>
          </reference>
          <reference field="9" count="1" selected="0">
            <x v="0"/>
          </reference>
        </references>
      </pivotArea>
    </format>
    <format dxfId="2005">
      <pivotArea collapsedLevelsAreSubtotals="1" fieldPosition="0">
        <references count="5">
          <reference field="4294967294" count="1" selected="0">
            <x v="3"/>
          </reference>
          <reference field="2" count="1" selected="0">
            <x v="8"/>
          </reference>
          <reference field="4" count="1" selected="0">
            <x v="0"/>
          </reference>
          <reference field="5" count="1">
            <x v="7"/>
          </reference>
          <reference field="9" count="1" selected="0">
            <x v="1"/>
          </reference>
        </references>
      </pivotArea>
    </format>
    <format dxfId="2004">
      <pivotArea collapsedLevelsAreSubtotals="1" fieldPosition="0">
        <references count="5">
          <reference field="4294967294" count="1" selected="0">
            <x v="3"/>
          </reference>
          <reference field="2" count="1" selected="0">
            <x v="9"/>
          </reference>
          <reference field="4" count="1" selected="0">
            <x v="3"/>
          </reference>
          <reference field="5" count="1">
            <x v="8"/>
          </reference>
          <reference field="9" count="1" selected="0">
            <x v="1"/>
          </reference>
        </references>
      </pivotArea>
    </format>
    <format dxfId="2003">
      <pivotArea collapsedLevelsAreSubtotals="1" fieldPosition="0">
        <references count="5">
          <reference field="4294967294" count="1" selected="0">
            <x v="3"/>
          </reference>
          <reference field="2" count="1" selected="0">
            <x v="9"/>
          </reference>
          <reference field="4" count="1" selected="0">
            <x v="5"/>
          </reference>
          <reference field="5" count="1">
            <x v="6"/>
          </reference>
          <reference field="9" count="1" selected="0">
            <x v="1"/>
          </reference>
        </references>
      </pivotArea>
    </format>
    <format dxfId="2002">
      <pivotArea collapsedLevelsAreSubtotals="1" fieldPosition="0">
        <references count="5">
          <reference field="4294967294" count="1" selected="0">
            <x v="3"/>
          </reference>
          <reference field="2" count="1" selected="0">
            <x v="12"/>
          </reference>
          <reference field="4" count="1" selected="0">
            <x v="4"/>
          </reference>
          <reference field="5" count="1">
            <x v="12"/>
          </reference>
          <reference field="9" count="1" selected="0">
            <x v="1"/>
          </reference>
        </references>
      </pivotArea>
    </format>
    <format dxfId="2001">
      <pivotArea collapsedLevelsAreSubtotals="1" fieldPosition="0">
        <references count="5">
          <reference field="4294967294" count="1" selected="0">
            <x v="4"/>
          </reference>
          <reference field="2" count="1" selected="0">
            <x v="0"/>
          </reference>
          <reference field="4" count="1" selected="0">
            <x v="1"/>
          </reference>
          <reference field="5" count="1">
            <x v="0"/>
          </reference>
          <reference field="9" count="1" selected="0">
            <x v="1"/>
          </reference>
        </references>
      </pivotArea>
    </format>
    <format dxfId="2000">
      <pivotArea collapsedLevelsAreSubtotals="1" fieldPosition="0">
        <references count="5">
          <reference field="4294967294" count="1" selected="0">
            <x v="4"/>
          </reference>
          <reference field="2" count="1" selected="0">
            <x v="1"/>
          </reference>
          <reference field="4" count="1" selected="0">
            <x v="4"/>
          </reference>
          <reference field="5" count="1">
            <x v="2"/>
          </reference>
          <reference field="9" count="1" selected="0">
            <x v="1"/>
          </reference>
        </references>
      </pivotArea>
    </format>
    <format dxfId="1999">
      <pivotArea collapsedLevelsAreSubtotals="1" fieldPosition="0">
        <references count="5">
          <reference field="4294967294" count="1" selected="0">
            <x v="4"/>
          </reference>
          <reference field="2" count="1" selected="0">
            <x v="3"/>
          </reference>
          <reference field="4" count="1" selected="0">
            <x v="2"/>
          </reference>
          <reference field="5" count="1">
            <x v="10"/>
          </reference>
          <reference field="9" count="1" selected="0">
            <x v="0"/>
          </reference>
        </references>
      </pivotArea>
    </format>
    <format dxfId="1998">
      <pivotArea collapsedLevelsAreSubtotals="1" fieldPosition="0">
        <references count="5">
          <reference field="4294967294" count="1" selected="0">
            <x v="4"/>
          </reference>
          <reference field="2" count="1" selected="0">
            <x v="4"/>
          </reference>
          <reference field="4" count="1" selected="0">
            <x v="2"/>
          </reference>
          <reference field="5" count="1">
            <x v="9"/>
          </reference>
          <reference field="9" count="1" selected="0">
            <x v="1"/>
          </reference>
        </references>
      </pivotArea>
    </format>
    <format dxfId="1997">
      <pivotArea collapsedLevelsAreSubtotals="1" fieldPosition="0">
        <references count="5">
          <reference field="4294967294" count="1" selected="0">
            <x v="4"/>
          </reference>
          <reference field="2" count="1" selected="0">
            <x v="7"/>
          </reference>
          <reference field="4" count="1" selected="0">
            <x v="5"/>
          </reference>
          <reference field="5" count="1">
            <x v="11"/>
          </reference>
          <reference field="9" count="1" selected="0">
            <x v="0"/>
          </reference>
        </references>
      </pivotArea>
    </format>
    <format dxfId="1996">
      <pivotArea collapsedLevelsAreSubtotals="1" fieldPosition="0">
        <references count="5">
          <reference field="4294967294" count="1" selected="0">
            <x v="4"/>
          </reference>
          <reference field="2" count="1" selected="0">
            <x v="8"/>
          </reference>
          <reference field="4" count="1" selected="0">
            <x v="0"/>
          </reference>
          <reference field="5" count="1">
            <x v="7"/>
          </reference>
          <reference field="9" count="1" selected="0">
            <x v="1"/>
          </reference>
        </references>
      </pivotArea>
    </format>
    <format dxfId="1995">
      <pivotArea collapsedLevelsAreSubtotals="1" fieldPosition="0">
        <references count="5">
          <reference field="4294967294" count="1" selected="0">
            <x v="4"/>
          </reference>
          <reference field="2" count="1" selected="0">
            <x v="9"/>
          </reference>
          <reference field="4" count="1" selected="0">
            <x v="3"/>
          </reference>
          <reference field="5" count="1">
            <x v="8"/>
          </reference>
          <reference field="9" count="1" selected="0">
            <x v="1"/>
          </reference>
        </references>
      </pivotArea>
    </format>
    <format dxfId="1994">
      <pivotArea collapsedLevelsAreSubtotals="1" fieldPosition="0">
        <references count="5">
          <reference field="4294967294" count="1" selected="0">
            <x v="4"/>
          </reference>
          <reference field="2" count="1" selected="0">
            <x v="9"/>
          </reference>
          <reference field="4" count="1" selected="0">
            <x v="5"/>
          </reference>
          <reference field="5" count="1">
            <x v="6"/>
          </reference>
          <reference field="9" count="1" selected="0">
            <x v="1"/>
          </reference>
        </references>
      </pivotArea>
    </format>
    <format dxfId="1993">
      <pivotArea collapsedLevelsAreSubtotals="1" fieldPosition="0">
        <references count="5">
          <reference field="4294967294" count="1" selected="0">
            <x v="4"/>
          </reference>
          <reference field="2" count="1" selected="0">
            <x v="12"/>
          </reference>
          <reference field="4" count="1" selected="0">
            <x v="4"/>
          </reference>
          <reference field="5" count="1">
            <x v="12"/>
          </reference>
          <reference field="9" count="1" selected="0">
            <x v="1"/>
          </reference>
        </references>
      </pivotArea>
    </format>
    <format dxfId="1992">
      <pivotArea collapsedLevelsAreSubtotals="1" fieldPosition="0">
        <references count="5">
          <reference field="4294967294" count="1" selected="0">
            <x v="5"/>
          </reference>
          <reference field="2" count="1" selected="0">
            <x v="0"/>
          </reference>
          <reference field="4" count="1" selected="0">
            <x v="1"/>
          </reference>
          <reference field="5" count="1">
            <x v="0"/>
          </reference>
          <reference field="9" count="1" selected="0">
            <x v="1"/>
          </reference>
        </references>
      </pivotArea>
    </format>
    <format dxfId="1991">
      <pivotArea collapsedLevelsAreSubtotals="1" fieldPosition="0">
        <references count="5">
          <reference field="4294967294" count="1" selected="0">
            <x v="5"/>
          </reference>
          <reference field="2" count="1" selected="0">
            <x v="1"/>
          </reference>
          <reference field="4" count="1" selected="0">
            <x v="4"/>
          </reference>
          <reference field="5" count="1">
            <x v="2"/>
          </reference>
          <reference field="9" count="1" selected="0">
            <x v="1"/>
          </reference>
        </references>
      </pivotArea>
    </format>
    <format dxfId="1990">
      <pivotArea collapsedLevelsAreSubtotals="1" fieldPosition="0">
        <references count="5">
          <reference field="4294967294" count="1" selected="0">
            <x v="5"/>
          </reference>
          <reference field="2" count="1" selected="0">
            <x v="7"/>
          </reference>
          <reference field="4" count="1" selected="0">
            <x v="5"/>
          </reference>
          <reference field="5" count="1">
            <x v="11"/>
          </reference>
          <reference field="9" count="1" selected="0">
            <x v="0"/>
          </reference>
        </references>
      </pivotArea>
    </format>
    <format dxfId="1989">
      <pivotArea collapsedLevelsAreSubtotals="1" fieldPosition="0">
        <references count="5">
          <reference field="4294967294" count="1" selected="0">
            <x v="5"/>
          </reference>
          <reference field="2" count="1" selected="0">
            <x v="9"/>
          </reference>
          <reference field="4" count="1" selected="0">
            <x v="3"/>
          </reference>
          <reference field="5" count="1">
            <x v="8"/>
          </reference>
          <reference field="9" count="1" selected="0">
            <x v="1"/>
          </reference>
        </references>
      </pivotArea>
    </format>
    <format dxfId="1988">
      <pivotArea collapsedLevelsAreSubtotals="1" fieldPosition="0">
        <references count="5">
          <reference field="4294967294" count="1" selected="0">
            <x v="5"/>
          </reference>
          <reference field="2" count="1" selected="0">
            <x v="9"/>
          </reference>
          <reference field="4" count="1" selected="0">
            <x v="5"/>
          </reference>
          <reference field="5" count="1">
            <x v="6"/>
          </reference>
          <reference field="9" count="1" selected="0">
            <x v="1"/>
          </reference>
        </references>
      </pivotArea>
    </format>
    <format dxfId="1987">
      <pivotArea collapsedLevelsAreSubtotals="1" fieldPosition="0">
        <references count="5">
          <reference field="4294967294" count="1" selected="0">
            <x v="5"/>
          </reference>
          <reference field="2" count="1" selected="0">
            <x v="12"/>
          </reference>
          <reference field="4" count="1" selected="0">
            <x v="4"/>
          </reference>
          <reference field="5" count="1">
            <x v="12"/>
          </reference>
          <reference field="9" count="1" selected="0">
            <x v="1"/>
          </reference>
        </references>
      </pivotArea>
    </format>
    <format dxfId="1986">
      <pivotArea collapsedLevelsAreSubtotals="1" fieldPosition="0">
        <references count="5">
          <reference field="4294967294" count="1" selected="0">
            <x v="6"/>
          </reference>
          <reference field="2" count="1" selected="0">
            <x v="0"/>
          </reference>
          <reference field="4" count="1" selected="0">
            <x v="1"/>
          </reference>
          <reference field="5" count="1">
            <x v="0"/>
          </reference>
          <reference field="9" count="1" selected="0">
            <x v="1"/>
          </reference>
        </references>
      </pivotArea>
    </format>
    <format dxfId="1985">
      <pivotArea collapsedLevelsAreSubtotals="1" fieldPosition="0">
        <references count="5">
          <reference field="4294967294" count="1" selected="0">
            <x v="6"/>
          </reference>
          <reference field="2" count="1" selected="0">
            <x v="1"/>
          </reference>
          <reference field="4" count="1" selected="0">
            <x v="4"/>
          </reference>
          <reference field="5" count="1">
            <x v="2"/>
          </reference>
          <reference field="9" count="1" selected="0">
            <x v="1"/>
          </reference>
        </references>
      </pivotArea>
    </format>
    <format dxfId="1984">
      <pivotArea collapsedLevelsAreSubtotals="1" fieldPosition="0">
        <references count="5">
          <reference field="4294967294" count="1" selected="0">
            <x v="6"/>
          </reference>
          <reference field="2" count="1" selected="0">
            <x v="2"/>
          </reference>
          <reference field="4" count="1" selected="0">
            <x v="6"/>
          </reference>
          <reference field="5" count="1">
            <x v="1"/>
          </reference>
          <reference field="9" count="1" selected="0">
            <x v="0"/>
          </reference>
        </references>
      </pivotArea>
    </format>
    <format dxfId="1983">
      <pivotArea collapsedLevelsAreSubtotals="1" fieldPosition="0">
        <references count="5">
          <reference field="4294967294" count="1" selected="0">
            <x v="6"/>
          </reference>
          <reference field="2" count="1" selected="0">
            <x v="3"/>
          </reference>
          <reference field="4" count="1" selected="0">
            <x v="2"/>
          </reference>
          <reference field="5" count="1">
            <x v="10"/>
          </reference>
          <reference field="9" count="1" selected="0">
            <x v="0"/>
          </reference>
        </references>
      </pivotArea>
    </format>
    <format dxfId="1982">
      <pivotArea collapsedLevelsAreSubtotals="1" fieldPosition="0">
        <references count="5">
          <reference field="4294967294" count="1" selected="0">
            <x v="6"/>
          </reference>
          <reference field="2" count="1" selected="0">
            <x v="4"/>
          </reference>
          <reference field="4" count="1" selected="0">
            <x v="2"/>
          </reference>
          <reference field="5" count="1">
            <x v="9"/>
          </reference>
          <reference field="9" count="1" selected="0">
            <x v="1"/>
          </reference>
        </references>
      </pivotArea>
    </format>
    <format dxfId="1981">
      <pivotArea collapsedLevelsAreSubtotals="1" fieldPosition="0">
        <references count="5">
          <reference field="4294967294" count="1" selected="0">
            <x v="6"/>
          </reference>
          <reference field="2" count="1" selected="0">
            <x v="5"/>
          </reference>
          <reference field="4" count="1" selected="0">
            <x v="0"/>
          </reference>
          <reference field="5" count="1">
            <x v="4"/>
          </reference>
          <reference field="9" count="1" selected="0">
            <x v="0"/>
          </reference>
        </references>
      </pivotArea>
    </format>
    <format dxfId="1980">
      <pivotArea collapsedLevelsAreSubtotals="1" fieldPosition="0">
        <references count="5">
          <reference field="4294967294" count="1" selected="0">
            <x v="6"/>
          </reference>
          <reference field="2" count="1" selected="0">
            <x v="7"/>
          </reference>
          <reference field="4" count="1" selected="0">
            <x v="5"/>
          </reference>
          <reference field="5" count="1">
            <x v="11"/>
          </reference>
          <reference field="9" count="1" selected="0">
            <x v="0"/>
          </reference>
        </references>
      </pivotArea>
    </format>
    <format dxfId="1979">
      <pivotArea collapsedLevelsAreSubtotals="1" fieldPosition="0">
        <references count="5">
          <reference field="4294967294" count="1" selected="0">
            <x v="6"/>
          </reference>
          <reference field="2" count="1" selected="0">
            <x v="8"/>
          </reference>
          <reference field="4" count="1" selected="0">
            <x v="0"/>
          </reference>
          <reference field="5" count="1">
            <x v="7"/>
          </reference>
          <reference field="9" count="1" selected="0">
            <x v="1"/>
          </reference>
        </references>
      </pivotArea>
    </format>
    <format dxfId="1978">
      <pivotArea collapsedLevelsAreSubtotals="1" fieldPosition="0">
        <references count="5">
          <reference field="4294967294" count="1" selected="0">
            <x v="6"/>
          </reference>
          <reference field="2" count="1" selected="0">
            <x v="9"/>
          </reference>
          <reference field="4" count="1" selected="0">
            <x v="5"/>
          </reference>
          <reference field="5" count="1">
            <x v="6"/>
          </reference>
          <reference field="9" count="1" selected="0">
            <x v="1"/>
          </reference>
        </references>
      </pivotArea>
    </format>
    <format dxfId="1977">
      <pivotArea collapsedLevelsAreSubtotals="1" fieldPosition="0">
        <references count="5">
          <reference field="4294967294" count="1" selected="0">
            <x v="6"/>
          </reference>
          <reference field="2" count="1" selected="0">
            <x v="12"/>
          </reference>
          <reference field="4" count="1" selected="0">
            <x v="4"/>
          </reference>
          <reference field="5" count="1">
            <x v="12"/>
          </reference>
          <reference field="9" count="1" selected="0">
            <x v="1"/>
          </reference>
        </references>
      </pivotArea>
    </format>
    <format dxfId="1976">
      <pivotArea collapsedLevelsAreSubtotals="1" fieldPosition="0">
        <references count="5">
          <reference field="4294967294" count="1" selected="0">
            <x v="7"/>
          </reference>
          <reference field="2" count="1" selected="0">
            <x v="0"/>
          </reference>
          <reference field="4" count="1" selected="0">
            <x v="1"/>
          </reference>
          <reference field="5" count="1">
            <x v="0"/>
          </reference>
          <reference field="9" count="1" selected="0">
            <x v="1"/>
          </reference>
        </references>
      </pivotArea>
    </format>
    <format dxfId="1975">
      <pivotArea collapsedLevelsAreSubtotals="1" fieldPosition="0">
        <references count="5">
          <reference field="4294967294" count="1" selected="0">
            <x v="7"/>
          </reference>
          <reference field="2" count="1" selected="0">
            <x v="4"/>
          </reference>
          <reference field="4" count="1" selected="0">
            <x v="2"/>
          </reference>
          <reference field="5" count="1">
            <x v="9"/>
          </reference>
          <reference field="9" count="1" selected="0">
            <x v="1"/>
          </reference>
        </references>
      </pivotArea>
    </format>
    <format dxfId="1974">
      <pivotArea collapsedLevelsAreSubtotals="1" fieldPosition="0">
        <references count="5">
          <reference field="4294967294" count="1" selected="0">
            <x v="7"/>
          </reference>
          <reference field="2" count="1" selected="0">
            <x v="7"/>
          </reference>
          <reference field="4" count="1" selected="0">
            <x v="5"/>
          </reference>
          <reference field="5" count="1">
            <x v="11"/>
          </reference>
          <reference field="9" count="1" selected="0">
            <x v="0"/>
          </reference>
        </references>
      </pivotArea>
    </format>
    <format dxfId="1973">
      <pivotArea collapsedLevelsAreSubtotals="1" fieldPosition="0">
        <references count="5">
          <reference field="4294967294" count="1" selected="0">
            <x v="7"/>
          </reference>
          <reference field="2" count="1" selected="0">
            <x v="8"/>
          </reference>
          <reference field="4" count="1" selected="0">
            <x v="0"/>
          </reference>
          <reference field="5" count="1">
            <x v="7"/>
          </reference>
          <reference field="9" count="1" selected="0">
            <x v="1"/>
          </reference>
        </references>
      </pivotArea>
    </format>
    <format dxfId="1972">
      <pivotArea collapsedLevelsAreSubtotals="1" fieldPosition="0">
        <references count="5">
          <reference field="4294967294" count="1" selected="0">
            <x v="7"/>
          </reference>
          <reference field="2" count="1" selected="0">
            <x v="9"/>
          </reference>
          <reference field="4" count="1" selected="0">
            <x v="3"/>
          </reference>
          <reference field="5" count="1">
            <x v="8"/>
          </reference>
          <reference field="9" count="1" selected="0">
            <x v="1"/>
          </reference>
        </references>
      </pivotArea>
    </format>
    <format dxfId="1971">
      <pivotArea collapsedLevelsAreSubtotals="1" fieldPosition="0">
        <references count="5">
          <reference field="4294967294" count="1" selected="0">
            <x v="7"/>
          </reference>
          <reference field="2" count="1" selected="0">
            <x v="9"/>
          </reference>
          <reference field="4" count="1" selected="0">
            <x v="5"/>
          </reference>
          <reference field="5" count="1">
            <x v="6"/>
          </reference>
          <reference field="9" count="1" selected="0">
            <x v="1"/>
          </reference>
        </references>
      </pivotArea>
    </format>
    <format dxfId="1970">
      <pivotArea collapsedLevelsAreSubtotals="1" fieldPosition="0">
        <references count="5">
          <reference field="4294967294" count="1" selected="0">
            <x v="8"/>
          </reference>
          <reference field="2" count="1" selected="0">
            <x v="0"/>
          </reference>
          <reference field="4" count="1" selected="0">
            <x v="1"/>
          </reference>
          <reference field="5" count="1">
            <x v="0"/>
          </reference>
          <reference field="9" count="1" selected="0">
            <x v="1"/>
          </reference>
        </references>
      </pivotArea>
    </format>
    <format dxfId="1969">
      <pivotArea collapsedLevelsAreSubtotals="1" fieldPosition="0">
        <references count="5">
          <reference field="4294967294" count="1" selected="0">
            <x v="8"/>
          </reference>
          <reference field="2" count="1" selected="0">
            <x v="3"/>
          </reference>
          <reference field="4" count="1" selected="0">
            <x v="2"/>
          </reference>
          <reference field="5" count="1">
            <x v="10"/>
          </reference>
          <reference field="9" count="1" selected="0">
            <x v="0"/>
          </reference>
        </references>
      </pivotArea>
    </format>
    <format dxfId="1968">
      <pivotArea collapsedLevelsAreSubtotals="1" fieldPosition="0">
        <references count="5">
          <reference field="4294967294" count="1" selected="0">
            <x v="8"/>
          </reference>
          <reference field="2" count="1" selected="0">
            <x v="4"/>
          </reference>
          <reference field="4" count="1" selected="0">
            <x v="2"/>
          </reference>
          <reference field="5" count="1">
            <x v="9"/>
          </reference>
          <reference field="9" count="1" selected="0">
            <x v="1"/>
          </reference>
        </references>
      </pivotArea>
    </format>
    <format dxfId="1967">
      <pivotArea collapsedLevelsAreSubtotals="1" fieldPosition="0">
        <references count="5">
          <reference field="4294967294" count="1" selected="0">
            <x v="8"/>
          </reference>
          <reference field="2" count="1" selected="0">
            <x v="5"/>
          </reference>
          <reference field="4" count="1" selected="0">
            <x v="0"/>
          </reference>
          <reference field="5" count="1">
            <x v="4"/>
          </reference>
          <reference field="9" count="1" selected="0">
            <x v="0"/>
          </reference>
        </references>
      </pivotArea>
    </format>
    <format dxfId="1966">
      <pivotArea collapsedLevelsAreSubtotals="1" fieldPosition="0">
        <references count="5">
          <reference field="4294967294" count="1" selected="0">
            <x v="8"/>
          </reference>
          <reference field="2" count="1" selected="0">
            <x v="7"/>
          </reference>
          <reference field="4" count="1" selected="0">
            <x v="5"/>
          </reference>
          <reference field="5" count="1">
            <x v="11"/>
          </reference>
          <reference field="9" count="1" selected="0">
            <x v="0"/>
          </reference>
        </references>
      </pivotArea>
    </format>
    <format dxfId="1965">
      <pivotArea collapsedLevelsAreSubtotals="1" fieldPosition="0">
        <references count="5">
          <reference field="4294967294" count="1" selected="0">
            <x v="8"/>
          </reference>
          <reference field="2" count="1" selected="0">
            <x v="8"/>
          </reference>
          <reference field="4" count="1" selected="0">
            <x v="0"/>
          </reference>
          <reference field="5" count="1">
            <x v="7"/>
          </reference>
          <reference field="9" count="1" selected="0">
            <x v="1"/>
          </reference>
        </references>
      </pivotArea>
    </format>
    <format dxfId="1964">
      <pivotArea collapsedLevelsAreSubtotals="1" fieldPosition="0">
        <references count="5">
          <reference field="4294967294" count="1" selected="0">
            <x v="8"/>
          </reference>
          <reference field="2" count="1" selected="0">
            <x v="9"/>
          </reference>
          <reference field="4" count="1" selected="0">
            <x v="3"/>
          </reference>
          <reference field="5" count="1">
            <x v="8"/>
          </reference>
          <reference field="9" count="1" selected="0">
            <x v="1"/>
          </reference>
        </references>
      </pivotArea>
    </format>
    <format dxfId="1963">
      <pivotArea collapsedLevelsAreSubtotals="1" fieldPosition="0">
        <references count="5">
          <reference field="4294967294" count="1" selected="0">
            <x v="8"/>
          </reference>
          <reference field="2" count="1" selected="0">
            <x v="9"/>
          </reference>
          <reference field="4" count="1" selected="0">
            <x v="5"/>
          </reference>
          <reference field="5" count="1">
            <x v="6"/>
          </reference>
          <reference field="9" count="1" selected="0">
            <x v="1"/>
          </reference>
        </references>
      </pivotArea>
    </format>
    <format dxfId="1962">
      <pivotArea collapsedLevelsAreSubtotals="1" fieldPosition="0">
        <references count="5">
          <reference field="4294967294" count="1" selected="0">
            <x v="8"/>
          </reference>
          <reference field="2" count="1" selected="0">
            <x v="12"/>
          </reference>
          <reference field="4" count="1" selected="0">
            <x v="4"/>
          </reference>
          <reference field="5" count="1">
            <x v="12"/>
          </reference>
          <reference field="9" count="1" selected="0">
            <x v="1"/>
          </reference>
        </references>
      </pivotArea>
    </format>
    <format dxfId="1961">
      <pivotArea collapsedLevelsAreSubtotals="1" fieldPosition="0">
        <references count="5">
          <reference field="4294967294" count="1" selected="0">
            <x v="9"/>
          </reference>
          <reference field="2" count="1" selected="0">
            <x v="0"/>
          </reference>
          <reference field="4" count="1" selected="0">
            <x v="1"/>
          </reference>
          <reference field="5" count="1">
            <x v="0"/>
          </reference>
          <reference field="9" count="1" selected="0">
            <x v="1"/>
          </reference>
        </references>
      </pivotArea>
    </format>
    <format dxfId="1960">
      <pivotArea collapsedLevelsAreSubtotals="1" fieldPosition="0">
        <references count="5">
          <reference field="4294967294" count="1" selected="0">
            <x v="9"/>
          </reference>
          <reference field="2" count="1" selected="0">
            <x v="3"/>
          </reference>
          <reference field="4" count="1" selected="0">
            <x v="2"/>
          </reference>
          <reference field="5" count="1">
            <x v="10"/>
          </reference>
          <reference field="9" count="1" selected="0">
            <x v="0"/>
          </reference>
        </references>
      </pivotArea>
    </format>
    <format dxfId="1959">
      <pivotArea collapsedLevelsAreSubtotals="1" fieldPosition="0">
        <references count="5">
          <reference field="4294967294" count="1" selected="0">
            <x v="9"/>
          </reference>
          <reference field="2" count="1" selected="0">
            <x v="4"/>
          </reference>
          <reference field="4" count="1" selected="0">
            <x v="2"/>
          </reference>
          <reference field="5" count="1">
            <x v="9"/>
          </reference>
          <reference field="9" count="1" selected="0">
            <x v="1"/>
          </reference>
        </references>
      </pivotArea>
    </format>
    <format dxfId="1958">
      <pivotArea collapsedLevelsAreSubtotals="1" fieldPosition="0">
        <references count="5">
          <reference field="4294967294" count="1" selected="0">
            <x v="9"/>
          </reference>
          <reference field="2" count="1" selected="0">
            <x v="5"/>
          </reference>
          <reference field="4" count="1" selected="0">
            <x v="0"/>
          </reference>
          <reference field="5" count="1">
            <x v="4"/>
          </reference>
          <reference field="9" count="1" selected="0">
            <x v="0"/>
          </reference>
        </references>
      </pivotArea>
    </format>
    <format dxfId="1957">
      <pivotArea collapsedLevelsAreSubtotals="1" fieldPosition="0">
        <references count="5">
          <reference field="4294967294" count="1" selected="0">
            <x v="9"/>
          </reference>
          <reference field="2" count="1" selected="0">
            <x v="7"/>
          </reference>
          <reference field="4" count="1" selected="0">
            <x v="5"/>
          </reference>
          <reference field="5" count="1">
            <x v="11"/>
          </reference>
          <reference field="9" count="1" selected="0">
            <x v="0"/>
          </reference>
        </references>
      </pivotArea>
    </format>
    <format dxfId="1956">
      <pivotArea collapsedLevelsAreSubtotals="1" fieldPosition="0">
        <references count="5">
          <reference field="4294967294" count="1" selected="0">
            <x v="9"/>
          </reference>
          <reference field="2" count="1" selected="0">
            <x v="8"/>
          </reference>
          <reference field="4" count="1" selected="0">
            <x v="0"/>
          </reference>
          <reference field="5" count="1">
            <x v="7"/>
          </reference>
          <reference field="9" count="1" selected="0">
            <x v="1"/>
          </reference>
        </references>
      </pivotArea>
    </format>
    <format dxfId="1955">
      <pivotArea collapsedLevelsAreSubtotals="1" fieldPosition="0">
        <references count="5">
          <reference field="4294967294" count="1" selected="0">
            <x v="9"/>
          </reference>
          <reference field="2" count="1" selected="0">
            <x v="9"/>
          </reference>
          <reference field="4" count="1" selected="0">
            <x v="3"/>
          </reference>
          <reference field="5" count="1">
            <x v="8"/>
          </reference>
          <reference field="9" count="1" selected="0">
            <x v="1"/>
          </reference>
        </references>
      </pivotArea>
    </format>
    <format dxfId="1954">
      <pivotArea collapsedLevelsAreSubtotals="1" fieldPosition="0">
        <references count="5">
          <reference field="4294967294" count="1" selected="0">
            <x v="9"/>
          </reference>
          <reference field="2" count="1" selected="0">
            <x v="9"/>
          </reference>
          <reference field="4" count="1" selected="0">
            <x v="5"/>
          </reference>
          <reference field="5" count="1">
            <x v="6"/>
          </reference>
          <reference field="9" count="1" selected="0">
            <x v="1"/>
          </reference>
        </references>
      </pivotArea>
    </format>
    <format dxfId="1953">
      <pivotArea collapsedLevelsAreSubtotals="1" fieldPosition="0">
        <references count="5">
          <reference field="4294967294" count="1" selected="0">
            <x v="9"/>
          </reference>
          <reference field="2" count="1" selected="0">
            <x v="12"/>
          </reference>
          <reference field="4" count="1" selected="0">
            <x v="4"/>
          </reference>
          <reference field="5" count="1">
            <x v="12"/>
          </reference>
          <reference field="9" count="1" selected="0">
            <x v="1"/>
          </reference>
        </references>
      </pivotArea>
    </format>
    <format dxfId="1952">
      <pivotArea collapsedLevelsAreSubtotals="1" fieldPosition="0">
        <references count="5">
          <reference field="4294967294" count="1" selected="0">
            <x v="12"/>
          </reference>
          <reference field="2" count="1" selected="0">
            <x v="0"/>
          </reference>
          <reference field="4" count="1" selected="0">
            <x v="1"/>
          </reference>
          <reference field="5" count="1">
            <x v="0"/>
          </reference>
          <reference field="9" count="1" selected="0">
            <x v="1"/>
          </reference>
        </references>
      </pivotArea>
    </format>
    <format dxfId="1951">
      <pivotArea collapsedLevelsAreSubtotals="1" fieldPosition="0">
        <references count="5">
          <reference field="4294967294" count="1" selected="0">
            <x v="11"/>
          </reference>
          <reference field="2" count="1" selected="0">
            <x v="3"/>
          </reference>
          <reference field="4" count="1" selected="0">
            <x v="2"/>
          </reference>
          <reference field="5" count="1">
            <x v="10"/>
          </reference>
          <reference field="9" count="1" selected="0">
            <x v="0"/>
          </reference>
        </references>
      </pivotArea>
    </format>
    <format dxfId="1950">
      <pivotArea collapsedLevelsAreSubtotals="1" fieldPosition="0">
        <references count="5">
          <reference field="4294967294" count="1" selected="0">
            <x v="11"/>
          </reference>
          <reference field="2" count="1" selected="0">
            <x v="4"/>
          </reference>
          <reference field="4" count="1" selected="0">
            <x v="2"/>
          </reference>
          <reference field="5" count="1">
            <x v="9"/>
          </reference>
          <reference field="9" count="1" selected="0">
            <x v="1"/>
          </reference>
        </references>
      </pivotArea>
    </format>
    <format dxfId="1949">
      <pivotArea collapsedLevelsAreSubtotals="1" fieldPosition="0">
        <references count="5">
          <reference field="4294967294" count="1" selected="0">
            <x v="11"/>
          </reference>
          <reference field="2" count="1" selected="0">
            <x v="5"/>
          </reference>
          <reference field="4" count="1" selected="0">
            <x v="0"/>
          </reference>
          <reference field="5" count="1">
            <x v="4"/>
          </reference>
          <reference field="9" count="1" selected="0">
            <x v="0"/>
          </reference>
        </references>
      </pivotArea>
    </format>
    <format dxfId="1948">
      <pivotArea collapsedLevelsAreSubtotals="1" fieldPosition="0">
        <references count="5">
          <reference field="4294967294" count="1" selected="0">
            <x v="12"/>
          </reference>
          <reference field="2" count="1" selected="0">
            <x v="3"/>
          </reference>
          <reference field="4" count="1" selected="0">
            <x v="2"/>
          </reference>
          <reference field="5" count="1">
            <x v="10"/>
          </reference>
          <reference field="9" count="1" selected="0">
            <x v="0"/>
          </reference>
        </references>
      </pivotArea>
    </format>
    <format dxfId="1947">
      <pivotArea collapsedLevelsAreSubtotals="1" fieldPosition="0">
        <references count="5">
          <reference field="4294967294" count="1" selected="0">
            <x v="12"/>
          </reference>
          <reference field="2" count="1" selected="0">
            <x v="4"/>
          </reference>
          <reference field="4" count="1" selected="0">
            <x v="2"/>
          </reference>
          <reference field="5" count="1">
            <x v="9"/>
          </reference>
          <reference field="9" count="1" selected="0">
            <x v="1"/>
          </reference>
        </references>
      </pivotArea>
    </format>
    <format dxfId="1946">
      <pivotArea collapsedLevelsAreSubtotals="1" fieldPosition="0">
        <references count="5">
          <reference field="4294967294" count="1" selected="0">
            <x v="12"/>
          </reference>
          <reference field="2" count="1" selected="0">
            <x v="5"/>
          </reference>
          <reference field="4" count="1" selected="0">
            <x v="0"/>
          </reference>
          <reference field="5" count="1">
            <x v="4"/>
          </reference>
          <reference field="9" count="1" selected="0">
            <x v="0"/>
          </reference>
        </references>
      </pivotArea>
    </format>
    <format dxfId="1945">
      <pivotArea collapsedLevelsAreSubtotals="1" fieldPosition="0">
        <references count="5">
          <reference field="4294967294" count="1" selected="0">
            <x v="11"/>
          </reference>
          <reference field="2" count="1" selected="0">
            <x v="7"/>
          </reference>
          <reference field="4" count="1" selected="0">
            <x v="5"/>
          </reference>
          <reference field="5" count="1">
            <x v="11"/>
          </reference>
          <reference field="9" count="1" selected="0">
            <x v="0"/>
          </reference>
        </references>
      </pivotArea>
    </format>
    <format dxfId="1944">
      <pivotArea collapsedLevelsAreSubtotals="1" fieldPosition="0">
        <references count="5">
          <reference field="4294967294" count="1" selected="0">
            <x v="11"/>
          </reference>
          <reference field="2" count="1" selected="0">
            <x v="8"/>
          </reference>
          <reference field="4" count="1" selected="0">
            <x v="0"/>
          </reference>
          <reference field="5" count="1">
            <x v="7"/>
          </reference>
          <reference field="9" count="1" selected="0">
            <x v="1"/>
          </reference>
        </references>
      </pivotArea>
    </format>
    <format dxfId="1943">
      <pivotArea collapsedLevelsAreSubtotals="1" fieldPosition="0">
        <references count="5">
          <reference field="4294967294" count="1" selected="0">
            <x v="11"/>
          </reference>
          <reference field="2" count="1" selected="0">
            <x v="9"/>
          </reference>
          <reference field="4" count="1" selected="0">
            <x v="3"/>
          </reference>
          <reference field="5" count="1">
            <x v="8"/>
          </reference>
          <reference field="9" count="1" selected="0">
            <x v="1"/>
          </reference>
        </references>
      </pivotArea>
    </format>
    <format dxfId="1942">
      <pivotArea collapsedLevelsAreSubtotals="1" fieldPosition="0">
        <references count="5">
          <reference field="4294967294" count="1" selected="0">
            <x v="11"/>
          </reference>
          <reference field="2" count="1" selected="0">
            <x v="9"/>
          </reference>
          <reference field="4" count="1" selected="0">
            <x v="5"/>
          </reference>
          <reference field="5" count="1">
            <x v="6"/>
          </reference>
          <reference field="9" count="1" selected="0">
            <x v="1"/>
          </reference>
        </references>
      </pivotArea>
    </format>
    <format dxfId="1941">
      <pivotArea collapsedLevelsAreSubtotals="1" fieldPosition="0">
        <references count="5">
          <reference field="4294967294" count="1" selected="0">
            <x v="11"/>
          </reference>
          <reference field="2" count="1" selected="0">
            <x v="12"/>
          </reference>
          <reference field="4" count="1" selected="0">
            <x v="4"/>
          </reference>
          <reference field="5" count="1">
            <x v="12"/>
          </reference>
          <reference field="9" count="1" selected="0">
            <x v="1"/>
          </reference>
        </references>
      </pivotArea>
    </format>
    <format dxfId="1940">
      <pivotArea collapsedLevelsAreSubtotals="1" fieldPosition="0">
        <references count="5">
          <reference field="4294967294" count="1" selected="0">
            <x v="12"/>
          </reference>
          <reference field="2" count="1" selected="0">
            <x v="7"/>
          </reference>
          <reference field="4" count="1" selected="0">
            <x v="5"/>
          </reference>
          <reference field="5" count="1">
            <x v="11"/>
          </reference>
          <reference field="9" count="1" selected="0">
            <x v="0"/>
          </reference>
        </references>
      </pivotArea>
    </format>
    <format dxfId="1939">
      <pivotArea collapsedLevelsAreSubtotals="1" fieldPosition="0">
        <references count="5">
          <reference field="4294967294" count="1" selected="0">
            <x v="12"/>
          </reference>
          <reference field="2" count="1" selected="0">
            <x v="8"/>
          </reference>
          <reference field="4" count="1" selected="0">
            <x v="0"/>
          </reference>
          <reference field="5" count="1">
            <x v="7"/>
          </reference>
          <reference field="9" count="1" selected="0">
            <x v="1"/>
          </reference>
        </references>
      </pivotArea>
    </format>
    <format dxfId="1938">
      <pivotArea collapsedLevelsAreSubtotals="1" fieldPosition="0">
        <references count="5">
          <reference field="4294967294" count="1" selected="0">
            <x v="12"/>
          </reference>
          <reference field="2" count="1" selected="0">
            <x v="9"/>
          </reference>
          <reference field="4" count="1" selected="0">
            <x v="3"/>
          </reference>
          <reference field="5" count="1">
            <x v="8"/>
          </reference>
          <reference field="9" count="1" selected="0">
            <x v="1"/>
          </reference>
        </references>
      </pivotArea>
    </format>
    <format dxfId="1937">
      <pivotArea collapsedLevelsAreSubtotals="1" fieldPosition="0">
        <references count="5">
          <reference field="4294967294" count="1" selected="0">
            <x v="12"/>
          </reference>
          <reference field="2" count="1" selected="0">
            <x v="9"/>
          </reference>
          <reference field="4" count="1" selected="0">
            <x v="5"/>
          </reference>
          <reference field="5" count="1">
            <x v="6"/>
          </reference>
          <reference field="9" count="1" selected="0">
            <x v="1"/>
          </reference>
        </references>
      </pivotArea>
    </format>
    <format dxfId="1936">
      <pivotArea collapsedLevelsAreSubtotals="1" fieldPosition="0">
        <references count="5">
          <reference field="4294967294" count="1" selected="0">
            <x v="12"/>
          </reference>
          <reference field="2" count="1" selected="0">
            <x v="12"/>
          </reference>
          <reference field="4" count="1" selected="0">
            <x v="4"/>
          </reference>
          <reference field="5" count="1">
            <x v="12"/>
          </reference>
          <reference field="9" count="1" selected="0">
            <x v="1"/>
          </reference>
        </references>
      </pivotArea>
    </format>
    <format dxfId="1935">
      <pivotArea collapsedLevelsAreSubtotals="1" fieldPosition="0">
        <references count="5">
          <reference field="4294967294" count="1" selected="0">
            <x v="13"/>
          </reference>
          <reference field="2" count="1" selected="0">
            <x v="1"/>
          </reference>
          <reference field="4" count="1" selected="0">
            <x v="4"/>
          </reference>
          <reference field="5" count="1">
            <x v="2"/>
          </reference>
          <reference field="9" count="1" selected="0">
            <x v="1"/>
          </reference>
        </references>
      </pivotArea>
    </format>
    <format dxfId="1934">
      <pivotArea collapsedLevelsAreSubtotals="1" fieldPosition="0">
        <references count="5">
          <reference field="4294967294" count="1" selected="0">
            <x v="13"/>
          </reference>
          <reference field="2" count="1" selected="0">
            <x v="3"/>
          </reference>
          <reference field="4" count="1" selected="0">
            <x v="2"/>
          </reference>
          <reference field="5" count="1">
            <x v="10"/>
          </reference>
          <reference field="9" count="1" selected="0">
            <x v="0"/>
          </reference>
        </references>
      </pivotArea>
    </format>
    <format dxfId="1933">
      <pivotArea collapsedLevelsAreSubtotals="1" fieldPosition="0">
        <references count="5">
          <reference field="4294967294" count="1" selected="0">
            <x v="13"/>
          </reference>
          <reference field="2" count="1" selected="0">
            <x v="4"/>
          </reference>
          <reference field="4" count="1" selected="0">
            <x v="2"/>
          </reference>
          <reference field="5" count="1">
            <x v="9"/>
          </reference>
          <reference field="9" count="1" selected="0">
            <x v="1"/>
          </reference>
        </references>
      </pivotArea>
    </format>
    <format dxfId="1932">
      <pivotArea collapsedLevelsAreSubtotals="1" fieldPosition="0">
        <references count="5">
          <reference field="4294967294" count="1" selected="0">
            <x v="13"/>
          </reference>
          <reference field="2" count="1" selected="0">
            <x v="5"/>
          </reference>
          <reference field="4" count="1" selected="0">
            <x v="0"/>
          </reference>
          <reference field="5" count="1">
            <x v="4"/>
          </reference>
          <reference field="9" count="1" selected="0">
            <x v="0"/>
          </reference>
        </references>
      </pivotArea>
    </format>
    <format dxfId="1931">
      <pivotArea collapsedLevelsAreSubtotals="1" fieldPosition="0">
        <references count="5">
          <reference field="4294967294" count="1" selected="0">
            <x v="13"/>
          </reference>
          <reference field="2" count="1" selected="0">
            <x v="7"/>
          </reference>
          <reference field="4" count="1" selected="0">
            <x v="5"/>
          </reference>
          <reference field="5" count="1">
            <x v="11"/>
          </reference>
          <reference field="9" count="1" selected="0">
            <x v="0"/>
          </reference>
        </references>
      </pivotArea>
    </format>
    <format dxfId="1930">
      <pivotArea collapsedLevelsAreSubtotals="1" fieldPosition="0">
        <references count="5">
          <reference field="4294967294" count="1" selected="0">
            <x v="13"/>
          </reference>
          <reference field="2" count="1" selected="0">
            <x v="8"/>
          </reference>
          <reference field="4" count="1" selected="0">
            <x v="0"/>
          </reference>
          <reference field="5" count="1">
            <x v="7"/>
          </reference>
          <reference field="9" count="1" selected="0">
            <x v="1"/>
          </reference>
        </references>
      </pivotArea>
    </format>
    <format dxfId="1929">
      <pivotArea collapsedLevelsAreSubtotals="1" fieldPosition="0">
        <references count="5">
          <reference field="4294967294" count="1" selected="0">
            <x v="13"/>
          </reference>
          <reference field="2" count="1" selected="0">
            <x v="9"/>
          </reference>
          <reference field="4" count="1" selected="0">
            <x v="3"/>
          </reference>
          <reference field="5" count="1">
            <x v="8"/>
          </reference>
          <reference field="9" count="1" selected="0">
            <x v="1"/>
          </reference>
        </references>
      </pivotArea>
    </format>
    <format dxfId="1928">
      <pivotArea collapsedLevelsAreSubtotals="1" fieldPosition="0">
        <references count="5">
          <reference field="4294967294" count="1" selected="0">
            <x v="13"/>
          </reference>
          <reference field="2" count="1" selected="0">
            <x v="9"/>
          </reference>
          <reference field="4" count="1" selected="0">
            <x v="5"/>
          </reference>
          <reference field="5" count="1">
            <x v="6"/>
          </reference>
          <reference field="9" count="1" selected="0">
            <x v="1"/>
          </reference>
        </references>
      </pivotArea>
    </format>
    <format dxfId="1927">
      <pivotArea collapsedLevelsAreSubtotals="1" fieldPosition="0">
        <references count="5">
          <reference field="4294967294" count="1" selected="0">
            <x v="13"/>
          </reference>
          <reference field="2" count="1" selected="0">
            <x v="12"/>
          </reference>
          <reference field="4" count="1" selected="0">
            <x v="4"/>
          </reference>
          <reference field="5" count="1">
            <x v="12"/>
          </reference>
          <reference field="9" count="1" selected="0">
            <x v="1"/>
          </reference>
        </references>
      </pivotArea>
    </format>
    <format dxfId="1926">
      <pivotArea collapsedLevelsAreSubtotals="1" fieldPosition="0">
        <references count="5">
          <reference field="4294967294" count="1" selected="0">
            <x v="14"/>
          </reference>
          <reference field="2" count="1" selected="0">
            <x v="0"/>
          </reference>
          <reference field="4" count="1" selected="0">
            <x v="1"/>
          </reference>
          <reference field="5" count="1">
            <x v="0"/>
          </reference>
          <reference field="9" count="1" selected="0">
            <x v="1"/>
          </reference>
        </references>
      </pivotArea>
    </format>
    <format dxfId="1925">
      <pivotArea collapsedLevelsAreSubtotals="1" fieldPosition="0">
        <references count="5">
          <reference field="4294967294" count="1" selected="0">
            <x v="14"/>
          </reference>
          <reference field="2" count="1" selected="0">
            <x v="4"/>
          </reference>
          <reference field="4" count="1" selected="0">
            <x v="2"/>
          </reference>
          <reference field="5" count="1">
            <x v="9"/>
          </reference>
          <reference field="9" count="1" selected="0">
            <x v="1"/>
          </reference>
        </references>
      </pivotArea>
    </format>
    <format dxfId="1924">
      <pivotArea collapsedLevelsAreSubtotals="1" fieldPosition="0">
        <references count="5">
          <reference field="4294967294" count="1" selected="0">
            <x v="14"/>
          </reference>
          <reference field="2" count="1" selected="0">
            <x v="5"/>
          </reference>
          <reference field="4" count="1" selected="0">
            <x v="0"/>
          </reference>
          <reference field="5" count="1">
            <x v="4"/>
          </reference>
          <reference field="9" count="1" selected="0">
            <x v="0"/>
          </reference>
        </references>
      </pivotArea>
    </format>
    <format dxfId="1923">
      <pivotArea collapsedLevelsAreSubtotals="1" fieldPosition="0">
        <references count="5">
          <reference field="4294967294" count="1" selected="0">
            <x v="14"/>
          </reference>
          <reference field="2" count="1" selected="0">
            <x v="7"/>
          </reference>
          <reference field="4" count="1" selected="0">
            <x v="5"/>
          </reference>
          <reference field="5" count="1">
            <x v="11"/>
          </reference>
          <reference field="9" count="1" selected="0">
            <x v="0"/>
          </reference>
        </references>
      </pivotArea>
    </format>
    <format dxfId="1922">
      <pivotArea collapsedLevelsAreSubtotals="1" fieldPosition="0">
        <references count="5">
          <reference field="4294967294" count="1" selected="0">
            <x v="14"/>
          </reference>
          <reference field="2" count="1" selected="0">
            <x v="8"/>
          </reference>
          <reference field="4" count="1" selected="0">
            <x v="0"/>
          </reference>
          <reference field="5" count="1">
            <x v="7"/>
          </reference>
          <reference field="9" count="1" selected="0">
            <x v="1"/>
          </reference>
        </references>
      </pivotArea>
    </format>
    <format dxfId="1921">
      <pivotArea collapsedLevelsAreSubtotals="1" fieldPosition="0">
        <references count="5">
          <reference field="4294967294" count="1" selected="0">
            <x v="14"/>
          </reference>
          <reference field="2" count="1" selected="0">
            <x v="9"/>
          </reference>
          <reference field="4" count="1" selected="0">
            <x v="3"/>
          </reference>
          <reference field="5" count="1">
            <x v="8"/>
          </reference>
          <reference field="9" count="1" selected="0">
            <x v="1"/>
          </reference>
        </references>
      </pivotArea>
    </format>
    <format dxfId="1920">
      <pivotArea collapsedLevelsAreSubtotals="1" fieldPosition="0">
        <references count="5">
          <reference field="4294967294" count="1" selected="0">
            <x v="14"/>
          </reference>
          <reference field="2" count="1" selected="0">
            <x v="9"/>
          </reference>
          <reference field="4" count="1" selected="0">
            <x v="5"/>
          </reference>
          <reference field="5" count="1">
            <x v="6"/>
          </reference>
          <reference field="9" count="1" selected="0">
            <x v="1"/>
          </reference>
        </references>
      </pivotArea>
    </format>
    <format dxfId="1919">
      <pivotArea collapsedLevelsAreSubtotals="1" fieldPosition="0">
        <references count="5">
          <reference field="4294967294" count="1" selected="0">
            <x v="15"/>
          </reference>
          <reference field="2" count="1" selected="0">
            <x v="0"/>
          </reference>
          <reference field="4" count="1" selected="0">
            <x v="1"/>
          </reference>
          <reference field="5" count="1">
            <x v="0"/>
          </reference>
          <reference field="9" count="1" selected="0">
            <x v="1"/>
          </reference>
        </references>
      </pivotArea>
    </format>
    <format dxfId="1918">
      <pivotArea collapsedLevelsAreSubtotals="1" fieldPosition="0">
        <references count="5">
          <reference field="4294967294" count="1" selected="0">
            <x v="15"/>
          </reference>
          <reference field="2" count="1" selected="0">
            <x v="7"/>
          </reference>
          <reference field="4" count="1" selected="0">
            <x v="5"/>
          </reference>
          <reference field="5" count="1">
            <x v="11"/>
          </reference>
          <reference field="9" count="1" selected="0">
            <x v="0"/>
          </reference>
        </references>
      </pivotArea>
    </format>
    <format dxfId="1917">
      <pivotArea collapsedLevelsAreSubtotals="1" fieldPosition="0">
        <references count="5">
          <reference field="4294967294" count="1" selected="0">
            <x v="15"/>
          </reference>
          <reference field="2" count="1" selected="0">
            <x v="9"/>
          </reference>
          <reference field="4" count="1" selected="0">
            <x v="3"/>
          </reference>
          <reference field="5" count="1">
            <x v="8"/>
          </reference>
          <reference field="9" count="1" selected="0">
            <x v="1"/>
          </reference>
        </references>
      </pivotArea>
    </format>
    <format dxfId="1916">
      <pivotArea collapsedLevelsAreSubtotals="1" fieldPosition="0">
        <references count="5">
          <reference field="4294967294" count="1" selected="0">
            <x v="17"/>
          </reference>
          <reference field="2" count="1" selected="0">
            <x v="9"/>
          </reference>
          <reference field="4" count="1" selected="0">
            <x v="5"/>
          </reference>
          <reference field="5" count="1">
            <x v="6"/>
          </reference>
          <reference field="9" count="1" selected="0">
            <x v="1"/>
          </reference>
        </references>
      </pivotArea>
    </format>
    <format dxfId="1915">
      <pivotArea collapsedLevelsAreSubtotals="1" fieldPosition="0">
        <references count="5">
          <reference field="4294967294" count="1" selected="0">
            <x v="18"/>
          </reference>
          <reference field="2" count="1" selected="0">
            <x v="0"/>
          </reference>
          <reference field="4" count="1" selected="0">
            <x v="1"/>
          </reference>
          <reference field="5" count="1">
            <x v="0"/>
          </reference>
          <reference field="9" count="1" selected="0">
            <x v="1"/>
          </reference>
        </references>
      </pivotArea>
    </format>
    <format dxfId="1914">
      <pivotArea collapsedLevelsAreSubtotals="1" fieldPosition="0">
        <references count="5">
          <reference field="4294967294" count="1" selected="0">
            <x v="19"/>
          </reference>
          <reference field="2" count="1" selected="0">
            <x v="0"/>
          </reference>
          <reference field="4" count="1" selected="0">
            <x v="1"/>
          </reference>
          <reference field="5" count="1">
            <x v="0"/>
          </reference>
          <reference field="9" count="1" selected="0">
            <x v="1"/>
          </reference>
        </references>
      </pivotArea>
    </format>
    <format dxfId="1913">
      <pivotArea collapsedLevelsAreSubtotals="1" fieldPosition="0">
        <references count="5">
          <reference field="4294967294" count="1" selected="0">
            <x v="19"/>
          </reference>
          <reference field="2" count="1" selected="0">
            <x v="7"/>
          </reference>
          <reference field="4" count="1" selected="0">
            <x v="5"/>
          </reference>
          <reference field="5" count="1">
            <x v="11"/>
          </reference>
          <reference field="9" count="1" selected="0">
            <x v="0"/>
          </reference>
        </references>
      </pivotArea>
    </format>
    <format dxfId="1912">
      <pivotArea collapsedLevelsAreSubtotals="1" fieldPosition="0">
        <references count="5">
          <reference field="4294967294" count="1" selected="0">
            <x v="18"/>
          </reference>
          <reference field="2" count="1" selected="0">
            <x v="9"/>
          </reference>
          <reference field="4" count="1" selected="0">
            <x v="5"/>
          </reference>
          <reference field="5" count="1">
            <x v="6"/>
          </reference>
          <reference field="9" count="1" selected="0">
            <x v="1"/>
          </reference>
        </references>
      </pivotArea>
    </format>
    <format dxfId="1911">
      <pivotArea collapsedLevelsAreSubtotals="1" fieldPosition="0">
        <references count="5">
          <reference field="4294967294" count="1" selected="0">
            <x v="19"/>
          </reference>
          <reference field="2" count="1" selected="0">
            <x v="9"/>
          </reference>
          <reference field="4" count="1" selected="0">
            <x v="5"/>
          </reference>
          <reference field="5" count="1">
            <x v="6"/>
          </reference>
          <reference field="9" count="1" selected="0">
            <x v="1"/>
          </reference>
        </references>
      </pivotArea>
    </format>
    <format dxfId="1910">
      <pivotArea collapsedLevelsAreSubtotals="1" fieldPosition="0">
        <references count="5">
          <reference field="4294967294" count="1" selected="0">
            <x v="20"/>
          </reference>
          <reference field="2" count="1" selected="0">
            <x v="0"/>
          </reference>
          <reference field="4" count="1" selected="0">
            <x v="1"/>
          </reference>
          <reference field="5" count="1">
            <x v="0"/>
          </reference>
          <reference field="9" count="1" selected="0">
            <x v="1"/>
          </reference>
        </references>
      </pivotArea>
    </format>
    <format dxfId="1909">
      <pivotArea collapsedLevelsAreSubtotals="1" fieldPosition="0">
        <references count="5">
          <reference field="4294967294" count="1" selected="0">
            <x v="20"/>
          </reference>
          <reference field="2" count="1" selected="0">
            <x v="7"/>
          </reference>
          <reference field="4" count="1" selected="0">
            <x v="5"/>
          </reference>
          <reference field="5" count="1">
            <x v="11"/>
          </reference>
          <reference field="9" count="1" selected="0">
            <x v="0"/>
          </reference>
        </references>
      </pivotArea>
    </format>
    <format dxfId="1908">
      <pivotArea collapsedLevelsAreSubtotals="1" fieldPosition="0">
        <references count="5">
          <reference field="4294967294" count="1" selected="0">
            <x v="20"/>
          </reference>
          <reference field="2" count="1" selected="0">
            <x v="9"/>
          </reference>
          <reference field="4" count="1" selected="0">
            <x v="5"/>
          </reference>
          <reference field="5" count="1">
            <x v="6"/>
          </reference>
          <reference field="9" count="1" selected="0">
            <x v="1"/>
          </reference>
        </references>
      </pivotArea>
    </format>
    <format dxfId="1907">
      <pivotArea collapsedLevelsAreSubtotals="1" fieldPosition="0">
        <references count="5">
          <reference field="4294967294" count="1" selected="0">
            <x v="21"/>
          </reference>
          <reference field="2" count="1" selected="0">
            <x v="0"/>
          </reference>
          <reference field="4" count="1" selected="0">
            <x v="1"/>
          </reference>
          <reference field="5" count="1">
            <x v="0"/>
          </reference>
          <reference field="9" count="1" selected="0">
            <x v="1"/>
          </reference>
        </references>
      </pivotArea>
    </format>
    <format dxfId="1906">
      <pivotArea collapsedLevelsAreSubtotals="1" fieldPosition="0">
        <references count="5">
          <reference field="4294967294" count="1" selected="0">
            <x v="21"/>
          </reference>
          <reference field="2" count="1" selected="0">
            <x v="7"/>
          </reference>
          <reference field="4" count="1" selected="0">
            <x v="5"/>
          </reference>
          <reference field="5" count="1">
            <x v="11"/>
          </reference>
          <reference field="9" count="1" selected="0">
            <x v="0"/>
          </reference>
        </references>
      </pivotArea>
    </format>
    <format dxfId="1905">
      <pivotArea collapsedLevelsAreSubtotals="1" fieldPosition="0">
        <references count="5">
          <reference field="4294967294" count="1" selected="0">
            <x v="21"/>
          </reference>
          <reference field="2" count="1" selected="0">
            <x v="9"/>
          </reference>
          <reference field="4" count="1" selected="0">
            <x v="3"/>
          </reference>
          <reference field="5" count="1">
            <x v="8"/>
          </reference>
          <reference field="9" count="1" selected="0">
            <x v="1"/>
          </reference>
        </references>
      </pivotArea>
    </format>
    <format dxfId="1904">
      <pivotArea collapsedLevelsAreSubtotals="1" fieldPosition="0">
        <references count="5">
          <reference field="4294967294" count="1" selected="0">
            <x v="21"/>
          </reference>
          <reference field="2" count="1" selected="0">
            <x v="9"/>
          </reference>
          <reference field="4" count="1" selected="0">
            <x v="5"/>
          </reference>
          <reference field="5" count="1">
            <x v="6"/>
          </reference>
          <reference field="9" count="1" selected="0">
            <x v="1"/>
          </reference>
        </references>
      </pivotArea>
    </format>
    <format dxfId="1903">
      <pivotArea collapsedLevelsAreSubtotals="1" fieldPosition="0">
        <references count="5">
          <reference field="4294967294" count="1" selected="0">
            <x v="22"/>
          </reference>
          <reference field="2" count="1" selected="0">
            <x v="0"/>
          </reference>
          <reference field="4" count="1" selected="0">
            <x v="1"/>
          </reference>
          <reference field="5" count="1">
            <x v="0"/>
          </reference>
          <reference field="9" count="1" selected="0">
            <x v="1"/>
          </reference>
        </references>
      </pivotArea>
    </format>
    <format dxfId="1902">
      <pivotArea collapsedLevelsAreSubtotals="1" fieldPosition="0">
        <references count="5">
          <reference field="4294967294" count="1" selected="0">
            <x v="22"/>
          </reference>
          <reference field="2" count="1" selected="0">
            <x v="7"/>
          </reference>
          <reference field="4" count="1" selected="0">
            <x v="5"/>
          </reference>
          <reference field="5" count="1">
            <x v="11"/>
          </reference>
          <reference field="9" count="1" selected="0">
            <x v="0"/>
          </reference>
        </references>
      </pivotArea>
    </format>
    <format dxfId="1901">
      <pivotArea collapsedLevelsAreSubtotals="1" fieldPosition="0">
        <references count="5">
          <reference field="4294967294" count="1" selected="0">
            <x v="22"/>
          </reference>
          <reference field="2" count="1" selected="0">
            <x v="9"/>
          </reference>
          <reference field="4" count="1" selected="0">
            <x v="3"/>
          </reference>
          <reference field="5" count="1">
            <x v="8"/>
          </reference>
          <reference field="9" count="1" selected="0">
            <x v="1"/>
          </reference>
        </references>
      </pivotArea>
    </format>
    <format dxfId="1900">
      <pivotArea collapsedLevelsAreSubtotals="1" fieldPosition="0">
        <references count="5">
          <reference field="4294967294" count="1" selected="0">
            <x v="22"/>
          </reference>
          <reference field="2" count="1" selected="0">
            <x v="9"/>
          </reference>
          <reference field="4" count="1" selected="0">
            <x v="5"/>
          </reference>
          <reference field="5" count="1">
            <x v="6"/>
          </reference>
          <reference field="9" count="1" selected="0">
            <x v="1"/>
          </reference>
        </references>
      </pivotArea>
    </format>
    <format dxfId="1899">
      <pivotArea collapsedLevelsAreSubtotals="1" fieldPosition="0">
        <references count="5">
          <reference field="4294967294" count="1" selected="0">
            <x v="23"/>
          </reference>
          <reference field="2" count="1" selected="0">
            <x v="0"/>
          </reference>
          <reference field="4" count="1" selected="0">
            <x v="1"/>
          </reference>
          <reference field="5" count="1">
            <x v="0"/>
          </reference>
          <reference field="9" count="1" selected="0">
            <x v="1"/>
          </reference>
        </references>
      </pivotArea>
    </format>
    <format dxfId="1898">
      <pivotArea collapsedLevelsAreSubtotals="1" fieldPosition="0">
        <references count="5">
          <reference field="4294967294" count="1" selected="0">
            <x v="23"/>
          </reference>
          <reference field="2" count="1" selected="0">
            <x v="7"/>
          </reference>
          <reference field="4" count="1" selected="0">
            <x v="5"/>
          </reference>
          <reference field="5" count="1">
            <x v="11"/>
          </reference>
          <reference field="9" count="1" selected="0">
            <x v="0"/>
          </reference>
        </references>
      </pivotArea>
    </format>
    <format dxfId="1897">
      <pivotArea collapsedLevelsAreSubtotals="1" fieldPosition="0">
        <references count="5">
          <reference field="4294967294" count="1" selected="0">
            <x v="23"/>
          </reference>
          <reference field="2" count="1" selected="0">
            <x v="9"/>
          </reference>
          <reference field="4" count="1" selected="0">
            <x v="3"/>
          </reference>
          <reference field="5" count="1">
            <x v="8"/>
          </reference>
          <reference field="9" count="1" selected="0">
            <x v="1"/>
          </reference>
        </references>
      </pivotArea>
    </format>
    <format dxfId="1896">
      <pivotArea collapsedLevelsAreSubtotals="1" fieldPosition="0">
        <references count="5">
          <reference field="4294967294" count="1" selected="0">
            <x v="23"/>
          </reference>
          <reference field="2" count="1" selected="0">
            <x v="9"/>
          </reference>
          <reference field="4" count="1" selected="0">
            <x v="5"/>
          </reference>
          <reference field="5" count="1">
            <x v="6"/>
          </reference>
          <reference field="9" count="1" selected="0">
            <x v="1"/>
          </reference>
        </references>
      </pivotArea>
    </format>
    <format dxfId="1895">
      <pivotArea collapsedLevelsAreSubtotals="1" fieldPosition="0">
        <references count="5">
          <reference field="4294967294" count="1" selected="0">
            <x v="24"/>
          </reference>
          <reference field="2" count="1" selected="0">
            <x v="9"/>
          </reference>
          <reference field="4" count="1" selected="0">
            <x v="5"/>
          </reference>
          <reference field="5" count="1">
            <x v="6"/>
          </reference>
          <reference field="9" count="1" selected="0">
            <x v="1"/>
          </reference>
        </references>
      </pivotArea>
    </format>
    <format dxfId="1894">
      <pivotArea collapsedLevelsAreSubtotals="1" fieldPosition="0">
        <references count="5">
          <reference field="4294967294" count="1" selected="0">
            <x v="24"/>
          </reference>
          <reference field="2" count="1" selected="0">
            <x v="8"/>
          </reference>
          <reference field="4" count="1" selected="0">
            <x v="0"/>
          </reference>
          <reference field="5" count="1">
            <x v="7"/>
          </reference>
          <reference field="9" count="1" selected="0">
            <x v="1"/>
          </reference>
        </references>
      </pivotArea>
    </format>
    <format dxfId="1893">
      <pivotArea collapsedLevelsAreSubtotals="1" fieldPosition="0">
        <references count="5">
          <reference field="4294967294" count="1" selected="0">
            <x v="25"/>
          </reference>
          <reference field="2" count="1" selected="0">
            <x v="0"/>
          </reference>
          <reference field="4" count="1" selected="0">
            <x v="1"/>
          </reference>
          <reference field="5" count="1">
            <x v="0"/>
          </reference>
          <reference field="9" count="1" selected="0">
            <x v="1"/>
          </reference>
        </references>
      </pivotArea>
    </format>
    <format dxfId="1892">
      <pivotArea collapsedLevelsAreSubtotals="1" fieldPosition="0">
        <references count="5">
          <reference field="4294967294" count="1" selected="0">
            <x v="25"/>
          </reference>
          <reference field="2" count="1" selected="0">
            <x v="4"/>
          </reference>
          <reference field="4" count="1" selected="0">
            <x v="2"/>
          </reference>
          <reference field="5" count="1">
            <x v="9"/>
          </reference>
          <reference field="9" count="1" selected="0">
            <x v="1"/>
          </reference>
        </references>
      </pivotArea>
    </format>
    <format dxfId="1891">
      <pivotArea collapsedLevelsAreSubtotals="1" fieldPosition="0">
        <references count="5">
          <reference field="4294967294" count="1" selected="0">
            <x v="25"/>
          </reference>
          <reference field="2" count="1" selected="0">
            <x v="9"/>
          </reference>
          <reference field="4" count="1" selected="0">
            <x v="3"/>
          </reference>
          <reference field="5" count="1">
            <x v="8"/>
          </reference>
          <reference field="9" count="1" selected="0">
            <x v="1"/>
          </reference>
        </references>
      </pivotArea>
    </format>
    <format dxfId="1890">
      <pivotArea collapsedLevelsAreSubtotals="1" fieldPosition="0">
        <references count="5">
          <reference field="4294967294" count="1" selected="0">
            <x v="25"/>
          </reference>
          <reference field="2" count="1" selected="0">
            <x v="9"/>
          </reference>
          <reference field="4" count="1" selected="0">
            <x v="5"/>
          </reference>
          <reference field="5" count="1">
            <x v="6"/>
          </reference>
          <reference field="9" count="1" selected="0">
            <x v="1"/>
          </reference>
        </references>
      </pivotArea>
    </format>
    <format dxfId="1889">
      <pivotArea collapsedLevelsAreSubtotals="1" fieldPosition="0">
        <references count="5">
          <reference field="4294967294" count="1" selected="0">
            <x v="25"/>
          </reference>
          <reference field="2" count="1" selected="0">
            <x v="8"/>
          </reference>
          <reference field="4" count="1" selected="0">
            <x v="0"/>
          </reference>
          <reference field="5" count="1">
            <x v="7"/>
          </reference>
          <reference field="9" count="1" selected="0">
            <x v="1"/>
          </reference>
        </references>
      </pivotArea>
    </format>
    <format dxfId="1888">
      <pivotArea collapsedLevelsAreSubtotals="1" fieldPosition="0">
        <references count="5">
          <reference field="4294967294" count="1" selected="0">
            <x v="26"/>
          </reference>
          <reference field="2" count="1" selected="0">
            <x v="0"/>
          </reference>
          <reference field="4" count="1" selected="0">
            <x v="1"/>
          </reference>
          <reference field="5" count="1">
            <x v="0"/>
          </reference>
          <reference field="9" count="1" selected="0">
            <x v="1"/>
          </reference>
        </references>
      </pivotArea>
    </format>
    <format dxfId="1887">
      <pivotArea collapsedLevelsAreSubtotals="1" fieldPosition="0">
        <references count="5">
          <reference field="4294967294" count="1" selected="0">
            <x v="26"/>
          </reference>
          <reference field="2" count="1" selected="0">
            <x v="8"/>
          </reference>
          <reference field="4" count="1" selected="0">
            <x v="0"/>
          </reference>
          <reference field="5" count="1">
            <x v="7"/>
          </reference>
          <reference field="9" count="1" selected="0">
            <x v="1"/>
          </reference>
        </references>
      </pivotArea>
    </format>
    <format dxfId="1886">
      <pivotArea collapsedLevelsAreSubtotals="1" fieldPosition="0">
        <references count="5">
          <reference field="4294967294" count="1" selected="0">
            <x v="26"/>
          </reference>
          <reference field="2" count="1" selected="0">
            <x v="9"/>
          </reference>
          <reference field="4" count="1" selected="0">
            <x v="5"/>
          </reference>
          <reference field="5" count="1">
            <x v="6"/>
          </reference>
          <reference field="9" count="1" selected="0">
            <x v="1"/>
          </reference>
        </references>
      </pivotArea>
    </format>
    <format dxfId="1885">
      <pivotArea collapsedLevelsAreSubtotals="1" fieldPosition="0">
        <references count="5">
          <reference field="4294967294" count="1" selected="0">
            <x v="26"/>
          </reference>
          <reference field="2" count="1" selected="0">
            <x v="12"/>
          </reference>
          <reference field="4" count="1" selected="0">
            <x v="4"/>
          </reference>
          <reference field="5" count="1">
            <x v="12"/>
          </reference>
          <reference field="9" count="1" selected="0">
            <x v="1"/>
          </reference>
        </references>
      </pivotArea>
    </format>
    <format dxfId="1884">
      <pivotArea collapsedLevelsAreSubtotals="1" fieldPosition="0">
        <references count="5">
          <reference field="4294967294" count="1" selected="0">
            <x v="27"/>
          </reference>
          <reference field="2" count="1" selected="0">
            <x v="4"/>
          </reference>
          <reference field="4" count="1" selected="0">
            <x v="2"/>
          </reference>
          <reference field="5" count="1">
            <x v="9"/>
          </reference>
          <reference field="9" count="1" selected="0">
            <x v="1"/>
          </reference>
        </references>
      </pivotArea>
    </format>
    <format dxfId="1883">
      <pivotArea collapsedLevelsAreSubtotals="1" fieldPosition="0">
        <references count="5">
          <reference field="4294967294" count="1" selected="0">
            <x v="27"/>
          </reference>
          <reference field="2" count="1" selected="0">
            <x v="9"/>
          </reference>
          <reference field="4" count="1" selected="0">
            <x v="3"/>
          </reference>
          <reference field="5" count="1">
            <x v="8"/>
          </reference>
          <reference field="9" count="1" selected="0">
            <x v="1"/>
          </reference>
        </references>
      </pivotArea>
    </format>
    <format dxfId="1882">
      <pivotArea collapsedLevelsAreSubtotals="1" fieldPosition="0">
        <references count="5">
          <reference field="4294967294" count="1" selected="0">
            <x v="27"/>
          </reference>
          <reference field="2" count="1" selected="0">
            <x v="12"/>
          </reference>
          <reference field="4" count="1" selected="0">
            <x v="4"/>
          </reference>
          <reference field="5" count="1">
            <x v="12"/>
          </reference>
          <reference field="9" count="1" selected="0">
            <x v="1"/>
          </reference>
        </references>
      </pivotArea>
    </format>
    <format dxfId="1881">
      <pivotArea collapsedLevelsAreSubtotals="1" fieldPosition="0">
        <references count="5">
          <reference field="4294967294" count="1" selected="0">
            <x v="28"/>
          </reference>
          <reference field="2" count="1" selected="0">
            <x v="0"/>
          </reference>
          <reference field="4" count="1" selected="0">
            <x v="1"/>
          </reference>
          <reference field="5" count="1">
            <x v="0"/>
          </reference>
          <reference field="9" count="1" selected="0">
            <x v="1"/>
          </reference>
        </references>
      </pivotArea>
    </format>
    <format dxfId="1880">
      <pivotArea collapsedLevelsAreSubtotals="1" fieldPosition="0">
        <references count="5">
          <reference field="4294967294" count="1" selected="0">
            <x v="28"/>
          </reference>
          <reference field="2" count="1" selected="0">
            <x v="1"/>
          </reference>
          <reference field="4" count="1" selected="0">
            <x v="4"/>
          </reference>
          <reference field="5" count="1">
            <x v="2"/>
          </reference>
          <reference field="9" count="1" selected="0">
            <x v="1"/>
          </reference>
        </references>
      </pivotArea>
    </format>
    <format dxfId="1879">
      <pivotArea collapsedLevelsAreSubtotals="1" fieldPosition="0">
        <references count="5">
          <reference field="4294967294" count="1" selected="0">
            <x v="28"/>
          </reference>
          <reference field="2" count="1" selected="0">
            <x v="2"/>
          </reference>
          <reference field="4" count="1" selected="0">
            <x v="6"/>
          </reference>
          <reference field="5" count="1">
            <x v="1"/>
          </reference>
          <reference field="9" count="1" selected="0">
            <x v="0"/>
          </reference>
        </references>
      </pivotArea>
    </format>
    <format dxfId="1878">
      <pivotArea collapsedLevelsAreSubtotals="1" fieldPosition="0">
        <references count="5">
          <reference field="4294967294" count="1" selected="0">
            <x v="28"/>
          </reference>
          <reference field="2" count="1" selected="0">
            <x v="3"/>
          </reference>
          <reference field="4" count="1" selected="0">
            <x v="2"/>
          </reference>
          <reference field="5" count="1">
            <x v="10"/>
          </reference>
          <reference field="9" count="1" selected="0">
            <x v="0"/>
          </reference>
        </references>
      </pivotArea>
    </format>
    <format dxfId="1877">
      <pivotArea collapsedLevelsAreSubtotals="1" fieldPosition="0">
        <references count="5">
          <reference field="4294967294" count="1" selected="0">
            <x v="28"/>
          </reference>
          <reference field="2" count="1" selected="0">
            <x v="4"/>
          </reference>
          <reference field="4" count="1" selected="0">
            <x v="2"/>
          </reference>
          <reference field="5" count="1">
            <x v="9"/>
          </reference>
          <reference field="9" count="1" selected="0">
            <x v="1"/>
          </reference>
        </references>
      </pivotArea>
    </format>
    <format dxfId="1876">
      <pivotArea collapsedLevelsAreSubtotals="1" fieldPosition="0">
        <references count="5">
          <reference field="4294967294" count="1" selected="0">
            <x v="28"/>
          </reference>
          <reference field="2" count="1" selected="0">
            <x v="5"/>
          </reference>
          <reference field="4" count="1" selected="0">
            <x v="0"/>
          </reference>
          <reference field="5" count="1">
            <x v="4"/>
          </reference>
          <reference field="9" count="1" selected="0">
            <x v="0"/>
          </reference>
        </references>
      </pivotArea>
    </format>
    <format dxfId="1875">
      <pivotArea collapsedLevelsAreSubtotals="1" fieldPosition="0">
        <references count="5">
          <reference field="4294967294" count="1" selected="0">
            <x v="28"/>
          </reference>
          <reference field="2" count="1" selected="0">
            <x v="6"/>
          </reference>
          <reference field="4" count="1" selected="0">
            <x v="4"/>
          </reference>
          <reference field="5" count="1">
            <x v="3"/>
          </reference>
          <reference field="9" count="1" selected="0">
            <x v="1"/>
          </reference>
        </references>
      </pivotArea>
    </format>
    <format dxfId="1874">
      <pivotArea collapsedLevelsAreSubtotals="1" fieldPosition="0">
        <references count="5">
          <reference field="4294967294" count="1" selected="0">
            <x v="28"/>
          </reference>
          <reference field="2" count="1" selected="0">
            <x v="7"/>
          </reference>
          <reference field="4" count="1" selected="0">
            <x v="5"/>
          </reference>
          <reference field="5" count="1">
            <x v="11"/>
          </reference>
          <reference field="9" count="1" selected="0">
            <x v="0"/>
          </reference>
        </references>
      </pivotArea>
    </format>
    <format dxfId="1873">
      <pivotArea collapsedLevelsAreSubtotals="1" fieldPosition="0">
        <references count="5">
          <reference field="4294967294" count="1" selected="0">
            <x v="28"/>
          </reference>
          <reference field="2" count="1" selected="0">
            <x v="8"/>
          </reference>
          <reference field="4" count="1" selected="0">
            <x v="0"/>
          </reference>
          <reference field="5" count="1">
            <x v="7"/>
          </reference>
          <reference field="9" count="1" selected="0">
            <x v="1"/>
          </reference>
        </references>
      </pivotArea>
    </format>
    <format dxfId="1872">
      <pivotArea collapsedLevelsAreSubtotals="1" fieldPosition="0">
        <references count="5">
          <reference field="4294967294" count="1" selected="0">
            <x v="28"/>
          </reference>
          <reference field="2" count="1" selected="0">
            <x v="9"/>
          </reference>
          <reference field="4" count="1" selected="0">
            <x v="3"/>
          </reference>
          <reference field="5" count="1">
            <x v="8"/>
          </reference>
          <reference field="9" count="1" selected="0">
            <x v="1"/>
          </reference>
        </references>
      </pivotArea>
    </format>
    <format dxfId="1871">
      <pivotArea collapsedLevelsAreSubtotals="1" fieldPosition="0">
        <references count="5">
          <reference field="4294967294" count="1" selected="0">
            <x v="28"/>
          </reference>
          <reference field="2" count="1" selected="0">
            <x v="9"/>
          </reference>
          <reference field="4" count="1" selected="0">
            <x v="5"/>
          </reference>
          <reference field="5" count="1">
            <x v="6"/>
          </reference>
          <reference field="9" count="1" selected="0">
            <x v="1"/>
          </reference>
        </references>
      </pivotArea>
    </format>
    <format dxfId="1870">
      <pivotArea collapsedLevelsAreSubtotals="1" fieldPosition="0">
        <references count="5">
          <reference field="4294967294" count="1" selected="0">
            <x v="28"/>
          </reference>
          <reference field="2" count="1" selected="0">
            <x v="12"/>
          </reference>
          <reference field="4" count="1" selected="0">
            <x v="4"/>
          </reference>
          <reference field="5" count="1">
            <x v="12"/>
          </reference>
          <reference field="9" count="1" selected="0">
            <x v="1"/>
          </reference>
        </references>
      </pivotArea>
    </format>
    <format dxfId="1869">
      <pivotArea collapsedLevelsAreSubtotals="1" fieldPosition="0">
        <references count="5">
          <reference field="4294967294" count="1" selected="0">
            <x v="5"/>
          </reference>
          <reference field="2" count="1" selected="0">
            <x v="2"/>
          </reference>
          <reference field="4" count="1" selected="0">
            <x v="6"/>
          </reference>
          <reference field="5" count="1">
            <x v="1"/>
          </reference>
          <reference field="9" count="1" selected="0">
            <x v="0"/>
          </reference>
        </references>
      </pivotArea>
    </format>
    <format dxfId="1868">
      <pivotArea collapsedLevelsAreSubtotals="1" fieldPosition="0">
        <references count="5">
          <reference field="4294967294" count="1" selected="0">
            <x v="4"/>
          </reference>
          <reference field="2" count="1" selected="0">
            <x v="2"/>
          </reference>
          <reference field="4" count="1" selected="0">
            <x v="6"/>
          </reference>
          <reference field="5" count="1">
            <x v="5"/>
          </reference>
          <reference field="9" count="1" selected="0">
            <x v="1"/>
          </reference>
        </references>
      </pivotArea>
    </format>
    <format dxfId="1867">
      <pivotArea collapsedLevelsAreSubtotals="1" fieldPosition="0">
        <references count="5">
          <reference field="4294967294" count="1" selected="0">
            <x v="4"/>
          </reference>
          <reference field="2" count="1" selected="0">
            <x v="5"/>
          </reference>
          <reference field="4" count="1" selected="0">
            <x v="0"/>
          </reference>
          <reference field="5" count="1">
            <x v="4"/>
          </reference>
          <reference field="9" count="1" selected="0">
            <x v="0"/>
          </reference>
        </references>
      </pivotArea>
    </format>
    <format dxfId="1866">
      <pivotArea collapsedLevelsAreSubtotals="1" fieldPosition="0">
        <references count="5">
          <reference field="4294967294" count="1" selected="0">
            <x v="7"/>
          </reference>
          <reference field="2" count="1" selected="0">
            <x v="2"/>
          </reference>
          <reference field="4" count="1" selected="0">
            <x v="6"/>
          </reference>
          <reference field="5" count="1">
            <x v="1"/>
          </reference>
          <reference field="9" count="1" selected="0">
            <x v="0"/>
          </reference>
        </references>
      </pivotArea>
    </format>
    <format dxfId="1865">
      <pivotArea collapsedLevelsAreSubtotals="1" fieldPosition="0">
        <references count="5">
          <reference field="4294967294" count="1" selected="0">
            <x v="7"/>
          </reference>
          <reference field="2" count="1" selected="0">
            <x v="12"/>
          </reference>
          <reference field="4" count="1" selected="0">
            <x v="4"/>
          </reference>
          <reference field="5" count="1">
            <x v="12"/>
          </reference>
          <reference field="9" count="1" selected="0">
            <x v="1"/>
          </reference>
        </references>
      </pivotArea>
    </format>
    <format dxfId="1864">
      <pivotArea collapsedLevelsAreSubtotals="1" fieldPosition="0">
        <references count="5">
          <reference field="4294967294" count="1" selected="0">
            <x v="8"/>
          </reference>
          <reference field="2" count="1" selected="0">
            <x v="1"/>
          </reference>
          <reference field="4" count="1" selected="0">
            <x v="4"/>
          </reference>
          <reference field="5" count="1">
            <x v="2"/>
          </reference>
          <reference field="9" count="1" selected="0">
            <x v="1"/>
          </reference>
        </references>
      </pivotArea>
    </format>
    <format dxfId="1863">
      <pivotArea collapsedLevelsAreSubtotals="1" fieldPosition="0">
        <references count="5">
          <reference field="4294967294" count="1" selected="0">
            <x v="8"/>
          </reference>
          <reference field="2" count="1" selected="0">
            <x v="2"/>
          </reference>
          <reference field="4" count="1" selected="0">
            <x v="6"/>
          </reference>
          <reference field="5" count="1">
            <x v="1"/>
          </reference>
          <reference field="9" count="1" selected="0">
            <x v="0"/>
          </reference>
        </references>
      </pivotArea>
    </format>
    <format dxfId="1862">
      <pivotArea collapsedLevelsAreSubtotals="1" fieldPosition="0">
        <references count="5">
          <reference field="4294967294" count="1" selected="0">
            <x v="11"/>
          </reference>
          <reference field="2" count="1" selected="0">
            <x v="0"/>
          </reference>
          <reference field="4" count="1" selected="0">
            <x v="1"/>
          </reference>
          <reference field="5" count="1">
            <x v="0"/>
          </reference>
          <reference field="9" count="1" selected="0">
            <x v="1"/>
          </reference>
        </references>
      </pivotArea>
    </format>
    <format dxfId="1861">
      <pivotArea collapsedLevelsAreSubtotals="1" fieldPosition="0">
        <references count="5">
          <reference field="4294967294" count="1" selected="0">
            <x v="11"/>
          </reference>
          <reference field="2" count="1" selected="0">
            <x v="1"/>
          </reference>
          <reference field="4" count="1" selected="0">
            <x v="4"/>
          </reference>
          <reference field="5" count="1">
            <x v="2"/>
          </reference>
          <reference field="9" count="1" selected="0">
            <x v="1"/>
          </reference>
        </references>
      </pivotArea>
    </format>
    <format dxfId="1860">
      <pivotArea collapsedLevelsAreSubtotals="1" fieldPosition="0">
        <references count="5">
          <reference field="4294967294" count="1" selected="0">
            <x v="11"/>
          </reference>
          <reference field="2" count="1" selected="0">
            <x v="2"/>
          </reference>
          <reference field="4" count="1" selected="0">
            <x v="6"/>
          </reference>
          <reference field="5" count="1">
            <x v="1"/>
          </reference>
          <reference field="9" count="1" selected="0">
            <x v="0"/>
          </reference>
        </references>
      </pivotArea>
    </format>
    <format dxfId="1859">
      <pivotArea collapsedLevelsAreSubtotals="1" fieldPosition="0">
        <references count="5">
          <reference field="4294967294" count="1" selected="0">
            <x v="12"/>
          </reference>
          <reference field="2" count="1" selected="0">
            <x v="1"/>
          </reference>
          <reference field="4" count="1" selected="0">
            <x v="4"/>
          </reference>
          <reference field="5" count="1">
            <x v="2"/>
          </reference>
          <reference field="9" count="1" selected="0">
            <x v="1"/>
          </reference>
        </references>
      </pivotArea>
    </format>
    <format dxfId="1858">
      <pivotArea collapsedLevelsAreSubtotals="1" fieldPosition="0">
        <references count="5">
          <reference field="4294967294" count="1" selected="0">
            <x v="12"/>
          </reference>
          <reference field="2" count="1" selected="0">
            <x v="2"/>
          </reference>
          <reference field="4" count="1" selected="0">
            <x v="6"/>
          </reference>
          <reference field="5" count="1">
            <x v="1"/>
          </reference>
          <reference field="9" count="1" selected="0">
            <x v="0"/>
          </reference>
        </references>
      </pivotArea>
    </format>
    <format dxfId="1857">
      <pivotArea collapsedLevelsAreSubtotals="1" fieldPosition="0">
        <references count="5">
          <reference field="4294967294" count="1" selected="0">
            <x v="14"/>
          </reference>
          <reference field="2" count="1" selected="0">
            <x v="2"/>
          </reference>
          <reference field="4" count="1" selected="0">
            <x v="6"/>
          </reference>
          <reference field="5" count="1">
            <x v="1"/>
          </reference>
          <reference field="9" count="1" selected="0">
            <x v="0"/>
          </reference>
        </references>
      </pivotArea>
    </format>
    <format dxfId="1856">
      <pivotArea collapsedLevelsAreSubtotals="1" fieldPosition="0">
        <references count="5">
          <reference field="4294967294" count="1" selected="0">
            <x v="14"/>
          </reference>
          <reference field="2" count="1" selected="0">
            <x v="12"/>
          </reference>
          <reference field="4" count="1" selected="0">
            <x v="4"/>
          </reference>
          <reference field="5" count="1">
            <x v="12"/>
          </reference>
          <reference field="9" count="1" selected="0">
            <x v="1"/>
          </reference>
        </references>
      </pivotArea>
    </format>
    <format dxfId="1855">
      <pivotArea collapsedLevelsAreSubtotals="1" fieldPosition="0">
        <references count="5">
          <reference field="4294967294" count="1" selected="0">
            <x v="15"/>
          </reference>
          <reference field="2" count="1" selected="0">
            <x v="9"/>
          </reference>
          <reference field="4" count="1" selected="0">
            <x v="5"/>
          </reference>
          <reference field="5" count="1">
            <x v="6"/>
          </reference>
          <reference field="9" count="1" selected="0">
            <x v="1"/>
          </reference>
        </references>
      </pivotArea>
    </format>
    <format dxfId="1854">
      <pivotArea collapsedLevelsAreSubtotals="1" fieldPosition="0">
        <references count="5">
          <reference field="4294967294" count="1" selected="0">
            <x v="17"/>
          </reference>
          <reference field="2" count="1" selected="0">
            <x v="8"/>
          </reference>
          <reference field="4" count="1" selected="0">
            <x v="0"/>
          </reference>
          <reference field="5" count="1">
            <x v="7"/>
          </reference>
          <reference field="9" count="1" selected="0">
            <x v="1"/>
          </reference>
        </references>
      </pivotArea>
    </format>
    <format dxfId="1853">
      <pivotArea collapsedLevelsAreSubtotals="1" fieldPosition="0">
        <references count="5">
          <reference field="4294967294" count="1" selected="0">
            <x v="17"/>
          </reference>
          <reference field="2" count="1" selected="0">
            <x v="0"/>
          </reference>
          <reference field="4" count="1" selected="0">
            <x v="1"/>
          </reference>
          <reference field="5" count="1">
            <x v="0"/>
          </reference>
          <reference field="9" count="1" selected="0">
            <x v="1"/>
          </reference>
        </references>
      </pivotArea>
    </format>
    <format dxfId="1852">
      <pivotArea collapsedLevelsAreSubtotals="1" fieldPosition="0">
        <references count="5">
          <reference field="4294967294" count="1" selected="0">
            <x v="18"/>
          </reference>
          <reference field="2" count="1" selected="0">
            <x v="7"/>
          </reference>
          <reference field="4" count="1" selected="0">
            <x v="5"/>
          </reference>
          <reference field="5" count="1">
            <x v="11"/>
          </reference>
          <reference field="9" count="1" selected="0">
            <x v="0"/>
          </reference>
        </references>
      </pivotArea>
    </format>
    <format dxfId="1851">
      <pivotArea collapsedLevelsAreSubtotals="1" fieldPosition="0">
        <references count="5">
          <reference field="4294967294" count="1" selected="0">
            <x v="19"/>
          </reference>
          <reference field="2" count="1" selected="0">
            <x v="4"/>
          </reference>
          <reference field="4" count="1" selected="0">
            <x v="2"/>
          </reference>
          <reference field="5" count="1">
            <x v="9"/>
          </reference>
          <reference field="9" count="1" selected="0">
            <x v="1"/>
          </reference>
        </references>
      </pivotArea>
    </format>
    <format dxfId="1850">
      <pivotArea collapsedLevelsAreSubtotals="1" fieldPosition="0">
        <references count="5">
          <reference field="4294967294" count="1" selected="0">
            <x v="19"/>
          </reference>
          <reference field="2" count="1" selected="0">
            <x v="8"/>
          </reference>
          <reference field="4" count="1" selected="0">
            <x v="0"/>
          </reference>
          <reference field="5" count="1">
            <x v="7"/>
          </reference>
          <reference field="9" count="1" selected="0">
            <x v="1"/>
          </reference>
        </references>
      </pivotArea>
    </format>
    <format dxfId="1849">
      <pivotArea collapsedLevelsAreSubtotals="1" fieldPosition="0">
        <references count="5">
          <reference field="4294967294" count="1" selected="0">
            <x v="20"/>
          </reference>
          <reference field="2" count="1" selected="0">
            <x v="4"/>
          </reference>
          <reference field="4" count="1" selected="0">
            <x v="2"/>
          </reference>
          <reference field="5" count="1">
            <x v="9"/>
          </reference>
          <reference field="9" count="1" selected="0">
            <x v="1"/>
          </reference>
        </references>
      </pivotArea>
    </format>
    <format dxfId="1848">
      <pivotArea collapsedLevelsAreSubtotals="1" fieldPosition="0">
        <references count="5">
          <reference field="4294967294" count="1" selected="0">
            <x v="20"/>
          </reference>
          <reference field="2" count="1" selected="0">
            <x v="8"/>
          </reference>
          <reference field="4" count="1" selected="0">
            <x v="0"/>
          </reference>
          <reference field="5" count="1">
            <x v="7"/>
          </reference>
          <reference field="9" count="1" selected="0">
            <x v="1"/>
          </reference>
        </references>
      </pivotArea>
    </format>
    <format dxfId="1847">
      <pivotArea collapsedLevelsAreSubtotals="1" fieldPosition="0">
        <references count="5">
          <reference field="4294967294" count="1" selected="0">
            <x v="20"/>
          </reference>
          <reference field="2" count="1" selected="0">
            <x v="9"/>
          </reference>
          <reference field="4" count="1" selected="0">
            <x v="3"/>
          </reference>
          <reference field="5" count="1">
            <x v="8"/>
          </reference>
          <reference field="9" count="1" selected="0">
            <x v="1"/>
          </reference>
        </references>
      </pivotArea>
    </format>
    <format dxfId="1846">
      <pivotArea collapsedLevelsAreSubtotals="1" fieldPosition="0">
        <references count="5">
          <reference field="4294967294" count="1" selected="0">
            <x v="21"/>
          </reference>
          <reference field="2" count="1" selected="0">
            <x v="4"/>
          </reference>
          <reference field="4" count="1" selected="0">
            <x v="2"/>
          </reference>
          <reference field="5" count="1">
            <x v="9"/>
          </reference>
          <reference field="9" count="1" selected="0">
            <x v="1"/>
          </reference>
        </references>
      </pivotArea>
    </format>
    <format dxfId="1845">
      <pivotArea collapsedLevelsAreSubtotals="1" fieldPosition="0">
        <references count="5">
          <reference field="4294967294" count="1" selected="0">
            <x v="21"/>
          </reference>
          <reference field="2" count="1" selected="0">
            <x v="8"/>
          </reference>
          <reference field="4" count="1" selected="0">
            <x v="0"/>
          </reference>
          <reference field="5" count="1">
            <x v="7"/>
          </reference>
          <reference field="9" count="1" selected="0">
            <x v="1"/>
          </reference>
        </references>
      </pivotArea>
    </format>
    <format dxfId="1844">
      <pivotArea collapsedLevelsAreSubtotals="1" fieldPosition="0">
        <references count="5">
          <reference field="4294967294" count="1" selected="0">
            <x v="22"/>
          </reference>
          <reference field="2" count="1" selected="0">
            <x v="8"/>
          </reference>
          <reference field="4" count="1" selected="0">
            <x v="0"/>
          </reference>
          <reference field="5" count="1">
            <x v="7"/>
          </reference>
          <reference field="9" count="1" selected="0">
            <x v="1"/>
          </reference>
        </references>
      </pivotArea>
    </format>
    <format dxfId="1843">
      <pivotArea collapsedLevelsAreSubtotals="1" fieldPosition="0">
        <references count="5">
          <reference field="4294967294" count="1" selected="0">
            <x v="22"/>
          </reference>
          <reference field="2" count="1" selected="0">
            <x v="4"/>
          </reference>
          <reference field="4" count="1" selected="0">
            <x v="2"/>
          </reference>
          <reference field="5" count="1">
            <x v="9"/>
          </reference>
          <reference field="9" count="1" selected="0">
            <x v="1"/>
          </reference>
        </references>
      </pivotArea>
    </format>
    <format dxfId="1842">
      <pivotArea collapsedLevelsAreSubtotals="1" fieldPosition="0">
        <references count="5">
          <reference field="4294967294" count="1" selected="0">
            <x v="23"/>
          </reference>
          <reference field="2" count="1" selected="0">
            <x v="4"/>
          </reference>
          <reference field="4" count="1" selected="0">
            <x v="2"/>
          </reference>
          <reference field="5" count="1">
            <x v="9"/>
          </reference>
          <reference field="9" count="1" selected="0">
            <x v="1"/>
          </reference>
        </references>
      </pivotArea>
    </format>
    <format dxfId="1841">
      <pivotArea collapsedLevelsAreSubtotals="1" fieldPosition="0">
        <references count="5">
          <reference field="4294967294" count="1" selected="0">
            <x v="24"/>
          </reference>
          <reference field="2" count="1" selected="0">
            <x v="4"/>
          </reference>
          <reference field="4" count="1" selected="0">
            <x v="2"/>
          </reference>
          <reference field="5" count="1">
            <x v="9"/>
          </reference>
          <reference field="9" count="1" selected="0">
            <x v="1"/>
          </reference>
        </references>
      </pivotArea>
    </format>
    <format dxfId="1840">
      <pivotArea collapsedLevelsAreSubtotals="1" fieldPosition="0">
        <references count="5">
          <reference field="4294967294" count="1" selected="0">
            <x v="23"/>
          </reference>
          <reference field="2" count="1" selected="0">
            <x v="8"/>
          </reference>
          <reference field="4" count="1" selected="0">
            <x v="0"/>
          </reference>
          <reference field="5" count="1">
            <x v="7"/>
          </reference>
          <reference field="9" count="1" selected="0">
            <x v="1"/>
          </reference>
        </references>
      </pivotArea>
    </format>
    <format dxfId="1839">
      <pivotArea collapsedLevelsAreSubtotals="1" fieldPosition="0">
        <references count="5">
          <reference field="4294967294" count="1" selected="0">
            <x v="24"/>
          </reference>
          <reference field="2" count="1" selected="0">
            <x v="9"/>
          </reference>
          <reference field="4" count="1" selected="0">
            <x v="3"/>
          </reference>
          <reference field="5" count="1">
            <x v="8"/>
          </reference>
          <reference field="9" count="1" selected="0">
            <x v="1"/>
          </reference>
        </references>
      </pivotArea>
    </format>
    <format dxfId="1838">
      <pivotArea collapsedLevelsAreSubtotals="1" fieldPosition="0">
        <references count="5">
          <reference field="4294967294" count="1" selected="0">
            <x v="24"/>
          </reference>
          <reference field="2" count="1" selected="0">
            <x v="7"/>
          </reference>
          <reference field="4" count="1" selected="0">
            <x v="5"/>
          </reference>
          <reference field="5" count="1">
            <x v="11"/>
          </reference>
          <reference field="9" count="1" selected="0">
            <x v="0"/>
          </reference>
        </references>
      </pivotArea>
    </format>
    <format dxfId="1837">
      <pivotArea collapsedLevelsAreSubtotals="1" fieldPosition="0">
        <references count="5">
          <reference field="4294967294" count="1" selected="0">
            <x v="25"/>
          </reference>
          <reference field="2" count="1" selected="0">
            <x v="7"/>
          </reference>
          <reference field="4" count="1" selected="0">
            <x v="5"/>
          </reference>
          <reference field="5" count="1">
            <x v="11"/>
          </reference>
          <reference field="9" count="1" selected="0">
            <x v="0"/>
          </reference>
        </references>
      </pivotArea>
    </format>
    <format dxfId="1836">
      <pivotArea collapsedLevelsAreSubtotals="1" fieldPosition="0">
        <references count="5">
          <reference field="4294967294" count="1" selected="0">
            <x v="26"/>
          </reference>
          <reference field="2" count="1" selected="0">
            <x v="7"/>
          </reference>
          <reference field="4" count="1" selected="0">
            <x v="5"/>
          </reference>
          <reference field="5" count="1">
            <x v="11"/>
          </reference>
          <reference field="9" count="1" selected="0">
            <x v="0"/>
          </reference>
        </references>
      </pivotArea>
    </format>
    <format dxfId="1835">
      <pivotArea collapsedLevelsAreSubtotals="1" fieldPosition="0">
        <references count="5">
          <reference field="4294967294" count="1" selected="0">
            <x v="27"/>
          </reference>
          <reference field="2" count="1" selected="0">
            <x v="7"/>
          </reference>
          <reference field="4" count="1" selected="0">
            <x v="5"/>
          </reference>
          <reference field="5" count="1">
            <x v="11"/>
          </reference>
          <reference field="9" count="1" selected="0">
            <x v="0"/>
          </reference>
        </references>
      </pivotArea>
    </format>
    <format dxfId="1834">
      <pivotArea collapsedLevelsAreSubtotals="1" fieldPosition="0">
        <references count="5">
          <reference field="4294967294" count="1" selected="0">
            <x v="26"/>
          </reference>
          <reference field="2" count="1" selected="0">
            <x v="9"/>
          </reference>
          <reference field="4" count="1" selected="0">
            <x v="3"/>
          </reference>
          <reference field="5" count="1">
            <x v="8"/>
          </reference>
          <reference field="9" count="1" selected="0">
            <x v="1"/>
          </reference>
        </references>
      </pivotArea>
    </format>
    <format dxfId="1833">
      <pivotArea collapsedLevelsAreSubtotals="1" fieldPosition="0">
        <references count="5">
          <reference field="4294967294" count="1" selected="0">
            <x v="27"/>
          </reference>
          <reference field="2" count="1" selected="0">
            <x v="9"/>
          </reference>
          <reference field="4" count="1" selected="0">
            <x v="5"/>
          </reference>
          <reference field="5" count="1">
            <x v="6"/>
          </reference>
          <reference field="9" count="1" selected="0">
            <x v="1"/>
          </reference>
        </references>
      </pivotArea>
    </format>
    <format dxfId="1832">
      <pivotArea collapsedLevelsAreSubtotals="1" fieldPosition="0">
        <references count="5">
          <reference field="4294967294" count="1" selected="0">
            <x v="24"/>
          </reference>
          <reference field="2" count="1" selected="0">
            <x v="0"/>
          </reference>
          <reference field="4" count="1" selected="0">
            <x v="1"/>
          </reference>
          <reference field="5" count="1">
            <x v="0"/>
          </reference>
          <reference field="9" count="1" selected="0">
            <x v="1"/>
          </reference>
        </references>
      </pivotArea>
    </format>
    <format dxfId="1831">
      <pivotArea collapsedLevelsAreSubtotals="1" fieldPosition="0">
        <references count="5">
          <reference field="4294967294" count="1" selected="0">
            <x v="10"/>
          </reference>
          <reference field="2" count="1" selected="0">
            <x v="7"/>
          </reference>
          <reference field="4" count="1" selected="0">
            <x v="5"/>
          </reference>
          <reference field="5" count="1">
            <x v="11"/>
          </reference>
          <reference field="9" count="1" selected="0">
            <x v="0"/>
          </reference>
        </references>
      </pivotArea>
    </format>
    <format dxfId="1830">
      <pivotArea collapsedLevelsAreSubtotals="1" fieldPosition="0">
        <references count="5">
          <reference field="4294967294" count="1" selected="0">
            <x v="10"/>
          </reference>
          <reference field="2" count="1" selected="0">
            <x v="9"/>
          </reference>
          <reference field="4" count="1" selected="0">
            <x v="3"/>
          </reference>
          <reference field="5" count="1">
            <x v="8"/>
          </reference>
          <reference field="9" count="1" selected="0">
            <x v="1"/>
          </reference>
        </references>
      </pivotArea>
    </format>
  </formats>
  <conditionalFormats count="1">
    <conditionalFormat priority="17">
      <pivotAreas count="4">
        <pivotArea type="data" outline="0" collapsedLevelsAreSubtotals="1" fieldPosition="0">
          <references count="2">
            <reference field="4294967294" count="5" selected="0">
              <x v="0"/>
              <x v="1"/>
              <x v="2"/>
              <x v="3"/>
              <x v="4"/>
            </reference>
            <reference field="4" count="2" selected="0">
              <x v="0"/>
              <x v="1"/>
            </reference>
          </references>
        </pivotArea>
        <pivotArea type="data" outline="0" collapsedLevelsAreSubtotals="1" fieldPosition="0">
          <references count="2">
            <reference field="4294967294" count="5" selected="0">
              <x v="0"/>
              <x v="1"/>
              <x v="2"/>
              <x v="3"/>
              <x v="4"/>
            </reference>
            <reference field="4" count="2" selected="0">
              <x v="2"/>
              <x v="3"/>
            </reference>
          </references>
        </pivotArea>
        <pivotArea type="data" outline="0" collapsedLevelsAreSubtotals="1" fieldPosition="0">
          <references count="2">
            <reference field="4294967294" count="5" selected="0">
              <x v="0"/>
              <x v="1"/>
              <x v="2"/>
              <x v="3"/>
              <x v="4"/>
            </reference>
            <reference field="4" count="2" selected="0">
              <x v="4"/>
              <x v="5"/>
            </reference>
          </references>
        </pivotArea>
        <pivotArea type="data" outline="0" collapsedLevelsAreSubtotals="1" fieldPosition="0">
          <references count="2">
            <reference field="4294967294" count="5" selected="0">
              <x v="0"/>
              <x v="1"/>
              <x v="2"/>
              <x v="3"/>
              <x v="4"/>
            </reference>
            <reference field="4" count="2" selected="0">
              <x v="6"/>
              <x v="7"/>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Tableau croisé dynamique12" cacheId="43"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Dentrifrice">
  <location ref="A57:C61" firstHeaderRow="0" firstDataRow="1" firstDataCol="1"/>
  <pivotFields count="123">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axis="axisRow" dataField="1" showAll="0" sortType="descending">
      <items count="6">
        <item h="1" x="0"/>
        <item x="2"/>
        <item x="3"/>
        <item x="1"/>
        <item h="1" x="4"/>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Fields count="1">
    <field x="105"/>
  </rowFields>
  <rowItems count="4">
    <i>
      <x v="3"/>
    </i>
    <i>
      <x v="2"/>
    </i>
    <i>
      <x v="1"/>
    </i>
    <i t="grand">
      <x/>
    </i>
  </rowItems>
  <colFields count="1">
    <field x="-2"/>
  </colFields>
  <colItems count="2">
    <i>
      <x/>
    </i>
    <i i="1">
      <x v="1"/>
    </i>
  </colItems>
  <dataFields count="2">
    <dataField name="No" fld="105" subtotal="count" baseField="0" baseItem="0"/>
    <dataField name="%" fld="105" subtotal="count" showDataAs="percentOfTotal" baseField="9" baseItem="0" numFmtId="9"/>
  </dataFields>
  <formats count="13">
    <format dxfId="833">
      <pivotArea outline="0" collapsedLevelsAreSubtotals="1" fieldPosition="0">
        <references count="1">
          <reference field="4294967294" count="1" selected="0">
            <x v="1"/>
          </reference>
        </references>
      </pivotArea>
    </format>
    <format dxfId="832">
      <pivotArea outline="0" collapsedLevelsAreSubtotals="1" fieldPosition="0">
        <references count="1">
          <reference field="4294967294" count="1" selected="0">
            <x v="1"/>
          </reference>
        </references>
      </pivotArea>
    </format>
    <format dxfId="831">
      <pivotArea field="105" type="button" dataOnly="0" labelOnly="1" outline="0" axis="axisRow" fieldPosition="0"/>
    </format>
    <format dxfId="830">
      <pivotArea dataOnly="0" labelOnly="1" outline="0" fieldPosition="0">
        <references count="1">
          <reference field="4294967294" count="2">
            <x v="0"/>
            <x v="1"/>
          </reference>
        </references>
      </pivotArea>
    </format>
    <format dxfId="829">
      <pivotArea grandRow="1" outline="0" collapsedLevelsAreSubtotals="1" fieldPosition="0"/>
    </format>
    <format dxfId="828">
      <pivotArea dataOnly="0" labelOnly="1" grandRow="1" outline="0" fieldPosition="0"/>
    </format>
    <format dxfId="827">
      <pivotArea collapsedLevelsAreSubtotals="1" fieldPosition="0">
        <references count="2">
          <reference field="4294967294" count="1" selected="0">
            <x v="1"/>
          </reference>
          <reference field="105" count="0"/>
        </references>
      </pivotArea>
    </format>
    <format dxfId="826">
      <pivotArea type="all" dataOnly="0" outline="0" fieldPosition="0"/>
    </format>
    <format dxfId="825">
      <pivotArea outline="0" collapsedLevelsAreSubtotals="1" fieldPosition="0"/>
    </format>
    <format dxfId="824">
      <pivotArea field="105" type="button" dataOnly="0" labelOnly="1" outline="0" axis="axisRow" fieldPosition="0"/>
    </format>
    <format dxfId="823">
      <pivotArea dataOnly="0" labelOnly="1" fieldPosition="0">
        <references count="1">
          <reference field="105" count="0"/>
        </references>
      </pivotArea>
    </format>
    <format dxfId="822">
      <pivotArea dataOnly="0" labelOnly="1" grandRow="1" outline="0" fieldPosition="0"/>
    </format>
    <format dxfId="821">
      <pivotArea dataOnly="0" labelOnly="1" outline="0" fieldPosition="0">
        <references count="1">
          <reference field="4294967294" count="2">
            <x v="0"/>
            <x v="1"/>
          </reference>
        </references>
      </pivotArea>
    </format>
  </formats>
  <conditionalFormats count="1">
    <conditionalFormat priority="11">
      <pivotAreas count="1">
        <pivotArea type="data" collapsedLevelsAreSubtotals="1" fieldPosition="0">
          <references count="2">
            <reference field="4294967294" count="1" selected="0">
              <x v="1"/>
            </reference>
            <reference field="105"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Tableau croisé dynamique17" cacheId="43"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Savon pour les mains">
  <location ref="A87:C91" firstHeaderRow="0" firstDataRow="1" firstDataCol="1"/>
  <pivotFields count="123">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axis="axisRow" dataField="1" showAll="0" sortType="descending">
      <items count="6">
        <item h="1" x="0"/>
        <item x="2"/>
        <item x="3"/>
        <item x="1"/>
        <item h="1" x="4"/>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Fields count="1">
    <field x="99"/>
  </rowFields>
  <rowItems count="4">
    <i>
      <x v="3"/>
    </i>
    <i>
      <x v="2"/>
    </i>
    <i>
      <x v="1"/>
    </i>
    <i t="grand">
      <x/>
    </i>
  </rowItems>
  <colFields count="1">
    <field x="-2"/>
  </colFields>
  <colItems count="2">
    <i>
      <x/>
    </i>
    <i i="1">
      <x v="1"/>
    </i>
  </colItems>
  <dataFields count="2">
    <dataField name="No" fld="99" subtotal="count" baseField="0" baseItem="0"/>
    <dataField name="%" fld="99" subtotal="count" showDataAs="percentOfTotal" baseField="14" baseItem="1" numFmtId="9"/>
  </dataFields>
  <formats count="13">
    <format dxfId="846">
      <pivotArea outline="0" collapsedLevelsAreSubtotals="1" fieldPosition="0">
        <references count="1">
          <reference field="4294967294" count="1" selected="0">
            <x v="1"/>
          </reference>
        </references>
      </pivotArea>
    </format>
    <format dxfId="845">
      <pivotArea outline="0" collapsedLevelsAreSubtotals="1" fieldPosition="0">
        <references count="1">
          <reference field="4294967294" count="1" selected="0">
            <x v="1"/>
          </reference>
        </references>
      </pivotArea>
    </format>
    <format dxfId="844">
      <pivotArea field="99" type="button" dataOnly="0" labelOnly="1" outline="0" axis="axisRow" fieldPosition="0"/>
    </format>
    <format dxfId="843">
      <pivotArea dataOnly="0" labelOnly="1" outline="0" fieldPosition="0">
        <references count="1">
          <reference field="4294967294" count="2">
            <x v="0"/>
            <x v="1"/>
          </reference>
        </references>
      </pivotArea>
    </format>
    <format dxfId="842">
      <pivotArea grandRow="1" outline="0" collapsedLevelsAreSubtotals="1" fieldPosition="0"/>
    </format>
    <format dxfId="841">
      <pivotArea dataOnly="0" labelOnly="1" grandRow="1" outline="0" fieldPosition="0"/>
    </format>
    <format dxfId="840">
      <pivotArea collapsedLevelsAreSubtotals="1" fieldPosition="0">
        <references count="2">
          <reference field="4294967294" count="1" selected="0">
            <x v="1"/>
          </reference>
          <reference field="99" count="0"/>
        </references>
      </pivotArea>
    </format>
    <format dxfId="839">
      <pivotArea type="all" dataOnly="0" outline="0" fieldPosition="0"/>
    </format>
    <format dxfId="838">
      <pivotArea outline="0" collapsedLevelsAreSubtotals="1" fieldPosition="0"/>
    </format>
    <format dxfId="837">
      <pivotArea field="99" type="button" dataOnly="0" labelOnly="1" outline="0" axis="axisRow" fieldPosition="0"/>
    </format>
    <format dxfId="836">
      <pivotArea dataOnly="0" labelOnly="1" fieldPosition="0">
        <references count="1">
          <reference field="99" count="0"/>
        </references>
      </pivotArea>
    </format>
    <format dxfId="835">
      <pivotArea dataOnly="0" labelOnly="1" grandRow="1" outline="0" fieldPosition="0"/>
    </format>
    <format dxfId="834">
      <pivotArea dataOnly="0" labelOnly="1" outline="0" fieldPosition="0">
        <references count="1">
          <reference field="4294967294" count="2">
            <x v="0"/>
            <x v="1"/>
          </reference>
        </references>
      </pivotArea>
    </format>
  </formats>
  <conditionalFormats count="1">
    <conditionalFormat priority="6">
      <pivotAreas count="1">
        <pivotArea type="data" collapsedLevelsAreSubtotals="1" fieldPosition="0">
          <references count="2">
            <reference field="4294967294" count="1" selected="0">
              <x v="1"/>
            </reference>
            <reference field="99"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Tableau croisé dynamique3" cacheId="43"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Farine de blé">
  <location ref="A3:C7" firstHeaderRow="0" firstDataRow="1" firstDataCol="1"/>
  <pivotFields count="123">
    <pivotField axis="axisRow" dataField="1" showAll="0" sortType="descending">
      <items count="6">
        <item h="1" x="0"/>
        <item x="2"/>
        <item x="3"/>
        <item x="1"/>
        <item h="1" x="4"/>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Fields count="1">
    <field x="0"/>
  </rowFields>
  <rowItems count="4">
    <i>
      <x v="3"/>
    </i>
    <i>
      <x v="2"/>
    </i>
    <i>
      <x v="1"/>
    </i>
    <i t="grand">
      <x/>
    </i>
  </rowItems>
  <colFields count="1">
    <field x="-2"/>
  </colFields>
  <colItems count="2">
    <i>
      <x/>
    </i>
    <i i="1">
      <x v="1"/>
    </i>
  </colItems>
  <dataFields count="2">
    <dataField name="No" fld="0" subtotal="count" baseField="0" baseItem="0"/>
    <dataField name="%" fld="0" subtotal="count" showDataAs="percentOfTotal" baseField="0" baseItem="1" numFmtId="9"/>
  </dataFields>
  <formats count="19">
    <format dxfId="865">
      <pivotArea outline="0" collapsedLevelsAreSubtotals="1" fieldPosition="0">
        <references count="1">
          <reference field="4294967294" count="1" selected="0">
            <x v="1"/>
          </reference>
        </references>
      </pivotArea>
    </format>
    <format dxfId="864">
      <pivotArea outline="0" collapsedLevelsAreSubtotals="1" fieldPosition="0">
        <references count="1">
          <reference field="4294967294" count="1" selected="0">
            <x v="1"/>
          </reference>
        </references>
      </pivotArea>
    </format>
    <format dxfId="863">
      <pivotArea outline="0" collapsedLevelsAreSubtotals="1" fieldPosition="0">
        <references count="1">
          <reference field="4294967294" count="1" selected="0">
            <x v="1"/>
          </reference>
        </references>
      </pivotArea>
    </format>
    <format dxfId="862">
      <pivotArea outline="0" collapsedLevelsAreSubtotals="1" fieldPosition="0">
        <references count="1">
          <reference field="4294967294" count="1" selected="0">
            <x v="1"/>
          </reference>
        </references>
      </pivotArea>
    </format>
    <format dxfId="861">
      <pivotArea type="all" dataOnly="0" outline="0" fieldPosition="0"/>
    </format>
    <format dxfId="860">
      <pivotArea outline="0" collapsedLevelsAreSubtotals="1" fieldPosition="0"/>
    </format>
    <format dxfId="859">
      <pivotArea field="0" type="button" dataOnly="0" labelOnly="1" outline="0" axis="axisRow" fieldPosition="0"/>
    </format>
    <format dxfId="858">
      <pivotArea dataOnly="0" labelOnly="1" fieldPosition="0">
        <references count="1">
          <reference field="0" count="0"/>
        </references>
      </pivotArea>
    </format>
    <format dxfId="857">
      <pivotArea dataOnly="0" labelOnly="1" grandRow="1" outline="0" fieldPosition="0"/>
    </format>
    <format dxfId="856">
      <pivotArea dataOnly="0" labelOnly="1" outline="0" fieldPosition="0">
        <references count="1">
          <reference field="4294967294" count="2">
            <x v="0"/>
            <x v="1"/>
          </reference>
        </references>
      </pivotArea>
    </format>
    <format dxfId="855">
      <pivotArea type="all" dataOnly="0" outline="0" fieldPosition="0"/>
    </format>
    <format dxfId="854">
      <pivotArea outline="0" collapsedLevelsAreSubtotals="1" fieldPosition="0"/>
    </format>
    <format dxfId="853">
      <pivotArea field="0" type="button" dataOnly="0" labelOnly="1" outline="0" axis="axisRow" fieldPosition="0"/>
    </format>
    <format dxfId="852">
      <pivotArea dataOnly="0" labelOnly="1" fieldPosition="0">
        <references count="1">
          <reference field="0" count="0"/>
        </references>
      </pivotArea>
    </format>
    <format dxfId="851">
      <pivotArea dataOnly="0" labelOnly="1" grandRow="1" outline="0" fieldPosition="0"/>
    </format>
    <format dxfId="850">
      <pivotArea dataOnly="0" labelOnly="1" outline="0" fieldPosition="0">
        <references count="1">
          <reference field="4294967294" count="2">
            <x v="0"/>
            <x v="1"/>
          </reference>
        </references>
      </pivotArea>
    </format>
    <format dxfId="849">
      <pivotArea dataOnly="0" fieldPosition="0">
        <references count="1">
          <reference field="0" count="0"/>
        </references>
      </pivotArea>
    </format>
    <format dxfId="848">
      <pivotArea dataOnly="0" fieldPosition="0">
        <references count="1">
          <reference field="0" count="0"/>
        </references>
      </pivotArea>
    </format>
    <format dxfId="847">
      <pivotArea dataOnly="0" fieldPosition="0">
        <references count="1">
          <reference field="0" count="0"/>
        </references>
      </pivotArea>
    </format>
  </formats>
  <conditionalFormats count="1">
    <conditionalFormat priority="1">
      <pivotAreas count="1">
        <pivotArea type="data" collapsedLevelsAreSubtotals="1" fieldPosition="0">
          <references count="2">
            <reference field="4294967294" count="1" selected="0">
              <x v="1"/>
            </reference>
            <reference field="0"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Tableau croisé dynamique14" cacheId="43"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Serviettes hygiéniques">
  <location ref="A69:C73" firstHeaderRow="0" firstDataRow="1" firstDataCol="1"/>
  <pivotFields count="123">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axis="axisRow" dataField="1" showAll="0" sortType="descending">
      <items count="6">
        <item h="1" x="0"/>
        <item x="2"/>
        <item x="3"/>
        <item x="1"/>
        <item h="1" x="4"/>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Fields count="1">
    <field x="112"/>
  </rowFields>
  <rowItems count="4">
    <i>
      <x v="3"/>
    </i>
    <i>
      <x v="1"/>
    </i>
    <i>
      <x v="2"/>
    </i>
    <i t="grand">
      <x/>
    </i>
  </rowItems>
  <colFields count="1">
    <field x="-2"/>
  </colFields>
  <colItems count="2">
    <i>
      <x/>
    </i>
    <i i="1">
      <x v="1"/>
    </i>
  </colItems>
  <dataFields count="2">
    <dataField name="No" fld="112" subtotal="count" baseField="0" baseItem="0"/>
    <dataField name="%" fld="112" subtotal="count" showDataAs="percentOfTotal" baseField="11" baseItem="0" numFmtId="9"/>
  </dataFields>
  <formats count="12">
    <format dxfId="877">
      <pivotArea outline="0" collapsedLevelsAreSubtotals="1" fieldPosition="0">
        <references count="1">
          <reference field="4294967294" count="1" selected="0">
            <x v="1"/>
          </reference>
        </references>
      </pivotArea>
    </format>
    <format dxfId="876">
      <pivotArea outline="0" collapsedLevelsAreSubtotals="1" fieldPosition="0">
        <references count="1">
          <reference field="4294967294" count="1" selected="0">
            <x v="1"/>
          </reference>
        </references>
      </pivotArea>
    </format>
    <format dxfId="875">
      <pivotArea field="112" type="button" dataOnly="0" labelOnly="1" outline="0" axis="axisRow" fieldPosition="0"/>
    </format>
    <format dxfId="874">
      <pivotArea dataOnly="0" labelOnly="1" outline="0" fieldPosition="0">
        <references count="1">
          <reference field="4294967294" count="2">
            <x v="0"/>
            <x v="1"/>
          </reference>
        </references>
      </pivotArea>
    </format>
    <format dxfId="873">
      <pivotArea dataOnly="0" grandRow="1" fieldPosition="0"/>
    </format>
    <format dxfId="872">
      <pivotArea collapsedLevelsAreSubtotals="1" fieldPosition="0">
        <references count="2">
          <reference field="4294967294" count="1" selected="0">
            <x v="1"/>
          </reference>
          <reference field="112" count="0"/>
        </references>
      </pivotArea>
    </format>
    <format dxfId="871">
      <pivotArea type="all" dataOnly="0" outline="0" fieldPosition="0"/>
    </format>
    <format dxfId="870">
      <pivotArea outline="0" collapsedLevelsAreSubtotals="1" fieldPosition="0"/>
    </format>
    <format dxfId="869">
      <pivotArea field="112" type="button" dataOnly="0" labelOnly="1" outline="0" axis="axisRow" fieldPosition="0"/>
    </format>
    <format dxfId="868">
      <pivotArea dataOnly="0" labelOnly="1" fieldPosition="0">
        <references count="1">
          <reference field="112" count="0"/>
        </references>
      </pivotArea>
    </format>
    <format dxfId="867">
      <pivotArea dataOnly="0" labelOnly="1" grandRow="1" outline="0" fieldPosition="0"/>
    </format>
    <format dxfId="866">
      <pivotArea dataOnly="0" labelOnly="1" outline="0" fieldPosition="0">
        <references count="1">
          <reference field="4294967294" count="2">
            <x v="0"/>
            <x v="1"/>
          </reference>
        </references>
      </pivotArea>
    </format>
  </formats>
  <conditionalFormats count="1">
    <conditionalFormat priority="9">
      <pivotAreas count="1">
        <pivotArea type="data" collapsedLevelsAreSubtotals="1" fieldPosition="0">
          <references count="2">
            <reference field="4294967294" count="1" selected="0">
              <x v="1"/>
            </reference>
            <reference field="112"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Tableau croisé dynamique16" cacheId="43"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Chlore en grain">
  <location ref="A81:C85" firstHeaderRow="0" firstDataRow="1" firstDataCol="1"/>
  <pivotFields count="123">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sortType="descending">
      <items count="6">
        <item h="1" x="0"/>
        <item x="2"/>
        <item x="3"/>
        <item x="1"/>
        <item h="1" x="4"/>
        <item t="default"/>
      </items>
      <autoSortScope>
        <pivotArea dataOnly="0" outline="0" fieldPosition="0">
          <references count="1">
            <reference field="4294967294" count="1" selected="0">
              <x v="0"/>
            </reference>
          </references>
        </pivotArea>
      </autoSortScope>
    </pivotField>
  </pivotFields>
  <rowFields count="1">
    <field x="122"/>
  </rowFields>
  <rowItems count="4">
    <i>
      <x v="3"/>
    </i>
    <i>
      <x v="1"/>
    </i>
    <i>
      <x v="2"/>
    </i>
    <i t="grand">
      <x/>
    </i>
  </rowItems>
  <colFields count="1">
    <field x="-2"/>
  </colFields>
  <colItems count="2">
    <i>
      <x/>
    </i>
    <i i="1">
      <x v="1"/>
    </i>
  </colItems>
  <dataFields count="2">
    <dataField name="No" fld="122" subtotal="count" baseField="0" baseItem="0"/>
    <dataField name="%" fld="122" subtotal="count" showDataAs="percentOfTotal" baseField="13" baseItem="0" numFmtId="9"/>
  </dataFields>
  <formats count="13">
    <format dxfId="890">
      <pivotArea outline="0" collapsedLevelsAreSubtotals="1" fieldPosition="0">
        <references count="1">
          <reference field="4294967294" count="1" selected="0">
            <x v="1"/>
          </reference>
        </references>
      </pivotArea>
    </format>
    <format dxfId="889">
      <pivotArea outline="0" collapsedLevelsAreSubtotals="1" fieldPosition="0">
        <references count="1">
          <reference field="4294967294" count="1" selected="0">
            <x v="1"/>
          </reference>
        </references>
      </pivotArea>
    </format>
    <format dxfId="888">
      <pivotArea field="122" type="button" dataOnly="0" labelOnly="1" outline="0" axis="axisRow" fieldPosition="0"/>
    </format>
    <format dxfId="887">
      <pivotArea dataOnly="0" labelOnly="1" outline="0" fieldPosition="0">
        <references count="1">
          <reference field="4294967294" count="2">
            <x v="0"/>
            <x v="1"/>
          </reference>
        </references>
      </pivotArea>
    </format>
    <format dxfId="886">
      <pivotArea grandRow="1" outline="0" collapsedLevelsAreSubtotals="1" fieldPosition="0"/>
    </format>
    <format dxfId="885">
      <pivotArea dataOnly="0" labelOnly="1" grandRow="1" outline="0" fieldPosition="0"/>
    </format>
    <format dxfId="884">
      <pivotArea collapsedLevelsAreSubtotals="1" fieldPosition="0">
        <references count="2">
          <reference field="4294967294" count="1" selected="0">
            <x v="1"/>
          </reference>
          <reference field="122" count="0"/>
        </references>
      </pivotArea>
    </format>
    <format dxfId="883">
      <pivotArea type="all" dataOnly="0" outline="0" fieldPosition="0"/>
    </format>
    <format dxfId="882">
      <pivotArea outline="0" collapsedLevelsAreSubtotals="1" fieldPosition="0"/>
    </format>
    <format dxfId="881">
      <pivotArea field="122" type="button" dataOnly="0" labelOnly="1" outline="0" axis="axisRow" fieldPosition="0"/>
    </format>
    <format dxfId="880">
      <pivotArea dataOnly="0" labelOnly="1" fieldPosition="0">
        <references count="1">
          <reference field="122" count="0"/>
        </references>
      </pivotArea>
    </format>
    <format dxfId="879">
      <pivotArea dataOnly="0" labelOnly="1" grandRow="1" outline="0" fieldPosition="0"/>
    </format>
    <format dxfId="878">
      <pivotArea dataOnly="0" labelOnly="1" outline="0" fieldPosition="0">
        <references count="1">
          <reference field="4294967294" count="2">
            <x v="0"/>
            <x v="1"/>
          </reference>
        </references>
      </pivotArea>
    </format>
  </formats>
  <conditionalFormats count="1">
    <conditionalFormat priority="7">
      <pivotAreas count="1">
        <pivotArea type="data" collapsedLevelsAreSubtotals="1" fieldPosition="0">
          <references count="2">
            <reference field="4294967294" count="1" selected="0">
              <x v="1"/>
            </reference>
            <reference field="122"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Tableau croisé dynamique5" cacheId="43"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Maïs">
  <location ref="A15:C19" firstHeaderRow="0" firstDataRow="1" firstDataCol="1"/>
  <pivotFields count="123">
    <pivotField showAll="0"/>
    <pivotField showAll="0" defaultSubtotal="0"/>
    <pivotField showAll="0" defaultSubtotal="0"/>
    <pivotField showAll="0"/>
    <pivotField showAll="0" defaultSubtotal="0"/>
    <pivotField showAll="0" defaultSubtotal="0"/>
    <pivotField axis="axisRow" dataField="1" showAll="0" sortType="descending">
      <items count="6">
        <item h="1" x="0"/>
        <item x="3"/>
        <item x="2"/>
        <item x="1"/>
        <item h="1" x="4"/>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Fields count="1">
    <field x="6"/>
  </rowFields>
  <rowItems count="4">
    <i>
      <x v="3"/>
    </i>
    <i>
      <x v="2"/>
    </i>
    <i>
      <x v="1"/>
    </i>
    <i t="grand">
      <x/>
    </i>
  </rowItems>
  <colFields count="1">
    <field x="-2"/>
  </colFields>
  <colItems count="2">
    <i>
      <x/>
    </i>
    <i i="1">
      <x v="1"/>
    </i>
  </colItems>
  <dataFields count="2">
    <dataField name="No" fld="6" subtotal="count" baseField="0" baseItem="0"/>
    <dataField name="%" fld="6" subtotal="count" showDataAs="percentOfTotal" baseField="2" baseItem="0" numFmtId="9"/>
  </dataFields>
  <formats count="12">
    <format dxfId="902">
      <pivotArea outline="0" collapsedLevelsAreSubtotals="1" fieldPosition="0">
        <references count="1">
          <reference field="4294967294" count="1" selected="0">
            <x v="1"/>
          </reference>
        </references>
      </pivotArea>
    </format>
    <format dxfId="901">
      <pivotArea outline="0" collapsedLevelsAreSubtotals="1" fieldPosition="0">
        <references count="1">
          <reference field="4294967294" count="1" selected="0">
            <x v="1"/>
          </reference>
        </references>
      </pivotArea>
    </format>
    <format dxfId="900">
      <pivotArea field="6" type="button" dataOnly="0" labelOnly="1" outline="0" axis="axisRow" fieldPosition="0"/>
    </format>
    <format dxfId="899">
      <pivotArea dataOnly="0" labelOnly="1" outline="0" fieldPosition="0">
        <references count="1">
          <reference field="4294967294" count="2">
            <x v="0"/>
            <x v="1"/>
          </reference>
        </references>
      </pivotArea>
    </format>
    <format dxfId="898">
      <pivotArea dataOnly="0" grandRow="1" axis="axisRow" fieldPosition="0"/>
    </format>
    <format dxfId="897">
      <pivotArea collapsedLevelsAreSubtotals="1" fieldPosition="0">
        <references count="2">
          <reference field="4294967294" count="1" selected="0">
            <x v="1"/>
          </reference>
          <reference field="6" count="0"/>
        </references>
      </pivotArea>
    </format>
    <format dxfId="896">
      <pivotArea type="all" dataOnly="0" outline="0" fieldPosition="0"/>
    </format>
    <format dxfId="895">
      <pivotArea outline="0" collapsedLevelsAreSubtotals="1" fieldPosition="0"/>
    </format>
    <format dxfId="894">
      <pivotArea field="6" type="button" dataOnly="0" labelOnly="1" outline="0" axis="axisRow" fieldPosition="0"/>
    </format>
    <format dxfId="893">
      <pivotArea dataOnly="0" labelOnly="1" fieldPosition="0">
        <references count="1">
          <reference field="6" count="0"/>
        </references>
      </pivotArea>
    </format>
    <format dxfId="892">
      <pivotArea dataOnly="0" labelOnly="1" grandRow="1" outline="0" fieldPosition="0"/>
    </format>
    <format dxfId="891">
      <pivotArea dataOnly="0" labelOnly="1" outline="0" fieldPosition="0">
        <references count="1">
          <reference field="4294967294" count="2">
            <x v="0"/>
            <x v="1"/>
          </reference>
        </references>
      </pivotArea>
    </format>
  </formats>
  <conditionalFormats count="1">
    <conditionalFormat priority="17">
      <pivotAreas count="1">
        <pivotArea type="data" collapsedLevelsAreSubtotals="1" fieldPosition="0">
          <references count="2">
            <reference field="4294967294" count="1" selected="0">
              <x v="1"/>
            </reference>
            <reference field="6"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Tableau croisé dynamique10" cacheId="43"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Savon pour la lessive">
  <location ref="A45:C49" firstHeaderRow="0" firstDataRow="1" firstDataCol="1"/>
  <pivotFields count="123">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sortType="descending">
      <items count="6">
        <item h="1" x="0"/>
        <item x="2"/>
        <item x="3"/>
        <item x="1"/>
        <item h="1" x="4"/>
        <item t="default"/>
      </items>
      <autoSortScope>
        <pivotArea dataOnly="0" outline="0" fieldPosition="0">
          <references count="1">
            <reference field="4294967294" count="1" selected="0">
              <x v="0"/>
            </reference>
          </references>
        </pivotArea>
      </autoSortScope>
    </pivotField>
    <pivotField showAll="0" defaultSubtota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Fields count="1">
    <field x="78"/>
  </rowFields>
  <rowItems count="4">
    <i>
      <x v="3"/>
    </i>
    <i>
      <x v="2"/>
    </i>
    <i>
      <x v="1"/>
    </i>
    <i t="grand">
      <x/>
    </i>
  </rowItems>
  <colFields count="1">
    <field x="-2"/>
  </colFields>
  <colItems count="2">
    <i>
      <x/>
    </i>
    <i i="1">
      <x v="1"/>
    </i>
  </colItems>
  <dataFields count="2">
    <dataField name="No" fld="78" subtotal="count" baseField="0" baseItem="0"/>
    <dataField name="%" fld="78" subtotal="count" showDataAs="percentOfTotal" baseField="7" baseItem="0" numFmtId="9"/>
  </dataFields>
  <formats count="12">
    <format dxfId="914">
      <pivotArea outline="0" collapsedLevelsAreSubtotals="1" fieldPosition="0">
        <references count="1">
          <reference field="4294967294" count="1" selected="0">
            <x v="1"/>
          </reference>
        </references>
      </pivotArea>
    </format>
    <format dxfId="913">
      <pivotArea outline="0" collapsedLevelsAreSubtotals="1" fieldPosition="0">
        <references count="1">
          <reference field="4294967294" count="1" selected="0">
            <x v="1"/>
          </reference>
        </references>
      </pivotArea>
    </format>
    <format dxfId="912">
      <pivotArea field="78" type="button" dataOnly="0" labelOnly="1" outline="0" axis="axisRow" fieldPosition="0"/>
    </format>
    <format dxfId="911">
      <pivotArea dataOnly="0" labelOnly="1" outline="0" fieldPosition="0">
        <references count="1">
          <reference field="4294967294" count="2">
            <x v="0"/>
            <x v="1"/>
          </reference>
        </references>
      </pivotArea>
    </format>
    <format dxfId="910">
      <pivotArea dataOnly="0" grandRow="1" axis="axisRow" fieldPosition="0"/>
    </format>
    <format dxfId="909">
      <pivotArea collapsedLevelsAreSubtotals="1" fieldPosition="0">
        <references count="2">
          <reference field="4294967294" count="1" selected="0">
            <x v="1"/>
          </reference>
          <reference field="78" count="0"/>
        </references>
      </pivotArea>
    </format>
    <format dxfId="908">
      <pivotArea type="all" dataOnly="0" outline="0" fieldPosition="0"/>
    </format>
    <format dxfId="907">
      <pivotArea outline="0" collapsedLevelsAreSubtotals="1" fieldPosition="0"/>
    </format>
    <format dxfId="906">
      <pivotArea field="78" type="button" dataOnly="0" labelOnly="1" outline="0" axis="axisRow" fieldPosition="0"/>
    </format>
    <format dxfId="905">
      <pivotArea dataOnly="0" labelOnly="1" fieldPosition="0">
        <references count="1">
          <reference field="78" count="0"/>
        </references>
      </pivotArea>
    </format>
    <format dxfId="904">
      <pivotArea dataOnly="0" labelOnly="1" grandRow="1" outline="0" fieldPosition="0"/>
    </format>
    <format dxfId="903">
      <pivotArea dataOnly="0" labelOnly="1" outline="0" fieldPosition="0">
        <references count="1">
          <reference field="4294967294" count="2">
            <x v="0"/>
            <x v="1"/>
          </reference>
        </references>
      </pivotArea>
    </format>
  </formats>
  <conditionalFormats count="1">
    <conditionalFormat priority="13">
      <pivotAreas count="1">
        <pivotArea type="data" collapsedLevelsAreSubtotals="1" fieldPosition="0">
          <references count="2">
            <reference field="4294967294" count="1" selected="0">
              <x v="1"/>
            </reference>
            <reference field="78"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Tableau croisé dynamique15" cacheId="43"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Chlore liquide">
  <location ref="A75:C77" firstHeaderRow="0" firstDataRow="1" firstDataCol="1"/>
  <pivotFields count="123">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items count="4">
        <item h="1" x="0"/>
        <item x="1"/>
        <item h="1" x="2"/>
        <item t="default"/>
      </items>
    </pivotField>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Fields count="1">
    <field x="93"/>
  </rowFields>
  <rowItems count="2">
    <i>
      <x v="1"/>
    </i>
    <i t="grand">
      <x/>
    </i>
  </rowItems>
  <colFields count="1">
    <field x="-2"/>
  </colFields>
  <colItems count="2">
    <i>
      <x/>
    </i>
    <i i="1">
      <x v="1"/>
    </i>
  </colItems>
  <dataFields count="2">
    <dataField name="No" fld="93" subtotal="count" baseField="0" baseItem="0"/>
    <dataField name="%" fld="93" subtotal="count" showDataAs="percentOfTotal" baseField="12" baseItem="0" numFmtId="9"/>
  </dataFields>
  <formats count="12">
    <format dxfId="926">
      <pivotArea outline="0" collapsedLevelsAreSubtotals="1" fieldPosition="0">
        <references count="1">
          <reference field="4294967294" count="1" selected="0">
            <x v="1"/>
          </reference>
        </references>
      </pivotArea>
    </format>
    <format dxfId="925">
      <pivotArea outline="0" collapsedLevelsAreSubtotals="1" fieldPosition="0">
        <references count="1">
          <reference field="4294967294" count="1" selected="0">
            <x v="1"/>
          </reference>
        </references>
      </pivotArea>
    </format>
    <format dxfId="924">
      <pivotArea field="93" type="button" dataOnly="0" labelOnly="1" outline="0" axis="axisRow" fieldPosition="0"/>
    </format>
    <format dxfId="923">
      <pivotArea dataOnly="0" labelOnly="1" outline="0" fieldPosition="0">
        <references count="1">
          <reference field="4294967294" count="2">
            <x v="0"/>
            <x v="1"/>
          </reference>
        </references>
      </pivotArea>
    </format>
    <format dxfId="922">
      <pivotArea dataOnly="0" grandRow="1" fieldPosition="0"/>
    </format>
    <format dxfId="921">
      <pivotArea collapsedLevelsAreSubtotals="1" fieldPosition="0">
        <references count="2">
          <reference field="4294967294" count="1" selected="0">
            <x v="1"/>
          </reference>
          <reference field="93" count="0"/>
        </references>
      </pivotArea>
    </format>
    <format dxfId="920">
      <pivotArea type="all" dataOnly="0" outline="0" fieldPosition="0"/>
    </format>
    <format dxfId="919">
      <pivotArea outline="0" collapsedLevelsAreSubtotals="1" fieldPosition="0"/>
    </format>
    <format dxfId="918">
      <pivotArea field="93" type="button" dataOnly="0" labelOnly="1" outline="0" axis="axisRow" fieldPosition="0"/>
    </format>
    <format dxfId="917">
      <pivotArea dataOnly="0" labelOnly="1" fieldPosition="0">
        <references count="1">
          <reference field="93" count="0"/>
        </references>
      </pivotArea>
    </format>
    <format dxfId="916">
      <pivotArea dataOnly="0" labelOnly="1" grandRow="1" outline="0" fieldPosition="0"/>
    </format>
    <format dxfId="915">
      <pivotArea dataOnly="0" labelOnly="1" outline="0" fieldPosition="0">
        <references count="1">
          <reference field="4294967294" count="2">
            <x v="0"/>
            <x v="1"/>
          </reference>
        </references>
      </pivotArea>
    </format>
  </formats>
  <conditionalFormats count="1">
    <conditionalFormat priority="8">
      <pivotAreas count="1">
        <pivotArea type="data" collapsedLevelsAreSubtotals="1" fieldPosition="0">
          <references count="2">
            <reference field="4294967294" count="1" selected="0">
              <x v="1"/>
            </reference>
            <reference field="93" count="1">
              <x v="1"/>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Tableau croisé dynamique11" cacheId="43"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Brosse à dent">
  <location ref="A51:C55" firstHeaderRow="0" firstDataRow="1" firstDataCol="1"/>
  <pivotFields count="123">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axis="axisRow" dataField="1" showAll="0" sortType="descending">
      <items count="6">
        <item h="1" x="0"/>
        <item x="2"/>
        <item x="3"/>
        <item x="1"/>
        <item h="1" x="4"/>
        <item t="default"/>
      </items>
      <autoSortScope>
        <pivotArea dataOnly="0" outline="0" fieldPosition="0">
          <references count="1">
            <reference field="4294967294" count="1" selected="0">
              <x v="0"/>
            </reference>
          </references>
        </pivotArea>
      </autoSortScope>
    </pivotField>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Fields count="1">
    <field x="80"/>
  </rowFields>
  <rowItems count="4">
    <i>
      <x v="3"/>
    </i>
    <i>
      <x v="1"/>
    </i>
    <i>
      <x v="2"/>
    </i>
    <i t="grand">
      <x/>
    </i>
  </rowItems>
  <colFields count="1">
    <field x="-2"/>
  </colFields>
  <colItems count="2">
    <i>
      <x/>
    </i>
    <i i="1">
      <x v="1"/>
    </i>
  </colItems>
  <dataFields count="2">
    <dataField name="No" fld="80" subtotal="count" baseField="0" baseItem="0"/>
    <dataField name="%" fld="80" subtotal="count" showDataAs="percentOfTotal" baseField="8" baseItem="0" numFmtId="9"/>
  </dataFields>
  <formats count="12">
    <format dxfId="938">
      <pivotArea outline="0" collapsedLevelsAreSubtotals="1" fieldPosition="0">
        <references count="1">
          <reference field="4294967294" count="1" selected="0">
            <x v="1"/>
          </reference>
        </references>
      </pivotArea>
    </format>
    <format dxfId="937">
      <pivotArea outline="0" collapsedLevelsAreSubtotals="1" fieldPosition="0">
        <references count="1">
          <reference field="4294967294" count="1" selected="0">
            <x v="1"/>
          </reference>
        </references>
      </pivotArea>
    </format>
    <format dxfId="936">
      <pivotArea field="80" type="button" dataOnly="0" labelOnly="1" outline="0" axis="axisRow" fieldPosition="0"/>
    </format>
    <format dxfId="935">
      <pivotArea dataOnly="0" labelOnly="1" outline="0" fieldPosition="0">
        <references count="1">
          <reference field="4294967294" count="2">
            <x v="0"/>
            <x v="1"/>
          </reference>
        </references>
      </pivotArea>
    </format>
    <format dxfId="934">
      <pivotArea dataOnly="0" grandRow="1" axis="axisRow" fieldPosition="0"/>
    </format>
    <format dxfId="933">
      <pivotArea collapsedLevelsAreSubtotals="1" fieldPosition="0">
        <references count="2">
          <reference field="4294967294" count="1" selected="0">
            <x v="1"/>
          </reference>
          <reference field="80" count="0"/>
        </references>
      </pivotArea>
    </format>
    <format dxfId="932">
      <pivotArea type="all" dataOnly="0" outline="0" fieldPosition="0"/>
    </format>
    <format dxfId="931">
      <pivotArea outline="0" collapsedLevelsAreSubtotals="1" fieldPosition="0"/>
    </format>
    <format dxfId="930">
      <pivotArea field="80" type="button" dataOnly="0" labelOnly="1" outline="0" axis="axisRow" fieldPosition="0"/>
    </format>
    <format dxfId="929">
      <pivotArea dataOnly="0" labelOnly="1" fieldPosition="0">
        <references count="1">
          <reference field="80" count="0"/>
        </references>
      </pivotArea>
    </format>
    <format dxfId="928">
      <pivotArea dataOnly="0" labelOnly="1" grandRow="1" outline="0" fieldPosition="0"/>
    </format>
    <format dxfId="927">
      <pivotArea dataOnly="0" labelOnly="1" outline="0" fieldPosition="0">
        <references count="1">
          <reference field="4294967294" count="2">
            <x v="0"/>
            <x v="1"/>
          </reference>
        </references>
      </pivotArea>
    </format>
  </formats>
  <conditionalFormats count="1">
    <conditionalFormat priority="12">
      <pivotAreas count="1">
        <pivotArea type="data" collapsedLevelsAreSubtotals="1" fieldPosition="0">
          <references count="2">
            <reference field="4294967294" count="1" selected="0">
              <x v="1"/>
            </reference>
            <reference field="80"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xml><?xml version="1.0" encoding="utf-8"?>
<pivotTableDefinition xmlns="http://schemas.openxmlformats.org/spreadsheetml/2006/main" name="Tableau croisé dynamique9" cacheId="43"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Huile">
  <location ref="A39:C43" firstHeaderRow="0" firstDataRow="1" firstDataCol="1"/>
  <pivotFields count="123">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sortType="descending">
      <items count="6">
        <item h="1" x="0"/>
        <item x="2"/>
        <item x="3"/>
        <item x="1"/>
        <item h="1" x="4"/>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Fields count="1">
    <field x="27"/>
  </rowFields>
  <rowItems count="4">
    <i>
      <x v="3"/>
    </i>
    <i>
      <x v="1"/>
    </i>
    <i>
      <x v="2"/>
    </i>
    <i t="grand">
      <x/>
    </i>
  </rowItems>
  <colFields count="1">
    <field x="-2"/>
  </colFields>
  <colItems count="2">
    <i>
      <x/>
    </i>
    <i i="1">
      <x v="1"/>
    </i>
  </colItems>
  <dataFields count="2">
    <dataField name="No" fld="27" subtotal="count" baseField="0" baseItem="0"/>
    <dataField name="%" fld="27" subtotal="count" showDataAs="percentOfTotal" baseField="6" baseItem="1" numFmtId="9"/>
  </dataFields>
  <formats count="12">
    <format dxfId="950">
      <pivotArea outline="0" collapsedLevelsAreSubtotals="1" fieldPosition="0">
        <references count="1">
          <reference field="4294967294" count="1" selected="0">
            <x v="1"/>
          </reference>
        </references>
      </pivotArea>
    </format>
    <format dxfId="949">
      <pivotArea outline="0" collapsedLevelsAreSubtotals="1" fieldPosition="0">
        <references count="1">
          <reference field="4294967294" count="1" selected="0">
            <x v="1"/>
          </reference>
        </references>
      </pivotArea>
    </format>
    <format dxfId="948">
      <pivotArea field="27" type="button" dataOnly="0" labelOnly="1" outline="0" axis="axisRow" fieldPosition="0"/>
    </format>
    <format dxfId="947">
      <pivotArea dataOnly="0" labelOnly="1" outline="0" fieldPosition="0">
        <references count="1">
          <reference field="4294967294" count="2">
            <x v="0"/>
            <x v="1"/>
          </reference>
        </references>
      </pivotArea>
    </format>
    <format dxfId="946">
      <pivotArea dataOnly="0" grandRow="1" axis="axisRow" fieldPosition="0"/>
    </format>
    <format dxfId="945">
      <pivotArea collapsedLevelsAreSubtotals="1" fieldPosition="0">
        <references count="2">
          <reference field="4294967294" count="1" selected="0">
            <x v="1"/>
          </reference>
          <reference field="27" count="0"/>
        </references>
      </pivotArea>
    </format>
    <format dxfId="944">
      <pivotArea type="all" dataOnly="0" outline="0" fieldPosition="0"/>
    </format>
    <format dxfId="943">
      <pivotArea outline="0" collapsedLevelsAreSubtotals="1" fieldPosition="0"/>
    </format>
    <format dxfId="942">
      <pivotArea field="27" type="button" dataOnly="0" labelOnly="1" outline="0" axis="axisRow" fieldPosition="0"/>
    </format>
    <format dxfId="941">
      <pivotArea dataOnly="0" labelOnly="1" fieldPosition="0">
        <references count="1">
          <reference field="27" count="0"/>
        </references>
      </pivotArea>
    </format>
    <format dxfId="940">
      <pivotArea dataOnly="0" labelOnly="1" grandRow="1" outline="0" fieldPosition="0"/>
    </format>
    <format dxfId="939">
      <pivotArea dataOnly="0" labelOnly="1" outline="0" fieldPosition="0">
        <references count="1">
          <reference field="4294967294" count="2">
            <x v="0"/>
            <x v="1"/>
          </reference>
        </references>
      </pivotArea>
    </format>
  </formats>
  <conditionalFormats count="1">
    <conditionalFormat priority="14">
      <pivotAreas count="1">
        <pivotArea type="data" collapsedLevelsAreSubtotals="1" fieldPosition="0">
          <references count="2">
            <reference field="4294967294" count="1" selected="0">
              <x v="1"/>
            </reference>
            <reference field="27"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eau croisé dynamique3" cacheId="44" applyNumberFormats="0" applyBorderFormats="0" applyFontFormats="0" applyPatternFormats="0" applyAlignmentFormats="0" applyWidthHeightFormats="1" dataCaption="Valeurs" updatedVersion="6" minRefreshableVersion="3" useAutoFormatting="1" itemPrintTitles="1" createdVersion="5" indent="0" outline="1" outlineData="1" multipleFieldFilters="0" rowHeaderCaption="">
  <location ref="A45:AC48" firstHeaderRow="0" firstDataRow="1" firstDataCol="1"/>
  <pivotFields count="298">
    <pivotField showAll="0" defaultSubtotal="0"/>
    <pivotField showAll="0" defaultSubtotal="0"/>
    <pivotField outline="0" showAll="0" defaultSubtotal="0">
      <items count="13">
        <item x="10"/>
        <item x="0"/>
        <item x="7"/>
        <item x="8"/>
        <item x="3"/>
        <item x="4"/>
        <item x="2"/>
        <item x="6"/>
        <item x="1"/>
        <item x="5"/>
        <item h="1" x="11"/>
        <item h="1" f="1" x="12"/>
        <item h="1" x="9"/>
      </items>
      <extLst>
        <ext xmlns:x14="http://schemas.microsoft.com/office/spreadsheetml/2009/9/main" uri="{2946ED86-A175-432a-8AC1-64E0C546D7DE}">
          <x14:pivotField fillDownLabels="1"/>
        </ext>
      </extLst>
    </pivotField>
    <pivotField showAll="0" defaultSubtotal="0"/>
    <pivotField name="Département" outline="0" showAll="0" defaultSubtotal="0">
      <items count="8">
        <item x="1"/>
        <item x="6"/>
        <item x="2"/>
        <item x="3"/>
        <item x="0"/>
        <item x="4"/>
        <item x="5"/>
        <item x="7"/>
      </items>
    </pivotField>
    <pivotField showAll="0" defaultSubtotal="0"/>
    <pivotField outline="0" showAll="0" defaultSubtotal="0">
      <items count="18">
        <item x="13"/>
        <item m="1" x="16"/>
        <item sd="0" x="7"/>
        <item m="1" x="15"/>
        <item x="0"/>
        <item x="2"/>
        <item x="11"/>
        <item x="9"/>
        <item x="1"/>
        <item x="5"/>
        <item x="3"/>
        <item x="8"/>
        <item x="6"/>
        <item m="1" x="17"/>
        <item x="14"/>
        <item x="4"/>
        <item x="10"/>
        <item x="12"/>
      </items>
    </pivotField>
    <pivotField showAll="0"/>
    <pivotField showAll="0"/>
    <pivotField name="Milieu" axis="axisRow" outline="0" showAll="0" defaultSubtotal="0">
      <items count="3">
        <item x="1"/>
        <item x="0"/>
        <item h="1" x="2"/>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pivotField showAll="0" defaultSubtotal="0"/>
    <pivotField showAll="0" defaultSubtotal="0"/>
    <pivotField dataField="1" showAll="0"/>
    <pivotField showAll="0" defaultSubtotal="0"/>
    <pivotField showAll="0" defaultSubtotal="0"/>
    <pivotField dataField="1" showAll="0"/>
    <pivotField showAll="0" defaultSubtotal="0"/>
    <pivotField showAll="0" defaultSubtotal="0"/>
    <pivotField dataField="1" showAll="0"/>
    <pivotField showAll="0" defaultSubtotal="0"/>
    <pivotField showAll="0" defaultSubtotal="0"/>
    <pivotField dataField="1" showAl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dataField="1"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s>
  <rowFields count="1">
    <field x="9"/>
  </rowFields>
  <rowItems count="3">
    <i>
      <x/>
    </i>
    <i>
      <x v="1"/>
    </i>
    <i t="grand">
      <x/>
    </i>
  </rowItems>
  <colFields count="1">
    <field x="-2"/>
  </colFields>
  <colItems count="28">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colItems>
  <dataFields count="28">
    <dataField name="# Farine" fld="50" subtotal="countNums" baseField="6" baseItem="1"/>
    <dataField name=" # Riz" fld="53" subtotal="countNums" baseField="6" baseItem="1"/>
    <dataField name="# Maïs" fld="56" subtotal="countNums" baseField="6" baseItem="1"/>
    <dataField name="# Sucre" fld="59" subtotal="countNums" baseField="6" baseItem="1"/>
    <dataField name="# Haricot noir" fld="62" subtotal="countNums" baseField="6" baseItem="1"/>
    <dataField name=" # Haricot rouge" fld="65" subtotal="countNums" baseField="9" baseItem="1"/>
    <dataField name="# Huile " fld="77" subtotal="countNums" baseField="9" baseItem="1"/>
    <dataField name="# Savon lessive" fld="128" subtotal="countNums" baseField="9" baseItem="1"/>
    <dataField name="# Brosse dent" fld="130" subtotal="countNums" baseField="9" baseItem="1"/>
    <dataField name="#Papier toilette" fld="132" subtotal="countNums" baseField="9" baseItem="1"/>
    <dataField name="#Chlore" fld="143" subtotal="countNums" baseField="9" baseItem="1"/>
    <dataField name="#Savon mains" fld="149" subtotal="countNums" baseField="9" baseItem="1"/>
    <dataField name="#Dentifrice" fld="155" subtotal="countNums" baseField="9" baseItem="0"/>
    <dataField name="#Serv hygieniques" fld="162" subtotal="countNums" baseField="9" baseItem="0"/>
    <dataField name="#Chlore grain" fld="175" subtotal="countNums" baseField="9" baseItem="0"/>
    <dataField name="# Csserole grande" fld="226" subtotal="countNums" baseField="9" baseItem="0"/>
    <dataField name="#Casserole moyen" fld="227" subtotal="countNums" baseField="9" baseItem="0"/>
    <dataField name="#Poele" fld="228" subtotal="countNums" baseField="9" baseItem="0"/>
    <dataField name="#Godet" fld="229" subtotal="countNums" baseField="9" baseItem="1"/>
    <dataField name="#Prix_assiette" fld="230" subtotal="countNums" baseField="9" baseItem="1"/>
    <dataField name="#Cuillere manger" fld="231" subtotal="countNums" baseField="9" baseItem="1"/>
    <dataField name="#Cuillere service" fld="232" subtotal="countNums" baseField="9" baseItem="1"/>
    <dataField name="#Couteau" fld="233" subtotal="countNums" baseField="9" baseItem="1"/>
    <dataField name="#Bokit" fld="240" subtotal="countNums" baseField="9" baseItem="1"/>
    <dataField name="#Bassine" fld="241" subtotal="countNums" baseField="9" baseItem="1"/>
    <dataField name="#Eponge" fld="242" subtotal="countNums" baseField="9" baseItem="1"/>
    <dataField name="#Charbon" fld="244" subtotal="countNums" baseField="9" baseItem="1"/>
    <dataField name="#Eau" fld="297" subtotal="countNums" baseField="9" baseItem="1"/>
  </dataFields>
  <formats count="8">
    <format dxfId="2229">
      <pivotArea grandRow="1" outline="0" collapsedLevelsAreSubtotals="1" fieldPosition="0"/>
    </format>
    <format dxfId="2228">
      <pivotArea dataOnly="0" labelOnly="1" grandRow="1" outline="0" fieldPosition="0"/>
    </format>
    <format dxfId="2227">
      <pivotArea field="2" type="button" dataOnly="0" labelOnly="1" outline="0"/>
    </format>
    <format dxfId="2226">
      <pivotArea field="4" type="button" dataOnly="0" labelOnly="1" outline="0"/>
    </format>
    <format dxfId="2225">
      <pivotArea field="6" type="button" dataOnly="0" labelOnly="1" outline="0"/>
    </format>
    <format dxfId="2224">
      <pivotArea field="9" type="button" dataOnly="0" labelOnly="1" outline="0" axis="axisRow" fieldPosition="0"/>
    </format>
    <format dxfId="2223">
      <pivotArea dataOnly="0" labelOnly="1" outline="0" fieldPosition="0">
        <references count="1">
          <reference field="4294967294" count="5">
            <x v="0"/>
            <x v="1"/>
            <x v="2"/>
            <x v="3"/>
            <x v="4"/>
          </reference>
        </references>
      </pivotArea>
    </format>
    <format dxfId="2222">
      <pivotArea dataOnly="0" labelOnly="1" outline="0" fieldPosition="0">
        <references count="1">
          <reference field="4294967294" count="23">
            <x v="5"/>
            <x v="6"/>
            <x v="7"/>
            <x v="8"/>
            <x v="9"/>
            <x v="10"/>
            <x v="11"/>
            <x v="12"/>
            <x v="13"/>
            <x v="14"/>
            <x v="15"/>
            <x v="16"/>
            <x v="17"/>
            <x v="18"/>
            <x v="19"/>
            <x v="20"/>
            <x v="21"/>
            <x v="22"/>
            <x v="23"/>
            <x v="24"/>
            <x v="25"/>
            <x v="26"/>
            <x v="27"/>
          </reference>
        </references>
      </pivotArea>
    </format>
  </formats>
  <conditionalFormats count="2">
    <conditionalFormat priority="3">
      <pivotAreas count="27">
        <pivotArea type="data" outline="0" collapsedLevelsAreSubtotals="1" fieldPosition="0">
          <references count="2">
            <reference field="4294967294" count="1" selected="0">
              <x v="1"/>
            </reference>
            <reference field="9" count="2" selected="0">
              <x v="0"/>
              <x v="1"/>
            </reference>
          </references>
        </pivotArea>
        <pivotArea type="data" outline="0" collapsedLevelsAreSubtotals="1" fieldPosition="0">
          <references count="2">
            <reference field="4294967294" count="1" selected="0">
              <x v="2"/>
            </reference>
            <reference field="9" count="2" selected="0">
              <x v="0"/>
              <x v="1"/>
            </reference>
          </references>
        </pivotArea>
        <pivotArea type="data" outline="0" collapsedLevelsAreSubtotals="1" fieldPosition="0">
          <references count="2">
            <reference field="4294967294" count="1" selected="0">
              <x v="3"/>
            </reference>
            <reference field="9" count="2" selected="0">
              <x v="0"/>
              <x v="1"/>
            </reference>
          </references>
        </pivotArea>
        <pivotArea type="data" outline="0" collapsedLevelsAreSubtotals="1" fieldPosition="0">
          <references count="2">
            <reference field="4294967294" count="1" selected="0">
              <x v="4"/>
            </reference>
            <reference field="9" count="2" selected="0">
              <x v="0"/>
              <x v="1"/>
            </reference>
          </references>
        </pivotArea>
        <pivotArea type="data" outline="0" collapsedLevelsAreSubtotals="1" fieldPosition="0">
          <references count="2">
            <reference field="4294967294" count="1" selected="0">
              <x v="5"/>
            </reference>
            <reference field="9" count="2" selected="0">
              <x v="0"/>
              <x v="1"/>
            </reference>
          </references>
        </pivotArea>
        <pivotArea type="data" outline="0" collapsedLevelsAreSubtotals="1" fieldPosition="0">
          <references count="2">
            <reference field="4294967294" count="1" selected="0">
              <x v="6"/>
            </reference>
            <reference field="9" count="2" selected="0">
              <x v="0"/>
              <x v="1"/>
            </reference>
          </references>
        </pivotArea>
        <pivotArea type="data" outline="0" collapsedLevelsAreSubtotals="1" fieldPosition="0">
          <references count="2">
            <reference field="4294967294" count="1" selected="0">
              <x v="7"/>
            </reference>
            <reference field="9" count="2" selected="0">
              <x v="0"/>
              <x v="1"/>
            </reference>
          </references>
        </pivotArea>
        <pivotArea type="data" outline="0" collapsedLevelsAreSubtotals="1" fieldPosition="0">
          <references count="2">
            <reference field="4294967294" count="1" selected="0">
              <x v="8"/>
            </reference>
            <reference field="9" count="2" selected="0">
              <x v="0"/>
              <x v="1"/>
            </reference>
          </references>
        </pivotArea>
        <pivotArea type="data" outline="0" collapsedLevelsAreSubtotals="1" fieldPosition="0">
          <references count="2">
            <reference field="4294967294" count="1" selected="0">
              <x v="9"/>
            </reference>
            <reference field="9" count="2" selected="0">
              <x v="0"/>
              <x v="1"/>
            </reference>
          </references>
        </pivotArea>
        <pivotArea type="data" outline="0" collapsedLevelsAreSubtotals="1" fieldPosition="0">
          <references count="2">
            <reference field="4294967294" count="1" selected="0">
              <x v="10"/>
            </reference>
            <reference field="9" count="2" selected="0">
              <x v="0"/>
              <x v="1"/>
            </reference>
          </references>
        </pivotArea>
        <pivotArea type="data" outline="0" collapsedLevelsAreSubtotals="1" fieldPosition="0">
          <references count="2">
            <reference field="4294967294" count="1" selected="0">
              <x v="11"/>
            </reference>
            <reference field="9" count="2" selected="0">
              <x v="0"/>
              <x v="1"/>
            </reference>
          </references>
        </pivotArea>
        <pivotArea type="data" outline="0" collapsedLevelsAreSubtotals="1" fieldPosition="0">
          <references count="2">
            <reference field="4294967294" count="1" selected="0">
              <x v="12"/>
            </reference>
            <reference field="9" count="2" selected="0">
              <x v="0"/>
              <x v="1"/>
            </reference>
          </references>
        </pivotArea>
        <pivotArea type="data" outline="0" collapsedLevelsAreSubtotals="1" fieldPosition="0">
          <references count="2">
            <reference field="4294967294" count="1" selected="0">
              <x v="13"/>
            </reference>
            <reference field="9" count="2" selected="0">
              <x v="0"/>
              <x v="1"/>
            </reference>
          </references>
        </pivotArea>
        <pivotArea type="data" outline="0" collapsedLevelsAreSubtotals="1" fieldPosition="0">
          <references count="2">
            <reference field="4294967294" count="1" selected="0">
              <x v="14"/>
            </reference>
            <reference field="9" count="2" selected="0">
              <x v="0"/>
              <x v="1"/>
            </reference>
          </references>
        </pivotArea>
        <pivotArea type="data" outline="0" collapsedLevelsAreSubtotals="1" fieldPosition="0">
          <references count="2">
            <reference field="4294967294" count="1" selected="0">
              <x v="15"/>
            </reference>
            <reference field="9" count="2" selected="0">
              <x v="0"/>
              <x v="1"/>
            </reference>
          </references>
        </pivotArea>
        <pivotArea type="data" outline="0" collapsedLevelsAreSubtotals="1" fieldPosition="0">
          <references count="2">
            <reference field="4294967294" count="1" selected="0">
              <x v="16"/>
            </reference>
            <reference field="9" count="2" selected="0">
              <x v="0"/>
              <x v="1"/>
            </reference>
          </references>
        </pivotArea>
        <pivotArea type="data" outline="0" collapsedLevelsAreSubtotals="1" fieldPosition="0">
          <references count="2">
            <reference field="4294967294" count="1" selected="0">
              <x v="17"/>
            </reference>
            <reference field="9" count="2" selected="0">
              <x v="0"/>
              <x v="1"/>
            </reference>
          </references>
        </pivotArea>
        <pivotArea type="data" outline="0" collapsedLevelsAreSubtotals="1" fieldPosition="0">
          <references count="2">
            <reference field="4294967294" count="1" selected="0">
              <x v="18"/>
            </reference>
            <reference field="9" count="2" selected="0">
              <x v="0"/>
              <x v="1"/>
            </reference>
          </references>
        </pivotArea>
        <pivotArea type="data" outline="0" collapsedLevelsAreSubtotals="1" fieldPosition="0">
          <references count="2">
            <reference field="4294967294" count="1" selected="0">
              <x v="19"/>
            </reference>
            <reference field="9" count="2" selected="0">
              <x v="0"/>
              <x v="1"/>
            </reference>
          </references>
        </pivotArea>
        <pivotArea type="data" outline="0" collapsedLevelsAreSubtotals="1" fieldPosition="0">
          <references count="2">
            <reference field="4294967294" count="1" selected="0">
              <x v="20"/>
            </reference>
            <reference field="9" count="2" selected="0">
              <x v="0"/>
              <x v="1"/>
            </reference>
          </references>
        </pivotArea>
        <pivotArea type="data" outline="0" collapsedLevelsAreSubtotals="1" fieldPosition="0">
          <references count="2">
            <reference field="4294967294" count="1" selected="0">
              <x v="21"/>
            </reference>
            <reference field="9" count="2" selected="0">
              <x v="0"/>
              <x v="1"/>
            </reference>
          </references>
        </pivotArea>
        <pivotArea type="data" outline="0" collapsedLevelsAreSubtotals="1" fieldPosition="0">
          <references count="2">
            <reference field="4294967294" count="1" selected="0">
              <x v="22"/>
            </reference>
            <reference field="9" count="2" selected="0">
              <x v="0"/>
              <x v="1"/>
            </reference>
          </references>
        </pivotArea>
        <pivotArea type="data" outline="0" collapsedLevelsAreSubtotals="1" fieldPosition="0">
          <references count="2">
            <reference field="4294967294" count="1" selected="0">
              <x v="23"/>
            </reference>
            <reference field="9" count="2" selected="0">
              <x v="0"/>
              <x v="1"/>
            </reference>
          </references>
        </pivotArea>
        <pivotArea type="data" outline="0" collapsedLevelsAreSubtotals="1" fieldPosition="0">
          <references count="2">
            <reference field="4294967294" count="1" selected="0">
              <x v="24"/>
            </reference>
            <reference field="9" count="2" selected="0">
              <x v="0"/>
              <x v="1"/>
            </reference>
          </references>
        </pivotArea>
        <pivotArea type="data" outline="0" collapsedLevelsAreSubtotals="1" fieldPosition="0">
          <references count="2">
            <reference field="4294967294" count="1" selected="0">
              <x v="25"/>
            </reference>
            <reference field="9" count="2" selected="0">
              <x v="0"/>
              <x v="1"/>
            </reference>
          </references>
        </pivotArea>
        <pivotArea type="data" outline="0" collapsedLevelsAreSubtotals="1" fieldPosition="0">
          <references count="2">
            <reference field="4294967294" count="1" selected="0">
              <x v="26"/>
            </reference>
            <reference field="9" count="2" selected="0">
              <x v="0"/>
              <x v="1"/>
            </reference>
          </references>
        </pivotArea>
        <pivotArea type="data" outline="0" collapsedLevelsAreSubtotals="1" fieldPosition="0">
          <references count="2">
            <reference field="4294967294" count="1" selected="0">
              <x v="27"/>
            </reference>
            <reference field="9" count="2" selected="0">
              <x v="0"/>
              <x v="1"/>
            </reference>
          </references>
        </pivotArea>
      </pivotAreas>
    </conditionalFormat>
    <conditionalFormat priority="4">
      <pivotAreas count="1">
        <pivotArea type="data" outline="0" collapsedLevelsAreSubtotals="1" fieldPosition="0">
          <references count="2">
            <reference field="4294967294" count="1" selected="0">
              <x v="0"/>
            </reference>
            <reference field="9" count="2" selected="0">
              <x v="0"/>
              <x v="1"/>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0.xml><?xml version="1.0" encoding="utf-8"?>
<pivotTableDefinition xmlns="http://schemas.openxmlformats.org/spreadsheetml/2006/main" name="Tableau croisé dynamique7" cacheId="43"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Haricot noir">
  <location ref="A27:C31" firstHeaderRow="0" firstDataRow="1" firstDataCol="1"/>
  <pivotFields count="123">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axis="axisRow" dataField="1" showAll="0">
      <items count="6">
        <item h="1" x="0"/>
        <item x="1"/>
        <item x="3"/>
        <item x="2"/>
        <item h="1" x="4"/>
        <item t="default"/>
      </items>
    </pivotField>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Fields count="1">
    <field x="12"/>
  </rowFields>
  <rowItems count="4">
    <i>
      <x v="1"/>
    </i>
    <i>
      <x v="2"/>
    </i>
    <i>
      <x v="3"/>
    </i>
    <i t="grand">
      <x/>
    </i>
  </rowItems>
  <colFields count="1">
    <field x="-2"/>
  </colFields>
  <colItems count="2">
    <i>
      <x/>
    </i>
    <i i="1">
      <x v="1"/>
    </i>
  </colItems>
  <dataFields count="2">
    <dataField name="No" fld="12" subtotal="count" baseField="0" baseItem="0"/>
    <dataField name="%" fld="12" subtotal="count" showDataAs="percentOfTotal" baseField="4" baseItem="0" numFmtId="9"/>
  </dataFields>
  <formats count="12">
    <format dxfId="962">
      <pivotArea outline="0" collapsedLevelsAreSubtotals="1" fieldPosition="0">
        <references count="1">
          <reference field="4294967294" count="1" selected="0">
            <x v="1"/>
          </reference>
        </references>
      </pivotArea>
    </format>
    <format dxfId="961">
      <pivotArea outline="0" collapsedLevelsAreSubtotals="1" fieldPosition="0">
        <references count="1">
          <reference field="4294967294" count="1" selected="0">
            <x v="1"/>
          </reference>
        </references>
      </pivotArea>
    </format>
    <format dxfId="960">
      <pivotArea field="12" type="button" dataOnly="0" labelOnly="1" outline="0" axis="axisRow" fieldPosition="0"/>
    </format>
    <format dxfId="959">
      <pivotArea dataOnly="0" labelOnly="1" outline="0" fieldPosition="0">
        <references count="1">
          <reference field="4294967294" count="2">
            <x v="0"/>
            <x v="1"/>
          </reference>
        </references>
      </pivotArea>
    </format>
    <format dxfId="958">
      <pivotArea dataOnly="0" grandRow="1" fieldPosition="0"/>
    </format>
    <format dxfId="957">
      <pivotArea collapsedLevelsAreSubtotals="1" fieldPosition="0">
        <references count="2">
          <reference field="4294967294" count="1" selected="0">
            <x v="1"/>
          </reference>
          <reference field="12" count="0"/>
        </references>
      </pivotArea>
    </format>
    <format dxfId="956">
      <pivotArea type="all" dataOnly="0" outline="0" fieldPosition="0"/>
    </format>
    <format dxfId="955">
      <pivotArea outline="0" collapsedLevelsAreSubtotals="1" fieldPosition="0"/>
    </format>
    <format dxfId="954">
      <pivotArea field="12" type="button" dataOnly="0" labelOnly="1" outline="0" axis="axisRow" fieldPosition="0"/>
    </format>
    <format dxfId="953">
      <pivotArea dataOnly="0" labelOnly="1" fieldPosition="0">
        <references count="1">
          <reference field="12" count="0"/>
        </references>
      </pivotArea>
    </format>
    <format dxfId="952">
      <pivotArea dataOnly="0" labelOnly="1" grandRow="1" outline="0" fieldPosition="0"/>
    </format>
    <format dxfId="951">
      <pivotArea dataOnly="0" labelOnly="1" outline="0" fieldPosition="0">
        <references count="1">
          <reference field="4294967294" count="2">
            <x v="0"/>
            <x v="1"/>
          </reference>
        </references>
      </pivotArea>
    </format>
  </formats>
  <conditionalFormats count="1">
    <conditionalFormat priority="3">
      <pivotAreas count="1">
        <pivotArea type="data" collapsedLevelsAreSubtotals="1" fieldPosition="0">
          <references count="2">
            <reference field="4294967294" count="1" selected="0">
              <x v="1"/>
            </reference>
            <reference field="12"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1.xml><?xml version="1.0" encoding="utf-8"?>
<pivotTableDefinition xmlns="http://schemas.openxmlformats.org/spreadsheetml/2006/main" name="Tableau croisé dynamique13" cacheId="43"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Papier toilette">
  <location ref="A63:C67" firstHeaderRow="0" firstDataRow="1" firstDataCol="1"/>
  <pivotFields count="123">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axis="axisRow" dataField="1" showAll="0" sortType="descending">
      <items count="6">
        <item h="1" x="0"/>
        <item x="2"/>
        <item x="3"/>
        <item x="1"/>
        <item h="1" x="4"/>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Fields count="1">
    <field x="82"/>
  </rowFields>
  <rowItems count="4">
    <i>
      <x v="3"/>
    </i>
    <i>
      <x v="2"/>
    </i>
    <i>
      <x v="1"/>
    </i>
    <i t="grand">
      <x/>
    </i>
  </rowItems>
  <colFields count="1">
    <field x="-2"/>
  </colFields>
  <colItems count="2">
    <i>
      <x/>
    </i>
    <i i="1">
      <x v="1"/>
    </i>
  </colItems>
  <dataFields count="2">
    <dataField name="No" fld="82" subtotal="count" baseField="0" baseItem="0"/>
    <dataField name="%" fld="82" subtotal="count" showDataAs="percentOfTotal" baseField="10" baseItem="0" numFmtId="9"/>
  </dataFields>
  <formats count="12">
    <format dxfId="974">
      <pivotArea outline="0" collapsedLevelsAreSubtotals="1" fieldPosition="0">
        <references count="1">
          <reference field="4294967294" count="1" selected="0">
            <x v="1"/>
          </reference>
        </references>
      </pivotArea>
    </format>
    <format dxfId="973">
      <pivotArea outline="0" collapsedLevelsAreSubtotals="1" fieldPosition="0">
        <references count="1">
          <reference field="4294967294" count="1" selected="0">
            <x v="1"/>
          </reference>
        </references>
      </pivotArea>
    </format>
    <format dxfId="972">
      <pivotArea field="82" type="button" dataOnly="0" labelOnly="1" outline="0" axis="axisRow" fieldPosition="0"/>
    </format>
    <format dxfId="971">
      <pivotArea dataOnly="0" labelOnly="1" outline="0" fieldPosition="0">
        <references count="1">
          <reference field="4294967294" count="2">
            <x v="0"/>
            <x v="1"/>
          </reference>
        </references>
      </pivotArea>
    </format>
    <format dxfId="970">
      <pivotArea dataOnly="0" grandRow="1" axis="axisRow" fieldPosition="0"/>
    </format>
    <format dxfId="969">
      <pivotArea collapsedLevelsAreSubtotals="1" fieldPosition="0">
        <references count="2">
          <reference field="4294967294" count="1" selected="0">
            <x v="1"/>
          </reference>
          <reference field="82" count="0"/>
        </references>
      </pivotArea>
    </format>
    <format dxfId="968">
      <pivotArea type="all" dataOnly="0" outline="0" fieldPosition="0"/>
    </format>
    <format dxfId="967">
      <pivotArea outline="0" collapsedLevelsAreSubtotals="1" fieldPosition="0"/>
    </format>
    <format dxfId="966">
      <pivotArea field="82" type="button" dataOnly="0" labelOnly="1" outline="0" axis="axisRow" fieldPosition="0"/>
    </format>
    <format dxfId="965">
      <pivotArea dataOnly="0" labelOnly="1" fieldPosition="0">
        <references count="1">
          <reference field="82" count="0"/>
        </references>
      </pivotArea>
    </format>
    <format dxfId="964">
      <pivotArea dataOnly="0" labelOnly="1" grandRow="1" outline="0" fieldPosition="0"/>
    </format>
    <format dxfId="963">
      <pivotArea dataOnly="0" labelOnly="1" outline="0" fieldPosition="0">
        <references count="1">
          <reference field="4294967294" count="2">
            <x v="0"/>
            <x v="1"/>
          </reference>
        </references>
      </pivotArea>
    </format>
  </formats>
  <conditionalFormats count="1">
    <conditionalFormat priority="10">
      <pivotAreas count="1">
        <pivotArea type="data" collapsedLevelsAreSubtotals="1" fieldPosition="0">
          <references count="2">
            <reference field="4294967294" count="1" selected="0">
              <x v="1"/>
            </reference>
            <reference field="82"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2.xml><?xml version="1.0" encoding="utf-8"?>
<pivotTableDefinition xmlns="http://schemas.openxmlformats.org/spreadsheetml/2006/main" name="Tableau croisé dynamique8" cacheId="43"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Haricot rouge">
  <location ref="A33:C36" firstHeaderRow="0" firstDataRow="1" firstDataCol="1"/>
  <pivotFields count="123">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axis="axisRow" dataField="1" showAll="0" sortType="descending">
      <items count="5">
        <item h="1" x="0"/>
        <item x="2"/>
        <item x="1"/>
        <item h="1" x="3"/>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Fields count="1">
    <field x="15"/>
  </rowFields>
  <rowItems count="3">
    <i>
      <x v="1"/>
    </i>
    <i>
      <x v="2"/>
    </i>
    <i t="grand">
      <x/>
    </i>
  </rowItems>
  <colFields count="1">
    <field x="-2"/>
  </colFields>
  <colItems count="2">
    <i>
      <x/>
    </i>
    <i i="1">
      <x v="1"/>
    </i>
  </colItems>
  <dataFields count="2">
    <dataField name="No" fld="15" subtotal="count" baseField="0" baseItem="0"/>
    <dataField name="%" fld="15" subtotal="count" showDataAs="percentOfTotal" baseField="5" baseItem="0" numFmtId="9"/>
  </dataFields>
  <formats count="12">
    <format dxfId="986">
      <pivotArea outline="0" collapsedLevelsAreSubtotals="1" fieldPosition="0">
        <references count="1">
          <reference field="4294967294" count="1" selected="0">
            <x v="1"/>
          </reference>
        </references>
      </pivotArea>
    </format>
    <format dxfId="985">
      <pivotArea outline="0" collapsedLevelsAreSubtotals="1" fieldPosition="0">
        <references count="1">
          <reference field="4294967294" count="1" selected="0">
            <x v="1"/>
          </reference>
        </references>
      </pivotArea>
    </format>
    <format dxfId="984">
      <pivotArea field="15" type="button" dataOnly="0" labelOnly="1" outline="0" axis="axisRow" fieldPosition="0"/>
    </format>
    <format dxfId="983">
      <pivotArea dataOnly="0" labelOnly="1" outline="0" fieldPosition="0">
        <references count="1">
          <reference field="4294967294" count="2">
            <x v="0"/>
            <x v="1"/>
          </reference>
        </references>
      </pivotArea>
    </format>
    <format dxfId="982">
      <pivotArea dataOnly="0" grandRow="1" fieldPosition="0"/>
    </format>
    <format dxfId="981">
      <pivotArea collapsedLevelsAreSubtotals="1" fieldPosition="0">
        <references count="2">
          <reference field="4294967294" count="1" selected="0">
            <x v="1"/>
          </reference>
          <reference field="15" count="0"/>
        </references>
      </pivotArea>
    </format>
    <format dxfId="980">
      <pivotArea type="all" dataOnly="0" outline="0" fieldPosition="0"/>
    </format>
    <format dxfId="979">
      <pivotArea outline="0" collapsedLevelsAreSubtotals="1" fieldPosition="0"/>
    </format>
    <format dxfId="978">
      <pivotArea field="15" type="button" dataOnly="0" labelOnly="1" outline="0" axis="axisRow" fieldPosition="0"/>
    </format>
    <format dxfId="977">
      <pivotArea dataOnly="0" labelOnly="1" fieldPosition="0">
        <references count="1">
          <reference field="15" count="0"/>
        </references>
      </pivotArea>
    </format>
    <format dxfId="976">
      <pivotArea dataOnly="0" labelOnly="1" grandRow="1" outline="0" fieldPosition="0"/>
    </format>
    <format dxfId="975">
      <pivotArea dataOnly="0" labelOnly="1" outline="0" fieldPosition="0">
        <references count="1">
          <reference field="4294967294" count="2">
            <x v="0"/>
            <x v="1"/>
          </reference>
        </references>
      </pivotArea>
    </format>
  </formats>
  <conditionalFormats count="1">
    <conditionalFormat priority="15">
      <pivotAreas count="1">
        <pivotArea type="data" collapsedLevelsAreSubtotals="1" fieldPosition="0">
          <references count="2">
            <reference field="4294967294" count="1" selected="0">
              <x v="1"/>
            </reference>
            <reference field="15"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3.xml><?xml version="1.0" encoding="utf-8"?>
<pivotTableDefinition xmlns="http://schemas.openxmlformats.org/spreadsheetml/2006/main" name="Tableau croisé dynamique21" cacheId="46" dataOnRows="1" applyNumberFormats="0" applyBorderFormats="0" applyFontFormats="0" applyPatternFormats="0" applyAlignmentFormats="0" applyWidthHeightFormats="1" dataCaption="Produits concernés par des rupture de stock" updatedVersion="6" minRefreshableVersion="3" useAutoFormatting="1" itemPrintTitles="1" createdVersion="6" indent="0" outline="1" outlineData="1" multipleFieldFilters="0" rowHeaderCaption="Ruptures de stock">
  <location ref="A19:B26" firstHeaderRow="1" firstDataRow="1" firstDataCol="1"/>
  <pivotFields count="33">
    <pivotField showAll="0"/>
    <pivotField showAll="0" defaultSubtotal="0"/>
    <pivotField showAll="0"/>
    <pivotField showAll="0"/>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defaultSubtotal="0"/>
    <pivotField showAll="0" defaultSubtota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defaultSubtotal="0"/>
    <pivotField showAll="0"/>
    <pivotField showAll="0" defaultSubtotal="0"/>
  </pivotFields>
  <rowFields count="1">
    <field x="-2"/>
  </rowFields>
  <rowItems count="7">
    <i>
      <x/>
    </i>
    <i i="1">
      <x v="1"/>
    </i>
    <i i="2">
      <x v="2"/>
    </i>
    <i i="3">
      <x v="3"/>
    </i>
    <i i="4">
      <x v="4"/>
    </i>
    <i i="5">
      <x v="5"/>
    </i>
    <i i="6">
      <x v="6"/>
    </i>
  </rowItems>
  <colItems count="1">
    <i/>
  </colItems>
  <dataFields count="7">
    <dataField name="Huile" fld="24" baseField="0" baseItem="24174272"/>
    <dataField name="Farine de blé" fld="18" baseField="0" baseItem="24174272"/>
    <dataField name="Riz" fld="19" baseField="0" baseItem="24174272"/>
    <dataField name="Haricot noir" fld="22" baseField="0" baseItem="24174272"/>
    <dataField name="Sucre" fld="21" baseField="0" baseItem="24174272"/>
    <dataField name="Maïs" fld="20" baseField="0" baseItem="24174272"/>
    <dataField name="Haricot rouge" fld="23" baseField="0" baseItem="24174272"/>
  </dataFields>
  <formats count="7">
    <format dxfId="491">
      <pivotArea field="-2" type="button" dataOnly="0" labelOnly="1" outline="0" axis="axisRow" fieldPosition="0"/>
    </format>
    <format dxfId="490">
      <pivotArea dataOnly="0" labelOnly="1" grandCol="1" outline="0" axis="axisCol" fieldPosition="0"/>
    </format>
    <format dxfId="489">
      <pivotArea type="all" dataOnly="0" outline="0" fieldPosition="0"/>
    </format>
    <format dxfId="488">
      <pivotArea outline="0" collapsedLevelsAreSubtotals="1" fieldPosition="0"/>
    </format>
    <format dxfId="487">
      <pivotArea field="-2" type="button" dataOnly="0" labelOnly="1" outline="0" axis="axisRow" fieldPosition="0"/>
    </format>
    <format dxfId="486">
      <pivotArea dataOnly="0" labelOnly="1" outline="0" fieldPosition="0">
        <references count="1">
          <reference field="4294967294" count="7">
            <x v="0"/>
            <x v="1"/>
            <x v="2"/>
            <x v="3"/>
            <x v="4"/>
            <x v="5"/>
            <x v="6"/>
          </reference>
        </references>
      </pivotArea>
    </format>
    <format dxfId="485">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4.xml><?xml version="1.0" encoding="utf-8"?>
<pivotTableDefinition xmlns="http://schemas.openxmlformats.org/spreadsheetml/2006/main" name="PivotTable3" cacheId="47"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2:C45" firstHeaderRow="1" firstDataRow="2" firstDataCol="1"/>
  <pivotFields count="4">
    <pivotField axis="axisRow" showAll="0">
      <items count="10">
        <item h="1" x="0"/>
        <item x="3"/>
        <item x="7"/>
        <item x="2"/>
        <item x="4"/>
        <item x="1"/>
        <item x="5"/>
        <item x="6"/>
        <item h="1" x="8"/>
        <item t="default"/>
      </items>
    </pivotField>
    <pivotField axis="axisCol" dataField="1" showAll="0">
      <items count="5">
        <item h="1" x="0"/>
        <item x="2"/>
        <item h="1" x="1"/>
        <item h="1" x="3"/>
        <item t="default"/>
      </items>
    </pivotField>
    <pivotField showAll="0"/>
    <pivotField showAll="0"/>
  </pivotFields>
  <rowFields count="1">
    <field x="0"/>
  </rowFields>
  <rowItems count="2">
    <i>
      <x v="5"/>
    </i>
    <i t="grand">
      <x/>
    </i>
  </rowItems>
  <colFields count="1">
    <field x="1"/>
  </colFields>
  <colItems count="2">
    <i>
      <x v="1"/>
    </i>
    <i t="grand">
      <x/>
    </i>
  </colItems>
  <dataFields count="1">
    <dataField name="Count of meme_dep_food" fld="1" subtotal="count" baseField="0" baseItem="4"/>
  </dataFields>
  <formats count="13">
    <format dxfId="504">
      <pivotArea outline="0" collapsedLevelsAreSubtotals="1" fieldPosition="0"/>
    </format>
    <format dxfId="503">
      <pivotArea field="0" type="button" dataOnly="0" labelOnly="1" outline="0" axis="axisRow" fieldPosition="0"/>
    </format>
    <format dxfId="502">
      <pivotArea dataOnly="0" labelOnly="1" fieldPosition="0">
        <references count="1">
          <reference field="0" count="2">
            <x v="5"/>
            <x v="6"/>
          </reference>
        </references>
      </pivotArea>
    </format>
    <format dxfId="501">
      <pivotArea dataOnly="0" labelOnly="1" grandRow="1" outline="0" fieldPosition="0"/>
    </format>
    <format dxfId="500">
      <pivotArea dataOnly="0" labelOnly="1" fieldPosition="0">
        <references count="1">
          <reference field="1" count="0"/>
        </references>
      </pivotArea>
    </format>
    <format dxfId="499">
      <pivotArea dataOnly="0" labelOnly="1" grandCol="1" outline="0" fieldPosition="0"/>
    </format>
    <format dxfId="498">
      <pivotArea outline="0" fieldPosition="0">
        <references count="1">
          <reference field="4294967294" count="1">
            <x v="0"/>
          </reference>
        </references>
      </pivotArea>
    </format>
    <format dxfId="497">
      <pivotArea outline="0" collapsedLevelsAreSubtotals="1" fieldPosition="0">
        <references count="1">
          <reference field="1" count="0" selected="0"/>
        </references>
      </pivotArea>
    </format>
    <format dxfId="496">
      <pivotArea outline="0" fieldPosition="0">
        <references count="1">
          <reference field="4294967294" count="1">
            <x v="0"/>
          </reference>
        </references>
      </pivotArea>
    </format>
    <format dxfId="495">
      <pivotArea collapsedLevelsAreSubtotals="1" fieldPosition="0">
        <references count="1">
          <reference field="0" count="2">
            <x v="5"/>
            <x v="6"/>
          </reference>
        </references>
      </pivotArea>
    </format>
    <format dxfId="494">
      <pivotArea dataOnly="0" labelOnly="1" fieldPosition="0">
        <references count="1">
          <reference field="0" count="2">
            <x v="5"/>
            <x v="6"/>
          </reference>
        </references>
      </pivotArea>
    </format>
    <format dxfId="493">
      <pivotArea dataOnly="0" labelOnly="1" fieldPosition="0">
        <references count="1">
          <reference field="0" count="1">
            <x v="5"/>
          </reference>
        </references>
      </pivotArea>
    </format>
    <format dxfId="492">
      <pivotArea collapsedLevelsAreSubtotals="1" fieldPosition="0">
        <references count="1">
          <reference field="0" count="1">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5.xml><?xml version="1.0" encoding="utf-8"?>
<pivotTableDefinition xmlns="http://schemas.openxmlformats.org/spreadsheetml/2006/main" name="Tableau croisé dynamique26" cacheId="37" dataOnRows="1" applyNumberFormats="0" applyBorderFormats="0" applyFontFormats="0" applyPatternFormats="0" applyAlignmentFormats="0" applyWidthHeightFormats="1" dataCaption="Raison de la rupture de StockProduits concernés par des rupture de stock" updatedVersion="6" minRefreshableVersion="3" useAutoFormatting="1" itemPrintTitles="1" createdVersion="6" indent="0" outline="1" outlineData="1" multipleFieldFilters="0" rowHeaderCaption="Acces au credit">
  <location ref="A75:B78" firstHeaderRow="1" firstDataRow="1" firstDataCol="1"/>
  <pivotFields count="3">
    <pivotField axis="axisRow" dataField="1" showAll="0" sortType="descending">
      <items count="5">
        <item h="1" x="0"/>
        <item x="1"/>
        <item x="2"/>
        <item h="1" x="3"/>
        <item t="default"/>
      </items>
      <autoSortScope>
        <pivotArea dataOnly="0" outline="0" fieldPosition="0">
          <references count="1">
            <reference field="4294967294" count="1" selected="0">
              <x v="0"/>
            </reference>
          </references>
        </pivotArea>
      </autoSortScope>
    </pivotField>
    <pivotField showAll="0"/>
    <pivotField showAll="0"/>
  </pivotFields>
  <rowFields count="1">
    <field x="0"/>
  </rowFields>
  <rowItems count="3">
    <i>
      <x v="1"/>
    </i>
    <i>
      <x v="2"/>
    </i>
    <i t="grand">
      <x/>
    </i>
  </rowItems>
  <colItems count="1">
    <i/>
  </colItems>
  <dataFields count="1">
    <dataField name="No" fld="0" subtotal="count" baseField="0" baseItem="0"/>
  </dataFields>
  <formats count="12">
    <format dxfId="516">
      <pivotArea field="0" type="button" dataOnly="0" labelOnly="1" outline="0" axis="axisRow" fieldPosition="0"/>
    </format>
    <format dxfId="515">
      <pivotArea dataOnly="0" labelOnly="1" outline="0" axis="axisValues" fieldPosition="0"/>
    </format>
    <format dxfId="514">
      <pivotArea dataOnly="0" labelOnly="1" outline="0" axis="axisValues" fieldPosition="0"/>
    </format>
    <format dxfId="513">
      <pivotArea grandRow="1" outline="0" collapsedLevelsAreSubtotals="1" fieldPosition="0"/>
    </format>
    <format dxfId="512">
      <pivotArea dataOnly="0" labelOnly="1" grandRow="1" outline="0" fieldPosition="0"/>
    </format>
    <format dxfId="511">
      <pivotArea type="all" dataOnly="0" outline="0" fieldPosition="0"/>
    </format>
    <format dxfId="510">
      <pivotArea outline="0" collapsedLevelsAreSubtotals="1" fieldPosition="0"/>
    </format>
    <format dxfId="509">
      <pivotArea field="0" type="button" dataOnly="0" labelOnly="1" outline="0" axis="axisRow" fieldPosition="0"/>
    </format>
    <format dxfId="508">
      <pivotArea dataOnly="0" labelOnly="1" outline="0" axis="axisValues" fieldPosition="0"/>
    </format>
    <format dxfId="507">
      <pivotArea dataOnly="0" labelOnly="1" fieldPosition="0">
        <references count="1">
          <reference field="0" count="0"/>
        </references>
      </pivotArea>
    </format>
    <format dxfId="506">
      <pivotArea dataOnly="0" labelOnly="1" grandRow="1" outline="0" fieldPosition="0"/>
    </format>
    <format dxfId="50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6.xml><?xml version="1.0" encoding="utf-8"?>
<pivotTableDefinition xmlns="http://schemas.openxmlformats.org/spreadsheetml/2006/main" name="Tableau croisé dynamique27" cacheId="37" dataOnRows="1" applyNumberFormats="0" applyBorderFormats="0" applyFontFormats="0" applyPatternFormats="0" applyAlignmentFormats="0" applyWidthHeightFormats="1" dataCaption="Raison de la rupture de StockProduits concernés par des rupture de stock" updatedVersion="6" minRefreshableVersion="3" useAutoFormatting="1" itemPrintTitles="1" createdVersion="6" indent="0" outline="1" outlineData="1" multipleFieldFilters="0" rowHeaderCaption="Ruptures de stock">
  <location ref="A82:B85" firstHeaderRow="1" firstDataRow="1" firstDataCol="1"/>
  <pivotFields count="3">
    <pivotField showAll="0"/>
    <pivotField axis="axisRow" dataField="1" showAll="0" sortType="descending">
      <items count="5">
        <item h="1" x="0"/>
        <item x="1"/>
        <item x="2"/>
        <item h="1" x="3"/>
        <item t="default"/>
      </items>
      <autoSortScope>
        <pivotArea dataOnly="0" outline="0" fieldPosition="0">
          <references count="1">
            <reference field="4294967294" count="1" selected="0">
              <x v="0"/>
            </reference>
          </references>
        </pivotArea>
      </autoSortScope>
    </pivotField>
    <pivotField showAll="0"/>
  </pivotFields>
  <rowFields count="1">
    <field x="1"/>
  </rowFields>
  <rowItems count="3">
    <i>
      <x v="1"/>
    </i>
    <i>
      <x v="2"/>
    </i>
    <i t="grand">
      <x/>
    </i>
  </rowItems>
  <colItems count="1">
    <i/>
  </colItems>
  <dataFields count="1">
    <dataField name="No" fld="1" subtotal="count" baseField="0" baseItem="0"/>
  </dataFields>
  <formats count="12">
    <format dxfId="528">
      <pivotArea field="1" type="button" dataOnly="0" labelOnly="1" outline="0" axis="axisRow" fieldPosition="0"/>
    </format>
    <format dxfId="527">
      <pivotArea dataOnly="0" labelOnly="1" outline="0" axis="axisValues" fieldPosition="0"/>
    </format>
    <format dxfId="526">
      <pivotArea dataOnly="0" labelOnly="1" outline="0" axis="axisValues" fieldPosition="0"/>
    </format>
    <format dxfId="525">
      <pivotArea grandRow="1" outline="0" collapsedLevelsAreSubtotals="1" fieldPosition="0"/>
    </format>
    <format dxfId="524">
      <pivotArea dataOnly="0" labelOnly="1" grandRow="1" outline="0" fieldPosition="0"/>
    </format>
    <format dxfId="523">
      <pivotArea type="all" dataOnly="0" outline="0" fieldPosition="0"/>
    </format>
    <format dxfId="522">
      <pivotArea outline="0" collapsedLevelsAreSubtotals="1" fieldPosition="0"/>
    </format>
    <format dxfId="521">
      <pivotArea field="1" type="button" dataOnly="0" labelOnly="1" outline="0" axis="axisRow" fieldPosition="0"/>
    </format>
    <format dxfId="520">
      <pivotArea dataOnly="0" labelOnly="1" outline="0" axis="axisValues" fieldPosition="0"/>
    </format>
    <format dxfId="519">
      <pivotArea dataOnly="0" labelOnly="1" fieldPosition="0">
        <references count="1">
          <reference field="1" count="0"/>
        </references>
      </pivotArea>
    </format>
    <format dxfId="518">
      <pivotArea dataOnly="0" labelOnly="1" grandRow="1" outline="0" fieldPosition="0"/>
    </format>
    <format dxfId="51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7.xml><?xml version="1.0" encoding="utf-8"?>
<pivotTableDefinition xmlns="http://schemas.openxmlformats.org/spreadsheetml/2006/main" name="Tableau croisé dynamique25" cacheId="47"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1:C54" firstHeaderRow="0" firstDataRow="1" firstDataCol="1"/>
  <pivotFields count="4">
    <pivotField showAll="0" defaultSubtotal="0"/>
    <pivotField showAll="0" defaultSubtotal="0"/>
    <pivotField dataField="1" showAll="0" defaultSubtotal="0"/>
    <pivotField axis="axisRow" dataField="1" showAll="0" defaultSubtotal="0">
      <items count="4">
        <item h="1" x="0"/>
        <item x="1"/>
        <item x="2"/>
        <item h="1" x="3"/>
      </items>
    </pivotField>
  </pivotFields>
  <rowFields count="1">
    <field x="3"/>
  </rowFields>
  <rowItems count="3">
    <i>
      <x v="1"/>
    </i>
    <i>
      <x v="2"/>
    </i>
    <i t="grand">
      <x/>
    </i>
  </rowItems>
  <colFields count="1">
    <field x="-2"/>
  </colFields>
  <colItems count="2">
    <i>
      <x/>
    </i>
    <i i="1">
      <x v="1"/>
    </i>
  </colItems>
  <dataFields count="2">
    <dataField name="#" fld="3" subtotal="count" baseField="0" baseItem="0"/>
    <dataField name="%" fld="2" subtotal="count" showDataAs="percentOfCol" baseField="3" baseItem="2" numFmtId="10"/>
  </dataFields>
  <formats count="21">
    <format dxfId="549">
      <pivotArea dataOnly="0" labelOnly="1" outline="0" axis="axisValues" fieldPosition="0"/>
    </format>
    <format dxfId="548">
      <pivotArea dataOnly="0" labelOnly="1" outline="0" axis="axisValues" fieldPosition="0"/>
    </format>
    <format dxfId="547">
      <pivotArea grandRow="1" outline="0" collapsedLevelsAreSubtotals="1" fieldPosition="0"/>
    </format>
    <format dxfId="546">
      <pivotArea dataOnly="0" labelOnly="1" grandRow="1" outline="0" fieldPosition="0"/>
    </format>
    <format dxfId="545">
      <pivotArea type="all" dataOnly="0" outline="0" fieldPosition="0"/>
    </format>
    <format dxfId="544">
      <pivotArea outline="0" collapsedLevelsAreSubtotals="1" fieldPosition="0"/>
    </format>
    <format dxfId="543">
      <pivotArea dataOnly="0" labelOnly="1" outline="0" axis="axisValues" fieldPosition="0"/>
    </format>
    <format dxfId="542">
      <pivotArea dataOnly="0" labelOnly="1" grandRow="1" outline="0" fieldPosition="0"/>
    </format>
    <format dxfId="541">
      <pivotArea dataOnly="0" labelOnly="1" outline="0" axis="axisValues" fieldPosition="0"/>
    </format>
    <format dxfId="540">
      <pivotArea outline="0" fieldPosition="0">
        <references count="1">
          <reference field="4294967294" count="1">
            <x v="1"/>
          </reference>
        </references>
      </pivotArea>
    </format>
    <format dxfId="539">
      <pivotArea type="all" dataOnly="0" outline="0" fieldPosition="0"/>
    </format>
    <format dxfId="538">
      <pivotArea outline="0" collapsedLevelsAreSubtotals="1" fieldPosition="0"/>
    </format>
    <format dxfId="537">
      <pivotArea field="3" type="button" dataOnly="0" labelOnly="1" outline="0" axis="axisRow" fieldPosition="0"/>
    </format>
    <format dxfId="536">
      <pivotArea dataOnly="0" labelOnly="1" fieldPosition="0">
        <references count="1">
          <reference field="3" count="0"/>
        </references>
      </pivotArea>
    </format>
    <format dxfId="535">
      <pivotArea dataOnly="0" labelOnly="1" grandRow="1" outline="0" fieldPosition="0"/>
    </format>
    <format dxfId="534">
      <pivotArea dataOnly="0" labelOnly="1" outline="0" fieldPosition="0">
        <references count="1">
          <reference field="4294967294" count="2">
            <x v="0"/>
            <x v="1"/>
          </reference>
        </references>
      </pivotArea>
    </format>
    <format dxfId="533">
      <pivotArea dataOnly="0" fieldPosition="0">
        <references count="1">
          <reference field="3" count="0"/>
        </references>
      </pivotArea>
    </format>
    <format dxfId="532">
      <pivotArea dataOnly="0" fieldPosition="0">
        <references count="1">
          <reference field="3" count="0"/>
        </references>
      </pivotArea>
    </format>
    <format dxfId="531">
      <pivotArea dataOnly="0" fieldPosition="0">
        <references count="1">
          <reference field="3" count="0"/>
        </references>
      </pivotArea>
    </format>
    <format dxfId="530">
      <pivotArea collapsedLevelsAreSubtotals="1" fieldPosition="0">
        <references count="2">
          <reference field="4294967294" count="1" selected="0">
            <x v="1"/>
          </reference>
          <reference field="3" count="0"/>
        </references>
      </pivotArea>
    </format>
    <format dxfId="529">
      <pivotArea collapsedLevelsAreSubtotals="1" fieldPosition="0">
        <references count="2">
          <reference field="4294967294" count="1" selected="0">
            <x v="1"/>
          </reference>
          <reference field="3" count="0"/>
        </references>
      </pivotArea>
    </format>
  </formats>
  <conditionalFormats count="1">
    <conditionalFormat priority="11">
      <pivotAreas count="1">
        <pivotArea type="data" collapsedLevelsAreSubtotals="1" fieldPosition="0">
          <references count="2">
            <reference field="4294967294" count="1" selected="0">
              <x v="1"/>
            </reference>
            <reference field="3"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8.xml><?xml version="1.0" encoding="utf-8"?>
<pivotTableDefinition xmlns="http://schemas.openxmlformats.org/spreadsheetml/2006/main" name="PivotTable4" cacheId="5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Département du commerçant">
  <location ref="A59:D69" firstHeaderRow="1" firstDataRow="2" firstDataCol="2"/>
  <pivotFields count="108">
    <pivotField axis="axisRow" outline="0" showAll="0" defaultSubtotal="0">
      <items count="8">
        <item x="1"/>
        <item x="6"/>
        <item x="2"/>
        <item x="3"/>
        <item x="0"/>
        <item x="4"/>
        <item x="5"/>
        <item x="7"/>
      </items>
      <extLst>
        <ext xmlns:x14="http://schemas.microsoft.com/office/spreadsheetml/2009/9/main" uri="{2946ED86-A175-432a-8AC1-64E0C546D7DE}">
          <x14:pivotField fillDownLabels="1"/>
        </ext>
      </extLst>
    </pivotField>
    <pivotField showAll="0" defaultSubtotal="0"/>
    <pivotField name="commune2"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outline="0" showAll="0" defaultSubtotal="0">
      <extLst>
        <ext xmlns:x14="http://schemas.microsoft.com/office/spreadsheetml/2009/9/main" uri="{2946ED86-A175-432a-8AC1-64E0C546D7DE}">
          <x14:pivotField fillDownLabels="1"/>
        </ext>
      </extLst>
    </pivotField>
    <pivotField showAll="0" defaultSubtotal="0"/>
    <pivotField name="Commune d'approvisionnement" axis="axisRow" showAll="0" defaultSubtotal="0">
      <items count="15">
        <item h="1" x="0"/>
        <item x="13"/>
        <item x="7"/>
        <item x="1"/>
        <item x="3"/>
        <item x="4"/>
        <item x="12"/>
        <item x="9"/>
        <item x="6"/>
        <item x="8"/>
        <item x="2"/>
        <item x="5"/>
        <item h="1" x="10"/>
        <item h="1" x="11"/>
        <item h="1" x="14"/>
      </items>
    </pivotField>
    <pivotField axis="axisCol" dataField="1" showAll="0" defaultSubtotal="0">
      <items count="4">
        <item h="1" x="0"/>
        <item n="#" x="1"/>
        <item h="1" x="2"/>
        <item h="1" x="3"/>
      </items>
    </pivotField>
  </pivotFields>
  <rowFields count="2">
    <field x="0"/>
    <field x="106"/>
  </rowFields>
  <rowItems count="9">
    <i>
      <x/>
      <x v="5"/>
    </i>
    <i r="1">
      <x v="11"/>
    </i>
    <i>
      <x v="2"/>
      <x v="4"/>
    </i>
    <i r="1">
      <x v="10"/>
    </i>
    <i>
      <x v="3"/>
      <x v="2"/>
    </i>
    <i>
      <x v="4"/>
      <x v="3"/>
    </i>
    <i>
      <x v="5"/>
      <x v="7"/>
    </i>
    <i r="1">
      <x v="11"/>
    </i>
    <i t="grand">
      <x/>
    </i>
  </rowItems>
  <colFields count="1">
    <field x="107"/>
  </colFields>
  <colItems count="2">
    <i>
      <x v="1"/>
    </i>
    <i t="grand">
      <x/>
    </i>
  </colItems>
  <dataFields count="1">
    <dataField name="Count of meme_com_food" fld="107" subtotal="count" baseField="0" baseItem="0"/>
  </dataFields>
  <formats count="90">
    <format dxfId="639">
      <pivotArea dataOnly="0" labelOnly="1" outline="0" axis="axisValues" fieldPosition="0"/>
    </format>
    <format dxfId="638">
      <pivotArea dataOnly="0" labelOnly="1" outline="0" axis="axisValues" fieldPosition="0"/>
    </format>
    <format dxfId="637">
      <pivotArea grandRow="1" outline="0" collapsedLevelsAreSubtotals="1" fieldPosition="0"/>
    </format>
    <format dxfId="636">
      <pivotArea dataOnly="0" labelOnly="1" grandRow="1" outline="0" fieldPosition="0"/>
    </format>
    <format dxfId="635">
      <pivotArea type="all" dataOnly="0" outline="0" fieldPosition="0"/>
    </format>
    <format dxfId="634">
      <pivotArea outline="0" collapsedLevelsAreSubtotals="1" fieldPosition="0"/>
    </format>
    <format dxfId="633">
      <pivotArea dataOnly="0" labelOnly="1" outline="0" axis="axisValues" fieldPosition="0"/>
    </format>
    <format dxfId="632">
      <pivotArea dataOnly="0" labelOnly="1" grandRow="1" outline="0" fieldPosition="0"/>
    </format>
    <format dxfId="631">
      <pivotArea dataOnly="0" labelOnly="1" outline="0" axis="axisValues" fieldPosition="0"/>
    </format>
    <format dxfId="630">
      <pivotArea type="all" dataOnly="0" outline="0" fieldPosition="0"/>
    </format>
    <format dxfId="629">
      <pivotArea outline="0" collapsedLevelsAreSubtotals="1" fieldPosition="0"/>
    </format>
    <format dxfId="628">
      <pivotArea field="107" type="button" dataOnly="0" labelOnly="1" outline="0" axis="axisCol" fieldPosition="0"/>
    </format>
    <format dxfId="627">
      <pivotArea dataOnly="0" labelOnly="1" grandRow="1" outline="0" fieldPosition="0"/>
    </format>
    <format dxfId="626">
      <pivotArea dataOnly="0" labelOnly="1" outline="0" fieldPosition="0">
        <references count="1">
          <reference field="4294967294" count="1">
            <x v="0"/>
          </reference>
        </references>
      </pivotArea>
    </format>
    <format dxfId="625">
      <pivotArea collapsedLevelsAreSubtotals="1" fieldPosition="0">
        <references count="1">
          <reference field="0" count="1">
            <x v="0"/>
          </reference>
        </references>
      </pivotArea>
    </format>
    <format dxfId="624">
      <pivotArea collapsedLevelsAreSubtotals="1" fieldPosition="0">
        <references count="2">
          <reference field="0" count="1" selected="0">
            <x v="0"/>
          </reference>
          <reference field="106" count="1">
            <x v="5"/>
          </reference>
        </references>
      </pivotArea>
    </format>
    <format dxfId="623">
      <pivotArea dataOnly="0" labelOnly="1" fieldPosition="0">
        <references count="1">
          <reference field="0" count="1">
            <x v="0"/>
          </reference>
        </references>
      </pivotArea>
    </format>
    <format dxfId="622">
      <pivotArea dataOnly="0" labelOnly="1" fieldPosition="0">
        <references count="2">
          <reference field="0" count="1" selected="0">
            <x v="0"/>
          </reference>
          <reference field="106" count="1">
            <x v="5"/>
          </reference>
        </references>
      </pivotArea>
    </format>
    <format dxfId="621">
      <pivotArea collapsedLevelsAreSubtotals="1" fieldPosition="0">
        <references count="1">
          <reference field="0" count="1">
            <x v="4"/>
          </reference>
        </references>
      </pivotArea>
    </format>
    <format dxfId="620">
      <pivotArea collapsedLevelsAreSubtotals="1" fieldPosition="0">
        <references count="2">
          <reference field="0" count="1" selected="0">
            <x v="4"/>
          </reference>
          <reference field="106" count="1">
            <x v="3"/>
          </reference>
        </references>
      </pivotArea>
    </format>
    <format dxfId="619">
      <pivotArea dataOnly="0" labelOnly="1" fieldPosition="0">
        <references count="1">
          <reference field="0" count="1">
            <x v="4"/>
          </reference>
        </references>
      </pivotArea>
    </format>
    <format dxfId="618">
      <pivotArea dataOnly="0" labelOnly="1" fieldPosition="0">
        <references count="2">
          <reference field="0" count="1" selected="0">
            <x v="4"/>
          </reference>
          <reference field="106" count="1">
            <x v="3"/>
          </reference>
        </references>
      </pivotArea>
    </format>
    <format dxfId="617">
      <pivotArea collapsedLevelsAreSubtotals="1" fieldPosition="0">
        <references count="1">
          <reference field="0" count="1">
            <x v="5"/>
          </reference>
        </references>
      </pivotArea>
    </format>
    <format dxfId="616">
      <pivotArea collapsedLevelsAreSubtotals="1" fieldPosition="0">
        <references count="2">
          <reference field="0" count="1" selected="0">
            <x v="5"/>
          </reference>
          <reference field="106" count="2">
            <x v="7"/>
            <x v="11"/>
          </reference>
        </references>
      </pivotArea>
    </format>
    <format dxfId="615">
      <pivotArea dataOnly="0" labelOnly="1" fieldPosition="0">
        <references count="1">
          <reference field="0" count="1">
            <x v="5"/>
          </reference>
        </references>
      </pivotArea>
    </format>
    <format dxfId="614">
      <pivotArea dataOnly="0" labelOnly="1" fieldPosition="0">
        <references count="2">
          <reference field="0" count="1" selected="0">
            <x v="5"/>
          </reference>
          <reference field="106" count="2">
            <x v="7"/>
            <x v="11"/>
          </reference>
        </references>
      </pivotArea>
    </format>
    <format dxfId="613">
      <pivotArea collapsedLevelsAreSubtotals="1" fieldPosition="0">
        <references count="1">
          <reference field="0" count="1">
            <x v="6"/>
          </reference>
        </references>
      </pivotArea>
    </format>
    <format dxfId="612">
      <pivotArea collapsedLevelsAreSubtotals="1" fieldPosition="0">
        <references count="2">
          <reference field="0" count="1" selected="0">
            <x v="6"/>
          </reference>
          <reference field="106" count="2">
            <x v="6"/>
            <x v="11"/>
          </reference>
        </references>
      </pivotArea>
    </format>
    <format dxfId="611">
      <pivotArea dataOnly="0" labelOnly="1" fieldPosition="0">
        <references count="1">
          <reference field="0" count="1">
            <x v="6"/>
          </reference>
        </references>
      </pivotArea>
    </format>
    <format dxfId="610">
      <pivotArea dataOnly="0" labelOnly="1" fieldPosition="0">
        <references count="2">
          <reference field="0" count="1" selected="0">
            <x v="6"/>
          </reference>
          <reference field="106" count="2">
            <x v="6"/>
            <x v="11"/>
          </reference>
        </references>
      </pivotArea>
    </format>
    <format dxfId="609">
      <pivotArea collapsedLevelsAreSubtotals="1" fieldPosition="0">
        <references count="1">
          <reference field="0" count="1">
            <x v="1"/>
          </reference>
        </references>
      </pivotArea>
    </format>
    <format dxfId="608">
      <pivotArea collapsedLevelsAreSubtotals="1" fieldPosition="0">
        <references count="2">
          <reference field="0" count="1" selected="0">
            <x v="1"/>
          </reference>
          <reference field="106" count="1">
            <x v="7"/>
          </reference>
        </references>
      </pivotArea>
    </format>
    <format dxfId="607">
      <pivotArea dataOnly="0" labelOnly="1" fieldPosition="0">
        <references count="1">
          <reference field="0" count="1">
            <x v="1"/>
          </reference>
        </references>
      </pivotArea>
    </format>
    <format dxfId="606">
      <pivotArea dataOnly="0" labelOnly="1" fieldPosition="0">
        <references count="2">
          <reference field="0" count="1" selected="0">
            <x v="1"/>
          </reference>
          <reference field="106" count="1">
            <x v="7"/>
          </reference>
        </references>
      </pivotArea>
    </format>
    <format dxfId="605">
      <pivotArea collapsedLevelsAreSubtotals="1" fieldPosition="0">
        <references count="1">
          <reference field="0" count="1">
            <x v="2"/>
          </reference>
        </references>
      </pivotArea>
    </format>
    <format dxfId="604">
      <pivotArea collapsedLevelsAreSubtotals="1" fieldPosition="0">
        <references count="2">
          <reference field="0" count="1" selected="0">
            <x v="2"/>
          </reference>
          <reference field="106" count="2">
            <x v="4"/>
            <x v="10"/>
          </reference>
        </references>
      </pivotArea>
    </format>
    <format dxfId="603">
      <pivotArea dataOnly="0" labelOnly="1" fieldPosition="0">
        <references count="1">
          <reference field="0" count="1">
            <x v="2"/>
          </reference>
        </references>
      </pivotArea>
    </format>
    <format dxfId="602">
      <pivotArea dataOnly="0" labelOnly="1" fieldPosition="0">
        <references count="2">
          <reference field="0" count="1" selected="0">
            <x v="2"/>
          </reference>
          <reference field="106" count="2">
            <x v="4"/>
            <x v="10"/>
          </reference>
        </references>
      </pivotArea>
    </format>
    <format dxfId="601">
      <pivotArea collapsedLevelsAreSubtotals="1" fieldPosition="0">
        <references count="2">
          <reference field="0" count="1" selected="0">
            <x v="2"/>
          </reference>
          <reference field="106" count="1">
            <x v="11"/>
          </reference>
        </references>
      </pivotArea>
    </format>
    <format dxfId="600">
      <pivotArea dataOnly="0" labelOnly="1" fieldPosition="0">
        <references count="2">
          <reference field="0" count="1" selected="0">
            <x v="2"/>
          </reference>
          <reference field="106" count="1">
            <x v="11"/>
          </reference>
        </references>
      </pivotArea>
    </format>
    <format dxfId="599">
      <pivotArea collapsedLevelsAreSubtotals="1" fieldPosition="0">
        <references count="2">
          <reference field="0" count="1" selected="0">
            <x v="3"/>
          </reference>
          <reference field="106" count="1">
            <x v="2"/>
          </reference>
        </references>
      </pivotArea>
    </format>
    <format dxfId="598">
      <pivotArea dataOnly="0" labelOnly="1" fieldPosition="0">
        <references count="2">
          <reference field="0" count="1" selected="0">
            <x v="3"/>
          </reference>
          <reference field="106" count="1">
            <x v="2"/>
          </reference>
        </references>
      </pivotArea>
    </format>
    <format dxfId="597">
      <pivotArea collapsedLevelsAreSubtotals="1" fieldPosition="0">
        <references count="2">
          <reference field="0" count="1" selected="0">
            <x v="1"/>
          </reference>
          <reference field="106" count="1">
            <x v="7"/>
          </reference>
        </references>
      </pivotArea>
    </format>
    <format dxfId="596">
      <pivotArea dataOnly="0" labelOnly="1" fieldPosition="0">
        <references count="2">
          <reference field="0" count="1" selected="0">
            <x v="1"/>
          </reference>
          <reference field="106" count="1">
            <x v="7"/>
          </reference>
        </references>
      </pivotArea>
    </format>
    <format dxfId="595">
      <pivotArea dataOnly="0" labelOnly="1" fieldPosition="0">
        <references count="2">
          <reference field="0" count="1" selected="0">
            <x v="2"/>
          </reference>
          <reference field="106" count="1">
            <x v="11"/>
          </reference>
        </references>
      </pivotArea>
    </format>
    <format dxfId="594">
      <pivotArea collapsedLevelsAreSubtotals="1" fieldPosition="0">
        <references count="2">
          <reference field="0" count="1" selected="0">
            <x v="2"/>
          </reference>
          <reference field="106" count="1">
            <x v="11"/>
          </reference>
        </references>
      </pivotArea>
    </format>
    <format dxfId="593">
      <pivotArea collapsedLevelsAreSubtotals="1" fieldPosition="0">
        <references count="2">
          <reference field="0" count="1" selected="0">
            <x v="5"/>
          </reference>
          <reference field="106" count="1">
            <x v="11"/>
          </reference>
        </references>
      </pivotArea>
    </format>
    <format dxfId="592">
      <pivotArea dataOnly="0" labelOnly="1" fieldPosition="0">
        <references count="2">
          <reference field="0" count="1" selected="0">
            <x v="5"/>
          </reference>
          <reference field="106" count="1">
            <x v="11"/>
          </reference>
        </references>
      </pivotArea>
    </format>
    <format dxfId="591">
      <pivotArea collapsedLevelsAreSubtotals="1" fieldPosition="0">
        <references count="2">
          <reference field="0" count="1" selected="0">
            <x v="6"/>
          </reference>
          <reference field="106" count="1">
            <x v="11"/>
          </reference>
        </references>
      </pivotArea>
    </format>
    <format dxfId="590">
      <pivotArea dataOnly="0" labelOnly="1" fieldPosition="0">
        <references count="2">
          <reference field="0" count="1" selected="0">
            <x v="6"/>
          </reference>
          <reference field="106" count="1">
            <x v="11"/>
          </reference>
        </references>
      </pivotArea>
    </format>
    <format dxfId="589">
      <pivotArea collapsedLevelsAreSubtotals="1" fieldPosition="0">
        <references count="2">
          <reference field="0" count="1" selected="0">
            <x v="0"/>
          </reference>
          <reference field="106" count="1">
            <x v="5"/>
          </reference>
        </references>
      </pivotArea>
    </format>
    <format dxfId="588">
      <pivotArea collapsedLevelsAreSubtotals="1" fieldPosition="0">
        <references count="2">
          <reference field="0" count="1" selected="0">
            <x v="1"/>
          </reference>
          <reference field="106" count="1">
            <x v="7"/>
          </reference>
        </references>
      </pivotArea>
    </format>
    <format dxfId="587">
      <pivotArea collapsedLevelsAreSubtotals="1" fieldPosition="0">
        <references count="2">
          <reference field="0" count="1" selected="0">
            <x v="2"/>
          </reference>
          <reference field="106" count="3">
            <x v="4"/>
            <x v="10"/>
            <x v="11"/>
          </reference>
        </references>
      </pivotArea>
    </format>
    <format dxfId="586">
      <pivotArea collapsedLevelsAreSubtotals="1" fieldPosition="0">
        <references count="2">
          <reference field="0" count="1" selected="0">
            <x v="3"/>
          </reference>
          <reference field="106" count="1">
            <x v="2"/>
          </reference>
        </references>
      </pivotArea>
    </format>
    <format dxfId="585">
      <pivotArea collapsedLevelsAreSubtotals="1" fieldPosition="0">
        <references count="2">
          <reference field="0" count="1" selected="0">
            <x v="4"/>
          </reference>
          <reference field="106" count="1">
            <x v="3"/>
          </reference>
        </references>
      </pivotArea>
    </format>
    <format dxfId="584">
      <pivotArea collapsedLevelsAreSubtotals="1" fieldPosition="0">
        <references count="2">
          <reference field="0" count="1" selected="0">
            <x v="5"/>
          </reference>
          <reference field="106" count="2">
            <x v="7"/>
            <x v="11"/>
          </reference>
        </references>
      </pivotArea>
    </format>
    <format dxfId="583">
      <pivotArea collapsedLevelsAreSubtotals="1" fieldPosition="0">
        <references count="2">
          <reference field="0" count="1" selected="0">
            <x v="6"/>
          </reference>
          <reference field="106" count="2">
            <x v="6"/>
            <x v="11"/>
          </reference>
        </references>
      </pivotArea>
    </format>
    <format dxfId="582">
      <pivotArea dataOnly="0" labelOnly="1" fieldPosition="0">
        <references count="1">
          <reference field="0" count="0"/>
        </references>
      </pivotArea>
    </format>
    <format dxfId="581">
      <pivotArea dataOnly="0" labelOnly="1" fieldPosition="0">
        <references count="2">
          <reference field="0" count="1" selected="0">
            <x v="0"/>
          </reference>
          <reference field="106" count="1">
            <x v="5"/>
          </reference>
        </references>
      </pivotArea>
    </format>
    <format dxfId="580">
      <pivotArea dataOnly="0" labelOnly="1" fieldPosition="0">
        <references count="2">
          <reference field="0" count="1" selected="0">
            <x v="1"/>
          </reference>
          <reference field="106" count="1">
            <x v="7"/>
          </reference>
        </references>
      </pivotArea>
    </format>
    <format dxfId="579">
      <pivotArea dataOnly="0" labelOnly="1" fieldPosition="0">
        <references count="2">
          <reference field="0" count="1" selected="0">
            <x v="2"/>
          </reference>
          <reference field="106" count="3">
            <x v="4"/>
            <x v="10"/>
            <x v="11"/>
          </reference>
        </references>
      </pivotArea>
    </format>
    <format dxfId="578">
      <pivotArea dataOnly="0" labelOnly="1" fieldPosition="0">
        <references count="2">
          <reference field="0" count="1" selected="0">
            <x v="3"/>
          </reference>
          <reference field="106" count="1">
            <x v="2"/>
          </reference>
        </references>
      </pivotArea>
    </format>
    <format dxfId="577">
      <pivotArea dataOnly="0" labelOnly="1" fieldPosition="0">
        <references count="2">
          <reference field="0" count="1" selected="0">
            <x v="4"/>
          </reference>
          <reference field="106" count="1">
            <x v="3"/>
          </reference>
        </references>
      </pivotArea>
    </format>
    <format dxfId="576">
      <pivotArea dataOnly="0" labelOnly="1" fieldPosition="0">
        <references count="2">
          <reference field="0" count="1" selected="0">
            <x v="5"/>
          </reference>
          <reference field="106" count="2">
            <x v="7"/>
            <x v="11"/>
          </reference>
        </references>
      </pivotArea>
    </format>
    <format dxfId="575">
      <pivotArea dataOnly="0" labelOnly="1" fieldPosition="0">
        <references count="2">
          <reference field="0" count="1" selected="0">
            <x v="6"/>
          </reference>
          <reference field="106" count="2">
            <x v="6"/>
            <x v="11"/>
          </reference>
        </references>
      </pivotArea>
    </format>
    <format dxfId="574">
      <pivotArea collapsedLevelsAreSubtotals="1" fieldPosition="0">
        <references count="2">
          <reference field="0" count="1" selected="0">
            <x v="0"/>
          </reference>
          <reference field="106" count="1">
            <x v="5"/>
          </reference>
        </references>
      </pivotArea>
    </format>
    <format dxfId="573">
      <pivotArea collapsedLevelsAreSubtotals="1" fieldPosition="0">
        <references count="2">
          <reference field="0" count="1" selected="0">
            <x v="1"/>
          </reference>
          <reference field="106" count="1">
            <x v="7"/>
          </reference>
        </references>
      </pivotArea>
    </format>
    <format dxfId="572">
      <pivotArea collapsedLevelsAreSubtotals="1" fieldPosition="0">
        <references count="2">
          <reference field="0" count="1" selected="0">
            <x v="2"/>
          </reference>
          <reference field="106" count="3">
            <x v="4"/>
            <x v="10"/>
            <x v="11"/>
          </reference>
        </references>
      </pivotArea>
    </format>
    <format dxfId="571">
      <pivotArea collapsedLevelsAreSubtotals="1" fieldPosition="0">
        <references count="2">
          <reference field="0" count="1" selected="0">
            <x v="3"/>
          </reference>
          <reference field="106" count="1">
            <x v="2"/>
          </reference>
        </references>
      </pivotArea>
    </format>
    <format dxfId="570">
      <pivotArea collapsedLevelsAreSubtotals="1" fieldPosition="0">
        <references count="2">
          <reference field="0" count="1" selected="0">
            <x v="4"/>
          </reference>
          <reference field="106" count="1">
            <x v="3"/>
          </reference>
        </references>
      </pivotArea>
    </format>
    <format dxfId="569">
      <pivotArea collapsedLevelsAreSubtotals="1" fieldPosition="0">
        <references count="2">
          <reference field="0" count="1" selected="0">
            <x v="5"/>
          </reference>
          <reference field="106" count="2">
            <x v="7"/>
            <x v="11"/>
          </reference>
        </references>
      </pivotArea>
    </format>
    <format dxfId="568">
      <pivotArea collapsedLevelsAreSubtotals="1" fieldPosition="0">
        <references count="2">
          <reference field="0" count="1" selected="0">
            <x v="6"/>
          </reference>
          <reference field="106" count="2">
            <x v="6"/>
            <x v="11"/>
          </reference>
        </references>
      </pivotArea>
    </format>
    <format dxfId="567">
      <pivotArea dataOnly="0" labelOnly="1" fieldPosition="0">
        <references count="1">
          <reference field="0" count="0"/>
        </references>
      </pivotArea>
    </format>
    <format dxfId="566">
      <pivotArea dataOnly="0" labelOnly="1" fieldPosition="0">
        <references count="2">
          <reference field="0" count="1" selected="0">
            <x v="0"/>
          </reference>
          <reference field="106" count="1">
            <x v="5"/>
          </reference>
        </references>
      </pivotArea>
    </format>
    <format dxfId="565">
      <pivotArea dataOnly="0" labelOnly="1" fieldPosition="0">
        <references count="2">
          <reference field="0" count="1" selected="0">
            <x v="1"/>
          </reference>
          <reference field="106" count="1">
            <x v="7"/>
          </reference>
        </references>
      </pivotArea>
    </format>
    <format dxfId="564">
      <pivotArea dataOnly="0" labelOnly="1" fieldPosition="0">
        <references count="2">
          <reference field="0" count="1" selected="0">
            <x v="2"/>
          </reference>
          <reference field="106" count="3">
            <x v="4"/>
            <x v="10"/>
            <x v="11"/>
          </reference>
        </references>
      </pivotArea>
    </format>
    <format dxfId="563">
      <pivotArea dataOnly="0" labelOnly="1" fieldPosition="0">
        <references count="2">
          <reference field="0" count="1" selected="0">
            <x v="3"/>
          </reference>
          <reference field="106" count="1">
            <x v="2"/>
          </reference>
        </references>
      </pivotArea>
    </format>
    <format dxfId="562">
      <pivotArea dataOnly="0" labelOnly="1" fieldPosition="0">
        <references count="2">
          <reference field="0" count="1" selected="0">
            <x v="4"/>
          </reference>
          <reference field="106" count="1">
            <x v="3"/>
          </reference>
        </references>
      </pivotArea>
    </format>
    <format dxfId="561">
      <pivotArea dataOnly="0" labelOnly="1" fieldPosition="0">
        <references count="2">
          <reference field="0" count="1" selected="0">
            <x v="5"/>
          </reference>
          <reference field="106" count="2">
            <x v="7"/>
            <x v="11"/>
          </reference>
        </references>
      </pivotArea>
    </format>
    <format dxfId="560">
      <pivotArea dataOnly="0" labelOnly="1" fieldPosition="0">
        <references count="2">
          <reference field="0" count="1" selected="0">
            <x v="6"/>
          </reference>
          <reference field="106" count="2">
            <x v="6"/>
            <x v="11"/>
          </reference>
        </references>
      </pivotArea>
    </format>
    <format dxfId="559">
      <pivotArea collapsedLevelsAreSubtotals="1" fieldPosition="0">
        <references count="3">
          <reference field="0" count="1" selected="0">
            <x v="0"/>
          </reference>
          <reference field="106" count="2">
            <x v="5"/>
            <x v="11"/>
          </reference>
          <reference field="107" count="0" selected="0"/>
        </references>
      </pivotArea>
    </format>
    <format dxfId="558">
      <pivotArea collapsedLevelsAreSubtotals="1" fieldPosition="0">
        <references count="3">
          <reference field="0" count="1" selected="0">
            <x v="2"/>
          </reference>
          <reference field="106" count="2">
            <x v="4"/>
            <x v="10"/>
          </reference>
          <reference field="107" count="0" selected="0"/>
        </references>
      </pivotArea>
    </format>
    <format dxfId="557">
      <pivotArea collapsedLevelsAreSubtotals="1" fieldPosition="0">
        <references count="3">
          <reference field="0" count="1" selected="0">
            <x v="3"/>
          </reference>
          <reference field="106" count="1">
            <x v="2"/>
          </reference>
          <reference field="107" count="0" selected="0"/>
        </references>
      </pivotArea>
    </format>
    <format dxfId="556">
      <pivotArea collapsedLevelsAreSubtotals="1" fieldPosition="0">
        <references count="3">
          <reference field="0" count="1" selected="0">
            <x v="4"/>
          </reference>
          <reference field="106" count="1">
            <x v="3"/>
          </reference>
          <reference field="107" count="0" selected="0"/>
        </references>
      </pivotArea>
    </format>
    <format dxfId="555">
      <pivotArea collapsedLevelsAreSubtotals="1" fieldPosition="0">
        <references count="3">
          <reference field="0" count="1" selected="0">
            <x v="5"/>
          </reference>
          <reference field="106" count="2">
            <x v="7"/>
            <x v="11"/>
          </reference>
          <reference field="107" count="0" selected="0"/>
        </references>
      </pivotArea>
    </format>
    <format dxfId="554">
      <pivotArea field="107" grandRow="1" outline="0" collapsedLevelsAreSubtotals="1" axis="axisCol" fieldPosition="0">
        <references count="1">
          <reference field="107" count="0" selected="0"/>
        </references>
      </pivotArea>
    </format>
    <format dxfId="553">
      <pivotArea dataOnly="0" fieldPosition="0">
        <references count="1">
          <reference field="106" count="1">
            <x v="11"/>
          </reference>
        </references>
      </pivotArea>
    </format>
    <format dxfId="552">
      <pivotArea dataOnly="0" fieldPosition="0">
        <references count="1">
          <reference field="106" count="1">
            <x v="11"/>
          </reference>
        </references>
      </pivotArea>
    </format>
    <format dxfId="551">
      <pivotArea collapsedLevelsAreSubtotals="1" fieldPosition="0">
        <references count="3">
          <reference field="0" count="1" selected="0">
            <x v="5"/>
          </reference>
          <reference field="106" count="1">
            <x v="11"/>
          </reference>
          <reference field="107" count="0" selected="0"/>
        </references>
      </pivotArea>
    </format>
    <format dxfId="550">
      <pivotArea dataOnly="0" labelOnly="1" fieldPosition="0">
        <references count="2">
          <reference field="0" count="1" selected="0">
            <x v="5"/>
          </reference>
          <reference field="106" count="1">
            <x v="1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9.xml><?xml version="1.0" encoding="utf-8"?>
<pivotTableDefinition xmlns="http://schemas.openxmlformats.org/spreadsheetml/2006/main" name="Tableau croisé dynamique20" cacheId="46" dataOnRows="1" applyNumberFormats="0" applyBorderFormats="0" applyFontFormats="0" applyPatternFormats="0" applyAlignmentFormats="0" applyWidthHeightFormats="1" dataCaption="Raison de la rupture de Stock" updatedVersion="6" minRefreshableVersion="3" useAutoFormatting="1" itemPrintTitles="1" createdVersion="6" indent="0" outline="1" outlineData="1" multipleFieldFilters="0" rowHeaderCaption="Ruptures de stock">
  <location ref="A8:B15" firstHeaderRow="1" firstDataRow="1" firstDataCol="1"/>
  <pivotFields count="33">
    <pivotField showAll="0"/>
    <pivotField showAll="0" defaultSubtotal="0"/>
    <pivotField dataField="1" showAll="0"/>
    <pivotField dataField="1" showAll="0"/>
    <pivotField showAll="0"/>
    <pivotField showAll="0"/>
    <pivotField dataField="1" showAll="0" defaultSubtotal="0"/>
    <pivotField dataField="1" showAll="0" defaultSubtotal="0"/>
    <pivotField dataField="1" showAll="0" defaultSubtotal="0"/>
    <pivotField dataField="1" showAll="0"/>
    <pivotField showAll="0"/>
    <pivotField showAll="0"/>
    <pivotField dataField="1"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2"/>
  </rowFields>
  <rowItems count="7">
    <i>
      <x/>
    </i>
    <i i="1">
      <x v="1"/>
    </i>
    <i i="2">
      <x v="2"/>
    </i>
    <i i="3">
      <x v="3"/>
    </i>
    <i i="4">
      <x v="4"/>
    </i>
    <i i="5">
      <x v="5"/>
    </i>
    <i i="6">
      <x v="6"/>
    </i>
  </rowItems>
  <colItems count="1">
    <i/>
  </colItems>
  <dataFields count="7">
    <dataField name="Taux de change" fld="2" baseField="0" baseItem="0"/>
    <dataField name="Pas assez de temps pour réapprovisionners" fld="8" baseField="0" baseItem="0"/>
    <dataField name="Pas assez d'argent pour réapprovisionner" fld="7" baseField="0" baseItem="0"/>
    <dataField name="Produits trop chers" fld="6" baseField="0" baseItem="0"/>
    <dataField name="Produits indisponibles chez le fournisseur" fld="9" baseField="0" baseItem="24174272"/>
    <dataField name="Stock épuisé" fld="12" baseField="0" baseItem="894426512"/>
    <dataField name="Problèmes de transport" fld="3" baseField="0" baseItem="0"/>
  </dataFields>
  <formats count="7">
    <format dxfId="646">
      <pivotArea field="-2" type="button" dataOnly="0" labelOnly="1" outline="0" axis="axisRow" fieldPosition="0"/>
    </format>
    <format dxfId="645">
      <pivotArea dataOnly="0" labelOnly="1" grandCol="1" outline="0" axis="axisCol" fieldPosition="0"/>
    </format>
    <format dxfId="644">
      <pivotArea type="all" dataOnly="0" outline="0" fieldPosition="0"/>
    </format>
    <format dxfId="643">
      <pivotArea outline="0" collapsedLevelsAreSubtotals="1" fieldPosition="0"/>
    </format>
    <format dxfId="642">
      <pivotArea field="-2" type="button" dataOnly="0" labelOnly="1" outline="0" axis="axisRow" fieldPosition="0"/>
    </format>
    <format dxfId="641">
      <pivotArea dataOnly="0" labelOnly="1" outline="0" fieldPosition="0">
        <references count="1">
          <reference field="4294967294" count="3">
            <x v="0"/>
            <x v="4"/>
            <x v="5"/>
          </reference>
        </references>
      </pivotArea>
    </format>
    <format dxfId="640">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eau croisé dynamique9" cacheId="44" applyNumberFormats="0" applyBorderFormats="0" applyFontFormats="0" applyPatternFormats="0" applyAlignmentFormats="0" applyWidthHeightFormats="1" dataCaption="Valeurs" updatedVersion="6" minRefreshableVersion="3" useAutoFormatting="1" itemPrintTitles="1" createdVersion="5" indent="0" outline="1" outlineData="1" multipleFieldFilters="0" rowHeaderCaption="Departement">
  <location ref="A34:AD42" firstHeaderRow="0" firstDataRow="1" firstDataCol="1"/>
  <pivotFields count="298">
    <pivotField showAll="0" defaultSubtotal="0"/>
    <pivotField showAll="0" defaultSubtotal="0"/>
    <pivotField outline="0" showAll="0" defaultSubtotal="0">
      <items count="13">
        <item x="10"/>
        <item x="0"/>
        <item x="7"/>
        <item x="8"/>
        <item x="3"/>
        <item x="4"/>
        <item x="2"/>
        <item x="6"/>
        <item x="1"/>
        <item x="5"/>
        <item h="1" x="11"/>
        <item f="1" x="12"/>
        <item h="1" x="9"/>
      </items>
    </pivotField>
    <pivotField showAll="0" defaultSubtotal="0"/>
    <pivotField name="Département" axis="axisRow" outline="0" showAll="0" defaultSubtotal="0">
      <items count="8">
        <item x="1"/>
        <item x="6"/>
        <item x="2"/>
        <item x="3"/>
        <item x="0"/>
        <item x="4"/>
        <item x="5"/>
        <item h="1" x="7"/>
      </items>
    </pivotField>
    <pivotField showAll="0" defaultSubtotal="0"/>
    <pivotField outline="0" showAll="0" defaultSubtotal="0"/>
    <pivotField showAll="0"/>
    <pivotField showAll="0"/>
    <pivotField name="Milieu" outline="0"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pivotField showAll="0" defaultSubtotal="0"/>
    <pivotField showAll="0" defaultSubtotal="0"/>
    <pivotField dataField="1" showAll="0"/>
    <pivotField showAll="0" defaultSubtotal="0"/>
    <pivotField showAll="0" defaultSubtotal="0"/>
    <pivotField dataField="1" showAll="0"/>
    <pivotField showAll="0" defaultSubtotal="0"/>
    <pivotField showAll="0" defaultSubtotal="0"/>
    <pivotField dataField="1" showAll="0"/>
    <pivotField showAll="0" defaultSubtotal="0"/>
    <pivotField showAll="0" defaultSubtotal="0"/>
    <pivotField dataField="1" showAl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dataField="1"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s>
  <rowFields count="1">
    <field x="4"/>
  </rowFields>
  <rowItems count="8">
    <i>
      <x/>
    </i>
    <i>
      <x v="1"/>
    </i>
    <i>
      <x v="2"/>
    </i>
    <i>
      <x v="3"/>
    </i>
    <i>
      <x v="4"/>
    </i>
    <i>
      <x v="5"/>
    </i>
    <i>
      <x v="6"/>
    </i>
    <i t="grand">
      <x/>
    </i>
  </rowItems>
  <colFields count="1">
    <field x="-2"/>
  </colFields>
  <colItems count="29">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colItems>
  <dataFields count="29">
    <dataField name="# Farine" fld="50" subtotal="countNums" baseField="6" baseItem="1"/>
    <dataField name=" # Riz" fld="53" subtotal="countNums" baseField="6" baseItem="1"/>
    <dataField name="# Maïs" fld="56" subtotal="countNums" baseField="6" baseItem="1"/>
    <dataField name="# Sucre" fld="59" subtotal="countNums" baseField="6" baseItem="1"/>
    <dataField name="# Haricot noir" fld="62" subtotal="countNums" baseField="4" baseItem="0"/>
    <dataField name="#haricot rouge" fld="65" subtotal="countNums" baseField="4" baseItem="0"/>
    <dataField name="#Huile" fld="77" subtotal="countNums" baseField="4" baseItem="3"/>
    <dataField name="#Savon lessive" fld="128" subtotal="countNums" baseField="4" baseItem="3"/>
    <dataField name="#brosse dent" fld="130" subtotal="countNums" baseField="4" baseItem="3"/>
    <dataField name="#papier toilette" fld="132" subtotal="countNums" baseField="4" baseItem="4"/>
    <dataField name="Chlore" fld="143" subtotal="countNums" baseField="4" baseItem="3"/>
    <dataField name="#Savon mains" fld="149" subtotal="countNums" baseField="4" baseItem="5"/>
    <dataField name="#Dentifrice" fld="155" subtotal="countNums" baseField="4" baseItem="5"/>
    <dataField name="#serviette hygieniques" fld="162" subtotal="countNums" baseField="4" baseItem="5"/>
    <dataField name="#Chlore grain" fld="175" subtotal="countNums" baseField="4" baseItem="5"/>
    <dataField name="#Couverture 1m 2m" fld="210" subtotal="countNums" baseField="4" baseItem="5"/>
    <dataField name="#Casserole grande" fld="226" subtotal="countNums" baseField="4" baseItem="5"/>
    <dataField name="#Casserole moyen" fld="227" subtotal="countNums" baseField="4" baseItem="5"/>
    <dataField name="Poele" fld="228" subtotal="countNums" baseField="4" baseItem="5"/>
    <dataField name="#Bokit" fld="240" subtotal="countNums" baseField="4" baseItem="5"/>
    <dataField name="#Godet" fld="229" subtotal="countNums" baseField="4" baseItem="5"/>
    <dataField name="#Assiette" fld="230" subtotal="countNums" baseField="4" baseItem="5"/>
    <dataField name="#Bassine" fld="241" subtotal="countNums" baseField="4" baseItem="5"/>
    <dataField name="#Cuillere manger" fld="231" subtotal="countNums" baseField="4" baseItem="5"/>
    <dataField name="#Cuillere service" fld="232" subtotal="countNums" baseField="4" baseItem="5"/>
    <dataField name="#Couteau" fld="233" subtotal="countNums" baseField="4" baseItem="5"/>
    <dataField name="#Charbon" fld="244" subtotal="countNums" baseField="4" baseItem="5"/>
    <dataField name="#Eponge" fld="242" subtotal="countNums" baseField="4" baseItem="5"/>
    <dataField name="#Eau" fld="297" subtotal="countNums" baseField="4" baseItem="5"/>
  </dataFields>
  <formats count="15">
    <format dxfId="2244">
      <pivotArea field="4" type="button" dataOnly="0" labelOnly="1" outline="0" axis="axisRow" fieldPosition="0"/>
    </format>
    <format dxfId="2243">
      <pivotArea dataOnly="0" labelOnly="1" outline="0" fieldPosition="0">
        <references count="1">
          <reference field="4294967294" count="5">
            <x v="0"/>
            <x v="1"/>
            <x v="2"/>
            <x v="3"/>
            <x v="4"/>
          </reference>
        </references>
      </pivotArea>
    </format>
    <format dxfId="2242">
      <pivotArea grandRow="1" outline="0" collapsedLevelsAreSubtotals="1" fieldPosition="0"/>
    </format>
    <format dxfId="2241">
      <pivotArea dataOnly="0" labelOnly="1" grandRow="1" outline="0" fieldPosition="0"/>
    </format>
    <format dxfId="2240">
      <pivotArea outline="0" collapsedLevelsAreSubtotals="1" fieldPosition="0">
        <references count="2">
          <reference field="4294967294" count="23" selected="0">
            <x v="5"/>
            <x v="6"/>
            <x v="7"/>
            <x v="8"/>
            <x v="10"/>
            <x v="11"/>
            <x v="12"/>
            <x v="13"/>
            <x v="14"/>
            <x v="15"/>
            <x v="16"/>
            <x v="17"/>
            <x v="18"/>
            <x v="19"/>
            <x v="20"/>
            <x v="21"/>
            <x v="22"/>
            <x v="23"/>
            <x v="24"/>
            <x v="25"/>
            <x v="26"/>
            <x v="27"/>
            <x v="28"/>
          </reference>
          <reference field="4" count="0" selected="0"/>
        </references>
      </pivotArea>
    </format>
    <format dxfId="2239">
      <pivotArea dataOnly="0" labelOnly="1" outline="0" fieldPosition="0">
        <references count="1">
          <reference field="4294967294" count="23">
            <x v="5"/>
            <x v="6"/>
            <x v="7"/>
            <x v="8"/>
            <x v="10"/>
            <x v="11"/>
            <x v="12"/>
            <x v="13"/>
            <x v="14"/>
            <x v="15"/>
            <x v="16"/>
            <x v="17"/>
            <x v="18"/>
            <x v="19"/>
            <x v="20"/>
            <x v="21"/>
            <x v="22"/>
            <x v="23"/>
            <x v="24"/>
            <x v="25"/>
            <x v="26"/>
            <x v="27"/>
            <x v="28"/>
          </reference>
        </references>
      </pivotArea>
    </format>
    <format dxfId="2238">
      <pivotArea outline="0" collapsedLevelsAreSubtotals="1" fieldPosition="0">
        <references count="2">
          <reference field="4294967294" count="1" selected="0">
            <x v="9"/>
          </reference>
          <reference field="4" count="0" selected="0"/>
        </references>
      </pivotArea>
    </format>
    <format dxfId="2237">
      <pivotArea dataOnly="0" labelOnly="1" outline="0" fieldPosition="0">
        <references count="1">
          <reference field="4294967294" count="1">
            <x v="9"/>
          </reference>
        </references>
      </pivotArea>
    </format>
    <format dxfId="2236">
      <pivotArea outline="0" collapsedLevelsAreSubtotals="1" fieldPosition="0">
        <references count="2">
          <reference field="4294967294" count="24" selected="0">
            <x v="5"/>
            <x v="6"/>
            <x v="7"/>
            <x v="8"/>
            <x v="9"/>
            <x v="10"/>
            <x v="11"/>
            <x v="12"/>
            <x v="13"/>
            <x v="14"/>
            <x v="15"/>
            <x v="16"/>
            <x v="17"/>
            <x v="18"/>
            <x v="19"/>
            <x v="20"/>
            <x v="21"/>
            <x v="22"/>
            <x v="23"/>
            <x v="24"/>
            <x v="25"/>
            <x v="26"/>
            <x v="27"/>
            <x v="28"/>
          </reference>
          <reference field="4" count="0" selected="0"/>
        </references>
      </pivotArea>
    </format>
    <format dxfId="2235">
      <pivotArea type="all" dataOnly="0" outline="0" fieldPosition="0"/>
    </format>
    <format dxfId="2234">
      <pivotArea outline="0" collapsedLevelsAreSubtotals="1" fieldPosition="0"/>
    </format>
    <format dxfId="2233">
      <pivotArea field="4" type="button" dataOnly="0" labelOnly="1" outline="0" axis="axisRow" fieldPosition="0"/>
    </format>
    <format dxfId="2232">
      <pivotArea dataOnly="0" labelOnly="1" fieldPosition="0">
        <references count="1">
          <reference field="4" count="0"/>
        </references>
      </pivotArea>
    </format>
    <format dxfId="2231">
      <pivotArea dataOnly="0" labelOnly="1" grandRow="1" outline="0" fieldPosition="0"/>
    </format>
    <format dxfId="2230">
      <pivotArea dataOnly="0" labelOnly="1" outline="0" fieldPosition="0">
        <references count="1">
          <reference field="4294967294" count="29">
            <x v="0"/>
            <x v="1"/>
            <x v="2"/>
            <x v="3"/>
            <x v="4"/>
            <x v="5"/>
            <x v="6"/>
            <x v="7"/>
            <x v="8"/>
            <x v="9"/>
            <x v="10"/>
            <x v="11"/>
            <x v="12"/>
            <x v="13"/>
            <x v="14"/>
            <x v="15"/>
            <x v="16"/>
            <x v="17"/>
            <x v="18"/>
            <x v="19"/>
            <x v="20"/>
            <x v="21"/>
            <x v="22"/>
            <x v="23"/>
            <x v="24"/>
            <x v="25"/>
            <x v="26"/>
            <x v="27"/>
            <x v="28"/>
          </reference>
        </references>
      </pivotArea>
    </format>
  </formats>
  <conditionalFormats count="3">
    <conditionalFormat priority="2">
      <pivotAreas count="4">
        <pivotArea type="data" outline="0" collapsedLevelsAreSubtotals="1" fieldPosition="0">
          <references count="2">
            <reference field="4294967294" count="1" selected="0">
              <x v="9"/>
            </reference>
            <reference field="4" count="2" selected="0">
              <x v="0"/>
              <x v="1"/>
            </reference>
          </references>
        </pivotArea>
        <pivotArea type="data" outline="0" collapsedLevelsAreSubtotals="1" fieldPosition="0">
          <references count="2">
            <reference field="4294967294" count="1" selected="0">
              <x v="9"/>
            </reference>
            <reference field="4" count="2" selected="0">
              <x v="2"/>
              <x v="3"/>
            </reference>
          </references>
        </pivotArea>
        <pivotArea type="data" outline="0" collapsedLevelsAreSubtotals="1" fieldPosition="0">
          <references count="2">
            <reference field="4294967294" count="1" selected="0">
              <x v="9"/>
            </reference>
            <reference field="4" count="2" selected="0">
              <x v="4"/>
              <x v="5"/>
            </reference>
          </references>
        </pivotArea>
        <pivotArea type="data" outline="0" collapsedLevelsAreSubtotals="1" fieldPosition="0">
          <references count="2">
            <reference field="4294967294" count="1" selected="0">
              <x v="9"/>
            </reference>
            <reference field="4" count="1" selected="0">
              <x v="6"/>
            </reference>
          </references>
        </pivotArea>
      </pivotAreas>
    </conditionalFormat>
    <conditionalFormat priority="9">
      <pivotAreas count="92">
        <pivotArea type="data" outline="0" collapsedLevelsAreSubtotals="1" fieldPosition="0">
          <references count="2">
            <reference field="4294967294" count="1" selected="0">
              <x v="5"/>
            </reference>
            <reference field="4" count="2" selected="0">
              <x v="0"/>
              <x v="1"/>
            </reference>
          </references>
        </pivotArea>
        <pivotArea type="data" outline="0" collapsedLevelsAreSubtotals="1" fieldPosition="0">
          <references count="2">
            <reference field="4294967294" count="1" selected="0">
              <x v="6"/>
            </reference>
            <reference field="4" count="2" selected="0">
              <x v="0"/>
              <x v="1"/>
            </reference>
          </references>
        </pivotArea>
        <pivotArea type="data" outline="0" collapsedLevelsAreSubtotals="1" fieldPosition="0">
          <references count="2">
            <reference field="4294967294" count="1" selected="0">
              <x v="7"/>
            </reference>
            <reference field="4" count="2" selected="0">
              <x v="0"/>
              <x v="1"/>
            </reference>
          </references>
        </pivotArea>
        <pivotArea type="data" outline="0" collapsedLevelsAreSubtotals="1" fieldPosition="0">
          <references count="2">
            <reference field="4294967294" count="1" selected="0">
              <x v="8"/>
            </reference>
            <reference field="4" count="2" selected="0">
              <x v="0"/>
              <x v="1"/>
            </reference>
          </references>
        </pivotArea>
        <pivotArea type="data" outline="0" collapsedLevelsAreSubtotals="1" fieldPosition="0">
          <references count="2">
            <reference field="4294967294" count="1" selected="0">
              <x v="10"/>
            </reference>
            <reference field="4" count="2" selected="0">
              <x v="0"/>
              <x v="1"/>
            </reference>
          </references>
        </pivotArea>
        <pivotArea type="data" outline="0" collapsedLevelsAreSubtotals="1" fieldPosition="0">
          <references count="2">
            <reference field="4294967294" count="1" selected="0">
              <x v="11"/>
            </reference>
            <reference field="4" count="2" selected="0">
              <x v="0"/>
              <x v="1"/>
            </reference>
          </references>
        </pivotArea>
        <pivotArea type="data" outline="0" collapsedLevelsAreSubtotals="1" fieldPosition="0">
          <references count="2">
            <reference field="4294967294" count="1" selected="0">
              <x v="12"/>
            </reference>
            <reference field="4" count="2" selected="0">
              <x v="0"/>
              <x v="1"/>
            </reference>
          </references>
        </pivotArea>
        <pivotArea type="data" outline="0" collapsedLevelsAreSubtotals="1" fieldPosition="0">
          <references count="2">
            <reference field="4294967294" count="1" selected="0">
              <x v="13"/>
            </reference>
            <reference field="4" count="2" selected="0">
              <x v="0"/>
              <x v="1"/>
            </reference>
          </references>
        </pivotArea>
        <pivotArea type="data" outline="0" collapsedLevelsAreSubtotals="1" fieldPosition="0">
          <references count="2">
            <reference field="4294967294" count="1" selected="0">
              <x v="14"/>
            </reference>
            <reference field="4" count="2" selected="0">
              <x v="0"/>
              <x v="1"/>
            </reference>
          </references>
        </pivotArea>
        <pivotArea type="data" outline="0" collapsedLevelsAreSubtotals="1" fieldPosition="0">
          <references count="2">
            <reference field="4294967294" count="1" selected="0">
              <x v="15"/>
            </reference>
            <reference field="4" count="2" selected="0">
              <x v="0"/>
              <x v="1"/>
            </reference>
          </references>
        </pivotArea>
        <pivotArea type="data" outline="0" collapsedLevelsAreSubtotals="1" fieldPosition="0">
          <references count="2">
            <reference field="4294967294" count="1" selected="0">
              <x v="25"/>
            </reference>
            <reference field="4" count="2" selected="0">
              <x v="0"/>
              <x v="1"/>
            </reference>
          </references>
        </pivotArea>
        <pivotArea type="data" outline="0" collapsedLevelsAreSubtotals="1" fieldPosition="0">
          <references count="2">
            <reference field="4294967294" count="1" selected="0">
              <x v="16"/>
            </reference>
            <reference field="4" count="2" selected="0">
              <x v="0"/>
              <x v="1"/>
            </reference>
          </references>
        </pivotArea>
        <pivotArea type="data" outline="0" collapsedLevelsAreSubtotals="1" fieldPosition="0">
          <references count="2">
            <reference field="4294967294" count="1" selected="0">
              <x v="17"/>
            </reference>
            <reference field="4" count="2" selected="0">
              <x v="0"/>
              <x v="1"/>
            </reference>
          </references>
        </pivotArea>
        <pivotArea type="data" outline="0" collapsedLevelsAreSubtotals="1" fieldPosition="0">
          <references count="2">
            <reference field="4294967294" count="1" selected="0">
              <x v="18"/>
            </reference>
            <reference field="4" count="2" selected="0">
              <x v="0"/>
              <x v="1"/>
            </reference>
          </references>
        </pivotArea>
        <pivotArea type="data" outline="0" collapsedLevelsAreSubtotals="1" fieldPosition="0">
          <references count="2">
            <reference field="4294967294" count="1" selected="0">
              <x v="19"/>
            </reference>
            <reference field="4" count="2" selected="0">
              <x v="0"/>
              <x v="1"/>
            </reference>
          </references>
        </pivotArea>
        <pivotArea type="data" outline="0" collapsedLevelsAreSubtotals="1" fieldPosition="0">
          <references count="2">
            <reference field="4294967294" count="1" selected="0">
              <x v="20"/>
            </reference>
            <reference field="4" count="2" selected="0">
              <x v="0"/>
              <x v="1"/>
            </reference>
          </references>
        </pivotArea>
        <pivotArea type="data" outline="0" collapsedLevelsAreSubtotals="1" fieldPosition="0">
          <references count="2">
            <reference field="4294967294" count="1" selected="0">
              <x v="21"/>
            </reference>
            <reference field="4" count="2" selected="0">
              <x v="0"/>
              <x v="1"/>
            </reference>
          </references>
        </pivotArea>
        <pivotArea type="data" outline="0" collapsedLevelsAreSubtotals="1" fieldPosition="0">
          <references count="2">
            <reference field="4294967294" count="1" selected="0">
              <x v="22"/>
            </reference>
            <reference field="4" count="2" selected="0">
              <x v="0"/>
              <x v="1"/>
            </reference>
          </references>
        </pivotArea>
        <pivotArea type="data" outline="0" collapsedLevelsAreSubtotals="1" fieldPosition="0">
          <references count="2">
            <reference field="4294967294" count="1" selected="0">
              <x v="23"/>
            </reference>
            <reference field="4" count="2" selected="0">
              <x v="0"/>
              <x v="1"/>
            </reference>
          </references>
        </pivotArea>
        <pivotArea type="data" outline="0" collapsedLevelsAreSubtotals="1" fieldPosition="0">
          <references count="2">
            <reference field="4294967294" count="1" selected="0">
              <x v="24"/>
            </reference>
            <reference field="4" count="2" selected="0">
              <x v="0"/>
              <x v="1"/>
            </reference>
          </references>
        </pivotArea>
        <pivotArea type="data" outline="0" collapsedLevelsAreSubtotals="1" fieldPosition="0">
          <references count="2">
            <reference field="4294967294" count="1" selected="0">
              <x v="26"/>
            </reference>
            <reference field="4" count="2" selected="0">
              <x v="0"/>
              <x v="1"/>
            </reference>
          </references>
        </pivotArea>
        <pivotArea type="data" outline="0" collapsedLevelsAreSubtotals="1" fieldPosition="0">
          <references count="2">
            <reference field="4294967294" count="1" selected="0">
              <x v="27"/>
            </reference>
            <reference field="4" count="2" selected="0">
              <x v="0"/>
              <x v="1"/>
            </reference>
          </references>
        </pivotArea>
        <pivotArea type="data" outline="0" collapsedLevelsAreSubtotals="1" fieldPosition="0">
          <references count="2">
            <reference field="4294967294" count="1" selected="0">
              <x v="28"/>
            </reference>
            <reference field="4" count="2" selected="0">
              <x v="0"/>
              <x v="1"/>
            </reference>
          </references>
        </pivotArea>
        <pivotArea type="data" outline="0" collapsedLevelsAreSubtotals="1" fieldPosition="0">
          <references count="2">
            <reference field="4294967294" count="1" selected="0">
              <x v="5"/>
            </reference>
            <reference field="4" count="2" selected="0">
              <x v="2"/>
              <x v="3"/>
            </reference>
          </references>
        </pivotArea>
        <pivotArea type="data" outline="0" collapsedLevelsAreSubtotals="1" fieldPosition="0">
          <references count="2">
            <reference field="4294967294" count="1" selected="0">
              <x v="6"/>
            </reference>
            <reference field="4" count="2" selected="0">
              <x v="2"/>
              <x v="3"/>
            </reference>
          </references>
        </pivotArea>
        <pivotArea type="data" outline="0" collapsedLevelsAreSubtotals="1" fieldPosition="0">
          <references count="2">
            <reference field="4294967294" count="1" selected="0">
              <x v="7"/>
            </reference>
            <reference field="4" count="2" selected="0">
              <x v="2"/>
              <x v="3"/>
            </reference>
          </references>
        </pivotArea>
        <pivotArea type="data" outline="0" collapsedLevelsAreSubtotals="1" fieldPosition="0">
          <references count="2">
            <reference field="4294967294" count="1" selected="0">
              <x v="8"/>
            </reference>
            <reference field="4" count="2" selected="0">
              <x v="2"/>
              <x v="3"/>
            </reference>
          </references>
        </pivotArea>
        <pivotArea type="data" outline="0" collapsedLevelsAreSubtotals="1" fieldPosition="0">
          <references count="2">
            <reference field="4294967294" count="1" selected="0">
              <x v="10"/>
            </reference>
            <reference field="4" count="2" selected="0">
              <x v="2"/>
              <x v="3"/>
            </reference>
          </references>
        </pivotArea>
        <pivotArea type="data" outline="0" collapsedLevelsAreSubtotals="1" fieldPosition="0">
          <references count="2">
            <reference field="4294967294" count="1" selected="0">
              <x v="11"/>
            </reference>
            <reference field="4" count="2" selected="0">
              <x v="2"/>
              <x v="3"/>
            </reference>
          </references>
        </pivotArea>
        <pivotArea type="data" outline="0" collapsedLevelsAreSubtotals="1" fieldPosition="0">
          <references count="2">
            <reference field="4294967294" count="1" selected="0">
              <x v="12"/>
            </reference>
            <reference field="4" count="2" selected="0">
              <x v="2"/>
              <x v="3"/>
            </reference>
          </references>
        </pivotArea>
        <pivotArea type="data" outline="0" collapsedLevelsAreSubtotals="1" fieldPosition="0">
          <references count="2">
            <reference field="4294967294" count="1" selected="0">
              <x v="13"/>
            </reference>
            <reference field="4" count="2" selected="0">
              <x v="2"/>
              <x v="3"/>
            </reference>
          </references>
        </pivotArea>
        <pivotArea type="data" outline="0" collapsedLevelsAreSubtotals="1" fieldPosition="0">
          <references count="2">
            <reference field="4294967294" count="1" selected="0">
              <x v="14"/>
            </reference>
            <reference field="4" count="2" selected="0">
              <x v="2"/>
              <x v="3"/>
            </reference>
          </references>
        </pivotArea>
        <pivotArea type="data" outline="0" collapsedLevelsAreSubtotals="1" fieldPosition="0">
          <references count="2">
            <reference field="4294967294" count="1" selected="0">
              <x v="15"/>
            </reference>
            <reference field="4" count="2" selected="0">
              <x v="2"/>
              <x v="3"/>
            </reference>
          </references>
        </pivotArea>
        <pivotArea type="data" outline="0" collapsedLevelsAreSubtotals="1" fieldPosition="0">
          <references count="2">
            <reference field="4294967294" count="1" selected="0">
              <x v="25"/>
            </reference>
            <reference field="4" count="2" selected="0">
              <x v="2"/>
              <x v="3"/>
            </reference>
          </references>
        </pivotArea>
        <pivotArea type="data" outline="0" collapsedLevelsAreSubtotals="1" fieldPosition="0">
          <references count="2">
            <reference field="4294967294" count="1" selected="0">
              <x v="16"/>
            </reference>
            <reference field="4" count="2" selected="0">
              <x v="2"/>
              <x v="3"/>
            </reference>
          </references>
        </pivotArea>
        <pivotArea type="data" outline="0" collapsedLevelsAreSubtotals="1" fieldPosition="0">
          <references count="2">
            <reference field="4294967294" count="1" selected="0">
              <x v="17"/>
            </reference>
            <reference field="4" count="2" selected="0">
              <x v="2"/>
              <x v="3"/>
            </reference>
          </references>
        </pivotArea>
        <pivotArea type="data" outline="0" collapsedLevelsAreSubtotals="1" fieldPosition="0">
          <references count="2">
            <reference field="4294967294" count="1" selected="0">
              <x v="18"/>
            </reference>
            <reference field="4" count="2" selected="0">
              <x v="2"/>
              <x v="3"/>
            </reference>
          </references>
        </pivotArea>
        <pivotArea type="data" outline="0" collapsedLevelsAreSubtotals="1" fieldPosition="0">
          <references count="2">
            <reference field="4294967294" count="1" selected="0">
              <x v="19"/>
            </reference>
            <reference field="4" count="2" selected="0">
              <x v="2"/>
              <x v="3"/>
            </reference>
          </references>
        </pivotArea>
        <pivotArea type="data" outline="0" collapsedLevelsAreSubtotals="1" fieldPosition="0">
          <references count="2">
            <reference field="4294967294" count="1" selected="0">
              <x v="20"/>
            </reference>
            <reference field="4" count="2" selected="0">
              <x v="2"/>
              <x v="3"/>
            </reference>
          </references>
        </pivotArea>
        <pivotArea type="data" outline="0" collapsedLevelsAreSubtotals="1" fieldPosition="0">
          <references count="2">
            <reference field="4294967294" count="1" selected="0">
              <x v="21"/>
            </reference>
            <reference field="4" count="2" selected="0">
              <x v="2"/>
              <x v="3"/>
            </reference>
          </references>
        </pivotArea>
        <pivotArea type="data" outline="0" collapsedLevelsAreSubtotals="1" fieldPosition="0">
          <references count="2">
            <reference field="4294967294" count="1" selected="0">
              <x v="22"/>
            </reference>
            <reference field="4" count="2" selected="0">
              <x v="2"/>
              <x v="3"/>
            </reference>
          </references>
        </pivotArea>
        <pivotArea type="data" outline="0" collapsedLevelsAreSubtotals="1" fieldPosition="0">
          <references count="2">
            <reference field="4294967294" count="1" selected="0">
              <x v="23"/>
            </reference>
            <reference field="4" count="2" selected="0">
              <x v="2"/>
              <x v="3"/>
            </reference>
          </references>
        </pivotArea>
        <pivotArea type="data" outline="0" collapsedLevelsAreSubtotals="1" fieldPosition="0">
          <references count="2">
            <reference field="4294967294" count="1" selected="0">
              <x v="24"/>
            </reference>
            <reference field="4" count="2" selected="0">
              <x v="2"/>
              <x v="3"/>
            </reference>
          </references>
        </pivotArea>
        <pivotArea type="data" outline="0" collapsedLevelsAreSubtotals="1" fieldPosition="0">
          <references count="2">
            <reference field="4294967294" count="1" selected="0">
              <x v="26"/>
            </reference>
            <reference field="4" count="2" selected="0">
              <x v="2"/>
              <x v="3"/>
            </reference>
          </references>
        </pivotArea>
        <pivotArea type="data" outline="0" collapsedLevelsAreSubtotals="1" fieldPosition="0">
          <references count="2">
            <reference field="4294967294" count="1" selected="0">
              <x v="27"/>
            </reference>
            <reference field="4" count="2" selected="0">
              <x v="2"/>
              <x v="3"/>
            </reference>
          </references>
        </pivotArea>
        <pivotArea type="data" outline="0" collapsedLevelsAreSubtotals="1" fieldPosition="0">
          <references count="2">
            <reference field="4294967294" count="1" selected="0">
              <x v="28"/>
            </reference>
            <reference field="4" count="2" selected="0">
              <x v="2"/>
              <x v="3"/>
            </reference>
          </references>
        </pivotArea>
        <pivotArea type="data" outline="0" collapsedLevelsAreSubtotals="1" fieldPosition="0">
          <references count="2">
            <reference field="4294967294" count="1" selected="0">
              <x v="5"/>
            </reference>
            <reference field="4" count="2" selected="0">
              <x v="4"/>
              <x v="5"/>
            </reference>
          </references>
        </pivotArea>
        <pivotArea type="data" outline="0" collapsedLevelsAreSubtotals="1" fieldPosition="0">
          <references count="2">
            <reference field="4294967294" count="1" selected="0">
              <x v="6"/>
            </reference>
            <reference field="4" count="2" selected="0">
              <x v="4"/>
              <x v="5"/>
            </reference>
          </references>
        </pivotArea>
        <pivotArea type="data" outline="0" collapsedLevelsAreSubtotals="1" fieldPosition="0">
          <references count="2">
            <reference field="4294967294" count="1" selected="0">
              <x v="7"/>
            </reference>
            <reference field="4" count="2" selected="0">
              <x v="4"/>
              <x v="5"/>
            </reference>
          </references>
        </pivotArea>
        <pivotArea type="data" outline="0" collapsedLevelsAreSubtotals="1" fieldPosition="0">
          <references count="2">
            <reference field="4294967294" count="1" selected="0">
              <x v="8"/>
            </reference>
            <reference field="4" count="2" selected="0">
              <x v="4"/>
              <x v="5"/>
            </reference>
          </references>
        </pivotArea>
        <pivotArea type="data" outline="0" collapsedLevelsAreSubtotals="1" fieldPosition="0">
          <references count="2">
            <reference field="4294967294" count="1" selected="0">
              <x v="10"/>
            </reference>
            <reference field="4" count="2" selected="0">
              <x v="4"/>
              <x v="5"/>
            </reference>
          </references>
        </pivotArea>
        <pivotArea type="data" outline="0" collapsedLevelsAreSubtotals="1" fieldPosition="0">
          <references count="2">
            <reference field="4294967294" count="1" selected="0">
              <x v="11"/>
            </reference>
            <reference field="4" count="2" selected="0">
              <x v="4"/>
              <x v="5"/>
            </reference>
          </references>
        </pivotArea>
        <pivotArea type="data" outline="0" collapsedLevelsAreSubtotals="1" fieldPosition="0">
          <references count="2">
            <reference field="4294967294" count="1" selected="0">
              <x v="12"/>
            </reference>
            <reference field="4" count="2" selected="0">
              <x v="4"/>
              <x v="5"/>
            </reference>
          </references>
        </pivotArea>
        <pivotArea type="data" outline="0" collapsedLevelsAreSubtotals="1" fieldPosition="0">
          <references count="2">
            <reference field="4294967294" count="1" selected="0">
              <x v="13"/>
            </reference>
            <reference field="4" count="2" selected="0">
              <x v="4"/>
              <x v="5"/>
            </reference>
          </references>
        </pivotArea>
        <pivotArea type="data" outline="0" collapsedLevelsAreSubtotals="1" fieldPosition="0">
          <references count="2">
            <reference field="4294967294" count="1" selected="0">
              <x v="14"/>
            </reference>
            <reference field="4" count="2" selected="0">
              <x v="4"/>
              <x v="5"/>
            </reference>
          </references>
        </pivotArea>
        <pivotArea type="data" outline="0" collapsedLevelsAreSubtotals="1" fieldPosition="0">
          <references count="2">
            <reference field="4294967294" count="1" selected="0">
              <x v="15"/>
            </reference>
            <reference field="4" count="2" selected="0">
              <x v="4"/>
              <x v="5"/>
            </reference>
          </references>
        </pivotArea>
        <pivotArea type="data" outline="0" collapsedLevelsAreSubtotals="1" fieldPosition="0">
          <references count="2">
            <reference field="4294967294" count="1" selected="0">
              <x v="25"/>
            </reference>
            <reference field="4" count="2" selected="0">
              <x v="4"/>
              <x v="5"/>
            </reference>
          </references>
        </pivotArea>
        <pivotArea type="data" outline="0" collapsedLevelsAreSubtotals="1" fieldPosition="0">
          <references count="2">
            <reference field="4294967294" count="1" selected="0">
              <x v="16"/>
            </reference>
            <reference field="4" count="2" selected="0">
              <x v="4"/>
              <x v="5"/>
            </reference>
          </references>
        </pivotArea>
        <pivotArea type="data" outline="0" collapsedLevelsAreSubtotals="1" fieldPosition="0">
          <references count="2">
            <reference field="4294967294" count="1" selected="0">
              <x v="17"/>
            </reference>
            <reference field="4" count="2" selected="0">
              <x v="4"/>
              <x v="5"/>
            </reference>
          </references>
        </pivotArea>
        <pivotArea type="data" outline="0" collapsedLevelsAreSubtotals="1" fieldPosition="0">
          <references count="2">
            <reference field="4294967294" count="1" selected="0">
              <x v="18"/>
            </reference>
            <reference field="4" count="2" selected="0">
              <x v="4"/>
              <x v="5"/>
            </reference>
          </references>
        </pivotArea>
        <pivotArea type="data" outline="0" collapsedLevelsAreSubtotals="1" fieldPosition="0">
          <references count="2">
            <reference field="4294967294" count="1" selected="0">
              <x v="19"/>
            </reference>
            <reference field="4" count="2" selected="0">
              <x v="4"/>
              <x v="5"/>
            </reference>
          </references>
        </pivotArea>
        <pivotArea type="data" outline="0" collapsedLevelsAreSubtotals="1" fieldPosition="0">
          <references count="2">
            <reference field="4294967294" count="1" selected="0">
              <x v="20"/>
            </reference>
            <reference field="4" count="2" selected="0">
              <x v="4"/>
              <x v="5"/>
            </reference>
          </references>
        </pivotArea>
        <pivotArea type="data" outline="0" collapsedLevelsAreSubtotals="1" fieldPosition="0">
          <references count="2">
            <reference field="4294967294" count="1" selected="0">
              <x v="21"/>
            </reference>
            <reference field="4" count="2" selected="0">
              <x v="4"/>
              <x v="5"/>
            </reference>
          </references>
        </pivotArea>
        <pivotArea type="data" outline="0" collapsedLevelsAreSubtotals="1" fieldPosition="0">
          <references count="2">
            <reference field="4294967294" count="1" selected="0">
              <x v="22"/>
            </reference>
            <reference field="4" count="2" selected="0">
              <x v="4"/>
              <x v="5"/>
            </reference>
          </references>
        </pivotArea>
        <pivotArea type="data" outline="0" collapsedLevelsAreSubtotals="1" fieldPosition="0">
          <references count="2">
            <reference field="4294967294" count="1" selected="0">
              <x v="23"/>
            </reference>
            <reference field="4" count="2" selected="0">
              <x v="4"/>
              <x v="5"/>
            </reference>
          </references>
        </pivotArea>
        <pivotArea type="data" outline="0" collapsedLevelsAreSubtotals="1" fieldPosition="0">
          <references count="2">
            <reference field="4294967294" count="1" selected="0">
              <x v="24"/>
            </reference>
            <reference field="4" count="2" selected="0">
              <x v="4"/>
              <x v="5"/>
            </reference>
          </references>
        </pivotArea>
        <pivotArea type="data" outline="0" collapsedLevelsAreSubtotals="1" fieldPosition="0">
          <references count="2">
            <reference field="4294967294" count="1" selected="0">
              <x v="26"/>
            </reference>
            <reference field="4" count="2" selected="0">
              <x v="4"/>
              <x v="5"/>
            </reference>
          </references>
        </pivotArea>
        <pivotArea type="data" outline="0" collapsedLevelsAreSubtotals="1" fieldPosition="0">
          <references count="2">
            <reference field="4294967294" count="1" selected="0">
              <x v="27"/>
            </reference>
            <reference field="4" count="2" selected="0">
              <x v="4"/>
              <x v="5"/>
            </reference>
          </references>
        </pivotArea>
        <pivotArea type="data" outline="0" collapsedLevelsAreSubtotals="1" fieldPosition="0">
          <references count="2">
            <reference field="4294967294" count="1" selected="0">
              <x v="28"/>
            </reference>
            <reference field="4" count="2" selected="0">
              <x v="4"/>
              <x v="5"/>
            </reference>
          </references>
        </pivotArea>
        <pivotArea type="data" outline="0" collapsedLevelsAreSubtotals="1" fieldPosition="0">
          <references count="2">
            <reference field="4294967294" count="1" selected="0">
              <x v="5"/>
            </reference>
            <reference field="4" count="1" selected="0">
              <x v="6"/>
            </reference>
          </references>
        </pivotArea>
        <pivotArea type="data" outline="0" collapsedLevelsAreSubtotals="1" fieldPosition="0">
          <references count="2">
            <reference field="4294967294" count="1" selected="0">
              <x v="6"/>
            </reference>
            <reference field="4" count="1" selected="0">
              <x v="6"/>
            </reference>
          </references>
        </pivotArea>
        <pivotArea type="data" outline="0" collapsedLevelsAreSubtotals="1" fieldPosition="0">
          <references count="2">
            <reference field="4294967294" count="1" selected="0">
              <x v="7"/>
            </reference>
            <reference field="4" count="1" selected="0">
              <x v="6"/>
            </reference>
          </references>
        </pivotArea>
        <pivotArea type="data" outline="0" collapsedLevelsAreSubtotals="1" fieldPosition="0">
          <references count="2">
            <reference field="4294967294" count="1" selected="0">
              <x v="8"/>
            </reference>
            <reference field="4" count="1" selected="0">
              <x v="6"/>
            </reference>
          </references>
        </pivotArea>
        <pivotArea type="data" outline="0" collapsedLevelsAreSubtotals="1" fieldPosition="0">
          <references count="2">
            <reference field="4294967294" count="1" selected="0">
              <x v="10"/>
            </reference>
            <reference field="4" count="1" selected="0">
              <x v="6"/>
            </reference>
          </references>
        </pivotArea>
        <pivotArea type="data" outline="0" collapsedLevelsAreSubtotals="1" fieldPosition="0">
          <references count="2">
            <reference field="4294967294" count="1" selected="0">
              <x v="11"/>
            </reference>
            <reference field="4" count="1" selected="0">
              <x v="6"/>
            </reference>
          </references>
        </pivotArea>
        <pivotArea type="data" outline="0" collapsedLevelsAreSubtotals="1" fieldPosition="0">
          <references count="2">
            <reference field="4294967294" count="1" selected="0">
              <x v="12"/>
            </reference>
            <reference field="4" count="1" selected="0">
              <x v="6"/>
            </reference>
          </references>
        </pivotArea>
        <pivotArea type="data" outline="0" collapsedLevelsAreSubtotals="1" fieldPosition="0">
          <references count="2">
            <reference field="4294967294" count="1" selected="0">
              <x v="13"/>
            </reference>
            <reference field="4" count="1" selected="0">
              <x v="6"/>
            </reference>
          </references>
        </pivotArea>
        <pivotArea type="data" outline="0" collapsedLevelsAreSubtotals="1" fieldPosition="0">
          <references count="2">
            <reference field="4294967294" count="1" selected="0">
              <x v="14"/>
            </reference>
            <reference field="4" count="1" selected="0">
              <x v="6"/>
            </reference>
          </references>
        </pivotArea>
        <pivotArea type="data" outline="0" collapsedLevelsAreSubtotals="1" fieldPosition="0">
          <references count="2">
            <reference field="4294967294" count="1" selected="0">
              <x v="15"/>
            </reference>
            <reference field="4" count="1" selected="0">
              <x v="6"/>
            </reference>
          </references>
        </pivotArea>
        <pivotArea type="data" outline="0" collapsedLevelsAreSubtotals="1" fieldPosition="0">
          <references count="2">
            <reference field="4294967294" count="1" selected="0">
              <x v="25"/>
            </reference>
            <reference field="4" count="1" selected="0">
              <x v="6"/>
            </reference>
          </references>
        </pivotArea>
        <pivotArea type="data" outline="0" collapsedLevelsAreSubtotals="1" fieldPosition="0">
          <references count="2">
            <reference field="4294967294" count="1" selected="0">
              <x v="16"/>
            </reference>
            <reference field="4" count="1" selected="0">
              <x v="6"/>
            </reference>
          </references>
        </pivotArea>
        <pivotArea type="data" outline="0" collapsedLevelsAreSubtotals="1" fieldPosition="0">
          <references count="2">
            <reference field="4294967294" count="1" selected="0">
              <x v="17"/>
            </reference>
            <reference field="4" count="1" selected="0">
              <x v="6"/>
            </reference>
          </references>
        </pivotArea>
        <pivotArea type="data" outline="0" collapsedLevelsAreSubtotals="1" fieldPosition="0">
          <references count="2">
            <reference field="4294967294" count="1" selected="0">
              <x v="18"/>
            </reference>
            <reference field="4" count="1" selected="0">
              <x v="6"/>
            </reference>
          </references>
        </pivotArea>
        <pivotArea type="data" outline="0" collapsedLevelsAreSubtotals="1" fieldPosition="0">
          <references count="2">
            <reference field="4294967294" count="1" selected="0">
              <x v="19"/>
            </reference>
            <reference field="4" count="1" selected="0">
              <x v="6"/>
            </reference>
          </references>
        </pivotArea>
        <pivotArea type="data" outline="0" collapsedLevelsAreSubtotals="1" fieldPosition="0">
          <references count="2">
            <reference field="4294967294" count="1" selected="0">
              <x v="20"/>
            </reference>
            <reference field="4" count="1" selected="0">
              <x v="6"/>
            </reference>
          </references>
        </pivotArea>
        <pivotArea type="data" outline="0" collapsedLevelsAreSubtotals="1" fieldPosition="0">
          <references count="2">
            <reference field="4294967294" count="1" selected="0">
              <x v="21"/>
            </reference>
            <reference field="4" count="1" selected="0">
              <x v="6"/>
            </reference>
          </references>
        </pivotArea>
        <pivotArea type="data" outline="0" collapsedLevelsAreSubtotals="1" fieldPosition="0">
          <references count="2">
            <reference field="4294967294" count="1" selected="0">
              <x v="22"/>
            </reference>
            <reference field="4" count="1" selected="0">
              <x v="6"/>
            </reference>
          </references>
        </pivotArea>
        <pivotArea type="data" outline="0" collapsedLevelsAreSubtotals="1" fieldPosition="0">
          <references count="2">
            <reference field="4294967294" count="1" selected="0">
              <x v="23"/>
            </reference>
            <reference field="4" count="1" selected="0">
              <x v="6"/>
            </reference>
          </references>
        </pivotArea>
        <pivotArea type="data" outline="0" collapsedLevelsAreSubtotals="1" fieldPosition="0">
          <references count="2">
            <reference field="4294967294" count="1" selected="0">
              <x v="24"/>
            </reference>
            <reference field="4" count="1" selected="0">
              <x v="6"/>
            </reference>
          </references>
        </pivotArea>
        <pivotArea type="data" outline="0" collapsedLevelsAreSubtotals="1" fieldPosition="0">
          <references count="2">
            <reference field="4294967294" count="1" selected="0">
              <x v="26"/>
            </reference>
            <reference field="4" count="1" selected="0">
              <x v="6"/>
            </reference>
          </references>
        </pivotArea>
        <pivotArea type="data" outline="0" collapsedLevelsAreSubtotals="1" fieldPosition="0">
          <references count="2">
            <reference field="4294967294" count="1" selected="0">
              <x v="27"/>
            </reference>
            <reference field="4" count="1" selected="0">
              <x v="6"/>
            </reference>
          </references>
        </pivotArea>
        <pivotArea type="data" outline="0" collapsedLevelsAreSubtotals="1" fieldPosition="0">
          <references count="2">
            <reference field="4294967294" count="1" selected="0">
              <x v="28"/>
            </reference>
            <reference field="4" count="1" selected="0">
              <x v="6"/>
            </reference>
          </references>
        </pivotArea>
      </pivotAreas>
    </conditionalFormat>
    <conditionalFormat priority="25">
      <pivotAreas count="4">
        <pivotArea type="data" outline="0" collapsedLevelsAreSubtotals="1" fieldPosition="0">
          <references count="2">
            <reference field="4294967294" count="5" selected="0">
              <x v="0"/>
              <x v="1"/>
              <x v="2"/>
              <x v="3"/>
              <x v="4"/>
            </reference>
            <reference field="4" count="2" selected="0">
              <x v="0"/>
              <x v="1"/>
            </reference>
          </references>
        </pivotArea>
        <pivotArea type="data" outline="0" collapsedLevelsAreSubtotals="1" fieldPosition="0">
          <references count="2">
            <reference field="4294967294" count="5" selected="0">
              <x v="0"/>
              <x v="1"/>
              <x v="2"/>
              <x v="3"/>
              <x v="4"/>
            </reference>
            <reference field="4" count="2" selected="0">
              <x v="2"/>
              <x v="3"/>
            </reference>
          </references>
        </pivotArea>
        <pivotArea type="data" outline="0" collapsedLevelsAreSubtotals="1" fieldPosition="0">
          <references count="2">
            <reference field="4294967294" count="5" selected="0">
              <x v="0"/>
              <x v="1"/>
              <x v="2"/>
              <x v="3"/>
              <x v="4"/>
            </reference>
            <reference field="4" count="2" selected="0">
              <x v="4"/>
              <x v="5"/>
            </reference>
          </references>
        </pivotArea>
        <pivotArea type="data" outline="0" collapsedLevelsAreSubtotals="1" fieldPosition="0">
          <references count="2">
            <reference field="4294967294" count="5" selected="0">
              <x v="0"/>
              <x v="1"/>
              <x v="2"/>
              <x v="3"/>
              <x v="4"/>
            </reference>
            <reference field="4" count="2" selected="0">
              <x v="6"/>
              <x v="7"/>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0.xml><?xml version="1.0" encoding="utf-8"?>
<pivotTableDefinition xmlns="http://schemas.openxmlformats.org/spreadsheetml/2006/main" name="Tableau croisé dynamique19" cacheId="46"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Ruptures de stock">
  <location ref="A2:B5" firstHeaderRow="1" firstDataRow="1" firstDataCol="1"/>
  <pivotFields count="33">
    <pivotField axis="axisRow" dataField="1" showAll="0" sortType="descending">
      <items count="5">
        <item h="1" x="0"/>
        <item x="2"/>
        <item x="1"/>
        <item h="1" x="3"/>
        <item t="default"/>
      </items>
      <autoSortScope>
        <pivotArea dataOnly="0" outline="0" fieldPosition="0">
          <references count="1">
            <reference field="4294967294" count="1" selected="0">
              <x v="0"/>
            </reference>
          </references>
        </pivotArea>
      </autoSortScope>
    </pivotField>
    <pivotField showAll="0" defaultSubtotal="0"/>
    <pivotField showAll="0"/>
    <pivotField showAll="0"/>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defaultSubtotal="0"/>
  </pivotFields>
  <rowFields count="1">
    <field x="0"/>
  </rowFields>
  <rowItems count="3">
    <i>
      <x v="2"/>
    </i>
    <i>
      <x v="1"/>
    </i>
    <i t="grand">
      <x/>
    </i>
  </rowItems>
  <colItems count="1">
    <i/>
  </colItems>
  <dataFields count="1">
    <dataField name="No" fld="0" subtotal="count" baseField="0" baseItem="0"/>
  </dataFields>
  <formats count="12">
    <format dxfId="658">
      <pivotArea grandRow="1" outline="0" collapsedLevelsAreSubtotals="1" fieldPosition="0"/>
    </format>
    <format dxfId="657">
      <pivotArea dataOnly="0" labelOnly="1" grandRow="1" outline="0" fieldPosition="0"/>
    </format>
    <format dxfId="656">
      <pivotArea type="all" dataOnly="0" outline="0" fieldPosition="0"/>
    </format>
    <format dxfId="655">
      <pivotArea outline="0" collapsedLevelsAreSubtotals="1" fieldPosition="0"/>
    </format>
    <format dxfId="654">
      <pivotArea field="0" type="button" dataOnly="0" labelOnly="1" outline="0" axis="axisRow" fieldPosition="0"/>
    </format>
    <format dxfId="653">
      <pivotArea dataOnly="0" labelOnly="1" outline="0" axis="axisValues" fieldPosition="0"/>
    </format>
    <format dxfId="652">
      <pivotArea dataOnly="0" labelOnly="1" fieldPosition="0">
        <references count="1">
          <reference field="0" count="0"/>
        </references>
      </pivotArea>
    </format>
    <format dxfId="651">
      <pivotArea dataOnly="0" labelOnly="1" grandRow="1" outline="0" fieldPosition="0"/>
    </format>
    <format dxfId="650">
      <pivotArea dataOnly="0" labelOnly="1" outline="0" axis="axisValues" fieldPosition="0"/>
    </format>
    <format dxfId="649">
      <pivotArea field="0" type="button" dataOnly="0" labelOnly="1" outline="0" axis="axisRow" fieldPosition="0"/>
    </format>
    <format dxfId="648">
      <pivotArea dataOnly="0" labelOnly="1" outline="0" axis="axisValues" fieldPosition="0"/>
    </format>
    <format dxfId="64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1.xml><?xml version="1.0" encoding="utf-8"?>
<pivotTableDefinition xmlns="http://schemas.openxmlformats.org/spreadsheetml/2006/main" name="Tableau croisé dynamique30" cacheId="5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00:Q105" firstHeaderRow="1" firstDataRow="3" firstDataCol="1"/>
  <pivotFields count="108">
    <pivotField axis="axisCol" showAll="0">
      <items count="9">
        <item x="1"/>
        <item x="6"/>
        <item x="2"/>
        <item x="3"/>
        <item x="0"/>
        <item x="4"/>
        <item x="5"/>
        <item x="7"/>
        <item t="default"/>
      </items>
    </pivotField>
    <pivotField showAll="0" defaultSubtotal="0"/>
    <pivotField showAll="0" defaultSubtotal="0"/>
    <pivotField showAll="0"/>
    <pivotField showAll="0"/>
    <pivotField showAll="0"/>
    <pivotField showAll="0"/>
    <pivotField showAl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defaultSubtotal="0"/>
    <pivotField showAll="0"/>
    <pivotField showAll="0"/>
    <pivotField showAll="0" defaultSubtotal="0"/>
    <pivotField showAll="0"/>
    <pivotField showAll="0"/>
    <pivotField showAll="0" defaultSubtotal="0"/>
    <pivotField showAll="0"/>
    <pivotField showAll="0"/>
    <pivotField showAll="0" defaultSubtotal="0"/>
    <pivotField showAll="0"/>
    <pivotField showAll="0"/>
    <pivotField showAll="0" defaultSubtota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pivotField showAll="0"/>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axis="axisRow" dataField="1" showAll="0">
      <items count="5">
        <item h="1" x="0"/>
        <item x="1"/>
        <item x="2"/>
        <item h="1" x="3"/>
        <item t="default"/>
      </items>
    </pivotField>
    <pivotField showAll="0" defaultSubtotal="0"/>
    <pivotField showAll="0"/>
    <pivotField showAll="0"/>
    <pivotField showAll="0" defaultSubtotal="0"/>
    <pivotField showAll="0"/>
    <pivotField showAll="0" defaultSubtotal="0"/>
  </pivotFields>
  <rowFields count="1">
    <field x="101"/>
  </rowFields>
  <rowItems count="3">
    <i>
      <x v="1"/>
    </i>
    <i>
      <x v="2"/>
    </i>
    <i t="grand">
      <x/>
    </i>
  </rowItems>
  <colFields count="2">
    <field x="0"/>
    <field x="-2"/>
  </colFields>
  <colItems count="16">
    <i>
      <x/>
      <x/>
    </i>
    <i r="1" i="1">
      <x v="1"/>
    </i>
    <i>
      <x v="1"/>
      <x/>
    </i>
    <i r="1" i="1">
      <x v="1"/>
    </i>
    <i>
      <x v="2"/>
      <x/>
    </i>
    <i r="1" i="1">
      <x v="1"/>
    </i>
    <i>
      <x v="3"/>
      <x/>
    </i>
    <i r="1" i="1">
      <x v="1"/>
    </i>
    <i>
      <x v="4"/>
      <x/>
    </i>
    <i r="1" i="1">
      <x v="1"/>
    </i>
    <i>
      <x v="5"/>
      <x/>
    </i>
    <i r="1" i="1">
      <x v="1"/>
    </i>
    <i>
      <x v="6"/>
      <x/>
    </i>
    <i r="1" i="1">
      <x v="1"/>
    </i>
    <i t="grand">
      <x/>
    </i>
    <i t="grand" i="1">
      <x/>
    </i>
  </colItems>
  <dataFields count="2">
    <dataField name="#" fld="101" subtotal="count" baseField="71" baseItem="3"/>
    <dataField name="%" fld="101" subtotal="count" showDataAs="percentOfCol" baseField="71" baseItem="3" numFmtId="10"/>
  </dataFields>
  <formats count="62">
    <format dxfId="720">
      <pivotArea outline="0" collapsedLevelsAreSubtotals="1" fieldPosition="0"/>
    </format>
    <format dxfId="719">
      <pivotArea outline="0" collapsedLevelsAreSubtotals="1" fieldPosition="0"/>
    </format>
    <format dxfId="718">
      <pivotArea grandRow="1" outline="0" collapsedLevelsAreSubtotals="1" fieldPosition="0"/>
    </format>
    <format dxfId="717">
      <pivotArea dataOnly="0" labelOnly="1" grandRow="1" outline="0" fieldPosition="0"/>
    </format>
    <format dxfId="716">
      <pivotArea field="0" grandRow="1" outline="0" collapsedLevelsAreSubtotals="1" axis="axisCol" fieldPosition="0">
        <references count="1">
          <reference field="0" count="6" selected="0">
            <x v="0"/>
            <x v="1"/>
            <x v="2"/>
            <x v="3"/>
            <x v="4"/>
            <x v="5"/>
          </reference>
        </references>
      </pivotArea>
    </format>
    <format dxfId="715">
      <pivotArea type="origin" dataOnly="0" labelOnly="1" outline="0" fieldPosition="0"/>
    </format>
    <format dxfId="714">
      <pivotArea field="0" type="button" dataOnly="0" labelOnly="1" outline="0" axis="axisCol" fieldPosition="0"/>
    </format>
    <format dxfId="713">
      <pivotArea type="topRight" dataOnly="0" labelOnly="1" outline="0" fieldPosition="0"/>
    </format>
    <format dxfId="712">
      <pivotArea field="101" type="button" dataOnly="0" labelOnly="1" outline="0" axis="axisRow" fieldPosition="0"/>
    </format>
    <format dxfId="711">
      <pivotArea dataOnly="0" labelOnly="1" fieldPosition="0">
        <references count="1">
          <reference field="0" count="6">
            <x v="0"/>
            <x v="1"/>
            <x v="2"/>
            <x v="3"/>
            <x v="4"/>
            <x v="5"/>
          </reference>
        </references>
      </pivotArea>
    </format>
    <format dxfId="710">
      <pivotArea dataOnly="0" labelOnly="1" grandCol="1" outline="0" fieldPosition="0"/>
    </format>
    <format dxfId="709">
      <pivotArea type="all" dataOnly="0" outline="0" fieldPosition="0"/>
    </format>
    <format dxfId="708">
      <pivotArea outline="0" collapsedLevelsAreSubtotals="1" fieldPosition="0"/>
    </format>
    <format dxfId="707">
      <pivotArea type="origin" dataOnly="0" labelOnly="1" outline="0" fieldPosition="0"/>
    </format>
    <format dxfId="706">
      <pivotArea field="0" type="button" dataOnly="0" labelOnly="1" outline="0" axis="axisCol" fieldPosition="0"/>
    </format>
    <format dxfId="705">
      <pivotArea type="topRight" dataOnly="0" labelOnly="1" outline="0" fieldPosition="0"/>
    </format>
    <format dxfId="704">
      <pivotArea field="101" type="button" dataOnly="0" labelOnly="1" outline="0" axis="axisRow" fieldPosition="0"/>
    </format>
    <format dxfId="703">
      <pivotArea dataOnly="0" labelOnly="1" fieldPosition="0">
        <references count="1">
          <reference field="101" count="0"/>
        </references>
      </pivotArea>
    </format>
    <format dxfId="702">
      <pivotArea dataOnly="0" labelOnly="1" grandRow="1" outline="0" fieldPosition="0"/>
    </format>
    <format dxfId="701">
      <pivotArea dataOnly="0" labelOnly="1" fieldPosition="0">
        <references count="1">
          <reference field="0" count="6">
            <x v="0"/>
            <x v="1"/>
            <x v="2"/>
            <x v="3"/>
            <x v="4"/>
            <x v="5"/>
          </reference>
        </references>
      </pivotArea>
    </format>
    <format dxfId="700">
      <pivotArea dataOnly="0" labelOnly="1" grandCol="1" outline="0" fieldPosition="0"/>
    </format>
    <format dxfId="699">
      <pivotArea outline="0" fieldPosition="0">
        <references count="1">
          <reference field="4294967294" count="1">
            <x v="0"/>
          </reference>
        </references>
      </pivotArea>
    </format>
    <format dxfId="698">
      <pivotArea field="101" type="button" dataOnly="0" labelOnly="1" outline="0" axis="axisRow" fieldPosition="0"/>
    </format>
    <format dxfId="697">
      <pivotArea field="0" dataOnly="0" labelOnly="1" grandCol="1" outline="0" offset="IV256" axis="axisCol" fieldPosition="0">
        <references count="1">
          <reference field="4294967294" count="1" selected="0">
            <x v="0"/>
          </reference>
        </references>
      </pivotArea>
    </format>
    <format dxfId="696">
      <pivotArea field="0" dataOnly="0" labelOnly="1" grandCol="1" outline="0" offset="IV256" axis="axisCol" fieldPosition="0">
        <references count="1">
          <reference field="4294967294" count="1" selected="0">
            <x v="1"/>
          </reference>
        </references>
      </pivotArea>
    </format>
    <format dxfId="695">
      <pivotArea field="0" dataOnly="0" labelOnly="1" grandCol="1" outline="0" offset="IV256" axis="axisCol" fieldPosition="0">
        <references count="1">
          <reference field="4294967294" count="1" selected="0">
            <x v="0"/>
          </reference>
        </references>
      </pivotArea>
    </format>
    <format dxfId="694">
      <pivotArea field="0" dataOnly="0" labelOnly="1" grandCol="1" outline="0" offset="IV256" axis="axisCol" fieldPosition="0">
        <references count="1">
          <reference field="4294967294" count="1" selected="0">
            <x v="1"/>
          </reference>
        </references>
      </pivotArea>
    </format>
    <format dxfId="693">
      <pivotArea dataOnly="0" labelOnly="1" outline="0" fieldPosition="0">
        <references count="2">
          <reference field="4294967294" count="2">
            <x v="0"/>
            <x v="1"/>
          </reference>
          <reference field="0" count="1" selected="0">
            <x v="0"/>
          </reference>
        </references>
      </pivotArea>
    </format>
    <format dxfId="692">
      <pivotArea dataOnly="0" labelOnly="1" outline="0" fieldPosition="0">
        <references count="2">
          <reference field="4294967294" count="2">
            <x v="0"/>
            <x v="1"/>
          </reference>
          <reference field="0" count="1" selected="0">
            <x v="1"/>
          </reference>
        </references>
      </pivotArea>
    </format>
    <format dxfId="691">
      <pivotArea dataOnly="0" labelOnly="1" outline="0" fieldPosition="0">
        <references count="2">
          <reference field="4294967294" count="2">
            <x v="0"/>
            <x v="1"/>
          </reference>
          <reference field="0" count="1" selected="0">
            <x v="2"/>
          </reference>
        </references>
      </pivotArea>
    </format>
    <format dxfId="690">
      <pivotArea dataOnly="0" labelOnly="1" outline="0" fieldPosition="0">
        <references count="2">
          <reference field="4294967294" count="2">
            <x v="0"/>
            <x v="1"/>
          </reference>
          <reference field="0" count="1" selected="0">
            <x v="3"/>
          </reference>
        </references>
      </pivotArea>
    </format>
    <format dxfId="689">
      <pivotArea dataOnly="0" labelOnly="1" outline="0" fieldPosition="0">
        <references count="2">
          <reference field="4294967294" count="2">
            <x v="0"/>
            <x v="1"/>
          </reference>
          <reference field="0" count="1" selected="0">
            <x v="4"/>
          </reference>
        </references>
      </pivotArea>
    </format>
    <format dxfId="688">
      <pivotArea dataOnly="0" labelOnly="1" outline="0" fieldPosition="0">
        <references count="2">
          <reference field="4294967294" count="2">
            <x v="0"/>
            <x v="1"/>
          </reference>
          <reference field="0" count="1" selected="0">
            <x v="5"/>
          </reference>
        </references>
      </pivotArea>
    </format>
    <format dxfId="687">
      <pivotArea field="101" type="button" dataOnly="0" labelOnly="1" outline="0" axis="axisRow" fieldPosition="0"/>
    </format>
    <format dxfId="686">
      <pivotArea field="0" dataOnly="0" labelOnly="1" grandCol="1" outline="0" offset="IV256" axis="axisCol" fieldPosition="0">
        <references count="1">
          <reference field="4294967294" count="1" selected="0">
            <x v="0"/>
          </reference>
        </references>
      </pivotArea>
    </format>
    <format dxfId="685">
      <pivotArea field="0" dataOnly="0" labelOnly="1" grandCol="1" outline="0" offset="IV256" axis="axisCol" fieldPosition="0">
        <references count="1">
          <reference field="4294967294" count="1" selected="0">
            <x v="1"/>
          </reference>
        </references>
      </pivotArea>
    </format>
    <format dxfId="684">
      <pivotArea field="0" dataOnly="0" labelOnly="1" grandCol="1" outline="0" offset="IV256" axis="axisCol" fieldPosition="0">
        <references count="1">
          <reference field="4294967294" count="1" selected="0">
            <x v="0"/>
          </reference>
        </references>
      </pivotArea>
    </format>
    <format dxfId="683">
      <pivotArea field="0" dataOnly="0" labelOnly="1" grandCol="1" outline="0" offset="IV256" axis="axisCol" fieldPosition="0">
        <references count="1">
          <reference field="4294967294" count="1" selected="0">
            <x v="1"/>
          </reference>
        </references>
      </pivotArea>
    </format>
    <format dxfId="682">
      <pivotArea dataOnly="0" labelOnly="1" outline="0" fieldPosition="0">
        <references count="2">
          <reference field="4294967294" count="2">
            <x v="0"/>
            <x v="1"/>
          </reference>
          <reference field="0" count="1" selected="0">
            <x v="0"/>
          </reference>
        </references>
      </pivotArea>
    </format>
    <format dxfId="681">
      <pivotArea dataOnly="0" labelOnly="1" outline="0" fieldPosition="0">
        <references count="2">
          <reference field="4294967294" count="2">
            <x v="0"/>
            <x v="1"/>
          </reference>
          <reference field="0" count="1" selected="0">
            <x v="1"/>
          </reference>
        </references>
      </pivotArea>
    </format>
    <format dxfId="680">
      <pivotArea dataOnly="0" labelOnly="1" outline="0" fieldPosition="0">
        <references count="2">
          <reference field="4294967294" count="2">
            <x v="0"/>
            <x v="1"/>
          </reference>
          <reference field="0" count="1" selected="0">
            <x v="2"/>
          </reference>
        </references>
      </pivotArea>
    </format>
    <format dxfId="679">
      <pivotArea dataOnly="0" labelOnly="1" outline="0" fieldPosition="0">
        <references count="2">
          <reference field="4294967294" count="2">
            <x v="0"/>
            <x v="1"/>
          </reference>
          <reference field="0" count="1" selected="0">
            <x v="3"/>
          </reference>
        </references>
      </pivotArea>
    </format>
    <format dxfId="678">
      <pivotArea dataOnly="0" labelOnly="1" outline="0" fieldPosition="0">
        <references count="2">
          <reference field="4294967294" count="2">
            <x v="0"/>
            <x v="1"/>
          </reference>
          <reference field="0" count="1" selected="0">
            <x v="4"/>
          </reference>
        </references>
      </pivotArea>
    </format>
    <format dxfId="677">
      <pivotArea dataOnly="0" labelOnly="1" outline="0" fieldPosition="0">
        <references count="2">
          <reference field="4294967294" count="2">
            <x v="0"/>
            <x v="1"/>
          </reference>
          <reference field="0" count="1" selected="0">
            <x v="5"/>
          </reference>
        </references>
      </pivotArea>
    </format>
    <format dxfId="676">
      <pivotArea outline="0" fieldPosition="0">
        <references count="1">
          <reference field="4294967294" count="1">
            <x v="1"/>
          </reference>
        </references>
      </pivotArea>
    </format>
    <format dxfId="675">
      <pivotArea outline="0" collapsedLevelsAreSubtotals="1" fieldPosition="0">
        <references count="2">
          <reference field="4294967294" count="1" selected="0">
            <x v="1"/>
          </reference>
          <reference field="0" count="1" selected="0">
            <x v="0"/>
          </reference>
        </references>
      </pivotArea>
    </format>
    <format dxfId="674">
      <pivotArea outline="0" collapsedLevelsAreSubtotals="1" fieldPosition="0">
        <references count="2">
          <reference field="4294967294" count="1" selected="0">
            <x v="1"/>
          </reference>
          <reference field="0" count="1" selected="0">
            <x v="0"/>
          </reference>
        </references>
      </pivotArea>
    </format>
    <format dxfId="673">
      <pivotArea outline="0" collapsedLevelsAreSubtotals="1" fieldPosition="0">
        <references count="2">
          <reference field="4294967294" count="1" selected="0">
            <x v="1"/>
          </reference>
          <reference field="0" count="1" selected="0">
            <x v="1"/>
          </reference>
        </references>
      </pivotArea>
    </format>
    <format dxfId="672">
      <pivotArea outline="0" collapsedLevelsAreSubtotals="1" fieldPosition="0">
        <references count="2">
          <reference field="4294967294" count="1" selected="0">
            <x v="1"/>
          </reference>
          <reference field="0" count="1" selected="0">
            <x v="1"/>
          </reference>
        </references>
      </pivotArea>
    </format>
    <format dxfId="671">
      <pivotArea outline="0" collapsedLevelsAreSubtotals="1" fieldPosition="0">
        <references count="2">
          <reference field="4294967294" count="1" selected="0">
            <x v="1"/>
          </reference>
          <reference field="0" count="1" selected="0">
            <x v="2"/>
          </reference>
        </references>
      </pivotArea>
    </format>
    <format dxfId="670">
      <pivotArea outline="0" collapsedLevelsAreSubtotals="1" fieldPosition="0">
        <references count="2">
          <reference field="4294967294" count="1" selected="0">
            <x v="1"/>
          </reference>
          <reference field="0" count="1" selected="0">
            <x v="2"/>
          </reference>
        </references>
      </pivotArea>
    </format>
    <format dxfId="669">
      <pivotArea outline="0" collapsedLevelsAreSubtotals="1" fieldPosition="0">
        <references count="2">
          <reference field="4294967294" count="1" selected="0">
            <x v="1"/>
          </reference>
          <reference field="0" count="1" selected="0">
            <x v="3"/>
          </reference>
        </references>
      </pivotArea>
    </format>
    <format dxfId="668">
      <pivotArea outline="0" collapsedLevelsAreSubtotals="1" fieldPosition="0">
        <references count="2">
          <reference field="4294967294" count="1" selected="0">
            <x v="1"/>
          </reference>
          <reference field="0" count="1" selected="0">
            <x v="3"/>
          </reference>
        </references>
      </pivotArea>
    </format>
    <format dxfId="667">
      <pivotArea outline="0" collapsedLevelsAreSubtotals="1" fieldPosition="0">
        <references count="2">
          <reference field="4294967294" count="1" selected="0">
            <x v="1"/>
          </reference>
          <reference field="0" count="1" selected="0">
            <x v="4"/>
          </reference>
        </references>
      </pivotArea>
    </format>
    <format dxfId="666">
      <pivotArea outline="0" collapsedLevelsAreSubtotals="1" fieldPosition="0">
        <references count="2">
          <reference field="4294967294" count="1" selected="0">
            <x v="1"/>
          </reference>
          <reference field="0" count="1" selected="0">
            <x v="4"/>
          </reference>
        </references>
      </pivotArea>
    </format>
    <format dxfId="665">
      <pivotArea outline="0" collapsedLevelsAreSubtotals="1" fieldPosition="0">
        <references count="2">
          <reference field="4294967294" count="1" selected="0">
            <x v="1"/>
          </reference>
          <reference field="0" count="1" selected="0">
            <x v="5"/>
          </reference>
        </references>
      </pivotArea>
    </format>
    <format dxfId="664">
      <pivotArea outline="0" collapsedLevelsAreSubtotals="1" fieldPosition="0">
        <references count="2">
          <reference field="4294967294" count="1" selected="0">
            <x v="1"/>
          </reference>
          <reference field="0" count="1" selected="0">
            <x v="5"/>
          </reference>
        </references>
      </pivotArea>
    </format>
    <format dxfId="663">
      <pivotArea field="0" grandCol="1" outline="0" collapsedLevelsAreSubtotals="1" axis="axisCol" fieldPosition="0">
        <references count="1">
          <reference field="4294967294" count="1" selected="0">
            <x v="1"/>
          </reference>
        </references>
      </pivotArea>
    </format>
    <format dxfId="662">
      <pivotArea field="0" grandCol="1" outline="0" collapsedLevelsAreSubtotals="1" axis="axisCol" fieldPosition="0">
        <references count="1">
          <reference field="4294967294" count="1" selected="0">
            <x v="1"/>
          </reference>
        </references>
      </pivotArea>
    </format>
    <format dxfId="661">
      <pivotArea dataOnly="0" labelOnly="1" outline="0" fieldPosition="0">
        <references count="2">
          <reference field="4294967294" count="2">
            <x v="0"/>
            <x v="1"/>
          </reference>
          <reference field="0" count="1" selected="0">
            <x v="6"/>
          </reference>
        </references>
      </pivotArea>
    </format>
    <format dxfId="660">
      <pivotArea outline="0" collapsedLevelsAreSubtotals="1" fieldPosition="0">
        <references count="2">
          <reference field="4294967294" count="1" selected="0">
            <x v="1"/>
          </reference>
          <reference field="0" count="1" selected="0">
            <x v="6"/>
          </reference>
        </references>
      </pivotArea>
    </format>
    <format dxfId="659">
      <pivotArea dataOnly="0" labelOnly="1" fieldPosition="0">
        <references count="1">
          <reference field="0" count="1">
            <x v="6"/>
          </reference>
        </references>
      </pivotArea>
    </format>
  </formats>
  <conditionalFormats count="7">
    <conditionalFormat priority="9">
      <pivotAreas count="1">
        <pivotArea type="data" collapsedLevelsAreSubtotals="1" fieldPosition="0">
          <references count="3">
            <reference field="4294967294" count="1" selected="0">
              <x v="1"/>
            </reference>
            <reference field="0" count="1" selected="0">
              <x v="6"/>
            </reference>
            <reference field="101" count="2">
              <x v="1"/>
              <x v="2"/>
            </reference>
          </references>
        </pivotArea>
      </pivotAreas>
    </conditionalFormat>
    <conditionalFormat priority="17">
      <pivotAreas count="1">
        <pivotArea type="data" collapsedLevelsAreSubtotals="1" fieldPosition="0">
          <references count="3">
            <reference field="4294967294" count="1" selected="0">
              <x v="1"/>
            </reference>
            <reference field="0" count="1" selected="0">
              <x v="5"/>
            </reference>
            <reference field="101" count="2">
              <x v="1"/>
              <x v="2"/>
            </reference>
          </references>
        </pivotArea>
      </pivotAreas>
    </conditionalFormat>
    <conditionalFormat priority="18">
      <pivotAreas count="1">
        <pivotArea type="data" collapsedLevelsAreSubtotals="1" fieldPosition="0">
          <references count="3">
            <reference field="4294967294" count="1" selected="0">
              <x v="1"/>
            </reference>
            <reference field="0" count="1" selected="0">
              <x v="4"/>
            </reference>
            <reference field="101" count="2">
              <x v="1"/>
              <x v="2"/>
            </reference>
          </references>
        </pivotArea>
      </pivotAreas>
    </conditionalFormat>
    <conditionalFormat priority="19">
      <pivotAreas count="2">
        <pivotArea type="data" collapsedLevelsAreSubtotals="1" fieldPosition="0">
          <references count="3">
            <reference field="4294967294" count="1" selected="0">
              <x v="1"/>
            </reference>
            <reference field="0" count="1" selected="0">
              <x v="3"/>
            </reference>
            <reference field="101" count="2">
              <x v="1"/>
              <x v="2"/>
            </reference>
          </references>
        </pivotArea>
        <pivotArea type="data" grandCol="1" collapsedLevelsAreSubtotals="1" fieldPosition="0">
          <references count="2">
            <reference field="4294967294" count="1" selected="0">
              <x v="1"/>
            </reference>
            <reference field="101" count="2">
              <x v="1"/>
              <x v="2"/>
            </reference>
          </references>
        </pivotArea>
      </pivotAreas>
    </conditionalFormat>
    <conditionalFormat priority="20">
      <pivotAreas count="1">
        <pivotArea type="data" collapsedLevelsAreSubtotals="1" fieldPosition="0">
          <references count="3">
            <reference field="4294967294" count="1" selected="0">
              <x v="1"/>
            </reference>
            <reference field="0" count="1" selected="0">
              <x v="2"/>
            </reference>
            <reference field="101" count="2">
              <x v="1"/>
              <x v="2"/>
            </reference>
          </references>
        </pivotArea>
      </pivotAreas>
    </conditionalFormat>
    <conditionalFormat priority="21">
      <pivotAreas count="1">
        <pivotArea type="data" collapsedLevelsAreSubtotals="1" fieldPosition="0">
          <references count="3">
            <reference field="4294967294" count="1" selected="0">
              <x v="1"/>
            </reference>
            <reference field="0" count="1" selected="0">
              <x v="1"/>
            </reference>
            <reference field="101" count="2">
              <x v="1"/>
              <x v="2"/>
            </reference>
          </references>
        </pivotArea>
      </pivotAreas>
    </conditionalFormat>
    <conditionalFormat priority="22">
      <pivotAreas count="1">
        <pivotArea type="data" collapsedLevelsAreSubtotals="1" fieldPosition="0">
          <references count="3">
            <reference field="4294967294" count="1" selected="0">
              <x v="1"/>
            </reference>
            <reference field="0" count="1" selected="0">
              <x v="0"/>
            </reference>
            <reference field="101"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2.xml><?xml version="1.0" encoding="utf-8"?>
<pivotTableDefinition xmlns="http://schemas.openxmlformats.org/spreadsheetml/2006/main" name="Tableau croisé dynamique29" cacheId="5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90:G95" firstHeaderRow="1" firstDataRow="3" firstDataCol="1"/>
  <pivotFields count="108">
    <pivotField showAll="0" defaultSubtotal="0"/>
    <pivotField showAll="0" defaultSubtotal="0"/>
    <pivotField showAll="0" defaultSubtotal="0"/>
    <pivotField showAll="0" defaultSubtotal="0"/>
    <pivotField showAll="0" defaultSubtotal="0"/>
    <pivotField axis="axisCol" showAll="0">
      <items count="4">
        <item x="1"/>
        <item x="0"/>
        <item x="2"/>
        <item t="default"/>
      </items>
    </pivotField>
    <pivotField showAll="0"/>
    <pivotField showAl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defaultSubtotal="0"/>
    <pivotField showAll="0"/>
    <pivotField showAll="0"/>
    <pivotField showAll="0" defaultSubtotal="0"/>
    <pivotField showAll="0"/>
    <pivotField showAll="0"/>
    <pivotField showAll="0" defaultSubtotal="0"/>
    <pivotField showAll="0"/>
    <pivotField showAll="0"/>
    <pivotField showAll="0" defaultSubtotal="0"/>
    <pivotField showAll="0"/>
    <pivotField showAll="0"/>
    <pivotField showAll="0" defaultSubtota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pivotField showAll="0"/>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axis="axisRow" dataField="1" showAll="0">
      <items count="5">
        <item h="1" x="0"/>
        <item x="1"/>
        <item x="2"/>
        <item h="1" x="3"/>
        <item t="default"/>
      </items>
    </pivotField>
    <pivotField showAll="0" defaultSubtotal="0"/>
    <pivotField showAll="0"/>
    <pivotField showAll="0"/>
    <pivotField showAll="0" defaultSubtotal="0"/>
    <pivotField showAll="0"/>
    <pivotField showAll="0" defaultSubtotal="0"/>
  </pivotFields>
  <rowFields count="1">
    <field x="101"/>
  </rowFields>
  <rowItems count="3">
    <i>
      <x v="1"/>
    </i>
    <i>
      <x v="2"/>
    </i>
    <i t="grand">
      <x/>
    </i>
  </rowItems>
  <colFields count="2">
    <field x="5"/>
    <field x="-2"/>
  </colFields>
  <colItems count="6">
    <i>
      <x/>
      <x/>
    </i>
    <i r="1" i="1">
      <x v="1"/>
    </i>
    <i>
      <x v="1"/>
      <x/>
    </i>
    <i r="1" i="1">
      <x v="1"/>
    </i>
    <i t="grand">
      <x/>
    </i>
    <i t="grand" i="1">
      <x/>
    </i>
  </colItems>
  <dataFields count="2">
    <dataField name="#" fld="101" subtotal="count" baseField="66" baseItem="1"/>
    <dataField name="%" fld="101" subtotal="count" showDataAs="percentOfCol" baseField="66" baseItem="1" numFmtId="9"/>
  </dataFields>
  <formats count="49">
    <format dxfId="769">
      <pivotArea outline="0" collapsedLevelsAreSubtotals="1" fieldPosition="0"/>
    </format>
    <format dxfId="768">
      <pivotArea outline="0" collapsedLevelsAreSubtotals="1" fieldPosition="0"/>
    </format>
    <format dxfId="767">
      <pivotArea type="origin" dataOnly="0" labelOnly="1" outline="0" fieldPosition="0"/>
    </format>
    <format dxfId="766">
      <pivotArea field="5" type="button" dataOnly="0" labelOnly="1" outline="0" axis="axisCol" fieldPosition="0"/>
    </format>
    <format dxfId="765">
      <pivotArea type="topRight" dataOnly="0" labelOnly="1" outline="0" fieldPosition="0"/>
    </format>
    <format dxfId="764">
      <pivotArea field="101" type="button" dataOnly="0" labelOnly="1" outline="0" axis="axisRow" fieldPosition="0"/>
    </format>
    <format dxfId="763">
      <pivotArea dataOnly="0" labelOnly="1" fieldPosition="0">
        <references count="1">
          <reference field="5" count="2">
            <x v="0"/>
            <x v="1"/>
          </reference>
        </references>
      </pivotArea>
    </format>
    <format dxfId="762">
      <pivotArea dataOnly="0" labelOnly="1" grandCol="1" outline="0" fieldPosition="0"/>
    </format>
    <format dxfId="761">
      <pivotArea grandRow="1" outline="0" collapsedLevelsAreSubtotals="1" fieldPosition="0"/>
    </format>
    <format dxfId="760">
      <pivotArea dataOnly="0" labelOnly="1" grandRow="1" outline="0" fieldPosition="0"/>
    </format>
    <format dxfId="759">
      <pivotArea field="5" grandRow="1" outline="0" collapsedLevelsAreSubtotals="1" axis="axisCol" fieldPosition="0">
        <references count="1">
          <reference field="5" count="2" selected="0">
            <x v="0"/>
            <x v="1"/>
          </reference>
        </references>
      </pivotArea>
    </format>
    <format dxfId="758">
      <pivotArea field="5" grandRow="1" outline="0" collapsedLevelsAreSubtotals="1" axis="axisCol" fieldPosition="0">
        <references count="1">
          <reference field="5" count="2" selected="0">
            <x v="0"/>
            <x v="1"/>
          </reference>
        </references>
      </pivotArea>
    </format>
    <format dxfId="757">
      <pivotArea field="5" grandRow="1" outline="0" collapsedLevelsAreSubtotals="1" axis="axisCol" fieldPosition="0">
        <references count="1">
          <reference field="5" count="2" selected="0">
            <x v="0"/>
            <x v="1"/>
          </reference>
        </references>
      </pivotArea>
    </format>
    <format dxfId="756">
      <pivotArea field="5" grandRow="1" outline="0" collapsedLevelsAreSubtotals="1" axis="axisCol" fieldPosition="0">
        <references count="1">
          <reference field="5" count="2" selected="0">
            <x v="0"/>
            <x v="1"/>
          </reference>
        </references>
      </pivotArea>
    </format>
    <format dxfId="755">
      <pivotArea field="5" grandRow="1" outline="0" collapsedLevelsAreSubtotals="1" axis="axisCol" fieldPosition="0">
        <references count="1">
          <reference field="5" count="2" selected="0">
            <x v="0"/>
            <x v="1"/>
          </reference>
        </references>
      </pivotArea>
    </format>
    <format dxfId="754">
      <pivotArea field="5" grandRow="1" outline="0" collapsedLevelsAreSubtotals="1" axis="axisCol" fieldPosition="0">
        <references count="1">
          <reference field="5" count="2" selected="0">
            <x v="0"/>
            <x v="1"/>
          </reference>
        </references>
      </pivotArea>
    </format>
    <format dxfId="753">
      <pivotArea type="all" dataOnly="0" outline="0" fieldPosition="0"/>
    </format>
    <format dxfId="752">
      <pivotArea outline="0" collapsedLevelsAreSubtotals="1" fieldPosition="0"/>
    </format>
    <format dxfId="751">
      <pivotArea type="origin" dataOnly="0" labelOnly="1" outline="0" fieldPosition="0"/>
    </format>
    <format dxfId="750">
      <pivotArea field="5" type="button" dataOnly="0" labelOnly="1" outline="0" axis="axisCol" fieldPosition="0"/>
    </format>
    <format dxfId="749">
      <pivotArea type="topRight" dataOnly="0" labelOnly="1" outline="0" fieldPosition="0"/>
    </format>
    <format dxfId="748">
      <pivotArea field="101" type="button" dataOnly="0" labelOnly="1" outline="0" axis="axisRow" fieldPosition="0"/>
    </format>
    <format dxfId="747">
      <pivotArea dataOnly="0" labelOnly="1" fieldPosition="0">
        <references count="1">
          <reference field="101" count="0"/>
        </references>
      </pivotArea>
    </format>
    <format dxfId="746">
      <pivotArea dataOnly="0" labelOnly="1" grandRow="1" outline="0" fieldPosition="0"/>
    </format>
    <format dxfId="745">
      <pivotArea dataOnly="0" labelOnly="1" fieldPosition="0">
        <references count="1">
          <reference field="5" count="2">
            <x v="0"/>
            <x v="1"/>
          </reference>
        </references>
      </pivotArea>
    </format>
    <format dxfId="744">
      <pivotArea dataOnly="0" labelOnly="1" grandCol="1" outline="0" fieldPosition="0"/>
    </format>
    <format dxfId="743">
      <pivotArea collapsedLevelsAreSubtotals="1" fieldPosition="0">
        <references count="1">
          <reference field="101" count="0"/>
        </references>
      </pivotArea>
    </format>
    <format dxfId="742">
      <pivotArea field="5" dataOnly="0" labelOnly="1" grandCol="1" outline="0" offset="IV256" axis="axisCol" fieldPosition="0">
        <references count="1">
          <reference field="4294967294" count="1" selected="0">
            <x v="0"/>
          </reference>
        </references>
      </pivotArea>
    </format>
    <format dxfId="741">
      <pivotArea field="5" dataOnly="0" labelOnly="1" grandCol="1" outline="0" offset="IV256" axis="axisCol" fieldPosition="0">
        <references count="1">
          <reference field="4294967294" count="1" selected="0">
            <x v="1"/>
          </reference>
        </references>
      </pivotArea>
    </format>
    <format dxfId="740">
      <pivotArea field="5" dataOnly="0" labelOnly="1" grandCol="1" outline="0" offset="IV256" axis="axisCol" fieldPosition="0">
        <references count="1">
          <reference field="4294967294" count="1" selected="0">
            <x v="0"/>
          </reference>
        </references>
      </pivotArea>
    </format>
    <format dxfId="739">
      <pivotArea field="5" dataOnly="0" labelOnly="1" grandCol="1" outline="0" offset="IV256" axis="axisCol" fieldPosition="0">
        <references count="1">
          <reference field="4294967294" count="1" selected="0">
            <x v="1"/>
          </reference>
        </references>
      </pivotArea>
    </format>
    <format dxfId="738">
      <pivotArea dataOnly="0" labelOnly="1" outline="0" fieldPosition="0">
        <references count="2">
          <reference field="4294967294" count="2">
            <x v="0"/>
            <x v="1"/>
          </reference>
          <reference field="5" count="1" selected="0">
            <x v="0"/>
          </reference>
        </references>
      </pivotArea>
    </format>
    <format dxfId="737">
      <pivotArea dataOnly="0" labelOnly="1" outline="0" fieldPosition="0">
        <references count="2">
          <reference field="4294967294" count="2">
            <x v="0"/>
            <x v="1"/>
          </reference>
          <reference field="5" count="1" selected="0">
            <x v="1"/>
          </reference>
        </references>
      </pivotArea>
    </format>
    <format dxfId="736">
      <pivotArea field="101" type="button" dataOnly="0" labelOnly="1" outline="0" axis="axisRow" fieldPosition="0"/>
    </format>
    <format dxfId="735">
      <pivotArea field="5" grandRow="1" outline="0" collapsedLevelsAreSubtotals="1" axis="axisCol" fieldPosition="0">
        <references count="2">
          <reference field="4294967294" count="1" selected="0">
            <x v="0"/>
          </reference>
          <reference field="5" count="1" selected="0">
            <x v="0"/>
          </reference>
        </references>
      </pivotArea>
    </format>
    <format dxfId="734">
      <pivotArea field="5" grandRow="1" outline="0" collapsedLevelsAreSubtotals="1" axis="axisCol" fieldPosition="0">
        <references count="2">
          <reference field="4294967294" count="1" selected="0">
            <x v="0"/>
          </reference>
          <reference field="5" count="1" selected="0">
            <x v="1"/>
          </reference>
        </references>
      </pivotArea>
    </format>
    <format dxfId="733">
      <pivotArea grandRow="1" grandCol="1" outline="0" collapsedLevelsAreSubtotals="1" fieldPosition="0">
        <references count="1">
          <reference field="4294967294" count="1" selected="0">
            <x v="0"/>
          </reference>
        </references>
      </pivotArea>
    </format>
    <format dxfId="732">
      <pivotArea collapsedLevelsAreSubtotals="1" fieldPosition="0">
        <references count="3">
          <reference field="4294967294" count="1" selected="0">
            <x v="0"/>
          </reference>
          <reference field="5" count="1" selected="0">
            <x v="0"/>
          </reference>
          <reference field="101" count="0"/>
        </references>
      </pivotArea>
    </format>
    <format dxfId="731">
      <pivotArea collapsedLevelsAreSubtotals="1" fieldPosition="0">
        <references count="3">
          <reference field="4294967294" count="1" selected="0">
            <x v="0"/>
          </reference>
          <reference field="5" count="1" selected="0">
            <x v="1"/>
          </reference>
          <reference field="101" count="0"/>
        </references>
      </pivotArea>
    </format>
    <format dxfId="730">
      <pivotArea field="101" grandCol="1" collapsedLevelsAreSubtotals="1" axis="axisRow" fieldPosition="0">
        <references count="2">
          <reference field="4294967294" count="1" selected="0">
            <x v="0"/>
          </reference>
          <reference field="101" count="0"/>
        </references>
      </pivotArea>
    </format>
    <format dxfId="729">
      <pivotArea collapsedLevelsAreSubtotals="1" fieldPosition="0">
        <references count="3">
          <reference field="4294967294" count="1" selected="0">
            <x v="1"/>
          </reference>
          <reference field="5" count="1" selected="0">
            <x v="0"/>
          </reference>
          <reference field="101" count="0"/>
        </references>
      </pivotArea>
    </format>
    <format dxfId="728">
      <pivotArea collapsedLevelsAreSubtotals="1" fieldPosition="0">
        <references count="3">
          <reference field="4294967294" count="1" selected="0">
            <x v="1"/>
          </reference>
          <reference field="5" count="1" selected="0">
            <x v="1"/>
          </reference>
          <reference field="101" count="0"/>
        </references>
      </pivotArea>
    </format>
    <format dxfId="727">
      <pivotArea field="101" grandCol="1" collapsedLevelsAreSubtotals="1" axis="axisRow" fieldPosition="0">
        <references count="2">
          <reference field="4294967294" count="1" selected="0">
            <x v="1"/>
          </reference>
          <reference field="101" count="0"/>
        </references>
      </pivotArea>
    </format>
    <format dxfId="726">
      <pivotArea field="101" type="button" dataOnly="0" labelOnly="1" outline="0" axis="axisRow" fieldPosition="0"/>
    </format>
    <format dxfId="725">
      <pivotArea field="101" type="button" dataOnly="0" labelOnly="1" outline="0" axis="axisRow" fieldPosition="0"/>
    </format>
    <format dxfId="724">
      <pivotArea collapsedLevelsAreSubtotals="1" fieldPosition="0">
        <references count="3">
          <reference field="4294967294" count="1" selected="0">
            <x v="0"/>
          </reference>
          <reference field="5" count="1" selected="0">
            <x v="0"/>
          </reference>
          <reference field="101" count="1">
            <x v="1"/>
          </reference>
        </references>
      </pivotArea>
    </format>
    <format dxfId="723">
      <pivotArea collapsedLevelsAreSubtotals="1" fieldPosition="0">
        <references count="3">
          <reference field="4294967294" count="1" selected="0">
            <x v="0"/>
          </reference>
          <reference field="5" count="1" selected="0">
            <x v="0"/>
          </reference>
          <reference field="101" count="0"/>
        </references>
      </pivotArea>
    </format>
    <format dxfId="722">
      <pivotArea collapsedLevelsAreSubtotals="1" fieldPosition="0">
        <references count="3">
          <reference field="4294967294" count="1" selected="0">
            <x v="0"/>
          </reference>
          <reference field="5" count="1" selected="0">
            <x v="1"/>
          </reference>
          <reference field="101" count="0"/>
        </references>
      </pivotArea>
    </format>
    <format dxfId="721">
      <pivotArea field="101" grandCol="1" collapsedLevelsAreSubtotals="1" axis="axisRow" fieldPosition="0">
        <references count="2">
          <reference field="4294967294" count="1" selected="0">
            <x v="0"/>
          </reference>
          <reference field="101" count="0"/>
        </references>
      </pivotArea>
    </format>
  </formats>
  <conditionalFormats count="3">
    <conditionalFormat priority="6">
      <pivotAreas count="1">
        <pivotArea type="data" grandCol="1" collapsedLevelsAreSubtotals="1" fieldPosition="0">
          <references count="2">
            <reference field="4294967294" count="1" selected="0">
              <x v="1"/>
            </reference>
            <reference field="101" count="2">
              <x v="1"/>
              <x v="2"/>
            </reference>
          </references>
        </pivotArea>
      </pivotAreas>
    </conditionalFormat>
    <conditionalFormat priority="7">
      <pivotAreas count="1">
        <pivotArea type="data" collapsedLevelsAreSubtotals="1" fieldPosition="0">
          <references count="3">
            <reference field="4294967294" count="1" selected="0">
              <x v="1"/>
            </reference>
            <reference field="5" count="1" selected="0">
              <x v="1"/>
            </reference>
            <reference field="101" count="2">
              <x v="1"/>
              <x v="2"/>
            </reference>
          </references>
        </pivotArea>
      </pivotAreas>
    </conditionalFormat>
    <conditionalFormat priority="8">
      <pivotAreas count="1">
        <pivotArea type="data" collapsedLevelsAreSubtotals="1" fieldPosition="0">
          <references count="3">
            <reference field="4294967294" count="1" selected="0">
              <x v="1"/>
            </reference>
            <reference field="5" count="1" selected="0">
              <x v="0"/>
            </reference>
            <reference field="101"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3.xml><?xml version="1.0" encoding="utf-8"?>
<pivotTableDefinition xmlns="http://schemas.openxmlformats.org/spreadsheetml/2006/main" name="Tableau croisé dynamique22" cacheId="46" dataOnRows="1" applyNumberFormats="0" applyBorderFormats="0" applyFontFormats="0" applyPatternFormats="0" applyAlignmentFormats="0" applyWidthHeightFormats="1" dataCaption="Raison de la rupture de StockProduits concernés par des rupture de stock" updatedVersion="6" minRefreshableVersion="3" useAutoFormatting="1" itemPrintTitles="1" createdVersion="6" indent="0" outline="1" outlineData="1" multipleFieldFilters="0" rowHeaderCaption="">
  <location ref="A29:B31" firstHeaderRow="1" firstDataRow="1" firstDataCol="1"/>
  <pivotFields count="33">
    <pivotField showAll="0"/>
    <pivotField showAll="0" defaultSubtotal="0"/>
    <pivotField showAll="0"/>
    <pivotField showAll="0"/>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axis="axisRow" dataField="1" showAll="0" sortType="descending">
      <items count="4">
        <item h="1" x="0"/>
        <item x="1"/>
        <item h="1" x="2"/>
        <item t="default"/>
      </items>
      <autoSortScope>
        <pivotArea dataOnly="0" outline="0" fieldPosition="0">
          <references count="1">
            <reference field="4294967294" count="1" selected="0">
              <x v="0"/>
            </reference>
          </references>
        </pivotArea>
      </autoSortScope>
    </pivotField>
    <pivotField showAll="0"/>
    <pivotField showAll="0" defaultSubtotal="0"/>
    <pivotField showAll="0"/>
    <pivotField showAll="0" defaultSubtotal="0"/>
  </pivotFields>
  <rowFields count="1">
    <field x="28"/>
  </rowFields>
  <rowItems count="2">
    <i>
      <x v="1"/>
    </i>
    <i t="grand">
      <x/>
    </i>
  </rowItems>
  <colItems count="1">
    <i/>
  </colItems>
  <dataFields count="1">
    <dataField name="No" fld="28" subtotal="count" baseField="0" baseItem="0"/>
  </dataFields>
  <formats count="12">
    <format dxfId="781">
      <pivotArea field="28" type="button" dataOnly="0" labelOnly="1" outline="0" axis="axisRow" fieldPosition="0"/>
    </format>
    <format dxfId="780">
      <pivotArea dataOnly="0" labelOnly="1" outline="0" axis="axisValues" fieldPosition="0"/>
    </format>
    <format dxfId="779">
      <pivotArea dataOnly="0" labelOnly="1" outline="0" axis="axisValues" fieldPosition="0"/>
    </format>
    <format dxfId="778">
      <pivotArea grandRow="1" outline="0" collapsedLevelsAreSubtotals="1" fieldPosition="0"/>
    </format>
    <format dxfId="777">
      <pivotArea dataOnly="0" labelOnly="1" grandRow="1" outline="0" fieldPosition="0"/>
    </format>
    <format dxfId="776">
      <pivotArea type="all" dataOnly="0" outline="0" fieldPosition="0"/>
    </format>
    <format dxfId="775">
      <pivotArea outline="0" collapsedLevelsAreSubtotals="1" fieldPosition="0"/>
    </format>
    <format dxfId="774">
      <pivotArea field="28" type="button" dataOnly="0" labelOnly="1" outline="0" axis="axisRow" fieldPosition="0"/>
    </format>
    <format dxfId="773">
      <pivotArea dataOnly="0" labelOnly="1" outline="0" axis="axisValues" fieldPosition="0"/>
    </format>
    <format dxfId="772">
      <pivotArea dataOnly="0" labelOnly="1" fieldPosition="0">
        <references count="1">
          <reference field="28" count="0"/>
        </references>
      </pivotArea>
    </format>
    <format dxfId="771">
      <pivotArea dataOnly="0" labelOnly="1" grandRow="1" outline="0" fieldPosition="0"/>
    </format>
    <format dxfId="77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4.xml><?xml version="1.0" encoding="utf-8"?>
<pivotTableDefinition xmlns="http://schemas.openxmlformats.org/spreadsheetml/2006/main" name="PivotTable2" cacheId="46"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6:C39" firstHeaderRow="0" firstDataRow="1" firstDataCol="1"/>
  <pivotFields count="33">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items count="5">
        <item h="1" x="0"/>
        <item x="2"/>
        <item x="1"/>
        <item h="1" x="3"/>
        <item t="default"/>
      </items>
    </pivotField>
    <pivotField showAll="0" defaultSubtotal="0"/>
    <pivotField showAll="0" defaultSubtotal="0"/>
  </pivotFields>
  <rowFields count="1">
    <field x="30"/>
  </rowFields>
  <rowItems count="3">
    <i>
      <x v="1"/>
    </i>
    <i>
      <x v="2"/>
    </i>
    <i t="grand">
      <x/>
    </i>
  </rowItems>
  <colFields count="1">
    <field x="-2"/>
  </colFields>
  <colItems count="2">
    <i>
      <x/>
    </i>
    <i i="1">
      <x v="1"/>
    </i>
  </colItems>
  <dataFields count="2">
    <dataField name="#" fld="30" subtotal="count" baseField="0" baseItem="0"/>
    <dataField name="%" fld="30" subtotal="count" showDataAs="percentOfTotal" baseField="0" baseItem="1" numFmtId="10"/>
  </dataFields>
  <formats count="15">
    <format dxfId="796">
      <pivotArea type="all" dataOnly="0" outline="0" fieldPosition="0"/>
    </format>
    <format dxfId="795">
      <pivotArea outline="0" collapsedLevelsAreSubtotals="1" fieldPosition="0"/>
    </format>
    <format dxfId="794">
      <pivotArea field="30" type="button" dataOnly="0" labelOnly="1" outline="0" axis="axisRow" fieldPosition="0"/>
    </format>
    <format dxfId="793">
      <pivotArea dataOnly="0" labelOnly="1" fieldPosition="0">
        <references count="1">
          <reference field="30" count="0"/>
        </references>
      </pivotArea>
    </format>
    <format dxfId="792">
      <pivotArea dataOnly="0" labelOnly="1" grandRow="1" outline="0" fieldPosition="0"/>
    </format>
    <format dxfId="791">
      <pivotArea dataOnly="0" labelOnly="1" outline="0" fieldPosition="0">
        <references count="1">
          <reference field="4294967294" count="2">
            <x v="0"/>
            <x v="1"/>
          </reference>
        </references>
      </pivotArea>
    </format>
    <format dxfId="790">
      <pivotArea field="30" grandRow="1" outline="0" collapsedLevelsAreSubtotals="1" axis="axisRow" fieldPosition="0">
        <references count="1">
          <reference field="4294967294" count="1" selected="0">
            <x v="1"/>
          </reference>
        </references>
      </pivotArea>
    </format>
    <format dxfId="789">
      <pivotArea collapsedLevelsAreSubtotals="1" fieldPosition="0">
        <references count="1">
          <reference field="30" count="0"/>
        </references>
      </pivotArea>
    </format>
    <format dxfId="788">
      <pivotArea dataOnly="0" labelOnly="1" fieldPosition="0">
        <references count="1">
          <reference field="30" count="0"/>
        </references>
      </pivotArea>
    </format>
    <format dxfId="787">
      <pivotArea collapsedLevelsAreSubtotals="1" fieldPosition="0">
        <references count="1">
          <reference field="30" count="0"/>
        </references>
      </pivotArea>
    </format>
    <format dxfId="786">
      <pivotArea dataOnly="0" labelOnly="1" fieldPosition="0">
        <references count="1">
          <reference field="30" count="0"/>
        </references>
      </pivotArea>
    </format>
    <format dxfId="785">
      <pivotArea collapsedLevelsAreSubtotals="1" fieldPosition="0">
        <references count="1">
          <reference field="30" count="0"/>
        </references>
      </pivotArea>
    </format>
    <format dxfId="784">
      <pivotArea dataOnly="0" labelOnly="1" fieldPosition="0">
        <references count="1">
          <reference field="30" count="0"/>
        </references>
      </pivotArea>
    </format>
    <format dxfId="783">
      <pivotArea collapsedLevelsAreSubtotals="1" fieldPosition="0">
        <references count="2">
          <reference field="4294967294" count="1" selected="0">
            <x v="1"/>
          </reference>
          <reference field="30" count="0"/>
        </references>
      </pivotArea>
    </format>
    <format dxfId="782">
      <pivotArea collapsedLevelsAreSubtotals="1" fieldPosition="0">
        <references count="2">
          <reference field="4294967294" count="1" selected="0">
            <x v="1"/>
          </reference>
          <reference field="30" count="0"/>
        </references>
      </pivotArea>
    </format>
  </formats>
  <conditionalFormats count="1">
    <conditionalFormat priority="13">
      <pivotAreas count="1">
        <pivotArea type="data" collapsedLevelsAreSubtotals="1" fieldPosition="0">
          <references count="2">
            <reference field="4294967294" count="1" selected="0">
              <x v="1"/>
            </reference>
            <reference field="30"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5.xml><?xml version="1.0" encoding="utf-8"?>
<pivotTableDefinition xmlns="http://schemas.openxmlformats.org/spreadsheetml/2006/main" name="PivotTable23" cacheId="36"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94:Q100" firstHeaderRow="1" firstDataRow="3" firstDataCol="1"/>
  <pivotFields count="205">
    <pivotField axis="axisCol" showAll="0" defaultSubtotal="0">
      <items count="8">
        <item x="1"/>
        <item x="6"/>
        <item x="2"/>
        <item x="3"/>
        <item x="0"/>
        <item x="4"/>
        <item x="5"/>
        <item x="7"/>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defaultSubtotal="0">
      <items count="5">
        <item h="1" x="0"/>
        <item x="2"/>
        <item x="1"/>
        <item x="3"/>
        <item h="1" x="4"/>
      </items>
    </pivotField>
    <pivotField showAll="0"/>
    <pivotField showAll="0" defaultSubtotal="0"/>
    <pivotField showAll="0" defaultSubtotal="0"/>
    <pivotField showAll="0" defaultSubtotal="0"/>
    <pivotField showAll="0" defaultSubtotal="0"/>
    <pivotField showAll="0" defaultSubtotal="0"/>
  </pivotFields>
  <rowFields count="1">
    <field x="198"/>
  </rowFields>
  <rowItems count="4">
    <i>
      <x v="1"/>
    </i>
    <i>
      <x v="2"/>
    </i>
    <i>
      <x v="3"/>
    </i>
    <i t="grand">
      <x/>
    </i>
  </rowItems>
  <colFields count="2">
    <field x="0"/>
    <field x="-2"/>
  </colFields>
  <colItems count="16">
    <i>
      <x/>
      <x/>
    </i>
    <i r="1" i="1">
      <x v="1"/>
    </i>
    <i>
      <x v="1"/>
      <x/>
    </i>
    <i r="1" i="1">
      <x v="1"/>
    </i>
    <i>
      <x v="2"/>
      <x/>
    </i>
    <i r="1" i="1">
      <x v="1"/>
    </i>
    <i>
      <x v="3"/>
      <x/>
    </i>
    <i r="1" i="1">
      <x v="1"/>
    </i>
    <i>
      <x v="4"/>
      <x/>
    </i>
    <i r="1" i="1">
      <x v="1"/>
    </i>
    <i>
      <x v="5"/>
      <x/>
    </i>
    <i r="1" i="1">
      <x v="1"/>
    </i>
    <i>
      <x v="6"/>
      <x/>
    </i>
    <i r="1" i="1">
      <x v="1"/>
    </i>
    <i t="grand">
      <x/>
    </i>
    <i t="grand" i="1">
      <x/>
    </i>
  </colItems>
  <dataFields count="2">
    <dataField name="#" fld="198" subtotal="count" baseField="0" baseItem="0"/>
    <dataField name="%" fld="198" subtotal="count" showDataAs="percentOfCol" baseField="97" baseItem="1" numFmtId="10"/>
  </dataFields>
  <formats count="58">
    <format dxfId="285">
      <pivotArea outline="0" collapsedLevelsAreSubtotals="1" fieldPosition="0">
        <references count="2">
          <reference field="4294967294" count="2" selected="0">
            <x v="0"/>
            <x v="1"/>
          </reference>
          <reference field="0" count="1" selected="0">
            <x v="0"/>
          </reference>
        </references>
      </pivotArea>
    </format>
    <format dxfId="284">
      <pivotArea outline="0" collapsedLevelsAreSubtotals="1" fieldPosition="0">
        <references count="2">
          <reference field="4294967294" count="1" selected="0">
            <x v="0"/>
          </reference>
          <reference field="0" count="1" selected="0">
            <x v="1"/>
          </reference>
        </references>
      </pivotArea>
    </format>
    <format dxfId="283">
      <pivotArea type="origin" dataOnly="0" labelOnly="1" outline="0" offset="A2" fieldPosition="0"/>
    </format>
    <format dxfId="282">
      <pivotArea field="198" type="button" dataOnly="0" labelOnly="1" outline="0" axis="axisRow" fieldPosition="0"/>
    </format>
    <format dxfId="281">
      <pivotArea dataOnly="0" labelOnly="1" fieldPosition="0">
        <references count="1">
          <reference field="198" count="0"/>
        </references>
      </pivotArea>
    </format>
    <format dxfId="280">
      <pivotArea dataOnly="0" labelOnly="1" grandRow="1" outline="0" fieldPosition="0"/>
    </format>
    <format dxfId="279">
      <pivotArea dataOnly="0" labelOnly="1" fieldPosition="0">
        <references count="1">
          <reference field="0" count="1">
            <x v="0"/>
          </reference>
        </references>
      </pivotArea>
    </format>
    <format dxfId="278">
      <pivotArea dataOnly="0" labelOnly="1" offset="A256" fieldPosition="0">
        <references count="1">
          <reference field="0" count="1">
            <x v="1"/>
          </reference>
        </references>
      </pivotArea>
    </format>
    <format dxfId="277">
      <pivotArea dataOnly="0" labelOnly="1" outline="0" fieldPosition="0">
        <references count="2">
          <reference field="4294967294" count="2">
            <x v="0"/>
            <x v="1"/>
          </reference>
          <reference field="0" count="1" selected="0">
            <x v="0"/>
          </reference>
        </references>
      </pivotArea>
    </format>
    <format dxfId="276">
      <pivotArea dataOnly="0" labelOnly="1" outline="0" fieldPosition="0">
        <references count="2">
          <reference field="4294967294" count="1">
            <x v="0"/>
          </reference>
          <reference field="0" count="1" selected="0">
            <x v="1"/>
          </reference>
        </references>
      </pivotArea>
    </format>
    <format dxfId="275">
      <pivotArea outline="0" collapsedLevelsAreSubtotals="1" fieldPosition="0">
        <references count="2">
          <reference field="4294967294" count="1" selected="0">
            <x v="1"/>
          </reference>
          <reference field="0" count="1" selected="0">
            <x v="1"/>
          </reference>
        </references>
      </pivotArea>
    </format>
    <format dxfId="274">
      <pivotArea outline="0" collapsedLevelsAreSubtotals="1" fieldPosition="0">
        <references count="2">
          <reference field="4294967294" count="2" selected="0">
            <x v="0"/>
            <x v="1"/>
          </reference>
          <reference field="0" count="1" selected="0">
            <x v="2"/>
          </reference>
        </references>
      </pivotArea>
    </format>
    <format dxfId="273">
      <pivotArea dataOnly="0" labelOnly="1" offset="IV256" fieldPosition="0">
        <references count="1">
          <reference field="0" count="1">
            <x v="1"/>
          </reference>
        </references>
      </pivotArea>
    </format>
    <format dxfId="272">
      <pivotArea dataOnly="0" labelOnly="1" fieldPosition="0">
        <references count="1">
          <reference field="0" count="1">
            <x v="2"/>
          </reference>
        </references>
      </pivotArea>
    </format>
    <format dxfId="271">
      <pivotArea dataOnly="0" labelOnly="1" outline="0" fieldPosition="0">
        <references count="2">
          <reference field="4294967294" count="1">
            <x v="1"/>
          </reference>
          <reference field="0" count="1" selected="0">
            <x v="1"/>
          </reference>
        </references>
      </pivotArea>
    </format>
    <format dxfId="270">
      <pivotArea dataOnly="0" labelOnly="1" outline="0" fieldPosition="0">
        <references count="2">
          <reference field="4294967294" count="2">
            <x v="0"/>
            <x v="1"/>
          </reference>
          <reference field="0" count="1" selected="0">
            <x v="2"/>
          </reference>
        </references>
      </pivotArea>
    </format>
    <format dxfId="269">
      <pivotArea outline="0" collapsedLevelsAreSubtotals="1" fieldPosition="0">
        <references count="2">
          <reference field="4294967294" count="1" selected="0">
            <x v="1"/>
          </reference>
          <reference field="0" count="1" selected="0">
            <x v="4"/>
          </reference>
        </references>
      </pivotArea>
    </format>
    <format dxfId="268">
      <pivotArea outline="0" collapsedLevelsAreSubtotals="1" fieldPosition="0">
        <references count="2">
          <reference field="4294967294" count="2" selected="0">
            <x v="0"/>
            <x v="1"/>
          </reference>
          <reference field="0" count="1" selected="0">
            <x v="5"/>
          </reference>
        </references>
      </pivotArea>
    </format>
    <format dxfId="267">
      <pivotArea dataOnly="0" labelOnly="1" offset="IV256" fieldPosition="0">
        <references count="1">
          <reference field="0" count="1">
            <x v="4"/>
          </reference>
        </references>
      </pivotArea>
    </format>
    <format dxfId="266">
      <pivotArea dataOnly="0" labelOnly="1" fieldPosition="0">
        <references count="1">
          <reference field="0" count="1">
            <x v="5"/>
          </reference>
        </references>
      </pivotArea>
    </format>
    <format dxfId="265">
      <pivotArea dataOnly="0" labelOnly="1" outline="0" fieldPosition="0">
        <references count="2">
          <reference field="4294967294" count="1">
            <x v="1"/>
          </reference>
          <reference field="0" count="1" selected="0">
            <x v="4"/>
          </reference>
        </references>
      </pivotArea>
    </format>
    <format dxfId="264">
      <pivotArea dataOnly="0" labelOnly="1" outline="0" fieldPosition="0">
        <references count="2">
          <reference field="4294967294" count="2">
            <x v="0"/>
            <x v="1"/>
          </reference>
          <reference field="0" count="1" selected="0">
            <x v="5"/>
          </reference>
        </references>
      </pivotArea>
    </format>
    <format dxfId="263">
      <pivotArea outline="0" collapsedLevelsAreSubtotals="1" fieldPosition="0">
        <references count="2">
          <reference field="4294967294" count="1" selected="0">
            <x v="1"/>
          </reference>
          <reference field="0" count="1" selected="0">
            <x v="6"/>
          </reference>
        </references>
      </pivotArea>
    </format>
    <format dxfId="262">
      <pivotArea field="0" grandCol="1" outline="0" collapsedLevelsAreSubtotals="1" axis="axisCol" fieldPosition="0">
        <references count="1">
          <reference field="4294967294" count="2" selected="0">
            <x v="0"/>
            <x v="1"/>
          </reference>
        </references>
      </pivotArea>
    </format>
    <format dxfId="261">
      <pivotArea dataOnly="0" labelOnly="1" offset="IV256" fieldPosition="0">
        <references count="1">
          <reference field="0" count="1">
            <x v="6"/>
          </reference>
        </references>
      </pivotArea>
    </format>
    <format dxfId="260">
      <pivotArea field="0" dataOnly="0" labelOnly="1" grandCol="1" outline="0" axis="axisCol" fieldPosition="0">
        <references count="1">
          <reference field="4294967294" count="1" selected="0">
            <x v="0"/>
          </reference>
        </references>
      </pivotArea>
    </format>
    <format dxfId="259">
      <pivotArea field="0" dataOnly="0" labelOnly="1" grandCol="1" outline="0" axis="axisCol" fieldPosition="0">
        <references count="1">
          <reference field="4294967294" count="1" selected="0">
            <x v="1"/>
          </reference>
        </references>
      </pivotArea>
    </format>
    <format dxfId="258">
      <pivotArea field="0" dataOnly="0" labelOnly="1" grandCol="1" outline="0" axis="axisCol" fieldPosition="0">
        <references count="1">
          <reference field="4294967294" count="1" selected="0">
            <x v="0"/>
          </reference>
        </references>
      </pivotArea>
    </format>
    <format dxfId="257">
      <pivotArea field="0" dataOnly="0" labelOnly="1" grandCol="1" outline="0" axis="axisCol" fieldPosition="0">
        <references count="1">
          <reference field="4294967294" count="1" selected="0">
            <x v="1"/>
          </reference>
        </references>
      </pivotArea>
    </format>
    <format dxfId="256">
      <pivotArea dataOnly="0" labelOnly="1" outline="0" fieldPosition="0">
        <references count="2">
          <reference field="4294967294" count="1">
            <x v="1"/>
          </reference>
          <reference field="0" count="1" selected="0">
            <x v="6"/>
          </reference>
        </references>
      </pivotArea>
    </format>
    <format dxfId="255">
      <pivotArea dataOnly="0" fieldPosition="0">
        <references count="1">
          <reference field="198" count="0"/>
        </references>
      </pivotArea>
    </format>
    <format dxfId="254">
      <pivotArea dataOnly="0" fieldPosition="0">
        <references count="1">
          <reference field="198" count="0"/>
        </references>
      </pivotArea>
    </format>
    <format dxfId="253">
      <pivotArea dataOnly="0" fieldPosition="0">
        <references count="1">
          <reference field="198" count="0"/>
        </references>
      </pivotArea>
    </format>
    <format dxfId="252">
      <pivotArea dataOnly="0" fieldPosition="0">
        <references count="1">
          <reference field="198" count="0"/>
        </references>
      </pivotArea>
    </format>
    <format dxfId="251">
      <pivotArea outline="0" collapsedLevelsAreSubtotals="1" fieldPosition="0">
        <references count="2">
          <reference field="4294967294" count="2" selected="0">
            <x v="0"/>
            <x v="1"/>
          </reference>
          <reference field="0" count="3" selected="0">
            <x v="3"/>
            <x v="4"/>
            <x v="5"/>
          </reference>
        </references>
      </pivotArea>
    </format>
    <format dxfId="250">
      <pivotArea outline="0" collapsedLevelsAreSubtotals="1" fieldPosition="0">
        <references count="2">
          <reference field="4294967294" count="1" selected="0">
            <x v="0"/>
          </reference>
          <reference field="0" count="1" selected="0">
            <x v="6"/>
          </reference>
        </references>
      </pivotArea>
    </format>
    <format dxfId="249">
      <pivotArea dataOnly="0" labelOnly="1" fieldPosition="0">
        <references count="1">
          <reference field="0" count="3">
            <x v="3"/>
            <x v="4"/>
            <x v="5"/>
          </reference>
        </references>
      </pivotArea>
    </format>
    <format dxfId="248">
      <pivotArea dataOnly="0" labelOnly="1" offset="A256" fieldPosition="0">
        <references count="1">
          <reference field="0" count="1">
            <x v="6"/>
          </reference>
        </references>
      </pivotArea>
    </format>
    <format dxfId="247">
      <pivotArea dataOnly="0" labelOnly="1" outline="0" fieldPosition="0">
        <references count="2">
          <reference field="4294967294" count="2">
            <x v="0"/>
            <x v="1"/>
          </reference>
          <reference field="0" count="1" selected="0">
            <x v="3"/>
          </reference>
        </references>
      </pivotArea>
    </format>
    <format dxfId="246">
      <pivotArea dataOnly="0" labelOnly="1" outline="0" fieldPosition="0">
        <references count="2">
          <reference field="4294967294" count="2">
            <x v="0"/>
            <x v="1"/>
          </reference>
          <reference field="0" count="1" selected="0">
            <x v="4"/>
          </reference>
        </references>
      </pivotArea>
    </format>
    <format dxfId="245">
      <pivotArea dataOnly="0" labelOnly="1" outline="0" fieldPosition="0">
        <references count="2">
          <reference field="4294967294" count="2">
            <x v="0"/>
            <x v="1"/>
          </reference>
          <reference field="0" count="1" selected="0">
            <x v="5"/>
          </reference>
        </references>
      </pivotArea>
    </format>
    <format dxfId="244">
      <pivotArea dataOnly="0" labelOnly="1" outline="0" fieldPosition="0">
        <references count="2">
          <reference field="4294967294" count="1">
            <x v="0"/>
          </reference>
          <reference field="0" count="1" selected="0">
            <x v="6"/>
          </reference>
        </references>
      </pivotArea>
    </format>
    <format dxfId="243">
      <pivotArea collapsedLevelsAreSubtotals="1" fieldPosition="0">
        <references count="3">
          <reference field="4294967294" count="2" selected="0">
            <x v="0"/>
            <x v="1"/>
          </reference>
          <reference field="0" count="3" selected="0">
            <x v="3"/>
            <x v="4"/>
            <x v="5"/>
          </reference>
          <reference field="198" count="0"/>
        </references>
      </pivotArea>
    </format>
    <format dxfId="242">
      <pivotArea collapsedLevelsAreSubtotals="1" fieldPosition="0">
        <references count="3">
          <reference field="4294967294" count="1" selected="0">
            <x v="0"/>
          </reference>
          <reference field="0" count="1" selected="0">
            <x v="6"/>
          </reference>
          <reference field="198" count="0"/>
        </references>
      </pivotArea>
    </format>
    <format dxfId="241">
      <pivotArea field="0" dataOnly="0" labelOnly="1" grandCol="1" outline="0" axis="axisCol" fieldPosition="0">
        <references count="1">
          <reference field="4294967294" count="1" selected="0">
            <x v="0"/>
          </reference>
        </references>
      </pivotArea>
    </format>
    <format dxfId="240">
      <pivotArea field="0" dataOnly="0" labelOnly="1" grandCol="1" outline="0" axis="axisCol" fieldPosition="0">
        <references count="1">
          <reference field="4294967294" count="1" selected="0">
            <x v="1"/>
          </reference>
        </references>
      </pivotArea>
    </format>
    <format dxfId="239">
      <pivotArea field="0" dataOnly="0" labelOnly="1" grandCol="1" outline="0" axis="axisCol" fieldPosition="0">
        <references count="1">
          <reference field="4294967294" count="1" selected="0">
            <x v="0"/>
          </reference>
        </references>
      </pivotArea>
    </format>
    <format dxfId="238">
      <pivotArea field="0" dataOnly="0" labelOnly="1" grandCol="1" outline="0" axis="axisCol" fieldPosition="0">
        <references count="1">
          <reference field="4294967294" count="1" selected="0">
            <x v="1"/>
          </reference>
        </references>
      </pivotArea>
    </format>
    <format dxfId="237">
      <pivotArea dataOnly="0" labelOnly="1" outline="0" fieldPosition="0">
        <references count="2">
          <reference field="4294967294" count="2">
            <x v="0"/>
            <x v="1"/>
          </reference>
          <reference field="0" count="1" selected="0">
            <x v="0"/>
          </reference>
        </references>
      </pivotArea>
    </format>
    <format dxfId="236">
      <pivotArea dataOnly="0" labelOnly="1" outline="0" fieldPosition="0">
        <references count="2">
          <reference field="4294967294" count="2">
            <x v="0"/>
            <x v="1"/>
          </reference>
          <reference field="0" count="1" selected="0">
            <x v="1"/>
          </reference>
        </references>
      </pivotArea>
    </format>
    <format dxfId="235">
      <pivotArea dataOnly="0" labelOnly="1" outline="0" fieldPosition="0">
        <references count="2">
          <reference field="4294967294" count="2">
            <x v="0"/>
            <x v="1"/>
          </reference>
          <reference field="0" count="1" selected="0">
            <x v="2"/>
          </reference>
        </references>
      </pivotArea>
    </format>
    <format dxfId="234">
      <pivotArea dataOnly="0" labelOnly="1" outline="0" fieldPosition="0">
        <references count="2">
          <reference field="4294967294" count="2">
            <x v="0"/>
            <x v="1"/>
          </reference>
          <reference field="0" count="1" selected="0">
            <x v="3"/>
          </reference>
        </references>
      </pivotArea>
    </format>
    <format dxfId="233">
      <pivotArea dataOnly="0" labelOnly="1" outline="0" fieldPosition="0">
        <references count="2">
          <reference field="4294967294" count="2">
            <x v="0"/>
            <x v="1"/>
          </reference>
          <reference field="0" count="1" selected="0">
            <x v="4"/>
          </reference>
        </references>
      </pivotArea>
    </format>
    <format dxfId="232">
      <pivotArea dataOnly="0" labelOnly="1" outline="0" fieldPosition="0">
        <references count="2">
          <reference field="4294967294" count="2">
            <x v="0"/>
            <x v="1"/>
          </reference>
          <reference field="0" count="1" selected="0">
            <x v="5"/>
          </reference>
        </references>
      </pivotArea>
    </format>
    <format dxfId="231">
      <pivotArea dataOnly="0" labelOnly="1" outline="0" fieldPosition="0">
        <references count="2">
          <reference field="4294967294" count="2">
            <x v="0"/>
            <x v="1"/>
          </reference>
          <reference field="0" count="1" selected="0">
            <x v="6"/>
          </reference>
        </references>
      </pivotArea>
    </format>
    <format dxfId="230">
      <pivotArea dataOnly="0" labelOnly="1" fieldPosition="0">
        <references count="1">
          <reference field="0" count="1">
            <x v="2"/>
          </reference>
        </references>
      </pivotArea>
    </format>
    <format dxfId="229">
      <pivotArea field="0" grandRow="1" outline="0" collapsedLevelsAreSubtotals="1" axis="axisCol" fieldPosition="0">
        <references count="2">
          <reference field="4294967294" count="2" selected="0">
            <x v="0"/>
            <x v="1"/>
          </reference>
          <reference field="0" count="2" selected="0">
            <x v="3"/>
            <x v="4"/>
          </reference>
        </references>
      </pivotArea>
    </format>
    <format dxfId="228">
      <pivotArea field="0" grandRow="1" outline="0" collapsedLevelsAreSubtotals="1" axis="axisCol" fieldPosition="0">
        <references count="2">
          <reference field="4294967294" count="1" selected="0">
            <x v="0"/>
          </reference>
          <reference field="0" count="1" selected="0">
            <x v="6"/>
          </reference>
        </references>
      </pivotArea>
    </format>
  </formats>
  <conditionalFormats count="8">
    <conditionalFormat priority="13">
      <pivotAreas count="1">
        <pivotArea type="data" collapsedLevelsAreSubtotals="1" fieldPosition="0">
          <references count="3">
            <reference field="4294967294" count="1" selected="0">
              <x v="1"/>
            </reference>
            <reference field="0" count="1" selected="0">
              <x v="0"/>
            </reference>
            <reference field="198" count="3">
              <x v="1"/>
              <x v="2"/>
              <x v="3"/>
            </reference>
          </references>
        </pivotArea>
      </pivotAreas>
    </conditionalFormat>
    <conditionalFormat priority="12">
      <pivotAreas count="1">
        <pivotArea type="data" collapsedLevelsAreSubtotals="1" fieldPosition="0">
          <references count="3">
            <reference field="4294967294" count="1" selected="0">
              <x v="1"/>
            </reference>
            <reference field="0" count="1" selected="0">
              <x v="1"/>
            </reference>
            <reference field="198" count="3">
              <x v="1"/>
              <x v="2"/>
              <x v="3"/>
            </reference>
          </references>
        </pivotArea>
      </pivotAreas>
    </conditionalFormat>
    <conditionalFormat priority="10">
      <pivotAreas count="1">
        <pivotArea type="data" collapsedLevelsAreSubtotals="1" fieldPosition="0">
          <references count="3">
            <reference field="4294967294" count="1" selected="0">
              <x v="1"/>
            </reference>
            <reference field="0" count="1" selected="0">
              <x v="2"/>
            </reference>
            <reference field="198" count="3">
              <x v="1"/>
              <x v="2"/>
              <x v="3"/>
            </reference>
          </references>
        </pivotArea>
      </pivotAreas>
    </conditionalFormat>
    <conditionalFormat priority="5">
      <pivotAreas count="1">
        <pivotArea type="data" grandCol="1" collapsedLevelsAreSubtotals="1" fieldPosition="0">
          <references count="2">
            <reference field="4294967294" count="1" selected="0">
              <x v="1"/>
            </reference>
            <reference field="198" count="3">
              <x v="1"/>
              <x v="2"/>
              <x v="3"/>
            </reference>
          </references>
        </pivotArea>
      </pivotAreas>
    </conditionalFormat>
    <conditionalFormat priority="4">
      <pivotAreas count="1">
        <pivotArea type="data" collapsedLevelsAreSubtotals="1" fieldPosition="0">
          <references count="3">
            <reference field="4294967294" count="1" selected="0">
              <x v="1"/>
            </reference>
            <reference field="0" count="1" selected="0">
              <x v="5"/>
            </reference>
            <reference field="198" count="3">
              <x v="1"/>
              <x v="2"/>
              <x v="3"/>
            </reference>
          </references>
        </pivotArea>
      </pivotAreas>
    </conditionalFormat>
    <conditionalFormat priority="3">
      <pivotAreas count="1">
        <pivotArea type="data" collapsedLevelsAreSubtotals="1" fieldPosition="0">
          <references count="3">
            <reference field="4294967294" count="1" selected="0">
              <x v="1"/>
            </reference>
            <reference field="0" count="1" selected="0">
              <x v="6"/>
            </reference>
            <reference field="198" count="3">
              <x v="1"/>
              <x v="2"/>
              <x v="3"/>
            </reference>
          </references>
        </pivotArea>
      </pivotAreas>
    </conditionalFormat>
    <conditionalFormat priority="2">
      <pivotAreas count="1">
        <pivotArea type="data" collapsedLevelsAreSubtotals="1" fieldPosition="0">
          <references count="3">
            <reference field="4294967294" count="1" selected="0">
              <x v="1"/>
            </reference>
            <reference field="0" count="1" selected="0">
              <x v="3"/>
            </reference>
            <reference field="198" count="3">
              <x v="1"/>
              <x v="2"/>
              <x v="3"/>
            </reference>
          </references>
        </pivotArea>
      </pivotAreas>
    </conditionalFormat>
    <conditionalFormat priority="1">
      <pivotAreas count="1">
        <pivotArea type="data" collapsedLevelsAreSubtotals="1" fieldPosition="0">
          <references count="3">
            <reference field="4294967294" count="1" selected="0">
              <x v="1"/>
            </reference>
            <reference field="0" count="1" selected="0">
              <x v="4"/>
            </reference>
            <reference field="198"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6.xml><?xml version="1.0" encoding="utf-8"?>
<pivotTableDefinition xmlns="http://schemas.openxmlformats.org/spreadsheetml/2006/main" name="Tableau croisé dynamique31" cacheId="45"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Ruptures de stock">
  <location ref="A2:B5" firstHeaderRow="1" firstDataRow="1" firstDataCol="1"/>
  <pivotFields count="33">
    <pivotField axis="axisRow" dataField="1" showAll="0">
      <items count="5">
        <item h="1" x="0"/>
        <item x="1"/>
        <item x="2"/>
        <item h="1" x="3"/>
        <item t="default"/>
      </items>
    </pivotField>
    <pivotField showAll="0" defaultSubtota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defaultSubtotal="0"/>
  </pivotFields>
  <rowFields count="1">
    <field x="0"/>
  </rowFields>
  <rowItems count="3">
    <i>
      <x v="1"/>
    </i>
    <i>
      <x v="2"/>
    </i>
    <i t="grand">
      <x/>
    </i>
  </rowItems>
  <colItems count="1">
    <i/>
  </colItems>
  <dataFields count="1">
    <dataField name="#" fld="0" subtotal="count" baseField="0" baseItem="0"/>
  </dataFields>
  <formats count="16">
    <format dxfId="301">
      <pivotArea grandRow="1" outline="0" collapsedLevelsAreSubtotals="1" fieldPosition="0"/>
    </format>
    <format dxfId="300">
      <pivotArea dataOnly="0" labelOnly="1" grandRow="1" outline="0" fieldPosition="0"/>
    </format>
    <format dxfId="299">
      <pivotArea type="all" dataOnly="0" outline="0" fieldPosition="0"/>
    </format>
    <format dxfId="298">
      <pivotArea outline="0" collapsedLevelsAreSubtotals="1" fieldPosition="0"/>
    </format>
    <format dxfId="297">
      <pivotArea field="0" type="button" dataOnly="0" labelOnly="1" outline="0" axis="axisRow" fieldPosition="0"/>
    </format>
    <format dxfId="296">
      <pivotArea dataOnly="0" labelOnly="1" outline="0" axis="axisValues" fieldPosition="0"/>
    </format>
    <format dxfId="295">
      <pivotArea dataOnly="0" labelOnly="1" fieldPosition="0">
        <references count="1">
          <reference field="0" count="0"/>
        </references>
      </pivotArea>
    </format>
    <format dxfId="294">
      <pivotArea dataOnly="0" labelOnly="1" grandRow="1" outline="0" fieldPosition="0"/>
    </format>
    <format dxfId="293">
      <pivotArea dataOnly="0" labelOnly="1" outline="0" axis="axisValues" fieldPosition="0"/>
    </format>
    <format dxfId="292">
      <pivotArea grandRow="1" outline="0" collapsedLevelsAreSubtotals="1" fieldPosition="0"/>
    </format>
    <format dxfId="291">
      <pivotArea dataOnly="0" labelOnly="1" grandRow="1" outline="0" fieldPosition="0"/>
    </format>
    <format dxfId="290">
      <pivotArea field="0" type="button" dataOnly="0" labelOnly="1" outline="0" axis="axisRow" fieldPosition="0"/>
    </format>
    <format dxfId="289">
      <pivotArea dataOnly="0" labelOnly="1" outline="0" axis="axisValues" fieldPosition="0"/>
    </format>
    <format dxfId="288">
      <pivotArea dataOnly="0" labelOnly="1" outline="0" axis="axisValues" fieldPosition="0"/>
    </format>
    <format dxfId="287">
      <pivotArea grandRow="1" outline="0" collapsedLevelsAreSubtotals="1" fieldPosition="0"/>
    </format>
    <format dxfId="286">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7.xml><?xml version="1.0" encoding="utf-8"?>
<pivotTableDefinition xmlns="http://schemas.openxmlformats.org/spreadsheetml/2006/main" name="Tableau croisé dynamique33" cacheId="45" dataOnRows="1" applyNumberFormats="0" applyBorderFormats="0" applyFontFormats="0" applyPatternFormats="0" applyAlignmentFormats="0" applyWidthHeightFormats="1" dataCaption="Produits concernés par des rupture de stock" updatedVersion="6" minRefreshableVersion="3" useAutoFormatting="1" itemPrintTitles="1" createdVersion="6" indent="0" outline="1" outlineData="1" multipleFieldFilters="0">
  <location ref="A17:B25" firstHeaderRow="1" firstDataRow="1" firstDataCol="1"/>
  <pivotFields count="33">
    <pivotField showAll="0"/>
    <pivotField showAll="0" defaultSubtota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defaultSubtotal="0"/>
    <pivotField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defaultSubtotal="0"/>
    <pivotField showAll="0"/>
    <pivotField showAll="0" defaultSubtotal="0"/>
  </pivotFields>
  <rowFields count="1">
    <field x="-2"/>
  </rowFields>
  <rowItems count="8">
    <i>
      <x/>
    </i>
    <i i="1">
      <x v="1"/>
    </i>
    <i i="2">
      <x v="2"/>
    </i>
    <i i="3">
      <x v="3"/>
    </i>
    <i i="4">
      <x v="4"/>
    </i>
    <i i="5">
      <x v="5"/>
    </i>
    <i i="6">
      <x v="6"/>
    </i>
    <i i="7">
      <x v="7"/>
    </i>
  </rowItems>
  <colItems count="1">
    <i/>
  </colItems>
  <dataFields count="8">
    <dataField name="Savon lessive" fld="17" baseField="0" baseItem="894426512"/>
    <dataField name="Brosse à dents" fld="18" baseField="0" baseItem="894426512"/>
    <dataField name="Dentifrice" fld="19" baseField="0" baseItem="894426512"/>
    <dataField name="Papier toilette" fld="20" baseField="0" baseItem="894426512"/>
    <dataField name="Chlore liquide" fld="22" baseField="0" baseItem="894426512"/>
    <dataField name="Serviettes hygiéniques" fld="21" baseField="0" baseItem="894426512"/>
    <dataField name="Chlore en grains" fld="23" baseField="0" baseItem="894426512"/>
    <dataField name="Savon mains" fld="24" baseField="0" baseItem="894426512"/>
  </dataFields>
  <formats count="17">
    <format dxfId="318">
      <pivotArea type="all" dataOnly="0" outline="0" fieldPosition="0"/>
    </format>
    <format dxfId="317">
      <pivotArea outline="0" collapsedLevelsAreSubtotals="1" fieldPosition="0"/>
    </format>
    <format dxfId="316">
      <pivotArea field="-2" type="button" dataOnly="0" labelOnly="1" outline="0" axis="axisRow" fieldPosition="0"/>
    </format>
    <format dxfId="315">
      <pivotArea dataOnly="0" labelOnly="1" outline="0" fieldPosition="0">
        <references count="1">
          <reference field="4294967294" count="8">
            <x v="0"/>
            <x v="1"/>
            <x v="2"/>
            <x v="3"/>
            <x v="4"/>
            <x v="5"/>
            <x v="6"/>
            <x v="7"/>
          </reference>
        </references>
      </pivotArea>
    </format>
    <format dxfId="314">
      <pivotArea dataOnly="0" labelOnly="1" grandCol="1" outline="0" axis="axisCol" fieldPosition="0"/>
    </format>
    <format dxfId="313">
      <pivotArea collapsedLevelsAreSubtotals="1" fieldPosition="0">
        <references count="1">
          <reference field="4294967294" count="1">
            <x v="6"/>
          </reference>
        </references>
      </pivotArea>
    </format>
    <format dxfId="312">
      <pivotArea dataOnly="0" labelOnly="1" outline="0" fieldPosition="0">
        <references count="1">
          <reference field="4294967294" count="1">
            <x v="6"/>
          </reference>
        </references>
      </pivotArea>
    </format>
    <format dxfId="311">
      <pivotArea type="all" dataOnly="0" outline="0" fieldPosition="0"/>
    </format>
    <format dxfId="310">
      <pivotArea outline="0" collapsedLevelsAreSubtotals="1" fieldPosition="0"/>
    </format>
    <format dxfId="309">
      <pivotArea field="-2" type="button" dataOnly="0" labelOnly="1" outline="0" axis="axisRow" fieldPosition="0"/>
    </format>
    <format dxfId="308">
      <pivotArea dataOnly="0" labelOnly="1" outline="0" fieldPosition="0">
        <references count="1">
          <reference field="4294967294" count="8">
            <x v="0"/>
            <x v="1"/>
            <x v="2"/>
            <x v="3"/>
            <x v="4"/>
            <x v="5"/>
            <x v="6"/>
            <x v="7"/>
          </reference>
        </references>
      </pivotArea>
    </format>
    <format dxfId="307">
      <pivotArea dataOnly="0" labelOnly="1" grandCol="1" outline="0" axis="axisCol" fieldPosition="0"/>
    </format>
    <format dxfId="306">
      <pivotArea outline="0" collapsedLevelsAreSubtotals="1" fieldPosition="0"/>
    </format>
    <format dxfId="305">
      <pivotArea dataOnly="0" labelOnly="1" outline="0" fieldPosition="0">
        <references count="1">
          <reference field="4294967294" count="8">
            <x v="0"/>
            <x v="1"/>
            <x v="2"/>
            <x v="3"/>
            <x v="4"/>
            <x v="5"/>
            <x v="6"/>
            <x v="7"/>
          </reference>
        </references>
      </pivotArea>
    </format>
    <format dxfId="304">
      <pivotArea dataOnly="0" labelOnly="1" fieldPosition="0">
        <references count="1">
          <reference field="4294967294" count="0"/>
        </references>
      </pivotArea>
    </format>
    <format dxfId="303">
      <pivotArea outline="0" collapsedLevelsAreSubtotals="1" fieldPosition="0"/>
    </format>
    <format dxfId="302">
      <pivotArea collapsedLevelsAreSubtotals="1" fieldPosition="0">
        <references count="1">
          <reference field="4294967294" count="1">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8.xml><?xml version="1.0" encoding="utf-8"?>
<pivotTableDefinition xmlns="http://schemas.openxmlformats.org/spreadsheetml/2006/main" name="PivotTable18" cacheId="4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69:B73" firstHeaderRow="1" firstDataRow="1" firstDataCol="1"/>
  <pivotFields count="33">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items count="6">
        <item h="1" x="0"/>
        <item x="2"/>
        <item x="1"/>
        <item x="3"/>
        <item h="1" x="4"/>
        <item t="default"/>
      </items>
    </pivotField>
    <pivotField showAll="0"/>
    <pivotField showAll="0">
      <items count="4">
        <item h="1" x="0"/>
        <item x="1"/>
        <item h="1" x="2"/>
        <item t="default"/>
      </items>
    </pivotField>
    <pivotField showAll="0"/>
    <pivotField showAll="0" defaultSubtotal="0"/>
    <pivotField showAll="0"/>
    <pivotField showAll="0" defaultSubtotal="0"/>
  </pivotFields>
  <rowFields count="1">
    <field x="26"/>
  </rowFields>
  <rowItems count="4">
    <i>
      <x v="1"/>
    </i>
    <i>
      <x v="2"/>
    </i>
    <i>
      <x v="3"/>
    </i>
    <i t="grand">
      <x/>
    </i>
  </rowItems>
  <colItems count="1">
    <i/>
  </colItems>
  <dataFields count="1">
    <dataField name="#" fld="26" subtotal="count" baseField="0" baseItem="0"/>
  </dataFields>
  <formats count="13">
    <format dxfId="331">
      <pivotArea type="all" dataOnly="0" outline="0" fieldPosition="0"/>
    </format>
    <format dxfId="330">
      <pivotArea outline="0" collapsedLevelsAreSubtotals="1" fieldPosition="0"/>
    </format>
    <format dxfId="329">
      <pivotArea field="28" type="button" dataOnly="0" labelOnly="1" outline="0"/>
    </format>
    <format dxfId="328">
      <pivotArea dataOnly="0" labelOnly="1" outline="0" axis="axisValues" fieldPosition="0"/>
    </format>
    <format dxfId="327">
      <pivotArea dataOnly="0" labelOnly="1" grandRow="1" outline="0" fieldPosition="0"/>
    </format>
    <format dxfId="326">
      <pivotArea dataOnly="0" labelOnly="1" outline="0" axis="axisValues" fieldPosition="0"/>
    </format>
    <format dxfId="325">
      <pivotArea dataOnly="0" labelOnly="1" fieldPosition="0">
        <references count="1">
          <reference field="26" count="0"/>
        </references>
      </pivotArea>
    </format>
    <format dxfId="324">
      <pivotArea collapsedLevelsAreSubtotals="1" fieldPosition="0">
        <references count="1">
          <reference field="26" count="0"/>
        </references>
      </pivotArea>
    </format>
    <format dxfId="323">
      <pivotArea dataOnly="0" labelOnly="1" fieldPosition="0">
        <references count="1">
          <reference field="26" count="0"/>
        </references>
      </pivotArea>
    </format>
    <format dxfId="322">
      <pivotArea dataOnly="0" labelOnly="1" fieldPosition="0">
        <references count="1">
          <reference field="26" count="0"/>
        </references>
      </pivotArea>
    </format>
    <format dxfId="321">
      <pivotArea dataOnly="0" labelOnly="1" fieldPosition="0">
        <references count="1">
          <reference field="26" count="0"/>
        </references>
      </pivotArea>
    </format>
    <format dxfId="320">
      <pivotArea collapsedLevelsAreSubtotals="1" fieldPosition="0">
        <references count="1">
          <reference field="26" count="0"/>
        </references>
      </pivotArea>
    </format>
    <format dxfId="319">
      <pivotArea collapsedLevelsAreSubtotals="1" fieldPosition="0">
        <references count="1">
          <reference field="26"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9.xml><?xml version="1.0" encoding="utf-8"?>
<pivotTableDefinition xmlns="http://schemas.openxmlformats.org/spreadsheetml/2006/main" name="Tableau croisé dynamique32" cacheId="45"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8:B13" firstHeaderRow="1" firstDataRow="1" firstDataCol="1"/>
  <pivotFields count="33">
    <pivotField showAll="0"/>
    <pivotField showAll="0" defaultSubtotal="0"/>
    <pivotField dataField="1" showAll="0"/>
    <pivotField dataField="1" showAll="0"/>
    <pivotField showAll="0"/>
    <pivotField dataField="1" showAll="0" defaultSubtotal="0"/>
    <pivotField dataField="1" showAll="0" defaultSubtotal="0"/>
    <pivotField showAll="0"/>
    <pivotField showAll="0"/>
    <pivotField showAll="0"/>
    <pivotField showAll="0"/>
    <pivotField dataField="1"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defaultSubtotal="0"/>
  </pivotFields>
  <rowFields count="1">
    <field x="-2"/>
  </rowFields>
  <rowItems count="5">
    <i>
      <x/>
    </i>
    <i i="1">
      <x v="1"/>
    </i>
    <i i="2">
      <x v="2"/>
    </i>
    <i i="3">
      <x v="3"/>
    </i>
    <i i="4">
      <x v="4"/>
    </i>
  </rowItems>
  <colItems count="1">
    <i/>
  </colItems>
  <dataFields count="5">
    <dataField name="Produits trop chers" fld="5" baseField="0" baseItem="0"/>
    <dataField name="Pas assez d'argent pour se réapprovisionner" fld="6" baseField="0" baseItem="0"/>
    <dataField name="Taux de change" fld="2" baseField="0" baseItem="24174272"/>
    <dataField name="Problème de transport" fld="3" baseField="0" baseItem="24174272"/>
    <dataField name="Stock épuisé" fld="11" baseField="0" baseItem="0"/>
  </dataFields>
  <formats count="9">
    <format dxfId="340">
      <pivotArea type="all" dataOnly="0" outline="0" fieldPosition="0"/>
    </format>
    <format dxfId="339">
      <pivotArea outline="0" collapsedLevelsAreSubtotals="1" fieldPosition="0"/>
    </format>
    <format dxfId="338">
      <pivotArea field="-2" type="button" dataOnly="0" labelOnly="1" outline="0" axis="axisRow" fieldPosition="0"/>
    </format>
    <format dxfId="337">
      <pivotArea dataOnly="0" labelOnly="1" outline="0" fieldPosition="0">
        <references count="1">
          <reference field="4294967294" count="2">
            <x v="2"/>
            <x v="3"/>
          </reference>
        </references>
      </pivotArea>
    </format>
    <format dxfId="336">
      <pivotArea dataOnly="0" labelOnly="1" grandCol="1" outline="0" axis="axisCol" fieldPosition="0"/>
    </format>
    <format dxfId="335">
      <pivotArea field="-2" type="button" dataOnly="0" labelOnly="1" outline="0" axis="axisRow" fieldPosition="0"/>
    </format>
    <format dxfId="334">
      <pivotArea dataOnly="0" labelOnly="1" grandCol="1" outline="0" axis="axisCol" fieldPosition="0"/>
    </format>
    <format dxfId="333">
      <pivotArea field="-2" type="button" dataOnly="0" labelOnly="1" outline="0" axis="axisRow" fieldPosition="0"/>
    </format>
    <format dxfId="332">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3" cacheId="42" applyNumberFormats="0" applyBorderFormats="0" applyFontFormats="0" applyPatternFormats="0" applyAlignmentFormats="0" applyWidthHeightFormats="1" dataCaption="Values" grandTotalCaption="Total" updatedVersion="6" minRefreshableVersion="3" useAutoFormatting="1" itemPrintTitles="1" createdVersion="6" indent="0" outline="1" outlineData="1" multipleFieldFilters="0" rowHeaderCaption="">
  <location ref="A3:C6" firstHeaderRow="0" firstDataRow="1" firstDataCol="1"/>
  <pivotFields count="29">
    <pivotField axis="axisRow" dataField="1" showAll="0">
      <items count="4">
        <item x="0"/>
        <item x="1"/>
        <item h="1" x="2"/>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3">
    <i>
      <x/>
    </i>
    <i>
      <x v="1"/>
    </i>
    <i t="grand">
      <x/>
    </i>
  </rowItems>
  <colFields count="1">
    <field x="-2"/>
  </colFields>
  <colItems count="2">
    <i>
      <x/>
    </i>
    <i i="1">
      <x v="1"/>
    </i>
  </colItems>
  <dataFields count="2">
    <dataField name="#" fld="0" subtotal="count" baseField="0" baseItem="0"/>
    <dataField name="%" fld="0" subtotal="count" showDataAs="percentOfCol" baseField="0" baseItem="0" numFmtId="10"/>
  </dataFields>
  <formats count="62">
    <format dxfId="1194">
      <pivotArea field="0" type="button" dataOnly="0" labelOnly="1" outline="0" axis="axisRow" fieldPosition="0"/>
    </format>
    <format dxfId="1193">
      <pivotArea dataOnly="0" labelOnly="1" fieldPosition="0">
        <references count="1">
          <reference field="0" count="0"/>
        </references>
      </pivotArea>
    </format>
    <format dxfId="1192">
      <pivotArea dataOnly="0" labelOnly="1" grandRow="1" outline="0" fieldPosition="0"/>
    </format>
    <format dxfId="1191">
      <pivotArea field="0" type="button" dataOnly="0" labelOnly="1" outline="0" axis="axisRow" fieldPosition="0"/>
    </format>
    <format dxfId="1190">
      <pivotArea dataOnly="0" labelOnly="1" fieldPosition="0">
        <references count="1">
          <reference field="0" count="0"/>
        </references>
      </pivotArea>
    </format>
    <format dxfId="1189">
      <pivotArea dataOnly="0" labelOnly="1" grandCol="1" outline="0" fieldPosition="0"/>
    </format>
    <format dxfId="1188">
      <pivotArea grandRow="1" grandCol="1" outline="0" collapsedLevelsAreSubtotals="1" fieldPosition="0"/>
    </format>
    <format dxfId="1187">
      <pivotArea type="all" dataOnly="0" outline="0" fieldPosition="0"/>
    </format>
    <format dxfId="1186">
      <pivotArea outline="0" collapsedLevelsAreSubtotals="1" fieldPosition="0"/>
    </format>
    <format dxfId="1185">
      <pivotArea type="origin" dataOnly="0" labelOnly="1" outline="0" fieldPosition="0"/>
    </format>
    <format dxfId="1184">
      <pivotArea type="topRight" dataOnly="0" labelOnly="1" outline="0" fieldPosition="0"/>
    </format>
    <format dxfId="1183">
      <pivotArea field="0" type="button" dataOnly="0" labelOnly="1" outline="0" axis="axisRow" fieldPosition="0"/>
    </format>
    <format dxfId="1182">
      <pivotArea dataOnly="0" labelOnly="1" fieldPosition="0">
        <references count="1">
          <reference field="0" count="0"/>
        </references>
      </pivotArea>
    </format>
    <format dxfId="1181">
      <pivotArea dataOnly="0" labelOnly="1" grandRow="1" outline="0" fieldPosition="0"/>
    </format>
    <format dxfId="1180">
      <pivotArea dataOnly="0" labelOnly="1" grandCol="1" outline="0" fieldPosition="0"/>
    </format>
    <format dxfId="1179">
      <pivotArea outline="0" collapsedLevelsAreSubtotals="1" fieldPosition="0"/>
    </format>
    <format dxfId="1178">
      <pivotArea field="0" type="button" dataOnly="0" labelOnly="1" outline="0" axis="axisRow" fieldPosition="0"/>
    </format>
    <format dxfId="1177">
      <pivotArea dataOnly="0" labelOnly="1" fieldPosition="0">
        <references count="1">
          <reference field="0" count="2">
            <x v="0"/>
            <x v="1"/>
          </reference>
        </references>
      </pivotArea>
    </format>
    <format dxfId="1176">
      <pivotArea grandRow="1" outline="0" collapsedLevelsAreSubtotals="1" fieldPosition="0"/>
    </format>
    <format dxfId="1175">
      <pivotArea dataOnly="0" labelOnly="1" grandRow="1" outline="0" fieldPosition="0"/>
    </format>
    <format dxfId="1174">
      <pivotArea dataOnly="0" labelOnly="1" fieldPosition="0">
        <references count="1">
          <reference field="0" count="2">
            <x v="0"/>
            <x v="1"/>
          </reference>
        </references>
      </pivotArea>
    </format>
    <format dxfId="1173">
      <pivotArea grandRow="1" outline="0" collapsedLevelsAreSubtotals="1" fieldPosition="0"/>
    </format>
    <format dxfId="1172">
      <pivotArea dataOnly="0" labelOnly="1" grandRow="1" outline="0" fieldPosition="0"/>
    </format>
    <format dxfId="1171">
      <pivotArea field="0" type="button" dataOnly="0" labelOnly="1" outline="0" axis="axisRow" fieldPosition="0"/>
    </format>
    <format dxfId="1170">
      <pivotArea dataOnly="0" labelOnly="1" grandCol="1" outline="0" fieldPosition="0"/>
    </format>
    <format dxfId="1169">
      <pivotArea type="all" dataOnly="0" outline="0" fieldPosition="0"/>
    </format>
    <format dxfId="1168">
      <pivotArea outline="0" collapsedLevelsAreSubtotals="1" fieldPosition="0"/>
    </format>
    <format dxfId="1167">
      <pivotArea type="origin" dataOnly="0" labelOnly="1" outline="0" fieldPosition="0"/>
    </format>
    <format dxfId="1166">
      <pivotArea type="topRight" dataOnly="0" labelOnly="1" outline="0" fieldPosition="0"/>
    </format>
    <format dxfId="1165">
      <pivotArea field="0" type="button" dataOnly="0" labelOnly="1" outline="0" axis="axisRow" fieldPosition="0"/>
    </format>
    <format dxfId="1164">
      <pivotArea dataOnly="0" labelOnly="1" fieldPosition="0">
        <references count="1">
          <reference field="0" count="2">
            <x v="0"/>
            <x v="1"/>
          </reference>
        </references>
      </pivotArea>
    </format>
    <format dxfId="1163">
      <pivotArea dataOnly="0" labelOnly="1" grandRow="1" outline="0" fieldPosition="0"/>
    </format>
    <format dxfId="1162">
      <pivotArea dataOnly="0" labelOnly="1" grandCol="1" outline="0" fieldPosition="0"/>
    </format>
    <format dxfId="1161">
      <pivotArea type="all" dataOnly="0" outline="0" fieldPosition="0"/>
    </format>
    <format dxfId="1160">
      <pivotArea outline="0" collapsedLevelsAreSubtotals="1" fieldPosition="0"/>
    </format>
    <format dxfId="1159">
      <pivotArea type="origin" dataOnly="0" labelOnly="1" outline="0" fieldPosition="0"/>
    </format>
    <format dxfId="1158">
      <pivotArea type="topRight" dataOnly="0" labelOnly="1" outline="0" fieldPosition="0"/>
    </format>
    <format dxfId="1157">
      <pivotArea field="0" type="button" dataOnly="0" labelOnly="1" outline="0" axis="axisRow" fieldPosition="0"/>
    </format>
    <format dxfId="1156">
      <pivotArea dataOnly="0" labelOnly="1" fieldPosition="0">
        <references count="1">
          <reference field="0" count="2">
            <x v="0"/>
            <x v="1"/>
          </reference>
        </references>
      </pivotArea>
    </format>
    <format dxfId="1155">
      <pivotArea dataOnly="0" labelOnly="1" grandRow="1" outline="0" fieldPosition="0"/>
    </format>
    <format dxfId="1154">
      <pivotArea dataOnly="0" labelOnly="1" grandCol="1" outline="0" fieldPosition="0"/>
    </format>
    <format dxfId="1153">
      <pivotArea outline="0" fieldPosition="0">
        <references count="1">
          <reference field="4294967294" count="1">
            <x v="1"/>
          </reference>
        </references>
      </pivotArea>
    </format>
    <format dxfId="1152">
      <pivotArea field="0" type="button" dataOnly="0" labelOnly="1" outline="0" axis="axisRow" fieldPosition="0"/>
    </format>
    <format dxfId="1151">
      <pivotArea dataOnly="0" labelOnly="1" outline="0" fieldPosition="0">
        <references count="1">
          <reference field="4294967294" count="2">
            <x v="0"/>
            <x v="1"/>
          </reference>
        </references>
      </pivotArea>
    </format>
    <format dxfId="1150">
      <pivotArea grandRow="1" outline="0" collapsedLevelsAreSubtotals="1" fieldPosition="0"/>
    </format>
    <format dxfId="1149">
      <pivotArea dataOnly="0" labelOnly="1" grandRow="1" outline="0" fieldPosition="0"/>
    </format>
    <format dxfId="1148">
      <pivotArea field="0" grandRow="1" outline="0" collapsedLevelsAreSubtotals="1" axis="axisRow" fieldPosition="0">
        <references count="1">
          <reference field="4294967294" count="1" selected="0">
            <x v="1"/>
          </reference>
        </references>
      </pivotArea>
    </format>
    <format dxfId="1147">
      <pivotArea collapsedLevelsAreSubtotals="1" fieldPosition="0">
        <references count="2">
          <reference field="4294967294" count="1" selected="0">
            <x v="1"/>
          </reference>
          <reference field="0" count="0"/>
        </references>
      </pivotArea>
    </format>
    <format dxfId="1146">
      <pivotArea collapsedLevelsAreSubtotals="1" fieldPosition="0">
        <references count="2">
          <reference field="4294967294" count="1" selected="0">
            <x v="1"/>
          </reference>
          <reference field="0" count="0"/>
        </references>
      </pivotArea>
    </format>
    <format dxfId="1145">
      <pivotArea collapsedLevelsAreSubtotals="1" fieldPosition="0">
        <references count="2">
          <reference field="4294967294" count="1" selected="0">
            <x v="1"/>
          </reference>
          <reference field="0" count="0"/>
        </references>
      </pivotArea>
    </format>
    <format dxfId="1144">
      <pivotArea collapsedLevelsAreSubtotals="1" fieldPosition="0">
        <references count="2">
          <reference field="4294967294" count="1" selected="0">
            <x v="1"/>
          </reference>
          <reference field="0" count="0"/>
        </references>
      </pivotArea>
    </format>
    <format dxfId="1143">
      <pivotArea dataOnly="0" labelOnly="1" fieldPosition="0">
        <references count="1">
          <reference field="0" count="0"/>
        </references>
      </pivotArea>
    </format>
    <format dxfId="1142">
      <pivotArea dataOnly="0" labelOnly="1" fieldPosition="0">
        <references count="1">
          <reference field="0" count="0"/>
        </references>
      </pivotArea>
    </format>
    <format dxfId="1141">
      <pivotArea field="0" type="button" dataOnly="0" labelOnly="1" outline="0" axis="axisRow" fieldPosition="0"/>
    </format>
    <format dxfId="1140">
      <pivotArea dataOnly="0" labelOnly="1" outline="0" fieldPosition="0">
        <references count="1">
          <reference field="4294967294" count="2">
            <x v="0"/>
            <x v="1"/>
          </reference>
        </references>
      </pivotArea>
    </format>
    <format dxfId="1139">
      <pivotArea grandRow="1" outline="0" collapsedLevelsAreSubtotals="1" fieldPosition="0"/>
    </format>
    <format dxfId="1138">
      <pivotArea dataOnly="0" labelOnly="1" grandRow="1" outline="0" fieldPosition="0"/>
    </format>
    <format dxfId="1137">
      <pivotArea field="0" grandRow="1" outline="0" collapsedLevelsAreSubtotals="1" axis="axisRow" fieldPosition="0">
        <references count="1">
          <reference field="4294967294" count="1" selected="0">
            <x v="0"/>
          </reference>
        </references>
      </pivotArea>
    </format>
    <format dxfId="1136">
      <pivotArea field="0" type="button" dataOnly="0" labelOnly="1" outline="0" axis="axisRow" fieldPosition="0"/>
    </format>
    <format dxfId="1135">
      <pivotArea dataOnly="0" labelOnly="1" outline="0" fieldPosition="0">
        <references count="1">
          <reference field="4294967294" count="2">
            <x v="0"/>
            <x v="1"/>
          </reference>
        </references>
      </pivotArea>
    </format>
    <format dxfId="1134">
      <pivotArea grandRow="1" outline="0" collapsedLevelsAreSubtotals="1" fieldPosition="0"/>
    </format>
    <format dxfId="1133">
      <pivotArea dataOnly="0" labelOnly="1" grandRow="1" outline="0" fieldPosition="0"/>
    </format>
  </formats>
  <conditionalFormats count="1">
    <conditionalFormat priority="28">
      <pivotAreas count="1">
        <pivotArea type="data" collapsedLevelsAreSubtotals="1" fieldPosition="0">
          <references count="2">
            <reference field="4294967294" count="1" selected="0">
              <x v="1"/>
            </reference>
            <reference field="0" count="2">
              <x v="0"/>
              <x v="1"/>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0.xml><?xml version="1.0" encoding="utf-8"?>
<pivotTableDefinition xmlns="http://schemas.openxmlformats.org/spreadsheetml/2006/main" name="PivotTable15" cacheId="4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4:C37" firstHeaderRow="0" firstDataRow="1" firstDataCol="1"/>
  <pivotFields count="33">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items count="4">
        <item h="1" x="0"/>
        <item x="1"/>
        <item h="1" x="2"/>
        <item t="default"/>
      </items>
    </pivotField>
    <pivotField showAll="0"/>
    <pivotField axis="axisRow" dataField="1" showAll="0" defaultSubtotal="0">
      <items count="4">
        <item h="1" x="0"/>
        <item x="2"/>
        <item x="1"/>
        <item h="1" x="3"/>
      </items>
    </pivotField>
    <pivotField showAll="0"/>
    <pivotField showAll="0" defaultSubtotal="0"/>
  </pivotFields>
  <rowFields count="1">
    <field x="30"/>
  </rowFields>
  <rowItems count="3">
    <i>
      <x v="1"/>
    </i>
    <i>
      <x v="2"/>
    </i>
    <i t="grand">
      <x/>
    </i>
  </rowItems>
  <colFields count="1">
    <field x="-2"/>
  </colFields>
  <colItems count="2">
    <i>
      <x/>
    </i>
    <i i="1">
      <x v="1"/>
    </i>
  </colItems>
  <dataFields count="2">
    <dataField name="#" fld="30" subtotal="count" baseField="0" baseItem="0"/>
    <dataField name="%" fld="30" subtotal="count" showDataAs="percentOfCol" baseField="26" baseItem="0" numFmtId="9"/>
  </dataFields>
  <formats count="14">
    <format dxfId="354">
      <pivotArea type="all" dataOnly="0" outline="0" fieldPosition="0"/>
    </format>
    <format dxfId="353">
      <pivotArea outline="0" collapsedLevelsAreSubtotals="1" fieldPosition="0"/>
    </format>
    <format dxfId="352">
      <pivotArea field="28" type="button" dataOnly="0" labelOnly="1" outline="0"/>
    </format>
    <format dxfId="351">
      <pivotArea dataOnly="0" labelOnly="1" outline="0" axis="axisValues" fieldPosition="0"/>
    </format>
    <format dxfId="350">
      <pivotArea dataOnly="0" labelOnly="1" grandRow="1" outline="0" fieldPosition="0"/>
    </format>
    <format dxfId="349">
      <pivotArea dataOnly="0" labelOnly="1" outline="0" axis="axisValues" fieldPosition="0"/>
    </format>
    <format dxfId="348">
      <pivotArea outline="0" fieldPosition="0">
        <references count="1">
          <reference field="4294967294" count="1">
            <x v="1"/>
          </reference>
        </references>
      </pivotArea>
    </format>
    <format dxfId="347">
      <pivotArea collapsedLevelsAreSubtotals="1" fieldPosition="0">
        <references count="1">
          <reference field="30" count="0"/>
        </references>
      </pivotArea>
    </format>
    <format dxfId="346">
      <pivotArea dataOnly="0" labelOnly="1" fieldPosition="0">
        <references count="1">
          <reference field="30" count="0"/>
        </references>
      </pivotArea>
    </format>
    <format dxfId="345">
      <pivotArea collapsedLevelsAreSubtotals="1" fieldPosition="0">
        <references count="1">
          <reference field="30" count="0"/>
        </references>
      </pivotArea>
    </format>
    <format dxfId="344">
      <pivotArea dataOnly="0" labelOnly="1" fieldPosition="0">
        <references count="1">
          <reference field="30" count="0"/>
        </references>
      </pivotArea>
    </format>
    <format dxfId="343">
      <pivotArea outline="0" collapsedLevelsAreSubtotals="1" fieldPosition="0">
        <references count="1">
          <reference field="4294967294" count="1" selected="0">
            <x v="1"/>
          </reference>
        </references>
      </pivotArea>
    </format>
    <format dxfId="342">
      <pivotArea outline="0" collapsedLevelsAreSubtotals="1" fieldPosition="0">
        <references count="1">
          <reference field="4294967294" count="1" selected="0">
            <x v="1"/>
          </reference>
        </references>
      </pivotArea>
    </format>
    <format dxfId="341">
      <pivotArea dataOnly="0" fieldPosition="0">
        <references count="1">
          <reference field="30" count="0"/>
        </references>
      </pivotArea>
    </format>
  </formats>
  <conditionalFormats count="1">
    <conditionalFormat priority="30">
      <pivotAreas count="1">
        <pivotArea type="data" collapsedLevelsAreSubtotals="1" fieldPosition="0">
          <references count="2">
            <reference field="4294967294" count="1" selected="0">
              <x v="1"/>
            </reference>
            <reference field="30"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1.xml><?xml version="1.0" encoding="utf-8"?>
<pivotTableDefinition xmlns="http://schemas.openxmlformats.org/spreadsheetml/2006/main" name="PivotTable22" cacheId="36"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84:G90" firstHeaderRow="1" firstDataRow="3" firstDataCol="1"/>
  <pivotFields count="205">
    <pivotField showAll="0" defaultSubtotal="0"/>
    <pivotField showAll="0" defaultSubtotal="0"/>
    <pivotField showAll="0" defaultSubtotal="0"/>
    <pivotField showAll="0" defaultSubtotal="0"/>
    <pivotField showAll="0" defaultSubtotal="0"/>
    <pivotField axis="axisCol" showAll="0" defaultSubtotal="0">
      <items count="3">
        <item x="1"/>
        <item x="0"/>
        <item x="2"/>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defaultSubtotal="0">
      <items count="5">
        <item h="1" x="0"/>
        <item x="2"/>
        <item x="1"/>
        <item x="3"/>
        <item h="1" x="4"/>
      </items>
    </pivotField>
    <pivotField showAll="0"/>
    <pivotField showAll="0" defaultSubtotal="0"/>
    <pivotField showAll="0" defaultSubtotal="0"/>
    <pivotField showAll="0" defaultSubtotal="0"/>
    <pivotField showAll="0" defaultSubtotal="0"/>
    <pivotField showAll="0" defaultSubtotal="0"/>
  </pivotFields>
  <rowFields count="1">
    <field x="198"/>
  </rowFields>
  <rowItems count="4">
    <i>
      <x v="1"/>
    </i>
    <i>
      <x v="2"/>
    </i>
    <i>
      <x v="3"/>
    </i>
    <i t="grand">
      <x/>
    </i>
  </rowItems>
  <colFields count="2">
    <field x="5"/>
    <field x="-2"/>
  </colFields>
  <colItems count="6">
    <i>
      <x/>
      <x/>
    </i>
    <i r="1" i="1">
      <x v="1"/>
    </i>
    <i>
      <x v="1"/>
      <x/>
    </i>
    <i r="1" i="1">
      <x v="1"/>
    </i>
    <i t="grand">
      <x/>
    </i>
    <i t="grand" i="1">
      <x/>
    </i>
  </colItems>
  <dataFields count="2">
    <dataField name="#" fld="198" subtotal="count" baseField="0" baseItem="0"/>
    <dataField name="%" fld="198" subtotal="count" showDataAs="percentOfCol" baseField="97" baseItem="1" numFmtId="10"/>
  </dataFields>
  <formats count="56">
    <format dxfId="410">
      <pivotArea collapsedLevelsAreSubtotals="1" fieldPosition="0">
        <references count="3">
          <reference field="4294967294" count="1" selected="0">
            <x v="0"/>
          </reference>
          <reference field="5" count="1" selected="0">
            <x v="0"/>
          </reference>
          <reference field="198" count="0"/>
        </references>
      </pivotArea>
    </format>
    <format dxfId="409">
      <pivotArea collapsedLevelsAreSubtotals="1" fieldPosition="0">
        <references count="3">
          <reference field="4294967294" count="1" selected="0">
            <x v="0"/>
          </reference>
          <reference field="5" count="1" selected="0">
            <x v="0"/>
          </reference>
          <reference field="198" count="0"/>
        </references>
      </pivotArea>
    </format>
    <format dxfId="408">
      <pivotArea type="origin" dataOnly="0" labelOnly="1" outline="0" offset="A2" fieldPosition="0"/>
    </format>
    <format dxfId="407">
      <pivotArea field="198" type="button" dataOnly="0" labelOnly="1" outline="0" axis="axisRow" fieldPosition="0"/>
    </format>
    <format dxfId="406">
      <pivotArea dataOnly="0" labelOnly="1" fieldPosition="0">
        <references count="1">
          <reference field="198" count="0"/>
        </references>
      </pivotArea>
    </format>
    <format dxfId="405">
      <pivotArea dataOnly="0" labelOnly="1" grandRow="1" outline="0" fieldPosition="0"/>
    </format>
    <format dxfId="404">
      <pivotArea outline="0" collapsedLevelsAreSubtotals="1" fieldPosition="0">
        <references count="2">
          <reference field="4294967294" count="1" selected="0">
            <x v="0"/>
          </reference>
          <reference field="5" count="1" selected="0">
            <x v="0"/>
          </reference>
        </references>
      </pivotArea>
    </format>
    <format dxfId="403">
      <pivotArea dataOnly="0" labelOnly="1" offset="A256" fieldPosition="0">
        <references count="1">
          <reference field="5" count="1">
            <x v="0"/>
          </reference>
        </references>
      </pivotArea>
    </format>
    <format dxfId="402">
      <pivotArea dataOnly="0" labelOnly="1" outline="0" fieldPosition="0">
        <references count="2">
          <reference field="4294967294" count="1">
            <x v="0"/>
          </reference>
          <reference field="5" count="1" selected="0">
            <x v="0"/>
          </reference>
        </references>
      </pivotArea>
    </format>
    <format dxfId="401">
      <pivotArea outline="0" collapsedLevelsAreSubtotals="1" fieldPosition="0">
        <references count="2">
          <reference field="4294967294" count="1" selected="0">
            <x v="0"/>
          </reference>
          <reference field="5" count="1" selected="0">
            <x v="1"/>
          </reference>
        </references>
      </pivotArea>
    </format>
    <format dxfId="400">
      <pivotArea dataOnly="0" labelOnly="1" offset="A256" fieldPosition="0">
        <references count="1">
          <reference field="5" count="1">
            <x v="1"/>
          </reference>
        </references>
      </pivotArea>
    </format>
    <format dxfId="399">
      <pivotArea dataOnly="0" labelOnly="1" outline="0" fieldPosition="0">
        <references count="2">
          <reference field="4294967294" count="1">
            <x v="0"/>
          </reference>
          <reference field="5" count="1" selected="0">
            <x v="1"/>
          </reference>
        </references>
      </pivotArea>
    </format>
    <format dxfId="398">
      <pivotArea outline="0" collapsedLevelsAreSubtotals="1" fieldPosition="0">
        <references count="2">
          <reference field="4294967294" count="1" selected="0">
            <x v="1"/>
          </reference>
          <reference field="5" count="1" selected="0">
            <x v="0"/>
          </reference>
        </references>
      </pivotArea>
    </format>
    <format dxfId="397">
      <pivotArea outline="0" collapsedLevelsAreSubtotals="1" fieldPosition="0">
        <references count="2">
          <reference field="4294967294" count="1" selected="0">
            <x v="0"/>
          </reference>
          <reference field="5" count="1" selected="0">
            <x v="1"/>
          </reference>
        </references>
      </pivotArea>
    </format>
    <format dxfId="396">
      <pivotArea dataOnly="0" labelOnly="1" offset="IV256" fieldPosition="0">
        <references count="1">
          <reference field="5" count="1">
            <x v="0"/>
          </reference>
        </references>
      </pivotArea>
    </format>
    <format dxfId="395">
      <pivotArea dataOnly="0" labelOnly="1" offset="A256" fieldPosition="0">
        <references count="1">
          <reference field="5" count="1">
            <x v="1"/>
          </reference>
        </references>
      </pivotArea>
    </format>
    <format dxfId="394">
      <pivotArea dataOnly="0" labelOnly="1" outline="0" fieldPosition="0">
        <references count="2">
          <reference field="4294967294" count="1">
            <x v="1"/>
          </reference>
          <reference field="5" count="1" selected="0">
            <x v="0"/>
          </reference>
        </references>
      </pivotArea>
    </format>
    <format dxfId="393">
      <pivotArea dataOnly="0" labelOnly="1" outline="0" fieldPosition="0">
        <references count="2">
          <reference field="4294967294" count="1">
            <x v="0"/>
          </reference>
          <reference field="5" count="1" selected="0">
            <x v="1"/>
          </reference>
        </references>
      </pivotArea>
    </format>
    <format dxfId="392">
      <pivotArea outline="0" collapsedLevelsAreSubtotals="1" fieldPosition="0">
        <references count="2">
          <reference field="4294967294" count="1" selected="0">
            <x v="1"/>
          </reference>
          <reference field="5" count="1" selected="0">
            <x v="1"/>
          </reference>
        </references>
      </pivotArea>
    </format>
    <format dxfId="391">
      <pivotArea field="5" grandCol="1" outline="0" collapsedLevelsAreSubtotals="1" axis="axisCol" fieldPosition="0">
        <references count="1">
          <reference field="4294967294" count="1" selected="0">
            <x v="0"/>
          </reference>
        </references>
      </pivotArea>
    </format>
    <format dxfId="390">
      <pivotArea dataOnly="0" labelOnly="1" offset="IV256" fieldPosition="0">
        <references count="1">
          <reference field="5" count="1">
            <x v="1"/>
          </reference>
        </references>
      </pivotArea>
    </format>
    <format dxfId="389">
      <pivotArea field="5" dataOnly="0" labelOnly="1" grandCol="1" outline="0" axis="axisCol" fieldPosition="0">
        <references count="1">
          <reference field="4294967294" count="1" selected="0">
            <x v="0"/>
          </reference>
        </references>
      </pivotArea>
    </format>
    <format dxfId="388">
      <pivotArea field="5" dataOnly="0" labelOnly="1" grandCol="1" outline="0" axis="axisCol" fieldPosition="0">
        <references count="1">
          <reference field="4294967294" count="1" selected="0">
            <x v="1"/>
          </reference>
        </references>
      </pivotArea>
    </format>
    <format dxfId="387">
      <pivotArea dataOnly="0" labelOnly="1" outline="0" fieldPosition="0">
        <references count="2">
          <reference field="4294967294" count="1">
            <x v="1"/>
          </reference>
          <reference field="5" count="1" selected="0">
            <x v="1"/>
          </reference>
        </references>
      </pivotArea>
    </format>
    <format dxfId="386">
      <pivotArea field="5" grandCol="1" outline="0" collapsedLevelsAreSubtotals="1" axis="axisCol" fieldPosition="0">
        <references count="1">
          <reference field="4294967294" count="1" selected="0">
            <x v="1"/>
          </reference>
        </references>
      </pivotArea>
    </format>
    <format dxfId="385">
      <pivotArea field="5" dataOnly="0" labelOnly="1" grandCol="1" outline="0" axis="axisCol" fieldPosition="0">
        <references count="1">
          <reference field="4294967294" count="1" selected="0">
            <x v="0"/>
          </reference>
        </references>
      </pivotArea>
    </format>
    <format dxfId="384">
      <pivotArea field="5" dataOnly="0" labelOnly="1" grandCol="1" outline="0" axis="axisCol" fieldPosition="0">
        <references count="1">
          <reference field="4294967294" count="1" selected="0">
            <x v="1"/>
          </reference>
        </references>
      </pivotArea>
    </format>
    <format dxfId="383">
      <pivotArea dataOnly="0" fieldPosition="0">
        <references count="1">
          <reference field="198" count="0"/>
        </references>
      </pivotArea>
    </format>
    <format dxfId="382">
      <pivotArea dataOnly="0" labelOnly="1" fieldPosition="0">
        <references count="1">
          <reference field="5" count="2">
            <x v="0"/>
            <x v="1"/>
          </reference>
        </references>
      </pivotArea>
    </format>
    <format dxfId="381">
      <pivotArea field="5" dataOnly="0" labelOnly="1" grandCol="1" outline="0" axis="axisCol" fieldPosition="0">
        <references count="1">
          <reference field="4294967294" count="1" selected="0">
            <x v="0"/>
          </reference>
        </references>
      </pivotArea>
    </format>
    <format dxfId="380">
      <pivotArea field="5" dataOnly="0" labelOnly="1" grandCol="1" outline="0" axis="axisCol" fieldPosition="0">
        <references count="1">
          <reference field="4294967294" count="1" selected="0">
            <x v="1"/>
          </reference>
        </references>
      </pivotArea>
    </format>
    <format dxfId="379">
      <pivotArea field="5" dataOnly="0" labelOnly="1" grandCol="1" outline="0" axis="axisCol" fieldPosition="0">
        <references count="1">
          <reference field="4294967294" count="1" selected="0">
            <x v="0"/>
          </reference>
        </references>
      </pivotArea>
    </format>
    <format dxfId="378">
      <pivotArea field="5" dataOnly="0" labelOnly="1" grandCol="1" outline="0" axis="axisCol" fieldPosition="0">
        <references count="1">
          <reference field="4294967294" count="1" selected="0">
            <x v="1"/>
          </reference>
        </references>
      </pivotArea>
    </format>
    <format dxfId="377">
      <pivotArea dataOnly="0" labelOnly="1" outline="0" fieldPosition="0">
        <references count="2">
          <reference field="4294967294" count="2">
            <x v="0"/>
            <x v="1"/>
          </reference>
          <reference field="5" count="1" selected="0">
            <x v="0"/>
          </reference>
        </references>
      </pivotArea>
    </format>
    <format dxfId="376">
      <pivotArea dataOnly="0" labelOnly="1" outline="0" fieldPosition="0">
        <references count="2">
          <reference field="4294967294" count="2">
            <x v="0"/>
            <x v="1"/>
          </reference>
          <reference field="5" count="1" selected="0">
            <x v="1"/>
          </reference>
        </references>
      </pivotArea>
    </format>
    <format dxfId="375">
      <pivotArea grandRow="1" outline="0" collapsedLevelsAreSubtotals="1" fieldPosition="0"/>
    </format>
    <format dxfId="374">
      <pivotArea collapsedLevelsAreSubtotals="1" fieldPosition="0">
        <references count="3">
          <reference field="4294967294" count="1" selected="0">
            <x v="1"/>
          </reference>
          <reference field="5" count="1" selected="0">
            <x v="0"/>
          </reference>
          <reference field="198" count="2">
            <x v="2"/>
            <x v="3"/>
          </reference>
        </references>
      </pivotArea>
    </format>
    <format dxfId="373">
      <pivotArea collapsedLevelsAreSubtotals="1" fieldPosition="0">
        <references count="3">
          <reference field="4294967294" count="2" selected="0">
            <x v="0"/>
            <x v="1"/>
          </reference>
          <reference field="5" count="1" selected="0">
            <x v="1"/>
          </reference>
          <reference field="198" count="2">
            <x v="2"/>
            <x v="3"/>
          </reference>
        </references>
      </pivotArea>
    </format>
    <format dxfId="372">
      <pivotArea field="198" grandCol="1" collapsedLevelsAreSubtotals="1" axis="axisRow" fieldPosition="0">
        <references count="2">
          <reference field="4294967294" count="2" selected="0">
            <x v="0"/>
            <x v="1"/>
          </reference>
          <reference field="198" count="2">
            <x v="2"/>
            <x v="3"/>
          </reference>
        </references>
      </pivotArea>
    </format>
    <format dxfId="371">
      <pivotArea collapsedLevelsAreSubtotals="1" fieldPosition="0">
        <references count="3">
          <reference field="4294967294" count="1" selected="0">
            <x v="1"/>
          </reference>
          <reference field="5" count="1" selected="0">
            <x v="0"/>
          </reference>
          <reference field="198" count="2">
            <x v="2"/>
            <x v="3"/>
          </reference>
        </references>
      </pivotArea>
    </format>
    <format dxfId="370">
      <pivotArea collapsedLevelsAreSubtotals="1" fieldPosition="0">
        <references count="3">
          <reference field="4294967294" count="2" selected="0">
            <x v="0"/>
            <x v="1"/>
          </reference>
          <reference field="5" count="1" selected="0">
            <x v="1"/>
          </reference>
          <reference field="198" count="2">
            <x v="2"/>
            <x v="3"/>
          </reference>
        </references>
      </pivotArea>
    </format>
    <format dxfId="369">
      <pivotArea field="198" grandCol="1" collapsedLevelsAreSubtotals="1" axis="axisRow" fieldPosition="0">
        <references count="2">
          <reference field="4294967294" count="2" selected="0">
            <x v="0"/>
            <x v="1"/>
          </reference>
          <reference field="198" count="2">
            <x v="2"/>
            <x v="3"/>
          </reference>
        </references>
      </pivotArea>
    </format>
    <format dxfId="368">
      <pivotArea grandRow="1" outline="0" collapsedLevelsAreSubtotals="1" fieldPosition="0"/>
    </format>
    <format dxfId="367">
      <pivotArea grandRow="1" outline="0" collapsedLevelsAreSubtotals="1" fieldPosition="0"/>
    </format>
    <format dxfId="366">
      <pivotArea grandRow="1" outline="0" collapsedLevelsAreSubtotals="1" fieldPosition="0"/>
    </format>
    <format dxfId="365">
      <pivotArea grandRow="1" outline="0" collapsedLevelsAreSubtotals="1" fieldPosition="0"/>
    </format>
    <format dxfId="364">
      <pivotArea collapsedLevelsAreSubtotals="1" fieldPosition="0">
        <references count="3">
          <reference field="4294967294" count="1" selected="0">
            <x v="1"/>
          </reference>
          <reference field="5" count="1" selected="0">
            <x v="1"/>
          </reference>
          <reference field="198" count="1">
            <x v="1"/>
          </reference>
        </references>
      </pivotArea>
    </format>
    <format dxfId="363">
      <pivotArea field="198" grandCol="1" collapsedLevelsAreSubtotals="1" axis="axisRow" fieldPosition="0">
        <references count="2">
          <reference field="4294967294" count="2" selected="0">
            <x v="0"/>
            <x v="1"/>
          </reference>
          <reference field="198" count="1">
            <x v="1"/>
          </reference>
        </references>
      </pivotArea>
    </format>
    <format dxfId="362">
      <pivotArea collapsedLevelsAreSubtotals="1" fieldPosition="0">
        <references count="3">
          <reference field="4294967294" count="1" selected="0">
            <x v="1"/>
          </reference>
          <reference field="5" count="1" selected="0">
            <x v="1"/>
          </reference>
          <reference field="198" count="1">
            <x v="1"/>
          </reference>
        </references>
      </pivotArea>
    </format>
    <format dxfId="361">
      <pivotArea field="198" grandCol="1" collapsedLevelsAreSubtotals="1" axis="axisRow" fieldPosition="0">
        <references count="2">
          <reference field="4294967294" count="2" selected="0">
            <x v="0"/>
            <x v="1"/>
          </reference>
          <reference field="198" count="1">
            <x v="1"/>
          </reference>
        </references>
      </pivotArea>
    </format>
    <format dxfId="360">
      <pivotArea collapsedLevelsAreSubtotals="1" fieldPosition="0">
        <references count="3">
          <reference field="4294967294" count="1" selected="0">
            <x v="1"/>
          </reference>
          <reference field="5" count="1" selected="0">
            <x v="0"/>
          </reference>
          <reference field="198" count="1">
            <x v="1"/>
          </reference>
        </references>
      </pivotArea>
    </format>
    <format dxfId="359">
      <pivotArea collapsedLevelsAreSubtotals="1" fieldPosition="0">
        <references count="3">
          <reference field="4294967294" count="1" selected="0">
            <x v="0"/>
          </reference>
          <reference field="5" count="1" selected="0">
            <x v="1"/>
          </reference>
          <reference field="198" count="1">
            <x v="1"/>
          </reference>
        </references>
      </pivotArea>
    </format>
    <format dxfId="358">
      <pivotArea collapsedLevelsAreSubtotals="1" fieldPosition="0">
        <references count="3">
          <reference field="4294967294" count="1" selected="0">
            <x v="1"/>
          </reference>
          <reference field="5" count="1" selected="0">
            <x v="0"/>
          </reference>
          <reference field="198" count="1">
            <x v="1"/>
          </reference>
        </references>
      </pivotArea>
    </format>
    <format dxfId="357">
      <pivotArea collapsedLevelsAreSubtotals="1" fieldPosition="0">
        <references count="3">
          <reference field="4294967294" count="1" selected="0">
            <x v="0"/>
          </reference>
          <reference field="5" count="1" selected="0">
            <x v="1"/>
          </reference>
          <reference field="198" count="1">
            <x v="1"/>
          </reference>
        </references>
      </pivotArea>
    </format>
    <format dxfId="356">
      <pivotArea collapsedLevelsAreSubtotals="1" fieldPosition="0">
        <references count="3">
          <reference field="4294967294" count="1" selected="0">
            <x v="0"/>
          </reference>
          <reference field="5" count="1" selected="0">
            <x v="0"/>
          </reference>
          <reference field="198" count="0"/>
        </references>
      </pivotArea>
    </format>
    <format dxfId="355">
      <pivotArea collapsedLevelsAreSubtotals="1" fieldPosition="0">
        <references count="3">
          <reference field="4294967294" count="1" selected="0">
            <x v="0"/>
          </reference>
          <reference field="5" count="1" selected="0">
            <x v="0"/>
          </reference>
          <reference field="198" count="0"/>
        </references>
      </pivotArea>
    </format>
  </formats>
  <conditionalFormats count="3">
    <conditionalFormat priority="16">
      <pivotAreas count="1">
        <pivotArea type="data" collapsedLevelsAreSubtotals="1" fieldPosition="0">
          <references count="3">
            <reference field="4294967294" count="1" selected="0">
              <x v="1"/>
            </reference>
            <reference field="5" count="1" selected="0">
              <x v="0"/>
            </reference>
            <reference field="198" count="3">
              <x v="1"/>
              <x v="2"/>
              <x v="3"/>
            </reference>
          </references>
        </pivotArea>
      </pivotAreas>
    </conditionalFormat>
    <conditionalFormat priority="15">
      <pivotAreas count="1">
        <pivotArea type="data" collapsedLevelsAreSubtotals="1" fieldPosition="0">
          <references count="3">
            <reference field="4294967294" count="1" selected="0">
              <x v="1"/>
            </reference>
            <reference field="5" count="1" selected="0">
              <x v="1"/>
            </reference>
            <reference field="198" count="3">
              <x v="1"/>
              <x v="2"/>
              <x v="3"/>
            </reference>
          </references>
        </pivotArea>
      </pivotAreas>
    </conditionalFormat>
    <conditionalFormat priority="14">
      <pivotAreas count="1">
        <pivotArea type="data" grandCol="1" collapsedLevelsAreSubtotals="1" fieldPosition="0">
          <references count="2">
            <reference field="4294967294" count="1" selected="0">
              <x v="1"/>
            </reference>
            <reference field="198"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2.xml><?xml version="1.0" encoding="utf-8"?>
<pivotTableDefinition xmlns="http://schemas.openxmlformats.org/spreadsheetml/2006/main" name="PivotTable7" cacheId="36"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Département du commerçant">
  <location ref="A53:D65" firstHeaderRow="1" firstDataRow="2" firstDataCol="2"/>
  <pivotFields count="205">
    <pivotField axis="axisRow" outline="0" showAll="0" defaultSubtotal="0">
      <items count="8">
        <item x="1"/>
        <item x="6"/>
        <item x="2"/>
        <item x="3"/>
        <item x="0"/>
        <item x="4"/>
        <item x="5"/>
        <item x="7"/>
      </items>
      <extLst>
        <ext xmlns:x14="http://schemas.microsoft.com/office/spreadsheetml/2009/9/main" uri="{2946ED86-A175-432a-8AC1-64E0C546D7DE}">
          <x14:pivotField fillDownLabels="1"/>
        </ext>
      </extLst>
    </pivotField>
    <pivotField showAll="0" defaultSubtotal="0"/>
    <pivotField showAll="0"/>
    <pivotField showAll="0"/>
    <pivotField showAll="0"/>
    <pivotField showAll="0"/>
    <pivotField showAll="0"/>
    <pivotField showAl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defaultSubtotal="0"/>
    <pivotField showAll="0"/>
    <pivotField showAll="0"/>
    <pivotField showAll="0" defaultSubtotal="0"/>
    <pivotField showAll="0"/>
    <pivotField showAll="0"/>
    <pivotField showAll="0" defaultSubtotal="0"/>
    <pivotField showAll="0"/>
    <pivotField showAll="0"/>
    <pivotField showAll="0" defaultSubtotal="0"/>
    <pivotField showAll="0"/>
    <pivotField showAll="0"/>
    <pivotField showAll="0" defaultSubtota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pivotField showAll="0"/>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defaultSubtotal="0"/>
    <pivotField showAll="0" defaultSubtotal="0"/>
    <pivotField showAll="0" defaultSubtotal="0"/>
    <pivotField showAll="0" defaultSubtotal="0"/>
    <pivotField showAll="0"/>
    <pivotField showAll="0"/>
    <pivotField showAll="0" defaultSubtotal="0"/>
    <pivotField showAll="0" defaultSubtotal="0"/>
    <pivotField showAll="0" defaultSubtotal="0"/>
    <pivotField showAll="0" defaultSubtotal="0"/>
    <pivotField showAll="0"/>
    <pivotField showAll="0"/>
    <pivotField showAll="0" defaultSubtotal="0"/>
    <pivotField showAll="0" defaultSubtotal="0"/>
    <pivotField showAll="0" defaultSubtotal="0"/>
    <pivotField showAll="0" defaultSubtotal="0"/>
    <pivotField showAll="0" defaultSubtota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pivotField showAll="0" defaultSubtota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ame="Commune d'approvisionnement" axis="axisRow" outline="0" showAll="0" defaultSubtotal="0">
      <items count="18">
        <item h="1" x="0"/>
        <item x="16"/>
        <item x="2"/>
        <item x="1"/>
        <item x="3"/>
        <item x="6"/>
        <item x="9"/>
        <item x="8"/>
        <item x="13"/>
        <item x="14"/>
        <item x="4"/>
        <item x="7"/>
        <item h="1" x="5"/>
        <item h="1" x="10"/>
        <item h="1" x="11"/>
        <item h="1" x="12"/>
        <item h="1" x="15"/>
        <item h="1" x="17"/>
      </items>
      <extLst>
        <ext xmlns:x14="http://schemas.microsoft.com/office/spreadsheetml/2009/9/main" uri="{2946ED86-A175-432a-8AC1-64E0C546D7DE}">
          <x14:pivotField fillDownLabels="1"/>
        </ext>
      </extLst>
    </pivotField>
    <pivotField axis="axisCol" dataField="1" showAll="0">
      <items count="5">
        <item h="1" x="0"/>
        <item x="2"/>
        <item h="1" x="1"/>
        <item h="1" x="3"/>
        <item t="default"/>
      </items>
    </pivotField>
  </pivotFields>
  <rowFields count="2">
    <field x="0"/>
    <field x="203"/>
  </rowFields>
  <rowItems count="11">
    <i>
      <x/>
      <x v="5"/>
    </i>
    <i r="1">
      <x v="10"/>
    </i>
    <i>
      <x v="1"/>
      <x v="10"/>
    </i>
    <i>
      <x v="2"/>
      <x v="4"/>
    </i>
    <i r="1">
      <x v="8"/>
    </i>
    <i r="1">
      <x v="10"/>
    </i>
    <i>
      <x v="3"/>
      <x v="1"/>
    </i>
    <i>
      <x v="4"/>
      <x v="2"/>
    </i>
    <i r="1">
      <x v="11"/>
    </i>
    <i>
      <x v="5"/>
      <x v="6"/>
    </i>
    <i t="grand">
      <x/>
    </i>
  </rowItems>
  <colFields count="1">
    <field x="204"/>
  </colFields>
  <colItems count="2">
    <i>
      <x v="1"/>
    </i>
    <i t="grand">
      <x/>
    </i>
  </colItems>
  <dataFields count="1">
    <dataField name="Count of meme_com_food_001" fld="204" subtotal="count" baseField="0" baseItem="0"/>
  </dataFields>
  <formats count="20">
    <format dxfId="430">
      <pivotArea outline="0" collapsedLevelsAreSubtotals="1" fieldPosition="0">
        <references count="2">
          <reference field="0" count="1" selected="0">
            <x v="5"/>
          </reference>
          <reference field="203" count="1" selected="0">
            <x v="8"/>
          </reference>
        </references>
      </pivotArea>
    </format>
    <format dxfId="429">
      <pivotArea dataOnly="0" labelOnly="1" fieldPosition="0">
        <references count="2">
          <reference field="0" count="1" selected="0">
            <x v="5"/>
          </reference>
          <reference field="203" count="1">
            <x v="8"/>
          </reference>
        </references>
      </pivotArea>
    </format>
    <format dxfId="428">
      <pivotArea outline="0" collapsedLevelsAreSubtotals="1" fieldPosition="0">
        <references count="2">
          <reference field="0" count="1" selected="0">
            <x v="1"/>
          </reference>
          <reference field="203" count="1" selected="0">
            <x v="6"/>
          </reference>
        </references>
      </pivotArea>
    </format>
    <format dxfId="427">
      <pivotArea dataOnly="0" labelOnly="1" fieldPosition="0">
        <references count="2">
          <reference field="0" count="1" selected="0">
            <x v="1"/>
          </reference>
          <reference field="203" count="1">
            <x v="6"/>
          </reference>
        </references>
      </pivotArea>
    </format>
    <format dxfId="426">
      <pivotArea field="0" type="button" dataOnly="0" labelOnly="1" outline="0" axis="axisRow" fieldPosition="0"/>
    </format>
    <format dxfId="425">
      <pivotArea field="203" type="button" dataOnly="0" labelOnly="1" outline="0" axis="axisRow" fieldPosition="1"/>
    </format>
    <format dxfId="424">
      <pivotArea dataOnly="0" labelOnly="1" fieldPosition="0">
        <references count="1">
          <reference field="204" count="0"/>
        </references>
      </pivotArea>
    </format>
    <format dxfId="423">
      <pivotArea dataOnly="0" labelOnly="1" grandCol="1" outline="0" fieldPosition="0"/>
    </format>
    <format dxfId="422">
      <pivotArea dataOnly="0" labelOnly="1" grandRow="1" outline="0" offset="A256" fieldPosition="0"/>
    </format>
    <format dxfId="421">
      <pivotArea dataOnly="0" labelOnly="1" grandRow="1" outline="0" offset="IV256" fieldPosition="0"/>
    </format>
    <format dxfId="420">
      <pivotArea field="204" grandRow="1" outline="0" collapsedLevelsAreSubtotals="1" axis="axisCol" fieldPosition="0">
        <references count="1">
          <reference field="204" count="0" selected="0"/>
        </references>
      </pivotArea>
    </format>
    <format dxfId="419">
      <pivotArea grandRow="1" grandCol="1" outline="0" collapsedLevelsAreSubtotals="1" fieldPosition="0"/>
    </format>
    <format dxfId="418">
      <pivotArea outline="0" collapsedLevelsAreSubtotals="1" fieldPosition="0">
        <references count="3">
          <reference field="0" count="1" selected="0">
            <x v="0"/>
          </reference>
          <reference field="203" count="1" selected="0">
            <x v="5"/>
          </reference>
          <reference field="204" count="0" selected="0"/>
        </references>
      </pivotArea>
    </format>
    <format dxfId="417">
      <pivotArea dataOnly="0" labelOnly="1" fieldPosition="0">
        <references count="2">
          <reference field="0" count="1" selected="0">
            <x v="0"/>
          </reference>
          <reference field="203" count="1">
            <x v="5"/>
          </reference>
        </references>
      </pivotArea>
    </format>
    <format dxfId="416">
      <pivotArea outline="0" collapsedLevelsAreSubtotals="1" fieldPosition="0">
        <references count="3">
          <reference field="0" count="1" selected="0">
            <x v="0"/>
          </reference>
          <reference field="203" count="1" selected="0">
            <x v="10"/>
          </reference>
          <reference field="204" count="0" selected="0"/>
        </references>
      </pivotArea>
    </format>
    <format dxfId="415">
      <pivotArea dataOnly="0" labelOnly="1" fieldPosition="0">
        <references count="2">
          <reference field="0" count="1" selected="0">
            <x v="0"/>
          </reference>
          <reference field="203" count="1">
            <x v="10"/>
          </reference>
        </references>
      </pivotArea>
    </format>
    <format dxfId="414">
      <pivotArea outline="0" collapsedLevelsAreSubtotals="1" fieldPosition="0">
        <references count="3">
          <reference field="0" count="1" selected="0">
            <x v="1"/>
          </reference>
          <reference field="203" count="1" selected="0">
            <x v="10"/>
          </reference>
          <reference field="204" count="0" selected="0"/>
        </references>
      </pivotArea>
    </format>
    <format dxfId="413">
      <pivotArea dataOnly="0" labelOnly="1" fieldPosition="0">
        <references count="2">
          <reference field="0" count="1" selected="0">
            <x v="1"/>
          </reference>
          <reference field="203" count="1">
            <x v="10"/>
          </reference>
        </references>
      </pivotArea>
    </format>
    <format dxfId="412">
      <pivotArea outline="0" collapsedLevelsAreSubtotals="1" fieldPosition="0">
        <references count="3">
          <reference field="0" count="1" selected="0">
            <x v="2"/>
          </reference>
          <reference field="203" count="1" selected="0">
            <x v="10"/>
          </reference>
          <reference field="204" count="0" selected="0"/>
        </references>
      </pivotArea>
    </format>
    <format dxfId="411">
      <pivotArea dataOnly="0" labelOnly="1" fieldPosition="0">
        <references count="2">
          <reference field="0" count="1" selected="0">
            <x v="2"/>
          </reference>
          <reference field="203" count="1">
            <x v="1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3.xml><?xml version="1.0" encoding="utf-8"?>
<pivotTableDefinition xmlns="http://schemas.openxmlformats.org/spreadsheetml/2006/main" name="PivotTable14" cacheId="4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28:B30" firstHeaderRow="1" firstDataRow="1" firstDataCol="1"/>
  <pivotFields count="33">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axis="axisRow" dataField="1" showAll="0">
      <items count="4">
        <item h="1" x="0"/>
        <item x="1"/>
        <item h="1" x="2"/>
        <item t="default"/>
      </items>
    </pivotField>
    <pivotField showAll="0"/>
    <pivotField showAll="0" defaultSubtotal="0"/>
    <pivotField showAll="0"/>
    <pivotField showAll="0" defaultSubtotal="0"/>
  </pivotFields>
  <rowFields count="1">
    <field x="28"/>
  </rowFields>
  <rowItems count="2">
    <i>
      <x v="1"/>
    </i>
    <i t="grand">
      <x/>
    </i>
  </rowItems>
  <colItems count="1">
    <i/>
  </colItems>
  <dataFields count="1">
    <dataField name="#" fld="28" subtotal="count" baseField="0" baseItem="0"/>
  </dataFields>
  <formats count="13">
    <format dxfId="443">
      <pivotArea type="all" dataOnly="0" outline="0" fieldPosition="0"/>
    </format>
    <format dxfId="442">
      <pivotArea outline="0" collapsedLevelsAreSubtotals="1" fieldPosition="0"/>
    </format>
    <format dxfId="441">
      <pivotArea field="28" type="button" dataOnly="0" labelOnly="1" outline="0" axis="axisRow" fieldPosition="0"/>
    </format>
    <format dxfId="440">
      <pivotArea dataOnly="0" labelOnly="1" outline="0" axis="axisValues" fieldPosition="0"/>
    </format>
    <format dxfId="439">
      <pivotArea dataOnly="0" labelOnly="1" fieldPosition="0">
        <references count="1">
          <reference field="28" count="0"/>
        </references>
      </pivotArea>
    </format>
    <format dxfId="438">
      <pivotArea dataOnly="0" labelOnly="1" grandRow="1" outline="0" fieldPosition="0"/>
    </format>
    <format dxfId="437">
      <pivotArea dataOnly="0" labelOnly="1" outline="0" axis="axisValues" fieldPosition="0"/>
    </format>
    <format dxfId="436">
      <pivotArea collapsedLevelsAreSubtotals="1" fieldPosition="0">
        <references count="1">
          <reference field="28" count="0"/>
        </references>
      </pivotArea>
    </format>
    <format dxfId="435">
      <pivotArea dataOnly="0" labelOnly="1" fieldPosition="0">
        <references count="1">
          <reference field="28" count="0"/>
        </references>
      </pivotArea>
    </format>
    <format dxfId="434">
      <pivotArea collapsedLevelsAreSubtotals="1" fieldPosition="0">
        <references count="1">
          <reference field="28" count="0"/>
        </references>
      </pivotArea>
    </format>
    <format dxfId="433">
      <pivotArea dataOnly="0" labelOnly="1" fieldPosition="0">
        <references count="1">
          <reference field="28" count="0"/>
        </references>
      </pivotArea>
    </format>
    <format dxfId="432">
      <pivotArea collapsedLevelsAreSubtotals="1" fieldPosition="0">
        <references count="1">
          <reference field="28" count="0"/>
        </references>
      </pivotArea>
    </format>
    <format dxfId="431">
      <pivotArea dataOnly="0" labelOnly="1" fieldPosition="0">
        <references count="1">
          <reference field="28"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4.xml><?xml version="1.0" encoding="utf-8"?>
<pivotTableDefinition xmlns="http://schemas.openxmlformats.org/spreadsheetml/2006/main" name="PivotTable6" cacheId="4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6:C49" firstHeaderRow="0" firstDataRow="1" firstDataCol="1"/>
  <pivotFields count="33">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items count="4">
        <item h="1" x="0"/>
        <item x="1"/>
        <item h="1" x="2"/>
        <item t="default"/>
      </items>
    </pivotField>
    <pivotField showAll="0"/>
    <pivotField showAll="0" defaultSubtotal="0"/>
    <pivotField showAll="0"/>
    <pivotField axis="axisRow" dataField="1" showAll="0" defaultSubtotal="0">
      <items count="4">
        <item h="1" x="0"/>
        <item x="2"/>
        <item x="1"/>
        <item h="1" x="3"/>
      </items>
    </pivotField>
  </pivotFields>
  <rowFields count="1">
    <field x="32"/>
  </rowFields>
  <rowItems count="3">
    <i>
      <x v="1"/>
    </i>
    <i>
      <x v="2"/>
    </i>
    <i t="grand">
      <x/>
    </i>
  </rowItems>
  <colFields count="1">
    <field x="-2"/>
  </colFields>
  <colItems count="2">
    <i>
      <x/>
    </i>
    <i i="1">
      <x v="1"/>
    </i>
  </colItems>
  <dataFields count="2">
    <dataField name="#" fld="32" subtotal="count" baseField="0" baseItem="0"/>
    <dataField name="%" fld="32" subtotal="count" showDataAs="percentOfCol" baseField="28" baseItem="1" numFmtId="9"/>
  </dataFields>
  <formats count="15">
    <format dxfId="458">
      <pivotArea type="all" dataOnly="0" outline="0" fieldPosition="0"/>
    </format>
    <format dxfId="457">
      <pivotArea outline="0" collapsedLevelsAreSubtotals="1" fieldPosition="0"/>
    </format>
    <format dxfId="456">
      <pivotArea field="28" type="button" dataOnly="0" labelOnly="1" outline="0"/>
    </format>
    <format dxfId="455">
      <pivotArea dataOnly="0" labelOnly="1" outline="0" axis="axisValues" fieldPosition="0"/>
    </format>
    <format dxfId="454">
      <pivotArea dataOnly="0" labelOnly="1" grandRow="1" outline="0" fieldPosition="0"/>
    </format>
    <format dxfId="453">
      <pivotArea dataOnly="0" labelOnly="1" outline="0" axis="axisValues" fieldPosition="0"/>
    </format>
    <format dxfId="452">
      <pivotArea outline="0" fieldPosition="0">
        <references count="1">
          <reference field="4294967294" count="1">
            <x v="1"/>
          </reference>
        </references>
      </pivotArea>
    </format>
    <format dxfId="451">
      <pivotArea collapsedLevelsAreSubtotals="1" fieldPosition="0">
        <references count="1">
          <reference field="32" count="0"/>
        </references>
      </pivotArea>
    </format>
    <format dxfId="450">
      <pivotArea dataOnly="0" labelOnly="1" fieldPosition="0">
        <references count="1">
          <reference field="32" count="0"/>
        </references>
      </pivotArea>
    </format>
    <format dxfId="449">
      <pivotArea collapsedLevelsAreSubtotals="1" fieldPosition="0">
        <references count="1">
          <reference field="32" count="0"/>
        </references>
      </pivotArea>
    </format>
    <format dxfId="448">
      <pivotArea dataOnly="0" labelOnly="1" fieldPosition="0">
        <references count="1">
          <reference field="32" count="0"/>
        </references>
      </pivotArea>
    </format>
    <format dxfId="447">
      <pivotArea collapsedLevelsAreSubtotals="1" fieldPosition="0">
        <references count="1">
          <reference field="32" count="0"/>
        </references>
      </pivotArea>
    </format>
    <format dxfId="446">
      <pivotArea dataOnly="0" labelOnly="1" fieldPosition="0">
        <references count="1">
          <reference field="32" count="0"/>
        </references>
      </pivotArea>
    </format>
    <format dxfId="445">
      <pivotArea outline="0" collapsedLevelsAreSubtotals="1" fieldPosition="0">
        <references count="1">
          <reference field="4294967294" count="1" selected="0">
            <x v="1"/>
          </reference>
        </references>
      </pivotArea>
    </format>
    <format dxfId="444">
      <pivotArea outline="0" collapsedLevelsAreSubtotals="1" fieldPosition="0">
        <references count="1">
          <reference field="4294967294" count="1" selected="0">
            <x v="1"/>
          </reference>
        </references>
      </pivotArea>
    </format>
  </formats>
  <conditionalFormats count="1">
    <conditionalFormat priority="27">
      <pivotAreas count="1">
        <pivotArea type="data" collapsedLevelsAreSubtotals="1" fieldPosition="0">
          <references count="2">
            <reference field="4294967294" count="1" selected="0">
              <x v="1"/>
            </reference>
            <reference field="32"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5.xml><?xml version="1.0" encoding="utf-8"?>
<pivotTableDefinition xmlns="http://schemas.openxmlformats.org/spreadsheetml/2006/main" name="PivotTable19" cacheId="4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76:B80" firstHeaderRow="1" firstDataRow="1" firstDataCol="1"/>
  <pivotFields count="33">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axis="axisRow" dataField="1" showAll="0">
      <items count="6">
        <item h="1" x="0"/>
        <item x="2"/>
        <item x="1"/>
        <item x="3"/>
        <item h="1" x="4"/>
        <item t="default"/>
      </items>
    </pivotField>
    <pivotField showAll="0">
      <items count="4">
        <item h="1" x="0"/>
        <item x="1"/>
        <item h="1" x="2"/>
        <item t="default"/>
      </items>
    </pivotField>
    <pivotField showAll="0"/>
    <pivotField showAll="0" defaultSubtotal="0"/>
    <pivotField showAll="0"/>
    <pivotField showAll="0" defaultSubtotal="0"/>
  </pivotFields>
  <rowFields count="1">
    <field x="27"/>
  </rowFields>
  <rowItems count="4">
    <i>
      <x v="1"/>
    </i>
    <i>
      <x v="2"/>
    </i>
    <i>
      <x v="3"/>
    </i>
    <i t="grand">
      <x/>
    </i>
  </rowItems>
  <colItems count="1">
    <i/>
  </colItems>
  <dataFields count="1">
    <dataField name="#" fld="27" subtotal="count" baseField="0" baseItem="0"/>
  </dataFields>
  <formats count="12">
    <format dxfId="470">
      <pivotArea type="all" dataOnly="0" outline="0" fieldPosition="0"/>
    </format>
    <format dxfId="469">
      <pivotArea outline="0" collapsedLevelsAreSubtotals="1" fieldPosition="0"/>
    </format>
    <format dxfId="468">
      <pivotArea field="28" type="button" dataOnly="0" labelOnly="1" outline="0"/>
    </format>
    <format dxfId="467">
      <pivotArea dataOnly="0" labelOnly="1" outline="0" axis="axisValues" fieldPosition="0"/>
    </format>
    <format dxfId="466">
      <pivotArea dataOnly="0" labelOnly="1" grandRow="1" outline="0" fieldPosition="0"/>
    </format>
    <format dxfId="465">
      <pivotArea dataOnly="0" labelOnly="1" outline="0" axis="axisValues" fieldPosition="0"/>
    </format>
    <format dxfId="464">
      <pivotArea collapsedLevelsAreSubtotals="1" fieldPosition="0">
        <references count="1">
          <reference field="27" count="0"/>
        </references>
      </pivotArea>
    </format>
    <format dxfId="463">
      <pivotArea dataOnly="0" labelOnly="1" fieldPosition="0">
        <references count="1">
          <reference field="27" count="0"/>
        </references>
      </pivotArea>
    </format>
    <format dxfId="462">
      <pivotArea collapsedLevelsAreSubtotals="1" fieldPosition="0">
        <references count="1">
          <reference field="27" count="0"/>
        </references>
      </pivotArea>
    </format>
    <format dxfId="461">
      <pivotArea dataOnly="0" labelOnly="1" fieldPosition="0">
        <references count="1">
          <reference field="27" count="0"/>
        </references>
      </pivotArea>
    </format>
    <format dxfId="460">
      <pivotArea collapsedLevelsAreSubtotals="1" fieldPosition="0">
        <references count="1">
          <reference field="27" count="0"/>
        </references>
      </pivotArea>
    </format>
    <format dxfId="459">
      <pivotArea dataOnly="0" labelOnly="1" fieldPosition="0">
        <references count="1">
          <reference field="27"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6.xml><?xml version="1.0" encoding="utf-8"?>
<pivotTableDefinition xmlns="http://schemas.openxmlformats.org/spreadsheetml/2006/main" name="PivotTable5" cacheId="4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0:C43" firstHeaderRow="1" firstDataRow="2" firstDataCol="1"/>
  <pivotFields count="33">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items count="4">
        <item h="1" x="0"/>
        <item x="1"/>
        <item h="1" x="2"/>
        <item t="default"/>
      </items>
    </pivotField>
    <pivotField axis="axisRow" showAll="0">
      <items count="9">
        <item x="0"/>
        <item x="3"/>
        <item x="2"/>
        <item x="4"/>
        <item x="1"/>
        <item x="5"/>
        <item x="6"/>
        <item h="1" x="7"/>
        <item t="default"/>
      </items>
    </pivotField>
    <pivotField axis="axisCol" dataField="1" showAll="0" defaultSubtotal="0">
      <items count="4">
        <item h="1" x="0"/>
        <item x="2"/>
        <item h="1" x="1"/>
        <item h="1" x="3"/>
      </items>
    </pivotField>
    <pivotField showAll="0"/>
    <pivotField showAll="0" defaultSubtotal="0"/>
  </pivotFields>
  <rowFields count="1">
    <field x="29"/>
  </rowFields>
  <rowItems count="2">
    <i>
      <x v="4"/>
    </i>
    <i t="grand">
      <x/>
    </i>
  </rowItems>
  <colFields count="1">
    <field x="30"/>
  </colFields>
  <colItems count="2">
    <i>
      <x v="1"/>
    </i>
    <i t="grand">
      <x/>
    </i>
  </colItems>
  <dataFields count="1">
    <dataField name="Count of meme_dep_eha" fld="30" subtotal="count" baseField="0" baseItem="0"/>
  </dataFields>
  <formats count="14">
    <format dxfId="484">
      <pivotArea type="all" dataOnly="0" outline="0" fieldPosition="0"/>
    </format>
    <format dxfId="483">
      <pivotArea outline="0" collapsedLevelsAreSubtotals="1" fieldPosition="0"/>
    </format>
    <format dxfId="482">
      <pivotArea field="28" type="button" dataOnly="0" labelOnly="1" outline="0"/>
    </format>
    <format dxfId="481">
      <pivotArea dataOnly="0" labelOnly="1" outline="0" axis="axisValues" fieldPosition="0"/>
    </format>
    <format dxfId="480">
      <pivotArea dataOnly="0" labelOnly="1" grandRow="1" outline="0" fieldPosition="0"/>
    </format>
    <format dxfId="479">
      <pivotArea dataOnly="0" labelOnly="1" outline="0" axis="axisValues" fieldPosition="0"/>
    </format>
    <format dxfId="478">
      <pivotArea grandRow="1" outline="0" collapsedLevelsAreSubtotals="1" fieldPosition="0"/>
    </format>
    <format dxfId="477">
      <pivotArea dataOnly="0" labelOnly="1" grandRow="1" outline="0" fieldPosition="0"/>
    </format>
    <format dxfId="476">
      <pivotArea collapsedLevelsAreSubtotals="1" fieldPosition="0">
        <references count="1">
          <reference field="29" count="1">
            <x v="4"/>
          </reference>
        </references>
      </pivotArea>
    </format>
    <format dxfId="475">
      <pivotArea dataOnly="0" labelOnly="1" fieldPosition="0">
        <references count="1">
          <reference field="29" count="1">
            <x v="4"/>
          </reference>
        </references>
      </pivotArea>
    </format>
    <format dxfId="474">
      <pivotArea collapsedLevelsAreSubtotals="1" fieldPosition="0">
        <references count="1">
          <reference field="29" count="1">
            <x v="4"/>
          </reference>
        </references>
      </pivotArea>
    </format>
    <format dxfId="473">
      <pivotArea dataOnly="0" labelOnly="1" fieldPosition="0">
        <references count="1">
          <reference field="29" count="1">
            <x v="4"/>
          </reference>
        </references>
      </pivotArea>
    </format>
    <format dxfId="472">
      <pivotArea collapsedLevelsAreSubtotals="1" fieldPosition="0">
        <references count="1">
          <reference field="29" count="1">
            <x v="4"/>
          </reference>
        </references>
      </pivotArea>
    </format>
    <format dxfId="471">
      <pivotArea dataOnly="0" labelOnly="1" fieldPosition="0">
        <references count="1">
          <reference field="29" count="1">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7.xml><?xml version="1.0" encoding="utf-8"?>
<pivotTableDefinition xmlns="http://schemas.openxmlformats.org/spreadsheetml/2006/main" name="Tableau croisé dynamique34" cacheId="35"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Ruptures de stock ">
  <location ref="A15:B18" firstHeaderRow="1" firstDataRow="1" firstDataCol="1"/>
  <pivotFields count="37">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h="1" x="0"/>
        <item x="1"/>
        <item x="3"/>
        <item x="2"/>
        <item h="1" x="4"/>
        <item t="default"/>
      </items>
    </pivotField>
    <pivotField showAll="0"/>
    <pivotField showAll="0"/>
    <pivotField showAll="0"/>
    <pivotField showAll="0"/>
    <pivotField showAll="0"/>
    <pivotField showAll="0"/>
    <pivotField showAll="0"/>
    <pivotField showAll="0"/>
    <pivotField showAll="0"/>
    <pivotField showAll="0"/>
    <pivotField axis="axisRow" dataField="1" showAll="0">
      <items count="5">
        <item h="1" x="0"/>
        <item x="1"/>
        <item x="2"/>
        <item h="1" x="3"/>
        <item t="default"/>
      </items>
    </pivotField>
  </pivotFields>
  <rowFields count="1">
    <field x="36"/>
  </rowFields>
  <rowItems count="3">
    <i>
      <x v="1"/>
    </i>
    <i>
      <x v="2"/>
    </i>
    <i t="grand">
      <x/>
    </i>
  </rowItems>
  <colItems count="1">
    <i/>
  </colItems>
  <dataFields count="1">
    <dataField name="#" fld="36" subtotal="count" baseField="0" baseItem="0"/>
  </dataFields>
  <formats count="9">
    <format dxfId="208">
      <pivotArea field="25" type="button" dataOnly="0" labelOnly="1" outline="0"/>
    </format>
    <format dxfId="207">
      <pivotArea dataOnly="0" labelOnly="1" outline="0" axis="axisValues" fieldPosition="0"/>
    </format>
    <format dxfId="206">
      <pivotArea dataOnly="0" labelOnly="1" outline="0" axis="axisValues" fieldPosition="0"/>
    </format>
    <format dxfId="205">
      <pivotArea dataOnly="0" labelOnly="1" outline="0" axis="axisValues" fieldPosition="0"/>
    </format>
    <format dxfId="204">
      <pivotArea dataOnly="0" labelOnly="1" outline="0" axis="axisValues" fieldPosition="0"/>
    </format>
    <format dxfId="203">
      <pivotArea field="25" type="button" dataOnly="0" labelOnly="1" outline="0"/>
    </format>
    <format dxfId="202">
      <pivotArea dataOnly="0" labelOnly="1" grandRow="1" outline="0" fieldPosition="0"/>
    </format>
    <format dxfId="201">
      <pivotArea grandRow="1" outline="0" collapsedLevelsAreSubtotals="1" fieldPosition="0"/>
    </format>
    <format dxfId="200">
      <pivotArea field="36" type="button" dataOnly="0" labelOnly="1" outline="0" axis="axisRow"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8.xml><?xml version="1.0" encoding="utf-8"?>
<pivotTableDefinition xmlns="http://schemas.openxmlformats.org/spreadsheetml/2006/main" name="Tableau croisé dynamique33" cacheId="35"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Ruptures de stock ">
  <location ref="A9:C12" firstHeaderRow="0" firstDataRow="1" firstDataCol="1"/>
  <pivotFields count="37">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h="1" x="0"/>
        <item x="1"/>
        <item x="3"/>
        <item x="2"/>
        <item h="1" x="4"/>
        <item t="default"/>
      </items>
    </pivotField>
    <pivotField showAll="0"/>
    <pivotField showAll="0"/>
    <pivotField showAll="0"/>
    <pivotField showAll="0"/>
    <pivotField showAll="0"/>
    <pivotField showAll="0"/>
    <pivotField showAll="0"/>
    <pivotField showAll="0"/>
    <pivotField axis="axisRow" dataField="1" showAll="0">
      <items count="5">
        <item h="1" x="0"/>
        <item x="2"/>
        <item x="1"/>
        <item h="1" x="3"/>
        <item t="default"/>
      </items>
    </pivotField>
    <pivotField showAll="0"/>
    <pivotField showAll="0"/>
  </pivotFields>
  <rowFields count="1">
    <field x="34"/>
  </rowFields>
  <rowItems count="3">
    <i>
      <x v="1"/>
    </i>
    <i>
      <x v="2"/>
    </i>
    <i t="grand">
      <x/>
    </i>
  </rowItems>
  <colFields count="1">
    <field x="-2"/>
  </colFields>
  <colItems count="2">
    <i>
      <x/>
    </i>
    <i i="1">
      <x v="1"/>
    </i>
  </colItems>
  <dataFields count="2">
    <dataField name="#" fld="34" subtotal="count" baseField="0" baseItem="0"/>
    <dataField name="%" fld="34" subtotal="count" showDataAs="percentOfTotal" baseField="34" baseItem="2" numFmtId="10"/>
  </dataFields>
  <formats count="11">
    <format dxfId="219">
      <pivotArea field="25" type="button" dataOnly="0" labelOnly="1" outline="0"/>
    </format>
    <format dxfId="218">
      <pivotArea dataOnly="0" labelOnly="1" outline="0" axis="axisValues" fieldPosition="0"/>
    </format>
    <format dxfId="217">
      <pivotArea dataOnly="0" labelOnly="1" outline="0" axis="axisValues" fieldPosition="0"/>
    </format>
    <format dxfId="216">
      <pivotArea dataOnly="0" labelOnly="1" outline="0" axis="axisValues" fieldPosition="0"/>
    </format>
    <format dxfId="215">
      <pivotArea dataOnly="0" labelOnly="1" outline="0" axis="axisValues" fieldPosition="0"/>
    </format>
    <format dxfId="214">
      <pivotArea field="25" type="button" dataOnly="0" labelOnly="1" outline="0"/>
    </format>
    <format dxfId="213">
      <pivotArea dataOnly="0" labelOnly="1" grandRow="1" outline="0" fieldPosition="0"/>
    </format>
    <format dxfId="212">
      <pivotArea grandRow="1" outline="0" collapsedLevelsAreSubtotals="1" fieldPosition="0"/>
    </format>
    <format dxfId="211">
      <pivotArea field="34" type="button" dataOnly="0" labelOnly="1" outline="0" axis="axisRow" fieldPosition="0"/>
    </format>
    <format dxfId="210">
      <pivotArea outline="0" fieldPosition="0">
        <references count="1">
          <reference field="4294967294" count="1">
            <x v="1"/>
          </reference>
        </references>
      </pivotArea>
    </format>
    <format dxfId="209">
      <pivotArea dataOnly="0" labelOnly="1" outline="0" fieldPosition="0">
        <references count="1">
          <reference field="4294967294" count="1">
            <x v="1"/>
          </reference>
        </references>
      </pivotArea>
    </format>
  </formats>
  <conditionalFormats count="1">
    <conditionalFormat priority="1">
      <pivotAreas count="1">
        <pivotArea type="data" collapsedLevelsAreSubtotals="1" fieldPosition="0">
          <references count="2">
            <reference field="4294967294" count="1" selected="0">
              <x v="1"/>
            </reference>
            <reference field="34"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9.xml><?xml version="1.0" encoding="utf-8"?>
<pivotTableDefinition xmlns="http://schemas.openxmlformats.org/spreadsheetml/2006/main" name="Tableau croisé dynamique32" cacheId="35"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Ruptures de stock ">
  <location ref="A2:B6" firstHeaderRow="1" firstDataRow="1" firstDataCol="1"/>
  <pivotFields count="37">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h="1" x="0"/>
        <item x="1"/>
        <item x="3"/>
        <item x="2"/>
        <item h="1" x="4"/>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25"/>
  </rowFields>
  <rowItems count="4">
    <i>
      <x v="1"/>
    </i>
    <i>
      <x v="2"/>
    </i>
    <i>
      <x v="3"/>
    </i>
    <i t="grand">
      <x/>
    </i>
  </rowItems>
  <colItems count="1">
    <i/>
  </colItems>
  <dataFields count="1">
    <dataField name="#" fld="25" subtotal="count" baseField="0" baseItem="0"/>
  </dataFields>
  <formats count="8">
    <format dxfId="227">
      <pivotArea field="25" type="button" dataOnly="0" labelOnly="1" outline="0" axis="axisRow" fieldPosition="0"/>
    </format>
    <format dxfId="226">
      <pivotArea dataOnly="0" labelOnly="1" outline="0" axis="axisValues" fieldPosition="0"/>
    </format>
    <format dxfId="225">
      <pivotArea dataOnly="0" labelOnly="1" outline="0" axis="axisValues" fieldPosition="0"/>
    </format>
    <format dxfId="224">
      <pivotArea dataOnly="0" labelOnly="1" outline="0" axis="axisValues" fieldPosition="0"/>
    </format>
    <format dxfId="223">
      <pivotArea dataOnly="0" labelOnly="1" outline="0" axis="axisValues" fieldPosition="0"/>
    </format>
    <format dxfId="222">
      <pivotArea field="25" type="button" dataOnly="0" labelOnly="1" outline="0" axis="axisRow" fieldPosition="0"/>
    </format>
    <format dxfId="221">
      <pivotArea dataOnly="0" labelOnly="1" grandRow="1" outline="0" fieldPosition="0"/>
    </format>
    <format dxfId="220">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eau croisé dynamique10" cacheId="4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Type de commerce" colHeaderCaption="">
  <location ref="A9:G15" firstHeaderRow="1" firstDataRow="3" firstDataCol="1"/>
  <pivotFields count="29">
    <pivotField axis="axisCol" dataField="1" showAll="0" defaultSubtotal="0">
      <items count="3">
        <item x="0"/>
        <item x="1"/>
        <item x="2"/>
      </items>
    </pivotField>
    <pivotField showAll="0" defaultSubtotal="0"/>
    <pivotField showAll="0" defaultSubtotal="0"/>
    <pivotField axis="axisRow" showAll="0" defaultSubtotal="0">
      <items count="5">
        <item h="1" x="0"/>
        <item x="2"/>
        <item x="3"/>
        <item x="1"/>
        <item h="1" x="4"/>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3"/>
  </rowFields>
  <rowItems count="4">
    <i>
      <x v="1"/>
    </i>
    <i>
      <x v="2"/>
    </i>
    <i>
      <x v="3"/>
    </i>
    <i t="grand">
      <x/>
    </i>
  </rowItems>
  <colFields count="2">
    <field x="0"/>
    <field x="-2"/>
  </colFields>
  <colItems count="6">
    <i>
      <x/>
      <x/>
    </i>
    <i r="1" i="1">
      <x v="1"/>
    </i>
    <i>
      <x v="1"/>
      <x/>
    </i>
    <i r="1" i="1">
      <x v="1"/>
    </i>
    <i t="grand">
      <x/>
    </i>
    <i t="grand" i="1">
      <x/>
    </i>
  </colItems>
  <dataFields count="2">
    <dataField name="#" fld="0" subtotal="count" baseField="0" baseItem="0"/>
    <dataField name="%" fld="0" subtotal="count" showDataAs="percentOfCol" baseField="30" baseItem="1" numFmtId="10"/>
  </dataFields>
  <formats count="66">
    <format dxfId="1260">
      <pivotArea dataOnly="0" labelOnly="1" outline="0" axis="axisValues" fieldPosition="0"/>
    </format>
    <format dxfId="1259">
      <pivotArea dataOnly="0" labelOnly="1" outline="0" axis="axisValues" fieldPosition="0"/>
    </format>
    <format dxfId="1258">
      <pivotArea grandRow="1" outline="0" collapsedLevelsAreSubtotals="1" fieldPosition="0"/>
    </format>
    <format dxfId="1257">
      <pivotArea dataOnly="0" labelOnly="1" grandRow="1" outline="0" fieldPosition="0"/>
    </format>
    <format dxfId="1256">
      <pivotArea type="origin" dataOnly="0" labelOnly="1" outline="0" offset="A2" fieldPosition="0"/>
    </format>
    <format dxfId="1255">
      <pivotArea type="origin" dataOnly="0" labelOnly="1" outline="0" offset="A1" fieldPosition="0"/>
    </format>
    <format dxfId="1254">
      <pivotArea field="-2" type="button" dataOnly="0" labelOnly="1" outline="0" axis="axisCol" fieldPosition="1"/>
    </format>
    <format dxfId="1253">
      <pivotArea type="topRight" dataOnly="0" labelOnly="1" outline="0" fieldPosition="0"/>
    </format>
    <format dxfId="1252">
      <pivotArea type="origin" dataOnly="0" labelOnly="1" outline="0" offset="A1" fieldPosition="0"/>
    </format>
    <format dxfId="1251">
      <pivotArea field="-2" type="button" dataOnly="0" labelOnly="1" outline="0" axis="axisCol" fieldPosition="1"/>
    </format>
    <format dxfId="1250">
      <pivotArea type="topRight" dataOnly="0" labelOnly="1" outline="0" fieldPosition="0"/>
    </format>
    <format dxfId="1249">
      <pivotArea outline="0" fieldPosition="0">
        <references count="1">
          <reference field="4294967294" count="1">
            <x v="1"/>
          </reference>
        </references>
      </pivotArea>
    </format>
    <format dxfId="1248">
      <pivotArea field="3" type="button" dataOnly="0" labelOnly="1" outline="0" axis="axisRow" fieldPosition="0"/>
    </format>
    <format dxfId="1247">
      <pivotArea field="0" dataOnly="0" labelOnly="1" grandCol="1" outline="0" offset="IV256" axis="axisCol" fieldPosition="0">
        <references count="1">
          <reference field="4294967294" count="1" selected="0">
            <x v="0"/>
          </reference>
        </references>
      </pivotArea>
    </format>
    <format dxfId="1246">
      <pivotArea field="0" dataOnly="0" labelOnly="1" grandCol="1" outline="0" offset="IV256" axis="axisCol" fieldPosition="0">
        <references count="1">
          <reference field="4294967294" count="1" selected="0">
            <x v="1"/>
          </reference>
        </references>
      </pivotArea>
    </format>
    <format dxfId="1245">
      <pivotArea field="0" dataOnly="0" labelOnly="1" grandCol="1" outline="0" offset="IV256" axis="axisCol" fieldPosition="0">
        <references count="1">
          <reference field="4294967294" count="1" selected="0">
            <x v="0"/>
          </reference>
        </references>
      </pivotArea>
    </format>
    <format dxfId="1244">
      <pivotArea field="0" dataOnly="0" labelOnly="1" grandCol="1" outline="0" offset="IV256" axis="axisCol" fieldPosition="0">
        <references count="1">
          <reference field="4294967294" count="1" selected="0">
            <x v="1"/>
          </reference>
        </references>
      </pivotArea>
    </format>
    <format dxfId="1243">
      <pivotArea dataOnly="0" labelOnly="1" outline="0" fieldPosition="0">
        <references count="2">
          <reference field="4294967294" count="2">
            <x v="0"/>
            <x v="1"/>
          </reference>
          <reference field="0" count="1" selected="0">
            <x v="0"/>
          </reference>
        </references>
      </pivotArea>
    </format>
    <format dxfId="1242">
      <pivotArea dataOnly="0" labelOnly="1" outline="0" fieldPosition="0">
        <references count="2">
          <reference field="4294967294" count="2">
            <x v="0"/>
            <x v="1"/>
          </reference>
          <reference field="0" count="1" selected="0">
            <x v="1"/>
          </reference>
        </references>
      </pivotArea>
    </format>
    <format dxfId="1241">
      <pivotArea dataOnly="0" labelOnly="1" fieldPosition="0">
        <references count="1">
          <reference field="0" count="0"/>
        </references>
      </pivotArea>
    </format>
    <format dxfId="1240">
      <pivotArea field="0" dataOnly="0" labelOnly="1" grandCol="1" outline="0" offset="IV1" axis="axisCol" fieldPosition="0">
        <references count="1">
          <reference field="4294967294" count="1" selected="0">
            <x v="0"/>
          </reference>
        </references>
      </pivotArea>
    </format>
    <format dxfId="1239">
      <pivotArea field="0" dataOnly="0" labelOnly="1" grandCol="1" outline="0" offset="IV1" axis="axisCol" fieldPosition="0">
        <references count="1">
          <reference field="4294967294" count="1" selected="0">
            <x v="1"/>
          </reference>
        </references>
      </pivotArea>
    </format>
    <format dxfId="1238">
      <pivotArea field="0" dataOnly="0" labelOnly="1" grandCol="1" outline="0" offset="IV1" axis="axisCol" fieldPosition="0">
        <references count="1">
          <reference field="4294967294" count="1" selected="0">
            <x v="0"/>
          </reference>
        </references>
      </pivotArea>
    </format>
    <format dxfId="1237">
      <pivotArea field="0" dataOnly="0" labelOnly="1" grandCol="1" outline="0" offset="IV1" axis="axisCol" fieldPosition="0">
        <references count="1">
          <reference field="4294967294" count="1" selected="0">
            <x v="1"/>
          </reference>
        </references>
      </pivotArea>
    </format>
    <format dxfId="1236">
      <pivotArea field="0" type="button" dataOnly="0" labelOnly="1" outline="0" axis="axisCol" fieldPosition="0"/>
    </format>
    <format dxfId="1235">
      <pivotArea field="-2" type="button" dataOnly="0" labelOnly="1" outline="0" axis="axisCol" fieldPosition="1"/>
    </format>
    <format dxfId="1234">
      <pivotArea type="topRight" dataOnly="0" labelOnly="1" outline="0" fieldPosition="0"/>
    </format>
    <format dxfId="1233">
      <pivotArea outline="0" collapsedLevelsAreSubtotals="1" fieldPosition="0">
        <references count="2">
          <reference field="4294967294" count="1" selected="0">
            <x v="1"/>
          </reference>
          <reference field="0" count="1" selected="0">
            <x v="0"/>
          </reference>
        </references>
      </pivotArea>
    </format>
    <format dxfId="1232">
      <pivotArea outline="0" collapsedLevelsAreSubtotals="1" fieldPosition="0">
        <references count="2">
          <reference field="4294967294" count="1" selected="0">
            <x v="1"/>
          </reference>
          <reference field="0" count="1" selected="0">
            <x v="0"/>
          </reference>
        </references>
      </pivotArea>
    </format>
    <format dxfId="1231">
      <pivotArea outline="0" collapsedLevelsAreSubtotals="1" fieldPosition="0">
        <references count="2">
          <reference field="4294967294" count="1" selected="0">
            <x v="1"/>
          </reference>
          <reference field="0" count="1" selected="0">
            <x v="1"/>
          </reference>
        </references>
      </pivotArea>
    </format>
    <format dxfId="1230">
      <pivotArea outline="0" collapsedLevelsAreSubtotals="1" fieldPosition="0">
        <references count="2">
          <reference field="4294967294" count="1" selected="0">
            <x v="1"/>
          </reference>
          <reference field="0" count="1" selected="0">
            <x v="1"/>
          </reference>
        </references>
      </pivotArea>
    </format>
    <format dxfId="1229">
      <pivotArea field="0" grandCol="1" outline="0" collapsedLevelsAreSubtotals="1" axis="axisCol" fieldPosition="0">
        <references count="1">
          <reference field="4294967294" count="1" selected="0">
            <x v="1"/>
          </reference>
        </references>
      </pivotArea>
    </format>
    <format dxfId="1228">
      <pivotArea field="0" grandCol="1" outline="0" collapsedLevelsAreSubtotals="1" axis="axisCol" fieldPosition="0">
        <references count="1">
          <reference field="4294967294" count="1" selected="0">
            <x v="1"/>
          </reference>
        </references>
      </pivotArea>
    </format>
    <format dxfId="1227">
      <pivotArea outline="0" collapsedLevelsAreSubtotals="1" fieldPosition="0"/>
    </format>
    <format dxfId="1226">
      <pivotArea type="all" dataOnly="0" outline="0" fieldPosition="0"/>
    </format>
    <format dxfId="1225">
      <pivotArea outline="0" collapsedLevelsAreSubtotals="1" fieldPosition="0"/>
    </format>
    <format dxfId="1224">
      <pivotArea type="origin" dataOnly="0" labelOnly="1" outline="0" fieldPosition="0"/>
    </format>
    <format dxfId="1223">
      <pivotArea field="0" type="button" dataOnly="0" labelOnly="1" outline="0" axis="axisCol" fieldPosition="0"/>
    </format>
    <format dxfId="1222">
      <pivotArea field="-2" type="button" dataOnly="0" labelOnly="1" outline="0" axis="axisCol" fieldPosition="1"/>
    </format>
    <format dxfId="1221">
      <pivotArea type="topRight" dataOnly="0" labelOnly="1" outline="0" fieldPosition="0"/>
    </format>
    <format dxfId="1220">
      <pivotArea field="3" type="button" dataOnly="0" labelOnly="1" outline="0" axis="axisRow" fieldPosition="0"/>
    </format>
    <format dxfId="1219">
      <pivotArea dataOnly="0" labelOnly="1" fieldPosition="0">
        <references count="1">
          <reference field="3" count="0"/>
        </references>
      </pivotArea>
    </format>
    <format dxfId="1218">
      <pivotArea dataOnly="0" labelOnly="1" grandRow="1" outline="0" fieldPosition="0"/>
    </format>
    <format dxfId="1217">
      <pivotArea dataOnly="0" labelOnly="1" fieldPosition="0">
        <references count="1">
          <reference field="0" count="2">
            <x v="0"/>
            <x v="1"/>
          </reference>
        </references>
      </pivotArea>
    </format>
    <format dxfId="1216">
      <pivotArea field="0" dataOnly="0" labelOnly="1" grandCol="1" outline="0" axis="axisCol" fieldPosition="0">
        <references count="1">
          <reference field="4294967294" count="1" selected="0">
            <x v="0"/>
          </reference>
        </references>
      </pivotArea>
    </format>
    <format dxfId="1215">
      <pivotArea field="0" dataOnly="0" labelOnly="1" grandCol="1" outline="0" axis="axisCol" fieldPosition="0">
        <references count="1">
          <reference field="4294967294" count="1" selected="0">
            <x v="1"/>
          </reference>
        </references>
      </pivotArea>
    </format>
    <format dxfId="1214">
      <pivotArea field="0" dataOnly="0" labelOnly="1" grandCol="1" outline="0" axis="axisCol" fieldPosition="0">
        <references count="1">
          <reference field="4294967294" count="1" selected="0">
            <x v="0"/>
          </reference>
        </references>
      </pivotArea>
    </format>
    <format dxfId="1213">
      <pivotArea field="0" dataOnly="0" labelOnly="1" grandCol="1" outline="0" axis="axisCol" fieldPosition="0">
        <references count="1">
          <reference field="4294967294" count="1" selected="0">
            <x v="1"/>
          </reference>
        </references>
      </pivotArea>
    </format>
    <format dxfId="1212">
      <pivotArea dataOnly="0" labelOnly="1" outline="0" fieldPosition="0">
        <references count="2">
          <reference field="4294967294" count="2">
            <x v="0"/>
            <x v="1"/>
          </reference>
          <reference field="0" count="1" selected="0">
            <x v="0"/>
          </reference>
        </references>
      </pivotArea>
    </format>
    <format dxfId="1211">
      <pivotArea dataOnly="0" labelOnly="1" outline="0" fieldPosition="0">
        <references count="2">
          <reference field="4294967294" count="2">
            <x v="0"/>
            <x v="1"/>
          </reference>
          <reference field="0" count="1" selected="0">
            <x v="1"/>
          </reference>
        </references>
      </pivotArea>
    </format>
    <format dxfId="1210">
      <pivotArea type="all" dataOnly="0" outline="0" fieldPosition="0"/>
    </format>
    <format dxfId="1209">
      <pivotArea outline="0" collapsedLevelsAreSubtotals="1" fieldPosition="0"/>
    </format>
    <format dxfId="1208">
      <pivotArea type="origin" dataOnly="0" labelOnly="1" outline="0" fieldPosition="0"/>
    </format>
    <format dxfId="1207">
      <pivotArea field="0" type="button" dataOnly="0" labelOnly="1" outline="0" axis="axisCol" fieldPosition="0"/>
    </format>
    <format dxfId="1206">
      <pivotArea field="-2" type="button" dataOnly="0" labelOnly="1" outline="0" axis="axisCol" fieldPosition="1"/>
    </format>
    <format dxfId="1205">
      <pivotArea type="topRight" dataOnly="0" labelOnly="1" outline="0" fieldPosition="0"/>
    </format>
    <format dxfId="1204">
      <pivotArea field="3" type="button" dataOnly="0" labelOnly="1" outline="0" axis="axisRow" fieldPosition="0"/>
    </format>
    <format dxfId="1203">
      <pivotArea dataOnly="0" labelOnly="1" fieldPosition="0">
        <references count="1">
          <reference field="3" count="0"/>
        </references>
      </pivotArea>
    </format>
    <format dxfId="1202">
      <pivotArea dataOnly="0" labelOnly="1" grandRow="1" outline="0" fieldPosition="0"/>
    </format>
    <format dxfId="1201">
      <pivotArea dataOnly="0" labelOnly="1" fieldPosition="0">
        <references count="1">
          <reference field="0" count="2">
            <x v="0"/>
            <x v="1"/>
          </reference>
        </references>
      </pivotArea>
    </format>
    <format dxfId="1200">
      <pivotArea field="0" dataOnly="0" labelOnly="1" grandCol="1" outline="0" axis="axisCol" fieldPosition="0">
        <references count="1">
          <reference field="4294967294" count="1" selected="0">
            <x v="0"/>
          </reference>
        </references>
      </pivotArea>
    </format>
    <format dxfId="1199">
      <pivotArea field="0" dataOnly="0" labelOnly="1" grandCol="1" outline="0" axis="axisCol" fieldPosition="0">
        <references count="1">
          <reference field="4294967294" count="1" selected="0">
            <x v="1"/>
          </reference>
        </references>
      </pivotArea>
    </format>
    <format dxfId="1198">
      <pivotArea field="0" dataOnly="0" labelOnly="1" grandCol="1" outline="0" axis="axisCol" fieldPosition="0">
        <references count="1">
          <reference field="4294967294" count="1" selected="0">
            <x v="0"/>
          </reference>
        </references>
      </pivotArea>
    </format>
    <format dxfId="1197">
      <pivotArea field="0" dataOnly="0" labelOnly="1" grandCol="1" outline="0" axis="axisCol" fieldPosition="0">
        <references count="1">
          <reference field="4294967294" count="1" selected="0">
            <x v="1"/>
          </reference>
        </references>
      </pivotArea>
    </format>
    <format dxfId="1196">
      <pivotArea dataOnly="0" labelOnly="1" outline="0" fieldPosition="0">
        <references count="2">
          <reference field="4294967294" count="2">
            <x v="0"/>
            <x v="1"/>
          </reference>
          <reference field="0" count="1" selected="0">
            <x v="0"/>
          </reference>
        </references>
      </pivotArea>
    </format>
    <format dxfId="1195">
      <pivotArea dataOnly="0" labelOnly="1" outline="0" fieldPosition="0">
        <references count="2">
          <reference field="4294967294" count="2">
            <x v="0"/>
            <x v="1"/>
          </reference>
          <reference field="0" count="1" selected="0">
            <x v="1"/>
          </reference>
        </references>
      </pivotArea>
    </format>
  </formats>
  <conditionalFormats count="3">
    <conditionalFormat priority="61">
      <pivotAreas count="1">
        <pivotArea type="data" grandCol="1" collapsedLevelsAreSubtotals="1" fieldPosition="0">
          <references count="2">
            <reference field="4294967294" count="1" selected="0">
              <x v="1"/>
            </reference>
            <reference field="3" count="3">
              <x v="1"/>
              <x v="2"/>
              <x v="3"/>
            </reference>
          </references>
        </pivotArea>
      </pivotAreas>
    </conditionalFormat>
    <conditionalFormat priority="62">
      <pivotAreas count="1">
        <pivotArea type="data" collapsedLevelsAreSubtotals="1" fieldPosition="0">
          <references count="3">
            <reference field="4294967294" count="1" selected="0">
              <x v="1"/>
            </reference>
            <reference field="0" count="1" selected="0">
              <x v="1"/>
            </reference>
            <reference field="3" count="3">
              <x v="1"/>
              <x v="2"/>
              <x v="3"/>
            </reference>
          </references>
        </pivotArea>
      </pivotAreas>
    </conditionalFormat>
    <conditionalFormat priority="63">
      <pivotAreas count="1">
        <pivotArea type="data" collapsedLevelsAreSubtotals="1" fieldPosition="0">
          <references count="3">
            <reference field="4294967294" count="1" selected="0">
              <x v="1"/>
            </reference>
            <reference field="0" count="1" selected="0">
              <x v="0"/>
            </reference>
            <reference field="3"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0.xml><?xml version="1.0" encoding="utf-8"?>
<pivotTableDefinition xmlns="http://schemas.openxmlformats.org/spreadsheetml/2006/main" name="Tableau croisé dynamique2" cacheId="33"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Reaprocistionnement">
  <location ref="A32:Q38" firstHeaderRow="1" firstDataRow="3" firstDataCol="1"/>
  <pivotFields count="324">
    <pivotField axis="axisCol" showAll="0" defaultSubtotal="0">
      <items count="8">
        <item x="1"/>
        <item x="6"/>
        <item x="2"/>
        <item x="3"/>
        <item x="0"/>
        <item x="4"/>
        <item x="5"/>
        <item x="7"/>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h="1" x="0"/>
        <item x="3"/>
        <item x="1"/>
        <item x="2"/>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61"/>
  </rowFields>
  <rowItems count="4">
    <i>
      <x v="1"/>
    </i>
    <i>
      <x v="2"/>
    </i>
    <i>
      <x v="3"/>
    </i>
    <i t="grand">
      <x/>
    </i>
  </rowItems>
  <colFields count="2">
    <field x="0"/>
    <field x="-2"/>
  </colFields>
  <colItems count="16">
    <i>
      <x/>
      <x/>
    </i>
    <i r="1" i="1">
      <x v="1"/>
    </i>
    <i>
      <x v="1"/>
      <x/>
    </i>
    <i r="1" i="1">
      <x v="1"/>
    </i>
    <i>
      <x v="2"/>
      <x/>
    </i>
    <i r="1" i="1">
      <x v="1"/>
    </i>
    <i>
      <x v="3"/>
      <x/>
    </i>
    <i r="1" i="1">
      <x v="1"/>
    </i>
    <i>
      <x v="4"/>
      <x/>
    </i>
    <i r="1" i="1">
      <x v="1"/>
    </i>
    <i>
      <x v="5"/>
      <x/>
    </i>
    <i r="1" i="1">
      <x v="1"/>
    </i>
    <i>
      <x v="6"/>
      <x/>
    </i>
    <i r="1" i="1">
      <x v="1"/>
    </i>
    <i t="grand">
      <x/>
    </i>
    <i t="grand" i="1">
      <x/>
    </i>
  </colItems>
  <dataFields count="2">
    <dataField name="#" fld="261" subtotal="count" baseField="0" baseItem="0"/>
    <dataField name="%" fld="261" subtotal="count" showDataAs="percentOfTotal" baseField="261" baseItem="1" numFmtId="10"/>
  </dataFields>
  <formats count="42">
    <format dxfId="89">
      <pivotArea field="261" type="button" dataOnly="0" labelOnly="1" outline="0" axis="axisRow" fieldPosition="0"/>
    </format>
    <format dxfId="88">
      <pivotArea field="0" dataOnly="0" labelOnly="1" grandCol="1" outline="0" offset="IV256" axis="axisCol" fieldPosition="0">
        <references count="1">
          <reference field="4294967294" count="1" selected="0">
            <x v="0"/>
          </reference>
        </references>
      </pivotArea>
    </format>
    <format dxfId="87">
      <pivotArea field="0" dataOnly="0" labelOnly="1" grandCol="1" outline="0" offset="IV256" axis="axisCol" fieldPosition="0">
        <references count="1">
          <reference field="4294967294" count="1" selected="0">
            <x v="1"/>
          </reference>
        </references>
      </pivotArea>
    </format>
    <format dxfId="86">
      <pivotArea field="0" dataOnly="0" labelOnly="1" grandCol="1" outline="0" offset="IV256" axis="axisCol" fieldPosition="0">
        <references count="1">
          <reference field="4294967294" count="1" selected="0">
            <x v="0"/>
          </reference>
        </references>
      </pivotArea>
    </format>
    <format dxfId="85">
      <pivotArea field="0" dataOnly="0" labelOnly="1" grandCol="1" outline="0" offset="IV256" axis="axisCol" fieldPosition="0">
        <references count="1">
          <reference field="4294967294" count="1" selected="0">
            <x v="1"/>
          </reference>
        </references>
      </pivotArea>
    </format>
    <format dxfId="84">
      <pivotArea dataOnly="0" labelOnly="1" outline="0" fieldPosition="0">
        <references count="2">
          <reference field="4294967294" count="2">
            <x v="0"/>
            <x v="1"/>
          </reference>
          <reference field="0" count="1" selected="0">
            <x v="0"/>
          </reference>
        </references>
      </pivotArea>
    </format>
    <format dxfId="83">
      <pivotArea dataOnly="0" labelOnly="1" outline="0" fieldPosition="0">
        <references count="2">
          <reference field="4294967294" count="2">
            <x v="0"/>
            <x v="1"/>
          </reference>
          <reference field="0" count="1" selected="0">
            <x v="1"/>
          </reference>
        </references>
      </pivotArea>
    </format>
    <format dxfId="82">
      <pivotArea dataOnly="0" labelOnly="1" outline="0" fieldPosition="0">
        <references count="2">
          <reference field="4294967294" count="2">
            <x v="0"/>
            <x v="1"/>
          </reference>
          <reference field="0" count="1" selected="0">
            <x v="2"/>
          </reference>
        </references>
      </pivotArea>
    </format>
    <format dxfId="81">
      <pivotArea dataOnly="0" labelOnly="1" outline="0" fieldPosition="0">
        <references count="2">
          <reference field="4294967294" count="2">
            <x v="0"/>
            <x v="1"/>
          </reference>
          <reference field="0" count="1" selected="0">
            <x v="3"/>
          </reference>
        </references>
      </pivotArea>
    </format>
    <format dxfId="80">
      <pivotArea dataOnly="0" labelOnly="1" outline="0" fieldPosition="0">
        <references count="2">
          <reference field="4294967294" count="2">
            <x v="0"/>
            <x v="1"/>
          </reference>
          <reference field="0" count="1" selected="0">
            <x v="4"/>
          </reference>
        </references>
      </pivotArea>
    </format>
    <format dxfId="79">
      <pivotArea dataOnly="0" labelOnly="1" outline="0" fieldPosition="0">
        <references count="2">
          <reference field="4294967294" count="2">
            <x v="0"/>
            <x v="1"/>
          </reference>
          <reference field="0" count="1" selected="0">
            <x v="5"/>
          </reference>
        </references>
      </pivotArea>
    </format>
    <format dxfId="78">
      <pivotArea dataOnly="0" labelOnly="1" outline="0" fieldPosition="0">
        <references count="2">
          <reference field="4294967294" count="2">
            <x v="0"/>
            <x v="1"/>
          </reference>
          <reference field="0" count="1" selected="0">
            <x v="6"/>
          </reference>
        </references>
      </pivotArea>
    </format>
    <format dxfId="77">
      <pivotArea dataOnly="0" grandRow="1" axis="axisRow" fieldPosition="0"/>
    </format>
    <format dxfId="76">
      <pivotArea type="origin" dataOnly="0" labelOnly="1" outline="0" offset="A2" fieldPosition="0"/>
    </format>
    <format dxfId="75">
      <pivotArea dataOnly="0" labelOnly="1" fieldPosition="0">
        <references count="1">
          <reference field="0" count="7">
            <x v="0"/>
            <x v="1"/>
            <x v="2"/>
            <x v="3"/>
            <x v="4"/>
            <x v="5"/>
            <x v="6"/>
          </reference>
        </references>
      </pivotArea>
    </format>
    <format dxfId="74">
      <pivotArea field="0" dataOnly="0" labelOnly="1" grandCol="1" outline="0" offset="IV1" axis="axisCol" fieldPosition="0">
        <references count="1">
          <reference field="4294967294" count="1" selected="0">
            <x v="0"/>
          </reference>
        </references>
      </pivotArea>
    </format>
    <format dxfId="73">
      <pivotArea field="0" dataOnly="0" labelOnly="1" grandCol="1" outline="0" offset="IV1" axis="axisCol" fieldPosition="0">
        <references count="1">
          <reference field="4294967294" count="1" selected="0">
            <x v="1"/>
          </reference>
        </references>
      </pivotArea>
    </format>
    <format dxfId="72">
      <pivotArea field="0" dataOnly="0" labelOnly="1" grandCol="1" outline="0" offset="IV1" axis="axisCol" fieldPosition="0">
        <references count="1">
          <reference field="4294967294" count="1" selected="0">
            <x v="0"/>
          </reference>
        </references>
      </pivotArea>
    </format>
    <format dxfId="71">
      <pivotArea field="0" dataOnly="0" labelOnly="1" grandCol="1" outline="0" offset="IV1" axis="axisCol" fieldPosition="0">
        <references count="1">
          <reference field="4294967294" count="1" selected="0">
            <x v="1"/>
          </reference>
        </references>
      </pivotArea>
    </format>
    <format dxfId="70">
      <pivotArea collapsedLevelsAreSubtotals="1" fieldPosition="0">
        <references count="3">
          <reference field="4294967294" count="1" selected="0">
            <x v="1"/>
          </reference>
          <reference field="0" count="1" selected="0">
            <x v="0"/>
          </reference>
          <reference field="261" count="0"/>
        </references>
      </pivotArea>
    </format>
    <format dxfId="69">
      <pivotArea collapsedLevelsAreSubtotals="1" fieldPosition="0">
        <references count="3">
          <reference field="4294967294" count="1" selected="0">
            <x v="1"/>
          </reference>
          <reference field="0" count="1" selected="0">
            <x v="0"/>
          </reference>
          <reference field="261" count="0"/>
        </references>
      </pivotArea>
    </format>
    <format dxfId="68">
      <pivotArea collapsedLevelsAreSubtotals="1" fieldPosition="0">
        <references count="3">
          <reference field="4294967294" count="1" selected="0">
            <x v="1"/>
          </reference>
          <reference field="0" count="1" selected="0">
            <x v="1"/>
          </reference>
          <reference field="261" count="0"/>
        </references>
      </pivotArea>
    </format>
    <format dxfId="67">
      <pivotArea collapsedLevelsAreSubtotals="1" fieldPosition="0">
        <references count="3">
          <reference field="4294967294" count="1" selected="0">
            <x v="1"/>
          </reference>
          <reference field="0" count="1" selected="0">
            <x v="1"/>
          </reference>
          <reference field="261" count="0"/>
        </references>
      </pivotArea>
    </format>
    <format dxfId="66">
      <pivotArea collapsedLevelsAreSubtotals="1" fieldPosition="0">
        <references count="3">
          <reference field="4294967294" count="1" selected="0">
            <x v="1"/>
          </reference>
          <reference field="0" count="1" selected="0">
            <x v="2"/>
          </reference>
          <reference field="261" count="0"/>
        </references>
      </pivotArea>
    </format>
    <format dxfId="65">
      <pivotArea collapsedLevelsAreSubtotals="1" fieldPosition="0">
        <references count="3">
          <reference field="4294967294" count="1" selected="0">
            <x v="1"/>
          </reference>
          <reference field="0" count="1" selected="0">
            <x v="2"/>
          </reference>
          <reference field="261" count="0"/>
        </references>
      </pivotArea>
    </format>
    <format dxfId="64">
      <pivotArea collapsedLevelsAreSubtotals="1" fieldPosition="0">
        <references count="3">
          <reference field="4294967294" count="1" selected="0">
            <x v="1"/>
          </reference>
          <reference field="0" count="1" selected="0">
            <x v="3"/>
          </reference>
          <reference field="261" count="0"/>
        </references>
      </pivotArea>
    </format>
    <format dxfId="63">
      <pivotArea collapsedLevelsAreSubtotals="1" fieldPosition="0">
        <references count="3">
          <reference field="4294967294" count="1" selected="0">
            <x v="1"/>
          </reference>
          <reference field="0" count="1" selected="0">
            <x v="3"/>
          </reference>
          <reference field="261" count="0"/>
        </references>
      </pivotArea>
    </format>
    <format dxfId="62">
      <pivotArea collapsedLevelsAreSubtotals="1" fieldPosition="0">
        <references count="3">
          <reference field="4294967294" count="1" selected="0">
            <x v="1"/>
          </reference>
          <reference field="0" count="1" selected="0">
            <x v="4"/>
          </reference>
          <reference field="261" count="0"/>
        </references>
      </pivotArea>
    </format>
    <format dxfId="61">
      <pivotArea collapsedLevelsAreSubtotals="1" fieldPosition="0">
        <references count="3">
          <reference field="4294967294" count="1" selected="0">
            <x v="1"/>
          </reference>
          <reference field="0" count="1" selected="0">
            <x v="4"/>
          </reference>
          <reference field="261" count="0"/>
        </references>
      </pivotArea>
    </format>
    <format dxfId="60">
      <pivotArea collapsedLevelsAreSubtotals="1" fieldPosition="0">
        <references count="3">
          <reference field="4294967294" count="1" selected="0">
            <x v="1"/>
          </reference>
          <reference field="0" count="1" selected="0">
            <x v="5"/>
          </reference>
          <reference field="261" count="0"/>
        </references>
      </pivotArea>
    </format>
    <format dxfId="59">
      <pivotArea collapsedLevelsAreSubtotals="1" fieldPosition="0">
        <references count="3">
          <reference field="4294967294" count="1" selected="0">
            <x v="1"/>
          </reference>
          <reference field="0" count="1" selected="0">
            <x v="5"/>
          </reference>
          <reference field="261" count="0"/>
        </references>
      </pivotArea>
    </format>
    <format dxfId="58">
      <pivotArea collapsedLevelsAreSubtotals="1" fieldPosition="0">
        <references count="3">
          <reference field="4294967294" count="1" selected="0">
            <x v="1"/>
          </reference>
          <reference field="0" count="1" selected="0">
            <x v="6"/>
          </reference>
          <reference field="261" count="0"/>
        </references>
      </pivotArea>
    </format>
    <format dxfId="57">
      <pivotArea collapsedLevelsAreSubtotals="1" fieldPosition="0">
        <references count="3">
          <reference field="4294967294" count="1" selected="0">
            <x v="1"/>
          </reference>
          <reference field="0" count="1" selected="0">
            <x v="6"/>
          </reference>
          <reference field="261" count="0"/>
        </references>
      </pivotArea>
    </format>
    <format dxfId="56">
      <pivotArea field="261" grandCol="1" collapsedLevelsAreSubtotals="1" axis="axisRow" fieldPosition="0">
        <references count="2">
          <reference field="4294967294" count="1" selected="0">
            <x v="1"/>
          </reference>
          <reference field="261" count="0"/>
        </references>
      </pivotArea>
    </format>
    <format dxfId="55">
      <pivotArea field="261" grandCol="1" collapsedLevelsAreSubtotals="1" axis="axisRow" fieldPosition="0">
        <references count="2">
          <reference field="4294967294" count="1" selected="0">
            <x v="1"/>
          </reference>
          <reference field="261" count="0"/>
        </references>
      </pivotArea>
    </format>
    <format dxfId="54">
      <pivotArea field="0" grandRow="1" outline="0" collapsedLevelsAreSubtotals="1" axis="axisCol" fieldPosition="0">
        <references count="2">
          <reference field="4294967294" count="1" selected="0">
            <x v="1"/>
          </reference>
          <reference field="0" count="1" selected="0">
            <x v="0"/>
          </reference>
        </references>
      </pivotArea>
    </format>
    <format dxfId="53">
      <pivotArea field="0" grandRow="1" outline="0" collapsedLevelsAreSubtotals="1" axis="axisCol" fieldPosition="0">
        <references count="2">
          <reference field="4294967294" count="1" selected="0">
            <x v="1"/>
          </reference>
          <reference field="0" count="1" selected="0">
            <x v="1"/>
          </reference>
        </references>
      </pivotArea>
    </format>
    <format dxfId="52">
      <pivotArea field="0" grandRow="1" outline="0" collapsedLevelsAreSubtotals="1" axis="axisCol" fieldPosition="0">
        <references count="2">
          <reference field="4294967294" count="1" selected="0">
            <x v="1"/>
          </reference>
          <reference field="0" count="1" selected="0">
            <x v="2"/>
          </reference>
        </references>
      </pivotArea>
    </format>
    <format dxfId="51">
      <pivotArea field="0" grandRow="1" outline="0" collapsedLevelsAreSubtotals="1" axis="axisCol" fieldPosition="0">
        <references count="2">
          <reference field="4294967294" count="1" selected="0">
            <x v="1"/>
          </reference>
          <reference field="0" count="1" selected="0">
            <x v="3"/>
          </reference>
        </references>
      </pivotArea>
    </format>
    <format dxfId="50">
      <pivotArea field="0" grandRow="1" outline="0" collapsedLevelsAreSubtotals="1" axis="axisCol" fieldPosition="0">
        <references count="2">
          <reference field="4294967294" count="1" selected="0">
            <x v="1"/>
          </reference>
          <reference field="0" count="1" selected="0">
            <x v="4"/>
          </reference>
        </references>
      </pivotArea>
    </format>
    <format dxfId="49">
      <pivotArea field="0" grandRow="1" outline="0" collapsedLevelsAreSubtotals="1" axis="axisCol" fieldPosition="0">
        <references count="2">
          <reference field="4294967294" count="1" selected="0">
            <x v="1"/>
          </reference>
          <reference field="0" count="1" selected="0">
            <x v="5"/>
          </reference>
        </references>
      </pivotArea>
    </format>
    <format dxfId="48">
      <pivotArea grandRow="1" grandCol="1" outline="0" collapsedLevelsAreSubtotals="1"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1.xml><?xml version="1.0" encoding="utf-8"?>
<pivotTableDefinition xmlns="http://schemas.openxmlformats.org/spreadsheetml/2006/main" name="Tableau croisé dynamique37" cacheId="34"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Incidents de sécurité ">
  <location ref="A13:B18" firstHeaderRow="1" firstDataRow="1" firstDataCol="1"/>
  <pivotFields count="82">
    <pivotField showAll="0"/>
    <pivotField showAll="0"/>
    <pivotField dataField="1" showAll="0"/>
    <pivotField dataField="1"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5">
    <i>
      <x/>
    </i>
    <i i="1">
      <x v="1"/>
    </i>
    <i i="2">
      <x v="2"/>
    </i>
    <i i="3">
      <x v="3"/>
    </i>
    <i i="4">
      <x v="4"/>
    </i>
  </rowItems>
  <colItems count="1">
    <i/>
  </colItems>
  <dataFields count="5">
    <dataField name="Le vol" fld="2" baseField="0" baseItem="0"/>
    <dataField name="*Autres incidents" fld="7" baseField="0" baseItem="0"/>
    <dataField name="Hibernation" fld="5" baseField="0" baseItem="0"/>
    <dataField name="Affrontement" fld="3" baseField="0" baseItem="0"/>
    <dataField name="Manifestations" fld="4" baseField="0" baseItem="0"/>
  </dataFields>
  <formats count="2">
    <format dxfId="91">
      <pivotArea field="-2" type="button" dataOnly="0" labelOnly="1" outline="0" axis="axisRow" fieldPosition="0"/>
    </format>
    <format dxfId="90">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2.xml><?xml version="1.0" encoding="utf-8"?>
<pivotTableDefinition xmlns="http://schemas.openxmlformats.org/spreadsheetml/2006/main" name="Tableau croisé dynamique3" cacheId="34"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Incidents de sécurité ">
  <location ref="A41:B47" firstHeaderRow="1" firstDataRow="1" firstDataCol="1"/>
  <pivotFields count="8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6">
    <i>
      <x/>
    </i>
    <i i="1">
      <x v="1"/>
    </i>
    <i i="2">
      <x v="2"/>
    </i>
    <i i="3">
      <x v="3"/>
    </i>
    <i i="4">
      <x v="4"/>
    </i>
    <i i="5">
      <x v="5"/>
    </i>
  </rowItems>
  <colItems count="1">
    <i/>
  </colItems>
  <dataFields count="6">
    <dataField name="Nourriture" fld="22" baseField="0" baseItem="0"/>
    <dataField name="Wash" fld="23" baseField="0" baseItem="0"/>
    <dataField name="Somme de cuisine" fld="25" baseField="0" baseItem="0"/>
    <dataField name="Couverture(Drap)" fld="24" baseField="0" baseItem="0"/>
    <dataField name="Charbon" fld="27" baseField="0" baseItem="0"/>
    <dataField name="Article de Nettoyage" fld="26" baseField="0" baseItem="0"/>
  </dataFields>
  <formats count="4">
    <format dxfId="95">
      <pivotArea field="-2" type="button" dataOnly="0" labelOnly="1" outline="0" axis="axisRow" fieldPosition="0"/>
    </format>
    <format dxfId="94">
      <pivotArea dataOnly="0" labelOnly="1" grandCol="1" outline="0" axis="axisCol" fieldPosition="0"/>
    </format>
    <format dxfId="93">
      <pivotArea field="-2" type="button" dataOnly="0" labelOnly="1" outline="0" axis="axisRow" fieldPosition="0"/>
    </format>
    <format dxfId="92">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3.xml><?xml version="1.0" encoding="utf-8"?>
<pivotTableDefinition xmlns="http://schemas.openxmlformats.org/spreadsheetml/2006/main" name="Tableau croisé dynamique36" cacheId="33"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Incidents de sécurité ">
  <location ref="A4:Q10" firstHeaderRow="1" firstDataRow="3" firstDataCol="1"/>
  <pivotFields count="324">
    <pivotField axis="axisCol" showAll="0" defaultSubtotal="0">
      <items count="8">
        <item x="1"/>
        <item x="6"/>
        <item x="2"/>
        <item x="3"/>
        <item x="0"/>
        <item x="4"/>
        <item x="5"/>
        <item x="7"/>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items count="6">
        <item h="1" x="0"/>
        <item x="3"/>
        <item x="1"/>
        <item x="2"/>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42"/>
  </rowFields>
  <rowItems count="4">
    <i>
      <x v="1"/>
    </i>
    <i>
      <x v="2"/>
    </i>
    <i>
      <x v="3"/>
    </i>
    <i t="grand">
      <x/>
    </i>
  </rowItems>
  <colFields count="2">
    <field x="0"/>
    <field x="-2"/>
  </colFields>
  <colItems count="16">
    <i>
      <x/>
      <x/>
    </i>
    <i r="1" i="1">
      <x v="1"/>
    </i>
    <i>
      <x v="1"/>
      <x/>
    </i>
    <i r="1" i="1">
      <x v="1"/>
    </i>
    <i>
      <x v="2"/>
      <x/>
    </i>
    <i r="1" i="1">
      <x v="1"/>
    </i>
    <i>
      <x v="3"/>
      <x/>
    </i>
    <i r="1" i="1">
      <x v="1"/>
    </i>
    <i>
      <x v="4"/>
      <x/>
    </i>
    <i r="1" i="1">
      <x v="1"/>
    </i>
    <i>
      <x v="5"/>
      <x/>
    </i>
    <i r="1" i="1">
      <x v="1"/>
    </i>
    <i>
      <x v="6"/>
      <x/>
    </i>
    <i r="1" i="1">
      <x v="1"/>
    </i>
    <i t="grand">
      <x/>
    </i>
    <i t="grand" i="1">
      <x/>
    </i>
  </colItems>
  <dataFields count="2">
    <dataField name="#" fld="242" subtotal="count" baseField="0" baseItem="0"/>
    <dataField name="%" fld="242" subtotal="count" showDataAs="percentOfTotal" baseField="242" baseItem="1" numFmtId="10"/>
  </dataFields>
  <formats count="51">
    <format dxfId="146">
      <pivotArea field="242" type="button" dataOnly="0" labelOnly="1" outline="0" axis="axisRow" fieldPosition="0"/>
    </format>
    <format dxfId="145">
      <pivotArea field="0" dataOnly="0" labelOnly="1" grandCol="1" outline="0" offset="IV256" axis="axisCol" fieldPosition="0">
        <references count="1">
          <reference field="4294967294" count="1" selected="0">
            <x v="0"/>
          </reference>
        </references>
      </pivotArea>
    </format>
    <format dxfId="144">
      <pivotArea field="0" dataOnly="0" labelOnly="1" grandCol="1" outline="0" offset="IV256" axis="axisCol" fieldPosition="0">
        <references count="1">
          <reference field="4294967294" count="1" selected="0">
            <x v="1"/>
          </reference>
        </references>
      </pivotArea>
    </format>
    <format dxfId="143">
      <pivotArea field="0" dataOnly="0" labelOnly="1" grandCol="1" outline="0" offset="IV256" axis="axisCol" fieldPosition="0">
        <references count="1">
          <reference field="4294967294" count="1" selected="0">
            <x v="0"/>
          </reference>
        </references>
      </pivotArea>
    </format>
    <format dxfId="142">
      <pivotArea field="0" dataOnly="0" labelOnly="1" grandCol="1" outline="0" offset="IV256" axis="axisCol" fieldPosition="0">
        <references count="1">
          <reference field="4294967294" count="1" selected="0">
            <x v="1"/>
          </reference>
        </references>
      </pivotArea>
    </format>
    <format dxfId="141">
      <pivotArea dataOnly="0" labelOnly="1" outline="0" fieldPosition="0">
        <references count="2">
          <reference field="4294967294" count="2">
            <x v="0"/>
            <x v="1"/>
          </reference>
          <reference field="0" count="1" selected="0">
            <x v="0"/>
          </reference>
        </references>
      </pivotArea>
    </format>
    <format dxfId="140">
      <pivotArea dataOnly="0" labelOnly="1" outline="0" fieldPosition="0">
        <references count="2">
          <reference field="4294967294" count="2">
            <x v="0"/>
            <x v="1"/>
          </reference>
          <reference field="0" count="1" selected="0">
            <x v="1"/>
          </reference>
        </references>
      </pivotArea>
    </format>
    <format dxfId="139">
      <pivotArea dataOnly="0" labelOnly="1" outline="0" fieldPosition="0">
        <references count="2">
          <reference field="4294967294" count="2">
            <x v="0"/>
            <x v="1"/>
          </reference>
          <reference field="0" count="1" selected="0">
            <x v="2"/>
          </reference>
        </references>
      </pivotArea>
    </format>
    <format dxfId="138">
      <pivotArea dataOnly="0" labelOnly="1" outline="0" fieldPosition="0">
        <references count="2">
          <reference field="4294967294" count="2">
            <x v="0"/>
            <x v="1"/>
          </reference>
          <reference field="0" count="1" selected="0">
            <x v="3"/>
          </reference>
        </references>
      </pivotArea>
    </format>
    <format dxfId="137">
      <pivotArea dataOnly="0" labelOnly="1" outline="0" fieldPosition="0">
        <references count="2">
          <reference field="4294967294" count="2">
            <x v="0"/>
            <x v="1"/>
          </reference>
          <reference field="0" count="1" selected="0">
            <x v="4"/>
          </reference>
        </references>
      </pivotArea>
    </format>
    <format dxfId="136">
      <pivotArea dataOnly="0" labelOnly="1" outline="0" fieldPosition="0">
        <references count="2">
          <reference field="4294967294" count="2">
            <x v="0"/>
            <x v="1"/>
          </reference>
          <reference field="0" count="1" selected="0">
            <x v="5"/>
          </reference>
        </references>
      </pivotArea>
    </format>
    <format dxfId="135">
      <pivotArea dataOnly="0" labelOnly="1" outline="0" fieldPosition="0">
        <references count="2">
          <reference field="4294967294" count="2">
            <x v="0"/>
            <x v="1"/>
          </reference>
          <reference field="0" count="1" selected="0">
            <x v="6"/>
          </reference>
        </references>
      </pivotArea>
    </format>
    <format dxfId="134">
      <pivotArea field="242" dataOnly="0" grandRow="1" axis="axisRow" fieldPosition="0">
        <references count="1">
          <reference field="242" count="0"/>
        </references>
      </pivotArea>
    </format>
    <format dxfId="133">
      <pivotArea outline="0" collapsedLevelsAreSubtotals="1" fieldPosition="0"/>
    </format>
    <format dxfId="132">
      <pivotArea dataOnly="0" labelOnly="1" fieldPosition="0">
        <references count="1">
          <reference field="0" count="7">
            <x v="0"/>
            <x v="1"/>
            <x v="2"/>
            <x v="3"/>
            <x v="4"/>
            <x v="5"/>
            <x v="6"/>
          </reference>
        </references>
      </pivotArea>
    </format>
    <format dxfId="131">
      <pivotArea field="0" dataOnly="0" labelOnly="1" grandCol="1" outline="0" axis="axisCol" fieldPosition="0">
        <references count="1">
          <reference field="4294967294" count="1" selected="0">
            <x v="0"/>
          </reference>
        </references>
      </pivotArea>
    </format>
    <format dxfId="130">
      <pivotArea field="0" dataOnly="0" labelOnly="1" grandCol="1" outline="0" axis="axisCol" fieldPosition="0">
        <references count="1">
          <reference field="4294967294" count="1" selected="0">
            <x v="1"/>
          </reference>
        </references>
      </pivotArea>
    </format>
    <format dxfId="129">
      <pivotArea field="0" dataOnly="0" labelOnly="1" grandCol="1" outline="0" axis="axisCol" fieldPosition="0">
        <references count="1">
          <reference field="4294967294" count="1" selected="0">
            <x v="0"/>
          </reference>
        </references>
      </pivotArea>
    </format>
    <format dxfId="128">
      <pivotArea field="0" dataOnly="0" labelOnly="1" grandCol="1" outline="0" axis="axisCol" fieldPosition="0">
        <references count="1">
          <reference field="4294967294" count="1" selected="0">
            <x v="1"/>
          </reference>
        </references>
      </pivotArea>
    </format>
    <format dxfId="127">
      <pivotArea dataOnly="0" labelOnly="1" outline="0" fieldPosition="0">
        <references count="2">
          <reference field="4294967294" count="2">
            <x v="0"/>
            <x v="1"/>
          </reference>
          <reference field="0" count="1" selected="0">
            <x v="0"/>
          </reference>
        </references>
      </pivotArea>
    </format>
    <format dxfId="126">
      <pivotArea dataOnly="0" labelOnly="1" outline="0" fieldPosition="0">
        <references count="2">
          <reference field="4294967294" count="2">
            <x v="0"/>
            <x v="1"/>
          </reference>
          <reference field="0" count="1" selected="0">
            <x v="1"/>
          </reference>
        </references>
      </pivotArea>
    </format>
    <format dxfId="125">
      <pivotArea dataOnly="0" labelOnly="1" outline="0" fieldPosition="0">
        <references count="2">
          <reference field="4294967294" count="2">
            <x v="0"/>
            <x v="1"/>
          </reference>
          <reference field="0" count="1" selected="0">
            <x v="2"/>
          </reference>
        </references>
      </pivotArea>
    </format>
    <format dxfId="124">
      <pivotArea dataOnly="0" labelOnly="1" outline="0" fieldPosition="0">
        <references count="2">
          <reference field="4294967294" count="2">
            <x v="0"/>
            <x v="1"/>
          </reference>
          <reference field="0" count="1" selected="0">
            <x v="3"/>
          </reference>
        </references>
      </pivotArea>
    </format>
    <format dxfId="123">
      <pivotArea dataOnly="0" labelOnly="1" outline="0" fieldPosition="0">
        <references count="2">
          <reference field="4294967294" count="2">
            <x v="0"/>
            <x v="1"/>
          </reference>
          <reference field="0" count="1" selected="0">
            <x v="4"/>
          </reference>
        </references>
      </pivotArea>
    </format>
    <format dxfId="122">
      <pivotArea dataOnly="0" labelOnly="1" outline="0" fieldPosition="0">
        <references count="2">
          <reference field="4294967294" count="2">
            <x v="0"/>
            <x v="1"/>
          </reference>
          <reference field="0" count="1" selected="0">
            <x v="5"/>
          </reference>
        </references>
      </pivotArea>
    </format>
    <format dxfId="121">
      <pivotArea dataOnly="0" labelOnly="1" outline="0" fieldPosition="0">
        <references count="2">
          <reference field="4294967294" count="2">
            <x v="0"/>
            <x v="1"/>
          </reference>
          <reference field="0" count="1" selected="0">
            <x v="6"/>
          </reference>
        </references>
      </pivotArea>
    </format>
    <format dxfId="120">
      <pivotArea dataOnly="0" labelOnly="1" fieldPosition="0">
        <references count="1">
          <reference field="0" count="1">
            <x v="0"/>
          </reference>
        </references>
      </pivotArea>
    </format>
    <format dxfId="119">
      <pivotArea field="0" grandRow="1" outline="0" collapsedLevelsAreSubtotals="1" axis="axisCol" fieldPosition="0">
        <references count="2">
          <reference field="4294967294" count="1" selected="0">
            <x v="1"/>
          </reference>
          <reference field="0" count="1" selected="0">
            <x v="0"/>
          </reference>
        </references>
      </pivotArea>
    </format>
    <format dxfId="118">
      <pivotArea field="0" grandRow="1" outline="0" collapsedLevelsAreSubtotals="1" axis="axisCol" fieldPosition="0">
        <references count="2">
          <reference field="4294967294" count="1" selected="0">
            <x v="1"/>
          </reference>
          <reference field="0" count="1" selected="0">
            <x v="1"/>
          </reference>
        </references>
      </pivotArea>
    </format>
    <format dxfId="117">
      <pivotArea field="0" grandRow="1" outline="0" collapsedLevelsAreSubtotals="1" axis="axisCol" fieldPosition="0">
        <references count="2">
          <reference field="4294967294" count="1" selected="0">
            <x v="1"/>
          </reference>
          <reference field="0" count="1" selected="0">
            <x v="2"/>
          </reference>
        </references>
      </pivotArea>
    </format>
    <format dxfId="116">
      <pivotArea field="0" grandRow="1" outline="0" collapsedLevelsAreSubtotals="1" axis="axisCol" fieldPosition="0">
        <references count="2">
          <reference field="4294967294" count="1" selected="0">
            <x v="1"/>
          </reference>
          <reference field="0" count="1" selected="0">
            <x v="3"/>
          </reference>
        </references>
      </pivotArea>
    </format>
    <format dxfId="115">
      <pivotArea field="0" grandRow="1" outline="0" collapsedLevelsAreSubtotals="1" axis="axisCol" fieldPosition="0">
        <references count="2">
          <reference field="4294967294" count="1" selected="0">
            <x v="1"/>
          </reference>
          <reference field="0" count="1" selected="0">
            <x v="4"/>
          </reference>
        </references>
      </pivotArea>
    </format>
    <format dxfId="114">
      <pivotArea field="0" grandRow="1" outline="0" collapsedLevelsAreSubtotals="1" axis="axisCol" fieldPosition="0">
        <references count="2">
          <reference field="4294967294" count="1" selected="0">
            <x v="1"/>
          </reference>
          <reference field="0" count="1" selected="0">
            <x v="5"/>
          </reference>
        </references>
      </pivotArea>
    </format>
    <format dxfId="113">
      <pivotArea field="0" grandRow="1" outline="0" collapsedLevelsAreSubtotals="1" axis="axisCol" fieldPosition="0">
        <references count="2">
          <reference field="4294967294" count="1" selected="0">
            <x v="1"/>
          </reference>
          <reference field="0" count="1" selected="0">
            <x v="6"/>
          </reference>
        </references>
      </pivotArea>
    </format>
    <format dxfId="112">
      <pivotArea grandRow="1" grandCol="1" outline="0" collapsedLevelsAreSubtotals="1" fieldPosition="0">
        <references count="1">
          <reference field="4294967294" count="1" selected="0">
            <x v="1"/>
          </reference>
        </references>
      </pivotArea>
    </format>
    <format dxfId="111">
      <pivotArea collapsedLevelsAreSubtotals="1" fieldPosition="0">
        <references count="3">
          <reference field="4294967294" count="1" selected="0">
            <x v="1"/>
          </reference>
          <reference field="0" count="1" selected="0">
            <x v="0"/>
          </reference>
          <reference field="242" count="0"/>
        </references>
      </pivotArea>
    </format>
    <format dxfId="110">
      <pivotArea collapsedLevelsAreSubtotals="1" fieldPosition="0">
        <references count="3">
          <reference field="4294967294" count="1" selected="0">
            <x v="1"/>
          </reference>
          <reference field="0" count="1" selected="0">
            <x v="0"/>
          </reference>
          <reference field="242" count="0"/>
        </references>
      </pivotArea>
    </format>
    <format dxfId="109">
      <pivotArea collapsedLevelsAreSubtotals="1" fieldPosition="0">
        <references count="3">
          <reference field="4294967294" count="1" selected="0">
            <x v="1"/>
          </reference>
          <reference field="0" count="1" selected="0">
            <x v="1"/>
          </reference>
          <reference field="242" count="0"/>
        </references>
      </pivotArea>
    </format>
    <format dxfId="108">
      <pivotArea collapsedLevelsAreSubtotals="1" fieldPosition="0">
        <references count="3">
          <reference field="4294967294" count="1" selected="0">
            <x v="1"/>
          </reference>
          <reference field="0" count="1" selected="0">
            <x v="1"/>
          </reference>
          <reference field="242" count="0"/>
        </references>
      </pivotArea>
    </format>
    <format dxfId="107">
      <pivotArea collapsedLevelsAreSubtotals="1" fieldPosition="0">
        <references count="3">
          <reference field="4294967294" count="1" selected="0">
            <x v="1"/>
          </reference>
          <reference field="0" count="1" selected="0">
            <x v="2"/>
          </reference>
          <reference field="242" count="0"/>
        </references>
      </pivotArea>
    </format>
    <format dxfId="106">
      <pivotArea collapsedLevelsAreSubtotals="1" fieldPosition="0">
        <references count="3">
          <reference field="4294967294" count="1" selected="0">
            <x v="1"/>
          </reference>
          <reference field="0" count="1" selected="0">
            <x v="2"/>
          </reference>
          <reference field="242" count="0"/>
        </references>
      </pivotArea>
    </format>
    <format dxfId="105">
      <pivotArea collapsedLevelsAreSubtotals="1" fieldPosition="0">
        <references count="3">
          <reference field="4294967294" count="1" selected="0">
            <x v="1"/>
          </reference>
          <reference field="0" count="1" selected="0">
            <x v="3"/>
          </reference>
          <reference field="242" count="0"/>
        </references>
      </pivotArea>
    </format>
    <format dxfId="104">
      <pivotArea collapsedLevelsAreSubtotals="1" fieldPosition="0">
        <references count="3">
          <reference field="4294967294" count="1" selected="0">
            <x v="1"/>
          </reference>
          <reference field="0" count="1" selected="0">
            <x v="3"/>
          </reference>
          <reference field="242" count="0"/>
        </references>
      </pivotArea>
    </format>
    <format dxfId="103">
      <pivotArea collapsedLevelsAreSubtotals="1" fieldPosition="0">
        <references count="3">
          <reference field="4294967294" count="1" selected="0">
            <x v="1"/>
          </reference>
          <reference field="0" count="1" selected="0">
            <x v="4"/>
          </reference>
          <reference field="242" count="0"/>
        </references>
      </pivotArea>
    </format>
    <format dxfId="102">
      <pivotArea collapsedLevelsAreSubtotals="1" fieldPosition="0">
        <references count="3">
          <reference field="4294967294" count="1" selected="0">
            <x v="1"/>
          </reference>
          <reference field="0" count="1" selected="0">
            <x v="4"/>
          </reference>
          <reference field="242" count="0"/>
        </references>
      </pivotArea>
    </format>
    <format dxfId="101">
      <pivotArea collapsedLevelsAreSubtotals="1" fieldPosition="0">
        <references count="3">
          <reference field="4294967294" count="1" selected="0">
            <x v="1"/>
          </reference>
          <reference field="0" count="1" selected="0">
            <x v="5"/>
          </reference>
          <reference field="242" count="0"/>
        </references>
      </pivotArea>
    </format>
    <format dxfId="100">
      <pivotArea collapsedLevelsAreSubtotals="1" fieldPosition="0">
        <references count="3">
          <reference field="4294967294" count="1" selected="0">
            <x v="1"/>
          </reference>
          <reference field="0" count="1" selected="0">
            <x v="5"/>
          </reference>
          <reference field="242" count="0"/>
        </references>
      </pivotArea>
    </format>
    <format dxfId="99">
      <pivotArea collapsedLevelsAreSubtotals="1" fieldPosition="0">
        <references count="3">
          <reference field="4294967294" count="1" selected="0">
            <x v="1"/>
          </reference>
          <reference field="0" count="1" selected="0">
            <x v="6"/>
          </reference>
          <reference field="242" count="0"/>
        </references>
      </pivotArea>
    </format>
    <format dxfId="98">
      <pivotArea collapsedLevelsAreSubtotals="1" fieldPosition="0">
        <references count="3">
          <reference field="4294967294" count="1" selected="0">
            <x v="1"/>
          </reference>
          <reference field="0" count="1" selected="0">
            <x v="6"/>
          </reference>
          <reference field="242" count="0"/>
        </references>
      </pivotArea>
    </format>
    <format dxfId="97">
      <pivotArea field="242" grandCol="1" collapsedLevelsAreSubtotals="1" axis="axisRow" fieldPosition="0">
        <references count="2">
          <reference field="4294967294" count="1" selected="0">
            <x v="1"/>
          </reference>
          <reference field="242" count="0"/>
        </references>
      </pivotArea>
    </format>
    <format dxfId="96">
      <pivotArea field="242" grandCol="1" collapsedLevelsAreSubtotals="1" axis="axisRow" fieldPosition="0">
        <references count="2">
          <reference field="4294967294" count="1" selected="0">
            <x v="1"/>
          </reference>
          <reference field="242"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4.xml><?xml version="1.0" encoding="utf-8"?>
<pivotTableDefinition xmlns="http://schemas.openxmlformats.org/spreadsheetml/2006/main" name="Tableau croisé dynamique9" cacheId="33"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Reaprocistionnement">
  <location ref="A60:B63" firstHeaderRow="1" firstDataRow="1" firstDataCol="1"/>
  <pivotFields count="324">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s>
  <rowFields count="1">
    <field x="-2"/>
  </rowFields>
  <rowItems count="3">
    <i>
      <x/>
    </i>
    <i i="1">
      <x v="1"/>
    </i>
    <i i="2">
      <x v="2"/>
    </i>
  </rowItems>
  <colItems count="1">
    <i/>
  </colItems>
  <dataFields count="3">
    <dataField name="Affrontements" fld="312" baseField="0" baseItem="0"/>
    <dataField name="*Autre" fld="314" baseField="0" baseItem="0"/>
    <dataField name="La mort du president" fld="313" baseField="0" baseItem="0"/>
  </dataFields>
  <formats count="2">
    <format dxfId="148">
      <pivotArea field="-2" type="button" dataOnly="0" labelOnly="1" outline="0" axis="axisRow" fieldPosition="0"/>
    </format>
    <format dxfId="147">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5.xml><?xml version="1.0" encoding="utf-8"?>
<pivotTableDefinition xmlns="http://schemas.openxmlformats.org/spreadsheetml/2006/main" name="Tableau croisé dynamique6" cacheId="33"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Incidents de sécurité ">
  <location ref="A21:I29" firstHeaderRow="1" firstDataRow="2" firstDataCol="1"/>
  <pivotFields count="324">
    <pivotField axis="axisCol" showAll="0" defaultSubtotal="0">
      <items count="8">
        <item x="1"/>
        <item x="6"/>
        <item x="2"/>
        <item x="3"/>
        <item x="0"/>
        <item x="4"/>
        <item x="5"/>
        <item h="1" x="7"/>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7">
    <i>
      <x/>
    </i>
    <i i="1">
      <x v="1"/>
    </i>
    <i i="2">
      <x v="2"/>
    </i>
    <i i="3">
      <x v="3"/>
    </i>
    <i i="4">
      <x v="4"/>
    </i>
    <i i="5">
      <x v="5"/>
    </i>
    <i i="6">
      <x v="6"/>
    </i>
  </rowItems>
  <colFields count="1">
    <field x="0"/>
  </colFields>
  <colItems count="8">
    <i>
      <x/>
    </i>
    <i>
      <x v="1"/>
    </i>
    <i>
      <x v="2"/>
    </i>
    <i>
      <x v="3"/>
    </i>
    <i>
      <x v="4"/>
    </i>
    <i>
      <x v="5"/>
    </i>
    <i>
      <x v="6"/>
    </i>
    <i t="grand">
      <x/>
    </i>
  </colItems>
  <dataFields count="7">
    <dataField name="Vols" fld="252" baseField="0" baseItem="0"/>
    <dataField name="Clients" fld="253" baseField="0" baseItem="0"/>
    <dataField name="Prix" fld="254" baseField="0" baseItem="0"/>
    <dataField name="Reapprovisionnement" fld="255" baseField="0" baseItem="0"/>
    <dataField name="Violence" fld="256" baseField="0" baseItem="0"/>
    <dataField name="Aucune" fld="257" baseField="0" baseItem="0"/>
    <dataField name="*Autre" fld="258" baseField="0" baseItem="0"/>
  </dataFields>
  <formats count="9">
    <format dxfId="157">
      <pivotArea field="-2" type="button" dataOnly="0" labelOnly="1" outline="0" axis="axisRow" fieldPosition="0"/>
    </format>
    <format dxfId="156">
      <pivotArea dataOnly="0" labelOnly="1" grandCol="1" outline="0" axis="axisCol" fieldPosition="0"/>
    </format>
    <format dxfId="155">
      <pivotArea outline="0" collapsedLevelsAreSubtotals="1" fieldPosition="0"/>
    </format>
    <format dxfId="154">
      <pivotArea dataOnly="0" outline="0" fieldPosition="0">
        <references count="1">
          <reference field="0" count="1">
            <x v="0"/>
          </reference>
        </references>
      </pivotArea>
    </format>
    <format dxfId="153">
      <pivotArea outline="0" collapsedLevelsAreSubtotals="1" fieldPosition="0"/>
    </format>
    <format dxfId="152">
      <pivotArea dataOnly="0" labelOnly="1" fieldPosition="0">
        <references count="1">
          <reference field="0" count="0"/>
        </references>
      </pivotArea>
    </format>
    <format dxfId="151">
      <pivotArea dataOnly="0" labelOnly="1" grandCol="1" outline="0" fieldPosition="0"/>
    </format>
    <format dxfId="150">
      <pivotArea outline="0" collapsedLevelsAreSubtotals="1" fieldPosition="0"/>
    </format>
    <format dxfId="149">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6.xml><?xml version="1.0" encoding="utf-8"?>
<pivotTableDefinition xmlns="http://schemas.openxmlformats.org/spreadsheetml/2006/main" name="Tableau croisé dynamique10" cacheId="33"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Reaprocistionnement">
  <location ref="A67:B72" firstHeaderRow="1" firstDataRow="1" firstDataCol="1"/>
  <pivotFields count="324">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showAll="0"/>
  </pivotFields>
  <rowFields count="1">
    <field x="-2"/>
  </rowFields>
  <rowItems count="5">
    <i>
      <x/>
    </i>
    <i i="1">
      <x v="1"/>
    </i>
    <i i="2">
      <x v="2"/>
    </i>
    <i i="3">
      <x v="3"/>
    </i>
    <i i="4">
      <x v="4"/>
    </i>
  </rowItems>
  <colItems count="1">
    <i/>
  </colItems>
  <dataFields count="5">
    <dataField name="Route" fld="317" baseField="0" baseItem="0"/>
    <dataField name="*Autre" fld="321" baseField="0" baseItem="0"/>
    <dataField name="Transport" fld="319" baseField="0" baseItem="0"/>
    <dataField name="Violence" fld="318" baseField="0" baseItem="0"/>
    <dataField name="Aucun" fld="320" baseField="0" baseItem="0"/>
  </dataFields>
  <formats count="2">
    <format dxfId="159">
      <pivotArea field="-2" type="button" dataOnly="0" labelOnly="1" outline="0" axis="axisRow" fieldPosition="0"/>
    </format>
    <format dxfId="158">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7.xml><?xml version="1.0" encoding="utf-8"?>
<pivotTableDefinition xmlns="http://schemas.openxmlformats.org/spreadsheetml/2006/main" name="Tableau croisé dynamique8" cacheId="33"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 Accès au marché">
  <location ref="A52:Q57" firstHeaderRow="1" firstDataRow="3" firstDataCol="1"/>
  <pivotFields count="324">
    <pivotField axis="axisCol" showAll="0" defaultSubtotal="0">
      <items count="8">
        <item x="1"/>
        <item x="6"/>
        <item x="2"/>
        <item x="3"/>
        <item x="0"/>
        <item x="4"/>
        <item x="5"/>
        <item x="7"/>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h="1" x="2"/>
        <item x="0"/>
        <item x="1"/>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10"/>
  </rowFields>
  <rowItems count="3">
    <i>
      <x v="1"/>
    </i>
    <i>
      <x v="2"/>
    </i>
    <i t="grand">
      <x/>
    </i>
  </rowItems>
  <colFields count="2">
    <field x="0"/>
    <field x="-2"/>
  </colFields>
  <colItems count="16">
    <i>
      <x/>
      <x/>
    </i>
    <i r="1" i="1">
      <x v="1"/>
    </i>
    <i>
      <x v="1"/>
      <x/>
    </i>
    <i r="1" i="1">
      <x v="1"/>
    </i>
    <i>
      <x v="2"/>
      <x/>
    </i>
    <i r="1" i="1">
      <x v="1"/>
    </i>
    <i>
      <x v="3"/>
      <x/>
    </i>
    <i r="1" i="1">
      <x v="1"/>
    </i>
    <i>
      <x v="4"/>
      <x/>
    </i>
    <i r="1" i="1">
      <x v="1"/>
    </i>
    <i>
      <x v="5"/>
      <x/>
    </i>
    <i r="1" i="1">
      <x v="1"/>
    </i>
    <i>
      <x v="6"/>
      <x/>
    </i>
    <i r="1" i="1">
      <x v="1"/>
    </i>
    <i t="grand">
      <x/>
    </i>
    <i t="grand" i="1">
      <x/>
    </i>
  </colItems>
  <dataFields count="2">
    <dataField name="#" fld="310" subtotal="count" baseField="310" baseItem="2"/>
    <dataField name="%" fld="310" subtotal="count" showDataAs="percentOfTotal" baseField="310" baseItem="1" numFmtId="10"/>
  </dataFields>
  <formats count="40">
    <format dxfId="199">
      <pivotArea type="origin" dataOnly="0" labelOnly="1" outline="0" offset="A2" fieldPosition="0"/>
    </format>
    <format dxfId="198">
      <pivotArea field="310" type="button" dataOnly="0" labelOnly="1" outline="0" axis="axisRow" fieldPosition="0"/>
    </format>
    <format dxfId="197">
      <pivotArea dataOnly="0" labelOnly="1" fieldPosition="0">
        <references count="1">
          <reference field="0" count="7">
            <x v="0"/>
            <x v="1"/>
            <x v="2"/>
            <x v="3"/>
            <x v="4"/>
            <x v="5"/>
            <x v="6"/>
          </reference>
        </references>
      </pivotArea>
    </format>
    <format dxfId="196">
      <pivotArea field="0" dataOnly="0" labelOnly="1" grandCol="1" outline="0" axis="axisCol" fieldPosition="0">
        <references count="1">
          <reference field="4294967294" count="1" selected="0">
            <x v="0"/>
          </reference>
        </references>
      </pivotArea>
    </format>
    <format dxfId="195">
      <pivotArea field="0" dataOnly="0" labelOnly="1" grandCol="1" outline="0" axis="axisCol" fieldPosition="0">
        <references count="1">
          <reference field="4294967294" count="1" selected="0">
            <x v="1"/>
          </reference>
        </references>
      </pivotArea>
    </format>
    <format dxfId="194">
      <pivotArea field="0" dataOnly="0" labelOnly="1" grandCol="1" outline="0" axis="axisCol" fieldPosition="0">
        <references count="1">
          <reference field="4294967294" count="1" selected="0">
            <x v="0"/>
          </reference>
        </references>
      </pivotArea>
    </format>
    <format dxfId="193">
      <pivotArea field="0" dataOnly="0" labelOnly="1" grandCol="1" outline="0" axis="axisCol" fieldPosition="0">
        <references count="1">
          <reference field="4294967294" count="1" selected="0">
            <x v="1"/>
          </reference>
        </references>
      </pivotArea>
    </format>
    <format dxfId="192">
      <pivotArea dataOnly="0" labelOnly="1" outline="0" fieldPosition="0">
        <references count="2">
          <reference field="4294967294" count="2">
            <x v="0"/>
            <x v="1"/>
          </reference>
          <reference field="0" count="1" selected="0">
            <x v="0"/>
          </reference>
        </references>
      </pivotArea>
    </format>
    <format dxfId="191">
      <pivotArea dataOnly="0" labelOnly="1" outline="0" fieldPosition="0">
        <references count="2">
          <reference field="4294967294" count="2">
            <x v="0"/>
            <x v="1"/>
          </reference>
          <reference field="0" count="1" selected="0">
            <x v="1"/>
          </reference>
        </references>
      </pivotArea>
    </format>
    <format dxfId="190">
      <pivotArea dataOnly="0" labelOnly="1" outline="0" fieldPosition="0">
        <references count="2">
          <reference field="4294967294" count="2">
            <x v="0"/>
            <x v="1"/>
          </reference>
          <reference field="0" count="1" selected="0">
            <x v="2"/>
          </reference>
        </references>
      </pivotArea>
    </format>
    <format dxfId="189">
      <pivotArea dataOnly="0" labelOnly="1" outline="0" fieldPosition="0">
        <references count="2">
          <reference field="4294967294" count="2">
            <x v="0"/>
            <x v="1"/>
          </reference>
          <reference field="0" count="1" selected="0">
            <x v="3"/>
          </reference>
        </references>
      </pivotArea>
    </format>
    <format dxfId="188">
      <pivotArea dataOnly="0" labelOnly="1" outline="0" fieldPosition="0">
        <references count="2">
          <reference field="4294967294" count="2">
            <x v="0"/>
            <x v="1"/>
          </reference>
          <reference field="0" count="1" selected="0">
            <x v="4"/>
          </reference>
        </references>
      </pivotArea>
    </format>
    <format dxfId="187">
      <pivotArea dataOnly="0" labelOnly="1" outline="0" fieldPosition="0">
        <references count="2">
          <reference field="4294967294" count="2">
            <x v="0"/>
            <x v="1"/>
          </reference>
          <reference field="0" count="1" selected="0">
            <x v="5"/>
          </reference>
        </references>
      </pivotArea>
    </format>
    <format dxfId="186">
      <pivotArea dataOnly="0" labelOnly="1" outline="0" fieldPosition="0">
        <references count="2">
          <reference field="4294967294" count="2">
            <x v="0"/>
            <x v="1"/>
          </reference>
          <reference field="0" count="1" selected="0">
            <x v="6"/>
          </reference>
        </references>
      </pivotArea>
    </format>
    <format dxfId="185">
      <pivotArea outline="0" collapsedLevelsAreSubtotals="1" fieldPosition="0">
        <references count="2">
          <reference field="4294967294" count="1" selected="0">
            <x v="1"/>
          </reference>
          <reference field="0" count="1" selected="0">
            <x v="0"/>
          </reference>
        </references>
      </pivotArea>
    </format>
    <format dxfId="184">
      <pivotArea outline="0" collapsedLevelsAreSubtotals="1" fieldPosition="0">
        <references count="2">
          <reference field="4294967294" count="1" selected="0">
            <x v="1"/>
          </reference>
          <reference field="0" count="1" selected="0">
            <x v="0"/>
          </reference>
        </references>
      </pivotArea>
    </format>
    <format dxfId="183">
      <pivotArea outline="0" collapsedLevelsAreSubtotals="1" fieldPosition="0">
        <references count="2">
          <reference field="4294967294" count="1" selected="0">
            <x v="1"/>
          </reference>
          <reference field="0" count="1" selected="0">
            <x v="1"/>
          </reference>
        </references>
      </pivotArea>
    </format>
    <format dxfId="182">
      <pivotArea outline="0" collapsedLevelsAreSubtotals="1" fieldPosition="0">
        <references count="2">
          <reference field="4294967294" count="1" selected="0">
            <x v="1"/>
          </reference>
          <reference field="0" count="1" selected="0">
            <x v="1"/>
          </reference>
        </references>
      </pivotArea>
    </format>
    <format dxfId="181">
      <pivotArea outline="0" collapsedLevelsAreSubtotals="1" fieldPosition="0">
        <references count="2">
          <reference field="4294967294" count="1" selected="0">
            <x v="1"/>
          </reference>
          <reference field="0" count="1" selected="0">
            <x v="2"/>
          </reference>
        </references>
      </pivotArea>
    </format>
    <format dxfId="180">
      <pivotArea outline="0" collapsedLevelsAreSubtotals="1" fieldPosition="0">
        <references count="2">
          <reference field="4294967294" count="1" selected="0">
            <x v="1"/>
          </reference>
          <reference field="0" count="1" selected="0">
            <x v="2"/>
          </reference>
        </references>
      </pivotArea>
    </format>
    <format dxfId="179">
      <pivotArea outline="0" collapsedLevelsAreSubtotals="1" fieldPosition="0">
        <references count="2">
          <reference field="4294967294" count="1" selected="0">
            <x v="1"/>
          </reference>
          <reference field="0" count="1" selected="0">
            <x v="3"/>
          </reference>
        </references>
      </pivotArea>
    </format>
    <format dxfId="178">
      <pivotArea outline="0" collapsedLevelsAreSubtotals="1" fieldPosition="0">
        <references count="2">
          <reference field="4294967294" count="1" selected="0">
            <x v="1"/>
          </reference>
          <reference field="0" count="1" selected="0">
            <x v="3"/>
          </reference>
        </references>
      </pivotArea>
    </format>
    <format dxfId="177">
      <pivotArea outline="0" collapsedLevelsAreSubtotals="1" fieldPosition="0">
        <references count="2">
          <reference field="4294967294" count="1" selected="0">
            <x v="1"/>
          </reference>
          <reference field="0" count="1" selected="0">
            <x v="4"/>
          </reference>
        </references>
      </pivotArea>
    </format>
    <format dxfId="176">
      <pivotArea outline="0" collapsedLevelsAreSubtotals="1" fieldPosition="0">
        <references count="2">
          <reference field="4294967294" count="1" selected="0">
            <x v="1"/>
          </reference>
          <reference field="0" count="1" selected="0">
            <x v="4"/>
          </reference>
        </references>
      </pivotArea>
    </format>
    <format dxfId="175">
      <pivotArea outline="0" collapsedLevelsAreSubtotals="1" fieldPosition="0">
        <references count="2">
          <reference field="4294967294" count="1" selected="0">
            <x v="1"/>
          </reference>
          <reference field="0" count="1" selected="0">
            <x v="5"/>
          </reference>
        </references>
      </pivotArea>
    </format>
    <format dxfId="174">
      <pivotArea outline="0" collapsedLevelsAreSubtotals="1" fieldPosition="0">
        <references count="2">
          <reference field="4294967294" count="1" selected="0">
            <x v="1"/>
          </reference>
          <reference field="0" count="1" selected="0">
            <x v="5"/>
          </reference>
        </references>
      </pivotArea>
    </format>
    <format dxfId="173">
      <pivotArea outline="0" collapsedLevelsAreSubtotals="1" fieldPosition="0">
        <references count="2">
          <reference field="4294967294" count="1" selected="0">
            <x v="1"/>
          </reference>
          <reference field="0" count="1" selected="0">
            <x v="6"/>
          </reference>
        </references>
      </pivotArea>
    </format>
    <format dxfId="172">
      <pivotArea outline="0" collapsedLevelsAreSubtotals="1" fieldPosition="0">
        <references count="2">
          <reference field="4294967294" count="1" selected="0">
            <x v="1"/>
          </reference>
          <reference field="0" count="1" selected="0">
            <x v="6"/>
          </reference>
        </references>
      </pivotArea>
    </format>
    <format dxfId="171">
      <pivotArea field="0" grandCol="1" outline="0" collapsedLevelsAreSubtotals="1" axis="axisCol" fieldPosition="0">
        <references count="1">
          <reference field="4294967294" count="1" selected="0">
            <x v="1"/>
          </reference>
        </references>
      </pivotArea>
    </format>
    <format dxfId="170">
      <pivotArea field="0" grandCol="1" outline="0" collapsedLevelsAreSubtotals="1" axis="axisCol" fieldPosition="0">
        <references count="1">
          <reference field="4294967294" count="1" selected="0">
            <x v="1"/>
          </reference>
        </references>
      </pivotArea>
    </format>
    <format dxfId="169">
      <pivotArea grandRow="1" outline="0" collapsedLevelsAreSubtotals="1" fieldPosition="0"/>
    </format>
    <format dxfId="168">
      <pivotArea dataOnly="0" labelOnly="1" grandRow="1" outline="0" fieldPosition="0"/>
    </format>
    <format dxfId="167">
      <pivotArea field="0" grandRow="1" outline="0" collapsedLevelsAreSubtotals="1" axis="axisCol" fieldPosition="0">
        <references count="2">
          <reference field="4294967294" count="1" selected="0">
            <x v="1"/>
          </reference>
          <reference field="0" count="1" selected="0">
            <x v="0"/>
          </reference>
        </references>
      </pivotArea>
    </format>
    <format dxfId="166">
      <pivotArea field="0" grandRow="1" outline="0" collapsedLevelsAreSubtotals="1" axis="axisCol" fieldPosition="0">
        <references count="2">
          <reference field="4294967294" count="1" selected="0">
            <x v="1"/>
          </reference>
          <reference field="0" count="1" selected="0">
            <x v="1"/>
          </reference>
        </references>
      </pivotArea>
    </format>
    <format dxfId="165">
      <pivotArea field="0" grandRow="1" outline="0" collapsedLevelsAreSubtotals="1" axis="axisCol" fieldPosition="0">
        <references count="2">
          <reference field="4294967294" count="1" selected="0">
            <x v="1"/>
          </reference>
          <reference field="0" count="1" selected="0">
            <x v="2"/>
          </reference>
        </references>
      </pivotArea>
    </format>
    <format dxfId="164">
      <pivotArea field="0" grandRow="1" outline="0" collapsedLevelsAreSubtotals="1" axis="axisCol" fieldPosition="0">
        <references count="2">
          <reference field="4294967294" count="1" selected="0">
            <x v="1"/>
          </reference>
          <reference field="0" count="1" selected="0">
            <x v="3"/>
          </reference>
        </references>
      </pivotArea>
    </format>
    <format dxfId="163">
      <pivotArea field="0" grandRow="1" outline="0" collapsedLevelsAreSubtotals="1" axis="axisCol" fieldPosition="0">
        <references count="2">
          <reference field="4294967294" count="1" selected="0">
            <x v="1"/>
          </reference>
          <reference field="0" count="1" selected="0">
            <x v="4"/>
          </reference>
        </references>
      </pivotArea>
    </format>
    <format dxfId="162">
      <pivotArea field="0" grandRow="1" outline="0" collapsedLevelsAreSubtotals="1" axis="axisCol" fieldPosition="0">
        <references count="2">
          <reference field="4294967294" count="1" selected="0">
            <x v="1"/>
          </reference>
          <reference field="0" count="1" selected="0">
            <x v="5"/>
          </reference>
        </references>
      </pivotArea>
    </format>
    <format dxfId="161">
      <pivotArea field="0" grandRow="1" outline="0" collapsedLevelsAreSubtotals="1" axis="axisCol" fieldPosition="0">
        <references count="2">
          <reference field="4294967294" count="1" selected="0">
            <x v="1"/>
          </reference>
          <reference field="0" count="1" selected="0">
            <x v="6"/>
          </reference>
        </references>
      </pivotArea>
    </format>
    <format dxfId="160">
      <pivotArea grandRow="1" grandCol="1" outline="0" collapsedLevelsAreSubtotals="1"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6" cacheId="4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7:G54" firstHeaderRow="1" firstDataRow="3" firstDataCol="1"/>
  <pivotFields count="36">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items count="4">
        <item x="0"/>
        <item x="1"/>
        <item x="2"/>
        <item t="default"/>
      </items>
    </pivotField>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axis="axisRow" dataField="1" showAll="0">
      <items count="7">
        <item h="1" x="0"/>
        <item x="2"/>
        <item x="4"/>
        <item x="1"/>
        <item x="3"/>
        <item h="1" x="5"/>
        <item t="default"/>
      </items>
    </pivotField>
  </pivotFields>
  <rowFields count="1">
    <field x="35"/>
  </rowFields>
  <rowItems count="5">
    <i>
      <x v="1"/>
    </i>
    <i>
      <x v="2"/>
    </i>
    <i>
      <x v="3"/>
    </i>
    <i>
      <x v="4"/>
    </i>
    <i t="grand">
      <x/>
    </i>
  </rowItems>
  <colFields count="2">
    <field x="7"/>
    <field x="-2"/>
  </colFields>
  <colItems count="6">
    <i>
      <x/>
      <x/>
    </i>
    <i r="1" i="1">
      <x v="1"/>
    </i>
    <i>
      <x v="1"/>
      <x/>
    </i>
    <i r="1" i="1">
      <x v="1"/>
    </i>
    <i t="grand">
      <x/>
    </i>
    <i t="grand" i="1">
      <x/>
    </i>
  </colItems>
  <dataFields count="2">
    <dataField name="#" fld="35" subtotal="count" baseField="3" baseItem="1"/>
    <dataField name="%" fld="35" subtotal="count" showDataAs="percentOfCol" baseField="3" baseItem="1" numFmtId="10"/>
  </dataFields>
  <formats count="54">
    <format dxfId="1314">
      <pivotArea collapsedLevelsAreSubtotals="1" fieldPosition="0">
        <references count="1">
          <reference field="35" count="0"/>
        </references>
      </pivotArea>
    </format>
    <format dxfId="1313">
      <pivotArea grandRow="1" outline="0" collapsedLevelsAreSubtotals="1" fieldPosition="0"/>
    </format>
    <format dxfId="1312">
      <pivotArea dataOnly="0" labelOnly="1" grandRow="1" outline="0" fieldPosition="0"/>
    </format>
    <format dxfId="1311">
      <pivotArea type="origin" dataOnly="0" labelOnly="1" outline="0" offset="A2" fieldPosition="0"/>
    </format>
    <format dxfId="1310">
      <pivotArea field="35" type="button" dataOnly="0" labelOnly="1" outline="0" axis="axisRow" fieldPosition="0"/>
    </format>
    <format dxfId="1309">
      <pivotArea dataOnly="0" labelOnly="1" fieldPosition="0">
        <references count="1">
          <reference field="7" count="0"/>
        </references>
      </pivotArea>
    </format>
    <format dxfId="1308">
      <pivotArea field="7" dataOnly="0" labelOnly="1" grandCol="1" outline="0" axis="axisCol" fieldPosition="0">
        <references count="1">
          <reference field="4294967294" count="1" selected="0">
            <x v="0"/>
          </reference>
        </references>
      </pivotArea>
    </format>
    <format dxfId="1307">
      <pivotArea field="7" dataOnly="0" labelOnly="1" grandCol="1" outline="0" axis="axisCol" fieldPosition="0">
        <references count="1">
          <reference field="4294967294" count="1" selected="0">
            <x v="1"/>
          </reference>
        </references>
      </pivotArea>
    </format>
    <format dxfId="1306">
      <pivotArea field="7" dataOnly="0" labelOnly="1" grandCol="1" outline="0" axis="axisCol" fieldPosition="0">
        <references count="1">
          <reference field="4294967294" count="1" selected="0">
            <x v="0"/>
          </reference>
        </references>
      </pivotArea>
    </format>
    <format dxfId="1305">
      <pivotArea field="7" dataOnly="0" labelOnly="1" grandCol="1" outline="0" axis="axisCol" fieldPosition="0">
        <references count="1">
          <reference field="4294967294" count="1" selected="0">
            <x v="1"/>
          </reference>
        </references>
      </pivotArea>
    </format>
    <format dxfId="1304">
      <pivotArea dataOnly="0" labelOnly="1" outline="0" fieldPosition="0">
        <references count="2">
          <reference field="4294967294" count="2">
            <x v="0"/>
            <x v="1"/>
          </reference>
          <reference field="7" count="1" selected="0">
            <x v="0"/>
          </reference>
        </references>
      </pivotArea>
    </format>
    <format dxfId="1303">
      <pivotArea dataOnly="0" labelOnly="1" outline="0" fieldPosition="0">
        <references count="2">
          <reference field="4294967294" count="2">
            <x v="0"/>
            <x v="1"/>
          </reference>
          <reference field="7" count="1" selected="0">
            <x v="1"/>
          </reference>
        </references>
      </pivotArea>
    </format>
    <format dxfId="1302">
      <pivotArea type="all" dataOnly="0" outline="0" fieldPosition="0"/>
    </format>
    <format dxfId="1301">
      <pivotArea outline="0" collapsedLevelsAreSubtotals="1" fieldPosition="0"/>
    </format>
    <format dxfId="1300">
      <pivotArea type="origin" dataOnly="0" labelOnly="1" outline="0" fieldPosition="0"/>
    </format>
    <format dxfId="1299">
      <pivotArea field="7" type="button" dataOnly="0" labelOnly="1" outline="0" axis="axisCol" fieldPosition="0"/>
    </format>
    <format dxfId="1298">
      <pivotArea field="-2" type="button" dataOnly="0" labelOnly="1" outline="0" axis="axisCol" fieldPosition="1"/>
    </format>
    <format dxfId="1297">
      <pivotArea type="topRight" dataOnly="0" labelOnly="1" outline="0" fieldPosition="0"/>
    </format>
    <format dxfId="1296">
      <pivotArea field="35" type="button" dataOnly="0" labelOnly="1" outline="0" axis="axisRow" fieldPosition="0"/>
    </format>
    <format dxfId="1295">
      <pivotArea dataOnly="0" labelOnly="1" fieldPosition="0">
        <references count="1">
          <reference field="35" count="0"/>
        </references>
      </pivotArea>
    </format>
    <format dxfId="1294">
      <pivotArea dataOnly="0" labelOnly="1" grandRow="1" outline="0" fieldPosition="0"/>
    </format>
    <format dxfId="1293">
      <pivotArea dataOnly="0" labelOnly="1" fieldPosition="0">
        <references count="1">
          <reference field="7" count="0"/>
        </references>
      </pivotArea>
    </format>
    <format dxfId="1292">
      <pivotArea field="7" dataOnly="0" labelOnly="1" grandCol="1" outline="0" axis="axisCol" fieldPosition="0">
        <references count="1">
          <reference field="4294967294" count="1" selected="0">
            <x v="0"/>
          </reference>
        </references>
      </pivotArea>
    </format>
    <format dxfId="1291">
      <pivotArea field="7" dataOnly="0" labelOnly="1" grandCol="1" outline="0" axis="axisCol" fieldPosition="0">
        <references count="1">
          <reference field="4294967294" count="1" selected="0">
            <x v="1"/>
          </reference>
        </references>
      </pivotArea>
    </format>
    <format dxfId="1290">
      <pivotArea field="7" dataOnly="0" labelOnly="1" grandCol="1" outline="0" axis="axisCol" fieldPosition="0">
        <references count="1">
          <reference field="4294967294" count="1" selected="0">
            <x v="0"/>
          </reference>
        </references>
      </pivotArea>
    </format>
    <format dxfId="1289">
      <pivotArea field="7" dataOnly="0" labelOnly="1" grandCol="1" outline="0" axis="axisCol" fieldPosition="0">
        <references count="1">
          <reference field="4294967294" count="1" selected="0">
            <x v="1"/>
          </reference>
        </references>
      </pivotArea>
    </format>
    <format dxfId="1288">
      <pivotArea dataOnly="0" labelOnly="1" outline="0" fieldPosition="0">
        <references count="2">
          <reference field="4294967294" count="2">
            <x v="0"/>
            <x v="1"/>
          </reference>
          <reference field="7" count="1" selected="0">
            <x v="0"/>
          </reference>
        </references>
      </pivotArea>
    </format>
    <format dxfId="1287">
      <pivotArea dataOnly="0" labelOnly="1" outline="0" fieldPosition="0">
        <references count="2">
          <reference field="4294967294" count="2">
            <x v="0"/>
            <x v="1"/>
          </reference>
          <reference field="7" count="1" selected="0">
            <x v="1"/>
          </reference>
        </references>
      </pivotArea>
    </format>
    <format dxfId="1286">
      <pivotArea field="35" type="button" dataOnly="0" labelOnly="1" outline="0" axis="axisRow" fieldPosition="0"/>
    </format>
    <format dxfId="1285">
      <pivotArea field="7" dataOnly="0" labelOnly="1" grandCol="1" outline="0" offset="IV256" axis="axisCol" fieldPosition="0">
        <references count="1">
          <reference field="4294967294" count="1" selected="0">
            <x v="0"/>
          </reference>
        </references>
      </pivotArea>
    </format>
    <format dxfId="1284">
      <pivotArea field="7" dataOnly="0" labelOnly="1" grandCol="1" outline="0" offset="IV256" axis="axisCol" fieldPosition="0">
        <references count="1">
          <reference field="4294967294" count="1" selected="0">
            <x v="1"/>
          </reference>
        </references>
      </pivotArea>
    </format>
    <format dxfId="1283">
      <pivotArea field="7" dataOnly="0" labelOnly="1" grandCol="1" outline="0" offset="IV256" axis="axisCol" fieldPosition="0">
        <references count="1">
          <reference field="4294967294" count="1" selected="0">
            <x v="0"/>
          </reference>
        </references>
      </pivotArea>
    </format>
    <format dxfId="1282">
      <pivotArea field="7" dataOnly="0" labelOnly="1" grandCol="1" outline="0" offset="IV256" axis="axisCol" fieldPosition="0">
        <references count="1">
          <reference field="4294967294" count="1" selected="0">
            <x v="1"/>
          </reference>
        </references>
      </pivotArea>
    </format>
    <format dxfId="1281">
      <pivotArea dataOnly="0" labelOnly="1" outline="0" fieldPosition="0">
        <references count="2">
          <reference field="4294967294" count="2">
            <x v="0"/>
            <x v="1"/>
          </reference>
          <reference field="7" count="1" selected="0">
            <x v="0"/>
          </reference>
        </references>
      </pivotArea>
    </format>
    <format dxfId="1280">
      <pivotArea dataOnly="0" labelOnly="1" outline="0" fieldPosition="0">
        <references count="2">
          <reference field="4294967294" count="2">
            <x v="0"/>
            <x v="1"/>
          </reference>
          <reference field="7" count="1" selected="0">
            <x v="1"/>
          </reference>
        </references>
      </pivotArea>
    </format>
    <format dxfId="1279">
      <pivotArea field="7" grandRow="1" outline="0" collapsedLevelsAreSubtotals="1" axis="axisCol" fieldPosition="0">
        <references count="2">
          <reference field="4294967294" count="1" selected="0">
            <x v="1"/>
          </reference>
          <reference field="7" count="1" selected="0">
            <x v="0"/>
          </reference>
        </references>
      </pivotArea>
    </format>
    <format dxfId="1278">
      <pivotArea field="7" grandRow="1" outline="0" collapsedLevelsAreSubtotals="1" axis="axisCol" fieldPosition="0">
        <references count="2">
          <reference field="4294967294" count="1" selected="0">
            <x v="1"/>
          </reference>
          <reference field="7" count="1" selected="0">
            <x v="0"/>
          </reference>
        </references>
      </pivotArea>
    </format>
    <format dxfId="1277">
      <pivotArea field="7" grandRow="1" outline="0" collapsedLevelsAreSubtotals="1" axis="axisCol" fieldPosition="0">
        <references count="2">
          <reference field="4294967294" count="1" selected="0">
            <x v="1"/>
          </reference>
          <reference field="7" count="1" selected="0">
            <x v="1"/>
          </reference>
        </references>
      </pivotArea>
    </format>
    <format dxfId="1276">
      <pivotArea field="7" grandRow="1" outline="0" collapsedLevelsAreSubtotals="1" axis="axisCol" fieldPosition="0">
        <references count="2">
          <reference field="4294967294" count="1" selected="0">
            <x v="1"/>
          </reference>
          <reference field="7" count="1" selected="0">
            <x v="1"/>
          </reference>
        </references>
      </pivotArea>
    </format>
    <format dxfId="1275">
      <pivotArea grandRow="1" grandCol="1" outline="0" collapsedLevelsAreSubtotals="1" fieldPosition="0">
        <references count="1">
          <reference field="4294967294" count="1" selected="0">
            <x v="1"/>
          </reference>
        </references>
      </pivotArea>
    </format>
    <format dxfId="1274">
      <pivotArea grandRow="1" grandCol="1" outline="0" collapsedLevelsAreSubtotals="1" fieldPosition="0">
        <references count="1">
          <reference field="4294967294" count="1" selected="0">
            <x v="1"/>
          </reference>
        </references>
      </pivotArea>
    </format>
    <format dxfId="1273">
      <pivotArea field="35" type="button" dataOnly="0" labelOnly="1" outline="0" axis="axisRow" fieldPosition="0"/>
    </format>
    <format dxfId="1272">
      <pivotArea field="7" dataOnly="0" labelOnly="1" grandCol="1" outline="0" offset="IV256" axis="axisCol" fieldPosition="0">
        <references count="1">
          <reference field="4294967294" count="1" selected="0">
            <x v="0"/>
          </reference>
        </references>
      </pivotArea>
    </format>
    <format dxfId="1271">
      <pivotArea field="7" dataOnly="0" labelOnly="1" grandCol="1" outline="0" offset="IV256" axis="axisCol" fieldPosition="0">
        <references count="1">
          <reference field="4294967294" count="1" selected="0">
            <x v="1"/>
          </reference>
        </references>
      </pivotArea>
    </format>
    <format dxfId="1270">
      <pivotArea field="7" dataOnly="0" labelOnly="1" grandCol="1" outline="0" offset="IV256" axis="axisCol" fieldPosition="0">
        <references count="1">
          <reference field="4294967294" count="1" selected="0">
            <x v="0"/>
          </reference>
        </references>
      </pivotArea>
    </format>
    <format dxfId="1269">
      <pivotArea field="7" dataOnly="0" labelOnly="1" grandCol="1" outline="0" offset="IV256" axis="axisCol" fieldPosition="0">
        <references count="1">
          <reference field="4294967294" count="1" selected="0">
            <x v="1"/>
          </reference>
        </references>
      </pivotArea>
    </format>
    <format dxfId="1268">
      <pivotArea dataOnly="0" labelOnly="1" outline="0" fieldPosition="0">
        <references count="2">
          <reference field="4294967294" count="2">
            <x v="0"/>
            <x v="1"/>
          </reference>
          <reference field="7" count="1" selected="0">
            <x v="0"/>
          </reference>
        </references>
      </pivotArea>
    </format>
    <format dxfId="1267">
      <pivotArea dataOnly="0" labelOnly="1" outline="0" fieldPosition="0">
        <references count="2">
          <reference field="4294967294" count="2">
            <x v="0"/>
            <x v="1"/>
          </reference>
          <reference field="7" count="1" selected="0">
            <x v="1"/>
          </reference>
        </references>
      </pivotArea>
    </format>
    <format dxfId="1266">
      <pivotArea field="35" grandCol="1" collapsedLevelsAreSubtotals="1" axis="axisRow" fieldPosition="0">
        <references count="2">
          <reference field="4294967294" count="1" selected="0">
            <x v="1"/>
          </reference>
          <reference field="35" count="0"/>
        </references>
      </pivotArea>
    </format>
    <format dxfId="1265">
      <pivotArea field="35" grandCol="1" collapsedLevelsAreSubtotals="1" axis="axisRow" fieldPosition="0">
        <references count="2">
          <reference field="4294967294" count="1" selected="0">
            <x v="1"/>
          </reference>
          <reference field="35" count="0"/>
        </references>
      </pivotArea>
    </format>
    <format dxfId="1264">
      <pivotArea collapsedLevelsAreSubtotals="1" fieldPosition="0">
        <references count="3">
          <reference field="4294967294" count="1" selected="0">
            <x v="1"/>
          </reference>
          <reference field="7" count="1" selected="0">
            <x v="0"/>
          </reference>
          <reference field="35" count="0"/>
        </references>
      </pivotArea>
    </format>
    <format dxfId="1263">
      <pivotArea collapsedLevelsAreSubtotals="1" fieldPosition="0">
        <references count="3">
          <reference field="4294967294" count="1" selected="0">
            <x v="1"/>
          </reference>
          <reference field="7" count="1" selected="0">
            <x v="0"/>
          </reference>
          <reference field="35" count="0"/>
        </references>
      </pivotArea>
    </format>
    <format dxfId="1262">
      <pivotArea collapsedLevelsAreSubtotals="1" fieldPosition="0">
        <references count="3">
          <reference field="4294967294" count="1" selected="0">
            <x v="1"/>
          </reference>
          <reference field="7" count="1" selected="0">
            <x v="1"/>
          </reference>
          <reference field="35" count="0"/>
        </references>
      </pivotArea>
    </format>
    <format dxfId="1261">
      <pivotArea collapsedLevelsAreSubtotals="1" fieldPosition="0">
        <references count="3">
          <reference field="4294967294" count="1" selected="0">
            <x v="1"/>
          </reference>
          <reference field="7" count="1" selected="0">
            <x v="1"/>
          </reference>
          <reference field="35" count="0"/>
        </references>
      </pivotArea>
    </format>
  </formats>
  <conditionalFormats count="3">
    <conditionalFormat priority="1">
      <pivotAreas count="1">
        <pivotArea type="data" grandCol="1" collapsedLevelsAreSubtotals="1" fieldPosition="0">
          <references count="2">
            <reference field="4294967294" count="1" selected="0">
              <x v="1"/>
            </reference>
            <reference field="35" count="4">
              <x v="1"/>
              <x v="2"/>
              <x v="3"/>
              <x v="4"/>
            </reference>
          </references>
        </pivotArea>
      </pivotAreas>
    </conditionalFormat>
    <conditionalFormat priority="2">
      <pivotAreas count="1">
        <pivotArea type="data" collapsedLevelsAreSubtotals="1" fieldPosition="0">
          <references count="3">
            <reference field="4294967294" count="1" selected="0">
              <x v="1"/>
            </reference>
            <reference field="7" count="1" selected="0">
              <x v="1"/>
            </reference>
            <reference field="35" count="4">
              <x v="1"/>
              <x v="2"/>
              <x v="3"/>
              <x v="4"/>
            </reference>
          </references>
        </pivotArea>
      </pivotAreas>
    </conditionalFormat>
    <conditionalFormat priority="3">
      <pivotAreas count="1">
        <pivotArea type="data" collapsedLevelsAreSubtotals="1" fieldPosition="0">
          <references count="3">
            <reference field="4294967294" count="1" selected="0">
              <x v="1"/>
            </reference>
            <reference field="7" count="1" selected="0">
              <x v="0"/>
            </reference>
            <reference field="35" count="4">
              <x v="1"/>
              <x v="2"/>
              <x v="3"/>
              <x v="4"/>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5" cacheId="4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7:Q44" firstHeaderRow="1" firstDataRow="3" firstDataCol="1"/>
  <pivotFields count="36">
    <pivotField axis="axisCol" showAll="0" defaultSubtotal="0">
      <items count="8">
        <item x="1"/>
        <item x="6"/>
        <item x="2"/>
        <item x="3"/>
        <item x="0"/>
        <item x="4"/>
        <item x="5"/>
        <item x="7"/>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outline="0" showAll="0" defaultSubtotal="0">
      <items count="6">
        <item h="1" x="0"/>
        <item x="4"/>
        <item x="1"/>
        <item x="3"/>
        <item x="2"/>
        <item h="1" x="5"/>
      </items>
      <extLst>
        <ext xmlns:x14="http://schemas.microsoft.com/office/spreadsheetml/2009/9/main" uri="{2946ED86-A175-432a-8AC1-64E0C546D7DE}">
          <x14:pivotField fillDownLabels="1"/>
        </ext>
      </extLst>
    </pivotField>
    <pivotField showAll="0" defaultSubtotal="0"/>
  </pivotFields>
  <rowFields count="1">
    <field x="34"/>
  </rowFields>
  <rowItems count="5">
    <i>
      <x v="1"/>
    </i>
    <i>
      <x v="2"/>
    </i>
    <i>
      <x v="3"/>
    </i>
    <i>
      <x v="4"/>
    </i>
    <i t="grand">
      <x/>
    </i>
  </rowItems>
  <colFields count="2">
    <field x="0"/>
    <field x="-2"/>
  </colFields>
  <colItems count="16">
    <i>
      <x/>
      <x/>
    </i>
    <i r="1" i="1">
      <x v="1"/>
    </i>
    <i>
      <x v="1"/>
      <x/>
    </i>
    <i r="1" i="1">
      <x v="1"/>
    </i>
    <i>
      <x v="2"/>
      <x/>
    </i>
    <i r="1" i="1">
      <x v="1"/>
    </i>
    <i>
      <x v="3"/>
      <x/>
    </i>
    <i r="1" i="1">
      <x v="1"/>
    </i>
    <i>
      <x v="4"/>
      <x/>
    </i>
    <i r="1" i="1">
      <x v="1"/>
    </i>
    <i>
      <x v="5"/>
      <x/>
    </i>
    <i r="1" i="1">
      <x v="1"/>
    </i>
    <i>
      <x v="6"/>
      <x/>
    </i>
    <i r="1" i="1">
      <x v="1"/>
    </i>
    <i t="grand">
      <x/>
    </i>
    <i t="grand" i="1">
      <x/>
    </i>
  </colItems>
  <dataFields count="2">
    <dataField name="#" fld="34" subtotal="count" baseField="25" baseItem="3"/>
    <dataField name="%" fld="34" subtotal="count" showDataAs="percentOfCol" baseField="25" baseItem="1" numFmtId="10"/>
  </dataFields>
  <formats count="152">
    <format dxfId="1466">
      <pivotArea type="all" dataOnly="0" outline="0" fieldPosition="0"/>
    </format>
    <format dxfId="1465">
      <pivotArea outline="0" collapsedLevelsAreSubtotals="1" fieldPosition="0"/>
    </format>
    <format dxfId="1464">
      <pivotArea field="34" type="button" dataOnly="0" labelOnly="1" outline="0" axis="axisRow" fieldPosition="0"/>
    </format>
    <format dxfId="1463">
      <pivotArea dataOnly="0" labelOnly="1" outline="0" axis="axisValues" fieldPosition="0"/>
    </format>
    <format dxfId="1462">
      <pivotArea dataOnly="0" labelOnly="1" grandRow="1" outline="0" fieldPosition="0"/>
    </format>
    <format dxfId="1461">
      <pivotArea dataOnly="0" labelOnly="1" outline="0" axis="axisValues" fieldPosition="0"/>
    </format>
    <format dxfId="1460">
      <pivotArea type="all" dataOnly="0" outline="0" fieldPosition="0"/>
    </format>
    <format dxfId="1459">
      <pivotArea outline="0" collapsedLevelsAreSubtotals="1" fieldPosition="0"/>
    </format>
    <format dxfId="1458">
      <pivotArea field="34" type="button" dataOnly="0" labelOnly="1" outline="0" axis="axisRow" fieldPosition="0"/>
    </format>
    <format dxfId="1457">
      <pivotArea dataOnly="0" labelOnly="1" outline="0" axis="axisValues" fieldPosition="0"/>
    </format>
    <format dxfId="1456">
      <pivotArea dataOnly="0" labelOnly="1" grandRow="1" outline="0" fieldPosition="0"/>
    </format>
    <format dxfId="1455">
      <pivotArea dataOnly="0" labelOnly="1" outline="0" axis="axisValues" fieldPosition="0"/>
    </format>
    <format dxfId="1454">
      <pivotArea outline="0" fieldPosition="0">
        <references count="1">
          <reference field="4294967294" count="1">
            <x v="1"/>
          </reference>
        </references>
      </pivotArea>
    </format>
    <format dxfId="1453">
      <pivotArea outline="0" collapsedLevelsAreSubtotals="1" fieldPosition="0">
        <references count="1">
          <reference field="34" count="0" selected="0"/>
        </references>
      </pivotArea>
    </format>
    <format dxfId="1452">
      <pivotArea dataOnly="0" labelOnly="1" fieldPosition="0">
        <references count="1">
          <reference field="34" count="0"/>
        </references>
      </pivotArea>
    </format>
    <format dxfId="1451">
      <pivotArea outline="0" collapsedLevelsAreSubtotals="1" fieldPosition="0">
        <references count="3">
          <reference field="4294967294" count="1" selected="0">
            <x v="0"/>
          </reference>
          <reference field="0" count="1" selected="0">
            <x v="0"/>
          </reference>
          <reference field="34" count="0" selected="0"/>
        </references>
      </pivotArea>
    </format>
    <format dxfId="1450">
      <pivotArea outline="0" collapsedLevelsAreSubtotals="1" fieldPosition="0">
        <references count="3">
          <reference field="4294967294" count="1" selected="0">
            <x v="1"/>
          </reference>
          <reference field="0" count="1" selected="0">
            <x v="0"/>
          </reference>
          <reference field="34" count="0" selected="0"/>
        </references>
      </pivotArea>
    </format>
    <format dxfId="1449">
      <pivotArea outline="0" collapsedLevelsAreSubtotals="1" fieldPosition="0">
        <references count="3">
          <reference field="4294967294" count="2" selected="0">
            <x v="0"/>
            <x v="1"/>
          </reference>
          <reference field="0" count="5" selected="0">
            <x v="1"/>
            <x v="2"/>
            <x v="3"/>
            <x v="4"/>
            <x v="5"/>
          </reference>
          <reference field="34" count="0" selected="0"/>
        </references>
      </pivotArea>
    </format>
    <format dxfId="1448">
      <pivotArea field="34" grandCol="1" outline="0" collapsedLevelsAreSubtotals="1" axis="axisRow" fieldPosition="0">
        <references count="2">
          <reference field="4294967294" count="2" selected="0">
            <x v="0"/>
            <x v="1"/>
          </reference>
          <reference field="34" count="0" selected="0"/>
        </references>
      </pivotArea>
    </format>
    <format dxfId="1447">
      <pivotArea outline="0" collapsedLevelsAreSubtotals="1" fieldPosition="0">
        <references count="3">
          <reference field="4294967294" count="1" selected="0">
            <x v="1"/>
          </reference>
          <reference field="0" count="1" selected="0">
            <x v="0"/>
          </reference>
          <reference field="34" count="0" selected="0"/>
        </references>
      </pivotArea>
    </format>
    <format dxfId="1446">
      <pivotArea outline="0" collapsedLevelsAreSubtotals="1" fieldPosition="0">
        <references count="3">
          <reference field="4294967294" count="1" selected="0">
            <x v="1"/>
          </reference>
          <reference field="0" count="1" selected="0">
            <x v="1"/>
          </reference>
          <reference field="34" count="0" selected="0"/>
        </references>
      </pivotArea>
    </format>
    <format dxfId="1445">
      <pivotArea outline="0" collapsedLevelsAreSubtotals="1" fieldPosition="0">
        <references count="3">
          <reference field="4294967294" count="1" selected="0">
            <x v="1"/>
          </reference>
          <reference field="0" count="1" selected="0">
            <x v="2"/>
          </reference>
          <reference field="34" count="0" selected="0"/>
        </references>
      </pivotArea>
    </format>
    <format dxfId="1444">
      <pivotArea outline="0" collapsedLevelsAreSubtotals="1" fieldPosition="0">
        <references count="3">
          <reference field="4294967294" count="1" selected="0">
            <x v="1"/>
          </reference>
          <reference field="0" count="1" selected="0">
            <x v="3"/>
          </reference>
          <reference field="34" count="0" selected="0"/>
        </references>
      </pivotArea>
    </format>
    <format dxfId="1443">
      <pivotArea outline="0" collapsedLevelsAreSubtotals="1" fieldPosition="0">
        <references count="3">
          <reference field="4294967294" count="1" selected="0">
            <x v="1"/>
          </reference>
          <reference field="0" count="1" selected="0">
            <x v="4"/>
          </reference>
          <reference field="34" count="0" selected="0"/>
        </references>
      </pivotArea>
    </format>
    <format dxfId="1442">
      <pivotArea outline="0" collapsedLevelsAreSubtotals="1" fieldPosition="0">
        <references count="3">
          <reference field="4294967294" count="1" selected="0">
            <x v="1"/>
          </reference>
          <reference field="0" count="1" selected="0">
            <x v="5"/>
          </reference>
          <reference field="34" count="0" selected="0"/>
        </references>
      </pivotArea>
    </format>
    <format dxfId="1441">
      <pivotArea field="34" grandCol="1" outline="0" collapsedLevelsAreSubtotals="1" axis="axisRow" fieldPosition="0">
        <references count="2">
          <reference field="4294967294" count="1" selected="0">
            <x v="1"/>
          </reference>
          <reference field="34" count="0" selected="0"/>
        </references>
      </pivotArea>
    </format>
    <format dxfId="1440">
      <pivotArea field="0" grandRow="1" outline="0" collapsedLevelsAreSubtotals="1" axis="axisCol" fieldPosition="0">
        <references count="2">
          <reference field="4294967294" count="1" selected="0">
            <x v="1"/>
          </reference>
          <reference field="0" count="1" selected="0">
            <x v="0"/>
          </reference>
        </references>
      </pivotArea>
    </format>
    <format dxfId="1439">
      <pivotArea field="0" grandRow="1" outline="0" collapsedLevelsAreSubtotals="1" axis="axisCol" fieldPosition="0">
        <references count="2">
          <reference field="4294967294" count="2" selected="0">
            <x v="0"/>
            <x v="1"/>
          </reference>
          <reference field="0" count="5" selected="0">
            <x v="1"/>
            <x v="2"/>
            <x v="3"/>
            <x v="4"/>
            <x v="5"/>
          </reference>
        </references>
      </pivotArea>
    </format>
    <format dxfId="1438">
      <pivotArea grandRow="1" grandCol="1" outline="0" collapsedLevelsAreSubtotals="1" fieldPosition="0">
        <references count="1">
          <reference field="4294967294" count="2" selected="0">
            <x v="0"/>
            <x v="1"/>
          </reference>
        </references>
      </pivotArea>
    </format>
    <format dxfId="1437">
      <pivotArea field="0" grandRow="1" outline="0" collapsedLevelsAreSubtotals="1" axis="axisCol" fieldPosition="0">
        <references count="2">
          <reference field="4294967294" count="1" selected="0">
            <x v="1"/>
          </reference>
          <reference field="0" count="1" selected="0">
            <x v="0"/>
          </reference>
        </references>
      </pivotArea>
    </format>
    <format dxfId="1436">
      <pivotArea field="0" grandRow="1" outline="0" collapsedLevelsAreSubtotals="1" axis="axisCol" fieldPosition="0">
        <references count="2">
          <reference field="4294967294" count="2" selected="0">
            <x v="0"/>
            <x v="1"/>
          </reference>
          <reference field="0" count="5" selected="0">
            <x v="1"/>
            <x v="2"/>
            <x v="3"/>
            <x v="4"/>
            <x v="5"/>
          </reference>
        </references>
      </pivotArea>
    </format>
    <format dxfId="1435">
      <pivotArea grandRow="1" grandCol="1" outline="0" collapsedLevelsAreSubtotals="1" fieldPosition="0">
        <references count="1">
          <reference field="4294967294" count="2" selected="0">
            <x v="0"/>
            <x v="1"/>
          </reference>
        </references>
      </pivotArea>
    </format>
    <format dxfId="1434">
      <pivotArea field="0" grandRow="1" outline="0" collapsedLevelsAreSubtotals="1" axis="axisCol" fieldPosition="0">
        <references count="2">
          <reference field="4294967294" count="1" selected="0">
            <x v="1"/>
          </reference>
          <reference field="0" count="1" selected="0">
            <x v="0"/>
          </reference>
        </references>
      </pivotArea>
    </format>
    <format dxfId="1433">
      <pivotArea field="0" grandRow="1" outline="0" collapsedLevelsAreSubtotals="1" axis="axisCol" fieldPosition="0">
        <references count="2">
          <reference field="4294967294" count="2" selected="0">
            <x v="0"/>
            <x v="1"/>
          </reference>
          <reference field="0" count="5" selected="0">
            <x v="1"/>
            <x v="2"/>
            <x v="3"/>
            <x v="4"/>
            <x v="5"/>
          </reference>
        </references>
      </pivotArea>
    </format>
    <format dxfId="1432">
      <pivotArea grandRow="1" grandCol="1" outline="0" collapsedLevelsAreSubtotals="1" fieldPosition="0">
        <references count="1">
          <reference field="4294967294" count="2" selected="0">
            <x v="0"/>
            <x v="1"/>
          </reference>
        </references>
      </pivotArea>
    </format>
    <format dxfId="1431">
      <pivotArea field="0" grandRow="1" outline="0" collapsedLevelsAreSubtotals="1" axis="axisCol" fieldPosition="0">
        <references count="2">
          <reference field="4294967294" count="1" selected="0">
            <x v="1"/>
          </reference>
          <reference field="0" count="1" selected="0">
            <x v="0"/>
          </reference>
        </references>
      </pivotArea>
    </format>
    <format dxfId="1430">
      <pivotArea field="0" grandRow="1" outline="0" collapsedLevelsAreSubtotals="1" axis="axisCol" fieldPosition="0">
        <references count="2">
          <reference field="4294967294" count="2" selected="0">
            <x v="0"/>
            <x v="1"/>
          </reference>
          <reference field="0" count="5" selected="0">
            <x v="1"/>
            <x v="2"/>
            <x v="3"/>
            <x v="4"/>
            <x v="5"/>
          </reference>
        </references>
      </pivotArea>
    </format>
    <format dxfId="1429">
      <pivotArea grandRow="1" grandCol="1" outline="0" collapsedLevelsAreSubtotals="1" fieldPosition="0">
        <references count="1">
          <reference field="4294967294" count="2" selected="0">
            <x v="0"/>
            <x v="1"/>
          </reference>
        </references>
      </pivotArea>
    </format>
    <format dxfId="1428">
      <pivotArea field="0" grandRow="1" outline="0" collapsedLevelsAreSubtotals="1" axis="axisCol" fieldPosition="0">
        <references count="2">
          <reference field="4294967294" count="1" selected="0">
            <x v="0"/>
          </reference>
          <reference field="0" count="1" selected="0">
            <x v="1"/>
          </reference>
        </references>
      </pivotArea>
    </format>
    <format dxfId="1427">
      <pivotArea field="0" grandRow="1" outline="0" collapsedLevelsAreSubtotals="1" axis="axisCol" fieldPosition="0">
        <references count="2">
          <reference field="4294967294" count="1" selected="0">
            <x v="0"/>
          </reference>
          <reference field="0" count="1" selected="0">
            <x v="1"/>
          </reference>
        </references>
      </pivotArea>
    </format>
    <format dxfId="1426">
      <pivotArea field="0" grandRow="1" outline="0" collapsedLevelsAreSubtotals="1" axis="axisCol" fieldPosition="0">
        <references count="2">
          <reference field="4294967294" count="1" selected="0">
            <x v="0"/>
          </reference>
          <reference field="0" count="1" selected="0">
            <x v="1"/>
          </reference>
        </references>
      </pivotArea>
    </format>
    <format dxfId="1425">
      <pivotArea field="0" grandRow="1" outline="0" collapsedLevelsAreSubtotals="1" axis="axisCol" fieldPosition="0">
        <references count="2">
          <reference field="4294967294" count="1" selected="0">
            <x v="0"/>
          </reference>
          <reference field="0" count="1" selected="0">
            <x v="1"/>
          </reference>
        </references>
      </pivotArea>
    </format>
    <format dxfId="1424">
      <pivotArea type="origin" dataOnly="0" labelOnly="1" outline="0" offset="A2" fieldPosition="0"/>
    </format>
    <format dxfId="1423">
      <pivotArea dataOnly="0" labelOnly="1" fieldPosition="0">
        <references count="1">
          <reference field="0" count="0"/>
        </references>
      </pivotArea>
    </format>
    <format dxfId="1422">
      <pivotArea field="0" dataOnly="0" labelOnly="1" grandCol="1" outline="0" offset="IV1" axis="axisCol" fieldPosition="0">
        <references count="1">
          <reference field="4294967294" count="1" selected="0">
            <x v="0"/>
          </reference>
        </references>
      </pivotArea>
    </format>
    <format dxfId="1421">
      <pivotArea field="0" dataOnly="0" labelOnly="1" grandCol="1" outline="0" offset="IV1" axis="axisCol" fieldPosition="0">
        <references count="1">
          <reference field="4294967294" count="1" selected="0">
            <x v="1"/>
          </reference>
        </references>
      </pivotArea>
    </format>
    <format dxfId="1420">
      <pivotArea field="0" dataOnly="0" labelOnly="1" grandCol="1" outline="0" offset="IV1" axis="axisCol" fieldPosition="0">
        <references count="1">
          <reference field="4294967294" count="1" selected="0">
            <x v="0"/>
          </reference>
        </references>
      </pivotArea>
    </format>
    <format dxfId="1419">
      <pivotArea field="0" dataOnly="0" labelOnly="1" grandCol="1" outline="0" offset="IV1" axis="axisCol" fieldPosition="0">
        <references count="1">
          <reference field="4294967294" count="1" selected="0">
            <x v="1"/>
          </reference>
        </references>
      </pivotArea>
    </format>
    <format dxfId="1418">
      <pivotArea type="all" dataOnly="0" outline="0" fieldPosition="0"/>
    </format>
    <format dxfId="1417">
      <pivotArea outline="0" collapsedLevelsAreSubtotals="1" fieldPosition="0"/>
    </format>
    <format dxfId="1416">
      <pivotArea type="origin" dataOnly="0" labelOnly="1" outline="0" fieldPosition="0"/>
    </format>
    <format dxfId="1415">
      <pivotArea field="0" type="button" dataOnly="0" labelOnly="1" outline="0" axis="axisCol" fieldPosition="0"/>
    </format>
    <format dxfId="1414">
      <pivotArea field="-2" type="button" dataOnly="0" labelOnly="1" outline="0" axis="axisCol" fieldPosition="1"/>
    </format>
    <format dxfId="1413">
      <pivotArea type="topRight" dataOnly="0" labelOnly="1" outline="0" fieldPosition="0"/>
    </format>
    <format dxfId="1412">
      <pivotArea field="34" type="button" dataOnly="0" labelOnly="1" outline="0" axis="axisRow" fieldPosition="0"/>
    </format>
    <format dxfId="1411">
      <pivotArea dataOnly="0" labelOnly="1" fieldPosition="0">
        <references count="1">
          <reference field="34" count="0"/>
        </references>
      </pivotArea>
    </format>
    <format dxfId="1410">
      <pivotArea dataOnly="0" labelOnly="1" grandRow="1" outline="0" fieldPosition="0"/>
    </format>
    <format dxfId="1409">
      <pivotArea dataOnly="0" labelOnly="1" fieldPosition="0">
        <references count="1">
          <reference field="0" count="0"/>
        </references>
      </pivotArea>
    </format>
    <format dxfId="1408">
      <pivotArea field="0" dataOnly="0" labelOnly="1" grandCol="1" outline="0" axis="axisCol" fieldPosition="0">
        <references count="1">
          <reference field="4294967294" count="1" selected="0">
            <x v="0"/>
          </reference>
        </references>
      </pivotArea>
    </format>
    <format dxfId="1407">
      <pivotArea field="0" dataOnly="0" labelOnly="1" grandCol="1" outline="0" axis="axisCol" fieldPosition="0">
        <references count="1">
          <reference field="4294967294" count="1" selected="0">
            <x v="1"/>
          </reference>
        </references>
      </pivotArea>
    </format>
    <format dxfId="1406">
      <pivotArea field="0" dataOnly="0" labelOnly="1" grandCol="1" outline="0" axis="axisCol" fieldPosition="0">
        <references count="1">
          <reference field="4294967294" count="1" selected="0">
            <x v="0"/>
          </reference>
        </references>
      </pivotArea>
    </format>
    <format dxfId="1405">
      <pivotArea field="0" dataOnly="0" labelOnly="1" grandCol="1" outline="0" axis="axisCol" fieldPosition="0">
        <references count="1">
          <reference field="4294967294" count="1" selected="0">
            <x v="1"/>
          </reference>
        </references>
      </pivotArea>
    </format>
    <format dxfId="1404">
      <pivotArea dataOnly="0" labelOnly="1" outline="0" fieldPosition="0">
        <references count="2">
          <reference field="4294967294" count="2">
            <x v="0"/>
            <x v="1"/>
          </reference>
          <reference field="0" count="1" selected="0">
            <x v="0"/>
          </reference>
        </references>
      </pivotArea>
    </format>
    <format dxfId="1403">
      <pivotArea dataOnly="0" labelOnly="1" outline="0" fieldPosition="0">
        <references count="2">
          <reference field="4294967294" count="2">
            <x v="0"/>
            <x v="1"/>
          </reference>
          <reference field="0" count="1" selected="0">
            <x v="1"/>
          </reference>
        </references>
      </pivotArea>
    </format>
    <format dxfId="1402">
      <pivotArea dataOnly="0" labelOnly="1" outline="0" fieldPosition="0">
        <references count="2">
          <reference field="4294967294" count="2">
            <x v="0"/>
            <x v="1"/>
          </reference>
          <reference field="0" count="1" selected="0">
            <x v="2"/>
          </reference>
        </references>
      </pivotArea>
    </format>
    <format dxfId="1401">
      <pivotArea dataOnly="0" labelOnly="1" outline="0" fieldPosition="0">
        <references count="2">
          <reference field="4294967294" count="2">
            <x v="0"/>
            <x v="1"/>
          </reference>
          <reference field="0" count="1" selected="0">
            <x v="3"/>
          </reference>
        </references>
      </pivotArea>
    </format>
    <format dxfId="1400">
      <pivotArea dataOnly="0" labelOnly="1" outline="0" fieldPosition="0">
        <references count="2">
          <reference field="4294967294" count="2">
            <x v="0"/>
            <x v="1"/>
          </reference>
          <reference field="0" count="1" selected="0">
            <x v="4"/>
          </reference>
        </references>
      </pivotArea>
    </format>
    <format dxfId="1399">
      <pivotArea dataOnly="0" labelOnly="1" outline="0" fieldPosition="0">
        <references count="2">
          <reference field="4294967294" count="2">
            <x v="0"/>
            <x v="1"/>
          </reference>
          <reference field="0" count="1" selected="0">
            <x v="5"/>
          </reference>
        </references>
      </pivotArea>
    </format>
    <format dxfId="1398">
      <pivotArea type="origin" dataOnly="0" labelOnly="1" outline="0" offset="A2" fieldPosition="0"/>
    </format>
    <format dxfId="1397">
      <pivotArea dataOnly="0" labelOnly="1" fieldPosition="0">
        <references count="1">
          <reference field="0" count="0"/>
        </references>
      </pivotArea>
    </format>
    <format dxfId="1396">
      <pivotArea field="0" dataOnly="0" labelOnly="1" grandCol="1" outline="0" offset="IV1" axis="axisCol" fieldPosition="0">
        <references count="1">
          <reference field="4294967294" count="1" selected="0">
            <x v="0"/>
          </reference>
        </references>
      </pivotArea>
    </format>
    <format dxfId="1395">
      <pivotArea field="0" dataOnly="0" labelOnly="1" grandCol="1" outline="0" offset="IV1" axis="axisCol" fieldPosition="0">
        <references count="1">
          <reference field="4294967294" count="1" selected="0">
            <x v="1"/>
          </reference>
        </references>
      </pivotArea>
    </format>
    <format dxfId="1394">
      <pivotArea field="0" dataOnly="0" labelOnly="1" grandCol="1" outline="0" offset="IV1" axis="axisCol" fieldPosition="0">
        <references count="1">
          <reference field="4294967294" count="1" selected="0">
            <x v="0"/>
          </reference>
        </references>
      </pivotArea>
    </format>
    <format dxfId="1393">
      <pivotArea field="0" dataOnly="0" labelOnly="1" grandCol="1" outline="0" offset="IV1" axis="axisCol" fieldPosition="0">
        <references count="1">
          <reference field="4294967294" count="1" selected="0">
            <x v="1"/>
          </reference>
        </references>
      </pivotArea>
    </format>
    <format dxfId="1392">
      <pivotArea field="0" grandRow="1" outline="0" collapsedLevelsAreSubtotals="1" axis="axisCol" fieldPosition="0">
        <references count="2">
          <reference field="4294967294" count="1" selected="0">
            <x v="1"/>
          </reference>
          <reference field="0" count="1" selected="0">
            <x v="0"/>
          </reference>
        </references>
      </pivotArea>
    </format>
    <format dxfId="1391">
      <pivotArea outline="0" collapsedLevelsAreSubtotals="1" fieldPosition="0"/>
    </format>
    <format dxfId="1390">
      <pivotArea type="origin" dataOnly="0" labelOnly="1" outline="0" offset="A2" fieldPosition="0"/>
    </format>
    <format dxfId="1389">
      <pivotArea field="34" type="button" dataOnly="0" labelOnly="1" outline="0" axis="axisRow" fieldPosition="0"/>
    </format>
    <format dxfId="1388">
      <pivotArea dataOnly="0" labelOnly="1" fieldPosition="0">
        <references count="1">
          <reference field="34" count="0"/>
        </references>
      </pivotArea>
    </format>
    <format dxfId="1387">
      <pivotArea dataOnly="0" labelOnly="1" grandRow="1" outline="0" fieldPosition="0"/>
    </format>
    <format dxfId="1386">
      <pivotArea dataOnly="0" labelOnly="1" fieldPosition="0">
        <references count="1">
          <reference field="0" count="0"/>
        </references>
      </pivotArea>
    </format>
    <format dxfId="1385">
      <pivotArea field="0" dataOnly="0" labelOnly="1" grandCol="1" outline="0" axis="axisCol" fieldPosition="0">
        <references count="1">
          <reference field="4294967294" count="1" selected="0">
            <x v="0"/>
          </reference>
        </references>
      </pivotArea>
    </format>
    <format dxfId="1384">
      <pivotArea field="0" dataOnly="0" labelOnly="1" grandCol="1" outline="0" axis="axisCol" fieldPosition="0">
        <references count="1">
          <reference field="4294967294" count="1" selected="0">
            <x v="1"/>
          </reference>
        </references>
      </pivotArea>
    </format>
    <format dxfId="1383">
      <pivotArea field="0" dataOnly="0" labelOnly="1" grandCol="1" outline="0" axis="axisCol" fieldPosition="0">
        <references count="1">
          <reference field="4294967294" count="1" selected="0">
            <x v="0"/>
          </reference>
        </references>
      </pivotArea>
    </format>
    <format dxfId="1382">
      <pivotArea field="0" dataOnly="0" labelOnly="1" grandCol="1" outline="0" axis="axisCol" fieldPosition="0">
        <references count="1">
          <reference field="4294967294" count="1" selected="0">
            <x v="1"/>
          </reference>
        </references>
      </pivotArea>
    </format>
    <format dxfId="1381">
      <pivotArea dataOnly="0" labelOnly="1" outline="0" fieldPosition="0">
        <references count="2">
          <reference field="4294967294" count="2">
            <x v="0"/>
            <x v="1"/>
          </reference>
          <reference field="0" count="1" selected="0">
            <x v="0"/>
          </reference>
        </references>
      </pivotArea>
    </format>
    <format dxfId="1380">
      <pivotArea dataOnly="0" labelOnly="1" outline="0" fieldPosition="0">
        <references count="2">
          <reference field="4294967294" count="2">
            <x v="0"/>
            <x v="1"/>
          </reference>
          <reference field="0" count="1" selected="0">
            <x v="1"/>
          </reference>
        </references>
      </pivotArea>
    </format>
    <format dxfId="1379">
      <pivotArea dataOnly="0" labelOnly="1" outline="0" fieldPosition="0">
        <references count="2">
          <reference field="4294967294" count="2">
            <x v="0"/>
            <x v="1"/>
          </reference>
          <reference field="0" count="1" selected="0">
            <x v="2"/>
          </reference>
        </references>
      </pivotArea>
    </format>
    <format dxfId="1378">
      <pivotArea dataOnly="0" labelOnly="1" outline="0" fieldPosition="0">
        <references count="2">
          <reference field="4294967294" count="2">
            <x v="0"/>
            <x v="1"/>
          </reference>
          <reference field="0" count="1" selected="0">
            <x v="3"/>
          </reference>
        </references>
      </pivotArea>
    </format>
    <format dxfId="1377">
      <pivotArea dataOnly="0" labelOnly="1" outline="0" fieldPosition="0">
        <references count="2">
          <reference field="4294967294" count="2">
            <x v="0"/>
            <x v="1"/>
          </reference>
          <reference field="0" count="1" selected="0">
            <x v="4"/>
          </reference>
        </references>
      </pivotArea>
    </format>
    <format dxfId="1376">
      <pivotArea dataOnly="0" labelOnly="1" outline="0" fieldPosition="0">
        <references count="2">
          <reference field="4294967294" count="2">
            <x v="0"/>
            <x v="1"/>
          </reference>
          <reference field="0" count="1" selected="0">
            <x v="5"/>
          </reference>
        </references>
      </pivotArea>
    </format>
    <format dxfId="1375">
      <pivotArea dataOnly="0" labelOnly="1" outline="0" fieldPosition="0">
        <references count="2">
          <reference field="4294967294" count="2">
            <x v="0"/>
            <x v="1"/>
          </reference>
          <reference field="0" count="1" selected="0">
            <x v="6"/>
          </reference>
        </references>
      </pivotArea>
    </format>
    <format dxfId="1374">
      <pivotArea dataOnly="0" labelOnly="1" outline="0" fieldPosition="0">
        <references count="1">
          <reference field="34" count="0"/>
        </references>
      </pivotArea>
    </format>
    <format dxfId="1373">
      <pivotArea dataOnly="0" labelOnly="1" outline="0" fieldPosition="0">
        <references count="1">
          <reference field="34" count="0"/>
        </references>
      </pivotArea>
    </format>
    <format dxfId="1372">
      <pivotArea outline="0" collapsedLevelsAreSubtotals="1" fieldPosition="0">
        <references count="1">
          <reference field="34" count="0" selected="0"/>
        </references>
      </pivotArea>
    </format>
    <format dxfId="1371">
      <pivotArea outline="0" collapsedLevelsAreSubtotals="1" fieldPosition="0">
        <references count="1">
          <reference field="34" count="0" selected="0"/>
        </references>
      </pivotArea>
    </format>
    <format dxfId="1370">
      <pivotArea field="34" dataOnly="0" grandRow="1" outline="0" axis="axisRow" fieldPosition="0">
        <references count="1">
          <reference field="34" count="0"/>
        </references>
      </pivotArea>
    </format>
    <format dxfId="1369">
      <pivotArea field="34" dataOnly="0" grandRow="1" outline="0" axis="axisRow" fieldPosition="0">
        <references count="1">
          <reference field="34" count="0"/>
        </references>
      </pivotArea>
    </format>
    <format dxfId="1368">
      <pivotArea outline="0" collapsedLevelsAreSubtotals="1" fieldPosition="0">
        <references count="1">
          <reference field="34" count="0" selected="0"/>
        </references>
      </pivotArea>
    </format>
    <format dxfId="1367">
      <pivotArea dataOnly="0" labelOnly="1" fieldPosition="0">
        <references count="1">
          <reference field="34" count="0"/>
        </references>
      </pivotArea>
    </format>
    <format dxfId="1366">
      <pivotArea type="origin" dataOnly="0" labelOnly="1" outline="0" offset="A2" fieldPosition="0"/>
    </format>
    <format dxfId="1365">
      <pivotArea field="34" type="button" dataOnly="0" labelOnly="1" outline="0" axis="axisRow" fieldPosition="0"/>
    </format>
    <format dxfId="1364">
      <pivotArea dataOnly="0" labelOnly="1" fieldPosition="0">
        <references count="1">
          <reference field="0" count="7">
            <x v="0"/>
            <x v="1"/>
            <x v="2"/>
            <x v="3"/>
            <x v="4"/>
            <x v="5"/>
            <x v="6"/>
          </reference>
        </references>
      </pivotArea>
    </format>
    <format dxfId="1363">
      <pivotArea field="0" dataOnly="0" labelOnly="1" grandCol="1" outline="0" axis="axisCol" fieldPosition="0">
        <references count="1">
          <reference field="4294967294" count="1" selected="0">
            <x v="0"/>
          </reference>
        </references>
      </pivotArea>
    </format>
    <format dxfId="1362">
      <pivotArea field="0" dataOnly="0" labelOnly="1" grandCol="1" outline="0" axis="axisCol" fieldPosition="0">
        <references count="1">
          <reference field="4294967294" count="1" selected="0">
            <x v="1"/>
          </reference>
        </references>
      </pivotArea>
    </format>
    <format dxfId="1361">
      <pivotArea field="0" dataOnly="0" labelOnly="1" grandCol="1" outline="0" axis="axisCol" fieldPosition="0">
        <references count="1">
          <reference field="4294967294" count="1" selected="0">
            <x v="0"/>
          </reference>
        </references>
      </pivotArea>
    </format>
    <format dxfId="1360">
      <pivotArea field="0" dataOnly="0" labelOnly="1" grandCol="1" outline="0" axis="axisCol" fieldPosition="0">
        <references count="1">
          <reference field="4294967294" count="1" selected="0">
            <x v="1"/>
          </reference>
        </references>
      </pivotArea>
    </format>
    <format dxfId="1359">
      <pivotArea dataOnly="0" labelOnly="1" outline="0" fieldPosition="0">
        <references count="2">
          <reference field="4294967294" count="2">
            <x v="0"/>
            <x v="1"/>
          </reference>
          <reference field="0" count="1" selected="0">
            <x v="0"/>
          </reference>
        </references>
      </pivotArea>
    </format>
    <format dxfId="1358">
      <pivotArea dataOnly="0" labelOnly="1" outline="0" fieldPosition="0">
        <references count="2">
          <reference field="4294967294" count="2">
            <x v="0"/>
            <x v="1"/>
          </reference>
          <reference field="0" count="1" selected="0">
            <x v="1"/>
          </reference>
        </references>
      </pivotArea>
    </format>
    <format dxfId="1357">
      <pivotArea dataOnly="0" labelOnly="1" outline="0" fieldPosition="0">
        <references count="2">
          <reference field="4294967294" count="2">
            <x v="0"/>
            <x v="1"/>
          </reference>
          <reference field="0" count="1" selected="0">
            <x v="2"/>
          </reference>
        </references>
      </pivotArea>
    </format>
    <format dxfId="1356">
      <pivotArea dataOnly="0" labelOnly="1" outline="0" fieldPosition="0">
        <references count="2">
          <reference field="4294967294" count="2">
            <x v="0"/>
            <x v="1"/>
          </reference>
          <reference field="0" count="1" selected="0">
            <x v="3"/>
          </reference>
        </references>
      </pivotArea>
    </format>
    <format dxfId="1355">
      <pivotArea dataOnly="0" labelOnly="1" outline="0" fieldPosition="0">
        <references count="2">
          <reference field="4294967294" count="2">
            <x v="0"/>
            <x v="1"/>
          </reference>
          <reference field="0" count="1" selected="0">
            <x v="4"/>
          </reference>
        </references>
      </pivotArea>
    </format>
    <format dxfId="1354">
      <pivotArea dataOnly="0" labelOnly="1" outline="0" fieldPosition="0">
        <references count="2">
          <reference field="4294967294" count="2">
            <x v="0"/>
            <x v="1"/>
          </reference>
          <reference field="0" count="1" selected="0">
            <x v="5"/>
          </reference>
        </references>
      </pivotArea>
    </format>
    <format dxfId="1353">
      <pivotArea dataOnly="0" labelOnly="1" outline="0" fieldPosition="0">
        <references count="2">
          <reference field="4294967294" count="2">
            <x v="0"/>
            <x v="1"/>
          </reference>
          <reference field="0" count="1" selected="0">
            <x v="6"/>
          </reference>
        </references>
      </pivotArea>
    </format>
    <format dxfId="1352">
      <pivotArea field="34" type="button" dataOnly="0" labelOnly="1" outline="0" axis="axisRow" fieldPosition="0"/>
    </format>
    <format dxfId="1351">
      <pivotArea field="0" dataOnly="0" labelOnly="1" grandCol="1" outline="0" offset="IV256" axis="axisCol" fieldPosition="0">
        <references count="1">
          <reference field="4294967294" count="1" selected="0">
            <x v="0"/>
          </reference>
        </references>
      </pivotArea>
    </format>
    <format dxfId="1350">
      <pivotArea field="0" dataOnly="0" labelOnly="1" grandCol="1" outline="0" offset="IV256" axis="axisCol" fieldPosition="0">
        <references count="1">
          <reference field="4294967294" count="1" selected="0">
            <x v="1"/>
          </reference>
        </references>
      </pivotArea>
    </format>
    <format dxfId="1349">
      <pivotArea field="0" dataOnly="0" labelOnly="1" grandCol="1" outline="0" offset="IV256" axis="axisCol" fieldPosition="0">
        <references count="1">
          <reference field="4294967294" count="1" selected="0">
            <x v="0"/>
          </reference>
        </references>
      </pivotArea>
    </format>
    <format dxfId="1348">
      <pivotArea field="0" dataOnly="0" labelOnly="1" grandCol="1" outline="0" offset="IV256" axis="axisCol" fieldPosition="0">
        <references count="1">
          <reference field="4294967294" count="1" selected="0">
            <x v="1"/>
          </reference>
        </references>
      </pivotArea>
    </format>
    <format dxfId="1347">
      <pivotArea dataOnly="0" labelOnly="1" outline="0" fieldPosition="0">
        <references count="2">
          <reference field="4294967294" count="2">
            <x v="0"/>
            <x v="1"/>
          </reference>
          <reference field="0" count="1" selected="0">
            <x v="0"/>
          </reference>
        </references>
      </pivotArea>
    </format>
    <format dxfId="1346">
      <pivotArea dataOnly="0" labelOnly="1" outline="0" fieldPosition="0">
        <references count="2">
          <reference field="4294967294" count="2">
            <x v="0"/>
            <x v="1"/>
          </reference>
          <reference field="0" count="1" selected="0">
            <x v="1"/>
          </reference>
        </references>
      </pivotArea>
    </format>
    <format dxfId="1345">
      <pivotArea dataOnly="0" labelOnly="1" outline="0" fieldPosition="0">
        <references count="2">
          <reference field="4294967294" count="2">
            <x v="0"/>
            <x v="1"/>
          </reference>
          <reference field="0" count="1" selected="0">
            <x v="2"/>
          </reference>
        </references>
      </pivotArea>
    </format>
    <format dxfId="1344">
      <pivotArea dataOnly="0" labelOnly="1" outline="0" fieldPosition="0">
        <references count="2">
          <reference field="4294967294" count="2">
            <x v="0"/>
            <x v="1"/>
          </reference>
          <reference field="0" count="1" selected="0">
            <x v="3"/>
          </reference>
        </references>
      </pivotArea>
    </format>
    <format dxfId="1343">
      <pivotArea dataOnly="0" labelOnly="1" outline="0" fieldPosition="0">
        <references count="2">
          <reference field="4294967294" count="2">
            <x v="0"/>
            <x v="1"/>
          </reference>
          <reference field="0" count="1" selected="0">
            <x v="4"/>
          </reference>
        </references>
      </pivotArea>
    </format>
    <format dxfId="1342">
      <pivotArea dataOnly="0" labelOnly="1" outline="0" fieldPosition="0">
        <references count="2">
          <reference field="4294967294" count="2">
            <x v="0"/>
            <x v="1"/>
          </reference>
          <reference field="0" count="1" selected="0">
            <x v="5"/>
          </reference>
        </references>
      </pivotArea>
    </format>
    <format dxfId="1341">
      <pivotArea dataOnly="0" labelOnly="1" outline="0" fieldPosition="0">
        <references count="2">
          <reference field="4294967294" count="2">
            <x v="0"/>
            <x v="1"/>
          </reference>
          <reference field="0" count="1" selected="0">
            <x v="6"/>
          </reference>
        </references>
      </pivotArea>
    </format>
    <format dxfId="1340">
      <pivotArea grandRow="1" outline="0" collapsedLevelsAreSubtotals="1" fieldPosition="0"/>
    </format>
    <format dxfId="1339">
      <pivotArea dataOnly="0" labelOnly="1" grandRow="1" outline="0" fieldPosition="0"/>
    </format>
    <format dxfId="1338">
      <pivotArea field="0" grandRow="1" outline="0" collapsedLevelsAreSubtotals="1" axis="axisCol" fieldPosition="0">
        <references count="2">
          <reference field="4294967294" count="1" selected="0">
            <x v="0"/>
          </reference>
          <reference field="0" count="1" selected="0">
            <x v="0"/>
          </reference>
        </references>
      </pivotArea>
    </format>
    <format dxfId="1337">
      <pivotArea field="0" grandRow="1" outline="0" collapsedLevelsAreSubtotals="1" axis="axisCol" fieldPosition="0">
        <references count="2">
          <reference field="4294967294" count="1" selected="0">
            <x v="0"/>
          </reference>
          <reference field="0" count="1" selected="0">
            <x v="1"/>
          </reference>
        </references>
      </pivotArea>
    </format>
    <format dxfId="1336">
      <pivotArea field="0" grandRow="1" outline="0" collapsedLevelsAreSubtotals="1" axis="axisCol" fieldPosition="0">
        <references count="2">
          <reference field="4294967294" count="1" selected="0">
            <x v="0"/>
          </reference>
          <reference field="0" count="1" selected="0">
            <x v="2"/>
          </reference>
        </references>
      </pivotArea>
    </format>
    <format dxfId="1335">
      <pivotArea field="0" grandRow="1" outline="0" collapsedLevelsAreSubtotals="1" axis="axisCol" fieldPosition="0">
        <references count="2">
          <reference field="4294967294" count="1" selected="0">
            <x v="0"/>
          </reference>
          <reference field="0" count="1" selected="0">
            <x v="3"/>
          </reference>
        </references>
      </pivotArea>
    </format>
    <format dxfId="1334">
      <pivotArea field="0" grandRow="1" outline="0" collapsedLevelsAreSubtotals="1" axis="axisCol" fieldPosition="0">
        <references count="2">
          <reference field="4294967294" count="1" selected="0">
            <x v="0"/>
          </reference>
          <reference field="0" count="1" selected="0">
            <x v="4"/>
          </reference>
        </references>
      </pivotArea>
    </format>
    <format dxfId="1333">
      <pivotArea field="0" grandRow="1" outline="0" collapsedLevelsAreSubtotals="1" axis="axisCol" fieldPosition="0">
        <references count="2">
          <reference field="4294967294" count="1" selected="0">
            <x v="0"/>
          </reference>
          <reference field="0" count="1" selected="0">
            <x v="5"/>
          </reference>
        </references>
      </pivotArea>
    </format>
    <format dxfId="1332">
      <pivotArea field="0" grandRow="1" outline="0" collapsedLevelsAreSubtotals="1" axis="axisCol" fieldPosition="0">
        <references count="2">
          <reference field="4294967294" count="1" selected="0">
            <x v="0"/>
          </reference>
          <reference field="0" count="1" selected="0">
            <x v="6"/>
          </reference>
        </references>
      </pivotArea>
    </format>
    <format dxfId="1331">
      <pivotArea grandRow="1" grandCol="1" outline="0" collapsedLevelsAreSubtotals="1" fieldPosition="0">
        <references count="1">
          <reference field="4294967294" count="1" selected="0">
            <x v="0"/>
          </reference>
        </references>
      </pivotArea>
    </format>
    <format dxfId="1330">
      <pivotArea outline="0" collapsedLevelsAreSubtotals="1" fieldPosition="0">
        <references count="3">
          <reference field="4294967294" count="1" selected="0">
            <x v="1"/>
          </reference>
          <reference field="0" count="1" selected="0">
            <x v="0"/>
          </reference>
          <reference field="34" count="0" selected="0"/>
        </references>
      </pivotArea>
    </format>
    <format dxfId="1329">
      <pivotArea outline="0" collapsedLevelsAreSubtotals="1" fieldPosition="0">
        <references count="3">
          <reference field="4294967294" count="1" selected="0">
            <x v="1"/>
          </reference>
          <reference field="0" count="1" selected="0">
            <x v="1"/>
          </reference>
          <reference field="34" count="0" selected="0"/>
        </references>
      </pivotArea>
    </format>
    <format dxfId="1328">
      <pivotArea outline="0" collapsedLevelsAreSubtotals="1" fieldPosition="0">
        <references count="3">
          <reference field="4294967294" count="1" selected="0">
            <x v="1"/>
          </reference>
          <reference field="0" count="1" selected="0">
            <x v="2"/>
          </reference>
          <reference field="34" count="0" selected="0"/>
        </references>
      </pivotArea>
    </format>
    <format dxfId="1327">
      <pivotArea outline="0" collapsedLevelsAreSubtotals="1" fieldPosition="0">
        <references count="3">
          <reference field="4294967294" count="1" selected="0">
            <x v="1"/>
          </reference>
          <reference field="0" count="1" selected="0">
            <x v="3"/>
          </reference>
          <reference field="34" count="0" selected="0"/>
        </references>
      </pivotArea>
    </format>
    <format dxfId="1326">
      <pivotArea outline="0" collapsedLevelsAreSubtotals="1" fieldPosition="0">
        <references count="3">
          <reference field="4294967294" count="1" selected="0">
            <x v="1"/>
          </reference>
          <reference field="0" count="1" selected="0">
            <x v="0"/>
          </reference>
          <reference field="34" count="0" selected="0"/>
        </references>
      </pivotArea>
    </format>
    <format dxfId="1325">
      <pivotArea outline="0" collapsedLevelsAreSubtotals="1" fieldPosition="0">
        <references count="3">
          <reference field="4294967294" count="1" selected="0">
            <x v="1"/>
          </reference>
          <reference field="0" count="1" selected="0">
            <x v="1"/>
          </reference>
          <reference field="34" count="0" selected="0"/>
        </references>
      </pivotArea>
    </format>
    <format dxfId="1324">
      <pivotArea outline="0" collapsedLevelsAreSubtotals="1" fieldPosition="0">
        <references count="3">
          <reference field="4294967294" count="1" selected="0">
            <x v="1"/>
          </reference>
          <reference field="0" count="1" selected="0">
            <x v="2"/>
          </reference>
          <reference field="34" count="0" selected="0"/>
        </references>
      </pivotArea>
    </format>
    <format dxfId="1323">
      <pivotArea outline="0" collapsedLevelsAreSubtotals="1" fieldPosition="0">
        <references count="3">
          <reference field="4294967294" count="1" selected="0">
            <x v="1"/>
          </reference>
          <reference field="0" count="1" selected="0">
            <x v="3"/>
          </reference>
          <reference field="34" count="0" selected="0"/>
        </references>
      </pivotArea>
    </format>
    <format dxfId="1322">
      <pivotArea outline="0" collapsedLevelsAreSubtotals="1" fieldPosition="0">
        <references count="3">
          <reference field="4294967294" count="1" selected="0">
            <x v="1"/>
          </reference>
          <reference field="0" count="1" selected="0">
            <x v="4"/>
          </reference>
          <reference field="34" count="0" selected="0"/>
        </references>
      </pivotArea>
    </format>
    <format dxfId="1321">
      <pivotArea outline="0" collapsedLevelsAreSubtotals="1" fieldPosition="0">
        <references count="3">
          <reference field="4294967294" count="1" selected="0">
            <x v="1"/>
          </reference>
          <reference field="0" count="1" selected="0">
            <x v="4"/>
          </reference>
          <reference field="34" count="0" selected="0"/>
        </references>
      </pivotArea>
    </format>
    <format dxfId="1320">
      <pivotArea outline="0" collapsedLevelsAreSubtotals="1" fieldPosition="0">
        <references count="3">
          <reference field="4294967294" count="1" selected="0">
            <x v="1"/>
          </reference>
          <reference field="0" count="1" selected="0">
            <x v="5"/>
          </reference>
          <reference field="34" count="0" selected="0"/>
        </references>
      </pivotArea>
    </format>
    <format dxfId="1319">
      <pivotArea outline="0" collapsedLevelsAreSubtotals="1" fieldPosition="0">
        <references count="3">
          <reference field="4294967294" count="1" selected="0">
            <x v="1"/>
          </reference>
          <reference field="0" count="1" selected="0">
            <x v="5"/>
          </reference>
          <reference field="34" count="0" selected="0"/>
        </references>
      </pivotArea>
    </format>
    <format dxfId="1318">
      <pivotArea outline="0" collapsedLevelsAreSubtotals="1" fieldPosition="0">
        <references count="3">
          <reference field="4294967294" count="1" selected="0">
            <x v="1"/>
          </reference>
          <reference field="0" count="1" selected="0">
            <x v="6"/>
          </reference>
          <reference field="34" count="0" selected="0"/>
        </references>
      </pivotArea>
    </format>
    <format dxfId="1317">
      <pivotArea outline="0" collapsedLevelsAreSubtotals="1" fieldPosition="0">
        <references count="3">
          <reference field="4294967294" count="1" selected="0">
            <x v="1"/>
          </reference>
          <reference field="0" count="1" selected="0">
            <x v="6"/>
          </reference>
          <reference field="34" count="0" selected="0"/>
        </references>
      </pivotArea>
    </format>
    <format dxfId="1316">
      <pivotArea field="34" grandCol="1" outline="0" collapsedLevelsAreSubtotals="1" axis="axisRow" fieldPosition="0">
        <references count="2">
          <reference field="4294967294" count="1" selected="0">
            <x v="1"/>
          </reference>
          <reference field="34" count="0" selected="0"/>
        </references>
      </pivotArea>
    </format>
    <format dxfId="1315">
      <pivotArea field="34" grandCol="1" outline="0" collapsedLevelsAreSubtotals="1" axis="axisRow" fieldPosition="0">
        <references count="2">
          <reference field="4294967294" count="1" selected="0">
            <x v="1"/>
          </reference>
          <reference field="34" count="0" selected="0"/>
        </references>
      </pivotArea>
    </format>
  </formats>
  <conditionalFormats count="8">
    <conditionalFormat priority="4">
      <pivotAreas count="1">
        <pivotArea type="data" grandCol="1" outline="0" collapsedLevelsAreSubtotals="1" fieldPosition="0">
          <references count="2">
            <reference field="4294967294" count="1" selected="0">
              <x v="1"/>
            </reference>
            <reference field="34" count="4" selected="0">
              <x v="1"/>
              <x v="2"/>
              <x v="3"/>
              <x v="4"/>
            </reference>
          </references>
        </pivotArea>
      </pivotAreas>
    </conditionalFormat>
    <conditionalFormat priority="5">
      <pivotAreas count="1">
        <pivotArea type="data" outline="0" collapsedLevelsAreSubtotals="1" fieldPosition="0">
          <references count="3">
            <reference field="4294967294" count="1" selected="0">
              <x v="1"/>
            </reference>
            <reference field="0" count="1" selected="0">
              <x v="6"/>
            </reference>
            <reference field="34" count="4" selected="0">
              <x v="1"/>
              <x v="2"/>
              <x v="3"/>
              <x v="4"/>
            </reference>
          </references>
        </pivotArea>
      </pivotAreas>
    </conditionalFormat>
    <conditionalFormat priority="6">
      <pivotAreas count="1">
        <pivotArea type="data" outline="0" collapsedLevelsAreSubtotals="1" fieldPosition="0">
          <references count="3">
            <reference field="4294967294" count="1" selected="0">
              <x v="1"/>
            </reference>
            <reference field="0" count="1" selected="0">
              <x v="5"/>
            </reference>
            <reference field="34" count="4" selected="0">
              <x v="1"/>
              <x v="2"/>
              <x v="3"/>
              <x v="4"/>
            </reference>
          </references>
        </pivotArea>
      </pivotAreas>
    </conditionalFormat>
    <conditionalFormat priority="7">
      <pivotAreas count="1">
        <pivotArea type="data" outline="0" collapsedLevelsAreSubtotals="1" fieldPosition="0">
          <references count="3">
            <reference field="4294967294" count="1" selected="0">
              <x v="1"/>
            </reference>
            <reference field="0" count="1" selected="0">
              <x v="4"/>
            </reference>
            <reference field="34" count="4" selected="0">
              <x v="1"/>
              <x v="2"/>
              <x v="3"/>
              <x v="4"/>
            </reference>
          </references>
        </pivotArea>
      </pivotAreas>
    </conditionalFormat>
    <conditionalFormat priority="8">
      <pivotAreas count="1">
        <pivotArea type="data" outline="0" collapsedLevelsAreSubtotals="1" fieldPosition="0">
          <references count="3">
            <reference field="4294967294" count="1" selected="0">
              <x v="1"/>
            </reference>
            <reference field="0" count="1" selected="0">
              <x v="3"/>
            </reference>
            <reference field="34" count="4" selected="0">
              <x v="1"/>
              <x v="2"/>
              <x v="3"/>
              <x v="4"/>
            </reference>
          </references>
        </pivotArea>
      </pivotAreas>
    </conditionalFormat>
    <conditionalFormat priority="9">
      <pivotAreas count="1">
        <pivotArea type="data" outline="0" collapsedLevelsAreSubtotals="1" fieldPosition="0">
          <references count="3">
            <reference field="4294967294" count="1" selected="0">
              <x v="1"/>
            </reference>
            <reference field="0" count="1" selected="0">
              <x v="2"/>
            </reference>
            <reference field="34" count="4" selected="0">
              <x v="1"/>
              <x v="2"/>
              <x v="3"/>
              <x v="4"/>
            </reference>
          </references>
        </pivotArea>
      </pivotAreas>
    </conditionalFormat>
    <conditionalFormat priority="10">
      <pivotAreas count="1">
        <pivotArea type="data" outline="0" collapsedLevelsAreSubtotals="1" fieldPosition="0">
          <references count="3">
            <reference field="4294967294" count="1" selected="0">
              <x v="1"/>
            </reference>
            <reference field="0" count="1" selected="0">
              <x v="1"/>
            </reference>
            <reference field="34" count="4" selected="0">
              <x v="1"/>
              <x v="2"/>
              <x v="3"/>
              <x v="4"/>
            </reference>
          </references>
        </pivotArea>
      </pivotAreas>
    </conditionalFormat>
    <conditionalFormat priority="11">
      <pivotAreas count="1">
        <pivotArea type="data" outline="0" collapsedLevelsAreSubtotals="1" fieldPosition="0">
          <references count="3">
            <reference field="4294967294" count="1" selected="0">
              <x v="1"/>
            </reference>
            <reference field="0" count="1" selected="0">
              <x v="0"/>
            </reference>
            <reference field="34" count="4" selected="0">
              <x v="1"/>
              <x v="2"/>
              <x v="3"/>
              <x v="4"/>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2" cacheId="48" dataOnRows="1" applyNumberFormats="0" applyBorderFormats="0" applyFontFormats="0" applyPatternFormats="0" applyAlignmentFormats="0" applyWidthHeightFormats="1" dataCaption="Paiement" updatedVersion="6" minRefreshableVersion="3" useAutoFormatting="1" itemPrintTitles="1" createdVersion="6" indent="0" outline="1" outlineData="1" multipleFieldFilters="0">
  <location ref="A19:E26" firstHeaderRow="1" firstDataRow="2" firstDataCol="1"/>
  <pivotFields count="31">
    <pivotField axis="axisCol" showAll="0">
      <items count="4">
        <item x="1"/>
        <item x="0"/>
        <item x="2"/>
        <item t="default"/>
      </items>
    </pivotField>
    <pivotField showAll="0"/>
    <pivotField showAl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pivotField dataField="1" showAll="0"/>
    <pivotField showAll="0"/>
    <pivotField dataField="1" showAll="0"/>
    <pivotField dataField="1" showAll="0"/>
    <pivotField showAll="0"/>
    <pivotField dataField="1" showAll="0"/>
    <pivotField dataField="1" showAll="0"/>
    <pivotField showAll="0"/>
    <pivotField showAll="0"/>
    <pivotField showAll="0" defaultSubtotal="0"/>
    <pivotField showAll="0" defaultSubtotal="0"/>
    <pivotField showAll="0" defaultSubtotal="0"/>
  </pivotFields>
  <rowFields count="1">
    <field x="-2"/>
  </rowFields>
  <rowItems count="6">
    <i>
      <x/>
    </i>
    <i i="1">
      <x v="1"/>
    </i>
    <i i="2">
      <x v="2"/>
    </i>
    <i i="3">
      <x v="3"/>
    </i>
    <i i="4">
      <x v="4"/>
    </i>
    <i i="5">
      <x v="5"/>
    </i>
  </rowItems>
  <colFields count="1">
    <field x="0"/>
  </colFields>
  <colItems count="4">
    <i>
      <x/>
    </i>
    <i>
      <x v="1"/>
    </i>
    <i>
      <x v="2"/>
    </i>
    <i t="grand">
      <x/>
    </i>
  </colItems>
  <dataFields count="6">
    <dataField name="Gourdes" fld="18" baseField="0" baseItem="894426512"/>
    <dataField name="Dollar" fld="19" baseField="0" baseItem="1"/>
    <dataField name="Crédit total" fld="21" baseField="0" baseItem="1"/>
    <dataField name="Crédit partiel" fld="22" baseField="0" baseItem="1"/>
    <dataField name="Coupons" fld="24" baseField="0" baseItem="1"/>
    <dataField name="Chèques" fld="25" baseField="0" baseItem="1"/>
  </dataFields>
  <formats count="36">
    <format dxfId="1502">
      <pivotArea collapsedLevelsAreSubtotals="1" fieldPosition="0">
        <references count="1">
          <reference field="4294967294" count="4">
            <x v="0"/>
            <x v="1"/>
            <x v="2"/>
            <x v="3"/>
          </reference>
        </references>
      </pivotArea>
    </format>
    <format dxfId="1501">
      <pivotArea field="-2" type="button" dataOnly="0" labelOnly="1" outline="0" axis="axisRow" fieldPosition="0"/>
    </format>
    <format dxfId="1500">
      <pivotArea dataOnly="0" labelOnly="1" outline="0" fieldPosition="0">
        <references count="1">
          <reference field="4294967294" count="4">
            <x v="0"/>
            <x v="1"/>
            <x v="2"/>
            <x v="3"/>
          </reference>
        </references>
      </pivotArea>
    </format>
    <format dxfId="1499">
      <pivotArea dataOnly="0" labelOnly="1" fieldPosition="0">
        <references count="1">
          <reference field="0" count="0"/>
        </references>
      </pivotArea>
    </format>
    <format dxfId="1498">
      <pivotArea dataOnly="0" labelOnly="1" grandCol="1" outline="0" fieldPosition="0"/>
    </format>
    <format dxfId="1497">
      <pivotArea collapsedLevelsAreSubtotals="1" fieldPosition="0">
        <references count="1">
          <reference field="4294967294" count="3">
            <x v="3"/>
            <x v="4"/>
            <x v="5"/>
          </reference>
        </references>
      </pivotArea>
    </format>
    <format dxfId="1496">
      <pivotArea dataOnly="0" labelOnly="1" outline="0" fieldPosition="0">
        <references count="1">
          <reference field="4294967294" count="3">
            <x v="3"/>
            <x v="4"/>
            <x v="5"/>
          </reference>
        </references>
      </pivotArea>
    </format>
    <format dxfId="1495">
      <pivotArea outline="0" collapsedLevelsAreSubtotals="1" fieldPosition="0">
        <references count="1">
          <reference field="0" count="1" selected="0">
            <x v="1"/>
          </reference>
        </references>
      </pivotArea>
    </format>
    <format dxfId="1494">
      <pivotArea grandCol="1" outline="0" collapsedLevelsAreSubtotals="1" fieldPosition="0"/>
    </format>
    <format dxfId="1493">
      <pivotArea type="all" dataOnly="0" outline="0" fieldPosition="0"/>
    </format>
    <format dxfId="1492">
      <pivotArea outline="0" collapsedLevelsAreSubtotals="1" fieldPosition="0"/>
    </format>
    <format dxfId="1491">
      <pivotArea type="origin" dataOnly="0" labelOnly="1" outline="0" fieldPosition="0"/>
    </format>
    <format dxfId="1490">
      <pivotArea field="0" type="button" dataOnly="0" labelOnly="1" outline="0" axis="axisCol" fieldPosition="0"/>
    </format>
    <format dxfId="1489">
      <pivotArea type="topRight" dataOnly="0" labelOnly="1" outline="0" fieldPosition="0"/>
    </format>
    <format dxfId="1488">
      <pivotArea field="-2" type="button" dataOnly="0" labelOnly="1" outline="0" axis="axisRow" fieldPosition="0"/>
    </format>
    <format dxfId="1487">
      <pivotArea dataOnly="0" labelOnly="1" outline="0" fieldPosition="0">
        <references count="1">
          <reference field="4294967294" count="6">
            <x v="0"/>
            <x v="1"/>
            <x v="2"/>
            <x v="3"/>
            <x v="4"/>
            <x v="5"/>
          </reference>
        </references>
      </pivotArea>
    </format>
    <format dxfId="1486">
      <pivotArea dataOnly="0" labelOnly="1" fieldPosition="0">
        <references count="1">
          <reference field="0" count="0"/>
        </references>
      </pivotArea>
    </format>
    <format dxfId="1485">
      <pivotArea dataOnly="0" labelOnly="1" grandCol="1" outline="0" fieldPosition="0"/>
    </format>
    <format dxfId="1484">
      <pivotArea type="all" dataOnly="0" outline="0" fieldPosition="0"/>
    </format>
    <format dxfId="1483">
      <pivotArea outline="0" collapsedLevelsAreSubtotals="1" fieldPosition="0"/>
    </format>
    <format dxfId="1482">
      <pivotArea type="origin" dataOnly="0" labelOnly="1" outline="0" fieldPosition="0"/>
    </format>
    <format dxfId="1481">
      <pivotArea field="0" type="button" dataOnly="0" labelOnly="1" outline="0" axis="axisCol" fieldPosition="0"/>
    </format>
    <format dxfId="1480">
      <pivotArea type="topRight" dataOnly="0" labelOnly="1" outline="0" fieldPosition="0"/>
    </format>
    <format dxfId="1479">
      <pivotArea field="-2" type="button" dataOnly="0" labelOnly="1" outline="0" axis="axisRow" fieldPosition="0"/>
    </format>
    <format dxfId="1478">
      <pivotArea dataOnly="0" labelOnly="1" outline="0" fieldPosition="0">
        <references count="1">
          <reference field="4294967294" count="6">
            <x v="0"/>
            <x v="1"/>
            <x v="2"/>
            <x v="3"/>
            <x v="4"/>
            <x v="5"/>
          </reference>
        </references>
      </pivotArea>
    </format>
    <format dxfId="1477">
      <pivotArea dataOnly="0" labelOnly="1" fieldPosition="0">
        <references count="1">
          <reference field="0" count="0"/>
        </references>
      </pivotArea>
    </format>
    <format dxfId="1476">
      <pivotArea dataOnly="0" labelOnly="1" grandCol="1" outline="0" fieldPosition="0"/>
    </format>
    <format dxfId="1475">
      <pivotArea collapsedLevelsAreSubtotals="1" fieldPosition="0">
        <references count="1">
          <reference field="4294967294" count="3">
            <x v="0"/>
            <x v="1"/>
            <x v="2"/>
          </reference>
        </references>
      </pivotArea>
    </format>
    <format dxfId="1474">
      <pivotArea dataOnly="0" labelOnly="1" outline="0" fieldPosition="0">
        <references count="1">
          <reference field="4294967294" count="3">
            <x v="0"/>
            <x v="1"/>
            <x v="2"/>
          </reference>
        </references>
      </pivotArea>
    </format>
    <format dxfId="1473">
      <pivotArea collapsedLevelsAreSubtotals="1" fieldPosition="0">
        <references count="2">
          <reference field="4294967294" count="3">
            <x v="3"/>
            <x v="4"/>
            <x v="5"/>
          </reference>
          <reference field="0" count="1" selected="0">
            <x v="1"/>
          </reference>
        </references>
      </pivotArea>
    </format>
    <format dxfId="1472">
      <pivotArea field="0" grandCol="1" collapsedLevelsAreSubtotals="1" axis="axisCol" fieldPosition="0">
        <references count="1">
          <reference field="4294967294" count="3">
            <x v="3"/>
            <x v="4"/>
            <x v="5"/>
          </reference>
        </references>
      </pivotArea>
    </format>
    <format dxfId="1471">
      <pivotArea dataOnly="0" labelOnly="1" fieldPosition="0">
        <references count="1">
          <reference field="4294967294" count="0"/>
        </references>
      </pivotArea>
    </format>
    <format dxfId="1470">
      <pivotArea outline="0" collapsedLevelsAreSubtotals="1" fieldPosition="0"/>
    </format>
    <format dxfId="1469">
      <pivotArea collapsedLevelsAreSubtotals="1" fieldPosition="0">
        <references count="1">
          <reference field="4294967294" count="3">
            <x v="0"/>
            <x v="1"/>
            <x v="2"/>
          </reference>
        </references>
      </pivotArea>
    </format>
    <format dxfId="1468">
      <pivotArea collapsedLevelsAreSubtotals="1" fieldPosition="0">
        <references count="1">
          <reference field="4294967294" count="3">
            <x v="0"/>
            <x v="1"/>
            <x v="2"/>
          </reference>
        </references>
      </pivotArea>
    </format>
    <format dxfId="1467">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pivotTable" Target="../pivotTables/pivotTable40.xml"/><Relationship Id="rId3" Type="http://schemas.openxmlformats.org/officeDocument/2006/relationships/pivotTable" Target="../pivotTables/pivotTable35.xml"/><Relationship Id="rId7" Type="http://schemas.openxmlformats.org/officeDocument/2006/relationships/pivotTable" Target="../pivotTables/pivotTable39.xml"/><Relationship Id="rId12" Type="http://schemas.openxmlformats.org/officeDocument/2006/relationships/pivotTable" Target="../pivotTables/pivotTable44.xml"/><Relationship Id="rId2" Type="http://schemas.openxmlformats.org/officeDocument/2006/relationships/pivotTable" Target="../pivotTables/pivotTable34.xml"/><Relationship Id="rId1" Type="http://schemas.openxmlformats.org/officeDocument/2006/relationships/pivotTable" Target="../pivotTables/pivotTable33.xml"/><Relationship Id="rId6" Type="http://schemas.openxmlformats.org/officeDocument/2006/relationships/pivotTable" Target="../pivotTables/pivotTable38.xml"/><Relationship Id="rId11" Type="http://schemas.openxmlformats.org/officeDocument/2006/relationships/pivotTable" Target="../pivotTables/pivotTable43.xml"/><Relationship Id="rId5" Type="http://schemas.openxmlformats.org/officeDocument/2006/relationships/pivotTable" Target="../pivotTables/pivotTable37.xml"/><Relationship Id="rId10" Type="http://schemas.openxmlformats.org/officeDocument/2006/relationships/pivotTable" Target="../pivotTables/pivotTable42.xml"/><Relationship Id="rId4" Type="http://schemas.openxmlformats.org/officeDocument/2006/relationships/pivotTable" Target="../pivotTables/pivotTable36.xml"/><Relationship Id="rId9" Type="http://schemas.openxmlformats.org/officeDocument/2006/relationships/pivotTable" Target="../pivotTables/pivotTable41.xml"/></Relationships>
</file>

<file path=xl/worksheets/_rels/sheet11.xml.rels><?xml version="1.0" encoding="UTF-8" standalone="yes"?>
<Relationships xmlns="http://schemas.openxmlformats.org/package/2006/relationships"><Relationship Id="rId8" Type="http://schemas.openxmlformats.org/officeDocument/2006/relationships/pivotTable" Target="../pivotTables/pivotTable52.xml"/><Relationship Id="rId3" Type="http://schemas.openxmlformats.org/officeDocument/2006/relationships/pivotTable" Target="../pivotTables/pivotTable47.xml"/><Relationship Id="rId7" Type="http://schemas.openxmlformats.org/officeDocument/2006/relationships/pivotTable" Target="../pivotTables/pivotTable51.xml"/><Relationship Id="rId12" Type="http://schemas.openxmlformats.org/officeDocument/2006/relationships/pivotTable" Target="../pivotTables/pivotTable56.xml"/><Relationship Id="rId2" Type="http://schemas.openxmlformats.org/officeDocument/2006/relationships/pivotTable" Target="../pivotTables/pivotTable46.xml"/><Relationship Id="rId1" Type="http://schemas.openxmlformats.org/officeDocument/2006/relationships/pivotTable" Target="../pivotTables/pivotTable45.xml"/><Relationship Id="rId6" Type="http://schemas.openxmlformats.org/officeDocument/2006/relationships/pivotTable" Target="../pivotTables/pivotTable50.xml"/><Relationship Id="rId11" Type="http://schemas.openxmlformats.org/officeDocument/2006/relationships/pivotTable" Target="../pivotTables/pivotTable55.xml"/><Relationship Id="rId5" Type="http://schemas.openxmlformats.org/officeDocument/2006/relationships/pivotTable" Target="../pivotTables/pivotTable49.xml"/><Relationship Id="rId10" Type="http://schemas.openxmlformats.org/officeDocument/2006/relationships/pivotTable" Target="../pivotTables/pivotTable54.xml"/><Relationship Id="rId4" Type="http://schemas.openxmlformats.org/officeDocument/2006/relationships/pivotTable" Target="../pivotTables/pivotTable48.xml"/><Relationship Id="rId9" Type="http://schemas.openxmlformats.org/officeDocument/2006/relationships/pivotTable" Target="../pivotTables/pivotTable53.xml"/></Relationships>
</file>

<file path=xl/worksheets/_rels/sheet12.xml.rels><?xml version="1.0" encoding="UTF-8" standalone="yes"?>
<Relationships xmlns="http://schemas.openxmlformats.org/package/2006/relationships"><Relationship Id="rId3" Type="http://schemas.openxmlformats.org/officeDocument/2006/relationships/pivotTable" Target="../pivotTables/pivotTable59.xml"/><Relationship Id="rId2" Type="http://schemas.openxmlformats.org/officeDocument/2006/relationships/pivotTable" Target="../pivotTables/pivotTable58.xml"/><Relationship Id="rId1" Type="http://schemas.openxmlformats.org/officeDocument/2006/relationships/pivotTable" Target="../pivotTables/pivotTable57.xml"/></Relationships>
</file>

<file path=xl/worksheets/_rels/sheet13.xml.rels><?xml version="1.0" encoding="UTF-8" standalone="yes"?>
<Relationships xmlns="http://schemas.openxmlformats.org/package/2006/relationships"><Relationship Id="rId8" Type="http://schemas.openxmlformats.org/officeDocument/2006/relationships/pivotTable" Target="../pivotTables/pivotTable67.xml"/><Relationship Id="rId3" Type="http://schemas.openxmlformats.org/officeDocument/2006/relationships/pivotTable" Target="../pivotTables/pivotTable62.xml"/><Relationship Id="rId7" Type="http://schemas.openxmlformats.org/officeDocument/2006/relationships/pivotTable" Target="../pivotTables/pivotTable66.xml"/><Relationship Id="rId2" Type="http://schemas.openxmlformats.org/officeDocument/2006/relationships/pivotTable" Target="../pivotTables/pivotTable61.xml"/><Relationship Id="rId1" Type="http://schemas.openxmlformats.org/officeDocument/2006/relationships/pivotTable" Target="../pivotTables/pivotTable60.xml"/><Relationship Id="rId6" Type="http://schemas.openxmlformats.org/officeDocument/2006/relationships/pivotTable" Target="../pivotTables/pivotTable65.xml"/><Relationship Id="rId5" Type="http://schemas.openxmlformats.org/officeDocument/2006/relationships/pivotTable" Target="../pivotTables/pivotTable64.xml"/><Relationship Id="rId4" Type="http://schemas.openxmlformats.org/officeDocument/2006/relationships/pivotTable" Target="../pivotTables/pivotTable63.xml"/><Relationship Id="rId9"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rinterSettings" Target="../printerSettings/printerSettings2.bin"/><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7.xml"/><Relationship Id="rId7" Type="http://schemas.openxmlformats.org/officeDocument/2006/relationships/printerSettings" Target="../printerSettings/printerSettings5.bin"/><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openxmlformats.org/officeDocument/2006/relationships/pivotTable" Target="../pivotTables/pivotTable10.xml"/><Relationship Id="rId5" Type="http://schemas.openxmlformats.org/officeDocument/2006/relationships/pivotTable" Target="../pivotTables/pivotTable9.xml"/><Relationship Id="rId4" Type="http://schemas.openxmlformats.org/officeDocument/2006/relationships/pivotTable" Target="../pivotTables/pivotTable8.x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pivotTable" Target="../pivotTables/pivotTable13.xml"/><Relationship Id="rId7" Type="http://schemas.openxmlformats.org/officeDocument/2006/relationships/pivotTable" Target="../pivotTables/pivotTable17.xml"/><Relationship Id="rId2" Type="http://schemas.openxmlformats.org/officeDocument/2006/relationships/pivotTable" Target="../pivotTables/pivotTable12.xml"/><Relationship Id="rId1" Type="http://schemas.openxmlformats.org/officeDocument/2006/relationships/pivotTable" Target="../pivotTables/pivotTable11.xml"/><Relationship Id="rId6" Type="http://schemas.openxmlformats.org/officeDocument/2006/relationships/pivotTable" Target="../pivotTables/pivotTable16.xml"/><Relationship Id="rId5" Type="http://schemas.openxmlformats.org/officeDocument/2006/relationships/pivotTable" Target="../pivotTables/pivotTable15.xml"/><Relationship Id="rId4" Type="http://schemas.openxmlformats.org/officeDocument/2006/relationships/pivotTable" Target="../pivotTables/pivotTable14.xml"/></Relationships>
</file>

<file path=xl/worksheets/_rels/sheet9.xml.rels><?xml version="1.0" encoding="UTF-8" standalone="yes"?>
<Relationships xmlns="http://schemas.openxmlformats.org/package/2006/relationships"><Relationship Id="rId8" Type="http://schemas.openxmlformats.org/officeDocument/2006/relationships/pivotTable" Target="../pivotTables/pivotTable25.xml"/><Relationship Id="rId13" Type="http://schemas.openxmlformats.org/officeDocument/2006/relationships/pivotTable" Target="../pivotTables/pivotTable30.xml"/><Relationship Id="rId3" Type="http://schemas.openxmlformats.org/officeDocument/2006/relationships/pivotTable" Target="../pivotTables/pivotTable20.xml"/><Relationship Id="rId7" Type="http://schemas.openxmlformats.org/officeDocument/2006/relationships/pivotTable" Target="../pivotTables/pivotTable24.xml"/><Relationship Id="rId12" Type="http://schemas.openxmlformats.org/officeDocument/2006/relationships/pivotTable" Target="../pivotTables/pivotTable29.xml"/><Relationship Id="rId2" Type="http://schemas.openxmlformats.org/officeDocument/2006/relationships/pivotTable" Target="../pivotTables/pivotTable19.xml"/><Relationship Id="rId16" Type="http://schemas.openxmlformats.org/officeDocument/2006/relationships/printerSettings" Target="../printerSettings/printerSettings7.bin"/><Relationship Id="rId1" Type="http://schemas.openxmlformats.org/officeDocument/2006/relationships/pivotTable" Target="../pivotTables/pivotTable18.xml"/><Relationship Id="rId6" Type="http://schemas.openxmlformats.org/officeDocument/2006/relationships/pivotTable" Target="../pivotTables/pivotTable23.xml"/><Relationship Id="rId11" Type="http://schemas.openxmlformats.org/officeDocument/2006/relationships/pivotTable" Target="../pivotTables/pivotTable28.xml"/><Relationship Id="rId5" Type="http://schemas.openxmlformats.org/officeDocument/2006/relationships/pivotTable" Target="../pivotTables/pivotTable22.xml"/><Relationship Id="rId15" Type="http://schemas.openxmlformats.org/officeDocument/2006/relationships/pivotTable" Target="../pivotTables/pivotTable32.xml"/><Relationship Id="rId10" Type="http://schemas.openxmlformats.org/officeDocument/2006/relationships/pivotTable" Target="../pivotTables/pivotTable27.xml"/><Relationship Id="rId4" Type="http://schemas.openxmlformats.org/officeDocument/2006/relationships/pivotTable" Target="../pivotTables/pivotTable21.xml"/><Relationship Id="rId9" Type="http://schemas.openxmlformats.org/officeDocument/2006/relationships/pivotTable" Target="../pivotTables/pivotTable26.xml"/><Relationship Id="rId14" Type="http://schemas.openxmlformats.org/officeDocument/2006/relationships/pivotTable" Target="../pivotTables/pivotTable3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U36"/>
  <sheetViews>
    <sheetView topLeftCell="A4" zoomScale="85" zoomScaleNormal="85" workbookViewId="0">
      <selection activeCell="E5" sqref="E5"/>
    </sheetView>
  </sheetViews>
  <sheetFormatPr baseColWidth="10" defaultColWidth="10.58203125" defaultRowHeight="15.5" x14ac:dyDescent="0.35"/>
  <cols>
    <col min="1" max="1" width="30.4140625" customWidth="1"/>
    <col min="2" max="2" width="103.58203125" customWidth="1"/>
  </cols>
  <sheetData>
    <row r="1" spans="1:21" ht="22.5" x14ac:dyDescent="0.35">
      <c r="A1" s="453" t="s">
        <v>663</v>
      </c>
      <c r="B1" s="454"/>
      <c r="C1" s="2"/>
      <c r="D1" s="2"/>
      <c r="E1" s="2"/>
      <c r="F1" s="2"/>
      <c r="G1" s="2"/>
      <c r="H1" s="2"/>
      <c r="I1" s="2"/>
      <c r="J1" s="2"/>
      <c r="K1" s="2"/>
      <c r="L1" s="2"/>
      <c r="M1" s="2"/>
      <c r="N1" s="2"/>
      <c r="O1" s="2"/>
      <c r="P1" s="2"/>
      <c r="Q1" s="2"/>
      <c r="R1" s="2"/>
      <c r="S1" s="2"/>
      <c r="T1" s="2"/>
      <c r="U1" s="2"/>
    </row>
    <row r="2" spans="1:21" ht="16.5" customHeight="1" x14ac:dyDescent="0.35">
      <c r="A2" s="92" t="s">
        <v>775</v>
      </c>
      <c r="B2" s="3"/>
      <c r="C2" s="2"/>
      <c r="D2" s="2"/>
      <c r="E2" s="2"/>
      <c r="F2" s="2"/>
      <c r="G2" s="2"/>
      <c r="H2" s="2"/>
      <c r="I2" s="2"/>
      <c r="J2" s="2"/>
      <c r="K2" s="2"/>
      <c r="L2" s="2"/>
      <c r="M2" s="2"/>
      <c r="N2" s="2"/>
      <c r="O2" s="2"/>
      <c r="P2" s="2"/>
      <c r="Q2" s="2"/>
      <c r="R2" s="2"/>
      <c r="S2" s="2"/>
      <c r="T2" s="2"/>
      <c r="U2" s="2"/>
    </row>
    <row r="3" spans="1:21" x14ac:dyDescent="0.35">
      <c r="A3" s="93">
        <v>44287</v>
      </c>
      <c r="B3" s="2"/>
      <c r="C3" s="2"/>
      <c r="D3" s="2"/>
      <c r="E3" s="2"/>
      <c r="F3" s="2"/>
      <c r="G3" s="2"/>
      <c r="H3" s="2"/>
      <c r="I3" s="2"/>
      <c r="J3" s="2"/>
      <c r="K3" s="2"/>
      <c r="L3" s="2"/>
      <c r="M3" s="2"/>
      <c r="N3" s="2"/>
      <c r="O3" s="2"/>
      <c r="P3" s="2"/>
      <c r="Q3" s="2"/>
      <c r="R3" s="2"/>
      <c r="S3" s="2"/>
      <c r="T3" s="2"/>
      <c r="U3" s="2"/>
    </row>
    <row r="4" spans="1:21" ht="16" thickBot="1" x14ac:dyDescent="0.4">
      <c r="A4" s="4" t="s">
        <v>254</v>
      </c>
      <c r="B4" s="5" t="s">
        <v>255</v>
      </c>
      <c r="C4" s="2"/>
      <c r="D4" s="2"/>
      <c r="E4" s="2"/>
      <c r="F4" s="2"/>
      <c r="G4" s="2"/>
      <c r="H4" s="2"/>
      <c r="I4" s="2"/>
      <c r="J4" s="2"/>
      <c r="K4" s="2"/>
      <c r="L4" s="2"/>
      <c r="M4" s="2"/>
      <c r="N4" s="2"/>
      <c r="O4" s="2"/>
      <c r="P4" s="2"/>
      <c r="Q4" s="2"/>
      <c r="R4" s="2"/>
      <c r="S4" s="2"/>
      <c r="T4" s="2"/>
      <c r="U4" s="2"/>
    </row>
    <row r="5" spans="1:21" ht="186" customHeight="1" thickBot="1" x14ac:dyDescent="0.4">
      <c r="A5" s="6" t="s">
        <v>256</v>
      </c>
      <c r="B5" s="7" t="s">
        <v>298</v>
      </c>
      <c r="C5" s="2"/>
      <c r="D5" s="2"/>
      <c r="E5" s="2"/>
      <c r="F5" s="2"/>
      <c r="G5" s="2"/>
      <c r="H5" s="2"/>
      <c r="I5" s="2"/>
      <c r="J5" s="2"/>
      <c r="K5" s="2"/>
      <c r="L5" s="2"/>
      <c r="M5" s="2"/>
      <c r="N5" s="2"/>
      <c r="O5" s="2"/>
      <c r="P5" s="2"/>
      <c r="Q5" s="2"/>
      <c r="R5" s="2"/>
      <c r="S5" s="2"/>
      <c r="T5" s="2"/>
      <c r="U5" s="2"/>
    </row>
    <row r="6" spans="1:21" ht="16" thickBot="1" x14ac:dyDescent="0.4">
      <c r="A6" s="6" t="s">
        <v>257</v>
      </c>
      <c r="B6" s="429" t="s">
        <v>5692</v>
      </c>
      <c r="C6" s="2"/>
      <c r="D6" s="2"/>
      <c r="E6" s="2"/>
      <c r="F6" s="2"/>
      <c r="G6" s="2"/>
      <c r="H6" s="2"/>
      <c r="I6" s="2"/>
      <c r="J6" s="2"/>
      <c r="K6" s="2"/>
      <c r="L6" s="2"/>
      <c r="M6" s="2"/>
      <c r="N6" s="2"/>
      <c r="O6" s="2"/>
      <c r="P6" s="2"/>
      <c r="Q6" s="2"/>
      <c r="R6" s="2"/>
      <c r="S6" s="2"/>
      <c r="T6" s="2"/>
      <c r="U6" s="2"/>
    </row>
    <row r="7" spans="1:21" ht="96.65" customHeight="1" thickBot="1" x14ac:dyDescent="0.4">
      <c r="A7" s="6" t="s">
        <v>258</v>
      </c>
      <c r="B7" s="7" t="s">
        <v>773</v>
      </c>
      <c r="C7" s="2"/>
      <c r="D7" s="2"/>
      <c r="E7" s="2"/>
      <c r="F7" s="2"/>
      <c r="G7" s="2"/>
      <c r="H7" s="2"/>
      <c r="I7" s="2"/>
      <c r="J7" s="2"/>
      <c r="K7" s="2"/>
      <c r="L7" s="2"/>
      <c r="M7" s="2"/>
      <c r="N7" s="2"/>
      <c r="O7" s="2"/>
      <c r="P7" s="2"/>
      <c r="Q7" s="2"/>
      <c r="R7" s="2"/>
      <c r="S7" s="2"/>
      <c r="T7" s="2"/>
      <c r="U7" s="2"/>
    </row>
    <row r="8" spans="1:21" ht="43.5" customHeight="1" thickBot="1" x14ac:dyDescent="0.4">
      <c r="A8" s="6" t="s">
        <v>259</v>
      </c>
      <c r="B8" s="430" t="s">
        <v>5693</v>
      </c>
      <c r="C8" s="2"/>
      <c r="D8" s="2"/>
      <c r="E8" s="2"/>
      <c r="F8" s="2"/>
      <c r="G8" s="2"/>
      <c r="H8" s="2"/>
      <c r="I8" s="2"/>
      <c r="J8" s="2"/>
      <c r="K8" s="2"/>
      <c r="L8" s="2"/>
      <c r="M8" s="2"/>
      <c r="N8" s="2"/>
      <c r="O8" s="2"/>
      <c r="P8" s="2"/>
      <c r="Q8" s="2"/>
      <c r="R8" s="2"/>
      <c r="S8" s="2"/>
      <c r="T8" s="2"/>
      <c r="U8" s="2"/>
    </row>
    <row r="9" spans="1:21" ht="26.5" thickBot="1" x14ac:dyDescent="0.4">
      <c r="A9" s="6" t="s">
        <v>776</v>
      </c>
      <c r="B9" s="7" t="s">
        <v>665</v>
      </c>
      <c r="C9" s="2"/>
      <c r="D9" s="2"/>
      <c r="E9" s="2"/>
      <c r="F9" s="2"/>
      <c r="G9" s="2"/>
      <c r="H9" s="2"/>
      <c r="I9" s="2"/>
      <c r="J9" s="2"/>
      <c r="K9" s="2"/>
      <c r="L9" s="2"/>
      <c r="M9" s="2"/>
      <c r="N9" s="2"/>
      <c r="O9" s="2"/>
      <c r="P9" s="2"/>
      <c r="Q9" s="2"/>
      <c r="R9" s="2"/>
      <c r="S9" s="2"/>
      <c r="T9" s="2"/>
      <c r="U9" s="2"/>
    </row>
    <row r="10" spans="1:21" ht="26.5" thickBot="1" x14ac:dyDescent="0.4">
      <c r="A10" s="6" t="s">
        <v>260</v>
      </c>
      <c r="B10" s="430" t="s">
        <v>5694</v>
      </c>
      <c r="C10" s="2"/>
      <c r="D10" s="2"/>
      <c r="E10" s="2"/>
      <c r="F10" s="2"/>
      <c r="G10" s="2"/>
      <c r="H10" s="2"/>
      <c r="I10" s="2"/>
      <c r="J10" s="2"/>
      <c r="K10" s="2"/>
      <c r="L10" s="2"/>
      <c r="M10" s="2"/>
      <c r="N10" s="2"/>
      <c r="O10" s="2"/>
      <c r="P10" s="2"/>
      <c r="Q10" s="2"/>
      <c r="R10" s="2"/>
      <c r="S10" s="2"/>
      <c r="T10" s="2"/>
      <c r="U10" s="2"/>
    </row>
    <row r="11" spans="1:21" x14ac:dyDescent="0.35">
      <c r="C11" s="2"/>
      <c r="D11" s="2"/>
      <c r="E11" s="2"/>
      <c r="F11" s="2"/>
      <c r="G11" s="2"/>
      <c r="H11" s="2"/>
      <c r="I11" s="2"/>
      <c r="J11" s="2"/>
      <c r="K11" s="2"/>
      <c r="L11" s="2"/>
      <c r="M11" s="2"/>
      <c r="N11" s="2"/>
      <c r="O11" s="2"/>
      <c r="P11" s="2"/>
      <c r="Q11" s="2"/>
      <c r="R11" s="2"/>
      <c r="S11" s="2"/>
      <c r="T11" s="2"/>
      <c r="U11" s="2"/>
    </row>
    <row r="12" spans="1:21" ht="27" customHeight="1" x14ac:dyDescent="0.35">
      <c r="A12" s="8" t="s">
        <v>761</v>
      </c>
      <c r="B12" s="8" t="s">
        <v>255</v>
      </c>
      <c r="C12" s="2"/>
      <c r="D12" s="2"/>
      <c r="E12" s="2"/>
      <c r="F12" s="2"/>
      <c r="G12" s="2"/>
      <c r="H12" s="2"/>
      <c r="I12" s="2"/>
      <c r="J12" s="2"/>
      <c r="K12" s="2"/>
      <c r="L12" s="2"/>
      <c r="M12" s="2"/>
      <c r="N12" s="2"/>
      <c r="O12" s="2"/>
      <c r="P12" s="2"/>
      <c r="Q12" s="2"/>
      <c r="R12" s="2"/>
      <c r="S12" s="2"/>
      <c r="T12" s="2"/>
      <c r="U12" s="2"/>
    </row>
    <row r="13" spans="1:21" x14ac:dyDescent="0.35">
      <c r="A13" s="9" t="s">
        <v>332</v>
      </c>
      <c r="B13" s="10" t="s">
        <v>261</v>
      </c>
      <c r="D13" s="2"/>
      <c r="E13" s="2"/>
      <c r="F13" s="2"/>
      <c r="G13" s="2"/>
      <c r="H13" s="2"/>
      <c r="I13" s="2"/>
      <c r="J13" s="2"/>
      <c r="K13" s="2"/>
      <c r="L13" s="2"/>
      <c r="M13" s="2"/>
      <c r="N13" s="2"/>
      <c r="O13" s="2"/>
      <c r="P13" s="2"/>
      <c r="Q13" s="2"/>
      <c r="R13" s="2"/>
      <c r="S13" s="2"/>
      <c r="T13" s="2"/>
      <c r="U13" s="2"/>
    </row>
    <row r="14" spans="1:21" x14ac:dyDescent="0.35">
      <c r="A14" s="9" t="s">
        <v>292</v>
      </c>
      <c r="B14" s="10" t="s">
        <v>774</v>
      </c>
      <c r="C14" s="2"/>
      <c r="D14" s="2"/>
      <c r="E14" s="2"/>
      <c r="F14" s="2"/>
      <c r="G14" s="2"/>
      <c r="H14" s="2"/>
      <c r="I14" s="2"/>
      <c r="J14" s="2"/>
      <c r="K14" s="2"/>
      <c r="L14" s="2"/>
      <c r="M14" s="2"/>
      <c r="N14" s="2"/>
      <c r="O14" s="2"/>
      <c r="P14" s="2"/>
      <c r="Q14" s="2"/>
      <c r="R14" s="2"/>
      <c r="S14" s="2"/>
      <c r="T14" s="2"/>
      <c r="U14" s="2"/>
    </row>
    <row r="15" spans="1:21" x14ac:dyDescent="0.35">
      <c r="A15" s="9" t="s">
        <v>293</v>
      </c>
      <c r="B15" s="10" t="s">
        <v>262</v>
      </c>
      <c r="C15" s="2"/>
      <c r="D15" s="2"/>
      <c r="E15" s="2"/>
      <c r="F15" s="2"/>
      <c r="G15" s="2"/>
      <c r="H15" s="2"/>
      <c r="I15" s="2"/>
      <c r="J15" s="2"/>
      <c r="K15" s="2"/>
      <c r="L15" s="2"/>
      <c r="M15" s="2"/>
      <c r="N15" s="2"/>
      <c r="O15" s="2"/>
      <c r="P15" s="2"/>
      <c r="Q15" s="2"/>
      <c r="R15" s="2"/>
      <c r="S15" s="2"/>
      <c r="T15" s="2"/>
      <c r="U15" s="2"/>
    </row>
    <row r="16" spans="1:21" x14ac:dyDescent="0.35">
      <c r="A16" s="9" t="s">
        <v>555</v>
      </c>
      <c r="B16" s="10" t="s">
        <v>297</v>
      </c>
      <c r="C16" s="2"/>
      <c r="D16" s="2"/>
      <c r="E16" s="2"/>
      <c r="F16" s="2"/>
      <c r="G16" s="2"/>
      <c r="H16" s="2"/>
      <c r="I16" s="2"/>
      <c r="J16" s="2"/>
      <c r="K16" s="2"/>
      <c r="L16" s="2"/>
      <c r="M16" s="2"/>
      <c r="N16" s="2"/>
      <c r="O16" s="2"/>
      <c r="P16" s="2"/>
      <c r="Q16" s="2"/>
      <c r="R16" s="2"/>
      <c r="S16" s="2"/>
      <c r="T16" s="2"/>
      <c r="U16" s="2"/>
    </row>
    <row r="17" spans="1:21" x14ac:dyDescent="0.35">
      <c r="A17" s="9" t="s">
        <v>599</v>
      </c>
      <c r="B17" s="10" t="s">
        <v>656</v>
      </c>
      <c r="C17" s="2"/>
      <c r="D17" s="2"/>
      <c r="E17" s="2"/>
      <c r="F17" s="2"/>
      <c r="G17" s="2"/>
      <c r="H17" s="2"/>
      <c r="I17" s="2"/>
      <c r="J17" s="2"/>
      <c r="K17" s="2"/>
      <c r="L17" s="2"/>
      <c r="M17" s="2"/>
      <c r="N17" s="2"/>
      <c r="O17" s="2"/>
      <c r="P17" s="2"/>
      <c r="Q17" s="2"/>
      <c r="R17" s="2"/>
      <c r="S17" s="2"/>
      <c r="T17" s="2"/>
      <c r="U17" s="2"/>
    </row>
    <row r="18" spans="1:21" x14ac:dyDescent="0.35">
      <c r="A18" s="9" t="s">
        <v>574</v>
      </c>
      <c r="B18" s="10" t="s">
        <v>575</v>
      </c>
      <c r="C18" s="2"/>
      <c r="D18" s="2"/>
      <c r="E18" s="2"/>
      <c r="F18" s="2"/>
      <c r="G18" s="2"/>
      <c r="H18" s="2"/>
      <c r="I18" s="2"/>
      <c r="J18" s="2"/>
      <c r="K18" s="2"/>
      <c r="L18" s="2"/>
      <c r="M18" s="2"/>
      <c r="N18" s="2"/>
      <c r="O18" s="2"/>
      <c r="P18" s="2"/>
      <c r="Q18" s="2"/>
      <c r="R18" s="2"/>
      <c r="S18" s="2"/>
      <c r="T18" s="2"/>
      <c r="U18" s="2"/>
    </row>
    <row r="19" spans="1:21" x14ac:dyDescent="0.35">
      <c r="A19" s="9" t="s">
        <v>547</v>
      </c>
      <c r="B19" s="10" t="s">
        <v>655</v>
      </c>
      <c r="C19" s="2"/>
      <c r="D19" s="2"/>
      <c r="E19" s="2"/>
      <c r="F19" s="2"/>
      <c r="G19" s="2"/>
      <c r="H19" s="2"/>
      <c r="I19" s="2"/>
      <c r="J19" s="2"/>
      <c r="K19" s="2"/>
      <c r="L19" s="2"/>
      <c r="M19" s="2"/>
      <c r="N19" s="2"/>
      <c r="O19" s="2"/>
      <c r="P19" s="2"/>
      <c r="Q19" s="2"/>
      <c r="R19" s="2"/>
      <c r="S19" s="2"/>
      <c r="T19" s="2"/>
      <c r="U19" s="2"/>
    </row>
    <row r="20" spans="1:21" x14ac:dyDescent="0.35">
      <c r="A20" s="9" t="s">
        <v>294</v>
      </c>
      <c r="B20" s="10" t="s">
        <v>337</v>
      </c>
      <c r="C20" s="2"/>
      <c r="D20" s="2"/>
      <c r="E20" s="2"/>
      <c r="F20" s="2"/>
      <c r="G20" s="2"/>
      <c r="H20" s="2"/>
      <c r="I20" s="2"/>
      <c r="J20" s="2"/>
      <c r="K20" s="2"/>
      <c r="L20" s="2"/>
      <c r="M20" s="2"/>
      <c r="N20" s="2"/>
      <c r="O20" s="2"/>
      <c r="P20" s="2"/>
      <c r="Q20" s="2"/>
      <c r="R20" s="2"/>
      <c r="S20" s="2"/>
      <c r="T20" s="2"/>
      <c r="U20" s="2"/>
    </row>
    <row r="21" spans="1:21" ht="18" customHeight="1" x14ac:dyDescent="0.35">
      <c r="A21" s="9" t="s">
        <v>295</v>
      </c>
      <c r="B21" s="10" t="s">
        <v>335</v>
      </c>
      <c r="C21" s="2"/>
      <c r="D21" s="2"/>
      <c r="E21" s="2"/>
      <c r="F21" s="2"/>
      <c r="G21" s="2"/>
      <c r="H21" s="2"/>
      <c r="I21" s="2"/>
      <c r="J21" s="2"/>
      <c r="K21" s="2"/>
      <c r="L21" s="2"/>
      <c r="M21" s="2"/>
      <c r="N21" s="2"/>
      <c r="O21" s="2"/>
      <c r="P21" s="2"/>
      <c r="Q21" s="2"/>
      <c r="R21" s="2"/>
      <c r="S21" s="2"/>
      <c r="T21" s="2"/>
      <c r="U21" s="2"/>
    </row>
    <row r="22" spans="1:21" x14ac:dyDescent="0.35">
      <c r="A22" s="9" t="s">
        <v>296</v>
      </c>
      <c r="B22" s="10" t="s">
        <v>336</v>
      </c>
      <c r="C22" s="2"/>
      <c r="D22" s="2"/>
      <c r="E22" s="2"/>
      <c r="F22" s="2"/>
      <c r="G22" s="2"/>
      <c r="H22" s="2"/>
      <c r="I22" s="2"/>
      <c r="J22" s="2"/>
      <c r="K22" s="2"/>
      <c r="L22" s="2"/>
      <c r="M22" s="2"/>
      <c r="N22" s="2"/>
      <c r="O22" s="2"/>
      <c r="P22" s="2"/>
      <c r="Q22" s="2"/>
      <c r="R22" s="2"/>
      <c r="S22" s="2"/>
      <c r="T22" s="2"/>
      <c r="U22" s="2"/>
    </row>
    <row r="23" spans="1:21" x14ac:dyDescent="0.35">
      <c r="A23" s="9" t="s">
        <v>5695</v>
      </c>
      <c r="B23" s="10" t="s">
        <v>5697</v>
      </c>
      <c r="C23" s="2"/>
      <c r="D23" s="2"/>
      <c r="E23" s="2"/>
      <c r="F23" s="2"/>
      <c r="G23" s="2"/>
      <c r="H23" s="2"/>
      <c r="I23" s="2"/>
      <c r="J23" s="2"/>
      <c r="K23" s="2"/>
      <c r="L23" s="2"/>
      <c r="M23" s="2"/>
      <c r="N23" s="2"/>
      <c r="O23" s="2"/>
      <c r="P23" s="2"/>
      <c r="Q23" s="2"/>
      <c r="R23" s="2"/>
      <c r="S23" s="2"/>
      <c r="T23" s="2"/>
      <c r="U23" s="2"/>
    </row>
    <row r="24" spans="1:21" x14ac:dyDescent="0.35">
      <c r="A24" s="9" t="s">
        <v>5696</v>
      </c>
      <c r="B24" s="10" t="s">
        <v>5698</v>
      </c>
      <c r="C24" s="2"/>
      <c r="D24" s="2"/>
      <c r="E24" s="2"/>
      <c r="F24" s="2"/>
      <c r="G24" s="2"/>
      <c r="H24" s="2"/>
      <c r="I24" s="2"/>
      <c r="J24" s="2"/>
      <c r="K24" s="2"/>
      <c r="L24" s="2"/>
      <c r="M24" s="2"/>
      <c r="N24" s="2"/>
      <c r="O24" s="2"/>
      <c r="P24" s="2"/>
      <c r="Q24" s="2"/>
      <c r="R24" s="2"/>
      <c r="S24" s="2"/>
      <c r="T24" s="2"/>
      <c r="U24" s="2"/>
    </row>
    <row r="25" spans="1:21" x14ac:dyDescent="0.35">
      <c r="A25" s="9" t="s">
        <v>333</v>
      </c>
      <c r="B25" s="10" t="s">
        <v>334</v>
      </c>
      <c r="C25" s="2"/>
      <c r="D25" s="2"/>
      <c r="E25" s="2"/>
      <c r="F25" s="2"/>
      <c r="G25" s="2"/>
      <c r="H25" s="2"/>
      <c r="I25" s="2"/>
      <c r="J25" s="2"/>
      <c r="K25" s="2"/>
      <c r="L25" s="2"/>
      <c r="M25" s="2"/>
      <c r="N25" s="2"/>
      <c r="O25" s="2"/>
      <c r="P25" s="2"/>
      <c r="Q25" s="2"/>
      <c r="R25" s="2"/>
      <c r="S25" s="2"/>
      <c r="T25" s="2"/>
      <c r="U25" s="2"/>
    </row>
    <row r="26" spans="1:21" x14ac:dyDescent="0.35">
      <c r="A26" s="9" t="s">
        <v>263</v>
      </c>
      <c r="B26" s="10" t="s">
        <v>264</v>
      </c>
      <c r="C26" s="2"/>
      <c r="D26" s="2"/>
      <c r="E26" s="2"/>
      <c r="F26" s="2"/>
      <c r="G26" s="2"/>
      <c r="H26" s="2"/>
      <c r="I26" s="2"/>
      <c r="J26" s="2"/>
      <c r="K26" s="2"/>
      <c r="L26" s="2"/>
      <c r="M26" s="2"/>
      <c r="N26" s="2"/>
      <c r="O26" s="2"/>
      <c r="P26" s="2"/>
      <c r="Q26" s="2"/>
      <c r="R26" s="2"/>
      <c r="S26" s="2"/>
      <c r="T26" s="2"/>
      <c r="U26" s="2"/>
    </row>
    <row r="27" spans="1:21" x14ac:dyDescent="0.35">
      <c r="A27" s="9" t="s">
        <v>265</v>
      </c>
      <c r="B27" s="10" t="s">
        <v>266</v>
      </c>
      <c r="C27" s="2"/>
      <c r="D27" s="2"/>
      <c r="E27" s="2"/>
      <c r="F27" s="2"/>
      <c r="G27" s="2"/>
      <c r="H27" s="2"/>
      <c r="I27" s="2"/>
      <c r="J27" s="2"/>
      <c r="K27" s="2"/>
      <c r="L27" s="2"/>
      <c r="M27" s="2"/>
      <c r="N27" s="2"/>
      <c r="O27" s="2"/>
      <c r="P27" s="2"/>
      <c r="Q27" s="2"/>
      <c r="R27" s="2"/>
      <c r="S27" s="2"/>
      <c r="T27" s="2"/>
      <c r="U27" s="2"/>
    </row>
    <row r="28" spans="1:21" x14ac:dyDescent="0.35">
      <c r="A28" s="9" t="s">
        <v>267</v>
      </c>
      <c r="B28" s="10" t="s">
        <v>268</v>
      </c>
      <c r="C28" s="2"/>
      <c r="D28" s="2"/>
      <c r="E28" s="2"/>
      <c r="F28" s="2"/>
      <c r="G28" s="2"/>
      <c r="H28" s="2"/>
      <c r="I28" s="2"/>
      <c r="J28" s="2"/>
      <c r="K28" s="2"/>
      <c r="L28" s="2"/>
      <c r="M28" s="2"/>
      <c r="N28" s="2"/>
      <c r="O28" s="2"/>
      <c r="P28" s="2"/>
      <c r="Q28" s="2"/>
      <c r="R28" s="2"/>
      <c r="S28" s="2"/>
      <c r="T28" s="2"/>
      <c r="U28" s="2"/>
    </row>
    <row r="29" spans="1:21" x14ac:dyDescent="0.35">
      <c r="A29" s="2"/>
      <c r="B29" s="2"/>
      <c r="C29" s="2"/>
      <c r="D29" s="2"/>
      <c r="E29" s="2"/>
      <c r="F29" s="2"/>
      <c r="G29" s="2"/>
      <c r="H29" s="2"/>
      <c r="I29" s="2"/>
      <c r="J29" s="2"/>
      <c r="K29" s="2"/>
      <c r="L29" s="2"/>
      <c r="M29" s="2"/>
      <c r="N29" s="2"/>
      <c r="O29" s="2"/>
      <c r="P29" s="2"/>
      <c r="Q29" s="2"/>
      <c r="R29" s="2"/>
      <c r="S29" s="2"/>
      <c r="T29" s="2"/>
      <c r="U29" s="2"/>
    </row>
    <row r="30" spans="1:21" x14ac:dyDescent="0.35">
      <c r="A30" s="2"/>
      <c r="B30" s="2"/>
      <c r="C30" s="2"/>
      <c r="D30" s="2"/>
      <c r="E30" s="2"/>
      <c r="F30" s="2"/>
      <c r="G30" s="2"/>
      <c r="H30" s="2"/>
      <c r="I30" s="2"/>
      <c r="J30" s="2"/>
      <c r="K30" s="2"/>
      <c r="L30" s="2"/>
      <c r="M30" s="2"/>
      <c r="N30" s="2"/>
      <c r="O30" s="2"/>
      <c r="P30" s="2"/>
      <c r="Q30" s="2"/>
      <c r="R30" s="2"/>
      <c r="S30" s="2"/>
      <c r="T30" s="2"/>
      <c r="U30" s="2"/>
    </row>
    <row r="31" spans="1:21" x14ac:dyDescent="0.35">
      <c r="A31" s="2"/>
      <c r="B31" s="2"/>
      <c r="C31" s="2"/>
      <c r="D31" s="2"/>
      <c r="E31" s="2"/>
      <c r="F31" s="2"/>
      <c r="G31" s="2"/>
      <c r="H31" s="2"/>
      <c r="I31" s="2"/>
      <c r="J31" s="2"/>
      <c r="K31" s="2"/>
      <c r="L31" s="2"/>
      <c r="M31" s="2"/>
      <c r="N31" s="2"/>
      <c r="O31" s="2"/>
      <c r="P31" s="2"/>
      <c r="Q31" s="2"/>
      <c r="R31" s="2"/>
      <c r="S31" s="2"/>
      <c r="T31" s="2"/>
      <c r="U31" s="2"/>
    </row>
    <row r="32" spans="1:21" x14ac:dyDescent="0.35">
      <c r="A32" s="2"/>
      <c r="B32" s="2"/>
      <c r="C32" s="2"/>
      <c r="D32" s="2"/>
      <c r="E32" s="2"/>
      <c r="F32" s="2"/>
      <c r="G32" s="2"/>
      <c r="H32" s="2"/>
      <c r="I32" s="2"/>
      <c r="J32" s="2"/>
      <c r="K32" s="2"/>
      <c r="L32" s="2"/>
      <c r="M32" s="2"/>
      <c r="N32" s="2"/>
      <c r="O32" s="2"/>
      <c r="P32" s="2"/>
      <c r="Q32" s="2"/>
      <c r="R32" s="2"/>
      <c r="S32" s="2"/>
      <c r="T32" s="2"/>
      <c r="U32" s="2"/>
    </row>
    <row r="33" spans="1:21" x14ac:dyDescent="0.35">
      <c r="A33" s="2"/>
      <c r="B33" s="2"/>
      <c r="C33" s="2"/>
      <c r="D33" s="2"/>
      <c r="E33" s="2"/>
      <c r="F33" s="2"/>
      <c r="G33" s="2"/>
      <c r="H33" s="2"/>
      <c r="I33" s="2"/>
      <c r="J33" s="2"/>
      <c r="K33" s="2"/>
      <c r="L33" s="2"/>
      <c r="M33" s="2"/>
      <c r="N33" s="2"/>
      <c r="O33" s="2"/>
      <c r="P33" s="2"/>
      <c r="Q33" s="2"/>
      <c r="R33" s="2"/>
      <c r="S33" s="2"/>
      <c r="T33" s="2"/>
      <c r="U33" s="2"/>
    </row>
    <row r="34" spans="1:21" x14ac:dyDescent="0.35">
      <c r="A34" s="2"/>
      <c r="B34" s="2"/>
      <c r="C34" s="2"/>
      <c r="D34" s="2"/>
      <c r="E34" s="2"/>
      <c r="F34" s="2"/>
      <c r="G34" s="2"/>
      <c r="H34" s="2"/>
      <c r="I34" s="2"/>
      <c r="J34" s="2"/>
      <c r="K34" s="2"/>
      <c r="L34" s="2"/>
      <c r="M34" s="2"/>
      <c r="N34" s="2"/>
      <c r="O34" s="2"/>
      <c r="P34" s="2"/>
      <c r="Q34" s="2"/>
      <c r="R34" s="2"/>
      <c r="S34" s="2"/>
      <c r="T34" s="2"/>
      <c r="U34" s="2"/>
    </row>
    <row r="35" spans="1:21" x14ac:dyDescent="0.35">
      <c r="A35" s="2"/>
      <c r="B35" s="2"/>
      <c r="C35" s="2"/>
      <c r="D35" s="2"/>
      <c r="E35" s="2"/>
      <c r="F35" s="2"/>
      <c r="G35" s="2"/>
      <c r="H35" s="2"/>
      <c r="I35" s="2"/>
      <c r="J35" s="2"/>
      <c r="K35" s="2"/>
      <c r="L35" s="2"/>
      <c r="M35" s="2"/>
      <c r="N35" s="2"/>
      <c r="O35" s="2"/>
      <c r="P35" s="2"/>
      <c r="Q35" s="2"/>
      <c r="R35" s="2"/>
      <c r="S35" s="2"/>
      <c r="T35" s="2"/>
      <c r="U35" s="2"/>
    </row>
    <row r="36" spans="1:21" x14ac:dyDescent="0.35">
      <c r="A36" s="2"/>
      <c r="B36" s="2"/>
      <c r="C36" s="2"/>
      <c r="D36" s="2"/>
      <c r="E36" s="2"/>
      <c r="F36" s="2"/>
      <c r="G36" s="2"/>
      <c r="H36" s="2"/>
      <c r="I36" s="2"/>
      <c r="J36" s="2"/>
      <c r="K36" s="2"/>
      <c r="L36" s="2"/>
      <c r="M36" s="2"/>
      <c r="N36" s="2"/>
      <c r="O36" s="2"/>
      <c r="P36" s="2"/>
      <c r="Q36" s="2"/>
      <c r="R36" s="2"/>
      <c r="S36" s="2"/>
      <c r="T36" s="2"/>
      <c r="U36" s="2"/>
    </row>
  </sheetData>
  <mergeCells count="1">
    <mergeCell ref="A1:B1"/>
  </mergeCells>
  <pageMargins left="0.7" right="0.7" top="0.75" bottom="0.75" header="0.3" footer="0.3"/>
  <pageSetup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6"/>
  <sheetViews>
    <sheetView topLeftCell="A91" zoomScale="70" zoomScaleNormal="70" workbookViewId="0">
      <selection activeCell="J17" sqref="J17"/>
    </sheetView>
  </sheetViews>
  <sheetFormatPr baseColWidth="10" defaultColWidth="10.58203125" defaultRowHeight="15.5" x14ac:dyDescent="0.35"/>
  <cols>
    <col min="1" max="1" width="25.9140625" style="12" customWidth="1"/>
    <col min="2" max="2" width="28.1640625" style="12" customWidth="1"/>
    <col min="3" max="3" width="20.83203125" style="12" customWidth="1"/>
    <col min="4" max="4" width="10.9140625" style="12" customWidth="1"/>
    <col min="5" max="5" width="5" style="12" customWidth="1"/>
    <col min="6" max="6" width="6" style="12" customWidth="1"/>
    <col min="7" max="7" width="6.58203125" style="12" customWidth="1"/>
    <col min="8" max="8" width="4.58203125" style="12" customWidth="1"/>
    <col min="9" max="9" width="5" style="12" customWidth="1"/>
    <col min="10" max="10" width="5.4140625" style="12" customWidth="1"/>
    <col min="11" max="11" width="5" style="12" customWidth="1"/>
    <col min="12" max="12" width="3.9140625" style="12" customWidth="1"/>
    <col min="13" max="13" width="5" style="12" customWidth="1"/>
    <col min="14" max="14" width="7" style="12" customWidth="1"/>
    <col min="15" max="15" width="5" style="12" customWidth="1"/>
    <col min="16" max="16" width="6" style="12" customWidth="1"/>
    <col min="17" max="17" width="6.58203125" style="12" customWidth="1"/>
    <col min="18" max="16384" width="10.58203125" style="12"/>
  </cols>
  <sheetData>
    <row r="1" spans="1:9" x14ac:dyDescent="0.35">
      <c r="A1" s="19" t="s">
        <v>344</v>
      </c>
    </row>
    <row r="2" spans="1:9" x14ac:dyDescent="0.35">
      <c r="A2" s="32" t="s">
        <v>341</v>
      </c>
      <c r="B2" s="32" t="s">
        <v>357</v>
      </c>
      <c r="C2" s="36"/>
      <c r="D2" s="38"/>
      <c r="E2" s="38"/>
      <c r="F2" s="38"/>
      <c r="G2" s="38"/>
      <c r="H2" s="38"/>
      <c r="I2" s="38"/>
    </row>
    <row r="3" spans="1:9" x14ac:dyDescent="0.35">
      <c r="A3" s="15" t="s">
        <v>109</v>
      </c>
      <c r="B3" s="14">
        <v>33</v>
      </c>
      <c r="C3" s="37">
        <f>GETPIVOTDATA("q4_1_ruptures_nourriture",$A$2,"q4_1_ruptures_nourriture","Non")/GETPIVOTDATA("q4_1_ruptures_nourriture",$A$2)</f>
        <v>0.47619047619047616</v>
      </c>
      <c r="D3" s="451"/>
      <c r="E3" s="452"/>
      <c r="F3" s="38"/>
      <c r="G3" s="79"/>
      <c r="H3" s="59"/>
      <c r="I3" s="38"/>
    </row>
    <row r="4" spans="1:9" x14ac:dyDescent="0.35">
      <c r="A4" s="15" t="s">
        <v>114</v>
      </c>
      <c r="B4" s="14">
        <v>30</v>
      </c>
      <c r="C4" s="37">
        <f>GETPIVOTDATA("q4_1_ruptures_nourriture",$A$2,"q4_1_ruptures_nourriture","Oui")/GETPIVOTDATA("q4_1_ruptures_nourriture",$A$2)</f>
        <v>0.52380952380952384</v>
      </c>
      <c r="D4" s="38"/>
      <c r="E4" s="38"/>
      <c r="F4" s="38"/>
      <c r="G4" s="38"/>
      <c r="H4" s="38"/>
      <c r="I4" s="38"/>
    </row>
    <row r="5" spans="1:9" x14ac:dyDescent="0.35">
      <c r="A5" s="389" t="s">
        <v>527</v>
      </c>
      <c r="B5" s="390">
        <v>63</v>
      </c>
      <c r="C5" s="181">
        <f>GETPIVOTDATA("q4_1_ruptures_nourriture",$A$2)/GETPIVOTDATA("q4_1_ruptures_nourriture",$A$2)</f>
        <v>1</v>
      </c>
    </row>
    <row r="6" spans="1:9" x14ac:dyDescent="0.35">
      <c r="A6"/>
      <c r="B6"/>
      <c r="C6"/>
    </row>
    <row r="8" spans="1:9" x14ac:dyDescent="0.35">
      <c r="A8" s="32" t="s">
        <v>528</v>
      </c>
      <c r="B8" s="32"/>
      <c r="C8" s="36"/>
    </row>
    <row r="9" spans="1:9" x14ac:dyDescent="0.35">
      <c r="A9" s="15" t="s">
        <v>529</v>
      </c>
      <c r="B9" s="14">
        <v>18</v>
      </c>
      <c r="C9" s="37">
        <f>GETPIVOTDATA("Taux de change",$A$8)/33</f>
        <v>0.54545454545454541</v>
      </c>
      <c r="D9" s="37"/>
    </row>
    <row r="10" spans="1:9" x14ac:dyDescent="0.35">
      <c r="A10" s="15" t="s">
        <v>4798</v>
      </c>
      <c r="B10" s="14">
        <v>4</v>
      </c>
      <c r="C10" s="37">
        <f>GETPIVOTDATA("Pas assez de temps pour réapprovisionners",$A$8)/33</f>
        <v>0.12121212121212122</v>
      </c>
      <c r="D10" s="37"/>
    </row>
    <row r="11" spans="1:9" x14ac:dyDescent="0.35">
      <c r="A11" s="15" t="s">
        <v>4797</v>
      </c>
      <c r="B11" s="14">
        <v>14</v>
      </c>
      <c r="C11" s="37">
        <f>GETPIVOTDATA("Pas assez d'argent pour réapprovisionner",$A$8)/33</f>
        <v>0.42424242424242425</v>
      </c>
    </row>
    <row r="12" spans="1:9" x14ac:dyDescent="0.35">
      <c r="A12" s="15" t="s">
        <v>531</v>
      </c>
      <c r="B12" s="14">
        <v>14</v>
      </c>
      <c r="C12" s="37">
        <f>GETPIVOTDATA("Produits trop chers",$A$8)/33</f>
        <v>0.42424242424242425</v>
      </c>
    </row>
    <row r="13" spans="1:9" x14ac:dyDescent="0.35">
      <c r="A13" s="15" t="s">
        <v>530</v>
      </c>
      <c r="B13" s="14">
        <v>3</v>
      </c>
      <c r="C13" s="37">
        <f>GETPIVOTDATA("Produits indisponibles chez le fournisseur",$A$8)/33</f>
        <v>9.0909090909090912E-2</v>
      </c>
    </row>
    <row r="14" spans="1:9" x14ac:dyDescent="0.35">
      <c r="A14" s="15" t="s">
        <v>741</v>
      </c>
      <c r="B14" s="14">
        <v>5</v>
      </c>
      <c r="C14" s="37">
        <f>GETPIVOTDATA("Stock épuisé",$A$8)/33</f>
        <v>0.15151515151515152</v>
      </c>
    </row>
    <row r="15" spans="1:9" x14ac:dyDescent="0.35">
      <c r="A15" s="15" t="s">
        <v>511</v>
      </c>
      <c r="B15" s="14">
        <v>8</v>
      </c>
      <c r="C15" s="37">
        <f>GETPIVOTDATA("Problèmes de transport",$A$8)/33</f>
        <v>0.24242424242424243</v>
      </c>
    </row>
    <row r="16" spans="1:9" x14ac:dyDescent="0.35">
      <c r="A16"/>
      <c r="B16"/>
      <c r="D16"/>
    </row>
    <row r="17" spans="1:4" x14ac:dyDescent="0.35">
      <c r="A17"/>
      <c r="B17"/>
    </row>
    <row r="18" spans="1:4" x14ac:dyDescent="0.35">
      <c r="A18"/>
      <c r="B18"/>
    </row>
    <row r="19" spans="1:4" x14ac:dyDescent="0.35">
      <c r="A19" s="32" t="s">
        <v>346</v>
      </c>
      <c r="B19" s="32"/>
      <c r="C19" s="36" t="s">
        <v>649</v>
      </c>
      <c r="D19" s="32" t="s">
        <v>650</v>
      </c>
    </row>
    <row r="20" spans="1:4" x14ac:dyDescent="0.35">
      <c r="A20" s="15" t="s">
        <v>285</v>
      </c>
      <c r="B20" s="14">
        <v>18</v>
      </c>
      <c r="C20" s="12">
        <f>GETPIVOTDATA("No",Importation!$A$39)</f>
        <v>57</v>
      </c>
      <c r="D20" s="37">
        <f>GETPIVOTDATA("Huile",$A$19)/C20</f>
        <v>0.31578947368421051</v>
      </c>
    </row>
    <row r="21" spans="1:4" x14ac:dyDescent="0.35">
      <c r="A21" s="15" t="s">
        <v>282</v>
      </c>
      <c r="B21" s="14">
        <v>14</v>
      </c>
      <c r="C21" s="12">
        <f>GETPIVOTDATA("No",Importation!$A$3)</f>
        <v>55</v>
      </c>
      <c r="D21" s="37">
        <f>GETPIVOTDATA("Farine de blé",$A$19)/C21</f>
        <v>0.25454545454545452</v>
      </c>
    </row>
    <row r="22" spans="1:4" x14ac:dyDescent="0.35">
      <c r="A22" s="15" t="s">
        <v>126</v>
      </c>
      <c r="B22" s="14">
        <v>23</v>
      </c>
      <c r="C22" s="12">
        <f>GETPIVOTDATA("No",Importation!$A$9)</f>
        <v>59</v>
      </c>
      <c r="D22" s="37">
        <f>GETPIVOTDATA("Riz",$A$19)/C22</f>
        <v>0.38983050847457629</v>
      </c>
    </row>
    <row r="23" spans="1:4" x14ac:dyDescent="0.35">
      <c r="A23" s="15" t="s">
        <v>131</v>
      </c>
      <c r="B23" s="14">
        <v>6</v>
      </c>
      <c r="C23" s="12">
        <f>GETPIVOTDATA("No",Importation!$A$27)</f>
        <v>50</v>
      </c>
      <c r="D23" s="37">
        <f>GETPIVOTDATA("Haricot noir",$A$19)/C23</f>
        <v>0.12</v>
      </c>
    </row>
    <row r="24" spans="1:4" x14ac:dyDescent="0.35">
      <c r="A24" s="15" t="s">
        <v>186</v>
      </c>
      <c r="B24" s="14">
        <v>21</v>
      </c>
      <c r="C24" s="12">
        <f>GETPIVOTDATA("No",Importation!$A$21)</f>
        <v>59</v>
      </c>
      <c r="D24" s="37">
        <f>GETPIVOTDATA("Sucre",$A$19)/C24</f>
        <v>0.3559322033898305</v>
      </c>
    </row>
    <row r="25" spans="1:4" x14ac:dyDescent="0.35">
      <c r="A25" s="15" t="s">
        <v>291</v>
      </c>
      <c r="B25" s="14">
        <v>7</v>
      </c>
      <c r="C25" s="12">
        <f>GETPIVOTDATA("No",Importation!$A$15)</f>
        <v>55</v>
      </c>
      <c r="D25" s="37">
        <f>GETPIVOTDATA("Maïs",$A$19)/C25</f>
        <v>0.12727272727272726</v>
      </c>
    </row>
    <row r="26" spans="1:4" x14ac:dyDescent="0.35">
      <c r="A26" s="15" t="s">
        <v>158</v>
      </c>
      <c r="B26" s="14">
        <v>2</v>
      </c>
      <c r="C26" s="12">
        <f>GETPIVOTDATA("No",Importation!$A$33)</f>
        <v>35</v>
      </c>
      <c r="D26" s="37">
        <f>GETPIVOTDATA("Haricot rouge",$A$19)/C26</f>
        <v>5.7142857142857141E-2</v>
      </c>
    </row>
    <row r="28" spans="1:4" x14ac:dyDescent="0.35">
      <c r="A28" s="19" t="s">
        <v>342</v>
      </c>
    </row>
    <row r="29" spans="1:4" x14ac:dyDescent="0.35">
      <c r="A29" s="32" t="s">
        <v>193</v>
      </c>
      <c r="B29" s="32" t="s">
        <v>357</v>
      </c>
      <c r="C29" s="36"/>
    </row>
    <row r="30" spans="1:4" x14ac:dyDescent="0.35">
      <c r="A30" s="15" t="s">
        <v>109</v>
      </c>
      <c r="B30" s="14">
        <v>63</v>
      </c>
      <c r="C30" s="37">
        <f>GETPIVOTDATA("q4_4_origin_fourniseur_nourriture",$A$29,"q4_4_origin_fourniseur_nourriture","Oui")/GETPIVOTDATA("q4_4_origin_fourniseur_nourriture",$A$29)</f>
        <v>1</v>
      </c>
    </row>
    <row r="31" spans="1:4" x14ac:dyDescent="0.35">
      <c r="A31" s="389" t="s">
        <v>527</v>
      </c>
      <c r="B31" s="390">
        <v>63</v>
      </c>
      <c r="C31" s="36"/>
    </row>
    <row r="32" spans="1:4" x14ac:dyDescent="0.35">
      <c r="A32"/>
      <c r="B32"/>
      <c r="C32"/>
    </row>
    <row r="34" spans="1:5" x14ac:dyDescent="0.35">
      <c r="A34" s="19" t="s">
        <v>742</v>
      </c>
    </row>
    <row r="35" spans="1:5" s="38" customFormat="1" x14ac:dyDescent="0.35">
      <c r="A35" s="81"/>
      <c r="B35" s="81"/>
      <c r="C35" s="117"/>
    </row>
    <row r="36" spans="1:5" s="38" customFormat="1" x14ac:dyDescent="0.35">
      <c r="A36" s="32" t="s">
        <v>4729</v>
      </c>
      <c r="B36" s="32" t="s">
        <v>644</v>
      </c>
      <c r="C36" s="32" t="s">
        <v>281</v>
      </c>
    </row>
    <row r="37" spans="1:5" s="38" customFormat="1" x14ac:dyDescent="0.35">
      <c r="A37" s="386" t="s">
        <v>785</v>
      </c>
      <c r="B37" s="385">
        <v>3</v>
      </c>
      <c r="C37" s="387">
        <v>4.7619047619047616E-2</v>
      </c>
    </row>
    <row r="38" spans="1:5" s="38" customFormat="1" x14ac:dyDescent="0.35">
      <c r="A38" s="386" t="s">
        <v>789</v>
      </c>
      <c r="B38" s="385">
        <v>60</v>
      </c>
      <c r="C38" s="387">
        <v>0.95238095238095233</v>
      </c>
      <c r="D38" s="79"/>
      <c r="E38" s="59"/>
    </row>
    <row r="39" spans="1:5" s="38" customFormat="1" x14ac:dyDescent="0.35">
      <c r="A39" s="382" t="s">
        <v>527</v>
      </c>
      <c r="B39" s="34">
        <v>63</v>
      </c>
      <c r="C39" s="230">
        <v>1</v>
      </c>
    </row>
    <row r="40" spans="1:5" s="38" customFormat="1" x14ac:dyDescent="0.35">
      <c r="A40" s="19"/>
      <c r="B40"/>
      <c r="C40"/>
    </row>
    <row r="41" spans="1:5" s="38" customFormat="1" x14ac:dyDescent="0.35">
      <c r="A41" s="19" t="s">
        <v>745</v>
      </c>
      <c r="B41"/>
      <c r="C41"/>
    </row>
    <row r="42" spans="1:5" s="38" customFormat="1" hidden="1" x14ac:dyDescent="0.35">
      <c r="A42" s="42" t="s">
        <v>859</v>
      </c>
      <c r="B42" s="42" t="s">
        <v>4728</v>
      </c>
      <c r="C42"/>
      <c r="D42"/>
      <c r="E42"/>
    </row>
    <row r="43" spans="1:5" s="38" customFormat="1" x14ac:dyDescent="0.35">
      <c r="A43" s="32" t="s">
        <v>4729</v>
      </c>
      <c r="B43" s="32" t="s">
        <v>785</v>
      </c>
      <c r="C43" s="32" t="s">
        <v>527</v>
      </c>
      <c r="D43"/>
      <c r="E43"/>
    </row>
    <row r="44" spans="1:5" s="38" customFormat="1" x14ac:dyDescent="0.35">
      <c r="A44" s="215" t="s">
        <v>123</v>
      </c>
      <c r="B44" s="216">
        <v>3</v>
      </c>
      <c r="C44" s="216">
        <v>3</v>
      </c>
      <c r="D44"/>
      <c r="E44"/>
    </row>
    <row r="45" spans="1:5" s="38" customFormat="1" x14ac:dyDescent="0.35">
      <c r="A45" s="382" t="s">
        <v>527</v>
      </c>
      <c r="B45" s="34">
        <v>3</v>
      </c>
      <c r="C45" s="34">
        <v>3</v>
      </c>
      <c r="D45"/>
      <c r="E45"/>
    </row>
    <row r="46" spans="1:5" s="38" customFormat="1" x14ac:dyDescent="0.35">
      <c r="A46"/>
      <c r="B46"/>
      <c r="C46"/>
      <c r="D46"/>
      <c r="E46"/>
    </row>
    <row r="47" spans="1:5" s="38" customFormat="1" x14ac:dyDescent="0.35">
      <c r="A47"/>
      <c r="B47"/>
      <c r="C47"/>
      <c r="D47"/>
      <c r="E47"/>
    </row>
    <row r="48" spans="1:5" s="38" customFormat="1" x14ac:dyDescent="0.35">
      <c r="A48" s="15" t="s">
        <v>862</v>
      </c>
      <c r="B48" s="112"/>
      <c r="C48" s="112"/>
      <c r="D48"/>
      <c r="E48"/>
    </row>
    <row r="49" spans="1:6" s="38" customFormat="1" x14ac:dyDescent="0.35">
      <c r="A49"/>
      <c r="B49"/>
      <c r="C49"/>
      <c r="D49"/>
      <c r="E49"/>
    </row>
    <row r="50" spans="1:6" x14ac:dyDescent="0.35">
      <c r="A50" s="19" t="s">
        <v>860</v>
      </c>
      <c r="B50"/>
      <c r="C50"/>
    </row>
    <row r="51" spans="1:6" x14ac:dyDescent="0.35">
      <c r="A51" s="32" t="s">
        <v>4729</v>
      </c>
      <c r="B51" s="32" t="s">
        <v>644</v>
      </c>
      <c r="C51" s="32" t="s">
        <v>281</v>
      </c>
    </row>
    <row r="52" spans="1:6" x14ac:dyDescent="0.35">
      <c r="A52" s="386" t="s">
        <v>785</v>
      </c>
      <c r="B52" s="385">
        <v>28</v>
      </c>
      <c r="C52" s="387">
        <v>0.44444444444444442</v>
      </c>
    </row>
    <row r="53" spans="1:6" x14ac:dyDescent="0.35">
      <c r="A53" s="386" t="s">
        <v>789</v>
      </c>
      <c r="B53" s="385">
        <v>35</v>
      </c>
      <c r="C53" s="387">
        <v>0.55555555555555558</v>
      </c>
    </row>
    <row r="54" spans="1:6" x14ac:dyDescent="0.35">
      <c r="A54" s="389" t="s">
        <v>527</v>
      </c>
      <c r="B54" s="390">
        <v>63</v>
      </c>
      <c r="C54" s="407">
        <v>1</v>
      </c>
    </row>
    <row r="55" spans="1:6" x14ac:dyDescent="0.35">
      <c r="A55" s="15" t="s">
        <v>862</v>
      </c>
      <c r="B55"/>
      <c r="C55"/>
    </row>
    <row r="56" spans="1:6" s="38" customFormat="1" x14ac:dyDescent="0.35">
      <c r="A56"/>
      <c r="B56"/>
      <c r="C56"/>
    </row>
    <row r="57" spans="1:6" s="38" customFormat="1" x14ac:dyDescent="0.35">
      <c r="A57" s="19" t="s">
        <v>744</v>
      </c>
      <c r="B57"/>
      <c r="C57"/>
    </row>
    <row r="58" spans="1:6" s="38" customFormat="1" x14ac:dyDescent="0.35">
      <c r="A58" s="12" t="s">
        <v>746</v>
      </c>
      <c r="B58"/>
      <c r="C58"/>
    </row>
    <row r="59" spans="1:6" hidden="1" x14ac:dyDescent="0.35">
      <c r="A59" s="32" t="s">
        <v>861</v>
      </c>
      <c r="B59" s="32"/>
      <c r="C59" s="32" t="s">
        <v>4728</v>
      </c>
      <c r="D59" s="32"/>
    </row>
    <row r="60" spans="1:6" x14ac:dyDescent="0.35">
      <c r="A60" s="32" t="s">
        <v>752</v>
      </c>
      <c r="B60" s="32" t="s">
        <v>863</v>
      </c>
      <c r="C60" s="32" t="s">
        <v>644</v>
      </c>
      <c r="D60" s="32" t="s">
        <v>527</v>
      </c>
    </row>
    <row r="61" spans="1:6" x14ac:dyDescent="0.35">
      <c r="A61" s="87" t="s">
        <v>182</v>
      </c>
      <c r="B61" s="87" t="s">
        <v>185</v>
      </c>
      <c r="C61" s="441">
        <v>5</v>
      </c>
      <c r="D61" s="64">
        <v>5</v>
      </c>
      <c r="F61" s="37"/>
    </row>
    <row r="62" spans="1:6" x14ac:dyDescent="0.35">
      <c r="A62" s="87" t="s">
        <v>182</v>
      </c>
      <c r="B62" s="408" t="s">
        <v>124</v>
      </c>
      <c r="C62" s="409">
        <v>2</v>
      </c>
      <c r="D62" s="396">
        <v>2</v>
      </c>
    </row>
    <row r="63" spans="1:6" s="38" customFormat="1" x14ac:dyDescent="0.35">
      <c r="A63" s="87" t="s">
        <v>106</v>
      </c>
      <c r="B63" s="87" t="s">
        <v>129</v>
      </c>
      <c r="C63" s="441">
        <v>9</v>
      </c>
      <c r="D63" s="64">
        <v>9</v>
      </c>
      <c r="E63" s="14"/>
      <c r="F63" s="37"/>
    </row>
    <row r="64" spans="1:6" s="38" customFormat="1" x14ac:dyDescent="0.35">
      <c r="A64" s="87" t="s">
        <v>106</v>
      </c>
      <c r="B64" s="87" t="s">
        <v>173</v>
      </c>
      <c r="C64" s="441">
        <v>1</v>
      </c>
      <c r="D64" s="64">
        <v>1</v>
      </c>
      <c r="E64" s="14"/>
      <c r="F64" s="14"/>
    </row>
    <row r="65" spans="1:6" s="38" customFormat="1" x14ac:dyDescent="0.35">
      <c r="A65" s="440" t="s">
        <v>164</v>
      </c>
      <c r="B65" s="87" t="s">
        <v>168</v>
      </c>
      <c r="C65" s="441">
        <v>2</v>
      </c>
      <c r="D65" s="64">
        <v>2</v>
      </c>
      <c r="E65" s="14"/>
      <c r="F65" s="14"/>
    </row>
    <row r="66" spans="1:6" s="38" customFormat="1" x14ac:dyDescent="0.35">
      <c r="A66" s="87" t="s">
        <v>123</v>
      </c>
      <c r="B66" s="87" t="s">
        <v>151</v>
      </c>
      <c r="C66" s="441">
        <v>4</v>
      </c>
      <c r="D66" s="64">
        <v>4</v>
      </c>
      <c r="E66" s="14"/>
      <c r="F66" s="14"/>
    </row>
    <row r="67" spans="1:6" s="38" customFormat="1" x14ac:dyDescent="0.35">
      <c r="A67" s="87" t="s">
        <v>117</v>
      </c>
      <c r="B67" s="87" t="s">
        <v>119</v>
      </c>
      <c r="C67" s="441">
        <v>3</v>
      </c>
      <c r="D67" s="64">
        <v>3</v>
      </c>
      <c r="E67" s="14"/>
      <c r="F67" s="14"/>
    </row>
    <row r="68" spans="1:6" s="38" customFormat="1" x14ac:dyDescent="0.35">
      <c r="A68" s="87" t="s">
        <v>117</v>
      </c>
      <c r="B68" s="408" t="s">
        <v>124</v>
      </c>
      <c r="C68" s="409">
        <v>1</v>
      </c>
      <c r="D68" s="398">
        <v>1</v>
      </c>
      <c r="E68" s="14"/>
      <c r="F68" s="14"/>
    </row>
    <row r="69" spans="1:6" s="38" customFormat="1" x14ac:dyDescent="0.35">
      <c r="A69" s="389" t="s">
        <v>527</v>
      </c>
      <c r="B69" s="389"/>
      <c r="C69" s="442">
        <v>27</v>
      </c>
      <c r="D69" s="390">
        <v>27</v>
      </c>
      <c r="E69" s="14"/>
      <c r="F69" s="14"/>
    </row>
    <row r="70" spans="1:6" s="38" customFormat="1" x14ac:dyDescent="0.35">
      <c r="A70"/>
      <c r="B70"/>
      <c r="C70"/>
      <c r="D70"/>
      <c r="E70" s="14"/>
      <c r="F70" s="14"/>
    </row>
    <row r="71" spans="1:6" s="38" customFormat="1" x14ac:dyDescent="0.35">
      <c r="A71"/>
      <c r="B71"/>
      <c r="C71"/>
      <c r="D71"/>
      <c r="E71" s="14"/>
      <c r="F71" s="14"/>
    </row>
    <row r="72" spans="1:6" s="38" customFormat="1" x14ac:dyDescent="0.35">
      <c r="A72" s="15" t="s">
        <v>862</v>
      </c>
      <c r="B72"/>
      <c r="C72"/>
      <c r="D72"/>
    </row>
    <row r="73" spans="1:6" s="38" customFormat="1" x14ac:dyDescent="0.35">
      <c r="A73"/>
      <c r="B73"/>
      <c r="C73"/>
      <c r="D73"/>
    </row>
    <row r="74" spans="1:6" x14ac:dyDescent="0.35">
      <c r="A74" s="19" t="s">
        <v>743</v>
      </c>
    </row>
    <row r="75" spans="1:6" x14ac:dyDescent="0.35">
      <c r="A75" s="143" t="s">
        <v>5701</v>
      </c>
      <c r="B75" s="143" t="s">
        <v>357</v>
      </c>
      <c r="C75" s="36"/>
    </row>
    <row r="76" spans="1:6" x14ac:dyDescent="0.35">
      <c r="A76" s="148" t="s">
        <v>114</v>
      </c>
      <c r="B76" s="142">
        <v>37</v>
      </c>
      <c r="C76" s="37">
        <f>GETPIVOTDATA("q4_4_credit_fournisseur_nourriture",$A$75,"q4_4_credit_fournisseur_nourriture","Oui")/GETPIVOTDATA("q4_4_credit_fournisseur_nourriture",$A$75)</f>
        <v>0.41269841269841268</v>
      </c>
    </row>
    <row r="77" spans="1:6" x14ac:dyDescent="0.35">
      <c r="A77" s="148" t="s">
        <v>109</v>
      </c>
      <c r="B77" s="142">
        <v>26</v>
      </c>
      <c r="C77" s="37">
        <f>GETPIVOTDATA("q4_4_credit_fournisseur_nourriture",$A$75,"q4_4_credit_fournisseur_nourriture","Non")/GETPIVOTDATA("q4_4_credit_fournisseur_nourriture",$A$75)</f>
        <v>0.58730158730158732</v>
      </c>
    </row>
    <row r="78" spans="1:6" x14ac:dyDescent="0.35">
      <c r="A78" s="144" t="s">
        <v>527</v>
      </c>
      <c r="B78" s="145">
        <v>63</v>
      </c>
      <c r="C78" s="36"/>
    </row>
    <row r="79" spans="1:6" x14ac:dyDescent="0.35">
      <c r="A79"/>
      <c r="B79"/>
      <c r="C79"/>
    </row>
    <row r="81" spans="1:7" x14ac:dyDescent="0.35">
      <c r="A81" s="19" t="s">
        <v>348</v>
      </c>
    </row>
    <row r="82" spans="1:7" x14ac:dyDescent="0.35">
      <c r="A82" s="143" t="s">
        <v>341</v>
      </c>
      <c r="B82" s="143" t="s">
        <v>357</v>
      </c>
      <c r="C82" s="36"/>
    </row>
    <row r="83" spans="1:7" x14ac:dyDescent="0.35">
      <c r="A83" s="148" t="s">
        <v>114</v>
      </c>
      <c r="B83" s="142">
        <v>39</v>
      </c>
      <c r="C83" s="37">
        <f>GETPIVOTDATA("q4_4_capacite_stock_nourriture",$A$82,"q4_4_capacite_stock_nourriture","Non")/GETPIVOTDATA("q4_4_capacite_stock_nourriture",$A$82)</f>
        <v>0.61904761904761907</v>
      </c>
    </row>
    <row r="84" spans="1:7" x14ac:dyDescent="0.35">
      <c r="A84" s="148" t="s">
        <v>109</v>
      </c>
      <c r="B84" s="142">
        <v>24</v>
      </c>
      <c r="C84" s="37">
        <f>GETPIVOTDATA("q4_4_capacite_stock_nourriture",$A$82,"q4_4_capacite_stock_nourriture","Oui")/GETPIVOTDATA("q4_4_capacite_stock_nourriture",$A$82)</f>
        <v>0.38095238095238093</v>
      </c>
      <c r="D84" s="21"/>
      <c r="E84" s="37"/>
    </row>
    <row r="85" spans="1:7" x14ac:dyDescent="0.35">
      <c r="A85" s="144" t="s">
        <v>527</v>
      </c>
      <c r="B85" s="145">
        <v>63</v>
      </c>
      <c r="C85" s="36"/>
    </row>
    <row r="86" spans="1:7" x14ac:dyDescent="0.35">
      <c r="A86"/>
      <c r="B86"/>
      <c r="C86"/>
    </row>
    <row r="88" spans="1:7" x14ac:dyDescent="0.35">
      <c r="A88" s="19" t="s">
        <v>651</v>
      </c>
    </row>
    <row r="89" spans="1:7" x14ac:dyDescent="0.35">
      <c r="A89" s="12" t="s">
        <v>652</v>
      </c>
    </row>
    <row r="90" spans="1:7" ht="0.65" customHeight="1" x14ac:dyDescent="0.35">
      <c r="A90" s="32"/>
      <c r="B90" s="32" t="s">
        <v>4728</v>
      </c>
      <c r="D90" s="32"/>
      <c r="E90" s="32"/>
      <c r="F90" s="32"/>
      <c r="G90" s="32"/>
    </row>
    <row r="91" spans="1:7" x14ac:dyDescent="0.35">
      <c r="A91" s="32"/>
      <c r="B91" s="32" t="s">
        <v>489</v>
      </c>
      <c r="C91" s="32"/>
      <c r="D91" s="32" t="s">
        <v>536</v>
      </c>
      <c r="E91" s="32"/>
      <c r="F91" s="32" t="s">
        <v>643</v>
      </c>
      <c r="G91" s="32" t="s">
        <v>645</v>
      </c>
    </row>
    <row r="92" spans="1:7" x14ac:dyDescent="0.35">
      <c r="A92" s="439" t="s">
        <v>4729</v>
      </c>
      <c r="B92" s="114" t="s">
        <v>644</v>
      </c>
      <c r="C92" s="114" t="s">
        <v>281</v>
      </c>
      <c r="D92" s="114" t="s">
        <v>644</v>
      </c>
      <c r="E92" s="114" t="s">
        <v>281</v>
      </c>
      <c r="F92" s="438"/>
      <c r="G92" s="438"/>
    </row>
    <row r="93" spans="1:7" x14ac:dyDescent="0.35">
      <c r="A93" s="15" t="s">
        <v>114</v>
      </c>
      <c r="B93" s="64">
        <v>12</v>
      </c>
      <c r="C93" s="79">
        <v>0.54545454545454541</v>
      </c>
      <c r="D93" s="64">
        <v>25</v>
      </c>
      <c r="E93" s="79">
        <v>0.6097560975609756</v>
      </c>
      <c r="F93" s="64">
        <v>37</v>
      </c>
      <c r="G93" s="79">
        <v>0.58730158730158732</v>
      </c>
    </row>
    <row r="94" spans="1:7" x14ac:dyDescent="0.35">
      <c r="A94" s="15" t="s">
        <v>109</v>
      </c>
      <c r="B94" s="64">
        <v>10</v>
      </c>
      <c r="C94" s="79">
        <v>0.45454545454545453</v>
      </c>
      <c r="D94" s="64">
        <v>16</v>
      </c>
      <c r="E94" s="79">
        <v>0.3902439024390244</v>
      </c>
      <c r="F94" s="64">
        <v>26</v>
      </c>
      <c r="G94" s="79">
        <v>0.41269841269841268</v>
      </c>
    </row>
    <row r="95" spans="1:7" x14ac:dyDescent="0.35">
      <c r="A95" s="389" t="s">
        <v>527</v>
      </c>
      <c r="B95" s="390">
        <v>22</v>
      </c>
      <c r="C95" s="437">
        <v>1</v>
      </c>
      <c r="D95" s="390">
        <v>41</v>
      </c>
      <c r="E95" s="437">
        <v>1</v>
      </c>
      <c r="F95" s="390">
        <v>63</v>
      </c>
      <c r="G95" s="437">
        <v>1</v>
      </c>
    </row>
    <row r="96" spans="1:7" x14ac:dyDescent="0.35">
      <c r="A96"/>
      <c r="B96"/>
      <c r="C96"/>
      <c r="D96"/>
      <c r="E96"/>
      <c r="F96"/>
      <c r="G96"/>
    </row>
    <row r="97" spans="1:17" s="38" customFormat="1" x14ac:dyDescent="0.35">
      <c r="A97" s="115"/>
      <c r="B97" s="116"/>
      <c r="C97" s="116"/>
      <c r="D97" s="116"/>
      <c r="E97" s="116"/>
      <c r="F97" s="116"/>
      <c r="G97" s="116"/>
    </row>
    <row r="98" spans="1:17" x14ac:dyDescent="0.35">
      <c r="A98" s="19" t="s">
        <v>651</v>
      </c>
    </row>
    <row r="99" spans="1:17" x14ac:dyDescent="0.35">
      <c r="A99" s="12" t="s">
        <v>653</v>
      </c>
    </row>
    <row r="100" spans="1:17" ht="0.65" customHeight="1" x14ac:dyDescent="0.35">
      <c r="A100" s="32"/>
      <c r="B100" s="32" t="s">
        <v>4728</v>
      </c>
      <c r="D100" s="32"/>
      <c r="E100" s="32"/>
      <c r="F100" s="32"/>
      <c r="G100" s="32"/>
      <c r="H100" s="32"/>
      <c r="I100" s="32"/>
      <c r="J100" s="32"/>
      <c r="K100" s="32"/>
      <c r="L100" s="32"/>
      <c r="M100" s="32"/>
      <c r="N100" s="32"/>
      <c r="O100" s="32"/>
      <c r="P100" s="32"/>
      <c r="Q100" s="32"/>
    </row>
    <row r="101" spans="1:17" x14ac:dyDescent="0.35">
      <c r="A101" s="32"/>
      <c r="B101" s="32" t="s">
        <v>182</v>
      </c>
      <c r="C101" s="32"/>
      <c r="D101" s="32" t="s">
        <v>500</v>
      </c>
      <c r="E101" s="32"/>
      <c r="F101" s="32" t="s">
        <v>106</v>
      </c>
      <c r="G101" s="32"/>
      <c r="H101" s="32" t="s">
        <v>164</v>
      </c>
      <c r="I101" s="32"/>
      <c r="J101" s="32" t="s">
        <v>123</v>
      </c>
      <c r="K101" s="32"/>
      <c r="L101" s="32" t="s">
        <v>117</v>
      </c>
      <c r="M101" s="32"/>
      <c r="N101" s="32" t="s">
        <v>176</v>
      </c>
      <c r="O101" s="32"/>
      <c r="P101" s="32" t="s">
        <v>643</v>
      </c>
      <c r="Q101" s="32" t="s">
        <v>645</v>
      </c>
    </row>
    <row r="102" spans="1:17" x14ac:dyDescent="0.35">
      <c r="A102" s="438" t="s">
        <v>4729</v>
      </c>
      <c r="B102" s="114" t="s">
        <v>644</v>
      </c>
      <c r="C102" s="114" t="s">
        <v>281</v>
      </c>
      <c r="D102" s="114" t="s">
        <v>644</v>
      </c>
      <c r="E102" s="114" t="s">
        <v>281</v>
      </c>
      <c r="F102" s="114" t="s">
        <v>644</v>
      </c>
      <c r="G102" s="114" t="s">
        <v>281</v>
      </c>
      <c r="H102" s="114" t="s">
        <v>644</v>
      </c>
      <c r="I102" s="114" t="s">
        <v>281</v>
      </c>
      <c r="J102" s="114" t="s">
        <v>644</v>
      </c>
      <c r="K102" s="114" t="s">
        <v>281</v>
      </c>
      <c r="L102" s="114" t="s">
        <v>644</v>
      </c>
      <c r="M102" s="114" t="s">
        <v>281</v>
      </c>
      <c r="N102" s="114" t="s">
        <v>644</v>
      </c>
      <c r="O102" s="114" t="s">
        <v>281</v>
      </c>
      <c r="P102" s="438"/>
      <c r="Q102" s="438"/>
    </row>
    <row r="103" spans="1:17" x14ac:dyDescent="0.35">
      <c r="A103" s="15" t="s">
        <v>114</v>
      </c>
      <c r="B103" s="14">
        <v>3</v>
      </c>
      <c r="C103" s="21">
        <v>0.375</v>
      </c>
      <c r="D103" s="14">
        <v>2</v>
      </c>
      <c r="E103" s="21">
        <v>0.5</v>
      </c>
      <c r="F103" s="14">
        <v>9</v>
      </c>
      <c r="G103" s="21">
        <v>0.81818181818181823</v>
      </c>
      <c r="H103" s="14">
        <v>2</v>
      </c>
      <c r="I103" s="21">
        <v>0.5</v>
      </c>
      <c r="J103" s="14">
        <v>10</v>
      </c>
      <c r="K103" s="21">
        <v>0.76923076923076927</v>
      </c>
      <c r="L103" s="14">
        <v>7</v>
      </c>
      <c r="M103" s="21">
        <v>0.7</v>
      </c>
      <c r="N103" s="14">
        <v>4</v>
      </c>
      <c r="O103" s="21">
        <v>0.30769230769230771</v>
      </c>
      <c r="P103" s="14">
        <v>37</v>
      </c>
      <c r="Q103" s="21">
        <v>0.58730158730158732</v>
      </c>
    </row>
    <row r="104" spans="1:17" x14ac:dyDescent="0.35">
      <c r="A104" s="15" t="s">
        <v>109</v>
      </c>
      <c r="B104" s="14">
        <v>5</v>
      </c>
      <c r="C104" s="21">
        <v>0.625</v>
      </c>
      <c r="D104" s="14">
        <v>2</v>
      </c>
      <c r="E104" s="21">
        <v>0.5</v>
      </c>
      <c r="F104" s="14">
        <v>2</v>
      </c>
      <c r="G104" s="21">
        <v>0.18181818181818182</v>
      </c>
      <c r="H104" s="14">
        <v>2</v>
      </c>
      <c r="I104" s="21">
        <v>0.5</v>
      </c>
      <c r="J104" s="14">
        <v>3</v>
      </c>
      <c r="K104" s="21">
        <v>0.23076923076923078</v>
      </c>
      <c r="L104" s="14">
        <v>3</v>
      </c>
      <c r="M104" s="21">
        <v>0.3</v>
      </c>
      <c r="N104" s="14">
        <v>9</v>
      </c>
      <c r="O104" s="21">
        <v>0.69230769230769229</v>
      </c>
      <c r="P104" s="14">
        <v>26</v>
      </c>
      <c r="Q104" s="21">
        <v>0.41269841269841268</v>
      </c>
    </row>
    <row r="105" spans="1:17" x14ac:dyDescent="0.35">
      <c r="A105" s="389" t="s">
        <v>527</v>
      </c>
      <c r="B105" s="390">
        <v>8</v>
      </c>
      <c r="C105" s="437">
        <v>1</v>
      </c>
      <c r="D105" s="390">
        <v>4</v>
      </c>
      <c r="E105" s="437">
        <v>1</v>
      </c>
      <c r="F105" s="390">
        <v>11</v>
      </c>
      <c r="G105" s="437">
        <v>1</v>
      </c>
      <c r="H105" s="390">
        <v>4</v>
      </c>
      <c r="I105" s="437">
        <v>1</v>
      </c>
      <c r="J105" s="390">
        <v>13</v>
      </c>
      <c r="K105" s="437">
        <v>1</v>
      </c>
      <c r="L105" s="390">
        <v>10</v>
      </c>
      <c r="M105" s="437">
        <v>1</v>
      </c>
      <c r="N105" s="390">
        <v>13</v>
      </c>
      <c r="O105" s="437">
        <v>1</v>
      </c>
      <c r="P105" s="390">
        <v>63</v>
      </c>
      <c r="Q105" s="437">
        <v>1</v>
      </c>
    </row>
    <row r="106" spans="1:17" x14ac:dyDescent="0.35">
      <c r="A106"/>
      <c r="B106"/>
      <c r="C106"/>
      <c r="D106"/>
      <c r="E106"/>
      <c r="F106"/>
      <c r="G106"/>
      <c r="H106"/>
      <c r="I106"/>
      <c r="J106"/>
      <c r="K106"/>
      <c r="L106"/>
      <c r="M106"/>
      <c r="N106"/>
      <c r="O106"/>
      <c r="P106"/>
      <c r="Q106"/>
    </row>
  </sheetData>
  <sortState ref="A17:B24">
    <sortCondition descending="1" ref="B18"/>
  </sortState>
  <conditionalFormatting sqref="C3:C4">
    <cfRule type="dataBar" priority="37">
      <dataBar>
        <cfvo type="min"/>
        <cfvo type="max"/>
        <color rgb="FFFF555A"/>
      </dataBar>
      <extLst>
        <ext xmlns:x14="http://schemas.microsoft.com/office/spreadsheetml/2009/9/main" uri="{B025F937-C7B1-47D3-B67F-A62EFF666E3E}">
          <x14:id>{2A43BB09-16AE-4C29-8C04-2D5F7B4041FE}</x14:id>
        </ext>
      </extLst>
    </cfRule>
  </conditionalFormatting>
  <conditionalFormatting sqref="D20:D26">
    <cfRule type="dataBar" priority="35">
      <dataBar>
        <cfvo type="min"/>
        <cfvo type="max"/>
        <color rgb="FFFF555A"/>
      </dataBar>
      <extLst>
        <ext xmlns:x14="http://schemas.microsoft.com/office/spreadsheetml/2009/9/main" uri="{B025F937-C7B1-47D3-B67F-A62EFF666E3E}">
          <x14:id>{1CB8695A-E2B1-4259-86EF-5A95AE495025}</x14:id>
        </ext>
      </extLst>
    </cfRule>
  </conditionalFormatting>
  <conditionalFormatting sqref="C30">
    <cfRule type="dataBar" priority="34">
      <dataBar>
        <cfvo type="min"/>
        <cfvo type="max"/>
        <color rgb="FFFF555A"/>
      </dataBar>
      <extLst>
        <ext xmlns:x14="http://schemas.microsoft.com/office/spreadsheetml/2009/9/main" uri="{B025F937-C7B1-47D3-B67F-A62EFF666E3E}">
          <x14:id>{77B92060-F5EB-4AD6-A4E8-8AAD832FC314}</x14:id>
        </ext>
      </extLst>
    </cfRule>
  </conditionalFormatting>
  <conditionalFormatting sqref="C76:C77">
    <cfRule type="dataBar" priority="31">
      <dataBar>
        <cfvo type="min"/>
        <cfvo type="max"/>
        <color rgb="FFFF555A"/>
      </dataBar>
      <extLst>
        <ext xmlns:x14="http://schemas.microsoft.com/office/spreadsheetml/2009/9/main" uri="{B025F937-C7B1-47D3-B67F-A62EFF666E3E}">
          <x14:id>{74ED6A95-F612-4DDF-9011-F075B035A177}</x14:id>
        </ext>
      </extLst>
    </cfRule>
  </conditionalFormatting>
  <conditionalFormatting sqref="C83:C84">
    <cfRule type="dataBar" priority="30">
      <dataBar>
        <cfvo type="min"/>
        <cfvo type="max"/>
        <color rgb="FFFF555A"/>
      </dataBar>
      <extLst>
        <ext xmlns:x14="http://schemas.microsoft.com/office/spreadsheetml/2009/9/main" uri="{B025F937-C7B1-47D3-B67F-A62EFF666E3E}">
          <x14:id>{824DD306-19B1-45EE-ADC2-1DF851D1EEE8}</x14:id>
        </ext>
      </extLst>
    </cfRule>
  </conditionalFormatting>
  <conditionalFormatting pivot="1" sqref="C103:C104">
    <cfRule type="dataBar" priority="22">
      <dataBar>
        <cfvo type="min"/>
        <cfvo type="max"/>
        <color rgb="FFFF555A"/>
      </dataBar>
      <extLst>
        <ext xmlns:x14="http://schemas.microsoft.com/office/spreadsheetml/2009/9/main" uri="{B025F937-C7B1-47D3-B67F-A62EFF666E3E}">
          <x14:id>{B64C781F-0797-40D8-891F-CC72AD339730}</x14:id>
        </ext>
      </extLst>
    </cfRule>
  </conditionalFormatting>
  <conditionalFormatting pivot="1" sqref="E103:E104">
    <cfRule type="dataBar" priority="21">
      <dataBar>
        <cfvo type="min"/>
        <cfvo type="max"/>
        <color rgb="FFFF555A"/>
      </dataBar>
      <extLst>
        <ext xmlns:x14="http://schemas.microsoft.com/office/spreadsheetml/2009/9/main" uri="{B025F937-C7B1-47D3-B67F-A62EFF666E3E}">
          <x14:id>{5E09CB6A-ED88-4FCA-BAB5-2D8D3E4AA348}</x14:id>
        </ext>
      </extLst>
    </cfRule>
  </conditionalFormatting>
  <conditionalFormatting pivot="1" sqref="G103:G104">
    <cfRule type="dataBar" priority="20">
      <dataBar>
        <cfvo type="min"/>
        <cfvo type="max"/>
        <color rgb="FFFF555A"/>
      </dataBar>
      <extLst>
        <ext xmlns:x14="http://schemas.microsoft.com/office/spreadsheetml/2009/9/main" uri="{B025F937-C7B1-47D3-B67F-A62EFF666E3E}">
          <x14:id>{20DA7ED5-ADA6-40BA-8915-C6749AB0AA45}</x14:id>
        </ext>
      </extLst>
    </cfRule>
  </conditionalFormatting>
  <conditionalFormatting pivot="1" sqref="I103:I104 Q103:Q104">
    <cfRule type="dataBar" priority="19">
      <dataBar>
        <cfvo type="min"/>
        <cfvo type="max"/>
        <color rgb="FFFF555A"/>
      </dataBar>
      <extLst>
        <ext xmlns:x14="http://schemas.microsoft.com/office/spreadsheetml/2009/9/main" uri="{B025F937-C7B1-47D3-B67F-A62EFF666E3E}">
          <x14:id>{8555042D-63F8-4B0E-B2CC-36C47CB3EE35}</x14:id>
        </ext>
      </extLst>
    </cfRule>
  </conditionalFormatting>
  <conditionalFormatting pivot="1" sqref="K103:K104">
    <cfRule type="dataBar" priority="18">
      <dataBar>
        <cfvo type="min"/>
        <cfvo type="max"/>
        <color rgb="FFFF555A"/>
      </dataBar>
      <extLst>
        <ext xmlns:x14="http://schemas.microsoft.com/office/spreadsheetml/2009/9/main" uri="{B025F937-C7B1-47D3-B67F-A62EFF666E3E}">
          <x14:id>{1FB5760C-7633-44F7-B08A-932665832823}</x14:id>
        </ext>
      </extLst>
    </cfRule>
  </conditionalFormatting>
  <conditionalFormatting pivot="1" sqref="M103:M104">
    <cfRule type="dataBar" priority="17">
      <dataBar>
        <cfvo type="min"/>
        <cfvo type="max"/>
        <color rgb="FFFF555A"/>
      </dataBar>
      <extLst>
        <ext xmlns:x14="http://schemas.microsoft.com/office/spreadsheetml/2009/9/main" uri="{B025F937-C7B1-47D3-B67F-A62EFF666E3E}">
          <x14:id>{BBF516EF-77BD-4228-AA0E-3BDE8A2BEADB}</x14:id>
        </ext>
      </extLst>
    </cfRule>
  </conditionalFormatting>
  <conditionalFormatting pivot="1" sqref="C37:C38">
    <cfRule type="dataBar" priority="13">
      <dataBar>
        <cfvo type="min"/>
        <cfvo type="max"/>
        <color rgb="FFFF555A"/>
      </dataBar>
      <extLst>
        <ext xmlns:x14="http://schemas.microsoft.com/office/spreadsheetml/2009/9/main" uri="{B025F937-C7B1-47D3-B67F-A62EFF666E3E}">
          <x14:id>{1DA4C403-76C1-4BC3-AE04-49E9FBE7078B}</x14:id>
        </ext>
      </extLst>
    </cfRule>
  </conditionalFormatting>
  <conditionalFormatting pivot="1" sqref="C52:C53">
    <cfRule type="dataBar" priority="11">
      <dataBar>
        <cfvo type="min"/>
        <cfvo type="max"/>
        <color rgb="FFFF555A"/>
      </dataBar>
      <extLst>
        <ext xmlns:x14="http://schemas.microsoft.com/office/spreadsheetml/2009/9/main" uri="{B025F937-C7B1-47D3-B67F-A62EFF666E3E}">
          <x14:id>{EF459329-891E-499B-B83F-B2F1A5017746}</x14:id>
        </ext>
      </extLst>
    </cfRule>
  </conditionalFormatting>
  <conditionalFormatting pivot="1" sqref="O103:O104">
    <cfRule type="dataBar" priority="9">
      <dataBar>
        <cfvo type="min"/>
        <cfvo type="max"/>
        <color rgb="FFFF555A"/>
      </dataBar>
      <extLst>
        <ext xmlns:x14="http://schemas.microsoft.com/office/spreadsheetml/2009/9/main" uri="{B025F937-C7B1-47D3-B67F-A62EFF666E3E}">
          <x14:id>{CDC4AEC8-5715-49D6-8BDE-1489095D3108}</x14:id>
        </ext>
      </extLst>
    </cfRule>
  </conditionalFormatting>
  <conditionalFormatting pivot="1" sqref="C93:C94">
    <cfRule type="dataBar" priority="8">
      <dataBar>
        <cfvo type="min"/>
        <cfvo type="max"/>
        <color rgb="FFFF555A"/>
      </dataBar>
      <extLst>
        <ext xmlns:x14="http://schemas.microsoft.com/office/spreadsheetml/2009/9/main" uri="{B025F937-C7B1-47D3-B67F-A62EFF666E3E}">
          <x14:id>{C576AEB1-76DD-4366-84C4-D0E643AF41D8}</x14:id>
        </ext>
      </extLst>
    </cfRule>
  </conditionalFormatting>
  <conditionalFormatting pivot="1" sqref="E93:E94">
    <cfRule type="dataBar" priority="7">
      <dataBar>
        <cfvo type="min"/>
        <cfvo type="max"/>
        <color rgb="FFFF555A"/>
      </dataBar>
      <extLst>
        <ext xmlns:x14="http://schemas.microsoft.com/office/spreadsheetml/2009/9/main" uri="{B025F937-C7B1-47D3-B67F-A62EFF666E3E}">
          <x14:id>{3F37D161-A4E9-4044-AC3D-0C5277711ED8}</x14:id>
        </ext>
      </extLst>
    </cfRule>
  </conditionalFormatting>
  <conditionalFormatting pivot="1" sqref="G93:G94">
    <cfRule type="dataBar" priority="6">
      <dataBar>
        <cfvo type="min"/>
        <cfvo type="max"/>
        <color rgb="FFFF555A"/>
      </dataBar>
      <extLst>
        <ext xmlns:x14="http://schemas.microsoft.com/office/spreadsheetml/2009/9/main" uri="{B025F937-C7B1-47D3-B67F-A62EFF666E3E}">
          <x14:id>{7FCB5F98-D320-40F2-B1E4-F6E28897C2C8}</x14:id>
        </ext>
      </extLst>
    </cfRule>
  </conditionalFormatting>
  <conditionalFormatting sqref="C9:C15">
    <cfRule type="dataBar" priority="3">
      <dataBar>
        <cfvo type="min"/>
        <cfvo type="max"/>
        <color rgb="FFFF555A"/>
      </dataBar>
      <extLst>
        <ext xmlns:x14="http://schemas.microsoft.com/office/spreadsheetml/2009/9/main" uri="{B025F937-C7B1-47D3-B67F-A62EFF666E3E}">
          <x14:id>{C54908DB-4940-4FC4-BCD6-2DCD9B4A6CE4}</x14:id>
        </ext>
      </extLst>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2A43BB09-16AE-4C29-8C04-2D5F7B4041FE}">
            <x14:dataBar minLength="0" maxLength="100" border="1" negativeBarBorderColorSameAsPositive="0">
              <x14:cfvo type="autoMin"/>
              <x14:cfvo type="autoMax"/>
              <x14:borderColor rgb="FFFF555A"/>
              <x14:negativeFillColor rgb="FFFF0000"/>
              <x14:negativeBorderColor rgb="FFFF0000"/>
              <x14:axisColor rgb="FF000000"/>
            </x14:dataBar>
          </x14:cfRule>
          <xm:sqref>C3:C4</xm:sqref>
        </x14:conditionalFormatting>
        <x14:conditionalFormatting xmlns:xm="http://schemas.microsoft.com/office/excel/2006/main">
          <x14:cfRule type="dataBar" id="{1CB8695A-E2B1-4259-86EF-5A95AE495025}">
            <x14:dataBar minLength="0" maxLength="100" border="1" negativeBarBorderColorSameAsPositive="0">
              <x14:cfvo type="autoMin"/>
              <x14:cfvo type="autoMax"/>
              <x14:borderColor rgb="FFFF555A"/>
              <x14:negativeFillColor rgb="FFFF0000"/>
              <x14:negativeBorderColor rgb="FFFF0000"/>
              <x14:axisColor rgb="FF000000"/>
            </x14:dataBar>
          </x14:cfRule>
          <xm:sqref>D20:D26</xm:sqref>
        </x14:conditionalFormatting>
        <x14:conditionalFormatting xmlns:xm="http://schemas.microsoft.com/office/excel/2006/main">
          <x14:cfRule type="dataBar" id="{77B92060-F5EB-4AD6-A4E8-8AAD832FC314}">
            <x14:dataBar minLength="0" maxLength="100" border="1" negativeBarBorderColorSameAsPositive="0">
              <x14:cfvo type="autoMin"/>
              <x14:cfvo type="autoMax"/>
              <x14:borderColor rgb="FFFF555A"/>
              <x14:negativeFillColor rgb="FFFF0000"/>
              <x14:negativeBorderColor rgb="FFFF0000"/>
              <x14:axisColor rgb="FF000000"/>
            </x14:dataBar>
          </x14:cfRule>
          <xm:sqref>C30</xm:sqref>
        </x14:conditionalFormatting>
        <x14:conditionalFormatting xmlns:xm="http://schemas.microsoft.com/office/excel/2006/main">
          <x14:cfRule type="dataBar" id="{74ED6A95-F612-4DDF-9011-F075B035A177}">
            <x14:dataBar minLength="0" maxLength="100" border="1" negativeBarBorderColorSameAsPositive="0">
              <x14:cfvo type="autoMin"/>
              <x14:cfvo type="autoMax"/>
              <x14:borderColor rgb="FFFF555A"/>
              <x14:negativeFillColor rgb="FFFF0000"/>
              <x14:negativeBorderColor rgb="FFFF0000"/>
              <x14:axisColor rgb="FF000000"/>
            </x14:dataBar>
          </x14:cfRule>
          <xm:sqref>C76:C77</xm:sqref>
        </x14:conditionalFormatting>
        <x14:conditionalFormatting xmlns:xm="http://schemas.microsoft.com/office/excel/2006/main">
          <x14:cfRule type="dataBar" id="{824DD306-19B1-45EE-ADC2-1DF851D1EEE8}">
            <x14:dataBar minLength="0" maxLength="100" border="1" negativeBarBorderColorSameAsPositive="0">
              <x14:cfvo type="autoMin"/>
              <x14:cfvo type="autoMax"/>
              <x14:borderColor rgb="FFFF555A"/>
              <x14:negativeFillColor rgb="FFFF0000"/>
              <x14:negativeBorderColor rgb="FFFF0000"/>
              <x14:axisColor rgb="FF000000"/>
            </x14:dataBar>
          </x14:cfRule>
          <xm:sqref>C83:C84</xm:sqref>
        </x14:conditionalFormatting>
        <x14:conditionalFormatting xmlns:xm="http://schemas.microsoft.com/office/excel/2006/main" pivot="1">
          <x14:cfRule type="dataBar" id="{B64C781F-0797-40D8-891F-CC72AD339730}">
            <x14:dataBar minLength="0" maxLength="100" border="1" negativeBarBorderColorSameAsPositive="0">
              <x14:cfvo type="autoMin"/>
              <x14:cfvo type="autoMax"/>
              <x14:borderColor rgb="FFFF555A"/>
              <x14:negativeFillColor rgb="FFFF0000"/>
              <x14:negativeBorderColor rgb="FFFF0000"/>
              <x14:axisColor rgb="FF000000"/>
            </x14:dataBar>
          </x14:cfRule>
          <xm:sqref>C103:C104</xm:sqref>
        </x14:conditionalFormatting>
        <x14:conditionalFormatting xmlns:xm="http://schemas.microsoft.com/office/excel/2006/main" pivot="1">
          <x14:cfRule type="dataBar" id="{5E09CB6A-ED88-4FCA-BAB5-2D8D3E4AA348}">
            <x14:dataBar minLength="0" maxLength="100" border="1" negativeBarBorderColorSameAsPositive="0">
              <x14:cfvo type="autoMin"/>
              <x14:cfvo type="autoMax"/>
              <x14:borderColor rgb="FFFF555A"/>
              <x14:negativeFillColor rgb="FFFF0000"/>
              <x14:negativeBorderColor rgb="FFFF0000"/>
              <x14:axisColor rgb="FF000000"/>
            </x14:dataBar>
          </x14:cfRule>
          <xm:sqref>E103:E104</xm:sqref>
        </x14:conditionalFormatting>
        <x14:conditionalFormatting xmlns:xm="http://schemas.microsoft.com/office/excel/2006/main" pivot="1">
          <x14:cfRule type="dataBar" id="{20DA7ED5-ADA6-40BA-8915-C6749AB0AA45}">
            <x14:dataBar minLength="0" maxLength="100" border="1" negativeBarBorderColorSameAsPositive="0">
              <x14:cfvo type="autoMin"/>
              <x14:cfvo type="autoMax"/>
              <x14:borderColor rgb="FFFF555A"/>
              <x14:negativeFillColor rgb="FFFF0000"/>
              <x14:negativeBorderColor rgb="FFFF0000"/>
              <x14:axisColor rgb="FF000000"/>
            </x14:dataBar>
          </x14:cfRule>
          <xm:sqref>G103:G104</xm:sqref>
        </x14:conditionalFormatting>
        <x14:conditionalFormatting xmlns:xm="http://schemas.microsoft.com/office/excel/2006/main" pivot="1">
          <x14:cfRule type="dataBar" id="{8555042D-63F8-4B0E-B2CC-36C47CB3EE35}">
            <x14:dataBar minLength="0" maxLength="100" border="1" negativeBarBorderColorSameAsPositive="0">
              <x14:cfvo type="autoMin"/>
              <x14:cfvo type="autoMax"/>
              <x14:borderColor rgb="FFFF555A"/>
              <x14:negativeFillColor rgb="FFFF0000"/>
              <x14:negativeBorderColor rgb="FFFF0000"/>
              <x14:axisColor rgb="FF000000"/>
            </x14:dataBar>
          </x14:cfRule>
          <xm:sqref>I103:I104 Q103:Q104</xm:sqref>
        </x14:conditionalFormatting>
        <x14:conditionalFormatting xmlns:xm="http://schemas.microsoft.com/office/excel/2006/main" pivot="1">
          <x14:cfRule type="dataBar" id="{1FB5760C-7633-44F7-B08A-932665832823}">
            <x14:dataBar minLength="0" maxLength="100" border="1" negativeBarBorderColorSameAsPositive="0">
              <x14:cfvo type="autoMin"/>
              <x14:cfvo type="autoMax"/>
              <x14:borderColor rgb="FFFF555A"/>
              <x14:negativeFillColor rgb="FFFF0000"/>
              <x14:negativeBorderColor rgb="FFFF0000"/>
              <x14:axisColor rgb="FF000000"/>
            </x14:dataBar>
          </x14:cfRule>
          <xm:sqref>K103:K104</xm:sqref>
        </x14:conditionalFormatting>
        <x14:conditionalFormatting xmlns:xm="http://schemas.microsoft.com/office/excel/2006/main" pivot="1">
          <x14:cfRule type="dataBar" id="{BBF516EF-77BD-4228-AA0E-3BDE8A2BEADB}">
            <x14:dataBar minLength="0" maxLength="100" border="1" negativeBarBorderColorSameAsPositive="0">
              <x14:cfvo type="autoMin"/>
              <x14:cfvo type="autoMax"/>
              <x14:borderColor rgb="FFFF555A"/>
              <x14:negativeFillColor rgb="FFFF0000"/>
              <x14:negativeBorderColor rgb="FFFF0000"/>
              <x14:axisColor rgb="FF000000"/>
            </x14:dataBar>
          </x14:cfRule>
          <xm:sqref>M103:M104</xm:sqref>
        </x14:conditionalFormatting>
        <x14:conditionalFormatting xmlns:xm="http://schemas.microsoft.com/office/excel/2006/main" pivot="1">
          <x14:cfRule type="dataBar" id="{1DA4C403-76C1-4BC3-AE04-49E9FBE7078B}">
            <x14:dataBar minLength="0" maxLength="100" border="1" negativeBarBorderColorSameAsPositive="0">
              <x14:cfvo type="autoMin"/>
              <x14:cfvo type="autoMax"/>
              <x14:borderColor rgb="FFFF555A"/>
              <x14:negativeFillColor rgb="FFFF0000"/>
              <x14:negativeBorderColor rgb="FFFF0000"/>
              <x14:axisColor rgb="FF000000"/>
            </x14:dataBar>
          </x14:cfRule>
          <xm:sqref>C37:C38</xm:sqref>
        </x14:conditionalFormatting>
        <x14:conditionalFormatting xmlns:xm="http://schemas.microsoft.com/office/excel/2006/main" pivot="1">
          <x14:cfRule type="dataBar" id="{EF459329-891E-499B-B83F-B2F1A5017746}">
            <x14:dataBar minLength="0" maxLength="100" border="1" negativeBarBorderColorSameAsPositive="0">
              <x14:cfvo type="autoMin"/>
              <x14:cfvo type="autoMax"/>
              <x14:borderColor rgb="FFFF555A"/>
              <x14:negativeFillColor rgb="FFFF0000"/>
              <x14:negativeBorderColor rgb="FFFF0000"/>
              <x14:axisColor rgb="FF000000"/>
            </x14:dataBar>
          </x14:cfRule>
          <xm:sqref>C52:C53</xm:sqref>
        </x14:conditionalFormatting>
        <x14:conditionalFormatting xmlns:xm="http://schemas.microsoft.com/office/excel/2006/main" pivot="1">
          <x14:cfRule type="dataBar" id="{CDC4AEC8-5715-49D6-8BDE-1489095D3108}">
            <x14:dataBar minLength="0" maxLength="100" border="1" negativeBarBorderColorSameAsPositive="0">
              <x14:cfvo type="autoMin"/>
              <x14:cfvo type="autoMax"/>
              <x14:borderColor rgb="FFFF555A"/>
              <x14:negativeFillColor rgb="FFFF0000"/>
              <x14:negativeBorderColor rgb="FFFF0000"/>
              <x14:axisColor rgb="FF000000"/>
            </x14:dataBar>
          </x14:cfRule>
          <xm:sqref>O103:O104</xm:sqref>
        </x14:conditionalFormatting>
        <x14:conditionalFormatting xmlns:xm="http://schemas.microsoft.com/office/excel/2006/main" pivot="1">
          <x14:cfRule type="dataBar" id="{C576AEB1-76DD-4366-84C4-D0E643AF41D8}">
            <x14:dataBar minLength="0" maxLength="100" border="1" negativeBarBorderColorSameAsPositive="0">
              <x14:cfvo type="autoMin"/>
              <x14:cfvo type="autoMax"/>
              <x14:borderColor rgb="FFFF555A"/>
              <x14:negativeFillColor rgb="FFFF0000"/>
              <x14:negativeBorderColor rgb="FFFF0000"/>
              <x14:axisColor rgb="FF000000"/>
            </x14:dataBar>
          </x14:cfRule>
          <xm:sqref>C93:C94</xm:sqref>
        </x14:conditionalFormatting>
        <x14:conditionalFormatting xmlns:xm="http://schemas.microsoft.com/office/excel/2006/main" pivot="1">
          <x14:cfRule type="dataBar" id="{3F37D161-A4E9-4044-AC3D-0C5277711ED8}">
            <x14:dataBar minLength="0" maxLength="100" border="1" negativeBarBorderColorSameAsPositive="0">
              <x14:cfvo type="autoMin"/>
              <x14:cfvo type="autoMax"/>
              <x14:borderColor rgb="FFFF555A"/>
              <x14:negativeFillColor rgb="FFFF0000"/>
              <x14:negativeBorderColor rgb="FFFF0000"/>
              <x14:axisColor rgb="FF000000"/>
            </x14:dataBar>
          </x14:cfRule>
          <xm:sqref>E93:E94</xm:sqref>
        </x14:conditionalFormatting>
        <x14:conditionalFormatting xmlns:xm="http://schemas.microsoft.com/office/excel/2006/main" pivot="1">
          <x14:cfRule type="dataBar" id="{7FCB5F98-D320-40F2-B1E4-F6E28897C2C8}">
            <x14:dataBar minLength="0" maxLength="100" border="1" negativeBarBorderColorSameAsPositive="0">
              <x14:cfvo type="autoMin"/>
              <x14:cfvo type="autoMax"/>
              <x14:borderColor rgb="FFFF555A"/>
              <x14:negativeFillColor rgb="FFFF0000"/>
              <x14:negativeBorderColor rgb="FFFF0000"/>
              <x14:axisColor rgb="FF000000"/>
            </x14:dataBar>
          </x14:cfRule>
          <xm:sqref>G93:G94</xm:sqref>
        </x14:conditionalFormatting>
        <x14:conditionalFormatting xmlns:xm="http://schemas.microsoft.com/office/excel/2006/main">
          <x14:cfRule type="dataBar" id="{C54908DB-4940-4FC4-BCD6-2DCD9B4A6CE4}">
            <x14:dataBar minLength="0" maxLength="100" border="1" negativeBarBorderColorSameAsPositive="0">
              <x14:cfvo type="autoMin"/>
              <x14:cfvo type="autoMax"/>
              <x14:borderColor rgb="FFFF555A"/>
              <x14:negativeFillColor rgb="FFFF0000"/>
              <x14:negativeBorderColor rgb="FFFF0000"/>
              <x14:axisColor rgb="FF000000"/>
            </x14:dataBar>
          </x14:cfRule>
          <xm:sqref>C9:C15</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2"/>
  <sheetViews>
    <sheetView zoomScale="70" zoomScaleNormal="70" workbookViewId="0">
      <selection activeCell="N83" sqref="N83"/>
    </sheetView>
  </sheetViews>
  <sheetFormatPr baseColWidth="10" defaultColWidth="10.58203125" defaultRowHeight="15.5" x14ac:dyDescent="0.35"/>
  <cols>
    <col min="1" max="1" width="40.75" style="12" customWidth="1"/>
    <col min="2" max="2" width="20.1640625" style="12" customWidth="1"/>
    <col min="3" max="3" width="10.6640625" style="12" customWidth="1"/>
    <col min="4" max="4" width="11.6640625" style="12" customWidth="1"/>
    <col min="5" max="5" width="7.5" style="12" customWidth="1"/>
    <col min="6" max="6" width="6.4140625" style="12" customWidth="1"/>
    <col min="7" max="7" width="7.5" style="12" customWidth="1"/>
    <col min="8" max="8" width="5.1640625" style="12" customWidth="1"/>
    <col min="9" max="9" width="8.4140625" style="12" customWidth="1"/>
    <col min="10" max="10" width="6.1640625" style="12" customWidth="1"/>
    <col min="11" max="11" width="7.5" style="12" customWidth="1"/>
    <col min="12" max="12" width="4" style="12" customWidth="1"/>
    <col min="13" max="13" width="7.5" style="12" customWidth="1"/>
    <col min="14" max="14" width="7.1640625" style="12" customWidth="1"/>
    <col min="15" max="15" width="7.5" style="12" customWidth="1"/>
    <col min="16" max="16" width="6.4140625" style="12" customWidth="1"/>
    <col min="17" max="17" width="7.5" style="12" customWidth="1"/>
    <col min="18" max="18" width="12.08203125" style="12" bestFit="1" customWidth="1"/>
    <col min="19" max="19" width="8.08203125" style="12" customWidth="1"/>
    <col min="20" max="20" width="6.58203125" style="12" customWidth="1"/>
    <col min="21" max="21" width="8.08203125" style="12" customWidth="1"/>
    <col min="22" max="16384" width="10.58203125" style="12"/>
  </cols>
  <sheetData>
    <row r="1" spans="1:5" x14ac:dyDescent="0.35">
      <c r="A1" s="19" t="s">
        <v>343</v>
      </c>
    </row>
    <row r="2" spans="1:5" x14ac:dyDescent="0.35">
      <c r="A2" s="36" t="s">
        <v>341</v>
      </c>
      <c r="B2" s="36" t="s">
        <v>644</v>
      </c>
      <c r="C2" s="36" t="s">
        <v>281</v>
      </c>
    </row>
    <row r="3" spans="1:5" x14ac:dyDescent="0.35">
      <c r="A3" s="15" t="s">
        <v>114</v>
      </c>
      <c r="B3" s="14">
        <v>43</v>
      </c>
      <c r="C3" s="37">
        <f>GETPIVOTDATA("q4_1_ruptures_eha",$A$2,"q4_1_ruptures_eha","Non")/GETPIVOTDATA("q4_1_ruptures_eha",$A$2)</f>
        <v>0.75438596491228072</v>
      </c>
    </row>
    <row r="4" spans="1:5" x14ac:dyDescent="0.35">
      <c r="A4" s="15" t="s">
        <v>109</v>
      </c>
      <c r="B4" s="14">
        <v>14</v>
      </c>
      <c r="C4" s="37">
        <f>GETPIVOTDATA("q4_1_ruptures_eha",$A$2,"q4_1_ruptures_eha","Oui")/GETPIVOTDATA("q4_1_ruptures_eha",$A$2)</f>
        <v>0.24561403508771928</v>
      </c>
      <c r="D4" s="21"/>
      <c r="E4" s="37"/>
    </row>
    <row r="5" spans="1:5" x14ac:dyDescent="0.35">
      <c r="A5" s="392" t="s">
        <v>527</v>
      </c>
      <c r="B5" s="391">
        <v>57</v>
      </c>
      <c r="C5" s="36"/>
    </row>
    <row r="7" spans="1:5" x14ac:dyDescent="0.35">
      <c r="A7" s="19" t="s">
        <v>345</v>
      </c>
      <c r="B7" s="29"/>
    </row>
    <row r="8" spans="1:5" x14ac:dyDescent="0.35">
      <c r="A8" s="389" t="s">
        <v>654</v>
      </c>
      <c r="B8" s="389"/>
      <c r="C8" s="32"/>
    </row>
    <row r="9" spans="1:5" x14ac:dyDescent="0.35">
      <c r="A9" s="15" t="s">
        <v>531</v>
      </c>
      <c r="B9" s="14">
        <v>8</v>
      </c>
      <c r="C9" s="37">
        <f>GETPIVOTDATA("Produits trop chers",$A$8)/GETPIVOTDATA("q4_1_ruptures_eha",$A$2,"q4_1_ruptures_eha","Oui")</f>
        <v>0.5714285714285714</v>
      </c>
    </row>
    <row r="10" spans="1:5" x14ac:dyDescent="0.35">
      <c r="A10" s="15" t="s">
        <v>4799</v>
      </c>
      <c r="B10" s="14">
        <v>7</v>
      </c>
      <c r="C10" s="37">
        <f>GETPIVOTDATA("Pas assez d'argent pour se réapprovisionner",$A$8)/GETPIVOTDATA("q4_1_ruptures_eha",$A$2,"q4_1_ruptures_eha","Oui")</f>
        <v>0.5</v>
      </c>
    </row>
    <row r="11" spans="1:5" x14ac:dyDescent="0.35">
      <c r="A11" s="15" t="s">
        <v>529</v>
      </c>
      <c r="B11" s="14">
        <v>6</v>
      </c>
      <c r="C11" s="37">
        <f>GETPIVOTDATA("Taux de change",$A$8)/GETPIVOTDATA("q4_1_ruptures_eha",$A$2,"q4_1_ruptures_eha","Oui")</f>
        <v>0.42857142857142855</v>
      </c>
    </row>
    <row r="12" spans="1:5" x14ac:dyDescent="0.35">
      <c r="A12" s="15" t="s">
        <v>729</v>
      </c>
      <c r="B12" s="14">
        <v>4</v>
      </c>
      <c r="C12" s="37">
        <f>GETPIVOTDATA("Problème de transport",$A$8)/GETPIVOTDATA("q4_1_ruptures_eha",$A$2,"q4_1_ruptures_eha","Oui")</f>
        <v>0.2857142857142857</v>
      </c>
    </row>
    <row r="13" spans="1:5" x14ac:dyDescent="0.35">
      <c r="A13" s="15" t="s">
        <v>741</v>
      </c>
      <c r="B13" s="14">
        <v>3</v>
      </c>
      <c r="C13" s="37">
        <f>GETPIVOTDATA("Stock épuisé",$A$8)/GETPIVOTDATA("q4_1_ruptures_eha",$A$2,"q4_1_ruptures_eha","Oui")</f>
        <v>0.21428571428571427</v>
      </c>
    </row>
    <row r="14" spans="1:5" x14ac:dyDescent="0.35">
      <c r="A14"/>
      <c r="B14"/>
    </row>
    <row r="15" spans="1:5" x14ac:dyDescent="0.35">
      <c r="A15" s="19" t="s">
        <v>347</v>
      </c>
      <c r="B15" s="29"/>
    </row>
    <row r="16" spans="1:5" x14ac:dyDescent="0.35">
      <c r="A16" s="91" t="s">
        <v>748</v>
      </c>
      <c r="B16" s="29"/>
    </row>
    <row r="17" spans="1:4" x14ac:dyDescent="0.35">
      <c r="A17" s="32" t="s">
        <v>346</v>
      </c>
      <c r="B17" s="32"/>
      <c r="C17" s="33" t="s">
        <v>649</v>
      </c>
      <c r="D17" s="33" t="s">
        <v>650</v>
      </c>
    </row>
    <row r="18" spans="1:4" x14ac:dyDescent="0.35">
      <c r="A18" s="215" t="s">
        <v>120</v>
      </c>
      <c r="B18" s="216">
        <v>7</v>
      </c>
      <c r="C18" s="12">
        <f>GETPIVOTDATA("No",Importation!$A$45)</f>
        <v>39</v>
      </c>
      <c r="D18" s="37">
        <f>B18/C18</f>
        <v>0.17948717948717949</v>
      </c>
    </row>
    <row r="19" spans="1:4" x14ac:dyDescent="0.35">
      <c r="A19" s="215" t="s">
        <v>551</v>
      </c>
      <c r="B19" s="216">
        <v>4</v>
      </c>
      <c r="C19" s="12">
        <f>GETPIVOTDATA("No",Importation!$A$51)</f>
        <v>49</v>
      </c>
      <c r="D19" s="37">
        <f t="shared" ref="D19:D25" si="0">B19/C19</f>
        <v>8.1632653061224483E-2</v>
      </c>
    </row>
    <row r="20" spans="1:4" x14ac:dyDescent="0.35">
      <c r="A20" s="215" t="s">
        <v>215</v>
      </c>
      <c r="B20" s="216">
        <v>6</v>
      </c>
      <c r="C20" s="12">
        <f>GETPIVOTDATA("No",Importation!$A$57)</f>
        <v>51</v>
      </c>
      <c r="D20" s="37">
        <f t="shared" si="0"/>
        <v>0.11764705882352941</v>
      </c>
    </row>
    <row r="21" spans="1:4" x14ac:dyDescent="0.35">
      <c r="A21" s="215" t="s">
        <v>216</v>
      </c>
      <c r="B21" s="216">
        <v>5</v>
      </c>
      <c r="C21" s="12">
        <f>GETPIVOTDATA("No",Importation!$A$63)</f>
        <v>51</v>
      </c>
      <c r="D21" s="37">
        <f t="shared" si="0"/>
        <v>9.8039215686274508E-2</v>
      </c>
    </row>
    <row r="22" spans="1:4" x14ac:dyDescent="0.35">
      <c r="A22" s="215" t="s">
        <v>288</v>
      </c>
      <c r="B22" s="216">
        <v>1</v>
      </c>
      <c r="C22" s="12">
        <f>GETPIVOTDATA("No",Importation!$A$75)</f>
        <v>13</v>
      </c>
      <c r="D22" s="37">
        <f>B22/C22</f>
        <v>7.6923076923076927E-2</v>
      </c>
    </row>
    <row r="23" spans="1:4" x14ac:dyDescent="0.35">
      <c r="A23" s="215" t="s">
        <v>191</v>
      </c>
      <c r="B23" s="216">
        <v>9</v>
      </c>
      <c r="C23" s="12">
        <f>GETPIVOTDATA("No",Importation!$A$69)</f>
        <v>52</v>
      </c>
      <c r="D23" s="37">
        <f t="shared" si="0"/>
        <v>0.17307692307692307</v>
      </c>
    </row>
    <row r="24" spans="1:4" x14ac:dyDescent="0.35">
      <c r="A24" s="215" t="s">
        <v>728</v>
      </c>
      <c r="B24" s="217">
        <v>5</v>
      </c>
      <c r="C24" s="12">
        <f>GETPIVOTDATA("No",Importation!$A$81)</f>
        <v>42</v>
      </c>
      <c r="D24" s="37">
        <f t="shared" si="0"/>
        <v>0.11904761904761904</v>
      </c>
    </row>
    <row r="25" spans="1:4" x14ac:dyDescent="0.35">
      <c r="A25" s="215" t="s">
        <v>747</v>
      </c>
      <c r="B25" s="216">
        <v>4</v>
      </c>
      <c r="C25" s="12">
        <f>GETPIVOTDATA("No",Importation!$A$87)</f>
        <v>51</v>
      </c>
      <c r="D25" s="37">
        <f t="shared" si="0"/>
        <v>7.8431372549019607E-2</v>
      </c>
    </row>
    <row r="27" spans="1:4" x14ac:dyDescent="0.35">
      <c r="A27" s="19" t="s">
        <v>749</v>
      </c>
    </row>
    <row r="28" spans="1:4" s="38" customFormat="1" x14ac:dyDescent="0.35">
      <c r="A28" s="32" t="s">
        <v>4729</v>
      </c>
      <c r="B28" s="32" t="s">
        <v>644</v>
      </c>
      <c r="C28" s="36" t="s">
        <v>281</v>
      </c>
    </row>
    <row r="29" spans="1:4" s="38" customFormat="1" x14ac:dyDescent="0.35">
      <c r="A29" s="386" t="s">
        <v>109</v>
      </c>
      <c r="B29" s="385">
        <v>57</v>
      </c>
      <c r="C29" s="37">
        <f>B29/57</f>
        <v>1</v>
      </c>
    </row>
    <row r="30" spans="1:4" s="38" customFormat="1" x14ac:dyDescent="0.35">
      <c r="A30" s="382" t="s">
        <v>527</v>
      </c>
      <c r="B30" s="34">
        <v>57</v>
      </c>
      <c r="C30" s="37">
        <f>B30/57</f>
        <v>1</v>
      </c>
    </row>
    <row r="31" spans="1:4" s="38" customFormat="1" x14ac:dyDescent="0.35">
      <c r="A31"/>
      <c r="B31"/>
      <c r="C31"/>
    </row>
    <row r="32" spans="1:4" s="38" customFormat="1" x14ac:dyDescent="0.35">
      <c r="A32"/>
      <c r="B32"/>
      <c r="C32"/>
    </row>
    <row r="33" spans="1:3" x14ac:dyDescent="0.35">
      <c r="A33" s="19" t="s">
        <v>866</v>
      </c>
      <c r="B33"/>
      <c r="C33"/>
    </row>
    <row r="34" spans="1:3" x14ac:dyDescent="0.35">
      <c r="A34" s="32" t="s">
        <v>4729</v>
      </c>
      <c r="B34" s="32" t="s">
        <v>644</v>
      </c>
      <c r="C34" s="32" t="s">
        <v>281</v>
      </c>
    </row>
    <row r="35" spans="1:3" x14ac:dyDescent="0.35">
      <c r="A35" s="386" t="s">
        <v>785</v>
      </c>
      <c r="B35" s="385">
        <v>10</v>
      </c>
      <c r="C35" s="387">
        <v>0.17543859649122806</v>
      </c>
    </row>
    <row r="36" spans="1:3" x14ac:dyDescent="0.35">
      <c r="A36" s="386" t="s">
        <v>789</v>
      </c>
      <c r="B36" s="385">
        <v>47</v>
      </c>
      <c r="C36" s="387">
        <v>0.82456140350877194</v>
      </c>
    </row>
    <row r="37" spans="1:3" x14ac:dyDescent="0.35">
      <c r="A37" s="382" t="s">
        <v>527</v>
      </c>
      <c r="B37" s="34">
        <v>57</v>
      </c>
      <c r="C37" s="383">
        <v>1</v>
      </c>
    </row>
    <row r="38" spans="1:3" s="38" customFormat="1" x14ac:dyDescent="0.35">
      <c r="A38"/>
      <c r="B38"/>
      <c r="C38"/>
    </row>
    <row r="39" spans="1:3" s="38" customFormat="1" ht="13.5" customHeight="1" x14ac:dyDescent="0.35">
      <c r="A39" s="19" t="s">
        <v>745</v>
      </c>
      <c r="B39"/>
      <c r="C39"/>
    </row>
    <row r="40" spans="1:3" hidden="1" x14ac:dyDescent="0.35">
      <c r="A40" s="32" t="s">
        <v>864</v>
      </c>
      <c r="B40" s="32" t="s">
        <v>4728</v>
      </c>
      <c r="C40" s="32"/>
    </row>
    <row r="41" spans="1:3" x14ac:dyDescent="0.35">
      <c r="A41" s="32" t="s">
        <v>4729</v>
      </c>
      <c r="B41" s="32" t="s">
        <v>785</v>
      </c>
      <c r="C41" s="32" t="s">
        <v>527</v>
      </c>
    </row>
    <row r="42" spans="1:3" x14ac:dyDescent="0.35">
      <c r="A42" s="386" t="s">
        <v>123</v>
      </c>
      <c r="B42" s="385">
        <v>10</v>
      </c>
      <c r="C42" s="385">
        <v>10</v>
      </c>
    </row>
    <row r="43" spans="1:3" x14ac:dyDescent="0.35">
      <c r="A43" s="389" t="s">
        <v>527</v>
      </c>
      <c r="B43" s="390">
        <v>10</v>
      </c>
      <c r="C43" s="390">
        <v>10</v>
      </c>
    </row>
    <row r="44" spans="1:3" s="38" customFormat="1" x14ac:dyDescent="0.35">
      <c r="A44"/>
      <c r="B44"/>
      <c r="C44"/>
    </row>
    <row r="45" spans="1:3" s="38" customFormat="1" x14ac:dyDescent="0.35">
      <c r="A45" s="19" t="s">
        <v>867</v>
      </c>
      <c r="B45"/>
      <c r="C45"/>
    </row>
    <row r="46" spans="1:3" x14ac:dyDescent="0.35">
      <c r="A46" s="32" t="s">
        <v>4729</v>
      </c>
      <c r="B46" s="32" t="s">
        <v>644</v>
      </c>
      <c r="C46" s="32" t="s">
        <v>281</v>
      </c>
    </row>
    <row r="47" spans="1:3" x14ac:dyDescent="0.35">
      <c r="A47" s="386" t="s">
        <v>785</v>
      </c>
      <c r="B47" s="385">
        <v>29</v>
      </c>
      <c r="C47" s="387">
        <v>0.50877192982456143</v>
      </c>
    </row>
    <row r="48" spans="1:3" x14ac:dyDescent="0.35">
      <c r="A48" s="386" t="s">
        <v>789</v>
      </c>
      <c r="B48" s="385">
        <v>28</v>
      </c>
      <c r="C48" s="387">
        <v>0.49122807017543857</v>
      </c>
    </row>
    <row r="49" spans="1:4" x14ac:dyDescent="0.35">
      <c r="A49" s="382" t="s">
        <v>527</v>
      </c>
      <c r="B49" s="34">
        <v>57</v>
      </c>
      <c r="C49" s="383">
        <v>1</v>
      </c>
    </row>
    <row r="50" spans="1:4" s="38" customFormat="1" x14ac:dyDescent="0.35">
      <c r="A50"/>
      <c r="B50"/>
      <c r="C50"/>
    </row>
    <row r="51" spans="1:4" s="38" customFormat="1" x14ac:dyDescent="0.35">
      <c r="A51" s="19" t="s">
        <v>744</v>
      </c>
      <c r="B51" s="112"/>
      <c r="C51" s="117"/>
    </row>
    <row r="52" spans="1:4" s="38" customFormat="1" ht="15" customHeight="1" x14ac:dyDescent="0.35">
      <c r="A52" s="12" t="s">
        <v>746</v>
      </c>
      <c r="B52" s="112"/>
      <c r="C52" s="117"/>
    </row>
    <row r="53" spans="1:4" s="38" customFormat="1" hidden="1" x14ac:dyDescent="0.35">
      <c r="A53" s="42" t="s">
        <v>865</v>
      </c>
      <c r="B53"/>
      <c r="C53" s="42" t="s">
        <v>4728</v>
      </c>
      <c r="D53"/>
    </row>
    <row r="54" spans="1:4" s="38" customFormat="1" x14ac:dyDescent="0.35">
      <c r="A54" s="151" t="s">
        <v>752</v>
      </c>
      <c r="B54" s="151" t="s">
        <v>863</v>
      </c>
      <c r="C54" s="151" t="s">
        <v>785</v>
      </c>
      <c r="D54" s="151" t="s">
        <v>527</v>
      </c>
    </row>
    <row r="55" spans="1:4" s="38" customFormat="1" x14ac:dyDescent="0.35">
      <c r="A55" t="s">
        <v>182</v>
      </c>
      <c r="B55" s="378" t="s">
        <v>185</v>
      </c>
      <c r="C55" s="393">
        <v>3</v>
      </c>
      <c r="D55" s="122">
        <v>3</v>
      </c>
    </row>
    <row r="56" spans="1:4" s="38" customFormat="1" x14ac:dyDescent="0.35">
      <c r="A56" t="s">
        <v>182</v>
      </c>
      <c r="B56" s="378" t="s">
        <v>124</v>
      </c>
      <c r="C56" s="393">
        <v>4</v>
      </c>
      <c r="D56" s="122">
        <v>4</v>
      </c>
    </row>
    <row r="57" spans="1:4" s="38" customFormat="1" x14ac:dyDescent="0.35">
      <c r="A57" t="s">
        <v>500</v>
      </c>
      <c r="B57" s="378" t="s">
        <v>124</v>
      </c>
      <c r="C57" s="393">
        <v>4</v>
      </c>
      <c r="D57" s="122">
        <v>4</v>
      </c>
    </row>
    <row r="58" spans="1:4" s="38" customFormat="1" x14ac:dyDescent="0.35">
      <c r="A58" t="s">
        <v>106</v>
      </c>
      <c r="B58" t="s">
        <v>129</v>
      </c>
      <c r="C58" s="122">
        <v>8</v>
      </c>
      <c r="D58" s="122">
        <v>8</v>
      </c>
    </row>
    <row r="59" spans="1:4" s="38" customFormat="1" x14ac:dyDescent="0.35">
      <c r="A59" t="s">
        <v>106</v>
      </c>
      <c r="B59" t="s">
        <v>173</v>
      </c>
      <c r="C59" s="122">
        <v>1</v>
      </c>
      <c r="D59" s="122">
        <v>1</v>
      </c>
    </row>
    <row r="60" spans="1:4" s="38" customFormat="1" x14ac:dyDescent="0.35">
      <c r="A60" t="s">
        <v>106</v>
      </c>
      <c r="B60" s="378" t="s">
        <v>124</v>
      </c>
      <c r="C60" s="393">
        <v>1</v>
      </c>
      <c r="D60" s="122">
        <v>1</v>
      </c>
    </row>
    <row r="61" spans="1:4" s="38" customFormat="1" x14ac:dyDescent="0.35">
      <c r="A61" t="s">
        <v>164</v>
      </c>
      <c r="B61" t="s">
        <v>168</v>
      </c>
      <c r="C61" s="122">
        <v>1</v>
      </c>
      <c r="D61" s="122">
        <v>1</v>
      </c>
    </row>
    <row r="62" spans="1:4" s="38" customFormat="1" x14ac:dyDescent="0.35">
      <c r="A62" t="s">
        <v>123</v>
      </c>
      <c r="B62" t="s">
        <v>151</v>
      </c>
      <c r="C62" s="122">
        <v>1</v>
      </c>
      <c r="D62" s="122">
        <v>1</v>
      </c>
    </row>
    <row r="63" spans="1:4" s="38" customFormat="1" x14ac:dyDescent="0.35">
      <c r="A63" t="s">
        <v>123</v>
      </c>
      <c r="B63" t="s">
        <v>147</v>
      </c>
      <c r="C63" s="122">
        <v>2</v>
      </c>
      <c r="D63" s="122">
        <v>2</v>
      </c>
    </row>
    <row r="64" spans="1:4" s="38" customFormat="1" x14ac:dyDescent="0.35">
      <c r="A64" t="s">
        <v>117</v>
      </c>
      <c r="B64" t="s">
        <v>119</v>
      </c>
      <c r="C64" s="122">
        <v>3</v>
      </c>
      <c r="D64" s="122">
        <v>3</v>
      </c>
    </row>
    <row r="65" spans="1:5" s="38" customFormat="1" x14ac:dyDescent="0.35">
      <c r="A65" s="151" t="s">
        <v>527</v>
      </c>
      <c r="B65" s="151"/>
      <c r="C65" s="214">
        <v>28</v>
      </c>
      <c r="D65" s="214">
        <v>28</v>
      </c>
    </row>
    <row r="66" spans="1:5" s="38" customFormat="1" x14ac:dyDescent="0.35">
      <c r="A66" s="87" t="s">
        <v>4800</v>
      </c>
      <c r="B66"/>
      <c r="C66"/>
    </row>
    <row r="67" spans="1:5" s="38" customFormat="1" x14ac:dyDescent="0.35">
      <c r="A67"/>
      <c r="B67"/>
      <c r="C67"/>
    </row>
    <row r="68" spans="1:5" s="38" customFormat="1" x14ac:dyDescent="0.35">
      <c r="A68" s="19" t="s">
        <v>750</v>
      </c>
      <c r="B68"/>
      <c r="C68" s="117"/>
    </row>
    <row r="69" spans="1:5" x14ac:dyDescent="0.35">
      <c r="A69" s="32" t="s">
        <v>4729</v>
      </c>
      <c r="B69" s="32" t="s">
        <v>644</v>
      </c>
      <c r="C69" s="32" t="s">
        <v>281</v>
      </c>
    </row>
    <row r="70" spans="1:5" x14ac:dyDescent="0.35">
      <c r="A70" s="386" t="s">
        <v>132</v>
      </c>
      <c r="B70" s="385">
        <v>1</v>
      </c>
      <c r="C70" s="37">
        <f>B70/57</f>
        <v>1.7543859649122806E-2</v>
      </c>
    </row>
    <row r="71" spans="1:5" x14ac:dyDescent="0.35">
      <c r="A71" s="386" t="s">
        <v>114</v>
      </c>
      <c r="B71" s="385">
        <v>45</v>
      </c>
      <c r="C71" s="37">
        <f>B71/57</f>
        <v>0.78947368421052633</v>
      </c>
    </row>
    <row r="72" spans="1:5" x14ac:dyDescent="0.35">
      <c r="A72" s="386" t="s">
        <v>109</v>
      </c>
      <c r="B72" s="385">
        <v>11</v>
      </c>
      <c r="C72" s="37">
        <f>B72/57</f>
        <v>0.19298245614035087</v>
      </c>
      <c r="D72" s="21"/>
      <c r="E72" s="37"/>
    </row>
    <row r="73" spans="1:5" s="38" customFormat="1" x14ac:dyDescent="0.35">
      <c r="A73" s="382" t="s">
        <v>527</v>
      </c>
      <c r="B73" s="34">
        <v>57</v>
      </c>
      <c r="C73" s="34"/>
    </row>
    <row r="74" spans="1:5" s="38" customFormat="1" x14ac:dyDescent="0.35">
      <c r="A74"/>
      <c r="B74"/>
      <c r="C74" s="117"/>
    </row>
    <row r="75" spans="1:5" x14ac:dyDescent="0.35">
      <c r="A75" s="19" t="s">
        <v>751</v>
      </c>
      <c r="B75"/>
      <c r="C75"/>
    </row>
    <row r="76" spans="1:5" x14ac:dyDescent="0.35">
      <c r="A76" s="32" t="s">
        <v>4729</v>
      </c>
      <c r="B76" s="32" t="s">
        <v>644</v>
      </c>
      <c r="C76" s="32" t="s">
        <v>281</v>
      </c>
    </row>
    <row r="77" spans="1:5" x14ac:dyDescent="0.35">
      <c r="A77" s="386" t="s">
        <v>132</v>
      </c>
      <c r="B77" s="385">
        <v>2</v>
      </c>
      <c r="C77" s="37">
        <f>B77/57</f>
        <v>3.5087719298245612E-2</v>
      </c>
    </row>
    <row r="78" spans="1:5" x14ac:dyDescent="0.35">
      <c r="A78" s="386" t="s">
        <v>114</v>
      </c>
      <c r="B78" s="385">
        <v>41</v>
      </c>
      <c r="C78" s="37">
        <f>B78/57</f>
        <v>0.7192982456140351</v>
      </c>
    </row>
    <row r="79" spans="1:5" x14ac:dyDescent="0.35">
      <c r="A79" s="386" t="s">
        <v>109</v>
      </c>
      <c r="B79" s="385">
        <v>14</v>
      </c>
      <c r="C79" s="37">
        <f>B79/57</f>
        <v>0.24561403508771928</v>
      </c>
    </row>
    <row r="80" spans="1:5" x14ac:dyDescent="0.35">
      <c r="A80" s="382" t="s">
        <v>527</v>
      </c>
      <c r="B80" s="34">
        <v>57</v>
      </c>
      <c r="C80" s="34"/>
    </row>
    <row r="81" spans="1:21" x14ac:dyDescent="0.35">
      <c r="A81"/>
      <c r="B81"/>
    </row>
    <row r="82" spans="1:21" x14ac:dyDescent="0.35">
      <c r="A82" s="19" t="s">
        <v>753</v>
      </c>
      <c r="B82"/>
      <c r="C82"/>
      <c r="D82"/>
      <c r="E82"/>
      <c r="F82"/>
    </row>
    <row r="83" spans="1:21" x14ac:dyDescent="0.35">
      <c r="A83" s="12" t="s">
        <v>652</v>
      </c>
      <c r="B83"/>
      <c r="C83"/>
      <c r="D83"/>
      <c r="E83"/>
      <c r="F83"/>
    </row>
    <row r="84" spans="1:21" ht="15.65" hidden="1" customHeight="1" x14ac:dyDescent="0.35">
      <c r="A84"/>
      <c r="B84" s="42" t="s">
        <v>4728</v>
      </c>
      <c r="C84"/>
      <c r="D84"/>
      <c r="E84"/>
      <c r="F84"/>
      <c r="G84"/>
    </row>
    <row r="85" spans="1:21" x14ac:dyDescent="0.35">
      <c r="A85" s="212"/>
      <c r="B85" s="395" t="s">
        <v>489</v>
      </c>
      <c r="C85" s="395"/>
      <c r="D85" s="395" t="s">
        <v>536</v>
      </c>
      <c r="E85" s="395"/>
      <c r="F85" s="395" t="s">
        <v>643</v>
      </c>
      <c r="G85" s="395" t="s">
        <v>645</v>
      </c>
    </row>
    <row r="86" spans="1:21" x14ac:dyDescent="0.35">
      <c r="A86" s="212" t="s">
        <v>4729</v>
      </c>
      <c r="B86" s="395" t="s">
        <v>644</v>
      </c>
      <c r="C86" s="395" t="s">
        <v>281</v>
      </c>
      <c r="D86" s="395" t="s">
        <v>644</v>
      </c>
      <c r="E86" s="395" t="s">
        <v>281</v>
      </c>
      <c r="F86" s="395"/>
      <c r="G86" s="395"/>
    </row>
    <row r="87" spans="1:21" x14ac:dyDescent="0.35">
      <c r="A87" s="394" t="s">
        <v>132</v>
      </c>
      <c r="B87" s="398"/>
      <c r="C87" s="397">
        <v>0</v>
      </c>
      <c r="D87" s="398">
        <v>1</v>
      </c>
      <c r="E87" s="397">
        <v>2.5000000000000001E-2</v>
      </c>
      <c r="F87" s="398">
        <v>1</v>
      </c>
      <c r="G87" s="397">
        <v>1.7543859649122806E-2</v>
      </c>
    </row>
    <row r="88" spans="1:21" x14ac:dyDescent="0.35">
      <c r="A88" s="394" t="s">
        <v>114</v>
      </c>
      <c r="B88" s="398">
        <v>12</v>
      </c>
      <c r="C88" s="397">
        <v>0.70588235294117652</v>
      </c>
      <c r="D88" s="398">
        <v>33</v>
      </c>
      <c r="E88" s="397">
        <v>0.82499999999999996</v>
      </c>
      <c r="F88" s="398">
        <v>45</v>
      </c>
      <c r="G88" s="397">
        <v>0.78947368421052633</v>
      </c>
    </row>
    <row r="89" spans="1:21" x14ac:dyDescent="0.35">
      <c r="A89" s="394" t="s">
        <v>109</v>
      </c>
      <c r="B89" s="398">
        <v>5</v>
      </c>
      <c r="C89" s="397">
        <v>0.29411764705882354</v>
      </c>
      <c r="D89" s="398">
        <v>6</v>
      </c>
      <c r="E89" s="397">
        <v>0.15</v>
      </c>
      <c r="F89" s="398">
        <v>11</v>
      </c>
      <c r="G89" s="397">
        <v>0.19298245614035087</v>
      </c>
    </row>
    <row r="90" spans="1:21" x14ac:dyDescent="0.35">
      <c r="A90" s="213" t="s">
        <v>527</v>
      </c>
      <c r="B90" s="399">
        <v>17</v>
      </c>
      <c r="C90" s="400">
        <v>1</v>
      </c>
      <c r="D90" s="399">
        <v>40</v>
      </c>
      <c r="E90" s="400">
        <v>1</v>
      </c>
      <c r="F90" s="399">
        <v>57</v>
      </c>
      <c r="G90" s="400">
        <v>1</v>
      </c>
    </row>
    <row r="91" spans="1:21" x14ac:dyDescent="0.35">
      <c r="A91"/>
      <c r="B91"/>
      <c r="C91"/>
      <c r="D91"/>
      <c r="E91"/>
      <c r="F91"/>
    </row>
    <row r="92" spans="1:21" x14ac:dyDescent="0.35">
      <c r="A92" s="19" t="s">
        <v>651</v>
      </c>
      <c r="B92"/>
      <c r="C92"/>
      <c r="D92"/>
      <c r="E92"/>
      <c r="F92"/>
    </row>
    <row r="93" spans="1:21" x14ac:dyDescent="0.35">
      <c r="A93" s="12" t="s">
        <v>754</v>
      </c>
      <c r="B93"/>
      <c r="C93"/>
      <c r="D93"/>
      <c r="E93"/>
      <c r="F93"/>
    </row>
    <row r="94" spans="1:21" ht="15.65" hidden="1" customHeight="1" x14ac:dyDescent="0.35">
      <c r="A94"/>
      <c r="B94" s="42" t="s">
        <v>4728</v>
      </c>
      <c r="C94"/>
      <c r="D94"/>
      <c r="E94"/>
      <c r="F94"/>
      <c r="G94"/>
      <c r="H94"/>
      <c r="I94"/>
      <c r="J94"/>
      <c r="K94"/>
      <c r="L94"/>
      <c r="M94"/>
      <c r="N94"/>
      <c r="O94"/>
      <c r="P94"/>
      <c r="Q94"/>
      <c r="R94"/>
      <c r="S94"/>
      <c r="T94"/>
      <c r="U94"/>
    </row>
    <row r="95" spans="1:21" x14ac:dyDescent="0.35">
      <c r="A95" s="212"/>
      <c r="B95" s="212" t="s">
        <v>182</v>
      </c>
      <c r="C95" s="212"/>
      <c r="D95" s="212" t="s">
        <v>500</v>
      </c>
      <c r="E95" s="143"/>
      <c r="F95" s="395" t="s">
        <v>106</v>
      </c>
      <c r="G95" s="143"/>
      <c r="H95" s="212" t="s">
        <v>164</v>
      </c>
      <c r="I95" s="212"/>
      <c r="J95" s="212" t="s">
        <v>123</v>
      </c>
      <c r="K95" s="143"/>
      <c r="L95" s="143" t="s">
        <v>117</v>
      </c>
      <c r="M95" s="143"/>
      <c r="N95" s="212" t="s">
        <v>176</v>
      </c>
      <c r="O95" s="143"/>
      <c r="P95" s="143" t="s">
        <v>643</v>
      </c>
      <c r="Q95" s="143" t="s">
        <v>645</v>
      </c>
      <c r="R95"/>
      <c r="S95"/>
      <c r="T95"/>
      <c r="U95"/>
    </row>
    <row r="96" spans="1:21" x14ac:dyDescent="0.35">
      <c r="A96" s="212" t="s">
        <v>4729</v>
      </c>
      <c r="B96" s="404" t="s">
        <v>644</v>
      </c>
      <c r="C96" s="404" t="s">
        <v>281</v>
      </c>
      <c r="D96" s="404" t="s">
        <v>644</v>
      </c>
      <c r="E96" s="32" t="s">
        <v>281</v>
      </c>
      <c r="F96" s="32" t="s">
        <v>644</v>
      </c>
      <c r="G96" s="32" t="s">
        <v>281</v>
      </c>
      <c r="H96" s="404" t="s">
        <v>644</v>
      </c>
      <c r="I96" s="404" t="s">
        <v>281</v>
      </c>
      <c r="J96" s="404" t="s">
        <v>644</v>
      </c>
      <c r="K96" s="32" t="s">
        <v>281</v>
      </c>
      <c r="L96" s="32" t="s">
        <v>644</v>
      </c>
      <c r="M96" s="32" t="s">
        <v>281</v>
      </c>
      <c r="N96" s="404" t="s">
        <v>644</v>
      </c>
      <c r="O96" s="32" t="s">
        <v>281</v>
      </c>
      <c r="P96" s="32"/>
      <c r="Q96" s="32"/>
      <c r="R96"/>
      <c r="S96"/>
      <c r="T96"/>
      <c r="U96"/>
    </row>
    <row r="97" spans="1:21" x14ac:dyDescent="0.35">
      <c r="A97" s="401" t="s">
        <v>132</v>
      </c>
      <c r="B97" s="398"/>
      <c r="C97" s="397">
        <v>0</v>
      </c>
      <c r="D97" s="398"/>
      <c r="E97" s="397">
        <v>0</v>
      </c>
      <c r="F97" s="398">
        <v>1</v>
      </c>
      <c r="G97" s="397">
        <v>8.3333333333333329E-2</v>
      </c>
      <c r="H97" s="402"/>
      <c r="I97" s="403">
        <v>0</v>
      </c>
      <c r="J97" s="402"/>
      <c r="K97" s="397">
        <v>0</v>
      </c>
      <c r="L97" s="398"/>
      <c r="M97" s="397">
        <v>0</v>
      </c>
      <c r="N97" s="402"/>
      <c r="O97" s="397">
        <v>0</v>
      </c>
      <c r="P97" s="398">
        <v>1</v>
      </c>
      <c r="Q97" s="397">
        <v>1.7543859649122806E-2</v>
      </c>
      <c r="R97"/>
      <c r="S97"/>
      <c r="T97"/>
      <c r="U97"/>
    </row>
    <row r="98" spans="1:21" x14ac:dyDescent="0.35">
      <c r="A98" s="401" t="s">
        <v>114</v>
      </c>
      <c r="B98" s="398">
        <v>6</v>
      </c>
      <c r="C98" s="397">
        <v>0.75</v>
      </c>
      <c r="D98" s="398">
        <v>4</v>
      </c>
      <c r="E98" s="397">
        <v>1</v>
      </c>
      <c r="F98" s="398">
        <v>11</v>
      </c>
      <c r="G98" s="397">
        <v>0.91666666666666663</v>
      </c>
      <c r="H98" s="402">
        <v>4</v>
      </c>
      <c r="I98" s="403">
        <v>1</v>
      </c>
      <c r="J98" s="402">
        <v>12</v>
      </c>
      <c r="K98" s="397">
        <v>0.8571428571428571</v>
      </c>
      <c r="L98" s="398">
        <v>6</v>
      </c>
      <c r="M98" s="397">
        <v>0.6</v>
      </c>
      <c r="N98" s="402">
        <v>2</v>
      </c>
      <c r="O98" s="397">
        <v>0.4</v>
      </c>
      <c r="P98" s="398">
        <v>45</v>
      </c>
      <c r="Q98" s="397">
        <v>0.78947368421052633</v>
      </c>
      <c r="R98"/>
      <c r="S98"/>
      <c r="T98"/>
      <c r="U98"/>
    </row>
    <row r="99" spans="1:21" x14ac:dyDescent="0.35">
      <c r="A99" s="401" t="s">
        <v>109</v>
      </c>
      <c r="B99" s="398">
        <v>2</v>
      </c>
      <c r="C99" s="397">
        <v>0.25</v>
      </c>
      <c r="D99" s="398"/>
      <c r="E99" s="397">
        <v>0</v>
      </c>
      <c r="F99" s="398"/>
      <c r="G99" s="397">
        <v>0</v>
      </c>
      <c r="H99" s="402"/>
      <c r="I99" s="403">
        <v>0</v>
      </c>
      <c r="J99" s="402">
        <v>2</v>
      </c>
      <c r="K99" s="397">
        <v>0.14285714285714285</v>
      </c>
      <c r="L99" s="398">
        <v>4</v>
      </c>
      <c r="M99" s="397">
        <v>0.4</v>
      </c>
      <c r="N99" s="402">
        <v>3</v>
      </c>
      <c r="O99" s="397">
        <v>0.6</v>
      </c>
      <c r="P99" s="398">
        <v>11</v>
      </c>
      <c r="Q99" s="397">
        <v>0.19298245614035087</v>
      </c>
      <c r="R99"/>
      <c r="S99"/>
      <c r="T99"/>
      <c r="U99"/>
    </row>
    <row r="100" spans="1:21" x14ac:dyDescent="0.35">
      <c r="A100" s="213" t="s">
        <v>527</v>
      </c>
      <c r="B100" s="152">
        <v>8</v>
      </c>
      <c r="C100" s="211">
        <v>1</v>
      </c>
      <c r="D100" s="152">
        <v>4</v>
      </c>
      <c r="E100" s="211">
        <v>1</v>
      </c>
      <c r="F100" s="152">
        <v>12</v>
      </c>
      <c r="G100" s="211">
        <v>1</v>
      </c>
      <c r="H100" s="405">
        <v>4</v>
      </c>
      <c r="I100" s="406">
        <v>1</v>
      </c>
      <c r="J100" s="405">
        <v>14</v>
      </c>
      <c r="K100" s="384">
        <v>1</v>
      </c>
      <c r="L100" s="152">
        <v>10</v>
      </c>
      <c r="M100" s="211">
        <v>1</v>
      </c>
      <c r="N100" s="405">
        <v>5</v>
      </c>
      <c r="O100" s="211">
        <v>1</v>
      </c>
      <c r="P100" s="152">
        <v>57</v>
      </c>
      <c r="Q100" s="211">
        <v>1</v>
      </c>
      <c r="R100"/>
      <c r="S100"/>
      <c r="T100"/>
      <c r="U100"/>
    </row>
    <row r="101" spans="1:21" x14ac:dyDescent="0.35">
      <c r="A101"/>
      <c r="B101"/>
      <c r="C101"/>
      <c r="D101"/>
      <c r="E101"/>
      <c r="F101"/>
      <c r="G101"/>
      <c r="H101"/>
      <c r="I101"/>
      <c r="J101"/>
      <c r="K101"/>
      <c r="L101"/>
      <c r="M101"/>
      <c r="N101"/>
      <c r="O101"/>
      <c r="P101"/>
      <c r="Q101"/>
      <c r="R101"/>
      <c r="S101"/>
      <c r="T101"/>
      <c r="U101"/>
    </row>
    <row r="102" spans="1:21" x14ac:dyDescent="0.35">
      <c r="A102"/>
      <c r="B102"/>
      <c r="C102"/>
    </row>
  </sheetData>
  <sortState ref="A8:B13">
    <sortCondition descending="1" ref="B9"/>
  </sortState>
  <conditionalFormatting sqref="D18:D25">
    <cfRule type="dataBar" priority="70">
      <dataBar>
        <cfvo type="min"/>
        <cfvo type="max"/>
        <color rgb="FFFF555A"/>
      </dataBar>
      <extLst>
        <ext xmlns:x14="http://schemas.microsoft.com/office/spreadsheetml/2009/9/main" uri="{B025F937-C7B1-47D3-B67F-A62EFF666E3E}">
          <x14:id>{9BE49F73-5DE5-4901-B854-36F26DBE7766}</x14:id>
        </ext>
      </extLst>
    </cfRule>
  </conditionalFormatting>
  <conditionalFormatting sqref="C3:C4">
    <cfRule type="dataBar" priority="35">
      <dataBar>
        <cfvo type="min"/>
        <cfvo type="max"/>
        <color rgb="FFFF555A"/>
      </dataBar>
      <extLst>
        <ext xmlns:x14="http://schemas.microsoft.com/office/spreadsheetml/2009/9/main" uri="{B025F937-C7B1-47D3-B67F-A62EFF666E3E}">
          <x14:id>{207EE852-6E35-4AAB-9A86-F4A3B2B898C2}</x14:id>
        </ext>
      </extLst>
    </cfRule>
  </conditionalFormatting>
  <conditionalFormatting sqref="C9:C13">
    <cfRule type="dataBar" priority="34">
      <dataBar>
        <cfvo type="min"/>
        <cfvo type="max"/>
        <color rgb="FFFF555A"/>
      </dataBar>
      <extLst>
        <ext xmlns:x14="http://schemas.microsoft.com/office/spreadsheetml/2009/9/main" uri="{B025F937-C7B1-47D3-B67F-A62EFF666E3E}">
          <x14:id>{1E6C65CA-1B0B-44D8-B4C8-6A062F2185EC}</x14:id>
        </ext>
      </extLst>
    </cfRule>
  </conditionalFormatting>
  <conditionalFormatting sqref="C77:C79">
    <cfRule type="dataBar" priority="33">
      <dataBar>
        <cfvo type="min"/>
        <cfvo type="max"/>
        <color rgb="FFFF555A"/>
      </dataBar>
      <extLst>
        <ext xmlns:x14="http://schemas.microsoft.com/office/spreadsheetml/2009/9/main" uri="{B025F937-C7B1-47D3-B67F-A62EFF666E3E}">
          <x14:id>{BC953721-D2CE-48CA-850B-FD62329FD26F}</x14:id>
        </ext>
      </extLst>
    </cfRule>
  </conditionalFormatting>
  <conditionalFormatting sqref="C70:C72">
    <cfRule type="dataBar" priority="32">
      <dataBar>
        <cfvo type="min"/>
        <cfvo type="max"/>
        <color rgb="FFFF555A"/>
      </dataBar>
      <extLst>
        <ext xmlns:x14="http://schemas.microsoft.com/office/spreadsheetml/2009/9/main" uri="{B025F937-C7B1-47D3-B67F-A62EFF666E3E}">
          <x14:id>{CEDC54CC-737C-4D1D-9BDC-114CEEFC95AE}</x14:id>
        </ext>
      </extLst>
    </cfRule>
  </conditionalFormatting>
  <conditionalFormatting sqref="C29:C30">
    <cfRule type="dataBar" priority="31">
      <dataBar>
        <cfvo type="min"/>
        <cfvo type="max"/>
        <color rgb="FFFF555A"/>
      </dataBar>
      <extLst>
        <ext xmlns:x14="http://schemas.microsoft.com/office/spreadsheetml/2009/9/main" uri="{B025F937-C7B1-47D3-B67F-A62EFF666E3E}">
          <x14:id>{F3DD1F34-E37F-47F5-AB38-9E9AC4F2D390}</x14:id>
        </ext>
      </extLst>
    </cfRule>
  </conditionalFormatting>
  <conditionalFormatting pivot="1" sqref="C35:C36">
    <cfRule type="dataBar" priority="30">
      <dataBar>
        <cfvo type="min"/>
        <cfvo type="max"/>
        <color rgb="FFFF555A"/>
      </dataBar>
      <extLst>
        <ext xmlns:x14="http://schemas.microsoft.com/office/spreadsheetml/2009/9/main" uri="{B025F937-C7B1-47D3-B67F-A62EFF666E3E}">
          <x14:id>{EA9E26D3-587D-496F-A6D1-BF9301947496}</x14:id>
        </ext>
      </extLst>
    </cfRule>
  </conditionalFormatting>
  <conditionalFormatting pivot="1" sqref="C47:C48">
    <cfRule type="dataBar" priority="27">
      <dataBar>
        <cfvo type="min"/>
        <cfvo type="max"/>
        <color rgb="FFFF555A"/>
      </dataBar>
      <extLst>
        <ext xmlns:x14="http://schemas.microsoft.com/office/spreadsheetml/2009/9/main" uri="{B025F937-C7B1-47D3-B67F-A62EFF666E3E}">
          <x14:id>{8EE5FD6E-45A2-45E3-A0A8-75A7A84887C3}</x14:id>
        </ext>
      </extLst>
    </cfRule>
  </conditionalFormatting>
  <conditionalFormatting pivot="1" sqref="C87:C89">
    <cfRule type="dataBar" priority="16">
      <dataBar>
        <cfvo type="min"/>
        <cfvo type="max"/>
        <color rgb="FFFF555A"/>
      </dataBar>
      <extLst>
        <ext xmlns:x14="http://schemas.microsoft.com/office/spreadsheetml/2009/9/main" uri="{B025F937-C7B1-47D3-B67F-A62EFF666E3E}">
          <x14:id>{1894DF3D-62F0-4B30-AF51-015037900EDF}</x14:id>
        </ext>
      </extLst>
    </cfRule>
  </conditionalFormatting>
  <conditionalFormatting pivot="1" sqref="E87:E89">
    <cfRule type="dataBar" priority="15">
      <dataBar>
        <cfvo type="min"/>
        <cfvo type="max"/>
        <color rgb="FFFF555A"/>
      </dataBar>
      <extLst>
        <ext xmlns:x14="http://schemas.microsoft.com/office/spreadsheetml/2009/9/main" uri="{B025F937-C7B1-47D3-B67F-A62EFF666E3E}">
          <x14:id>{763951CE-B93F-4D78-8B7B-7369BE178DDB}</x14:id>
        </ext>
      </extLst>
    </cfRule>
  </conditionalFormatting>
  <conditionalFormatting pivot="1" sqref="G87:G89">
    <cfRule type="dataBar" priority="14">
      <dataBar>
        <cfvo type="min"/>
        <cfvo type="max"/>
        <color rgb="FFFF555A"/>
      </dataBar>
      <extLst>
        <ext xmlns:x14="http://schemas.microsoft.com/office/spreadsheetml/2009/9/main" uri="{B025F937-C7B1-47D3-B67F-A62EFF666E3E}">
          <x14:id>{B920B9EC-C1DD-4F04-8EA7-5E65D29B3218}</x14:id>
        </ext>
      </extLst>
    </cfRule>
  </conditionalFormatting>
  <conditionalFormatting pivot="1" sqref="C97:C99">
    <cfRule type="dataBar" priority="13">
      <dataBar>
        <cfvo type="min"/>
        <cfvo type="max"/>
        <color rgb="FFFF555A"/>
      </dataBar>
      <extLst>
        <ext xmlns:x14="http://schemas.microsoft.com/office/spreadsheetml/2009/9/main" uri="{B025F937-C7B1-47D3-B67F-A62EFF666E3E}">
          <x14:id>{45C34B75-F030-4260-8308-C620868B58A8}</x14:id>
        </ext>
      </extLst>
    </cfRule>
  </conditionalFormatting>
  <conditionalFormatting pivot="1" sqref="E97:E99">
    <cfRule type="dataBar" priority="12">
      <dataBar>
        <cfvo type="min"/>
        <cfvo type="max"/>
        <color rgb="FFFF555A"/>
      </dataBar>
      <extLst>
        <ext xmlns:x14="http://schemas.microsoft.com/office/spreadsheetml/2009/9/main" uri="{B025F937-C7B1-47D3-B67F-A62EFF666E3E}">
          <x14:id>{9A83D6B0-0DD0-48FF-8D2C-CE5C72E13923}</x14:id>
        </ext>
      </extLst>
    </cfRule>
  </conditionalFormatting>
  <conditionalFormatting pivot="1" sqref="G97:G99">
    <cfRule type="dataBar" priority="10">
      <dataBar>
        <cfvo type="min"/>
        <cfvo type="max"/>
        <color rgb="FFFF555A"/>
      </dataBar>
      <extLst>
        <ext xmlns:x14="http://schemas.microsoft.com/office/spreadsheetml/2009/9/main" uri="{B025F937-C7B1-47D3-B67F-A62EFF666E3E}">
          <x14:id>{169F5063-914F-4DD4-A2DD-7E1A557B04A1}</x14:id>
        </ext>
      </extLst>
    </cfRule>
  </conditionalFormatting>
  <conditionalFormatting pivot="1" sqref="Q97:Q99">
    <cfRule type="dataBar" priority="5">
      <dataBar>
        <cfvo type="min"/>
        <cfvo type="max"/>
        <color rgb="FFFF555A"/>
      </dataBar>
      <extLst>
        <ext xmlns:x14="http://schemas.microsoft.com/office/spreadsheetml/2009/9/main" uri="{B025F937-C7B1-47D3-B67F-A62EFF666E3E}">
          <x14:id>{5A28A940-C61A-4098-8065-CC4E11B0A92F}</x14:id>
        </ext>
      </extLst>
    </cfRule>
  </conditionalFormatting>
  <conditionalFormatting pivot="1" sqref="M97:M99">
    <cfRule type="dataBar" priority="4">
      <dataBar>
        <cfvo type="min"/>
        <cfvo type="max"/>
        <color rgb="FFFF555A"/>
      </dataBar>
      <extLst>
        <ext xmlns:x14="http://schemas.microsoft.com/office/spreadsheetml/2009/9/main" uri="{B025F937-C7B1-47D3-B67F-A62EFF666E3E}">
          <x14:id>{BD3C3A13-D0F4-4517-85CF-7F0174920993}</x14:id>
        </ext>
      </extLst>
    </cfRule>
  </conditionalFormatting>
  <conditionalFormatting pivot="1" sqref="O97:O99">
    <cfRule type="dataBar" priority="3">
      <dataBar>
        <cfvo type="min"/>
        <cfvo type="max"/>
        <color rgb="FFFF555A"/>
      </dataBar>
      <extLst>
        <ext xmlns:x14="http://schemas.microsoft.com/office/spreadsheetml/2009/9/main" uri="{B025F937-C7B1-47D3-B67F-A62EFF666E3E}">
          <x14:id>{245009BA-2905-4E29-9C55-98A0D3898998}</x14:id>
        </ext>
      </extLst>
    </cfRule>
  </conditionalFormatting>
  <conditionalFormatting pivot="1" sqref="I97:I99">
    <cfRule type="dataBar" priority="2">
      <dataBar>
        <cfvo type="min"/>
        <cfvo type="max"/>
        <color rgb="FFFF555A"/>
      </dataBar>
      <extLst>
        <ext xmlns:x14="http://schemas.microsoft.com/office/spreadsheetml/2009/9/main" uri="{B025F937-C7B1-47D3-B67F-A62EFF666E3E}">
          <x14:id>{315940EF-14BD-4651-8B81-070F429D3FED}</x14:id>
        </ext>
      </extLst>
    </cfRule>
  </conditionalFormatting>
  <conditionalFormatting pivot="1" sqref="K97:K99">
    <cfRule type="dataBar" priority="1">
      <dataBar>
        <cfvo type="min"/>
        <cfvo type="max"/>
        <color rgb="FFFF555A"/>
      </dataBar>
      <extLst>
        <ext xmlns:x14="http://schemas.microsoft.com/office/spreadsheetml/2009/9/main" uri="{B025F937-C7B1-47D3-B67F-A62EFF666E3E}">
          <x14:id>{A92A702E-F8D5-4BB0-BFA3-A2D7DB2DC769}</x14:id>
        </ext>
      </extLst>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9BE49F73-5DE5-4901-B854-36F26DBE7766}">
            <x14:dataBar minLength="0" maxLength="100" border="1" negativeBarBorderColorSameAsPositive="0">
              <x14:cfvo type="autoMin"/>
              <x14:cfvo type="autoMax"/>
              <x14:borderColor rgb="FFFF555A"/>
              <x14:negativeFillColor rgb="FFFF0000"/>
              <x14:negativeBorderColor rgb="FFFF0000"/>
              <x14:axisColor rgb="FF000000"/>
            </x14:dataBar>
          </x14:cfRule>
          <xm:sqref>D18:D25</xm:sqref>
        </x14:conditionalFormatting>
        <x14:conditionalFormatting xmlns:xm="http://schemas.microsoft.com/office/excel/2006/main">
          <x14:cfRule type="dataBar" id="{207EE852-6E35-4AAB-9A86-F4A3B2B898C2}">
            <x14:dataBar minLength="0" maxLength="100" border="1" negativeBarBorderColorSameAsPositive="0">
              <x14:cfvo type="autoMin"/>
              <x14:cfvo type="autoMax"/>
              <x14:borderColor rgb="FFFF555A"/>
              <x14:negativeFillColor rgb="FFFF0000"/>
              <x14:negativeBorderColor rgb="FFFF0000"/>
              <x14:axisColor rgb="FF000000"/>
            </x14:dataBar>
          </x14:cfRule>
          <xm:sqref>C3:C4</xm:sqref>
        </x14:conditionalFormatting>
        <x14:conditionalFormatting xmlns:xm="http://schemas.microsoft.com/office/excel/2006/main">
          <x14:cfRule type="dataBar" id="{1E6C65CA-1B0B-44D8-B4C8-6A062F2185EC}">
            <x14:dataBar minLength="0" maxLength="100" border="1" negativeBarBorderColorSameAsPositive="0">
              <x14:cfvo type="autoMin"/>
              <x14:cfvo type="autoMax"/>
              <x14:borderColor rgb="FFFF555A"/>
              <x14:negativeFillColor rgb="FFFF0000"/>
              <x14:negativeBorderColor rgb="FFFF0000"/>
              <x14:axisColor rgb="FF000000"/>
            </x14:dataBar>
          </x14:cfRule>
          <xm:sqref>C9:C13</xm:sqref>
        </x14:conditionalFormatting>
        <x14:conditionalFormatting xmlns:xm="http://schemas.microsoft.com/office/excel/2006/main">
          <x14:cfRule type="dataBar" id="{BC953721-D2CE-48CA-850B-FD62329FD26F}">
            <x14:dataBar minLength="0" maxLength="100" border="1" negativeBarBorderColorSameAsPositive="0">
              <x14:cfvo type="autoMin"/>
              <x14:cfvo type="autoMax"/>
              <x14:borderColor rgb="FFFF555A"/>
              <x14:negativeFillColor rgb="FFFF0000"/>
              <x14:negativeBorderColor rgb="FFFF0000"/>
              <x14:axisColor rgb="FF000000"/>
            </x14:dataBar>
          </x14:cfRule>
          <xm:sqref>C77:C79</xm:sqref>
        </x14:conditionalFormatting>
        <x14:conditionalFormatting xmlns:xm="http://schemas.microsoft.com/office/excel/2006/main">
          <x14:cfRule type="dataBar" id="{CEDC54CC-737C-4D1D-9BDC-114CEEFC95AE}">
            <x14:dataBar minLength="0" maxLength="100" border="1" negativeBarBorderColorSameAsPositive="0">
              <x14:cfvo type="autoMin"/>
              <x14:cfvo type="autoMax"/>
              <x14:borderColor rgb="FFFF555A"/>
              <x14:negativeFillColor rgb="FFFF0000"/>
              <x14:negativeBorderColor rgb="FFFF0000"/>
              <x14:axisColor rgb="FF000000"/>
            </x14:dataBar>
          </x14:cfRule>
          <xm:sqref>C70:C72</xm:sqref>
        </x14:conditionalFormatting>
        <x14:conditionalFormatting xmlns:xm="http://schemas.microsoft.com/office/excel/2006/main">
          <x14:cfRule type="dataBar" id="{F3DD1F34-E37F-47F5-AB38-9E9AC4F2D390}">
            <x14:dataBar minLength="0" maxLength="100" border="1" negativeBarBorderColorSameAsPositive="0">
              <x14:cfvo type="autoMin"/>
              <x14:cfvo type="autoMax"/>
              <x14:borderColor rgb="FFFF555A"/>
              <x14:negativeFillColor rgb="FFFF0000"/>
              <x14:negativeBorderColor rgb="FFFF0000"/>
              <x14:axisColor rgb="FF000000"/>
            </x14:dataBar>
          </x14:cfRule>
          <xm:sqref>C29:C30</xm:sqref>
        </x14:conditionalFormatting>
        <x14:conditionalFormatting xmlns:xm="http://schemas.microsoft.com/office/excel/2006/main" pivot="1">
          <x14:cfRule type="dataBar" id="{EA9E26D3-587D-496F-A6D1-BF9301947496}">
            <x14:dataBar minLength="0" maxLength="100" border="1" negativeBarBorderColorSameAsPositive="0">
              <x14:cfvo type="autoMin"/>
              <x14:cfvo type="autoMax"/>
              <x14:borderColor rgb="FFFF555A"/>
              <x14:negativeFillColor rgb="FFFF0000"/>
              <x14:negativeBorderColor rgb="FFFF0000"/>
              <x14:axisColor rgb="FF000000"/>
            </x14:dataBar>
          </x14:cfRule>
          <xm:sqref>C35:C36</xm:sqref>
        </x14:conditionalFormatting>
        <x14:conditionalFormatting xmlns:xm="http://schemas.microsoft.com/office/excel/2006/main" pivot="1">
          <x14:cfRule type="dataBar" id="{8EE5FD6E-45A2-45E3-A0A8-75A7A84887C3}">
            <x14:dataBar minLength="0" maxLength="100" border="1" negativeBarBorderColorSameAsPositive="0">
              <x14:cfvo type="autoMin"/>
              <x14:cfvo type="autoMax"/>
              <x14:borderColor rgb="FFFF555A"/>
              <x14:negativeFillColor rgb="FFFF0000"/>
              <x14:negativeBorderColor rgb="FFFF0000"/>
              <x14:axisColor rgb="FF000000"/>
            </x14:dataBar>
          </x14:cfRule>
          <xm:sqref>C47:C48</xm:sqref>
        </x14:conditionalFormatting>
        <x14:conditionalFormatting xmlns:xm="http://schemas.microsoft.com/office/excel/2006/main" pivot="1">
          <x14:cfRule type="dataBar" id="{1894DF3D-62F0-4B30-AF51-015037900EDF}">
            <x14:dataBar minLength="0" maxLength="100" border="1" negativeBarBorderColorSameAsPositive="0">
              <x14:cfvo type="autoMin"/>
              <x14:cfvo type="autoMax"/>
              <x14:borderColor rgb="FFFF555A"/>
              <x14:negativeFillColor rgb="FFFF0000"/>
              <x14:negativeBorderColor rgb="FFFF0000"/>
              <x14:axisColor rgb="FF000000"/>
            </x14:dataBar>
          </x14:cfRule>
          <xm:sqref>C87:C89</xm:sqref>
        </x14:conditionalFormatting>
        <x14:conditionalFormatting xmlns:xm="http://schemas.microsoft.com/office/excel/2006/main" pivot="1">
          <x14:cfRule type="dataBar" id="{763951CE-B93F-4D78-8B7B-7369BE178DDB}">
            <x14:dataBar minLength="0" maxLength="100" border="1" negativeBarBorderColorSameAsPositive="0">
              <x14:cfvo type="autoMin"/>
              <x14:cfvo type="autoMax"/>
              <x14:borderColor rgb="FFFF555A"/>
              <x14:negativeFillColor rgb="FFFF0000"/>
              <x14:negativeBorderColor rgb="FFFF0000"/>
              <x14:axisColor rgb="FF000000"/>
            </x14:dataBar>
          </x14:cfRule>
          <xm:sqref>E87:E89</xm:sqref>
        </x14:conditionalFormatting>
        <x14:conditionalFormatting xmlns:xm="http://schemas.microsoft.com/office/excel/2006/main" pivot="1">
          <x14:cfRule type="dataBar" id="{B920B9EC-C1DD-4F04-8EA7-5E65D29B3218}">
            <x14:dataBar minLength="0" maxLength="100" border="1" negativeBarBorderColorSameAsPositive="0">
              <x14:cfvo type="autoMin"/>
              <x14:cfvo type="autoMax"/>
              <x14:borderColor rgb="FFFF555A"/>
              <x14:negativeFillColor rgb="FFFF0000"/>
              <x14:negativeBorderColor rgb="FFFF0000"/>
              <x14:axisColor rgb="FF000000"/>
            </x14:dataBar>
          </x14:cfRule>
          <xm:sqref>G87:G89</xm:sqref>
        </x14:conditionalFormatting>
        <x14:conditionalFormatting xmlns:xm="http://schemas.microsoft.com/office/excel/2006/main" pivot="1">
          <x14:cfRule type="dataBar" id="{45C34B75-F030-4260-8308-C620868B58A8}">
            <x14:dataBar minLength="0" maxLength="100" border="1" negativeBarBorderColorSameAsPositive="0">
              <x14:cfvo type="autoMin"/>
              <x14:cfvo type="autoMax"/>
              <x14:borderColor rgb="FFFF555A"/>
              <x14:negativeFillColor rgb="FFFF0000"/>
              <x14:negativeBorderColor rgb="FFFF0000"/>
              <x14:axisColor rgb="FF000000"/>
            </x14:dataBar>
          </x14:cfRule>
          <xm:sqref>C97:C99</xm:sqref>
        </x14:conditionalFormatting>
        <x14:conditionalFormatting xmlns:xm="http://schemas.microsoft.com/office/excel/2006/main" pivot="1">
          <x14:cfRule type="dataBar" id="{9A83D6B0-0DD0-48FF-8D2C-CE5C72E13923}">
            <x14:dataBar minLength="0" maxLength="100" border="1" negativeBarBorderColorSameAsPositive="0">
              <x14:cfvo type="autoMin"/>
              <x14:cfvo type="autoMax"/>
              <x14:borderColor rgb="FFFF555A"/>
              <x14:negativeFillColor rgb="FFFF0000"/>
              <x14:negativeBorderColor rgb="FFFF0000"/>
              <x14:axisColor rgb="FF000000"/>
            </x14:dataBar>
          </x14:cfRule>
          <xm:sqref>E97:E99</xm:sqref>
        </x14:conditionalFormatting>
        <x14:conditionalFormatting xmlns:xm="http://schemas.microsoft.com/office/excel/2006/main" pivot="1">
          <x14:cfRule type="dataBar" id="{169F5063-914F-4DD4-A2DD-7E1A557B04A1}">
            <x14:dataBar minLength="0" maxLength="100" border="1" negativeBarBorderColorSameAsPositive="0">
              <x14:cfvo type="autoMin"/>
              <x14:cfvo type="autoMax"/>
              <x14:borderColor rgb="FFFF555A"/>
              <x14:negativeFillColor rgb="FFFF0000"/>
              <x14:negativeBorderColor rgb="FFFF0000"/>
              <x14:axisColor rgb="FF000000"/>
            </x14:dataBar>
          </x14:cfRule>
          <xm:sqref>G97:G99</xm:sqref>
        </x14:conditionalFormatting>
        <x14:conditionalFormatting xmlns:xm="http://schemas.microsoft.com/office/excel/2006/main" pivot="1">
          <x14:cfRule type="dataBar" id="{5A28A940-C61A-4098-8065-CC4E11B0A92F}">
            <x14:dataBar minLength="0" maxLength="100" border="1" negativeBarBorderColorSameAsPositive="0">
              <x14:cfvo type="autoMin"/>
              <x14:cfvo type="autoMax"/>
              <x14:borderColor rgb="FFFF555A"/>
              <x14:negativeFillColor rgb="FFFF0000"/>
              <x14:negativeBorderColor rgb="FFFF0000"/>
              <x14:axisColor rgb="FF000000"/>
            </x14:dataBar>
          </x14:cfRule>
          <xm:sqref>Q97:Q99</xm:sqref>
        </x14:conditionalFormatting>
        <x14:conditionalFormatting xmlns:xm="http://schemas.microsoft.com/office/excel/2006/main" pivot="1">
          <x14:cfRule type="dataBar" id="{BD3C3A13-D0F4-4517-85CF-7F0174920993}">
            <x14:dataBar minLength="0" maxLength="100" border="1" negativeBarBorderColorSameAsPositive="0">
              <x14:cfvo type="autoMin"/>
              <x14:cfvo type="autoMax"/>
              <x14:borderColor rgb="FFFF555A"/>
              <x14:negativeFillColor rgb="FFFF0000"/>
              <x14:negativeBorderColor rgb="FFFF0000"/>
              <x14:axisColor rgb="FF000000"/>
            </x14:dataBar>
          </x14:cfRule>
          <xm:sqref>M97:M99</xm:sqref>
        </x14:conditionalFormatting>
        <x14:conditionalFormatting xmlns:xm="http://schemas.microsoft.com/office/excel/2006/main" pivot="1">
          <x14:cfRule type="dataBar" id="{245009BA-2905-4E29-9C55-98A0D3898998}">
            <x14:dataBar minLength="0" maxLength="100" border="1" negativeBarBorderColorSameAsPositive="0">
              <x14:cfvo type="autoMin"/>
              <x14:cfvo type="autoMax"/>
              <x14:borderColor rgb="FFFF555A"/>
              <x14:negativeFillColor rgb="FFFF0000"/>
              <x14:negativeBorderColor rgb="FFFF0000"/>
              <x14:axisColor rgb="FF000000"/>
            </x14:dataBar>
          </x14:cfRule>
          <xm:sqref>O97:O99</xm:sqref>
        </x14:conditionalFormatting>
        <x14:conditionalFormatting xmlns:xm="http://schemas.microsoft.com/office/excel/2006/main" pivot="1">
          <x14:cfRule type="dataBar" id="{315940EF-14BD-4651-8B81-070F429D3FED}">
            <x14:dataBar minLength="0" maxLength="100" border="1" negativeBarBorderColorSameAsPositive="0">
              <x14:cfvo type="autoMin"/>
              <x14:cfvo type="autoMax"/>
              <x14:borderColor rgb="FFFF555A"/>
              <x14:negativeFillColor rgb="FFFF0000"/>
              <x14:negativeBorderColor rgb="FFFF0000"/>
              <x14:axisColor rgb="FF000000"/>
            </x14:dataBar>
          </x14:cfRule>
          <xm:sqref>I97:I99</xm:sqref>
        </x14:conditionalFormatting>
        <x14:conditionalFormatting xmlns:xm="http://schemas.microsoft.com/office/excel/2006/main" pivot="1">
          <x14:cfRule type="dataBar" id="{A92A702E-F8D5-4BB0-BFA3-A2D7DB2DC769}">
            <x14:dataBar minLength="0" maxLength="100" border="1" negativeBarBorderColorSameAsPositive="0">
              <x14:cfvo type="autoMin"/>
              <x14:cfvo type="autoMax"/>
              <x14:borderColor rgb="FFFF555A"/>
              <x14:negativeFillColor rgb="FFFF0000"/>
              <x14:negativeBorderColor rgb="FFFF0000"/>
              <x14:axisColor rgb="FF000000"/>
            </x14:dataBar>
          </x14:cfRule>
          <xm:sqref>K97:K99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zoomScale="70" zoomScaleNormal="70" workbookViewId="0">
      <selection activeCell="H26" sqref="H26"/>
    </sheetView>
  </sheetViews>
  <sheetFormatPr baseColWidth="10" defaultRowHeight="15.5" x14ac:dyDescent="0.35"/>
  <cols>
    <col min="1" max="1" width="17.1640625" customWidth="1"/>
    <col min="2" max="2" width="3.1640625" customWidth="1"/>
    <col min="3" max="3" width="7.1640625" customWidth="1"/>
  </cols>
  <sheetData>
    <row r="1" spans="1:3" s="12" customFormat="1" x14ac:dyDescent="0.35">
      <c r="A1" s="19" t="s">
        <v>4801</v>
      </c>
    </row>
    <row r="2" spans="1:3" x14ac:dyDescent="0.35">
      <c r="A2" s="183" t="s">
        <v>4804</v>
      </c>
      <c r="B2" s="183" t="s">
        <v>644</v>
      </c>
      <c r="C2" s="36" t="s">
        <v>281</v>
      </c>
    </row>
    <row r="3" spans="1:3" x14ac:dyDescent="0.35">
      <c r="A3" s="1" t="s">
        <v>132</v>
      </c>
      <c r="B3" s="122">
        <v>1</v>
      </c>
      <c r="C3" s="37">
        <f>GETPIVOTDATA("q4_1_ruptures_cuisine",$A$2,"q4_1_ruptures_cuisine","Je ne sais pas, je ne souhaite pas répondre")/GETPIVOTDATA("q4_1_ruptures_cuisine",$A$2)</f>
        <v>3.2258064516129031E-2</v>
      </c>
    </row>
    <row r="4" spans="1:3" x14ac:dyDescent="0.35">
      <c r="A4" s="1" t="s">
        <v>114</v>
      </c>
      <c r="B4" s="122">
        <v>16</v>
      </c>
      <c r="C4" s="37">
        <f>GETPIVOTDATA("q4_1_ruptures_cuisine",$A$2,"q4_1_ruptures_cuisine","Non")/GETPIVOTDATA("q4_1_ruptures_cuisine",$A$2)</f>
        <v>0.5161290322580645</v>
      </c>
    </row>
    <row r="5" spans="1:3" x14ac:dyDescent="0.35">
      <c r="A5" s="1" t="s">
        <v>109</v>
      </c>
      <c r="B5" s="122">
        <v>14</v>
      </c>
      <c r="C5" s="37">
        <f>GETPIVOTDATA("q4_1_ruptures_cuisine",$A$2,"q4_1_ruptures_cuisine","Oui")/GETPIVOTDATA("q4_1_ruptures_cuisine",$A$2)</f>
        <v>0.45161290322580644</v>
      </c>
    </row>
    <row r="6" spans="1:3" x14ac:dyDescent="0.35">
      <c r="A6" s="209" t="s">
        <v>527</v>
      </c>
      <c r="B6" s="210">
        <v>31</v>
      </c>
      <c r="C6" s="36"/>
    </row>
    <row r="8" spans="1:3" s="12" customFormat="1" x14ac:dyDescent="0.35">
      <c r="A8" s="19" t="s">
        <v>4802</v>
      </c>
    </row>
    <row r="9" spans="1:3" x14ac:dyDescent="0.35">
      <c r="A9" s="414" t="s">
        <v>4804</v>
      </c>
      <c r="B9" t="s">
        <v>644</v>
      </c>
      <c r="C9" s="212" t="s">
        <v>281</v>
      </c>
    </row>
    <row r="10" spans="1:3" x14ac:dyDescent="0.35">
      <c r="A10" s="1" t="s">
        <v>114</v>
      </c>
      <c r="B10" s="122">
        <v>21</v>
      </c>
      <c r="C10" s="186">
        <v>0.63636363636363635</v>
      </c>
    </row>
    <row r="11" spans="1:3" x14ac:dyDescent="0.35">
      <c r="A11" s="1" t="s">
        <v>109</v>
      </c>
      <c r="B11" s="122">
        <v>12</v>
      </c>
      <c r="C11" s="186">
        <v>0.36363636363636365</v>
      </c>
    </row>
    <row r="12" spans="1:3" x14ac:dyDescent="0.35">
      <c r="A12" s="209" t="s">
        <v>527</v>
      </c>
      <c r="B12" s="210">
        <v>33</v>
      </c>
      <c r="C12" s="415">
        <v>1</v>
      </c>
    </row>
    <row r="14" spans="1:3" s="12" customFormat="1" x14ac:dyDescent="0.35">
      <c r="A14" s="19" t="s">
        <v>4803</v>
      </c>
    </row>
    <row r="15" spans="1:3" x14ac:dyDescent="0.35">
      <c r="A15" s="183" t="s">
        <v>4804</v>
      </c>
      <c r="B15" s="183" t="s">
        <v>644</v>
      </c>
      <c r="C15" s="212"/>
    </row>
    <row r="16" spans="1:3" x14ac:dyDescent="0.35">
      <c r="A16" s="1" t="s">
        <v>114</v>
      </c>
      <c r="B16" s="122">
        <v>19</v>
      </c>
      <c r="C16" s="28">
        <f>GETPIVOTDATA("q4_1_ruptures_charbon",$A$15,"q4_1_ruptures_charbon","Non")/GETPIVOTDATA("q4_1_ruptures_charbon",$A$15)</f>
        <v>0.6333333333333333</v>
      </c>
    </row>
    <row r="17" spans="1:3" x14ac:dyDescent="0.35">
      <c r="A17" s="1" t="s">
        <v>109</v>
      </c>
      <c r="B17" s="122">
        <v>11</v>
      </c>
      <c r="C17" s="28">
        <f>GETPIVOTDATA("q4_1_ruptures_charbon",$A$15,"q4_1_ruptures_charbon","Oui")/GETPIVOTDATA("q4_1_ruptures_charbon",$A$15)</f>
        <v>0.36666666666666664</v>
      </c>
    </row>
    <row r="18" spans="1:3" x14ac:dyDescent="0.35">
      <c r="A18" s="209" t="s">
        <v>527</v>
      </c>
      <c r="B18" s="210">
        <v>30</v>
      </c>
    </row>
  </sheetData>
  <conditionalFormatting sqref="C3:C5">
    <cfRule type="dataBar" priority="5">
      <dataBar>
        <cfvo type="min"/>
        <cfvo type="max"/>
        <color rgb="FFFF555A"/>
      </dataBar>
      <extLst>
        <ext xmlns:x14="http://schemas.microsoft.com/office/spreadsheetml/2009/9/main" uri="{B025F937-C7B1-47D3-B67F-A62EFF666E3E}">
          <x14:id>{F1F5226B-C364-41C6-AACB-9AEB0D594B42}</x14:id>
        </ext>
      </extLst>
    </cfRule>
  </conditionalFormatting>
  <conditionalFormatting sqref="C16:C17">
    <cfRule type="dataBar" priority="2">
      <dataBar>
        <cfvo type="min"/>
        <cfvo type="max"/>
        <color rgb="FFFF555A"/>
      </dataBar>
      <extLst>
        <ext xmlns:x14="http://schemas.microsoft.com/office/spreadsheetml/2009/9/main" uri="{B025F937-C7B1-47D3-B67F-A62EFF666E3E}">
          <x14:id>{EF9676A4-AC83-48C4-B7C9-6BF9171E751D}</x14:id>
        </ext>
      </extLst>
    </cfRule>
  </conditionalFormatting>
  <conditionalFormatting pivot="1" sqref="C10:C11">
    <cfRule type="dataBar" priority="1">
      <dataBar>
        <cfvo type="min"/>
        <cfvo type="max"/>
        <color rgb="FFFF555A"/>
      </dataBar>
      <extLst>
        <ext xmlns:x14="http://schemas.microsoft.com/office/spreadsheetml/2009/9/main" uri="{B025F937-C7B1-47D3-B67F-A62EFF666E3E}">
          <x14:id>{0CF75DC0-97F7-4020-8D46-6DC7FEBFE7DE}</x14:id>
        </ext>
      </extLst>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F1F5226B-C364-41C6-AACB-9AEB0D594B42}">
            <x14:dataBar minLength="0" maxLength="100" border="1" negativeBarBorderColorSameAsPositive="0">
              <x14:cfvo type="autoMin"/>
              <x14:cfvo type="autoMax"/>
              <x14:borderColor rgb="FFFF555A"/>
              <x14:negativeFillColor rgb="FFFF0000"/>
              <x14:negativeBorderColor rgb="FFFF0000"/>
              <x14:axisColor rgb="FF000000"/>
            </x14:dataBar>
          </x14:cfRule>
          <xm:sqref>C3:C5</xm:sqref>
        </x14:conditionalFormatting>
        <x14:conditionalFormatting xmlns:xm="http://schemas.microsoft.com/office/excel/2006/main">
          <x14:cfRule type="dataBar" id="{EF9676A4-AC83-48C4-B7C9-6BF9171E751D}">
            <x14:dataBar minLength="0" maxLength="100" border="1" negativeBarBorderColorSameAsPositive="0">
              <x14:cfvo type="autoMin"/>
              <x14:cfvo type="autoMax"/>
              <x14:borderColor rgb="FFFF555A"/>
              <x14:negativeFillColor rgb="FFFF0000"/>
              <x14:negativeBorderColor rgb="FFFF0000"/>
              <x14:axisColor rgb="FF000000"/>
            </x14:dataBar>
          </x14:cfRule>
          <xm:sqref>C16:C17</xm:sqref>
        </x14:conditionalFormatting>
        <x14:conditionalFormatting xmlns:xm="http://schemas.microsoft.com/office/excel/2006/main" pivot="1">
          <x14:cfRule type="dataBar" id="{0CF75DC0-97F7-4020-8D46-6DC7FEBFE7DE}">
            <x14:dataBar minLength="0" maxLength="100" border="1" negativeBarBorderColorSameAsPositive="0">
              <x14:cfvo type="autoMin"/>
              <x14:cfvo type="autoMax"/>
              <x14:borderColor rgb="FFFF555A"/>
              <x14:negativeFillColor rgb="FFFF0000"/>
              <x14:negativeBorderColor rgb="FFFF0000"/>
              <x14:axisColor rgb="FF000000"/>
            </x14:dataBar>
          </x14:cfRule>
          <xm:sqref>C10:C11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72"/>
  <sheetViews>
    <sheetView zoomScale="70" zoomScaleNormal="70" workbookViewId="0">
      <selection activeCell="Q16" sqref="Q16"/>
    </sheetView>
  </sheetViews>
  <sheetFormatPr baseColWidth="10" defaultRowHeight="15.5" x14ac:dyDescent="0.35"/>
  <cols>
    <col min="1" max="1" width="19.33203125" customWidth="1"/>
    <col min="2" max="2" width="23.4140625" customWidth="1"/>
    <col min="3" max="3" width="10.83203125" customWidth="1"/>
    <col min="4" max="4" width="6.83203125" customWidth="1"/>
    <col min="5" max="5" width="5.1640625" customWidth="1"/>
    <col min="6" max="6" width="6.1640625" customWidth="1"/>
    <col min="7" max="7" width="6.9140625" customWidth="1"/>
    <col min="8" max="8" width="7.1640625" customWidth="1"/>
    <col min="9" max="9" width="10.33203125" customWidth="1"/>
    <col min="10" max="10" width="5.9140625" customWidth="1"/>
    <col min="11" max="11" width="4.5" customWidth="1"/>
    <col min="12" max="12" width="3.9140625" customWidth="1"/>
    <col min="13" max="13" width="4.5" customWidth="1"/>
    <col min="14" max="14" width="7.08203125" customWidth="1"/>
    <col min="15" max="15" width="3.4140625" customWidth="1"/>
    <col min="16" max="16" width="6.4140625" customWidth="1"/>
    <col min="17" max="17" width="7" customWidth="1"/>
  </cols>
  <sheetData>
    <row r="2" spans="1:17" x14ac:dyDescent="0.35">
      <c r="A2" s="185" t="s">
        <v>4825</v>
      </c>
    </row>
    <row r="3" spans="1:17" s="12" customFormat="1" x14ac:dyDescent="0.35">
      <c r="A3" s="19" t="s">
        <v>4823</v>
      </c>
    </row>
    <row r="4" spans="1:17" ht="0.65" customHeight="1" x14ac:dyDescent="0.35">
      <c r="B4" s="42" t="s">
        <v>4728</v>
      </c>
    </row>
    <row r="5" spans="1:17" ht="39" customHeight="1" x14ac:dyDescent="0.35">
      <c r="B5" s="207" t="s">
        <v>182</v>
      </c>
      <c r="C5" s="207"/>
      <c r="D5" s="205" t="s">
        <v>500</v>
      </c>
      <c r="E5" s="205"/>
      <c r="F5" s="205" t="s">
        <v>106</v>
      </c>
      <c r="G5" s="205"/>
      <c r="H5" s="205" t="s">
        <v>164</v>
      </c>
      <c r="I5" s="205"/>
      <c r="J5" s="205" t="s">
        <v>123</v>
      </c>
      <c r="K5" s="205"/>
      <c r="L5" s="205" t="s">
        <v>117</v>
      </c>
      <c r="M5" s="205"/>
      <c r="N5" s="205" t="s">
        <v>176</v>
      </c>
      <c r="O5" s="205"/>
      <c r="P5" s="205" t="s">
        <v>643</v>
      </c>
      <c r="Q5" s="205" t="s">
        <v>645</v>
      </c>
    </row>
    <row r="6" spans="1:17" x14ac:dyDescent="0.35">
      <c r="A6" s="183" t="s">
        <v>4805</v>
      </c>
      <c r="B6" s="206" t="s">
        <v>644</v>
      </c>
      <c r="C6" s="206" t="s">
        <v>281</v>
      </c>
      <c r="D6" s="206" t="s">
        <v>644</v>
      </c>
      <c r="E6" s="206" t="s">
        <v>281</v>
      </c>
      <c r="F6" s="206" t="s">
        <v>644</v>
      </c>
      <c r="G6" s="206" t="s">
        <v>281</v>
      </c>
      <c r="H6" s="206" t="s">
        <v>644</v>
      </c>
      <c r="I6" s="206" t="s">
        <v>281</v>
      </c>
      <c r="J6" s="206" t="s">
        <v>644</v>
      </c>
      <c r="K6" s="206" t="s">
        <v>281</v>
      </c>
      <c r="L6" s="206" t="s">
        <v>644</v>
      </c>
      <c r="M6" s="206" t="s">
        <v>281</v>
      </c>
      <c r="N6" s="206" t="s">
        <v>644</v>
      </c>
      <c r="O6" s="206" t="s">
        <v>281</v>
      </c>
      <c r="P6" s="206"/>
      <c r="Q6" s="206"/>
    </row>
    <row r="7" spans="1:17" x14ac:dyDescent="0.35">
      <c r="A7" s="1" t="s">
        <v>132</v>
      </c>
      <c r="B7" s="187">
        <v>3</v>
      </c>
      <c r="C7" s="188">
        <v>1.7241379310344827E-2</v>
      </c>
      <c r="D7" s="187">
        <v>2</v>
      </c>
      <c r="E7" s="188">
        <v>1.1494252873563218E-2</v>
      </c>
      <c r="F7" s="187">
        <v>2</v>
      </c>
      <c r="G7" s="188">
        <v>1.1494252873563218E-2</v>
      </c>
      <c r="H7" s="187">
        <v>1</v>
      </c>
      <c r="I7" s="188">
        <v>5.7471264367816091E-3</v>
      </c>
      <c r="J7" s="187">
        <v>3</v>
      </c>
      <c r="K7" s="188">
        <v>1.7241379310344827E-2</v>
      </c>
      <c r="L7" s="187">
        <v>2</v>
      </c>
      <c r="M7" s="188">
        <v>1.1494252873563218E-2</v>
      </c>
      <c r="N7" s="187">
        <v>1</v>
      </c>
      <c r="O7" s="188">
        <v>5.7471264367816091E-3</v>
      </c>
      <c r="P7" s="187">
        <v>14</v>
      </c>
      <c r="Q7" s="188">
        <v>8.0459770114942528E-2</v>
      </c>
    </row>
    <row r="8" spans="1:17" x14ac:dyDescent="0.35">
      <c r="A8" s="1" t="s">
        <v>114</v>
      </c>
      <c r="B8" s="187">
        <v>16</v>
      </c>
      <c r="C8" s="188">
        <v>9.1954022988505746E-2</v>
      </c>
      <c r="D8" s="187">
        <v>14</v>
      </c>
      <c r="E8" s="188">
        <v>8.0459770114942528E-2</v>
      </c>
      <c r="F8" s="187">
        <v>14</v>
      </c>
      <c r="G8" s="188">
        <v>8.0459770114942528E-2</v>
      </c>
      <c r="H8" s="187">
        <v>21</v>
      </c>
      <c r="I8" s="188">
        <v>0.1206896551724138</v>
      </c>
      <c r="J8" s="187">
        <v>22</v>
      </c>
      <c r="K8" s="188">
        <v>0.12643678160919541</v>
      </c>
      <c r="L8" s="187">
        <v>25</v>
      </c>
      <c r="M8" s="188">
        <v>0.14367816091954022</v>
      </c>
      <c r="N8" s="187">
        <v>11</v>
      </c>
      <c r="O8" s="188">
        <v>6.3218390804597707E-2</v>
      </c>
      <c r="P8" s="187">
        <v>123</v>
      </c>
      <c r="Q8" s="188">
        <v>0.7068965517241379</v>
      </c>
    </row>
    <row r="9" spans="1:17" x14ac:dyDescent="0.35">
      <c r="A9" s="1" t="s">
        <v>109</v>
      </c>
      <c r="B9" s="187">
        <v>11</v>
      </c>
      <c r="C9" s="188">
        <v>6.3218390804597707E-2</v>
      </c>
      <c r="D9" s="187"/>
      <c r="E9" s="188">
        <v>0</v>
      </c>
      <c r="F9" s="187">
        <v>5</v>
      </c>
      <c r="G9" s="188">
        <v>2.8735632183908046E-2</v>
      </c>
      <c r="H9" s="187"/>
      <c r="I9" s="188">
        <v>0</v>
      </c>
      <c r="J9" s="187">
        <v>5</v>
      </c>
      <c r="K9" s="188">
        <v>2.8735632183908046E-2</v>
      </c>
      <c r="L9" s="187">
        <v>12</v>
      </c>
      <c r="M9" s="188">
        <v>6.8965517241379309E-2</v>
      </c>
      <c r="N9" s="187">
        <v>4</v>
      </c>
      <c r="O9" s="188">
        <v>2.2988505747126436E-2</v>
      </c>
      <c r="P9" s="187">
        <v>37</v>
      </c>
      <c r="Q9" s="188">
        <v>0.21264367816091953</v>
      </c>
    </row>
    <row r="10" spans="1:17" s="12" customFormat="1" x14ac:dyDescent="0.35">
      <c r="A10" s="198" t="s">
        <v>527</v>
      </c>
      <c r="B10" s="204">
        <v>30</v>
      </c>
      <c r="C10" s="208">
        <v>0.17241379310344829</v>
      </c>
      <c r="D10" s="204">
        <v>16</v>
      </c>
      <c r="E10" s="208">
        <v>9.1954022988505746E-2</v>
      </c>
      <c r="F10" s="204">
        <v>21</v>
      </c>
      <c r="G10" s="208">
        <v>0.1206896551724138</v>
      </c>
      <c r="H10" s="204">
        <v>22</v>
      </c>
      <c r="I10" s="208">
        <v>0.12643678160919541</v>
      </c>
      <c r="J10" s="204">
        <v>30</v>
      </c>
      <c r="K10" s="208">
        <v>0.17241379310344829</v>
      </c>
      <c r="L10" s="204">
        <v>39</v>
      </c>
      <c r="M10" s="208">
        <v>0.22413793103448276</v>
      </c>
      <c r="N10" s="204">
        <v>16</v>
      </c>
      <c r="O10" s="208">
        <v>9.1954022988505746E-2</v>
      </c>
      <c r="P10" s="204">
        <v>174</v>
      </c>
      <c r="Q10" s="208">
        <v>1</v>
      </c>
    </row>
    <row r="11" spans="1:17" s="12" customFormat="1" x14ac:dyDescent="0.35">
      <c r="A11" s="1"/>
      <c r="B11" s="122"/>
      <c r="C11" s="186"/>
      <c r="D11" s="122"/>
      <c r="E11" s="186"/>
      <c r="F11" s="122"/>
      <c r="G11" s="186"/>
      <c r="H11" s="122"/>
      <c r="I11" s="186"/>
      <c r="J11" s="122"/>
      <c r="K11" s="186"/>
      <c r="L11" s="122"/>
      <c r="M11" s="186"/>
      <c r="N11" s="122"/>
      <c r="O11" s="186"/>
      <c r="P11" s="122"/>
      <c r="Q11" s="186"/>
    </row>
    <row r="12" spans="1:17" s="12" customFormat="1" x14ac:dyDescent="0.35">
      <c r="A12" s="416" t="s">
        <v>4835</v>
      </c>
      <c r="B12" s="122"/>
      <c r="C12" s="186"/>
      <c r="D12" s="122"/>
      <c r="E12" s="186"/>
      <c r="F12" s="122"/>
      <c r="G12" s="186"/>
      <c r="H12" s="122"/>
      <c r="I12" s="186"/>
      <c r="J12" s="122"/>
      <c r="K12" s="186"/>
      <c r="L12" s="122"/>
      <c r="M12" s="186"/>
      <c r="N12" s="122"/>
      <c r="O12" s="186"/>
      <c r="P12" s="122"/>
      <c r="Q12" s="186"/>
    </row>
    <row r="13" spans="1:17" x14ac:dyDescent="0.35">
      <c r="A13" s="183" t="s">
        <v>654</v>
      </c>
      <c r="B13" s="183"/>
      <c r="C13" s="36" t="s">
        <v>281</v>
      </c>
    </row>
    <row r="14" spans="1:17" x14ac:dyDescent="0.35">
      <c r="A14" s="1" t="s">
        <v>4806</v>
      </c>
      <c r="B14" s="122">
        <v>25</v>
      </c>
      <c r="C14" s="28">
        <f>GETPIVOTDATA("Le vol",$A$13)/GETPIVOTDATA("q9_incidents",$A$4,"q9_incidents","Oui")</f>
        <v>0.67567567567567566</v>
      </c>
    </row>
    <row r="15" spans="1:17" x14ac:dyDescent="0.35">
      <c r="A15" s="1" t="s">
        <v>4807</v>
      </c>
      <c r="B15" s="122">
        <v>4</v>
      </c>
      <c r="C15" s="28">
        <f>GETPIVOTDATA("*Autres incidents",$A$13)/GETPIVOTDATA("q9_incidents",$A$4,"q9_incidents","Oui")</f>
        <v>0.10810810810810811</v>
      </c>
    </row>
    <row r="16" spans="1:17" x14ac:dyDescent="0.35">
      <c r="A16" s="1" t="s">
        <v>4808</v>
      </c>
      <c r="B16" s="122">
        <v>2</v>
      </c>
      <c r="C16" s="28">
        <f>GETPIVOTDATA("Hibernation",$A$13)/GETPIVOTDATA("q9_incidents",$A$4,"q9_incidents","Oui")</f>
        <v>5.4054054054054057E-2</v>
      </c>
    </row>
    <row r="17" spans="1:10" x14ac:dyDescent="0.35">
      <c r="A17" s="1" t="s">
        <v>4809</v>
      </c>
      <c r="B17" s="122">
        <v>8</v>
      </c>
      <c r="C17" s="28">
        <f>GETPIVOTDATA("Affrontement",$A$13)/GETPIVOTDATA("q9_incidents",$A$4,"q9_incidents","Oui")</f>
        <v>0.21621621621621623</v>
      </c>
    </row>
    <row r="18" spans="1:10" x14ac:dyDescent="0.35">
      <c r="A18" s="1" t="s">
        <v>3702</v>
      </c>
      <c r="B18" s="122">
        <v>4</v>
      </c>
      <c r="C18" s="28">
        <f>GETPIVOTDATA("Manifestations",$A$13)/GETPIVOTDATA("q9_incidents",$A$4,"q9_incidents","Oui")</f>
        <v>0.10810810810810811</v>
      </c>
    </row>
    <row r="20" spans="1:10" s="12" customFormat="1" x14ac:dyDescent="0.35">
      <c r="A20" s="19" t="s">
        <v>4816</v>
      </c>
    </row>
    <row r="21" spans="1:10" ht="1.75" customHeight="1" x14ac:dyDescent="0.35">
      <c r="B21" s="42" t="s">
        <v>4728</v>
      </c>
    </row>
    <row r="22" spans="1:10" x14ac:dyDescent="0.35">
      <c r="A22" s="36" t="s">
        <v>654</v>
      </c>
      <c r="B22" s="205" t="s">
        <v>182</v>
      </c>
      <c r="C22" s="205" t="s">
        <v>500</v>
      </c>
      <c r="D22" s="205" t="s">
        <v>106</v>
      </c>
      <c r="E22" s="205" t="s">
        <v>164</v>
      </c>
      <c r="F22" s="205" t="s">
        <v>123</v>
      </c>
      <c r="G22" s="205" t="s">
        <v>117</v>
      </c>
      <c r="H22" s="205" t="s">
        <v>176</v>
      </c>
      <c r="I22" s="421" t="s">
        <v>527</v>
      </c>
    </row>
    <row r="23" spans="1:10" x14ac:dyDescent="0.35">
      <c r="A23" s="1" t="s">
        <v>4810</v>
      </c>
      <c r="B23" s="187">
        <v>6</v>
      </c>
      <c r="C23" s="187">
        <v>5</v>
      </c>
      <c r="D23" s="187">
        <v>4</v>
      </c>
      <c r="E23" s="187">
        <v>4</v>
      </c>
      <c r="F23" s="187">
        <v>8</v>
      </c>
      <c r="G23" s="187">
        <v>11</v>
      </c>
      <c r="H23" s="187">
        <v>3</v>
      </c>
      <c r="I23" s="187">
        <v>41</v>
      </c>
    </row>
    <row r="24" spans="1:10" x14ac:dyDescent="0.35">
      <c r="A24" s="1" t="s">
        <v>4817</v>
      </c>
      <c r="B24" s="187">
        <v>6</v>
      </c>
      <c r="C24" s="187">
        <v>2</v>
      </c>
      <c r="D24" s="187">
        <v>16</v>
      </c>
      <c r="E24" s="187">
        <v>11</v>
      </c>
      <c r="F24" s="187">
        <v>5</v>
      </c>
      <c r="G24" s="187">
        <v>15</v>
      </c>
      <c r="H24" s="187">
        <v>10</v>
      </c>
      <c r="I24" s="187">
        <v>65</v>
      </c>
    </row>
    <row r="25" spans="1:10" x14ac:dyDescent="0.35">
      <c r="A25" s="1" t="s">
        <v>4818</v>
      </c>
      <c r="B25" s="187">
        <v>8</v>
      </c>
      <c r="C25" s="187">
        <v>12</v>
      </c>
      <c r="D25" s="187">
        <v>20</v>
      </c>
      <c r="E25" s="187">
        <v>10</v>
      </c>
      <c r="F25" s="187">
        <v>3</v>
      </c>
      <c r="G25" s="187">
        <v>28</v>
      </c>
      <c r="H25" s="187">
        <v>9</v>
      </c>
      <c r="I25" s="187">
        <v>90</v>
      </c>
    </row>
    <row r="26" spans="1:10" x14ac:dyDescent="0.35">
      <c r="A26" s="1" t="s">
        <v>4819</v>
      </c>
      <c r="B26" s="187">
        <v>5</v>
      </c>
      <c r="C26" s="187">
        <v>7</v>
      </c>
      <c r="D26" s="187">
        <v>10</v>
      </c>
      <c r="E26" s="187">
        <v>3</v>
      </c>
      <c r="F26" s="187">
        <v>6</v>
      </c>
      <c r="G26" s="187">
        <v>15</v>
      </c>
      <c r="H26" s="187">
        <v>4</v>
      </c>
      <c r="I26" s="187">
        <v>50</v>
      </c>
    </row>
    <row r="27" spans="1:10" x14ac:dyDescent="0.35">
      <c r="A27" s="1" t="s">
        <v>4820</v>
      </c>
      <c r="B27" s="187">
        <v>0</v>
      </c>
      <c r="C27" s="187">
        <v>0</v>
      </c>
      <c r="D27" s="187">
        <v>2</v>
      </c>
      <c r="E27" s="187">
        <v>0</v>
      </c>
      <c r="F27" s="187">
        <v>8</v>
      </c>
      <c r="G27" s="187">
        <v>3</v>
      </c>
      <c r="H27" s="187">
        <v>1</v>
      </c>
      <c r="I27" s="187">
        <v>14</v>
      </c>
    </row>
    <row r="28" spans="1:10" x14ac:dyDescent="0.35">
      <c r="A28" s="1" t="s">
        <v>4821</v>
      </c>
      <c r="B28" s="187">
        <v>8</v>
      </c>
      <c r="C28" s="187">
        <v>0</v>
      </c>
      <c r="D28" s="187">
        <v>1</v>
      </c>
      <c r="E28" s="187">
        <v>3</v>
      </c>
      <c r="F28" s="187">
        <v>13</v>
      </c>
      <c r="G28" s="187">
        <v>4</v>
      </c>
      <c r="H28" s="187">
        <v>0</v>
      </c>
      <c r="I28" s="187">
        <v>29</v>
      </c>
    </row>
    <row r="29" spans="1:10" s="12" customFormat="1" x14ac:dyDescent="0.35">
      <c r="A29" s="1" t="s">
        <v>4822</v>
      </c>
      <c r="B29" s="187">
        <v>0</v>
      </c>
      <c r="C29" s="187">
        <v>0</v>
      </c>
      <c r="D29" s="187">
        <v>0</v>
      </c>
      <c r="E29" s="187">
        <v>0</v>
      </c>
      <c r="F29" s="187">
        <v>0</v>
      </c>
      <c r="G29" s="187">
        <v>1</v>
      </c>
      <c r="H29" s="187">
        <v>0</v>
      </c>
      <c r="I29" s="187">
        <v>1</v>
      </c>
      <c r="J29"/>
    </row>
    <row r="30" spans="1:10" s="12" customFormat="1" x14ac:dyDescent="0.35">
      <c r="A30"/>
      <c r="B30"/>
      <c r="C30"/>
      <c r="D30"/>
      <c r="E30"/>
      <c r="F30"/>
      <c r="G30"/>
      <c r="H30"/>
      <c r="I30"/>
      <c r="J30"/>
    </row>
    <row r="31" spans="1:10" s="12" customFormat="1" x14ac:dyDescent="0.35">
      <c r="A31" s="184" t="s">
        <v>4824</v>
      </c>
      <c r="B31" s="122"/>
      <c r="C31" s="122"/>
      <c r="D31" s="122"/>
      <c r="E31" s="122"/>
      <c r="F31" s="122"/>
      <c r="G31" s="122"/>
      <c r="H31" s="122"/>
      <c r="I31" s="122"/>
      <c r="J31"/>
    </row>
    <row r="32" spans="1:10" ht="1.25" customHeight="1" x14ac:dyDescent="0.35">
      <c r="B32" s="42" t="s">
        <v>4728</v>
      </c>
    </row>
    <row r="33" spans="1:17" x14ac:dyDescent="0.35">
      <c r="A33" s="201"/>
      <c r="B33" s="201" t="s">
        <v>182</v>
      </c>
      <c r="C33" s="201"/>
      <c r="D33" s="201" t="s">
        <v>500</v>
      </c>
      <c r="E33" s="201"/>
      <c r="F33" s="201" t="s">
        <v>106</v>
      </c>
      <c r="G33" s="201"/>
      <c r="H33" s="201" t="s">
        <v>164</v>
      </c>
      <c r="I33" s="201"/>
      <c r="J33" s="201" t="s">
        <v>123</v>
      </c>
      <c r="K33" s="201"/>
      <c r="L33" s="201" t="s">
        <v>117</v>
      </c>
      <c r="M33" s="201"/>
      <c r="N33" s="201" t="s">
        <v>176</v>
      </c>
      <c r="O33" s="201"/>
      <c r="P33" s="201" t="s">
        <v>643</v>
      </c>
      <c r="Q33" s="201" t="s">
        <v>645</v>
      </c>
    </row>
    <row r="34" spans="1:17" x14ac:dyDescent="0.35">
      <c r="A34" s="183" t="s">
        <v>4811</v>
      </c>
      <c r="B34" s="183" t="s">
        <v>644</v>
      </c>
      <c r="C34" s="183" t="s">
        <v>281</v>
      </c>
      <c r="D34" s="183" t="s">
        <v>644</v>
      </c>
      <c r="E34" s="183" t="s">
        <v>281</v>
      </c>
      <c r="F34" s="183" t="s">
        <v>644</v>
      </c>
      <c r="G34" s="183" t="s">
        <v>281</v>
      </c>
      <c r="H34" s="183" t="s">
        <v>644</v>
      </c>
      <c r="I34" s="183" t="s">
        <v>281</v>
      </c>
      <c r="J34" s="183" t="s">
        <v>644</v>
      </c>
      <c r="K34" s="183" t="s">
        <v>281</v>
      </c>
      <c r="L34" s="183" t="s">
        <v>644</v>
      </c>
      <c r="M34" s="183" t="s">
        <v>281</v>
      </c>
      <c r="N34" s="183" t="s">
        <v>644</v>
      </c>
      <c r="O34" s="183" t="s">
        <v>281</v>
      </c>
      <c r="P34" s="183"/>
      <c r="Q34" s="183"/>
    </row>
    <row r="35" spans="1:17" x14ac:dyDescent="0.35">
      <c r="A35" s="1" t="s">
        <v>132</v>
      </c>
      <c r="B35" s="122"/>
      <c r="C35" s="27">
        <v>0</v>
      </c>
      <c r="D35" s="122"/>
      <c r="E35" s="27">
        <v>0</v>
      </c>
      <c r="F35" s="122">
        <v>2</v>
      </c>
      <c r="G35" s="27">
        <v>1.1494252873563218E-2</v>
      </c>
      <c r="H35" s="122">
        <v>2</v>
      </c>
      <c r="I35" s="27">
        <v>1.1494252873563218E-2</v>
      </c>
      <c r="J35" s="122">
        <v>1</v>
      </c>
      <c r="K35" s="27">
        <v>5.7471264367816091E-3</v>
      </c>
      <c r="L35" s="122"/>
      <c r="M35" s="27">
        <v>0</v>
      </c>
      <c r="N35" s="122">
        <v>1</v>
      </c>
      <c r="O35" s="27">
        <v>5.7471264367816091E-3</v>
      </c>
      <c r="P35" s="122">
        <v>6</v>
      </c>
      <c r="Q35" s="27">
        <v>3.4482758620689655E-2</v>
      </c>
    </row>
    <row r="36" spans="1:17" x14ac:dyDescent="0.35">
      <c r="A36" s="1" t="s">
        <v>114</v>
      </c>
      <c r="B36" s="122">
        <v>15</v>
      </c>
      <c r="C36" s="27">
        <v>8.6206896551724144E-2</v>
      </c>
      <c r="D36" s="122">
        <v>7</v>
      </c>
      <c r="E36" s="27">
        <v>4.0229885057471264E-2</v>
      </c>
      <c r="F36" s="122">
        <v>10</v>
      </c>
      <c r="G36" s="27">
        <v>5.7471264367816091E-2</v>
      </c>
      <c r="H36" s="122">
        <v>15</v>
      </c>
      <c r="I36" s="27">
        <v>8.6206896551724144E-2</v>
      </c>
      <c r="J36" s="122">
        <v>8</v>
      </c>
      <c r="K36" s="27">
        <v>4.5977011494252873E-2</v>
      </c>
      <c r="L36" s="122">
        <v>14</v>
      </c>
      <c r="M36" s="27">
        <v>8.0459770114942528E-2</v>
      </c>
      <c r="N36" s="122"/>
      <c r="O36" s="27">
        <v>0</v>
      </c>
      <c r="P36" s="122">
        <v>69</v>
      </c>
      <c r="Q36" s="27">
        <v>0.39655172413793105</v>
      </c>
    </row>
    <row r="37" spans="1:17" x14ac:dyDescent="0.35">
      <c r="A37" s="1" t="s">
        <v>109</v>
      </c>
      <c r="B37" s="122">
        <v>15</v>
      </c>
      <c r="C37" s="27">
        <v>8.6206896551724144E-2</v>
      </c>
      <c r="D37" s="122">
        <v>9</v>
      </c>
      <c r="E37" s="27">
        <v>5.1724137931034482E-2</v>
      </c>
      <c r="F37" s="122">
        <v>9</v>
      </c>
      <c r="G37" s="27">
        <v>5.1724137931034482E-2</v>
      </c>
      <c r="H37" s="122">
        <v>5</v>
      </c>
      <c r="I37" s="27">
        <v>2.8735632183908046E-2</v>
      </c>
      <c r="J37" s="122">
        <v>21</v>
      </c>
      <c r="K37" s="27">
        <v>0.1206896551724138</v>
      </c>
      <c r="L37" s="122">
        <v>25</v>
      </c>
      <c r="M37" s="27">
        <v>0.14367816091954022</v>
      </c>
      <c r="N37" s="122">
        <v>15</v>
      </c>
      <c r="O37" s="27">
        <v>8.6206896551724144E-2</v>
      </c>
      <c r="P37" s="122">
        <v>99</v>
      </c>
      <c r="Q37" s="27">
        <v>0.56896551724137934</v>
      </c>
    </row>
    <row r="38" spans="1:17" s="12" customFormat="1" x14ac:dyDescent="0.35">
      <c r="A38" s="198" t="s">
        <v>527</v>
      </c>
      <c r="B38" s="199">
        <v>30</v>
      </c>
      <c r="C38" s="202">
        <v>0.17241379310344829</v>
      </c>
      <c r="D38" s="199">
        <v>16</v>
      </c>
      <c r="E38" s="202">
        <v>9.1954022988505746E-2</v>
      </c>
      <c r="F38" s="199">
        <v>21</v>
      </c>
      <c r="G38" s="202">
        <v>0.1206896551724138</v>
      </c>
      <c r="H38" s="199">
        <v>22</v>
      </c>
      <c r="I38" s="202">
        <v>0.12643678160919541</v>
      </c>
      <c r="J38" s="199">
        <v>30</v>
      </c>
      <c r="K38" s="202">
        <v>0.17241379310344829</v>
      </c>
      <c r="L38" s="199">
        <v>39</v>
      </c>
      <c r="M38" s="202">
        <v>0.22413793103448276</v>
      </c>
      <c r="N38" s="199">
        <v>16</v>
      </c>
      <c r="O38" s="200">
        <v>9.1954022988505746E-2</v>
      </c>
      <c r="P38" s="199">
        <v>174</v>
      </c>
      <c r="Q38" s="202">
        <v>1</v>
      </c>
    </row>
    <row r="39" spans="1:17" s="12" customFormat="1" x14ac:dyDescent="0.35">
      <c r="A39" s="1"/>
      <c r="B39" s="122"/>
      <c r="C39" s="186"/>
      <c r="D39" s="122"/>
      <c r="E39" s="186"/>
      <c r="F39" s="122"/>
      <c r="G39" s="186"/>
      <c r="H39" s="122"/>
      <c r="I39" s="186"/>
      <c r="J39" s="122"/>
      <c r="K39" s="186"/>
      <c r="L39" s="122"/>
      <c r="M39" s="186"/>
      <c r="N39" s="122"/>
      <c r="O39" s="186"/>
      <c r="P39" s="122"/>
      <c r="Q39" s="186"/>
    </row>
    <row r="40" spans="1:17" s="12" customFormat="1" x14ac:dyDescent="0.35">
      <c r="A40" s="1" t="s">
        <v>4836</v>
      </c>
      <c r="B40" s="122"/>
      <c r="C40" s="186"/>
      <c r="D40" s="122"/>
      <c r="E40" s="186"/>
      <c r="F40" s="122"/>
      <c r="G40" s="186"/>
      <c r="H40" s="122"/>
      <c r="I40" s="186"/>
      <c r="J40" s="122"/>
      <c r="K40" s="186"/>
      <c r="L40" s="122"/>
      <c r="M40" s="186"/>
      <c r="N40" s="122"/>
      <c r="O40" s="186"/>
      <c r="P40" s="122"/>
      <c r="Q40" s="186"/>
    </row>
    <row r="41" spans="1:17" x14ac:dyDescent="0.35">
      <c r="A41" s="189" t="s">
        <v>654</v>
      </c>
      <c r="B41" s="189"/>
      <c r="C41" s="190"/>
    </row>
    <row r="42" spans="1:17" x14ac:dyDescent="0.35">
      <c r="A42" s="1" t="s">
        <v>111</v>
      </c>
      <c r="B42" s="122">
        <v>41</v>
      </c>
      <c r="C42" s="28">
        <f>GETPIVOTDATA("Nourriture",$A$41)/GETPIVOTDATA("q9_reappro",$A$32,"q9_reappro","Oui")</f>
        <v>0.41414141414141414</v>
      </c>
    </row>
    <row r="43" spans="1:17" x14ac:dyDescent="0.35">
      <c r="A43" s="1" t="s">
        <v>4815</v>
      </c>
      <c r="B43" s="122">
        <v>22</v>
      </c>
      <c r="C43" s="28">
        <f>GETPIVOTDATA("Wash",$A$41)/GETPIVOTDATA("q9_reappro",$A$32,"q9_reappro","Oui")</f>
        <v>0.22222222222222221</v>
      </c>
    </row>
    <row r="44" spans="1:17" x14ac:dyDescent="0.35">
      <c r="A44" s="1" t="s">
        <v>4814</v>
      </c>
      <c r="B44" s="122">
        <v>16</v>
      </c>
      <c r="C44" s="28">
        <f>GETPIVOTDATA("Somme de cuisine",$A$41)/GETPIVOTDATA("q9_reappro",$A$32,"q9_reappro","Oui")</f>
        <v>0.16161616161616163</v>
      </c>
    </row>
    <row r="45" spans="1:17" x14ac:dyDescent="0.35">
      <c r="A45" s="1" t="s">
        <v>4813</v>
      </c>
      <c r="B45" s="122">
        <v>7</v>
      </c>
      <c r="C45" s="28">
        <f>GETPIVOTDATA("Couverture(Drap)",$A$41)/GETPIVOTDATA("q9_reappro",$A$32,"q9_reappro","Oui")</f>
        <v>7.0707070707070704E-2</v>
      </c>
    </row>
    <row r="46" spans="1:17" x14ac:dyDescent="0.35">
      <c r="A46" s="1" t="s">
        <v>3840</v>
      </c>
      <c r="B46" s="122">
        <v>14</v>
      </c>
      <c r="C46" s="28">
        <f>GETPIVOTDATA("Charbon",$A$41)/GETPIVOTDATA("q9_reappro",$A$32,"q9_reappro","Oui")</f>
        <v>0.14141414141414141</v>
      </c>
    </row>
    <row r="47" spans="1:17" x14ac:dyDescent="0.35">
      <c r="A47" s="1" t="s">
        <v>4812</v>
      </c>
      <c r="B47" s="122">
        <v>17</v>
      </c>
      <c r="C47" s="28">
        <f>GETPIVOTDATA("Article de Nettoyage",$A$41)/GETPIVOTDATA("q9_reappro",$A$32,"q9_reappro","Oui")</f>
        <v>0.17171717171717171</v>
      </c>
    </row>
    <row r="50" spans="1:17" x14ac:dyDescent="0.35">
      <c r="A50" s="185" t="s">
        <v>4826</v>
      </c>
    </row>
    <row r="51" spans="1:17" x14ac:dyDescent="0.35">
      <c r="A51" t="s">
        <v>4827</v>
      </c>
    </row>
    <row r="52" spans="1:17" ht="0.65" customHeight="1" x14ac:dyDescent="0.35">
      <c r="B52" s="42" t="s">
        <v>4728</v>
      </c>
    </row>
    <row r="53" spans="1:17" x14ac:dyDescent="0.35">
      <c r="A53" s="201"/>
      <c r="B53" s="203" t="s">
        <v>182</v>
      </c>
      <c r="C53" s="203"/>
      <c r="D53" s="203" t="s">
        <v>500</v>
      </c>
      <c r="E53" s="203"/>
      <c r="F53" s="203" t="s">
        <v>106</v>
      </c>
      <c r="G53" s="203"/>
      <c r="H53" s="203" t="s">
        <v>164</v>
      </c>
      <c r="I53" s="203"/>
      <c r="J53" s="203" t="s">
        <v>123</v>
      </c>
      <c r="K53" s="203"/>
      <c r="L53" s="203" t="s">
        <v>117</v>
      </c>
      <c r="M53" s="203"/>
      <c r="N53" s="203" t="s">
        <v>176</v>
      </c>
      <c r="O53" s="203"/>
      <c r="P53" s="203" t="s">
        <v>643</v>
      </c>
      <c r="Q53" s="203" t="s">
        <v>645</v>
      </c>
    </row>
    <row r="54" spans="1:17" x14ac:dyDescent="0.35">
      <c r="A54" s="201" t="s">
        <v>4832</v>
      </c>
      <c r="B54" s="203" t="s">
        <v>644</v>
      </c>
      <c r="C54" s="203" t="s">
        <v>281</v>
      </c>
      <c r="D54" s="203" t="s">
        <v>644</v>
      </c>
      <c r="E54" s="203" t="s">
        <v>281</v>
      </c>
      <c r="F54" s="203" t="s">
        <v>644</v>
      </c>
      <c r="G54" s="203" t="s">
        <v>281</v>
      </c>
      <c r="H54" s="203" t="s">
        <v>644</v>
      </c>
      <c r="I54" s="203" t="s">
        <v>281</v>
      </c>
      <c r="J54" s="203" t="s">
        <v>644</v>
      </c>
      <c r="K54" s="203" t="s">
        <v>281</v>
      </c>
      <c r="L54" s="203" t="s">
        <v>644</v>
      </c>
      <c r="M54" s="203" t="s">
        <v>281</v>
      </c>
      <c r="N54" s="203" t="s">
        <v>644</v>
      </c>
      <c r="O54" s="203" t="s">
        <v>281</v>
      </c>
      <c r="P54" s="203"/>
      <c r="Q54" s="203"/>
    </row>
    <row r="55" spans="1:17" x14ac:dyDescent="0.35">
      <c r="A55" s="1" t="s">
        <v>114</v>
      </c>
      <c r="B55" s="122">
        <v>9</v>
      </c>
      <c r="C55" s="27">
        <v>0.10465116279069768</v>
      </c>
      <c r="D55" s="122">
        <v>6</v>
      </c>
      <c r="E55" s="27">
        <v>6.9767441860465115E-2</v>
      </c>
      <c r="F55" s="122">
        <v>14</v>
      </c>
      <c r="G55" s="27">
        <v>0.16279069767441862</v>
      </c>
      <c r="H55" s="122">
        <v>5</v>
      </c>
      <c r="I55" s="27">
        <v>5.8139534883720929E-2</v>
      </c>
      <c r="J55" s="122">
        <v>11</v>
      </c>
      <c r="K55" s="27">
        <v>0.12790697674418605</v>
      </c>
      <c r="L55" s="122">
        <v>14</v>
      </c>
      <c r="M55" s="27">
        <v>0.16279069767441862</v>
      </c>
      <c r="N55" s="122">
        <v>2</v>
      </c>
      <c r="O55" s="27">
        <v>2.3255813953488372E-2</v>
      </c>
      <c r="P55" s="122">
        <v>61</v>
      </c>
      <c r="Q55" s="27">
        <v>0.70930232558139539</v>
      </c>
    </row>
    <row r="56" spans="1:17" x14ac:dyDescent="0.35">
      <c r="A56" s="1" t="s">
        <v>109</v>
      </c>
      <c r="B56" s="122">
        <v>1</v>
      </c>
      <c r="C56" s="27">
        <v>1.1627906976744186E-2</v>
      </c>
      <c r="D56" s="122">
        <v>4</v>
      </c>
      <c r="E56" s="27">
        <v>4.6511627906976744E-2</v>
      </c>
      <c r="F56" s="122">
        <v>3</v>
      </c>
      <c r="G56" s="27">
        <v>3.4883720930232558E-2</v>
      </c>
      <c r="H56" s="122"/>
      <c r="I56" s="27">
        <v>0</v>
      </c>
      <c r="J56" s="122">
        <v>5</v>
      </c>
      <c r="K56" s="27">
        <v>5.8139534883720929E-2</v>
      </c>
      <c r="L56" s="122">
        <v>2</v>
      </c>
      <c r="M56" s="27">
        <v>2.3255813953488372E-2</v>
      </c>
      <c r="N56" s="122">
        <v>10</v>
      </c>
      <c r="O56" s="27">
        <v>0.11627906976744186</v>
      </c>
      <c r="P56" s="122">
        <v>25</v>
      </c>
      <c r="Q56" s="27">
        <v>0.29069767441860467</v>
      </c>
    </row>
    <row r="57" spans="1:17" x14ac:dyDescent="0.35">
      <c r="A57" s="198" t="s">
        <v>527</v>
      </c>
      <c r="B57" s="199">
        <v>10</v>
      </c>
      <c r="C57" s="202">
        <v>0.11627906976744186</v>
      </c>
      <c r="D57" s="199">
        <v>10</v>
      </c>
      <c r="E57" s="202">
        <v>0.11627906976744186</v>
      </c>
      <c r="F57" s="199">
        <v>17</v>
      </c>
      <c r="G57" s="202">
        <v>0.19767441860465115</v>
      </c>
      <c r="H57" s="199">
        <v>5</v>
      </c>
      <c r="I57" s="202">
        <v>5.8139534883720929E-2</v>
      </c>
      <c r="J57" s="199">
        <v>16</v>
      </c>
      <c r="K57" s="202">
        <v>0.18604651162790697</v>
      </c>
      <c r="L57" s="199">
        <v>16</v>
      </c>
      <c r="M57" s="202">
        <v>0.18604651162790697</v>
      </c>
      <c r="N57" s="199">
        <v>12</v>
      </c>
      <c r="O57" s="202">
        <v>0.13953488372093023</v>
      </c>
      <c r="P57" s="199">
        <v>86</v>
      </c>
      <c r="Q57" s="202">
        <v>1</v>
      </c>
    </row>
    <row r="58" spans="1:17" x14ac:dyDescent="0.35">
      <c r="A58" s="1"/>
      <c r="B58" s="122"/>
      <c r="C58" s="27"/>
      <c r="D58" s="122"/>
      <c r="E58" s="27"/>
      <c r="F58" s="122"/>
      <c r="G58" s="27"/>
      <c r="H58" s="122"/>
      <c r="I58" s="27"/>
      <c r="J58" s="122"/>
      <c r="K58" s="27"/>
      <c r="L58" s="122"/>
      <c r="M58" s="27"/>
      <c r="N58" s="122"/>
      <c r="O58" s="27"/>
      <c r="P58" s="122"/>
      <c r="Q58" s="27"/>
    </row>
    <row r="59" spans="1:17" x14ac:dyDescent="0.35">
      <c r="A59" t="s">
        <v>4828</v>
      </c>
    </row>
    <row r="60" spans="1:17" x14ac:dyDescent="0.35">
      <c r="A60" s="183" t="s">
        <v>654</v>
      </c>
      <c r="B60" s="183"/>
      <c r="C60" s="183"/>
    </row>
    <row r="61" spans="1:17" x14ac:dyDescent="0.35">
      <c r="A61" s="1" t="s">
        <v>4831</v>
      </c>
      <c r="B61" s="122">
        <v>9</v>
      </c>
      <c r="C61">
        <f>GETPIVOTDATA("Affrontements",$A$60)/GETPIVOTDATA("#",$A$52,"q8_acces","Oui")</f>
        <v>0.36</v>
      </c>
    </row>
    <row r="62" spans="1:17" x14ac:dyDescent="0.35">
      <c r="A62" s="1" t="s">
        <v>4822</v>
      </c>
      <c r="B62" s="122">
        <v>4</v>
      </c>
      <c r="C62">
        <f>GETPIVOTDATA("*Autre",$A$60)/GETPIVOTDATA("#",$A$52,"q8_acces","Oui")</f>
        <v>0.16</v>
      </c>
    </row>
    <row r="63" spans="1:17" x14ac:dyDescent="0.35">
      <c r="A63" s="1" t="s">
        <v>4830</v>
      </c>
      <c r="B63" s="122">
        <v>14</v>
      </c>
      <c r="C63">
        <f>GETPIVOTDATA("La mort du president",$A$60)/GETPIVOTDATA("#",$A$52,"q8_acces","Oui")</f>
        <v>0.56000000000000005</v>
      </c>
    </row>
    <row r="66" spans="1:3" x14ac:dyDescent="0.35">
      <c r="A66" t="s">
        <v>4829</v>
      </c>
    </row>
    <row r="67" spans="1:3" x14ac:dyDescent="0.35">
      <c r="A67" s="183" t="s">
        <v>654</v>
      </c>
      <c r="B67" s="183"/>
      <c r="C67" s="183"/>
    </row>
    <row r="68" spans="1:3" x14ac:dyDescent="0.35">
      <c r="A68" s="1" t="s">
        <v>4833</v>
      </c>
      <c r="B68" s="122">
        <v>9</v>
      </c>
      <c r="C68">
        <f>GETPIVOTDATA("Route",$A$67)/GETPIVOTDATA("#",$A$52,"q8_acces","Oui")</f>
        <v>0.36</v>
      </c>
    </row>
    <row r="69" spans="1:3" x14ac:dyDescent="0.35">
      <c r="A69" s="1" t="s">
        <v>4822</v>
      </c>
      <c r="B69" s="122">
        <v>3</v>
      </c>
      <c r="C69">
        <f>GETPIVOTDATA("*Autre",$A$67)/GETPIVOTDATA("#",$A$52,"q8_acces","Oui")</f>
        <v>0.12</v>
      </c>
    </row>
    <row r="70" spans="1:3" x14ac:dyDescent="0.35">
      <c r="A70" s="1" t="s">
        <v>4834</v>
      </c>
      <c r="B70" s="122">
        <v>9</v>
      </c>
      <c r="C70">
        <f>GETPIVOTDATA("Transport",$A$67)/GETPIVOTDATA("#",$A$52,"q8_acces","Oui")</f>
        <v>0.36</v>
      </c>
    </row>
    <row r="71" spans="1:3" x14ac:dyDescent="0.35">
      <c r="A71" s="1" t="s">
        <v>4820</v>
      </c>
      <c r="B71" s="122">
        <v>8</v>
      </c>
      <c r="C71">
        <f>GETPIVOTDATA("Violence",$A$67)/GETPIVOTDATA("#",$A$52,"q8_acces","Oui")</f>
        <v>0.32</v>
      </c>
    </row>
    <row r="72" spans="1:3" x14ac:dyDescent="0.35">
      <c r="A72" s="1" t="s">
        <v>1425</v>
      </c>
      <c r="B72" s="122">
        <v>3</v>
      </c>
      <c r="C72">
        <f>GETPIVOTDATA("Aucun",$A$67)/GETPIVOTDATA("#",$A$52,"q8_acces","Oui")</f>
        <v>0.12</v>
      </c>
    </row>
  </sheetData>
  <conditionalFormatting sqref="C14:C18">
    <cfRule type="dataBar" priority="11">
      <dataBar>
        <cfvo type="min"/>
        <cfvo type="max"/>
        <color rgb="FFFF555A"/>
      </dataBar>
      <extLst>
        <ext xmlns:x14="http://schemas.microsoft.com/office/spreadsheetml/2009/9/main" uri="{B025F937-C7B1-47D3-B67F-A62EFF666E3E}">
          <x14:id>{4095A4CF-B4C9-45F6-989C-0EA209DC4385}</x14:id>
        </ext>
      </extLst>
    </cfRule>
  </conditionalFormatting>
  <conditionalFormatting sqref="C42:C47">
    <cfRule type="dataBar" priority="5">
      <dataBar>
        <cfvo type="min"/>
        <cfvo type="max"/>
        <color rgb="FFFF555A"/>
      </dataBar>
      <extLst>
        <ext xmlns:x14="http://schemas.microsoft.com/office/spreadsheetml/2009/9/main" uri="{B025F937-C7B1-47D3-B67F-A62EFF666E3E}">
          <x14:id>{8D0BD470-B1FF-4068-8B6A-81C5B7DB0344}</x14:id>
        </ext>
      </extLst>
    </cfRule>
  </conditionalFormatting>
  <conditionalFormatting sqref="C61:C63">
    <cfRule type="dataBar" priority="2">
      <dataBar>
        <cfvo type="min"/>
        <cfvo type="max"/>
        <color rgb="FFFF555A"/>
      </dataBar>
      <extLst>
        <ext xmlns:x14="http://schemas.microsoft.com/office/spreadsheetml/2009/9/main" uri="{B025F937-C7B1-47D3-B67F-A62EFF666E3E}">
          <x14:id>{1C95E839-1472-4E93-A369-63CFB2A77AC9}</x14:id>
        </ext>
      </extLst>
    </cfRule>
  </conditionalFormatting>
  <conditionalFormatting sqref="C68:C73">
    <cfRule type="dataBar" priority="1">
      <dataBar>
        <cfvo type="min"/>
        <cfvo type="max"/>
        <color rgb="FFFF555A"/>
      </dataBar>
      <extLst>
        <ext xmlns:x14="http://schemas.microsoft.com/office/spreadsheetml/2009/9/main" uri="{B025F937-C7B1-47D3-B67F-A62EFF666E3E}">
          <x14:id>{231F6927-EE9C-4FDC-86CB-290B565746F2}</x14:id>
        </ext>
      </extLst>
    </cfRule>
  </conditionalFormatting>
  <pageMargins left="0.7" right="0.7" top="0.75" bottom="0.75" header="0.3" footer="0.3"/>
  <pageSetup paperSize="9" orientation="portrait" horizontalDpi="300" verticalDpi="300" r:id="rId9"/>
  <extLst>
    <ext xmlns:x14="http://schemas.microsoft.com/office/spreadsheetml/2009/9/main" uri="{78C0D931-6437-407d-A8EE-F0AAD7539E65}">
      <x14:conditionalFormattings>
        <x14:conditionalFormatting xmlns:xm="http://schemas.microsoft.com/office/excel/2006/main">
          <x14:cfRule type="dataBar" id="{4095A4CF-B4C9-45F6-989C-0EA209DC4385}">
            <x14:dataBar minLength="0" maxLength="100" border="1" negativeBarBorderColorSameAsPositive="0">
              <x14:cfvo type="autoMin"/>
              <x14:cfvo type="autoMax"/>
              <x14:borderColor rgb="FFFF555A"/>
              <x14:negativeFillColor rgb="FFFF0000"/>
              <x14:negativeBorderColor rgb="FFFF0000"/>
              <x14:axisColor rgb="FF000000"/>
            </x14:dataBar>
          </x14:cfRule>
          <xm:sqref>C14:C18</xm:sqref>
        </x14:conditionalFormatting>
        <x14:conditionalFormatting xmlns:xm="http://schemas.microsoft.com/office/excel/2006/main">
          <x14:cfRule type="dataBar" id="{8D0BD470-B1FF-4068-8B6A-81C5B7DB0344}">
            <x14:dataBar minLength="0" maxLength="100" border="1" negativeBarBorderColorSameAsPositive="0">
              <x14:cfvo type="autoMin"/>
              <x14:cfvo type="autoMax"/>
              <x14:borderColor rgb="FFFF555A"/>
              <x14:negativeFillColor rgb="FFFF0000"/>
              <x14:negativeBorderColor rgb="FFFF0000"/>
              <x14:axisColor rgb="FF000000"/>
            </x14:dataBar>
          </x14:cfRule>
          <xm:sqref>C42:C47</xm:sqref>
        </x14:conditionalFormatting>
        <x14:conditionalFormatting xmlns:xm="http://schemas.microsoft.com/office/excel/2006/main">
          <x14:cfRule type="dataBar" id="{1C95E839-1472-4E93-A369-63CFB2A77AC9}">
            <x14:dataBar minLength="0" maxLength="100" border="1" negativeBarBorderColorSameAsPositive="0">
              <x14:cfvo type="autoMin"/>
              <x14:cfvo type="autoMax"/>
              <x14:borderColor rgb="FFFF555A"/>
              <x14:negativeFillColor rgb="FFFF0000"/>
              <x14:negativeBorderColor rgb="FFFF0000"/>
              <x14:axisColor rgb="FF000000"/>
            </x14:dataBar>
          </x14:cfRule>
          <xm:sqref>C61:C63</xm:sqref>
        </x14:conditionalFormatting>
        <x14:conditionalFormatting xmlns:xm="http://schemas.microsoft.com/office/excel/2006/main">
          <x14:cfRule type="dataBar" id="{231F6927-EE9C-4FDC-86CB-290B565746F2}">
            <x14:dataBar minLength="0" maxLength="100" border="1" negativeBarBorderColorSameAsPositive="0">
              <x14:cfvo type="autoMin"/>
              <x14:cfvo type="autoMax"/>
              <x14:borderColor rgb="FFFF555A"/>
              <x14:negativeFillColor rgb="FFFF0000"/>
              <x14:negativeBorderColor rgb="FFFF0000"/>
              <x14:axisColor rgb="FF000000"/>
            </x14:dataBar>
          </x14:cfRule>
          <xm:sqref>C68:C73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1:L20"/>
  <sheetViews>
    <sheetView zoomScale="83" workbookViewId="0">
      <selection activeCell="E19" sqref="E19"/>
    </sheetView>
  </sheetViews>
  <sheetFormatPr baseColWidth="10" defaultColWidth="8.83203125" defaultRowHeight="15.5" x14ac:dyDescent="0.35"/>
  <cols>
    <col min="2" max="2" width="14.58203125" customWidth="1"/>
    <col min="3" max="3" width="12.33203125" customWidth="1"/>
    <col min="4" max="4" width="14.33203125" customWidth="1"/>
    <col min="5" max="5" width="14.33203125" style="35" customWidth="1"/>
  </cols>
  <sheetData>
    <row r="1" spans="2:12" x14ac:dyDescent="0.35">
      <c r="F1" s="35"/>
      <c r="G1" s="35"/>
      <c r="H1" s="35"/>
      <c r="I1" s="35"/>
      <c r="J1" s="35"/>
      <c r="K1" s="35"/>
      <c r="L1" s="35"/>
    </row>
    <row r="2" spans="2:12" x14ac:dyDescent="0.35">
      <c r="B2" s="39"/>
      <c r="C2" s="39" t="s">
        <v>491</v>
      </c>
      <c r="D2" s="39" t="s">
        <v>494</v>
      </c>
      <c r="E2" s="83"/>
      <c r="F2" s="85"/>
      <c r="G2" s="85"/>
      <c r="H2" s="85"/>
      <c r="I2" s="85"/>
      <c r="J2" s="85"/>
      <c r="K2" s="85"/>
      <c r="L2" s="85"/>
    </row>
    <row r="3" spans="2:12" x14ac:dyDescent="0.35">
      <c r="B3" s="60" t="s">
        <v>501</v>
      </c>
      <c r="C3" s="28">
        <v>0.47906976744186047</v>
      </c>
      <c r="D3" s="28">
        <v>5.5813953488372092E-2</v>
      </c>
      <c r="E3" s="31"/>
      <c r="F3" s="86"/>
      <c r="G3" s="86"/>
      <c r="H3" s="86"/>
      <c r="I3" s="86"/>
      <c r="J3" s="86"/>
      <c r="K3" s="86"/>
      <c r="L3" s="86"/>
    </row>
    <row r="4" spans="2:12" x14ac:dyDescent="0.35">
      <c r="B4" s="1" t="s">
        <v>493</v>
      </c>
      <c r="C4" s="28">
        <v>0.19534883720930232</v>
      </c>
      <c r="D4" s="28">
        <v>8.8372093023255813E-2</v>
      </c>
      <c r="E4" s="31"/>
      <c r="F4" s="87"/>
      <c r="G4" s="64"/>
      <c r="H4" s="59"/>
      <c r="I4" s="64"/>
      <c r="J4" s="59"/>
      <c r="K4" s="64"/>
      <c r="L4" s="59"/>
    </row>
    <row r="5" spans="2:12" x14ac:dyDescent="0.35">
      <c r="B5" s="84" t="s">
        <v>495</v>
      </c>
      <c r="C5" s="28">
        <v>9.3023255813953487E-3</v>
      </c>
      <c r="D5" s="28">
        <v>0</v>
      </c>
      <c r="E5" s="31"/>
      <c r="F5" s="87"/>
      <c r="G5" s="64"/>
      <c r="H5" s="59"/>
      <c r="I5" s="64"/>
      <c r="J5" s="59"/>
      <c r="K5" s="64"/>
      <c r="L5" s="59"/>
    </row>
    <row r="6" spans="2:12" x14ac:dyDescent="0.35">
      <c r="B6" s="1" t="s">
        <v>540</v>
      </c>
      <c r="C6" s="28">
        <v>0.10232558139534884</v>
      </c>
      <c r="D6" s="28">
        <v>6.9767441860465115E-2</v>
      </c>
      <c r="F6" s="87"/>
      <c r="G6" s="64"/>
      <c r="H6" s="59"/>
      <c r="I6" s="64"/>
      <c r="J6" s="59"/>
      <c r="K6" s="64"/>
      <c r="L6" s="59"/>
    </row>
    <row r="7" spans="2:12" x14ac:dyDescent="0.35">
      <c r="F7" s="87"/>
      <c r="G7" s="64"/>
      <c r="H7" s="59"/>
      <c r="I7" s="64"/>
      <c r="J7" s="59"/>
      <c r="K7" s="64"/>
      <c r="L7" s="59"/>
    </row>
    <row r="8" spans="2:12" x14ac:dyDescent="0.35">
      <c r="F8" s="88"/>
      <c r="G8" s="89"/>
      <c r="H8" s="90"/>
      <c r="I8" s="89"/>
      <c r="J8" s="90"/>
      <c r="K8" s="89"/>
      <c r="L8" s="90"/>
    </row>
    <row r="9" spans="2:12" x14ac:dyDescent="0.35">
      <c r="B9" s="39" t="s">
        <v>525</v>
      </c>
      <c r="C9" s="39" t="s">
        <v>491</v>
      </c>
      <c r="D9" s="39" t="s">
        <v>494</v>
      </c>
      <c r="E9" s="83"/>
      <c r="F9" s="35"/>
      <c r="G9" s="35"/>
      <c r="H9" s="35"/>
      <c r="I9" s="35"/>
      <c r="J9" s="35"/>
      <c r="K9" s="35"/>
      <c r="L9" s="35"/>
    </row>
    <row r="10" spans="2:12" x14ac:dyDescent="0.35">
      <c r="B10" s="12" t="s">
        <v>595</v>
      </c>
      <c r="C10" s="21">
        <v>0.56999999999999995</v>
      </c>
      <c r="D10" s="21">
        <v>0.14000000000000001</v>
      </c>
      <c r="E10" s="79"/>
      <c r="F10" s="35"/>
      <c r="G10" s="35"/>
      <c r="H10" s="35"/>
      <c r="I10" s="35"/>
      <c r="J10" s="35"/>
      <c r="K10" s="35"/>
      <c r="L10" s="35"/>
    </row>
    <row r="11" spans="2:12" x14ac:dyDescent="0.35">
      <c r="B11" s="12" t="s">
        <v>492</v>
      </c>
      <c r="C11" s="21">
        <v>0.12</v>
      </c>
      <c r="D11" s="21">
        <v>7.0000000000000007E-2</v>
      </c>
      <c r="E11" s="79"/>
      <c r="F11" s="35"/>
      <c r="G11" s="35"/>
      <c r="H11" s="35"/>
      <c r="I11" s="35"/>
      <c r="J11" s="35"/>
      <c r="K11" s="35"/>
      <c r="L11" s="35"/>
    </row>
    <row r="12" spans="2:12" x14ac:dyDescent="0.35">
      <c r="B12" t="s">
        <v>627</v>
      </c>
      <c r="C12" s="27">
        <v>0.03</v>
      </c>
      <c r="D12" s="27">
        <v>0</v>
      </c>
      <c r="E12" s="78"/>
      <c r="F12" s="35"/>
      <c r="G12" s="35"/>
      <c r="H12" s="35"/>
      <c r="I12" s="35"/>
      <c r="J12" s="35"/>
      <c r="K12" s="35"/>
      <c r="L12" s="35"/>
    </row>
    <row r="13" spans="2:12" x14ac:dyDescent="0.35">
      <c r="F13" s="35"/>
      <c r="G13" s="35"/>
      <c r="H13" s="35"/>
      <c r="I13" s="35"/>
      <c r="J13" s="35"/>
      <c r="K13" s="35"/>
      <c r="L13" s="35"/>
    </row>
    <row r="14" spans="2:12" x14ac:dyDescent="0.35">
      <c r="F14" s="35"/>
      <c r="G14" s="35"/>
      <c r="H14" s="35"/>
      <c r="I14" s="35"/>
      <c r="J14" s="35"/>
      <c r="K14" s="35"/>
      <c r="L14" s="35"/>
    </row>
    <row r="15" spans="2:12" x14ac:dyDescent="0.35">
      <c r="B15" s="82" t="s">
        <v>280</v>
      </c>
      <c r="C15" s="39" t="s">
        <v>281</v>
      </c>
      <c r="F15" s="35"/>
      <c r="G15" s="35"/>
      <c r="H15" s="35"/>
      <c r="I15" s="35"/>
      <c r="J15" s="35"/>
      <c r="K15" s="35"/>
      <c r="L15" s="35"/>
    </row>
    <row r="16" spans="2:12" x14ac:dyDescent="0.35">
      <c r="B16" s="15" t="s">
        <v>540</v>
      </c>
      <c r="C16" s="30">
        <v>0.19</v>
      </c>
      <c r="F16" s="35"/>
      <c r="G16" s="35"/>
      <c r="H16" s="35"/>
      <c r="I16" s="35"/>
      <c r="J16" s="35"/>
      <c r="K16" s="35"/>
      <c r="L16" s="35"/>
    </row>
    <row r="17" spans="2:12" x14ac:dyDescent="0.35">
      <c r="B17" s="15" t="s">
        <v>596</v>
      </c>
      <c r="C17" s="30">
        <v>0.33</v>
      </c>
      <c r="F17" s="35"/>
      <c r="G17" s="35"/>
      <c r="H17" s="35"/>
      <c r="I17" s="35"/>
      <c r="J17" s="35"/>
      <c r="K17" s="35"/>
      <c r="L17" s="35"/>
    </row>
    <row r="18" spans="2:12" x14ac:dyDescent="0.35">
      <c r="B18" s="15" t="s">
        <v>597</v>
      </c>
      <c r="C18" s="30">
        <v>0.27</v>
      </c>
    </row>
    <row r="19" spans="2:12" x14ac:dyDescent="0.35">
      <c r="B19" s="15" t="s">
        <v>598</v>
      </c>
      <c r="C19" s="30">
        <v>0.2</v>
      </c>
    </row>
    <row r="20" spans="2:12" x14ac:dyDescent="0.35">
      <c r="B20" s="39" t="s">
        <v>527</v>
      </c>
      <c r="C20" s="41">
        <v>1</v>
      </c>
    </row>
  </sheetData>
  <conditionalFormatting sqref="H4:H7">
    <cfRule type="dataBar" priority="3">
      <dataBar>
        <cfvo type="min"/>
        <cfvo type="max"/>
        <color rgb="FFFF555A"/>
      </dataBar>
      <extLst>
        <ext xmlns:x14="http://schemas.microsoft.com/office/spreadsheetml/2009/9/main" uri="{B025F937-C7B1-47D3-B67F-A62EFF666E3E}">
          <x14:id>{E291102A-B37D-4120-BD32-F25BE80BBCD7}</x14:id>
        </ext>
      </extLst>
    </cfRule>
  </conditionalFormatting>
  <conditionalFormatting sqref="J4:J7">
    <cfRule type="dataBar" priority="2">
      <dataBar>
        <cfvo type="min"/>
        <cfvo type="max"/>
        <color rgb="FFFF555A"/>
      </dataBar>
      <extLst>
        <ext xmlns:x14="http://schemas.microsoft.com/office/spreadsheetml/2009/9/main" uri="{B025F937-C7B1-47D3-B67F-A62EFF666E3E}">
          <x14:id>{0FBC0AE4-9A09-4C46-9AB2-EF34AB44DFC2}</x14:id>
        </ext>
      </extLst>
    </cfRule>
  </conditionalFormatting>
  <conditionalFormatting sqref="L4:L7">
    <cfRule type="dataBar" priority="1">
      <dataBar>
        <cfvo type="min"/>
        <cfvo type="max"/>
        <color rgb="FFFF555A"/>
      </dataBar>
      <extLst>
        <ext xmlns:x14="http://schemas.microsoft.com/office/spreadsheetml/2009/9/main" uri="{B025F937-C7B1-47D3-B67F-A62EFF666E3E}">
          <x14:id>{70E6D136-ACF0-468D-B78C-3BF2B1F74F64}</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E291102A-B37D-4120-BD32-F25BE80BBCD7}">
            <x14:dataBar minLength="0" maxLength="100" border="1" negativeBarBorderColorSameAsPositive="0">
              <x14:cfvo type="autoMin"/>
              <x14:cfvo type="autoMax"/>
              <x14:borderColor rgb="FFFF555A"/>
              <x14:negativeFillColor rgb="FFFF0000"/>
              <x14:negativeBorderColor rgb="FFFF0000"/>
              <x14:axisColor rgb="FF000000"/>
            </x14:dataBar>
          </x14:cfRule>
          <xm:sqref>H4:H7</xm:sqref>
        </x14:conditionalFormatting>
        <x14:conditionalFormatting xmlns:xm="http://schemas.microsoft.com/office/excel/2006/main">
          <x14:cfRule type="dataBar" id="{0FBC0AE4-9A09-4C46-9AB2-EF34AB44DFC2}">
            <x14:dataBar minLength="0" maxLength="100" border="1" negativeBarBorderColorSameAsPositive="0">
              <x14:cfvo type="autoMin"/>
              <x14:cfvo type="autoMax"/>
              <x14:borderColor rgb="FFFF555A"/>
              <x14:negativeFillColor rgb="FFFF0000"/>
              <x14:negativeBorderColor rgb="FFFF0000"/>
              <x14:axisColor rgb="FF000000"/>
            </x14:dataBar>
          </x14:cfRule>
          <xm:sqref>J4:J7</xm:sqref>
        </x14:conditionalFormatting>
        <x14:conditionalFormatting xmlns:xm="http://schemas.microsoft.com/office/excel/2006/main">
          <x14:cfRule type="dataBar" id="{70E6D136-ACF0-468D-B78C-3BF2B1F74F64}">
            <x14:dataBar minLength="0" maxLength="100" border="1" negativeBarBorderColorSameAsPositive="0">
              <x14:cfvo type="autoMin"/>
              <x14:cfvo type="autoMax"/>
              <x14:borderColor rgb="FFFF555A"/>
              <x14:negativeFillColor rgb="FFFF0000"/>
              <x14:negativeBorderColor rgb="FFFF0000"/>
              <x14:axisColor rgb="FF000000"/>
            </x14:dataBar>
          </x14:cfRule>
          <xm:sqref>L4:L7</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I72"/>
  <sheetViews>
    <sheetView topLeftCell="A4" zoomScale="70" zoomScaleNormal="70" workbookViewId="0">
      <selection activeCell="H12" sqref="H12"/>
    </sheetView>
  </sheetViews>
  <sheetFormatPr baseColWidth="10" defaultColWidth="10.83203125" defaultRowHeight="15.5" x14ac:dyDescent="0.35"/>
  <cols>
    <col min="1" max="1" width="29.33203125" style="12" customWidth="1"/>
    <col min="2" max="2" width="19.83203125" style="12" customWidth="1"/>
    <col min="3" max="3" width="23.33203125" style="12" bestFit="1" customWidth="1"/>
    <col min="4" max="4" width="18.1640625" style="12" customWidth="1"/>
    <col min="5" max="5" width="12.5" style="12" customWidth="1"/>
    <col min="6" max="8" width="10.83203125" style="12"/>
    <col min="9" max="9" width="11.5" style="12" bestFit="1" customWidth="1"/>
    <col min="10" max="16384" width="10.83203125" style="12"/>
  </cols>
  <sheetData>
    <row r="1" spans="1:5" x14ac:dyDescent="0.35">
      <c r="A1" s="19" t="s">
        <v>324</v>
      </c>
    </row>
    <row r="2" spans="1:5" x14ac:dyDescent="0.35">
      <c r="A2" s="17" t="s">
        <v>325</v>
      </c>
      <c r="B2" s="17" t="s">
        <v>279</v>
      </c>
      <c r="C2" s="17" t="s">
        <v>308</v>
      </c>
      <c r="D2" s="17" t="s">
        <v>350</v>
      </c>
      <c r="E2" s="17" t="s">
        <v>312</v>
      </c>
    </row>
    <row r="3" spans="1:5" x14ac:dyDescent="0.35">
      <c r="A3" s="12" t="s">
        <v>111</v>
      </c>
      <c r="B3" s="12" t="s">
        <v>282</v>
      </c>
      <c r="C3" s="20" t="s">
        <v>310</v>
      </c>
      <c r="D3" s="20">
        <v>30</v>
      </c>
      <c r="E3" s="12" t="s">
        <v>141</v>
      </c>
    </row>
    <row r="4" spans="1:5" x14ac:dyDescent="0.35">
      <c r="A4" s="12" t="s">
        <v>111</v>
      </c>
      <c r="B4" s="12" t="s">
        <v>126</v>
      </c>
      <c r="C4" s="20" t="s">
        <v>310</v>
      </c>
      <c r="D4" s="20">
        <v>20</v>
      </c>
      <c r="E4" s="12" t="s">
        <v>141</v>
      </c>
    </row>
    <row r="5" spans="1:5" x14ac:dyDescent="0.35">
      <c r="A5" s="12" t="s">
        <v>111</v>
      </c>
      <c r="B5" s="12" t="s">
        <v>291</v>
      </c>
      <c r="C5" s="20" t="s">
        <v>310</v>
      </c>
      <c r="D5" s="20">
        <v>10</v>
      </c>
      <c r="E5" s="12" t="s">
        <v>141</v>
      </c>
    </row>
    <row r="6" spans="1:5" x14ac:dyDescent="0.35">
      <c r="A6" s="12" t="s">
        <v>111</v>
      </c>
      <c r="B6" s="12" t="s">
        <v>186</v>
      </c>
      <c r="C6" s="20" t="s">
        <v>310</v>
      </c>
      <c r="D6" s="20">
        <v>3</v>
      </c>
      <c r="E6" s="12" t="s">
        <v>141</v>
      </c>
    </row>
    <row r="7" spans="1:5" x14ac:dyDescent="0.35">
      <c r="A7" s="12" t="s">
        <v>111</v>
      </c>
      <c r="B7" s="12" t="s">
        <v>131</v>
      </c>
      <c r="C7" s="20" t="s">
        <v>310</v>
      </c>
      <c r="D7" s="20">
        <v>10</v>
      </c>
      <c r="E7" s="12" t="s">
        <v>141</v>
      </c>
    </row>
    <row r="8" spans="1:5" x14ac:dyDescent="0.35">
      <c r="A8" s="12" t="s">
        <v>111</v>
      </c>
      <c r="B8" s="12" t="s">
        <v>158</v>
      </c>
      <c r="C8" s="20" t="s">
        <v>310</v>
      </c>
      <c r="D8" s="20">
        <v>10</v>
      </c>
      <c r="E8" s="12" t="s">
        <v>141</v>
      </c>
    </row>
    <row r="9" spans="1:5" x14ac:dyDescent="0.35">
      <c r="A9" s="12" t="s">
        <v>111</v>
      </c>
      <c r="B9" s="12" t="s">
        <v>299</v>
      </c>
      <c r="C9" s="20" t="s">
        <v>311</v>
      </c>
      <c r="D9" s="20">
        <v>1.5</v>
      </c>
      <c r="E9" s="12" t="s">
        <v>300</v>
      </c>
    </row>
    <row r="10" spans="1:5" x14ac:dyDescent="0.35">
      <c r="A10" s="12" t="s">
        <v>326</v>
      </c>
      <c r="B10" s="12" t="s">
        <v>286</v>
      </c>
      <c r="C10" s="20" t="s">
        <v>301</v>
      </c>
      <c r="D10" s="12">
        <v>17</v>
      </c>
      <c r="E10" s="12" t="s">
        <v>315</v>
      </c>
    </row>
    <row r="11" spans="1:5" x14ac:dyDescent="0.35">
      <c r="A11" s="12" t="s">
        <v>326</v>
      </c>
      <c r="B11" s="12" t="s">
        <v>214</v>
      </c>
      <c r="C11" s="20" t="s">
        <v>304</v>
      </c>
      <c r="D11" s="12">
        <v>5</v>
      </c>
      <c r="E11" s="12" t="s">
        <v>315</v>
      </c>
    </row>
    <row r="12" spans="1:5" x14ac:dyDescent="0.35">
      <c r="A12" s="12" t="s">
        <v>326</v>
      </c>
      <c r="B12" s="12" t="s">
        <v>216</v>
      </c>
      <c r="C12" s="20" t="s">
        <v>306</v>
      </c>
      <c r="D12" s="12">
        <v>5</v>
      </c>
      <c r="E12" s="12" t="s">
        <v>315</v>
      </c>
    </row>
    <row r="13" spans="1:5" x14ac:dyDescent="0.35">
      <c r="A13" s="12" t="s">
        <v>326</v>
      </c>
      <c r="B13" s="12" t="s">
        <v>302</v>
      </c>
      <c r="C13" s="20" t="s">
        <v>307</v>
      </c>
      <c r="D13" s="12">
        <v>1</v>
      </c>
      <c r="E13" s="12" t="s">
        <v>192</v>
      </c>
    </row>
    <row r="14" spans="1:5" x14ac:dyDescent="0.35">
      <c r="A14" s="12" t="s">
        <v>326</v>
      </c>
      <c r="B14" s="12" t="s">
        <v>289</v>
      </c>
      <c r="C14" s="20" t="s">
        <v>301</v>
      </c>
      <c r="D14" s="12">
        <v>17</v>
      </c>
      <c r="E14" s="12" t="s">
        <v>315</v>
      </c>
    </row>
    <row r="15" spans="1:5" x14ac:dyDescent="0.35">
      <c r="A15" s="12" t="s">
        <v>326</v>
      </c>
      <c r="B15" s="12" t="s">
        <v>215</v>
      </c>
      <c r="C15" s="20" t="s">
        <v>305</v>
      </c>
      <c r="D15" s="12">
        <v>1</v>
      </c>
      <c r="E15" s="12" t="s">
        <v>315</v>
      </c>
    </row>
    <row r="16" spans="1:5" x14ac:dyDescent="0.35">
      <c r="A16" s="12" t="s">
        <v>326</v>
      </c>
      <c r="B16" s="12" t="s">
        <v>303</v>
      </c>
      <c r="C16" s="20" t="s">
        <v>309</v>
      </c>
      <c r="D16" s="12">
        <v>6</v>
      </c>
      <c r="E16" s="12" t="s">
        <v>313</v>
      </c>
    </row>
    <row r="17" spans="1:5" x14ac:dyDescent="0.35">
      <c r="A17" s="297" t="s">
        <v>326</v>
      </c>
      <c r="B17" s="297" t="s">
        <v>857</v>
      </c>
      <c r="C17" s="368" t="s">
        <v>5681</v>
      </c>
      <c r="D17" s="297">
        <v>0.15</v>
      </c>
      <c r="E17" s="297" t="s">
        <v>141</v>
      </c>
    </row>
    <row r="18" spans="1:5" x14ac:dyDescent="0.35">
      <c r="A18" s="12" t="s">
        <v>326</v>
      </c>
      <c r="B18" s="12" t="s">
        <v>287</v>
      </c>
      <c r="C18" s="20" t="s">
        <v>349</v>
      </c>
      <c r="D18" s="38">
        <v>150</v>
      </c>
      <c r="E18" s="12" t="s">
        <v>314</v>
      </c>
    </row>
    <row r="19" spans="1:5" x14ac:dyDescent="0.35">
      <c r="A19" s="424" t="s">
        <v>5682</v>
      </c>
      <c r="B19" s="426" t="s">
        <v>3842</v>
      </c>
      <c r="C19" s="425" t="s">
        <v>5685</v>
      </c>
      <c r="D19" s="424">
        <v>3</v>
      </c>
      <c r="E19" s="424" t="s">
        <v>315</v>
      </c>
    </row>
    <row r="20" spans="1:5" x14ac:dyDescent="0.35">
      <c r="A20" s="424" t="s">
        <v>5682</v>
      </c>
      <c r="B20" s="426" t="s">
        <v>5680</v>
      </c>
      <c r="C20" s="425" t="s">
        <v>5684</v>
      </c>
      <c r="D20" s="425">
        <v>1</v>
      </c>
      <c r="E20" s="424" t="s">
        <v>315</v>
      </c>
    </row>
    <row r="21" spans="1:5" x14ac:dyDescent="0.35">
      <c r="A21" s="424" t="s">
        <v>5682</v>
      </c>
      <c r="B21" s="426" t="s">
        <v>3831</v>
      </c>
      <c r="C21" s="425" t="s">
        <v>5686</v>
      </c>
      <c r="D21" s="424">
        <v>1</v>
      </c>
      <c r="E21" s="424" t="s">
        <v>315</v>
      </c>
    </row>
    <row r="22" spans="1:5" x14ac:dyDescent="0.35">
      <c r="A22" s="424" t="s">
        <v>5682</v>
      </c>
      <c r="B22" s="426" t="s">
        <v>3825</v>
      </c>
      <c r="C22" s="425"/>
      <c r="D22" s="424">
        <v>1</v>
      </c>
      <c r="E22" s="424" t="s">
        <v>315</v>
      </c>
    </row>
    <row r="23" spans="1:5" x14ac:dyDescent="0.35">
      <c r="A23" s="424" t="s">
        <v>5682</v>
      </c>
      <c r="B23" s="426" t="s">
        <v>3832</v>
      </c>
      <c r="C23" s="425"/>
      <c r="D23" s="424">
        <v>5</v>
      </c>
      <c r="E23" s="424" t="s">
        <v>315</v>
      </c>
    </row>
    <row r="24" spans="1:5" x14ac:dyDescent="0.35">
      <c r="A24" s="424" t="s">
        <v>5682</v>
      </c>
      <c r="B24" s="426" t="s">
        <v>3833</v>
      </c>
      <c r="C24" s="425"/>
      <c r="D24" s="424">
        <v>5</v>
      </c>
      <c r="E24" s="424" t="s">
        <v>315</v>
      </c>
    </row>
    <row r="25" spans="1:5" x14ac:dyDescent="0.35">
      <c r="A25" s="424" t="s">
        <v>5682</v>
      </c>
      <c r="B25" s="426" t="s">
        <v>3834</v>
      </c>
      <c r="C25" s="425"/>
      <c r="D25" s="424">
        <v>5</v>
      </c>
      <c r="E25" s="424" t="s">
        <v>315</v>
      </c>
    </row>
    <row r="26" spans="1:5" x14ac:dyDescent="0.35">
      <c r="A26" s="424" t="s">
        <v>5682</v>
      </c>
      <c r="B26" s="426" t="s">
        <v>3836</v>
      </c>
      <c r="C26" s="425"/>
      <c r="D26" s="424">
        <v>2</v>
      </c>
      <c r="E26" s="424" t="s">
        <v>315</v>
      </c>
    </row>
    <row r="27" spans="1:5" x14ac:dyDescent="0.35">
      <c r="A27" s="424" t="s">
        <v>5682</v>
      </c>
      <c r="B27" s="426" t="s">
        <v>3837</v>
      </c>
      <c r="C27" s="425"/>
      <c r="D27" s="424">
        <v>1</v>
      </c>
      <c r="E27" s="424" t="s">
        <v>315</v>
      </c>
    </row>
    <row r="28" spans="1:5" x14ac:dyDescent="0.35">
      <c r="A28" s="424" t="s">
        <v>5682</v>
      </c>
      <c r="B28" s="426" t="s">
        <v>314</v>
      </c>
      <c r="C28" s="425" t="s">
        <v>5687</v>
      </c>
      <c r="D28" s="424">
        <v>1</v>
      </c>
      <c r="E28" s="424" t="s">
        <v>315</v>
      </c>
    </row>
    <row r="29" spans="1:5" x14ac:dyDescent="0.35">
      <c r="A29" s="424" t="s">
        <v>5682</v>
      </c>
      <c r="B29" s="426" t="s">
        <v>3838</v>
      </c>
      <c r="C29" s="425" t="s">
        <v>5688</v>
      </c>
      <c r="D29" s="424">
        <v>1</v>
      </c>
      <c r="E29" s="424" t="s">
        <v>315</v>
      </c>
    </row>
    <row r="30" spans="1:5" x14ac:dyDescent="0.35">
      <c r="A30" s="424" t="s">
        <v>5682</v>
      </c>
      <c r="B30" s="426" t="s">
        <v>3839</v>
      </c>
      <c r="C30" s="425"/>
      <c r="D30" s="424">
        <v>2</v>
      </c>
      <c r="E30" s="424" t="s">
        <v>315</v>
      </c>
    </row>
    <row r="31" spans="1:5" x14ac:dyDescent="0.35">
      <c r="A31" s="424" t="s">
        <v>5682</v>
      </c>
      <c r="B31" s="426" t="s">
        <v>3840</v>
      </c>
      <c r="C31" s="425"/>
      <c r="D31" s="427">
        <v>20</v>
      </c>
      <c r="E31" s="424" t="s">
        <v>5683</v>
      </c>
    </row>
    <row r="32" spans="1:5" x14ac:dyDescent="0.35">
      <c r="C32" s="20"/>
    </row>
    <row r="33" spans="1:3" x14ac:dyDescent="0.35">
      <c r="C33" s="20"/>
    </row>
    <row r="34" spans="1:3" x14ac:dyDescent="0.35">
      <c r="C34" s="20"/>
    </row>
    <row r="35" spans="1:3" x14ac:dyDescent="0.35">
      <c r="C35" s="20"/>
    </row>
    <row r="36" spans="1:3" x14ac:dyDescent="0.35">
      <c r="C36" s="20"/>
    </row>
    <row r="37" spans="1:3" x14ac:dyDescent="0.35">
      <c r="C37" s="20"/>
    </row>
    <row r="38" spans="1:3" x14ac:dyDescent="0.35">
      <c r="C38" s="20"/>
    </row>
    <row r="39" spans="1:3" x14ac:dyDescent="0.35">
      <c r="C39" s="20"/>
    </row>
    <row r="40" spans="1:3" x14ac:dyDescent="0.35">
      <c r="A40" s="23"/>
    </row>
    <row r="41" spans="1:3" x14ac:dyDescent="0.35">
      <c r="A41" s="23" t="s">
        <v>355</v>
      </c>
    </row>
    <row r="42" spans="1:3" x14ac:dyDescent="0.35">
      <c r="A42" s="23"/>
    </row>
    <row r="44" spans="1:3" x14ac:dyDescent="0.35">
      <c r="A44" s="19" t="s">
        <v>351</v>
      </c>
    </row>
    <row r="45" spans="1:3" x14ac:dyDescent="0.35">
      <c r="A45" s="17" t="s">
        <v>279</v>
      </c>
      <c r="B45" s="17" t="s">
        <v>318</v>
      </c>
      <c r="C45" s="17" t="s">
        <v>353</v>
      </c>
    </row>
    <row r="46" spans="1:3" x14ac:dyDescent="0.35">
      <c r="A46" s="12" t="s">
        <v>316</v>
      </c>
      <c r="B46" s="12" t="s">
        <v>115</v>
      </c>
      <c r="C46" s="20" t="s">
        <v>319</v>
      </c>
    </row>
    <row r="47" spans="1:3" x14ac:dyDescent="0.35">
      <c r="A47" s="12" t="s">
        <v>126</v>
      </c>
      <c r="B47" s="12" t="s">
        <v>115</v>
      </c>
      <c r="C47" s="20" t="s">
        <v>320</v>
      </c>
    </row>
    <row r="48" spans="1:3" x14ac:dyDescent="0.35">
      <c r="A48" s="12" t="s">
        <v>317</v>
      </c>
      <c r="B48" s="12" t="s">
        <v>115</v>
      </c>
      <c r="C48" s="20" t="s">
        <v>321</v>
      </c>
    </row>
    <row r="49" spans="1:35" x14ac:dyDescent="0.35">
      <c r="A49" s="12" t="s">
        <v>186</v>
      </c>
      <c r="B49" s="12" t="s">
        <v>115</v>
      </c>
      <c r="C49" s="20" t="s">
        <v>322</v>
      </c>
    </row>
    <row r="50" spans="1:35" x14ac:dyDescent="0.35">
      <c r="A50" s="12" t="s">
        <v>352</v>
      </c>
      <c r="B50" s="12" t="s">
        <v>115</v>
      </c>
      <c r="C50" s="20" t="s">
        <v>323</v>
      </c>
    </row>
    <row r="51" spans="1:35" x14ac:dyDescent="0.35">
      <c r="A51" s="22" t="s">
        <v>354</v>
      </c>
    </row>
    <row r="62" spans="1:35" x14ac:dyDescent="0.35">
      <c r="AI62" s="12">
        <f>(Q62*Références!D19)</f>
        <v>0</v>
      </c>
    </row>
    <row r="72" spans="35:35" x14ac:dyDescent="0.35">
      <c r="AI72" s="12">
        <f>(R72*Références!D19)+(S72*Références!D20)</f>
        <v>0</v>
      </c>
    </row>
  </sheetData>
  <phoneticPr fontId="23" type="noConversion"/>
  <pageMargins left="0.7" right="0.7" top="0.75" bottom="0.75" header="0.3" footer="0.3"/>
  <pageSetup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880"/>
  <sheetViews>
    <sheetView topLeftCell="A836" zoomScale="55" zoomScaleNormal="55" workbookViewId="0">
      <selection activeCell="C864" sqref="C864"/>
    </sheetView>
  </sheetViews>
  <sheetFormatPr baseColWidth="10" defaultColWidth="8.4140625" defaultRowHeight="14.5" x14ac:dyDescent="0.35"/>
  <cols>
    <col min="1" max="1" width="6" style="159" customWidth="1"/>
    <col min="2" max="2" width="25.1640625" style="159" customWidth="1"/>
    <col min="3" max="3" width="111.1640625" style="159" customWidth="1"/>
    <col min="4" max="4" width="11.5" style="159" customWidth="1"/>
    <col min="5" max="5" width="27" style="159" customWidth="1"/>
    <col min="6" max="6" width="12.33203125" style="159" customWidth="1"/>
    <col min="7" max="7" width="13.6640625" style="159" customWidth="1"/>
    <col min="8" max="8" width="15" style="159" customWidth="1"/>
    <col min="9" max="9" width="24.6640625" style="159" customWidth="1"/>
    <col min="10" max="10" width="58.1640625" style="159" customWidth="1"/>
    <col min="11" max="11" width="15.08203125" style="159" customWidth="1"/>
    <col min="12" max="16384" width="8.4140625" style="159"/>
  </cols>
  <sheetData>
    <row r="1" spans="1:11" ht="15" thickBot="1" x14ac:dyDescent="0.4">
      <c r="A1" s="156"/>
      <c r="B1" s="466" t="s">
        <v>875</v>
      </c>
      <c r="C1" s="467"/>
      <c r="D1" s="468"/>
      <c r="E1" s="468"/>
      <c r="F1" s="468"/>
      <c r="G1" s="157"/>
      <c r="H1" s="469" t="s">
        <v>876</v>
      </c>
      <c r="I1" s="469"/>
      <c r="J1" s="470"/>
      <c r="K1" s="158" t="s">
        <v>877</v>
      </c>
    </row>
    <row r="2" spans="1:11" x14ac:dyDescent="0.35">
      <c r="A2" s="160" t="s">
        <v>878</v>
      </c>
      <c r="B2" s="160" t="s">
        <v>875</v>
      </c>
      <c r="C2" s="160" t="s">
        <v>879</v>
      </c>
      <c r="D2" s="161" t="s">
        <v>880</v>
      </c>
      <c r="E2" s="162" t="s">
        <v>881</v>
      </c>
      <c r="F2" s="163" t="s">
        <v>882</v>
      </c>
      <c r="G2" s="164" t="s">
        <v>883</v>
      </c>
      <c r="H2" s="161" t="s">
        <v>884</v>
      </c>
      <c r="I2" s="162" t="s">
        <v>885</v>
      </c>
      <c r="J2" s="165" t="s">
        <v>886</v>
      </c>
      <c r="K2" s="166" t="s">
        <v>887</v>
      </c>
    </row>
    <row r="3" spans="1:11" s="245" customFormat="1" ht="15.5" x14ac:dyDescent="0.35">
      <c r="A3" s="245">
        <v>1</v>
      </c>
      <c r="B3" s="246" t="s">
        <v>13</v>
      </c>
      <c r="C3" s="246"/>
      <c r="D3" s="246" t="s">
        <v>4842</v>
      </c>
      <c r="E3" s="246" t="s">
        <v>3619</v>
      </c>
      <c r="F3" s="246" t="s">
        <v>4843</v>
      </c>
      <c r="G3" s="246"/>
      <c r="H3" s="246" t="s">
        <v>4844</v>
      </c>
      <c r="I3" s="246" t="s">
        <v>3606</v>
      </c>
      <c r="J3" s="246" t="s">
        <v>4845</v>
      </c>
      <c r="K3" s="246" t="s">
        <v>4846</v>
      </c>
    </row>
    <row r="4" spans="1:11" s="245" customFormat="1" ht="15.5" x14ac:dyDescent="0.35">
      <c r="A4" s="245">
        <v>2</v>
      </c>
      <c r="B4" s="246" t="s">
        <v>13</v>
      </c>
      <c r="C4" s="246"/>
      <c r="D4" s="246" t="s">
        <v>4842</v>
      </c>
      <c r="E4" s="246" t="s">
        <v>3612</v>
      </c>
      <c r="F4" s="246" t="s">
        <v>4843</v>
      </c>
      <c r="G4" s="246"/>
      <c r="H4" s="246" t="s">
        <v>4844</v>
      </c>
      <c r="I4" s="246" t="s">
        <v>3606</v>
      </c>
      <c r="J4" s="246" t="s">
        <v>4847</v>
      </c>
      <c r="K4" s="246" t="s">
        <v>4846</v>
      </c>
    </row>
    <row r="5" spans="1:11" s="245" customFormat="1" ht="15.5" x14ac:dyDescent="0.35">
      <c r="A5" s="245">
        <v>3</v>
      </c>
      <c r="B5" s="246" t="s">
        <v>668</v>
      </c>
      <c r="C5" s="246"/>
      <c r="D5" s="246" t="s">
        <v>4842</v>
      </c>
      <c r="E5" s="246" t="s">
        <v>3612</v>
      </c>
      <c r="F5" s="246" t="s">
        <v>4843</v>
      </c>
      <c r="G5" s="246"/>
      <c r="H5" s="246" t="s">
        <v>4844</v>
      </c>
      <c r="I5" s="246" t="s">
        <v>3606</v>
      </c>
      <c r="J5" s="246" t="s">
        <v>4848</v>
      </c>
      <c r="K5" s="246" t="s">
        <v>4846</v>
      </c>
    </row>
    <row r="6" spans="1:11" s="245" customFormat="1" ht="15.5" x14ac:dyDescent="0.35">
      <c r="A6" s="245">
        <v>4</v>
      </c>
      <c r="B6" s="246" t="s">
        <v>668</v>
      </c>
      <c r="C6" s="246"/>
      <c r="D6" s="246" t="s">
        <v>4842</v>
      </c>
      <c r="E6" s="246" t="s">
        <v>3619</v>
      </c>
      <c r="F6" s="246" t="s">
        <v>4843</v>
      </c>
      <c r="G6" s="246"/>
      <c r="H6" s="246" t="s">
        <v>4844</v>
      </c>
      <c r="I6" s="246" t="s">
        <v>3606</v>
      </c>
      <c r="J6" s="246" t="s">
        <v>4849</v>
      </c>
      <c r="K6" s="246" t="s">
        <v>4846</v>
      </c>
    </row>
    <row r="7" spans="1:11" s="245" customFormat="1" ht="15.5" x14ac:dyDescent="0.35">
      <c r="A7" s="245">
        <v>5</v>
      </c>
      <c r="B7" s="246" t="s">
        <v>4850</v>
      </c>
      <c r="C7" s="246" t="s">
        <v>4851</v>
      </c>
      <c r="D7" s="246" t="s">
        <v>4852</v>
      </c>
      <c r="E7" s="246" t="s">
        <v>3315</v>
      </c>
      <c r="F7" s="246" t="s">
        <v>4853</v>
      </c>
      <c r="G7" s="246"/>
      <c r="H7" s="247">
        <v>0.18888888889341615</v>
      </c>
      <c r="I7" s="246"/>
      <c r="J7" s="248" t="s">
        <v>4854</v>
      </c>
      <c r="K7" s="246" t="s">
        <v>4846</v>
      </c>
    </row>
    <row r="8" spans="1:11" s="245" customFormat="1" ht="15.5" x14ac:dyDescent="0.35">
      <c r="A8" s="245">
        <v>6</v>
      </c>
      <c r="B8" s="246" t="s">
        <v>4850</v>
      </c>
      <c r="C8" s="246" t="s">
        <v>4855</v>
      </c>
      <c r="D8" s="246" t="s">
        <v>4856</v>
      </c>
      <c r="E8" s="246" t="s">
        <v>4857</v>
      </c>
      <c r="F8" s="246" t="s">
        <v>4858</v>
      </c>
      <c r="G8" s="246"/>
      <c r="H8" s="247">
        <v>1.3888888934161514E-3</v>
      </c>
      <c r="I8" s="246"/>
      <c r="J8" s="246" t="s">
        <v>4859</v>
      </c>
      <c r="K8" s="246" t="s">
        <v>4846</v>
      </c>
    </row>
    <row r="9" spans="1:11" s="245" customFormat="1" ht="15.5" x14ac:dyDescent="0.35">
      <c r="A9" s="245">
        <v>7</v>
      </c>
      <c r="B9" s="246" t="s">
        <v>4850</v>
      </c>
      <c r="C9" s="246" t="s">
        <v>4855</v>
      </c>
      <c r="D9" s="246" t="s">
        <v>4860</v>
      </c>
      <c r="E9" s="246" t="s">
        <v>3754</v>
      </c>
      <c r="F9" s="246" t="s">
        <v>4861</v>
      </c>
      <c r="G9" s="246"/>
      <c r="H9" s="247">
        <v>6.944444467080757E-4</v>
      </c>
      <c r="I9" s="246"/>
      <c r="J9" s="246" t="s">
        <v>4862</v>
      </c>
      <c r="K9" s="246" t="s">
        <v>4846</v>
      </c>
    </row>
    <row r="10" spans="1:11" s="245" customFormat="1" ht="15.5" x14ac:dyDescent="0.35">
      <c r="A10" s="245">
        <v>8</v>
      </c>
      <c r="B10" s="246" t="s">
        <v>4850</v>
      </c>
      <c r="C10" s="246" t="s">
        <v>4855</v>
      </c>
      <c r="D10" s="246" t="s">
        <v>4860</v>
      </c>
      <c r="E10" s="246" t="s">
        <v>3757</v>
      </c>
      <c r="F10" s="246" t="s">
        <v>4861</v>
      </c>
      <c r="G10" s="246"/>
      <c r="H10" s="247">
        <v>6.944444467080757E-4</v>
      </c>
      <c r="I10" s="246"/>
      <c r="J10" s="246" t="s">
        <v>4862</v>
      </c>
      <c r="K10" s="246" t="s">
        <v>4846</v>
      </c>
    </row>
    <row r="11" spans="1:11" s="245" customFormat="1" ht="15.5" x14ac:dyDescent="0.35">
      <c r="A11" s="245">
        <v>9</v>
      </c>
      <c r="B11" s="246" t="s">
        <v>4850</v>
      </c>
      <c r="C11" s="246" t="s">
        <v>4855</v>
      </c>
      <c r="D11" s="246" t="s">
        <v>4860</v>
      </c>
      <c r="E11" s="246" t="s">
        <v>3755</v>
      </c>
      <c r="F11" s="246" t="s">
        <v>4861</v>
      </c>
      <c r="G11" s="246"/>
      <c r="H11" s="247">
        <v>1.3888888861401938E-3</v>
      </c>
      <c r="I11" s="246"/>
      <c r="J11" s="246" t="s">
        <v>4862</v>
      </c>
      <c r="K11" s="246" t="s">
        <v>4846</v>
      </c>
    </row>
    <row r="12" spans="1:11" s="245" customFormat="1" ht="15.5" x14ac:dyDescent="0.35">
      <c r="A12" s="245">
        <v>10</v>
      </c>
      <c r="B12" s="246" t="s">
        <v>4850</v>
      </c>
      <c r="C12" s="246" t="s">
        <v>4855</v>
      </c>
      <c r="D12" s="246" t="s">
        <v>4863</v>
      </c>
      <c r="E12" s="246" t="s">
        <v>3787</v>
      </c>
      <c r="F12" s="246" t="s">
        <v>4864</v>
      </c>
      <c r="G12" s="246"/>
      <c r="H12" s="247">
        <v>1.3888888861401938E-3</v>
      </c>
      <c r="I12" s="246"/>
      <c r="J12" s="246" t="s">
        <v>4865</v>
      </c>
      <c r="K12" s="246" t="s">
        <v>4846</v>
      </c>
    </row>
    <row r="13" spans="1:11" s="245" customFormat="1" ht="15.5" x14ac:dyDescent="0.35">
      <c r="A13" s="245">
        <v>11</v>
      </c>
      <c r="B13" s="246" t="s">
        <v>4850</v>
      </c>
      <c r="C13" s="246" t="s">
        <v>4855</v>
      </c>
      <c r="D13" s="246" t="s">
        <v>4866</v>
      </c>
      <c r="E13" s="246" t="s">
        <v>3503</v>
      </c>
      <c r="F13" s="246" t="s">
        <v>4867</v>
      </c>
      <c r="G13" s="246"/>
      <c r="H13" s="247">
        <v>3.0013888888934162</v>
      </c>
      <c r="I13" s="246"/>
      <c r="J13" s="246" t="s">
        <v>4868</v>
      </c>
      <c r="K13" s="246" t="s">
        <v>4846</v>
      </c>
    </row>
    <row r="14" spans="1:11" s="245" customFormat="1" ht="15.5" x14ac:dyDescent="0.35">
      <c r="A14" s="245">
        <v>12</v>
      </c>
      <c r="B14" s="246" t="s">
        <v>4850</v>
      </c>
      <c r="C14" s="246" t="s">
        <v>4855</v>
      </c>
      <c r="D14" s="246" t="s">
        <v>4869</v>
      </c>
      <c r="E14" s="246" t="s">
        <v>3516</v>
      </c>
      <c r="F14" s="246" t="s">
        <v>4870</v>
      </c>
      <c r="G14" s="246"/>
      <c r="H14" s="247">
        <v>1.3888888861401938E-3</v>
      </c>
      <c r="I14" s="246"/>
      <c r="J14" s="246" t="s">
        <v>4871</v>
      </c>
      <c r="K14" s="246" t="s">
        <v>4846</v>
      </c>
    </row>
    <row r="15" spans="1:11" s="245" customFormat="1" ht="15.5" x14ac:dyDescent="0.35">
      <c r="A15" s="245">
        <v>13</v>
      </c>
      <c r="B15" s="246" t="s">
        <v>4850</v>
      </c>
      <c r="C15" s="246" t="s">
        <v>4855</v>
      </c>
      <c r="D15" s="246" t="s">
        <v>4872</v>
      </c>
      <c r="E15" s="246" t="s">
        <v>3707</v>
      </c>
      <c r="F15" s="246" t="s">
        <v>4873</v>
      </c>
      <c r="G15" s="246"/>
      <c r="H15" s="247">
        <v>1.3888888861401938E-3</v>
      </c>
      <c r="I15" s="246"/>
      <c r="J15" s="246" t="s">
        <v>4862</v>
      </c>
      <c r="K15" s="246" t="s">
        <v>4846</v>
      </c>
    </row>
    <row r="16" spans="1:11" s="245" customFormat="1" ht="15.5" x14ac:dyDescent="0.35">
      <c r="A16" s="245">
        <v>14</v>
      </c>
      <c r="B16" s="246" t="s">
        <v>4850</v>
      </c>
      <c r="C16" s="246" t="s">
        <v>4855</v>
      </c>
      <c r="D16" s="246" t="s">
        <v>4866</v>
      </c>
      <c r="E16" s="246" t="s">
        <v>3736</v>
      </c>
      <c r="F16" s="246" t="s">
        <v>4867</v>
      </c>
      <c r="G16" s="246"/>
      <c r="H16" s="247">
        <v>1.3888888861401938E-3</v>
      </c>
      <c r="I16" s="246"/>
      <c r="J16" s="246" t="s">
        <v>4874</v>
      </c>
      <c r="K16" s="246" t="s">
        <v>4846</v>
      </c>
    </row>
    <row r="17" spans="1:11" s="245" customFormat="1" ht="15.5" x14ac:dyDescent="0.35">
      <c r="A17" s="245">
        <v>15</v>
      </c>
      <c r="B17" s="246" t="s">
        <v>4850</v>
      </c>
      <c r="C17" s="246" t="s">
        <v>4855</v>
      </c>
      <c r="D17" s="246" t="s">
        <v>4875</v>
      </c>
      <c r="E17" s="246" t="s">
        <v>3640</v>
      </c>
      <c r="F17" s="246" t="s">
        <v>4876</v>
      </c>
      <c r="G17" s="246"/>
      <c r="H17" s="247">
        <v>1.3888888861401938E-3</v>
      </c>
      <c r="I17" s="246"/>
      <c r="J17" s="246" t="s">
        <v>4874</v>
      </c>
      <c r="K17" s="246" t="s">
        <v>4846</v>
      </c>
    </row>
    <row r="18" spans="1:11" s="245" customFormat="1" ht="15.5" x14ac:dyDescent="0.35">
      <c r="A18" s="245">
        <v>16</v>
      </c>
      <c r="B18" s="246" t="s">
        <v>557</v>
      </c>
      <c r="C18" s="246"/>
      <c r="D18" s="246" t="s">
        <v>4877</v>
      </c>
      <c r="E18" s="246" t="s">
        <v>3362</v>
      </c>
      <c r="F18" s="246" t="s">
        <v>4878</v>
      </c>
      <c r="G18" s="246"/>
      <c r="H18" s="246" t="s">
        <v>3903</v>
      </c>
      <c r="I18" s="246" t="s">
        <v>769</v>
      </c>
      <c r="J18" s="246" t="s">
        <v>896</v>
      </c>
      <c r="K18" s="246" t="s">
        <v>4846</v>
      </c>
    </row>
    <row r="19" spans="1:11" s="245" customFormat="1" ht="15.5" x14ac:dyDescent="0.35">
      <c r="A19" s="245">
        <v>17</v>
      </c>
      <c r="B19" s="246" t="s">
        <v>557</v>
      </c>
      <c r="C19" s="246"/>
      <c r="D19" s="246" t="s">
        <v>4877</v>
      </c>
      <c r="E19" s="246" t="s">
        <v>3365</v>
      </c>
      <c r="F19" s="246" t="s">
        <v>4878</v>
      </c>
      <c r="G19" s="246"/>
      <c r="H19" s="246" t="s">
        <v>3903</v>
      </c>
      <c r="I19" s="246" t="s">
        <v>769</v>
      </c>
      <c r="J19" s="246" t="s">
        <v>896</v>
      </c>
      <c r="K19" s="246" t="s">
        <v>4846</v>
      </c>
    </row>
    <row r="20" spans="1:11" s="245" customFormat="1" ht="15.5" x14ac:dyDescent="0.35">
      <c r="A20" s="245">
        <v>18</v>
      </c>
      <c r="B20" s="246" t="s">
        <v>557</v>
      </c>
      <c r="C20" s="246"/>
      <c r="D20" s="246" t="s">
        <v>4877</v>
      </c>
      <c r="E20" s="246" t="s">
        <v>3369</v>
      </c>
      <c r="F20" s="246" t="s">
        <v>4878</v>
      </c>
      <c r="G20" s="246"/>
      <c r="H20" s="246" t="s">
        <v>3903</v>
      </c>
      <c r="I20" s="246" t="s">
        <v>769</v>
      </c>
      <c r="J20" s="246" t="s">
        <v>896</v>
      </c>
      <c r="K20" s="246" t="s">
        <v>4846</v>
      </c>
    </row>
    <row r="21" spans="1:11" s="245" customFormat="1" ht="15.5" x14ac:dyDescent="0.35">
      <c r="A21" s="245">
        <v>19</v>
      </c>
      <c r="B21" s="246" t="s">
        <v>557</v>
      </c>
      <c r="C21" s="246"/>
      <c r="D21" s="246" t="s">
        <v>4877</v>
      </c>
      <c r="E21" s="246" t="s">
        <v>3372</v>
      </c>
      <c r="F21" s="246" t="s">
        <v>4878</v>
      </c>
      <c r="G21" s="246"/>
      <c r="H21" s="246" t="s">
        <v>3903</v>
      </c>
      <c r="I21" s="246" t="s">
        <v>769</v>
      </c>
      <c r="J21" s="246" t="s">
        <v>896</v>
      </c>
      <c r="K21" s="246" t="s">
        <v>4846</v>
      </c>
    </row>
    <row r="22" spans="1:11" s="245" customFormat="1" ht="15.5" x14ac:dyDescent="0.35">
      <c r="A22" s="245">
        <v>20</v>
      </c>
      <c r="B22" s="246" t="s">
        <v>557</v>
      </c>
      <c r="C22" s="246"/>
      <c r="D22" s="246" t="s">
        <v>4877</v>
      </c>
      <c r="E22" s="246" t="s">
        <v>3375</v>
      </c>
      <c r="F22" s="246" t="s">
        <v>4878</v>
      </c>
      <c r="G22" s="246"/>
      <c r="H22" s="246" t="s">
        <v>3903</v>
      </c>
      <c r="I22" s="246" t="s">
        <v>769</v>
      </c>
      <c r="J22" s="246" t="s">
        <v>896</v>
      </c>
      <c r="K22" s="246" t="s">
        <v>4846</v>
      </c>
    </row>
    <row r="23" spans="1:11" s="245" customFormat="1" ht="15.5" x14ac:dyDescent="0.35">
      <c r="A23" s="245">
        <v>21</v>
      </c>
      <c r="B23" s="246" t="s">
        <v>557</v>
      </c>
      <c r="C23" s="246"/>
      <c r="D23" s="246" t="s">
        <v>4877</v>
      </c>
      <c r="E23" s="246" t="s">
        <v>3378</v>
      </c>
      <c r="F23" s="246" t="s">
        <v>4878</v>
      </c>
      <c r="G23" s="246"/>
      <c r="H23" s="246" t="s">
        <v>3903</v>
      </c>
      <c r="I23" s="246" t="s">
        <v>769</v>
      </c>
      <c r="J23" s="246" t="s">
        <v>896</v>
      </c>
      <c r="K23" s="246" t="s">
        <v>4846</v>
      </c>
    </row>
    <row r="24" spans="1:11" s="245" customFormat="1" ht="15.5" x14ac:dyDescent="0.35">
      <c r="A24" s="245">
        <v>22</v>
      </c>
      <c r="B24" s="246" t="s">
        <v>557</v>
      </c>
      <c r="C24" s="246"/>
      <c r="D24" s="246" t="s">
        <v>4877</v>
      </c>
      <c r="E24" s="246" t="s">
        <v>3382</v>
      </c>
      <c r="F24" s="246" t="s">
        <v>4878</v>
      </c>
      <c r="G24" s="246"/>
      <c r="H24" s="246" t="s">
        <v>3903</v>
      </c>
      <c r="I24" s="246" t="s">
        <v>769</v>
      </c>
      <c r="J24" s="246" t="s">
        <v>896</v>
      </c>
      <c r="K24" s="246" t="s">
        <v>4846</v>
      </c>
    </row>
    <row r="25" spans="1:11" s="245" customFormat="1" ht="15.5" x14ac:dyDescent="0.35">
      <c r="A25" s="245">
        <v>23</v>
      </c>
      <c r="B25" s="246" t="s">
        <v>557</v>
      </c>
      <c r="C25" s="246"/>
      <c r="D25" s="246" t="s">
        <v>4877</v>
      </c>
      <c r="E25" s="246" t="s">
        <v>3384</v>
      </c>
      <c r="F25" s="246" t="s">
        <v>4878</v>
      </c>
      <c r="G25" s="246"/>
      <c r="H25" s="246" t="s">
        <v>3903</v>
      </c>
      <c r="I25" s="246" t="s">
        <v>769</v>
      </c>
      <c r="J25" s="246" t="s">
        <v>896</v>
      </c>
      <c r="K25" s="246" t="s">
        <v>4846</v>
      </c>
    </row>
    <row r="26" spans="1:11" s="245" customFormat="1" ht="15.5" x14ac:dyDescent="0.35">
      <c r="A26" s="245">
        <v>24</v>
      </c>
      <c r="B26" s="246" t="s">
        <v>557</v>
      </c>
      <c r="C26" s="246"/>
      <c r="D26" s="246" t="s">
        <v>4877</v>
      </c>
      <c r="E26" s="246" t="s">
        <v>3390</v>
      </c>
      <c r="F26" s="246" t="s">
        <v>4878</v>
      </c>
      <c r="G26" s="246"/>
      <c r="H26" s="246" t="s">
        <v>3903</v>
      </c>
      <c r="I26" s="246" t="s">
        <v>769</v>
      </c>
      <c r="J26" s="246" t="s">
        <v>896</v>
      </c>
      <c r="K26" s="246" t="s">
        <v>4846</v>
      </c>
    </row>
    <row r="27" spans="1:11" s="245" customFormat="1" ht="15.5" x14ac:dyDescent="0.35">
      <c r="A27" s="245">
        <v>25</v>
      </c>
      <c r="B27" s="246" t="s">
        <v>557</v>
      </c>
      <c r="C27" s="246"/>
      <c r="D27" s="246" t="s">
        <v>4877</v>
      </c>
      <c r="E27" s="246" t="s">
        <v>3396</v>
      </c>
      <c r="F27" s="246" t="s">
        <v>4878</v>
      </c>
      <c r="G27" s="246"/>
      <c r="H27" s="246" t="s">
        <v>3903</v>
      </c>
      <c r="I27" s="246" t="s">
        <v>769</v>
      </c>
      <c r="J27" s="246" t="s">
        <v>896</v>
      </c>
      <c r="K27" s="246" t="s">
        <v>4846</v>
      </c>
    </row>
    <row r="28" spans="1:11" s="245" customFormat="1" ht="15.5" x14ac:dyDescent="0.35">
      <c r="A28" s="245">
        <v>26</v>
      </c>
      <c r="B28" s="246" t="s">
        <v>557</v>
      </c>
      <c r="C28" s="246"/>
      <c r="D28" s="246" t="s">
        <v>4877</v>
      </c>
      <c r="E28" s="246" t="s">
        <v>3400</v>
      </c>
      <c r="F28" s="246" t="s">
        <v>4878</v>
      </c>
      <c r="G28" s="246"/>
      <c r="H28" s="246" t="s">
        <v>3903</v>
      </c>
      <c r="I28" s="246" t="s">
        <v>4879</v>
      </c>
      <c r="J28" s="246" t="s">
        <v>896</v>
      </c>
      <c r="K28" s="246" t="s">
        <v>4846</v>
      </c>
    </row>
    <row r="29" spans="1:11" s="245" customFormat="1" ht="15.5" x14ac:dyDescent="0.35">
      <c r="A29" s="245">
        <v>27</v>
      </c>
      <c r="B29" s="246" t="s">
        <v>557</v>
      </c>
      <c r="C29" s="246"/>
      <c r="D29" s="246" t="s">
        <v>4877</v>
      </c>
      <c r="E29" s="246" t="s">
        <v>3397</v>
      </c>
      <c r="F29" s="246" t="s">
        <v>4878</v>
      </c>
      <c r="G29" s="246"/>
      <c r="H29" s="246" t="s">
        <v>3903</v>
      </c>
      <c r="I29" s="246" t="s">
        <v>769</v>
      </c>
      <c r="J29" s="246" t="s">
        <v>896</v>
      </c>
      <c r="K29" s="246" t="s">
        <v>4846</v>
      </c>
    </row>
    <row r="30" spans="1:11" s="245" customFormat="1" ht="15.5" x14ac:dyDescent="0.35">
      <c r="A30" s="245">
        <v>28</v>
      </c>
      <c r="B30" s="246" t="s">
        <v>557</v>
      </c>
      <c r="C30" s="246"/>
      <c r="D30" s="246" t="s">
        <v>4877</v>
      </c>
      <c r="E30" s="246" t="s">
        <v>3400</v>
      </c>
      <c r="F30" s="246" t="s">
        <v>4878</v>
      </c>
      <c r="G30" s="246"/>
      <c r="H30" s="246" t="s">
        <v>4879</v>
      </c>
      <c r="I30" s="246" t="s">
        <v>769</v>
      </c>
      <c r="J30" s="246" t="s">
        <v>896</v>
      </c>
      <c r="K30" s="246" t="s">
        <v>4846</v>
      </c>
    </row>
    <row r="31" spans="1:11" s="245" customFormat="1" ht="15.5" x14ac:dyDescent="0.35">
      <c r="A31" s="245">
        <v>29</v>
      </c>
      <c r="B31" s="246" t="s">
        <v>557</v>
      </c>
      <c r="C31" s="246"/>
      <c r="D31" s="246" t="s">
        <v>4877</v>
      </c>
      <c r="E31" s="246" t="s">
        <v>3402</v>
      </c>
      <c r="F31" s="246" t="s">
        <v>4878</v>
      </c>
      <c r="G31" s="246"/>
      <c r="H31" s="246" t="s">
        <v>3903</v>
      </c>
      <c r="I31" s="246" t="s">
        <v>769</v>
      </c>
      <c r="J31" s="246" t="s">
        <v>896</v>
      </c>
      <c r="K31" s="246" t="s">
        <v>4846</v>
      </c>
    </row>
    <row r="32" spans="1:11" s="245" customFormat="1" ht="15.5" x14ac:dyDescent="0.35">
      <c r="A32" s="245">
        <v>30</v>
      </c>
      <c r="B32" s="246" t="s">
        <v>557</v>
      </c>
      <c r="C32" s="246"/>
      <c r="D32" s="246" t="s">
        <v>4877</v>
      </c>
      <c r="E32" s="246" t="s">
        <v>3404</v>
      </c>
      <c r="F32" s="246" t="s">
        <v>4878</v>
      </c>
      <c r="G32" s="246"/>
      <c r="H32" s="246" t="s">
        <v>3903</v>
      </c>
      <c r="I32" s="246" t="s">
        <v>769</v>
      </c>
      <c r="J32" s="246" t="s">
        <v>896</v>
      </c>
      <c r="K32" s="246" t="s">
        <v>4846</v>
      </c>
    </row>
    <row r="33" spans="1:11" s="245" customFormat="1" ht="15.5" x14ac:dyDescent="0.35">
      <c r="A33" s="245">
        <v>31</v>
      </c>
      <c r="B33" s="246" t="s">
        <v>557</v>
      </c>
      <c r="C33" s="246"/>
      <c r="D33" s="246" t="s">
        <v>4877</v>
      </c>
      <c r="E33" s="246" t="s">
        <v>3404</v>
      </c>
      <c r="F33" s="246" t="s">
        <v>4878</v>
      </c>
      <c r="G33" s="246"/>
      <c r="H33" s="246" t="s">
        <v>3903</v>
      </c>
      <c r="I33" s="246" t="s">
        <v>769</v>
      </c>
      <c r="J33" s="246" t="s">
        <v>896</v>
      </c>
      <c r="K33" s="246" t="s">
        <v>4846</v>
      </c>
    </row>
    <row r="34" spans="1:11" s="245" customFormat="1" ht="15.5" x14ac:dyDescent="0.35">
      <c r="A34" s="245">
        <v>32</v>
      </c>
      <c r="B34" s="246" t="s">
        <v>557</v>
      </c>
      <c r="C34" s="246"/>
      <c r="D34" s="246" t="s">
        <v>4877</v>
      </c>
      <c r="E34" s="246" t="s">
        <v>3410</v>
      </c>
      <c r="F34" s="246" t="s">
        <v>4878</v>
      </c>
      <c r="G34" s="246"/>
      <c r="H34" s="246" t="s">
        <v>3903</v>
      </c>
      <c r="I34" s="246" t="s">
        <v>769</v>
      </c>
      <c r="J34" s="246" t="s">
        <v>896</v>
      </c>
      <c r="K34" s="246" t="s">
        <v>4846</v>
      </c>
    </row>
    <row r="35" spans="1:11" s="245" customFormat="1" ht="15.5" x14ac:dyDescent="0.35">
      <c r="A35" s="245">
        <v>33</v>
      </c>
      <c r="B35" s="246" t="s">
        <v>557</v>
      </c>
      <c r="C35" s="246"/>
      <c r="D35" s="246" t="s">
        <v>4877</v>
      </c>
      <c r="E35" s="246" t="s">
        <v>3415</v>
      </c>
      <c r="F35" s="246" t="s">
        <v>4878</v>
      </c>
      <c r="G35" s="246"/>
      <c r="H35" s="246" t="s">
        <v>3903</v>
      </c>
      <c r="I35" s="246" t="s">
        <v>769</v>
      </c>
      <c r="J35" s="246" t="s">
        <v>896</v>
      </c>
      <c r="K35" s="246" t="s">
        <v>4846</v>
      </c>
    </row>
    <row r="36" spans="1:11" s="245" customFormat="1" ht="15.5" x14ac:dyDescent="0.35">
      <c r="A36" s="245">
        <v>34</v>
      </c>
      <c r="B36" s="246" t="s">
        <v>557</v>
      </c>
      <c r="C36" s="246"/>
      <c r="D36" s="246" t="s">
        <v>4877</v>
      </c>
      <c r="E36" s="246" t="s">
        <v>3418</v>
      </c>
      <c r="F36" s="246" t="s">
        <v>4878</v>
      </c>
      <c r="G36" s="246"/>
      <c r="H36" s="246" t="s">
        <v>3903</v>
      </c>
      <c r="I36" s="246" t="s">
        <v>769</v>
      </c>
      <c r="J36" s="246" t="s">
        <v>896</v>
      </c>
      <c r="K36" s="246" t="s">
        <v>4846</v>
      </c>
    </row>
    <row r="37" spans="1:11" s="246" customFormat="1" ht="15.5" x14ac:dyDescent="0.35">
      <c r="A37" s="246">
        <v>35</v>
      </c>
      <c r="B37" s="246" t="s">
        <v>28</v>
      </c>
      <c r="C37" s="246" t="s">
        <v>4880</v>
      </c>
      <c r="D37" s="246" t="s">
        <v>4869</v>
      </c>
      <c r="E37" s="246" t="s">
        <v>4881</v>
      </c>
      <c r="F37" s="246" t="s">
        <v>4870</v>
      </c>
      <c r="H37" s="246" t="s">
        <v>4882</v>
      </c>
      <c r="J37" s="246" t="s">
        <v>4883</v>
      </c>
      <c r="K37" s="246" t="s">
        <v>4846</v>
      </c>
    </row>
    <row r="38" spans="1:11" s="245" customFormat="1" ht="15.5" x14ac:dyDescent="0.35">
      <c r="A38" s="245">
        <v>36</v>
      </c>
      <c r="B38" s="246" t="s">
        <v>28</v>
      </c>
      <c r="C38" s="246" t="s">
        <v>4880</v>
      </c>
      <c r="D38" s="246" t="s">
        <v>4884</v>
      </c>
      <c r="E38" s="246" t="s">
        <v>3572</v>
      </c>
      <c r="F38" s="246" t="s">
        <v>4861</v>
      </c>
      <c r="G38" s="246"/>
      <c r="H38" s="246" t="s">
        <v>4885</v>
      </c>
      <c r="I38" s="246"/>
      <c r="J38" s="246" t="s">
        <v>4886</v>
      </c>
      <c r="K38" s="246" t="s">
        <v>4846</v>
      </c>
    </row>
    <row r="39" spans="1:11" s="245" customFormat="1" ht="15.5" x14ac:dyDescent="0.35">
      <c r="A39" s="245">
        <v>37</v>
      </c>
      <c r="B39" s="246" t="s">
        <v>28</v>
      </c>
      <c r="C39" s="246" t="s">
        <v>4880</v>
      </c>
      <c r="D39" s="246" t="s">
        <v>4884</v>
      </c>
      <c r="E39" s="246" t="s">
        <v>3581</v>
      </c>
      <c r="F39" s="246" t="s">
        <v>4861</v>
      </c>
      <c r="G39" s="246"/>
      <c r="H39" s="246" t="s">
        <v>4887</v>
      </c>
      <c r="I39" s="246"/>
      <c r="J39" s="246" t="s">
        <v>4886</v>
      </c>
      <c r="K39" s="246" t="s">
        <v>4846</v>
      </c>
    </row>
    <row r="40" spans="1:11" s="245" customFormat="1" ht="15.5" x14ac:dyDescent="0.35">
      <c r="A40" s="245">
        <v>38</v>
      </c>
      <c r="B40" s="246" t="s">
        <v>28</v>
      </c>
      <c r="C40" s="246" t="s">
        <v>4880</v>
      </c>
      <c r="D40" s="246" t="s">
        <v>4884</v>
      </c>
      <c r="E40" s="246" t="s">
        <v>3583</v>
      </c>
      <c r="F40" s="246" t="s">
        <v>4861</v>
      </c>
      <c r="G40" s="246"/>
      <c r="H40" s="246" t="s">
        <v>4888</v>
      </c>
      <c r="I40" s="246"/>
      <c r="J40" s="246" t="s">
        <v>4886</v>
      </c>
      <c r="K40" s="246" t="s">
        <v>4846</v>
      </c>
    </row>
    <row r="41" spans="1:11" s="245" customFormat="1" ht="15.5" x14ac:dyDescent="0.35">
      <c r="A41" s="245">
        <v>39</v>
      </c>
      <c r="B41" s="246" t="s">
        <v>28</v>
      </c>
      <c r="C41" s="246" t="s">
        <v>4880</v>
      </c>
      <c r="D41" s="246" t="s">
        <v>4866</v>
      </c>
      <c r="E41" s="246" t="s">
        <v>3493</v>
      </c>
      <c r="F41" s="246" t="s">
        <v>4867</v>
      </c>
      <c r="G41" s="246"/>
      <c r="H41" s="246" t="s">
        <v>4889</v>
      </c>
      <c r="I41" s="246"/>
      <c r="J41" s="246" t="s">
        <v>4890</v>
      </c>
      <c r="K41" s="246" t="s">
        <v>4846</v>
      </c>
    </row>
    <row r="42" spans="1:11" s="246" customFormat="1" ht="15.5" x14ac:dyDescent="0.35">
      <c r="A42" s="246">
        <v>40</v>
      </c>
      <c r="B42" s="246" t="s">
        <v>28</v>
      </c>
      <c r="C42" s="246" t="s">
        <v>4880</v>
      </c>
      <c r="D42" s="246" t="s">
        <v>4891</v>
      </c>
      <c r="E42" s="246" t="s">
        <v>3759</v>
      </c>
      <c r="F42" s="246" t="s">
        <v>4864</v>
      </c>
      <c r="H42" s="246" t="s">
        <v>193</v>
      </c>
      <c r="J42" s="246" t="s">
        <v>4892</v>
      </c>
      <c r="K42" s="246" t="s">
        <v>4846</v>
      </c>
    </row>
    <row r="43" spans="1:11" s="245" customFormat="1" ht="15.5" x14ac:dyDescent="0.35">
      <c r="A43" s="245">
        <v>42</v>
      </c>
      <c r="B43" s="246" t="s">
        <v>362</v>
      </c>
      <c r="C43" s="246"/>
      <c r="D43" s="246" t="s">
        <v>4893</v>
      </c>
      <c r="E43" s="246" t="s">
        <v>3477</v>
      </c>
      <c r="F43" s="246" t="s">
        <v>4853</v>
      </c>
      <c r="G43" s="246"/>
      <c r="H43" s="246" t="s">
        <v>1585</v>
      </c>
      <c r="I43" s="246" t="s">
        <v>242</v>
      </c>
      <c r="J43" s="246" t="s">
        <v>4894</v>
      </c>
      <c r="K43" s="246" t="s">
        <v>4846</v>
      </c>
    </row>
    <row r="44" spans="1:11" s="245" customFormat="1" ht="15.5" x14ac:dyDescent="0.35">
      <c r="A44" s="245">
        <v>43</v>
      </c>
      <c r="B44" s="246" t="s">
        <v>362</v>
      </c>
      <c r="C44" s="246"/>
      <c r="D44" s="246" t="s">
        <v>4852</v>
      </c>
      <c r="E44" s="246" t="s">
        <v>3315</v>
      </c>
      <c r="F44" s="246" t="s">
        <v>4853</v>
      </c>
      <c r="G44" s="246"/>
      <c r="H44" s="246" t="s">
        <v>1585</v>
      </c>
      <c r="I44" s="246" t="s">
        <v>242</v>
      </c>
      <c r="J44" s="246" t="s">
        <v>4895</v>
      </c>
      <c r="K44" s="246" t="s">
        <v>4846</v>
      </c>
    </row>
    <row r="45" spans="1:11" s="245" customFormat="1" ht="15.5" x14ac:dyDescent="0.35">
      <c r="A45" s="245">
        <v>47</v>
      </c>
      <c r="B45" s="246" t="s">
        <v>17</v>
      </c>
      <c r="C45" s="246"/>
      <c r="D45" s="246" t="s">
        <v>4884</v>
      </c>
      <c r="E45" s="246" t="s">
        <v>3572</v>
      </c>
      <c r="F45" s="246" t="s">
        <v>4861</v>
      </c>
      <c r="G45" s="246"/>
      <c r="H45" s="246" t="s">
        <v>4896</v>
      </c>
      <c r="I45" s="246" t="s">
        <v>224</v>
      </c>
      <c r="J45" s="246" t="s">
        <v>4897</v>
      </c>
      <c r="K45" s="246" t="s">
        <v>4846</v>
      </c>
    </row>
    <row r="46" spans="1:11" s="245" customFormat="1" ht="15.5" x14ac:dyDescent="0.35">
      <c r="A46" s="245">
        <v>48</v>
      </c>
      <c r="B46" s="246" t="s">
        <v>17</v>
      </c>
      <c r="C46" s="246"/>
      <c r="D46" s="246" t="s">
        <v>4884</v>
      </c>
      <c r="E46" s="246" t="s">
        <v>3575</v>
      </c>
      <c r="F46" s="246" t="s">
        <v>4861</v>
      </c>
      <c r="G46" s="246"/>
      <c r="H46" s="246" t="s">
        <v>4896</v>
      </c>
      <c r="I46" s="246" t="s">
        <v>224</v>
      </c>
      <c r="J46" s="246" t="s">
        <v>896</v>
      </c>
      <c r="K46" s="246" t="s">
        <v>4846</v>
      </c>
    </row>
    <row r="47" spans="1:11" s="245" customFormat="1" ht="15.5" x14ac:dyDescent="0.35">
      <c r="A47" s="245">
        <v>49</v>
      </c>
      <c r="B47" s="246" t="s">
        <v>17</v>
      </c>
      <c r="C47" s="246"/>
      <c r="D47" s="246" t="s">
        <v>4884</v>
      </c>
      <c r="E47" s="246" t="s">
        <v>3576</v>
      </c>
      <c r="F47" s="246" t="s">
        <v>4861</v>
      </c>
      <c r="G47" s="246"/>
      <c r="H47" s="246" t="s">
        <v>4896</v>
      </c>
      <c r="I47" s="246" t="s">
        <v>224</v>
      </c>
      <c r="J47" s="246" t="s">
        <v>896</v>
      </c>
      <c r="K47" s="246" t="s">
        <v>4846</v>
      </c>
    </row>
    <row r="48" spans="1:11" s="245" customFormat="1" ht="15.5" x14ac:dyDescent="0.35">
      <c r="A48" s="245">
        <v>50</v>
      </c>
      <c r="B48" s="246" t="s">
        <v>17</v>
      </c>
      <c r="C48" s="246"/>
      <c r="D48" s="246" t="s">
        <v>4884</v>
      </c>
      <c r="E48" s="246" t="s">
        <v>3578</v>
      </c>
      <c r="F48" s="246" t="s">
        <v>4861</v>
      </c>
      <c r="G48" s="246"/>
      <c r="H48" s="246" t="s">
        <v>4896</v>
      </c>
      <c r="I48" s="246" t="s">
        <v>224</v>
      </c>
      <c r="J48" s="246" t="s">
        <v>896</v>
      </c>
      <c r="K48" s="246" t="s">
        <v>4846</v>
      </c>
    </row>
    <row r="49" spans="1:11" s="245" customFormat="1" ht="15.5" x14ac:dyDescent="0.35">
      <c r="A49" s="245">
        <v>51</v>
      </c>
      <c r="B49" s="246" t="s">
        <v>17</v>
      </c>
      <c r="C49" s="246"/>
      <c r="D49" s="246" t="s">
        <v>4884</v>
      </c>
      <c r="E49" s="246" t="s">
        <v>3579</v>
      </c>
      <c r="F49" s="246" t="s">
        <v>4861</v>
      </c>
      <c r="G49" s="246"/>
      <c r="H49" s="246" t="s">
        <v>4896</v>
      </c>
      <c r="I49" s="246" t="s">
        <v>224</v>
      </c>
      <c r="J49" s="246" t="s">
        <v>896</v>
      </c>
      <c r="K49" s="246" t="s">
        <v>4846</v>
      </c>
    </row>
    <row r="50" spans="1:11" s="245" customFormat="1" ht="15.5" x14ac:dyDescent="0.35">
      <c r="A50" s="245">
        <v>52</v>
      </c>
      <c r="B50" s="246" t="s">
        <v>17</v>
      </c>
      <c r="C50" s="246"/>
      <c r="D50" s="246" t="s">
        <v>4884</v>
      </c>
      <c r="E50" s="246" t="s">
        <v>3580</v>
      </c>
      <c r="F50" s="246" t="s">
        <v>4861</v>
      </c>
      <c r="G50" s="246"/>
      <c r="H50" s="246" t="s">
        <v>4896</v>
      </c>
      <c r="I50" s="246" t="s">
        <v>224</v>
      </c>
      <c r="J50" s="246" t="s">
        <v>896</v>
      </c>
      <c r="K50" s="246" t="s">
        <v>4846</v>
      </c>
    </row>
    <row r="51" spans="1:11" s="245" customFormat="1" ht="15.5" x14ac:dyDescent="0.35">
      <c r="A51" s="245">
        <v>53</v>
      </c>
      <c r="B51" s="246" t="s">
        <v>17</v>
      </c>
      <c r="C51" s="246"/>
      <c r="D51" s="246" t="s">
        <v>4884</v>
      </c>
      <c r="E51" s="246" t="s">
        <v>3581</v>
      </c>
      <c r="F51" s="246" t="s">
        <v>4861</v>
      </c>
      <c r="G51" s="246"/>
      <c r="H51" s="246" t="s">
        <v>4896</v>
      </c>
      <c r="I51" s="246" t="s">
        <v>224</v>
      </c>
      <c r="J51" s="246" t="s">
        <v>896</v>
      </c>
      <c r="K51" s="246" t="s">
        <v>4846</v>
      </c>
    </row>
    <row r="52" spans="1:11" s="245" customFormat="1" ht="15.5" x14ac:dyDescent="0.35">
      <c r="A52" s="245">
        <v>54</v>
      </c>
      <c r="B52" s="246" t="s">
        <v>17</v>
      </c>
      <c r="C52" s="246"/>
      <c r="D52" s="246" t="s">
        <v>4884</v>
      </c>
      <c r="E52" s="246" t="s">
        <v>3582</v>
      </c>
      <c r="F52" s="246" t="s">
        <v>4861</v>
      </c>
      <c r="G52" s="246"/>
      <c r="H52" s="246" t="s">
        <v>4896</v>
      </c>
      <c r="I52" s="246" t="s">
        <v>224</v>
      </c>
      <c r="J52" s="246" t="s">
        <v>896</v>
      </c>
      <c r="K52" s="246" t="s">
        <v>4846</v>
      </c>
    </row>
    <row r="53" spans="1:11" s="245" customFormat="1" ht="15.5" x14ac:dyDescent="0.35">
      <c r="A53" s="245">
        <v>55</v>
      </c>
      <c r="B53" s="246" t="s">
        <v>17</v>
      </c>
      <c r="C53" s="246"/>
      <c r="D53" s="246" t="s">
        <v>4884</v>
      </c>
      <c r="E53" s="246" t="s">
        <v>3583</v>
      </c>
      <c r="F53" s="246" t="s">
        <v>4861</v>
      </c>
      <c r="G53" s="246"/>
      <c r="H53" s="246" t="s">
        <v>4896</v>
      </c>
      <c r="I53" s="246" t="s">
        <v>224</v>
      </c>
      <c r="J53" s="246" t="s">
        <v>896</v>
      </c>
      <c r="K53" s="246" t="s">
        <v>4846</v>
      </c>
    </row>
    <row r="54" spans="1:11" s="245" customFormat="1" ht="15.5" x14ac:dyDescent="0.35">
      <c r="A54" s="245">
        <v>56</v>
      </c>
      <c r="B54" s="246" t="s">
        <v>17</v>
      </c>
      <c r="C54" s="246"/>
      <c r="D54" s="246" t="s">
        <v>4884</v>
      </c>
      <c r="E54" s="246" t="s">
        <v>3584</v>
      </c>
      <c r="F54" s="246" t="s">
        <v>4861</v>
      </c>
      <c r="G54" s="246"/>
      <c r="H54" s="246" t="s">
        <v>4896</v>
      </c>
      <c r="I54" s="246" t="s">
        <v>224</v>
      </c>
      <c r="J54" s="246" t="s">
        <v>896</v>
      </c>
      <c r="K54" s="246" t="s">
        <v>4846</v>
      </c>
    </row>
    <row r="55" spans="1:11" s="245" customFormat="1" ht="15.5" x14ac:dyDescent="0.35">
      <c r="A55" s="245">
        <v>57</v>
      </c>
      <c r="B55" s="246" t="s">
        <v>17</v>
      </c>
      <c r="C55" s="246"/>
      <c r="D55" s="246" t="s">
        <v>4872</v>
      </c>
      <c r="E55" s="246" t="s">
        <v>3699</v>
      </c>
      <c r="F55" s="246" t="s">
        <v>4873</v>
      </c>
      <c r="G55" s="246"/>
      <c r="H55" s="246" t="s">
        <v>4898</v>
      </c>
      <c r="I55" s="246" t="s">
        <v>178</v>
      </c>
      <c r="J55" s="246" t="s">
        <v>896</v>
      </c>
      <c r="K55" s="246" t="s">
        <v>4846</v>
      </c>
    </row>
    <row r="56" spans="1:11" s="245" customFormat="1" ht="15.5" x14ac:dyDescent="0.35">
      <c r="A56" s="245">
        <v>58</v>
      </c>
      <c r="B56" s="246" t="s">
        <v>17</v>
      </c>
      <c r="C56" s="246"/>
      <c r="D56" s="246" t="s">
        <v>4872</v>
      </c>
      <c r="E56" s="246" t="s">
        <v>3704</v>
      </c>
      <c r="F56" s="246" t="s">
        <v>4873</v>
      </c>
      <c r="G56" s="246"/>
      <c r="H56" s="246" t="s">
        <v>4898</v>
      </c>
      <c r="I56" s="246" t="s">
        <v>3705</v>
      </c>
      <c r="J56" s="246" t="s">
        <v>896</v>
      </c>
      <c r="K56" s="246" t="s">
        <v>4846</v>
      </c>
    </row>
    <row r="57" spans="1:11" s="245" customFormat="1" ht="15.5" x14ac:dyDescent="0.35">
      <c r="A57" s="245">
        <v>59</v>
      </c>
      <c r="B57" s="246" t="s">
        <v>17</v>
      </c>
      <c r="C57" s="246"/>
      <c r="D57" s="246" t="s">
        <v>4872</v>
      </c>
      <c r="E57" s="246" t="s">
        <v>3707</v>
      </c>
      <c r="F57" s="246" t="s">
        <v>4873</v>
      </c>
      <c r="G57" s="246"/>
      <c r="H57" s="246" t="s">
        <v>4898</v>
      </c>
      <c r="I57" s="246" t="s">
        <v>178</v>
      </c>
      <c r="J57" s="246" t="s">
        <v>890</v>
      </c>
      <c r="K57" s="246" t="s">
        <v>4846</v>
      </c>
    </row>
    <row r="58" spans="1:11" s="245" customFormat="1" ht="15.5" x14ac:dyDescent="0.35">
      <c r="A58" s="245">
        <v>60</v>
      </c>
      <c r="B58" s="246" t="s">
        <v>17</v>
      </c>
      <c r="C58" s="246"/>
      <c r="D58" s="246" t="s">
        <v>4872</v>
      </c>
      <c r="E58" s="246" t="s">
        <v>3708</v>
      </c>
      <c r="F58" s="246" t="s">
        <v>4873</v>
      </c>
      <c r="G58" s="246"/>
      <c r="H58" s="246" t="s">
        <v>4898</v>
      </c>
      <c r="I58" s="246" t="s">
        <v>178</v>
      </c>
      <c r="J58" s="246" t="s">
        <v>890</v>
      </c>
      <c r="K58" s="246" t="s">
        <v>4846</v>
      </c>
    </row>
    <row r="59" spans="1:11" s="245" customFormat="1" ht="15.5" x14ac:dyDescent="0.35">
      <c r="A59" s="245">
        <v>61</v>
      </c>
      <c r="B59" s="246" t="s">
        <v>17</v>
      </c>
      <c r="C59" s="246"/>
      <c r="D59" s="246" t="s">
        <v>4899</v>
      </c>
      <c r="E59" s="246" t="s">
        <v>3711</v>
      </c>
      <c r="F59" s="246" t="s">
        <v>4873</v>
      </c>
      <c r="G59" s="246"/>
      <c r="H59" s="246" t="s">
        <v>4898</v>
      </c>
      <c r="I59" s="246" t="s">
        <v>178</v>
      </c>
      <c r="J59" s="246" t="s">
        <v>896</v>
      </c>
      <c r="K59" s="246" t="s">
        <v>4846</v>
      </c>
    </row>
    <row r="60" spans="1:11" s="245" customFormat="1" ht="15.5" x14ac:dyDescent="0.35">
      <c r="A60" s="245">
        <v>62</v>
      </c>
      <c r="B60" s="246" t="s">
        <v>17</v>
      </c>
      <c r="C60" s="246"/>
      <c r="D60" s="246" t="s">
        <v>4899</v>
      </c>
      <c r="E60" s="246" t="s">
        <v>3714</v>
      </c>
      <c r="F60" s="246" t="s">
        <v>4873</v>
      </c>
      <c r="G60" s="246"/>
      <c r="H60" s="246" t="s">
        <v>4898</v>
      </c>
      <c r="I60" s="246" t="s">
        <v>178</v>
      </c>
      <c r="J60" s="246" t="s">
        <v>896</v>
      </c>
      <c r="K60" s="246" t="s">
        <v>4846</v>
      </c>
    </row>
    <row r="61" spans="1:11" s="245" customFormat="1" ht="15.5" x14ac:dyDescent="0.35">
      <c r="A61" s="245">
        <v>63</v>
      </c>
      <c r="B61" s="246" t="s">
        <v>17</v>
      </c>
      <c r="C61" s="246"/>
      <c r="D61" s="246" t="s">
        <v>4899</v>
      </c>
      <c r="E61" s="246" t="s">
        <v>3716</v>
      </c>
      <c r="F61" s="246" t="s">
        <v>4873</v>
      </c>
      <c r="G61" s="246"/>
      <c r="H61" s="246" t="s">
        <v>4898</v>
      </c>
      <c r="I61" s="246" t="s">
        <v>178</v>
      </c>
      <c r="J61" s="246" t="s">
        <v>896</v>
      </c>
      <c r="K61" s="246" t="s">
        <v>4846</v>
      </c>
    </row>
    <row r="62" spans="1:11" s="245" customFormat="1" ht="15.5" x14ac:dyDescent="0.35">
      <c r="A62" s="245">
        <v>64</v>
      </c>
      <c r="B62" s="246" t="s">
        <v>17</v>
      </c>
      <c r="C62" s="246"/>
      <c r="D62" s="246" t="s">
        <v>4899</v>
      </c>
      <c r="E62" s="246" t="s">
        <v>3718</v>
      </c>
      <c r="F62" s="246" t="s">
        <v>4873</v>
      </c>
      <c r="G62" s="246"/>
      <c r="H62" s="246" t="s">
        <v>4898</v>
      </c>
      <c r="I62" s="246" t="s">
        <v>178</v>
      </c>
      <c r="J62" s="246" t="s">
        <v>896</v>
      </c>
      <c r="K62" s="246" t="s">
        <v>4846</v>
      </c>
    </row>
    <row r="63" spans="1:11" s="245" customFormat="1" ht="15.5" x14ac:dyDescent="0.35">
      <c r="A63" s="245">
        <v>65</v>
      </c>
      <c r="B63" s="246" t="s">
        <v>17</v>
      </c>
      <c r="C63" s="246"/>
      <c r="D63" s="246" t="s">
        <v>4899</v>
      </c>
      <c r="E63" s="246" t="s">
        <v>3720</v>
      </c>
      <c r="F63" s="246" t="s">
        <v>4873</v>
      </c>
      <c r="G63" s="246"/>
      <c r="H63" s="246" t="s">
        <v>4898</v>
      </c>
      <c r="I63" s="246" t="s">
        <v>178</v>
      </c>
      <c r="J63" s="246" t="s">
        <v>896</v>
      </c>
      <c r="K63" s="246" t="s">
        <v>4846</v>
      </c>
    </row>
    <row r="64" spans="1:11" s="245" customFormat="1" ht="15.5" x14ac:dyDescent="0.35">
      <c r="A64" s="245">
        <v>66</v>
      </c>
      <c r="B64" s="246" t="s">
        <v>17</v>
      </c>
      <c r="C64" s="246"/>
      <c r="D64" s="246" t="s">
        <v>4899</v>
      </c>
      <c r="E64" s="246" t="s">
        <v>3722</v>
      </c>
      <c r="F64" s="246" t="s">
        <v>4873</v>
      </c>
      <c r="G64" s="246"/>
      <c r="H64" s="246" t="s">
        <v>4898</v>
      </c>
      <c r="I64" s="246" t="s">
        <v>178</v>
      </c>
      <c r="J64" s="246" t="s">
        <v>896</v>
      </c>
      <c r="K64" s="246" t="s">
        <v>4846</v>
      </c>
    </row>
    <row r="65" spans="1:11" s="245" customFormat="1" ht="15.5" x14ac:dyDescent="0.35">
      <c r="A65" s="245">
        <v>67</v>
      </c>
      <c r="B65" s="246" t="s">
        <v>17</v>
      </c>
      <c r="C65" s="246"/>
      <c r="D65" s="246" t="s">
        <v>4899</v>
      </c>
      <c r="E65" s="246" t="s">
        <v>3723</v>
      </c>
      <c r="F65" s="246" t="s">
        <v>4873</v>
      </c>
      <c r="G65" s="246"/>
      <c r="H65" s="246" t="s">
        <v>4898</v>
      </c>
      <c r="I65" s="246" t="s">
        <v>178</v>
      </c>
      <c r="J65" s="246" t="s">
        <v>896</v>
      </c>
      <c r="K65" s="246" t="s">
        <v>4846</v>
      </c>
    </row>
    <row r="66" spans="1:11" s="245" customFormat="1" ht="15.5" x14ac:dyDescent="0.35">
      <c r="A66" s="245">
        <v>68</v>
      </c>
      <c r="B66" s="246" t="s">
        <v>17</v>
      </c>
      <c r="C66" s="246"/>
      <c r="D66" s="246" t="s">
        <v>4899</v>
      </c>
      <c r="E66" s="246" t="s">
        <v>3724</v>
      </c>
      <c r="F66" s="246" t="s">
        <v>4873</v>
      </c>
      <c r="G66" s="246"/>
      <c r="H66" s="246" t="s">
        <v>4898</v>
      </c>
      <c r="I66" s="246" t="s">
        <v>178</v>
      </c>
      <c r="J66" s="246" t="s">
        <v>896</v>
      </c>
      <c r="K66" s="246" t="s">
        <v>4846</v>
      </c>
    </row>
    <row r="67" spans="1:11" s="245" customFormat="1" ht="15.5" x14ac:dyDescent="0.35">
      <c r="A67" s="245">
        <v>69</v>
      </c>
      <c r="B67" s="246" t="s">
        <v>17</v>
      </c>
      <c r="C67" s="246"/>
      <c r="D67" s="246" t="s">
        <v>4899</v>
      </c>
      <c r="E67" s="246" t="s">
        <v>3726</v>
      </c>
      <c r="F67" s="246" t="s">
        <v>4873</v>
      </c>
      <c r="G67" s="246"/>
      <c r="H67" s="246" t="s">
        <v>4898</v>
      </c>
      <c r="I67" s="246" t="s">
        <v>178</v>
      </c>
      <c r="J67" s="246" t="s">
        <v>896</v>
      </c>
      <c r="K67" s="246" t="s">
        <v>4846</v>
      </c>
    </row>
    <row r="68" spans="1:11" s="245" customFormat="1" ht="15.5" x14ac:dyDescent="0.35">
      <c r="A68" s="245">
        <v>70</v>
      </c>
      <c r="B68" s="246" t="s">
        <v>17</v>
      </c>
      <c r="C68" s="246"/>
      <c r="D68" s="246" t="s">
        <v>4860</v>
      </c>
      <c r="E68" s="246" t="s">
        <v>3742</v>
      </c>
      <c r="F68" s="246" t="s">
        <v>4861</v>
      </c>
      <c r="G68" s="246"/>
      <c r="H68" s="246" t="s">
        <v>4896</v>
      </c>
      <c r="I68" s="246" t="s">
        <v>224</v>
      </c>
      <c r="J68" s="246" t="s">
        <v>896</v>
      </c>
      <c r="K68" s="246" t="s">
        <v>4846</v>
      </c>
    </row>
    <row r="69" spans="1:11" s="245" customFormat="1" ht="15.5" x14ac:dyDescent="0.35">
      <c r="A69" s="245">
        <v>71</v>
      </c>
      <c r="B69" s="246" t="s">
        <v>17</v>
      </c>
      <c r="C69" s="246"/>
      <c r="D69" s="246" t="s">
        <v>4860</v>
      </c>
      <c r="E69" s="246" t="s">
        <v>3745</v>
      </c>
      <c r="F69" s="246" t="s">
        <v>4861</v>
      </c>
      <c r="G69" s="246"/>
      <c r="H69" s="246" t="s">
        <v>4896</v>
      </c>
      <c r="I69" s="246" t="s">
        <v>224</v>
      </c>
      <c r="J69" s="246" t="s">
        <v>896</v>
      </c>
      <c r="K69" s="246" t="s">
        <v>4846</v>
      </c>
    </row>
    <row r="70" spans="1:11" s="245" customFormat="1" ht="15.5" x14ac:dyDescent="0.35">
      <c r="A70" s="245">
        <v>72</v>
      </c>
      <c r="B70" s="246" t="s">
        <v>17</v>
      </c>
      <c r="C70" s="246"/>
      <c r="D70" s="246" t="s">
        <v>4860</v>
      </c>
      <c r="E70" s="246" t="s">
        <v>3746</v>
      </c>
      <c r="F70" s="246" t="s">
        <v>4861</v>
      </c>
      <c r="G70" s="246"/>
      <c r="H70" s="246" t="s">
        <v>4896</v>
      </c>
      <c r="I70" s="246" t="s">
        <v>224</v>
      </c>
      <c r="J70" s="246" t="s">
        <v>896</v>
      </c>
      <c r="K70" s="246" t="s">
        <v>4846</v>
      </c>
    </row>
    <row r="71" spans="1:11" s="245" customFormat="1" ht="15.5" x14ac:dyDescent="0.35">
      <c r="A71" s="245">
        <v>73</v>
      </c>
      <c r="B71" s="246" t="s">
        <v>17</v>
      </c>
      <c r="C71" s="246"/>
      <c r="D71" s="246" t="s">
        <v>4860</v>
      </c>
      <c r="E71" s="246" t="s">
        <v>3748</v>
      </c>
      <c r="F71" s="246" t="s">
        <v>4861</v>
      </c>
      <c r="G71" s="246"/>
      <c r="H71" s="246" t="s">
        <v>4896</v>
      </c>
      <c r="I71" s="246" t="s">
        <v>224</v>
      </c>
      <c r="J71" s="246" t="s">
        <v>896</v>
      </c>
      <c r="K71" s="246" t="s">
        <v>4846</v>
      </c>
    </row>
    <row r="72" spans="1:11" s="245" customFormat="1" ht="15.5" x14ac:dyDescent="0.35">
      <c r="A72" s="245">
        <v>74</v>
      </c>
      <c r="B72" s="246" t="s">
        <v>17</v>
      </c>
      <c r="C72" s="246"/>
      <c r="D72" s="246" t="s">
        <v>4860</v>
      </c>
      <c r="E72" s="246" t="s">
        <v>3749</v>
      </c>
      <c r="F72" s="246" t="s">
        <v>4861</v>
      </c>
      <c r="G72" s="246"/>
      <c r="H72" s="246" t="s">
        <v>4896</v>
      </c>
      <c r="I72" s="246" t="s">
        <v>224</v>
      </c>
      <c r="J72" s="246" t="s">
        <v>896</v>
      </c>
      <c r="K72" s="246" t="s">
        <v>4846</v>
      </c>
    </row>
    <row r="73" spans="1:11" s="245" customFormat="1" ht="15.5" x14ac:dyDescent="0.35">
      <c r="A73" s="245">
        <v>75</v>
      </c>
      <c r="B73" s="246" t="s">
        <v>17</v>
      </c>
      <c r="C73" s="246"/>
      <c r="D73" s="246" t="s">
        <v>4860</v>
      </c>
      <c r="E73" s="246" t="s">
        <v>3754</v>
      </c>
      <c r="F73" s="246" t="s">
        <v>4861</v>
      </c>
      <c r="G73" s="246"/>
      <c r="H73" s="246" t="s">
        <v>4896</v>
      </c>
      <c r="I73" s="246" t="s">
        <v>224</v>
      </c>
      <c r="J73" s="246" t="s">
        <v>896</v>
      </c>
      <c r="K73" s="246" t="s">
        <v>4846</v>
      </c>
    </row>
    <row r="74" spans="1:11" s="245" customFormat="1" ht="15.5" x14ac:dyDescent="0.35">
      <c r="A74" s="245">
        <v>76</v>
      </c>
      <c r="B74" s="246" t="s">
        <v>17</v>
      </c>
      <c r="C74" s="246"/>
      <c r="D74" s="246" t="s">
        <v>4860</v>
      </c>
      <c r="E74" s="246" t="s">
        <v>3755</v>
      </c>
      <c r="F74" s="246" t="s">
        <v>4861</v>
      </c>
      <c r="G74" s="246"/>
      <c r="H74" s="246" t="s">
        <v>4896</v>
      </c>
      <c r="I74" s="246" t="s">
        <v>224</v>
      </c>
      <c r="J74" s="246" t="s">
        <v>896</v>
      </c>
      <c r="K74" s="246" t="s">
        <v>4846</v>
      </c>
    </row>
    <row r="75" spans="1:11" s="245" customFormat="1" ht="15.5" x14ac:dyDescent="0.35">
      <c r="A75" s="245">
        <v>77</v>
      </c>
      <c r="B75" s="246" t="s">
        <v>17</v>
      </c>
      <c r="C75" s="246"/>
      <c r="D75" s="246" t="s">
        <v>4860</v>
      </c>
      <c r="E75" s="246" t="s">
        <v>3756</v>
      </c>
      <c r="F75" s="246" t="s">
        <v>4861</v>
      </c>
      <c r="G75" s="246"/>
      <c r="H75" s="246" t="s">
        <v>4896</v>
      </c>
      <c r="I75" s="246" t="s">
        <v>224</v>
      </c>
      <c r="J75" s="246" t="s">
        <v>896</v>
      </c>
      <c r="K75" s="246" t="s">
        <v>4846</v>
      </c>
    </row>
    <row r="76" spans="1:11" s="245" customFormat="1" ht="15.5" x14ac:dyDescent="0.35">
      <c r="A76" s="245">
        <v>78</v>
      </c>
      <c r="B76" s="246" t="s">
        <v>17</v>
      </c>
      <c r="C76" s="246"/>
      <c r="D76" s="246" t="s">
        <v>4860</v>
      </c>
      <c r="E76" s="246" t="s">
        <v>3757</v>
      </c>
      <c r="F76" s="246" t="s">
        <v>4861</v>
      </c>
      <c r="G76" s="246"/>
      <c r="H76" s="246" t="s">
        <v>4896</v>
      </c>
      <c r="I76" s="246" t="s">
        <v>224</v>
      </c>
      <c r="J76" s="246" t="s">
        <v>896</v>
      </c>
      <c r="K76" s="246" t="s">
        <v>4846</v>
      </c>
    </row>
    <row r="77" spans="1:11" s="245" customFormat="1" ht="15.5" x14ac:dyDescent="0.35">
      <c r="A77" s="245">
        <v>79</v>
      </c>
      <c r="B77" s="246" t="s">
        <v>17</v>
      </c>
      <c r="C77" s="246"/>
      <c r="D77" s="246" t="s">
        <v>4860</v>
      </c>
      <c r="E77" s="246" t="s">
        <v>3758</v>
      </c>
      <c r="F77" s="246" t="s">
        <v>4861</v>
      </c>
      <c r="G77" s="246"/>
      <c r="H77" s="246" t="s">
        <v>4896</v>
      </c>
      <c r="I77" s="246" t="s">
        <v>224</v>
      </c>
      <c r="J77" s="246" t="s">
        <v>896</v>
      </c>
      <c r="K77" s="246" t="s">
        <v>4846</v>
      </c>
    </row>
    <row r="78" spans="1:11" s="245" customFormat="1" ht="15.5" x14ac:dyDescent="0.35">
      <c r="A78" s="245">
        <v>80</v>
      </c>
      <c r="B78" s="246" t="s">
        <v>4850</v>
      </c>
      <c r="C78" s="246" t="s">
        <v>4900</v>
      </c>
      <c r="D78" s="246" t="s">
        <v>4901</v>
      </c>
      <c r="E78" s="246" t="s">
        <v>3612</v>
      </c>
      <c r="F78" s="246" t="s">
        <v>4843</v>
      </c>
      <c r="G78" s="246"/>
      <c r="H78" s="247">
        <v>2.7777777795563452E-3</v>
      </c>
      <c r="I78" s="246"/>
      <c r="J78" s="246" t="s">
        <v>4902</v>
      </c>
      <c r="K78" s="246" t="s">
        <v>4846</v>
      </c>
    </row>
    <row r="79" spans="1:11" s="245" customFormat="1" ht="15.5" x14ac:dyDescent="0.35">
      <c r="A79" s="245">
        <v>81</v>
      </c>
      <c r="B79" s="246" t="s">
        <v>14</v>
      </c>
      <c r="C79" s="246"/>
      <c r="D79" s="246" t="s">
        <v>4852</v>
      </c>
      <c r="E79" s="246" t="s">
        <v>3315</v>
      </c>
      <c r="F79" s="246" t="s">
        <v>4853</v>
      </c>
      <c r="G79" s="246"/>
      <c r="H79" s="246" t="s">
        <v>182</v>
      </c>
      <c r="I79" s="246" t="s">
        <v>123</v>
      </c>
      <c r="J79" s="246" t="s">
        <v>4903</v>
      </c>
      <c r="K79" s="246" t="s">
        <v>4846</v>
      </c>
    </row>
    <row r="80" spans="1:11" s="245" customFormat="1" ht="15.5" x14ac:dyDescent="0.35">
      <c r="A80" s="245">
        <v>82</v>
      </c>
      <c r="B80" s="246" t="s">
        <v>392</v>
      </c>
      <c r="C80" s="246" t="s">
        <v>4904</v>
      </c>
      <c r="D80" s="246" t="s">
        <v>4869</v>
      </c>
      <c r="E80" s="246" t="s">
        <v>3520</v>
      </c>
      <c r="F80" s="246" t="s">
        <v>4870</v>
      </c>
      <c r="G80" s="246"/>
      <c r="H80" s="246">
        <v>300</v>
      </c>
      <c r="I80" s="246"/>
      <c r="J80" s="246" t="s">
        <v>4905</v>
      </c>
      <c r="K80" s="246" t="s">
        <v>4846</v>
      </c>
    </row>
    <row r="81" spans="1:11" s="245" customFormat="1" ht="15.5" x14ac:dyDescent="0.35">
      <c r="A81" s="245">
        <v>83</v>
      </c>
      <c r="B81" s="246" t="s">
        <v>601</v>
      </c>
      <c r="C81" s="246" t="s">
        <v>4906</v>
      </c>
      <c r="D81" s="246" t="s">
        <v>4856</v>
      </c>
      <c r="E81" s="246" t="s">
        <v>3455</v>
      </c>
      <c r="F81" s="246" t="s">
        <v>4858</v>
      </c>
      <c r="G81" s="246"/>
      <c r="H81" s="246">
        <v>500</v>
      </c>
      <c r="I81" s="246"/>
      <c r="J81" s="246" t="s">
        <v>4907</v>
      </c>
      <c r="K81" s="246"/>
    </row>
    <row r="82" spans="1:11" s="245" customFormat="1" ht="15.5" x14ac:dyDescent="0.35">
      <c r="A82" s="245">
        <v>84</v>
      </c>
      <c r="B82" s="246" t="s">
        <v>601</v>
      </c>
      <c r="C82" s="246" t="s">
        <v>4908</v>
      </c>
      <c r="D82" s="246" t="s">
        <v>4856</v>
      </c>
      <c r="E82" s="246" t="s">
        <v>3462</v>
      </c>
      <c r="F82" s="246" t="s">
        <v>4858</v>
      </c>
      <c r="G82" s="246"/>
      <c r="H82" s="246">
        <v>500</v>
      </c>
      <c r="I82" s="246"/>
      <c r="J82" s="246" t="s">
        <v>4907</v>
      </c>
      <c r="K82" s="246"/>
    </row>
    <row r="83" spans="1:11" s="245" customFormat="1" ht="15.5" x14ac:dyDescent="0.35">
      <c r="A83" s="245">
        <v>85</v>
      </c>
      <c r="B83" s="246" t="s">
        <v>601</v>
      </c>
      <c r="C83" s="246" t="s">
        <v>4908</v>
      </c>
      <c r="D83" s="246" t="s">
        <v>4856</v>
      </c>
      <c r="E83" s="246" t="s">
        <v>3465</v>
      </c>
      <c r="F83" s="246" t="s">
        <v>4858</v>
      </c>
      <c r="G83" s="246"/>
      <c r="H83" s="246">
        <v>500</v>
      </c>
      <c r="I83" s="246"/>
      <c r="J83" s="246" t="s">
        <v>4907</v>
      </c>
      <c r="K83" s="246"/>
    </row>
    <row r="84" spans="1:11" s="245" customFormat="1" ht="15.5" x14ac:dyDescent="0.35">
      <c r="A84" s="245">
        <v>86</v>
      </c>
      <c r="B84" s="246" t="s">
        <v>601</v>
      </c>
      <c r="C84" s="246" t="s">
        <v>4908</v>
      </c>
      <c r="D84" s="246" t="s">
        <v>4869</v>
      </c>
      <c r="E84" s="246" t="s">
        <v>3517</v>
      </c>
      <c r="F84" s="246" t="s">
        <v>4870</v>
      </c>
      <c r="G84" s="246"/>
      <c r="H84" s="246">
        <v>400</v>
      </c>
      <c r="I84" s="246"/>
      <c r="J84" s="246" t="s">
        <v>4905</v>
      </c>
      <c r="K84" s="246"/>
    </row>
    <row r="85" spans="1:11" s="245" customFormat="1" ht="15.5" x14ac:dyDescent="0.35">
      <c r="A85" s="245">
        <v>87</v>
      </c>
      <c r="B85" s="246" t="s">
        <v>601</v>
      </c>
      <c r="C85" s="246" t="s">
        <v>4908</v>
      </c>
      <c r="D85" s="246" t="s">
        <v>4869</v>
      </c>
      <c r="E85" s="246" t="s">
        <v>3520</v>
      </c>
      <c r="F85" s="246" t="s">
        <v>4870</v>
      </c>
      <c r="G85" s="246"/>
      <c r="H85" s="246">
        <v>400</v>
      </c>
      <c r="I85" s="246"/>
      <c r="J85" s="246" t="s">
        <v>4905</v>
      </c>
      <c r="K85" s="246"/>
    </row>
    <row r="86" spans="1:11" s="245" customFormat="1" ht="15.5" x14ac:dyDescent="0.35">
      <c r="A86" s="245">
        <v>88</v>
      </c>
      <c r="B86" s="246" t="s">
        <v>601</v>
      </c>
      <c r="C86" s="246" t="s">
        <v>4908</v>
      </c>
      <c r="D86" s="246" t="s">
        <v>4869</v>
      </c>
      <c r="E86" s="246" t="s">
        <v>3521</v>
      </c>
      <c r="F86" s="246" t="s">
        <v>4870</v>
      </c>
      <c r="G86" s="246"/>
      <c r="H86" s="246">
        <v>400</v>
      </c>
      <c r="I86" s="246"/>
      <c r="J86" s="246" t="s">
        <v>4905</v>
      </c>
      <c r="K86" s="246"/>
    </row>
    <row r="87" spans="1:11" s="245" customFormat="1" ht="15.5" x14ac:dyDescent="0.35">
      <c r="A87" s="245">
        <v>89</v>
      </c>
      <c r="B87" s="246" t="s">
        <v>601</v>
      </c>
      <c r="C87" s="246" t="s">
        <v>4908</v>
      </c>
      <c r="D87" s="246" t="s">
        <v>4869</v>
      </c>
      <c r="E87" s="246" t="s">
        <v>3561</v>
      </c>
      <c r="F87" s="246" t="s">
        <v>4870</v>
      </c>
      <c r="G87" s="246"/>
      <c r="H87" s="246">
        <v>420</v>
      </c>
      <c r="I87" s="246"/>
      <c r="J87" s="246" t="s">
        <v>4905</v>
      </c>
      <c r="K87" s="246"/>
    </row>
    <row r="88" spans="1:11" s="245" customFormat="1" ht="15.5" x14ac:dyDescent="0.35">
      <c r="A88" s="245">
        <v>90</v>
      </c>
      <c r="B88" s="246" t="s">
        <v>398</v>
      </c>
      <c r="C88" s="246" t="s">
        <v>4909</v>
      </c>
      <c r="D88" s="246" t="s">
        <v>4856</v>
      </c>
      <c r="E88" s="246" t="s">
        <v>3462</v>
      </c>
      <c r="F88" s="246" t="s">
        <v>4858</v>
      </c>
      <c r="G88" s="246"/>
      <c r="H88" s="246">
        <v>1000</v>
      </c>
      <c r="I88" s="246"/>
      <c r="J88" s="246" t="s">
        <v>4910</v>
      </c>
      <c r="K88" s="246"/>
    </row>
    <row r="89" spans="1:11" s="245" customFormat="1" ht="15.5" x14ac:dyDescent="0.35">
      <c r="A89" s="245">
        <v>91</v>
      </c>
      <c r="B89" s="246" t="s">
        <v>398</v>
      </c>
      <c r="C89" s="246" t="s">
        <v>4909</v>
      </c>
      <c r="D89" s="246" t="s">
        <v>4856</v>
      </c>
      <c r="E89" s="246" t="s">
        <v>3465</v>
      </c>
      <c r="F89" s="246" t="s">
        <v>4858</v>
      </c>
      <c r="G89" s="246"/>
      <c r="H89" s="246">
        <v>1000</v>
      </c>
      <c r="I89" s="246"/>
      <c r="J89" s="246" t="s">
        <v>4910</v>
      </c>
      <c r="K89" s="246"/>
    </row>
    <row r="90" spans="1:11" s="245" customFormat="1" ht="15.5" x14ac:dyDescent="0.35">
      <c r="A90" s="245">
        <v>92</v>
      </c>
      <c r="B90" s="246" t="s">
        <v>425</v>
      </c>
      <c r="C90" s="246" t="s">
        <v>4911</v>
      </c>
      <c r="D90" s="246" t="s">
        <v>4893</v>
      </c>
      <c r="E90" s="246" t="s">
        <v>3478</v>
      </c>
      <c r="F90" s="246" t="s">
        <v>4853</v>
      </c>
      <c r="G90" s="246"/>
      <c r="H90" s="246">
        <v>40</v>
      </c>
      <c r="I90" s="246"/>
      <c r="J90" s="246" t="s">
        <v>4905</v>
      </c>
      <c r="K90" s="246"/>
    </row>
    <row r="91" spans="1:11" s="245" customFormat="1" ht="15.5" x14ac:dyDescent="0.35">
      <c r="A91" s="245">
        <v>93</v>
      </c>
      <c r="B91" s="246" t="s">
        <v>425</v>
      </c>
      <c r="C91" s="246" t="s">
        <v>4911</v>
      </c>
      <c r="D91" s="246" t="s">
        <v>4866</v>
      </c>
      <c r="E91" s="246" t="s">
        <v>3498</v>
      </c>
      <c r="F91" s="246" t="s">
        <v>4867</v>
      </c>
      <c r="G91" s="246"/>
      <c r="H91" s="246">
        <v>40</v>
      </c>
      <c r="I91" s="246"/>
      <c r="J91" s="246" t="s">
        <v>4912</v>
      </c>
      <c r="K91" s="246"/>
    </row>
    <row r="92" spans="1:11" s="245" customFormat="1" ht="15.5" x14ac:dyDescent="0.35">
      <c r="A92" s="245">
        <v>94</v>
      </c>
      <c r="B92" s="246" t="s">
        <v>425</v>
      </c>
      <c r="C92" s="246" t="s">
        <v>4911</v>
      </c>
      <c r="D92" s="246" t="s">
        <v>4913</v>
      </c>
      <c r="E92" s="246" t="s">
        <v>3673</v>
      </c>
      <c r="F92" s="246" t="s">
        <v>4914</v>
      </c>
      <c r="G92" s="246"/>
      <c r="H92" s="246">
        <v>40</v>
      </c>
      <c r="I92" s="246"/>
      <c r="J92" s="246" t="s">
        <v>4915</v>
      </c>
      <c r="K92" s="246"/>
    </row>
    <row r="93" spans="1:11" s="245" customFormat="1" ht="15.5" x14ac:dyDescent="0.35">
      <c r="A93" s="245">
        <v>95</v>
      </c>
      <c r="B93" s="246" t="s">
        <v>430</v>
      </c>
      <c r="C93" s="246" t="s">
        <v>4916</v>
      </c>
      <c r="D93" s="246" t="s">
        <v>4917</v>
      </c>
      <c r="E93" s="246" t="s">
        <v>3594</v>
      </c>
      <c r="F93" s="246" t="s">
        <v>4843</v>
      </c>
      <c r="G93" s="246"/>
      <c r="H93" s="246">
        <v>20</v>
      </c>
      <c r="I93" s="246"/>
      <c r="J93" s="246" t="s">
        <v>4918</v>
      </c>
      <c r="K93" s="246"/>
    </row>
    <row r="94" spans="1:11" s="245" customFormat="1" ht="15.5" x14ac:dyDescent="0.35">
      <c r="A94" s="245">
        <v>96</v>
      </c>
      <c r="B94" s="246" t="s">
        <v>430</v>
      </c>
      <c r="C94" s="246" t="s">
        <v>4916</v>
      </c>
      <c r="D94" s="246" t="s">
        <v>4875</v>
      </c>
      <c r="E94" s="246" t="s">
        <v>3627</v>
      </c>
      <c r="F94" s="246" t="s">
        <v>4876</v>
      </c>
      <c r="G94" s="246"/>
      <c r="H94" s="246">
        <v>25</v>
      </c>
      <c r="I94" s="246"/>
      <c r="J94" s="246" t="s">
        <v>4919</v>
      </c>
      <c r="K94" s="246"/>
    </row>
    <row r="95" spans="1:11" s="245" customFormat="1" ht="15.5" x14ac:dyDescent="0.35">
      <c r="A95" s="245">
        <v>97</v>
      </c>
      <c r="B95" s="246" t="s">
        <v>3268</v>
      </c>
      <c r="C95" s="246" t="s">
        <v>4920</v>
      </c>
      <c r="D95" s="246" t="s">
        <v>4856</v>
      </c>
      <c r="E95" s="246" t="s">
        <v>3333</v>
      </c>
      <c r="F95" s="246" t="s">
        <v>4858</v>
      </c>
      <c r="G95" s="246"/>
      <c r="H95" s="246">
        <v>2000</v>
      </c>
      <c r="I95" s="246"/>
      <c r="J95" s="246" t="s">
        <v>4921</v>
      </c>
      <c r="K95" s="246"/>
    </row>
    <row r="96" spans="1:11" s="245" customFormat="1" ht="15.5" x14ac:dyDescent="0.35">
      <c r="A96" s="245">
        <v>98</v>
      </c>
      <c r="B96" s="246" t="s">
        <v>3268</v>
      </c>
      <c r="C96" s="246" t="s">
        <v>4920</v>
      </c>
      <c r="D96" s="246" t="s">
        <v>4856</v>
      </c>
      <c r="E96" s="246" t="s">
        <v>3335</v>
      </c>
      <c r="F96" s="246" t="s">
        <v>4858</v>
      </c>
      <c r="G96" s="246"/>
      <c r="H96" s="246">
        <v>2500</v>
      </c>
      <c r="I96" s="246"/>
      <c r="J96" s="246" t="s">
        <v>4921</v>
      </c>
      <c r="K96" s="246"/>
    </row>
    <row r="97" spans="1:11" s="245" customFormat="1" ht="15.5" x14ac:dyDescent="0.35">
      <c r="A97" s="245">
        <v>99</v>
      </c>
      <c r="B97" s="246" t="s">
        <v>3268</v>
      </c>
      <c r="C97" s="246" t="s">
        <v>4920</v>
      </c>
      <c r="D97" s="246" t="s">
        <v>4922</v>
      </c>
      <c r="E97" s="246" t="s">
        <v>3437</v>
      </c>
      <c r="F97" s="246" t="s">
        <v>4923</v>
      </c>
      <c r="G97" s="246"/>
      <c r="H97" s="246">
        <v>1000</v>
      </c>
      <c r="I97" s="246"/>
      <c r="J97" s="246" t="s">
        <v>4924</v>
      </c>
      <c r="K97" s="246"/>
    </row>
    <row r="98" spans="1:11" s="245" customFormat="1" ht="15.5" x14ac:dyDescent="0.35">
      <c r="A98" s="245">
        <v>100</v>
      </c>
      <c r="B98" s="246" t="s">
        <v>3268</v>
      </c>
      <c r="C98" s="246" t="s">
        <v>4920</v>
      </c>
      <c r="D98" s="246" t="s">
        <v>4925</v>
      </c>
      <c r="E98" s="246" t="s">
        <v>3452</v>
      </c>
      <c r="F98" s="246" t="s">
        <v>4923</v>
      </c>
      <c r="G98" s="246"/>
      <c r="H98" s="246">
        <v>1000</v>
      </c>
      <c r="I98" s="246"/>
      <c r="J98" s="246" t="s">
        <v>4926</v>
      </c>
      <c r="K98" s="246"/>
    </row>
    <row r="99" spans="1:11" s="245" customFormat="1" ht="15.5" x14ac:dyDescent="0.35">
      <c r="A99" s="245">
        <v>101</v>
      </c>
      <c r="B99" s="246" t="s">
        <v>3268</v>
      </c>
      <c r="C99" s="246" t="s">
        <v>4920</v>
      </c>
      <c r="D99" s="246" t="s">
        <v>4927</v>
      </c>
      <c r="E99" s="246" t="s">
        <v>3529</v>
      </c>
      <c r="F99" s="246" t="s">
        <v>4870</v>
      </c>
      <c r="G99" s="246"/>
      <c r="H99" s="246">
        <v>500</v>
      </c>
      <c r="I99" s="246"/>
      <c r="J99" s="246" t="s">
        <v>4928</v>
      </c>
      <c r="K99" s="246"/>
    </row>
    <row r="100" spans="1:11" s="245" customFormat="1" ht="15.5" x14ac:dyDescent="0.35">
      <c r="A100" s="245">
        <v>102</v>
      </c>
      <c r="B100" s="246" t="s">
        <v>3268</v>
      </c>
      <c r="C100" s="246" t="s">
        <v>4920</v>
      </c>
      <c r="D100" s="246" t="s">
        <v>4856</v>
      </c>
      <c r="E100" s="246" t="s">
        <v>3563</v>
      </c>
      <c r="F100" s="246" t="s">
        <v>4858</v>
      </c>
      <c r="G100" s="246"/>
      <c r="H100" s="246">
        <v>1500</v>
      </c>
      <c r="I100" s="246"/>
      <c r="J100" s="246" t="s">
        <v>4921</v>
      </c>
      <c r="K100" s="246"/>
    </row>
    <row r="101" spans="1:11" s="245" customFormat="1" ht="15.5" x14ac:dyDescent="0.35">
      <c r="A101" s="245">
        <v>103</v>
      </c>
      <c r="B101" s="246" t="s">
        <v>3268</v>
      </c>
      <c r="C101" s="246" t="s">
        <v>4920</v>
      </c>
      <c r="D101" s="246" t="s">
        <v>4856</v>
      </c>
      <c r="E101" s="246" t="s">
        <v>3564</v>
      </c>
      <c r="F101" s="246" t="s">
        <v>4858</v>
      </c>
      <c r="G101" s="246"/>
      <c r="H101" s="246">
        <v>2000</v>
      </c>
      <c r="I101" s="246"/>
      <c r="J101" s="246" t="s">
        <v>4921</v>
      </c>
      <c r="K101" s="246"/>
    </row>
    <row r="102" spans="1:11" s="246" customFormat="1" ht="15.5" x14ac:dyDescent="0.35">
      <c r="A102" s="246">
        <v>104</v>
      </c>
      <c r="B102" s="246" t="s">
        <v>3268</v>
      </c>
      <c r="C102" s="246" t="s">
        <v>4920</v>
      </c>
      <c r="D102" s="246" t="s">
        <v>4891</v>
      </c>
      <c r="E102" s="246" t="s">
        <v>3761</v>
      </c>
      <c r="F102" s="246" t="s">
        <v>4864</v>
      </c>
      <c r="H102" s="246">
        <v>650</v>
      </c>
      <c r="J102" s="246" t="s">
        <v>4929</v>
      </c>
    </row>
    <row r="103" spans="1:11" s="246" customFormat="1" ht="15.5" x14ac:dyDescent="0.35">
      <c r="A103" s="246">
        <v>105</v>
      </c>
      <c r="B103" s="246" t="s">
        <v>3268</v>
      </c>
      <c r="C103" s="246" t="s">
        <v>4920</v>
      </c>
      <c r="D103" s="246" t="s">
        <v>4891</v>
      </c>
      <c r="E103" s="246" t="s">
        <v>3767</v>
      </c>
      <c r="F103" s="246" t="s">
        <v>4864</v>
      </c>
      <c r="H103" s="246">
        <v>650</v>
      </c>
      <c r="J103" s="246" t="s">
        <v>4929</v>
      </c>
    </row>
    <row r="104" spans="1:11" s="246" customFormat="1" ht="15.5" x14ac:dyDescent="0.35">
      <c r="A104" s="246">
        <v>106</v>
      </c>
      <c r="B104" s="246" t="s">
        <v>3268</v>
      </c>
      <c r="C104" s="246" t="s">
        <v>4920</v>
      </c>
      <c r="D104" s="246" t="s">
        <v>4891</v>
      </c>
      <c r="E104" s="246" t="s">
        <v>3768</v>
      </c>
      <c r="F104" s="246" t="s">
        <v>4864</v>
      </c>
      <c r="H104" s="246">
        <v>600</v>
      </c>
      <c r="J104" s="246" t="s">
        <v>4929</v>
      </c>
    </row>
    <row r="105" spans="1:11" s="246" customFormat="1" ht="15.5" x14ac:dyDescent="0.35">
      <c r="A105" s="246">
        <v>107</v>
      </c>
      <c r="B105" s="246" t="s">
        <v>3268</v>
      </c>
      <c r="C105" s="246" t="s">
        <v>4920</v>
      </c>
      <c r="D105" s="246" t="s">
        <v>4891</v>
      </c>
      <c r="E105" s="246" t="s">
        <v>3771</v>
      </c>
      <c r="F105" s="246" t="s">
        <v>4864</v>
      </c>
      <c r="H105" s="246">
        <v>650</v>
      </c>
      <c r="J105" s="246" t="s">
        <v>4929</v>
      </c>
    </row>
    <row r="106" spans="1:11" s="245" customFormat="1" ht="15.5" x14ac:dyDescent="0.35">
      <c r="A106" s="245">
        <v>108</v>
      </c>
      <c r="B106" s="246" t="s">
        <v>473</v>
      </c>
      <c r="C106" s="246" t="s">
        <v>4930</v>
      </c>
      <c r="D106" s="246" t="s">
        <v>4869</v>
      </c>
      <c r="E106" s="246" t="s">
        <v>3535</v>
      </c>
      <c r="F106" s="246" t="s">
        <v>4870</v>
      </c>
      <c r="G106" s="246"/>
      <c r="H106" s="246">
        <v>2</v>
      </c>
      <c r="I106" s="246"/>
      <c r="J106" s="246" t="s">
        <v>4931</v>
      </c>
      <c r="K106" s="246"/>
    </row>
    <row r="107" spans="1:11" s="245" customFormat="1" ht="15.5" x14ac:dyDescent="0.35">
      <c r="A107" s="245">
        <v>109</v>
      </c>
      <c r="B107" s="246" t="s">
        <v>473</v>
      </c>
      <c r="C107" s="246" t="s">
        <v>4930</v>
      </c>
      <c r="D107" s="246" t="s">
        <v>4869</v>
      </c>
      <c r="E107" s="246" t="s">
        <v>3538</v>
      </c>
      <c r="F107" s="246" t="s">
        <v>4870</v>
      </c>
      <c r="G107" s="246"/>
      <c r="H107" s="246">
        <v>2</v>
      </c>
      <c r="I107" s="246"/>
      <c r="J107" s="246" t="s">
        <v>4931</v>
      </c>
      <c r="K107" s="246"/>
    </row>
    <row r="108" spans="1:11" s="245" customFormat="1" ht="15.5" x14ac:dyDescent="0.35">
      <c r="A108" s="245">
        <v>110</v>
      </c>
      <c r="B108" s="246" t="s">
        <v>473</v>
      </c>
      <c r="C108" s="246" t="s">
        <v>4930</v>
      </c>
      <c r="D108" s="246" t="s">
        <v>4869</v>
      </c>
      <c r="E108" s="246" t="s">
        <v>3539</v>
      </c>
      <c r="F108" s="246" t="s">
        <v>4870</v>
      </c>
      <c r="G108" s="246"/>
      <c r="H108" s="246">
        <v>2</v>
      </c>
      <c r="I108" s="246"/>
      <c r="J108" s="246" t="s">
        <v>4931</v>
      </c>
      <c r="K108" s="246"/>
    </row>
    <row r="109" spans="1:11" s="245" customFormat="1" ht="15.5" x14ac:dyDescent="0.35">
      <c r="A109" s="245">
        <v>111</v>
      </c>
      <c r="B109" s="246" t="s">
        <v>473</v>
      </c>
      <c r="C109" s="246" t="s">
        <v>4930</v>
      </c>
      <c r="D109" s="246" t="s">
        <v>4869</v>
      </c>
      <c r="E109" s="246" t="s">
        <v>3544</v>
      </c>
      <c r="F109" s="246" t="s">
        <v>4870</v>
      </c>
      <c r="G109" s="246"/>
      <c r="H109" s="246">
        <v>2</v>
      </c>
      <c r="I109" s="246"/>
      <c r="J109" s="246" t="s">
        <v>4931</v>
      </c>
      <c r="K109" s="246"/>
    </row>
    <row r="110" spans="1:11" s="245" customFormat="1" ht="15.5" x14ac:dyDescent="0.35">
      <c r="A110" s="245">
        <v>112</v>
      </c>
      <c r="B110" s="246" t="s">
        <v>473</v>
      </c>
      <c r="C110" s="246" t="s">
        <v>4930</v>
      </c>
      <c r="D110" s="246" t="s">
        <v>4869</v>
      </c>
      <c r="E110" s="246" t="s">
        <v>3545</v>
      </c>
      <c r="F110" s="246" t="s">
        <v>4870</v>
      </c>
      <c r="G110" s="246"/>
      <c r="H110" s="246">
        <v>2</v>
      </c>
      <c r="I110" s="246"/>
      <c r="J110" s="246" t="s">
        <v>4931</v>
      </c>
      <c r="K110" s="246"/>
    </row>
    <row r="111" spans="1:11" s="245" customFormat="1" ht="15.5" x14ac:dyDescent="0.35">
      <c r="A111" s="245">
        <v>113</v>
      </c>
      <c r="B111" s="246" t="s">
        <v>473</v>
      </c>
      <c r="C111" s="246" t="s">
        <v>4930</v>
      </c>
      <c r="D111" s="246" t="s">
        <v>4869</v>
      </c>
      <c r="E111" s="246" t="s">
        <v>3550</v>
      </c>
      <c r="F111" s="246" t="s">
        <v>4870</v>
      </c>
      <c r="G111" s="246"/>
      <c r="H111" s="246">
        <v>2</v>
      </c>
      <c r="I111" s="246"/>
      <c r="J111" s="246" t="s">
        <v>4931</v>
      </c>
      <c r="K111" s="246"/>
    </row>
    <row r="112" spans="1:11" s="245" customFormat="1" ht="15.5" x14ac:dyDescent="0.35">
      <c r="A112" s="245">
        <v>114</v>
      </c>
      <c r="B112" s="246" t="s">
        <v>473</v>
      </c>
      <c r="C112" s="246" t="s">
        <v>4930</v>
      </c>
      <c r="D112" s="246" t="s">
        <v>4869</v>
      </c>
      <c r="E112" s="246" t="s">
        <v>3551</v>
      </c>
      <c r="F112" s="246" t="s">
        <v>4870</v>
      </c>
      <c r="G112" s="246"/>
      <c r="H112" s="246">
        <v>2</v>
      </c>
      <c r="I112" s="246"/>
      <c r="J112" s="246" t="s">
        <v>4931</v>
      </c>
      <c r="K112" s="246"/>
    </row>
    <row r="113" spans="1:11" s="245" customFormat="1" ht="15.5" x14ac:dyDescent="0.35">
      <c r="A113" s="245">
        <v>115</v>
      </c>
      <c r="B113" s="246" t="s">
        <v>784</v>
      </c>
      <c r="C113" s="246" t="s">
        <v>4930</v>
      </c>
      <c r="D113" s="246" t="s">
        <v>4869</v>
      </c>
      <c r="E113" s="246" t="s">
        <v>3535</v>
      </c>
      <c r="F113" s="246" t="s">
        <v>4870</v>
      </c>
      <c r="G113" s="246"/>
      <c r="H113" s="246">
        <v>0.4</v>
      </c>
      <c r="I113" s="246"/>
      <c r="J113" s="246" t="s">
        <v>4932</v>
      </c>
      <c r="K113" s="246"/>
    </row>
    <row r="114" spans="1:11" s="245" customFormat="1" ht="15.5" x14ac:dyDescent="0.35">
      <c r="A114" s="245">
        <v>116</v>
      </c>
      <c r="B114" s="246" t="s">
        <v>784</v>
      </c>
      <c r="C114" s="246" t="s">
        <v>4930</v>
      </c>
      <c r="D114" s="246" t="s">
        <v>4869</v>
      </c>
      <c r="E114" s="246" t="s">
        <v>3538</v>
      </c>
      <c r="F114" s="246" t="s">
        <v>4870</v>
      </c>
      <c r="G114" s="246"/>
      <c r="H114" s="246">
        <v>0.4</v>
      </c>
      <c r="I114" s="246"/>
      <c r="J114" s="246" t="s">
        <v>4932</v>
      </c>
      <c r="K114" s="246"/>
    </row>
    <row r="115" spans="1:11" s="245" customFormat="1" ht="15.5" x14ac:dyDescent="0.35">
      <c r="A115" s="245">
        <v>117</v>
      </c>
      <c r="B115" s="246" t="s">
        <v>784</v>
      </c>
      <c r="C115" s="246" t="s">
        <v>4930</v>
      </c>
      <c r="D115" s="246" t="s">
        <v>4869</v>
      </c>
      <c r="E115" s="246" t="s">
        <v>3539</v>
      </c>
      <c r="F115" s="246" t="s">
        <v>4870</v>
      </c>
      <c r="G115" s="246"/>
      <c r="H115" s="246">
        <v>0.4</v>
      </c>
      <c r="I115" s="246"/>
      <c r="J115" s="246" t="s">
        <v>4932</v>
      </c>
      <c r="K115" s="246"/>
    </row>
    <row r="116" spans="1:11" s="245" customFormat="1" ht="15.5" x14ac:dyDescent="0.35">
      <c r="A116" s="245">
        <v>118</v>
      </c>
      <c r="B116" s="246" t="s">
        <v>784</v>
      </c>
      <c r="C116" s="246" t="s">
        <v>4930</v>
      </c>
      <c r="D116" s="246" t="s">
        <v>4869</v>
      </c>
      <c r="E116" s="246" t="s">
        <v>3544</v>
      </c>
      <c r="F116" s="246" t="s">
        <v>4870</v>
      </c>
      <c r="G116" s="246"/>
      <c r="H116" s="246">
        <v>0.4</v>
      </c>
      <c r="I116" s="246"/>
      <c r="J116" s="246" t="s">
        <v>4932</v>
      </c>
      <c r="K116" s="246"/>
    </row>
    <row r="117" spans="1:11" s="245" customFormat="1" ht="15.5" x14ac:dyDescent="0.35">
      <c r="A117" s="245">
        <v>119</v>
      </c>
      <c r="B117" s="246" t="s">
        <v>784</v>
      </c>
      <c r="C117" s="246" t="s">
        <v>4930</v>
      </c>
      <c r="D117" s="246" t="s">
        <v>4869</v>
      </c>
      <c r="E117" s="246" t="s">
        <v>3545</v>
      </c>
      <c r="F117" s="246" t="s">
        <v>4870</v>
      </c>
      <c r="G117" s="246"/>
      <c r="H117" s="246">
        <v>0.4</v>
      </c>
      <c r="I117" s="246"/>
      <c r="J117" s="246" t="s">
        <v>4932</v>
      </c>
      <c r="K117" s="246"/>
    </row>
    <row r="118" spans="1:11" s="245" customFormat="1" ht="15.5" x14ac:dyDescent="0.35">
      <c r="A118" s="245">
        <v>120</v>
      </c>
      <c r="B118" s="246" t="s">
        <v>784</v>
      </c>
      <c r="C118" s="246" t="s">
        <v>4930</v>
      </c>
      <c r="D118" s="246" t="s">
        <v>4869</v>
      </c>
      <c r="E118" s="246" t="s">
        <v>3550</v>
      </c>
      <c r="F118" s="246" t="s">
        <v>4870</v>
      </c>
      <c r="G118" s="246"/>
      <c r="H118" s="246">
        <v>0.4</v>
      </c>
      <c r="I118" s="246"/>
      <c r="J118" s="246" t="s">
        <v>4932</v>
      </c>
      <c r="K118" s="246"/>
    </row>
    <row r="119" spans="1:11" s="245" customFormat="1" ht="15.5" x14ac:dyDescent="0.35">
      <c r="A119" s="245">
        <v>121</v>
      </c>
      <c r="B119" s="246" t="s">
        <v>784</v>
      </c>
      <c r="C119" s="246" t="s">
        <v>4930</v>
      </c>
      <c r="D119" s="246" t="s">
        <v>4869</v>
      </c>
      <c r="E119" s="246" t="s">
        <v>3551</v>
      </c>
      <c r="F119" s="246" t="s">
        <v>4870</v>
      </c>
      <c r="G119" s="246"/>
      <c r="H119" s="246">
        <v>0.4</v>
      </c>
      <c r="I119" s="246"/>
      <c r="J119" s="246" t="s">
        <v>4932</v>
      </c>
      <c r="K119" s="246"/>
    </row>
    <row r="120" spans="1:11" s="245" customFormat="1" ht="15.5" x14ac:dyDescent="0.35">
      <c r="A120" s="245">
        <v>123</v>
      </c>
      <c r="B120" s="246" t="s">
        <v>488</v>
      </c>
      <c r="C120" s="246"/>
      <c r="D120" s="246" t="s">
        <v>4856</v>
      </c>
      <c r="E120" s="246" t="s">
        <v>3328</v>
      </c>
      <c r="F120" s="246" t="s">
        <v>4858</v>
      </c>
      <c r="G120" s="246"/>
      <c r="H120" s="246"/>
      <c r="I120" s="246" t="s">
        <v>4933</v>
      </c>
      <c r="J120" s="246" t="s">
        <v>891</v>
      </c>
      <c r="K120" s="246" t="s">
        <v>4846</v>
      </c>
    </row>
    <row r="121" spans="1:11" s="245" customFormat="1" ht="15.5" x14ac:dyDescent="0.35">
      <c r="A121" s="245">
        <v>124</v>
      </c>
      <c r="B121" s="246" t="s">
        <v>488</v>
      </c>
      <c r="C121" s="246"/>
      <c r="D121" s="246" t="s">
        <v>4877</v>
      </c>
      <c r="E121" s="246" t="s">
        <v>3384</v>
      </c>
      <c r="F121" s="246" t="s">
        <v>4878</v>
      </c>
      <c r="G121" s="246"/>
      <c r="H121" s="246" t="s">
        <v>4934</v>
      </c>
      <c r="I121" s="246" t="s">
        <v>3386</v>
      </c>
      <c r="J121" s="246" t="s">
        <v>891</v>
      </c>
      <c r="K121" s="246" t="s">
        <v>4846</v>
      </c>
    </row>
    <row r="122" spans="1:11" s="245" customFormat="1" ht="15.5" x14ac:dyDescent="0.35">
      <c r="A122" s="245">
        <v>127</v>
      </c>
      <c r="B122" s="246" t="s">
        <v>17</v>
      </c>
      <c r="C122" s="246"/>
      <c r="D122" s="246" t="s">
        <v>4852</v>
      </c>
      <c r="E122" s="246" t="s">
        <v>3315</v>
      </c>
      <c r="F122" s="246" t="s">
        <v>4935</v>
      </c>
      <c r="G122" s="246"/>
      <c r="H122" s="246" t="s">
        <v>4936</v>
      </c>
      <c r="I122" s="246" t="s">
        <v>151</v>
      </c>
      <c r="J122" s="246" t="s">
        <v>4937</v>
      </c>
      <c r="K122" s="246" t="s">
        <v>4846</v>
      </c>
    </row>
    <row r="123" spans="1:11" s="245" customFormat="1" ht="15.5" x14ac:dyDescent="0.35">
      <c r="A123" s="245">
        <v>128</v>
      </c>
      <c r="B123" s="246" t="s">
        <v>17</v>
      </c>
      <c r="C123" s="246"/>
      <c r="D123" s="246" t="s">
        <v>4938</v>
      </c>
      <c r="E123" s="246" t="s">
        <v>3337</v>
      </c>
      <c r="F123" s="246" t="s">
        <v>4939</v>
      </c>
      <c r="G123" s="246"/>
      <c r="H123" s="246" t="s">
        <v>4940</v>
      </c>
      <c r="I123" s="246" t="s">
        <v>160</v>
      </c>
      <c r="J123" s="246" t="s">
        <v>896</v>
      </c>
      <c r="K123" s="246" t="s">
        <v>4846</v>
      </c>
    </row>
    <row r="124" spans="1:11" s="245" customFormat="1" ht="15.5" x14ac:dyDescent="0.35">
      <c r="A124" s="245">
        <v>129</v>
      </c>
      <c r="B124" s="246" t="s">
        <v>17</v>
      </c>
      <c r="C124" s="246"/>
      <c r="D124" s="246" t="s">
        <v>4938</v>
      </c>
      <c r="E124" s="246" t="s">
        <v>3342</v>
      </c>
      <c r="F124" s="246" t="s">
        <v>4939</v>
      </c>
      <c r="G124" s="246"/>
      <c r="H124" s="246" t="s">
        <v>4940</v>
      </c>
      <c r="I124" s="246" t="s">
        <v>160</v>
      </c>
      <c r="J124" s="246" t="s">
        <v>896</v>
      </c>
      <c r="K124" s="246" t="s">
        <v>4846</v>
      </c>
    </row>
    <row r="125" spans="1:11" s="245" customFormat="1" ht="15.5" x14ac:dyDescent="0.35">
      <c r="A125" s="245">
        <v>130</v>
      </c>
      <c r="B125" s="246" t="s">
        <v>17</v>
      </c>
      <c r="C125" s="246"/>
      <c r="D125" s="246" t="s">
        <v>4938</v>
      </c>
      <c r="E125" s="246" t="s">
        <v>3344</v>
      </c>
      <c r="F125" s="246" t="s">
        <v>4939</v>
      </c>
      <c r="G125" s="246"/>
      <c r="H125" s="246" t="s">
        <v>4940</v>
      </c>
      <c r="I125" s="246" t="s">
        <v>160</v>
      </c>
      <c r="J125" s="246" t="s">
        <v>896</v>
      </c>
      <c r="K125" s="246" t="s">
        <v>4846</v>
      </c>
    </row>
    <row r="126" spans="1:11" s="245" customFormat="1" ht="15.5" x14ac:dyDescent="0.35">
      <c r="A126" s="245">
        <v>131</v>
      </c>
      <c r="B126" s="246" t="s">
        <v>17</v>
      </c>
      <c r="C126" s="246"/>
      <c r="D126" s="246" t="s">
        <v>4938</v>
      </c>
      <c r="E126" s="246" t="s">
        <v>3349</v>
      </c>
      <c r="F126" s="246" t="s">
        <v>4939</v>
      </c>
      <c r="G126" s="246"/>
      <c r="H126" s="246" t="s">
        <v>4940</v>
      </c>
      <c r="I126" s="246" t="s">
        <v>160</v>
      </c>
      <c r="J126" s="246" t="s">
        <v>896</v>
      </c>
      <c r="K126" s="246" t="s">
        <v>4846</v>
      </c>
    </row>
    <row r="127" spans="1:11" s="245" customFormat="1" ht="15.5" x14ac:dyDescent="0.35">
      <c r="A127" s="245">
        <v>132</v>
      </c>
      <c r="B127" s="246" t="s">
        <v>17</v>
      </c>
      <c r="C127" s="246"/>
      <c r="D127" s="246" t="s">
        <v>4938</v>
      </c>
      <c r="E127" s="246" t="s">
        <v>3351</v>
      </c>
      <c r="F127" s="246" t="s">
        <v>4939</v>
      </c>
      <c r="G127" s="246"/>
      <c r="H127" s="246" t="s">
        <v>4940</v>
      </c>
      <c r="I127" s="246" t="s">
        <v>160</v>
      </c>
      <c r="J127" s="246" t="s">
        <v>896</v>
      </c>
      <c r="K127" s="246" t="s">
        <v>4846</v>
      </c>
    </row>
    <row r="128" spans="1:11" s="245" customFormat="1" ht="15.5" x14ac:dyDescent="0.35">
      <c r="A128" s="245">
        <v>133</v>
      </c>
      <c r="B128" s="246" t="s">
        <v>17</v>
      </c>
      <c r="C128" s="246"/>
      <c r="D128" s="246" t="s">
        <v>4938</v>
      </c>
      <c r="E128" s="246" t="s">
        <v>3354</v>
      </c>
      <c r="F128" s="246" t="s">
        <v>4939</v>
      </c>
      <c r="G128" s="246"/>
      <c r="H128" s="246" t="s">
        <v>4940</v>
      </c>
      <c r="I128" s="246" t="s">
        <v>160</v>
      </c>
      <c r="J128" s="246" t="s">
        <v>896</v>
      </c>
      <c r="K128" s="246" t="s">
        <v>4846</v>
      </c>
    </row>
    <row r="129" spans="1:11" s="245" customFormat="1" ht="15.5" x14ac:dyDescent="0.35">
      <c r="A129" s="245">
        <v>134</v>
      </c>
      <c r="B129" s="246" t="s">
        <v>17</v>
      </c>
      <c r="C129" s="246"/>
      <c r="D129" s="246" t="s">
        <v>4938</v>
      </c>
      <c r="E129" s="246" t="s">
        <v>3356</v>
      </c>
      <c r="F129" s="246" t="s">
        <v>4939</v>
      </c>
      <c r="G129" s="246"/>
      <c r="H129" s="246" t="s">
        <v>4940</v>
      </c>
      <c r="I129" s="246" t="s">
        <v>160</v>
      </c>
      <c r="J129" s="246" t="s">
        <v>896</v>
      </c>
      <c r="K129" s="246" t="s">
        <v>4846</v>
      </c>
    </row>
    <row r="130" spans="1:11" s="245" customFormat="1" ht="15.5" x14ac:dyDescent="0.35">
      <c r="A130" s="245">
        <v>135</v>
      </c>
      <c r="B130" s="246" t="s">
        <v>17</v>
      </c>
      <c r="C130" s="246"/>
      <c r="D130" s="246" t="s">
        <v>4938</v>
      </c>
      <c r="E130" s="246" t="s">
        <v>3359</v>
      </c>
      <c r="F130" s="246" t="s">
        <v>4939</v>
      </c>
      <c r="G130" s="246"/>
      <c r="H130" s="246" t="s">
        <v>4940</v>
      </c>
      <c r="I130" s="246" t="s">
        <v>160</v>
      </c>
      <c r="J130" s="246" t="s">
        <v>896</v>
      </c>
      <c r="K130" s="246" t="s">
        <v>4846</v>
      </c>
    </row>
    <row r="131" spans="1:11" s="245" customFormat="1" ht="15.5" x14ac:dyDescent="0.35">
      <c r="A131" s="245">
        <v>136</v>
      </c>
      <c r="B131" s="246" t="s">
        <v>29</v>
      </c>
      <c r="C131" s="246"/>
      <c r="D131" s="246" t="s">
        <v>4856</v>
      </c>
      <c r="E131" s="246" t="s">
        <v>3333</v>
      </c>
      <c r="F131" s="246" t="s">
        <v>4858</v>
      </c>
      <c r="G131" s="246"/>
      <c r="H131" s="246">
        <v>999</v>
      </c>
      <c r="I131" s="246"/>
      <c r="J131" s="246" t="s">
        <v>4941</v>
      </c>
      <c r="K131" s="246" t="s">
        <v>4846</v>
      </c>
    </row>
    <row r="132" spans="1:11" s="245" customFormat="1" ht="15.5" x14ac:dyDescent="0.35">
      <c r="A132" s="245">
        <v>137</v>
      </c>
      <c r="B132" s="246" t="s">
        <v>29</v>
      </c>
      <c r="C132" s="246"/>
      <c r="D132" s="246" t="s">
        <v>4856</v>
      </c>
      <c r="E132" s="246" t="s">
        <v>3335</v>
      </c>
      <c r="F132" s="246" t="s">
        <v>4858</v>
      </c>
      <c r="G132" s="246"/>
      <c r="H132" s="246">
        <v>999</v>
      </c>
      <c r="I132" s="246"/>
      <c r="J132" s="246" t="s">
        <v>4941</v>
      </c>
      <c r="K132" s="246" t="s">
        <v>4846</v>
      </c>
    </row>
    <row r="133" spans="1:11" s="245" customFormat="1" ht="15.5" x14ac:dyDescent="0.35">
      <c r="A133" s="245">
        <v>138</v>
      </c>
      <c r="B133" s="246" t="s">
        <v>3250</v>
      </c>
      <c r="C133" s="246" t="s">
        <v>4942</v>
      </c>
      <c r="D133" s="246" t="s">
        <v>4856</v>
      </c>
      <c r="E133" s="246" t="s">
        <v>3565</v>
      </c>
      <c r="F133" s="246" t="s">
        <v>4858</v>
      </c>
      <c r="G133" s="246"/>
      <c r="H133" s="246">
        <v>200</v>
      </c>
      <c r="I133" s="246"/>
      <c r="J133" s="246" t="s">
        <v>4943</v>
      </c>
      <c r="K133" s="246"/>
    </row>
    <row r="134" spans="1:11" s="245" customFormat="1" ht="15.5" x14ac:dyDescent="0.35">
      <c r="A134" s="245">
        <v>139</v>
      </c>
      <c r="B134" s="246" t="s">
        <v>3253</v>
      </c>
      <c r="C134" s="246" t="s">
        <v>4944</v>
      </c>
      <c r="D134" s="246" t="s">
        <v>4877</v>
      </c>
      <c r="E134" s="246" t="s">
        <v>3410</v>
      </c>
      <c r="F134" s="246" t="s">
        <v>4878</v>
      </c>
      <c r="G134" s="246"/>
      <c r="H134" s="246">
        <v>200</v>
      </c>
      <c r="I134" s="246"/>
      <c r="J134" s="246" t="s">
        <v>4945</v>
      </c>
      <c r="K134" s="246"/>
    </row>
    <row r="135" spans="1:11" s="245" customFormat="1" ht="15.5" x14ac:dyDescent="0.35">
      <c r="A135" s="245">
        <v>140</v>
      </c>
      <c r="B135" s="246" t="s">
        <v>3256</v>
      </c>
      <c r="C135" s="246" t="s">
        <v>4946</v>
      </c>
      <c r="D135" s="246" t="s">
        <v>4899</v>
      </c>
      <c r="E135" s="246" t="s">
        <v>3716</v>
      </c>
      <c r="F135" s="246" t="s">
        <v>4873</v>
      </c>
      <c r="G135" s="246"/>
      <c r="H135" s="246">
        <v>400</v>
      </c>
      <c r="I135" s="246"/>
      <c r="J135" s="246" t="s">
        <v>4947</v>
      </c>
      <c r="K135" s="246"/>
    </row>
    <row r="136" spans="1:11" s="245" customFormat="1" ht="15.5" x14ac:dyDescent="0.35">
      <c r="A136" s="245">
        <v>141</v>
      </c>
      <c r="B136" s="246" t="s">
        <v>3256</v>
      </c>
      <c r="C136" s="246" t="s">
        <v>4948</v>
      </c>
      <c r="D136" s="246" t="s">
        <v>4913</v>
      </c>
      <c r="E136" s="246" t="s">
        <v>3687</v>
      </c>
      <c r="F136" s="246" t="s">
        <v>4914</v>
      </c>
      <c r="G136" s="246"/>
      <c r="H136" s="246">
        <v>250</v>
      </c>
      <c r="I136" s="246"/>
      <c r="J136" s="246" t="s">
        <v>4915</v>
      </c>
      <c r="K136" s="246"/>
    </row>
    <row r="137" spans="1:11" s="245" customFormat="1" ht="15.5" x14ac:dyDescent="0.35">
      <c r="A137" s="245">
        <v>142</v>
      </c>
      <c r="B137" s="246" t="s">
        <v>3264</v>
      </c>
      <c r="C137" s="246" t="s">
        <v>4949</v>
      </c>
      <c r="D137" s="246" t="s">
        <v>4875</v>
      </c>
      <c r="E137" s="246" t="s">
        <v>3629</v>
      </c>
      <c r="F137" s="246" t="s">
        <v>4876</v>
      </c>
      <c r="G137" s="246"/>
      <c r="H137" s="246">
        <v>500</v>
      </c>
      <c r="I137" s="246"/>
      <c r="J137" s="246" t="s">
        <v>4950</v>
      </c>
      <c r="K137" s="246"/>
    </row>
    <row r="138" spans="1:11" s="245" customFormat="1" ht="15.5" x14ac:dyDescent="0.35">
      <c r="A138" s="245">
        <v>143</v>
      </c>
      <c r="B138" s="246" t="s">
        <v>3234</v>
      </c>
      <c r="C138" s="246" t="s">
        <v>4951</v>
      </c>
      <c r="D138" s="246" t="s">
        <v>4856</v>
      </c>
      <c r="E138" s="246" t="s">
        <v>3585</v>
      </c>
      <c r="F138" s="246" t="s">
        <v>4858</v>
      </c>
      <c r="G138" s="246"/>
      <c r="H138" s="246">
        <v>1000</v>
      </c>
      <c r="I138" s="246"/>
      <c r="J138" s="246" t="s">
        <v>4952</v>
      </c>
      <c r="K138" s="246"/>
    </row>
    <row r="139" spans="1:11" s="245" customFormat="1" ht="15.5" x14ac:dyDescent="0.35">
      <c r="A139" s="245">
        <v>144</v>
      </c>
      <c r="B139" s="246" t="s">
        <v>685</v>
      </c>
      <c r="C139" s="246" t="s">
        <v>4953</v>
      </c>
      <c r="D139" s="246" t="s">
        <v>4925</v>
      </c>
      <c r="E139" s="246" t="s">
        <v>3438</v>
      </c>
      <c r="F139" s="246" t="s">
        <v>4923</v>
      </c>
      <c r="G139" s="246"/>
      <c r="H139" s="246">
        <v>25</v>
      </c>
      <c r="I139" s="246"/>
      <c r="J139" s="246" t="s">
        <v>4954</v>
      </c>
      <c r="K139" s="246"/>
    </row>
    <row r="140" spans="1:11" s="245" customFormat="1" ht="15.5" x14ac:dyDescent="0.35">
      <c r="A140" s="245">
        <v>145</v>
      </c>
      <c r="B140" s="246" t="s">
        <v>685</v>
      </c>
      <c r="C140" s="246" t="s">
        <v>4953</v>
      </c>
      <c r="D140" s="246" t="s">
        <v>4860</v>
      </c>
      <c r="E140" s="246" t="s">
        <v>3749</v>
      </c>
      <c r="F140" s="246" t="s">
        <v>4861</v>
      </c>
      <c r="G140" s="246"/>
      <c r="H140" s="246">
        <v>35</v>
      </c>
      <c r="I140" s="246"/>
      <c r="J140" s="246" t="s">
        <v>4955</v>
      </c>
      <c r="K140" s="246"/>
    </row>
    <row r="141" spans="1:11" s="245" customFormat="1" ht="15.5" x14ac:dyDescent="0.35">
      <c r="A141" s="245">
        <v>146</v>
      </c>
      <c r="B141" s="246" t="s">
        <v>14</v>
      </c>
      <c r="C141" s="246"/>
      <c r="D141" s="246" t="s">
        <v>4852</v>
      </c>
      <c r="E141" s="246" t="s">
        <v>3315</v>
      </c>
      <c r="F141" s="246" t="s">
        <v>4935</v>
      </c>
      <c r="G141" s="246"/>
      <c r="H141" s="246" t="s">
        <v>182</v>
      </c>
      <c r="I141" s="246" t="s">
        <v>123</v>
      </c>
      <c r="J141" s="246" t="s">
        <v>890</v>
      </c>
      <c r="K141" s="246" t="s">
        <v>4846</v>
      </c>
    </row>
    <row r="142" spans="1:11" s="245" customFormat="1" ht="15.5" x14ac:dyDescent="0.35">
      <c r="A142" s="245">
        <v>147</v>
      </c>
      <c r="B142" s="246" t="s">
        <v>46</v>
      </c>
      <c r="C142" s="246" t="s">
        <v>4956</v>
      </c>
      <c r="D142" s="246" t="s">
        <v>4866</v>
      </c>
      <c r="E142" s="246" t="s">
        <v>3727</v>
      </c>
      <c r="F142" s="246" t="s">
        <v>4867</v>
      </c>
      <c r="G142" s="246"/>
      <c r="H142" s="246">
        <v>1050</v>
      </c>
      <c r="I142" s="246"/>
      <c r="J142" s="246" t="s">
        <v>4957</v>
      </c>
      <c r="K142" s="246"/>
    </row>
    <row r="143" spans="1:11" s="245" customFormat="1" ht="15.5" x14ac:dyDescent="0.35">
      <c r="A143" s="245">
        <v>148</v>
      </c>
      <c r="B143" s="246" t="s">
        <v>46</v>
      </c>
      <c r="C143" s="246" t="s">
        <v>4956</v>
      </c>
      <c r="D143" s="246" t="s">
        <v>4866</v>
      </c>
      <c r="E143" s="246" t="s">
        <v>3728</v>
      </c>
      <c r="F143" s="246" t="s">
        <v>4867</v>
      </c>
      <c r="G143" s="246"/>
      <c r="H143" s="246">
        <v>1050</v>
      </c>
      <c r="I143" s="246"/>
      <c r="J143" s="246" t="s">
        <v>4957</v>
      </c>
      <c r="K143" s="246"/>
    </row>
    <row r="144" spans="1:11" s="245" customFormat="1" ht="15.5" x14ac:dyDescent="0.35">
      <c r="A144" s="245">
        <v>149</v>
      </c>
      <c r="B144" s="246" t="s">
        <v>38</v>
      </c>
      <c r="C144" s="246" t="s">
        <v>4958</v>
      </c>
      <c r="D144" s="246" t="s">
        <v>4872</v>
      </c>
      <c r="E144" s="246" t="s">
        <v>3704</v>
      </c>
      <c r="F144" s="246" t="s">
        <v>4873</v>
      </c>
      <c r="G144" s="246"/>
      <c r="H144" s="246">
        <v>525</v>
      </c>
      <c r="I144" s="246"/>
      <c r="J144" s="246" t="s">
        <v>4959</v>
      </c>
      <c r="K144" s="246"/>
    </row>
    <row r="145" spans="1:11" s="245" customFormat="1" ht="15.5" x14ac:dyDescent="0.35">
      <c r="A145" s="245">
        <v>150</v>
      </c>
      <c r="B145" s="246" t="s">
        <v>38</v>
      </c>
      <c r="C145" s="246" t="s">
        <v>4958</v>
      </c>
      <c r="D145" s="246" t="s">
        <v>4872</v>
      </c>
      <c r="E145" s="246" t="s">
        <v>3699</v>
      </c>
      <c r="F145" s="246" t="s">
        <v>4873</v>
      </c>
      <c r="G145" s="246"/>
      <c r="H145" s="246">
        <v>500</v>
      </c>
      <c r="I145" s="246"/>
      <c r="J145" s="246" t="s">
        <v>4959</v>
      </c>
      <c r="K145" s="246"/>
    </row>
    <row r="146" spans="1:11" s="245" customFormat="1" ht="15.5" x14ac:dyDescent="0.35">
      <c r="A146" s="245">
        <v>151</v>
      </c>
      <c r="B146" s="246" t="s">
        <v>601</v>
      </c>
      <c r="C146" s="246" t="s">
        <v>4960</v>
      </c>
      <c r="D146" s="246" t="s">
        <v>4856</v>
      </c>
      <c r="E146" s="246" t="s">
        <v>3459</v>
      </c>
      <c r="F146" s="246" t="s">
        <v>4858</v>
      </c>
      <c r="G146" s="246"/>
      <c r="H146" s="246">
        <v>300</v>
      </c>
      <c r="I146" s="246"/>
      <c r="J146" s="246" t="s">
        <v>4961</v>
      </c>
      <c r="K146" s="246" t="s">
        <v>4846</v>
      </c>
    </row>
    <row r="147" spans="1:11" s="245" customFormat="1" ht="15.5" x14ac:dyDescent="0.35">
      <c r="A147" s="245">
        <v>152</v>
      </c>
      <c r="B147" s="246" t="s">
        <v>54</v>
      </c>
      <c r="C147" s="246" t="s">
        <v>4962</v>
      </c>
      <c r="D147" s="246" t="s">
        <v>4877</v>
      </c>
      <c r="E147" s="246" t="s">
        <v>3382</v>
      </c>
      <c r="F147" s="246" t="s">
        <v>4878</v>
      </c>
      <c r="G147" s="246"/>
      <c r="H147" s="246">
        <v>150</v>
      </c>
      <c r="I147" s="246"/>
      <c r="J147" s="246" t="s">
        <v>4963</v>
      </c>
      <c r="K147" s="246"/>
    </row>
    <row r="148" spans="1:11" s="245" customFormat="1" ht="15.5" x14ac:dyDescent="0.35">
      <c r="A148" s="245">
        <v>153</v>
      </c>
      <c r="B148" s="246" t="s">
        <v>54</v>
      </c>
      <c r="C148" s="246" t="s">
        <v>4964</v>
      </c>
      <c r="D148" s="246" t="s">
        <v>4877</v>
      </c>
      <c r="E148" s="246" t="s">
        <v>3382</v>
      </c>
      <c r="F148" s="246" t="s">
        <v>4878</v>
      </c>
      <c r="G148" s="246"/>
      <c r="H148" s="246">
        <v>150</v>
      </c>
      <c r="I148" s="246"/>
      <c r="J148" s="246" t="s">
        <v>4963</v>
      </c>
      <c r="K148" s="246"/>
    </row>
    <row r="149" spans="1:11" s="245" customFormat="1" ht="15.5" x14ac:dyDescent="0.35">
      <c r="A149" s="245">
        <v>154</v>
      </c>
      <c r="B149" s="246" t="s">
        <v>437</v>
      </c>
      <c r="C149" s="246" t="s">
        <v>4965</v>
      </c>
      <c r="D149" s="246" t="s">
        <v>4913</v>
      </c>
      <c r="E149" s="246" t="s">
        <v>3684</v>
      </c>
      <c r="F149" s="246" t="s">
        <v>4914</v>
      </c>
      <c r="G149" s="246"/>
      <c r="H149" s="246">
        <v>150</v>
      </c>
      <c r="I149" s="246"/>
      <c r="J149" s="246" t="s">
        <v>4915</v>
      </c>
      <c r="K149" s="246"/>
    </row>
    <row r="150" spans="1:11" s="245" customFormat="1" ht="15.5" x14ac:dyDescent="0.35">
      <c r="A150" s="245">
        <v>155</v>
      </c>
      <c r="B150" s="246" t="s">
        <v>443</v>
      </c>
      <c r="C150" s="246" t="s">
        <v>4966</v>
      </c>
      <c r="D150" s="246" t="s">
        <v>4860</v>
      </c>
      <c r="E150" s="246" t="s">
        <v>3749</v>
      </c>
      <c r="F150" s="246" t="s">
        <v>4861</v>
      </c>
      <c r="G150" s="246"/>
      <c r="H150" s="246">
        <v>75</v>
      </c>
      <c r="I150" s="246"/>
      <c r="J150" s="246" t="s">
        <v>4967</v>
      </c>
      <c r="K150" s="246"/>
    </row>
    <row r="151" spans="1:11" s="245" customFormat="1" ht="15.5" x14ac:dyDescent="0.35">
      <c r="A151" s="245">
        <v>156</v>
      </c>
      <c r="B151" s="246" t="s">
        <v>443</v>
      </c>
      <c r="C151" s="246" t="s">
        <v>4966</v>
      </c>
      <c r="D151" s="246" t="s">
        <v>4968</v>
      </c>
      <c r="E151" s="246" t="s">
        <v>3775</v>
      </c>
      <c r="F151" s="246" t="s">
        <v>4864</v>
      </c>
      <c r="G151" s="246"/>
      <c r="H151" s="246">
        <v>50</v>
      </c>
      <c r="I151" s="246"/>
      <c r="J151" s="246" t="s">
        <v>4969</v>
      </c>
      <c r="K151" s="246" t="s">
        <v>4846</v>
      </c>
    </row>
    <row r="152" spans="1:11" s="245" customFormat="1" ht="15.5" x14ac:dyDescent="0.35">
      <c r="A152" s="245">
        <v>157</v>
      </c>
      <c r="B152" s="246" t="s">
        <v>443</v>
      </c>
      <c r="C152" s="246" t="s">
        <v>4966</v>
      </c>
      <c r="D152" s="246" t="s">
        <v>4860</v>
      </c>
      <c r="E152" s="246" t="s">
        <v>3746</v>
      </c>
      <c r="F152" s="246" t="s">
        <v>4861</v>
      </c>
      <c r="G152" s="246"/>
      <c r="H152" s="246">
        <v>50</v>
      </c>
      <c r="I152" s="246"/>
      <c r="J152" s="246" t="s">
        <v>4967</v>
      </c>
      <c r="K152" s="246"/>
    </row>
    <row r="153" spans="1:11" s="245" customFormat="1" ht="15.5" x14ac:dyDescent="0.35">
      <c r="A153" s="245">
        <v>158</v>
      </c>
      <c r="B153" s="246" t="s">
        <v>443</v>
      </c>
      <c r="C153" s="246" t="s">
        <v>4966</v>
      </c>
      <c r="D153" s="246" t="s">
        <v>4875</v>
      </c>
      <c r="E153" s="246" t="s">
        <v>3630</v>
      </c>
      <c r="F153" s="246" t="s">
        <v>4876</v>
      </c>
      <c r="G153" s="246"/>
      <c r="H153" s="246">
        <v>50</v>
      </c>
      <c r="I153" s="246"/>
      <c r="J153" s="246" t="s">
        <v>4957</v>
      </c>
      <c r="K153" s="246"/>
    </row>
    <row r="154" spans="1:11" s="245" customFormat="1" ht="15.5" x14ac:dyDescent="0.35">
      <c r="A154" s="245">
        <v>159</v>
      </c>
      <c r="B154" s="246" t="s">
        <v>443</v>
      </c>
      <c r="C154" s="246" t="s">
        <v>4966</v>
      </c>
      <c r="D154" s="246" t="s">
        <v>4901</v>
      </c>
      <c r="E154" s="246" t="s">
        <v>3607</v>
      </c>
      <c r="F154" s="246" t="s">
        <v>4843</v>
      </c>
      <c r="G154" s="246"/>
      <c r="H154" s="246">
        <v>50</v>
      </c>
      <c r="I154" s="246"/>
      <c r="J154" s="246" t="s">
        <v>4959</v>
      </c>
      <c r="K154" s="246"/>
    </row>
    <row r="155" spans="1:11" s="245" customFormat="1" ht="15.5" x14ac:dyDescent="0.35">
      <c r="A155" s="245">
        <v>160</v>
      </c>
      <c r="B155" s="246" t="s">
        <v>443</v>
      </c>
      <c r="C155" s="246" t="s">
        <v>4966</v>
      </c>
      <c r="D155" s="246" t="s">
        <v>4877</v>
      </c>
      <c r="E155" s="246" t="s">
        <v>3404</v>
      </c>
      <c r="F155" s="246" t="s">
        <v>4878</v>
      </c>
      <c r="G155" s="246"/>
      <c r="H155" s="246">
        <v>50</v>
      </c>
      <c r="I155" s="246"/>
      <c r="J155" s="246" t="s">
        <v>4945</v>
      </c>
      <c r="K155" s="246"/>
    </row>
    <row r="156" spans="1:11" s="245" customFormat="1" ht="15.5" x14ac:dyDescent="0.35">
      <c r="A156" s="245">
        <v>161</v>
      </c>
      <c r="B156" s="246" t="s">
        <v>430</v>
      </c>
      <c r="C156" s="246" t="s">
        <v>4970</v>
      </c>
      <c r="D156" s="246" t="s">
        <v>4877</v>
      </c>
      <c r="E156" s="246" t="s">
        <v>3404</v>
      </c>
      <c r="F156" s="246" t="s">
        <v>4878</v>
      </c>
      <c r="G156" s="246"/>
      <c r="H156" s="246">
        <v>150</v>
      </c>
      <c r="I156" s="246"/>
      <c r="J156" s="246" t="s">
        <v>4945</v>
      </c>
      <c r="K156" s="246"/>
    </row>
    <row r="157" spans="1:11" s="246" customFormat="1" ht="15.5" x14ac:dyDescent="0.35">
      <c r="A157" s="246">
        <v>164</v>
      </c>
      <c r="B157" s="246" t="s">
        <v>436</v>
      </c>
      <c r="C157" s="246" t="s">
        <v>4971</v>
      </c>
      <c r="D157" s="246" t="s">
        <v>4968</v>
      </c>
      <c r="E157" s="246" t="s">
        <v>3777</v>
      </c>
      <c r="F157" s="246" t="s">
        <v>4864</v>
      </c>
      <c r="H157" s="246">
        <v>110</v>
      </c>
      <c r="J157" s="246" t="s">
        <v>4969</v>
      </c>
    </row>
    <row r="158" spans="1:11" s="246" customFormat="1" ht="15.5" x14ac:dyDescent="0.35">
      <c r="A158" s="246">
        <v>165</v>
      </c>
      <c r="B158" s="246" t="s">
        <v>436</v>
      </c>
      <c r="C158" s="246" t="s">
        <v>4971</v>
      </c>
      <c r="D158" s="246" t="s">
        <v>4968</v>
      </c>
      <c r="E158" s="246" t="s">
        <v>3775</v>
      </c>
      <c r="F158" s="246" t="s">
        <v>4864</v>
      </c>
      <c r="H158" s="246">
        <v>125</v>
      </c>
      <c r="J158" s="246" t="s">
        <v>4969</v>
      </c>
    </row>
    <row r="159" spans="1:11" s="246" customFormat="1" ht="15.5" x14ac:dyDescent="0.35">
      <c r="A159" s="246">
        <v>166</v>
      </c>
      <c r="B159" s="246" t="s">
        <v>436</v>
      </c>
      <c r="C159" s="246" t="s">
        <v>4971</v>
      </c>
      <c r="D159" s="246" t="s">
        <v>4968</v>
      </c>
      <c r="E159" s="246" t="s">
        <v>3773</v>
      </c>
      <c r="F159" s="246" t="s">
        <v>4864</v>
      </c>
      <c r="H159" s="246">
        <v>125</v>
      </c>
      <c r="J159" s="246" t="s">
        <v>4969</v>
      </c>
    </row>
    <row r="160" spans="1:11" s="246" customFormat="1" ht="15.5" x14ac:dyDescent="0.35">
      <c r="A160" s="246">
        <v>167</v>
      </c>
      <c r="B160" s="246" t="s">
        <v>436</v>
      </c>
      <c r="C160" s="246" t="s">
        <v>4971</v>
      </c>
      <c r="D160" s="246" t="s">
        <v>4968</v>
      </c>
      <c r="E160" s="246" t="s">
        <v>3770</v>
      </c>
      <c r="F160" s="246" t="s">
        <v>4864</v>
      </c>
      <c r="H160" s="246">
        <v>115</v>
      </c>
      <c r="J160" s="246" t="s">
        <v>4969</v>
      </c>
    </row>
    <row r="161" spans="1:11" s="246" customFormat="1" ht="15.5" x14ac:dyDescent="0.35">
      <c r="A161" s="246">
        <v>168</v>
      </c>
      <c r="B161" s="246" t="s">
        <v>3251</v>
      </c>
      <c r="C161" s="246" t="s">
        <v>4972</v>
      </c>
      <c r="D161" s="246" t="s">
        <v>4875</v>
      </c>
      <c r="E161" s="246" t="s">
        <v>3629</v>
      </c>
      <c r="F161" s="246" t="s">
        <v>4876</v>
      </c>
      <c r="H161" s="246">
        <v>400</v>
      </c>
      <c r="J161" s="246" t="s">
        <v>4973</v>
      </c>
      <c r="K161" s="246" t="s">
        <v>889</v>
      </c>
    </row>
    <row r="162" spans="1:11" s="246" customFormat="1" ht="15.5" x14ac:dyDescent="0.35">
      <c r="A162" s="246">
        <v>169</v>
      </c>
      <c r="B162" s="246" t="s">
        <v>3251</v>
      </c>
      <c r="C162" s="246" t="s">
        <v>4972</v>
      </c>
      <c r="D162" s="246" t="s">
        <v>4974</v>
      </c>
      <c r="E162" s="246" t="s">
        <v>3648</v>
      </c>
      <c r="F162" s="246" t="s">
        <v>4876</v>
      </c>
      <c r="H162" s="246">
        <v>200</v>
      </c>
      <c r="J162" s="246" t="s">
        <v>4975</v>
      </c>
      <c r="K162" s="246" t="s">
        <v>889</v>
      </c>
    </row>
    <row r="163" spans="1:11" s="246" customFormat="1" ht="15.5" x14ac:dyDescent="0.35">
      <c r="A163" s="246">
        <v>170</v>
      </c>
      <c r="B163" s="246" t="s">
        <v>3251</v>
      </c>
      <c r="C163" s="246" t="s">
        <v>4972</v>
      </c>
      <c r="D163" s="246" t="s">
        <v>4875</v>
      </c>
      <c r="E163" s="246" t="s">
        <v>3630</v>
      </c>
      <c r="F163" s="246" t="s">
        <v>4876</v>
      </c>
      <c r="H163" s="246">
        <v>175</v>
      </c>
      <c r="J163" s="246" t="s">
        <v>4973</v>
      </c>
    </row>
    <row r="164" spans="1:11" s="246" customFormat="1" ht="15.5" x14ac:dyDescent="0.35">
      <c r="A164" s="246">
        <v>171</v>
      </c>
      <c r="B164" s="246" t="s">
        <v>3252</v>
      </c>
      <c r="C164" s="246" t="s">
        <v>4976</v>
      </c>
      <c r="D164" s="246" t="s">
        <v>4866</v>
      </c>
      <c r="E164" s="246" t="s">
        <v>3504</v>
      </c>
      <c r="F164" s="246" t="s">
        <v>4867</v>
      </c>
      <c r="H164" s="246">
        <v>250</v>
      </c>
      <c r="J164" s="246" t="s">
        <v>4973</v>
      </c>
    </row>
    <row r="165" spans="1:11" s="246" customFormat="1" ht="15.5" x14ac:dyDescent="0.35">
      <c r="A165" s="246">
        <v>172</v>
      </c>
      <c r="B165" s="246" t="s">
        <v>3252</v>
      </c>
      <c r="C165" s="246" t="s">
        <v>4976</v>
      </c>
      <c r="D165" s="246" t="s">
        <v>4925</v>
      </c>
      <c r="E165" s="246" t="s">
        <v>3446</v>
      </c>
      <c r="F165" s="246" t="s">
        <v>4923</v>
      </c>
      <c r="H165" s="246">
        <v>100</v>
      </c>
      <c r="J165" s="246" t="s">
        <v>4977</v>
      </c>
    </row>
    <row r="166" spans="1:11" s="245" customFormat="1" ht="15.5" x14ac:dyDescent="0.35">
      <c r="A166" s="245">
        <v>173</v>
      </c>
      <c r="B166" s="246" t="s">
        <v>3254</v>
      </c>
      <c r="C166" s="246" t="s">
        <v>4978</v>
      </c>
      <c r="D166" s="246" t="s">
        <v>4899</v>
      </c>
      <c r="E166" s="246" t="s">
        <v>3711</v>
      </c>
      <c r="F166" s="246" t="s">
        <v>4873</v>
      </c>
      <c r="G166" s="246"/>
      <c r="H166" s="246">
        <v>36</v>
      </c>
      <c r="I166" s="246"/>
      <c r="J166" s="246" t="s">
        <v>4979</v>
      </c>
      <c r="K166" s="246"/>
    </row>
    <row r="167" spans="1:11" s="245" customFormat="1" ht="15.5" x14ac:dyDescent="0.35">
      <c r="A167" s="245">
        <v>174</v>
      </c>
      <c r="B167" s="246" t="s">
        <v>3257</v>
      </c>
      <c r="C167" s="246" t="s">
        <v>4980</v>
      </c>
      <c r="D167" s="246" t="s">
        <v>4899</v>
      </c>
      <c r="E167" s="246" t="s">
        <v>3711</v>
      </c>
      <c r="F167" s="246" t="s">
        <v>4873</v>
      </c>
      <c r="G167" s="246"/>
      <c r="H167" s="246">
        <v>12</v>
      </c>
      <c r="I167" s="246"/>
      <c r="J167" s="246" t="s">
        <v>4981</v>
      </c>
      <c r="K167" s="246"/>
    </row>
    <row r="168" spans="1:11" s="245" customFormat="1" ht="15.5" x14ac:dyDescent="0.35">
      <c r="A168" s="245">
        <v>175</v>
      </c>
      <c r="B168" s="246" t="s">
        <v>3265</v>
      </c>
      <c r="C168" s="246" t="s">
        <v>4982</v>
      </c>
      <c r="D168" s="246" t="s">
        <v>4974</v>
      </c>
      <c r="E168" s="246" t="s">
        <v>3648</v>
      </c>
      <c r="F168" s="246" t="s">
        <v>4876</v>
      </c>
      <c r="G168" s="246"/>
      <c r="H168" s="246">
        <v>750</v>
      </c>
      <c r="I168" s="246"/>
      <c r="J168" s="246" t="s">
        <v>4959</v>
      </c>
      <c r="K168" s="246"/>
    </row>
    <row r="169" spans="1:11" s="245" customFormat="1" ht="15.5" x14ac:dyDescent="0.35">
      <c r="A169" s="245">
        <v>176</v>
      </c>
      <c r="B169" s="246" t="s">
        <v>3266</v>
      </c>
      <c r="C169" s="246" t="s">
        <v>4983</v>
      </c>
      <c r="D169" s="246" t="s">
        <v>4899</v>
      </c>
      <c r="E169" s="246" t="s">
        <v>3723</v>
      </c>
      <c r="F169" s="246" t="s">
        <v>4873</v>
      </c>
      <c r="G169" s="246"/>
      <c r="H169" s="246">
        <v>250</v>
      </c>
      <c r="I169" s="246"/>
      <c r="J169" s="246" t="s">
        <v>4984</v>
      </c>
      <c r="K169" s="246"/>
    </row>
    <row r="170" spans="1:11" s="245" customFormat="1" ht="15.5" x14ac:dyDescent="0.35">
      <c r="A170" s="245">
        <v>177</v>
      </c>
      <c r="B170" s="246" t="s">
        <v>4850</v>
      </c>
      <c r="C170" s="246" t="s">
        <v>4985</v>
      </c>
      <c r="D170" s="246" t="s">
        <v>4927</v>
      </c>
      <c r="E170" s="246" t="s">
        <v>3555</v>
      </c>
      <c r="F170" s="246" t="s">
        <v>4870</v>
      </c>
      <c r="G170" s="246"/>
      <c r="H170" s="247">
        <v>2.7777777722803876E-3</v>
      </c>
      <c r="I170" s="246"/>
      <c r="J170" s="246" t="s">
        <v>4986</v>
      </c>
      <c r="K170" s="246"/>
    </row>
    <row r="171" spans="1:11" s="245" customFormat="1" ht="15.5" x14ac:dyDescent="0.35">
      <c r="A171" s="245">
        <v>178</v>
      </c>
      <c r="B171" s="246" t="s">
        <v>4850</v>
      </c>
      <c r="C171" s="246" t="s">
        <v>4985</v>
      </c>
      <c r="D171" s="246" t="s">
        <v>4927</v>
      </c>
      <c r="E171" s="246" t="s">
        <v>3556</v>
      </c>
      <c r="F171" s="246" t="s">
        <v>4870</v>
      </c>
      <c r="G171" s="246"/>
      <c r="H171" s="247">
        <v>2.0833333328482695E-3</v>
      </c>
      <c r="I171" s="246"/>
      <c r="J171" s="246" t="s">
        <v>4986</v>
      </c>
      <c r="K171" s="246"/>
    </row>
    <row r="172" spans="1:11" s="246" customFormat="1" ht="15.5" x14ac:dyDescent="0.35">
      <c r="A172" s="246">
        <v>179</v>
      </c>
      <c r="B172" s="246" t="s">
        <v>4850</v>
      </c>
      <c r="C172" s="246" t="s">
        <v>4985</v>
      </c>
      <c r="D172" s="246" t="s">
        <v>4927</v>
      </c>
      <c r="E172" s="246" t="s">
        <v>3557</v>
      </c>
      <c r="F172" s="246" t="s">
        <v>4870</v>
      </c>
      <c r="H172" s="247">
        <v>2.7777777795563452E-3</v>
      </c>
      <c r="J172" s="246" t="s">
        <v>4871</v>
      </c>
    </row>
    <row r="173" spans="1:11" s="245" customFormat="1" ht="15.5" x14ac:dyDescent="0.35">
      <c r="A173" s="245">
        <v>180</v>
      </c>
      <c r="B173" s="246" t="s">
        <v>4850</v>
      </c>
      <c r="C173" s="246" t="s">
        <v>4985</v>
      </c>
      <c r="D173" s="246" t="s">
        <v>4856</v>
      </c>
      <c r="E173" s="246" t="s">
        <v>3568</v>
      </c>
      <c r="F173" s="246" t="s">
        <v>4858</v>
      </c>
      <c r="G173" s="246"/>
      <c r="H173" s="247">
        <v>2.7777777795563452E-3</v>
      </c>
      <c r="I173" s="246"/>
      <c r="J173" s="246" t="s">
        <v>4987</v>
      </c>
      <c r="K173" s="246"/>
    </row>
    <row r="174" spans="1:11" s="245" customFormat="1" ht="15.5" x14ac:dyDescent="0.35">
      <c r="A174" s="245">
        <v>181</v>
      </c>
      <c r="B174" s="246" t="s">
        <v>4850</v>
      </c>
      <c r="C174" s="246" t="s">
        <v>4985</v>
      </c>
      <c r="D174" s="246" t="s">
        <v>4875</v>
      </c>
      <c r="E174" s="246" t="s">
        <v>3633</v>
      </c>
      <c r="F174" s="246" t="s">
        <v>4876</v>
      </c>
      <c r="G174" s="246"/>
      <c r="H174" s="247">
        <v>3.4722222262644209E-3</v>
      </c>
      <c r="I174" s="246"/>
      <c r="J174" s="246" t="s">
        <v>4988</v>
      </c>
      <c r="K174" s="246"/>
    </row>
    <row r="175" spans="1:11" s="245" customFormat="1" ht="15.5" x14ac:dyDescent="0.35">
      <c r="A175" s="245">
        <v>182</v>
      </c>
      <c r="B175" s="246" t="s">
        <v>4850</v>
      </c>
      <c r="C175" s="246" t="s">
        <v>4985</v>
      </c>
      <c r="D175" s="246" t="s">
        <v>4989</v>
      </c>
      <c r="E175" s="246" t="s">
        <v>3789</v>
      </c>
      <c r="F175" s="246" t="s">
        <v>4864</v>
      </c>
      <c r="G175" s="246"/>
      <c r="H175" s="247">
        <v>2.7777777722803876E-3</v>
      </c>
      <c r="I175" s="246"/>
      <c r="J175" s="246" t="s">
        <v>4990</v>
      </c>
      <c r="K175" s="246"/>
    </row>
    <row r="176" spans="1:11" s="245" customFormat="1" ht="15.5" x14ac:dyDescent="0.35">
      <c r="A176" s="245">
        <v>183</v>
      </c>
      <c r="B176" s="246" t="s">
        <v>4850</v>
      </c>
      <c r="C176" s="246" t="s">
        <v>4985</v>
      </c>
      <c r="D176" s="246" t="s">
        <v>4989</v>
      </c>
      <c r="E176" s="246" t="s">
        <v>3791</v>
      </c>
      <c r="F176" s="246" t="s">
        <v>4864</v>
      </c>
      <c r="G176" s="246"/>
      <c r="H176" s="247">
        <v>4.1666666729724966E-3</v>
      </c>
      <c r="I176" s="246"/>
      <c r="J176" s="246" t="s">
        <v>4990</v>
      </c>
      <c r="K176" s="246"/>
    </row>
    <row r="177" spans="1:11" s="245" customFormat="1" ht="15.5" x14ac:dyDescent="0.35">
      <c r="A177" s="245">
        <v>184</v>
      </c>
      <c r="B177" s="246" t="s">
        <v>4850</v>
      </c>
      <c r="C177" s="246" t="s">
        <v>4985</v>
      </c>
      <c r="D177" s="246" t="s">
        <v>4989</v>
      </c>
      <c r="E177" s="246" t="s">
        <v>3795</v>
      </c>
      <c r="F177" s="246" t="s">
        <v>4864</v>
      </c>
      <c r="G177" s="246"/>
      <c r="H177" s="247">
        <v>3.4722222262644209E-3</v>
      </c>
      <c r="I177" s="246"/>
      <c r="J177" s="246" t="s">
        <v>4990</v>
      </c>
      <c r="K177" s="246"/>
    </row>
    <row r="178" spans="1:11" s="245" customFormat="1" ht="15.5" x14ac:dyDescent="0.35">
      <c r="A178" s="245">
        <v>188</v>
      </c>
      <c r="B178" s="246" t="s">
        <v>4850</v>
      </c>
      <c r="C178" s="246" t="s">
        <v>4851</v>
      </c>
      <c r="D178" s="246" t="s">
        <v>4901</v>
      </c>
      <c r="E178" s="246" t="s">
        <v>3617</v>
      </c>
      <c r="F178" s="246" t="s">
        <v>4843</v>
      </c>
      <c r="G178" s="246"/>
      <c r="H178" s="247">
        <v>0.27916666666715173</v>
      </c>
      <c r="I178" s="246"/>
      <c r="J178" s="246" t="s">
        <v>4991</v>
      </c>
      <c r="K178" s="246"/>
    </row>
    <row r="179" spans="1:11" s="245" customFormat="1" ht="15.5" x14ac:dyDescent="0.35">
      <c r="A179" s="245">
        <v>189</v>
      </c>
      <c r="B179" s="246" t="s">
        <v>4850</v>
      </c>
      <c r="C179" s="246" t="s">
        <v>4851</v>
      </c>
      <c r="D179" s="246" t="s">
        <v>4913</v>
      </c>
      <c r="E179" s="246" t="s">
        <v>3686</v>
      </c>
      <c r="F179" s="246" t="s">
        <v>4914</v>
      </c>
      <c r="G179" s="246"/>
      <c r="H179" s="247">
        <v>0.3006944444423425</v>
      </c>
      <c r="I179" s="246"/>
      <c r="J179" s="248" t="s">
        <v>4992</v>
      </c>
      <c r="K179" s="246"/>
    </row>
    <row r="180" spans="1:11" s="245" customFormat="1" ht="15.5" x14ac:dyDescent="0.35">
      <c r="A180" s="245">
        <v>190</v>
      </c>
      <c r="B180" s="246" t="s">
        <v>4850</v>
      </c>
      <c r="C180" s="246" t="s">
        <v>4851</v>
      </c>
      <c r="D180" s="246" t="s">
        <v>4913</v>
      </c>
      <c r="E180" s="246" t="s">
        <v>3690</v>
      </c>
      <c r="F180" s="246" t="s">
        <v>4914</v>
      </c>
      <c r="G180" s="246"/>
      <c r="H180" s="247">
        <v>0.13819444445107365</v>
      </c>
      <c r="I180" s="246"/>
      <c r="J180" s="248" t="s">
        <v>4992</v>
      </c>
      <c r="K180" s="246"/>
    </row>
    <row r="181" spans="1:11" s="245" customFormat="1" ht="15.5" x14ac:dyDescent="0.35">
      <c r="A181" s="245">
        <v>191</v>
      </c>
      <c r="B181" s="246" t="s">
        <v>4850</v>
      </c>
      <c r="C181" s="246" t="s">
        <v>4851</v>
      </c>
      <c r="D181" s="246" t="s">
        <v>4913</v>
      </c>
      <c r="E181" s="246" t="s">
        <v>3691</v>
      </c>
      <c r="F181" s="246" t="s">
        <v>4914</v>
      </c>
      <c r="G181" s="246"/>
      <c r="H181" s="247">
        <v>0.12986111111240461</v>
      </c>
      <c r="I181" s="246"/>
      <c r="J181" s="248" t="s">
        <v>4992</v>
      </c>
      <c r="K181" s="246"/>
    </row>
    <row r="182" spans="1:11" s="245" customFormat="1" ht="15.5" x14ac:dyDescent="0.35">
      <c r="A182" s="245">
        <v>192</v>
      </c>
      <c r="B182" s="246" t="s">
        <v>28</v>
      </c>
      <c r="C182" s="246" t="s">
        <v>4880</v>
      </c>
      <c r="D182" s="246" t="s">
        <v>4877</v>
      </c>
      <c r="E182" s="246" t="s">
        <v>3390</v>
      </c>
      <c r="F182" s="246" t="s">
        <v>4878</v>
      </c>
      <c r="G182" s="246"/>
      <c r="H182" s="246" t="s">
        <v>4993</v>
      </c>
      <c r="I182" s="246"/>
      <c r="J182" s="246" t="s">
        <v>4994</v>
      </c>
      <c r="K182" s="246"/>
    </row>
    <row r="183" spans="1:11" s="245" customFormat="1" ht="15.5" x14ac:dyDescent="0.35">
      <c r="A183" s="245">
        <v>193</v>
      </c>
      <c r="B183" s="246" t="s">
        <v>28</v>
      </c>
      <c r="C183" s="246" t="s">
        <v>4880</v>
      </c>
      <c r="D183" s="246" t="s">
        <v>4877</v>
      </c>
      <c r="E183" s="246" t="s">
        <v>3400</v>
      </c>
      <c r="F183" s="246" t="s">
        <v>4878</v>
      </c>
      <c r="G183" s="246"/>
      <c r="H183" s="246" t="s">
        <v>4995</v>
      </c>
      <c r="I183" s="246"/>
      <c r="J183" s="246" t="s">
        <v>4994</v>
      </c>
      <c r="K183" s="246"/>
    </row>
    <row r="184" spans="1:11" s="245" customFormat="1" ht="15.5" x14ac:dyDescent="0.35">
      <c r="A184" s="245">
        <v>194</v>
      </c>
      <c r="B184" s="246" t="s">
        <v>28</v>
      </c>
      <c r="C184" s="246" t="s">
        <v>4880</v>
      </c>
      <c r="D184" s="246" t="s">
        <v>4856</v>
      </c>
      <c r="E184" s="246" t="s">
        <v>4996</v>
      </c>
      <c r="F184" s="246" t="s">
        <v>4858</v>
      </c>
      <c r="G184" s="246"/>
      <c r="H184" s="246" t="s">
        <v>4997</v>
      </c>
      <c r="I184" s="246"/>
      <c r="J184" s="246" t="s">
        <v>4998</v>
      </c>
      <c r="K184" s="246"/>
    </row>
    <row r="185" spans="1:11" s="245" customFormat="1" ht="15.5" x14ac:dyDescent="0.35">
      <c r="A185" s="245">
        <v>195</v>
      </c>
      <c r="B185" s="246" t="s">
        <v>28</v>
      </c>
      <c r="C185" s="246" t="s">
        <v>4880</v>
      </c>
      <c r="D185" s="246" t="s">
        <v>4856</v>
      </c>
      <c r="E185" s="246" t="s">
        <v>3587</v>
      </c>
      <c r="F185" s="246" t="s">
        <v>4858</v>
      </c>
      <c r="G185" s="246"/>
      <c r="H185" s="246" t="s">
        <v>4999</v>
      </c>
      <c r="I185" s="246"/>
      <c r="J185" s="246" t="s">
        <v>4998</v>
      </c>
      <c r="K185" s="246"/>
    </row>
    <row r="186" spans="1:11" s="246" customFormat="1" ht="15.5" x14ac:dyDescent="0.35">
      <c r="A186" s="246">
        <v>196</v>
      </c>
      <c r="B186" s="246" t="s">
        <v>28</v>
      </c>
      <c r="C186" s="246" t="s">
        <v>4880</v>
      </c>
      <c r="D186" s="246" t="s">
        <v>4927</v>
      </c>
      <c r="E186" s="246" t="s">
        <v>3557</v>
      </c>
      <c r="F186" s="246" t="s">
        <v>4870</v>
      </c>
      <c r="H186" s="246" t="s">
        <v>4882</v>
      </c>
      <c r="J186" s="246" t="s">
        <v>4883</v>
      </c>
    </row>
    <row r="187" spans="1:11" s="245" customFormat="1" ht="15.5" x14ac:dyDescent="0.35">
      <c r="A187" s="245">
        <v>197</v>
      </c>
      <c r="B187" s="246" t="s">
        <v>685</v>
      </c>
      <c r="C187" s="246" t="s">
        <v>4953</v>
      </c>
      <c r="D187" s="246" t="s">
        <v>4922</v>
      </c>
      <c r="E187" s="246" t="s">
        <v>3429</v>
      </c>
      <c r="F187" s="246" t="s">
        <v>4923</v>
      </c>
      <c r="G187" s="246"/>
      <c r="H187" s="246">
        <v>15</v>
      </c>
      <c r="I187" s="246"/>
      <c r="J187" s="246" t="s">
        <v>4959</v>
      </c>
      <c r="K187" s="246"/>
    </row>
    <row r="188" spans="1:11" s="245" customFormat="1" ht="15.5" x14ac:dyDescent="0.35">
      <c r="A188" s="245">
        <v>198</v>
      </c>
      <c r="B188" s="246" t="s">
        <v>685</v>
      </c>
      <c r="C188" s="246" t="s">
        <v>4953</v>
      </c>
      <c r="D188" s="246" t="s">
        <v>4922</v>
      </c>
      <c r="E188" s="246" t="s">
        <v>3431</v>
      </c>
      <c r="F188" s="246" t="s">
        <v>4923</v>
      </c>
      <c r="G188" s="246"/>
      <c r="H188" s="246">
        <v>15</v>
      </c>
      <c r="I188" s="246"/>
      <c r="J188" s="246" t="s">
        <v>4959</v>
      </c>
      <c r="K188" s="246"/>
    </row>
    <row r="189" spans="1:11" s="245" customFormat="1" ht="15.5" x14ac:dyDescent="0.35">
      <c r="A189" s="245">
        <v>199</v>
      </c>
      <c r="B189" s="246" t="s">
        <v>685</v>
      </c>
      <c r="C189" s="246" t="s">
        <v>4953</v>
      </c>
      <c r="D189" s="246" t="s">
        <v>4925</v>
      </c>
      <c r="E189" s="246" t="s">
        <v>3442</v>
      </c>
      <c r="F189" s="246" t="s">
        <v>4923</v>
      </c>
      <c r="G189" s="246"/>
      <c r="H189" s="246">
        <v>15</v>
      </c>
      <c r="I189" s="246"/>
      <c r="J189" s="246" t="s">
        <v>4959</v>
      </c>
      <c r="K189" s="246"/>
    </row>
    <row r="190" spans="1:11" s="245" customFormat="1" ht="15.5" x14ac:dyDescent="0.35">
      <c r="A190" s="245">
        <v>200</v>
      </c>
      <c r="B190" s="246" t="s">
        <v>685</v>
      </c>
      <c r="C190" s="246" t="s">
        <v>4953</v>
      </c>
      <c r="D190" s="246" t="s">
        <v>4884</v>
      </c>
      <c r="E190" s="246" t="s">
        <v>3576</v>
      </c>
      <c r="F190" s="246" t="s">
        <v>4861</v>
      </c>
      <c r="G190" s="246"/>
      <c r="H190" s="246">
        <v>50</v>
      </c>
      <c r="I190" s="246"/>
      <c r="J190" s="246" t="s">
        <v>5000</v>
      </c>
      <c r="K190" s="246"/>
    </row>
    <row r="191" spans="1:11" s="245" customFormat="1" ht="15.5" x14ac:dyDescent="0.35">
      <c r="A191" s="245">
        <v>201</v>
      </c>
      <c r="B191" s="246" t="s">
        <v>685</v>
      </c>
      <c r="C191" s="246" t="s">
        <v>4953</v>
      </c>
      <c r="D191" s="246" t="s">
        <v>4860</v>
      </c>
      <c r="E191" s="246" t="s">
        <v>3746</v>
      </c>
      <c r="F191" s="246" t="s">
        <v>4861</v>
      </c>
      <c r="G191" s="246"/>
      <c r="H191" s="246">
        <v>30</v>
      </c>
      <c r="I191" s="246"/>
      <c r="J191" s="246" t="s">
        <v>5001</v>
      </c>
      <c r="K191" s="246"/>
    </row>
    <row r="192" spans="1:11" s="245" customFormat="1" ht="15.5" x14ac:dyDescent="0.35">
      <c r="A192" s="245">
        <v>202</v>
      </c>
      <c r="B192" s="246" t="s">
        <v>3256</v>
      </c>
      <c r="C192" s="246" t="s">
        <v>5002</v>
      </c>
      <c r="D192" s="246" t="s">
        <v>4925</v>
      </c>
      <c r="E192" s="246" t="s">
        <v>3446</v>
      </c>
      <c r="F192" s="246" t="s">
        <v>4923</v>
      </c>
      <c r="G192" s="246"/>
      <c r="H192" s="246">
        <v>50</v>
      </c>
      <c r="I192" s="246"/>
      <c r="J192" s="246" t="s">
        <v>4959</v>
      </c>
      <c r="K192" s="246"/>
    </row>
    <row r="193" spans="1:11" s="245" customFormat="1" ht="15.5" x14ac:dyDescent="0.35">
      <c r="A193" s="245">
        <v>203</v>
      </c>
      <c r="B193" s="246" t="s">
        <v>3256</v>
      </c>
      <c r="C193" s="246" t="s">
        <v>5002</v>
      </c>
      <c r="D193" s="246" t="s">
        <v>4875</v>
      </c>
      <c r="E193" s="246" t="s">
        <v>3630</v>
      </c>
      <c r="F193" s="246" t="s">
        <v>4876</v>
      </c>
      <c r="G193" s="246"/>
      <c r="H193" s="246">
        <v>50</v>
      </c>
      <c r="I193" s="246"/>
      <c r="J193" s="246" t="s">
        <v>5003</v>
      </c>
      <c r="K193" s="246"/>
    </row>
    <row r="194" spans="1:11" s="245" customFormat="1" ht="15.5" x14ac:dyDescent="0.35">
      <c r="A194" s="245">
        <v>204</v>
      </c>
      <c r="B194" s="246" t="s">
        <v>3256</v>
      </c>
      <c r="C194" s="246" t="s">
        <v>5002</v>
      </c>
      <c r="D194" s="246" t="s">
        <v>4875</v>
      </c>
      <c r="E194" s="246" t="s">
        <v>3636</v>
      </c>
      <c r="F194" s="246" t="s">
        <v>4876</v>
      </c>
      <c r="G194" s="246"/>
      <c r="H194" s="246">
        <v>50</v>
      </c>
      <c r="I194" s="246"/>
      <c r="J194" s="246" t="s">
        <v>5003</v>
      </c>
      <c r="K194" s="246"/>
    </row>
    <row r="195" spans="1:11" s="245" customFormat="1" ht="15.5" x14ac:dyDescent="0.35">
      <c r="A195" s="245">
        <v>205</v>
      </c>
      <c r="B195" s="246" t="s">
        <v>3256</v>
      </c>
      <c r="C195" s="246" t="s">
        <v>5002</v>
      </c>
      <c r="D195" s="246" t="s">
        <v>4866</v>
      </c>
      <c r="E195" s="246" t="s">
        <v>3731</v>
      </c>
      <c r="F195" s="246" t="s">
        <v>4867</v>
      </c>
      <c r="G195" s="246"/>
      <c r="H195" s="246">
        <v>50</v>
      </c>
      <c r="I195" s="246"/>
      <c r="J195" s="246" t="s">
        <v>5003</v>
      </c>
      <c r="K195" s="246"/>
    </row>
    <row r="196" spans="1:11" s="245" customFormat="1" ht="15.5" x14ac:dyDescent="0.35">
      <c r="A196" s="245">
        <v>206</v>
      </c>
      <c r="B196" s="246" t="s">
        <v>3256</v>
      </c>
      <c r="C196" s="246" t="s">
        <v>5002</v>
      </c>
      <c r="D196" s="246" t="s">
        <v>4866</v>
      </c>
      <c r="E196" s="246" t="s">
        <v>3732</v>
      </c>
      <c r="F196" s="246" t="s">
        <v>4867</v>
      </c>
      <c r="G196" s="246"/>
      <c r="H196" s="246">
        <v>50</v>
      </c>
      <c r="I196" s="246"/>
      <c r="J196" s="246" t="s">
        <v>5003</v>
      </c>
      <c r="K196" s="246"/>
    </row>
    <row r="197" spans="1:11" s="245" customFormat="1" ht="15.5" x14ac:dyDescent="0.35">
      <c r="A197" s="245">
        <v>207</v>
      </c>
      <c r="B197" s="246" t="s">
        <v>364</v>
      </c>
      <c r="C197" s="246" t="s">
        <v>5004</v>
      </c>
      <c r="D197" s="246" t="s">
        <v>4869</v>
      </c>
      <c r="E197" s="246" t="s">
        <v>3512</v>
      </c>
      <c r="F197" s="246" t="s">
        <v>4870</v>
      </c>
      <c r="G197" s="246"/>
      <c r="H197" s="246" t="s">
        <v>536</v>
      </c>
      <c r="I197" s="246"/>
      <c r="J197" s="246" t="s">
        <v>5005</v>
      </c>
      <c r="K197" s="246"/>
    </row>
    <row r="198" spans="1:11" s="245" customFormat="1" ht="15.5" x14ac:dyDescent="0.35">
      <c r="A198" s="245">
        <v>208</v>
      </c>
      <c r="B198" s="246" t="s">
        <v>364</v>
      </c>
      <c r="C198" s="246" t="s">
        <v>5004</v>
      </c>
      <c r="D198" s="246" t="s">
        <v>4917</v>
      </c>
      <c r="E198" s="246" t="s">
        <v>3591</v>
      </c>
      <c r="F198" s="246" t="s">
        <v>4843</v>
      </c>
      <c r="G198" s="246"/>
      <c r="H198" s="246" t="s">
        <v>536</v>
      </c>
      <c r="I198" s="246"/>
      <c r="J198" s="246" t="s">
        <v>489</v>
      </c>
      <c r="K198" s="246"/>
    </row>
    <row r="199" spans="1:11" s="245" customFormat="1" ht="15.5" x14ac:dyDescent="0.35">
      <c r="A199" s="245">
        <v>209</v>
      </c>
      <c r="B199" s="246" t="s">
        <v>3268</v>
      </c>
      <c r="C199" s="246"/>
      <c r="D199" s="246" t="s">
        <v>4891</v>
      </c>
      <c r="E199" s="246" t="s">
        <v>3761</v>
      </c>
      <c r="F199" s="246" t="s">
        <v>4864</v>
      </c>
      <c r="G199" s="246"/>
      <c r="H199" s="246">
        <v>650</v>
      </c>
      <c r="I199" s="246"/>
      <c r="J199" s="246" t="s">
        <v>5006</v>
      </c>
      <c r="K199" s="246" t="s">
        <v>4846</v>
      </c>
    </row>
    <row r="200" spans="1:11" s="245" customFormat="1" ht="15.5" x14ac:dyDescent="0.35">
      <c r="A200" s="245">
        <v>210</v>
      </c>
      <c r="B200" s="246" t="s">
        <v>3268</v>
      </c>
      <c r="C200" s="246"/>
      <c r="D200" s="246" t="s">
        <v>4891</v>
      </c>
      <c r="E200" s="246" t="s">
        <v>3767</v>
      </c>
      <c r="F200" s="246" t="s">
        <v>4864</v>
      </c>
      <c r="G200" s="246"/>
      <c r="H200" s="246">
        <v>650</v>
      </c>
      <c r="I200" s="246"/>
      <c r="J200" s="246" t="s">
        <v>5006</v>
      </c>
      <c r="K200" s="246" t="s">
        <v>4846</v>
      </c>
    </row>
    <row r="201" spans="1:11" s="245" customFormat="1" ht="15.5" x14ac:dyDescent="0.35">
      <c r="A201" s="245">
        <v>211</v>
      </c>
      <c r="B201" s="246" t="s">
        <v>3268</v>
      </c>
      <c r="C201" s="246"/>
      <c r="D201" s="246" t="s">
        <v>4891</v>
      </c>
      <c r="E201" s="246" t="s">
        <v>3768</v>
      </c>
      <c r="F201" s="246" t="s">
        <v>4864</v>
      </c>
      <c r="G201" s="246"/>
      <c r="H201" s="246">
        <v>600</v>
      </c>
      <c r="I201" s="246"/>
      <c r="J201" s="246" t="s">
        <v>5006</v>
      </c>
      <c r="K201" s="246" t="s">
        <v>4846</v>
      </c>
    </row>
    <row r="202" spans="1:11" s="245" customFormat="1" ht="15.5" x14ac:dyDescent="0.35">
      <c r="A202" s="245">
        <v>212</v>
      </c>
      <c r="B202" s="246" t="s">
        <v>3268</v>
      </c>
      <c r="C202" s="246"/>
      <c r="D202" s="246" t="s">
        <v>4891</v>
      </c>
      <c r="E202" s="246" t="s">
        <v>3771</v>
      </c>
      <c r="F202" s="246" t="s">
        <v>4864</v>
      </c>
      <c r="G202" s="246"/>
      <c r="H202" s="246">
        <v>650</v>
      </c>
      <c r="I202" s="246"/>
      <c r="J202" s="246" t="s">
        <v>5006</v>
      </c>
      <c r="K202" s="246" t="s">
        <v>4846</v>
      </c>
    </row>
    <row r="203" spans="1:11" s="245" customFormat="1" ht="15.5" x14ac:dyDescent="0.35">
      <c r="A203" s="245">
        <v>213</v>
      </c>
      <c r="B203" s="246" t="s">
        <v>443</v>
      </c>
      <c r="C203" s="246"/>
      <c r="D203" s="246" t="s">
        <v>4968</v>
      </c>
      <c r="E203" s="246" t="s">
        <v>3775</v>
      </c>
      <c r="F203" s="246" t="s">
        <v>4864</v>
      </c>
      <c r="G203" s="246"/>
      <c r="H203" s="246">
        <v>50</v>
      </c>
      <c r="I203" s="246"/>
      <c r="J203" s="246" t="s">
        <v>5007</v>
      </c>
      <c r="K203" s="246" t="s">
        <v>4846</v>
      </c>
    </row>
    <row r="204" spans="1:11" s="245" customFormat="1" ht="15.5" x14ac:dyDescent="0.35">
      <c r="A204" s="245">
        <v>214</v>
      </c>
      <c r="B204" s="246" t="s">
        <v>436</v>
      </c>
      <c r="C204" s="246"/>
      <c r="D204" s="246" t="s">
        <v>4968</v>
      </c>
      <c r="E204" s="246" t="s">
        <v>3770</v>
      </c>
      <c r="F204" s="246" t="s">
        <v>4864</v>
      </c>
      <c r="G204" s="246"/>
      <c r="H204" s="246">
        <v>115</v>
      </c>
      <c r="I204" s="246"/>
      <c r="J204" s="246" t="s">
        <v>5008</v>
      </c>
      <c r="K204" s="246" t="s">
        <v>4846</v>
      </c>
    </row>
    <row r="205" spans="1:11" s="245" customFormat="1" ht="15.5" x14ac:dyDescent="0.35">
      <c r="A205" s="245">
        <v>215</v>
      </c>
      <c r="B205" s="246" t="s">
        <v>436</v>
      </c>
      <c r="C205" s="246"/>
      <c r="D205" s="246" t="s">
        <v>4968</v>
      </c>
      <c r="E205" s="246" t="s">
        <v>3773</v>
      </c>
      <c r="F205" s="246" t="s">
        <v>4864</v>
      </c>
      <c r="G205" s="246"/>
      <c r="H205" s="246">
        <v>125</v>
      </c>
      <c r="I205" s="246"/>
      <c r="J205" s="246" t="s">
        <v>5008</v>
      </c>
      <c r="K205" s="246" t="s">
        <v>4846</v>
      </c>
    </row>
    <row r="206" spans="1:11" s="245" customFormat="1" ht="15.5" x14ac:dyDescent="0.35">
      <c r="A206" s="245">
        <v>216</v>
      </c>
      <c r="B206" s="246" t="s">
        <v>436</v>
      </c>
      <c r="C206" s="246"/>
      <c r="D206" s="246" t="s">
        <v>4968</v>
      </c>
      <c r="E206" s="246" t="s">
        <v>3775</v>
      </c>
      <c r="F206" s="246" t="s">
        <v>4864</v>
      </c>
      <c r="G206" s="246"/>
      <c r="H206" s="246">
        <v>125</v>
      </c>
      <c r="I206" s="246"/>
      <c r="J206" s="246" t="s">
        <v>5008</v>
      </c>
      <c r="K206" s="246" t="s">
        <v>4846</v>
      </c>
    </row>
    <row r="207" spans="1:11" s="245" customFormat="1" ht="15.5" x14ac:dyDescent="0.35">
      <c r="A207" s="245">
        <v>217</v>
      </c>
      <c r="B207" s="246" t="s">
        <v>436</v>
      </c>
      <c r="C207" s="246"/>
      <c r="D207" s="246" t="s">
        <v>4968</v>
      </c>
      <c r="E207" s="246" t="s">
        <v>3777</v>
      </c>
      <c r="F207" s="246" t="s">
        <v>4864</v>
      </c>
      <c r="G207" s="246"/>
      <c r="H207" s="246">
        <v>110</v>
      </c>
      <c r="I207" s="246"/>
      <c r="J207" s="246" t="s">
        <v>5008</v>
      </c>
      <c r="K207" s="246" t="s">
        <v>4846</v>
      </c>
    </row>
    <row r="208" spans="1:11" s="245" customFormat="1" ht="15.5" x14ac:dyDescent="0.35">
      <c r="A208" s="245">
        <v>218</v>
      </c>
      <c r="B208" s="246" t="s">
        <v>364</v>
      </c>
      <c r="C208" s="246"/>
      <c r="D208" s="246" t="s">
        <v>4869</v>
      </c>
      <c r="E208" s="246" t="s">
        <v>3512</v>
      </c>
      <c r="F208" s="246" t="s">
        <v>4870</v>
      </c>
      <c r="G208" s="246"/>
      <c r="H208" s="246" t="s">
        <v>536</v>
      </c>
      <c r="I208" s="246" t="s">
        <v>489</v>
      </c>
      <c r="J208" s="246" t="s">
        <v>5009</v>
      </c>
      <c r="K208" s="246" t="s">
        <v>4846</v>
      </c>
    </row>
    <row r="209" spans="1:11" s="245" customFormat="1" ht="15.5" x14ac:dyDescent="0.35">
      <c r="A209" s="245">
        <v>219</v>
      </c>
      <c r="B209" s="246" t="s">
        <v>364</v>
      </c>
      <c r="C209" s="246"/>
      <c r="D209" s="246" t="s">
        <v>4869</v>
      </c>
      <c r="E209" s="246" t="s">
        <v>3514</v>
      </c>
      <c r="F209" s="246" t="s">
        <v>4870</v>
      </c>
      <c r="G209" s="246"/>
      <c r="H209" s="246" t="s">
        <v>536</v>
      </c>
      <c r="I209" s="246" t="s">
        <v>489</v>
      </c>
      <c r="J209" s="246" t="s">
        <v>5009</v>
      </c>
      <c r="K209" s="246" t="s">
        <v>4846</v>
      </c>
    </row>
    <row r="210" spans="1:11" s="245" customFormat="1" ht="15.5" x14ac:dyDescent="0.35">
      <c r="A210" s="245">
        <v>220</v>
      </c>
      <c r="B210" s="246" t="s">
        <v>364</v>
      </c>
      <c r="C210" s="246"/>
      <c r="D210" s="246" t="s">
        <v>4869</v>
      </c>
      <c r="E210" s="246" t="s">
        <v>3515</v>
      </c>
      <c r="F210" s="246" t="s">
        <v>4870</v>
      </c>
      <c r="G210" s="246"/>
      <c r="H210" s="246" t="s">
        <v>536</v>
      </c>
      <c r="I210" s="246" t="s">
        <v>489</v>
      </c>
      <c r="J210" s="246" t="s">
        <v>5009</v>
      </c>
      <c r="K210" s="246" t="s">
        <v>4846</v>
      </c>
    </row>
    <row r="211" spans="1:11" s="245" customFormat="1" ht="15.5" x14ac:dyDescent="0.35">
      <c r="A211" s="245">
        <v>221</v>
      </c>
      <c r="B211" s="246" t="s">
        <v>364</v>
      </c>
      <c r="C211" s="246"/>
      <c r="D211" s="246" t="s">
        <v>4869</v>
      </c>
      <c r="E211" s="246" t="s">
        <v>3516</v>
      </c>
      <c r="F211" s="246" t="s">
        <v>4870</v>
      </c>
      <c r="G211" s="246"/>
      <c r="H211" s="246" t="s">
        <v>536</v>
      </c>
      <c r="I211" s="246" t="s">
        <v>489</v>
      </c>
      <c r="J211" s="246" t="s">
        <v>5009</v>
      </c>
      <c r="K211" s="246" t="s">
        <v>4846</v>
      </c>
    </row>
    <row r="212" spans="1:11" s="245" customFormat="1" ht="15.5" x14ac:dyDescent="0.35">
      <c r="A212" s="245">
        <v>222</v>
      </c>
      <c r="B212" s="246" t="s">
        <v>364</v>
      </c>
      <c r="C212" s="246"/>
      <c r="D212" s="246" t="s">
        <v>4869</v>
      </c>
      <c r="E212" s="246" t="s">
        <v>3517</v>
      </c>
      <c r="F212" s="246" t="s">
        <v>4870</v>
      </c>
      <c r="G212" s="246"/>
      <c r="H212" s="246" t="s">
        <v>536</v>
      </c>
      <c r="I212" s="246" t="s">
        <v>489</v>
      </c>
      <c r="J212" s="246" t="s">
        <v>5009</v>
      </c>
      <c r="K212" s="246" t="s">
        <v>4846</v>
      </c>
    </row>
    <row r="213" spans="1:11" s="245" customFormat="1" ht="15.5" x14ac:dyDescent="0.35">
      <c r="A213" s="245">
        <v>223</v>
      </c>
      <c r="B213" s="246" t="s">
        <v>364</v>
      </c>
      <c r="C213" s="246"/>
      <c r="D213" s="246" t="s">
        <v>4869</v>
      </c>
      <c r="E213" s="246" t="s">
        <v>3520</v>
      </c>
      <c r="F213" s="246" t="s">
        <v>4870</v>
      </c>
      <c r="G213" s="246"/>
      <c r="H213" s="246" t="s">
        <v>536</v>
      </c>
      <c r="I213" s="246" t="s">
        <v>489</v>
      </c>
      <c r="J213" s="246" t="s">
        <v>5009</v>
      </c>
      <c r="K213" s="246" t="s">
        <v>4846</v>
      </c>
    </row>
    <row r="214" spans="1:11" s="245" customFormat="1" ht="15.5" x14ac:dyDescent="0.35">
      <c r="A214" s="245">
        <v>224</v>
      </c>
      <c r="B214" s="246" t="s">
        <v>364</v>
      </c>
      <c r="C214" s="246"/>
      <c r="D214" s="246" t="s">
        <v>4869</v>
      </c>
      <c r="E214" s="246" t="s">
        <v>3521</v>
      </c>
      <c r="F214" s="246" t="s">
        <v>4870</v>
      </c>
      <c r="G214" s="246"/>
      <c r="H214" s="246" t="s">
        <v>536</v>
      </c>
      <c r="I214" s="246" t="s">
        <v>489</v>
      </c>
      <c r="J214" s="246" t="s">
        <v>5009</v>
      </c>
      <c r="K214" s="246" t="s">
        <v>4846</v>
      </c>
    </row>
    <row r="215" spans="1:11" s="245" customFormat="1" ht="15.5" x14ac:dyDescent="0.35">
      <c r="A215" s="245">
        <v>225</v>
      </c>
      <c r="B215" s="246" t="s">
        <v>364</v>
      </c>
      <c r="C215" s="246"/>
      <c r="D215" s="246" t="s">
        <v>4927</v>
      </c>
      <c r="E215" s="246" t="s">
        <v>3522</v>
      </c>
      <c r="F215" s="246" t="s">
        <v>4870</v>
      </c>
      <c r="G215" s="246"/>
      <c r="H215" s="246" t="s">
        <v>536</v>
      </c>
      <c r="I215" s="246" t="s">
        <v>489</v>
      </c>
      <c r="J215" s="246" t="s">
        <v>5009</v>
      </c>
      <c r="K215" s="246" t="s">
        <v>4846</v>
      </c>
    </row>
    <row r="216" spans="1:11" s="245" customFormat="1" ht="15.5" x14ac:dyDescent="0.35">
      <c r="A216" s="245">
        <v>226</v>
      </c>
      <c r="B216" s="246" t="s">
        <v>364</v>
      </c>
      <c r="C216" s="246"/>
      <c r="D216" s="246" t="s">
        <v>4927</v>
      </c>
      <c r="E216" s="246" t="s">
        <v>3523</v>
      </c>
      <c r="F216" s="246" t="s">
        <v>4870</v>
      </c>
      <c r="G216" s="246"/>
      <c r="H216" s="246" t="s">
        <v>536</v>
      </c>
      <c r="I216" s="246" t="s">
        <v>489</v>
      </c>
      <c r="J216" s="246" t="s">
        <v>5009</v>
      </c>
      <c r="K216" s="246" t="s">
        <v>4846</v>
      </c>
    </row>
    <row r="217" spans="1:11" s="245" customFormat="1" ht="15.5" x14ac:dyDescent="0.35">
      <c r="A217" s="245">
        <v>227</v>
      </c>
      <c r="B217" s="246" t="s">
        <v>364</v>
      </c>
      <c r="C217" s="246"/>
      <c r="D217" s="246" t="s">
        <v>4869</v>
      </c>
      <c r="E217" s="246" t="s">
        <v>3525</v>
      </c>
      <c r="F217" s="246" t="s">
        <v>4870</v>
      </c>
      <c r="G217" s="246"/>
      <c r="H217" s="246" t="s">
        <v>536</v>
      </c>
      <c r="I217" s="246" t="s">
        <v>489</v>
      </c>
      <c r="J217" s="246" t="s">
        <v>5009</v>
      </c>
      <c r="K217" s="246" t="s">
        <v>4846</v>
      </c>
    </row>
    <row r="218" spans="1:11" s="245" customFormat="1" ht="15.5" x14ac:dyDescent="0.35">
      <c r="A218" s="245">
        <v>228</v>
      </c>
      <c r="B218" s="246" t="s">
        <v>364</v>
      </c>
      <c r="C218" s="246"/>
      <c r="D218" s="246" t="s">
        <v>4869</v>
      </c>
      <c r="E218" s="246" t="s">
        <v>3526</v>
      </c>
      <c r="F218" s="246" t="s">
        <v>4870</v>
      </c>
      <c r="G218" s="246"/>
      <c r="H218" s="246" t="s">
        <v>536</v>
      </c>
      <c r="I218" s="246" t="s">
        <v>489</v>
      </c>
      <c r="J218" s="246" t="s">
        <v>5009</v>
      </c>
      <c r="K218" s="246" t="s">
        <v>4846</v>
      </c>
    </row>
    <row r="219" spans="1:11" s="245" customFormat="1" ht="15.5" x14ac:dyDescent="0.35">
      <c r="A219" s="245">
        <v>229</v>
      </c>
      <c r="B219" s="246" t="s">
        <v>364</v>
      </c>
      <c r="C219" s="246"/>
      <c r="D219" s="246" t="s">
        <v>4869</v>
      </c>
      <c r="E219" s="246" t="s">
        <v>4881</v>
      </c>
      <c r="F219" s="246" t="s">
        <v>4870</v>
      </c>
      <c r="G219" s="246"/>
      <c r="H219" s="246" t="s">
        <v>536</v>
      </c>
      <c r="I219" s="246" t="s">
        <v>489</v>
      </c>
      <c r="J219" s="246" t="s">
        <v>5009</v>
      </c>
      <c r="K219" s="246" t="s">
        <v>4846</v>
      </c>
    </row>
    <row r="220" spans="1:11" s="245" customFormat="1" ht="15.5" x14ac:dyDescent="0.35">
      <c r="A220" s="245">
        <v>230</v>
      </c>
      <c r="B220" s="246" t="s">
        <v>364</v>
      </c>
      <c r="C220" s="246"/>
      <c r="D220" s="246" t="s">
        <v>4927</v>
      </c>
      <c r="E220" s="246" t="s">
        <v>3527</v>
      </c>
      <c r="F220" s="246" t="s">
        <v>4870</v>
      </c>
      <c r="G220" s="246"/>
      <c r="H220" s="246" t="s">
        <v>536</v>
      </c>
      <c r="I220" s="246" t="s">
        <v>489</v>
      </c>
      <c r="J220" s="246" t="s">
        <v>5009</v>
      </c>
      <c r="K220" s="246" t="s">
        <v>4846</v>
      </c>
    </row>
    <row r="221" spans="1:11" s="245" customFormat="1" ht="15.5" x14ac:dyDescent="0.35">
      <c r="A221" s="245">
        <v>231</v>
      </c>
      <c r="B221" s="246" t="s">
        <v>364</v>
      </c>
      <c r="C221" s="246"/>
      <c r="D221" s="246" t="s">
        <v>4927</v>
      </c>
      <c r="E221" s="246" t="s">
        <v>3528</v>
      </c>
      <c r="F221" s="246" t="s">
        <v>4870</v>
      </c>
      <c r="G221" s="246"/>
      <c r="H221" s="246" t="s">
        <v>536</v>
      </c>
      <c r="I221" s="246" t="s">
        <v>489</v>
      </c>
      <c r="J221" s="246" t="s">
        <v>5009</v>
      </c>
      <c r="K221" s="246" t="s">
        <v>4846</v>
      </c>
    </row>
    <row r="222" spans="1:11" s="245" customFormat="1" ht="15.5" x14ac:dyDescent="0.35">
      <c r="A222" s="245">
        <v>232</v>
      </c>
      <c r="B222" s="246" t="s">
        <v>364</v>
      </c>
      <c r="C222" s="246"/>
      <c r="D222" s="246" t="s">
        <v>4927</v>
      </c>
      <c r="E222" s="246" t="s">
        <v>3529</v>
      </c>
      <c r="F222" s="246" t="s">
        <v>4870</v>
      </c>
      <c r="G222" s="246"/>
      <c r="H222" s="246" t="s">
        <v>536</v>
      </c>
      <c r="I222" s="246" t="s">
        <v>489</v>
      </c>
      <c r="J222" s="246" t="s">
        <v>5009</v>
      </c>
      <c r="K222" s="246" t="s">
        <v>4846</v>
      </c>
    </row>
    <row r="223" spans="1:11" s="245" customFormat="1" ht="15.5" x14ac:dyDescent="0.35">
      <c r="A223" s="245">
        <v>233</v>
      </c>
      <c r="B223" s="246" t="s">
        <v>364</v>
      </c>
      <c r="C223" s="246"/>
      <c r="D223" s="246" t="s">
        <v>4927</v>
      </c>
      <c r="E223" s="246" t="s">
        <v>3530</v>
      </c>
      <c r="F223" s="246" t="s">
        <v>4870</v>
      </c>
      <c r="G223" s="246"/>
      <c r="H223" s="246" t="s">
        <v>536</v>
      </c>
      <c r="I223" s="246" t="s">
        <v>489</v>
      </c>
      <c r="J223" s="246" t="s">
        <v>5009</v>
      </c>
      <c r="K223" s="246" t="s">
        <v>4846</v>
      </c>
    </row>
    <row r="224" spans="1:11" s="245" customFormat="1" ht="15.5" x14ac:dyDescent="0.35">
      <c r="A224" s="245">
        <v>234</v>
      </c>
      <c r="B224" s="246" t="s">
        <v>364</v>
      </c>
      <c r="C224" s="246"/>
      <c r="D224" s="246" t="s">
        <v>4869</v>
      </c>
      <c r="E224" s="246" t="s">
        <v>3531</v>
      </c>
      <c r="F224" s="246" t="s">
        <v>4870</v>
      </c>
      <c r="G224" s="246"/>
      <c r="H224" s="246" t="s">
        <v>536</v>
      </c>
      <c r="I224" s="246" t="s">
        <v>489</v>
      </c>
      <c r="J224" s="246" t="s">
        <v>5009</v>
      </c>
      <c r="K224" s="246" t="s">
        <v>4846</v>
      </c>
    </row>
    <row r="225" spans="1:11" s="245" customFormat="1" ht="15.5" x14ac:dyDescent="0.35">
      <c r="A225" s="245">
        <v>235</v>
      </c>
      <c r="B225" s="246" t="s">
        <v>364</v>
      </c>
      <c r="C225" s="246"/>
      <c r="D225" s="246" t="s">
        <v>4869</v>
      </c>
      <c r="E225" s="246" t="s">
        <v>3535</v>
      </c>
      <c r="F225" s="246" t="s">
        <v>4870</v>
      </c>
      <c r="G225" s="246"/>
      <c r="H225" s="246" t="s">
        <v>536</v>
      </c>
      <c r="I225" s="246" t="s">
        <v>489</v>
      </c>
      <c r="J225" s="246" t="s">
        <v>5009</v>
      </c>
      <c r="K225" s="246" t="s">
        <v>4846</v>
      </c>
    </row>
    <row r="226" spans="1:11" s="245" customFormat="1" ht="15.5" x14ac:dyDescent="0.35">
      <c r="A226" s="245">
        <v>236</v>
      </c>
      <c r="B226" s="246" t="s">
        <v>364</v>
      </c>
      <c r="C226" s="246"/>
      <c r="D226" s="246" t="s">
        <v>4869</v>
      </c>
      <c r="E226" s="246" t="s">
        <v>3538</v>
      </c>
      <c r="F226" s="246" t="s">
        <v>4870</v>
      </c>
      <c r="G226" s="246"/>
      <c r="H226" s="246" t="s">
        <v>536</v>
      </c>
      <c r="I226" s="246" t="s">
        <v>489</v>
      </c>
      <c r="J226" s="246" t="s">
        <v>5009</v>
      </c>
      <c r="K226" s="246" t="s">
        <v>4846</v>
      </c>
    </row>
    <row r="227" spans="1:11" s="245" customFormat="1" ht="15.5" x14ac:dyDescent="0.35">
      <c r="A227" s="245">
        <v>237</v>
      </c>
      <c r="B227" s="246" t="s">
        <v>364</v>
      </c>
      <c r="C227" s="246"/>
      <c r="D227" s="246" t="s">
        <v>4869</v>
      </c>
      <c r="E227" s="246" t="s">
        <v>3539</v>
      </c>
      <c r="F227" s="246" t="s">
        <v>4870</v>
      </c>
      <c r="G227" s="246"/>
      <c r="H227" s="246" t="s">
        <v>536</v>
      </c>
      <c r="I227" s="246" t="s">
        <v>489</v>
      </c>
      <c r="J227" s="246" t="s">
        <v>5009</v>
      </c>
      <c r="K227" s="246" t="s">
        <v>4846</v>
      </c>
    </row>
    <row r="228" spans="1:11" s="245" customFormat="1" ht="15.5" x14ac:dyDescent="0.35">
      <c r="A228" s="245">
        <v>238</v>
      </c>
      <c r="B228" s="246" t="s">
        <v>364</v>
      </c>
      <c r="C228" s="246"/>
      <c r="D228" s="246" t="s">
        <v>4869</v>
      </c>
      <c r="E228" s="246" t="s">
        <v>3540</v>
      </c>
      <c r="F228" s="246" t="s">
        <v>4870</v>
      </c>
      <c r="G228" s="246"/>
      <c r="H228" s="246" t="s">
        <v>536</v>
      </c>
      <c r="I228" s="246" t="s">
        <v>489</v>
      </c>
      <c r="J228" s="246" t="s">
        <v>5009</v>
      </c>
      <c r="K228" s="246" t="s">
        <v>4846</v>
      </c>
    </row>
    <row r="229" spans="1:11" s="245" customFormat="1" ht="15.5" x14ac:dyDescent="0.35">
      <c r="A229" s="245">
        <v>239</v>
      </c>
      <c r="B229" s="246" t="s">
        <v>364</v>
      </c>
      <c r="C229" s="246"/>
      <c r="D229" s="246" t="s">
        <v>4869</v>
      </c>
      <c r="E229" s="246" t="s">
        <v>3542</v>
      </c>
      <c r="F229" s="246" t="s">
        <v>4870</v>
      </c>
      <c r="G229" s="246"/>
      <c r="H229" s="246" t="s">
        <v>536</v>
      </c>
      <c r="I229" s="246" t="s">
        <v>489</v>
      </c>
      <c r="J229" s="246" t="s">
        <v>5009</v>
      </c>
      <c r="K229" s="246" t="s">
        <v>4846</v>
      </c>
    </row>
    <row r="230" spans="1:11" s="245" customFormat="1" ht="15.5" x14ac:dyDescent="0.35">
      <c r="A230" s="245">
        <v>240</v>
      </c>
      <c r="B230" s="246" t="s">
        <v>364</v>
      </c>
      <c r="C230" s="246"/>
      <c r="D230" s="246" t="s">
        <v>4869</v>
      </c>
      <c r="E230" s="246" t="s">
        <v>3544</v>
      </c>
      <c r="F230" s="246" t="s">
        <v>4870</v>
      </c>
      <c r="G230" s="246"/>
      <c r="H230" s="246" t="s">
        <v>536</v>
      </c>
      <c r="I230" s="246" t="s">
        <v>489</v>
      </c>
      <c r="J230" s="246" t="s">
        <v>5009</v>
      </c>
      <c r="K230" s="246" t="s">
        <v>4846</v>
      </c>
    </row>
    <row r="231" spans="1:11" s="245" customFormat="1" ht="15.5" x14ac:dyDescent="0.35">
      <c r="A231" s="245">
        <v>241</v>
      </c>
      <c r="B231" s="246" t="s">
        <v>364</v>
      </c>
      <c r="C231" s="246"/>
      <c r="D231" s="246" t="s">
        <v>4869</v>
      </c>
      <c r="E231" s="246" t="s">
        <v>3545</v>
      </c>
      <c r="F231" s="246" t="s">
        <v>4870</v>
      </c>
      <c r="G231" s="246"/>
      <c r="H231" s="246" t="s">
        <v>536</v>
      </c>
      <c r="I231" s="246" t="s">
        <v>489</v>
      </c>
      <c r="J231" s="246" t="s">
        <v>5009</v>
      </c>
      <c r="K231" s="246" t="s">
        <v>4846</v>
      </c>
    </row>
    <row r="232" spans="1:11" s="245" customFormat="1" ht="15.5" x14ac:dyDescent="0.35">
      <c r="A232" s="245">
        <v>242</v>
      </c>
      <c r="B232" s="246" t="s">
        <v>364</v>
      </c>
      <c r="C232" s="246"/>
      <c r="D232" s="246" t="s">
        <v>4927</v>
      </c>
      <c r="E232" s="246" t="s">
        <v>3548</v>
      </c>
      <c r="F232" s="246" t="s">
        <v>4870</v>
      </c>
      <c r="G232" s="246"/>
      <c r="H232" s="246" t="s">
        <v>536</v>
      </c>
      <c r="I232" s="246" t="s">
        <v>489</v>
      </c>
      <c r="J232" s="246" t="s">
        <v>5009</v>
      </c>
      <c r="K232" s="246" t="s">
        <v>4846</v>
      </c>
    </row>
    <row r="233" spans="1:11" s="245" customFormat="1" ht="15.5" x14ac:dyDescent="0.35">
      <c r="A233" s="245">
        <v>243</v>
      </c>
      <c r="B233" s="246" t="s">
        <v>364</v>
      </c>
      <c r="C233" s="246"/>
      <c r="D233" s="246" t="s">
        <v>4869</v>
      </c>
      <c r="E233" s="246" t="s">
        <v>3550</v>
      </c>
      <c r="F233" s="246" t="s">
        <v>4870</v>
      </c>
      <c r="G233" s="246"/>
      <c r="H233" s="246" t="s">
        <v>536</v>
      </c>
      <c r="I233" s="246" t="s">
        <v>489</v>
      </c>
      <c r="J233" s="246" t="s">
        <v>5009</v>
      </c>
      <c r="K233" s="246" t="s">
        <v>4846</v>
      </c>
    </row>
    <row r="234" spans="1:11" s="245" customFormat="1" ht="15.5" x14ac:dyDescent="0.35">
      <c r="A234" s="245">
        <v>244</v>
      </c>
      <c r="B234" s="246" t="s">
        <v>364</v>
      </c>
      <c r="C234" s="246"/>
      <c r="D234" s="246" t="s">
        <v>4869</v>
      </c>
      <c r="E234" s="246" t="s">
        <v>3551</v>
      </c>
      <c r="F234" s="246" t="s">
        <v>4870</v>
      </c>
      <c r="G234" s="246"/>
      <c r="H234" s="246" t="s">
        <v>536</v>
      </c>
      <c r="I234" s="246" t="s">
        <v>489</v>
      </c>
      <c r="J234" s="246" t="s">
        <v>5009</v>
      </c>
      <c r="K234" s="246" t="s">
        <v>4846</v>
      </c>
    </row>
    <row r="235" spans="1:11" s="245" customFormat="1" ht="15.5" x14ac:dyDescent="0.35">
      <c r="A235" s="245">
        <v>245</v>
      </c>
      <c r="B235" s="246" t="s">
        <v>364</v>
      </c>
      <c r="C235" s="246"/>
      <c r="D235" s="246" t="s">
        <v>4927</v>
      </c>
      <c r="E235" s="246" t="s">
        <v>3552</v>
      </c>
      <c r="F235" s="246" t="s">
        <v>4870</v>
      </c>
      <c r="G235" s="246"/>
      <c r="H235" s="246" t="s">
        <v>536</v>
      </c>
      <c r="I235" s="246" t="s">
        <v>489</v>
      </c>
      <c r="J235" s="246" t="s">
        <v>5009</v>
      </c>
      <c r="K235" s="246" t="s">
        <v>4846</v>
      </c>
    </row>
    <row r="236" spans="1:11" s="245" customFormat="1" ht="15.5" x14ac:dyDescent="0.35">
      <c r="A236" s="245">
        <v>246</v>
      </c>
      <c r="B236" s="246" t="s">
        <v>364</v>
      </c>
      <c r="C236" s="246"/>
      <c r="D236" s="246" t="s">
        <v>4927</v>
      </c>
      <c r="E236" s="246" t="s">
        <v>3555</v>
      </c>
      <c r="F236" s="246" t="s">
        <v>4870</v>
      </c>
      <c r="G236" s="246"/>
      <c r="H236" s="246" t="s">
        <v>536</v>
      </c>
      <c r="I236" s="246" t="s">
        <v>489</v>
      </c>
      <c r="J236" s="246" t="s">
        <v>5009</v>
      </c>
      <c r="K236" s="246" t="s">
        <v>4846</v>
      </c>
    </row>
    <row r="237" spans="1:11" s="245" customFormat="1" ht="15.5" x14ac:dyDescent="0.35">
      <c r="A237" s="245">
        <v>247</v>
      </c>
      <c r="B237" s="246" t="s">
        <v>364</v>
      </c>
      <c r="C237" s="246"/>
      <c r="D237" s="246" t="s">
        <v>4927</v>
      </c>
      <c r="E237" s="246" t="s">
        <v>3556</v>
      </c>
      <c r="F237" s="246" t="s">
        <v>4870</v>
      </c>
      <c r="G237" s="246"/>
      <c r="H237" s="246" t="s">
        <v>536</v>
      </c>
      <c r="I237" s="246" t="s">
        <v>489</v>
      </c>
      <c r="J237" s="246" t="s">
        <v>5009</v>
      </c>
      <c r="K237" s="246" t="s">
        <v>4846</v>
      </c>
    </row>
    <row r="238" spans="1:11" s="245" customFormat="1" ht="15.5" x14ac:dyDescent="0.35">
      <c r="A238" s="245">
        <v>248</v>
      </c>
      <c r="B238" s="246" t="s">
        <v>364</v>
      </c>
      <c r="C238" s="246"/>
      <c r="D238" s="246" t="s">
        <v>4927</v>
      </c>
      <c r="E238" s="246" t="s">
        <v>3557</v>
      </c>
      <c r="F238" s="246" t="s">
        <v>4870</v>
      </c>
      <c r="G238" s="246"/>
      <c r="H238" s="246" t="s">
        <v>536</v>
      </c>
      <c r="I238" s="246" t="s">
        <v>489</v>
      </c>
      <c r="J238" s="246" t="s">
        <v>5009</v>
      </c>
      <c r="K238" s="246" t="s">
        <v>4846</v>
      </c>
    </row>
    <row r="239" spans="1:11" s="245" customFormat="1" ht="15.5" x14ac:dyDescent="0.35">
      <c r="A239" s="245">
        <v>249</v>
      </c>
      <c r="B239" s="246" t="s">
        <v>364</v>
      </c>
      <c r="C239" s="246"/>
      <c r="D239" s="246" t="s">
        <v>4869</v>
      </c>
      <c r="E239" s="246" t="s">
        <v>3560</v>
      </c>
      <c r="F239" s="246" t="s">
        <v>4870</v>
      </c>
      <c r="G239" s="246"/>
      <c r="H239" s="246" t="s">
        <v>536</v>
      </c>
      <c r="I239" s="246" t="s">
        <v>489</v>
      </c>
      <c r="J239" s="246" t="s">
        <v>5009</v>
      </c>
      <c r="K239" s="246" t="s">
        <v>4846</v>
      </c>
    </row>
    <row r="240" spans="1:11" s="245" customFormat="1" ht="15.5" x14ac:dyDescent="0.35">
      <c r="A240" s="245">
        <v>250</v>
      </c>
      <c r="B240" s="246" t="s">
        <v>364</v>
      </c>
      <c r="C240" s="246"/>
      <c r="D240" s="246" t="s">
        <v>4869</v>
      </c>
      <c r="E240" s="246" t="s">
        <v>3561</v>
      </c>
      <c r="F240" s="246" t="s">
        <v>4870</v>
      </c>
      <c r="G240" s="246"/>
      <c r="H240" s="246" t="s">
        <v>536</v>
      </c>
      <c r="I240" s="246" t="s">
        <v>489</v>
      </c>
      <c r="J240" s="246" t="s">
        <v>5009</v>
      </c>
      <c r="K240" s="246" t="s">
        <v>4846</v>
      </c>
    </row>
    <row r="241" spans="1:11" s="245" customFormat="1" ht="15.5" x14ac:dyDescent="0.35">
      <c r="A241" s="245">
        <v>251</v>
      </c>
      <c r="B241" s="246" t="s">
        <v>364</v>
      </c>
      <c r="C241" s="246"/>
      <c r="D241" s="246" t="s">
        <v>4927</v>
      </c>
      <c r="E241" s="246" t="s">
        <v>3562</v>
      </c>
      <c r="F241" s="246" t="s">
        <v>4870</v>
      </c>
      <c r="G241" s="246"/>
      <c r="H241" s="246" t="s">
        <v>536</v>
      </c>
      <c r="I241" s="246" t="s">
        <v>489</v>
      </c>
      <c r="J241" s="246" t="s">
        <v>5009</v>
      </c>
      <c r="K241" s="246" t="s">
        <v>4846</v>
      </c>
    </row>
    <row r="242" spans="1:11" s="245" customFormat="1" ht="15.5" x14ac:dyDescent="0.35">
      <c r="A242" s="245">
        <v>252</v>
      </c>
      <c r="B242" s="246" t="s">
        <v>3268</v>
      </c>
      <c r="C242" s="246"/>
      <c r="D242" s="246" t="s">
        <v>4927</v>
      </c>
      <c r="E242" s="246" t="s">
        <v>3529</v>
      </c>
      <c r="F242" s="246" t="s">
        <v>4870</v>
      </c>
      <c r="G242" s="246"/>
      <c r="H242" s="246">
        <v>500</v>
      </c>
      <c r="I242" s="246"/>
      <c r="J242" s="246" t="s">
        <v>5010</v>
      </c>
      <c r="K242" s="246" t="s">
        <v>4846</v>
      </c>
    </row>
    <row r="243" spans="1:11" s="245" customFormat="1" ht="15.5" x14ac:dyDescent="0.35">
      <c r="A243" s="245">
        <v>253</v>
      </c>
      <c r="B243" s="246" t="s">
        <v>5011</v>
      </c>
      <c r="C243" s="246"/>
      <c r="D243" s="246" t="s">
        <v>4869</v>
      </c>
      <c r="E243" s="246" t="s">
        <v>3557</v>
      </c>
      <c r="F243" s="246" t="s">
        <v>4870</v>
      </c>
      <c r="G243" s="246"/>
      <c r="H243" s="246" t="s">
        <v>5012</v>
      </c>
      <c r="I243" s="246"/>
      <c r="J243" s="246" t="s">
        <v>5012</v>
      </c>
      <c r="K243" s="246" t="s">
        <v>4846</v>
      </c>
    </row>
    <row r="244" spans="1:11" s="245" customFormat="1" ht="15.5" x14ac:dyDescent="0.35">
      <c r="A244" s="245">
        <v>298</v>
      </c>
      <c r="B244" s="246" t="s">
        <v>30</v>
      </c>
      <c r="C244" s="246"/>
      <c r="D244" s="246" t="s">
        <v>4927</v>
      </c>
      <c r="E244" s="246" t="s">
        <v>3557</v>
      </c>
      <c r="F244" s="246" t="s">
        <v>4870</v>
      </c>
      <c r="G244" s="246"/>
      <c r="H244" s="246" t="s">
        <v>3554</v>
      </c>
      <c r="I244" s="246" t="s">
        <v>3417</v>
      </c>
      <c r="J244" s="246" t="s">
        <v>5013</v>
      </c>
      <c r="K244" s="246" t="s">
        <v>4846</v>
      </c>
    </row>
    <row r="245" spans="1:11" s="245" customFormat="1" ht="15.5" x14ac:dyDescent="0.35">
      <c r="A245" s="245">
        <v>300</v>
      </c>
      <c r="B245" s="246" t="s">
        <v>3845</v>
      </c>
      <c r="C245" s="246"/>
      <c r="D245" s="246" t="s">
        <v>4927</v>
      </c>
      <c r="E245" s="246" t="s">
        <v>3557</v>
      </c>
      <c r="F245" s="246" t="s">
        <v>4870</v>
      </c>
      <c r="G245" s="246"/>
      <c r="H245" s="246">
        <v>0</v>
      </c>
      <c r="I245" s="246">
        <v>1</v>
      </c>
      <c r="J245" s="246" t="s">
        <v>5014</v>
      </c>
      <c r="K245" s="246" t="s">
        <v>4846</v>
      </c>
    </row>
    <row r="246" spans="1:11" s="245" customFormat="1" ht="15.5" x14ac:dyDescent="0.35">
      <c r="A246" s="245">
        <v>301</v>
      </c>
      <c r="B246" s="246" t="s">
        <v>369</v>
      </c>
      <c r="C246" s="246"/>
      <c r="D246" s="246" t="s">
        <v>4927</v>
      </c>
      <c r="E246" s="246" t="s">
        <v>3557</v>
      </c>
      <c r="F246" s="246" t="s">
        <v>4870</v>
      </c>
      <c r="G246" s="246"/>
      <c r="H246" s="246">
        <v>0</v>
      </c>
      <c r="I246" s="246"/>
      <c r="J246" s="246" t="s">
        <v>5014</v>
      </c>
      <c r="K246" s="246" t="s">
        <v>4846</v>
      </c>
    </row>
    <row r="247" spans="1:11" s="245" customFormat="1" ht="15.5" x14ac:dyDescent="0.35">
      <c r="A247" s="245">
        <v>302</v>
      </c>
      <c r="B247" s="246" t="s">
        <v>370</v>
      </c>
      <c r="C247" s="246"/>
      <c r="D247" s="246" t="s">
        <v>4927</v>
      </c>
      <c r="E247" s="246" t="s">
        <v>3557</v>
      </c>
      <c r="F247" s="246" t="s">
        <v>4870</v>
      </c>
      <c r="G247" s="246"/>
      <c r="H247" s="246">
        <v>0</v>
      </c>
      <c r="I247" s="246"/>
      <c r="J247" s="246" t="s">
        <v>5014</v>
      </c>
      <c r="K247" s="246" t="s">
        <v>4846</v>
      </c>
    </row>
    <row r="248" spans="1:11" s="245" customFormat="1" ht="15.5" x14ac:dyDescent="0.35">
      <c r="A248" s="245">
        <v>303</v>
      </c>
      <c r="B248" s="246" t="s">
        <v>3843</v>
      </c>
      <c r="C248" s="246"/>
      <c r="D248" s="246" t="s">
        <v>4927</v>
      </c>
      <c r="E248" s="246" t="s">
        <v>3557</v>
      </c>
      <c r="F248" s="246" t="s">
        <v>4870</v>
      </c>
      <c r="G248" s="246"/>
      <c r="H248" s="246">
        <v>0</v>
      </c>
      <c r="I248" s="246"/>
      <c r="J248" s="246" t="s">
        <v>5014</v>
      </c>
      <c r="K248" s="246" t="s">
        <v>4846</v>
      </c>
    </row>
    <row r="249" spans="1:11" s="245" customFormat="1" ht="15.5" x14ac:dyDescent="0.35">
      <c r="A249" s="245">
        <v>304</v>
      </c>
      <c r="B249" s="246" t="s">
        <v>3844</v>
      </c>
      <c r="C249" s="246"/>
      <c r="D249" s="246" t="s">
        <v>4927</v>
      </c>
      <c r="E249" s="246" t="s">
        <v>3557</v>
      </c>
      <c r="F249" s="246" t="s">
        <v>4870</v>
      </c>
      <c r="G249" s="246"/>
      <c r="H249" s="246">
        <v>0</v>
      </c>
      <c r="I249" s="246"/>
      <c r="J249" s="246" t="s">
        <v>5014</v>
      </c>
      <c r="K249" s="246" t="s">
        <v>4846</v>
      </c>
    </row>
    <row r="250" spans="1:11" s="245" customFormat="1" ht="15.5" x14ac:dyDescent="0.35">
      <c r="A250" s="245">
        <v>305</v>
      </c>
      <c r="B250" s="246" t="s">
        <v>3845</v>
      </c>
      <c r="C250" s="246"/>
      <c r="D250" s="246" t="s">
        <v>4927</v>
      </c>
      <c r="E250" s="246" t="s">
        <v>3557</v>
      </c>
      <c r="F250" s="246" t="s">
        <v>4870</v>
      </c>
      <c r="G250" s="246"/>
      <c r="H250" s="246">
        <v>1</v>
      </c>
      <c r="I250" s="246"/>
      <c r="J250" s="246" t="s">
        <v>5014</v>
      </c>
      <c r="K250" s="246" t="s">
        <v>4846</v>
      </c>
    </row>
    <row r="251" spans="1:11" s="245" customFormat="1" ht="15.5" x14ac:dyDescent="0.35">
      <c r="A251" s="245">
        <v>306</v>
      </c>
      <c r="B251" s="246" t="s">
        <v>3846</v>
      </c>
      <c r="C251" s="246"/>
      <c r="D251" s="246" t="s">
        <v>4927</v>
      </c>
      <c r="E251" s="246" t="s">
        <v>3557</v>
      </c>
      <c r="F251" s="246" t="s">
        <v>4870</v>
      </c>
      <c r="G251" s="246"/>
      <c r="H251" s="246">
        <v>0</v>
      </c>
      <c r="I251" s="246"/>
      <c r="J251" s="246" t="s">
        <v>5014</v>
      </c>
      <c r="K251" s="246" t="s">
        <v>4846</v>
      </c>
    </row>
    <row r="252" spans="1:11" s="245" customFormat="1" ht="15.5" x14ac:dyDescent="0.35">
      <c r="A252" s="245">
        <v>307</v>
      </c>
      <c r="B252" s="246" t="s">
        <v>371</v>
      </c>
      <c r="C252" s="246"/>
      <c r="D252" s="246" t="s">
        <v>4927</v>
      </c>
      <c r="E252" s="246" t="s">
        <v>3557</v>
      </c>
      <c r="F252" s="246" t="s">
        <v>4870</v>
      </c>
      <c r="G252" s="246"/>
      <c r="H252" s="246">
        <v>0</v>
      </c>
      <c r="I252" s="246"/>
      <c r="J252" s="246" t="s">
        <v>5014</v>
      </c>
      <c r="K252" s="246" t="s">
        <v>4846</v>
      </c>
    </row>
    <row r="253" spans="1:11" s="245" customFormat="1" ht="15.5" x14ac:dyDescent="0.35">
      <c r="A253" s="245">
        <v>308</v>
      </c>
      <c r="B253" s="246" t="s">
        <v>31</v>
      </c>
      <c r="C253" s="246"/>
      <c r="D253" s="246" t="s">
        <v>4927</v>
      </c>
      <c r="E253" s="246" t="s">
        <v>3557</v>
      </c>
      <c r="F253" s="246" t="s">
        <v>4870</v>
      </c>
      <c r="G253" s="246"/>
      <c r="H253" s="246" t="s">
        <v>3953</v>
      </c>
      <c r="I253" s="246" t="s">
        <v>4224</v>
      </c>
      <c r="J253" s="246" t="s">
        <v>5015</v>
      </c>
      <c r="K253" s="246" t="s">
        <v>4846</v>
      </c>
    </row>
    <row r="254" spans="1:11" s="246" customFormat="1" ht="15.5" x14ac:dyDescent="0.35">
      <c r="A254" s="246">
        <v>310</v>
      </c>
      <c r="B254" s="246" t="s">
        <v>32</v>
      </c>
      <c r="D254" s="246" t="s">
        <v>4927</v>
      </c>
      <c r="E254" s="246" t="s">
        <v>3557</v>
      </c>
      <c r="F254" s="246" t="s">
        <v>4870</v>
      </c>
      <c r="H254" s="246" t="s">
        <v>5016</v>
      </c>
      <c r="I254" s="246" t="s">
        <v>5017</v>
      </c>
      <c r="J254" s="246" t="s">
        <v>5018</v>
      </c>
      <c r="K254" s="246" t="s">
        <v>4846</v>
      </c>
    </row>
    <row r="255" spans="1:11" s="245" customFormat="1" ht="15.5" x14ac:dyDescent="0.35">
      <c r="A255" s="245">
        <v>325</v>
      </c>
      <c r="B255" s="246" t="s">
        <v>3260</v>
      </c>
      <c r="C255" s="246"/>
      <c r="D255" s="246" t="s">
        <v>4927</v>
      </c>
      <c r="E255" s="246" t="s">
        <v>3557</v>
      </c>
      <c r="F255" s="246" t="s">
        <v>4870</v>
      </c>
      <c r="G255" s="246"/>
      <c r="H255" s="246" t="s">
        <v>193</v>
      </c>
      <c r="I255" s="246" t="s">
        <v>3421</v>
      </c>
      <c r="J255" s="246" t="s">
        <v>5019</v>
      </c>
      <c r="K255" s="246" t="s">
        <v>4846</v>
      </c>
    </row>
    <row r="256" spans="1:11" s="245" customFormat="1" ht="15.5" x14ac:dyDescent="0.35">
      <c r="A256" s="245">
        <v>327</v>
      </c>
      <c r="B256" s="246" t="s">
        <v>3261</v>
      </c>
      <c r="C256" s="246"/>
      <c r="D256" s="246" t="s">
        <v>4927</v>
      </c>
      <c r="E256" s="246" t="s">
        <v>3557</v>
      </c>
      <c r="F256" s="246" t="s">
        <v>4870</v>
      </c>
      <c r="G256" s="246"/>
      <c r="H256" s="246" t="s">
        <v>193</v>
      </c>
      <c r="I256" s="246">
        <v>1</v>
      </c>
      <c r="J256" s="246" t="s">
        <v>5020</v>
      </c>
      <c r="K256" s="246" t="s">
        <v>4846</v>
      </c>
    </row>
    <row r="257" spans="1:11" s="245" customFormat="1" ht="15.5" x14ac:dyDescent="0.35">
      <c r="A257" s="245">
        <v>328</v>
      </c>
      <c r="B257" s="246" t="s">
        <v>3262</v>
      </c>
      <c r="C257" s="246"/>
      <c r="D257" s="246" t="s">
        <v>4927</v>
      </c>
      <c r="E257" s="246" t="s">
        <v>3557</v>
      </c>
      <c r="F257" s="246" t="s">
        <v>4870</v>
      </c>
      <c r="G257" s="246"/>
      <c r="H257" s="246" t="s">
        <v>193</v>
      </c>
      <c r="I257" s="246">
        <v>1</v>
      </c>
      <c r="J257" s="246" t="s">
        <v>5020</v>
      </c>
      <c r="K257" s="246" t="s">
        <v>4846</v>
      </c>
    </row>
    <row r="258" spans="1:11" s="245" customFormat="1" ht="15.5" x14ac:dyDescent="0.35">
      <c r="A258" s="245">
        <v>329</v>
      </c>
      <c r="B258" s="246" t="s">
        <v>3263</v>
      </c>
      <c r="C258" s="246"/>
      <c r="D258" s="246" t="s">
        <v>4927</v>
      </c>
      <c r="E258" s="246" t="s">
        <v>3557</v>
      </c>
      <c r="F258" s="246" t="s">
        <v>4870</v>
      </c>
      <c r="G258" s="246"/>
      <c r="H258" s="246" t="s">
        <v>193</v>
      </c>
      <c r="I258" s="246">
        <v>1</v>
      </c>
      <c r="J258" s="246" t="s">
        <v>5020</v>
      </c>
      <c r="K258" s="246" t="s">
        <v>4846</v>
      </c>
    </row>
    <row r="259" spans="1:11" s="245" customFormat="1" ht="15.5" x14ac:dyDescent="0.35">
      <c r="A259" s="245">
        <v>330</v>
      </c>
      <c r="B259" s="246" t="s">
        <v>3264</v>
      </c>
      <c r="C259" s="246"/>
      <c r="D259" s="246" t="s">
        <v>4927</v>
      </c>
      <c r="E259" s="246" t="s">
        <v>3557</v>
      </c>
      <c r="F259" s="246" t="s">
        <v>4870</v>
      </c>
      <c r="G259" s="246"/>
      <c r="H259" s="246" t="s">
        <v>193</v>
      </c>
      <c r="I259" s="246">
        <v>125</v>
      </c>
      <c r="J259" s="246" t="s">
        <v>5021</v>
      </c>
      <c r="K259" s="246" t="s">
        <v>4846</v>
      </c>
    </row>
    <row r="260" spans="1:11" s="245" customFormat="1" ht="15.5" x14ac:dyDescent="0.35">
      <c r="A260" s="245">
        <v>331</v>
      </c>
      <c r="B260" s="246" t="s">
        <v>3265</v>
      </c>
      <c r="C260" s="246"/>
      <c r="D260" s="246" t="s">
        <v>4927</v>
      </c>
      <c r="E260" s="246" t="s">
        <v>3557</v>
      </c>
      <c r="F260" s="246" t="s">
        <v>4870</v>
      </c>
      <c r="G260" s="246"/>
      <c r="H260" s="246" t="s">
        <v>193</v>
      </c>
      <c r="I260" s="246">
        <v>150</v>
      </c>
      <c r="J260" s="246" t="s">
        <v>5020</v>
      </c>
      <c r="K260" s="246" t="s">
        <v>4846</v>
      </c>
    </row>
    <row r="261" spans="1:11" s="245" customFormat="1" ht="15.5" x14ac:dyDescent="0.35">
      <c r="A261" s="245">
        <v>332</v>
      </c>
      <c r="B261" s="246" t="s">
        <v>3266</v>
      </c>
      <c r="C261" s="246"/>
      <c r="D261" s="246" t="s">
        <v>4927</v>
      </c>
      <c r="E261" s="246" t="s">
        <v>3557</v>
      </c>
      <c r="F261" s="246" t="s">
        <v>4870</v>
      </c>
      <c r="G261" s="246"/>
      <c r="H261" s="246" t="s">
        <v>193</v>
      </c>
      <c r="I261" s="246">
        <v>15</v>
      </c>
      <c r="J261" s="246" t="s">
        <v>5020</v>
      </c>
      <c r="K261" s="246" t="s">
        <v>4846</v>
      </c>
    </row>
    <row r="262" spans="1:11" s="245" customFormat="1" ht="15.5" x14ac:dyDescent="0.35">
      <c r="A262" s="245">
        <v>333</v>
      </c>
      <c r="B262" s="246" t="s">
        <v>3267</v>
      </c>
      <c r="C262" s="246"/>
      <c r="D262" s="246" t="s">
        <v>4927</v>
      </c>
      <c r="E262" s="246" t="s">
        <v>3557</v>
      </c>
      <c r="F262" s="246" t="s">
        <v>4870</v>
      </c>
      <c r="G262" s="246"/>
      <c r="H262" s="246" t="s">
        <v>193</v>
      </c>
      <c r="I262" s="246" t="s">
        <v>114</v>
      </c>
      <c r="J262" s="246" t="s">
        <v>5020</v>
      </c>
      <c r="K262" s="246" t="s">
        <v>4846</v>
      </c>
    </row>
    <row r="263" spans="1:11" s="245" customFormat="1" ht="15.5" x14ac:dyDescent="0.35">
      <c r="A263" s="245">
        <v>342</v>
      </c>
      <c r="B263" s="246" t="s">
        <v>3279</v>
      </c>
      <c r="C263" s="246"/>
      <c r="D263" s="246" t="s">
        <v>4927</v>
      </c>
      <c r="E263" s="246" t="s">
        <v>3557</v>
      </c>
      <c r="F263" s="246" t="s">
        <v>4870</v>
      </c>
      <c r="G263" s="246"/>
      <c r="H263" s="246" t="s">
        <v>132</v>
      </c>
      <c r="I263" s="246" t="s">
        <v>107</v>
      </c>
      <c r="J263" s="246" t="s">
        <v>5022</v>
      </c>
      <c r="K263" s="246" t="s">
        <v>4846</v>
      </c>
    </row>
    <row r="264" spans="1:11" s="245" customFormat="1" ht="15.5" x14ac:dyDescent="0.35">
      <c r="A264" s="245">
        <v>343</v>
      </c>
      <c r="B264" s="246" t="s">
        <v>3286</v>
      </c>
      <c r="C264" s="246"/>
      <c r="D264" s="246" t="s">
        <v>4927</v>
      </c>
      <c r="E264" s="246" t="s">
        <v>3557</v>
      </c>
      <c r="F264" s="246" t="s">
        <v>4870</v>
      </c>
      <c r="G264" s="246"/>
      <c r="H264" s="246">
        <v>0</v>
      </c>
      <c r="I264" s="246">
        <v>1</v>
      </c>
      <c r="J264" s="246" t="s">
        <v>5023</v>
      </c>
      <c r="K264" s="246" t="s">
        <v>4846</v>
      </c>
    </row>
    <row r="265" spans="1:11" s="245" customFormat="1" ht="15.5" x14ac:dyDescent="0.35">
      <c r="A265" s="245">
        <v>344</v>
      </c>
      <c r="B265" s="246" t="s">
        <v>3287</v>
      </c>
      <c r="C265" s="246"/>
      <c r="D265" s="246" t="s">
        <v>4927</v>
      </c>
      <c r="E265" s="246" t="s">
        <v>3557</v>
      </c>
      <c r="F265" s="246" t="s">
        <v>4870</v>
      </c>
      <c r="G265" s="246"/>
      <c r="H265" s="246">
        <v>1</v>
      </c>
      <c r="I265" s="246"/>
      <c r="J265" s="246" t="s">
        <v>5024</v>
      </c>
      <c r="K265" s="246" t="s">
        <v>4846</v>
      </c>
    </row>
    <row r="266" spans="1:11" s="245" customFormat="1" ht="15.5" x14ac:dyDescent="0.35">
      <c r="A266" s="245">
        <v>345</v>
      </c>
      <c r="B266" s="246" t="s">
        <v>3288</v>
      </c>
      <c r="C266" s="246"/>
      <c r="D266" s="246" t="s">
        <v>4927</v>
      </c>
      <c r="E266" s="246" t="s">
        <v>3557</v>
      </c>
      <c r="F266" s="246" t="s">
        <v>4870</v>
      </c>
      <c r="G266" s="246"/>
      <c r="H266" s="246" t="s">
        <v>193</v>
      </c>
      <c r="I266" s="246" t="s">
        <v>3559</v>
      </c>
      <c r="J266" s="246" t="s">
        <v>5025</v>
      </c>
      <c r="K266" s="246" t="s">
        <v>4846</v>
      </c>
    </row>
    <row r="267" spans="1:11" s="245" customFormat="1" ht="15.5" x14ac:dyDescent="0.35">
      <c r="A267" s="245">
        <v>346</v>
      </c>
      <c r="B267" s="246" t="s">
        <v>3289</v>
      </c>
      <c r="C267" s="246"/>
      <c r="D267" s="246" t="s">
        <v>4927</v>
      </c>
      <c r="E267" s="246" t="s">
        <v>3557</v>
      </c>
      <c r="F267" s="246" t="s">
        <v>4870</v>
      </c>
      <c r="G267" s="246"/>
      <c r="H267" s="246" t="s">
        <v>114</v>
      </c>
      <c r="I267" s="246" t="s">
        <v>109</v>
      </c>
      <c r="J267" s="246" t="s">
        <v>5026</v>
      </c>
      <c r="K267" s="246" t="s">
        <v>4846</v>
      </c>
    </row>
    <row r="268" spans="1:11" s="245" customFormat="1" ht="15.5" x14ac:dyDescent="0.35">
      <c r="A268" s="245">
        <v>347</v>
      </c>
      <c r="B268" s="246" t="s">
        <v>3291</v>
      </c>
      <c r="C268" s="246"/>
      <c r="D268" s="246" t="s">
        <v>4927</v>
      </c>
      <c r="E268" s="246" t="s">
        <v>3557</v>
      </c>
      <c r="F268" s="246" t="s">
        <v>4870</v>
      </c>
      <c r="G268" s="246"/>
      <c r="H268" s="246" t="s">
        <v>193</v>
      </c>
      <c r="I268" s="246" t="s">
        <v>3510</v>
      </c>
      <c r="J268" s="246" t="s">
        <v>5027</v>
      </c>
      <c r="K268" s="246" t="s">
        <v>4846</v>
      </c>
    </row>
    <row r="269" spans="1:11" s="245" customFormat="1" ht="15.5" x14ac:dyDescent="0.35">
      <c r="A269" s="245">
        <v>348</v>
      </c>
      <c r="B269" s="246" t="s">
        <v>3292</v>
      </c>
      <c r="C269" s="246"/>
      <c r="D269" s="246" t="s">
        <v>4927</v>
      </c>
      <c r="E269" s="246" t="s">
        <v>3557</v>
      </c>
      <c r="F269" s="246" t="s">
        <v>4870</v>
      </c>
      <c r="G269" s="246"/>
      <c r="H269" s="246" t="s">
        <v>193</v>
      </c>
      <c r="I269" s="246">
        <v>0</v>
      </c>
      <c r="J269" s="246" t="s">
        <v>5027</v>
      </c>
      <c r="K269" s="246" t="s">
        <v>4846</v>
      </c>
    </row>
    <row r="270" spans="1:11" s="245" customFormat="1" ht="15.5" x14ac:dyDescent="0.35">
      <c r="A270" s="245">
        <v>349</v>
      </c>
      <c r="B270" s="246" t="s">
        <v>3293</v>
      </c>
      <c r="C270" s="246"/>
      <c r="D270" s="246" t="s">
        <v>4927</v>
      </c>
      <c r="E270" s="246" t="s">
        <v>3557</v>
      </c>
      <c r="F270" s="246" t="s">
        <v>4870</v>
      </c>
      <c r="G270" s="246"/>
      <c r="H270" s="246" t="s">
        <v>193</v>
      </c>
      <c r="I270" s="246">
        <v>0</v>
      </c>
      <c r="J270" s="246" t="s">
        <v>5027</v>
      </c>
      <c r="K270" s="246" t="s">
        <v>4846</v>
      </c>
    </row>
    <row r="271" spans="1:11" s="245" customFormat="1" ht="15.5" x14ac:dyDescent="0.35">
      <c r="A271" s="245">
        <v>350</v>
      </c>
      <c r="B271" s="246" t="s">
        <v>3294</v>
      </c>
      <c r="C271" s="246"/>
      <c r="D271" s="246" t="s">
        <v>4927</v>
      </c>
      <c r="E271" s="246" t="s">
        <v>3557</v>
      </c>
      <c r="F271" s="246" t="s">
        <v>4870</v>
      </c>
      <c r="G271" s="246"/>
      <c r="H271" s="246" t="s">
        <v>193</v>
      </c>
      <c r="I271" s="246">
        <v>0</v>
      </c>
      <c r="J271" s="246" t="s">
        <v>5027</v>
      </c>
      <c r="K271" s="246" t="s">
        <v>4846</v>
      </c>
    </row>
    <row r="272" spans="1:11" s="245" customFormat="1" ht="15.5" x14ac:dyDescent="0.35">
      <c r="A272" s="245">
        <v>351</v>
      </c>
      <c r="B272" s="246" t="s">
        <v>3295</v>
      </c>
      <c r="C272" s="246"/>
      <c r="D272" s="246" t="s">
        <v>4927</v>
      </c>
      <c r="E272" s="246" t="s">
        <v>3557</v>
      </c>
      <c r="F272" s="246" t="s">
        <v>4870</v>
      </c>
      <c r="G272" s="246"/>
      <c r="H272" s="246" t="s">
        <v>193</v>
      </c>
      <c r="I272" s="246">
        <v>0</v>
      </c>
      <c r="J272" s="246" t="s">
        <v>5027</v>
      </c>
      <c r="K272" s="246" t="s">
        <v>4846</v>
      </c>
    </row>
    <row r="273" spans="1:11" s="245" customFormat="1" ht="15.5" x14ac:dyDescent="0.35">
      <c r="A273" s="245">
        <v>352</v>
      </c>
      <c r="B273" s="246" t="s">
        <v>3296</v>
      </c>
      <c r="C273" s="246"/>
      <c r="D273" s="246" t="s">
        <v>4927</v>
      </c>
      <c r="E273" s="246" t="s">
        <v>3557</v>
      </c>
      <c r="F273" s="246" t="s">
        <v>4870</v>
      </c>
      <c r="G273" s="246"/>
      <c r="H273" s="246" t="s">
        <v>193</v>
      </c>
      <c r="I273" s="246">
        <v>1</v>
      </c>
      <c r="J273" s="246" t="s">
        <v>5027</v>
      </c>
      <c r="K273" s="246" t="s">
        <v>4846</v>
      </c>
    </row>
    <row r="274" spans="1:11" s="245" customFormat="1" ht="15.5" x14ac:dyDescent="0.35">
      <c r="A274" s="245">
        <v>353</v>
      </c>
      <c r="B274" s="246" t="s">
        <v>3297</v>
      </c>
      <c r="C274" s="246"/>
      <c r="D274" s="246" t="s">
        <v>4927</v>
      </c>
      <c r="E274" s="246" t="s">
        <v>3557</v>
      </c>
      <c r="F274" s="246" t="s">
        <v>4870</v>
      </c>
      <c r="G274" s="246"/>
      <c r="H274" s="246" t="s">
        <v>193</v>
      </c>
      <c r="I274" s="246">
        <v>0</v>
      </c>
      <c r="J274" s="246" t="s">
        <v>5027</v>
      </c>
      <c r="K274" s="246" t="s">
        <v>4846</v>
      </c>
    </row>
    <row r="275" spans="1:11" s="245" customFormat="1" ht="15.5" x14ac:dyDescent="0.35">
      <c r="A275" s="245">
        <v>354</v>
      </c>
      <c r="B275" s="246" t="s">
        <v>3298</v>
      </c>
      <c r="C275" s="246"/>
      <c r="D275" s="246" t="s">
        <v>4927</v>
      </c>
      <c r="E275" s="246" t="s">
        <v>3557</v>
      </c>
      <c r="F275" s="246" t="s">
        <v>4870</v>
      </c>
      <c r="G275" s="246"/>
      <c r="H275" s="246" t="s">
        <v>193</v>
      </c>
      <c r="I275" s="246">
        <v>0</v>
      </c>
      <c r="J275" s="246" t="s">
        <v>5027</v>
      </c>
      <c r="K275" s="246" t="s">
        <v>4846</v>
      </c>
    </row>
    <row r="276" spans="1:11" s="245" customFormat="1" ht="15.5" x14ac:dyDescent="0.35">
      <c r="A276" s="245">
        <v>372</v>
      </c>
      <c r="B276" s="246" t="s">
        <v>3287</v>
      </c>
      <c r="C276" s="246"/>
      <c r="D276" s="246" t="s">
        <v>4927</v>
      </c>
      <c r="E276" s="246" t="s">
        <v>3557</v>
      </c>
      <c r="F276" s="246" t="s">
        <v>4870</v>
      </c>
      <c r="G276" s="246"/>
      <c r="H276" s="246"/>
      <c r="I276" s="246">
        <v>0</v>
      </c>
      <c r="J276" s="246" t="s">
        <v>5028</v>
      </c>
      <c r="K276" s="246" t="s">
        <v>4846</v>
      </c>
    </row>
    <row r="277" spans="1:11" s="245" customFormat="1" ht="15.5" x14ac:dyDescent="0.35">
      <c r="A277" s="245">
        <v>383</v>
      </c>
      <c r="B277" s="246" t="s">
        <v>3268</v>
      </c>
      <c r="C277" s="246"/>
      <c r="D277" s="246" t="s">
        <v>4922</v>
      </c>
      <c r="E277" s="246" t="s">
        <v>3437</v>
      </c>
      <c r="F277" s="246" t="s">
        <v>4923</v>
      </c>
      <c r="G277" s="246"/>
      <c r="H277" s="246">
        <v>1000</v>
      </c>
      <c r="I277" s="246">
        <v>50</v>
      </c>
      <c r="J277" s="246" t="s">
        <v>5029</v>
      </c>
      <c r="K277" s="246" t="s">
        <v>4846</v>
      </c>
    </row>
    <row r="278" spans="1:11" s="245" customFormat="1" ht="15.5" x14ac:dyDescent="0.35">
      <c r="A278" s="245">
        <v>384</v>
      </c>
      <c r="B278" s="246" t="s">
        <v>3268</v>
      </c>
      <c r="C278" s="246"/>
      <c r="D278" s="246" t="s">
        <v>4925</v>
      </c>
      <c r="E278" s="246" t="s">
        <v>3452</v>
      </c>
      <c r="F278" s="246" t="s">
        <v>4923</v>
      </c>
      <c r="G278" s="246"/>
      <c r="H278" s="246">
        <v>1000</v>
      </c>
      <c r="I278" s="246">
        <v>50</v>
      </c>
      <c r="J278" s="246" t="s">
        <v>5030</v>
      </c>
      <c r="K278" s="246" t="s">
        <v>4846</v>
      </c>
    </row>
    <row r="279" spans="1:11" s="245" customFormat="1" ht="15.5" x14ac:dyDescent="0.35">
      <c r="A279" s="245">
        <v>385</v>
      </c>
      <c r="B279" s="246" t="s">
        <v>685</v>
      </c>
      <c r="C279" s="246"/>
      <c r="D279" s="246" t="s">
        <v>4925</v>
      </c>
      <c r="E279" s="246" t="s">
        <v>3438</v>
      </c>
      <c r="F279" s="246" t="s">
        <v>4923</v>
      </c>
      <c r="G279" s="246"/>
      <c r="H279" s="246">
        <v>25</v>
      </c>
      <c r="I279" s="246">
        <v>15</v>
      </c>
      <c r="J279" s="246" t="s">
        <v>5031</v>
      </c>
      <c r="K279" s="246" t="s">
        <v>4846</v>
      </c>
    </row>
    <row r="280" spans="1:11" s="245" customFormat="1" ht="15.5" x14ac:dyDescent="0.35">
      <c r="A280" s="245">
        <v>386</v>
      </c>
      <c r="B280" s="246" t="s">
        <v>433</v>
      </c>
      <c r="C280" s="246"/>
      <c r="D280" s="246" t="s">
        <v>4917</v>
      </c>
      <c r="E280" s="246" t="s">
        <v>3594</v>
      </c>
      <c r="F280" s="246" t="s">
        <v>4843</v>
      </c>
      <c r="G280" s="246"/>
      <c r="H280" s="246">
        <v>20</v>
      </c>
      <c r="I280" s="246">
        <v>100</v>
      </c>
      <c r="J280" s="246" t="s">
        <v>5032</v>
      </c>
      <c r="K280" s="246" t="s">
        <v>4846</v>
      </c>
    </row>
    <row r="281" spans="1:11" s="245" customFormat="1" ht="15.5" x14ac:dyDescent="0.35">
      <c r="A281" s="245">
        <v>387</v>
      </c>
      <c r="B281" s="246" t="s">
        <v>364</v>
      </c>
      <c r="C281" s="246"/>
      <c r="D281" s="246" t="s">
        <v>4917</v>
      </c>
      <c r="E281" s="246" t="s">
        <v>3591</v>
      </c>
      <c r="F281" s="246" t="s">
        <v>4843</v>
      </c>
      <c r="G281" s="246"/>
      <c r="H281" s="246" t="s">
        <v>536</v>
      </c>
      <c r="I281" s="246" t="s">
        <v>489</v>
      </c>
      <c r="J281" s="246" t="s">
        <v>5033</v>
      </c>
      <c r="K281" s="246" t="s">
        <v>4846</v>
      </c>
    </row>
    <row r="282" spans="1:11" s="245" customFormat="1" ht="15.5" x14ac:dyDescent="0.35">
      <c r="A282" s="245">
        <v>388</v>
      </c>
      <c r="B282" s="246" t="s">
        <v>364</v>
      </c>
      <c r="C282" s="246"/>
      <c r="D282" s="246" t="s">
        <v>4917</v>
      </c>
      <c r="E282" s="246" t="s">
        <v>3594</v>
      </c>
      <c r="F282" s="246" t="s">
        <v>4843</v>
      </c>
      <c r="G282" s="246"/>
      <c r="H282" s="246" t="s">
        <v>536</v>
      </c>
      <c r="I282" s="246" t="s">
        <v>489</v>
      </c>
      <c r="J282" s="246" t="s">
        <v>5033</v>
      </c>
      <c r="K282" s="246" t="s">
        <v>4846</v>
      </c>
    </row>
    <row r="283" spans="1:11" s="245" customFormat="1" ht="15.5" x14ac:dyDescent="0.35">
      <c r="A283" s="245">
        <v>389</v>
      </c>
      <c r="B283" s="246" t="s">
        <v>364</v>
      </c>
      <c r="C283" s="246"/>
      <c r="D283" s="246" t="s">
        <v>4917</v>
      </c>
      <c r="E283" s="246" t="s">
        <v>3596</v>
      </c>
      <c r="F283" s="246" t="s">
        <v>4843</v>
      </c>
      <c r="G283" s="246"/>
      <c r="H283" s="246" t="s">
        <v>536</v>
      </c>
      <c r="I283" s="246" t="s">
        <v>489</v>
      </c>
      <c r="J283" s="246" t="s">
        <v>5033</v>
      </c>
      <c r="K283" s="246" t="s">
        <v>4846</v>
      </c>
    </row>
    <row r="284" spans="1:11" s="245" customFormat="1" ht="15.5" x14ac:dyDescent="0.35">
      <c r="A284" s="245">
        <v>390</v>
      </c>
      <c r="B284" s="246" t="s">
        <v>364</v>
      </c>
      <c r="C284" s="246"/>
      <c r="D284" s="246" t="s">
        <v>4917</v>
      </c>
      <c r="E284" s="246" t="s">
        <v>3598</v>
      </c>
      <c r="F284" s="246" t="s">
        <v>4843</v>
      </c>
      <c r="G284" s="246"/>
      <c r="H284" s="246" t="s">
        <v>536</v>
      </c>
      <c r="I284" s="246" t="s">
        <v>489</v>
      </c>
      <c r="J284" s="246" t="s">
        <v>5033</v>
      </c>
      <c r="K284" s="246" t="s">
        <v>4846</v>
      </c>
    </row>
    <row r="285" spans="1:11" s="245" customFormat="1" ht="15.5" x14ac:dyDescent="0.35">
      <c r="A285" s="245">
        <v>391</v>
      </c>
      <c r="B285" s="246" t="s">
        <v>364</v>
      </c>
      <c r="C285" s="246"/>
      <c r="D285" s="246" t="s">
        <v>4917</v>
      </c>
      <c r="E285" s="246" t="s">
        <v>3600</v>
      </c>
      <c r="F285" s="246" t="s">
        <v>4843</v>
      </c>
      <c r="G285" s="246"/>
      <c r="H285" s="246" t="s">
        <v>536</v>
      </c>
      <c r="I285" s="246" t="s">
        <v>489</v>
      </c>
      <c r="J285" s="246" t="s">
        <v>5033</v>
      </c>
      <c r="K285" s="246" t="s">
        <v>4846</v>
      </c>
    </row>
    <row r="286" spans="1:11" s="245" customFormat="1" ht="15.5" x14ac:dyDescent="0.35">
      <c r="A286" s="245">
        <v>392</v>
      </c>
      <c r="B286" s="246" t="s">
        <v>364</v>
      </c>
      <c r="C286" s="246"/>
      <c r="D286" s="246" t="s">
        <v>4917</v>
      </c>
      <c r="E286" s="246" t="s">
        <v>3601</v>
      </c>
      <c r="F286" s="246" t="s">
        <v>4843</v>
      </c>
      <c r="G286" s="246"/>
      <c r="H286" s="246" t="s">
        <v>536</v>
      </c>
      <c r="I286" s="246" t="s">
        <v>489</v>
      </c>
      <c r="J286" s="246" t="s">
        <v>5033</v>
      </c>
      <c r="K286" s="246" t="s">
        <v>4846</v>
      </c>
    </row>
    <row r="287" spans="1:11" s="245" customFormat="1" ht="15.5" x14ac:dyDescent="0.35">
      <c r="A287" s="245">
        <v>393</v>
      </c>
      <c r="B287" s="246" t="s">
        <v>364</v>
      </c>
      <c r="C287" s="246"/>
      <c r="D287" s="246" t="s">
        <v>4917</v>
      </c>
      <c r="E287" s="246" t="s">
        <v>3603</v>
      </c>
      <c r="F287" s="246" t="s">
        <v>4843</v>
      </c>
      <c r="G287" s="246"/>
      <c r="H287" s="246" t="s">
        <v>536</v>
      </c>
      <c r="I287" s="246" t="s">
        <v>489</v>
      </c>
      <c r="J287" s="246" t="s">
        <v>5033</v>
      </c>
      <c r="K287" s="246" t="s">
        <v>4846</v>
      </c>
    </row>
    <row r="288" spans="1:11" s="245" customFormat="1" ht="15.5" x14ac:dyDescent="0.35">
      <c r="A288" s="245">
        <v>394</v>
      </c>
      <c r="B288" s="246" t="s">
        <v>364</v>
      </c>
      <c r="C288" s="246"/>
      <c r="D288" s="246" t="s">
        <v>4917</v>
      </c>
      <c r="E288" s="246" t="s">
        <v>3604</v>
      </c>
      <c r="F288" s="246" t="s">
        <v>4843</v>
      </c>
      <c r="G288" s="246"/>
      <c r="H288" s="246" t="s">
        <v>536</v>
      </c>
      <c r="I288" s="246" t="s">
        <v>489</v>
      </c>
      <c r="J288" s="246" t="s">
        <v>5033</v>
      </c>
      <c r="K288" s="246" t="s">
        <v>4846</v>
      </c>
    </row>
    <row r="289" spans="1:11" s="245" customFormat="1" ht="15.5" x14ac:dyDescent="0.35">
      <c r="A289" s="245">
        <v>395</v>
      </c>
      <c r="B289" s="246" t="s">
        <v>364</v>
      </c>
      <c r="C289" s="246"/>
      <c r="D289" s="246" t="s">
        <v>4901</v>
      </c>
      <c r="E289" s="246" t="s">
        <v>3605</v>
      </c>
      <c r="F289" s="246" t="s">
        <v>4843</v>
      </c>
      <c r="G289" s="246"/>
      <c r="H289" s="246" t="s">
        <v>536</v>
      </c>
      <c r="I289" s="246" t="s">
        <v>489</v>
      </c>
      <c r="J289" s="246" t="s">
        <v>5033</v>
      </c>
      <c r="K289" s="246" t="s">
        <v>4846</v>
      </c>
    </row>
    <row r="290" spans="1:11" s="245" customFormat="1" ht="15.5" x14ac:dyDescent="0.35">
      <c r="A290" s="245">
        <v>396</v>
      </c>
      <c r="B290" s="246" t="s">
        <v>364</v>
      </c>
      <c r="C290" s="246"/>
      <c r="D290" s="246" t="s">
        <v>4901</v>
      </c>
      <c r="E290" s="246" t="s">
        <v>3607</v>
      </c>
      <c r="F290" s="246" t="s">
        <v>4843</v>
      </c>
      <c r="G290" s="246"/>
      <c r="H290" s="246" t="s">
        <v>536</v>
      </c>
      <c r="I290" s="246" t="s">
        <v>489</v>
      </c>
      <c r="J290" s="246" t="s">
        <v>5033</v>
      </c>
      <c r="K290" s="246" t="s">
        <v>4846</v>
      </c>
    </row>
    <row r="291" spans="1:11" s="245" customFormat="1" ht="15.5" x14ac:dyDescent="0.35">
      <c r="A291" s="245">
        <v>397</v>
      </c>
      <c r="B291" s="246" t="s">
        <v>364</v>
      </c>
      <c r="C291" s="246"/>
      <c r="D291" s="246" t="s">
        <v>4901</v>
      </c>
      <c r="E291" s="246" t="s">
        <v>3609</v>
      </c>
      <c r="F291" s="246" t="s">
        <v>4843</v>
      </c>
      <c r="G291" s="246"/>
      <c r="H291" s="246" t="s">
        <v>536</v>
      </c>
      <c r="I291" s="246" t="s">
        <v>489</v>
      </c>
      <c r="J291" s="246" t="s">
        <v>5033</v>
      </c>
      <c r="K291" s="246" t="s">
        <v>4846</v>
      </c>
    </row>
    <row r="292" spans="1:11" s="245" customFormat="1" ht="15.5" x14ac:dyDescent="0.35">
      <c r="A292" s="245">
        <v>398</v>
      </c>
      <c r="B292" s="246" t="s">
        <v>364</v>
      </c>
      <c r="C292" s="246"/>
      <c r="D292" s="246" t="s">
        <v>4901</v>
      </c>
      <c r="E292" s="246" t="s">
        <v>3610</v>
      </c>
      <c r="F292" s="246" t="s">
        <v>4843</v>
      </c>
      <c r="G292" s="246"/>
      <c r="H292" s="246" t="s">
        <v>536</v>
      </c>
      <c r="I292" s="246" t="s">
        <v>489</v>
      </c>
      <c r="J292" s="246" t="s">
        <v>5033</v>
      </c>
      <c r="K292" s="246" t="s">
        <v>4846</v>
      </c>
    </row>
    <row r="293" spans="1:11" s="245" customFormat="1" ht="15.5" x14ac:dyDescent="0.35">
      <c r="A293" s="245">
        <v>399</v>
      </c>
      <c r="B293" s="246" t="s">
        <v>364</v>
      </c>
      <c r="C293" s="246"/>
      <c r="D293" s="246" t="s">
        <v>4901</v>
      </c>
      <c r="E293" s="246" t="s">
        <v>3611</v>
      </c>
      <c r="F293" s="246" t="s">
        <v>4843</v>
      </c>
      <c r="G293" s="246"/>
      <c r="H293" s="246" t="s">
        <v>536</v>
      </c>
      <c r="I293" s="246" t="s">
        <v>489</v>
      </c>
      <c r="J293" s="246" t="s">
        <v>5033</v>
      </c>
      <c r="K293" s="246" t="s">
        <v>4846</v>
      </c>
    </row>
    <row r="294" spans="1:11" s="245" customFormat="1" ht="15.5" x14ac:dyDescent="0.35">
      <c r="A294" s="245">
        <v>400</v>
      </c>
      <c r="B294" s="246" t="s">
        <v>364</v>
      </c>
      <c r="C294" s="246"/>
      <c r="D294" s="246" t="s">
        <v>4901</v>
      </c>
      <c r="E294" s="246" t="s">
        <v>3612</v>
      </c>
      <c r="F294" s="246" t="s">
        <v>4843</v>
      </c>
      <c r="G294" s="246"/>
      <c r="H294" s="246" t="s">
        <v>536</v>
      </c>
      <c r="I294" s="246" t="s">
        <v>489</v>
      </c>
      <c r="J294" s="246" t="s">
        <v>5033</v>
      </c>
      <c r="K294" s="246" t="s">
        <v>4846</v>
      </c>
    </row>
    <row r="295" spans="1:11" s="245" customFormat="1" ht="15.5" x14ac:dyDescent="0.35">
      <c r="A295" s="245">
        <v>401</v>
      </c>
      <c r="B295" s="246" t="s">
        <v>364</v>
      </c>
      <c r="C295" s="246"/>
      <c r="D295" s="246" t="s">
        <v>4917</v>
      </c>
      <c r="E295" s="246" t="s">
        <v>3613</v>
      </c>
      <c r="F295" s="246" t="s">
        <v>4843</v>
      </c>
      <c r="G295" s="246"/>
      <c r="H295" s="246" t="s">
        <v>536</v>
      </c>
      <c r="I295" s="246" t="s">
        <v>489</v>
      </c>
      <c r="J295" s="246" t="s">
        <v>5033</v>
      </c>
      <c r="K295" s="246" t="s">
        <v>4846</v>
      </c>
    </row>
    <row r="296" spans="1:11" s="245" customFormat="1" ht="15.5" x14ac:dyDescent="0.35">
      <c r="A296" s="245">
        <v>402</v>
      </c>
      <c r="B296" s="246" t="s">
        <v>364</v>
      </c>
      <c r="C296" s="246"/>
      <c r="D296" s="246" t="s">
        <v>4917</v>
      </c>
      <c r="E296" s="246" t="s">
        <v>3614</v>
      </c>
      <c r="F296" s="246" t="s">
        <v>4843</v>
      </c>
      <c r="G296" s="246"/>
      <c r="H296" s="246" t="s">
        <v>536</v>
      </c>
      <c r="I296" s="246" t="s">
        <v>489</v>
      </c>
      <c r="J296" s="246" t="s">
        <v>5033</v>
      </c>
      <c r="K296" s="246" t="s">
        <v>4846</v>
      </c>
    </row>
    <row r="297" spans="1:11" s="245" customFormat="1" ht="15.5" x14ac:dyDescent="0.35">
      <c r="A297" s="245">
        <v>403</v>
      </c>
      <c r="B297" s="246" t="s">
        <v>364</v>
      </c>
      <c r="C297" s="246"/>
      <c r="D297" s="246" t="s">
        <v>4917</v>
      </c>
      <c r="E297" s="246" t="s">
        <v>3615</v>
      </c>
      <c r="F297" s="246" t="s">
        <v>4843</v>
      </c>
      <c r="G297" s="246"/>
      <c r="H297" s="246" t="s">
        <v>536</v>
      </c>
      <c r="I297" s="246" t="s">
        <v>489</v>
      </c>
      <c r="J297" s="246" t="s">
        <v>5033</v>
      </c>
      <c r="K297" s="246" t="s">
        <v>4846</v>
      </c>
    </row>
    <row r="298" spans="1:11" s="245" customFormat="1" ht="15.5" x14ac:dyDescent="0.35">
      <c r="A298" s="245">
        <v>404</v>
      </c>
      <c r="B298" s="246" t="s">
        <v>364</v>
      </c>
      <c r="C298" s="246"/>
      <c r="D298" s="246" t="s">
        <v>4901</v>
      </c>
      <c r="E298" s="246" t="s">
        <v>3616</v>
      </c>
      <c r="F298" s="246" t="s">
        <v>4843</v>
      </c>
      <c r="G298" s="246"/>
      <c r="H298" s="246" t="s">
        <v>536</v>
      </c>
      <c r="I298" s="246" t="s">
        <v>489</v>
      </c>
      <c r="J298" s="246" t="s">
        <v>5033</v>
      </c>
      <c r="K298" s="246" t="s">
        <v>4846</v>
      </c>
    </row>
    <row r="299" spans="1:11" s="245" customFormat="1" ht="15.5" x14ac:dyDescent="0.35">
      <c r="A299" s="245">
        <v>405</v>
      </c>
      <c r="B299" s="246" t="s">
        <v>364</v>
      </c>
      <c r="C299" s="246"/>
      <c r="D299" s="246" t="s">
        <v>4901</v>
      </c>
      <c r="E299" s="246" t="s">
        <v>3617</v>
      </c>
      <c r="F299" s="246" t="s">
        <v>4843</v>
      </c>
      <c r="G299" s="246"/>
      <c r="H299" s="246" t="s">
        <v>536</v>
      </c>
      <c r="I299" s="246" t="s">
        <v>489</v>
      </c>
      <c r="J299" s="246" t="s">
        <v>5033</v>
      </c>
      <c r="K299" s="246" t="s">
        <v>4846</v>
      </c>
    </row>
    <row r="300" spans="1:11" s="245" customFormat="1" ht="15.5" x14ac:dyDescent="0.35">
      <c r="A300" s="245">
        <v>406</v>
      </c>
      <c r="B300" s="246" t="s">
        <v>364</v>
      </c>
      <c r="C300" s="246"/>
      <c r="D300" s="246" t="s">
        <v>4901</v>
      </c>
      <c r="E300" s="246" t="s">
        <v>3618</v>
      </c>
      <c r="F300" s="246" t="s">
        <v>4843</v>
      </c>
      <c r="G300" s="246"/>
      <c r="H300" s="246" t="s">
        <v>536</v>
      </c>
      <c r="I300" s="246" t="s">
        <v>489</v>
      </c>
      <c r="J300" s="246" t="s">
        <v>5033</v>
      </c>
      <c r="K300" s="246" t="s">
        <v>4846</v>
      </c>
    </row>
    <row r="301" spans="1:11" s="245" customFormat="1" ht="15.5" x14ac:dyDescent="0.35">
      <c r="A301" s="245">
        <v>407</v>
      </c>
      <c r="B301" s="246" t="s">
        <v>364</v>
      </c>
      <c r="C301" s="246"/>
      <c r="D301" s="246" t="s">
        <v>4901</v>
      </c>
      <c r="E301" s="246" t="s">
        <v>3619</v>
      </c>
      <c r="F301" s="246" t="s">
        <v>4843</v>
      </c>
      <c r="G301" s="246"/>
      <c r="H301" s="246" t="s">
        <v>536</v>
      </c>
      <c r="I301" s="246" t="s">
        <v>489</v>
      </c>
      <c r="J301" s="246" t="s">
        <v>5033</v>
      </c>
      <c r="K301" s="246" t="s">
        <v>4846</v>
      </c>
    </row>
    <row r="302" spans="1:11" s="245" customFormat="1" ht="15.5" x14ac:dyDescent="0.35">
      <c r="A302" s="245">
        <v>408</v>
      </c>
      <c r="B302" s="246" t="s">
        <v>3256</v>
      </c>
      <c r="C302" s="246"/>
      <c r="D302" s="246" t="s">
        <v>4899</v>
      </c>
      <c r="E302" s="246" t="s">
        <v>3716</v>
      </c>
      <c r="F302" s="246" t="s">
        <v>4873</v>
      </c>
      <c r="G302" s="246"/>
      <c r="H302" s="246">
        <v>400</v>
      </c>
      <c r="I302" s="246">
        <v>150</v>
      </c>
      <c r="J302" s="246" t="s">
        <v>5034</v>
      </c>
      <c r="K302" s="246" t="s">
        <v>4846</v>
      </c>
    </row>
    <row r="303" spans="1:11" s="246" customFormat="1" ht="15.5" x14ac:dyDescent="0.35">
      <c r="A303" s="246">
        <v>411</v>
      </c>
      <c r="B303" s="246" t="s">
        <v>430</v>
      </c>
      <c r="D303" s="246" t="s">
        <v>4860</v>
      </c>
      <c r="E303" s="246" t="s">
        <v>3746</v>
      </c>
      <c r="F303" s="246" t="s">
        <v>4861</v>
      </c>
      <c r="H303" s="246">
        <v>100</v>
      </c>
      <c r="I303" s="246">
        <v>75</v>
      </c>
      <c r="J303" s="246" t="s">
        <v>5035</v>
      </c>
      <c r="K303" s="246" t="s">
        <v>4846</v>
      </c>
    </row>
    <row r="304" spans="1:11" s="246" customFormat="1" ht="15.5" x14ac:dyDescent="0.35">
      <c r="A304" s="246">
        <v>412</v>
      </c>
      <c r="B304" s="246" t="s">
        <v>430</v>
      </c>
      <c r="D304" s="246" t="s">
        <v>4860</v>
      </c>
      <c r="E304" s="246" t="s">
        <v>3749</v>
      </c>
      <c r="F304" s="246" t="s">
        <v>4861</v>
      </c>
      <c r="H304" s="246">
        <v>100</v>
      </c>
      <c r="I304" s="246">
        <v>75</v>
      </c>
      <c r="J304" s="246" t="s">
        <v>5035</v>
      </c>
      <c r="K304" s="246" t="s">
        <v>4846</v>
      </c>
    </row>
    <row r="305" spans="1:11" s="246" customFormat="1" ht="15.5" x14ac:dyDescent="0.35">
      <c r="A305" s="246">
        <v>413</v>
      </c>
      <c r="B305" s="246" t="s">
        <v>3254</v>
      </c>
      <c r="D305" s="246" t="s">
        <v>4899</v>
      </c>
      <c r="E305" s="246" t="s">
        <v>3711</v>
      </c>
      <c r="F305" s="246" t="s">
        <v>4873</v>
      </c>
      <c r="H305" s="246">
        <v>36</v>
      </c>
      <c r="I305" s="246">
        <v>100</v>
      </c>
      <c r="J305" s="246" t="s">
        <v>5036</v>
      </c>
      <c r="K305" s="246" t="s">
        <v>4846</v>
      </c>
    </row>
    <row r="306" spans="1:11" s="245" customFormat="1" ht="15.5" x14ac:dyDescent="0.35">
      <c r="A306" s="245">
        <v>414</v>
      </c>
      <c r="B306" s="246" t="s">
        <v>3257</v>
      </c>
      <c r="C306" s="246"/>
      <c r="D306" s="246" t="s">
        <v>4899</v>
      </c>
      <c r="E306" s="246" t="s">
        <v>3711</v>
      </c>
      <c r="F306" s="246" t="s">
        <v>4873</v>
      </c>
      <c r="G306" s="246"/>
      <c r="H306" s="246">
        <v>12</v>
      </c>
      <c r="I306" s="246">
        <v>120</v>
      </c>
      <c r="J306" s="246" t="s">
        <v>5037</v>
      </c>
      <c r="K306" s="246" t="s">
        <v>4846</v>
      </c>
    </row>
    <row r="307" spans="1:11" s="245" customFormat="1" ht="15.5" x14ac:dyDescent="0.35">
      <c r="A307" s="245">
        <v>415</v>
      </c>
      <c r="B307" s="246" t="s">
        <v>3266</v>
      </c>
      <c r="C307" s="246"/>
      <c r="D307" s="246" t="s">
        <v>4899</v>
      </c>
      <c r="E307" s="246" t="s">
        <v>3723</v>
      </c>
      <c r="F307" s="246" t="s">
        <v>4873</v>
      </c>
      <c r="G307" s="246"/>
      <c r="H307" s="246">
        <v>250</v>
      </c>
      <c r="I307" s="246">
        <v>25</v>
      </c>
      <c r="J307" s="246" t="s">
        <v>5038</v>
      </c>
      <c r="K307" s="246" t="s">
        <v>4846</v>
      </c>
    </row>
    <row r="308" spans="1:11" s="245" customFormat="1" ht="15.5" x14ac:dyDescent="0.35">
      <c r="A308" s="245">
        <v>416</v>
      </c>
      <c r="B308" s="246" t="s">
        <v>685</v>
      </c>
      <c r="C308" s="246"/>
      <c r="D308" s="246" t="s">
        <v>4884</v>
      </c>
      <c r="E308" s="246" t="s">
        <v>3576</v>
      </c>
      <c r="F308" s="246" t="s">
        <v>4861</v>
      </c>
      <c r="G308" s="246"/>
      <c r="H308" s="246">
        <v>50</v>
      </c>
      <c r="I308" s="246">
        <v>35</v>
      </c>
      <c r="J308" s="246" t="s">
        <v>5039</v>
      </c>
      <c r="K308" s="246" t="s">
        <v>4846</v>
      </c>
    </row>
    <row r="309" spans="1:11" s="245" customFormat="1" ht="15.5" x14ac:dyDescent="0.35">
      <c r="A309" s="245">
        <v>417</v>
      </c>
      <c r="B309" s="246" t="s">
        <v>892</v>
      </c>
      <c r="C309" s="246"/>
      <c r="D309" s="246"/>
      <c r="E309" s="246" t="s">
        <v>4881</v>
      </c>
      <c r="F309" s="246"/>
      <c r="G309" s="246"/>
      <c r="H309" s="246"/>
      <c r="I309" s="246" t="s">
        <v>893</v>
      </c>
      <c r="J309" s="246" t="s">
        <v>5040</v>
      </c>
      <c r="K309" s="246" t="s">
        <v>4846</v>
      </c>
    </row>
    <row r="310" spans="1:11" s="245" customFormat="1" ht="15.5" x14ac:dyDescent="0.35">
      <c r="A310" s="245">
        <v>418</v>
      </c>
      <c r="B310" s="246" t="s">
        <v>32</v>
      </c>
      <c r="C310" s="246"/>
      <c r="D310" s="246" t="s">
        <v>4856</v>
      </c>
      <c r="E310" s="246" t="s">
        <v>3333</v>
      </c>
      <c r="F310" s="246" t="s">
        <v>4858</v>
      </c>
      <c r="G310" s="246"/>
      <c r="H310" s="246" t="s">
        <v>5041</v>
      </c>
      <c r="I310" s="246" t="s">
        <v>3350</v>
      </c>
      <c r="J310" s="246" t="s">
        <v>896</v>
      </c>
      <c r="K310" s="246" t="s">
        <v>4846</v>
      </c>
    </row>
    <row r="311" spans="1:11" s="245" customFormat="1" ht="15.5" x14ac:dyDescent="0.35">
      <c r="A311" s="245">
        <v>419</v>
      </c>
      <c r="B311" s="246" t="s">
        <v>32</v>
      </c>
      <c r="C311" s="246"/>
      <c r="D311" s="246" t="s">
        <v>4856</v>
      </c>
      <c r="E311" s="246" t="s">
        <v>3335</v>
      </c>
      <c r="F311" s="246" t="s">
        <v>4858</v>
      </c>
      <c r="G311" s="246"/>
      <c r="H311" s="246" t="s">
        <v>5041</v>
      </c>
      <c r="I311" s="246" t="s">
        <v>3350</v>
      </c>
      <c r="J311" s="246" t="s">
        <v>896</v>
      </c>
      <c r="K311" s="246" t="s">
        <v>4846</v>
      </c>
    </row>
    <row r="312" spans="1:11" s="245" customFormat="1" ht="15.5" x14ac:dyDescent="0.35">
      <c r="A312" s="245">
        <v>420</v>
      </c>
      <c r="B312" s="246" t="s">
        <v>32</v>
      </c>
      <c r="C312" s="246"/>
      <c r="D312" s="246" t="s">
        <v>4938</v>
      </c>
      <c r="E312" s="246" t="s">
        <v>3349</v>
      </c>
      <c r="F312" s="246" t="s">
        <v>4939</v>
      </c>
      <c r="G312" s="246"/>
      <c r="H312" s="246" t="s">
        <v>5041</v>
      </c>
      <c r="I312" s="246" t="s">
        <v>3350</v>
      </c>
      <c r="J312" s="246" t="s">
        <v>896</v>
      </c>
      <c r="K312" s="246" t="s">
        <v>4846</v>
      </c>
    </row>
    <row r="313" spans="1:11" s="245" customFormat="1" ht="15.5" x14ac:dyDescent="0.35">
      <c r="A313" s="245">
        <v>421</v>
      </c>
      <c r="B313" s="246" t="s">
        <v>32</v>
      </c>
      <c r="C313" s="246"/>
      <c r="D313" s="246" t="s">
        <v>4922</v>
      </c>
      <c r="E313" s="246" t="s">
        <v>3437</v>
      </c>
      <c r="F313" s="246" t="s">
        <v>4923</v>
      </c>
      <c r="G313" s="246"/>
      <c r="H313" s="246" t="s">
        <v>5041</v>
      </c>
      <c r="I313" s="246" t="s">
        <v>3350</v>
      </c>
      <c r="J313" s="246" t="s">
        <v>896</v>
      </c>
      <c r="K313" s="246" t="s">
        <v>4846</v>
      </c>
    </row>
    <row r="314" spans="1:11" s="245" customFormat="1" ht="15.5" x14ac:dyDescent="0.35">
      <c r="A314" s="245">
        <v>422</v>
      </c>
      <c r="B314" s="246" t="s">
        <v>32</v>
      </c>
      <c r="C314" s="246"/>
      <c r="D314" s="246" t="s">
        <v>4925</v>
      </c>
      <c r="E314" s="246" t="s">
        <v>3452</v>
      </c>
      <c r="F314" s="246" t="s">
        <v>4923</v>
      </c>
      <c r="G314" s="246"/>
      <c r="H314" s="246" t="s">
        <v>5041</v>
      </c>
      <c r="I314" s="246" t="s">
        <v>3350</v>
      </c>
      <c r="J314" s="246" t="s">
        <v>896</v>
      </c>
      <c r="K314" s="246" t="s">
        <v>4846</v>
      </c>
    </row>
    <row r="315" spans="1:11" s="245" customFormat="1" ht="15.5" x14ac:dyDescent="0.35">
      <c r="A315" s="245">
        <v>423</v>
      </c>
      <c r="B315" s="246" t="s">
        <v>32</v>
      </c>
      <c r="C315" s="246"/>
      <c r="D315" s="246" t="s">
        <v>4866</v>
      </c>
      <c r="E315" s="246" t="s">
        <v>3492</v>
      </c>
      <c r="F315" s="246" t="s">
        <v>4867</v>
      </c>
      <c r="G315" s="246"/>
      <c r="H315" s="246" t="s">
        <v>5041</v>
      </c>
      <c r="I315" s="246" t="s">
        <v>3350</v>
      </c>
      <c r="J315" s="246" t="s">
        <v>896</v>
      </c>
      <c r="K315" s="246" t="s">
        <v>4846</v>
      </c>
    </row>
    <row r="316" spans="1:11" s="245" customFormat="1" ht="15.5" x14ac:dyDescent="0.35">
      <c r="A316" s="245">
        <v>424</v>
      </c>
      <c r="B316" s="246" t="s">
        <v>32</v>
      </c>
      <c r="C316" s="246"/>
      <c r="D316" s="246" t="s">
        <v>4866</v>
      </c>
      <c r="E316" s="246" t="s">
        <v>3493</v>
      </c>
      <c r="F316" s="246" t="s">
        <v>4867</v>
      </c>
      <c r="G316" s="246"/>
      <c r="H316" s="246" t="s">
        <v>5041</v>
      </c>
      <c r="I316" s="246" t="s">
        <v>3350</v>
      </c>
      <c r="J316" s="246" t="s">
        <v>896</v>
      </c>
      <c r="K316" s="246" t="s">
        <v>4846</v>
      </c>
    </row>
    <row r="317" spans="1:11" s="245" customFormat="1" ht="15.5" x14ac:dyDescent="0.35">
      <c r="A317" s="245">
        <v>425</v>
      </c>
      <c r="B317" s="246" t="s">
        <v>32</v>
      </c>
      <c r="C317" s="246"/>
      <c r="D317" s="246" t="s">
        <v>4927</v>
      </c>
      <c r="E317" s="246" t="s">
        <v>3527</v>
      </c>
      <c r="F317" s="246" t="s">
        <v>4870</v>
      </c>
      <c r="G317" s="246"/>
      <c r="H317" s="246" t="s">
        <v>5041</v>
      </c>
      <c r="I317" s="246" t="s">
        <v>3350</v>
      </c>
      <c r="J317" s="246" t="s">
        <v>896</v>
      </c>
      <c r="K317" s="246" t="s">
        <v>4846</v>
      </c>
    </row>
    <row r="318" spans="1:11" s="245" customFormat="1" ht="15.5" x14ac:dyDescent="0.35">
      <c r="A318" s="245">
        <v>426</v>
      </c>
      <c r="B318" s="246" t="s">
        <v>32</v>
      </c>
      <c r="C318" s="246"/>
      <c r="D318" s="246" t="s">
        <v>4927</v>
      </c>
      <c r="E318" s="246" t="s">
        <v>3528</v>
      </c>
      <c r="F318" s="246" t="s">
        <v>4870</v>
      </c>
      <c r="G318" s="246"/>
      <c r="H318" s="246" t="s">
        <v>5041</v>
      </c>
      <c r="I318" s="246" t="s">
        <v>3350</v>
      </c>
      <c r="J318" s="246" t="s">
        <v>896</v>
      </c>
      <c r="K318" s="246" t="s">
        <v>4846</v>
      </c>
    </row>
    <row r="319" spans="1:11" s="245" customFormat="1" ht="15.5" x14ac:dyDescent="0.35">
      <c r="A319" s="245">
        <v>427</v>
      </c>
      <c r="B319" s="246" t="s">
        <v>32</v>
      </c>
      <c r="C319" s="246"/>
      <c r="D319" s="246" t="s">
        <v>4927</v>
      </c>
      <c r="E319" s="246" t="s">
        <v>3529</v>
      </c>
      <c r="F319" s="246" t="s">
        <v>4870</v>
      </c>
      <c r="G319" s="246"/>
      <c r="H319" s="246" t="s">
        <v>5041</v>
      </c>
      <c r="I319" s="246" t="s">
        <v>3350</v>
      </c>
      <c r="J319" s="246" t="s">
        <v>896</v>
      </c>
      <c r="K319" s="246" t="s">
        <v>4846</v>
      </c>
    </row>
    <row r="320" spans="1:11" s="245" customFormat="1" ht="15.5" x14ac:dyDescent="0.35">
      <c r="A320" s="245">
        <v>428</v>
      </c>
      <c r="B320" s="246" t="s">
        <v>32</v>
      </c>
      <c r="C320" s="246"/>
      <c r="D320" s="246" t="s">
        <v>4927</v>
      </c>
      <c r="E320" s="246" t="s">
        <v>3530</v>
      </c>
      <c r="F320" s="246" t="s">
        <v>4870</v>
      </c>
      <c r="G320" s="246"/>
      <c r="H320" s="246" t="s">
        <v>5041</v>
      </c>
      <c r="I320" s="246" t="s">
        <v>3350</v>
      </c>
      <c r="J320" s="246" t="s">
        <v>896</v>
      </c>
      <c r="K320" s="246" t="s">
        <v>4846</v>
      </c>
    </row>
    <row r="321" spans="1:11" s="245" customFormat="1" ht="15.5" x14ac:dyDescent="0.35">
      <c r="A321" s="245">
        <v>429</v>
      </c>
      <c r="B321" s="246" t="s">
        <v>32</v>
      </c>
      <c r="C321" s="246"/>
      <c r="D321" s="246" t="s">
        <v>4856</v>
      </c>
      <c r="E321" s="246" t="s">
        <v>3563</v>
      </c>
      <c r="F321" s="246" t="s">
        <v>4858</v>
      </c>
      <c r="G321" s="246"/>
      <c r="H321" s="246" t="s">
        <v>5041</v>
      </c>
      <c r="I321" s="246" t="s">
        <v>3350</v>
      </c>
      <c r="J321" s="246" t="s">
        <v>896</v>
      </c>
      <c r="K321" s="246" t="s">
        <v>4846</v>
      </c>
    </row>
    <row r="322" spans="1:11" s="245" customFormat="1" ht="15.5" x14ac:dyDescent="0.35">
      <c r="A322" s="245">
        <v>430</v>
      </c>
      <c r="B322" s="246" t="s">
        <v>32</v>
      </c>
      <c r="C322" s="246"/>
      <c r="D322" s="246" t="s">
        <v>4856</v>
      </c>
      <c r="E322" s="246" t="s">
        <v>3564</v>
      </c>
      <c r="F322" s="246" t="s">
        <v>4858</v>
      </c>
      <c r="G322" s="246"/>
      <c r="H322" s="246" t="s">
        <v>5041</v>
      </c>
      <c r="I322" s="246" t="s">
        <v>3350</v>
      </c>
      <c r="J322" s="246" t="s">
        <v>896</v>
      </c>
      <c r="K322" s="246" t="s">
        <v>4846</v>
      </c>
    </row>
    <row r="323" spans="1:11" s="245" customFormat="1" ht="15.5" x14ac:dyDescent="0.35">
      <c r="A323" s="245">
        <v>431</v>
      </c>
      <c r="B323" s="246" t="s">
        <v>32</v>
      </c>
      <c r="C323" s="246"/>
      <c r="D323" s="246" t="s">
        <v>4875</v>
      </c>
      <c r="E323" s="246" t="s">
        <v>3639</v>
      </c>
      <c r="F323" s="246" t="s">
        <v>4876</v>
      </c>
      <c r="G323" s="246"/>
      <c r="H323" s="246" t="s">
        <v>5041</v>
      </c>
      <c r="I323" s="246" t="s">
        <v>3350</v>
      </c>
      <c r="J323" s="246" t="s">
        <v>896</v>
      </c>
      <c r="K323" s="246" t="s">
        <v>4846</v>
      </c>
    </row>
    <row r="324" spans="1:11" s="245" customFormat="1" ht="15.5" x14ac:dyDescent="0.35">
      <c r="A324" s="245">
        <v>432</v>
      </c>
      <c r="B324" s="246" t="s">
        <v>32</v>
      </c>
      <c r="C324" s="246"/>
      <c r="D324" s="246" t="s">
        <v>4875</v>
      </c>
      <c r="E324" s="246" t="s">
        <v>3641</v>
      </c>
      <c r="F324" s="246" t="s">
        <v>4876</v>
      </c>
      <c r="G324" s="246"/>
      <c r="H324" s="246" t="s">
        <v>5041</v>
      </c>
      <c r="I324" s="246" t="s">
        <v>3350</v>
      </c>
      <c r="J324" s="246" t="s">
        <v>896</v>
      </c>
      <c r="K324" s="246" t="s">
        <v>4846</v>
      </c>
    </row>
    <row r="325" spans="1:11" s="245" customFormat="1" ht="15.5" x14ac:dyDescent="0.35">
      <c r="A325" s="245">
        <v>433</v>
      </c>
      <c r="B325" s="246" t="s">
        <v>32</v>
      </c>
      <c r="C325" s="246"/>
      <c r="D325" s="246" t="s">
        <v>4913</v>
      </c>
      <c r="E325" s="246" t="s">
        <v>3695</v>
      </c>
      <c r="F325" s="246" t="s">
        <v>4914</v>
      </c>
      <c r="G325" s="246"/>
      <c r="H325" s="246" t="s">
        <v>5041</v>
      </c>
      <c r="I325" s="246" t="s">
        <v>3350</v>
      </c>
      <c r="J325" s="246" t="s">
        <v>896</v>
      </c>
      <c r="K325" s="246" t="s">
        <v>4846</v>
      </c>
    </row>
    <row r="326" spans="1:11" s="245" customFormat="1" ht="15.5" x14ac:dyDescent="0.35">
      <c r="A326" s="245">
        <v>434</v>
      </c>
      <c r="B326" s="246" t="s">
        <v>32</v>
      </c>
      <c r="C326" s="246"/>
      <c r="D326" s="246" t="s">
        <v>4913</v>
      </c>
      <c r="E326" s="246" t="s">
        <v>3696</v>
      </c>
      <c r="F326" s="246" t="s">
        <v>4914</v>
      </c>
      <c r="G326" s="246"/>
      <c r="H326" s="246" t="s">
        <v>5041</v>
      </c>
      <c r="I326" s="246" t="s">
        <v>3350</v>
      </c>
      <c r="J326" s="246" t="s">
        <v>896</v>
      </c>
      <c r="K326" s="246" t="s">
        <v>4846</v>
      </c>
    </row>
    <row r="327" spans="1:11" s="245" customFormat="1" ht="15.5" x14ac:dyDescent="0.35">
      <c r="A327" s="245">
        <v>435</v>
      </c>
      <c r="B327" s="246" t="s">
        <v>32</v>
      </c>
      <c r="C327" s="246"/>
      <c r="D327" s="246" t="s">
        <v>4913</v>
      </c>
      <c r="E327" s="246" t="s">
        <v>3697</v>
      </c>
      <c r="F327" s="246" t="s">
        <v>4914</v>
      </c>
      <c r="G327" s="246"/>
      <c r="H327" s="246" t="s">
        <v>5041</v>
      </c>
      <c r="I327" s="246" t="s">
        <v>3350</v>
      </c>
      <c r="J327" s="246" t="s">
        <v>896</v>
      </c>
      <c r="K327" s="246" t="s">
        <v>4846</v>
      </c>
    </row>
    <row r="328" spans="1:11" s="245" customFormat="1" ht="15.5" x14ac:dyDescent="0.35">
      <c r="A328" s="245">
        <v>436</v>
      </c>
      <c r="B328" s="246" t="s">
        <v>32</v>
      </c>
      <c r="C328" s="246"/>
      <c r="D328" s="246" t="s">
        <v>4913</v>
      </c>
      <c r="E328" s="246" t="s">
        <v>3698</v>
      </c>
      <c r="F328" s="246" t="s">
        <v>4914</v>
      </c>
      <c r="G328" s="246"/>
      <c r="H328" s="246" t="s">
        <v>5041</v>
      </c>
      <c r="I328" s="246" t="s">
        <v>3350</v>
      </c>
      <c r="J328" s="246" t="s">
        <v>896</v>
      </c>
      <c r="K328" s="246" t="s">
        <v>4846</v>
      </c>
    </row>
    <row r="329" spans="1:11" s="245" customFormat="1" ht="15.5" x14ac:dyDescent="0.35">
      <c r="A329" s="245">
        <v>437</v>
      </c>
      <c r="B329" s="246" t="s">
        <v>32</v>
      </c>
      <c r="C329" s="246"/>
      <c r="D329" s="246" t="s">
        <v>4866</v>
      </c>
      <c r="E329" s="246" t="s">
        <v>3735</v>
      </c>
      <c r="F329" s="246" t="s">
        <v>4867</v>
      </c>
      <c r="G329" s="246"/>
      <c r="H329" s="246" t="s">
        <v>5041</v>
      </c>
      <c r="I329" s="246" t="s">
        <v>3350</v>
      </c>
      <c r="J329" s="246" t="s">
        <v>896</v>
      </c>
      <c r="K329" s="246" t="s">
        <v>4846</v>
      </c>
    </row>
    <row r="330" spans="1:11" s="245" customFormat="1" ht="15.5" x14ac:dyDescent="0.35">
      <c r="A330" s="245">
        <v>438</v>
      </c>
      <c r="B330" s="246" t="s">
        <v>32</v>
      </c>
      <c r="C330" s="246"/>
      <c r="D330" s="246" t="s">
        <v>4866</v>
      </c>
      <c r="E330" s="246" t="s">
        <v>3736</v>
      </c>
      <c r="F330" s="246" t="s">
        <v>4867</v>
      </c>
      <c r="G330" s="246"/>
      <c r="H330" s="246" t="s">
        <v>5041</v>
      </c>
      <c r="I330" s="246" t="s">
        <v>3350</v>
      </c>
      <c r="J330" s="246" t="s">
        <v>896</v>
      </c>
      <c r="K330" s="246" t="s">
        <v>4846</v>
      </c>
    </row>
    <row r="331" spans="1:11" s="245" customFormat="1" ht="15.5" x14ac:dyDescent="0.35">
      <c r="A331" s="245">
        <v>439</v>
      </c>
      <c r="B331" s="246" t="s">
        <v>32</v>
      </c>
      <c r="C331" s="246"/>
      <c r="D331" s="246" t="s">
        <v>4891</v>
      </c>
      <c r="E331" s="246" t="s">
        <v>3761</v>
      </c>
      <c r="F331" s="246" t="s">
        <v>4864</v>
      </c>
      <c r="G331" s="246"/>
      <c r="H331" s="246" t="s">
        <v>5041</v>
      </c>
      <c r="I331" s="246" t="s">
        <v>3350</v>
      </c>
      <c r="J331" s="246" t="s">
        <v>896</v>
      </c>
      <c r="K331" s="246" t="s">
        <v>4846</v>
      </c>
    </row>
    <row r="332" spans="1:11" s="245" customFormat="1" ht="15.5" x14ac:dyDescent="0.35">
      <c r="A332" s="245">
        <v>440</v>
      </c>
      <c r="B332" s="246" t="s">
        <v>32</v>
      </c>
      <c r="C332" s="246"/>
      <c r="D332" s="246" t="s">
        <v>4891</v>
      </c>
      <c r="E332" s="246" t="s">
        <v>3767</v>
      </c>
      <c r="F332" s="246" t="s">
        <v>4864</v>
      </c>
      <c r="G332" s="246"/>
      <c r="H332" s="246" t="s">
        <v>5041</v>
      </c>
      <c r="I332" s="246" t="s">
        <v>3350</v>
      </c>
      <c r="J332" s="246" t="s">
        <v>896</v>
      </c>
      <c r="K332" s="246" t="s">
        <v>4846</v>
      </c>
    </row>
    <row r="333" spans="1:11" s="245" customFormat="1" ht="15.5" x14ac:dyDescent="0.35">
      <c r="A333" s="245">
        <v>441</v>
      </c>
      <c r="B333" s="246" t="s">
        <v>32</v>
      </c>
      <c r="C333" s="246"/>
      <c r="D333" s="246" t="s">
        <v>4891</v>
      </c>
      <c r="E333" s="246" t="s">
        <v>3768</v>
      </c>
      <c r="F333" s="246" t="s">
        <v>4864</v>
      </c>
      <c r="G333" s="246"/>
      <c r="H333" s="246" t="s">
        <v>5041</v>
      </c>
      <c r="I333" s="246" t="s">
        <v>3350</v>
      </c>
      <c r="J333" s="246" t="s">
        <v>896</v>
      </c>
      <c r="K333" s="246" t="s">
        <v>4846</v>
      </c>
    </row>
    <row r="334" spans="1:11" s="245" customFormat="1" ht="15.5" x14ac:dyDescent="0.35">
      <c r="A334" s="245">
        <v>442</v>
      </c>
      <c r="B334" s="246" t="s">
        <v>32</v>
      </c>
      <c r="C334" s="246"/>
      <c r="D334" s="246" t="s">
        <v>4891</v>
      </c>
      <c r="E334" s="246" t="s">
        <v>3771</v>
      </c>
      <c r="F334" s="246" t="s">
        <v>4864</v>
      </c>
      <c r="G334" s="246"/>
      <c r="H334" s="246" t="s">
        <v>5041</v>
      </c>
      <c r="I334" s="246" t="s">
        <v>3350</v>
      </c>
      <c r="J334" s="246" t="s">
        <v>896</v>
      </c>
      <c r="K334" s="246" t="s">
        <v>4846</v>
      </c>
    </row>
    <row r="335" spans="1:11" s="245" customFormat="1" ht="15.5" x14ac:dyDescent="0.35">
      <c r="A335" s="245">
        <v>443</v>
      </c>
      <c r="B335" s="246" t="s">
        <v>32</v>
      </c>
      <c r="C335" s="246"/>
      <c r="D335" s="246" t="s">
        <v>4938</v>
      </c>
      <c r="E335" s="246" t="s">
        <v>3344</v>
      </c>
      <c r="F335" s="246" t="s">
        <v>4939</v>
      </c>
      <c r="G335" s="246"/>
      <c r="H335" s="246" t="s">
        <v>497</v>
      </c>
      <c r="I335" s="246" t="s">
        <v>1423</v>
      </c>
      <c r="J335" s="246" t="s">
        <v>896</v>
      </c>
      <c r="K335" s="246" t="s">
        <v>4846</v>
      </c>
    </row>
    <row r="336" spans="1:11" s="245" customFormat="1" ht="15.5" x14ac:dyDescent="0.35">
      <c r="A336" s="245">
        <v>444</v>
      </c>
      <c r="B336" s="246" t="s">
        <v>32</v>
      </c>
      <c r="C336" s="246"/>
      <c r="D336" s="246" t="s">
        <v>4938</v>
      </c>
      <c r="E336" s="246" t="s">
        <v>3351</v>
      </c>
      <c r="F336" s="246" t="s">
        <v>4939</v>
      </c>
      <c r="G336" s="246"/>
      <c r="H336" s="246" t="s">
        <v>497</v>
      </c>
      <c r="I336" s="246" t="s">
        <v>1423</v>
      </c>
      <c r="J336" s="246" t="s">
        <v>896</v>
      </c>
      <c r="K336" s="246" t="s">
        <v>4846</v>
      </c>
    </row>
    <row r="337" spans="1:11" s="245" customFormat="1" ht="15.5" x14ac:dyDescent="0.35">
      <c r="A337" s="245">
        <v>445</v>
      </c>
      <c r="B337" s="246" t="s">
        <v>32</v>
      </c>
      <c r="C337" s="246"/>
      <c r="D337" s="246" t="s">
        <v>4877</v>
      </c>
      <c r="E337" s="246" t="s">
        <v>3362</v>
      </c>
      <c r="F337" s="246" t="s">
        <v>4878</v>
      </c>
      <c r="G337" s="246"/>
      <c r="H337" s="246" t="s">
        <v>497</v>
      </c>
      <c r="I337" s="246" t="s">
        <v>1423</v>
      </c>
      <c r="J337" s="246" t="s">
        <v>896</v>
      </c>
      <c r="K337" s="246" t="s">
        <v>4846</v>
      </c>
    </row>
    <row r="338" spans="1:11" s="245" customFormat="1" ht="15.5" x14ac:dyDescent="0.35">
      <c r="A338" s="245">
        <v>446</v>
      </c>
      <c r="B338" s="246" t="s">
        <v>32</v>
      </c>
      <c r="C338" s="246"/>
      <c r="D338" s="246" t="s">
        <v>4877</v>
      </c>
      <c r="E338" s="246" t="s">
        <v>3369</v>
      </c>
      <c r="F338" s="246" t="s">
        <v>4878</v>
      </c>
      <c r="G338" s="246"/>
      <c r="H338" s="246" t="s">
        <v>497</v>
      </c>
      <c r="I338" s="246" t="s">
        <v>1423</v>
      </c>
      <c r="J338" s="246" t="s">
        <v>896</v>
      </c>
      <c r="K338" s="246" t="s">
        <v>4846</v>
      </c>
    </row>
    <row r="339" spans="1:11" s="245" customFormat="1" ht="15.5" x14ac:dyDescent="0.35">
      <c r="A339" s="245">
        <v>447</v>
      </c>
      <c r="B339" s="246" t="s">
        <v>32</v>
      </c>
      <c r="C339" s="246"/>
      <c r="D339" s="246" t="s">
        <v>4877</v>
      </c>
      <c r="E339" s="246" t="s">
        <v>3375</v>
      </c>
      <c r="F339" s="246" t="s">
        <v>4878</v>
      </c>
      <c r="G339" s="246"/>
      <c r="H339" s="246" t="s">
        <v>497</v>
      </c>
      <c r="I339" s="246" t="s">
        <v>1423</v>
      </c>
      <c r="J339" s="246" t="s">
        <v>896</v>
      </c>
      <c r="K339" s="246" t="s">
        <v>4846</v>
      </c>
    </row>
    <row r="340" spans="1:11" s="245" customFormat="1" ht="15.5" x14ac:dyDescent="0.35">
      <c r="A340" s="245">
        <v>448</v>
      </c>
      <c r="B340" s="246" t="s">
        <v>32</v>
      </c>
      <c r="C340" s="246"/>
      <c r="D340" s="246" t="s">
        <v>4877</v>
      </c>
      <c r="E340" s="246" t="s">
        <v>3382</v>
      </c>
      <c r="F340" s="246" t="s">
        <v>4878</v>
      </c>
      <c r="G340" s="246"/>
      <c r="H340" s="246" t="s">
        <v>497</v>
      </c>
      <c r="I340" s="246" t="s">
        <v>1423</v>
      </c>
      <c r="J340" s="246" t="s">
        <v>896</v>
      </c>
      <c r="K340" s="246" t="s">
        <v>4846</v>
      </c>
    </row>
    <row r="341" spans="1:11" s="245" customFormat="1" ht="15.5" x14ac:dyDescent="0.35">
      <c r="A341" s="245">
        <v>449</v>
      </c>
      <c r="B341" s="246" t="s">
        <v>32</v>
      </c>
      <c r="C341" s="246"/>
      <c r="D341" s="246" t="s">
        <v>4877</v>
      </c>
      <c r="E341" s="246" t="s">
        <v>3390</v>
      </c>
      <c r="F341" s="246" t="s">
        <v>4878</v>
      </c>
      <c r="G341" s="246"/>
      <c r="H341" s="246" t="s">
        <v>497</v>
      </c>
      <c r="I341" s="246" t="s">
        <v>1423</v>
      </c>
      <c r="J341" s="246" t="s">
        <v>896</v>
      </c>
      <c r="K341" s="246" t="s">
        <v>4846</v>
      </c>
    </row>
    <row r="342" spans="1:11" s="245" customFormat="1" ht="15.5" x14ac:dyDescent="0.35">
      <c r="A342" s="245">
        <v>450</v>
      </c>
      <c r="B342" s="246" t="s">
        <v>32</v>
      </c>
      <c r="C342" s="246"/>
      <c r="D342" s="246" t="s">
        <v>4877</v>
      </c>
      <c r="E342" s="246" t="s">
        <v>3400</v>
      </c>
      <c r="F342" s="246" t="s">
        <v>4878</v>
      </c>
      <c r="G342" s="246"/>
      <c r="H342" s="246" t="s">
        <v>497</v>
      </c>
      <c r="I342" s="246" t="s">
        <v>1423</v>
      </c>
      <c r="J342" s="246" t="s">
        <v>896</v>
      </c>
      <c r="K342" s="246" t="s">
        <v>4846</v>
      </c>
    </row>
    <row r="343" spans="1:11" s="245" customFormat="1" ht="15.5" x14ac:dyDescent="0.35">
      <c r="A343" s="245">
        <v>451</v>
      </c>
      <c r="B343" s="246" t="s">
        <v>32</v>
      </c>
      <c r="C343" s="246"/>
      <c r="D343" s="246" t="s">
        <v>4922</v>
      </c>
      <c r="E343" s="246" t="s">
        <v>3423</v>
      </c>
      <c r="F343" s="246" t="s">
        <v>4923</v>
      </c>
      <c r="G343" s="246"/>
      <c r="H343" s="246" t="s">
        <v>497</v>
      </c>
      <c r="I343" s="246" t="s">
        <v>1423</v>
      </c>
      <c r="J343" s="246" t="s">
        <v>896</v>
      </c>
      <c r="K343" s="246" t="s">
        <v>4846</v>
      </c>
    </row>
    <row r="344" spans="1:11" s="245" customFormat="1" ht="15.5" x14ac:dyDescent="0.35">
      <c r="A344" s="245">
        <v>452</v>
      </c>
      <c r="B344" s="246" t="s">
        <v>32</v>
      </c>
      <c r="C344" s="246"/>
      <c r="D344" s="246" t="s">
        <v>4922</v>
      </c>
      <c r="E344" s="246" t="s">
        <v>3427</v>
      </c>
      <c r="F344" s="246" t="s">
        <v>4923</v>
      </c>
      <c r="G344" s="246"/>
      <c r="H344" s="246" t="s">
        <v>497</v>
      </c>
      <c r="I344" s="246" t="s">
        <v>1423</v>
      </c>
      <c r="J344" s="246" t="s">
        <v>896</v>
      </c>
      <c r="K344" s="246" t="s">
        <v>4846</v>
      </c>
    </row>
    <row r="345" spans="1:11" s="245" customFormat="1" ht="15.5" x14ac:dyDescent="0.35">
      <c r="A345" s="245">
        <v>453</v>
      </c>
      <c r="B345" s="246" t="s">
        <v>32</v>
      </c>
      <c r="C345" s="246"/>
      <c r="D345" s="246" t="s">
        <v>4925</v>
      </c>
      <c r="E345" s="246" t="s">
        <v>3434</v>
      </c>
      <c r="F345" s="246" t="s">
        <v>4923</v>
      </c>
      <c r="G345" s="246"/>
      <c r="H345" s="246" t="s">
        <v>497</v>
      </c>
      <c r="I345" s="246" t="s">
        <v>1423</v>
      </c>
      <c r="J345" s="246" t="s">
        <v>896</v>
      </c>
      <c r="K345" s="246" t="s">
        <v>4846</v>
      </c>
    </row>
    <row r="346" spans="1:11" s="245" customFormat="1" ht="15.5" x14ac:dyDescent="0.35">
      <c r="A346" s="245">
        <v>454</v>
      </c>
      <c r="B346" s="246" t="s">
        <v>32</v>
      </c>
      <c r="C346" s="246"/>
      <c r="D346" s="246" t="s">
        <v>4856</v>
      </c>
      <c r="E346" s="246" t="s">
        <v>3455</v>
      </c>
      <c r="F346" s="246" t="s">
        <v>4858</v>
      </c>
      <c r="G346" s="246"/>
      <c r="H346" s="246" t="s">
        <v>497</v>
      </c>
      <c r="I346" s="246" t="s">
        <v>1423</v>
      </c>
      <c r="J346" s="246" t="s">
        <v>896</v>
      </c>
      <c r="K346" s="246" t="s">
        <v>4846</v>
      </c>
    </row>
    <row r="347" spans="1:11" s="245" customFormat="1" ht="15.5" x14ac:dyDescent="0.35">
      <c r="A347" s="245">
        <v>455</v>
      </c>
      <c r="B347" s="246" t="s">
        <v>32</v>
      </c>
      <c r="C347" s="246"/>
      <c r="D347" s="246" t="s">
        <v>4856</v>
      </c>
      <c r="E347" s="246" t="s">
        <v>3459</v>
      </c>
      <c r="F347" s="246" t="s">
        <v>4858</v>
      </c>
      <c r="G347" s="246"/>
      <c r="H347" s="246" t="s">
        <v>497</v>
      </c>
      <c r="I347" s="246" t="s">
        <v>1423</v>
      </c>
      <c r="J347" s="246" t="s">
        <v>896</v>
      </c>
      <c r="K347" s="246" t="s">
        <v>4846</v>
      </c>
    </row>
    <row r="348" spans="1:11" s="245" customFormat="1" ht="15.5" x14ac:dyDescent="0.35">
      <c r="A348" s="245">
        <v>456</v>
      </c>
      <c r="B348" s="246" t="s">
        <v>32</v>
      </c>
      <c r="C348" s="246"/>
      <c r="D348" s="246" t="s">
        <v>4856</v>
      </c>
      <c r="E348" s="246" t="s">
        <v>3462</v>
      </c>
      <c r="F348" s="246" t="s">
        <v>4858</v>
      </c>
      <c r="G348" s="246"/>
      <c r="H348" s="246" t="s">
        <v>497</v>
      </c>
      <c r="I348" s="246" t="s">
        <v>1423</v>
      </c>
      <c r="J348" s="246" t="s">
        <v>896</v>
      </c>
      <c r="K348" s="246" t="s">
        <v>4846</v>
      </c>
    </row>
    <row r="349" spans="1:11" s="245" customFormat="1" ht="15.5" x14ac:dyDescent="0.35">
      <c r="A349" s="245">
        <v>457</v>
      </c>
      <c r="B349" s="246" t="s">
        <v>32</v>
      </c>
      <c r="C349" s="246"/>
      <c r="D349" s="246" t="s">
        <v>4856</v>
      </c>
      <c r="E349" s="246" t="s">
        <v>3465</v>
      </c>
      <c r="F349" s="246" t="s">
        <v>4858</v>
      </c>
      <c r="G349" s="246"/>
      <c r="H349" s="246" t="s">
        <v>497</v>
      </c>
      <c r="I349" s="246" t="s">
        <v>1423</v>
      </c>
      <c r="J349" s="246" t="s">
        <v>896</v>
      </c>
      <c r="K349" s="246" t="s">
        <v>4846</v>
      </c>
    </row>
    <row r="350" spans="1:11" s="245" customFormat="1" ht="15.5" x14ac:dyDescent="0.35">
      <c r="A350" s="245">
        <v>458</v>
      </c>
      <c r="B350" s="246" t="s">
        <v>32</v>
      </c>
      <c r="C350" s="246"/>
      <c r="D350" s="246" t="s">
        <v>4893</v>
      </c>
      <c r="E350" s="246" t="s">
        <v>3474</v>
      </c>
      <c r="F350" s="246" t="s">
        <v>4853</v>
      </c>
      <c r="G350" s="246"/>
      <c r="H350" s="246" t="s">
        <v>497</v>
      </c>
      <c r="I350" s="246" t="s">
        <v>1423</v>
      </c>
      <c r="J350" s="246" t="s">
        <v>896</v>
      </c>
      <c r="K350" s="246" t="s">
        <v>4846</v>
      </c>
    </row>
    <row r="351" spans="1:11" s="245" customFormat="1" ht="15.5" x14ac:dyDescent="0.35">
      <c r="A351" s="245">
        <v>459</v>
      </c>
      <c r="B351" s="246" t="s">
        <v>32</v>
      </c>
      <c r="C351" s="246"/>
      <c r="D351" s="246" t="s">
        <v>4893</v>
      </c>
      <c r="E351" s="246" t="s">
        <v>3476</v>
      </c>
      <c r="F351" s="246" t="s">
        <v>4853</v>
      </c>
      <c r="G351" s="246"/>
      <c r="H351" s="246" t="s">
        <v>497</v>
      </c>
      <c r="I351" s="246" t="s">
        <v>1423</v>
      </c>
      <c r="J351" s="246" t="s">
        <v>896</v>
      </c>
      <c r="K351" s="246" t="s">
        <v>4846</v>
      </c>
    </row>
    <row r="352" spans="1:11" s="245" customFormat="1" ht="15.5" x14ac:dyDescent="0.35">
      <c r="A352" s="245">
        <v>460</v>
      </c>
      <c r="B352" s="246" t="s">
        <v>32</v>
      </c>
      <c r="C352" s="246"/>
      <c r="D352" s="246" t="s">
        <v>4893</v>
      </c>
      <c r="E352" s="246" t="s">
        <v>3478</v>
      </c>
      <c r="F352" s="246" t="s">
        <v>4853</v>
      </c>
      <c r="G352" s="246"/>
      <c r="H352" s="246" t="s">
        <v>497</v>
      </c>
      <c r="I352" s="246" t="s">
        <v>1423</v>
      </c>
      <c r="J352" s="246" t="s">
        <v>896</v>
      </c>
      <c r="K352" s="246" t="s">
        <v>4846</v>
      </c>
    </row>
    <row r="353" spans="1:11" s="245" customFormat="1" ht="15.5" x14ac:dyDescent="0.35">
      <c r="A353" s="245">
        <v>461</v>
      </c>
      <c r="B353" s="246" t="s">
        <v>32</v>
      </c>
      <c r="C353" s="246"/>
      <c r="D353" s="246" t="s">
        <v>4852</v>
      </c>
      <c r="E353" s="246" t="s">
        <v>3484</v>
      </c>
      <c r="F353" s="246" t="s">
        <v>4853</v>
      </c>
      <c r="G353" s="246"/>
      <c r="H353" s="246" t="s">
        <v>497</v>
      </c>
      <c r="I353" s="246" t="s">
        <v>1423</v>
      </c>
      <c r="J353" s="246" t="s">
        <v>896</v>
      </c>
      <c r="K353" s="246" t="s">
        <v>4846</v>
      </c>
    </row>
    <row r="354" spans="1:11" s="245" customFormat="1" ht="15.5" x14ac:dyDescent="0.35">
      <c r="A354" s="245">
        <v>462</v>
      </c>
      <c r="B354" s="246" t="s">
        <v>32</v>
      </c>
      <c r="C354" s="246"/>
      <c r="D354" s="246" t="s">
        <v>4852</v>
      </c>
      <c r="E354" s="246" t="s">
        <v>3485</v>
      </c>
      <c r="F354" s="246" t="s">
        <v>4853</v>
      </c>
      <c r="G354" s="246"/>
      <c r="H354" s="246" t="s">
        <v>497</v>
      </c>
      <c r="I354" s="246" t="s">
        <v>1423</v>
      </c>
      <c r="J354" s="246" t="s">
        <v>896</v>
      </c>
      <c r="K354" s="246" t="s">
        <v>4846</v>
      </c>
    </row>
    <row r="355" spans="1:11" s="245" customFormat="1" ht="15.5" x14ac:dyDescent="0.35">
      <c r="A355" s="245">
        <v>463</v>
      </c>
      <c r="B355" s="246" t="s">
        <v>32</v>
      </c>
      <c r="C355" s="246"/>
      <c r="D355" s="246" t="s">
        <v>4866</v>
      </c>
      <c r="E355" s="246" t="s">
        <v>3494</v>
      </c>
      <c r="F355" s="246" t="s">
        <v>4867</v>
      </c>
      <c r="G355" s="246"/>
      <c r="H355" s="246" t="s">
        <v>497</v>
      </c>
      <c r="I355" s="246" t="s">
        <v>1423</v>
      </c>
      <c r="J355" s="246" t="s">
        <v>896</v>
      </c>
      <c r="K355" s="246" t="s">
        <v>4846</v>
      </c>
    </row>
    <row r="356" spans="1:11" s="245" customFormat="1" ht="15.5" x14ac:dyDescent="0.35">
      <c r="A356" s="245">
        <v>464</v>
      </c>
      <c r="B356" s="246" t="s">
        <v>32</v>
      </c>
      <c r="C356" s="246"/>
      <c r="D356" s="246" t="s">
        <v>4866</v>
      </c>
      <c r="E356" s="246" t="s">
        <v>3495</v>
      </c>
      <c r="F356" s="246" t="s">
        <v>4867</v>
      </c>
      <c r="G356" s="246"/>
      <c r="H356" s="246" t="s">
        <v>497</v>
      </c>
      <c r="I356" s="246" t="s">
        <v>1423</v>
      </c>
      <c r="J356" s="246" t="s">
        <v>896</v>
      </c>
      <c r="K356" s="246" t="s">
        <v>4846</v>
      </c>
    </row>
    <row r="357" spans="1:11" s="245" customFormat="1" ht="15.5" x14ac:dyDescent="0.35">
      <c r="A357" s="245">
        <v>465</v>
      </c>
      <c r="B357" s="246" t="s">
        <v>32</v>
      </c>
      <c r="C357" s="246"/>
      <c r="D357" s="246" t="s">
        <v>4869</v>
      </c>
      <c r="E357" s="246" t="s">
        <v>3517</v>
      </c>
      <c r="F357" s="246" t="s">
        <v>4870</v>
      </c>
      <c r="G357" s="246"/>
      <c r="H357" s="246" t="s">
        <v>497</v>
      </c>
      <c r="I357" s="246" t="s">
        <v>1423</v>
      </c>
      <c r="J357" s="246" t="s">
        <v>896</v>
      </c>
      <c r="K357" s="246" t="s">
        <v>4846</v>
      </c>
    </row>
    <row r="358" spans="1:11" s="245" customFormat="1" ht="15.5" x14ac:dyDescent="0.35">
      <c r="A358" s="245">
        <v>466</v>
      </c>
      <c r="B358" s="246" t="s">
        <v>32</v>
      </c>
      <c r="C358" s="246"/>
      <c r="D358" s="246" t="s">
        <v>4869</v>
      </c>
      <c r="E358" s="246" t="s">
        <v>3520</v>
      </c>
      <c r="F358" s="246" t="s">
        <v>4870</v>
      </c>
      <c r="G358" s="246"/>
      <c r="H358" s="246" t="s">
        <v>497</v>
      </c>
      <c r="I358" s="246" t="s">
        <v>1423</v>
      </c>
      <c r="J358" s="246" t="s">
        <v>896</v>
      </c>
      <c r="K358" s="246" t="s">
        <v>4846</v>
      </c>
    </row>
    <row r="359" spans="1:11" s="245" customFormat="1" ht="15.5" x14ac:dyDescent="0.35">
      <c r="A359" s="245">
        <v>467</v>
      </c>
      <c r="B359" s="246" t="s">
        <v>32</v>
      </c>
      <c r="C359" s="246"/>
      <c r="D359" s="246" t="s">
        <v>4869</v>
      </c>
      <c r="E359" s="246" t="s">
        <v>3521</v>
      </c>
      <c r="F359" s="246" t="s">
        <v>4870</v>
      </c>
      <c r="G359" s="246"/>
      <c r="H359" s="246" t="s">
        <v>497</v>
      </c>
      <c r="I359" s="246" t="s">
        <v>1423</v>
      </c>
      <c r="J359" s="246" t="s">
        <v>896</v>
      </c>
      <c r="K359" s="246" t="s">
        <v>4846</v>
      </c>
    </row>
    <row r="360" spans="1:11" s="245" customFormat="1" ht="15.5" x14ac:dyDescent="0.35">
      <c r="A360" s="245">
        <v>468</v>
      </c>
      <c r="B360" s="246" t="s">
        <v>32</v>
      </c>
      <c r="C360" s="246"/>
      <c r="D360" s="246" t="s">
        <v>4869</v>
      </c>
      <c r="E360" s="246" t="s">
        <v>3561</v>
      </c>
      <c r="F360" s="246" t="s">
        <v>4870</v>
      </c>
      <c r="G360" s="246"/>
      <c r="H360" s="246" t="s">
        <v>497</v>
      </c>
      <c r="I360" s="246" t="s">
        <v>1423</v>
      </c>
      <c r="J360" s="246" t="s">
        <v>896</v>
      </c>
      <c r="K360" s="246" t="s">
        <v>4846</v>
      </c>
    </row>
    <row r="361" spans="1:11" s="245" customFormat="1" ht="15.5" x14ac:dyDescent="0.35">
      <c r="A361" s="245">
        <v>469</v>
      </c>
      <c r="B361" s="246" t="s">
        <v>32</v>
      </c>
      <c r="C361" s="246"/>
      <c r="D361" s="246" t="s">
        <v>4884</v>
      </c>
      <c r="E361" s="246" t="s">
        <v>3572</v>
      </c>
      <c r="F361" s="246" t="s">
        <v>4861</v>
      </c>
      <c r="G361" s="246"/>
      <c r="H361" s="246" t="s">
        <v>497</v>
      </c>
      <c r="I361" s="246" t="s">
        <v>1423</v>
      </c>
      <c r="J361" s="246" t="s">
        <v>896</v>
      </c>
      <c r="K361" s="246" t="s">
        <v>4846</v>
      </c>
    </row>
    <row r="362" spans="1:11" s="245" customFormat="1" ht="15.5" x14ac:dyDescent="0.35">
      <c r="A362" s="245">
        <v>470</v>
      </c>
      <c r="B362" s="246" t="s">
        <v>32</v>
      </c>
      <c r="C362" s="246"/>
      <c r="D362" s="246" t="s">
        <v>4884</v>
      </c>
      <c r="E362" s="246" t="s">
        <v>3576</v>
      </c>
      <c r="F362" s="246" t="s">
        <v>4861</v>
      </c>
      <c r="G362" s="246"/>
      <c r="H362" s="246" t="s">
        <v>497</v>
      </c>
      <c r="I362" s="246" t="s">
        <v>1423</v>
      </c>
      <c r="J362" s="246" t="s">
        <v>896</v>
      </c>
      <c r="K362" s="246" t="s">
        <v>4846</v>
      </c>
    </row>
    <row r="363" spans="1:11" s="245" customFormat="1" ht="15.5" x14ac:dyDescent="0.35">
      <c r="A363" s="245">
        <v>471</v>
      </c>
      <c r="B363" s="246" t="s">
        <v>32</v>
      </c>
      <c r="C363" s="246"/>
      <c r="D363" s="246" t="s">
        <v>4884</v>
      </c>
      <c r="E363" s="246" t="s">
        <v>3579</v>
      </c>
      <c r="F363" s="246" t="s">
        <v>4861</v>
      </c>
      <c r="G363" s="246"/>
      <c r="H363" s="246" t="s">
        <v>497</v>
      </c>
      <c r="I363" s="246" t="s">
        <v>1423</v>
      </c>
      <c r="J363" s="246" t="s">
        <v>896</v>
      </c>
      <c r="K363" s="246" t="s">
        <v>4846</v>
      </c>
    </row>
    <row r="364" spans="1:11" s="245" customFormat="1" ht="15.5" x14ac:dyDescent="0.35">
      <c r="A364" s="245">
        <v>472</v>
      </c>
      <c r="B364" s="246" t="s">
        <v>32</v>
      </c>
      <c r="C364" s="246"/>
      <c r="D364" s="246" t="s">
        <v>4884</v>
      </c>
      <c r="E364" s="246" t="s">
        <v>3581</v>
      </c>
      <c r="F364" s="246" t="s">
        <v>4861</v>
      </c>
      <c r="G364" s="246"/>
      <c r="H364" s="246" t="s">
        <v>497</v>
      </c>
      <c r="I364" s="246" t="s">
        <v>1423</v>
      </c>
      <c r="J364" s="246" t="s">
        <v>896</v>
      </c>
      <c r="K364" s="246" t="s">
        <v>4846</v>
      </c>
    </row>
    <row r="365" spans="1:11" s="245" customFormat="1" ht="15.5" x14ac:dyDescent="0.35">
      <c r="A365" s="245">
        <v>473</v>
      </c>
      <c r="B365" s="246" t="s">
        <v>32</v>
      </c>
      <c r="C365" s="246"/>
      <c r="D365" s="246" t="s">
        <v>4884</v>
      </c>
      <c r="E365" s="246" t="s">
        <v>3583</v>
      </c>
      <c r="F365" s="246" t="s">
        <v>4861</v>
      </c>
      <c r="G365" s="246"/>
      <c r="H365" s="246" t="s">
        <v>497</v>
      </c>
      <c r="I365" s="246" t="s">
        <v>1423</v>
      </c>
      <c r="J365" s="246" t="s">
        <v>896</v>
      </c>
      <c r="K365" s="246" t="s">
        <v>4846</v>
      </c>
    </row>
    <row r="366" spans="1:11" s="245" customFormat="1" ht="15.5" x14ac:dyDescent="0.35">
      <c r="A366" s="245">
        <v>474</v>
      </c>
      <c r="B366" s="246" t="s">
        <v>32</v>
      </c>
      <c r="C366" s="246"/>
      <c r="D366" s="246" t="s">
        <v>4917</v>
      </c>
      <c r="E366" s="246" t="s">
        <v>3598</v>
      </c>
      <c r="F366" s="246" t="s">
        <v>4843</v>
      </c>
      <c r="G366" s="246"/>
      <c r="H366" s="246" t="s">
        <v>497</v>
      </c>
      <c r="I366" s="246" t="s">
        <v>1423</v>
      </c>
      <c r="J366" s="246" t="s">
        <v>896</v>
      </c>
      <c r="K366" s="246" t="s">
        <v>4846</v>
      </c>
    </row>
    <row r="367" spans="1:11" s="245" customFormat="1" ht="15.5" x14ac:dyDescent="0.35">
      <c r="A367" s="245">
        <v>475</v>
      </c>
      <c r="B367" s="246" t="s">
        <v>32</v>
      </c>
      <c r="C367" s="246"/>
      <c r="D367" s="246" t="s">
        <v>4917</v>
      </c>
      <c r="E367" s="246" t="s">
        <v>3600</v>
      </c>
      <c r="F367" s="246" t="s">
        <v>4843</v>
      </c>
      <c r="G367" s="246"/>
      <c r="H367" s="246" t="s">
        <v>497</v>
      </c>
      <c r="I367" s="246" t="s">
        <v>1423</v>
      </c>
      <c r="J367" s="246" t="s">
        <v>896</v>
      </c>
      <c r="K367" s="246" t="s">
        <v>4846</v>
      </c>
    </row>
    <row r="368" spans="1:11" s="245" customFormat="1" ht="15.5" x14ac:dyDescent="0.35">
      <c r="A368" s="245">
        <v>476</v>
      </c>
      <c r="B368" s="246" t="s">
        <v>32</v>
      </c>
      <c r="C368" s="246"/>
      <c r="D368" s="246" t="s">
        <v>4901</v>
      </c>
      <c r="E368" s="246" t="s">
        <v>3605</v>
      </c>
      <c r="F368" s="246" t="s">
        <v>4843</v>
      </c>
      <c r="G368" s="246"/>
      <c r="H368" s="246" t="s">
        <v>497</v>
      </c>
      <c r="I368" s="246" t="s">
        <v>1423</v>
      </c>
      <c r="J368" s="246" t="s">
        <v>896</v>
      </c>
      <c r="K368" s="246" t="s">
        <v>4846</v>
      </c>
    </row>
    <row r="369" spans="1:11" s="245" customFormat="1" ht="15.5" x14ac:dyDescent="0.35">
      <c r="A369" s="245">
        <v>477</v>
      </c>
      <c r="B369" s="246" t="s">
        <v>32</v>
      </c>
      <c r="C369" s="246"/>
      <c r="D369" s="246" t="s">
        <v>4901</v>
      </c>
      <c r="E369" s="246" t="s">
        <v>3610</v>
      </c>
      <c r="F369" s="246" t="s">
        <v>4843</v>
      </c>
      <c r="G369" s="246"/>
      <c r="H369" s="246" t="s">
        <v>497</v>
      </c>
      <c r="I369" s="246" t="s">
        <v>1423</v>
      </c>
      <c r="J369" s="246" t="s">
        <v>896</v>
      </c>
      <c r="K369" s="246" t="s">
        <v>4846</v>
      </c>
    </row>
    <row r="370" spans="1:11" s="245" customFormat="1" ht="15.5" x14ac:dyDescent="0.35">
      <c r="A370" s="245">
        <v>478</v>
      </c>
      <c r="B370" s="246" t="s">
        <v>32</v>
      </c>
      <c r="C370" s="246"/>
      <c r="D370" s="246" t="s">
        <v>4917</v>
      </c>
      <c r="E370" s="246" t="s">
        <v>3614</v>
      </c>
      <c r="F370" s="246" t="s">
        <v>4843</v>
      </c>
      <c r="G370" s="246"/>
      <c r="H370" s="246" t="s">
        <v>497</v>
      </c>
      <c r="I370" s="246" t="s">
        <v>1423</v>
      </c>
      <c r="J370" s="246" t="s">
        <v>896</v>
      </c>
      <c r="K370" s="246" t="s">
        <v>4846</v>
      </c>
    </row>
    <row r="371" spans="1:11" s="245" customFormat="1" ht="15.5" x14ac:dyDescent="0.35">
      <c r="A371" s="245">
        <v>479</v>
      </c>
      <c r="B371" s="246" t="s">
        <v>32</v>
      </c>
      <c r="C371" s="246"/>
      <c r="D371" s="246" t="s">
        <v>4875</v>
      </c>
      <c r="E371" s="246" t="s">
        <v>3621</v>
      </c>
      <c r="F371" s="246" t="s">
        <v>4876</v>
      </c>
      <c r="G371" s="246"/>
      <c r="H371" s="246" t="s">
        <v>497</v>
      </c>
      <c r="I371" s="246" t="s">
        <v>1423</v>
      </c>
      <c r="J371" s="246" t="s">
        <v>896</v>
      </c>
      <c r="K371" s="246" t="s">
        <v>4846</v>
      </c>
    </row>
    <row r="372" spans="1:11" s="245" customFormat="1" ht="15.5" x14ac:dyDescent="0.35">
      <c r="A372" s="245">
        <v>480</v>
      </c>
      <c r="B372" s="246" t="s">
        <v>32</v>
      </c>
      <c r="C372" s="246"/>
      <c r="D372" s="246" t="s">
        <v>4875</v>
      </c>
      <c r="E372" s="246" t="s">
        <v>3627</v>
      </c>
      <c r="F372" s="246" t="s">
        <v>4876</v>
      </c>
      <c r="G372" s="246"/>
      <c r="H372" s="246" t="s">
        <v>497</v>
      </c>
      <c r="I372" s="246" t="s">
        <v>1423</v>
      </c>
      <c r="J372" s="246" t="s">
        <v>896</v>
      </c>
      <c r="K372" s="246" t="s">
        <v>4846</v>
      </c>
    </row>
    <row r="373" spans="1:11" s="245" customFormat="1" ht="15.5" x14ac:dyDescent="0.35">
      <c r="A373" s="245">
        <v>481</v>
      </c>
      <c r="B373" s="246" t="s">
        <v>32</v>
      </c>
      <c r="C373" s="246"/>
      <c r="D373" s="246" t="s">
        <v>4875</v>
      </c>
      <c r="E373" s="246" t="s">
        <v>3633</v>
      </c>
      <c r="F373" s="246" t="s">
        <v>4876</v>
      </c>
      <c r="G373" s="246"/>
      <c r="H373" s="246" t="s">
        <v>497</v>
      </c>
      <c r="I373" s="246" t="s">
        <v>1423</v>
      </c>
      <c r="J373" s="246" t="s">
        <v>896</v>
      </c>
      <c r="K373" s="246" t="s">
        <v>4846</v>
      </c>
    </row>
    <row r="374" spans="1:11" s="245" customFormat="1" ht="15.5" x14ac:dyDescent="0.35">
      <c r="A374" s="245">
        <v>482</v>
      </c>
      <c r="B374" s="246" t="s">
        <v>32</v>
      </c>
      <c r="C374" s="246"/>
      <c r="D374" s="246" t="s">
        <v>4974</v>
      </c>
      <c r="E374" s="246" t="s">
        <v>3643</v>
      </c>
      <c r="F374" s="246" t="s">
        <v>4876</v>
      </c>
      <c r="G374" s="246"/>
      <c r="H374" s="246" t="s">
        <v>497</v>
      </c>
      <c r="I374" s="246" t="s">
        <v>1423</v>
      </c>
      <c r="J374" s="246" t="s">
        <v>896</v>
      </c>
      <c r="K374" s="246" t="s">
        <v>4846</v>
      </c>
    </row>
    <row r="375" spans="1:11" s="245" customFormat="1" ht="15.5" x14ac:dyDescent="0.35">
      <c r="A375" s="245">
        <v>483</v>
      </c>
      <c r="B375" s="246" t="s">
        <v>32</v>
      </c>
      <c r="C375" s="246"/>
      <c r="D375" s="246" t="s">
        <v>4974</v>
      </c>
      <c r="E375" s="246" t="s">
        <v>3645</v>
      </c>
      <c r="F375" s="246" t="s">
        <v>4876</v>
      </c>
      <c r="G375" s="246"/>
      <c r="H375" s="246" t="s">
        <v>497</v>
      </c>
      <c r="I375" s="246" t="s">
        <v>1423</v>
      </c>
      <c r="J375" s="246" t="s">
        <v>896</v>
      </c>
      <c r="K375" s="246" t="s">
        <v>4846</v>
      </c>
    </row>
    <row r="376" spans="1:11" s="245" customFormat="1" ht="15.5" x14ac:dyDescent="0.35">
      <c r="A376" s="245">
        <v>484</v>
      </c>
      <c r="B376" s="246" t="s">
        <v>32</v>
      </c>
      <c r="C376" s="246"/>
      <c r="D376" s="246" t="s">
        <v>4974</v>
      </c>
      <c r="E376" s="246" t="s">
        <v>3648</v>
      </c>
      <c r="F376" s="246" t="s">
        <v>4876</v>
      </c>
      <c r="G376" s="246"/>
      <c r="H376" s="246" t="s">
        <v>497</v>
      </c>
      <c r="I376" s="246" t="s">
        <v>1423</v>
      </c>
      <c r="J376" s="246" t="s">
        <v>896</v>
      </c>
      <c r="K376" s="246" t="s">
        <v>4846</v>
      </c>
    </row>
    <row r="377" spans="1:11" s="245" customFormat="1" ht="15.5" x14ac:dyDescent="0.35">
      <c r="A377" s="245">
        <v>485</v>
      </c>
      <c r="B377" s="246" t="s">
        <v>32</v>
      </c>
      <c r="C377" s="246"/>
      <c r="D377" s="246" t="s">
        <v>4913</v>
      </c>
      <c r="E377" s="246" t="s">
        <v>3661</v>
      </c>
      <c r="F377" s="246" t="s">
        <v>4914</v>
      </c>
      <c r="G377" s="246"/>
      <c r="H377" s="246" t="s">
        <v>497</v>
      </c>
      <c r="I377" s="246" t="s">
        <v>1423</v>
      </c>
      <c r="J377" s="246" t="s">
        <v>896</v>
      </c>
      <c r="K377" s="246" t="s">
        <v>4846</v>
      </c>
    </row>
    <row r="378" spans="1:11" s="245" customFormat="1" ht="15.5" x14ac:dyDescent="0.35">
      <c r="A378" s="245">
        <v>486</v>
      </c>
      <c r="B378" s="246" t="s">
        <v>32</v>
      </c>
      <c r="C378" s="246"/>
      <c r="D378" s="246" t="s">
        <v>4913</v>
      </c>
      <c r="E378" s="246" t="s">
        <v>3668</v>
      </c>
      <c r="F378" s="246" t="s">
        <v>4914</v>
      </c>
      <c r="G378" s="246"/>
      <c r="H378" s="246" t="s">
        <v>497</v>
      </c>
      <c r="I378" s="246" t="s">
        <v>1423</v>
      </c>
      <c r="J378" s="246" t="s">
        <v>896</v>
      </c>
      <c r="K378" s="246" t="s">
        <v>4846</v>
      </c>
    </row>
    <row r="379" spans="1:11" s="245" customFormat="1" ht="15.5" x14ac:dyDescent="0.35">
      <c r="A379" s="245">
        <v>487</v>
      </c>
      <c r="B379" s="246" t="s">
        <v>32</v>
      </c>
      <c r="C379" s="246"/>
      <c r="D379" s="246" t="s">
        <v>4913</v>
      </c>
      <c r="E379" s="246" t="s">
        <v>3669</v>
      </c>
      <c r="F379" s="246" t="s">
        <v>4914</v>
      </c>
      <c r="G379" s="246"/>
      <c r="H379" s="246" t="s">
        <v>497</v>
      </c>
      <c r="I379" s="246" t="s">
        <v>1423</v>
      </c>
      <c r="J379" s="246" t="s">
        <v>896</v>
      </c>
      <c r="K379" s="246" t="s">
        <v>4846</v>
      </c>
    </row>
    <row r="380" spans="1:11" s="245" customFormat="1" ht="15.5" x14ac:dyDescent="0.35">
      <c r="A380" s="245">
        <v>488</v>
      </c>
      <c r="B380" s="246" t="s">
        <v>32</v>
      </c>
      <c r="C380" s="246"/>
      <c r="D380" s="246" t="s">
        <v>4913</v>
      </c>
      <c r="E380" s="246" t="s">
        <v>3679</v>
      </c>
      <c r="F380" s="246" t="s">
        <v>4914</v>
      </c>
      <c r="G380" s="246"/>
      <c r="H380" s="246" t="s">
        <v>497</v>
      </c>
      <c r="I380" s="246" t="s">
        <v>1423</v>
      </c>
      <c r="J380" s="246" t="s">
        <v>896</v>
      </c>
      <c r="K380" s="246" t="s">
        <v>4846</v>
      </c>
    </row>
    <row r="381" spans="1:11" s="245" customFormat="1" ht="15.5" x14ac:dyDescent="0.35">
      <c r="A381" s="245">
        <v>489</v>
      </c>
      <c r="B381" s="246" t="s">
        <v>32</v>
      </c>
      <c r="C381" s="246"/>
      <c r="D381" s="246" t="s">
        <v>4913</v>
      </c>
      <c r="E381" s="246" t="s">
        <v>3681</v>
      </c>
      <c r="F381" s="246" t="s">
        <v>4914</v>
      </c>
      <c r="G381" s="246"/>
      <c r="H381" s="246" t="s">
        <v>497</v>
      </c>
      <c r="I381" s="246" t="s">
        <v>1423</v>
      </c>
      <c r="J381" s="246" t="s">
        <v>896</v>
      </c>
      <c r="K381" s="246" t="s">
        <v>4846</v>
      </c>
    </row>
    <row r="382" spans="1:11" s="245" customFormat="1" ht="15.5" x14ac:dyDescent="0.35">
      <c r="A382" s="245">
        <v>490</v>
      </c>
      <c r="B382" s="246" t="s">
        <v>32</v>
      </c>
      <c r="C382" s="246"/>
      <c r="D382" s="246" t="s">
        <v>4872</v>
      </c>
      <c r="E382" s="246" t="s">
        <v>3699</v>
      </c>
      <c r="F382" s="246" t="s">
        <v>4873</v>
      </c>
      <c r="G382" s="246"/>
      <c r="H382" s="246" t="s">
        <v>497</v>
      </c>
      <c r="I382" s="246" t="s">
        <v>1423</v>
      </c>
      <c r="J382" s="246" t="s">
        <v>896</v>
      </c>
      <c r="K382" s="246" t="s">
        <v>4846</v>
      </c>
    </row>
    <row r="383" spans="1:11" s="245" customFormat="1" ht="15.5" x14ac:dyDescent="0.35">
      <c r="A383" s="245">
        <v>491</v>
      </c>
      <c r="B383" s="246" t="s">
        <v>32</v>
      </c>
      <c r="C383" s="246"/>
      <c r="D383" s="246" t="s">
        <v>4872</v>
      </c>
      <c r="E383" s="246" t="s">
        <v>3704</v>
      </c>
      <c r="F383" s="246" t="s">
        <v>4873</v>
      </c>
      <c r="G383" s="246"/>
      <c r="H383" s="246" t="s">
        <v>497</v>
      </c>
      <c r="I383" s="246" t="s">
        <v>1423</v>
      </c>
      <c r="J383" s="246" t="s">
        <v>896</v>
      </c>
      <c r="K383" s="246" t="s">
        <v>4846</v>
      </c>
    </row>
    <row r="384" spans="1:11" s="245" customFormat="1" ht="15.5" x14ac:dyDescent="0.35">
      <c r="A384" s="245">
        <v>492</v>
      </c>
      <c r="B384" s="246" t="s">
        <v>32</v>
      </c>
      <c r="C384" s="246"/>
      <c r="D384" s="246" t="s">
        <v>4899</v>
      </c>
      <c r="E384" s="246" t="s">
        <v>3726</v>
      </c>
      <c r="F384" s="246" t="s">
        <v>4873</v>
      </c>
      <c r="G384" s="246"/>
      <c r="H384" s="246" t="s">
        <v>497</v>
      </c>
      <c r="I384" s="246" t="s">
        <v>1423</v>
      </c>
      <c r="J384" s="246" t="s">
        <v>896</v>
      </c>
      <c r="K384" s="246" t="s">
        <v>4846</v>
      </c>
    </row>
    <row r="385" spans="1:11" s="245" customFormat="1" ht="15.5" x14ac:dyDescent="0.35">
      <c r="A385" s="245">
        <v>493</v>
      </c>
      <c r="B385" s="246" t="s">
        <v>32</v>
      </c>
      <c r="C385" s="246"/>
      <c r="D385" s="246" t="s">
        <v>4866</v>
      </c>
      <c r="E385" s="246" t="s">
        <v>3727</v>
      </c>
      <c r="F385" s="246" t="s">
        <v>4867</v>
      </c>
      <c r="G385" s="246"/>
      <c r="H385" s="246" t="s">
        <v>497</v>
      </c>
      <c r="I385" s="246" t="s">
        <v>1423</v>
      </c>
      <c r="J385" s="246" t="s">
        <v>896</v>
      </c>
      <c r="K385" s="246" t="s">
        <v>4846</v>
      </c>
    </row>
    <row r="386" spans="1:11" s="245" customFormat="1" ht="15.5" x14ac:dyDescent="0.35">
      <c r="A386" s="245">
        <v>494</v>
      </c>
      <c r="B386" s="246" t="s">
        <v>32</v>
      </c>
      <c r="C386" s="246"/>
      <c r="D386" s="246" t="s">
        <v>4866</v>
      </c>
      <c r="E386" s="246" t="s">
        <v>3728</v>
      </c>
      <c r="F386" s="246" t="s">
        <v>4867</v>
      </c>
      <c r="G386" s="246"/>
      <c r="H386" s="246" t="s">
        <v>497</v>
      </c>
      <c r="I386" s="246" t="s">
        <v>1423</v>
      </c>
      <c r="J386" s="246" t="s">
        <v>896</v>
      </c>
      <c r="K386" s="246" t="s">
        <v>4846</v>
      </c>
    </row>
    <row r="387" spans="1:11" s="245" customFormat="1" ht="15.5" x14ac:dyDescent="0.35">
      <c r="A387" s="245">
        <v>495</v>
      </c>
      <c r="B387" s="246" t="s">
        <v>32</v>
      </c>
      <c r="C387" s="246"/>
      <c r="D387" s="246" t="s">
        <v>4860</v>
      </c>
      <c r="E387" s="246" t="s">
        <v>3742</v>
      </c>
      <c r="F387" s="246" t="s">
        <v>4861</v>
      </c>
      <c r="G387" s="246"/>
      <c r="H387" s="246" t="s">
        <v>497</v>
      </c>
      <c r="I387" s="246" t="s">
        <v>1423</v>
      </c>
      <c r="J387" s="246" t="s">
        <v>896</v>
      </c>
      <c r="K387" s="246" t="s">
        <v>4846</v>
      </c>
    </row>
    <row r="388" spans="1:11" s="245" customFormat="1" ht="15.5" x14ac:dyDescent="0.35">
      <c r="A388" s="245">
        <v>496</v>
      </c>
      <c r="B388" s="246" t="s">
        <v>32</v>
      </c>
      <c r="C388" s="246"/>
      <c r="D388" s="246" t="s">
        <v>4860</v>
      </c>
      <c r="E388" s="246" t="s">
        <v>3746</v>
      </c>
      <c r="F388" s="246" t="s">
        <v>4861</v>
      </c>
      <c r="G388" s="246"/>
      <c r="H388" s="246" t="s">
        <v>497</v>
      </c>
      <c r="I388" s="246" t="s">
        <v>1423</v>
      </c>
      <c r="J388" s="246" t="s">
        <v>896</v>
      </c>
      <c r="K388" s="246" t="s">
        <v>4846</v>
      </c>
    </row>
    <row r="389" spans="1:11" s="245" customFormat="1" ht="15.5" x14ac:dyDescent="0.35">
      <c r="A389" s="245">
        <v>497</v>
      </c>
      <c r="B389" s="246" t="s">
        <v>32</v>
      </c>
      <c r="C389" s="246"/>
      <c r="D389" s="246" t="s">
        <v>4860</v>
      </c>
      <c r="E389" s="246" t="s">
        <v>3749</v>
      </c>
      <c r="F389" s="246" t="s">
        <v>4861</v>
      </c>
      <c r="G389" s="246"/>
      <c r="H389" s="246" t="s">
        <v>497</v>
      </c>
      <c r="I389" s="246" t="s">
        <v>1423</v>
      </c>
      <c r="J389" s="246" t="s">
        <v>896</v>
      </c>
      <c r="K389" s="246" t="s">
        <v>4846</v>
      </c>
    </row>
    <row r="390" spans="1:11" s="245" customFormat="1" ht="15.5" x14ac:dyDescent="0.35">
      <c r="A390" s="245">
        <v>498</v>
      </c>
      <c r="B390" s="246" t="s">
        <v>32</v>
      </c>
      <c r="C390" s="246"/>
      <c r="D390" s="246" t="s">
        <v>4860</v>
      </c>
      <c r="E390" s="246" t="s">
        <v>3756</v>
      </c>
      <c r="F390" s="246" t="s">
        <v>4861</v>
      </c>
      <c r="G390" s="246"/>
      <c r="H390" s="246" t="s">
        <v>497</v>
      </c>
      <c r="I390" s="246" t="s">
        <v>1423</v>
      </c>
      <c r="J390" s="246" t="s">
        <v>896</v>
      </c>
      <c r="K390" s="246" t="s">
        <v>4846</v>
      </c>
    </row>
    <row r="391" spans="1:11" s="245" customFormat="1" ht="15.5" x14ac:dyDescent="0.35">
      <c r="A391" s="245">
        <v>499</v>
      </c>
      <c r="B391" s="246" t="s">
        <v>32</v>
      </c>
      <c r="C391" s="246"/>
      <c r="D391" s="246" t="s">
        <v>4891</v>
      </c>
      <c r="E391" s="246" t="s">
        <v>3772</v>
      </c>
      <c r="F391" s="246" t="s">
        <v>4864</v>
      </c>
      <c r="G391" s="246"/>
      <c r="H391" s="246" t="s">
        <v>497</v>
      </c>
      <c r="I391" s="246" t="s">
        <v>1423</v>
      </c>
      <c r="J391" s="246" t="s">
        <v>896</v>
      </c>
      <c r="K391" s="246" t="s">
        <v>4846</v>
      </c>
    </row>
    <row r="392" spans="1:11" s="245" customFormat="1" ht="15.5" x14ac:dyDescent="0.35">
      <c r="A392" s="245">
        <v>500</v>
      </c>
      <c r="B392" s="246" t="s">
        <v>32</v>
      </c>
      <c r="C392" s="246"/>
      <c r="D392" s="246" t="s">
        <v>4891</v>
      </c>
      <c r="E392" s="246" t="s">
        <v>3774</v>
      </c>
      <c r="F392" s="246" t="s">
        <v>4864</v>
      </c>
      <c r="G392" s="246"/>
      <c r="H392" s="246" t="s">
        <v>497</v>
      </c>
      <c r="I392" s="246" t="s">
        <v>1423</v>
      </c>
      <c r="J392" s="246" t="s">
        <v>896</v>
      </c>
      <c r="K392" s="246" t="s">
        <v>4846</v>
      </c>
    </row>
    <row r="393" spans="1:11" s="245" customFormat="1" ht="15.5" x14ac:dyDescent="0.35">
      <c r="A393" s="245">
        <v>501</v>
      </c>
      <c r="B393" s="246" t="s">
        <v>32</v>
      </c>
      <c r="C393" s="246"/>
      <c r="D393" s="246" t="s">
        <v>4891</v>
      </c>
      <c r="E393" s="246" t="s">
        <v>3776</v>
      </c>
      <c r="F393" s="246" t="s">
        <v>4864</v>
      </c>
      <c r="G393" s="246"/>
      <c r="H393" s="246" t="s">
        <v>497</v>
      </c>
      <c r="I393" s="246" t="s">
        <v>1423</v>
      </c>
      <c r="J393" s="246" t="s">
        <v>896</v>
      </c>
      <c r="K393" s="246" t="s">
        <v>4846</v>
      </c>
    </row>
    <row r="394" spans="1:11" s="245" customFormat="1" ht="15.5" x14ac:dyDescent="0.35">
      <c r="A394" s="245">
        <v>502</v>
      </c>
      <c r="B394" s="246" t="s">
        <v>32</v>
      </c>
      <c r="C394" s="246"/>
      <c r="D394" s="246" t="s">
        <v>4891</v>
      </c>
      <c r="E394" s="246" t="s">
        <v>3778</v>
      </c>
      <c r="F394" s="246" t="s">
        <v>4864</v>
      </c>
      <c r="G394" s="246"/>
      <c r="H394" s="246" t="s">
        <v>497</v>
      </c>
      <c r="I394" s="246" t="s">
        <v>1423</v>
      </c>
      <c r="J394" s="246" t="s">
        <v>896</v>
      </c>
      <c r="K394" s="246" t="s">
        <v>4846</v>
      </c>
    </row>
    <row r="395" spans="1:11" s="245" customFormat="1" ht="15.5" x14ac:dyDescent="0.35">
      <c r="A395" s="245">
        <v>503</v>
      </c>
      <c r="B395" s="246" t="s">
        <v>32</v>
      </c>
      <c r="C395" s="246"/>
      <c r="D395" s="246" t="s">
        <v>4922</v>
      </c>
      <c r="E395" s="246" t="s">
        <v>3433</v>
      </c>
      <c r="F395" s="246" t="s">
        <v>4923</v>
      </c>
      <c r="G395" s="246"/>
      <c r="H395" s="246" t="s">
        <v>5042</v>
      </c>
      <c r="I395" s="246" t="s">
        <v>3510</v>
      </c>
      <c r="J395" s="246" t="s">
        <v>896</v>
      </c>
      <c r="K395" s="246" t="s">
        <v>4846</v>
      </c>
    </row>
    <row r="396" spans="1:11" s="245" customFormat="1" ht="15.5" x14ac:dyDescent="0.35">
      <c r="A396" s="245">
        <v>504</v>
      </c>
      <c r="B396" s="246" t="s">
        <v>32</v>
      </c>
      <c r="C396" s="246"/>
      <c r="D396" s="246" t="s">
        <v>4925</v>
      </c>
      <c r="E396" s="246" t="s">
        <v>3446</v>
      </c>
      <c r="F396" s="246" t="s">
        <v>4923</v>
      </c>
      <c r="G396" s="246"/>
      <c r="H396" s="246" t="s">
        <v>5042</v>
      </c>
      <c r="I396" s="246" t="s">
        <v>3510</v>
      </c>
      <c r="J396" s="246" t="s">
        <v>896</v>
      </c>
      <c r="K396" s="246" t="s">
        <v>4846</v>
      </c>
    </row>
    <row r="397" spans="1:11" s="245" customFormat="1" ht="15.5" x14ac:dyDescent="0.35">
      <c r="A397" s="245">
        <v>505</v>
      </c>
      <c r="B397" s="246" t="s">
        <v>32</v>
      </c>
      <c r="C397" s="246"/>
      <c r="D397" s="246" t="s">
        <v>4866</v>
      </c>
      <c r="E397" s="246" t="s">
        <v>3508</v>
      </c>
      <c r="F397" s="246" t="s">
        <v>4867</v>
      </c>
      <c r="G397" s="246"/>
      <c r="H397" s="246" t="s">
        <v>5042</v>
      </c>
      <c r="I397" s="246" t="s">
        <v>3510</v>
      </c>
      <c r="J397" s="246" t="s">
        <v>896</v>
      </c>
      <c r="K397" s="246" t="s">
        <v>4846</v>
      </c>
    </row>
    <row r="398" spans="1:11" s="245" customFormat="1" ht="15.5" x14ac:dyDescent="0.35">
      <c r="A398" s="245">
        <v>506</v>
      </c>
      <c r="B398" s="246" t="s">
        <v>32</v>
      </c>
      <c r="C398" s="246"/>
      <c r="D398" s="246" t="s">
        <v>4866</v>
      </c>
      <c r="E398" s="246" t="s">
        <v>3511</v>
      </c>
      <c r="F398" s="246" t="s">
        <v>4867</v>
      </c>
      <c r="G398" s="246"/>
      <c r="H398" s="246" t="s">
        <v>5042</v>
      </c>
      <c r="I398" s="246" t="s">
        <v>3510</v>
      </c>
      <c r="J398" s="246" t="s">
        <v>896</v>
      </c>
      <c r="K398" s="246" t="s">
        <v>4846</v>
      </c>
    </row>
    <row r="399" spans="1:11" s="245" customFormat="1" ht="15.5" x14ac:dyDescent="0.35">
      <c r="A399" s="245">
        <v>507</v>
      </c>
      <c r="B399" s="246" t="s">
        <v>32</v>
      </c>
      <c r="C399" s="246"/>
      <c r="D399" s="246" t="s">
        <v>4869</v>
      </c>
      <c r="E399" s="246" t="s">
        <v>3525</v>
      </c>
      <c r="F399" s="246" t="s">
        <v>4870</v>
      </c>
      <c r="G399" s="246"/>
      <c r="H399" s="246" t="s">
        <v>5042</v>
      </c>
      <c r="I399" s="246" t="s">
        <v>3510</v>
      </c>
      <c r="J399" s="246" t="s">
        <v>896</v>
      </c>
      <c r="K399" s="246" t="s">
        <v>4846</v>
      </c>
    </row>
    <row r="400" spans="1:11" s="245" customFormat="1" ht="15.5" x14ac:dyDescent="0.35">
      <c r="A400" s="245">
        <v>508</v>
      </c>
      <c r="B400" s="246" t="s">
        <v>32</v>
      </c>
      <c r="C400" s="246"/>
      <c r="D400" s="246" t="s">
        <v>4869</v>
      </c>
      <c r="E400" s="246" t="s">
        <v>3526</v>
      </c>
      <c r="F400" s="246" t="s">
        <v>4870</v>
      </c>
      <c r="G400" s="246"/>
      <c r="H400" s="246" t="s">
        <v>5042</v>
      </c>
      <c r="I400" s="246" t="s">
        <v>3510</v>
      </c>
      <c r="J400" s="246" t="s">
        <v>896</v>
      </c>
      <c r="K400" s="246" t="s">
        <v>4846</v>
      </c>
    </row>
    <row r="401" spans="1:11" s="245" customFormat="1" ht="15.5" x14ac:dyDescent="0.35">
      <c r="A401" s="245">
        <v>509</v>
      </c>
      <c r="B401" s="246" t="s">
        <v>32</v>
      </c>
      <c r="C401" s="246"/>
      <c r="D401" s="246" t="s">
        <v>4856</v>
      </c>
      <c r="E401" s="246" t="s">
        <v>3570</v>
      </c>
      <c r="F401" s="246" t="s">
        <v>4858</v>
      </c>
      <c r="G401" s="246"/>
      <c r="H401" s="246" t="s">
        <v>5042</v>
      </c>
      <c r="I401" s="246" t="s">
        <v>3510</v>
      </c>
      <c r="J401" s="246" t="s">
        <v>896</v>
      </c>
      <c r="K401" s="246" t="s">
        <v>4846</v>
      </c>
    </row>
    <row r="402" spans="1:11" s="245" customFormat="1" ht="15.5" x14ac:dyDescent="0.35">
      <c r="A402" s="245">
        <v>510</v>
      </c>
      <c r="B402" s="246" t="s">
        <v>32</v>
      </c>
      <c r="C402" s="246"/>
      <c r="D402" s="246" t="s">
        <v>4856</v>
      </c>
      <c r="E402" s="246" t="s">
        <v>3587</v>
      </c>
      <c r="F402" s="246" t="s">
        <v>4858</v>
      </c>
      <c r="G402" s="246"/>
      <c r="H402" s="246" t="s">
        <v>5042</v>
      </c>
      <c r="I402" s="246" t="s">
        <v>3510</v>
      </c>
      <c r="J402" s="246" t="s">
        <v>896</v>
      </c>
      <c r="K402" s="246" t="s">
        <v>4846</v>
      </c>
    </row>
    <row r="403" spans="1:11" s="245" customFormat="1" ht="15.5" x14ac:dyDescent="0.35">
      <c r="A403" s="245">
        <v>511</v>
      </c>
      <c r="B403" s="246" t="s">
        <v>32</v>
      </c>
      <c r="C403" s="246"/>
      <c r="D403" s="246" t="s">
        <v>4856</v>
      </c>
      <c r="E403" s="246" t="s">
        <v>3589</v>
      </c>
      <c r="F403" s="246" t="s">
        <v>4858</v>
      </c>
      <c r="G403" s="246"/>
      <c r="H403" s="246" t="s">
        <v>5042</v>
      </c>
      <c r="I403" s="246" t="s">
        <v>3510</v>
      </c>
      <c r="J403" s="246" t="s">
        <v>896</v>
      </c>
      <c r="K403" s="246" t="s">
        <v>4846</v>
      </c>
    </row>
    <row r="404" spans="1:11" s="245" customFormat="1" ht="15.5" x14ac:dyDescent="0.35">
      <c r="A404" s="245">
        <v>512</v>
      </c>
      <c r="B404" s="246" t="s">
        <v>32</v>
      </c>
      <c r="C404" s="246"/>
      <c r="D404" s="246" t="s">
        <v>4899</v>
      </c>
      <c r="E404" s="246" t="s">
        <v>3723</v>
      </c>
      <c r="F404" s="246" t="s">
        <v>4873</v>
      </c>
      <c r="G404" s="246"/>
      <c r="H404" s="246" t="s">
        <v>5042</v>
      </c>
      <c r="I404" s="246" t="s">
        <v>3510</v>
      </c>
      <c r="J404" s="246" t="s">
        <v>896</v>
      </c>
      <c r="K404" s="246" t="s">
        <v>4846</v>
      </c>
    </row>
    <row r="405" spans="1:11" s="245" customFormat="1" ht="15.5" x14ac:dyDescent="0.35">
      <c r="A405" s="245">
        <v>513</v>
      </c>
      <c r="B405" s="246" t="s">
        <v>32</v>
      </c>
      <c r="C405" s="246"/>
      <c r="D405" s="246" t="s">
        <v>4877</v>
      </c>
      <c r="E405" s="246" t="s">
        <v>3410</v>
      </c>
      <c r="F405" s="246" t="s">
        <v>4878</v>
      </c>
      <c r="G405" s="246"/>
      <c r="H405" s="246"/>
      <c r="I405" s="246" t="s">
        <v>3554</v>
      </c>
      <c r="J405" s="246" t="s">
        <v>896</v>
      </c>
      <c r="K405" s="246" t="s">
        <v>4846</v>
      </c>
    </row>
    <row r="406" spans="1:11" s="245" customFormat="1" ht="15.5" x14ac:dyDescent="0.35">
      <c r="A406" s="245">
        <v>514</v>
      </c>
      <c r="B406" s="246" t="s">
        <v>32</v>
      </c>
      <c r="C406" s="246"/>
      <c r="D406" s="246" t="s">
        <v>4877</v>
      </c>
      <c r="E406" s="246" t="s">
        <v>3415</v>
      </c>
      <c r="F406" s="246" t="s">
        <v>4878</v>
      </c>
      <c r="G406" s="246"/>
      <c r="H406" s="246"/>
      <c r="I406" s="246" t="s">
        <v>3554</v>
      </c>
      <c r="J406" s="246" t="s">
        <v>896</v>
      </c>
      <c r="K406" s="246" t="s">
        <v>4846</v>
      </c>
    </row>
    <row r="407" spans="1:11" s="245" customFormat="1" ht="15.5" x14ac:dyDescent="0.35">
      <c r="A407" s="245">
        <v>515</v>
      </c>
      <c r="B407" s="246" t="s">
        <v>32</v>
      </c>
      <c r="C407" s="246"/>
      <c r="D407" s="246" t="s">
        <v>4877</v>
      </c>
      <c r="E407" s="246" t="s">
        <v>3418</v>
      </c>
      <c r="F407" s="246" t="s">
        <v>4878</v>
      </c>
      <c r="G407" s="246"/>
      <c r="H407" s="246"/>
      <c r="I407" s="246" t="s">
        <v>3554</v>
      </c>
      <c r="J407" s="246" t="s">
        <v>896</v>
      </c>
      <c r="K407" s="246" t="s">
        <v>4846</v>
      </c>
    </row>
    <row r="408" spans="1:11" s="245" customFormat="1" ht="15.5" x14ac:dyDescent="0.35">
      <c r="A408" s="245">
        <v>516</v>
      </c>
      <c r="B408" s="246" t="s">
        <v>32</v>
      </c>
      <c r="C408" s="246"/>
      <c r="D408" s="246" t="s">
        <v>4866</v>
      </c>
      <c r="E408" s="246" t="s">
        <v>3504</v>
      </c>
      <c r="F408" s="246" t="s">
        <v>4867</v>
      </c>
      <c r="G408" s="246"/>
      <c r="H408" s="246"/>
      <c r="I408" s="246" t="s">
        <v>3554</v>
      </c>
      <c r="J408" s="246" t="s">
        <v>896</v>
      </c>
      <c r="K408" s="246" t="s">
        <v>4846</v>
      </c>
    </row>
    <row r="409" spans="1:11" s="245" customFormat="1" ht="15.5" x14ac:dyDescent="0.35">
      <c r="A409" s="245">
        <v>517</v>
      </c>
      <c r="B409" s="246" t="s">
        <v>32</v>
      </c>
      <c r="C409" s="246"/>
      <c r="D409" s="246" t="s">
        <v>4866</v>
      </c>
      <c r="E409" s="246" t="s">
        <v>3506</v>
      </c>
      <c r="F409" s="246" t="s">
        <v>4867</v>
      </c>
      <c r="G409" s="246"/>
      <c r="H409" s="246"/>
      <c r="I409" s="246" t="s">
        <v>3554</v>
      </c>
      <c r="J409" s="246" t="s">
        <v>896</v>
      </c>
      <c r="K409" s="246" t="s">
        <v>4846</v>
      </c>
    </row>
    <row r="410" spans="1:11" s="245" customFormat="1" ht="15.5" x14ac:dyDescent="0.35">
      <c r="A410" s="245">
        <v>518</v>
      </c>
      <c r="B410" s="246" t="s">
        <v>32</v>
      </c>
      <c r="C410" s="246"/>
      <c r="D410" s="246" t="s">
        <v>4927</v>
      </c>
      <c r="E410" s="246" t="s">
        <v>3552</v>
      </c>
      <c r="F410" s="246" t="s">
        <v>4870</v>
      </c>
      <c r="G410" s="246"/>
      <c r="H410" s="246"/>
      <c r="I410" s="246" t="s">
        <v>3554</v>
      </c>
      <c r="J410" s="246" t="s">
        <v>896</v>
      </c>
      <c r="K410" s="246" t="s">
        <v>4846</v>
      </c>
    </row>
    <row r="411" spans="1:11" s="245" customFormat="1" ht="15.5" x14ac:dyDescent="0.35">
      <c r="A411" s="245">
        <v>519</v>
      </c>
      <c r="B411" s="246" t="s">
        <v>32</v>
      </c>
      <c r="C411" s="246"/>
      <c r="D411" s="246" t="s">
        <v>4927</v>
      </c>
      <c r="E411" s="246" t="s">
        <v>3555</v>
      </c>
      <c r="F411" s="246" t="s">
        <v>4870</v>
      </c>
      <c r="G411" s="246"/>
      <c r="H411" s="246"/>
      <c r="I411" s="246" t="s">
        <v>3554</v>
      </c>
      <c r="J411" s="246" t="s">
        <v>896</v>
      </c>
      <c r="K411" s="246" t="s">
        <v>4846</v>
      </c>
    </row>
    <row r="412" spans="1:11" s="245" customFormat="1" ht="15.5" x14ac:dyDescent="0.35">
      <c r="A412" s="245">
        <v>520</v>
      </c>
      <c r="B412" s="246" t="s">
        <v>32</v>
      </c>
      <c r="C412" s="246"/>
      <c r="D412" s="246" t="s">
        <v>4927</v>
      </c>
      <c r="E412" s="246" t="s">
        <v>3556</v>
      </c>
      <c r="F412" s="246" t="s">
        <v>4870</v>
      </c>
      <c r="G412" s="246"/>
      <c r="H412" s="246"/>
      <c r="I412" s="246" t="s">
        <v>3554</v>
      </c>
      <c r="J412" s="246" t="s">
        <v>896</v>
      </c>
      <c r="K412" s="246" t="s">
        <v>4846</v>
      </c>
    </row>
    <row r="413" spans="1:11" s="245" customFormat="1" ht="15.5" x14ac:dyDescent="0.35">
      <c r="A413" s="245">
        <v>521</v>
      </c>
      <c r="B413" s="246" t="s">
        <v>32</v>
      </c>
      <c r="C413" s="246"/>
      <c r="D413" s="246" t="s">
        <v>4856</v>
      </c>
      <c r="E413" s="246" t="s">
        <v>3565</v>
      </c>
      <c r="F413" s="246" t="s">
        <v>4858</v>
      </c>
      <c r="G413" s="246"/>
      <c r="H413" s="246"/>
      <c r="I413" s="246" t="s">
        <v>3554</v>
      </c>
      <c r="J413" s="246" t="s">
        <v>896</v>
      </c>
      <c r="K413" s="246" t="s">
        <v>4846</v>
      </c>
    </row>
    <row r="414" spans="1:11" s="245" customFormat="1" ht="15.5" x14ac:dyDescent="0.35">
      <c r="A414" s="245">
        <v>522</v>
      </c>
      <c r="B414" s="246" t="s">
        <v>32</v>
      </c>
      <c r="C414" s="246"/>
      <c r="D414" s="246" t="s">
        <v>4856</v>
      </c>
      <c r="E414" s="246" t="s">
        <v>4996</v>
      </c>
      <c r="F414" s="246" t="s">
        <v>4858</v>
      </c>
      <c r="G414" s="246"/>
      <c r="H414" s="246"/>
      <c r="I414" s="246" t="s">
        <v>3554</v>
      </c>
      <c r="J414" s="246" t="s">
        <v>896</v>
      </c>
      <c r="K414" s="246" t="s">
        <v>4846</v>
      </c>
    </row>
    <row r="415" spans="1:11" s="245" customFormat="1" ht="15.5" x14ac:dyDescent="0.35">
      <c r="A415" s="245">
        <v>523</v>
      </c>
      <c r="B415" s="246" t="s">
        <v>32</v>
      </c>
      <c r="C415" s="246"/>
      <c r="D415" s="246" t="s">
        <v>4856</v>
      </c>
      <c r="E415" s="246" t="s">
        <v>3568</v>
      </c>
      <c r="F415" s="246" t="s">
        <v>4858</v>
      </c>
      <c r="G415" s="246"/>
      <c r="H415" s="246"/>
      <c r="I415" s="246" t="s">
        <v>3554</v>
      </c>
      <c r="J415" s="246" t="s">
        <v>896</v>
      </c>
      <c r="K415" s="246" t="s">
        <v>4846</v>
      </c>
    </row>
    <row r="416" spans="1:11" s="245" customFormat="1" ht="15.5" x14ac:dyDescent="0.35">
      <c r="A416" s="245">
        <v>524</v>
      </c>
      <c r="B416" s="246" t="s">
        <v>32</v>
      </c>
      <c r="C416" s="246"/>
      <c r="D416" s="246" t="s">
        <v>4856</v>
      </c>
      <c r="E416" s="246" t="s">
        <v>3569</v>
      </c>
      <c r="F416" s="246" t="s">
        <v>4858</v>
      </c>
      <c r="G416" s="246"/>
      <c r="H416" s="246"/>
      <c r="I416" s="246" t="s">
        <v>3554</v>
      </c>
      <c r="J416" s="246" t="s">
        <v>896</v>
      </c>
      <c r="K416" s="246" t="s">
        <v>4846</v>
      </c>
    </row>
    <row r="417" spans="1:11" s="245" customFormat="1" ht="15.5" x14ac:dyDescent="0.35">
      <c r="A417" s="245">
        <v>525</v>
      </c>
      <c r="B417" s="246" t="s">
        <v>32</v>
      </c>
      <c r="C417" s="246"/>
      <c r="D417" s="246" t="s">
        <v>4875</v>
      </c>
      <c r="E417" s="246" t="s">
        <v>3629</v>
      </c>
      <c r="F417" s="246" t="s">
        <v>4876</v>
      </c>
      <c r="G417" s="246"/>
      <c r="H417" s="246"/>
      <c r="I417" s="246" t="s">
        <v>3554</v>
      </c>
      <c r="J417" s="246" t="s">
        <v>896</v>
      </c>
      <c r="K417" s="246" t="s">
        <v>4846</v>
      </c>
    </row>
    <row r="418" spans="1:11" s="245" customFormat="1" ht="15.5" x14ac:dyDescent="0.35">
      <c r="A418" s="245">
        <v>526</v>
      </c>
      <c r="B418" s="246" t="s">
        <v>32</v>
      </c>
      <c r="C418" s="246"/>
      <c r="D418" s="246" t="s">
        <v>4875</v>
      </c>
      <c r="E418" s="246" t="s">
        <v>3636</v>
      </c>
      <c r="F418" s="246" t="s">
        <v>4876</v>
      </c>
      <c r="G418" s="246"/>
      <c r="H418" s="246"/>
      <c r="I418" s="246" t="s">
        <v>3554</v>
      </c>
      <c r="J418" s="246" t="s">
        <v>896</v>
      </c>
      <c r="K418" s="246" t="s">
        <v>4846</v>
      </c>
    </row>
    <row r="419" spans="1:11" s="245" customFormat="1" ht="15.5" x14ac:dyDescent="0.35">
      <c r="A419" s="245">
        <v>527</v>
      </c>
      <c r="B419" s="246" t="s">
        <v>32</v>
      </c>
      <c r="C419" s="246"/>
      <c r="D419" s="246" t="s">
        <v>4875</v>
      </c>
      <c r="E419" s="246" t="s">
        <v>3637</v>
      </c>
      <c r="F419" s="246" t="s">
        <v>4876</v>
      </c>
      <c r="G419" s="246"/>
      <c r="H419" s="246"/>
      <c r="I419" s="246" t="s">
        <v>3554</v>
      </c>
      <c r="J419" s="246" t="s">
        <v>896</v>
      </c>
      <c r="K419" s="246" t="s">
        <v>4846</v>
      </c>
    </row>
    <row r="420" spans="1:11" s="245" customFormat="1" ht="15.5" x14ac:dyDescent="0.35">
      <c r="A420" s="245">
        <v>528</v>
      </c>
      <c r="B420" s="246" t="s">
        <v>32</v>
      </c>
      <c r="C420" s="246"/>
      <c r="D420" s="246" t="s">
        <v>4875</v>
      </c>
      <c r="E420" s="246" t="s">
        <v>3642</v>
      </c>
      <c r="F420" s="246" t="s">
        <v>4876</v>
      </c>
      <c r="G420" s="246"/>
      <c r="H420" s="246"/>
      <c r="I420" s="246" t="s">
        <v>3554</v>
      </c>
      <c r="J420" s="246" t="s">
        <v>896</v>
      </c>
      <c r="K420" s="246" t="s">
        <v>4846</v>
      </c>
    </row>
    <row r="421" spans="1:11" s="245" customFormat="1" ht="15.5" x14ac:dyDescent="0.35">
      <c r="A421" s="245">
        <v>529</v>
      </c>
      <c r="B421" s="246" t="s">
        <v>32</v>
      </c>
      <c r="C421" s="246"/>
      <c r="D421" s="246" t="s">
        <v>4974</v>
      </c>
      <c r="E421" s="246" t="s">
        <v>3654</v>
      </c>
      <c r="F421" s="246" t="s">
        <v>4876</v>
      </c>
      <c r="G421" s="246"/>
      <c r="H421" s="246"/>
      <c r="I421" s="246" t="s">
        <v>3554</v>
      </c>
      <c r="J421" s="246" t="s">
        <v>896</v>
      </c>
      <c r="K421" s="246" t="s">
        <v>4846</v>
      </c>
    </row>
    <row r="422" spans="1:11" s="245" customFormat="1" ht="15.5" x14ac:dyDescent="0.35">
      <c r="A422" s="245">
        <v>530</v>
      </c>
      <c r="B422" s="246" t="s">
        <v>32</v>
      </c>
      <c r="C422" s="246"/>
      <c r="D422" s="246" t="s">
        <v>4913</v>
      </c>
      <c r="E422" s="246" t="s">
        <v>3670</v>
      </c>
      <c r="F422" s="246" t="s">
        <v>4914</v>
      </c>
      <c r="G422" s="246"/>
      <c r="H422" s="246"/>
      <c r="I422" s="246" t="s">
        <v>3554</v>
      </c>
      <c r="J422" s="246" t="s">
        <v>896</v>
      </c>
      <c r="K422" s="246" t="s">
        <v>4846</v>
      </c>
    </row>
    <row r="423" spans="1:11" s="245" customFormat="1" ht="15.5" x14ac:dyDescent="0.35">
      <c r="A423" s="245">
        <v>531</v>
      </c>
      <c r="B423" s="246" t="s">
        <v>32</v>
      </c>
      <c r="C423" s="246"/>
      <c r="D423" s="246" t="s">
        <v>4913</v>
      </c>
      <c r="E423" s="246" t="s">
        <v>3687</v>
      </c>
      <c r="F423" s="246" t="s">
        <v>4914</v>
      </c>
      <c r="G423" s="246"/>
      <c r="H423" s="246"/>
      <c r="I423" s="246" t="s">
        <v>3554</v>
      </c>
      <c r="J423" s="246" t="s">
        <v>896</v>
      </c>
      <c r="K423" s="246" t="s">
        <v>4846</v>
      </c>
    </row>
    <row r="424" spans="1:11" s="245" customFormat="1" ht="15.5" x14ac:dyDescent="0.35">
      <c r="A424" s="245">
        <v>532</v>
      </c>
      <c r="B424" s="246" t="s">
        <v>32</v>
      </c>
      <c r="C424" s="246"/>
      <c r="D424" s="246" t="s">
        <v>4899</v>
      </c>
      <c r="E424" s="246" t="s">
        <v>3711</v>
      </c>
      <c r="F424" s="246" t="s">
        <v>4873</v>
      </c>
      <c r="G424" s="246"/>
      <c r="H424" s="246"/>
      <c r="I424" s="246" t="s">
        <v>3554</v>
      </c>
      <c r="J424" s="246" t="s">
        <v>896</v>
      </c>
      <c r="K424" s="246" t="s">
        <v>4846</v>
      </c>
    </row>
    <row r="425" spans="1:11" s="245" customFormat="1" ht="15.5" x14ac:dyDescent="0.35">
      <c r="A425" s="245">
        <v>533</v>
      </c>
      <c r="B425" s="246" t="s">
        <v>32</v>
      </c>
      <c r="C425" s="246"/>
      <c r="D425" s="246" t="s">
        <v>4866</v>
      </c>
      <c r="E425" s="246" t="s">
        <v>3731</v>
      </c>
      <c r="F425" s="246" t="s">
        <v>4867</v>
      </c>
      <c r="G425" s="246"/>
      <c r="H425" s="246"/>
      <c r="I425" s="246" t="s">
        <v>3554</v>
      </c>
      <c r="J425" s="246" t="s">
        <v>896</v>
      </c>
      <c r="K425" s="246" t="s">
        <v>4846</v>
      </c>
    </row>
    <row r="426" spans="1:11" s="245" customFormat="1" ht="15.5" x14ac:dyDescent="0.35">
      <c r="A426" s="245">
        <v>534</v>
      </c>
      <c r="B426" s="246" t="s">
        <v>32</v>
      </c>
      <c r="C426" s="246"/>
      <c r="D426" s="246" t="s">
        <v>4866</v>
      </c>
      <c r="E426" s="246" t="s">
        <v>3732</v>
      </c>
      <c r="F426" s="246" t="s">
        <v>4867</v>
      </c>
      <c r="G426" s="246"/>
      <c r="H426" s="246"/>
      <c r="I426" s="246" t="s">
        <v>3554</v>
      </c>
      <c r="J426" s="246" t="s">
        <v>896</v>
      </c>
      <c r="K426" s="246" t="s">
        <v>4846</v>
      </c>
    </row>
    <row r="427" spans="1:11" s="245" customFormat="1" ht="15.5" x14ac:dyDescent="0.35">
      <c r="A427" s="245">
        <v>536</v>
      </c>
      <c r="B427" s="246" t="s">
        <v>32</v>
      </c>
      <c r="C427" s="246"/>
      <c r="D427" s="246" t="s">
        <v>4927</v>
      </c>
      <c r="E427" s="246" t="s">
        <v>3557</v>
      </c>
      <c r="F427" s="246" t="s">
        <v>4870</v>
      </c>
      <c r="G427" s="246"/>
      <c r="H427" s="246"/>
      <c r="I427" s="246" t="s">
        <v>3417</v>
      </c>
      <c r="J427" s="246" t="s">
        <v>896</v>
      </c>
      <c r="K427" s="246" t="s">
        <v>4846</v>
      </c>
    </row>
    <row r="428" spans="1:11" s="245" customFormat="1" ht="15.5" x14ac:dyDescent="0.35">
      <c r="A428" s="245">
        <v>537</v>
      </c>
      <c r="B428" s="246" t="s">
        <v>32</v>
      </c>
      <c r="C428" s="246"/>
      <c r="D428" s="246" t="s">
        <v>4925</v>
      </c>
      <c r="E428" s="246" t="s">
        <v>3448</v>
      </c>
      <c r="F428" s="246" t="s">
        <v>4923</v>
      </c>
      <c r="G428" s="246"/>
      <c r="H428" s="246" t="s">
        <v>5043</v>
      </c>
      <c r="I428" s="246" t="s">
        <v>3502</v>
      </c>
      <c r="J428" s="246" t="s">
        <v>896</v>
      </c>
      <c r="K428" s="246" t="s">
        <v>4846</v>
      </c>
    </row>
    <row r="429" spans="1:11" s="245" customFormat="1" ht="15.5" x14ac:dyDescent="0.35">
      <c r="A429" s="245">
        <v>538</v>
      </c>
      <c r="B429" s="246" t="s">
        <v>32</v>
      </c>
      <c r="C429" s="246"/>
      <c r="D429" s="246" t="s">
        <v>4922</v>
      </c>
      <c r="E429" s="246" t="s">
        <v>3450</v>
      </c>
      <c r="F429" s="246" t="s">
        <v>4923</v>
      </c>
      <c r="G429" s="246"/>
      <c r="H429" s="246" t="s">
        <v>5043</v>
      </c>
      <c r="I429" s="246" t="s">
        <v>3502</v>
      </c>
      <c r="J429" s="246" t="s">
        <v>896</v>
      </c>
      <c r="K429" s="246" t="s">
        <v>4846</v>
      </c>
    </row>
    <row r="430" spans="1:11" s="245" customFormat="1" ht="15.5" x14ac:dyDescent="0.35">
      <c r="A430" s="245">
        <v>539</v>
      </c>
      <c r="B430" s="246" t="s">
        <v>32</v>
      </c>
      <c r="C430" s="246"/>
      <c r="D430" s="246" t="s">
        <v>4866</v>
      </c>
      <c r="E430" s="246" t="s">
        <v>3500</v>
      </c>
      <c r="F430" s="246" t="s">
        <v>4867</v>
      </c>
      <c r="G430" s="246"/>
      <c r="H430" s="246" t="s">
        <v>5043</v>
      </c>
      <c r="I430" s="246" t="s">
        <v>3502</v>
      </c>
      <c r="J430" s="246" t="s">
        <v>896</v>
      </c>
      <c r="K430" s="246" t="s">
        <v>4846</v>
      </c>
    </row>
    <row r="431" spans="1:11" s="245" customFormat="1" ht="15.5" x14ac:dyDescent="0.35">
      <c r="A431" s="245">
        <v>540</v>
      </c>
      <c r="B431" s="246" t="s">
        <v>32</v>
      </c>
      <c r="C431" s="246"/>
      <c r="D431" s="246" t="s">
        <v>4866</v>
      </c>
      <c r="E431" s="246" t="s">
        <v>3503</v>
      </c>
      <c r="F431" s="246" t="s">
        <v>4867</v>
      </c>
      <c r="G431" s="246"/>
      <c r="H431" s="246" t="s">
        <v>5043</v>
      </c>
      <c r="I431" s="246" t="s">
        <v>3502</v>
      </c>
      <c r="J431" s="246" t="s">
        <v>896</v>
      </c>
      <c r="K431" s="246" t="s">
        <v>4846</v>
      </c>
    </row>
    <row r="432" spans="1:11" s="245" customFormat="1" ht="15.5" x14ac:dyDescent="0.35">
      <c r="A432" s="245">
        <v>541</v>
      </c>
      <c r="B432" s="246" t="s">
        <v>32</v>
      </c>
      <c r="C432" s="246"/>
      <c r="D432" s="246" t="s">
        <v>4869</v>
      </c>
      <c r="E432" s="246" t="s">
        <v>3512</v>
      </c>
      <c r="F432" s="246" t="s">
        <v>4870</v>
      </c>
      <c r="G432" s="246"/>
      <c r="H432" s="246" t="s">
        <v>5043</v>
      </c>
      <c r="I432" s="246" t="s">
        <v>3502</v>
      </c>
      <c r="J432" s="246" t="s">
        <v>896</v>
      </c>
      <c r="K432" s="246" t="s">
        <v>4846</v>
      </c>
    </row>
    <row r="433" spans="1:11" s="245" customFormat="1" ht="15.5" x14ac:dyDescent="0.35">
      <c r="A433" s="245">
        <v>542</v>
      </c>
      <c r="B433" s="246" t="s">
        <v>32</v>
      </c>
      <c r="C433" s="246"/>
      <c r="D433" s="246" t="s">
        <v>4869</v>
      </c>
      <c r="E433" s="246" t="s">
        <v>3514</v>
      </c>
      <c r="F433" s="246" t="s">
        <v>4870</v>
      </c>
      <c r="G433" s="246"/>
      <c r="H433" s="246" t="s">
        <v>5043</v>
      </c>
      <c r="I433" s="246" t="s">
        <v>3502</v>
      </c>
      <c r="J433" s="246" t="s">
        <v>896</v>
      </c>
      <c r="K433" s="246" t="s">
        <v>4846</v>
      </c>
    </row>
    <row r="434" spans="1:11" s="245" customFormat="1" ht="15.5" x14ac:dyDescent="0.35">
      <c r="A434" s="245">
        <v>543</v>
      </c>
      <c r="B434" s="246" t="s">
        <v>32</v>
      </c>
      <c r="C434" s="246"/>
      <c r="D434" s="246" t="s">
        <v>4869</v>
      </c>
      <c r="E434" s="246" t="s">
        <v>3515</v>
      </c>
      <c r="F434" s="246" t="s">
        <v>4870</v>
      </c>
      <c r="G434" s="246"/>
      <c r="H434" s="246" t="s">
        <v>5043</v>
      </c>
      <c r="I434" s="246" t="s">
        <v>3502</v>
      </c>
      <c r="J434" s="246" t="s">
        <v>896</v>
      </c>
      <c r="K434" s="246" t="s">
        <v>4846</v>
      </c>
    </row>
    <row r="435" spans="1:11" s="245" customFormat="1" ht="15.5" x14ac:dyDescent="0.35">
      <c r="A435" s="245">
        <v>544</v>
      </c>
      <c r="B435" s="246" t="s">
        <v>32</v>
      </c>
      <c r="C435" s="246"/>
      <c r="D435" s="246" t="s">
        <v>4869</v>
      </c>
      <c r="E435" s="246" t="s">
        <v>3516</v>
      </c>
      <c r="F435" s="246" t="s">
        <v>4870</v>
      </c>
      <c r="G435" s="246"/>
      <c r="H435" s="246" t="s">
        <v>5043</v>
      </c>
      <c r="I435" s="246" t="s">
        <v>3502</v>
      </c>
      <c r="J435" s="246" t="s">
        <v>896</v>
      </c>
      <c r="K435" s="246" t="s">
        <v>4846</v>
      </c>
    </row>
    <row r="436" spans="1:11" s="245" customFormat="1" ht="15.5" x14ac:dyDescent="0.35">
      <c r="A436" s="245">
        <v>545</v>
      </c>
      <c r="B436" s="246" t="s">
        <v>32</v>
      </c>
      <c r="C436" s="246"/>
      <c r="D436" s="246" t="s">
        <v>4856</v>
      </c>
      <c r="E436" s="246" t="s">
        <v>3585</v>
      </c>
      <c r="F436" s="246" t="s">
        <v>4858</v>
      </c>
      <c r="G436" s="246"/>
      <c r="H436" s="246" t="s">
        <v>5043</v>
      </c>
      <c r="I436" s="246" t="s">
        <v>3502</v>
      </c>
      <c r="J436" s="246" t="s">
        <v>896</v>
      </c>
      <c r="K436" s="246" t="s">
        <v>4846</v>
      </c>
    </row>
    <row r="437" spans="1:11" s="245" customFormat="1" ht="15.5" x14ac:dyDescent="0.35">
      <c r="A437" s="245">
        <v>546</v>
      </c>
      <c r="B437" s="246" t="s">
        <v>32</v>
      </c>
      <c r="C437" s="246"/>
      <c r="D437" s="246" t="s">
        <v>4856</v>
      </c>
      <c r="E437" s="246" t="s">
        <v>3590</v>
      </c>
      <c r="F437" s="246" t="s">
        <v>4858</v>
      </c>
      <c r="G437" s="246"/>
      <c r="H437" s="246" t="s">
        <v>5043</v>
      </c>
      <c r="I437" s="246" t="s">
        <v>3502</v>
      </c>
      <c r="J437" s="246" t="s">
        <v>896</v>
      </c>
      <c r="K437" s="246" t="s">
        <v>4846</v>
      </c>
    </row>
    <row r="438" spans="1:11" s="245" customFormat="1" ht="15.5" x14ac:dyDescent="0.35">
      <c r="A438" s="245">
        <v>547</v>
      </c>
      <c r="B438" s="246" t="s">
        <v>32</v>
      </c>
      <c r="C438" s="246"/>
      <c r="D438" s="246" t="s">
        <v>4875</v>
      </c>
      <c r="E438" s="246" t="s">
        <v>3640</v>
      </c>
      <c r="F438" s="246" t="s">
        <v>4876</v>
      </c>
      <c r="G438" s="246"/>
      <c r="H438" s="246" t="s">
        <v>5043</v>
      </c>
      <c r="I438" s="246" t="s">
        <v>3502</v>
      </c>
      <c r="J438" s="246" t="s">
        <v>896</v>
      </c>
      <c r="K438" s="246" t="s">
        <v>4846</v>
      </c>
    </row>
    <row r="439" spans="1:11" s="245" customFormat="1" ht="15.5" x14ac:dyDescent="0.35">
      <c r="A439" s="245">
        <v>548</v>
      </c>
      <c r="B439" s="246" t="s">
        <v>32</v>
      </c>
      <c r="C439" s="246"/>
      <c r="D439" s="246" t="s">
        <v>4866</v>
      </c>
      <c r="E439" s="246" t="s">
        <v>3733</v>
      </c>
      <c r="F439" s="246" t="s">
        <v>4867</v>
      </c>
      <c r="G439" s="246"/>
      <c r="H439" s="246" t="s">
        <v>5043</v>
      </c>
      <c r="I439" s="246" t="s">
        <v>3502</v>
      </c>
      <c r="J439" s="246" t="s">
        <v>896</v>
      </c>
      <c r="K439" s="246" t="s">
        <v>4846</v>
      </c>
    </row>
    <row r="440" spans="1:11" s="245" customFormat="1" ht="15.5" x14ac:dyDescent="0.35">
      <c r="A440" s="245">
        <v>549</v>
      </c>
      <c r="B440" s="246" t="s">
        <v>32</v>
      </c>
      <c r="C440" s="246"/>
      <c r="D440" s="246" t="s">
        <v>4866</v>
      </c>
      <c r="E440" s="246" t="s">
        <v>3734</v>
      </c>
      <c r="F440" s="246" t="s">
        <v>4867</v>
      </c>
      <c r="G440" s="246"/>
      <c r="H440" s="246" t="s">
        <v>5043</v>
      </c>
      <c r="I440" s="246" t="s">
        <v>3502</v>
      </c>
      <c r="J440" s="246" t="s">
        <v>896</v>
      </c>
      <c r="K440" s="246" t="s">
        <v>4846</v>
      </c>
    </row>
    <row r="441" spans="1:11" s="245" customFormat="1" ht="15.5" x14ac:dyDescent="0.35">
      <c r="A441" s="245">
        <v>550</v>
      </c>
      <c r="B441" s="246" t="s">
        <v>32</v>
      </c>
      <c r="C441" s="246"/>
      <c r="D441" s="246" t="s">
        <v>4938</v>
      </c>
      <c r="E441" s="246" t="s">
        <v>3337</v>
      </c>
      <c r="F441" s="246" t="s">
        <v>4939</v>
      </c>
      <c r="G441" s="246"/>
      <c r="H441" s="246" t="s">
        <v>762</v>
      </c>
      <c r="I441" s="246" t="s">
        <v>701</v>
      </c>
      <c r="J441" s="246" t="s">
        <v>896</v>
      </c>
      <c r="K441" s="246" t="s">
        <v>4846</v>
      </c>
    </row>
    <row r="442" spans="1:11" s="245" customFormat="1" ht="15.5" x14ac:dyDescent="0.35">
      <c r="A442" s="245">
        <v>551</v>
      </c>
      <c r="B442" s="246" t="s">
        <v>32</v>
      </c>
      <c r="C442" s="246"/>
      <c r="D442" s="246" t="s">
        <v>4877</v>
      </c>
      <c r="E442" s="246" t="s">
        <v>3404</v>
      </c>
      <c r="F442" s="246" t="s">
        <v>4878</v>
      </c>
      <c r="G442" s="246"/>
      <c r="H442" s="246" t="s">
        <v>762</v>
      </c>
      <c r="I442" s="246" t="s">
        <v>701</v>
      </c>
      <c r="J442" s="246" t="s">
        <v>896</v>
      </c>
      <c r="K442" s="246" t="s">
        <v>4846</v>
      </c>
    </row>
    <row r="443" spans="1:11" s="245" customFormat="1" ht="15.5" x14ac:dyDescent="0.35">
      <c r="A443" s="245">
        <v>552</v>
      </c>
      <c r="B443" s="246" t="s">
        <v>32</v>
      </c>
      <c r="C443" s="246"/>
      <c r="D443" s="246" t="s">
        <v>4922</v>
      </c>
      <c r="E443" s="246" t="s">
        <v>3429</v>
      </c>
      <c r="F443" s="246" t="s">
        <v>4923</v>
      </c>
      <c r="G443" s="246"/>
      <c r="H443" s="246" t="s">
        <v>762</v>
      </c>
      <c r="I443" s="246" t="s">
        <v>701</v>
      </c>
      <c r="J443" s="246" t="s">
        <v>896</v>
      </c>
      <c r="K443" s="246" t="s">
        <v>4846</v>
      </c>
    </row>
    <row r="444" spans="1:11" s="245" customFormat="1" ht="15.5" x14ac:dyDescent="0.35">
      <c r="A444" s="245">
        <v>553</v>
      </c>
      <c r="B444" s="246" t="s">
        <v>32</v>
      </c>
      <c r="C444" s="246"/>
      <c r="D444" s="246" t="s">
        <v>4922</v>
      </c>
      <c r="E444" s="246" t="s">
        <v>3431</v>
      </c>
      <c r="F444" s="246" t="s">
        <v>4923</v>
      </c>
      <c r="G444" s="246"/>
      <c r="H444" s="246" t="s">
        <v>762</v>
      </c>
      <c r="I444" s="246" t="s">
        <v>701</v>
      </c>
      <c r="J444" s="246" t="s">
        <v>896</v>
      </c>
      <c r="K444" s="246" t="s">
        <v>4846</v>
      </c>
    </row>
    <row r="445" spans="1:11" s="245" customFormat="1" ht="15.5" x14ac:dyDescent="0.35">
      <c r="A445" s="245">
        <v>554</v>
      </c>
      <c r="B445" s="246" t="s">
        <v>32</v>
      </c>
      <c r="C445" s="246"/>
      <c r="D445" s="246" t="s">
        <v>4925</v>
      </c>
      <c r="E445" s="246" t="s">
        <v>3438</v>
      </c>
      <c r="F445" s="246" t="s">
        <v>4923</v>
      </c>
      <c r="G445" s="246"/>
      <c r="H445" s="246" t="s">
        <v>762</v>
      </c>
      <c r="I445" s="246" t="s">
        <v>701</v>
      </c>
      <c r="J445" s="246" t="s">
        <v>896</v>
      </c>
      <c r="K445" s="246" t="s">
        <v>4846</v>
      </c>
    </row>
    <row r="446" spans="1:11" s="245" customFormat="1" ht="15.5" x14ac:dyDescent="0.35">
      <c r="A446" s="245">
        <v>555</v>
      </c>
      <c r="B446" s="246" t="s">
        <v>32</v>
      </c>
      <c r="C446" s="246"/>
      <c r="D446" s="246" t="s">
        <v>4925</v>
      </c>
      <c r="E446" s="246" t="s">
        <v>3442</v>
      </c>
      <c r="F446" s="246" t="s">
        <v>4923</v>
      </c>
      <c r="G446" s="246"/>
      <c r="H446" s="246" t="s">
        <v>762</v>
      </c>
      <c r="I446" s="246" t="s">
        <v>701</v>
      </c>
      <c r="J446" s="246" t="s">
        <v>896</v>
      </c>
      <c r="K446" s="246" t="s">
        <v>4846</v>
      </c>
    </row>
    <row r="447" spans="1:11" s="245" customFormat="1" ht="15.5" x14ac:dyDescent="0.35">
      <c r="A447" s="245">
        <v>556</v>
      </c>
      <c r="B447" s="246" t="s">
        <v>32</v>
      </c>
      <c r="C447" s="246"/>
      <c r="D447" s="246" t="s">
        <v>4856</v>
      </c>
      <c r="E447" s="246" t="s">
        <v>3467</v>
      </c>
      <c r="F447" s="246" t="s">
        <v>4858</v>
      </c>
      <c r="G447" s="246"/>
      <c r="H447" s="246" t="s">
        <v>762</v>
      </c>
      <c r="I447" s="246" t="s">
        <v>701</v>
      </c>
      <c r="J447" s="246" t="s">
        <v>896</v>
      </c>
      <c r="K447" s="246" t="s">
        <v>4846</v>
      </c>
    </row>
    <row r="448" spans="1:11" s="245" customFormat="1" ht="15.5" x14ac:dyDescent="0.35">
      <c r="A448" s="245">
        <v>557</v>
      </c>
      <c r="B448" s="246" t="s">
        <v>32</v>
      </c>
      <c r="C448" s="246"/>
      <c r="D448" s="246" t="s">
        <v>4893</v>
      </c>
      <c r="E448" s="246" t="s">
        <v>3477</v>
      </c>
      <c r="F448" s="246" t="s">
        <v>4853</v>
      </c>
      <c r="G448" s="246"/>
      <c r="H448" s="246" t="s">
        <v>762</v>
      </c>
      <c r="I448" s="246" t="s">
        <v>701</v>
      </c>
      <c r="J448" s="246" t="s">
        <v>896</v>
      </c>
      <c r="K448" s="246" t="s">
        <v>4846</v>
      </c>
    </row>
    <row r="449" spans="1:11" s="245" customFormat="1" ht="15.5" x14ac:dyDescent="0.35">
      <c r="A449" s="245">
        <v>558</v>
      </c>
      <c r="B449" s="246" t="s">
        <v>32</v>
      </c>
      <c r="C449" s="246"/>
      <c r="D449" s="246" t="s">
        <v>4852</v>
      </c>
      <c r="E449" s="246" t="s">
        <v>3489</v>
      </c>
      <c r="F449" s="246" t="s">
        <v>4853</v>
      </c>
      <c r="G449" s="246"/>
      <c r="H449" s="246" t="s">
        <v>762</v>
      </c>
      <c r="I449" s="246" t="s">
        <v>701</v>
      </c>
      <c r="J449" s="246" t="s">
        <v>896</v>
      </c>
      <c r="K449" s="246" t="s">
        <v>4846</v>
      </c>
    </row>
    <row r="450" spans="1:11" s="245" customFormat="1" ht="15.5" x14ac:dyDescent="0.35">
      <c r="A450" s="245">
        <v>559</v>
      </c>
      <c r="B450" s="246" t="s">
        <v>32</v>
      </c>
      <c r="C450" s="246"/>
      <c r="D450" s="246" t="s">
        <v>4852</v>
      </c>
      <c r="E450" s="246" t="s">
        <v>3491</v>
      </c>
      <c r="F450" s="246" t="s">
        <v>4853</v>
      </c>
      <c r="G450" s="246"/>
      <c r="H450" s="246" t="s">
        <v>762</v>
      </c>
      <c r="I450" s="246" t="s">
        <v>701</v>
      </c>
      <c r="J450" s="246" t="s">
        <v>896</v>
      </c>
      <c r="K450" s="246" t="s">
        <v>4846</v>
      </c>
    </row>
    <row r="451" spans="1:11" s="245" customFormat="1" ht="15.5" x14ac:dyDescent="0.35">
      <c r="A451" s="245">
        <v>560</v>
      </c>
      <c r="B451" s="246" t="s">
        <v>32</v>
      </c>
      <c r="C451" s="246"/>
      <c r="D451" s="246" t="s">
        <v>4866</v>
      </c>
      <c r="E451" s="246" t="s">
        <v>3496</v>
      </c>
      <c r="F451" s="246" t="s">
        <v>4867</v>
      </c>
      <c r="G451" s="246"/>
      <c r="H451" s="246" t="s">
        <v>762</v>
      </c>
      <c r="I451" s="246" t="s">
        <v>701</v>
      </c>
      <c r="J451" s="246" t="s">
        <v>896</v>
      </c>
      <c r="K451" s="246" t="s">
        <v>4846</v>
      </c>
    </row>
    <row r="452" spans="1:11" s="245" customFormat="1" ht="15.5" x14ac:dyDescent="0.35">
      <c r="A452" s="245">
        <v>561</v>
      </c>
      <c r="B452" s="246" t="s">
        <v>32</v>
      </c>
      <c r="C452" s="246"/>
      <c r="D452" s="246" t="s">
        <v>4866</v>
      </c>
      <c r="E452" s="246" t="s">
        <v>3498</v>
      </c>
      <c r="F452" s="246" t="s">
        <v>4867</v>
      </c>
      <c r="G452" s="246"/>
      <c r="H452" s="246" t="s">
        <v>762</v>
      </c>
      <c r="I452" s="246" t="s">
        <v>701</v>
      </c>
      <c r="J452" s="246" t="s">
        <v>896</v>
      </c>
      <c r="K452" s="246" t="s">
        <v>4846</v>
      </c>
    </row>
    <row r="453" spans="1:11" s="245" customFormat="1" ht="15.5" x14ac:dyDescent="0.35">
      <c r="A453" s="245">
        <v>562</v>
      </c>
      <c r="B453" s="246" t="s">
        <v>32</v>
      </c>
      <c r="C453" s="246"/>
      <c r="D453" s="246" t="s">
        <v>4927</v>
      </c>
      <c r="E453" s="246" t="s">
        <v>3522</v>
      </c>
      <c r="F453" s="246" t="s">
        <v>4870</v>
      </c>
      <c r="G453" s="246"/>
      <c r="H453" s="246" t="s">
        <v>762</v>
      </c>
      <c r="I453" s="246" t="s">
        <v>701</v>
      </c>
      <c r="J453" s="246" t="s">
        <v>896</v>
      </c>
      <c r="K453" s="246" t="s">
        <v>4846</v>
      </c>
    </row>
    <row r="454" spans="1:11" s="245" customFormat="1" ht="15.5" x14ac:dyDescent="0.35">
      <c r="A454" s="245">
        <v>563</v>
      </c>
      <c r="B454" s="246" t="s">
        <v>32</v>
      </c>
      <c r="C454" s="246"/>
      <c r="D454" s="246" t="s">
        <v>4927</v>
      </c>
      <c r="E454" s="246" t="s">
        <v>3523</v>
      </c>
      <c r="F454" s="246" t="s">
        <v>4870</v>
      </c>
      <c r="G454" s="246"/>
      <c r="H454" s="246" t="s">
        <v>762</v>
      </c>
      <c r="I454" s="246" t="s">
        <v>701</v>
      </c>
      <c r="J454" s="246" t="s">
        <v>896</v>
      </c>
      <c r="K454" s="246" t="s">
        <v>4846</v>
      </c>
    </row>
    <row r="455" spans="1:11" s="245" customFormat="1" ht="15.5" x14ac:dyDescent="0.35">
      <c r="A455" s="245">
        <v>564</v>
      </c>
      <c r="B455" s="246" t="s">
        <v>32</v>
      </c>
      <c r="C455" s="246"/>
      <c r="D455" s="246" t="s">
        <v>4927</v>
      </c>
      <c r="E455" s="246" t="s">
        <v>3548</v>
      </c>
      <c r="F455" s="246" t="s">
        <v>4870</v>
      </c>
      <c r="G455" s="246"/>
      <c r="H455" s="246" t="s">
        <v>762</v>
      </c>
      <c r="I455" s="246" t="s">
        <v>701</v>
      </c>
      <c r="J455" s="246" t="s">
        <v>896</v>
      </c>
      <c r="K455" s="246" t="s">
        <v>4846</v>
      </c>
    </row>
    <row r="456" spans="1:11" s="245" customFormat="1" ht="15.5" x14ac:dyDescent="0.35">
      <c r="A456" s="245">
        <v>565</v>
      </c>
      <c r="B456" s="246" t="s">
        <v>32</v>
      </c>
      <c r="C456" s="246"/>
      <c r="D456" s="246" t="s">
        <v>4927</v>
      </c>
      <c r="E456" s="246" t="s">
        <v>3562</v>
      </c>
      <c r="F456" s="246" t="s">
        <v>4870</v>
      </c>
      <c r="G456" s="246"/>
      <c r="H456" s="246" t="s">
        <v>762</v>
      </c>
      <c r="I456" s="246" t="s">
        <v>701</v>
      </c>
      <c r="J456" s="246" t="s">
        <v>896</v>
      </c>
      <c r="K456" s="246" t="s">
        <v>4846</v>
      </c>
    </row>
    <row r="457" spans="1:11" s="245" customFormat="1" ht="15.5" x14ac:dyDescent="0.35">
      <c r="A457" s="245">
        <v>566</v>
      </c>
      <c r="B457" s="246" t="s">
        <v>32</v>
      </c>
      <c r="C457" s="246"/>
      <c r="D457" s="246" t="s">
        <v>4917</v>
      </c>
      <c r="E457" s="246" t="s">
        <v>3591</v>
      </c>
      <c r="F457" s="246" t="s">
        <v>4843</v>
      </c>
      <c r="G457" s="246"/>
      <c r="H457" s="246" t="s">
        <v>762</v>
      </c>
      <c r="I457" s="246" t="s">
        <v>701</v>
      </c>
      <c r="J457" s="246" t="s">
        <v>896</v>
      </c>
      <c r="K457" s="246" t="s">
        <v>4846</v>
      </c>
    </row>
    <row r="458" spans="1:11" s="245" customFormat="1" ht="15.5" x14ac:dyDescent="0.35">
      <c r="A458" s="245">
        <v>567</v>
      </c>
      <c r="B458" s="246" t="s">
        <v>32</v>
      </c>
      <c r="C458" s="246"/>
      <c r="D458" s="246" t="s">
        <v>4917</v>
      </c>
      <c r="E458" s="246" t="s">
        <v>3594</v>
      </c>
      <c r="F458" s="246" t="s">
        <v>4843</v>
      </c>
      <c r="G458" s="246"/>
      <c r="H458" s="246" t="s">
        <v>762</v>
      </c>
      <c r="I458" s="246" t="s">
        <v>701</v>
      </c>
      <c r="J458" s="246" t="s">
        <v>896</v>
      </c>
      <c r="K458" s="246" t="s">
        <v>4846</v>
      </c>
    </row>
    <row r="459" spans="1:11" s="245" customFormat="1" ht="15.5" x14ac:dyDescent="0.35">
      <c r="A459" s="245">
        <v>568</v>
      </c>
      <c r="B459" s="246" t="s">
        <v>32</v>
      </c>
      <c r="C459" s="246"/>
      <c r="D459" s="246" t="s">
        <v>4917</v>
      </c>
      <c r="E459" s="246" t="s">
        <v>3596</v>
      </c>
      <c r="F459" s="246" t="s">
        <v>4843</v>
      </c>
      <c r="G459" s="246"/>
      <c r="H459" s="246" t="s">
        <v>762</v>
      </c>
      <c r="I459" s="246" t="s">
        <v>701</v>
      </c>
      <c r="J459" s="246" t="s">
        <v>896</v>
      </c>
      <c r="K459" s="246" t="s">
        <v>4846</v>
      </c>
    </row>
    <row r="460" spans="1:11" s="245" customFormat="1" ht="15.5" x14ac:dyDescent="0.35">
      <c r="A460" s="245">
        <v>569</v>
      </c>
      <c r="B460" s="246" t="s">
        <v>32</v>
      </c>
      <c r="C460" s="246"/>
      <c r="D460" s="246" t="s">
        <v>4917</v>
      </c>
      <c r="E460" s="246" t="s">
        <v>3604</v>
      </c>
      <c r="F460" s="246" t="s">
        <v>4843</v>
      </c>
      <c r="G460" s="246"/>
      <c r="H460" s="246" t="s">
        <v>762</v>
      </c>
      <c r="I460" s="246" t="s">
        <v>701</v>
      </c>
      <c r="J460" s="246" t="s">
        <v>896</v>
      </c>
      <c r="K460" s="246" t="s">
        <v>4846</v>
      </c>
    </row>
    <row r="461" spans="1:11" s="245" customFormat="1" ht="15.5" x14ac:dyDescent="0.35">
      <c r="A461" s="245">
        <v>570</v>
      </c>
      <c r="B461" s="246" t="s">
        <v>32</v>
      </c>
      <c r="C461" s="246"/>
      <c r="D461" s="246" t="s">
        <v>4901</v>
      </c>
      <c r="E461" s="246" t="s">
        <v>3607</v>
      </c>
      <c r="F461" s="246" t="s">
        <v>4843</v>
      </c>
      <c r="G461" s="246"/>
      <c r="H461" s="246" t="s">
        <v>762</v>
      </c>
      <c r="I461" s="246" t="s">
        <v>701</v>
      </c>
      <c r="J461" s="246" t="s">
        <v>896</v>
      </c>
      <c r="K461" s="246" t="s">
        <v>4846</v>
      </c>
    </row>
    <row r="462" spans="1:11" s="245" customFormat="1" ht="15.5" x14ac:dyDescent="0.35">
      <c r="A462" s="245">
        <v>571</v>
      </c>
      <c r="B462" s="246" t="s">
        <v>32</v>
      </c>
      <c r="C462" s="246"/>
      <c r="D462" s="246" t="s">
        <v>4917</v>
      </c>
      <c r="E462" s="246" t="s">
        <v>3613</v>
      </c>
      <c r="F462" s="246" t="s">
        <v>4843</v>
      </c>
      <c r="G462" s="246"/>
      <c r="H462" s="246" t="s">
        <v>762</v>
      </c>
      <c r="I462" s="246" t="s">
        <v>701</v>
      </c>
      <c r="J462" s="246" t="s">
        <v>896</v>
      </c>
      <c r="K462" s="246" t="s">
        <v>4846</v>
      </c>
    </row>
    <row r="463" spans="1:11" s="245" customFormat="1" ht="15.5" x14ac:dyDescent="0.35">
      <c r="A463" s="245">
        <v>572</v>
      </c>
      <c r="B463" s="246" t="s">
        <v>32</v>
      </c>
      <c r="C463" s="246"/>
      <c r="D463" s="246" t="s">
        <v>4875</v>
      </c>
      <c r="E463" s="246" t="s">
        <v>3630</v>
      </c>
      <c r="F463" s="246" t="s">
        <v>4876</v>
      </c>
      <c r="G463" s="246"/>
      <c r="H463" s="246" t="s">
        <v>762</v>
      </c>
      <c r="I463" s="246" t="s">
        <v>701</v>
      </c>
      <c r="J463" s="246" t="s">
        <v>896</v>
      </c>
      <c r="K463" s="246" t="s">
        <v>4846</v>
      </c>
    </row>
    <row r="464" spans="1:11" s="245" customFormat="1" ht="15.5" x14ac:dyDescent="0.35">
      <c r="A464" s="245">
        <v>573</v>
      </c>
      <c r="B464" s="246" t="s">
        <v>32</v>
      </c>
      <c r="C464" s="246"/>
      <c r="D464" s="246" t="s">
        <v>4974</v>
      </c>
      <c r="E464" s="246" t="s">
        <v>3650</v>
      </c>
      <c r="F464" s="246" t="s">
        <v>4876</v>
      </c>
      <c r="G464" s="246"/>
      <c r="H464" s="246" t="s">
        <v>762</v>
      </c>
      <c r="I464" s="246" t="s">
        <v>701</v>
      </c>
      <c r="J464" s="246" t="s">
        <v>896</v>
      </c>
      <c r="K464" s="246" t="s">
        <v>4846</v>
      </c>
    </row>
    <row r="465" spans="1:11" s="245" customFormat="1" ht="15.5" x14ac:dyDescent="0.35">
      <c r="A465" s="245">
        <v>574</v>
      </c>
      <c r="B465" s="246" t="s">
        <v>32</v>
      </c>
      <c r="C465" s="246"/>
      <c r="D465" s="246" t="s">
        <v>4974</v>
      </c>
      <c r="E465" s="246" t="s">
        <v>3653</v>
      </c>
      <c r="F465" s="246" t="s">
        <v>4876</v>
      </c>
      <c r="G465" s="246"/>
      <c r="H465" s="246" t="s">
        <v>762</v>
      </c>
      <c r="I465" s="246" t="s">
        <v>701</v>
      </c>
      <c r="J465" s="246" t="s">
        <v>896</v>
      </c>
      <c r="K465" s="246" t="s">
        <v>4846</v>
      </c>
    </row>
    <row r="466" spans="1:11" s="245" customFormat="1" ht="15.5" x14ac:dyDescent="0.35">
      <c r="A466" s="245">
        <v>575</v>
      </c>
      <c r="B466" s="246" t="s">
        <v>32</v>
      </c>
      <c r="C466" s="246"/>
      <c r="D466" s="246" t="s">
        <v>4913</v>
      </c>
      <c r="E466" s="246" t="s">
        <v>3672</v>
      </c>
      <c r="F466" s="246" t="s">
        <v>4914</v>
      </c>
      <c r="G466" s="246"/>
      <c r="H466" s="246" t="s">
        <v>762</v>
      </c>
      <c r="I466" s="246" t="s">
        <v>701</v>
      </c>
      <c r="J466" s="246" t="s">
        <v>896</v>
      </c>
      <c r="K466" s="246" t="s">
        <v>4846</v>
      </c>
    </row>
    <row r="467" spans="1:11" s="245" customFormat="1" ht="15.5" x14ac:dyDescent="0.35">
      <c r="A467" s="245">
        <v>576</v>
      </c>
      <c r="B467" s="246" t="s">
        <v>32</v>
      </c>
      <c r="C467" s="246"/>
      <c r="D467" s="246" t="s">
        <v>4913</v>
      </c>
      <c r="E467" s="246" t="s">
        <v>3673</v>
      </c>
      <c r="F467" s="246" t="s">
        <v>4914</v>
      </c>
      <c r="G467" s="246"/>
      <c r="H467" s="246" t="s">
        <v>762</v>
      </c>
      <c r="I467" s="246" t="s">
        <v>701</v>
      </c>
      <c r="J467" s="246" t="s">
        <v>896</v>
      </c>
      <c r="K467" s="246" t="s">
        <v>4846</v>
      </c>
    </row>
    <row r="468" spans="1:11" s="245" customFormat="1" ht="15.5" x14ac:dyDescent="0.35">
      <c r="A468" s="245">
        <v>577</v>
      </c>
      <c r="B468" s="246" t="s">
        <v>32</v>
      </c>
      <c r="C468" s="246"/>
      <c r="D468" s="246" t="s">
        <v>4913</v>
      </c>
      <c r="E468" s="246" t="s">
        <v>3675</v>
      </c>
      <c r="F468" s="246" t="s">
        <v>4914</v>
      </c>
      <c r="G468" s="246"/>
      <c r="H468" s="246" t="s">
        <v>762</v>
      </c>
      <c r="I468" s="246" t="s">
        <v>701</v>
      </c>
      <c r="J468" s="246" t="s">
        <v>896</v>
      </c>
      <c r="K468" s="246" t="s">
        <v>4846</v>
      </c>
    </row>
    <row r="469" spans="1:11" s="245" customFormat="1" ht="15.5" x14ac:dyDescent="0.35">
      <c r="A469" s="245">
        <v>578</v>
      </c>
      <c r="B469" s="246" t="s">
        <v>32</v>
      </c>
      <c r="C469" s="246"/>
      <c r="D469" s="246" t="s">
        <v>4913</v>
      </c>
      <c r="E469" s="246" t="s">
        <v>3678</v>
      </c>
      <c r="F469" s="246" t="s">
        <v>4914</v>
      </c>
      <c r="G469" s="246"/>
      <c r="H469" s="246" t="s">
        <v>762</v>
      </c>
      <c r="I469" s="246" t="s">
        <v>701</v>
      </c>
      <c r="J469" s="246" t="s">
        <v>896</v>
      </c>
      <c r="K469" s="246" t="s">
        <v>4846</v>
      </c>
    </row>
    <row r="470" spans="1:11" s="245" customFormat="1" ht="15.5" x14ac:dyDescent="0.35">
      <c r="A470" s="245">
        <v>579</v>
      </c>
      <c r="B470" s="246" t="s">
        <v>32</v>
      </c>
      <c r="C470" s="246"/>
      <c r="D470" s="246" t="s">
        <v>4913</v>
      </c>
      <c r="E470" s="246" t="s">
        <v>3683</v>
      </c>
      <c r="F470" s="246" t="s">
        <v>4914</v>
      </c>
      <c r="G470" s="246"/>
      <c r="H470" s="246" t="s">
        <v>762</v>
      </c>
      <c r="I470" s="246" t="s">
        <v>701</v>
      </c>
      <c r="J470" s="246" t="s">
        <v>896</v>
      </c>
      <c r="K470" s="246" t="s">
        <v>4846</v>
      </c>
    </row>
    <row r="471" spans="1:11" s="245" customFormat="1" ht="15.5" x14ac:dyDescent="0.35">
      <c r="A471" s="245">
        <v>580</v>
      </c>
      <c r="B471" s="246" t="s">
        <v>32</v>
      </c>
      <c r="C471" s="246"/>
      <c r="D471" s="246" t="s">
        <v>4913</v>
      </c>
      <c r="E471" s="246" t="s">
        <v>3684</v>
      </c>
      <c r="F471" s="246" t="s">
        <v>4914</v>
      </c>
      <c r="G471" s="246"/>
      <c r="H471" s="246" t="s">
        <v>762</v>
      </c>
      <c r="I471" s="246" t="s">
        <v>701</v>
      </c>
      <c r="J471" s="246" t="s">
        <v>896</v>
      </c>
      <c r="K471" s="246" t="s">
        <v>4846</v>
      </c>
    </row>
    <row r="472" spans="1:11" s="245" customFormat="1" ht="15.5" x14ac:dyDescent="0.35">
      <c r="A472" s="245">
        <v>581</v>
      </c>
      <c r="B472" s="246" t="s">
        <v>32</v>
      </c>
      <c r="C472" s="246"/>
      <c r="D472" s="246" t="s">
        <v>4913</v>
      </c>
      <c r="E472" s="246" t="s">
        <v>3689</v>
      </c>
      <c r="F472" s="246" t="s">
        <v>4914</v>
      </c>
      <c r="G472" s="246"/>
      <c r="H472" s="246" t="s">
        <v>762</v>
      </c>
      <c r="I472" s="246" t="s">
        <v>701</v>
      </c>
      <c r="J472" s="246" t="s">
        <v>896</v>
      </c>
      <c r="K472" s="246" t="s">
        <v>4846</v>
      </c>
    </row>
    <row r="473" spans="1:11" s="245" customFormat="1" ht="15.5" x14ac:dyDescent="0.35">
      <c r="A473" s="245">
        <v>582</v>
      </c>
      <c r="B473" s="246" t="s">
        <v>32</v>
      </c>
      <c r="C473" s="246"/>
      <c r="D473" s="246" t="s">
        <v>4899</v>
      </c>
      <c r="E473" s="246" t="s">
        <v>3716</v>
      </c>
      <c r="F473" s="246" t="s">
        <v>4873</v>
      </c>
      <c r="G473" s="246"/>
      <c r="H473" s="246" t="s">
        <v>762</v>
      </c>
      <c r="I473" s="246" t="s">
        <v>701</v>
      </c>
      <c r="J473" s="246" t="s">
        <v>896</v>
      </c>
      <c r="K473" s="246" t="s">
        <v>4846</v>
      </c>
    </row>
    <row r="474" spans="1:11" s="245" customFormat="1" ht="15.5" x14ac:dyDescent="0.35">
      <c r="A474" s="245">
        <v>583</v>
      </c>
      <c r="B474" s="246" t="s">
        <v>32</v>
      </c>
      <c r="C474" s="246"/>
      <c r="D474" s="246" t="s">
        <v>4899</v>
      </c>
      <c r="E474" s="246" t="s">
        <v>3724</v>
      </c>
      <c r="F474" s="246" t="s">
        <v>4873</v>
      </c>
      <c r="G474" s="246"/>
      <c r="H474" s="246" t="s">
        <v>762</v>
      </c>
      <c r="I474" s="246" t="s">
        <v>701</v>
      </c>
      <c r="J474" s="246" t="s">
        <v>896</v>
      </c>
      <c r="K474" s="246" t="s">
        <v>4846</v>
      </c>
    </row>
    <row r="475" spans="1:11" s="245" customFormat="1" ht="15.5" x14ac:dyDescent="0.35">
      <c r="A475" s="245">
        <v>584</v>
      </c>
      <c r="B475" s="246" t="s">
        <v>32</v>
      </c>
      <c r="C475" s="246"/>
      <c r="D475" s="246" t="s">
        <v>4866</v>
      </c>
      <c r="E475" s="246" t="s">
        <v>3729</v>
      </c>
      <c r="F475" s="246" t="s">
        <v>4867</v>
      </c>
      <c r="G475" s="246"/>
      <c r="H475" s="246" t="s">
        <v>762</v>
      </c>
      <c r="I475" s="246" t="s">
        <v>701</v>
      </c>
      <c r="J475" s="246" t="s">
        <v>896</v>
      </c>
      <c r="K475" s="246" t="s">
        <v>4846</v>
      </c>
    </row>
    <row r="476" spans="1:11" s="245" customFormat="1" ht="15.5" x14ac:dyDescent="0.35">
      <c r="A476" s="245">
        <v>585</v>
      </c>
      <c r="B476" s="246" t="s">
        <v>32</v>
      </c>
      <c r="C476" s="246"/>
      <c r="D476" s="246" t="s">
        <v>4866</v>
      </c>
      <c r="E476" s="246" t="s">
        <v>3730</v>
      </c>
      <c r="F476" s="246" t="s">
        <v>4867</v>
      </c>
      <c r="G476" s="246"/>
      <c r="H476" s="246" t="s">
        <v>762</v>
      </c>
      <c r="I476" s="246" t="s">
        <v>701</v>
      </c>
      <c r="J476" s="246" t="s">
        <v>896</v>
      </c>
      <c r="K476" s="246" t="s">
        <v>4846</v>
      </c>
    </row>
    <row r="477" spans="1:11" s="245" customFormat="1" ht="15.5" x14ac:dyDescent="0.35">
      <c r="A477" s="245">
        <v>586</v>
      </c>
      <c r="B477" s="246" t="s">
        <v>32</v>
      </c>
      <c r="C477" s="246"/>
      <c r="D477" s="246" t="s">
        <v>4968</v>
      </c>
      <c r="E477" s="246" t="s">
        <v>3770</v>
      </c>
      <c r="F477" s="246" t="s">
        <v>4864</v>
      </c>
      <c r="G477" s="246"/>
      <c r="H477" s="246" t="s">
        <v>762</v>
      </c>
      <c r="I477" s="246" t="s">
        <v>701</v>
      </c>
      <c r="J477" s="246" t="s">
        <v>896</v>
      </c>
      <c r="K477" s="246" t="s">
        <v>4846</v>
      </c>
    </row>
    <row r="478" spans="1:11" s="245" customFormat="1" ht="15.5" x14ac:dyDescent="0.35">
      <c r="A478" s="245">
        <v>587</v>
      </c>
      <c r="B478" s="246" t="s">
        <v>32</v>
      </c>
      <c r="C478" s="246"/>
      <c r="D478" s="246" t="s">
        <v>4968</v>
      </c>
      <c r="E478" s="246" t="s">
        <v>3773</v>
      </c>
      <c r="F478" s="246" t="s">
        <v>4864</v>
      </c>
      <c r="G478" s="246"/>
      <c r="H478" s="246" t="s">
        <v>762</v>
      </c>
      <c r="I478" s="246" t="s">
        <v>701</v>
      </c>
      <c r="J478" s="246" t="s">
        <v>896</v>
      </c>
      <c r="K478" s="246" t="s">
        <v>4846</v>
      </c>
    </row>
    <row r="479" spans="1:11" s="245" customFormat="1" ht="15.5" x14ac:dyDescent="0.35">
      <c r="A479" s="245">
        <v>588</v>
      </c>
      <c r="B479" s="246" t="s">
        <v>32</v>
      </c>
      <c r="C479" s="246"/>
      <c r="D479" s="246" t="s">
        <v>4968</v>
      </c>
      <c r="E479" s="246" t="s">
        <v>3775</v>
      </c>
      <c r="F479" s="246" t="s">
        <v>4864</v>
      </c>
      <c r="G479" s="246"/>
      <c r="H479" s="246" t="s">
        <v>762</v>
      </c>
      <c r="I479" s="246" t="s">
        <v>701</v>
      </c>
      <c r="J479" s="246" t="s">
        <v>896</v>
      </c>
      <c r="K479" s="246" t="s">
        <v>4846</v>
      </c>
    </row>
    <row r="480" spans="1:11" s="245" customFormat="1" ht="15.5" x14ac:dyDescent="0.35">
      <c r="A480" s="245">
        <v>589</v>
      </c>
      <c r="B480" s="246" t="s">
        <v>32</v>
      </c>
      <c r="C480" s="246"/>
      <c r="D480" s="246" t="s">
        <v>4968</v>
      </c>
      <c r="E480" s="246" t="s">
        <v>3777</v>
      </c>
      <c r="F480" s="246" t="s">
        <v>4864</v>
      </c>
      <c r="G480" s="246"/>
      <c r="H480" s="246" t="s">
        <v>762</v>
      </c>
      <c r="I480" s="246" t="s">
        <v>701</v>
      </c>
      <c r="J480" s="246" t="s">
        <v>896</v>
      </c>
      <c r="K480" s="246" t="s">
        <v>4846</v>
      </c>
    </row>
    <row r="481" spans="1:11" s="245" customFormat="1" ht="15.5" x14ac:dyDescent="0.35">
      <c r="A481" s="245">
        <v>590</v>
      </c>
      <c r="B481" s="246" t="s">
        <v>52</v>
      </c>
      <c r="C481" s="246"/>
      <c r="D481" s="246" t="s">
        <v>4899</v>
      </c>
      <c r="E481" s="246" t="s">
        <v>3723</v>
      </c>
      <c r="F481" s="246" t="s">
        <v>4873</v>
      </c>
      <c r="G481" s="246"/>
      <c r="H481" s="246" t="s">
        <v>518</v>
      </c>
      <c r="I481" s="246" t="s">
        <v>894</v>
      </c>
      <c r="J481" s="246" t="s">
        <v>888</v>
      </c>
      <c r="K481" s="246" t="s">
        <v>4846</v>
      </c>
    </row>
    <row r="482" spans="1:11" s="245" customFormat="1" ht="15.5" x14ac:dyDescent="0.35">
      <c r="A482" s="245">
        <v>591</v>
      </c>
      <c r="B482" s="246" t="s">
        <v>52</v>
      </c>
      <c r="C482" s="246"/>
      <c r="D482" s="246" t="s">
        <v>4860</v>
      </c>
      <c r="E482" s="246" t="s">
        <v>3749</v>
      </c>
      <c r="F482" s="246" t="s">
        <v>4861</v>
      </c>
      <c r="G482" s="246"/>
      <c r="H482" s="246" t="s">
        <v>518</v>
      </c>
      <c r="I482" s="246" t="s">
        <v>894</v>
      </c>
      <c r="J482" s="246" t="s">
        <v>888</v>
      </c>
      <c r="K482" s="246" t="s">
        <v>4846</v>
      </c>
    </row>
    <row r="483" spans="1:11" s="245" customFormat="1" ht="15.5" x14ac:dyDescent="0.35">
      <c r="A483" s="245">
        <v>592</v>
      </c>
      <c r="B483" s="246" t="s">
        <v>52</v>
      </c>
      <c r="C483" s="246"/>
      <c r="D483" s="246" t="s">
        <v>4860</v>
      </c>
      <c r="E483" s="246" t="s">
        <v>3756</v>
      </c>
      <c r="F483" s="246" t="s">
        <v>4861</v>
      </c>
      <c r="G483" s="246"/>
      <c r="H483" s="246" t="s">
        <v>518</v>
      </c>
      <c r="I483" s="246" t="s">
        <v>894</v>
      </c>
      <c r="J483" s="246" t="s">
        <v>888</v>
      </c>
      <c r="K483" s="246" t="s">
        <v>4846</v>
      </c>
    </row>
    <row r="484" spans="1:11" s="245" customFormat="1" ht="15.5" x14ac:dyDescent="0.35">
      <c r="A484" s="245">
        <v>593</v>
      </c>
      <c r="B484" s="246" t="s">
        <v>52</v>
      </c>
      <c r="C484" s="246"/>
      <c r="D484" s="246" t="s">
        <v>4877</v>
      </c>
      <c r="E484" s="246" t="s">
        <v>3362</v>
      </c>
      <c r="F484" s="246" t="s">
        <v>4878</v>
      </c>
      <c r="G484" s="246"/>
      <c r="H484" s="246" t="s">
        <v>508</v>
      </c>
      <c r="I484" s="246" t="s">
        <v>121</v>
      </c>
      <c r="J484" s="246" t="s">
        <v>888</v>
      </c>
      <c r="K484" s="246" t="s">
        <v>4846</v>
      </c>
    </row>
    <row r="485" spans="1:11" s="245" customFormat="1" ht="15.5" x14ac:dyDescent="0.35">
      <c r="A485" s="245">
        <v>594</v>
      </c>
      <c r="B485" s="246" t="s">
        <v>52</v>
      </c>
      <c r="C485" s="246"/>
      <c r="D485" s="246" t="s">
        <v>4877</v>
      </c>
      <c r="E485" s="246" t="s">
        <v>3382</v>
      </c>
      <c r="F485" s="246" t="s">
        <v>4878</v>
      </c>
      <c r="G485" s="246"/>
      <c r="H485" s="246" t="s">
        <v>508</v>
      </c>
      <c r="I485" s="246" t="s">
        <v>121</v>
      </c>
      <c r="J485" s="246" t="s">
        <v>888</v>
      </c>
      <c r="K485" s="246" t="s">
        <v>4846</v>
      </c>
    </row>
    <row r="486" spans="1:11" s="245" customFormat="1" ht="15.5" x14ac:dyDescent="0.35">
      <c r="A486" s="245">
        <v>595</v>
      </c>
      <c r="B486" s="246" t="s">
        <v>52</v>
      </c>
      <c r="C486" s="246"/>
      <c r="D486" s="246" t="s">
        <v>4877</v>
      </c>
      <c r="E486" s="246" t="s">
        <v>3390</v>
      </c>
      <c r="F486" s="246" t="s">
        <v>4878</v>
      </c>
      <c r="G486" s="246"/>
      <c r="H486" s="246" t="s">
        <v>508</v>
      </c>
      <c r="I486" s="246" t="s">
        <v>121</v>
      </c>
      <c r="J486" s="246" t="s">
        <v>888</v>
      </c>
      <c r="K486" s="246" t="s">
        <v>4846</v>
      </c>
    </row>
    <row r="487" spans="1:11" s="245" customFormat="1" ht="15.5" x14ac:dyDescent="0.35">
      <c r="A487" s="245">
        <v>596</v>
      </c>
      <c r="B487" s="246" t="s">
        <v>52</v>
      </c>
      <c r="C487" s="246"/>
      <c r="D487" s="246" t="s">
        <v>4875</v>
      </c>
      <c r="E487" s="246" t="s">
        <v>3633</v>
      </c>
      <c r="F487" s="246" t="s">
        <v>4876</v>
      </c>
      <c r="G487" s="246"/>
      <c r="H487" s="246" t="s">
        <v>508</v>
      </c>
      <c r="I487" s="246" t="s">
        <v>121</v>
      </c>
      <c r="J487" s="246" t="s">
        <v>888</v>
      </c>
      <c r="K487" s="246" t="s">
        <v>4846</v>
      </c>
    </row>
    <row r="488" spans="1:11" s="245" customFormat="1" ht="15.5" x14ac:dyDescent="0.35">
      <c r="A488" s="245">
        <v>597</v>
      </c>
      <c r="B488" s="246" t="s">
        <v>3278</v>
      </c>
      <c r="C488" s="246"/>
      <c r="D488" s="246" t="s">
        <v>4877</v>
      </c>
      <c r="E488" s="246" t="s">
        <v>3390</v>
      </c>
      <c r="F488" s="246" t="s">
        <v>4878</v>
      </c>
      <c r="G488" s="246"/>
      <c r="H488" s="246" t="s">
        <v>5044</v>
      </c>
      <c r="I488" s="246" t="s">
        <v>3394</v>
      </c>
      <c r="J488" s="246" t="s">
        <v>888</v>
      </c>
      <c r="K488" s="246" t="s">
        <v>4846</v>
      </c>
    </row>
    <row r="489" spans="1:11" s="245" customFormat="1" ht="15.5" x14ac:dyDescent="0.35">
      <c r="A489" s="245">
        <v>598</v>
      </c>
      <c r="B489" s="246" t="s">
        <v>465</v>
      </c>
      <c r="C489" s="246"/>
      <c r="D489" s="246" t="s">
        <v>4852</v>
      </c>
      <c r="E489" s="246" t="s">
        <v>3315</v>
      </c>
      <c r="F489" s="246" t="s">
        <v>4853</v>
      </c>
      <c r="G489" s="246"/>
      <c r="H489" s="246" t="s">
        <v>3319</v>
      </c>
      <c r="I489" s="246" t="s">
        <v>3318</v>
      </c>
      <c r="J489" s="246" t="s">
        <v>888</v>
      </c>
      <c r="K489" s="246" t="s">
        <v>4846</v>
      </c>
    </row>
    <row r="490" spans="1:11" s="245" customFormat="1" ht="15.5" x14ac:dyDescent="0.35">
      <c r="A490" s="245">
        <v>599</v>
      </c>
      <c r="B490" s="246" t="s">
        <v>465</v>
      </c>
      <c r="C490" s="246"/>
      <c r="D490" s="246" t="s">
        <v>4856</v>
      </c>
      <c r="E490" s="246" t="s">
        <v>3321</v>
      </c>
      <c r="F490" s="246" t="s">
        <v>4858</v>
      </c>
      <c r="G490" s="246"/>
      <c r="H490" s="246" t="s">
        <v>3319</v>
      </c>
      <c r="I490" s="246" t="s">
        <v>3318</v>
      </c>
      <c r="J490" s="246" t="s">
        <v>888</v>
      </c>
      <c r="K490" s="246" t="s">
        <v>4846</v>
      </c>
    </row>
    <row r="491" spans="1:11" s="245" customFormat="1" ht="15.5" x14ac:dyDescent="0.35">
      <c r="A491" s="245">
        <v>600</v>
      </c>
      <c r="B491" s="246" t="s">
        <v>465</v>
      </c>
      <c r="C491" s="246"/>
      <c r="D491" s="246" t="s">
        <v>4856</v>
      </c>
      <c r="E491" s="246" t="s">
        <v>3323</v>
      </c>
      <c r="F491" s="246" t="s">
        <v>4858</v>
      </c>
      <c r="G491" s="246"/>
      <c r="H491" s="246" t="s">
        <v>3319</v>
      </c>
      <c r="I491" s="246" t="s">
        <v>3318</v>
      </c>
      <c r="J491" s="246" t="s">
        <v>888</v>
      </c>
      <c r="K491" s="246" t="s">
        <v>4846</v>
      </c>
    </row>
    <row r="492" spans="1:11" s="245" customFormat="1" ht="15.5" x14ac:dyDescent="0.35">
      <c r="A492" s="245">
        <v>601</v>
      </c>
      <c r="B492" s="246" t="s">
        <v>465</v>
      </c>
      <c r="C492" s="246"/>
      <c r="D492" s="246" t="s">
        <v>4856</v>
      </c>
      <c r="E492" s="246" t="s">
        <v>3328</v>
      </c>
      <c r="F492" s="246" t="s">
        <v>4858</v>
      </c>
      <c r="G492" s="246"/>
      <c r="H492" s="246" t="s">
        <v>3319</v>
      </c>
      <c r="I492" s="246" t="s">
        <v>3318</v>
      </c>
      <c r="J492" s="246" t="s">
        <v>888</v>
      </c>
      <c r="K492" s="246" t="s">
        <v>4846</v>
      </c>
    </row>
    <row r="493" spans="1:11" s="245" customFormat="1" ht="15.5" x14ac:dyDescent="0.35">
      <c r="A493" s="245">
        <v>602</v>
      </c>
      <c r="B493" s="246" t="s">
        <v>465</v>
      </c>
      <c r="C493" s="246"/>
      <c r="D493" s="246" t="s">
        <v>4856</v>
      </c>
      <c r="E493" s="246" t="s">
        <v>3332</v>
      </c>
      <c r="F493" s="246" t="s">
        <v>4858</v>
      </c>
      <c r="G493" s="246"/>
      <c r="H493" s="246" t="s">
        <v>3319</v>
      </c>
      <c r="I493" s="246" t="s">
        <v>3318</v>
      </c>
      <c r="J493" s="246" t="s">
        <v>888</v>
      </c>
      <c r="K493" s="246" t="s">
        <v>4846</v>
      </c>
    </row>
    <row r="494" spans="1:11" s="245" customFormat="1" ht="15.5" x14ac:dyDescent="0.35">
      <c r="A494" s="245">
        <v>603</v>
      </c>
      <c r="B494" s="246" t="s">
        <v>465</v>
      </c>
      <c r="C494" s="246"/>
      <c r="D494" s="246" t="s">
        <v>4856</v>
      </c>
      <c r="E494" s="246" t="s">
        <v>4857</v>
      </c>
      <c r="F494" s="246" t="s">
        <v>4858</v>
      </c>
      <c r="G494" s="246"/>
      <c r="H494" s="246" t="s">
        <v>3319</v>
      </c>
      <c r="I494" s="246" t="s">
        <v>3318</v>
      </c>
      <c r="J494" s="246" t="s">
        <v>888</v>
      </c>
      <c r="K494" s="246" t="s">
        <v>4846</v>
      </c>
    </row>
    <row r="495" spans="1:11" s="245" customFormat="1" ht="15.5" x14ac:dyDescent="0.35">
      <c r="A495" s="245">
        <v>604</v>
      </c>
      <c r="B495" s="246" t="s">
        <v>465</v>
      </c>
      <c r="C495" s="246"/>
      <c r="D495" s="246" t="s">
        <v>4938</v>
      </c>
      <c r="E495" s="246" t="s">
        <v>3342</v>
      </c>
      <c r="F495" s="246" t="s">
        <v>4939</v>
      </c>
      <c r="G495" s="246"/>
      <c r="H495" s="246" t="s">
        <v>3319</v>
      </c>
      <c r="I495" s="246" t="s">
        <v>3318</v>
      </c>
      <c r="J495" s="246" t="s">
        <v>896</v>
      </c>
      <c r="K495" s="246" t="s">
        <v>4846</v>
      </c>
    </row>
    <row r="496" spans="1:11" s="245" customFormat="1" ht="15.5" x14ac:dyDescent="0.35">
      <c r="A496" s="245">
        <v>605</v>
      </c>
      <c r="B496" s="246" t="s">
        <v>465</v>
      </c>
      <c r="C496" s="246"/>
      <c r="D496" s="246" t="s">
        <v>4938</v>
      </c>
      <c r="E496" s="246" t="s">
        <v>3354</v>
      </c>
      <c r="F496" s="246" t="s">
        <v>4939</v>
      </c>
      <c r="G496" s="246"/>
      <c r="H496" s="246" t="s">
        <v>3319</v>
      </c>
      <c r="I496" s="246" t="s">
        <v>3318</v>
      </c>
      <c r="J496" s="246" t="s">
        <v>896</v>
      </c>
      <c r="K496" s="246" t="s">
        <v>4846</v>
      </c>
    </row>
    <row r="497" spans="1:11" s="245" customFormat="1" ht="15.5" x14ac:dyDescent="0.35">
      <c r="A497" s="245">
        <v>606</v>
      </c>
      <c r="B497" s="246" t="s">
        <v>465</v>
      </c>
      <c r="C497" s="246"/>
      <c r="D497" s="246" t="s">
        <v>4938</v>
      </c>
      <c r="E497" s="246" t="s">
        <v>3359</v>
      </c>
      <c r="F497" s="246" t="s">
        <v>4939</v>
      </c>
      <c r="G497" s="246"/>
      <c r="H497" s="246" t="s">
        <v>3319</v>
      </c>
      <c r="I497" s="246" t="s">
        <v>3318</v>
      </c>
      <c r="J497" s="246" t="s">
        <v>896</v>
      </c>
      <c r="K497" s="246" t="s">
        <v>4846</v>
      </c>
    </row>
    <row r="498" spans="1:11" s="245" customFormat="1" ht="15.5" x14ac:dyDescent="0.35">
      <c r="A498" s="245">
        <v>607</v>
      </c>
      <c r="B498" s="246" t="s">
        <v>465</v>
      </c>
      <c r="C498" s="246"/>
      <c r="D498" s="246" t="s">
        <v>4877</v>
      </c>
      <c r="E498" s="246" t="s">
        <v>3372</v>
      </c>
      <c r="F498" s="246" t="s">
        <v>4878</v>
      </c>
      <c r="G498" s="246"/>
      <c r="H498" s="246" t="s">
        <v>3319</v>
      </c>
      <c r="I498" s="246" t="s">
        <v>3318</v>
      </c>
      <c r="J498" s="246" t="s">
        <v>888</v>
      </c>
      <c r="K498" s="246" t="s">
        <v>4846</v>
      </c>
    </row>
    <row r="499" spans="1:11" s="245" customFormat="1" ht="15.5" x14ac:dyDescent="0.35">
      <c r="A499" s="245">
        <v>608</v>
      </c>
      <c r="B499" s="246" t="s">
        <v>465</v>
      </c>
      <c r="C499" s="246"/>
      <c r="D499" s="246" t="s">
        <v>4877</v>
      </c>
      <c r="E499" s="246" t="s">
        <v>3384</v>
      </c>
      <c r="F499" s="246" t="s">
        <v>4878</v>
      </c>
      <c r="G499" s="246"/>
      <c r="H499" s="246" t="s">
        <v>3319</v>
      </c>
      <c r="I499" s="246" t="s">
        <v>3318</v>
      </c>
      <c r="J499" s="246" t="s">
        <v>888</v>
      </c>
      <c r="K499" s="246" t="s">
        <v>4846</v>
      </c>
    </row>
    <row r="500" spans="1:11" s="245" customFormat="1" ht="15.5" x14ac:dyDescent="0.35">
      <c r="A500" s="245">
        <v>609</v>
      </c>
      <c r="B500" s="246" t="s">
        <v>465</v>
      </c>
      <c r="C500" s="246"/>
      <c r="D500" s="246" t="s">
        <v>4877</v>
      </c>
      <c r="E500" s="246" t="s">
        <v>3396</v>
      </c>
      <c r="F500" s="246" t="s">
        <v>4878</v>
      </c>
      <c r="G500" s="246"/>
      <c r="H500" s="246" t="s">
        <v>3319</v>
      </c>
      <c r="I500" s="246" t="s">
        <v>3318</v>
      </c>
      <c r="J500" s="246" t="s">
        <v>888</v>
      </c>
      <c r="K500" s="246" t="s">
        <v>4846</v>
      </c>
    </row>
    <row r="501" spans="1:11" s="245" customFormat="1" ht="15.5" x14ac:dyDescent="0.35">
      <c r="A501" s="245">
        <v>610</v>
      </c>
      <c r="B501" s="246" t="s">
        <v>465</v>
      </c>
      <c r="C501" s="246"/>
      <c r="D501" s="246" t="s">
        <v>4877</v>
      </c>
      <c r="E501" s="246" t="s">
        <v>3397</v>
      </c>
      <c r="F501" s="246" t="s">
        <v>4878</v>
      </c>
      <c r="G501" s="246"/>
      <c r="H501" s="246" t="s">
        <v>3319</v>
      </c>
      <c r="I501" s="246" t="s">
        <v>3318</v>
      </c>
      <c r="J501" s="246" t="s">
        <v>888</v>
      </c>
      <c r="K501" s="246" t="s">
        <v>4846</v>
      </c>
    </row>
    <row r="502" spans="1:11" s="245" customFormat="1" ht="15.5" x14ac:dyDescent="0.35">
      <c r="A502" s="245">
        <v>611</v>
      </c>
      <c r="B502" s="246" t="s">
        <v>465</v>
      </c>
      <c r="C502" s="246"/>
      <c r="D502" s="246" t="s">
        <v>4877</v>
      </c>
      <c r="E502" s="246" t="s">
        <v>3402</v>
      </c>
      <c r="F502" s="246" t="s">
        <v>4878</v>
      </c>
      <c r="G502" s="246"/>
      <c r="H502" s="246" t="s">
        <v>3319</v>
      </c>
      <c r="I502" s="246" t="s">
        <v>3318</v>
      </c>
      <c r="J502" s="246" t="s">
        <v>888</v>
      </c>
      <c r="K502" s="246" t="s">
        <v>4846</v>
      </c>
    </row>
    <row r="503" spans="1:11" s="245" customFormat="1" ht="15.5" x14ac:dyDescent="0.35">
      <c r="A503" s="245">
        <v>612</v>
      </c>
      <c r="B503" s="246" t="s">
        <v>465</v>
      </c>
      <c r="C503" s="246"/>
      <c r="D503" s="246" t="s">
        <v>4922</v>
      </c>
      <c r="E503" s="246" t="s">
        <v>3432</v>
      </c>
      <c r="F503" s="246" t="s">
        <v>4923</v>
      </c>
      <c r="G503" s="246"/>
      <c r="H503" s="246" t="s">
        <v>3319</v>
      </c>
      <c r="I503" s="246" t="s">
        <v>3318</v>
      </c>
      <c r="J503" s="246" t="s">
        <v>888</v>
      </c>
      <c r="K503" s="246" t="s">
        <v>4846</v>
      </c>
    </row>
    <row r="504" spans="1:11" s="245" customFormat="1" ht="15.5" x14ac:dyDescent="0.35">
      <c r="A504" s="245">
        <v>613</v>
      </c>
      <c r="B504" s="246" t="s">
        <v>465</v>
      </c>
      <c r="C504" s="246"/>
      <c r="D504" s="246" t="s">
        <v>4893</v>
      </c>
      <c r="E504" s="246" t="s">
        <v>3468</v>
      </c>
      <c r="F504" s="246" t="s">
        <v>4853</v>
      </c>
      <c r="G504" s="246"/>
      <c r="H504" s="246" t="s">
        <v>3319</v>
      </c>
      <c r="I504" s="246" t="s">
        <v>3318</v>
      </c>
      <c r="J504" s="246" t="s">
        <v>888</v>
      </c>
      <c r="K504" s="246" t="s">
        <v>4846</v>
      </c>
    </row>
    <row r="505" spans="1:11" s="245" customFormat="1" ht="15.5" x14ac:dyDescent="0.35">
      <c r="A505" s="245">
        <v>614</v>
      </c>
      <c r="B505" s="246" t="s">
        <v>465</v>
      </c>
      <c r="C505" s="246"/>
      <c r="D505" s="246" t="s">
        <v>4893</v>
      </c>
      <c r="E505" s="246" t="s">
        <v>3471</v>
      </c>
      <c r="F505" s="246" t="s">
        <v>4853</v>
      </c>
      <c r="G505" s="246"/>
      <c r="H505" s="246" t="s">
        <v>3319</v>
      </c>
      <c r="I505" s="246" t="s">
        <v>3318</v>
      </c>
      <c r="J505" s="246" t="s">
        <v>888</v>
      </c>
      <c r="K505" s="246" t="s">
        <v>4846</v>
      </c>
    </row>
    <row r="506" spans="1:11" s="245" customFormat="1" ht="15.5" x14ac:dyDescent="0.35">
      <c r="A506" s="245">
        <v>615</v>
      </c>
      <c r="B506" s="246" t="s">
        <v>465</v>
      </c>
      <c r="C506" s="246"/>
      <c r="D506" s="246" t="s">
        <v>4893</v>
      </c>
      <c r="E506" s="246" t="s">
        <v>3472</v>
      </c>
      <c r="F506" s="246" t="s">
        <v>4853</v>
      </c>
      <c r="G506" s="246"/>
      <c r="H506" s="246" t="s">
        <v>3319</v>
      </c>
      <c r="I506" s="246" t="s">
        <v>3318</v>
      </c>
      <c r="J506" s="246" t="s">
        <v>888</v>
      </c>
      <c r="K506" s="246" t="s">
        <v>4846</v>
      </c>
    </row>
    <row r="507" spans="1:11" s="245" customFormat="1" ht="15.5" x14ac:dyDescent="0.35">
      <c r="A507" s="245">
        <v>616</v>
      </c>
      <c r="B507" s="246" t="s">
        <v>465</v>
      </c>
      <c r="C507" s="246"/>
      <c r="D507" s="246" t="s">
        <v>4893</v>
      </c>
      <c r="E507" s="246" t="s">
        <v>3473</v>
      </c>
      <c r="F507" s="246" t="s">
        <v>4853</v>
      </c>
      <c r="G507" s="246"/>
      <c r="H507" s="246" t="s">
        <v>3319</v>
      </c>
      <c r="I507" s="246" t="s">
        <v>3318</v>
      </c>
      <c r="J507" s="246" t="s">
        <v>888</v>
      </c>
      <c r="K507" s="246" t="s">
        <v>4846</v>
      </c>
    </row>
    <row r="508" spans="1:11" s="245" customFormat="1" ht="15.5" x14ac:dyDescent="0.35">
      <c r="A508" s="245">
        <v>617</v>
      </c>
      <c r="B508" s="246" t="s">
        <v>465</v>
      </c>
      <c r="C508" s="246"/>
      <c r="D508" s="246" t="s">
        <v>4852</v>
      </c>
      <c r="E508" s="246" t="s">
        <v>3479</v>
      </c>
      <c r="F508" s="246" t="s">
        <v>4853</v>
      </c>
      <c r="G508" s="246"/>
      <c r="H508" s="246" t="s">
        <v>3319</v>
      </c>
      <c r="I508" s="246" t="s">
        <v>3318</v>
      </c>
      <c r="J508" s="246" t="s">
        <v>888</v>
      </c>
      <c r="K508" s="246" t="s">
        <v>4846</v>
      </c>
    </row>
    <row r="509" spans="1:11" s="245" customFormat="1" ht="15.5" x14ac:dyDescent="0.35">
      <c r="A509" s="245">
        <v>618</v>
      </c>
      <c r="B509" s="246" t="s">
        <v>465</v>
      </c>
      <c r="C509" s="246"/>
      <c r="D509" s="246" t="s">
        <v>4884</v>
      </c>
      <c r="E509" s="246" t="s">
        <v>3580</v>
      </c>
      <c r="F509" s="246" t="s">
        <v>4861</v>
      </c>
      <c r="G509" s="246"/>
      <c r="H509" s="246" t="s">
        <v>3319</v>
      </c>
      <c r="I509" s="246" t="s">
        <v>3318</v>
      </c>
      <c r="J509" s="246" t="s">
        <v>888</v>
      </c>
      <c r="K509" s="246" t="s">
        <v>4846</v>
      </c>
    </row>
    <row r="510" spans="1:11" s="245" customFormat="1" ht="15.5" x14ac:dyDescent="0.35">
      <c r="A510" s="245">
        <v>619</v>
      </c>
      <c r="B510" s="246" t="s">
        <v>465</v>
      </c>
      <c r="C510" s="246"/>
      <c r="D510" s="246" t="s">
        <v>4974</v>
      </c>
      <c r="E510" s="246" t="s">
        <v>3656</v>
      </c>
      <c r="F510" s="246" t="s">
        <v>4876</v>
      </c>
      <c r="G510" s="246"/>
      <c r="H510" s="246" t="s">
        <v>3319</v>
      </c>
      <c r="I510" s="246" t="s">
        <v>3318</v>
      </c>
      <c r="J510" s="246" t="s">
        <v>888</v>
      </c>
      <c r="K510" s="246" t="s">
        <v>4846</v>
      </c>
    </row>
    <row r="511" spans="1:11" s="245" customFormat="1" ht="15.5" x14ac:dyDescent="0.35">
      <c r="A511" s="245">
        <v>620</v>
      </c>
      <c r="B511" s="246" t="s">
        <v>465</v>
      </c>
      <c r="C511" s="246"/>
      <c r="D511" s="246" t="s">
        <v>4974</v>
      </c>
      <c r="E511" s="246" t="s">
        <v>3658</v>
      </c>
      <c r="F511" s="246" t="s">
        <v>4876</v>
      </c>
      <c r="G511" s="246"/>
      <c r="H511" s="246" t="s">
        <v>3319</v>
      </c>
      <c r="I511" s="246" t="s">
        <v>3318</v>
      </c>
      <c r="J511" s="246" t="s">
        <v>888</v>
      </c>
      <c r="K511" s="246" t="s">
        <v>4846</v>
      </c>
    </row>
    <row r="512" spans="1:11" s="245" customFormat="1" ht="15.5" x14ac:dyDescent="0.35">
      <c r="A512" s="245">
        <v>621</v>
      </c>
      <c r="B512" s="246" t="s">
        <v>465</v>
      </c>
      <c r="C512" s="246"/>
      <c r="D512" s="246" t="s">
        <v>4913</v>
      </c>
      <c r="E512" s="246" t="s">
        <v>3686</v>
      </c>
      <c r="F512" s="246" t="s">
        <v>4914</v>
      </c>
      <c r="G512" s="246"/>
      <c r="H512" s="246" t="s">
        <v>3319</v>
      </c>
      <c r="I512" s="246" t="s">
        <v>3318</v>
      </c>
      <c r="J512" s="246" t="s">
        <v>888</v>
      </c>
      <c r="K512" s="246" t="s">
        <v>4846</v>
      </c>
    </row>
    <row r="513" spans="1:11" s="245" customFormat="1" ht="15.5" x14ac:dyDescent="0.35">
      <c r="A513" s="245">
        <v>622</v>
      </c>
      <c r="B513" s="246" t="s">
        <v>465</v>
      </c>
      <c r="C513" s="246"/>
      <c r="D513" s="246" t="s">
        <v>4913</v>
      </c>
      <c r="E513" s="246" t="s">
        <v>3690</v>
      </c>
      <c r="F513" s="246" t="s">
        <v>4914</v>
      </c>
      <c r="G513" s="246"/>
      <c r="H513" s="246" t="s">
        <v>3319</v>
      </c>
      <c r="I513" s="246" t="s">
        <v>3318</v>
      </c>
      <c r="J513" s="246" t="s">
        <v>888</v>
      </c>
      <c r="K513" s="246" t="s">
        <v>4846</v>
      </c>
    </row>
    <row r="514" spans="1:11" s="245" customFormat="1" ht="15.5" x14ac:dyDescent="0.35">
      <c r="A514" s="245">
        <v>623</v>
      </c>
      <c r="B514" s="246" t="s">
        <v>465</v>
      </c>
      <c r="C514" s="246"/>
      <c r="D514" s="246" t="s">
        <v>4913</v>
      </c>
      <c r="E514" s="246" t="s">
        <v>3691</v>
      </c>
      <c r="F514" s="246" t="s">
        <v>4914</v>
      </c>
      <c r="G514" s="246"/>
      <c r="H514" s="246" t="s">
        <v>3319</v>
      </c>
      <c r="I514" s="246" t="s">
        <v>3318</v>
      </c>
      <c r="J514" s="246" t="s">
        <v>888</v>
      </c>
      <c r="K514" s="246" t="s">
        <v>4846</v>
      </c>
    </row>
    <row r="515" spans="1:11" s="245" customFormat="1" ht="15.5" x14ac:dyDescent="0.35">
      <c r="A515" s="245">
        <v>624</v>
      </c>
      <c r="B515" s="246" t="s">
        <v>465</v>
      </c>
      <c r="C515" s="246"/>
      <c r="D515" s="246" t="s">
        <v>4913</v>
      </c>
      <c r="E515" s="246" t="s">
        <v>3693</v>
      </c>
      <c r="F515" s="246" t="s">
        <v>4914</v>
      </c>
      <c r="G515" s="246"/>
      <c r="H515" s="246" t="s">
        <v>3319</v>
      </c>
      <c r="I515" s="246" t="s">
        <v>3318</v>
      </c>
      <c r="J515" s="246" t="s">
        <v>888</v>
      </c>
      <c r="K515" s="246" t="s">
        <v>4846</v>
      </c>
    </row>
    <row r="516" spans="1:11" s="245" customFormat="1" ht="15.5" x14ac:dyDescent="0.35">
      <c r="A516" s="245">
        <v>625</v>
      </c>
      <c r="B516" s="246" t="s">
        <v>465</v>
      </c>
      <c r="C516" s="246"/>
      <c r="D516" s="246" t="s">
        <v>4866</v>
      </c>
      <c r="E516" s="246" t="s">
        <v>3737</v>
      </c>
      <c r="F516" s="246" t="s">
        <v>4867</v>
      </c>
      <c r="G516" s="246"/>
      <c r="H516" s="246" t="s">
        <v>3319</v>
      </c>
      <c r="I516" s="246" t="s">
        <v>3318</v>
      </c>
      <c r="J516" s="246" t="s">
        <v>888</v>
      </c>
      <c r="K516" s="246" t="s">
        <v>4846</v>
      </c>
    </row>
    <row r="517" spans="1:11" s="245" customFormat="1" ht="15.5" x14ac:dyDescent="0.35">
      <c r="A517" s="245">
        <v>626</v>
      </c>
      <c r="B517" s="246" t="s">
        <v>465</v>
      </c>
      <c r="C517" s="246"/>
      <c r="D517" s="246" t="s">
        <v>4866</v>
      </c>
      <c r="E517" s="246" t="s">
        <v>3739</v>
      </c>
      <c r="F517" s="246" t="s">
        <v>4867</v>
      </c>
      <c r="G517" s="246"/>
      <c r="H517" s="246" t="s">
        <v>3319</v>
      </c>
      <c r="I517" s="246" t="s">
        <v>3318</v>
      </c>
      <c r="J517" s="246" t="s">
        <v>888</v>
      </c>
      <c r="K517" s="246" t="s">
        <v>4846</v>
      </c>
    </row>
    <row r="518" spans="1:11" s="245" customFormat="1" ht="15.5" x14ac:dyDescent="0.35">
      <c r="A518" s="245">
        <v>627</v>
      </c>
      <c r="B518" s="246" t="s">
        <v>465</v>
      </c>
      <c r="C518" s="246"/>
      <c r="D518" s="246" t="s">
        <v>4866</v>
      </c>
      <c r="E518" s="246" t="s">
        <v>3738</v>
      </c>
      <c r="F518" s="246" t="s">
        <v>4867</v>
      </c>
      <c r="G518" s="246"/>
      <c r="H518" s="246" t="s">
        <v>3319</v>
      </c>
      <c r="I518" s="246" t="s">
        <v>3318</v>
      </c>
      <c r="J518" s="246" t="s">
        <v>888</v>
      </c>
      <c r="K518" s="246" t="s">
        <v>4846</v>
      </c>
    </row>
    <row r="519" spans="1:11" s="245" customFormat="1" ht="15.5" x14ac:dyDescent="0.35">
      <c r="A519" s="245">
        <v>628</v>
      </c>
      <c r="B519" s="246" t="s">
        <v>465</v>
      </c>
      <c r="C519" s="246"/>
      <c r="D519" s="246" t="s">
        <v>4866</v>
      </c>
      <c r="E519" s="246" t="s">
        <v>3740</v>
      </c>
      <c r="F519" s="246" t="s">
        <v>4867</v>
      </c>
      <c r="G519" s="246"/>
      <c r="H519" s="246" t="s">
        <v>3319</v>
      </c>
      <c r="I519" s="246" t="s">
        <v>3318</v>
      </c>
      <c r="J519" s="246" t="s">
        <v>888</v>
      </c>
      <c r="K519" s="246" t="s">
        <v>4846</v>
      </c>
    </row>
    <row r="520" spans="1:11" s="245" customFormat="1" ht="15.5" x14ac:dyDescent="0.35">
      <c r="A520" s="245">
        <v>629</v>
      </c>
      <c r="B520" s="246" t="s">
        <v>465</v>
      </c>
      <c r="C520" s="246"/>
      <c r="D520" s="246" t="s">
        <v>4866</v>
      </c>
      <c r="E520" s="246" t="s">
        <v>3741</v>
      </c>
      <c r="F520" s="246" t="s">
        <v>4867</v>
      </c>
      <c r="G520" s="246"/>
      <c r="H520" s="246" t="s">
        <v>3319</v>
      </c>
      <c r="I520" s="246" t="s">
        <v>3318</v>
      </c>
      <c r="J520" s="246" t="s">
        <v>888</v>
      </c>
      <c r="K520" s="246" t="s">
        <v>4846</v>
      </c>
    </row>
    <row r="521" spans="1:11" s="245" customFormat="1" ht="15.5" x14ac:dyDescent="0.35">
      <c r="A521" s="245">
        <v>630</v>
      </c>
      <c r="B521" s="246" t="s">
        <v>465</v>
      </c>
      <c r="C521" s="246"/>
      <c r="D521" s="246" t="s">
        <v>4891</v>
      </c>
      <c r="E521" s="246" t="s">
        <v>3759</v>
      </c>
      <c r="F521" s="246" t="s">
        <v>4864</v>
      </c>
      <c r="G521" s="246"/>
      <c r="H521" s="246" t="s">
        <v>3319</v>
      </c>
      <c r="I521" s="246" t="s">
        <v>3318</v>
      </c>
      <c r="J521" s="246" t="s">
        <v>888</v>
      </c>
      <c r="K521" s="246" t="s">
        <v>4846</v>
      </c>
    </row>
    <row r="522" spans="1:11" s="245" customFormat="1" ht="15.5" x14ac:dyDescent="0.35">
      <c r="A522" s="245">
        <v>631</v>
      </c>
      <c r="B522" s="246" t="s">
        <v>465</v>
      </c>
      <c r="C522" s="246"/>
      <c r="D522" s="246" t="s">
        <v>4891</v>
      </c>
      <c r="E522" s="246" t="s">
        <v>3762</v>
      </c>
      <c r="F522" s="246" t="s">
        <v>4864</v>
      </c>
      <c r="G522" s="246"/>
      <c r="H522" s="246" t="s">
        <v>3319</v>
      </c>
      <c r="I522" s="246" t="s">
        <v>3318</v>
      </c>
      <c r="J522" s="246" t="s">
        <v>888</v>
      </c>
      <c r="K522" s="246" t="s">
        <v>4846</v>
      </c>
    </row>
    <row r="523" spans="1:11" s="245" customFormat="1" ht="15.5" x14ac:dyDescent="0.35">
      <c r="A523" s="245">
        <v>632</v>
      </c>
      <c r="B523" s="246" t="s">
        <v>465</v>
      </c>
      <c r="C523" s="246"/>
      <c r="D523" s="246" t="s">
        <v>4891</v>
      </c>
      <c r="E523" s="246" t="s">
        <v>3764</v>
      </c>
      <c r="F523" s="246" t="s">
        <v>4864</v>
      </c>
      <c r="G523" s="246"/>
      <c r="H523" s="246" t="s">
        <v>3319</v>
      </c>
      <c r="I523" s="246" t="s">
        <v>3318</v>
      </c>
      <c r="J523" s="246" t="s">
        <v>888</v>
      </c>
      <c r="K523" s="246" t="s">
        <v>4846</v>
      </c>
    </row>
    <row r="524" spans="1:11" s="245" customFormat="1" ht="15.5" x14ac:dyDescent="0.35">
      <c r="A524" s="245">
        <v>633</v>
      </c>
      <c r="B524" s="246" t="s">
        <v>465</v>
      </c>
      <c r="C524" s="246"/>
      <c r="D524" s="246" t="s">
        <v>4891</v>
      </c>
      <c r="E524" s="246" t="s">
        <v>3765</v>
      </c>
      <c r="F524" s="246" t="s">
        <v>4864</v>
      </c>
      <c r="G524" s="246"/>
      <c r="H524" s="246" t="s">
        <v>3319</v>
      </c>
      <c r="I524" s="246" t="s">
        <v>3318</v>
      </c>
      <c r="J524" s="246" t="s">
        <v>888</v>
      </c>
      <c r="K524" s="246" t="s">
        <v>4846</v>
      </c>
    </row>
    <row r="525" spans="1:11" s="245" customFormat="1" ht="15.5" x14ac:dyDescent="0.35">
      <c r="A525" s="245">
        <v>634</v>
      </c>
      <c r="B525" s="246" t="s">
        <v>465</v>
      </c>
      <c r="C525" s="246"/>
      <c r="D525" s="246" t="s">
        <v>4891</v>
      </c>
      <c r="E525" s="246" t="s">
        <v>3766</v>
      </c>
      <c r="F525" s="246" t="s">
        <v>4864</v>
      </c>
      <c r="G525" s="246"/>
      <c r="H525" s="246" t="s">
        <v>3319</v>
      </c>
      <c r="I525" s="246" t="s">
        <v>3318</v>
      </c>
      <c r="J525" s="246" t="s">
        <v>888</v>
      </c>
      <c r="K525" s="246" t="s">
        <v>4846</v>
      </c>
    </row>
    <row r="526" spans="1:11" s="245" customFormat="1" ht="15.5" x14ac:dyDescent="0.35">
      <c r="A526" s="245">
        <v>635</v>
      </c>
      <c r="B526" s="246" t="s">
        <v>465</v>
      </c>
      <c r="C526" s="246"/>
      <c r="D526" s="246" t="s">
        <v>4989</v>
      </c>
      <c r="E526" s="246" t="s">
        <v>3784</v>
      </c>
      <c r="F526" s="246" t="s">
        <v>4864</v>
      </c>
      <c r="G526" s="246"/>
      <c r="H526" s="246" t="s">
        <v>3319</v>
      </c>
      <c r="I526" s="246" t="s">
        <v>3318</v>
      </c>
      <c r="J526" s="246" t="s">
        <v>888</v>
      </c>
      <c r="K526" s="246" t="s">
        <v>4846</v>
      </c>
    </row>
    <row r="527" spans="1:11" s="245" customFormat="1" ht="15.5" x14ac:dyDescent="0.35">
      <c r="A527" s="245">
        <v>636</v>
      </c>
      <c r="B527" s="246" t="s">
        <v>465</v>
      </c>
      <c r="C527" s="246"/>
      <c r="D527" s="246" t="s">
        <v>4863</v>
      </c>
      <c r="E527" s="246" t="s">
        <v>3787</v>
      </c>
      <c r="F527" s="246" t="s">
        <v>4864</v>
      </c>
      <c r="G527" s="246"/>
      <c r="H527" s="246" t="s">
        <v>3319</v>
      </c>
      <c r="I527" s="246" t="s">
        <v>3318</v>
      </c>
      <c r="J527" s="246" t="s">
        <v>888</v>
      </c>
      <c r="K527" s="246" t="s">
        <v>4846</v>
      </c>
    </row>
    <row r="528" spans="1:11" s="245" customFormat="1" ht="15.5" x14ac:dyDescent="0.35">
      <c r="A528" s="245">
        <v>637</v>
      </c>
      <c r="B528" s="246" t="s">
        <v>465</v>
      </c>
      <c r="C528" s="246"/>
      <c r="D528" s="246" t="s">
        <v>4856</v>
      </c>
      <c r="E528" s="246" t="s">
        <v>3324</v>
      </c>
      <c r="F528" s="246" t="s">
        <v>4858</v>
      </c>
      <c r="G528" s="246"/>
      <c r="H528" s="246" t="s">
        <v>3326</v>
      </c>
      <c r="I528" s="246" t="s">
        <v>3325</v>
      </c>
      <c r="J528" s="246" t="s">
        <v>888</v>
      </c>
      <c r="K528" s="246" t="s">
        <v>4846</v>
      </c>
    </row>
    <row r="529" spans="1:11" s="245" customFormat="1" ht="15.5" x14ac:dyDescent="0.35">
      <c r="A529" s="245">
        <v>638</v>
      </c>
      <c r="B529" s="246" t="s">
        <v>465</v>
      </c>
      <c r="C529" s="246"/>
      <c r="D529" s="246" t="s">
        <v>4913</v>
      </c>
      <c r="E529" s="246" t="s">
        <v>3680</v>
      </c>
      <c r="F529" s="246" t="s">
        <v>4914</v>
      </c>
      <c r="G529" s="246"/>
      <c r="H529" s="246" t="s">
        <v>3326</v>
      </c>
      <c r="I529" s="246" t="s">
        <v>3325</v>
      </c>
      <c r="J529" s="246" t="s">
        <v>888</v>
      </c>
      <c r="K529" s="246" t="s">
        <v>4846</v>
      </c>
    </row>
    <row r="530" spans="1:11" s="245" customFormat="1" ht="15.5" x14ac:dyDescent="0.35">
      <c r="A530" s="245">
        <v>639</v>
      </c>
      <c r="B530" s="246" t="s">
        <v>465</v>
      </c>
      <c r="C530" s="246"/>
      <c r="D530" s="246" t="s">
        <v>4869</v>
      </c>
      <c r="E530" s="246" t="s">
        <v>3531</v>
      </c>
      <c r="F530" s="246" t="s">
        <v>4870</v>
      </c>
      <c r="G530" s="246"/>
      <c r="H530" s="246" t="s">
        <v>3533</v>
      </c>
      <c r="I530" s="246" t="s">
        <v>3532</v>
      </c>
      <c r="J530" s="246" t="s">
        <v>888</v>
      </c>
      <c r="K530" s="246" t="s">
        <v>4846</v>
      </c>
    </row>
    <row r="531" spans="1:11" s="245" customFormat="1" ht="15.5" x14ac:dyDescent="0.35">
      <c r="A531" s="245">
        <v>640</v>
      </c>
      <c r="B531" s="246" t="s">
        <v>465</v>
      </c>
      <c r="C531" s="246"/>
      <c r="D531" s="246" t="s">
        <v>4869</v>
      </c>
      <c r="E531" s="246" t="s">
        <v>3540</v>
      </c>
      <c r="F531" s="246" t="s">
        <v>4870</v>
      </c>
      <c r="G531" s="246"/>
      <c r="H531" s="246" t="s">
        <v>3533</v>
      </c>
      <c r="I531" s="246" t="s">
        <v>3532</v>
      </c>
      <c r="J531" s="246" t="s">
        <v>888</v>
      </c>
      <c r="K531" s="246" t="s">
        <v>4846</v>
      </c>
    </row>
    <row r="532" spans="1:11" s="245" customFormat="1" ht="15.5" x14ac:dyDescent="0.35">
      <c r="A532" s="245">
        <v>641</v>
      </c>
      <c r="B532" s="246" t="s">
        <v>465</v>
      </c>
      <c r="C532" s="246"/>
      <c r="D532" s="246" t="s">
        <v>4872</v>
      </c>
      <c r="E532" s="246" t="s">
        <v>3708</v>
      </c>
      <c r="F532" s="246" t="s">
        <v>4873</v>
      </c>
      <c r="G532" s="246"/>
      <c r="H532" s="246" t="s">
        <v>3533</v>
      </c>
      <c r="I532" s="246" t="s">
        <v>3532</v>
      </c>
      <c r="J532" s="246" t="s">
        <v>888</v>
      </c>
      <c r="K532" s="246" t="s">
        <v>4846</v>
      </c>
    </row>
    <row r="533" spans="1:11" s="245" customFormat="1" ht="15.5" x14ac:dyDescent="0.35">
      <c r="A533" s="245">
        <v>642</v>
      </c>
      <c r="B533" s="246" t="s">
        <v>465</v>
      </c>
      <c r="C533" s="246"/>
      <c r="D533" s="246" t="s">
        <v>4869</v>
      </c>
      <c r="E533" s="246" t="s">
        <v>3542</v>
      </c>
      <c r="F533" s="246" t="s">
        <v>4870</v>
      </c>
      <c r="G533" s="246"/>
      <c r="H533" s="246" t="s">
        <v>3543</v>
      </c>
      <c r="I533" s="246" t="s">
        <v>3368</v>
      </c>
      <c r="J533" s="246" t="s">
        <v>888</v>
      </c>
      <c r="K533" s="246" t="s">
        <v>4846</v>
      </c>
    </row>
    <row r="534" spans="1:11" s="245" customFormat="1" ht="15.5" x14ac:dyDescent="0.35">
      <c r="A534" s="245">
        <v>643</v>
      </c>
      <c r="B534" s="246" t="s">
        <v>465</v>
      </c>
      <c r="C534" s="246"/>
      <c r="D534" s="246" t="s">
        <v>4917</v>
      </c>
      <c r="E534" s="246" t="s">
        <v>3615</v>
      </c>
      <c r="F534" s="246" t="s">
        <v>4843</v>
      </c>
      <c r="G534" s="246"/>
      <c r="H534" s="246" t="s">
        <v>3543</v>
      </c>
      <c r="I534" s="246" t="s">
        <v>3368</v>
      </c>
      <c r="J534" s="246" t="s">
        <v>888</v>
      </c>
      <c r="K534" s="246" t="s">
        <v>4846</v>
      </c>
    </row>
    <row r="535" spans="1:11" s="245" customFormat="1" ht="15.5" x14ac:dyDescent="0.35">
      <c r="A535" s="245">
        <v>644</v>
      </c>
      <c r="B535" s="246" t="s">
        <v>465</v>
      </c>
      <c r="C535" s="246"/>
      <c r="D535" s="246" t="s">
        <v>4901</v>
      </c>
      <c r="E535" s="246" t="s">
        <v>3616</v>
      </c>
      <c r="F535" s="246" t="s">
        <v>4843</v>
      </c>
      <c r="G535" s="246"/>
      <c r="H535" s="246" t="s">
        <v>3543</v>
      </c>
      <c r="I535" s="246" t="s">
        <v>3368</v>
      </c>
      <c r="J535" s="246" t="s">
        <v>888</v>
      </c>
      <c r="K535" s="246" t="s">
        <v>4846</v>
      </c>
    </row>
    <row r="536" spans="1:11" s="245" customFormat="1" ht="15.5" x14ac:dyDescent="0.35">
      <c r="A536" s="245">
        <v>645</v>
      </c>
      <c r="B536" s="246" t="s">
        <v>465</v>
      </c>
      <c r="C536" s="246"/>
      <c r="D536" s="246" t="s">
        <v>4901</v>
      </c>
      <c r="E536" s="246" t="s">
        <v>3617</v>
      </c>
      <c r="F536" s="246" t="s">
        <v>4843</v>
      </c>
      <c r="G536" s="246"/>
      <c r="H536" s="246" t="s">
        <v>3543</v>
      </c>
      <c r="I536" s="246" t="s">
        <v>3368</v>
      </c>
      <c r="J536" s="246" t="s">
        <v>888</v>
      </c>
      <c r="K536" s="246" t="s">
        <v>4846</v>
      </c>
    </row>
    <row r="537" spans="1:11" s="245" customFormat="1" ht="15.5" x14ac:dyDescent="0.35">
      <c r="A537" s="245">
        <v>646</v>
      </c>
      <c r="B537" s="246" t="s">
        <v>465</v>
      </c>
      <c r="C537" s="246"/>
      <c r="D537" s="246" t="s">
        <v>4899</v>
      </c>
      <c r="E537" s="246" t="s">
        <v>3720</v>
      </c>
      <c r="F537" s="246" t="s">
        <v>4873</v>
      </c>
      <c r="G537" s="246"/>
      <c r="H537" s="246" t="s">
        <v>3543</v>
      </c>
      <c r="I537" s="246" t="s">
        <v>3368</v>
      </c>
      <c r="J537" s="246" t="s">
        <v>888</v>
      </c>
      <c r="K537" s="246" t="s">
        <v>4846</v>
      </c>
    </row>
    <row r="538" spans="1:11" s="245" customFormat="1" ht="15.5" x14ac:dyDescent="0.35">
      <c r="A538" s="245">
        <v>647</v>
      </c>
      <c r="B538" s="246" t="s">
        <v>465</v>
      </c>
      <c r="C538" s="246"/>
      <c r="D538" s="246" t="s">
        <v>4877</v>
      </c>
      <c r="E538" s="246" t="s">
        <v>3365</v>
      </c>
      <c r="F538" s="246" t="s">
        <v>4878</v>
      </c>
      <c r="G538" s="246"/>
      <c r="H538" s="246"/>
      <c r="I538" s="246" t="s">
        <v>3368</v>
      </c>
      <c r="J538" s="246" t="s">
        <v>888</v>
      </c>
      <c r="K538" s="246" t="s">
        <v>4846</v>
      </c>
    </row>
    <row r="539" spans="1:11" s="245" customFormat="1" ht="15.5" x14ac:dyDescent="0.35">
      <c r="A539" s="245">
        <v>648</v>
      </c>
      <c r="B539" s="246" t="s">
        <v>465</v>
      </c>
      <c r="C539" s="246"/>
      <c r="D539" s="246" t="s">
        <v>4922</v>
      </c>
      <c r="E539" s="246" t="s">
        <v>3428</v>
      </c>
      <c r="F539" s="246" t="s">
        <v>4923</v>
      </c>
      <c r="G539" s="246"/>
      <c r="H539" s="246"/>
      <c r="I539" s="246" t="s">
        <v>3368</v>
      </c>
      <c r="J539" s="246" t="s">
        <v>888</v>
      </c>
      <c r="K539" s="246" t="s">
        <v>4846</v>
      </c>
    </row>
    <row r="540" spans="1:11" s="245" customFormat="1" ht="15.5" x14ac:dyDescent="0.35">
      <c r="A540" s="245">
        <v>649</v>
      </c>
      <c r="B540" s="246" t="s">
        <v>465</v>
      </c>
      <c r="C540" s="246"/>
      <c r="D540" s="246" t="s">
        <v>4869</v>
      </c>
      <c r="E540" s="246" t="s">
        <v>3560</v>
      </c>
      <c r="F540" s="246" t="s">
        <v>4870</v>
      </c>
      <c r="G540" s="246"/>
      <c r="H540" s="246"/>
      <c r="I540" s="246" t="s">
        <v>3368</v>
      </c>
      <c r="J540" s="246" t="s">
        <v>888</v>
      </c>
      <c r="K540" s="246" t="s">
        <v>4846</v>
      </c>
    </row>
    <row r="541" spans="1:11" s="245" customFormat="1" ht="15.5" x14ac:dyDescent="0.35">
      <c r="A541" s="245">
        <v>650</v>
      </c>
      <c r="B541" s="246" t="s">
        <v>465</v>
      </c>
      <c r="C541" s="246"/>
      <c r="D541" s="246" t="s">
        <v>4901</v>
      </c>
      <c r="E541" s="246" t="s">
        <v>3611</v>
      </c>
      <c r="F541" s="246" t="s">
        <v>4843</v>
      </c>
      <c r="G541" s="246"/>
      <c r="H541" s="246"/>
      <c r="I541" s="246" t="s">
        <v>3368</v>
      </c>
      <c r="J541" s="246" t="s">
        <v>888</v>
      </c>
      <c r="K541" s="246" t="s">
        <v>4846</v>
      </c>
    </row>
    <row r="542" spans="1:11" s="245" customFormat="1" ht="15.5" x14ac:dyDescent="0.35">
      <c r="A542" s="245">
        <v>651</v>
      </c>
      <c r="B542" s="246" t="s">
        <v>465</v>
      </c>
      <c r="C542" s="246"/>
      <c r="D542" s="246" t="s">
        <v>4901</v>
      </c>
      <c r="E542" s="246" t="s">
        <v>3618</v>
      </c>
      <c r="F542" s="246" t="s">
        <v>4843</v>
      </c>
      <c r="G542" s="246"/>
      <c r="H542" s="246"/>
      <c r="I542" s="246" t="s">
        <v>3368</v>
      </c>
      <c r="J542" s="246" t="s">
        <v>888</v>
      </c>
      <c r="K542" s="246" t="s">
        <v>4846</v>
      </c>
    </row>
    <row r="543" spans="1:11" s="245" customFormat="1" ht="15.5" x14ac:dyDescent="0.35">
      <c r="A543" s="245">
        <v>652</v>
      </c>
      <c r="B543" s="246" t="s">
        <v>465</v>
      </c>
      <c r="C543" s="246"/>
      <c r="D543" s="246" t="s">
        <v>4938</v>
      </c>
      <c r="E543" s="246" t="s">
        <v>3356</v>
      </c>
      <c r="F543" s="246" t="s">
        <v>4939</v>
      </c>
      <c r="G543" s="246"/>
      <c r="H543" s="246" t="s">
        <v>3358</v>
      </c>
      <c r="I543" s="246" t="s">
        <v>3357</v>
      </c>
      <c r="J543" s="246" t="s">
        <v>896</v>
      </c>
      <c r="K543" s="246" t="s">
        <v>4846</v>
      </c>
    </row>
    <row r="544" spans="1:11" s="245" customFormat="1" ht="15.5" x14ac:dyDescent="0.35">
      <c r="A544" s="245">
        <v>653</v>
      </c>
      <c r="B544" s="246" t="s">
        <v>465</v>
      </c>
      <c r="C544" s="246"/>
      <c r="D544" s="246" t="s">
        <v>4922</v>
      </c>
      <c r="E544" s="246" t="s">
        <v>3441</v>
      </c>
      <c r="F544" s="246" t="s">
        <v>4923</v>
      </c>
      <c r="G544" s="246"/>
      <c r="H544" s="246" t="s">
        <v>3358</v>
      </c>
      <c r="I544" s="246" t="s">
        <v>3357</v>
      </c>
      <c r="J544" s="246" t="s">
        <v>888</v>
      </c>
      <c r="K544" s="246" t="s">
        <v>4846</v>
      </c>
    </row>
    <row r="545" spans="1:11" s="245" customFormat="1" ht="15.5" x14ac:dyDescent="0.35">
      <c r="A545" s="245">
        <v>654</v>
      </c>
      <c r="B545" s="246" t="s">
        <v>465</v>
      </c>
      <c r="C545" s="246"/>
      <c r="D545" s="246" t="s">
        <v>4925</v>
      </c>
      <c r="E545" s="246" t="s">
        <v>3453</v>
      </c>
      <c r="F545" s="246" t="s">
        <v>4923</v>
      </c>
      <c r="G545" s="246"/>
      <c r="H545" s="246" t="s">
        <v>3358</v>
      </c>
      <c r="I545" s="246" t="s">
        <v>3357</v>
      </c>
      <c r="J545" s="246" t="s">
        <v>888</v>
      </c>
      <c r="K545" s="246" t="s">
        <v>4846</v>
      </c>
    </row>
    <row r="546" spans="1:11" s="245" customFormat="1" ht="15.5" x14ac:dyDescent="0.35">
      <c r="A546" s="245">
        <v>655</v>
      </c>
      <c r="B546" s="246" t="s">
        <v>465</v>
      </c>
      <c r="C546" s="246"/>
      <c r="D546" s="246" t="s">
        <v>4925</v>
      </c>
      <c r="E546" s="246" t="s">
        <v>3454</v>
      </c>
      <c r="F546" s="246" t="s">
        <v>4923</v>
      </c>
      <c r="G546" s="246"/>
      <c r="H546" s="246" t="s">
        <v>3358</v>
      </c>
      <c r="I546" s="246" t="s">
        <v>3357</v>
      </c>
      <c r="J546" s="246" t="s">
        <v>888</v>
      </c>
      <c r="K546" s="246" t="s">
        <v>4846</v>
      </c>
    </row>
    <row r="547" spans="1:11" s="245" customFormat="1" ht="15.5" x14ac:dyDescent="0.35">
      <c r="A547" s="245">
        <v>656</v>
      </c>
      <c r="B547" s="246" t="s">
        <v>465</v>
      </c>
      <c r="C547" s="246"/>
      <c r="D547" s="246" t="s">
        <v>4852</v>
      </c>
      <c r="E547" s="246" t="s">
        <v>3483</v>
      </c>
      <c r="F547" s="246" t="s">
        <v>4853</v>
      </c>
      <c r="G547" s="246"/>
      <c r="H547" s="246" t="s">
        <v>3358</v>
      </c>
      <c r="I547" s="246" t="s">
        <v>3357</v>
      </c>
      <c r="J547" s="246" t="s">
        <v>888</v>
      </c>
      <c r="K547" s="246" t="s">
        <v>4846</v>
      </c>
    </row>
    <row r="548" spans="1:11" s="245" customFormat="1" ht="15.5" x14ac:dyDescent="0.35">
      <c r="A548" s="245">
        <v>657</v>
      </c>
      <c r="B548" s="246" t="s">
        <v>465</v>
      </c>
      <c r="C548" s="246"/>
      <c r="D548" s="246" t="s">
        <v>4884</v>
      </c>
      <c r="E548" s="246" t="s">
        <v>3575</v>
      </c>
      <c r="F548" s="246" t="s">
        <v>4861</v>
      </c>
      <c r="G548" s="246"/>
      <c r="H548" s="246" t="s">
        <v>3358</v>
      </c>
      <c r="I548" s="246" t="s">
        <v>3357</v>
      </c>
      <c r="J548" s="246" t="s">
        <v>888</v>
      </c>
      <c r="K548" s="246" t="s">
        <v>4846</v>
      </c>
    </row>
    <row r="549" spans="1:11" s="245" customFormat="1" ht="15.5" x14ac:dyDescent="0.35">
      <c r="A549" s="245">
        <v>658</v>
      </c>
      <c r="B549" s="246" t="s">
        <v>465</v>
      </c>
      <c r="C549" s="246"/>
      <c r="D549" s="246" t="s">
        <v>4884</v>
      </c>
      <c r="E549" s="246" t="s">
        <v>3582</v>
      </c>
      <c r="F549" s="246" t="s">
        <v>4861</v>
      </c>
      <c r="G549" s="246"/>
      <c r="H549" s="246" t="s">
        <v>3358</v>
      </c>
      <c r="I549" s="246" t="s">
        <v>3357</v>
      </c>
      <c r="J549" s="246" t="s">
        <v>888</v>
      </c>
      <c r="K549" s="246" t="s">
        <v>4846</v>
      </c>
    </row>
    <row r="550" spans="1:11" s="245" customFormat="1" ht="15.5" x14ac:dyDescent="0.35">
      <c r="A550" s="245">
        <v>659</v>
      </c>
      <c r="B550" s="246" t="s">
        <v>465</v>
      </c>
      <c r="C550" s="246"/>
      <c r="D550" s="246" t="s">
        <v>4884</v>
      </c>
      <c r="E550" s="246" t="s">
        <v>3584</v>
      </c>
      <c r="F550" s="246" t="s">
        <v>4861</v>
      </c>
      <c r="G550" s="246"/>
      <c r="H550" s="246" t="s">
        <v>3358</v>
      </c>
      <c r="I550" s="246" t="s">
        <v>3357</v>
      </c>
      <c r="J550" s="246" t="s">
        <v>888</v>
      </c>
      <c r="K550" s="246" t="s">
        <v>4846</v>
      </c>
    </row>
    <row r="551" spans="1:11" s="245" customFormat="1" ht="15.5" x14ac:dyDescent="0.35">
      <c r="A551" s="245">
        <v>660</v>
      </c>
      <c r="B551" s="246" t="s">
        <v>465</v>
      </c>
      <c r="C551" s="246"/>
      <c r="D551" s="246" t="s">
        <v>4917</v>
      </c>
      <c r="E551" s="246" t="s">
        <v>3601</v>
      </c>
      <c r="F551" s="246" t="s">
        <v>4843</v>
      </c>
      <c r="G551" s="246"/>
      <c r="H551" s="246" t="s">
        <v>3358</v>
      </c>
      <c r="I551" s="246" t="s">
        <v>3357</v>
      </c>
      <c r="J551" s="246" t="s">
        <v>888</v>
      </c>
      <c r="K551" s="246" t="s">
        <v>4846</v>
      </c>
    </row>
    <row r="552" spans="1:11" s="245" customFormat="1" ht="15.5" x14ac:dyDescent="0.35">
      <c r="A552" s="245">
        <v>661</v>
      </c>
      <c r="B552" s="246" t="s">
        <v>465</v>
      </c>
      <c r="C552" s="246"/>
      <c r="D552" s="246" t="s">
        <v>4901</v>
      </c>
      <c r="E552" s="246" t="s">
        <v>3609</v>
      </c>
      <c r="F552" s="246" t="s">
        <v>4843</v>
      </c>
      <c r="G552" s="246"/>
      <c r="H552" s="246" t="s">
        <v>3358</v>
      </c>
      <c r="I552" s="246" t="s">
        <v>3357</v>
      </c>
      <c r="J552" s="246" t="s">
        <v>888</v>
      </c>
      <c r="K552" s="246" t="s">
        <v>4846</v>
      </c>
    </row>
    <row r="553" spans="1:11" s="245" customFormat="1" ht="15.5" x14ac:dyDescent="0.35">
      <c r="A553" s="245">
        <v>662</v>
      </c>
      <c r="B553" s="246" t="s">
        <v>465</v>
      </c>
      <c r="C553" s="246"/>
      <c r="D553" s="246" t="s">
        <v>4901</v>
      </c>
      <c r="E553" s="246" t="s">
        <v>3612</v>
      </c>
      <c r="F553" s="246" t="s">
        <v>4843</v>
      </c>
      <c r="G553" s="246"/>
      <c r="H553" s="246" t="s">
        <v>3358</v>
      </c>
      <c r="I553" s="246" t="s">
        <v>3357</v>
      </c>
      <c r="J553" s="246" t="s">
        <v>888</v>
      </c>
      <c r="K553" s="246" t="s">
        <v>4846</v>
      </c>
    </row>
    <row r="554" spans="1:11" s="245" customFormat="1" ht="15.5" x14ac:dyDescent="0.35">
      <c r="A554" s="245">
        <v>663</v>
      </c>
      <c r="B554" s="246" t="s">
        <v>465</v>
      </c>
      <c r="C554" s="246"/>
      <c r="D554" s="246" t="s">
        <v>4901</v>
      </c>
      <c r="E554" s="246" t="s">
        <v>3619</v>
      </c>
      <c r="F554" s="246" t="s">
        <v>4843</v>
      </c>
      <c r="G554" s="246"/>
      <c r="H554" s="246" t="s">
        <v>3358</v>
      </c>
      <c r="I554" s="246" t="s">
        <v>3357</v>
      </c>
      <c r="J554" s="246" t="s">
        <v>888</v>
      </c>
      <c r="K554" s="246" t="s">
        <v>4846</v>
      </c>
    </row>
    <row r="555" spans="1:11" s="245" customFormat="1" ht="15.5" x14ac:dyDescent="0.35">
      <c r="A555" s="245">
        <v>664</v>
      </c>
      <c r="B555" s="246" t="s">
        <v>465</v>
      </c>
      <c r="C555" s="246"/>
      <c r="D555" s="246" t="s">
        <v>4974</v>
      </c>
      <c r="E555" s="246" t="s">
        <v>3657</v>
      </c>
      <c r="F555" s="246" t="s">
        <v>4876</v>
      </c>
      <c r="G555" s="246"/>
      <c r="H555" s="246" t="s">
        <v>3358</v>
      </c>
      <c r="I555" s="246" t="s">
        <v>3357</v>
      </c>
      <c r="J555" s="246" t="s">
        <v>888</v>
      </c>
      <c r="K555" s="246" t="s">
        <v>4846</v>
      </c>
    </row>
    <row r="556" spans="1:11" s="245" customFormat="1" ht="15.5" x14ac:dyDescent="0.35">
      <c r="A556" s="245">
        <v>665</v>
      </c>
      <c r="B556" s="246" t="s">
        <v>465</v>
      </c>
      <c r="C556" s="246"/>
      <c r="D556" s="246" t="s">
        <v>4974</v>
      </c>
      <c r="E556" s="246" t="s">
        <v>3660</v>
      </c>
      <c r="F556" s="246" t="s">
        <v>4876</v>
      </c>
      <c r="G556" s="246"/>
      <c r="H556" s="246" t="s">
        <v>3358</v>
      </c>
      <c r="I556" s="246" t="s">
        <v>3357</v>
      </c>
      <c r="J556" s="246" t="s">
        <v>888</v>
      </c>
      <c r="K556" s="246" t="s">
        <v>4846</v>
      </c>
    </row>
    <row r="557" spans="1:11" s="245" customFormat="1" ht="15.5" x14ac:dyDescent="0.35">
      <c r="A557" s="245">
        <v>666</v>
      </c>
      <c r="B557" s="246" t="s">
        <v>465</v>
      </c>
      <c r="C557" s="246"/>
      <c r="D557" s="246" t="s">
        <v>4860</v>
      </c>
      <c r="E557" s="246" t="s">
        <v>3745</v>
      </c>
      <c r="F557" s="246" t="s">
        <v>4861</v>
      </c>
      <c r="G557" s="246"/>
      <c r="H557" s="246" t="s">
        <v>3358</v>
      </c>
      <c r="I557" s="246" t="s">
        <v>3357</v>
      </c>
      <c r="J557" s="246" t="s">
        <v>888</v>
      </c>
      <c r="K557" s="246" t="s">
        <v>4846</v>
      </c>
    </row>
    <row r="558" spans="1:11" s="245" customFormat="1" ht="15.5" x14ac:dyDescent="0.35">
      <c r="A558" s="245">
        <v>667</v>
      </c>
      <c r="B558" s="246" t="s">
        <v>465</v>
      </c>
      <c r="C558" s="246"/>
      <c r="D558" s="246" t="s">
        <v>4869</v>
      </c>
      <c r="E558" s="246" t="s">
        <v>3545</v>
      </c>
      <c r="F558" s="246" t="s">
        <v>4870</v>
      </c>
      <c r="G558" s="246"/>
      <c r="H558" s="246" t="s">
        <v>3546</v>
      </c>
      <c r="I558" s="246" t="s">
        <v>3547</v>
      </c>
      <c r="J558" s="246" t="s">
        <v>5045</v>
      </c>
      <c r="K558" s="246" t="s">
        <v>4846</v>
      </c>
    </row>
    <row r="559" spans="1:11" s="245" customFormat="1" ht="15.5" x14ac:dyDescent="0.35">
      <c r="A559" s="245">
        <v>668</v>
      </c>
      <c r="B559" s="246" t="s">
        <v>465</v>
      </c>
      <c r="C559" s="246"/>
      <c r="D559" s="246" t="s">
        <v>4869</v>
      </c>
      <c r="E559" s="246" t="s">
        <v>3535</v>
      </c>
      <c r="F559" s="246" t="s">
        <v>4870</v>
      </c>
      <c r="G559" s="246"/>
      <c r="H559" s="246" t="s">
        <v>3536</v>
      </c>
      <c r="I559" s="246" t="s">
        <v>3537</v>
      </c>
      <c r="J559" s="246" t="s">
        <v>5046</v>
      </c>
      <c r="K559" s="246" t="s">
        <v>4846</v>
      </c>
    </row>
    <row r="560" spans="1:11" s="245" customFormat="1" ht="15.5" x14ac:dyDescent="0.35">
      <c r="A560" s="245">
        <v>669</v>
      </c>
      <c r="B560" s="246" t="s">
        <v>465</v>
      </c>
      <c r="C560" s="246"/>
      <c r="D560" s="246" t="s">
        <v>4869</v>
      </c>
      <c r="E560" s="246" t="s">
        <v>3538</v>
      </c>
      <c r="F560" s="246" t="s">
        <v>4870</v>
      </c>
      <c r="G560" s="246"/>
      <c r="H560" s="246" t="s">
        <v>3536</v>
      </c>
      <c r="I560" s="246" t="s">
        <v>3537</v>
      </c>
      <c r="J560" s="246" t="s">
        <v>5046</v>
      </c>
      <c r="K560" s="246" t="s">
        <v>4846</v>
      </c>
    </row>
    <row r="561" spans="1:11" s="245" customFormat="1" ht="15.5" x14ac:dyDescent="0.35">
      <c r="A561" s="245">
        <v>670</v>
      </c>
      <c r="B561" s="246" t="s">
        <v>465</v>
      </c>
      <c r="C561" s="246"/>
      <c r="D561" s="246" t="s">
        <v>4869</v>
      </c>
      <c r="E561" s="246" t="s">
        <v>3539</v>
      </c>
      <c r="F561" s="246" t="s">
        <v>4870</v>
      </c>
      <c r="G561" s="246"/>
      <c r="H561" s="246" t="s">
        <v>3536</v>
      </c>
      <c r="I561" s="246" t="s">
        <v>3537</v>
      </c>
      <c r="J561" s="246" t="s">
        <v>5046</v>
      </c>
      <c r="K561" s="246" t="s">
        <v>4846</v>
      </c>
    </row>
    <row r="562" spans="1:11" s="245" customFormat="1" ht="15.5" x14ac:dyDescent="0.35">
      <c r="A562" s="245">
        <v>671</v>
      </c>
      <c r="B562" s="246" t="s">
        <v>465</v>
      </c>
      <c r="C562" s="246"/>
      <c r="D562" s="246" t="s">
        <v>4869</v>
      </c>
      <c r="E562" s="246" t="s">
        <v>3544</v>
      </c>
      <c r="F562" s="246" t="s">
        <v>4870</v>
      </c>
      <c r="G562" s="246"/>
      <c r="H562" s="246" t="s">
        <v>3536</v>
      </c>
      <c r="I562" s="246" t="s">
        <v>3537</v>
      </c>
      <c r="J562" s="246" t="s">
        <v>5046</v>
      </c>
      <c r="K562" s="246" t="s">
        <v>4846</v>
      </c>
    </row>
    <row r="563" spans="1:11" s="245" customFormat="1" ht="15.5" x14ac:dyDescent="0.35">
      <c r="A563" s="245">
        <v>672</v>
      </c>
      <c r="B563" s="246" t="s">
        <v>465</v>
      </c>
      <c r="C563" s="246"/>
      <c r="D563" s="246" t="s">
        <v>4869</v>
      </c>
      <c r="E563" s="246" t="s">
        <v>3550</v>
      </c>
      <c r="F563" s="246" t="s">
        <v>4870</v>
      </c>
      <c r="G563" s="246"/>
      <c r="H563" s="246" t="s">
        <v>3536</v>
      </c>
      <c r="I563" s="246" t="s">
        <v>3537</v>
      </c>
      <c r="J563" s="246" t="s">
        <v>5046</v>
      </c>
      <c r="K563" s="246" t="s">
        <v>4846</v>
      </c>
    </row>
    <row r="564" spans="1:11" s="245" customFormat="1" ht="15.5" x14ac:dyDescent="0.35">
      <c r="A564" s="245">
        <v>673</v>
      </c>
      <c r="B564" s="246" t="s">
        <v>465</v>
      </c>
      <c r="C564" s="246"/>
      <c r="D564" s="246" t="s">
        <v>4869</v>
      </c>
      <c r="E564" s="246" t="s">
        <v>3551</v>
      </c>
      <c r="F564" s="246" t="s">
        <v>4870</v>
      </c>
      <c r="G564" s="246"/>
      <c r="H564" s="246" t="s">
        <v>3536</v>
      </c>
      <c r="I564" s="246" t="s">
        <v>3537</v>
      </c>
      <c r="J564" s="246" t="s">
        <v>5046</v>
      </c>
      <c r="K564" s="246" t="s">
        <v>4846</v>
      </c>
    </row>
    <row r="565" spans="1:11" s="245" customFormat="1" ht="15.5" x14ac:dyDescent="0.35">
      <c r="A565" s="245">
        <v>674</v>
      </c>
      <c r="B565" s="246" t="s">
        <v>488</v>
      </c>
      <c r="C565" s="246"/>
      <c r="D565" s="246" t="s">
        <v>4877</v>
      </c>
      <c r="E565" s="246" t="s">
        <v>3372</v>
      </c>
      <c r="F565" s="246" t="s">
        <v>4878</v>
      </c>
      <c r="G565" s="246"/>
      <c r="H565" s="246" t="s">
        <v>5047</v>
      </c>
      <c r="I565" s="246" t="s">
        <v>3374</v>
      </c>
      <c r="J565" s="246" t="s">
        <v>5048</v>
      </c>
      <c r="K565" s="246" t="s">
        <v>4846</v>
      </c>
    </row>
    <row r="566" spans="1:11" s="245" customFormat="1" ht="15.5" x14ac:dyDescent="0.35">
      <c r="A566" s="245">
        <v>675</v>
      </c>
      <c r="B566" s="246" t="s">
        <v>488</v>
      </c>
      <c r="C566" s="246"/>
      <c r="D566" s="246" t="s">
        <v>4877</v>
      </c>
      <c r="E566" s="246" t="s">
        <v>3397</v>
      </c>
      <c r="F566" s="246" t="s">
        <v>4878</v>
      </c>
      <c r="G566" s="246"/>
      <c r="H566" s="246" t="s">
        <v>5049</v>
      </c>
      <c r="I566" s="246" t="s">
        <v>3399</v>
      </c>
      <c r="J566" s="246" t="s">
        <v>891</v>
      </c>
      <c r="K566" s="246" t="s">
        <v>4846</v>
      </c>
    </row>
    <row r="567" spans="1:11" s="245" customFormat="1" ht="15.5" x14ac:dyDescent="0.35">
      <c r="A567" s="245">
        <v>676</v>
      </c>
      <c r="B567" s="246" t="s">
        <v>488</v>
      </c>
      <c r="C567" s="246"/>
      <c r="D567" s="246" t="s">
        <v>4856</v>
      </c>
      <c r="E567" s="246" t="s">
        <v>3328</v>
      </c>
      <c r="F567" s="246" t="s">
        <v>4858</v>
      </c>
      <c r="G567" s="246"/>
      <c r="H567" s="246" t="s">
        <v>4933</v>
      </c>
      <c r="I567" s="246" t="s">
        <v>3329</v>
      </c>
      <c r="J567" s="246" t="s">
        <v>5050</v>
      </c>
      <c r="K567" s="246" t="s">
        <v>4846</v>
      </c>
    </row>
    <row r="568" spans="1:11" s="245" customFormat="1" ht="15.5" x14ac:dyDescent="0.35">
      <c r="A568" s="245">
        <v>677</v>
      </c>
      <c r="B568" s="246" t="s">
        <v>95</v>
      </c>
      <c r="C568" s="246"/>
      <c r="D568" s="246" t="s">
        <v>892</v>
      </c>
      <c r="E568" s="246" t="s">
        <v>892</v>
      </c>
      <c r="F568" s="246" t="s">
        <v>892</v>
      </c>
      <c r="G568" s="246"/>
      <c r="H568" s="246"/>
      <c r="I568" s="246"/>
      <c r="J568" s="246" t="s">
        <v>4731</v>
      </c>
      <c r="K568" s="246" t="s">
        <v>4846</v>
      </c>
    </row>
    <row r="569" spans="1:11" s="245" customFormat="1" ht="15.5" x14ac:dyDescent="0.35">
      <c r="A569" s="245">
        <v>678</v>
      </c>
      <c r="B569" s="246" t="s">
        <v>96</v>
      </c>
      <c r="C569" s="246"/>
      <c r="D569" s="246" t="s">
        <v>892</v>
      </c>
      <c r="E569" s="246" t="s">
        <v>892</v>
      </c>
      <c r="F569" s="246" t="s">
        <v>892</v>
      </c>
      <c r="G569" s="246"/>
      <c r="H569" s="246"/>
      <c r="I569" s="246"/>
      <c r="J569" s="246" t="s">
        <v>4731</v>
      </c>
      <c r="K569" s="246" t="s">
        <v>4846</v>
      </c>
    </row>
    <row r="570" spans="1:11" s="245" customFormat="1" ht="15.5" x14ac:dyDescent="0.35">
      <c r="A570" s="245">
        <v>679</v>
      </c>
      <c r="B570" s="246" t="s">
        <v>97</v>
      </c>
      <c r="C570" s="246"/>
      <c r="D570" s="246" t="s">
        <v>892</v>
      </c>
      <c r="E570" s="246" t="s">
        <v>892</v>
      </c>
      <c r="F570" s="246" t="s">
        <v>892</v>
      </c>
      <c r="G570" s="246"/>
      <c r="H570" s="246"/>
      <c r="I570" s="246"/>
      <c r="J570" s="246" t="s">
        <v>4731</v>
      </c>
      <c r="K570" s="246" t="s">
        <v>4846</v>
      </c>
    </row>
    <row r="571" spans="1:11" s="245" customFormat="1" ht="15.5" x14ac:dyDescent="0.35">
      <c r="A571" s="245">
        <v>680</v>
      </c>
      <c r="B571" s="246" t="s">
        <v>98</v>
      </c>
      <c r="C571" s="246"/>
      <c r="D571" s="246" t="s">
        <v>892</v>
      </c>
      <c r="E571" s="246" t="s">
        <v>892</v>
      </c>
      <c r="F571" s="246" t="s">
        <v>892</v>
      </c>
      <c r="G571" s="246"/>
      <c r="H571" s="246"/>
      <c r="I571" s="246"/>
      <c r="J571" s="246" t="s">
        <v>4731</v>
      </c>
      <c r="K571" s="246" t="s">
        <v>4846</v>
      </c>
    </row>
    <row r="572" spans="1:11" s="245" customFormat="1" ht="15.5" x14ac:dyDescent="0.35">
      <c r="A572" s="245">
        <v>681</v>
      </c>
      <c r="B572" s="246" t="s">
        <v>99</v>
      </c>
      <c r="C572" s="246"/>
      <c r="D572" s="246" t="s">
        <v>892</v>
      </c>
      <c r="E572" s="246" t="s">
        <v>892</v>
      </c>
      <c r="F572" s="246" t="s">
        <v>892</v>
      </c>
      <c r="G572" s="246"/>
      <c r="H572" s="246"/>
      <c r="I572" s="246"/>
      <c r="J572" s="246" t="s">
        <v>4731</v>
      </c>
      <c r="K572" s="246" t="s">
        <v>4846</v>
      </c>
    </row>
    <row r="573" spans="1:11" s="245" customFormat="1" ht="15.5" x14ac:dyDescent="0.35">
      <c r="A573" s="245">
        <v>682</v>
      </c>
      <c r="B573" s="246" t="s">
        <v>28</v>
      </c>
      <c r="C573" s="246"/>
      <c r="D573" s="246" t="s">
        <v>892</v>
      </c>
      <c r="E573" s="246" t="s">
        <v>892</v>
      </c>
      <c r="F573" s="246" t="s">
        <v>892</v>
      </c>
      <c r="G573" s="246"/>
      <c r="H573" s="246"/>
      <c r="I573" s="246"/>
      <c r="J573" s="246" t="s">
        <v>4731</v>
      </c>
      <c r="K573" s="246" t="s">
        <v>4846</v>
      </c>
    </row>
    <row r="574" spans="1:11" s="245" customFormat="1" ht="15.5" x14ac:dyDescent="0.35">
      <c r="A574" s="245">
        <v>683</v>
      </c>
      <c r="B574" s="246" t="s">
        <v>29</v>
      </c>
      <c r="C574" s="246"/>
      <c r="D574" s="246" t="s">
        <v>892</v>
      </c>
      <c r="E574" s="246" t="s">
        <v>892</v>
      </c>
      <c r="F574" s="246" t="s">
        <v>892</v>
      </c>
      <c r="G574" s="246"/>
      <c r="H574" s="246"/>
      <c r="I574" s="246"/>
      <c r="J574" s="246" t="s">
        <v>4731</v>
      </c>
      <c r="K574" s="246" t="s">
        <v>4846</v>
      </c>
    </row>
    <row r="575" spans="1:11" s="245" customFormat="1" ht="15.5" x14ac:dyDescent="0.35">
      <c r="A575" s="245">
        <v>684</v>
      </c>
      <c r="B575" s="246" t="s">
        <v>3</v>
      </c>
      <c r="C575" s="246"/>
      <c r="D575" s="246" t="s">
        <v>892</v>
      </c>
      <c r="E575" s="246" t="s">
        <v>892</v>
      </c>
      <c r="F575" s="246" t="s">
        <v>892</v>
      </c>
      <c r="G575" s="246"/>
      <c r="H575" s="246"/>
      <c r="I575" s="246"/>
      <c r="J575" s="246" t="s">
        <v>4731</v>
      </c>
      <c r="K575" s="246" t="s">
        <v>4846</v>
      </c>
    </row>
    <row r="576" spans="1:11" s="245" customFormat="1" ht="15.5" x14ac:dyDescent="0.35">
      <c r="A576" s="245">
        <v>685</v>
      </c>
      <c r="B576" s="246" t="s">
        <v>17</v>
      </c>
      <c r="C576" s="246"/>
      <c r="D576" s="246" t="s">
        <v>4891</v>
      </c>
      <c r="E576" s="246" t="s">
        <v>3759</v>
      </c>
      <c r="F576" s="246" t="s">
        <v>4864</v>
      </c>
      <c r="G576" s="246"/>
      <c r="H576" s="246" t="s">
        <v>5051</v>
      </c>
      <c r="I576" s="246" t="s">
        <v>219</v>
      </c>
      <c r="J576" s="246" t="s">
        <v>888</v>
      </c>
      <c r="K576" s="246" t="s">
        <v>4846</v>
      </c>
    </row>
    <row r="577" spans="1:11" s="245" customFormat="1" ht="15.5" x14ac:dyDescent="0.35">
      <c r="A577" s="245">
        <v>686</v>
      </c>
      <c r="B577" s="246" t="s">
        <v>17</v>
      </c>
      <c r="C577" s="246"/>
      <c r="D577" s="246" t="s">
        <v>4891</v>
      </c>
      <c r="E577" s="246" t="s">
        <v>3761</v>
      </c>
      <c r="F577" s="246" t="s">
        <v>4864</v>
      </c>
      <c r="G577" s="246"/>
      <c r="H577" s="246" t="s">
        <v>219</v>
      </c>
      <c r="I577" s="246" t="s">
        <v>219</v>
      </c>
      <c r="J577" s="246" t="s">
        <v>888</v>
      </c>
      <c r="K577" s="246" t="s">
        <v>4846</v>
      </c>
    </row>
    <row r="578" spans="1:11" s="245" customFormat="1" ht="15.5" x14ac:dyDescent="0.35">
      <c r="A578" s="245">
        <v>687</v>
      </c>
      <c r="B578" s="246" t="s">
        <v>17</v>
      </c>
      <c r="C578" s="246"/>
      <c r="D578" s="246" t="s">
        <v>4891</v>
      </c>
      <c r="E578" s="246" t="s">
        <v>3762</v>
      </c>
      <c r="F578" s="246" t="s">
        <v>4864</v>
      </c>
      <c r="G578" s="246"/>
      <c r="H578" s="246" t="s">
        <v>219</v>
      </c>
      <c r="I578" s="246" t="s">
        <v>219</v>
      </c>
      <c r="J578" s="246" t="s">
        <v>888</v>
      </c>
      <c r="K578" s="246" t="s">
        <v>4846</v>
      </c>
    </row>
    <row r="579" spans="1:11" s="245" customFormat="1" ht="15.5" x14ac:dyDescent="0.35">
      <c r="A579" s="245">
        <v>688</v>
      </c>
      <c r="B579" s="246" t="s">
        <v>17</v>
      </c>
      <c r="C579" s="246"/>
      <c r="D579" s="246" t="s">
        <v>4891</v>
      </c>
      <c r="E579" s="246" t="s">
        <v>3764</v>
      </c>
      <c r="F579" s="246" t="s">
        <v>4864</v>
      </c>
      <c r="G579" s="246"/>
      <c r="H579" s="246" t="s">
        <v>219</v>
      </c>
      <c r="I579" s="246" t="s">
        <v>219</v>
      </c>
      <c r="J579" s="246" t="s">
        <v>888</v>
      </c>
      <c r="K579" s="246" t="s">
        <v>4846</v>
      </c>
    </row>
    <row r="580" spans="1:11" s="245" customFormat="1" ht="15.5" x14ac:dyDescent="0.35">
      <c r="A580" s="245">
        <v>689</v>
      </c>
      <c r="B580" s="246" t="s">
        <v>17</v>
      </c>
      <c r="C580" s="246"/>
      <c r="D580" s="246" t="s">
        <v>4891</v>
      </c>
      <c r="E580" s="246" t="s">
        <v>3765</v>
      </c>
      <c r="F580" s="246" t="s">
        <v>4864</v>
      </c>
      <c r="G580" s="246"/>
      <c r="H580" s="246" t="s">
        <v>219</v>
      </c>
      <c r="I580" s="246" t="s">
        <v>219</v>
      </c>
      <c r="J580" s="246" t="s">
        <v>888</v>
      </c>
      <c r="K580" s="246" t="s">
        <v>4846</v>
      </c>
    </row>
    <row r="581" spans="1:11" s="245" customFormat="1" ht="15.5" x14ac:dyDescent="0.35">
      <c r="A581" s="245">
        <v>690</v>
      </c>
      <c r="B581" s="246" t="s">
        <v>17</v>
      </c>
      <c r="C581" s="246"/>
      <c r="D581" s="246" t="s">
        <v>4891</v>
      </c>
      <c r="E581" s="246" t="s">
        <v>3766</v>
      </c>
      <c r="F581" s="246" t="s">
        <v>4864</v>
      </c>
      <c r="G581" s="246"/>
      <c r="H581" s="246" t="s">
        <v>219</v>
      </c>
      <c r="I581" s="246" t="s">
        <v>219</v>
      </c>
      <c r="J581" s="246" t="s">
        <v>888</v>
      </c>
      <c r="K581" s="246" t="s">
        <v>4846</v>
      </c>
    </row>
    <row r="582" spans="1:11" s="245" customFormat="1" ht="15.5" x14ac:dyDescent="0.35">
      <c r="A582" s="245">
        <v>691</v>
      </c>
      <c r="B582" s="246" t="s">
        <v>17</v>
      </c>
      <c r="C582" s="246"/>
      <c r="D582" s="246" t="s">
        <v>4891</v>
      </c>
      <c r="E582" s="246" t="s">
        <v>3767</v>
      </c>
      <c r="F582" s="246" t="s">
        <v>4864</v>
      </c>
      <c r="G582" s="246"/>
      <c r="H582" s="246" t="s">
        <v>219</v>
      </c>
      <c r="I582" s="246" t="s">
        <v>219</v>
      </c>
      <c r="J582" s="246" t="s">
        <v>888</v>
      </c>
      <c r="K582" s="246" t="s">
        <v>4846</v>
      </c>
    </row>
    <row r="583" spans="1:11" s="245" customFormat="1" ht="15.5" x14ac:dyDescent="0.35">
      <c r="A583" s="245">
        <v>692</v>
      </c>
      <c r="B583" s="246" t="s">
        <v>17</v>
      </c>
      <c r="C583" s="246"/>
      <c r="D583" s="246" t="s">
        <v>4891</v>
      </c>
      <c r="E583" s="246" t="s">
        <v>3768</v>
      </c>
      <c r="F583" s="246" t="s">
        <v>4864</v>
      </c>
      <c r="G583" s="246"/>
      <c r="H583" s="246" t="s">
        <v>219</v>
      </c>
      <c r="I583" s="246" t="s">
        <v>219</v>
      </c>
      <c r="J583" s="246" t="s">
        <v>888</v>
      </c>
      <c r="K583" s="246" t="s">
        <v>4846</v>
      </c>
    </row>
    <row r="584" spans="1:11" s="245" customFormat="1" ht="15.5" x14ac:dyDescent="0.35">
      <c r="A584" s="245">
        <v>693</v>
      </c>
      <c r="B584" s="246" t="s">
        <v>17</v>
      </c>
      <c r="C584" s="246"/>
      <c r="D584" s="246" t="s">
        <v>4968</v>
      </c>
      <c r="E584" s="246" t="s">
        <v>3770</v>
      </c>
      <c r="F584" s="246" t="s">
        <v>4864</v>
      </c>
      <c r="G584" s="246"/>
      <c r="H584" s="246" t="s">
        <v>219</v>
      </c>
      <c r="I584" s="246" t="s">
        <v>219</v>
      </c>
      <c r="J584" s="246" t="s">
        <v>888</v>
      </c>
      <c r="K584" s="246" t="s">
        <v>4846</v>
      </c>
    </row>
    <row r="585" spans="1:11" s="245" customFormat="1" ht="15.5" x14ac:dyDescent="0.35">
      <c r="A585" s="245">
        <v>694</v>
      </c>
      <c r="B585" s="246" t="s">
        <v>17</v>
      </c>
      <c r="C585" s="246"/>
      <c r="D585" s="246" t="s">
        <v>4891</v>
      </c>
      <c r="E585" s="246" t="s">
        <v>3771</v>
      </c>
      <c r="F585" s="246" t="s">
        <v>4864</v>
      </c>
      <c r="G585" s="246"/>
      <c r="H585" s="246" t="s">
        <v>219</v>
      </c>
      <c r="I585" s="246" t="s">
        <v>219</v>
      </c>
      <c r="J585" s="246" t="s">
        <v>888</v>
      </c>
      <c r="K585" s="246" t="s">
        <v>4846</v>
      </c>
    </row>
    <row r="586" spans="1:11" s="245" customFormat="1" ht="15.5" x14ac:dyDescent="0.35">
      <c r="A586" s="245">
        <v>695</v>
      </c>
      <c r="B586" s="246" t="s">
        <v>17</v>
      </c>
      <c r="C586" s="246"/>
      <c r="D586" s="246" t="s">
        <v>4891</v>
      </c>
      <c r="E586" s="246" t="s">
        <v>3772</v>
      </c>
      <c r="F586" s="246" t="s">
        <v>4864</v>
      </c>
      <c r="G586" s="246"/>
      <c r="H586" s="246" t="s">
        <v>219</v>
      </c>
      <c r="I586" s="246" t="s">
        <v>219</v>
      </c>
      <c r="J586" s="246" t="s">
        <v>888</v>
      </c>
      <c r="K586" s="246" t="s">
        <v>4846</v>
      </c>
    </row>
    <row r="587" spans="1:11" s="245" customFormat="1" ht="15.5" x14ac:dyDescent="0.35">
      <c r="A587" s="245">
        <v>696</v>
      </c>
      <c r="B587" s="246" t="s">
        <v>17</v>
      </c>
      <c r="C587" s="246"/>
      <c r="D587" s="246" t="s">
        <v>4968</v>
      </c>
      <c r="E587" s="246" t="s">
        <v>3773</v>
      </c>
      <c r="F587" s="246" t="s">
        <v>4864</v>
      </c>
      <c r="G587" s="246"/>
      <c r="H587" s="246" t="s">
        <v>219</v>
      </c>
      <c r="I587" s="246" t="s">
        <v>219</v>
      </c>
      <c r="J587" s="246" t="s">
        <v>888</v>
      </c>
      <c r="K587" s="246" t="s">
        <v>4846</v>
      </c>
    </row>
    <row r="588" spans="1:11" s="245" customFormat="1" ht="15.5" x14ac:dyDescent="0.35">
      <c r="A588" s="245">
        <v>697</v>
      </c>
      <c r="B588" s="246" t="s">
        <v>17</v>
      </c>
      <c r="C588" s="246"/>
      <c r="D588" s="246" t="s">
        <v>4891</v>
      </c>
      <c r="E588" s="246" t="s">
        <v>3774</v>
      </c>
      <c r="F588" s="246" t="s">
        <v>4864</v>
      </c>
      <c r="G588" s="246"/>
      <c r="H588" s="246" t="s">
        <v>219</v>
      </c>
      <c r="I588" s="246" t="s">
        <v>219</v>
      </c>
      <c r="J588" s="246" t="s">
        <v>888</v>
      </c>
      <c r="K588" s="246" t="s">
        <v>4846</v>
      </c>
    </row>
    <row r="589" spans="1:11" s="245" customFormat="1" ht="15.5" x14ac:dyDescent="0.35">
      <c r="A589" s="245">
        <v>698</v>
      </c>
      <c r="B589" s="246" t="s">
        <v>17</v>
      </c>
      <c r="C589" s="246"/>
      <c r="D589" s="246" t="s">
        <v>4968</v>
      </c>
      <c r="E589" s="246" t="s">
        <v>3775</v>
      </c>
      <c r="F589" s="246" t="s">
        <v>4864</v>
      </c>
      <c r="G589" s="246"/>
      <c r="H589" s="246" t="s">
        <v>219</v>
      </c>
      <c r="I589" s="246" t="s">
        <v>219</v>
      </c>
      <c r="J589" s="246" t="s">
        <v>888</v>
      </c>
      <c r="K589" s="246" t="s">
        <v>4846</v>
      </c>
    </row>
    <row r="590" spans="1:11" s="245" customFormat="1" ht="15.5" x14ac:dyDescent="0.35">
      <c r="A590" s="245">
        <v>699</v>
      </c>
      <c r="B590" s="246" t="s">
        <v>17</v>
      </c>
      <c r="C590" s="246"/>
      <c r="D590" s="246" t="s">
        <v>4891</v>
      </c>
      <c r="E590" s="246" t="s">
        <v>3776</v>
      </c>
      <c r="F590" s="246" t="s">
        <v>4864</v>
      </c>
      <c r="G590" s="246"/>
      <c r="H590" s="246" t="s">
        <v>219</v>
      </c>
      <c r="I590" s="246" t="s">
        <v>219</v>
      </c>
      <c r="J590" s="246" t="s">
        <v>888</v>
      </c>
      <c r="K590" s="246" t="s">
        <v>4846</v>
      </c>
    </row>
    <row r="591" spans="1:11" s="245" customFormat="1" ht="15.5" x14ac:dyDescent="0.35">
      <c r="A591" s="245">
        <v>700</v>
      </c>
      <c r="B591" s="246" t="s">
        <v>17</v>
      </c>
      <c r="C591" s="246"/>
      <c r="D591" s="246" t="s">
        <v>4968</v>
      </c>
      <c r="E591" s="246" t="s">
        <v>3777</v>
      </c>
      <c r="F591" s="246" t="s">
        <v>4864</v>
      </c>
      <c r="G591" s="246"/>
      <c r="H591" s="246" t="s">
        <v>219</v>
      </c>
      <c r="I591" s="246" t="s">
        <v>219</v>
      </c>
      <c r="J591" s="246" t="s">
        <v>888</v>
      </c>
      <c r="K591" s="246" t="s">
        <v>4846</v>
      </c>
    </row>
    <row r="592" spans="1:11" s="245" customFormat="1" ht="15.5" x14ac:dyDescent="0.35">
      <c r="A592" s="245">
        <v>701</v>
      </c>
      <c r="B592" s="246" t="s">
        <v>17</v>
      </c>
      <c r="C592" s="246"/>
      <c r="D592" s="246" t="s">
        <v>4891</v>
      </c>
      <c r="E592" s="246" t="s">
        <v>3778</v>
      </c>
      <c r="F592" s="246" t="s">
        <v>4864</v>
      </c>
      <c r="G592" s="246"/>
      <c r="H592" s="246" t="s">
        <v>219</v>
      </c>
      <c r="I592" s="246" t="s">
        <v>219</v>
      </c>
      <c r="J592" s="246" t="s">
        <v>888</v>
      </c>
      <c r="K592" s="246" t="s">
        <v>4846</v>
      </c>
    </row>
    <row r="593" spans="1:11" s="245" customFormat="1" ht="15.5" x14ac:dyDescent="0.35">
      <c r="A593" s="245">
        <v>702</v>
      </c>
      <c r="B593" s="246" t="s">
        <v>17</v>
      </c>
      <c r="C593" s="246"/>
      <c r="D593" s="246" t="s">
        <v>4968</v>
      </c>
      <c r="E593" s="246" t="s">
        <v>3779</v>
      </c>
      <c r="F593" s="246" t="s">
        <v>4864</v>
      </c>
      <c r="G593" s="246"/>
      <c r="H593" s="246" t="s">
        <v>219</v>
      </c>
      <c r="I593" s="246" t="s">
        <v>219</v>
      </c>
      <c r="J593" s="246" t="s">
        <v>888</v>
      </c>
      <c r="K593" s="246" t="s">
        <v>4846</v>
      </c>
    </row>
    <row r="594" spans="1:11" s="245" customFormat="1" ht="15.5" x14ac:dyDescent="0.35">
      <c r="A594" s="245">
        <v>703</v>
      </c>
      <c r="B594" s="246" t="s">
        <v>17</v>
      </c>
      <c r="C594" s="246"/>
      <c r="D594" s="246" t="s">
        <v>4968</v>
      </c>
      <c r="E594" s="246" t="s">
        <v>3781</v>
      </c>
      <c r="F594" s="246" t="s">
        <v>4864</v>
      </c>
      <c r="G594" s="246"/>
      <c r="H594" s="246" t="s">
        <v>219</v>
      </c>
      <c r="I594" s="246" t="s">
        <v>219</v>
      </c>
      <c r="J594" s="246" t="s">
        <v>888</v>
      </c>
      <c r="K594" s="246" t="s">
        <v>4846</v>
      </c>
    </row>
    <row r="595" spans="1:11" s="245" customFormat="1" ht="15.5" x14ac:dyDescent="0.35">
      <c r="A595" s="245">
        <v>704</v>
      </c>
      <c r="B595" s="246" t="s">
        <v>17</v>
      </c>
      <c r="C595" s="246"/>
      <c r="D595" s="246" t="s">
        <v>4968</v>
      </c>
      <c r="E595" s="246" t="s">
        <v>3782</v>
      </c>
      <c r="F595" s="246" t="s">
        <v>4864</v>
      </c>
      <c r="G595" s="246"/>
      <c r="H595" s="246" t="s">
        <v>219</v>
      </c>
      <c r="I595" s="246" t="s">
        <v>219</v>
      </c>
      <c r="J595" s="246" t="s">
        <v>888</v>
      </c>
      <c r="K595" s="246" t="s">
        <v>4846</v>
      </c>
    </row>
    <row r="596" spans="1:11" s="245" customFormat="1" ht="15.5" x14ac:dyDescent="0.35">
      <c r="A596" s="245">
        <v>705</v>
      </c>
      <c r="B596" s="246" t="s">
        <v>17</v>
      </c>
      <c r="C596" s="246"/>
      <c r="D596" s="246" t="s">
        <v>4989</v>
      </c>
      <c r="E596" s="246" t="s">
        <v>3784</v>
      </c>
      <c r="F596" s="246" t="s">
        <v>4864</v>
      </c>
      <c r="G596" s="246"/>
      <c r="H596" s="246" t="s">
        <v>219</v>
      </c>
      <c r="I596" s="246" t="s">
        <v>219</v>
      </c>
      <c r="J596" s="246" t="s">
        <v>888</v>
      </c>
      <c r="K596" s="246" t="s">
        <v>4846</v>
      </c>
    </row>
    <row r="597" spans="1:11" s="245" customFormat="1" ht="15.5" x14ac:dyDescent="0.35">
      <c r="A597" s="245">
        <v>706</v>
      </c>
      <c r="B597" s="246" t="s">
        <v>17</v>
      </c>
      <c r="C597" s="246"/>
      <c r="D597" s="246" t="s">
        <v>4863</v>
      </c>
      <c r="E597" s="246" t="s">
        <v>3787</v>
      </c>
      <c r="F597" s="246" t="s">
        <v>4864</v>
      </c>
      <c r="G597" s="246"/>
      <c r="H597" s="246" t="s">
        <v>219</v>
      </c>
      <c r="I597" s="246" t="s">
        <v>219</v>
      </c>
      <c r="J597" s="246" t="s">
        <v>888</v>
      </c>
      <c r="K597" s="246" t="s">
        <v>4846</v>
      </c>
    </row>
    <row r="598" spans="1:11" s="245" customFormat="1" ht="15.5" x14ac:dyDescent="0.35">
      <c r="A598" s="245">
        <v>707</v>
      </c>
      <c r="B598" s="246" t="s">
        <v>17</v>
      </c>
      <c r="C598" s="246"/>
      <c r="D598" s="246" t="s">
        <v>4989</v>
      </c>
      <c r="E598" s="246" t="s">
        <v>3788</v>
      </c>
      <c r="F598" s="246" t="s">
        <v>4864</v>
      </c>
      <c r="G598" s="246"/>
      <c r="H598" s="246" t="s">
        <v>219</v>
      </c>
      <c r="I598" s="246" t="s">
        <v>219</v>
      </c>
      <c r="J598" s="246" t="s">
        <v>888</v>
      </c>
      <c r="K598" s="246" t="s">
        <v>4846</v>
      </c>
    </row>
    <row r="599" spans="1:11" s="245" customFormat="1" ht="15.5" x14ac:dyDescent="0.35">
      <c r="A599" s="245">
        <v>708</v>
      </c>
      <c r="B599" s="246" t="s">
        <v>17</v>
      </c>
      <c r="C599" s="246"/>
      <c r="D599" s="246" t="s">
        <v>4989</v>
      </c>
      <c r="E599" s="246" t="s">
        <v>3789</v>
      </c>
      <c r="F599" s="246" t="s">
        <v>4864</v>
      </c>
      <c r="G599" s="246"/>
      <c r="H599" s="246" t="s">
        <v>219</v>
      </c>
      <c r="I599" s="246" t="s">
        <v>219</v>
      </c>
      <c r="J599" s="246" t="s">
        <v>888</v>
      </c>
      <c r="K599" s="246" t="s">
        <v>4846</v>
      </c>
    </row>
    <row r="600" spans="1:11" s="245" customFormat="1" ht="15.5" x14ac:dyDescent="0.35">
      <c r="A600" s="245">
        <v>709</v>
      </c>
      <c r="B600" s="246" t="s">
        <v>17</v>
      </c>
      <c r="C600" s="246"/>
      <c r="D600" s="246" t="s">
        <v>4989</v>
      </c>
      <c r="E600" s="246" t="s">
        <v>3791</v>
      </c>
      <c r="F600" s="246" t="s">
        <v>4864</v>
      </c>
      <c r="G600" s="246"/>
      <c r="H600" s="246" t="s">
        <v>219</v>
      </c>
      <c r="I600" s="246" t="s">
        <v>219</v>
      </c>
      <c r="J600" s="246" t="s">
        <v>888</v>
      </c>
      <c r="K600" s="246" t="s">
        <v>4846</v>
      </c>
    </row>
    <row r="601" spans="1:11" s="245" customFormat="1" ht="15.5" x14ac:dyDescent="0.35">
      <c r="A601" s="245">
        <v>710</v>
      </c>
      <c r="B601" s="246" t="s">
        <v>17</v>
      </c>
      <c r="C601" s="246"/>
      <c r="D601" s="246" t="s">
        <v>4989</v>
      </c>
      <c r="E601" s="246" t="s">
        <v>3795</v>
      </c>
      <c r="F601" s="246" t="s">
        <v>4864</v>
      </c>
      <c r="G601" s="246"/>
      <c r="H601" s="246" t="s">
        <v>219</v>
      </c>
      <c r="I601" s="246" t="s">
        <v>219</v>
      </c>
      <c r="J601" s="246" t="s">
        <v>888</v>
      </c>
      <c r="K601" s="246" t="s">
        <v>4846</v>
      </c>
    </row>
    <row r="602" spans="1:11" s="245" customFormat="1" ht="15.5" x14ac:dyDescent="0.35">
      <c r="A602" s="245">
        <v>711</v>
      </c>
      <c r="B602" s="246" t="s">
        <v>17</v>
      </c>
      <c r="C602" s="246"/>
      <c r="D602" s="246" t="s">
        <v>4922</v>
      </c>
      <c r="E602" s="246" t="s">
        <v>3423</v>
      </c>
      <c r="F602" s="246" t="s">
        <v>4923</v>
      </c>
      <c r="G602" s="246"/>
      <c r="H602" s="246" t="s">
        <v>5052</v>
      </c>
      <c r="I602" s="246" t="s">
        <v>1959</v>
      </c>
      <c r="J602" s="246" t="s">
        <v>888</v>
      </c>
      <c r="K602" s="246" t="s">
        <v>4846</v>
      </c>
    </row>
    <row r="603" spans="1:11" s="245" customFormat="1" ht="15.5" x14ac:dyDescent="0.35">
      <c r="A603" s="245">
        <v>712</v>
      </c>
      <c r="B603" s="246" t="s">
        <v>17</v>
      </c>
      <c r="C603" s="246"/>
      <c r="D603" s="246" t="s">
        <v>4922</v>
      </c>
      <c r="E603" s="246" t="s">
        <v>3427</v>
      </c>
      <c r="F603" s="246" t="s">
        <v>4923</v>
      </c>
      <c r="G603" s="246"/>
      <c r="H603" s="246" t="s">
        <v>5052</v>
      </c>
      <c r="I603" s="246" t="s">
        <v>1959</v>
      </c>
      <c r="J603" s="246" t="s">
        <v>888</v>
      </c>
      <c r="K603" s="246" t="s">
        <v>4846</v>
      </c>
    </row>
    <row r="604" spans="1:11" s="245" customFormat="1" ht="15.5" x14ac:dyDescent="0.35">
      <c r="A604" s="245">
        <v>713</v>
      </c>
      <c r="B604" s="246" t="s">
        <v>17</v>
      </c>
      <c r="C604" s="246"/>
      <c r="D604" s="246" t="s">
        <v>4922</v>
      </c>
      <c r="E604" s="246" t="s">
        <v>3428</v>
      </c>
      <c r="F604" s="246" t="s">
        <v>4923</v>
      </c>
      <c r="G604" s="246"/>
      <c r="H604" s="246" t="s">
        <v>5052</v>
      </c>
      <c r="I604" s="246" t="s">
        <v>1959</v>
      </c>
      <c r="J604" s="246" t="s">
        <v>888</v>
      </c>
      <c r="K604" s="246" t="s">
        <v>4846</v>
      </c>
    </row>
    <row r="605" spans="1:11" s="245" customFormat="1" ht="15.5" x14ac:dyDescent="0.35">
      <c r="A605" s="245">
        <v>714</v>
      </c>
      <c r="B605" s="246" t="s">
        <v>17</v>
      </c>
      <c r="C605" s="246"/>
      <c r="D605" s="246" t="s">
        <v>4922</v>
      </c>
      <c r="E605" s="246" t="s">
        <v>3429</v>
      </c>
      <c r="F605" s="246" t="s">
        <v>4923</v>
      </c>
      <c r="G605" s="246"/>
      <c r="H605" s="246" t="s">
        <v>5052</v>
      </c>
      <c r="I605" s="246" t="s">
        <v>1959</v>
      </c>
      <c r="J605" s="246" t="s">
        <v>888</v>
      </c>
      <c r="K605" s="246" t="s">
        <v>4846</v>
      </c>
    </row>
    <row r="606" spans="1:11" s="245" customFormat="1" ht="15.5" x14ac:dyDescent="0.35">
      <c r="A606" s="245">
        <v>715</v>
      </c>
      <c r="B606" s="246" t="s">
        <v>17</v>
      </c>
      <c r="C606" s="246"/>
      <c r="D606" s="246" t="s">
        <v>4922</v>
      </c>
      <c r="E606" s="246" t="s">
        <v>3431</v>
      </c>
      <c r="F606" s="246" t="s">
        <v>4923</v>
      </c>
      <c r="G606" s="246"/>
      <c r="H606" s="246" t="s">
        <v>5052</v>
      </c>
      <c r="I606" s="246" t="s">
        <v>1959</v>
      </c>
      <c r="J606" s="246" t="s">
        <v>888</v>
      </c>
      <c r="K606" s="246" t="s">
        <v>4846</v>
      </c>
    </row>
    <row r="607" spans="1:11" s="245" customFormat="1" ht="15.5" x14ac:dyDescent="0.35">
      <c r="A607" s="245">
        <v>716</v>
      </c>
      <c r="B607" s="246" t="s">
        <v>17</v>
      </c>
      <c r="C607" s="246"/>
      <c r="D607" s="246" t="s">
        <v>4922</v>
      </c>
      <c r="E607" s="246" t="s">
        <v>3432</v>
      </c>
      <c r="F607" s="246" t="s">
        <v>4923</v>
      </c>
      <c r="G607" s="246"/>
      <c r="H607" s="246" t="s">
        <v>5052</v>
      </c>
      <c r="I607" s="246" t="s">
        <v>1959</v>
      </c>
      <c r="J607" s="246" t="s">
        <v>888</v>
      </c>
      <c r="K607" s="246" t="s">
        <v>4846</v>
      </c>
    </row>
    <row r="608" spans="1:11" s="245" customFormat="1" ht="15.5" x14ac:dyDescent="0.35">
      <c r="A608" s="245">
        <v>717</v>
      </c>
      <c r="B608" s="246" t="s">
        <v>17</v>
      </c>
      <c r="C608" s="246"/>
      <c r="D608" s="246" t="s">
        <v>4922</v>
      </c>
      <c r="E608" s="246" t="s">
        <v>3433</v>
      </c>
      <c r="F608" s="246" t="s">
        <v>4923</v>
      </c>
      <c r="G608" s="246"/>
      <c r="H608" s="246" t="s">
        <v>5052</v>
      </c>
      <c r="I608" s="246" t="s">
        <v>1959</v>
      </c>
      <c r="J608" s="246" t="s">
        <v>888</v>
      </c>
      <c r="K608" s="246" t="s">
        <v>4846</v>
      </c>
    </row>
    <row r="609" spans="1:11" s="245" customFormat="1" ht="15.5" x14ac:dyDescent="0.35">
      <c r="A609" s="245">
        <v>718</v>
      </c>
      <c r="B609" s="246" t="s">
        <v>17</v>
      </c>
      <c r="C609" s="246"/>
      <c r="D609" s="246" t="s">
        <v>4925</v>
      </c>
      <c r="E609" s="246" t="s">
        <v>3434</v>
      </c>
      <c r="F609" s="246" t="s">
        <v>4923</v>
      </c>
      <c r="G609" s="246"/>
      <c r="H609" s="246" t="s">
        <v>5052</v>
      </c>
      <c r="I609" s="246" t="s">
        <v>1959</v>
      </c>
      <c r="J609" s="246" t="s">
        <v>888</v>
      </c>
      <c r="K609" s="246" t="s">
        <v>4846</v>
      </c>
    </row>
    <row r="610" spans="1:11" s="245" customFormat="1" ht="15.5" x14ac:dyDescent="0.35">
      <c r="A610" s="245">
        <v>719</v>
      </c>
      <c r="B610" s="246" t="s">
        <v>17</v>
      </c>
      <c r="C610" s="246"/>
      <c r="D610" s="246" t="s">
        <v>4922</v>
      </c>
      <c r="E610" s="246" t="s">
        <v>3437</v>
      </c>
      <c r="F610" s="246" t="s">
        <v>4923</v>
      </c>
      <c r="G610" s="246"/>
      <c r="H610" s="246" t="s">
        <v>5052</v>
      </c>
      <c r="I610" s="246" t="s">
        <v>1959</v>
      </c>
      <c r="J610" s="246" t="s">
        <v>888</v>
      </c>
      <c r="K610" s="246" t="s">
        <v>4846</v>
      </c>
    </row>
    <row r="611" spans="1:11" s="245" customFormat="1" ht="15.5" x14ac:dyDescent="0.35">
      <c r="A611" s="245">
        <v>720</v>
      </c>
      <c r="B611" s="246" t="s">
        <v>17</v>
      </c>
      <c r="C611" s="246"/>
      <c r="D611" s="246" t="s">
        <v>4925</v>
      </c>
      <c r="E611" s="246" t="s">
        <v>3438</v>
      </c>
      <c r="F611" s="246" t="s">
        <v>4923</v>
      </c>
      <c r="G611" s="246"/>
      <c r="H611" s="246" t="s">
        <v>5052</v>
      </c>
      <c r="I611" s="246" t="s">
        <v>1959</v>
      </c>
      <c r="J611" s="246" t="s">
        <v>888</v>
      </c>
      <c r="K611" s="246" t="s">
        <v>4846</v>
      </c>
    </row>
    <row r="612" spans="1:11" s="245" customFormat="1" ht="15.5" x14ac:dyDescent="0.35">
      <c r="A612" s="245">
        <v>721</v>
      </c>
      <c r="B612" s="246" t="s">
        <v>17</v>
      </c>
      <c r="C612" s="246"/>
      <c r="D612" s="246" t="s">
        <v>4922</v>
      </c>
      <c r="E612" s="246" t="s">
        <v>3441</v>
      </c>
      <c r="F612" s="246" t="s">
        <v>4923</v>
      </c>
      <c r="G612" s="246"/>
      <c r="H612" s="246" t="s">
        <v>5052</v>
      </c>
      <c r="I612" s="246" t="s">
        <v>1959</v>
      </c>
      <c r="J612" s="246" t="s">
        <v>888</v>
      </c>
      <c r="K612" s="246" t="s">
        <v>4846</v>
      </c>
    </row>
    <row r="613" spans="1:11" s="245" customFormat="1" ht="15.5" x14ac:dyDescent="0.35">
      <c r="A613" s="245">
        <v>722</v>
      </c>
      <c r="B613" s="246" t="s">
        <v>17</v>
      </c>
      <c r="C613" s="246"/>
      <c r="D613" s="246" t="s">
        <v>4925</v>
      </c>
      <c r="E613" s="246" t="s">
        <v>3442</v>
      </c>
      <c r="F613" s="246" t="s">
        <v>4923</v>
      </c>
      <c r="G613" s="246"/>
      <c r="H613" s="246" t="s">
        <v>5052</v>
      </c>
      <c r="I613" s="246" t="s">
        <v>1959</v>
      </c>
      <c r="J613" s="246" t="s">
        <v>888</v>
      </c>
      <c r="K613" s="246" t="s">
        <v>4846</v>
      </c>
    </row>
    <row r="614" spans="1:11" s="245" customFormat="1" ht="15.5" x14ac:dyDescent="0.35">
      <c r="A614" s="245">
        <v>723</v>
      </c>
      <c r="B614" s="246" t="s">
        <v>17</v>
      </c>
      <c r="C614" s="246"/>
      <c r="D614" s="246" t="s">
        <v>4925</v>
      </c>
      <c r="E614" s="246" t="s">
        <v>3446</v>
      </c>
      <c r="F614" s="246" t="s">
        <v>4923</v>
      </c>
      <c r="G614" s="246"/>
      <c r="H614" s="246" t="s">
        <v>5052</v>
      </c>
      <c r="I614" s="246" t="s">
        <v>1959</v>
      </c>
      <c r="J614" s="246" t="s">
        <v>888</v>
      </c>
      <c r="K614" s="246" t="s">
        <v>4846</v>
      </c>
    </row>
    <row r="615" spans="1:11" s="245" customFormat="1" ht="15.5" x14ac:dyDescent="0.35">
      <c r="A615" s="245">
        <v>724</v>
      </c>
      <c r="B615" s="246" t="s">
        <v>17</v>
      </c>
      <c r="C615" s="246"/>
      <c r="D615" s="246" t="s">
        <v>4925</v>
      </c>
      <c r="E615" s="246" t="s">
        <v>3448</v>
      </c>
      <c r="F615" s="246" t="s">
        <v>4923</v>
      </c>
      <c r="G615" s="246"/>
      <c r="H615" s="246" t="s">
        <v>5052</v>
      </c>
      <c r="I615" s="246" t="s">
        <v>1959</v>
      </c>
      <c r="J615" s="246" t="s">
        <v>888</v>
      </c>
      <c r="K615" s="246" t="s">
        <v>4846</v>
      </c>
    </row>
    <row r="616" spans="1:11" s="245" customFormat="1" ht="15.5" x14ac:dyDescent="0.35">
      <c r="A616" s="245">
        <v>725</v>
      </c>
      <c r="B616" s="246" t="s">
        <v>17</v>
      </c>
      <c r="C616" s="246"/>
      <c r="D616" s="246" t="s">
        <v>4922</v>
      </c>
      <c r="E616" s="246" t="s">
        <v>3450</v>
      </c>
      <c r="F616" s="246" t="s">
        <v>4923</v>
      </c>
      <c r="G616" s="246"/>
      <c r="H616" s="246" t="s">
        <v>5052</v>
      </c>
      <c r="I616" s="246" t="s">
        <v>1959</v>
      </c>
      <c r="J616" s="246" t="s">
        <v>888</v>
      </c>
      <c r="K616" s="246" t="s">
        <v>4846</v>
      </c>
    </row>
    <row r="617" spans="1:11" s="245" customFormat="1" ht="15.5" x14ac:dyDescent="0.35">
      <c r="A617" s="245">
        <v>726</v>
      </c>
      <c r="B617" s="246" t="s">
        <v>17</v>
      </c>
      <c r="C617" s="246"/>
      <c r="D617" s="246" t="s">
        <v>4925</v>
      </c>
      <c r="E617" s="246" t="s">
        <v>3452</v>
      </c>
      <c r="F617" s="246" t="s">
        <v>4923</v>
      </c>
      <c r="G617" s="246"/>
      <c r="H617" s="246" t="s">
        <v>5052</v>
      </c>
      <c r="I617" s="246" t="s">
        <v>1959</v>
      </c>
      <c r="J617" s="246" t="s">
        <v>888</v>
      </c>
      <c r="K617" s="246" t="s">
        <v>4846</v>
      </c>
    </row>
    <row r="618" spans="1:11" s="245" customFormat="1" ht="15.5" x14ac:dyDescent="0.35">
      <c r="A618" s="245">
        <v>727</v>
      </c>
      <c r="B618" s="246" t="s">
        <v>17</v>
      </c>
      <c r="C618" s="246"/>
      <c r="D618" s="246" t="s">
        <v>4925</v>
      </c>
      <c r="E618" s="246" t="s">
        <v>3453</v>
      </c>
      <c r="F618" s="246" t="s">
        <v>4923</v>
      </c>
      <c r="G618" s="246"/>
      <c r="H618" s="246" t="s">
        <v>5052</v>
      </c>
      <c r="I618" s="246" t="s">
        <v>1959</v>
      </c>
      <c r="J618" s="246" t="s">
        <v>888</v>
      </c>
      <c r="K618" s="246" t="s">
        <v>4846</v>
      </c>
    </row>
    <row r="619" spans="1:11" s="245" customFormat="1" ht="15.5" x14ac:dyDescent="0.35">
      <c r="A619" s="245">
        <v>728</v>
      </c>
      <c r="B619" s="246" t="s">
        <v>17</v>
      </c>
      <c r="C619" s="246"/>
      <c r="D619" s="246" t="s">
        <v>4925</v>
      </c>
      <c r="E619" s="246" t="s">
        <v>3454</v>
      </c>
      <c r="F619" s="246" t="s">
        <v>4923</v>
      </c>
      <c r="G619" s="246"/>
      <c r="H619" s="246" t="s">
        <v>5052</v>
      </c>
      <c r="I619" s="246" t="s">
        <v>1959</v>
      </c>
      <c r="J619" s="246" t="s">
        <v>888</v>
      </c>
      <c r="K619" s="246" t="s">
        <v>4846</v>
      </c>
    </row>
    <row r="620" spans="1:11" s="245" customFormat="1" ht="15.5" x14ac:dyDescent="0.35">
      <c r="A620" s="245">
        <v>729</v>
      </c>
      <c r="B620" s="246" t="s">
        <v>17</v>
      </c>
      <c r="C620" s="246"/>
      <c r="D620" s="246" t="s">
        <v>4856</v>
      </c>
      <c r="E620" s="246" t="s">
        <v>3455</v>
      </c>
      <c r="F620" s="246" t="s">
        <v>4858</v>
      </c>
      <c r="G620" s="246"/>
      <c r="H620" s="246" t="s">
        <v>5053</v>
      </c>
      <c r="I620" s="246" t="s">
        <v>183</v>
      </c>
      <c r="J620" s="246" t="s">
        <v>888</v>
      </c>
      <c r="K620" s="246" t="s">
        <v>4846</v>
      </c>
    </row>
    <row r="621" spans="1:11" s="245" customFormat="1" ht="15.5" x14ac:dyDescent="0.35">
      <c r="A621" s="245">
        <v>730</v>
      </c>
      <c r="B621" s="246" t="s">
        <v>17</v>
      </c>
      <c r="C621" s="246"/>
      <c r="D621" s="246" t="s">
        <v>4856</v>
      </c>
      <c r="E621" s="246" t="s">
        <v>3459</v>
      </c>
      <c r="F621" s="246" t="s">
        <v>4858</v>
      </c>
      <c r="G621" s="246"/>
      <c r="H621" s="246" t="s">
        <v>5053</v>
      </c>
      <c r="I621" s="246" t="s">
        <v>183</v>
      </c>
      <c r="J621" s="246" t="s">
        <v>888</v>
      </c>
      <c r="K621" s="246" t="s">
        <v>4846</v>
      </c>
    </row>
    <row r="622" spans="1:11" s="245" customFormat="1" ht="15.5" x14ac:dyDescent="0.35">
      <c r="A622" s="245">
        <v>731</v>
      </c>
      <c r="B622" s="246" t="s">
        <v>17</v>
      </c>
      <c r="C622" s="246"/>
      <c r="D622" s="246" t="s">
        <v>4856</v>
      </c>
      <c r="E622" s="246" t="s">
        <v>3462</v>
      </c>
      <c r="F622" s="246" t="s">
        <v>4858</v>
      </c>
      <c r="G622" s="246"/>
      <c r="H622" s="246" t="s">
        <v>5053</v>
      </c>
      <c r="I622" s="246" t="s">
        <v>183</v>
      </c>
      <c r="J622" s="246" t="s">
        <v>888</v>
      </c>
      <c r="K622" s="246" t="s">
        <v>4846</v>
      </c>
    </row>
    <row r="623" spans="1:11" s="245" customFormat="1" ht="15.5" x14ac:dyDescent="0.35">
      <c r="A623" s="245">
        <v>732</v>
      </c>
      <c r="B623" s="246" t="s">
        <v>17</v>
      </c>
      <c r="C623" s="246"/>
      <c r="D623" s="246" t="s">
        <v>4856</v>
      </c>
      <c r="E623" s="246" t="s">
        <v>3465</v>
      </c>
      <c r="F623" s="246" t="s">
        <v>4858</v>
      </c>
      <c r="G623" s="246"/>
      <c r="H623" s="246" t="s">
        <v>5053</v>
      </c>
      <c r="I623" s="246" t="s">
        <v>183</v>
      </c>
      <c r="J623" s="246" t="s">
        <v>888</v>
      </c>
      <c r="K623" s="246" t="s">
        <v>4846</v>
      </c>
    </row>
    <row r="624" spans="1:11" s="245" customFormat="1" ht="15.5" x14ac:dyDescent="0.35">
      <c r="A624" s="245">
        <v>733</v>
      </c>
      <c r="B624" s="246" t="s">
        <v>17</v>
      </c>
      <c r="C624" s="246"/>
      <c r="D624" s="246" t="s">
        <v>4856</v>
      </c>
      <c r="E624" s="246" t="s">
        <v>3467</v>
      </c>
      <c r="F624" s="246" t="s">
        <v>4858</v>
      </c>
      <c r="G624" s="246"/>
      <c r="H624" s="246" t="s">
        <v>5053</v>
      </c>
      <c r="I624" s="246" t="s">
        <v>183</v>
      </c>
      <c r="J624" s="246" t="s">
        <v>888</v>
      </c>
      <c r="K624" s="246" t="s">
        <v>4846</v>
      </c>
    </row>
    <row r="625" spans="1:11" s="245" customFormat="1" ht="15.5" x14ac:dyDescent="0.35">
      <c r="A625" s="245">
        <v>734</v>
      </c>
      <c r="B625" s="246" t="s">
        <v>17</v>
      </c>
      <c r="C625" s="246"/>
      <c r="D625" s="246" t="s">
        <v>4856</v>
      </c>
      <c r="E625" s="246" t="s">
        <v>3570</v>
      </c>
      <c r="F625" s="246" t="s">
        <v>4858</v>
      </c>
      <c r="G625" s="246"/>
      <c r="H625" s="246" t="s">
        <v>5053</v>
      </c>
      <c r="I625" s="246" t="s">
        <v>183</v>
      </c>
      <c r="J625" s="246" t="s">
        <v>888</v>
      </c>
      <c r="K625" s="246" t="s">
        <v>4846</v>
      </c>
    </row>
    <row r="626" spans="1:11" s="245" customFormat="1" ht="15.5" x14ac:dyDescent="0.35">
      <c r="A626" s="245">
        <v>735</v>
      </c>
      <c r="B626" s="246" t="s">
        <v>17</v>
      </c>
      <c r="C626" s="246"/>
      <c r="D626" s="246" t="s">
        <v>4856</v>
      </c>
      <c r="E626" s="246" t="s">
        <v>3585</v>
      </c>
      <c r="F626" s="246" t="s">
        <v>4858</v>
      </c>
      <c r="G626" s="246"/>
      <c r="H626" s="246" t="s">
        <v>5053</v>
      </c>
      <c r="I626" s="246" t="s">
        <v>183</v>
      </c>
      <c r="J626" s="246" t="s">
        <v>888</v>
      </c>
      <c r="K626" s="246" t="s">
        <v>4846</v>
      </c>
    </row>
    <row r="627" spans="1:11" s="245" customFormat="1" ht="15.5" x14ac:dyDescent="0.35">
      <c r="A627" s="245">
        <v>736</v>
      </c>
      <c r="B627" s="246" t="s">
        <v>17</v>
      </c>
      <c r="C627" s="246"/>
      <c r="D627" s="246" t="s">
        <v>4856</v>
      </c>
      <c r="E627" s="246" t="s">
        <v>3587</v>
      </c>
      <c r="F627" s="246" t="s">
        <v>4858</v>
      </c>
      <c r="G627" s="246"/>
      <c r="H627" s="246" t="s">
        <v>5053</v>
      </c>
      <c r="I627" s="246" t="s">
        <v>183</v>
      </c>
      <c r="J627" s="246" t="s">
        <v>888</v>
      </c>
      <c r="K627" s="246" t="s">
        <v>4846</v>
      </c>
    </row>
    <row r="628" spans="1:11" s="245" customFormat="1" ht="15.5" x14ac:dyDescent="0.35">
      <c r="A628" s="245">
        <v>737</v>
      </c>
      <c r="B628" s="246" t="s">
        <v>17</v>
      </c>
      <c r="C628" s="246"/>
      <c r="D628" s="246" t="s">
        <v>4856</v>
      </c>
      <c r="E628" s="246" t="s">
        <v>3589</v>
      </c>
      <c r="F628" s="246" t="s">
        <v>4858</v>
      </c>
      <c r="G628" s="246"/>
      <c r="H628" s="246" t="s">
        <v>5053</v>
      </c>
      <c r="I628" s="246" t="s">
        <v>183</v>
      </c>
      <c r="J628" s="246" t="s">
        <v>888</v>
      </c>
      <c r="K628" s="246" t="s">
        <v>4846</v>
      </c>
    </row>
    <row r="629" spans="1:11" s="245" customFormat="1" ht="15.5" x14ac:dyDescent="0.35">
      <c r="A629" s="245">
        <v>738</v>
      </c>
      <c r="B629" s="246" t="s">
        <v>17</v>
      </c>
      <c r="C629" s="246"/>
      <c r="D629" s="246" t="s">
        <v>4856</v>
      </c>
      <c r="E629" s="246" t="s">
        <v>3590</v>
      </c>
      <c r="F629" s="246" t="s">
        <v>4858</v>
      </c>
      <c r="G629" s="246"/>
      <c r="H629" s="246" t="s">
        <v>5053</v>
      </c>
      <c r="I629" s="246" t="s">
        <v>183</v>
      </c>
      <c r="J629" s="246" t="s">
        <v>888</v>
      </c>
      <c r="K629" s="246" t="s">
        <v>4846</v>
      </c>
    </row>
    <row r="630" spans="1:11" s="245" customFormat="1" ht="15.5" x14ac:dyDescent="0.35">
      <c r="A630" s="245">
        <v>739</v>
      </c>
      <c r="B630" s="246" t="s">
        <v>17</v>
      </c>
      <c r="C630" s="246"/>
      <c r="D630" s="246" t="s">
        <v>4866</v>
      </c>
      <c r="E630" s="246" t="s">
        <v>3492</v>
      </c>
      <c r="F630" s="246" t="s">
        <v>4867</v>
      </c>
      <c r="G630" s="246"/>
      <c r="H630" s="246" t="s">
        <v>5054</v>
      </c>
      <c r="I630" s="246" t="s">
        <v>165</v>
      </c>
      <c r="J630" s="246" t="s">
        <v>888</v>
      </c>
      <c r="K630" s="246" t="s">
        <v>4846</v>
      </c>
    </row>
    <row r="631" spans="1:11" s="245" customFormat="1" ht="15.5" x14ac:dyDescent="0.35">
      <c r="A631" s="245">
        <v>740</v>
      </c>
      <c r="B631" s="246" t="s">
        <v>17</v>
      </c>
      <c r="C631" s="246"/>
      <c r="D631" s="246" t="s">
        <v>4866</v>
      </c>
      <c r="E631" s="246" t="s">
        <v>3493</v>
      </c>
      <c r="F631" s="246" t="s">
        <v>4867</v>
      </c>
      <c r="G631" s="246"/>
      <c r="H631" s="246" t="s">
        <v>5054</v>
      </c>
      <c r="I631" s="246" t="s">
        <v>165</v>
      </c>
      <c r="J631" s="246" t="s">
        <v>888</v>
      </c>
      <c r="K631" s="246" t="s">
        <v>4846</v>
      </c>
    </row>
    <row r="632" spans="1:11" s="245" customFormat="1" ht="15.5" x14ac:dyDescent="0.35">
      <c r="A632" s="245">
        <v>741</v>
      </c>
      <c r="B632" s="246" t="s">
        <v>17</v>
      </c>
      <c r="C632" s="246"/>
      <c r="D632" s="246" t="s">
        <v>4866</v>
      </c>
      <c r="E632" s="246" t="s">
        <v>3494</v>
      </c>
      <c r="F632" s="246" t="s">
        <v>4867</v>
      </c>
      <c r="G632" s="246"/>
      <c r="H632" s="246" t="s">
        <v>5054</v>
      </c>
      <c r="I632" s="246" t="s">
        <v>165</v>
      </c>
      <c r="J632" s="246" t="s">
        <v>888</v>
      </c>
      <c r="K632" s="246" t="s">
        <v>4846</v>
      </c>
    </row>
    <row r="633" spans="1:11" s="245" customFormat="1" ht="15.5" x14ac:dyDescent="0.35">
      <c r="A633" s="245">
        <v>742</v>
      </c>
      <c r="B633" s="246" t="s">
        <v>17</v>
      </c>
      <c r="C633" s="246"/>
      <c r="D633" s="246" t="s">
        <v>4866</v>
      </c>
      <c r="E633" s="246" t="s">
        <v>3495</v>
      </c>
      <c r="F633" s="246" t="s">
        <v>4867</v>
      </c>
      <c r="G633" s="246"/>
      <c r="H633" s="246" t="s">
        <v>5054</v>
      </c>
      <c r="I633" s="246" t="s">
        <v>165</v>
      </c>
      <c r="J633" s="246" t="s">
        <v>888</v>
      </c>
      <c r="K633" s="246" t="s">
        <v>4846</v>
      </c>
    </row>
    <row r="634" spans="1:11" s="245" customFormat="1" ht="15.5" x14ac:dyDescent="0.35">
      <c r="A634" s="245">
        <v>743</v>
      </c>
      <c r="B634" s="246" t="s">
        <v>17</v>
      </c>
      <c r="C634" s="246"/>
      <c r="D634" s="246" t="s">
        <v>4866</v>
      </c>
      <c r="E634" s="246" t="s">
        <v>3496</v>
      </c>
      <c r="F634" s="246" t="s">
        <v>4867</v>
      </c>
      <c r="G634" s="246"/>
      <c r="H634" s="246" t="s">
        <v>5054</v>
      </c>
      <c r="I634" s="246" t="s">
        <v>165</v>
      </c>
      <c r="J634" s="246" t="s">
        <v>888</v>
      </c>
      <c r="K634" s="246" t="s">
        <v>4846</v>
      </c>
    </row>
    <row r="635" spans="1:11" s="245" customFormat="1" ht="15.5" x14ac:dyDescent="0.35">
      <c r="A635" s="245">
        <v>744</v>
      </c>
      <c r="B635" s="246" t="s">
        <v>17</v>
      </c>
      <c r="C635" s="246"/>
      <c r="D635" s="246" t="s">
        <v>4866</v>
      </c>
      <c r="E635" s="246" t="s">
        <v>3498</v>
      </c>
      <c r="F635" s="246" t="s">
        <v>4867</v>
      </c>
      <c r="G635" s="246"/>
      <c r="H635" s="246" t="s">
        <v>5054</v>
      </c>
      <c r="I635" s="246" t="s">
        <v>165</v>
      </c>
      <c r="J635" s="246" t="s">
        <v>888</v>
      </c>
      <c r="K635" s="246" t="s">
        <v>4846</v>
      </c>
    </row>
    <row r="636" spans="1:11" s="245" customFormat="1" ht="15.5" x14ac:dyDescent="0.35">
      <c r="A636" s="245">
        <v>745</v>
      </c>
      <c r="B636" s="246" t="s">
        <v>17</v>
      </c>
      <c r="C636" s="246"/>
      <c r="D636" s="246" t="s">
        <v>4866</v>
      </c>
      <c r="E636" s="246" t="s">
        <v>3500</v>
      </c>
      <c r="F636" s="246" t="s">
        <v>4867</v>
      </c>
      <c r="G636" s="246"/>
      <c r="H636" s="246" t="s">
        <v>5054</v>
      </c>
      <c r="I636" s="246" t="s">
        <v>165</v>
      </c>
      <c r="J636" s="246" t="s">
        <v>888</v>
      </c>
      <c r="K636" s="246" t="s">
        <v>4846</v>
      </c>
    </row>
    <row r="637" spans="1:11" s="245" customFormat="1" ht="15.5" x14ac:dyDescent="0.35">
      <c r="A637" s="245">
        <v>746</v>
      </c>
      <c r="B637" s="246" t="s">
        <v>17</v>
      </c>
      <c r="C637" s="246"/>
      <c r="D637" s="246" t="s">
        <v>4866</v>
      </c>
      <c r="E637" s="246" t="s">
        <v>3503</v>
      </c>
      <c r="F637" s="246" t="s">
        <v>4867</v>
      </c>
      <c r="G637" s="246"/>
      <c r="H637" s="246" t="s">
        <v>5054</v>
      </c>
      <c r="I637" s="246" t="s">
        <v>165</v>
      </c>
      <c r="J637" s="246" t="s">
        <v>888</v>
      </c>
      <c r="K637" s="246" t="s">
        <v>4846</v>
      </c>
    </row>
    <row r="638" spans="1:11" s="245" customFormat="1" ht="15.5" x14ac:dyDescent="0.35">
      <c r="A638" s="245">
        <v>747</v>
      </c>
      <c r="B638" s="246" t="s">
        <v>17</v>
      </c>
      <c r="C638" s="246"/>
      <c r="D638" s="246" t="s">
        <v>4866</v>
      </c>
      <c r="E638" s="246" t="s">
        <v>3504</v>
      </c>
      <c r="F638" s="246" t="s">
        <v>4867</v>
      </c>
      <c r="G638" s="246"/>
      <c r="H638" s="246" t="s">
        <v>5054</v>
      </c>
      <c r="I638" s="246" t="s">
        <v>165</v>
      </c>
      <c r="J638" s="246" t="s">
        <v>888</v>
      </c>
      <c r="K638" s="246" t="s">
        <v>4846</v>
      </c>
    </row>
    <row r="639" spans="1:11" s="245" customFormat="1" ht="15.5" x14ac:dyDescent="0.35">
      <c r="A639" s="245">
        <v>748</v>
      </c>
      <c r="B639" s="246" t="s">
        <v>17</v>
      </c>
      <c r="C639" s="246"/>
      <c r="D639" s="246" t="s">
        <v>4866</v>
      </c>
      <c r="E639" s="246" t="s">
        <v>3506</v>
      </c>
      <c r="F639" s="246" t="s">
        <v>4867</v>
      </c>
      <c r="G639" s="246"/>
      <c r="H639" s="246" t="s">
        <v>5054</v>
      </c>
      <c r="I639" s="246" t="s">
        <v>165</v>
      </c>
      <c r="J639" s="246" t="s">
        <v>888</v>
      </c>
      <c r="K639" s="246" t="s">
        <v>4846</v>
      </c>
    </row>
    <row r="640" spans="1:11" s="245" customFormat="1" ht="15.5" x14ac:dyDescent="0.35">
      <c r="A640" s="245">
        <v>749</v>
      </c>
      <c r="B640" s="246" t="s">
        <v>17</v>
      </c>
      <c r="C640" s="246"/>
      <c r="D640" s="246" t="s">
        <v>4866</v>
      </c>
      <c r="E640" s="246" t="s">
        <v>3508</v>
      </c>
      <c r="F640" s="246" t="s">
        <v>4867</v>
      </c>
      <c r="G640" s="246"/>
      <c r="H640" s="246" t="s">
        <v>5054</v>
      </c>
      <c r="I640" s="246" t="s">
        <v>165</v>
      </c>
      <c r="J640" s="246" t="s">
        <v>888</v>
      </c>
      <c r="K640" s="246" t="s">
        <v>4846</v>
      </c>
    </row>
    <row r="641" spans="1:11" s="245" customFormat="1" ht="15.5" x14ac:dyDescent="0.35">
      <c r="A641" s="245">
        <v>750</v>
      </c>
      <c r="B641" s="246" t="s">
        <v>17</v>
      </c>
      <c r="C641" s="246"/>
      <c r="D641" s="246" t="s">
        <v>4866</v>
      </c>
      <c r="E641" s="246" t="s">
        <v>3511</v>
      </c>
      <c r="F641" s="246" t="s">
        <v>4867</v>
      </c>
      <c r="G641" s="246"/>
      <c r="H641" s="246" t="s">
        <v>5054</v>
      </c>
      <c r="I641" s="246" t="s">
        <v>165</v>
      </c>
      <c r="J641" s="246" t="s">
        <v>888</v>
      </c>
      <c r="K641" s="246" t="s">
        <v>4846</v>
      </c>
    </row>
    <row r="642" spans="1:11" s="245" customFormat="1" ht="15.5" x14ac:dyDescent="0.35">
      <c r="A642" s="245">
        <v>751</v>
      </c>
      <c r="B642" s="246" t="s">
        <v>17</v>
      </c>
      <c r="C642" s="246"/>
      <c r="D642" s="246" t="s">
        <v>4877</v>
      </c>
      <c r="E642" s="246" t="s">
        <v>3362</v>
      </c>
      <c r="F642" s="246" t="s">
        <v>4878</v>
      </c>
      <c r="G642" s="246"/>
      <c r="H642" s="246" t="s">
        <v>5055</v>
      </c>
      <c r="I642" s="246" t="s">
        <v>173</v>
      </c>
      <c r="J642" s="246" t="s">
        <v>888</v>
      </c>
      <c r="K642" s="246" t="s">
        <v>4846</v>
      </c>
    </row>
    <row r="643" spans="1:11" s="245" customFormat="1" ht="15.5" x14ac:dyDescent="0.35">
      <c r="A643" s="245">
        <v>752</v>
      </c>
      <c r="B643" s="246" t="s">
        <v>17</v>
      </c>
      <c r="C643" s="246"/>
      <c r="D643" s="246" t="s">
        <v>4877</v>
      </c>
      <c r="E643" s="246" t="s">
        <v>3365</v>
      </c>
      <c r="F643" s="246" t="s">
        <v>4878</v>
      </c>
      <c r="G643" s="246"/>
      <c r="H643" s="246" t="s">
        <v>5055</v>
      </c>
      <c r="I643" s="246" t="s">
        <v>173</v>
      </c>
      <c r="J643" s="246" t="s">
        <v>888</v>
      </c>
      <c r="K643" s="246" t="s">
        <v>4846</v>
      </c>
    </row>
    <row r="644" spans="1:11" s="245" customFormat="1" ht="15.5" x14ac:dyDescent="0.35">
      <c r="A644" s="245">
        <v>753</v>
      </c>
      <c r="B644" s="246" t="s">
        <v>17</v>
      </c>
      <c r="C644" s="246"/>
      <c r="D644" s="246" t="s">
        <v>4877</v>
      </c>
      <c r="E644" s="246" t="s">
        <v>3369</v>
      </c>
      <c r="F644" s="246" t="s">
        <v>4878</v>
      </c>
      <c r="G644" s="246"/>
      <c r="H644" s="246" t="s">
        <v>5055</v>
      </c>
      <c r="I644" s="246" t="s">
        <v>173</v>
      </c>
      <c r="J644" s="246" t="s">
        <v>888</v>
      </c>
      <c r="K644" s="246" t="s">
        <v>4846</v>
      </c>
    </row>
    <row r="645" spans="1:11" s="245" customFormat="1" ht="15.5" x14ac:dyDescent="0.35">
      <c r="A645" s="245">
        <v>754</v>
      </c>
      <c r="B645" s="246" t="s">
        <v>17</v>
      </c>
      <c r="C645" s="246"/>
      <c r="D645" s="246" t="s">
        <v>4877</v>
      </c>
      <c r="E645" s="246" t="s">
        <v>3372</v>
      </c>
      <c r="F645" s="246" t="s">
        <v>4878</v>
      </c>
      <c r="G645" s="246"/>
      <c r="H645" s="246" t="s">
        <v>5055</v>
      </c>
      <c r="I645" s="246" t="s">
        <v>173</v>
      </c>
      <c r="J645" s="246" t="s">
        <v>888</v>
      </c>
      <c r="K645" s="246" t="s">
        <v>4846</v>
      </c>
    </row>
    <row r="646" spans="1:11" s="245" customFormat="1" ht="15.5" x14ac:dyDescent="0.35">
      <c r="A646" s="245">
        <v>755</v>
      </c>
      <c r="B646" s="246" t="s">
        <v>17</v>
      </c>
      <c r="C646" s="246"/>
      <c r="D646" s="246" t="s">
        <v>4877</v>
      </c>
      <c r="E646" s="246" t="s">
        <v>3375</v>
      </c>
      <c r="F646" s="246" t="s">
        <v>4878</v>
      </c>
      <c r="G646" s="246"/>
      <c r="H646" s="246" t="s">
        <v>5055</v>
      </c>
      <c r="I646" s="246" t="s">
        <v>173</v>
      </c>
      <c r="J646" s="246" t="s">
        <v>888</v>
      </c>
      <c r="K646" s="246" t="s">
        <v>4846</v>
      </c>
    </row>
    <row r="647" spans="1:11" s="245" customFormat="1" ht="15.5" x14ac:dyDescent="0.35">
      <c r="A647" s="245">
        <v>756</v>
      </c>
      <c r="B647" s="246" t="s">
        <v>17</v>
      </c>
      <c r="C647" s="246"/>
      <c r="D647" s="246" t="s">
        <v>4877</v>
      </c>
      <c r="E647" s="246" t="s">
        <v>3378</v>
      </c>
      <c r="F647" s="246" t="s">
        <v>4878</v>
      </c>
      <c r="G647" s="246"/>
      <c r="H647" s="246" t="s">
        <v>5055</v>
      </c>
      <c r="I647" s="246" t="s">
        <v>173</v>
      </c>
      <c r="J647" s="246" t="s">
        <v>888</v>
      </c>
      <c r="K647" s="246" t="s">
        <v>4846</v>
      </c>
    </row>
    <row r="648" spans="1:11" s="245" customFormat="1" ht="15.5" x14ac:dyDescent="0.35">
      <c r="A648" s="245">
        <v>757</v>
      </c>
      <c r="B648" s="246" t="s">
        <v>17</v>
      </c>
      <c r="C648" s="246"/>
      <c r="D648" s="246" t="s">
        <v>4877</v>
      </c>
      <c r="E648" s="246" t="s">
        <v>3382</v>
      </c>
      <c r="F648" s="246" t="s">
        <v>4878</v>
      </c>
      <c r="G648" s="246"/>
      <c r="H648" s="246" t="s">
        <v>5055</v>
      </c>
      <c r="I648" s="246" t="s">
        <v>173</v>
      </c>
      <c r="J648" s="246" t="s">
        <v>888</v>
      </c>
      <c r="K648" s="246" t="s">
        <v>4846</v>
      </c>
    </row>
    <row r="649" spans="1:11" s="245" customFormat="1" ht="15.5" x14ac:dyDescent="0.35">
      <c r="A649" s="245">
        <v>758</v>
      </c>
      <c r="B649" s="246" t="s">
        <v>17</v>
      </c>
      <c r="C649" s="246"/>
      <c r="D649" s="246" t="s">
        <v>4877</v>
      </c>
      <c r="E649" s="246" t="s">
        <v>3384</v>
      </c>
      <c r="F649" s="246" t="s">
        <v>4878</v>
      </c>
      <c r="G649" s="246"/>
      <c r="H649" s="246" t="s">
        <v>5055</v>
      </c>
      <c r="I649" s="246" t="s">
        <v>173</v>
      </c>
      <c r="J649" s="246" t="s">
        <v>888</v>
      </c>
      <c r="K649" s="246" t="s">
        <v>4846</v>
      </c>
    </row>
    <row r="650" spans="1:11" s="245" customFormat="1" ht="15.5" x14ac:dyDescent="0.35">
      <c r="A650" s="245">
        <v>759</v>
      </c>
      <c r="B650" s="246" t="s">
        <v>17</v>
      </c>
      <c r="C650" s="246"/>
      <c r="D650" s="246" t="s">
        <v>4877</v>
      </c>
      <c r="E650" s="246" t="s">
        <v>3390</v>
      </c>
      <c r="F650" s="246" t="s">
        <v>4878</v>
      </c>
      <c r="G650" s="246"/>
      <c r="H650" s="246" t="s">
        <v>5055</v>
      </c>
      <c r="I650" s="246" t="s">
        <v>173</v>
      </c>
      <c r="J650" s="246" t="s">
        <v>888</v>
      </c>
      <c r="K650" s="246" t="s">
        <v>4846</v>
      </c>
    </row>
    <row r="651" spans="1:11" s="245" customFormat="1" ht="15.5" x14ac:dyDescent="0.35">
      <c r="A651" s="245">
        <v>760</v>
      </c>
      <c r="B651" s="246" t="s">
        <v>17</v>
      </c>
      <c r="C651" s="246"/>
      <c r="D651" s="246" t="s">
        <v>4877</v>
      </c>
      <c r="E651" s="246" t="s">
        <v>3396</v>
      </c>
      <c r="F651" s="246" t="s">
        <v>4878</v>
      </c>
      <c r="G651" s="246"/>
      <c r="H651" s="246" t="s">
        <v>5055</v>
      </c>
      <c r="I651" s="246" t="s">
        <v>173</v>
      </c>
      <c r="J651" s="246" t="s">
        <v>888</v>
      </c>
      <c r="K651" s="246" t="s">
        <v>4846</v>
      </c>
    </row>
    <row r="652" spans="1:11" s="245" customFormat="1" ht="15.5" x14ac:dyDescent="0.35">
      <c r="A652" s="245">
        <v>761</v>
      </c>
      <c r="B652" s="246" t="s">
        <v>17</v>
      </c>
      <c r="C652" s="246"/>
      <c r="D652" s="246" t="s">
        <v>4877</v>
      </c>
      <c r="E652" s="246" t="s">
        <v>3397</v>
      </c>
      <c r="F652" s="246" t="s">
        <v>4878</v>
      </c>
      <c r="G652" s="246"/>
      <c r="H652" s="246" t="s">
        <v>5055</v>
      </c>
      <c r="I652" s="246" t="s">
        <v>173</v>
      </c>
      <c r="J652" s="246" t="s">
        <v>888</v>
      </c>
      <c r="K652" s="246" t="s">
        <v>4846</v>
      </c>
    </row>
    <row r="653" spans="1:11" s="245" customFormat="1" ht="15.5" x14ac:dyDescent="0.35">
      <c r="A653" s="245">
        <v>762</v>
      </c>
      <c r="B653" s="246" t="s">
        <v>17</v>
      </c>
      <c r="C653" s="246"/>
      <c r="D653" s="246" t="s">
        <v>4877</v>
      </c>
      <c r="E653" s="246" t="s">
        <v>3400</v>
      </c>
      <c r="F653" s="246" t="s">
        <v>4878</v>
      </c>
      <c r="G653" s="246"/>
      <c r="H653" s="246" t="s">
        <v>5055</v>
      </c>
      <c r="I653" s="246" t="s">
        <v>173</v>
      </c>
      <c r="J653" s="246" t="s">
        <v>888</v>
      </c>
      <c r="K653" s="246" t="s">
        <v>4846</v>
      </c>
    </row>
    <row r="654" spans="1:11" s="245" customFormat="1" ht="15.5" x14ac:dyDescent="0.35">
      <c r="A654" s="245">
        <v>763</v>
      </c>
      <c r="B654" s="246" t="s">
        <v>17</v>
      </c>
      <c r="C654" s="246"/>
      <c r="D654" s="246" t="s">
        <v>4877</v>
      </c>
      <c r="E654" s="246" t="s">
        <v>3402</v>
      </c>
      <c r="F654" s="246" t="s">
        <v>4878</v>
      </c>
      <c r="G654" s="246"/>
      <c r="H654" s="246" t="s">
        <v>5055</v>
      </c>
      <c r="I654" s="246" t="s">
        <v>173</v>
      </c>
      <c r="J654" s="246" t="s">
        <v>888</v>
      </c>
      <c r="K654" s="246" t="s">
        <v>4846</v>
      </c>
    </row>
    <row r="655" spans="1:11" s="245" customFormat="1" ht="15.5" x14ac:dyDescent="0.35">
      <c r="A655" s="245">
        <v>764</v>
      </c>
      <c r="B655" s="246" t="s">
        <v>17</v>
      </c>
      <c r="C655" s="246"/>
      <c r="D655" s="246" t="s">
        <v>4877</v>
      </c>
      <c r="E655" s="246" t="s">
        <v>3404</v>
      </c>
      <c r="F655" s="246" t="s">
        <v>4878</v>
      </c>
      <c r="G655" s="246"/>
      <c r="H655" s="246" t="s">
        <v>5055</v>
      </c>
      <c r="I655" s="246" t="s">
        <v>173</v>
      </c>
      <c r="J655" s="246" t="s">
        <v>888</v>
      </c>
      <c r="K655" s="246" t="s">
        <v>4846</v>
      </c>
    </row>
    <row r="656" spans="1:11" s="245" customFormat="1" ht="15.5" x14ac:dyDescent="0.35">
      <c r="A656" s="245">
        <v>765</v>
      </c>
      <c r="B656" s="246" t="s">
        <v>17</v>
      </c>
      <c r="C656" s="246"/>
      <c r="D656" s="246" t="s">
        <v>4877</v>
      </c>
      <c r="E656" s="246" t="s">
        <v>3410</v>
      </c>
      <c r="F656" s="246" t="s">
        <v>4878</v>
      </c>
      <c r="G656" s="246"/>
      <c r="H656" s="246" t="s">
        <v>5055</v>
      </c>
      <c r="I656" s="246" t="s">
        <v>173</v>
      </c>
      <c r="J656" s="246" t="s">
        <v>888</v>
      </c>
      <c r="K656" s="246" t="s">
        <v>4846</v>
      </c>
    </row>
    <row r="657" spans="1:11" s="245" customFormat="1" ht="15.5" x14ac:dyDescent="0.35">
      <c r="A657" s="245">
        <v>766</v>
      </c>
      <c r="B657" s="246" t="s">
        <v>17</v>
      </c>
      <c r="C657" s="246"/>
      <c r="D657" s="246" t="s">
        <v>4877</v>
      </c>
      <c r="E657" s="246" t="s">
        <v>3415</v>
      </c>
      <c r="F657" s="246" t="s">
        <v>4878</v>
      </c>
      <c r="G657" s="246"/>
      <c r="H657" s="246" t="s">
        <v>5055</v>
      </c>
      <c r="I657" s="246" t="s">
        <v>173</v>
      </c>
      <c r="J657" s="246" t="s">
        <v>888</v>
      </c>
      <c r="K657" s="246" t="s">
        <v>4846</v>
      </c>
    </row>
    <row r="658" spans="1:11" s="245" customFormat="1" ht="15.5" x14ac:dyDescent="0.35">
      <c r="A658" s="245">
        <v>767</v>
      </c>
      <c r="B658" s="246" t="s">
        <v>17</v>
      </c>
      <c r="C658" s="246"/>
      <c r="D658" s="246" t="s">
        <v>4877</v>
      </c>
      <c r="E658" s="246" t="s">
        <v>3418</v>
      </c>
      <c r="F658" s="246" t="s">
        <v>4878</v>
      </c>
      <c r="G658" s="246"/>
      <c r="H658" s="246" t="s">
        <v>5055</v>
      </c>
      <c r="I658" s="246" t="s">
        <v>173</v>
      </c>
      <c r="J658" s="246" t="s">
        <v>888</v>
      </c>
      <c r="K658" s="246" t="s">
        <v>4846</v>
      </c>
    </row>
    <row r="659" spans="1:11" s="245" customFormat="1" ht="15.5" x14ac:dyDescent="0.35">
      <c r="A659" s="245">
        <v>768</v>
      </c>
      <c r="B659" s="246" t="s">
        <v>17</v>
      </c>
      <c r="C659" s="246"/>
      <c r="D659" s="246" t="s">
        <v>4875</v>
      </c>
      <c r="E659" s="246" t="s">
        <v>3621</v>
      </c>
      <c r="F659" s="246" t="s">
        <v>4876</v>
      </c>
      <c r="G659" s="246"/>
      <c r="H659" s="246" t="s">
        <v>5056</v>
      </c>
      <c r="I659" s="246" t="s">
        <v>119</v>
      </c>
      <c r="J659" s="246" t="s">
        <v>888</v>
      </c>
      <c r="K659" s="246" t="s">
        <v>4846</v>
      </c>
    </row>
    <row r="660" spans="1:11" s="245" customFormat="1" ht="15.5" x14ac:dyDescent="0.35">
      <c r="A660" s="245">
        <v>769</v>
      </c>
      <c r="B660" s="246" t="s">
        <v>17</v>
      </c>
      <c r="C660" s="246"/>
      <c r="D660" s="246" t="s">
        <v>4875</v>
      </c>
      <c r="E660" s="246" t="s">
        <v>3627</v>
      </c>
      <c r="F660" s="246" t="s">
        <v>4876</v>
      </c>
      <c r="G660" s="246"/>
      <c r="H660" s="246" t="s">
        <v>5056</v>
      </c>
      <c r="I660" s="246" t="s">
        <v>119</v>
      </c>
      <c r="J660" s="246" t="s">
        <v>888</v>
      </c>
      <c r="K660" s="246" t="s">
        <v>4846</v>
      </c>
    </row>
    <row r="661" spans="1:11" s="245" customFormat="1" ht="15.5" x14ac:dyDescent="0.35">
      <c r="A661" s="245">
        <v>770</v>
      </c>
      <c r="B661" s="246" t="s">
        <v>17</v>
      </c>
      <c r="C661" s="246"/>
      <c r="D661" s="246" t="s">
        <v>4875</v>
      </c>
      <c r="E661" s="246" t="s">
        <v>3629</v>
      </c>
      <c r="F661" s="246" t="s">
        <v>4876</v>
      </c>
      <c r="G661" s="246"/>
      <c r="H661" s="246" t="s">
        <v>5056</v>
      </c>
      <c r="I661" s="246" t="s">
        <v>119</v>
      </c>
      <c r="J661" s="246" t="s">
        <v>888</v>
      </c>
      <c r="K661" s="246" t="s">
        <v>4846</v>
      </c>
    </row>
    <row r="662" spans="1:11" s="245" customFormat="1" ht="15.5" x14ac:dyDescent="0.35">
      <c r="A662" s="245">
        <v>771</v>
      </c>
      <c r="B662" s="246" t="s">
        <v>17</v>
      </c>
      <c r="C662" s="246"/>
      <c r="D662" s="246" t="s">
        <v>4875</v>
      </c>
      <c r="E662" s="246" t="s">
        <v>3630</v>
      </c>
      <c r="F662" s="246" t="s">
        <v>4876</v>
      </c>
      <c r="G662" s="246"/>
      <c r="H662" s="246" t="s">
        <v>5056</v>
      </c>
      <c r="I662" s="246" t="s">
        <v>119</v>
      </c>
      <c r="J662" s="246" t="s">
        <v>888</v>
      </c>
      <c r="K662" s="246" t="s">
        <v>4846</v>
      </c>
    </row>
    <row r="663" spans="1:11" s="245" customFormat="1" ht="15.5" x14ac:dyDescent="0.35">
      <c r="A663" s="245">
        <v>772</v>
      </c>
      <c r="B663" s="246" t="s">
        <v>17</v>
      </c>
      <c r="C663" s="246"/>
      <c r="D663" s="246" t="s">
        <v>4875</v>
      </c>
      <c r="E663" s="246" t="s">
        <v>3633</v>
      </c>
      <c r="F663" s="246" t="s">
        <v>4876</v>
      </c>
      <c r="G663" s="246"/>
      <c r="H663" s="246" t="s">
        <v>5056</v>
      </c>
      <c r="I663" s="246" t="s">
        <v>119</v>
      </c>
      <c r="J663" s="246" t="s">
        <v>888</v>
      </c>
      <c r="K663" s="246" t="s">
        <v>4846</v>
      </c>
    </row>
    <row r="664" spans="1:11" s="245" customFormat="1" ht="15.5" x14ac:dyDescent="0.35">
      <c r="A664" s="245">
        <v>773</v>
      </c>
      <c r="B664" s="246" t="s">
        <v>17</v>
      </c>
      <c r="C664" s="246"/>
      <c r="D664" s="246" t="s">
        <v>4875</v>
      </c>
      <c r="E664" s="246" t="s">
        <v>3636</v>
      </c>
      <c r="F664" s="246" t="s">
        <v>4876</v>
      </c>
      <c r="G664" s="246"/>
      <c r="H664" s="246" t="s">
        <v>5056</v>
      </c>
      <c r="I664" s="246" t="s">
        <v>119</v>
      </c>
      <c r="J664" s="246" t="s">
        <v>888</v>
      </c>
      <c r="K664" s="246" t="s">
        <v>4846</v>
      </c>
    </row>
    <row r="665" spans="1:11" s="245" customFormat="1" ht="15.5" x14ac:dyDescent="0.35">
      <c r="A665" s="245">
        <v>774</v>
      </c>
      <c r="B665" s="246" t="s">
        <v>17</v>
      </c>
      <c r="C665" s="246"/>
      <c r="D665" s="246" t="s">
        <v>4875</v>
      </c>
      <c r="E665" s="246" t="s">
        <v>3637</v>
      </c>
      <c r="F665" s="246" t="s">
        <v>4876</v>
      </c>
      <c r="G665" s="246"/>
      <c r="H665" s="246" t="s">
        <v>5056</v>
      </c>
      <c r="I665" s="246" t="s">
        <v>119</v>
      </c>
      <c r="J665" s="246" t="s">
        <v>888</v>
      </c>
      <c r="K665" s="246" t="s">
        <v>4846</v>
      </c>
    </row>
    <row r="666" spans="1:11" s="245" customFormat="1" ht="15.5" x14ac:dyDescent="0.35">
      <c r="A666" s="245">
        <v>775</v>
      </c>
      <c r="B666" s="246" t="s">
        <v>17</v>
      </c>
      <c r="C666" s="246"/>
      <c r="D666" s="246" t="s">
        <v>4875</v>
      </c>
      <c r="E666" s="246" t="s">
        <v>3639</v>
      </c>
      <c r="F666" s="246" t="s">
        <v>4876</v>
      </c>
      <c r="G666" s="246"/>
      <c r="H666" s="246" t="s">
        <v>5056</v>
      </c>
      <c r="I666" s="246" t="s">
        <v>119</v>
      </c>
      <c r="J666" s="246" t="s">
        <v>888</v>
      </c>
      <c r="K666" s="246" t="s">
        <v>4846</v>
      </c>
    </row>
    <row r="667" spans="1:11" s="245" customFormat="1" ht="15.5" x14ac:dyDescent="0.35">
      <c r="A667" s="245">
        <v>776</v>
      </c>
      <c r="B667" s="246" t="s">
        <v>17</v>
      </c>
      <c r="C667" s="246"/>
      <c r="D667" s="246" t="s">
        <v>4875</v>
      </c>
      <c r="E667" s="246" t="s">
        <v>3640</v>
      </c>
      <c r="F667" s="246" t="s">
        <v>4876</v>
      </c>
      <c r="G667" s="246"/>
      <c r="H667" s="246" t="s">
        <v>5056</v>
      </c>
      <c r="I667" s="246" t="s">
        <v>119</v>
      </c>
      <c r="J667" s="246" t="s">
        <v>888</v>
      </c>
      <c r="K667" s="246" t="s">
        <v>4846</v>
      </c>
    </row>
    <row r="668" spans="1:11" s="245" customFormat="1" ht="15.5" x14ac:dyDescent="0.35">
      <c r="A668" s="245">
        <v>777</v>
      </c>
      <c r="B668" s="246" t="s">
        <v>17</v>
      </c>
      <c r="C668" s="246"/>
      <c r="D668" s="246" t="s">
        <v>4875</v>
      </c>
      <c r="E668" s="246" t="s">
        <v>3641</v>
      </c>
      <c r="F668" s="246" t="s">
        <v>4876</v>
      </c>
      <c r="G668" s="246"/>
      <c r="H668" s="246" t="s">
        <v>5056</v>
      </c>
      <c r="I668" s="246" t="s">
        <v>119</v>
      </c>
      <c r="J668" s="246" t="s">
        <v>888</v>
      </c>
      <c r="K668" s="246" t="s">
        <v>4846</v>
      </c>
    </row>
    <row r="669" spans="1:11" s="245" customFormat="1" ht="15.5" x14ac:dyDescent="0.35">
      <c r="A669" s="245">
        <v>778</v>
      </c>
      <c r="B669" s="246" t="s">
        <v>17</v>
      </c>
      <c r="C669" s="246"/>
      <c r="D669" s="246" t="s">
        <v>4875</v>
      </c>
      <c r="E669" s="246" t="s">
        <v>3642</v>
      </c>
      <c r="F669" s="246" t="s">
        <v>4876</v>
      </c>
      <c r="G669" s="246"/>
      <c r="H669" s="246" t="s">
        <v>5056</v>
      </c>
      <c r="I669" s="246" t="s">
        <v>119</v>
      </c>
      <c r="J669" s="246" t="s">
        <v>888</v>
      </c>
      <c r="K669" s="246" t="s">
        <v>4846</v>
      </c>
    </row>
    <row r="670" spans="1:11" s="245" customFormat="1" ht="15.5" x14ac:dyDescent="0.35">
      <c r="A670" s="245">
        <v>779</v>
      </c>
      <c r="B670" s="246" t="s">
        <v>17</v>
      </c>
      <c r="C670" s="246"/>
      <c r="D670" s="246" t="s">
        <v>4974</v>
      </c>
      <c r="E670" s="246" t="s">
        <v>3643</v>
      </c>
      <c r="F670" s="246" t="s">
        <v>4876</v>
      </c>
      <c r="G670" s="246"/>
      <c r="H670" s="246" t="s">
        <v>5056</v>
      </c>
      <c r="I670" s="246" t="s">
        <v>119</v>
      </c>
      <c r="J670" s="246" t="s">
        <v>888</v>
      </c>
      <c r="K670" s="246" t="s">
        <v>4846</v>
      </c>
    </row>
    <row r="671" spans="1:11" s="245" customFormat="1" ht="15.5" x14ac:dyDescent="0.35">
      <c r="A671" s="245">
        <v>780</v>
      </c>
      <c r="B671" s="246" t="s">
        <v>17</v>
      </c>
      <c r="C671" s="246"/>
      <c r="D671" s="246" t="s">
        <v>4974</v>
      </c>
      <c r="E671" s="246" t="s">
        <v>3645</v>
      </c>
      <c r="F671" s="246" t="s">
        <v>4876</v>
      </c>
      <c r="G671" s="246"/>
      <c r="H671" s="246" t="s">
        <v>5056</v>
      </c>
      <c r="I671" s="246" t="s">
        <v>119</v>
      </c>
      <c r="J671" s="246" t="s">
        <v>888</v>
      </c>
      <c r="K671" s="246" t="s">
        <v>4846</v>
      </c>
    </row>
    <row r="672" spans="1:11" s="245" customFormat="1" ht="15.5" x14ac:dyDescent="0.35">
      <c r="A672" s="245">
        <v>781</v>
      </c>
      <c r="B672" s="246" t="s">
        <v>17</v>
      </c>
      <c r="C672" s="246"/>
      <c r="D672" s="246" t="s">
        <v>4974</v>
      </c>
      <c r="E672" s="246" t="s">
        <v>3648</v>
      </c>
      <c r="F672" s="246" t="s">
        <v>4876</v>
      </c>
      <c r="G672" s="246"/>
      <c r="H672" s="246" t="s">
        <v>5056</v>
      </c>
      <c r="I672" s="246" t="s">
        <v>119</v>
      </c>
      <c r="J672" s="246" t="s">
        <v>888</v>
      </c>
      <c r="K672" s="246" t="s">
        <v>4846</v>
      </c>
    </row>
    <row r="673" spans="1:11" s="245" customFormat="1" ht="15.5" x14ac:dyDescent="0.35">
      <c r="A673" s="245">
        <v>782</v>
      </c>
      <c r="B673" s="246" t="s">
        <v>17</v>
      </c>
      <c r="C673" s="246"/>
      <c r="D673" s="246" t="s">
        <v>4974</v>
      </c>
      <c r="E673" s="246" t="s">
        <v>3650</v>
      </c>
      <c r="F673" s="246" t="s">
        <v>4876</v>
      </c>
      <c r="G673" s="246"/>
      <c r="H673" s="246" t="s">
        <v>5056</v>
      </c>
      <c r="I673" s="246" t="s">
        <v>119</v>
      </c>
      <c r="J673" s="246" t="s">
        <v>888</v>
      </c>
      <c r="K673" s="246" t="s">
        <v>4846</v>
      </c>
    </row>
    <row r="674" spans="1:11" s="245" customFormat="1" ht="15.5" x14ac:dyDescent="0.35">
      <c r="A674" s="245">
        <v>783</v>
      </c>
      <c r="B674" s="246" t="s">
        <v>17</v>
      </c>
      <c r="C674" s="246"/>
      <c r="D674" s="246" t="s">
        <v>4974</v>
      </c>
      <c r="E674" s="246" t="s">
        <v>3653</v>
      </c>
      <c r="F674" s="246" t="s">
        <v>4876</v>
      </c>
      <c r="G674" s="246"/>
      <c r="H674" s="246" t="s">
        <v>5056</v>
      </c>
      <c r="I674" s="246" t="s">
        <v>119</v>
      </c>
      <c r="J674" s="246" t="s">
        <v>888</v>
      </c>
      <c r="K674" s="246" t="s">
        <v>4846</v>
      </c>
    </row>
    <row r="675" spans="1:11" s="245" customFormat="1" ht="15.5" x14ac:dyDescent="0.35">
      <c r="A675" s="245">
        <v>784</v>
      </c>
      <c r="B675" s="246" t="s">
        <v>17</v>
      </c>
      <c r="C675" s="246"/>
      <c r="D675" s="246" t="s">
        <v>4974</v>
      </c>
      <c r="E675" s="246" t="s">
        <v>3654</v>
      </c>
      <c r="F675" s="246" t="s">
        <v>4876</v>
      </c>
      <c r="G675" s="246"/>
      <c r="H675" s="246" t="s">
        <v>5056</v>
      </c>
      <c r="I675" s="246" t="s">
        <v>119</v>
      </c>
      <c r="J675" s="246" t="s">
        <v>888</v>
      </c>
      <c r="K675" s="246" t="s">
        <v>4846</v>
      </c>
    </row>
    <row r="676" spans="1:11" s="245" customFormat="1" ht="15.5" x14ac:dyDescent="0.35">
      <c r="A676" s="245">
        <v>785</v>
      </c>
      <c r="B676" s="246" t="s">
        <v>17</v>
      </c>
      <c r="C676" s="246"/>
      <c r="D676" s="246" t="s">
        <v>4974</v>
      </c>
      <c r="E676" s="246" t="s">
        <v>3657</v>
      </c>
      <c r="F676" s="246" t="s">
        <v>4876</v>
      </c>
      <c r="G676" s="246"/>
      <c r="H676" s="246" t="s">
        <v>5056</v>
      </c>
      <c r="I676" s="246" t="s">
        <v>119</v>
      </c>
      <c r="J676" s="246" t="s">
        <v>888</v>
      </c>
      <c r="K676" s="246" t="s">
        <v>4846</v>
      </c>
    </row>
    <row r="677" spans="1:11" s="245" customFormat="1" ht="15.5" x14ac:dyDescent="0.35">
      <c r="A677" s="245">
        <v>786</v>
      </c>
      <c r="B677" s="246" t="s">
        <v>17</v>
      </c>
      <c r="C677" s="246"/>
      <c r="D677" s="246" t="s">
        <v>4974</v>
      </c>
      <c r="E677" s="246" t="s">
        <v>3656</v>
      </c>
      <c r="F677" s="246" t="s">
        <v>4876</v>
      </c>
      <c r="G677" s="246"/>
      <c r="H677" s="246" t="s">
        <v>5056</v>
      </c>
      <c r="I677" s="246" t="s">
        <v>119</v>
      </c>
      <c r="J677" s="246" t="s">
        <v>888</v>
      </c>
      <c r="K677" s="246" t="s">
        <v>4846</v>
      </c>
    </row>
    <row r="678" spans="1:11" s="245" customFormat="1" ht="15.5" x14ac:dyDescent="0.35">
      <c r="A678" s="245">
        <v>787</v>
      </c>
      <c r="B678" s="246" t="s">
        <v>17</v>
      </c>
      <c r="C678" s="246"/>
      <c r="D678" s="246" t="s">
        <v>4974</v>
      </c>
      <c r="E678" s="246" t="s">
        <v>3658</v>
      </c>
      <c r="F678" s="246" t="s">
        <v>4876</v>
      </c>
      <c r="G678" s="246"/>
      <c r="H678" s="246" t="s">
        <v>5056</v>
      </c>
      <c r="I678" s="246" t="s">
        <v>119</v>
      </c>
      <c r="J678" s="246" t="s">
        <v>888</v>
      </c>
      <c r="K678" s="246" t="s">
        <v>4846</v>
      </c>
    </row>
    <row r="679" spans="1:11" s="245" customFormat="1" ht="15.5" x14ac:dyDescent="0.35">
      <c r="A679" s="245">
        <v>788</v>
      </c>
      <c r="B679" s="246" t="s">
        <v>17</v>
      </c>
      <c r="C679" s="246"/>
      <c r="D679" s="246" t="s">
        <v>4974</v>
      </c>
      <c r="E679" s="246" t="s">
        <v>3659</v>
      </c>
      <c r="F679" s="246" t="s">
        <v>4876</v>
      </c>
      <c r="G679" s="246"/>
      <c r="H679" s="246" t="s">
        <v>5056</v>
      </c>
      <c r="I679" s="246" t="s">
        <v>119</v>
      </c>
      <c r="J679" s="246" t="s">
        <v>888</v>
      </c>
      <c r="K679" s="246" t="s">
        <v>4846</v>
      </c>
    </row>
    <row r="680" spans="1:11" s="245" customFormat="1" ht="15.5" x14ac:dyDescent="0.35">
      <c r="A680" s="245">
        <v>789</v>
      </c>
      <c r="B680" s="246" t="s">
        <v>17</v>
      </c>
      <c r="C680" s="246"/>
      <c r="D680" s="246" t="s">
        <v>4974</v>
      </c>
      <c r="E680" s="246" t="s">
        <v>3660</v>
      </c>
      <c r="F680" s="246" t="s">
        <v>4876</v>
      </c>
      <c r="G680" s="246"/>
      <c r="H680" s="246" t="s">
        <v>5056</v>
      </c>
      <c r="I680" s="246" t="s">
        <v>119</v>
      </c>
      <c r="J680" s="246" t="s">
        <v>888</v>
      </c>
      <c r="K680" s="246" t="s">
        <v>4846</v>
      </c>
    </row>
    <row r="681" spans="1:11" s="245" customFormat="1" ht="15.5" x14ac:dyDescent="0.35">
      <c r="A681" s="245">
        <v>790</v>
      </c>
      <c r="B681" s="246" t="s">
        <v>17</v>
      </c>
      <c r="C681" s="246"/>
      <c r="D681" s="246" t="s">
        <v>4869</v>
      </c>
      <c r="E681" s="246" t="s">
        <v>3512</v>
      </c>
      <c r="F681" s="246" t="s">
        <v>4870</v>
      </c>
      <c r="G681" s="246"/>
      <c r="H681" s="246" t="s">
        <v>5057</v>
      </c>
      <c r="I681" s="246" t="s">
        <v>136</v>
      </c>
      <c r="J681" s="246" t="s">
        <v>888</v>
      </c>
      <c r="K681" s="246" t="s">
        <v>4846</v>
      </c>
    </row>
    <row r="682" spans="1:11" s="245" customFormat="1" ht="15.5" x14ac:dyDescent="0.35">
      <c r="A682" s="245">
        <v>791</v>
      </c>
      <c r="B682" s="246" t="s">
        <v>17</v>
      </c>
      <c r="C682" s="246"/>
      <c r="D682" s="246" t="s">
        <v>4869</v>
      </c>
      <c r="E682" s="246" t="s">
        <v>3514</v>
      </c>
      <c r="F682" s="246" t="s">
        <v>4870</v>
      </c>
      <c r="G682" s="246"/>
      <c r="H682" s="246" t="s">
        <v>5057</v>
      </c>
      <c r="I682" s="246" t="s">
        <v>136</v>
      </c>
      <c r="J682" s="246" t="s">
        <v>888</v>
      </c>
      <c r="K682" s="246" t="s">
        <v>4846</v>
      </c>
    </row>
    <row r="683" spans="1:11" s="245" customFormat="1" ht="15.5" x14ac:dyDescent="0.35">
      <c r="A683" s="245">
        <v>792</v>
      </c>
      <c r="B683" s="246" t="s">
        <v>17</v>
      </c>
      <c r="C683" s="246"/>
      <c r="D683" s="246" t="s">
        <v>4869</v>
      </c>
      <c r="E683" s="246" t="s">
        <v>3515</v>
      </c>
      <c r="F683" s="246" t="s">
        <v>4870</v>
      </c>
      <c r="G683" s="246"/>
      <c r="H683" s="246" t="s">
        <v>5057</v>
      </c>
      <c r="I683" s="246" t="s">
        <v>136</v>
      </c>
      <c r="J683" s="246" t="s">
        <v>888</v>
      </c>
      <c r="K683" s="246" t="s">
        <v>4846</v>
      </c>
    </row>
    <row r="684" spans="1:11" s="245" customFormat="1" ht="15.5" x14ac:dyDescent="0.35">
      <c r="A684" s="245">
        <v>793</v>
      </c>
      <c r="B684" s="246" t="s">
        <v>17</v>
      </c>
      <c r="C684" s="246"/>
      <c r="D684" s="246" t="s">
        <v>4869</v>
      </c>
      <c r="E684" s="246" t="s">
        <v>3516</v>
      </c>
      <c r="F684" s="246" t="s">
        <v>4870</v>
      </c>
      <c r="G684" s="246"/>
      <c r="H684" s="246" t="s">
        <v>5057</v>
      </c>
      <c r="I684" s="246" t="s">
        <v>136</v>
      </c>
      <c r="J684" s="246" t="s">
        <v>888</v>
      </c>
      <c r="K684" s="246" t="s">
        <v>4846</v>
      </c>
    </row>
    <row r="685" spans="1:11" s="245" customFormat="1" ht="15.5" x14ac:dyDescent="0.35">
      <c r="A685" s="245">
        <v>794</v>
      </c>
      <c r="B685" s="246" t="s">
        <v>17</v>
      </c>
      <c r="C685" s="246"/>
      <c r="D685" s="246" t="s">
        <v>4869</v>
      </c>
      <c r="E685" s="246" t="s">
        <v>3517</v>
      </c>
      <c r="F685" s="246" t="s">
        <v>4870</v>
      </c>
      <c r="G685" s="246"/>
      <c r="H685" s="246" t="s">
        <v>5057</v>
      </c>
      <c r="I685" s="246" t="s">
        <v>136</v>
      </c>
      <c r="J685" s="246" t="s">
        <v>888</v>
      </c>
      <c r="K685" s="246" t="s">
        <v>4846</v>
      </c>
    </row>
    <row r="686" spans="1:11" s="245" customFormat="1" ht="15.5" x14ac:dyDescent="0.35">
      <c r="A686" s="245">
        <v>795</v>
      </c>
      <c r="B686" s="246" t="s">
        <v>17</v>
      </c>
      <c r="C686" s="246"/>
      <c r="D686" s="246" t="s">
        <v>4869</v>
      </c>
      <c r="E686" s="246" t="s">
        <v>3520</v>
      </c>
      <c r="F686" s="246" t="s">
        <v>4870</v>
      </c>
      <c r="G686" s="246"/>
      <c r="H686" s="246" t="s">
        <v>5057</v>
      </c>
      <c r="I686" s="246" t="s">
        <v>136</v>
      </c>
      <c r="J686" s="246" t="s">
        <v>888</v>
      </c>
      <c r="K686" s="246" t="s">
        <v>4846</v>
      </c>
    </row>
    <row r="687" spans="1:11" s="245" customFormat="1" ht="15.5" x14ac:dyDescent="0.35">
      <c r="A687" s="245">
        <v>796</v>
      </c>
      <c r="B687" s="246" t="s">
        <v>17</v>
      </c>
      <c r="C687" s="246"/>
      <c r="D687" s="246" t="s">
        <v>4869</v>
      </c>
      <c r="E687" s="246" t="s">
        <v>3521</v>
      </c>
      <c r="F687" s="246" t="s">
        <v>4870</v>
      </c>
      <c r="G687" s="246"/>
      <c r="H687" s="246" t="s">
        <v>5057</v>
      </c>
      <c r="I687" s="246" t="s">
        <v>136</v>
      </c>
      <c r="J687" s="246" t="s">
        <v>888</v>
      </c>
      <c r="K687" s="246" t="s">
        <v>4846</v>
      </c>
    </row>
    <row r="688" spans="1:11" s="245" customFormat="1" ht="15.5" x14ac:dyDescent="0.35">
      <c r="A688" s="245">
        <v>797</v>
      </c>
      <c r="B688" s="246" t="s">
        <v>17</v>
      </c>
      <c r="C688" s="246"/>
      <c r="D688" s="246" t="s">
        <v>4927</v>
      </c>
      <c r="E688" s="246" t="s">
        <v>3522</v>
      </c>
      <c r="F688" s="246" t="s">
        <v>4870</v>
      </c>
      <c r="G688" s="246"/>
      <c r="H688" s="246" t="s">
        <v>5057</v>
      </c>
      <c r="I688" s="246" t="s">
        <v>136</v>
      </c>
      <c r="J688" s="246" t="s">
        <v>888</v>
      </c>
      <c r="K688" s="246" t="s">
        <v>4846</v>
      </c>
    </row>
    <row r="689" spans="1:11" s="245" customFormat="1" ht="15.5" x14ac:dyDescent="0.35">
      <c r="A689" s="245">
        <v>798</v>
      </c>
      <c r="B689" s="246" t="s">
        <v>17</v>
      </c>
      <c r="C689" s="246"/>
      <c r="D689" s="246" t="s">
        <v>4927</v>
      </c>
      <c r="E689" s="246" t="s">
        <v>3523</v>
      </c>
      <c r="F689" s="246" t="s">
        <v>4870</v>
      </c>
      <c r="G689" s="246"/>
      <c r="H689" s="246" t="s">
        <v>5057</v>
      </c>
      <c r="I689" s="246" t="s">
        <v>136</v>
      </c>
      <c r="J689" s="246" t="s">
        <v>888</v>
      </c>
      <c r="K689" s="246" t="s">
        <v>4846</v>
      </c>
    </row>
    <row r="690" spans="1:11" s="245" customFormat="1" ht="15.5" x14ac:dyDescent="0.35">
      <c r="A690" s="245">
        <v>799</v>
      </c>
      <c r="B690" s="246" t="s">
        <v>17</v>
      </c>
      <c r="C690" s="246"/>
      <c r="D690" s="246" t="s">
        <v>4869</v>
      </c>
      <c r="E690" s="246" t="s">
        <v>3525</v>
      </c>
      <c r="F690" s="246" t="s">
        <v>4870</v>
      </c>
      <c r="G690" s="246"/>
      <c r="H690" s="246" t="s">
        <v>5057</v>
      </c>
      <c r="I690" s="246" t="s">
        <v>136</v>
      </c>
      <c r="J690" s="246" t="s">
        <v>888</v>
      </c>
      <c r="K690" s="246" t="s">
        <v>4846</v>
      </c>
    </row>
    <row r="691" spans="1:11" s="245" customFormat="1" ht="15.5" x14ac:dyDescent="0.35">
      <c r="A691" s="245">
        <v>800</v>
      </c>
      <c r="B691" s="246" t="s">
        <v>17</v>
      </c>
      <c r="C691" s="246"/>
      <c r="D691" s="246" t="s">
        <v>4869</v>
      </c>
      <c r="E691" s="246" t="s">
        <v>3526</v>
      </c>
      <c r="F691" s="246" t="s">
        <v>4870</v>
      </c>
      <c r="G691" s="246"/>
      <c r="H691" s="246" t="s">
        <v>5057</v>
      </c>
      <c r="I691" s="246" t="s">
        <v>136</v>
      </c>
      <c r="J691" s="246" t="s">
        <v>888</v>
      </c>
      <c r="K691" s="246" t="s">
        <v>4846</v>
      </c>
    </row>
    <row r="692" spans="1:11" s="245" customFormat="1" ht="15.5" x14ac:dyDescent="0.35">
      <c r="A692" s="245">
        <v>801</v>
      </c>
      <c r="B692" s="246" t="s">
        <v>17</v>
      </c>
      <c r="C692" s="246"/>
      <c r="D692" s="246" t="s">
        <v>4927</v>
      </c>
      <c r="E692" s="246" t="s">
        <v>3527</v>
      </c>
      <c r="F692" s="246" t="s">
        <v>4870</v>
      </c>
      <c r="G692" s="246"/>
      <c r="H692" s="246" t="s">
        <v>5057</v>
      </c>
      <c r="I692" s="246" t="s">
        <v>136</v>
      </c>
      <c r="J692" s="246" t="s">
        <v>888</v>
      </c>
      <c r="K692" s="246" t="s">
        <v>4846</v>
      </c>
    </row>
    <row r="693" spans="1:11" s="245" customFormat="1" ht="15.5" x14ac:dyDescent="0.35">
      <c r="A693" s="245">
        <v>802</v>
      </c>
      <c r="B693" s="246" t="s">
        <v>17</v>
      </c>
      <c r="C693" s="246"/>
      <c r="D693" s="246" t="s">
        <v>4927</v>
      </c>
      <c r="E693" s="246" t="s">
        <v>3528</v>
      </c>
      <c r="F693" s="246" t="s">
        <v>4870</v>
      </c>
      <c r="G693" s="246"/>
      <c r="H693" s="246" t="s">
        <v>5057</v>
      </c>
      <c r="I693" s="246" t="s">
        <v>136</v>
      </c>
      <c r="J693" s="246" t="s">
        <v>888</v>
      </c>
      <c r="K693" s="246" t="s">
        <v>4846</v>
      </c>
    </row>
    <row r="694" spans="1:11" s="245" customFormat="1" ht="15.5" x14ac:dyDescent="0.35">
      <c r="A694" s="245">
        <v>803</v>
      </c>
      <c r="B694" s="246" t="s">
        <v>17</v>
      </c>
      <c r="C694" s="246"/>
      <c r="D694" s="246" t="s">
        <v>4927</v>
      </c>
      <c r="E694" s="246" t="s">
        <v>3529</v>
      </c>
      <c r="F694" s="246" t="s">
        <v>4870</v>
      </c>
      <c r="G694" s="246"/>
      <c r="H694" s="246" t="s">
        <v>5057</v>
      </c>
      <c r="I694" s="246" t="s">
        <v>136</v>
      </c>
      <c r="J694" s="246" t="s">
        <v>888</v>
      </c>
      <c r="K694" s="246" t="s">
        <v>4846</v>
      </c>
    </row>
    <row r="695" spans="1:11" s="245" customFormat="1" ht="15.5" x14ac:dyDescent="0.35">
      <c r="A695" s="245">
        <v>804</v>
      </c>
      <c r="B695" s="246" t="s">
        <v>17</v>
      </c>
      <c r="C695" s="246"/>
      <c r="D695" s="246" t="s">
        <v>4927</v>
      </c>
      <c r="E695" s="246" t="s">
        <v>3530</v>
      </c>
      <c r="F695" s="246" t="s">
        <v>4870</v>
      </c>
      <c r="G695" s="246"/>
      <c r="H695" s="246" t="s">
        <v>5057</v>
      </c>
      <c r="I695" s="246" t="s">
        <v>136</v>
      </c>
      <c r="J695" s="246" t="s">
        <v>888</v>
      </c>
      <c r="K695" s="246" t="s">
        <v>4846</v>
      </c>
    </row>
    <row r="696" spans="1:11" s="245" customFormat="1" ht="15.5" x14ac:dyDescent="0.35">
      <c r="A696" s="245">
        <v>805</v>
      </c>
      <c r="B696" s="246" t="s">
        <v>17</v>
      </c>
      <c r="C696" s="246"/>
      <c r="D696" s="246" t="s">
        <v>4869</v>
      </c>
      <c r="E696" s="246" t="s">
        <v>3531</v>
      </c>
      <c r="F696" s="246" t="s">
        <v>4870</v>
      </c>
      <c r="G696" s="246"/>
      <c r="H696" s="246" t="s">
        <v>5057</v>
      </c>
      <c r="I696" s="246" t="s">
        <v>136</v>
      </c>
      <c r="J696" s="246" t="s">
        <v>888</v>
      </c>
      <c r="K696" s="246" t="s">
        <v>4846</v>
      </c>
    </row>
    <row r="697" spans="1:11" s="245" customFormat="1" ht="15.5" x14ac:dyDescent="0.35">
      <c r="A697" s="245">
        <v>806</v>
      </c>
      <c r="B697" s="246" t="s">
        <v>17</v>
      </c>
      <c r="C697" s="246"/>
      <c r="D697" s="246" t="s">
        <v>4869</v>
      </c>
      <c r="E697" s="246" t="s">
        <v>3535</v>
      </c>
      <c r="F697" s="246" t="s">
        <v>4870</v>
      </c>
      <c r="G697" s="246"/>
      <c r="H697" s="246" t="s">
        <v>5057</v>
      </c>
      <c r="I697" s="246" t="s">
        <v>136</v>
      </c>
      <c r="J697" s="246" t="s">
        <v>888</v>
      </c>
      <c r="K697" s="246" t="s">
        <v>4846</v>
      </c>
    </row>
    <row r="698" spans="1:11" s="245" customFormat="1" ht="15.5" x14ac:dyDescent="0.35">
      <c r="A698" s="245">
        <v>807</v>
      </c>
      <c r="B698" s="246" t="s">
        <v>17</v>
      </c>
      <c r="C698" s="246"/>
      <c r="D698" s="246" t="s">
        <v>4869</v>
      </c>
      <c r="E698" s="246" t="s">
        <v>3538</v>
      </c>
      <c r="F698" s="246" t="s">
        <v>4870</v>
      </c>
      <c r="G698" s="246"/>
      <c r="H698" s="246" t="s">
        <v>5057</v>
      </c>
      <c r="I698" s="246" t="s">
        <v>136</v>
      </c>
      <c r="J698" s="246" t="s">
        <v>888</v>
      </c>
      <c r="K698" s="246" t="s">
        <v>4846</v>
      </c>
    </row>
    <row r="699" spans="1:11" s="245" customFormat="1" ht="15.5" x14ac:dyDescent="0.35">
      <c r="A699" s="245">
        <v>808</v>
      </c>
      <c r="B699" s="246" t="s">
        <v>17</v>
      </c>
      <c r="C699" s="246"/>
      <c r="D699" s="246" t="s">
        <v>4869</v>
      </c>
      <c r="E699" s="246" t="s">
        <v>3539</v>
      </c>
      <c r="F699" s="246" t="s">
        <v>4870</v>
      </c>
      <c r="G699" s="246"/>
      <c r="H699" s="246" t="s">
        <v>5057</v>
      </c>
      <c r="I699" s="246" t="s">
        <v>136</v>
      </c>
      <c r="J699" s="246" t="s">
        <v>888</v>
      </c>
      <c r="K699" s="246" t="s">
        <v>4846</v>
      </c>
    </row>
    <row r="700" spans="1:11" s="245" customFormat="1" ht="15.5" x14ac:dyDescent="0.35">
      <c r="A700" s="245">
        <v>809</v>
      </c>
      <c r="B700" s="246" t="s">
        <v>17</v>
      </c>
      <c r="C700" s="246"/>
      <c r="D700" s="246" t="s">
        <v>4869</v>
      </c>
      <c r="E700" s="246" t="s">
        <v>3540</v>
      </c>
      <c r="F700" s="246" t="s">
        <v>4870</v>
      </c>
      <c r="G700" s="246"/>
      <c r="H700" s="246" t="s">
        <v>5057</v>
      </c>
      <c r="I700" s="246" t="s">
        <v>136</v>
      </c>
      <c r="J700" s="246" t="s">
        <v>888</v>
      </c>
      <c r="K700" s="246" t="s">
        <v>4846</v>
      </c>
    </row>
    <row r="701" spans="1:11" s="245" customFormat="1" ht="15.5" x14ac:dyDescent="0.35">
      <c r="A701" s="245">
        <v>810</v>
      </c>
      <c r="B701" s="246" t="s">
        <v>17</v>
      </c>
      <c r="C701" s="246"/>
      <c r="D701" s="246" t="s">
        <v>4869</v>
      </c>
      <c r="E701" s="246" t="s">
        <v>3542</v>
      </c>
      <c r="F701" s="246" t="s">
        <v>4870</v>
      </c>
      <c r="G701" s="246"/>
      <c r="H701" s="246" t="s">
        <v>5057</v>
      </c>
      <c r="I701" s="246" t="s">
        <v>136</v>
      </c>
      <c r="J701" s="246" t="s">
        <v>888</v>
      </c>
      <c r="K701" s="246" t="s">
        <v>4846</v>
      </c>
    </row>
    <row r="702" spans="1:11" s="245" customFormat="1" ht="15.5" x14ac:dyDescent="0.35">
      <c r="A702" s="245">
        <v>811</v>
      </c>
      <c r="B702" s="246" t="s">
        <v>17</v>
      </c>
      <c r="C702" s="246"/>
      <c r="D702" s="246" t="s">
        <v>4869</v>
      </c>
      <c r="E702" s="246" t="s">
        <v>3544</v>
      </c>
      <c r="F702" s="246" t="s">
        <v>4870</v>
      </c>
      <c r="G702" s="246"/>
      <c r="H702" s="246" t="s">
        <v>5057</v>
      </c>
      <c r="I702" s="246" t="s">
        <v>136</v>
      </c>
      <c r="J702" s="246" t="s">
        <v>888</v>
      </c>
      <c r="K702" s="246" t="s">
        <v>4846</v>
      </c>
    </row>
    <row r="703" spans="1:11" s="245" customFormat="1" ht="15.5" x14ac:dyDescent="0.35">
      <c r="A703" s="245">
        <v>812</v>
      </c>
      <c r="B703" s="246" t="s">
        <v>17</v>
      </c>
      <c r="C703" s="246"/>
      <c r="D703" s="246" t="s">
        <v>4869</v>
      </c>
      <c r="E703" s="246" t="s">
        <v>3545</v>
      </c>
      <c r="F703" s="246" t="s">
        <v>4870</v>
      </c>
      <c r="G703" s="246"/>
      <c r="H703" s="246" t="s">
        <v>5057</v>
      </c>
      <c r="I703" s="246" t="s">
        <v>136</v>
      </c>
      <c r="J703" s="246" t="s">
        <v>888</v>
      </c>
      <c r="K703" s="246" t="s">
        <v>4846</v>
      </c>
    </row>
    <row r="704" spans="1:11" s="245" customFormat="1" ht="15.5" x14ac:dyDescent="0.35">
      <c r="A704" s="245">
        <v>813</v>
      </c>
      <c r="B704" s="246" t="s">
        <v>17</v>
      </c>
      <c r="C704" s="246"/>
      <c r="D704" s="246" t="s">
        <v>4927</v>
      </c>
      <c r="E704" s="246" t="s">
        <v>3548</v>
      </c>
      <c r="F704" s="246" t="s">
        <v>4870</v>
      </c>
      <c r="G704" s="246"/>
      <c r="H704" s="246" t="s">
        <v>5057</v>
      </c>
      <c r="I704" s="246" t="s">
        <v>136</v>
      </c>
      <c r="J704" s="246" t="s">
        <v>888</v>
      </c>
      <c r="K704" s="246" t="s">
        <v>4846</v>
      </c>
    </row>
    <row r="705" spans="1:11" s="245" customFormat="1" ht="15.5" x14ac:dyDescent="0.35">
      <c r="A705" s="245">
        <v>814</v>
      </c>
      <c r="B705" s="246" t="s">
        <v>17</v>
      </c>
      <c r="C705" s="246"/>
      <c r="D705" s="246" t="s">
        <v>4869</v>
      </c>
      <c r="E705" s="246" t="s">
        <v>3550</v>
      </c>
      <c r="F705" s="246" t="s">
        <v>4870</v>
      </c>
      <c r="G705" s="246"/>
      <c r="H705" s="246" t="s">
        <v>5057</v>
      </c>
      <c r="I705" s="246" t="s">
        <v>136</v>
      </c>
      <c r="J705" s="246" t="s">
        <v>888</v>
      </c>
      <c r="K705" s="246" t="s">
        <v>4846</v>
      </c>
    </row>
    <row r="706" spans="1:11" s="245" customFormat="1" ht="15.5" x14ac:dyDescent="0.35">
      <c r="A706" s="245">
        <v>815</v>
      </c>
      <c r="B706" s="246" t="s">
        <v>17</v>
      </c>
      <c r="C706" s="246"/>
      <c r="D706" s="246" t="s">
        <v>4869</v>
      </c>
      <c r="E706" s="246" t="s">
        <v>3551</v>
      </c>
      <c r="F706" s="246" t="s">
        <v>4870</v>
      </c>
      <c r="G706" s="246"/>
      <c r="H706" s="246" t="s">
        <v>5057</v>
      </c>
      <c r="I706" s="246" t="s">
        <v>136</v>
      </c>
      <c r="J706" s="246" t="s">
        <v>888</v>
      </c>
      <c r="K706" s="246" t="s">
        <v>4846</v>
      </c>
    </row>
    <row r="707" spans="1:11" s="245" customFormat="1" ht="15.5" x14ac:dyDescent="0.35">
      <c r="A707" s="245">
        <v>816</v>
      </c>
      <c r="B707" s="246" t="s">
        <v>17</v>
      </c>
      <c r="C707" s="246"/>
      <c r="D707" s="246" t="s">
        <v>4927</v>
      </c>
      <c r="E707" s="246" t="s">
        <v>3552</v>
      </c>
      <c r="F707" s="246" t="s">
        <v>4870</v>
      </c>
      <c r="G707" s="246"/>
      <c r="H707" s="246" t="s">
        <v>5057</v>
      </c>
      <c r="I707" s="246" t="s">
        <v>136</v>
      </c>
      <c r="J707" s="246" t="s">
        <v>888</v>
      </c>
      <c r="K707" s="246" t="s">
        <v>4846</v>
      </c>
    </row>
    <row r="708" spans="1:11" s="245" customFormat="1" ht="15.5" x14ac:dyDescent="0.35">
      <c r="A708" s="245">
        <v>817</v>
      </c>
      <c r="B708" s="246" t="s">
        <v>17</v>
      </c>
      <c r="C708" s="246"/>
      <c r="D708" s="246" t="s">
        <v>4927</v>
      </c>
      <c r="E708" s="246" t="s">
        <v>3555</v>
      </c>
      <c r="F708" s="246" t="s">
        <v>4870</v>
      </c>
      <c r="G708" s="246"/>
      <c r="H708" s="246" t="s">
        <v>5057</v>
      </c>
      <c r="I708" s="246" t="s">
        <v>136</v>
      </c>
      <c r="J708" s="246" t="s">
        <v>888</v>
      </c>
      <c r="K708" s="246" t="s">
        <v>4846</v>
      </c>
    </row>
    <row r="709" spans="1:11" s="245" customFormat="1" ht="15.5" x14ac:dyDescent="0.35">
      <c r="A709" s="245">
        <v>818</v>
      </c>
      <c r="B709" s="246" t="s">
        <v>17</v>
      </c>
      <c r="C709" s="246"/>
      <c r="D709" s="246" t="s">
        <v>4927</v>
      </c>
      <c r="E709" s="246" t="s">
        <v>3556</v>
      </c>
      <c r="F709" s="246" t="s">
        <v>4870</v>
      </c>
      <c r="G709" s="246"/>
      <c r="H709" s="246" t="s">
        <v>5057</v>
      </c>
      <c r="I709" s="246" t="s">
        <v>136</v>
      </c>
      <c r="J709" s="246" t="s">
        <v>888</v>
      </c>
      <c r="K709" s="246" t="s">
        <v>4846</v>
      </c>
    </row>
    <row r="710" spans="1:11" s="245" customFormat="1" ht="15.5" x14ac:dyDescent="0.35">
      <c r="A710" s="245">
        <v>819</v>
      </c>
      <c r="B710" s="246" t="s">
        <v>17</v>
      </c>
      <c r="C710" s="246"/>
      <c r="D710" s="246" t="s">
        <v>4927</v>
      </c>
      <c r="E710" s="246" t="s">
        <v>3557</v>
      </c>
      <c r="F710" s="246" t="s">
        <v>4870</v>
      </c>
      <c r="G710" s="246"/>
      <c r="H710" s="246" t="s">
        <v>5057</v>
      </c>
      <c r="I710" s="246" t="s">
        <v>136</v>
      </c>
      <c r="J710" s="246" t="s">
        <v>888</v>
      </c>
      <c r="K710" s="246" t="s">
        <v>4846</v>
      </c>
    </row>
    <row r="711" spans="1:11" s="245" customFormat="1" ht="15.5" x14ac:dyDescent="0.35">
      <c r="A711" s="245">
        <v>820</v>
      </c>
      <c r="B711" s="246" t="s">
        <v>17</v>
      </c>
      <c r="C711" s="246"/>
      <c r="D711" s="246" t="s">
        <v>4869</v>
      </c>
      <c r="E711" s="246" t="s">
        <v>3560</v>
      </c>
      <c r="F711" s="246" t="s">
        <v>4870</v>
      </c>
      <c r="G711" s="246"/>
      <c r="H711" s="246" t="s">
        <v>5057</v>
      </c>
      <c r="I711" s="246" t="s">
        <v>136</v>
      </c>
      <c r="J711" s="246" t="s">
        <v>888</v>
      </c>
      <c r="K711" s="246" t="s">
        <v>4846</v>
      </c>
    </row>
    <row r="712" spans="1:11" s="245" customFormat="1" ht="15.5" x14ac:dyDescent="0.35">
      <c r="A712" s="245">
        <v>821</v>
      </c>
      <c r="B712" s="246" t="s">
        <v>17</v>
      </c>
      <c r="C712" s="246"/>
      <c r="D712" s="246" t="s">
        <v>4869</v>
      </c>
      <c r="E712" s="246" t="s">
        <v>3561</v>
      </c>
      <c r="F712" s="246" t="s">
        <v>4870</v>
      </c>
      <c r="G712" s="246"/>
      <c r="H712" s="246" t="s">
        <v>5057</v>
      </c>
      <c r="I712" s="246" t="s">
        <v>136</v>
      </c>
      <c r="J712" s="246" t="s">
        <v>888</v>
      </c>
      <c r="K712" s="246" t="s">
        <v>4846</v>
      </c>
    </row>
    <row r="713" spans="1:11" s="245" customFormat="1" ht="15.5" x14ac:dyDescent="0.35">
      <c r="A713" s="245">
        <v>822</v>
      </c>
      <c r="B713" s="246" t="s">
        <v>17</v>
      </c>
      <c r="C713" s="246"/>
      <c r="D713" s="246" t="s">
        <v>4927</v>
      </c>
      <c r="E713" s="246" t="s">
        <v>3562</v>
      </c>
      <c r="F713" s="246" t="s">
        <v>4870</v>
      </c>
      <c r="G713" s="246"/>
      <c r="H713" s="246" t="s">
        <v>5057</v>
      </c>
      <c r="I713" s="246" t="s">
        <v>136</v>
      </c>
      <c r="J713" s="246" t="s">
        <v>888</v>
      </c>
      <c r="K713" s="246" t="s">
        <v>4846</v>
      </c>
    </row>
    <row r="714" spans="1:11" s="245" customFormat="1" ht="15.5" x14ac:dyDescent="0.35">
      <c r="A714" s="245">
        <v>823</v>
      </c>
      <c r="B714" s="246" t="s">
        <v>17</v>
      </c>
      <c r="C714" s="246"/>
      <c r="D714" s="246" t="s">
        <v>4913</v>
      </c>
      <c r="E714" s="246" t="s">
        <v>3661</v>
      </c>
      <c r="F714" s="246" t="s">
        <v>4914</v>
      </c>
      <c r="G714" s="246"/>
      <c r="H714" s="246" t="s">
        <v>5058</v>
      </c>
      <c r="I714" s="246" t="s">
        <v>124</v>
      </c>
      <c r="J714" s="246" t="s">
        <v>888</v>
      </c>
      <c r="K714" s="246" t="s">
        <v>4846</v>
      </c>
    </row>
    <row r="715" spans="1:11" s="245" customFormat="1" ht="15.5" x14ac:dyDescent="0.35">
      <c r="A715" s="245">
        <v>824</v>
      </c>
      <c r="B715" s="246" t="s">
        <v>17</v>
      </c>
      <c r="C715" s="246"/>
      <c r="D715" s="246" t="s">
        <v>4913</v>
      </c>
      <c r="E715" s="246" t="s">
        <v>3668</v>
      </c>
      <c r="F715" s="246" t="s">
        <v>4914</v>
      </c>
      <c r="G715" s="246"/>
      <c r="H715" s="246" t="s">
        <v>5058</v>
      </c>
      <c r="I715" s="246" t="s">
        <v>124</v>
      </c>
      <c r="J715" s="246" t="s">
        <v>888</v>
      </c>
      <c r="K715" s="246" t="s">
        <v>4846</v>
      </c>
    </row>
    <row r="716" spans="1:11" s="245" customFormat="1" ht="15.5" x14ac:dyDescent="0.35">
      <c r="A716" s="245">
        <v>825</v>
      </c>
      <c r="B716" s="246" t="s">
        <v>17</v>
      </c>
      <c r="C716" s="246"/>
      <c r="D716" s="246" t="s">
        <v>4913</v>
      </c>
      <c r="E716" s="246" t="s">
        <v>3669</v>
      </c>
      <c r="F716" s="246" t="s">
        <v>4914</v>
      </c>
      <c r="G716" s="246"/>
      <c r="H716" s="246" t="s">
        <v>5058</v>
      </c>
      <c r="I716" s="246" t="s">
        <v>124</v>
      </c>
      <c r="J716" s="246" t="s">
        <v>888</v>
      </c>
      <c r="K716" s="246" t="s">
        <v>4846</v>
      </c>
    </row>
    <row r="717" spans="1:11" s="245" customFormat="1" ht="15.5" x14ac:dyDescent="0.35">
      <c r="A717" s="245">
        <v>826</v>
      </c>
      <c r="B717" s="246" t="s">
        <v>17</v>
      </c>
      <c r="C717" s="246"/>
      <c r="D717" s="246" t="s">
        <v>4913</v>
      </c>
      <c r="E717" s="246" t="s">
        <v>3670</v>
      </c>
      <c r="F717" s="246" t="s">
        <v>4914</v>
      </c>
      <c r="G717" s="246"/>
      <c r="H717" s="246" t="s">
        <v>5058</v>
      </c>
      <c r="I717" s="246" t="s">
        <v>124</v>
      </c>
      <c r="J717" s="246" t="s">
        <v>888</v>
      </c>
      <c r="K717" s="246" t="s">
        <v>4846</v>
      </c>
    </row>
    <row r="718" spans="1:11" s="245" customFormat="1" ht="15.5" x14ac:dyDescent="0.35">
      <c r="A718" s="245">
        <v>827</v>
      </c>
      <c r="B718" s="246" t="s">
        <v>17</v>
      </c>
      <c r="C718" s="246"/>
      <c r="D718" s="246" t="s">
        <v>4913</v>
      </c>
      <c r="E718" s="246" t="s">
        <v>3672</v>
      </c>
      <c r="F718" s="246" t="s">
        <v>4914</v>
      </c>
      <c r="G718" s="246"/>
      <c r="H718" s="246" t="s">
        <v>5058</v>
      </c>
      <c r="I718" s="246" t="s">
        <v>124</v>
      </c>
      <c r="J718" s="246" t="s">
        <v>888</v>
      </c>
      <c r="K718" s="246" t="s">
        <v>4846</v>
      </c>
    </row>
    <row r="719" spans="1:11" s="245" customFormat="1" ht="15.5" x14ac:dyDescent="0.35">
      <c r="A719" s="245">
        <v>828</v>
      </c>
      <c r="B719" s="246" t="s">
        <v>17</v>
      </c>
      <c r="C719" s="246"/>
      <c r="D719" s="246" t="s">
        <v>4913</v>
      </c>
      <c r="E719" s="246" t="s">
        <v>3673</v>
      </c>
      <c r="F719" s="246" t="s">
        <v>4914</v>
      </c>
      <c r="G719" s="246"/>
      <c r="H719" s="246" t="s">
        <v>5058</v>
      </c>
      <c r="I719" s="246" t="s">
        <v>124</v>
      </c>
      <c r="J719" s="246" t="s">
        <v>888</v>
      </c>
      <c r="K719" s="246" t="s">
        <v>4846</v>
      </c>
    </row>
    <row r="720" spans="1:11" s="245" customFormat="1" ht="15.5" x14ac:dyDescent="0.35">
      <c r="A720" s="245">
        <v>829</v>
      </c>
      <c r="B720" s="246" t="s">
        <v>17</v>
      </c>
      <c r="C720" s="246"/>
      <c r="D720" s="246" t="s">
        <v>4913</v>
      </c>
      <c r="E720" s="246" t="s">
        <v>3675</v>
      </c>
      <c r="F720" s="246" t="s">
        <v>4914</v>
      </c>
      <c r="G720" s="246"/>
      <c r="H720" s="246" t="s">
        <v>5058</v>
      </c>
      <c r="I720" s="246" t="s">
        <v>124</v>
      </c>
      <c r="J720" s="246" t="s">
        <v>888</v>
      </c>
      <c r="K720" s="246" t="s">
        <v>4846</v>
      </c>
    </row>
    <row r="721" spans="1:11" s="245" customFormat="1" ht="15.5" x14ac:dyDescent="0.35">
      <c r="A721" s="245">
        <v>830</v>
      </c>
      <c r="B721" s="246" t="s">
        <v>17</v>
      </c>
      <c r="C721" s="246"/>
      <c r="D721" s="246" t="s">
        <v>4913</v>
      </c>
      <c r="E721" s="246" t="s">
        <v>3678</v>
      </c>
      <c r="F721" s="246" t="s">
        <v>4914</v>
      </c>
      <c r="G721" s="246"/>
      <c r="H721" s="246" t="s">
        <v>5058</v>
      </c>
      <c r="I721" s="246" t="s">
        <v>124</v>
      </c>
      <c r="J721" s="246" t="s">
        <v>888</v>
      </c>
      <c r="K721" s="246" t="s">
        <v>4846</v>
      </c>
    </row>
    <row r="722" spans="1:11" s="245" customFormat="1" ht="15.5" x14ac:dyDescent="0.35">
      <c r="A722" s="245">
        <v>831</v>
      </c>
      <c r="B722" s="246" t="s">
        <v>17</v>
      </c>
      <c r="C722" s="246"/>
      <c r="D722" s="246" t="s">
        <v>4913</v>
      </c>
      <c r="E722" s="246" t="s">
        <v>3679</v>
      </c>
      <c r="F722" s="246" t="s">
        <v>4914</v>
      </c>
      <c r="G722" s="246"/>
      <c r="H722" s="246" t="s">
        <v>5058</v>
      </c>
      <c r="I722" s="246" t="s">
        <v>124</v>
      </c>
      <c r="J722" s="246" t="s">
        <v>888</v>
      </c>
      <c r="K722" s="246" t="s">
        <v>4846</v>
      </c>
    </row>
    <row r="723" spans="1:11" s="245" customFormat="1" ht="15.5" x14ac:dyDescent="0.35">
      <c r="A723" s="245">
        <v>832</v>
      </c>
      <c r="B723" s="246" t="s">
        <v>17</v>
      </c>
      <c r="C723" s="246"/>
      <c r="D723" s="246" t="s">
        <v>4913</v>
      </c>
      <c r="E723" s="246" t="s">
        <v>3680</v>
      </c>
      <c r="F723" s="246" t="s">
        <v>4914</v>
      </c>
      <c r="G723" s="246"/>
      <c r="H723" s="246" t="s">
        <v>5058</v>
      </c>
      <c r="I723" s="246" t="s">
        <v>124</v>
      </c>
      <c r="J723" s="246" t="s">
        <v>888</v>
      </c>
      <c r="K723" s="246" t="s">
        <v>4846</v>
      </c>
    </row>
    <row r="724" spans="1:11" s="245" customFormat="1" ht="15.5" x14ac:dyDescent="0.35">
      <c r="A724" s="245">
        <v>833</v>
      </c>
      <c r="B724" s="246" t="s">
        <v>17</v>
      </c>
      <c r="C724" s="246"/>
      <c r="D724" s="246" t="s">
        <v>4913</v>
      </c>
      <c r="E724" s="246" t="s">
        <v>3681</v>
      </c>
      <c r="F724" s="246" t="s">
        <v>4914</v>
      </c>
      <c r="G724" s="246"/>
      <c r="H724" s="246" t="s">
        <v>5058</v>
      </c>
      <c r="I724" s="246" t="s">
        <v>124</v>
      </c>
      <c r="J724" s="246" t="s">
        <v>888</v>
      </c>
      <c r="K724" s="246" t="s">
        <v>4846</v>
      </c>
    </row>
    <row r="725" spans="1:11" s="245" customFormat="1" ht="15.5" x14ac:dyDescent="0.35">
      <c r="A725" s="245">
        <v>834</v>
      </c>
      <c r="B725" s="246" t="s">
        <v>17</v>
      </c>
      <c r="C725" s="246"/>
      <c r="D725" s="246" t="s">
        <v>4913</v>
      </c>
      <c r="E725" s="246" t="s">
        <v>3683</v>
      </c>
      <c r="F725" s="246" t="s">
        <v>4914</v>
      </c>
      <c r="G725" s="246"/>
      <c r="H725" s="246" t="s">
        <v>5058</v>
      </c>
      <c r="I725" s="246" t="s">
        <v>124</v>
      </c>
      <c r="J725" s="246" t="s">
        <v>888</v>
      </c>
      <c r="K725" s="246" t="s">
        <v>4846</v>
      </c>
    </row>
    <row r="726" spans="1:11" s="245" customFormat="1" ht="15.5" x14ac:dyDescent="0.35">
      <c r="A726" s="245">
        <v>835</v>
      </c>
      <c r="B726" s="246" t="s">
        <v>17</v>
      </c>
      <c r="C726" s="246"/>
      <c r="D726" s="246" t="s">
        <v>4913</v>
      </c>
      <c r="E726" s="246" t="s">
        <v>3684</v>
      </c>
      <c r="F726" s="246" t="s">
        <v>4914</v>
      </c>
      <c r="G726" s="246"/>
      <c r="H726" s="246" t="s">
        <v>5058</v>
      </c>
      <c r="I726" s="246" t="s">
        <v>124</v>
      </c>
      <c r="J726" s="246" t="s">
        <v>888</v>
      </c>
      <c r="K726" s="246" t="s">
        <v>4846</v>
      </c>
    </row>
    <row r="727" spans="1:11" s="245" customFormat="1" ht="15.5" x14ac:dyDescent="0.35">
      <c r="A727" s="245">
        <v>836</v>
      </c>
      <c r="B727" s="246" t="s">
        <v>17</v>
      </c>
      <c r="C727" s="246"/>
      <c r="D727" s="246" t="s">
        <v>4913</v>
      </c>
      <c r="E727" s="246" t="s">
        <v>3686</v>
      </c>
      <c r="F727" s="246" t="s">
        <v>4914</v>
      </c>
      <c r="G727" s="246"/>
      <c r="H727" s="246" t="s">
        <v>5058</v>
      </c>
      <c r="I727" s="246" t="s">
        <v>124</v>
      </c>
      <c r="J727" s="246" t="s">
        <v>888</v>
      </c>
      <c r="K727" s="246" t="s">
        <v>4846</v>
      </c>
    </row>
    <row r="728" spans="1:11" s="245" customFormat="1" ht="15.5" x14ac:dyDescent="0.35">
      <c r="A728" s="245">
        <v>837</v>
      </c>
      <c r="B728" s="246" t="s">
        <v>17</v>
      </c>
      <c r="C728" s="246"/>
      <c r="D728" s="246" t="s">
        <v>4913</v>
      </c>
      <c r="E728" s="246" t="s">
        <v>3687</v>
      </c>
      <c r="F728" s="246" t="s">
        <v>4914</v>
      </c>
      <c r="G728" s="246"/>
      <c r="H728" s="246" t="s">
        <v>5058</v>
      </c>
      <c r="I728" s="246" t="s">
        <v>124</v>
      </c>
      <c r="J728" s="246" t="s">
        <v>888</v>
      </c>
      <c r="K728" s="246" t="s">
        <v>4846</v>
      </c>
    </row>
    <row r="729" spans="1:11" s="245" customFormat="1" ht="15.5" x14ac:dyDescent="0.35">
      <c r="A729" s="245">
        <v>838</v>
      </c>
      <c r="B729" s="246" t="s">
        <v>17</v>
      </c>
      <c r="C729" s="246"/>
      <c r="D729" s="246" t="s">
        <v>4913</v>
      </c>
      <c r="E729" s="246" t="s">
        <v>3689</v>
      </c>
      <c r="F729" s="246" t="s">
        <v>4914</v>
      </c>
      <c r="G729" s="246"/>
      <c r="H729" s="246" t="s">
        <v>5058</v>
      </c>
      <c r="I729" s="246" t="s">
        <v>124</v>
      </c>
      <c r="J729" s="246" t="s">
        <v>888</v>
      </c>
      <c r="K729" s="246" t="s">
        <v>4846</v>
      </c>
    </row>
    <row r="730" spans="1:11" s="245" customFormat="1" ht="15.5" x14ac:dyDescent="0.35">
      <c r="A730" s="245">
        <v>839</v>
      </c>
      <c r="B730" s="246" t="s">
        <v>17</v>
      </c>
      <c r="C730" s="246"/>
      <c r="D730" s="246" t="s">
        <v>4913</v>
      </c>
      <c r="E730" s="246" t="s">
        <v>3690</v>
      </c>
      <c r="F730" s="246" t="s">
        <v>4914</v>
      </c>
      <c r="G730" s="246"/>
      <c r="H730" s="246" t="s">
        <v>5058</v>
      </c>
      <c r="I730" s="246" t="s">
        <v>124</v>
      </c>
      <c r="J730" s="246" t="s">
        <v>888</v>
      </c>
      <c r="K730" s="246" t="s">
        <v>4846</v>
      </c>
    </row>
    <row r="731" spans="1:11" s="245" customFormat="1" ht="15.5" x14ac:dyDescent="0.35">
      <c r="A731" s="245">
        <v>840</v>
      </c>
      <c r="B731" s="246" t="s">
        <v>17</v>
      </c>
      <c r="C731" s="246"/>
      <c r="D731" s="246" t="s">
        <v>4913</v>
      </c>
      <c r="E731" s="246" t="s">
        <v>3691</v>
      </c>
      <c r="F731" s="246" t="s">
        <v>4914</v>
      </c>
      <c r="G731" s="246"/>
      <c r="H731" s="246" t="s">
        <v>5058</v>
      </c>
      <c r="I731" s="246" t="s">
        <v>124</v>
      </c>
      <c r="J731" s="246" t="s">
        <v>888</v>
      </c>
      <c r="K731" s="246" t="s">
        <v>4846</v>
      </c>
    </row>
    <row r="732" spans="1:11" s="245" customFormat="1" ht="15.5" x14ac:dyDescent="0.35">
      <c r="A732" s="245">
        <v>841</v>
      </c>
      <c r="B732" s="246" t="s">
        <v>17</v>
      </c>
      <c r="C732" s="246"/>
      <c r="D732" s="246" t="s">
        <v>4913</v>
      </c>
      <c r="E732" s="246" t="s">
        <v>3693</v>
      </c>
      <c r="F732" s="246" t="s">
        <v>4914</v>
      </c>
      <c r="G732" s="246"/>
      <c r="H732" s="246" t="s">
        <v>5058</v>
      </c>
      <c r="I732" s="246" t="s">
        <v>124</v>
      </c>
      <c r="J732" s="246" t="s">
        <v>888</v>
      </c>
      <c r="K732" s="246" t="s">
        <v>4846</v>
      </c>
    </row>
    <row r="733" spans="1:11" s="245" customFormat="1" ht="15.5" x14ac:dyDescent="0.35">
      <c r="A733" s="245">
        <v>842</v>
      </c>
      <c r="B733" s="246" t="s">
        <v>17</v>
      </c>
      <c r="C733" s="246"/>
      <c r="D733" s="246" t="s">
        <v>4913</v>
      </c>
      <c r="E733" s="246" t="s">
        <v>3695</v>
      </c>
      <c r="F733" s="246" t="s">
        <v>4914</v>
      </c>
      <c r="G733" s="246"/>
      <c r="H733" s="246" t="s">
        <v>5058</v>
      </c>
      <c r="I733" s="246" t="s">
        <v>124</v>
      </c>
      <c r="J733" s="246" t="s">
        <v>888</v>
      </c>
      <c r="K733" s="246" t="s">
        <v>4846</v>
      </c>
    </row>
    <row r="734" spans="1:11" s="245" customFormat="1" ht="15.5" x14ac:dyDescent="0.35">
      <c r="A734" s="245">
        <v>843</v>
      </c>
      <c r="B734" s="246" t="s">
        <v>17</v>
      </c>
      <c r="C734" s="246"/>
      <c r="D734" s="246" t="s">
        <v>4913</v>
      </c>
      <c r="E734" s="246" t="s">
        <v>3696</v>
      </c>
      <c r="F734" s="246" t="s">
        <v>4914</v>
      </c>
      <c r="G734" s="246"/>
      <c r="H734" s="246" t="s">
        <v>5058</v>
      </c>
      <c r="I734" s="246" t="s">
        <v>124</v>
      </c>
      <c r="J734" s="246" t="s">
        <v>888</v>
      </c>
      <c r="K734" s="246" t="s">
        <v>4846</v>
      </c>
    </row>
    <row r="735" spans="1:11" s="245" customFormat="1" ht="15.5" x14ac:dyDescent="0.35">
      <c r="A735" s="245">
        <v>844</v>
      </c>
      <c r="B735" s="246" t="s">
        <v>17</v>
      </c>
      <c r="C735" s="246"/>
      <c r="D735" s="246" t="s">
        <v>4913</v>
      </c>
      <c r="E735" s="246" t="s">
        <v>3697</v>
      </c>
      <c r="F735" s="246" t="s">
        <v>4914</v>
      </c>
      <c r="G735" s="246"/>
      <c r="H735" s="246" t="s">
        <v>5058</v>
      </c>
      <c r="I735" s="246" t="s">
        <v>124</v>
      </c>
      <c r="J735" s="246" t="s">
        <v>888</v>
      </c>
      <c r="K735" s="246" t="s">
        <v>4846</v>
      </c>
    </row>
    <row r="736" spans="1:11" s="245" customFormat="1" ht="15.5" x14ac:dyDescent="0.35">
      <c r="A736" s="245">
        <v>845</v>
      </c>
      <c r="B736" s="246" t="s">
        <v>17</v>
      </c>
      <c r="C736" s="246"/>
      <c r="D736" s="246" t="s">
        <v>4913</v>
      </c>
      <c r="E736" s="246" t="s">
        <v>3698</v>
      </c>
      <c r="F736" s="246" t="s">
        <v>4914</v>
      </c>
      <c r="G736" s="246"/>
      <c r="H736" s="246" t="s">
        <v>5058</v>
      </c>
      <c r="I736" s="246" t="s">
        <v>124</v>
      </c>
      <c r="J736" s="246" t="s">
        <v>888</v>
      </c>
      <c r="K736" s="246" t="s">
        <v>4846</v>
      </c>
    </row>
    <row r="737" spans="1:11" s="245" customFormat="1" ht="15.5" x14ac:dyDescent="0.35">
      <c r="A737" s="245">
        <v>846</v>
      </c>
      <c r="B737" s="246" t="s">
        <v>17</v>
      </c>
      <c r="C737" s="246"/>
      <c r="D737" s="246" t="s">
        <v>4893</v>
      </c>
      <c r="E737" s="246" t="s">
        <v>3468</v>
      </c>
      <c r="F737" s="246" t="s">
        <v>4853</v>
      </c>
      <c r="G737" s="246"/>
      <c r="H737" s="246" t="s">
        <v>4936</v>
      </c>
      <c r="I737" s="246" t="s">
        <v>151</v>
      </c>
      <c r="J737" s="246" t="s">
        <v>888</v>
      </c>
      <c r="K737" s="246" t="s">
        <v>4846</v>
      </c>
    </row>
    <row r="738" spans="1:11" s="245" customFormat="1" ht="15.5" x14ac:dyDescent="0.35">
      <c r="A738" s="245">
        <v>847</v>
      </c>
      <c r="B738" s="246" t="s">
        <v>17</v>
      </c>
      <c r="C738" s="246"/>
      <c r="D738" s="246" t="s">
        <v>4893</v>
      </c>
      <c r="E738" s="246" t="s">
        <v>3471</v>
      </c>
      <c r="F738" s="246" t="s">
        <v>4853</v>
      </c>
      <c r="G738" s="246"/>
      <c r="H738" s="246" t="s">
        <v>4936</v>
      </c>
      <c r="I738" s="246" t="s">
        <v>151</v>
      </c>
      <c r="J738" s="246" t="s">
        <v>888</v>
      </c>
      <c r="K738" s="246" t="s">
        <v>4846</v>
      </c>
    </row>
    <row r="739" spans="1:11" s="245" customFormat="1" ht="15.5" x14ac:dyDescent="0.35">
      <c r="A739" s="245">
        <v>848</v>
      </c>
      <c r="B739" s="246" t="s">
        <v>17</v>
      </c>
      <c r="C739" s="246"/>
      <c r="D739" s="246" t="s">
        <v>4893</v>
      </c>
      <c r="E739" s="246" t="s">
        <v>3472</v>
      </c>
      <c r="F739" s="246" t="s">
        <v>4853</v>
      </c>
      <c r="G739" s="246"/>
      <c r="H739" s="246" t="s">
        <v>4936</v>
      </c>
      <c r="I739" s="246" t="s">
        <v>151</v>
      </c>
      <c r="J739" s="246" t="s">
        <v>888</v>
      </c>
      <c r="K739" s="246" t="s">
        <v>4846</v>
      </c>
    </row>
    <row r="740" spans="1:11" s="245" customFormat="1" ht="15.5" x14ac:dyDescent="0.35">
      <c r="A740" s="245">
        <v>849</v>
      </c>
      <c r="B740" s="246" t="s">
        <v>17</v>
      </c>
      <c r="C740" s="246"/>
      <c r="D740" s="246" t="s">
        <v>4893</v>
      </c>
      <c r="E740" s="246" t="s">
        <v>3473</v>
      </c>
      <c r="F740" s="246" t="s">
        <v>4853</v>
      </c>
      <c r="G740" s="246"/>
      <c r="H740" s="246" t="s">
        <v>4936</v>
      </c>
      <c r="I740" s="246" t="s">
        <v>151</v>
      </c>
      <c r="J740" s="246" t="s">
        <v>888</v>
      </c>
      <c r="K740" s="246" t="s">
        <v>4846</v>
      </c>
    </row>
    <row r="741" spans="1:11" s="245" customFormat="1" ht="15.5" x14ac:dyDescent="0.35">
      <c r="A741" s="245">
        <v>850</v>
      </c>
      <c r="B741" s="246" t="s">
        <v>17</v>
      </c>
      <c r="C741" s="246"/>
      <c r="D741" s="246" t="s">
        <v>4893</v>
      </c>
      <c r="E741" s="246" t="s">
        <v>3474</v>
      </c>
      <c r="F741" s="246" t="s">
        <v>4853</v>
      </c>
      <c r="G741" s="246"/>
      <c r="H741" s="246" t="s">
        <v>4936</v>
      </c>
      <c r="I741" s="246" t="s">
        <v>151</v>
      </c>
      <c r="J741" s="246" t="s">
        <v>888</v>
      </c>
      <c r="K741" s="246" t="s">
        <v>4846</v>
      </c>
    </row>
    <row r="742" spans="1:11" s="245" customFormat="1" ht="15.5" x14ac:dyDescent="0.35">
      <c r="A742" s="245">
        <v>851</v>
      </c>
      <c r="B742" s="246" t="s">
        <v>17</v>
      </c>
      <c r="C742" s="246"/>
      <c r="D742" s="246" t="s">
        <v>4893</v>
      </c>
      <c r="E742" s="246" t="s">
        <v>3476</v>
      </c>
      <c r="F742" s="246" t="s">
        <v>4853</v>
      </c>
      <c r="G742" s="246"/>
      <c r="H742" s="246" t="s">
        <v>4936</v>
      </c>
      <c r="I742" s="246" t="s">
        <v>151</v>
      </c>
      <c r="J742" s="246" t="s">
        <v>888</v>
      </c>
      <c r="K742" s="246" t="s">
        <v>4846</v>
      </c>
    </row>
    <row r="743" spans="1:11" s="245" customFormat="1" ht="15.5" x14ac:dyDescent="0.35">
      <c r="A743" s="245">
        <v>852</v>
      </c>
      <c r="B743" s="246" t="s">
        <v>17</v>
      </c>
      <c r="C743" s="246"/>
      <c r="D743" s="246" t="s">
        <v>4893</v>
      </c>
      <c r="E743" s="246" t="s">
        <v>3477</v>
      </c>
      <c r="F743" s="246" t="s">
        <v>4853</v>
      </c>
      <c r="G743" s="246"/>
      <c r="H743" s="246" t="s">
        <v>4936</v>
      </c>
      <c r="I743" s="246" t="s">
        <v>151</v>
      </c>
      <c r="J743" s="246" t="s">
        <v>888</v>
      </c>
      <c r="K743" s="246" t="s">
        <v>4846</v>
      </c>
    </row>
    <row r="744" spans="1:11" s="245" customFormat="1" ht="15.5" x14ac:dyDescent="0.35">
      <c r="A744" s="245">
        <v>853</v>
      </c>
      <c r="B744" s="246" t="s">
        <v>17</v>
      </c>
      <c r="C744" s="246"/>
      <c r="D744" s="246" t="s">
        <v>4893</v>
      </c>
      <c r="E744" s="246" t="s">
        <v>3478</v>
      </c>
      <c r="F744" s="246" t="s">
        <v>4853</v>
      </c>
      <c r="G744" s="246"/>
      <c r="H744" s="246" t="s">
        <v>4936</v>
      </c>
      <c r="I744" s="246" t="s">
        <v>151</v>
      </c>
      <c r="J744" s="246" t="s">
        <v>888</v>
      </c>
      <c r="K744" s="246" t="s">
        <v>4846</v>
      </c>
    </row>
    <row r="745" spans="1:11" s="245" customFormat="1" ht="15.5" x14ac:dyDescent="0.35">
      <c r="A745" s="245">
        <v>854</v>
      </c>
      <c r="B745" s="246" t="s">
        <v>17</v>
      </c>
      <c r="C745" s="246"/>
      <c r="D745" s="246" t="s">
        <v>4852</v>
      </c>
      <c r="E745" s="246" t="s">
        <v>3479</v>
      </c>
      <c r="F745" s="246" t="s">
        <v>4853</v>
      </c>
      <c r="G745" s="246"/>
      <c r="H745" s="246" t="s">
        <v>4936</v>
      </c>
      <c r="I745" s="246" t="s">
        <v>151</v>
      </c>
      <c r="J745" s="246" t="s">
        <v>888</v>
      </c>
      <c r="K745" s="246" t="s">
        <v>4846</v>
      </c>
    </row>
    <row r="746" spans="1:11" s="245" customFormat="1" ht="15.5" x14ac:dyDescent="0.35">
      <c r="A746" s="245">
        <v>855</v>
      </c>
      <c r="B746" s="246" t="s">
        <v>17</v>
      </c>
      <c r="C746" s="246"/>
      <c r="D746" s="246" t="s">
        <v>4852</v>
      </c>
      <c r="E746" s="246" t="s">
        <v>3483</v>
      </c>
      <c r="F746" s="246" t="s">
        <v>4853</v>
      </c>
      <c r="G746" s="246"/>
      <c r="H746" s="246" t="s">
        <v>4936</v>
      </c>
      <c r="I746" s="246" t="s">
        <v>151</v>
      </c>
      <c r="J746" s="246" t="s">
        <v>888</v>
      </c>
      <c r="K746" s="246" t="s">
        <v>4846</v>
      </c>
    </row>
    <row r="747" spans="1:11" s="245" customFormat="1" ht="15.5" x14ac:dyDescent="0.35">
      <c r="A747" s="245">
        <v>856</v>
      </c>
      <c r="B747" s="246" t="s">
        <v>17</v>
      </c>
      <c r="C747" s="246"/>
      <c r="D747" s="246" t="s">
        <v>4852</v>
      </c>
      <c r="E747" s="246" t="s">
        <v>3484</v>
      </c>
      <c r="F747" s="246" t="s">
        <v>4853</v>
      </c>
      <c r="G747" s="246"/>
      <c r="H747" s="246" t="s">
        <v>4936</v>
      </c>
      <c r="I747" s="246" t="s">
        <v>151</v>
      </c>
      <c r="J747" s="246" t="s">
        <v>888</v>
      </c>
      <c r="K747" s="246" t="s">
        <v>4846</v>
      </c>
    </row>
    <row r="748" spans="1:11" s="245" customFormat="1" ht="15.5" x14ac:dyDescent="0.35">
      <c r="A748" s="245">
        <v>857</v>
      </c>
      <c r="B748" s="246" t="s">
        <v>17</v>
      </c>
      <c r="C748" s="246"/>
      <c r="D748" s="246" t="s">
        <v>4852</v>
      </c>
      <c r="E748" s="246" t="s">
        <v>3485</v>
      </c>
      <c r="F748" s="246" t="s">
        <v>4853</v>
      </c>
      <c r="G748" s="246"/>
      <c r="H748" s="246" t="s">
        <v>4936</v>
      </c>
      <c r="I748" s="246" t="s">
        <v>151</v>
      </c>
      <c r="J748" s="246" t="s">
        <v>888</v>
      </c>
      <c r="K748" s="246" t="s">
        <v>4846</v>
      </c>
    </row>
    <row r="749" spans="1:11" s="245" customFormat="1" ht="15.5" x14ac:dyDescent="0.35">
      <c r="A749" s="245">
        <v>858</v>
      </c>
      <c r="B749" s="246" t="s">
        <v>17</v>
      </c>
      <c r="C749" s="246"/>
      <c r="D749" s="246" t="s">
        <v>4852</v>
      </c>
      <c r="E749" s="246" t="s">
        <v>3489</v>
      </c>
      <c r="F749" s="246" t="s">
        <v>4853</v>
      </c>
      <c r="G749" s="246"/>
      <c r="H749" s="246" t="s">
        <v>4936</v>
      </c>
      <c r="I749" s="246" t="s">
        <v>151</v>
      </c>
      <c r="J749" s="246" t="s">
        <v>888</v>
      </c>
      <c r="K749" s="246" t="s">
        <v>4846</v>
      </c>
    </row>
    <row r="750" spans="1:11" s="245" customFormat="1" ht="15.5" x14ac:dyDescent="0.35">
      <c r="A750" s="245">
        <v>859</v>
      </c>
      <c r="B750" s="246" t="s">
        <v>17</v>
      </c>
      <c r="C750" s="246"/>
      <c r="D750" s="246" t="s">
        <v>4852</v>
      </c>
      <c r="E750" s="246" t="s">
        <v>3491</v>
      </c>
      <c r="F750" s="246" t="s">
        <v>4853</v>
      </c>
      <c r="G750" s="246"/>
      <c r="H750" s="246" t="s">
        <v>4936</v>
      </c>
      <c r="I750" s="246" t="s">
        <v>151</v>
      </c>
      <c r="J750" s="246" t="s">
        <v>888</v>
      </c>
      <c r="K750" s="246" t="s">
        <v>4846</v>
      </c>
    </row>
    <row r="751" spans="1:11" s="245" customFormat="1" ht="15.5" x14ac:dyDescent="0.35">
      <c r="A751" s="245">
        <v>860</v>
      </c>
      <c r="B751" s="246" t="s">
        <v>17</v>
      </c>
      <c r="C751" s="246"/>
      <c r="D751" s="246" t="s">
        <v>4917</v>
      </c>
      <c r="E751" s="246" t="s">
        <v>3591</v>
      </c>
      <c r="F751" s="246" t="s">
        <v>4843</v>
      </c>
      <c r="G751" s="246"/>
      <c r="H751" s="246" t="s">
        <v>5059</v>
      </c>
      <c r="I751" s="246" t="s">
        <v>225</v>
      </c>
      <c r="J751" s="246" t="s">
        <v>888</v>
      </c>
      <c r="K751" s="246" t="s">
        <v>4846</v>
      </c>
    </row>
    <row r="752" spans="1:11" s="245" customFormat="1" ht="15.5" x14ac:dyDescent="0.35">
      <c r="A752" s="245">
        <v>861</v>
      </c>
      <c r="B752" s="246" t="s">
        <v>17</v>
      </c>
      <c r="C752" s="246"/>
      <c r="D752" s="246" t="s">
        <v>4917</v>
      </c>
      <c r="E752" s="246" t="s">
        <v>3594</v>
      </c>
      <c r="F752" s="246" t="s">
        <v>4843</v>
      </c>
      <c r="G752" s="246"/>
      <c r="H752" s="246" t="s">
        <v>5059</v>
      </c>
      <c r="I752" s="246" t="s">
        <v>225</v>
      </c>
      <c r="J752" s="246" t="s">
        <v>888</v>
      </c>
      <c r="K752" s="246" t="s">
        <v>4846</v>
      </c>
    </row>
    <row r="753" spans="1:11" s="245" customFormat="1" ht="15.5" x14ac:dyDescent="0.35">
      <c r="A753" s="245">
        <v>862</v>
      </c>
      <c r="B753" s="246" t="s">
        <v>17</v>
      </c>
      <c r="C753" s="246"/>
      <c r="D753" s="246" t="s">
        <v>4917</v>
      </c>
      <c r="E753" s="246" t="s">
        <v>3596</v>
      </c>
      <c r="F753" s="246" t="s">
        <v>4843</v>
      </c>
      <c r="G753" s="246"/>
      <c r="H753" s="246" t="s">
        <v>5059</v>
      </c>
      <c r="I753" s="246" t="s">
        <v>225</v>
      </c>
      <c r="J753" s="246" t="s">
        <v>888</v>
      </c>
      <c r="K753" s="246" t="s">
        <v>4846</v>
      </c>
    </row>
    <row r="754" spans="1:11" s="245" customFormat="1" ht="15.5" x14ac:dyDescent="0.35">
      <c r="A754" s="245">
        <v>863</v>
      </c>
      <c r="B754" s="246" t="s">
        <v>17</v>
      </c>
      <c r="C754" s="246"/>
      <c r="D754" s="246" t="s">
        <v>4917</v>
      </c>
      <c r="E754" s="246" t="s">
        <v>3598</v>
      </c>
      <c r="F754" s="246" t="s">
        <v>4843</v>
      </c>
      <c r="G754" s="246"/>
      <c r="H754" s="246" t="s">
        <v>5059</v>
      </c>
      <c r="I754" s="246" t="s">
        <v>225</v>
      </c>
      <c r="J754" s="246" t="s">
        <v>888</v>
      </c>
      <c r="K754" s="246" t="s">
        <v>4846</v>
      </c>
    </row>
    <row r="755" spans="1:11" s="245" customFormat="1" ht="15.5" x14ac:dyDescent="0.35">
      <c r="A755" s="245">
        <v>864</v>
      </c>
      <c r="B755" s="246" t="s">
        <v>17</v>
      </c>
      <c r="C755" s="246"/>
      <c r="D755" s="246" t="s">
        <v>4917</v>
      </c>
      <c r="E755" s="246" t="s">
        <v>3600</v>
      </c>
      <c r="F755" s="246" t="s">
        <v>4843</v>
      </c>
      <c r="G755" s="246"/>
      <c r="H755" s="246" t="s">
        <v>5059</v>
      </c>
      <c r="I755" s="246" t="s">
        <v>225</v>
      </c>
      <c r="J755" s="246" t="s">
        <v>888</v>
      </c>
      <c r="K755" s="246" t="s">
        <v>4846</v>
      </c>
    </row>
    <row r="756" spans="1:11" s="245" customFormat="1" ht="15.5" x14ac:dyDescent="0.35">
      <c r="A756" s="245">
        <v>865</v>
      </c>
      <c r="B756" s="246" t="s">
        <v>17</v>
      </c>
      <c r="C756" s="246"/>
      <c r="D756" s="246" t="s">
        <v>4917</v>
      </c>
      <c r="E756" s="246" t="s">
        <v>3601</v>
      </c>
      <c r="F756" s="246" t="s">
        <v>4843</v>
      </c>
      <c r="G756" s="246"/>
      <c r="H756" s="246" t="s">
        <v>5059</v>
      </c>
      <c r="I756" s="246" t="s">
        <v>225</v>
      </c>
      <c r="J756" s="246" t="s">
        <v>888</v>
      </c>
      <c r="K756" s="246" t="s">
        <v>4846</v>
      </c>
    </row>
    <row r="757" spans="1:11" s="245" customFormat="1" ht="15.5" x14ac:dyDescent="0.35">
      <c r="A757" s="245">
        <v>866</v>
      </c>
      <c r="B757" s="246" t="s">
        <v>17</v>
      </c>
      <c r="C757" s="246"/>
      <c r="D757" s="246" t="s">
        <v>4917</v>
      </c>
      <c r="E757" s="246" t="s">
        <v>3603</v>
      </c>
      <c r="F757" s="246" t="s">
        <v>4843</v>
      </c>
      <c r="G757" s="246"/>
      <c r="H757" s="246" t="s">
        <v>5059</v>
      </c>
      <c r="I757" s="246" t="s">
        <v>225</v>
      </c>
      <c r="J757" s="246" t="s">
        <v>888</v>
      </c>
      <c r="K757" s="246" t="s">
        <v>4846</v>
      </c>
    </row>
    <row r="758" spans="1:11" s="245" customFormat="1" ht="15.5" x14ac:dyDescent="0.35">
      <c r="A758" s="245">
        <v>867</v>
      </c>
      <c r="B758" s="246" t="s">
        <v>17</v>
      </c>
      <c r="C758" s="246"/>
      <c r="D758" s="246" t="s">
        <v>4917</v>
      </c>
      <c r="E758" s="246" t="s">
        <v>3604</v>
      </c>
      <c r="F758" s="246" t="s">
        <v>4843</v>
      </c>
      <c r="G758" s="246"/>
      <c r="H758" s="246" t="s">
        <v>5059</v>
      </c>
      <c r="I758" s="246" t="s">
        <v>225</v>
      </c>
      <c r="J758" s="246" t="s">
        <v>888</v>
      </c>
      <c r="K758" s="246" t="s">
        <v>4846</v>
      </c>
    </row>
    <row r="759" spans="1:11" s="245" customFormat="1" ht="15.5" x14ac:dyDescent="0.35">
      <c r="A759" s="245">
        <v>868</v>
      </c>
      <c r="B759" s="246" t="s">
        <v>17</v>
      </c>
      <c r="C759" s="246"/>
      <c r="D759" s="246" t="s">
        <v>4901</v>
      </c>
      <c r="E759" s="246" t="s">
        <v>3605</v>
      </c>
      <c r="F759" s="246" t="s">
        <v>4843</v>
      </c>
      <c r="G759" s="246"/>
      <c r="H759" s="246" t="s">
        <v>5059</v>
      </c>
      <c r="I759" s="246" t="s">
        <v>225</v>
      </c>
      <c r="J759" s="246" t="s">
        <v>888</v>
      </c>
      <c r="K759" s="246" t="s">
        <v>4846</v>
      </c>
    </row>
    <row r="760" spans="1:11" s="245" customFormat="1" ht="15.5" x14ac:dyDescent="0.35">
      <c r="A760" s="245">
        <v>869</v>
      </c>
      <c r="B760" s="246" t="s">
        <v>17</v>
      </c>
      <c r="C760" s="246"/>
      <c r="D760" s="246" t="s">
        <v>4901</v>
      </c>
      <c r="E760" s="246" t="s">
        <v>3607</v>
      </c>
      <c r="F760" s="246" t="s">
        <v>4843</v>
      </c>
      <c r="G760" s="246"/>
      <c r="H760" s="246" t="s">
        <v>5059</v>
      </c>
      <c r="I760" s="246" t="s">
        <v>225</v>
      </c>
      <c r="J760" s="246" t="s">
        <v>888</v>
      </c>
      <c r="K760" s="246" t="s">
        <v>4846</v>
      </c>
    </row>
    <row r="761" spans="1:11" s="245" customFormat="1" ht="15.5" x14ac:dyDescent="0.35">
      <c r="A761" s="245">
        <v>870</v>
      </c>
      <c r="B761" s="246" t="s">
        <v>17</v>
      </c>
      <c r="C761" s="246"/>
      <c r="D761" s="246" t="s">
        <v>4901</v>
      </c>
      <c r="E761" s="246" t="s">
        <v>3609</v>
      </c>
      <c r="F761" s="246" t="s">
        <v>4843</v>
      </c>
      <c r="G761" s="246"/>
      <c r="H761" s="246" t="s">
        <v>5059</v>
      </c>
      <c r="I761" s="246" t="s">
        <v>225</v>
      </c>
      <c r="J761" s="246" t="s">
        <v>888</v>
      </c>
      <c r="K761" s="246" t="s">
        <v>4846</v>
      </c>
    </row>
    <row r="762" spans="1:11" s="245" customFormat="1" ht="15.5" x14ac:dyDescent="0.35">
      <c r="A762" s="245">
        <v>871</v>
      </c>
      <c r="B762" s="246" t="s">
        <v>17</v>
      </c>
      <c r="C762" s="246"/>
      <c r="D762" s="246" t="s">
        <v>4901</v>
      </c>
      <c r="E762" s="246" t="s">
        <v>3610</v>
      </c>
      <c r="F762" s="246" t="s">
        <v>4843</v>
      </c>
      <c r="G762" s="246"/>
      <c r="H762" s="246" t="s">
        <v>5059</v>
      </c>
      <c r="I762" s="246" t="s">
        <v>225</v>
      </c>
      <c r="J762" s="246" t="s">
        <v>888</v>
      </c>
      <c r="K762" s="246" t="s">
        <v>4846</v>
      </c>
    </row>
    <row r="763" spans="1:11" s="245" customFormat="1" ht="15.5" x14ac:dyDescent="0.35">
      <c r="A763" s="245">
        <v>872</v>
      </c>
      <c r="B763" s="246" t="s">
        <v>17</v>
      </c>
      <c r="C763" s="246"/>
      <c r="D763" s="246" t="s">
        <v>4901</v>
      </c>
      <c r="E763" s="246" t="s">
        <v>3611</v>
      </c>
      <c r="F763" s="246" t="s">
        <v>4843</v>
      </c>
      <c r="G763" s="246"/>
      <c r="H763" s="246" t="s">
        <v>5059</v>
      </c>
      <c r="I763" s="246" t="s">
        <v>225</v>
      </c>
      <c r="J763" s="246" t="s">
        <v>888</v>
      </c>
      <c r="K763" s="246" t="s">
        <v>4846</v>
      </c>
    </row>
    <row r="764" spans="1:11" s="245" customFormat="1" ht="15.5" x14ac:dyDescent="0.35">
      <c r="A764" s="245">
        <v>873</v>
      </c>
      <c r="B764" s="246" t="s">
        <v>17</v>
      </c>
      <c r="C764" s="246"/>
      <c r="D764" s="246" t="s">
        <v>4901</v>
      </c>
      <c r="E764" s="246" t="s">
        <v>3612</v>
      </c>
      <c r="F764" s="246" t="s">
        <v>4843</v>
      </c>
      <c r="G764" s="246"/>
      <c r="H764" s="246" t="s">
        <v>5059</v>
      </c>
      <c r="I764" s="246" t="s">
        <v>225</v>
      </c>
      <c r="J764" s="246" t="s">
        <v>888</v>
      </c>
      <c r="K764" s="246" t="s">
        <v>4846</v>
      </c>
    </row>
    <row r="765" spans="1:11" s="245" customFormat="1" ht="15.5" x14ac:dyDescent="0.35">
      <c r="A765" s="245">
        <v>874</v>
      </c>
      <c r="B765" s="246" t="s">
        <v>17</v>
      </c>
      <c r="C765" s="246"/>
      <c r="D765" s="246" t="s">
        <v>4917</v>
      </c>
      <c r="E765" s="246" t="s">
        <v>3613</v>
      </c>
      <c r="F765" s="246" t="s">
        <v>4843</v>
      </c>
      <c r="G765" s="246"/>
      <c r="H765" s="246" t="s">
        <v>5059</v>
      </c>
      <c r="I765" s="246" t="s">
        <v>225</v>
      </c>
      <c r="J765" s="246" t="s">
        <v>888</v>
      </c>
      <c r="K765" s="246" t="s">
        <v>4846</v>
      </c>
    </row>
    <row r="766" spans="1:11" s="245" customFormat="1" ht="15.5" x14ac:dyDescent="0.35">
      <c r="A766" s="245">
        <v>875</v>
      </c>
      <c r="B766" s="246" t="s">
        <v>17</v>
      </c>
      <c r="C766" s="246"/>
      <c r="D766" s="246" t="s">
        <v>4917</v>
      </c>
      <c r="E766" s="246" t="s">
        <v>3614</v>
      </c>
      <c r="F766" s="246" t="s">
        <v>4843</v>
      </c>
      <c r="G766" s="246"/>
      <c r="H766" s="246" t="s">
        <v>5059</v>
      </c>
      <c r="I766" s="246" t="s">
        <v>225</v>
      </c>
      <c r="J766" s="246" t="s">
        <v>888</v>
      </c>
      <c r="K766" s="246" t="s">
        <v>4846</v>
      </c>
    </row>
    <row r="767" spans="1:11" s="245" customFormat="1" ht="15.5" x14ac:dyDescent="0.35">
      <c r="A767" s="245">
        <v>876</v>
      </c>
      <c r="B767" s="246" t="s">
        <v>17</v>
      </c>
      <c r="C767" s="246"/>
      <c r="D767" s="246" t="s">
        <v>4917</v>
      </c>
      <c r="E767" s="246" t="s">
        <v>3615</v>
      </c>
      <c r="F767" s="246" t="s">
        <v>4843</v>
      </c>
      <c r="G767" s="246"/>
      <c r="H767" s="246" t="s">
        <v>5059</v>
      </c>
      <c r="I767" s="246" t="s">
        <v>225</v>
      </c>
      <c r="J767" s="246" t="s">
        <v>888</v>
      </c>
      <c r="K767" s="246" t="s">
        <v>4846</v>
      </c>
    </row>
    <row r="768" spans="1:11" s="245" customFormat="1" ht="15.5" x14ac:dyDescent="0.35">
      <c r="A768" s="245">
        <v>877</v>
      </c>
      <c r="B768" s="246" t="s">
        <v>17</v>
      </c>
      <c r="C768" s="246"/>
      <c r="D768" s="246" t="s">
        <v>4901</v>
      </c>
      <c r="E768" s="246" t="s">
        <v>3616</v>
      </c>
      <c r="F768" s="246" t="s">
        <v>4843</v>
      </c>
      <c r="G768" s="246"/>
      <c r="H768" s="246" t="s">
        <v>5059</v>
      </c>
      <c r="I768" s="246" t="s">
        <v>225</v>
      </c>
      <c r="J768" s="246" t="s">
        <v>888</v>
      </c>
      <c r="K768" s="246" t="s">
        <v>4846</v>
      </c>
    </row>
    <row r="769" spans="1:11" s="245" customFormat="1" ht="15.5" x14ac:dyDescent="0.35">
      <c r="A769" s="245">
        <v>878</v>
      </c>
      <c r="B769" s="246" t="s">
        <v>17</v>
      </c>
      <c r="C769" s="246"/>
      <c r="D769" s="246" t="s">
        <v>4901</v>
      </c>
      <c r="E769" s="246" t="s">
        <v>3617</v>
      </c>
      <c r="F769" s="246" t="s">
        <v>4843</v>
      </c>
      <c r="G769" s="246"/>
      <c r="H769" s="246" t="s">
        <v>5059</v>
      </c>
      <c r="I769" s="246" t="s">
        <v>225</v>
      </c>
      <c r="J769" s="246" t="s">
        <v>888</v>
      </c>
      <c r="K769" s="246" t="s">
        <v>4846</v>
      </c>
    </row>
    <row r="770" spans="1:11" s="245" customFormat="1" ht="15.5" x14ac:dyDescent="0.35">
      <c r="A770" s="245">
        <v>879</v>
      </c>
      <c r="B770" s="246" t="s">
        <v>17</v>
      </c>
      <c r="C770" s="246"/>
      <c r="D770" s="246" t="s">
        <v>4901</v>
      </c>
      <c r="E770" s="246" t="s">
        <v>3618</v>
      </c>
      <c r="F770" s="246" t="s">
        <v>4843</v>
      </c>
      <c r="G770" s="246"/>
      <c r="H770" s="246" t="s">
        <v>5059</v>
      </c>
      <c r="I770" s="246" t="s">
        <v>225</v>
      </c>
      <c r="J770" s="246" t="s">
        <v>888</v>
      </c>
      <c r="K770" s="246" t="s">
        <v>4846</v>
      </c>
    </row>
    <row r="771" spans="1:11" s="245" customFormat="1" ht="15.5" x14ac:dyDescent="0.35">
      <c r="A771" s="245">
        <v>880</v>
      </c>
      <c r="B771" s="246" t="s">
        <v>17</v>
      </c>
      <c r="C771" s="246"/>
      <c r="D771" s="246" t="s">
        <v>4901</v>
      </c>
      <c r="E771" s="246" t="s">
        <v>3619</v>
      </c>
      <c r="F771" s="246" t="s">
        <v>4843</v>
      </c>
      <c r="G771" s="246"/>
      <c r="H771" s="246" t="s">
        <v>5059</v>
      </c>
      <c r="I771" s="246" t="s">
        <v>225</v>
      </c>
      <c r="J771" s="246" t="s">
        <v>888</v>
      </c>
      <c r="K771" s="246" t="s">
        <v>4846</v>
      </c>
    </row>
    <row r="772" spans="1:11" s="245" customFormat="1" ht="15.5" x14ac:dyDescent="0.35">
      <c r="A772" s="245">
        <v>881</v>
      </c>
      <c r="B772" s="246" t="s">
        <v>360</v>
      </c>
      <c r="C772" s="246"/>
      <c r="D772" s="246" t="s">
        <v>4860</v>
      </c>
      <c r="E772" s="246" t="s">
        <v>3748</v>
      </c>
      <c r="F772" s="246" t="s">
        <v>4861</v>
      </c>
      <c r="G772" s="246"/>
      <c r="H772" s="246" t="s">
        <v>132</v>
      </c>
      <c r="I772" s="246" t="s">
        <v>246</v>
      </c>
      <c r="J772" s="246" t="s">
        <v>888</v>
      </c>
      <c r="K772" s="246" t="s">
        <v>4846</v>
      </c>
    </row>
    <row r="773" spans="1:11" s="245" customFormat="1" ht="15.5" x14ac:dyDescent="0.35">
      <c r="A773" s="245">
        <v>882</v>
      </c>
      <c r="B773" s="246" t="s">
        <v>362</v>
      </c>
      <c r="C773" s="246"/>
      <c r="D773" s="246" t="s">
        <v>4860</v>
      </c>
      <c r="E773" s="246" t="s">
        <v>3748</v>
      </c>
      <c r="F773" s="246" t="s">
        <v>4861</v>
      </c>
      <c r="G773" s="246"/>
      <c r="H773" s="246" t="s">
        <v>1585</v>
      </c>
      <c r="I773" s="246" t="s">
        <v>246</v>
      </c>
      <c r="J773" s="246" t="s">
        <v>888</v>
      </c>
      <c r="K773" s="246" t="s">
        <v>4846</v>
      </c>
    </row>
    <row r="774" spans="1:11" s="245" customFormat="1" ht="15.5" x14ac:dyDescent="0.35">
      <c r="A774" s="245">
        <v>883</v>
      </c>
      <c r="B774" s="246" t="s">
        <v>361</v>
      </c>
      <c r="C774" s="246"/>
      <c r="D774" s="246" t="s">
        <v>4860</v>
      </c>
      <c r="E774" s="246" t="s">
        <v>3748</v>
      </c>
      <c r="F774" s="246" t="s">
        <v>4861</v>
      </c>
      <c r="G774" s="246"/>
      <c r="H774" s="246" t="s">
        <v>205</v>
      </c>
      <c r="I774" s="246" t="s">
        <v>245</v>
      </c>
      <c r="J774" s="246" t="s">
        <v>888</v>
      </c>
      <c r="K774" s="246" t="s">
        <v>4846</v>
      </c>
    </row>
    <row r="775" spans="1:11" s="245" customFormat="1" ht="15.5" x14ac:dyDescent="0.35">
      <c r="A775" s="245">
        <v>884</v>
      </c>
      <c r="B775" s="246" t="s">
        <v>360</v>
      </c>
      <c r="C775" s="246"/>
      <c r="D775" s="246" t="s">
        <v>4893</v>
      </c>
      <c r="E775" s="246" t="s">
        <v>3477</v>
      </c>
      <c r="F775" s="246" t="s">
        <v>4853</v>
      </c>
      <c r="G775" s="246"/>
      <c r="H775" s="246" t="s">
        <v>132</v>
      </c>
      <c r="I775" s="246" t="s">
        <v>242</v>
      </c>
      <c r="J775" s="246" t="s">
        <v>888</v>
      </c>
      <c r="K775" s="246" t="s">
        <v>4846</v>
      </c>
    </row>
    <row r="776" spans="1:11" s="245" customFormat="1" ht="15.5" x14ac:dyDescent="0.35">
      <c r="A776" s="245">
        <v>885</v>
      </c>
      <c r="B776" s="246" t="s">
        <v>361</v>
      </c>
      <c r="C776" s="246"/>
      <c r="D776" s="246" t="s">
        <v>4893</v>
      </c>
      <c r="E776" s="246" t="s">
        <v>3477</v>
      </c>
      <c r="F776" s="246" t="s">
        <v>4853</v>
      </c>
      <c r="G776" s="246"/>
      <c r="H776" s="246" t="s">
        <v>205</v>
      </c>
      <c r="I776" s="246" t="s">
        <v>241</v>
      </c>
      <c r="J776" s="246" t="s">
        <v>888</v>
      </c>
      <c r="K776" s="246" t="s">
        <v>4846</v>
      </c>
    </row>
    <row r="777" spans="1:11" s="245" customFormat="1" ht="15.5" x14ac:dyDescent="0.35">
      <c r="A777" s="245">
        <v>886</v>
      </c>
      <c r="B777" s="246" t="s">
        <v>361</v>
      </c>
      <c r="C777" s="246"/>
      <c r="D777" s="246" t="s">
        <v>4852</v>
      </c>
      <c r="E777" s="246" t="s">
        <v>3315</v>
      </c>
      <c r="F777" s="246" t="s">
        <v>4853</v>
      </c>
      <c r="G777" s="246"/>
      <c r="H777" s="246" t="s">
        <v>205</v>
      </c>
      <c r="I777" s="246" t="s">
        <v>241</v>
      </c>
      <c r="J777" s="246" t="s">
        <v>888</v>
      </c>
      <c r="K777" s="246" t="s">
        <v>4846</v>
      </c>
    </row>
    <row r="778" spans="1:11" s="245" customFormat="1" ht="15.5" x14ac:dyDescent="0.35">
      <c r="A778" s="245">
        <v>887</v>
      </c>
      <c r="B778" s="246" t="s">
        <v>100</v>
      </c>
      <c r="C778" s="246"/>
      <c r="D778" s="246" t="s">
        <v>4860</v>
      </c>
      <c r="E778" s="246" t="s">
        <v>3749</v>
      </c>
      <c r="F778" s="246" t="s">
        <v>4861</v>
      </c>
      <c r="G778" s="246"/>
      <c r="H778" s="246" t="s">
        <v>4618</v>
      </c>
      <c r="I778" s="246" t="s">
        <v>4618</v>
      </c>
      <c r="J778" s="246" t="s">
        <v>891</v>
      </c>
      <c r="K778" s="246" t="s">
        <v>4846</v>
      </c>
    </row>
    <row r="779" spans="1:11" s="245" customFormat="1" ht="15.5" x14ac:dyDescent="0.35">
      <c r="A779" s="245">
        <v>888</v>
      </c>
      <c r="B779" s="246" t="s">
        <v>100</v>
      </c>
      <c r="C779" s="246"/>
      <c r="D779" s="246" t="s">
        <v>4856</v>
      </c>
      <c r="E779" s="246" t="s">
        <v>3321</v>
      </c>
      <c r="F779" s="246" t="s">
        <v>4858</v>
      </c>
      <c r="G779" s="246"/>
      <c r="H779" s="246" t="s">
        <v>5060</v>
      </c>
      <c r="I779" s="246" t="s">
        <v>3853</v>
      </c>
      <c r="J779" s="246" t="s">
        <v>5050</v>
      </c>
      <c r="K779" s="246" t="s">
        <v>4846</v>
      </c>
    </row>
    <row r="780" spans="1:11" s="245" customFormat="1" ht="15.5" x14ac:dyDescent="0.35">
      <c r="A780" s="245">
        <v>889</v>
      </c>
      <c r="B780" s="246" t="s">
        <v>100</v>
      </c>
      <c r="C780" s="246"/>
      <c r="D780" s="246" t="s">
        <v>4925</v>
      </c>
      <c r="E780" s="246" t="s">
        <v>3452</v>
      </c>
      <c r="F780" s="246" t="s">
        <v>4923</v>
      </c>
      <c r="G780" s="246"/>
      <c r="H780" s="246" t="s">
        <v>5061</v>
      </c>
      <c r="I780" s="246" t="s">
        <v>4022</v>
      </c>
      <c r="J780" s="246" t="s">
        <v>891</v>
      </c>
      <c r="K780" s="246" t="s">
        <v>4846</v>
      </c>
    </row>
    <row r="781" spans="1:11" s="245" customFormat="1" ht="15.5" x14ac:dyDescent="0.35">
      <c r="A781" s="245">
        <v>890</v>
      </c>
      <c r="B781" s="246" t="s">
        <v>100</v>
      </c>
      <c r="C781" s="246"/>
      <c r="D781" s="246" t="s">
        <v>4884</v>
      </c>
      <c r="E781" s="246" t="s">
        <v>3581</v>
      </c>
      <c r="F781" s="246" t="s">
        <v>4861</v>
      </c>
      <c r="G781" s="246"/>
      <c r="H781" s="246" t="s">
        <v>5062</v>
      </c>
      <c r="I781" s="246" t="s">
        <v>4279</v>
      </c>
      <c r="J781" s="246" t="s">
        <v>891</v>
      </c>
      <c r="K781" s="246" t="s">
        <v>4846</v>
      </c>
    </row>
    <row r="782" spans="1:11" s="245" customFormat="1" ht="15.5" x14ac:dyDescent="0.35">
      <c r="A782" s="245">
        <v>891</v>
      </c>
      <c r="B782" s="246" t="s">
        <v>100</v>
      </c>
      <c r="C782" s="246"/>
      <c r="D782" s="246" t="s">
        <v>4860</v>
      </c>
      <c r="E782" s="246" t="s">
        <v>3746</v>
      </c>
      <c r="F782" s="246" t="s">
        <v>4861</v>
      </c>
      <c r="G782" s="246"/>
      <c r="H782" s="246" t="s">
        <v>5063</v>
      </c>
      <c r="I782" s="246" t="s">
        <v>4279</v>
      </c>
      <c r="J782" s="246" t="s">
        <v>891</v>
      </c>
      <c r="K782" s="246" t="s">
        <v>4846</v>
      </c>
    </row>
    <row r="783" spans="1:11" s="245" customFormat="1" ht="15.5" x14ac:dyDescent="0.35">
      <c r="A783" s="245">
        <v>892</v>
      </c>
      <c r="B783" s="246" t="s">
        <v>100</v>
      </c>
      <c r="C783" s="246"/>
      <c r="D783" s="246" t="s">
        <v>4866</v>
      </c>
      <c r="E783" s="246" t="s">
        <v>3734</v>
      </c>
      <c r="F783" s="246" t="s">
        <v>4867</v>
      </c>
      <c r="G783" s="246"/>
      <c r="H783" s="246" t="s">
        <v>5064</v>
      </c>
      <c r="I783" s="246" t="s">
        <v>4591</v>
      </c>
      <c r="J783" s="246" t="s">
        <v>891</v>
      </c>
      <c r="K783" s="246" t="s">
        <v>4846</v>
      </c>
    </row>
    <row r="784" spans="1:11" s="245" customFormat="1" ht="15.5" x14ac:dyDescent="0.35">
      <c r="A784" s="245">
        <v>893</v>
      </c>
      <c r="B784" s="246" t="s">
        <v>100</v>
      </c>
      <c r="C784" s="246"/>
      <c r="D784" s="246" t="s">
        <v>4869</v>
      </c>
      <c r="E784" s="246" t="s">
        <v>3531</v>
      </c>
      <c r="F784" s="246" t="s">
        <v>4870</v>
      </c>
      <c r="G784" s="246"/>
      <c r="H784" s="246" t="s">
        <v>5065</v>
      </c>
      <c r="I784" s="246" t="s">
        <v>4179</v>
      </c>
      <c r="J784" s="246" t="s">
        <v>891</v>
      </c>
      <c r="K784" s="246" t="s">
        <v>4846</v>
      </c>
    </row>
    <row r="785" spans="1:11" s="245" customFormat="1" ht="15.5" x14ac:dyDescent="0.35">
      <c r="A785" s="245">
        <v>895</v>
      </c>
      <c r="B785" s="246" t="s">
        <v>100</v>
      </c>
      <c r="C785" s="246"/>
      <c r="D785" s="246" t="s">
        <v>4927</v>
      </c>
      <c r="E785" s="246" t="s">
        <v>3552</v>
      </c>
      <c r="F785" s="246" t="s">
        <v>4870</v>
      </c>
      <c r="G785" s="246"/>
      <c r="H785" s="246" t="s">
        <v>5066</v>
      </c>
      <c r="I785" s="246" t="s">
        <v>4214</v>
      </c>
      <c r="J785" s="246" t="s">
        <v>891</v>
      </c>
      <c r="K785" s="246" t="s">
        <v>4846</v>
      </c>
    </row>
    <row r="786" spans="1:11" s="245" customFormat="1" ht="15.5" x14ac:dyDescent="0.35">
      <c r="A786" s="245">
        <v>896</v>
      </c>
      <c r="B786" s="246" t="s">
        <v>100</v>
      </c>
      <c r="C786" s="246"/>
      <c r="D786" s="246" t="s">
        <v>4869</v>
      </c>
      <c r="E786" s="246" t="s">
        <v>3512</v>
      </c>
      <c r="F786" s="246" t="s">
        <v>4870</v>
      </c>
      <c r="G786" s="246"/>
      <c r="H786" s="246" t="s">
        <v>5067</v>
      </c>
      <c r="I786" s="246" t="s">
        <v>4130</v>
      </c>
      <c r="J786" s="246" t="s">
        <v>891</v>
      </c>
      <c r="K786" s="246" t="s">
        <v>4846</v>
      </c>
    </row>
    <row r="787" spans="1:11" s="245" customFormat="1" ht="15.5" x14ac:dyDescent="0.35">
      <c r="A787" s="245">
        <v>897</v>
      </c>
      <c r="B787" s="246" t="s">
        <v>100</v>
      </c>
      <c r="C787" s="246"/>
      <c r="D787" s="246" t="s">
        <v>4927</v>
      </c>
      <c r="E787" s="246" t="s">
        <v>3529</v>
      </c>
      <c r="F787" s="246" t="s">
        <v>4870</v>
      </c>
      <c r="G787" s="246"/>
      <c r="H787" s="246" t="s">
        <v>5068</v>
      </c>
      <c r="I787" s="246" t="s">
        <v>4172</v>
      </c>
      <c r="J787" s="246" t="s">
        <v>891</v>
      </c>
      <c r="K787" s="246" t="s">
        <v>4846</v>
      </c>
    </row>
    <row r="788" spans="1:11" s="245" customFormat="1" ht="15.5" x14ac:dyDescent="0.35">
      <c r="A788" s="245">
        <v>898</v>
      </c>
      <c r="B788" s="246" t="s">
        <v>100</v>
      </c>
      <c r="C788" s="246"/>
      <c r="D788" s="246" t="s">
        <v>4927</v>
      </c>
      <c r="E788" s="246" t="s">
        <v>3528</v>
      </c>
      <c r="F788" s="246" t="s">
        <v>4870</v>
      </c>
      <c r="G788" s="246"/>
      <c r="H788" s="246" t="s">
        <v>5069</v>
      </c>
      <c r="I788" s="246" t="s">
        <v>4168</v>
      </c>
      <c r="J788" s="246" t="s">
        <v>891</v>
      </c>
      <c r="K788" s="246" t="s">
        <v>4846</v>
      </c>
    </row>
    <row r="789" spans="1:11" s="245" customFormat="1" ht="15.5" x14ac:dyDescent="0.35">
      <c r="A789" s="245">
        <v>899</v>
      </c>
      <c r="B789" s="246" t="s">
        <v>100</v>
      </c>
      <c r="C789" s="246"/>
      <c r="D789" s="246" t="s">
        <v>4927</v>
      </c>
      <c r="E789" s="246" t="s">
        <v>3527</v>
      </c>
      <c r="F789" s="246" t="s">
        <v>4870</v>
      </c>
      <c r="G789" s="246"/>
      <c r="H789" s="246" t="s">
        <v>5070</v>
      </c>
      <c r="I789" s="246" t="s">
        <v>4164</v>
      </c>
      <c r="J789" s="246" t="s">
        <v>891</v>
      </c>
      <c r="K789" s="246" t="s">
        <v>4846</v>
      </c>
    </row>
    <row r="790" spans="1:11" s="245" customFormat="1" ht="15.5" x14ac:dyDescent="0.35">
      <c r="A790" s="245">
        <v>900</v>
      </c>
      <c r="B790" s="246" t="s">
        <v>100</v>
      </c>
      <c r="C790" s="246"/>
      <c r="D790" s="246" t="s">
        <v>4925</v>
      </c>
      <c r="E790" s="246" t="s">
        <v>3434</v>
      </c>
      <c r="F790" s="246" t="s">
        <v>4923</v>
      </c>
      <c r="G790" s="246"/>
      <c r="H790" s="246" t="s">
        <v>5071</v>
      </c>
      <c r="I790" s="246" t="s">
        <v>3994</v>
      </c>
      <c r="J790" s="246" t="s">
        <v>891</v>
      </c>
      <c r="K790" s="246" t="s">
        <v>4846</v>
      </c>
    </row>
    <row r="791" spans="1:11" s="245" customFormat="1" ht="15.5" x14ac:dyDescent="0.35">
      <c r="A791" s="245">
        <v>901</v>
      </c>
      <c r="B791" s="246" t="s">
        <v>100</v>
      </c>
      <c r="C791" s="246"/>
      <c r="D791" s="246" t="s">
        <v>4922</v>
      </c>
      <c r="E791" s="246" t="s">
        <v>3429</v>
      </c>
      <c r="F791" s="246" t="s">
        <v>4923</v>
      </c>
      <c r="G791" s="246"/>
      <c r="H791" s="246" t="s">
        <v>5072</v>
      </c>
      <c r="I791" s="246" t="s">
        <v>3978</v>
      </c>
      <c r="J791" s="246" t="s">
        <v>5073</v>
      </c>
      <c r="K791" s="246" t="s">
        <v>4846</v>
      </c>
    </row>
    <row r="792" spans="1:11" s="245" customFormat="1" ht="15.5" x14ac:dyDescent="0.35">
      <c r="A792" s="245">
        <v>902</v>
      </c>
      <c r="B792" s="246" t="s">
        <v>100</v>
      </c>
      <c r="C792" s="246"/>
      <c r="D792" s="246" t="s">
        <v>4922</v>
      </c>
      <c r="E792" s="246" t="s">
        <v>3423</v>
      </c>
      <c r="F792" s="246" t="s">
        <v>4923</v>
      </c>
      <c r="G792" s="246"/>
      <c r="H792" s="246" t="s">
        <v>5074</v>
      </c>
      <c r="I792" s="246" t="s">
        <v>3966</v>
      </c>
      <c r="J792" s="246" t="s">
        <v>5073</v>
      </c>
      <c r="K792" s="246" t="s">
        <v>4846</v>
      </c>
    </row>
    <row r="793" spans="1:11" s="245" customFormat="1" ht="15.5" x14ac:dyDescent="0.35">
      <c r="A793" s="245">
        <v>903</v>
      </c>
      <c r="B793" s="246" t="s">
        <v>100</v>
      </c>
      <c r="C793" s="246"/>
      <c r="D793" s="246" t="s">
        <v>4913</v>
      </c>
      <c r="E793" s="246" t="s">
        <v>3687</v>
      </c>
      <c r="F793" s="246" t="s">
        <v>4914</v>
      </c>
      <c r="G793" s="246"/>
      <c r="H793" s="246" t="s">
        <v>5075</v>
      </c>
      <c r="I793" s="246" t="s">
        <v>4491</v>
      </c>
      <c r="J793" s="246" t="s">
        <v>5073</v>
      </c>
      <c r="K793" s="246" t="s">
        <v>4846</v>
      </c>
    </row>
    <row r="794" spans="1:11" s="245" customFormat="1" ht="15.5" x14ac:dyDescent="0.35">
      <c r="A794" s="245">
        <v>904</v>
      </c>
      <c r="B794" s="246" t="s">
        <v>100</v>
      </c>
      <c r="C794" s="246"/>
      <c r="D794" s="246" t="s">
        <v>4922</v>
      </c>
      <c r="E794" s="246" t="s">
        <v>3427</v>
      </c>
      <c r="F794" s="246" t="s">
        <v>4923</v>
      </c>
      <c r="G794" s="246"/>
      <c r="H794" s="246" t="s">
        <v>5076</v>
      </c>
      <c r="I794" s="246" t="s">
        <v>3970</v>
      </c>
      <c r="J794" s="246" t="s">
        <v>5073</v>
      </c>
      <c r="K794" s="246" t="s">
        <v>4846</v>
      </c>
    </row>
    <row r="795" spans="1:11" s="245" customFormat="1" ht="15.5" x14ac:dyDescent="0.35">
      <c r="A795" s="245">
        <v>906</v>
      </c>
      <c r="B795" s="246" t="s">
        <v>100</v>
      </c>
      <c r="C795" s="246"/>
      <c r="D795" s="246" t="s">
        <v>4866</v>
      </c>
      <c r="E795" s="246" t="s">
        <v>3736</v>
      </c>
      <c r="F795" s="246" t="s">
        <v>4867</v>
      </c>
      <c r="G795" s="246"/>
      <c r="H795" s="246" t="s">
        <v>5077</v>
      </c>
      <c r="I795" s="246" t="s">
        <v>4598</v>
      </c>
      <c r="J795" s="246" t="s">
        <v>5073</v>
      </c>
      <c r="K795" s="246" t="s">
        <v>4846</v>
      </c>
    </row>
    <row r="796" spans="1:11" s="245" customFormat="1" ht="15.5" x14ac:dyDescent="0.35">
      <c r="A796" s="245">
        <v>907</v>
      </c>
      <c r="B796" s="246" t="s">
        <v>100</v>
      </c>
      <c r="C796" s="246"/>
      <c r="D796" s="246" t="s">
        <v>4989</v>
      </c>
      <c r="E796" s="246" t="s">
        <v>3788</v>
      </c>
      <c r="F796" s="246" t="s">
        <v>4864</v>
      </c>
      <c r="G796" s="246"/>
      <c r="H796" s="246" t="s">
        <v>5078</v>
      </c>
      <c r="I796" s="246" t="s">
        <v>4716</v>
      </c>
      <c r="J796" s="246" t="s">
        <v>5073</v>
      </c>
      <c r="K796" s="246" t="s">
        <v>4846</v>
      </c>
    </row>
    <row r="797" spans="1:11" s="245" customFormat="1" ht="15.5" x14ac:dyDescent="0.35">
      <c r="A797" s="245">
        <v>908</v>
      </c>
      <c r="B797" s="246" t="s">
        <v>100</v>
      </c>
      <c r="C797" s="246"/>
      <c r="D797" s="246" t="s">
        <v>4877</v>
      </c>
      <c r="E797" s="246" t="s">
        <v>3369</v>
      </c>
      <c r="F797" s="246" t="s">
        <v>4878</v>
      </c>
      <c r="G797" s="246"/>
      <c r="H797" s="246" t="s">
        <v>5079</v>
      </c>
      <c r="I797" s="246" t="s">
        <v>3911</v>
      </c>
      <c r="J797" s="246" t="s">
        <v>5073</v>
      </c>
      <c r="K797" s="246" t="s">
        <v>4846</v>
      </c>
    </row>
    <row r="798" spans="1:11" s="245" customFormat="1" ht="15.5" x14ac:dyDescent="0.35">
      <c r="A798" s="245">
        <v>909</v>
      </c>
      <c r="B798" s="246" t="s">
        <v>100</v>
      </c>
      <c r="C798" s="246"/>
      <c r="D798" s="246" t="s">
        <v>4860</v>
      </c>
      <c r="E798" s="246" t="s">
        <v>3742</v>
      </c>
      <c r="F798" s="246" t="s">
        <v>4861</v>
      </c>
      <c r="G798" s="246"/>
      <c r="H798" s="246" t="s">
        <v>5080</v>
      </c>
      <c r="I798" s="246" t="s">
        <v>4618</v>
      </c>
      <c r="J798" s="246" t="s">
        <v>5073</v>
      </c>
      <c r="K798" s="246" t="s">
        <v>4846</v>
      </c>
    </row>
    <row r="799" spans="1:11" s="245" customFormat="1" ht="15.5" x14ac:dyDescent="0.35">
      <c r="A799" s="245">
        <v>910</v>
      </c>
      <c r="B799" s="246" t="s">
        <v>100</v>
      </c>
      <c r="C799" s="246"/>
      <c r="D799" s="246" t="s">
        <v>4884</v>
      </c>
      <c r="E799" s="246" t="s">
        <v>3575</v>
      </c>
      <c r="F799" s="246" t="s">
        <v>4861</v>
      </c>
      <c r="G799" s="246"/>
      <c r="H799" s="246" t="s">
        <v>5081</v>
      </c>
      <c r="I799" s="246" t="s">
        <v>4260</v>
      </c>
      <c r="J799" s="246" t="s">
        <v>5073</v>
      </c>
      <c r="K799" s="246" t="s">
        <v>4846</v>
      </c>
    </row>
    <row r="800" spans="1:11" s="245" customFormat="1" ht="15.5" x14ac:dyDescent="0.35">
      <c r="A800" s="245">
        <v>911</v>
      </c>
      <c r="B800" s="246" t="s">
        <v>100</v>
      </c>
      <c r="C800" s="246"/>
      <c r="D800" s="246" t="s">
        <v>4860</v>
      </c>
      <c r="E800" s="246" t="s">
        <v>3745</v>
      </c>
      <c r="F800" s="246" t="s">
        <v>4861</v>
      </c>
      <c r="G800" s="246"/>
      <c r="H800" s="246" t="s">
        <v>5082</v>
      </c>
      <c r="I800" s="246" t="s">
        <v>4260</v>
      </c>
      <c r="J800" s="246" t="s">
        <v>891</v>
      </c>
      <c r="K800" s="246" t="s">
        <v>4846</v>
      </c>
    </row>
    <row r="801" spans="1:11" s="245" customFormat="1" ht="15.5" x14ac:dyDescent="0.35">
      <c r="A801" s="245">
        <v>912</v>
      </c>
      <c r="B801" s="246" t="s">
        <v>100</v>
      </c>
      <c r="C801" s="246"/>
      <c r="D801" s="246" t="s">
        <v>4884</v>
      </c>
      <c r="E801" s="246" t="s">
        <v>3580</v>
      </c>
      <c r="F801" s="246" t="s">
        <v>4861</v>
      </c>
      <c r="G801" s="246"/>
      <c r="H801" s="246" t="s">
        <v>5083</v>
      </c>
      <c r="I801" s="246" t="s">
        <v>4275</v>
      </c>
      <c r="J801" s="246" t="s">
        <v>5073</v>
      </c>
      <c r="K801" s="246" t="s">
        <v>4846</v>
      </c>
    </row>
    <row r="802" spans="1:11" s="245" customFormat="1" ht="15.5" x14ac:dyDescent="0.35">
      <c r="A802" s="245">
        <v>913</v>
      </c>
      <c r="B802" s="246" t="s">
        <v>100</v>
      </c>
      <c r="C802" s="246"/>
      <c r="D802" s="246" t="s">
        <v>4860</v>
      </c>
      <c r="E802" s="246" t="s">
        <v>3756</v>
      </c>
      <c r="F802" s="246" t="s">
        <v>4861</v>
      </c>
      <c r="G802" s="246"/>
      <c r="H802" s="246" t="s">
        <v>5084</v>
      </c>
      <c r="I802" s="246" t="s">
        <v>4642</v>
      </c>
      <c r="J802" s="246" t="s">
        <v>5073</v>
      </c>
      <c r="K802" s="246" t="s">
        <v>4846</v>
      </c>
    </row>
    <row r="803" spans="1:11" s="245" customFormat="1" ht="15.5" x14ac:dyDescent="0.35">
      <c r="A803" s="245">
        <v>914</v>
      </c>
      <c r="B803" s="246" t="s">
        <v>100</v>
      </c>
      <c r="C803" s="246"/>
      <c r="D803" s="246" t="s">
        <v>4884</v>
      </c>
      <c r="E803" s="246" t="s">
        <v>3576</v>
      </c>
      <c r="F803" s="246" t="s">
        <v>4861</v>
      </c>
      <c r="G803" s="246"/>
      <c r="H803" s="246" t="s">
        <v>5085</v>
      </c>
      <c r="I803" s="246" t="s">
        <v>4264</v>
      </c>
      <c r="J803" s="246" t="s">
        <v>5073</v>
      </c>
      <c r="K803" s="246" t="s">
        <v>4846</v>
      </c>
    </row>
    <row r="804" spans="1:11" s="245" customFormat="1" ht="15.5" x14ac:dyDescent="0.35">
      <c r="A804" s="245">
        <v>915</v>
      </c>
      <c r="B804" s="246" t="s">
        <v>100</v>
      </c>
      <c r="C804" s="246"/>
      <c r="D804" s="246" t="s">
        <v>4884</v>
      </c>
      <c r="E804" s="246" t="s">
        <v>3583</v>
      </c>
      <c r="F804" s="246" t="s">
        <v>4861</v>
      </c>
      <c r="G804" s="246"/>
      <c r="H804" s="246" t="s">
        <v>5085</v>
      </c>
      <c r="I804" s="246" t="s">
        <v>4264</v>
      </c>
      <c r="J804" s="246" t="s">
        <v>5073</v>
      </c>
      <c r="K804" s="246" t="s">
        <v>4846</v>
      </c>
    </row>
    <row r="805" spans="1:11" s="245" customFormat="1" ht="15.5" x14ac:dyDescent="0.35">
      <c r="A805" s="245">
        <v>916</v>
      </c>
      <c r="B805" s="246" t="s">
        <v>100</v>
      </c>
      <c r="C805" s="246"/>
      <c r="D805" s="246" t="s">
        <v>4884</v>
      </c>
      <c r="E805" s="246" t="s">
        <v>3584</v>
      </c>
      <c r="F805" s="246" t="s">
        <v>4861</v>
      </c>
      <c r="G805" s="246"/>
      <c r="H805" s="246" t="s">
        <v>5085</v>
      </c>
      <c r="I805" s="246" t="s">
        <v>4264</v>
      </c>
      <c r="J805" s="246" t="s">
        <v>5073</v>
      </c>
      <c r="K805" s="246" t="s">
        <v>4846</v>
      </c>
    </row>
    <row r="806" spans="1:11" s="245" customFormat="1" ht="15.5" x14ac:dyDescent="0.35">
      <c r="A806" s="245">
        <v>917</v>
      </c>
      <c r="B806" s="246" t="s">
        <v>100</v>
      </c>
      <c r="C806" s="246"/>
      <c r="D806" s="246" t="s">
        <v>4884</v>
      </c>
      <c r="E806" s="246" t="s">
        <v>3572</v>
      </c>
      <c r="F806" s="246" t="s">
        <v>4861</v>
      </c>
      <c r="G806" s="246"/>
      <c r="H806" s="246" t="s">
        <v>5086</v>
      </c>
      <c r="I806" s="246" t="s">
        <v>4256</v>
      </c>
      <c r="J806" s="246" t="s">
        <v>5073</v>
      </c>
      <c r="K806" s="246" t="s">
        <v>4846</v>
      </c>
    </row>
    <row r="807" spans="1:11" s="245" customFormat="1" ht="15.5" x14ac:dyDescent="0.35">
      <c r="A807" s="245">
        <v>918</v>
      </c>
      <c r="B807" s="246" t="s">
        <v>100</v>
      </c>
      <c r="C807" s="246"/>
      <c r="D807" s="246" t="s">
        <v>4884</v>
      </c>
      <c r="E807" s="246" t="s">
        <v>3578</v>
      </c>
      <c r="F807" s="246" t="s">
        <v>4861</v>
      </c>
      <c r="G807" s="246"/>
      <c r="H807" s="246" t="s">
        <v>5087</v>
      </c>
      <c r="I807" s="246" t="s">
        <v>4268</v>
      </c>
      <c r="J807" s="246" t="s">
        <v>5073</v>
      </c>
      <c r="K807" s="246" t="s">
        <v>4846</v>
      </c>
    </row>
    <row r="808" spans="1:11" s="245" customFormat="1" ht="15.5" x14ac:dyDescent="0.35">
      <c r="A808" s="245">
        <v>919</v>
      </c>
      <c r="B808" s="246" t="s">
        <v>100</v>
      </c>
      <c r="C808" s="246"/>
      <c r="D808" s="246" t="s">
        <v>4884</v>
      </c>
      <c r="E808" s="246" t="s">
        <v>3579</v>
      </c>
      <c r="F808" s="246" t="s">
        <v>4861</v>
      </c>
      <c r="G808" s="246"/>
      <c r="H808" s="246" t="s">
        <v>5088</v>
      </c>
      <c r="I808" s="246" t="s">
        <v>4256</v>
      </c>
      <c r="J808" s="246" t="s">
        <v>5073</v>
      </c>
      <c r="K808" s="246" t="s">
        <v>4846</v>
      </c>
    </row>
    <row r="809" spans="1:11" s="245" customFormat="1" ht="15.5" x14ac:dyDescent="0.35">
      <c r="A809" s="245">
        <v>920</v>
      </c>
      <c r="B809" s="246" t="s">
        <v>100</v>
      </c>
      <c r="C809" s="246"/>
      <c r="D809" s="246" t="s">
        <v>4884</v>
      </c>
      <c r="E809" s="246" t="s">
        <v>3582</v>
      </c>
      <c r="F809" s="246" t="s">
        <v>4861</v>
      </c>
      <c r="G809" s="246"/>
      <c r="H809" s="246" t="s">
        <v>5089</v>
      </c>
      <c r="I809" s="246" t="s">
        <v>4283</v>
      </c>
      <c r="J809" s="246" t="s">
        <v>5073</v>
      </c>
      <c r="K809" s="246" t="s">
        <v>4846</v>
      </c>
    </row>
    <row r="810" spans="1:11" s="245" customFormat="1" ht="15.5" x14ac:dyDescent="0.35">
      <c r="A810" s="245">
        <v>921</v>
      </c>
      <c r="B810" s="246" t="s">
        <v>100</v>
      </c>
      <c r="C810" s="246"/>
      <c r="D810" s="246" t="s">
        <v>4860</v>
      </c>
      <c r="E810" s="246" t="s">
        <v>3748</v>
      </c>
      <c r="F810" s="246" t="s">
        <v>4861</v>
      </c>
      <c r="G810" s="246"/>
      <c r="H810" s="246" t="s">
        <v>5090</v>
      </c>
      <c r="I810" s="246" t="s">
        <v>848</v>
      </c>
      <c r="J810" s="246" t="s">
        <v>5073</v>
      </c>
      <c r="K810" s="246" t="s">
        <v>4846</v>
      </c>
    </row>
    <row r="811" spans="1:11" s="245" customFormat="1" ht="15.5" x14ac:dyDescent="0.35">
      <c r="A811" s="245">
        <v>922</v>
      </c>
      <c r="B811" s="246" t="s">
        <v>100</v>
      </c>
      <c r="C811" s="246"/>
      <c r="D811" s="246" t="s">
        <v>4925</v>
      </c>
      <c r="E811" s="246" t="s">
        <v>3453</v>
      </c>
      <c r="F811" s="246" t="s">
        <v>4923</v>
      </c>
      <c r="G811" s="246"/>
      <c r="H811" s="246" t="s">
        <v>5091</v>
      </c>
      <c r="I811" s="246" t="s">
        <v>4026</v>
      </c>
      <c r="J811" s="246" t="s">
        <v>5073</v>
      </c>
      <c r="K811" s="246" t="s">
        <v>4846</v>
      </c>
    </row>
    <row r="812" spans="1:11" s="245" customFormat="1" ht="15.5" x14ac:dyDescent="0.35">
      <c r="A812" s="245">
        <v>923</v>
      </c>
      <c r="B812" s="246" t="s">
        <v>100</v>
      </c>
      <c r="C812" s="246"/>
      <c r="D812" s="246" t="s">
        <v>4925</v>
      </c>
      <c r="E812" s="246" t="s">
        <v>3454</v>
      </c>
      <c r="F812" s="246" t="s">
        <v>4923</v>
      </c>
      <c r="G812" s="246"/>
      <c r="H812" s="246" t="s">
        <v>5091</v>
      </c>
      <c r="I812" s="246" t="s">
        <v>4026</v>
      </c>
      <c r="J812" s="246" t="s">
        <v>5073</v>
      </c>
      <c r="K812" s="246" t="s">
        <v>4846</v>
      </c>
    </row>
    <row r="813" spans="1:11" s="245" customFormat="1" ht="17" customHeight="1" x14ac:dyDescent="0.35">
      <c r="A813" s="245">
        <v>924</v>
      </c>
      <c r="B813" s="246" t="s">
        <v>100</v>
      </c>
      <c r="C813" s="246"/>
      <c r="D813" s="246" t="s">
        <v>4866</v>
      </c>
      <c r="E813" s="246" t="s">
        <v>3728</v>
      </c>
      <c r="F813" s="246" t="s">
        <v>4867</v>
      </c>
      <c r="G813" s="246"/>
      <c r="H813" s="249" t="s">
        <v>5092</v>
      </c>
      <c r="I813" s="246" t="s">
        <v>4571</v>
      </c>
      <c r="J813" s="246" t="s">
        <v>5073</v>
      </c>
      <c r="K813" s="246" t="s">
        <v>4846</v>
      </c>
    </row>
    <row r="814" spans="1:11" s="245" customFormat="1" ht="15.5" x14ac:dyDescent="0.35">
      <c r="A814" s="245">
        <v>925</v>
      </c>
      <c r="B814" s="246" t="s">
        <v>100</v>
      </c>
      <c r="C814" s="246"/>
      <c r="D814" s="246" t="s">
        <v>4922</v>
      </c>
      <c r="E814" s="246" t="s">
        <v>3432</v>
      </c>
      <c r="F814" s="246" t="s">
        <v>4923</v>
      </c>
      <c r="G814" s="246"/>
      <c r="H814" s="246" t="s">
        <v>5093</v>
      </c>
      <c r="I814" s="246" t="s">
        <v>3986</v>
      </c>
      <c r="J814" s="246" t="s">
        <v>5073</v>
      </c>
      <c r="K814" s="246" t="s">
        <v>4846</v>
      </c>
    </row>
    <row r="815" spans="1:11" s="245" customFormat="1" ht="15.5" x14ac:dyDescent="0.35">
      <c r="A815" s="245">
        <v>926</v>
      </c>
      <c r="B815" s="246" t="s">
        <v>100</v>
      </c>
      <c r="C815" s="246"/>
      <c r="D815" s="246" t="s">
        <v>4877</v>
      </c>
      <c r="E815" s="246" t="s">
        <v>3418</v>
      </c>
      <c r="F815" s="246" t="s">
        <v>4878</v>
      </c>
      <c r="G815" s="246"/>
      <c r="H815" s="246" t="s">
        <v>5094</v>
      </c>
      <c r="I815" s="246" t="s">
        <v>3960</v>
      </c>
      <c r="J815" s="246" t="s">
        <v>5073</v>
      </c>
      <c r="K815" s="246" t="s">
        <v>4846</v>
      </c>
    </row>
    <row r="816" spans="1:11" s="245" customFormat="1" ht="15.5" x14ac:dyDescent="0.35">
      <c r="A816" s="245">
        <v>927</v>
      </c>
      <c r="B816" s="246" t="s">
        <v>100</v>
      </c>
      <c r="C816" s="246"/>
      <c r="D816" s="246" t="s">
        <v>4925</v>
      </c>
      <c r="E816" s="246" t="s">
        <v>3442</v>
      </c>
      <c r="F816" s="246" t="s">
        <v>4923</v>
      </c>
      <c r="G816" s="246"/>
      <c r="H816" s="246" t="s">
        <v>5095</v>
      </c>
      <c r="I816" s="246" t="s">
        <v>4006</v>
      </c>
      <c r="J816" s="246" t="s">
        <v>5073</v>
      </c>
      <c r="K816" s="246" t="s">
        <v>4846</v>
      </c>
    </row>
    <row r="817" spans="1:11" s="245" customFormat="1" ht="15.5" x14ac:dyDescent="0.35">
      <c r="A817" s="245">
        <v>928</v>
      </c>
      <c r="B817" s="246" t="s">
        <v>100</v>
      </c>
      <c r="C817" s="246"/>
      <c r="D817" s="246" t="s">
        <v>4856</v>
      </c>
      <c r="E817" s="246" t="s">
        <v>3459</v>
      </c>
      <c r="F817" s="246" t="s">
        <v>4858</v>
      </c>
      <c r="G817" s="246"/>
      <c r="H817" s="246" t="s">
        <v>5096</v>
      </c>
      <c r="I817" s="246" t="s">
        <v>4036</v>
      </c>
      <c r="J817" s="246" t="s">
        <v>5073</v>
      </c>
      <c r="K817" s="246" t="s">
        <v>4846</v>
      </c>
    </row>
    <row r="818" spans="1:11" s="245" customFormat="1" ht="15.5" x14ac:dyDescent="0.35">
      <c r="A818" s="245">
        <v>929</v>
      </c>
      <c r="B818" s="246" t="s">
        <v>100</v>
      </c>
      <c r="C818" s="246"/>
      <c r="D818" s="246" t="s">
        <v>4893</v>
      </c>
      <c r="E818" s="246" t="s">
        <v>3474</v>
      </c>
      <c r="F818" s="246" t="s">
        <v>4853</v>
      </c>
      <c r="G818" s="246"/>
      <c r="H818" s="246" t="s">
        <v>5097</v>
      </c>
      <c r="I818" s="246" t="s">
        <v>4062</v>
      </c>
      <c r="J818" s="246" t="s">
        <v>5073</v>
      </c>
      <c r="K818" s="246" t="s">
        <v>4846</v>
      </c>
    </row>
    <row r="819" spans="1:11" s="245" customFormat="1" ht="15.5" x14ac:dyDescent="0.35">
      <c r="A819" s="245">
        <v>930</v>
      </c>
      <c r="B819" s="246" t="s">
        <v>100</v>
      </c>
      <c r="C819" s="246"/>
      <c r="D819" s="246" t="s">
        <v>4866</v>
      </c>
      <c r="E819" s="246" t="s">
        <v>3733</v>
      </c>
      <c r="F819" s="246" t="s">
        <v>4867</v>
      </c>
      <c r="G819" s="246"/>
      <c r="H819" s="246" t="s">
        <v>5098</v>
      </c>
      <c r="I819" s="246" t="s">
        <v>4587</v>
      </c>
      <c r="J819" s="246" t="s">
        <v>5073</v>
      </c>
      <c r="K819" s="246" t="s">
        <v>4846</v>
      </c>
    </row>
    <row r="820" spans="1:11" s="245" customFormat="1" ht="15.5" x14ac:dyDescent="0.35">
      <c r="A820" s="245">
        <v>931</v>
      </c>
      <c r="B820" s="246" t="s">
        <v>100</v>
      </c>
      <c r="C820" s="246"/>
      <c r="D820" s="246" t="s">
        <v>4899</v>
      </c>
      <c r="E820" s="246" t="s">
        <v>3716</v>
      </c>
      <c r="F820" s="246" t="s">
        <v>4873</v>
      </c>
      <c r="G820" s="246"/>
      <c r="H820" s="246" t="s">
        <v>5099</v>
      </c>
      <c r="I820" s="246" t="s">
        <v>4544</v>
      </c>
      <c r="J820" s="246" t="s">
        <v>5073</v>
      </c>
      <c r="K820" s="246" t="s">
        <v>4846</v>
      </c>
    </row>
    <row r="821" spans="1:11" s="245" customFormat="1" ht="14" customHeight="1" x14ac:dyDescent="0.35">
      <c r="A821" s="245">
        <v>932</v>
      </c>
      <c r="B821" s="246" t="s">
        <v>100</v>
      </c>
      <c r="C821" s="246"/>
      <c r="D821" s="246" t="s">
        <v>4877</v>
      </c>
      <c r="E821" s="246" t="s">
        <v>3396</v>
      </c>
      <c r="F821" s="246" t="s">
        <v>4878</v>
      </c>
      <c r="G821" s="246"/>
      <c r="H821" s="250" t="s">
        <v>5100</v>
      </c>
      <c r="I821" s="250" t="s">
        <v>5101</v>
      </c>
      <c r="J821" s="246" t="s">
        <v>5073</v>
      </c>
      <c r="K821" s="246" t="s">
        <v>4846</v>
      </c>
    </row>
    <row r="822" spans="1:11" s="245" customFormat="1" ht="14" customHeight="1" x14ac:dyDescent="0.35">
      <c r="A822" s="245">
        <v>933</v>
      </c>
      <c r="B822" s="246" t="s">
        <v>100</v>
      </c>
      <c r="C822" s="246"/>
      <c r="D822" s="246" t="s">
        <v>4877</v>
      </c>
      <c r="E822" s="246" t="s">
        <v>3382</v>
      </c>
      <c r="F822" s="246" t="s">
        <v>4878</v>
      </c>
      <c r="G822" s="246"/>
      <c r="H822" s="250" t="s">
        <v>5102</v>
      </c>
      <c r="I822" s="250" t="s">
        <v>5103</v>
      </c>
      <c r="J822" s="246" t="s">
        <v>5073</v>
      </c>
      <c r="K822" s="246" t="s">
        <v>4846</v>
      </c>
    </row>
    <row r="823" spans="1:11" s="245" customFormat="1" ht="15.5" x14ac:dyDescent="0.35">
      <c r="A823" s="245">
        <v>934</v>
      </c>
      <c r="B823" s="246" t="s">
        <v>100</v>
      </c>
      <c r="C823" s="246"/>
      <c r="D823" s="246" t="s">
        <v>4877</v>
      </c>
      <c r="E823" s="246" t="s">
        <v>3375</v>
      </c>
      <c r="F823" s="246" t="s">
        <v>4878</v>
      </c>
      <c r="G823" s="246"/>
      <c r="H823" s="246" t="s">
        <v>5104</v>
      </c>
      <c r="I823" s="246" t="s">
        <v>3918</v>
      </c>
      <c r="J823" s="246" t="s">
        <v>5073</v>
      </c>
      <c r="K823" s="246" t="s">
        <v>4846</v>
      </c>
    </row>
    <row r="824" spans="1:11" s="245" customFormat="1" ht="15.5" x14ac:dyDescent="0.35">
      <c r="A824" s="245">
        <v>935</v>
      </c>
      <c r="B824" s="246" t="s">
        <v>100</v>
      </c>
      <c r="C824" s="246"/>
      <c r="D824" s="246" t="s">
        <v>4893</v>
      </c>
      <c r="E824" s="246" t="s">
        <v>3471</v>
      </c>
      <c r="F824" s="246" t="s">
        <v>4853</v>
      </c>
      <c r="G824" s="246"/>
      <c r="H824" s="246" t="s">
        <v>5105</v>
      </c>
      <c r="I824" s="246" t="s">
        <v>4052</v>
      </c>
      <c r="J824" s="246" t="s">
        <v>5073</v>
      </c>
      <c r="K824" s="246" t="s">
        <v>4846</v>
      </c>
    </row>
    <row r="825" spans="1:11" s="245" customFormat="1" ht="15.5" x14ac:dyDescent="0.35">
      <c r="A825" s="245">
        <v>936</v>
      </c>
      <c r="B825" s="246" t="s">
        <v>100</v>
      </c>
      <c r="C825" s="246"/>
      <c r="D825" s="246" t="s">
        <v>4893</v>
      </c>
      <c r="E825" s="246" t="s">
        <v>3472</v>
      </c>
      <c r="F825" s="246" t="s">
        <v>4853</v>
      </c>
      <c r="G825" s="246"/>
      <c r="H825" s="246" t="s">
        <v>5106</v>
      </c>
      <c r="I825" s="246" t="s">
        <v>4052</v>
      </c>
      <c r="J825" s="246" t="s">
        <v>5073</v>
      </c>
      <c r="K825" s="246" t="s">
        <v>4846</v>
      </c>
    </row>
    <row r="826" spans="1:11" s="245" customFormat="1" ht="15.5" x14ac:dyDescent="0.35">
      <c r="A826" s="245">
        <v>937</v>
      </c>
      <c r="B826" s="246" t="s">
        <v>100</v>
      </c>
      <c r="C826" s="246"/>
      <c r="D826" s="246" t="s">
        <v>4893</v>
      </c>
      <c r="E826" s="246" t="s">
        <v>3473</v>
      </c>
      <c r="F826" s="246" t="s">
        <v>4853</v>
      </c>
      <c r="G826" s="246"/>
      <c r="H826" s="246" t="s">
        <v>5107</v>
      </c>
      <c r="I826" s="246" t="s">
        <v>4052</v>
      </c>
      <c r="J826" s="246" t="s">
        <v>5073</v>
      </c>
      <c r="K826" s="246" t="s">
        <v>4846</v>
      </c>
    </row>
    <row r="827" spans="1:11" s="245" customFormat="1" ht="15.5" x14ac:dyDescent="0.35">
      <c r="A827" s="245">
        <v>938</v>
      </c>
      <c r="B827" s="246" t="s">
        <v>100</v>
      </c>
      <c r="C827" s="246"/>
      <c r="D827" s="246" t="s">
        <v>4925</v>
      </c>
      <c r="E827" s="246" t="s">
        <v>3438</v>
      </c>
      <c r="F827" s="246" t="s">
        <v>4923</v>
      </c>
      <c r="G827" s="246"/>
      <c r="H827" s="246" t="s">
        <v>5108</v>
      </c>
      <c r="I827" s="246" t="s">
        <v>835</v>
      </c>
      <c r="J827" s="246" t="s">
        <v>5073</v>
      </c>
      <c r="K827" s="246" t="s">
        <v>4846</v>
      </c>
    </row>
    <row r="828" spans="1:11" s="245" customFormat="1" ht="15.5" x14ac:dyDescent="0.35">
      <c r="A828" s="245">
        <v>939</v>
      </c>
      <c r="B828" s="246" t="s">
        <v>100</v>
      </c>
      <c r="C828" s="246"/>
      <c r="D828" s="246" t="s">
        <v>4866</v>
      </c>
      <c r="E828" s="246" t="s">
        <v>3727</v>
      </c>
      <c r="F828" s="246" t="s">
        <v>4867</v>
      </c>
      <c r="G828" s="246"/>
      <c r="H828" s="246" t="s">
        <v>5109</v>
      </c>
      <c r="I828" s="246" t="s">
        <v>835</v>
      </c>
      <c r="J828" s="246" t="s">
        <v>5073</v>
      </c>
      <c r="K828" s="246" t="s">
        <v>4846</v>
      </c>
    </row>
    <row r="829" spans="1:11" s="245" customFormat="1" ht="15.5" x14ac:dyDescent="0.35">
      <c r="A829" s="245">
        <v>940</v>
      </c>
      <c r="B829" s="246" t="s">
        <v>100</v>
      </c>
      <c r="C829" s="246"/>
      <c r="D829" s="246" t="s">
        <v>4866</v>
      </c>
      <c r="E829" s="246" t="s">
        <v>3729</v>
      </c>
      <c r="F829" s="246" t="s">
        <v>4867</v>
      </c>
      <c r="G829" s="246"/>
      <c r="H829" s="246" t="s">
        <v>5110</v>
      </c>
      <c r="I829" s="246" t="s">
        <v>835</v>
      </c>
      <c r="J829" s="246" t="s">
        <v>5073</v>
      </c>
      <c r="K829" s="246" t="s">
        <v>4846</v>
      </c>
    </row>
    <row r="830" spans="1:11" s="245" customFormat="1" ht="15.5" x14ac:dyDescent="0.35">
      <c r="A830" s="245">
        <v>941</v>
      </c>
      <c r="B830" s="246" t="s">
        <v>100</v>
      </c>
      <c r="C830" s="246"/>
      <c r="D830" s="246" t="s">
        <v>4866</v>
      </c>
      <c r="E830" s="246" t="s">
        <v>3730</v>
      </c>
      <c r="F830" s="246" t="s">
        <v>4867</v>
      </c>
      <c r="G830" s="246"/>
      <c r="H830" s="246" t="s">
        <v>5110</v>
      </c>
      <c r="I830" s="246" t="s">
        <v>835</v>
      </c>
      <c r="J830" s="246" t="s">
        <v>5073</v>
      </c>
      <c r="K830" s="246" t="s">
        <v>4846</v>
      </c>
    </row>
    <row r="831" spans="1:11" s="245" customFormat="1" ht="15.5" x14ac:dyDescent="0.35">
      <c r="A831" s="245">
        <v>942</v>
      </c>
      <c r="B831" s="246" t="s">
        <v>100</v>
      </c>
      <c r="C831" s="246"/>
      <c r="D831" s="246" t="s">
        <v>4866</v>
      </c>
      <c r="E831" s="246" t="s">
        <v>3735</v>
      </c>
      <c r="F831" s="246" t="s">
        <v>4867</v>
      </c>
      <c r="G831" s="246"/>
      <c r="H831" s="246" t="s">
        <v>4730</v>
      </c>
      <c r="I831" s="246" t="s">
        <v>835</v>
      </c>
      <c r="J831" s="246" t="s">
        <v>5073</v>
      </c>
      <c r="K831" s="246" t="s">
        <v>4846</v>
      </c>
    </row>
    <row r="832" spans="1:11" s="245" customFormat="1" ht="15.5" x14ac:dyDescent="0.35">
      <c r="A832" s="245">
        <v>943</v>
      </c>
      <c r="B832" s="246" t="s">
        <v>100</v>
      </c>
      <c r="C832" s="246"/>
      <c r="D832" s="246" t="s">
        <v>4922</v>
      </c>
      <c r="E832" s="246" t="s">
        <v>3431</v>
      </c>
      <c r="F832" s="246" t="s">
        <v>4923</v>
      </c>
      <c r="G832" s="246"/>
      <c r="H832" s="246" t="s">
        <v>5111</v>
      </c>
      <c r="I832" s="246" t="s">
        <v>3982</v>
      </c>
      <c r="J832" s="246" t="s">
        <v>5073</v>
      </c>
      <c r="K832" s="246" t="s">
        <v>4846</v>
      </c>
    </row>
    <row r="833" spans="1:11" s="245" customFormat="1" ht="15.5" x14ac:dyDescent="0.35">
      <c r="A833" s="245">
        <v>944</v>
      </c>
      <c r="B833" s="246" t="s">
        <v>100</v>
      </c>
      <c r="C833" s="246"/>
      <c r="D833" s="246" t="s">
        <v>4922</v>
      </c>
      <c r="E833" s="246" t="s">
        <v>3450</v>
      </c>
      <c r="F833" s="246" t="s">
        <v>4923</v>
      </c>
      <c r="G833" s="246"/>
      <c r="H833" s="246" t="s">
        <v>5112</v>
      </c>
      <c r="I833" s="246" t="s">
        <v>4018</v>
      </c>
      <c r="J833" s="246" t="s">
        <v>5073</v>
      </c>
      <c r="K833" s="246" t="s">
        <v>4846</v>
      </c>
    </row>
    <row r="834" spans="1:11" s="245" customFormat="1" ht="15.5" x14ac:dyDescent="0.35">
      <c r="A834" s="245">
        <v>945</v>
      </c>
      <c r="B834" s="246" t="s">
        <v>100</v>
      </c>
      <c r="C834" s="246"/>
      <c r="D834" s="246" t="s">
        <v>4872</v>
      </c>
      <c r="E834" s="246" t="s">
        <v>3704</v>
      </c>
      <c r="F834" s="246" t="s">
        <v>4873</v>
      </c>
      <c r="G834" s="246"/>
      <c r="H834" s="246" t="s">
        <v>5113</v>
      </c>
      <c r="I834" s="246" t="s">
        <v>4525</v>
      </c>
      <c r="J834" s="246" t="s">
        <v>5073</v>
      </c>
      <c r="K834" s="246" t="s">
        <v>4846</v>
      </c>
    </row>
    <row r="835" spans="1:11" s="245" customFormat="1" ht="15.5" x14ac:dyDescent="0.35">
      <c r="A835" s="245">
        <v>946</v>
      </c>
      <c r="B835" s="246" t="s">
        <v>100</v>
      </c>
      <c r="C835" s="246"/>
      <c r="D835" s="246" t="s">
        <v>4922</v>
      </c>
      <c r="E835" s="246" t="s">
        <v>3428</v>
      </c>
      <c r="F835" s="246" t="s">
        <v>4923</v>
      </c>
      <c r="G835" s="246"/>
      <c r="H835" s="246" t="s">
        <v>5114</v>
      </c>
      <c r="I835" s="246" t="s">
        <v>3974</v>
      </c>
      <c r="J835" s="246" t="s">
        <v>5073</v>
      </c>
      <c r="K835" s="246" t="s">
        <v>4846</v>
      </c>
    </row>
    <row r="836" spans="1:11" s="245" customFormat="1" ht="15.5" x14ac:dyDescent="0.35">
      <c r="A836" s="245">
        <v>947</v>
      </c>
      <c r="B836" s="246" t="s">
        <v>100</v>
      </c>
      <c r="C836" s="246"/>
      <c r="D836" s="246" t="s">
        <v>4869</v>
      </c>
      <c r="E836" s="246" t="s">
        <v>3542</v>
      </c>
      <c r="F836" s="246" t="s">
        <v>4870</v>
      </c>
      <c r="G836" s="246"/>
      <c r="H836" s="246" t="s">
        <v>5115</v>
      </c>
      <c r="I836" s="246" t="s">
        <v>4195</v>
      </c>
      <c r="J836" s="246" t="s">
        <v>5073</v>
      </c>
      <c r="K836" s="246" t="s">
        <v>4846</v>
      </c>
    </row>
    <row r="837" spans="1:11" s="245" customFormat="1" ht="15.5" x14ac:dyDescent="0.35">
      <c r="A837" s="245">
        <v>948</v>
      </c>
      <c r="B837" s="246" t="s">
        <v>100</v>
      </c>
      <c r="C837" s="246"/>
      <c r="D837" s="246" t="s">
        <v>4872</v>
      </c>
      <c r="E837" s="246" t="s">
        <v>3699</v>
      </c>
      <c r="F837" s="246" t="s">
        <v>4873</v>
      </c>
      <c r="G837" s="246"/>
      <c r="H837" s="246" t="s">
        <v>5116</v>
      </c>
      <c r="I837" s="246" t="s">
        <v>4521</v>
      </c>
      <c r="J837" s="246" t="s">
        <v>5073</v>
      </c>
      <c r="K837" s="246" t="s">
        <v>4846</v>
      </c>
    </row>
    <row r="838" spans="1:11" s="245" customFormat="1" ht="15.5" x14ac:dyDescent="0.35">
      <c r="A838" s="245">
        <v>949</v>
      </c>
      <c r="B838" s="246" t="s">
        <v>100</v>
      </c>
      <c r="C838" s="246"/>
      <c r="D838" s="246" t="s">
        <v>4872</v>
      </c>
      <c r="E838" s="246" t="s">
        <v>3708</v>
      </c>
      <c r="F838" s="246" t="s">
        <v>4873</v>
      </c>
      <c r="G838" s="246"/>
      <c r="H838" s="246" t="s">
        <v>5117</v>
      </c>
      <c r="I838" s="246" t="s">
        <v>4532</v>
      </c>
      <c r="J838" s="246" t="s">
        <v>5073</v>
      </c>
      <c r="K838" s="246" t="s">
        <v>4846</v>
      </c>
    </row>
    <row r="839" spans="1:11" s="245" customFormat="1" ht="15.5" x14ac:dyDescent="0.35">
      <c r="A839" s="245">
        <v>950</v>
      </c>
      <c r="B839" s="246" t="s">
        <v>433</v>
      </c>
      <c r="C839" s="246"/>
      <c r="D839" s="246" t="s">
        <v>4860</v>
      </c>
      <c r="E839" s="246" t="s">
        <v>3749</v>
      </c>
      <c r="F839" s="246" t="s">
        <v>4861</v>
      </c>
      <c r="G839" s="246"/>
      <c r="H839" s="246">
        <v>200</v>
      </c>
      <c r="I839" s="246">
        <v>75</v>
      </c>
      <c r="J839" s="246" t="s">
        <v>5118</v>
      </c>
      <c r="K839" s="246" t="s">
        <v>4846</v>
      </c>
    </row>
    <row r="840" spans="1:11" s="252" customFormat="1" ht="15.5" x14ac:dyDescent="0.35">
      <c r="A840" s="251">
        <v>951</v>
      </c>
      <c r="B840" s="246" t="s">
        <v>4850</v>
      </c>
      <c r="C840" s="35" t="s">
        <v>5119</v>
      </c>
      <c r="D840" s="246" t="s">
        <v>4891</v>
      </c>
      <c r="E840" s="246" t="s">
        <v>3759</v>
      </c>
      <c r="F840" s="246" t="s">
        <v>4864</v>
      </c>
      <c r="G840" s="246"/>
      <c r="H840" s="246" t="s">
        <v>5120</v>
      </c>
      <c r="I840" s="251"/>
      <c r="J840" s="251"/>
      <c r="K840" s="246" t="s">
        <v>5121</v>
      </c>
    </row>
    <row r="841" spans="1:11" s="252" customFormat="1" ht="15.5" x14ac:dyDescent="0.35">
      <c r="A841" s="251">
        <v>952</v>
      </c>
      <c r="B841" s="246" t="s">
        <v>4850</v>
      </c>
      <c r="C841" s="35" t="s">
        <v>5119</v>
      </c>
      <c r="D841" s="246" t="s">
        <v>4891</v>
      </c>
      <c r="E841" s="246" t="s">
        <v>3761</v>
      </c>
      <c r="F841" s="246" t="s">
        <v>4864</v>
      </c>
      <c r="G841" s="246"/>
      <c r="H841" s="246" t="s">
        <v>5120</v>
      </c>
      <c r="I841" s="251"/>
      <c r="J841" s="251"/>
      <c r="K841" s="246" t="s">
        <v>5121</v>
      </c>
    </row>
    <row r="842" spans="1:11" s="252" customFormat="1" ht="15.5" x14ac:dyDescent="0.35">
      <c r="A842" s="251">
        <v>953</v>
      </c>
      <c r="B842" s="246" t="s">
        <v>4850</v>
      </c>
      <c r="C842" s="35" t="s">
        <v>5119</v>
      </c>
      <c r="D842" s="246" t="s">
        <v>4891</v>
      </c>
      <c r="E842" s="246" t="s">
        <v>3764</v>
      </c>
      <c r="F842" s="246" t="s">
        <v>4864</v>
      </c>
      <c r="G842" s="246"/>
      <c r="H842" s="246" t="s">
        <v>5120</v>
      </c>
      <c r="I842" s="251"/>
      <c r="J842" s="251"/>
      <c r="K842" s="246" t="s">
        <v>5121</v>
      </c>
    </row>
    <row r="843" spans="1:11" s="252" customFormat="1" ht="15.5" x14ac:dyDescent="0.35">
      <c r="A843" s="251">
        <v>954</v>
      </c>
      <c r="B843" s="246" t="s">
        <v>4850</v>
      </c>
      <c r="C843" s="35" t="s">
        <v>5119</v>
      </c>
      <c r="D843" s="246" t="s">
        <v>4891</v>
      </c>
      <c r="E843" s="246" t="s">
        <v>3766</v>
      </c>
      <c r="F843" s="246" t="s">
        <v>4864</v>
      </c>
      <c r="G843" s="246"/>
      <c r="H843" s="246" t="s">
        <v>5120</v>
      </c>
      <c r="I843" s="251"/>
      <c r="J843" s="251"/>
      <c r="K843" s="246" t="s">
        <v>5121</v>
      </c>
    </row>
    <row r="844" spans="1:11" s="252" customFormat="1" ht="15.5" x14ac:dyDescent="0.35">
      <c r="A844" s="251">
        <v>955</v>
      </c>
      <c r="B844" s="246" t="s">
        <v>4850</v>
      </c>
      <c r="C844" s="35" t="s">
        <v>5119</v>
      </c>
      <c r="D844" s="246" t="s">
        <v>4891</v>
      </c>
      <c r="E844" s="246" t="s">
        <v>3767</v>
      </c>
      <c r="F844" s="246" t="s">
        <v>4864</v>
      </c>
      <c r="G844" s="246"/>
      <c r="H844" s="246" t="s">
        <v>5120</v>
      </c>
      <c r="I844" s="251"/>
      <c r="J844" s="251"/>
      <c r="K844" s="246" t="s">
        <v>5121</v>
      </c>
    </row>
    <row r="845" spans="1:11" s="252" customFormat="1" ht="15.5" x14ac:dyDescent="0.35">
      <c r="A845" s="251">
        <v>956</v>
      </c>
      <c r="B845" s="246" t="s">
        <v>4850</v>
      </c>
      <c r="C845" s="35" t="s">
        <v>5119</v>
      </c>
      <c r="D845" s="246" t="s">
        <v>4968</v>
      </c>
      <c r="E845" s="246" t="s">
        <v>3770</v>
      </c>
      <c r="F845" s="246" t="s">
        <v>4864</v>
      </c>
      <c r="G845" s="246"/>
      <c r="H845" s="246" t="s">
        <v>5120</v>
      </c>
      <c r="I845" s="251"/>
      <c r="J845" s="251"/>
      <c r="K845" s="246" t="s">
        <v>5121</v>
      </c>
    </row>
    <row r="846" spans="1:11" s="252" customFormat="1" ht="15.5" x14ac:dyDescent="0.35">
      <c r="A846" s="251">
        <v>957</v>
      </c>
      <c r="B846" s="246" t="s">
        <v>4850</v>
      </c>
      <c r="C846" s="35" t="s">
        <v>5119</v>
      </c>
      <c r="D846" s="246" t="s">
        <v>4891</v>
      </c>
      <c r="E846" s="246" t="s">
        <v>3771</v>
      </c>
      <c r="F846" s="246" t="s">
        <v>4864</v>
      </c>
      <c r="G846" s="246"/>
      <c r="H846" s="246" t="s">
        <v>5120</v>
      </c>
      <c r="I846" s="251"/>
      <c r="J846" s="251"/>
      <c r="K846" s="246" t="s">
        <v>5121</v>
      </c>
    </row>
    <row r="847" spans="1:11" s="252" customFormat="1" ht="15.5" x14ac:dyDescent="0.35">
      <c r="A847" s="251">
        <v>958</v>
      </c>
      <c r="B847" s="246" t="s">
        <v>4850</v>
      </c>
      <c r="C847" s="35" t="s">
        <v>5119</v>
      </c>
      <c r="D847" s="246" t="s">
        <v>4891</v>
      </c>
      <c r="E847" s="246" t="s">
        <v>3772</v>
      </c>
      <c r="F847" s="246" t="s">
        <v>4864</v>
      </c>
      <c r="G847" s="246"/>
      <c r="H847" s="246" t="s">
        <v>5120</v>
      </c>
      <c r="I847" s="251"/>
      <c r="J847" s="251"/>
      <c r="K847" s="246" t="s">
        <v>5121</v>
      </c>
    </row>
    <row r="848" spans="1:11" s="252" customFormat="1" ht="15.5" x14ac:dyDescent="0.35">
      <c r="A848" s="251">
        <v>959</v>
      </c>
      <c r="B848" s="246" t="s">
        <v>4850</v>
      </c>
      <c r="C848" s="35" t="s">
        <v>5119</v>
      </c>
      <c r="D848" s="246" t="s">
        <v>4968</v>
      </c>
      <c r="E848" s="246" t="s">
        <v>3773</v>
      </c>
      <c r="F848" s="246" t="s">
        <v>4864</v>
      </c>
      <c r="G848" s="246"/>
      <c r="H848" s="246" t="s">
        <v>5120</v>
      </c>
      <c r="I848" s="251"/>
      <c r="J848" s="251"/>
      <c r="K848" s="246" t="s">
        <v>5121</v>
      </c>
    </row>
    <row r="849" spans="1:11" s="252" customFormat="1" ht="15.5" x14ac:dyDescent="0.35">
      <c r="A849" s="251">
        <v>960</v>
      </c>
      <c r="B849" s="246" t="s">
        <v>4850</v>
      </c>
      <c r="C849" s="35" t="s">
        <v>5119</v>
      </c>
      <c r="D849" s="246" t="s">
        <v>4968</v>
      </c>
      <c r="E849" s="246" t="s">
        <v>3775</v>
      </c>
      <c r="F849" s="246" t="s">
        <v>4864</v>
      </c>
      <c r="G849" s="246"/>
      <c r="H849" s="246" t="s">
        <v>5120</v>
      </c>
      <c r="I849" s="251"/>
      <c r="J849" s="251"/>
      <c r="K849" s="246" t="s">
        <v>5121</v>
      </c>
    </row>
    <row r="850" spans="1:11" s="252" customFormat="1" ht="15.5" x14ac:dyDescent="0.35">
      <c r="A850" s="251">
        <v>961</v>
      </c>
      <c r="B850" s="246" t="s">
        <v>4850</v>
      </c>
      <c r="C850" s="35" t="s">
        <v>5119</v>
      </c>
      <c r="D850" s="246" t="s">
        <v>4891</v>
      </c>
      <c r="E850" s="246" t="s">
        <v>3776</v>
      </c>
      <c r="F850" s="246" t="s">
        <v>4864</v>
      </c>
      <c r="G850" s="246"/>
      <c r="H850" s="246" t="s">
        <v>5120</v>
      </c>
      <c r="I850" s="251"/>
      <c r="J850" s="251"/>
      <c r="K850" s="246" t="s">
        <v>5121</v>
      </c>
    </row>
    <row r="851" spans="1:11" s="252" customFormat="1" ht="15.5" x14ac:dyDescent="0.35">
      <c r="A851" s="251">
        <v>962</v>
      </c>
      <c r="B851" s="246" t="s">
        <v>4850</v>
      </c>
      <c r="C851" s="35" t="s">
        <v>5119</v>
      </c>
      <c r="D851" s="246" t="s">
        <v>4968</v>
      </c>
      <c r="E851" s="246" t="s">
        <v>3777</v>
      </c>
      <c r="F851" s="246" t="s">
        <v>4864</v>
      </c>
      <c r="G851" s="246"/>
      <c r="H851" s="246" t="s">
        <v>5120</v>
      </c>
      <c r="I851" s="251"/>
      <c r="J851" s="251"/>
      <c r="K851" s="246" t="s">
        <v>5121</v>
      </c>
    </row>
    <row r="852" spans="1:11" s="245" customFormat="1" ht="15.5" x14ac:dyDescent="0.35">
      <c r="A852" s="251">
        <v>963</v>
      </c>
      <c r="B852" s="246" t="s">
        <v>4850</v>
      </c>
      <c r="C852" s="35" t="s">
        <v>5119</v>
      </c>
      <c r="D852" s="253" t="str">
        <f t="shared" ref="D852:D853" si="0">CONCATENATE(T852,", ",Z852)</f>
        <v xml:space="preserve">, </v>
      </c>
      <c r="E852" s="35" t="s">
        <v>3765</v>
      </c>
      <c r="F852" s="35" t="s">
        <v>4864</v>
      </c>
      <c r="G852" s="35"/>
      <c r="H852" s="35" t="s">
        <v>5120</v>
      </c>
      <c r="I852" s="246"/>
      <c r="J852" s="246"/>
      <c r="K852" s="246" t="s">
        <v>5121</v>
      </c>
    </row>
    <row r="853" spans="1:11" s="245" customFormat="1" ht="15.5" x14ac:dyDescent="0.35">
      <c r="A853" s="251">
        <v>964</v>
      </c>
      <c r="B853" s="246" t="s">
        <v>4850</v>
      </c>
      <c r="C853" s="35" t="s">
        <v>5119</v>
      </c>
      <c r="D853" s="253" t="str">
        <f t="shared" si="0"/>
        <v xml:space="preserve">, </v>
      </c>
      <c r="E853" s="35" t="s">
        <v>3768</v>
      </c>
      <c r="F853" s="35" t="s">
        <v>4864</v>
      </c>
      <c r="G853" s="246"/>
      <c r="H853" s="35" t="s">
        <v>5120</v>
      </c>
      <c r="I853" s="246"/>
      <c r="J853" s="246"/>
      <c r="K853" s="246" t="s">
        <v>5121</v>
      </c>
    </row>
    <row r="854" spans="1:11" s="245" customFormat="1" ht="15.5" x14ac:dyDescent="0.35">
      <c r="A854" s="251">
        <v>965</v>
      </c>
      <c r="B854" s="246" t="s">
        <v>4850</v>
      </c>
      <c r="C854" s="35" t="s">
        <v>5119</v>
      </c>
      <c r="D854" s="253" t="str">
        <f t="shared" ref="D854" si="1">CONCATENATE(U854,", ",AA854)</f>
        <v xml:space="preserve">, </v>
      </c>
      <c r="E854" s="35" t="s">
        <v>3774</v>
      </c>
      <c r="F854" s="35" t="s">
        <v>4864</v>
      </c>
      <c r="G854" s="35"/>
      <c r="H854" s="35" t="s">
        <v>5120</v>
      </c>
      <c r="I854" s="246"/>
      <c r="J854" s="246"/>
      <c r="K854" s="246" t="s">
        <v>5121</v>
      </c>
    </row>
    <row r="855" spans="1:11" s="245" customFormat="1" ht="15.5" x14ac:dyDescent="0.35">
      <c r="A855" s="251">
        <v>966</v>
      </c>
      <c r="B855" s="246" t="s">
        <v>4850</v>
      </c>
      <c r="C855" s="35" t="s">
        <v>5119</v>
      </c>
      <c r="D855" s="253" t="str">
        <f t="shared" ref="D855" si="2">CONCATENATE(T855,", ",Z855)</f>
        <v xml:space="preserve">, </v>
      </c>
      <c r="E855" s="35" t="s">
        <v>3778</v>
      </c>
      <c r="F855" s="35" t="s">
        <v>4864</v>
      </c>
      <c r="G855" s="35"/>
      <c r="H855" s="35" t="s">
        <v>5120</v>
      </c>
      <c r="I855" s="246"/>
      <c r="J855" s="246"/>
      <c r="K855" s="246"/>
    </row>
    <row r="856" spans="1:11" s="245" customFormat="1" ht="15.5" x14ac:dyDescent="0.35">
      <c r="A856" s="245">
        <v>967</v>
      </c>
      <c r="B856" s="246" t="s">
        <v>19</v>
      </c>
      <c r="C856" s="35"/>
      <c r="D856" s="246" t="s">
        <v>4852</v>
      </c>
      <c r="E856" s="246" t="s">
        <v>3315</v>
      </c>
      <c r="F856" s="246" t="s">
        <v>4853</v>
      </c>
      <c r="G856" s="246"/>
      <c r="H856" s="246" t="s">
        <v>107</v>
      </c>
      <c r="I856" s="246" t="s">
        <v>812</v>
      </c>
      <c r="J856" s="246" t="s">
        <v>888</v>
      </c>
      <c r="K856" s="246" t="s">
        <v>4846</v>
      </c>
    </row>
    <row r="857" spans="1:11" s="245" customFormat="1" ht="15.5" x14ac:dyDescent="0.35">
      <c r="A857" s="245">
        <v>968</v>
      </c>
      <c r="B857" s="246" t="s">
        <v>19</v>
      </c>
      <c r="C857" s="246"/>
      <c r="D857" s="246" t="s">
        <v>4852</v>
      </c>
      <c r="E857" s="246" t="s">
        <v>3479</v>
      </c>
      <c r="F857" s="246" t="s">
        <v>4853</v>
      </c>
      <c r="G857" s="246"/>
      <c r="H857" s="246" t="s">
        <v>107</v>
      </c>
      <c r="I857" s="246" t="s">
        <v>812</v>
      </c>
      <c r="J857" s="246" t="s">
        <v>888</v>
      </c>
      <c r="K857" s="246" t="s">
        <v>4846</v>
      </c>
    </row>
    <row r="858" spans="1:11" s="245" customFormat="1" ht="15.5" x14ac:dyDescent="0.35">
      <c r="A858" s="245">
        <v>969</v>
      </c>
      <c r="B858" s="246" t="s">
        <v>19</v>
      </c>
      <c r="C858" s="246"/>
      <c r="D858" s="246" t="s">
        <v>4852</v>
      </c>
      <c r="E858" s="246" t="s">
        <v>3483</v>
      </c>
      <c r="F858" s="246" t="s">
        <v>4853</v>
      </c>
      <c r="G858" s="246"/>
      <c r="H858" s="246" t="s">
        <v>107</v>
      </c>
      <c r="I858" s="246" t="s">
        <v>812</v>
      </c>
      <c r="J858" s="246" t="s">
        <v>888</v>
      </c>
      <c r="K858" s="246" t="s">
        <v>4846</v>
      </c>
    </row>
    <row r="859" spans="1:11" s="245" customFormat="1" ht="15.5" x14ac:dyDescent="0.35">
      <c r="A859" s="245">
        <v>970</v>
      </c>
      <c r="B859" s="246" t="s">
        <v>3250</v>
      </c>
      <c r="C859" s="246" t="s">
        <v>5122</v>
      </c>
      <c r="D859" s="246" t="s">
        <v>4856</v>
      </c>
      <c r="E859" s="246" t="s">
        <v>4996</v>
      </c>
      <c r="F859" s="246" t="s">
        <v>4858</v>
      </c>
      <c r="G859" s="246"/>
      <c r="H859" s="246">
        <v>2000</v>
      </c>
      <c r="I859" s="246"/>
      <c r="J859" s="246" t="s">
        <v>4959</v>
      </c>
      <c r="K859" s="246"/>
    </row>
    <row r="860" spans="1:11" s="245" customFormat="1" ht="15.5" x14ac:dyDescent="0.35">
      <c r="A860" s="245">
        <v>971</v>
      </c>
      <c r="B860" s="246" t="s">
        <v>3250</v>
      </c>
      <c r="C860" s="246" t="s">
        <v>5122</v>
      </c>
      <c r="D860" s="246" t="s">
        <v>4856</v>
      </c>
      <c r="E860" s="246" t="s">
        <v>3568</v>
      </c>
      <c r="F860" s="246" t="s">
        <v>4858</v>
      </c>
      <c r="G860" s="246"/>
      <c r="H860" s="246">
        <v>1750</v>
      </c>
      <c r="I860" s="246"/>
      <c r="J860" s="246" t="s">
        <v>4959</v>
      </c>
      <c r="K860" s="246"/>
    </row>
    <row r="861" spans="1:11" s="245" customFormat="1" ht="15.5" x14ac:dyDescent="0.35">
      <c r="A861" s="245">
        <v>972</v>
      </c>
      <c r="B861" s="246" t="s">
        <v>3250</v>
      </c>
      <c r="C861" s="246" t="s">
        <v>5122</v>
      </c>
      <c r="D861" s="246" t="s">
        <v>4856</v>
      </c>
      <c r="E861" s="246" t="s">
        <v>3569</v>
      </c>
      <c r="F861" s="246" t="s">
        <v>4858</v>
      </c>
      <c r="G861" s="246"/>
      <c r="H861" s="246">
        <v>1750</v>
      </c>
      <c r="I861" s="246"/>
      <c r="J861" s="246" t="s">
        <v>4959</v>
      </c>
      <c r="K861" s="246"/>
    </row>
    <row r="862" spans="1:11" s="245" customFormat="1" ht="15.5" x14ac:dyDescent="0.35">
      <c r="A862" s="245">
        <v>973</v>
      </c>
      <c r="B862" s="246" t="s">
        <v>892</v>
      </c>
      <c r="C862" s="35" t="s">
        <v>5122</v>
      </c>
      <c r="D862" s="35" t="s">
        <v>4856</v>
      </c>
      <c r="E862" s="35" t="s">
        <v>4857</v>
      </c>
      <c r="F862" s="35" t="s">
        <v>4858</v>
      </c>
      <c r="G862" s="35"/>
      <c r="H862" s="246">
        <v>3000</v>
      </c>
      <c r="I862" s="246" t="s">
        <v>893</v>
      </c>
      <c r="J862" s="246" t="s">
        <v>5123</v>
      </c>
      <c r="K862" s="246" t="s">
        <v>4846</v>
      </c>
    </row>
    <row r="863" spans="1:11" s="245" customFormat="1" ht="15.5" x14ac:dyDescent="0.35">
      <c r="A863" s="245">
        <v>974</v>
      </c>
      <c r="B863" s="246" t="s">
        <v>3250</v>
      </c>
      <c r="C863" s="35" t="s">
        <v>5122</v>
      </c>
      <c r="D863" s="35" t="s">
        <v>4913</v>
      </c>
      <c r="E863" s="35" t="s">
        <v>3670</v>
      </c>
      <c r="F863" s="35" t="s">
        <v>4914</v>
      </c>
      <c r="G863" s="35"/>
      <c r="H863" s="246">
        <v>1500</v>
      </c>
      <c r="I863" s="246"/>
      <c r="J863" s="246"/>
      <c r="K863" s="246"/>
    </row>
    <row r="864" spans="1:11" s="245" customFormat="1" ht="15.5" x14ac:dyDescent="0.35">
      <c r="A864" s="245">
        <v>975</v>
      </c>
      <c r="B864" s="246" t="s">
        <v>3250</v>
      </c>
      <c r="C864" s="35" t="s">
        <v>5122</v>
      </c>
      <c r="D864" s="35" t="s">
        <v>4913</v>
      </c>
      <c r="E864" s="35" t="s">
        <v>3687</v>
      </c>
      <c r="F864" s="35" t="s">
        <v>4914</v>
      </c>
      <c r="G864" s="35"/>
      <c r="H864" s="246">
        <v>6000</v>
      </c>
      <c r="I864" s="246"/>
      <c r="J864" s="246"/>
      <c r="K864" s="246"/>
    </row>
    <row r="865" spans="1:11" s="245" customFormat="1" ht="15.5" x14ac:dyDescent="0.35">
      <c r="A865" s="245">
        <v>976</v>
      </c>
      <c r="B865" s="246" t="s">
        <v>467</v>
      </c>
      <c r="C865" s="35"/>
      <c r="D865" s="35" t="s">
        <v>4852</v>
      </c>
      <c r="E865" s="35" t="s">
        <v>3483</v>
      </c>
      <c r="F865" s="35" t="s">
        <v>4853</v>
      </c>
      <c r="G865" s="35"/>
      <c r="H865" s="246" t="s">
        <v>765</v>
      </c>
      <c r="I865" s="246" t="s">
        <v>820</v>
      </c>
      <c r="J865" s="246" t="s">
        <v>896</v>
      </c>
      <c r="K865" s="246" t="s">
        <v>4846</v>
      </c>
    </row>
    <row r="866" spans="1:11" s="245" customFormat="1" ht="15.5" x14ac:dyDescent="0.35">
      <c r="A866" s="245">
        <v>977</v>
      </c>
      <c r="B866" s="246" t="s">
        <v>488</v>
      </c>
      <c r="C866" s="35"/>
      <c r="D866" s="35" t="s">
        <v>5124</v>
      </c>
      <c r="E866" s="35" t="s">
        <v>5011</v>
      </c>
      <c r="F866" s="35" t="s">
        <v>5125</v>
      </c>
      <c r="G866" s="35"/>
      <c r="H866" s="246" t="s">
        <v>488</v>
      </c>
      <c r="I866" s="246" t="s">
        <v>3300</v>
      </c>
      <c r="J866" s="246" t="s">
        <v>5050</v>
      </c>
      <c r="K866" s="246" t="s">
        <v>4846</v>
      </c>
    </row>
    <row r="867" spans="1:11" s="245" customFormat="1" ht="15.5" x14ac:dyDescent="0.35">
      <c r="A867" s="245">
        <v>978</v>
      </c>
      <c r="B867" s="246" t="s">
        <v>3306</v>
      </c>
      <c r="C867" s="35"/>
      <c r="D867" s="35" t="s">
        <v>4877</v>
      </c>
      <c r="E867" s="35" t="s">
        <v>3378</v>
      </c>
      <c r="F867" s="35" t="s">
        <v>4878</v>
      </c>
      <c r="G867" s="35"/>
      <c r="H867" s="246" t="s">
        <v>5126</v>
      </c>
      <c r="I867" s="246" t="s">
        <v>3379</v>
      </c>
      <c r="J867" s="246" t="s">
        <v>891</v>
      </c>
      <c r="K867" s="246" t="s">
        <v>4846</v>
      </c>
    </row>
    <row r="868" spans="1:11" s="245" customFormat="1" ht="15.5" x14ac:dyDescent="0.35">
      <c r="A868" s="245">
        <v>979</v>
      </c>
      <c r="B868" s="246" t="s">
        <v>3306</v>
      </c>
      <c r="C868" s="35"/>
      <c r="D868" s="35" t="s">
        <v>4877</v>
      </c>
      <c r="E868" s="35" t="s">
        <v>3384</v>
      </c>
      <c r="F868" s="35" t="s">
        <v>4878</v>
      </c>
      <c r="G868" s="35"/>
      <c r="H868" s="246" t="s">
        <v>4934</v>
      </c>
      <c r="I868" s="246" t="s">
        <v>3388</v>
      </c>
      <c r="J868" s="246" t="s">
        <v>891</v>
      </c>
      <c r="K868" s="246" t="s">
        <v>4846</v>
      </c>
    </row>
    <row r="869" spans="1:11" s="245" customFormat="1" ht="15.5" x14ac:dyDescent="0.35">
      <c r="A869" s="245">
        <v>980</v>
      </c>
      <c r="B869" s="246" t="s">
        <v>3306</v>
      </c>
      <c r="C869" s="35"/>
      <c r="D869" s="35" t="s">
        <v>4877</v>
      </c>
      <c r="E869" s="35" t="s">
        <v>3402</v>
      </c>
      <c r="F869" s="35" t="s">
        <v>4878</v>
      </c>
      <c r="G869" s="35"/>
      <c r="H869" s="246" t="s">
        <v>5127</v>
      </c>
      <c r="I869" s="246" t="s">
        <v>3403</v>
      </c>
      <c r="J869" s="246" t="s">
        <v>891</v>
      </c>
      <c r="K869" s="246" t="s">
        <v>4846</v>
      </c>
    </row>
    <row r="870" spans="1:11" s="245" customFormat="1" ht="15.5" x14ac:dyDescent="0.35">
      <c r="A870" s="245">
        <v>981</v>
      </c>
      <c r="B870" s="246" t="s">
        <v>3306</v>
      </c>
      <c r="C870" s="35"/>
      <c r="D870" s="35" t="s">
        <v>4852</v>
      </c>
      <c r="E870" s="35" t="s">
        <v>3479</v>
      </c>
      <c r="F870" s="35" t="s">
        <v>4853</v>
      </c>
      <c r="G870" s="35"/>
      <c r="H870" s="246" t="s">
        <v>5128</v>
      </c>
      <c r="I870" s="246" t="s">
        <v>3480</v>
      </c>
      <c r="J870" s="246" t="s">
        <v>891</v>
      </c>
      <c r="K870" s="246" t="s">
        <v>4846</v>
      </c>
    </row>
    <row r="871" spans="1:11" s="245" customFormat="1" ht="15.5" x14ac:dyDescent="0.35">
      <c r="A871" s="245">
        <v>982</v>
      </c>
      <c r="B871" s="246" t="s">
        <v>3314</v>
      </c>
      <c r="C871" s="35"/>
      <c r="D871" s="35" t="s">
        <v>4877</v>
      </c>
      <c r="E871" s="35" t="s">
        <v>3378</v>
      </c>
      <c r="F871" s="35" t="s">
        <v>4878</v>
      </c>
      <c r="G871" s="35"/>
      <c r="H871" s="246" t="s">
        <v>5129</v>
      </c>
      <c r="I871" s="246" t="s">
        <v>3381</v>
      </c>
      <c r="J871" s="246" t="s">
        <v>891</v>
      </c>
      <c r="K871" s="246" t="s">
        <v>4846</v>
      </c>
    </row>
    <row r="872" spans="1:11" s="245" customFormat="1" ht="15.5" x14ac:dyDescent="0.35">
      <c r="A872" s="245">
        <v>983</v>
      </c>
      <c r="B872" s="246" t="s">
        <v>3314</v>
      </c>
      <c r="C872" s="35"/>
      <c r="D872" s="35" t="s">
        <v>4877</v>
      </c>
      <c r="E872" s="35" t="s">
        <v>3384</v>
      </c>
      <c r="F872" s="35" t="s">
        <v>4878</v>
      </c>
      <c r="G872" s="35"/>
      <c r="H872" s="246" t="s">
        <v>5130</v>
      </c>
      <c r="I872" s="246" t="s">
        <v>3389</v>
      </c>
      <c r="J872" s="246" t="s">
        <v>891</v>
      </c>
      <c r="K872" s="246" t="s">
        <v>4846</v>
      </c>
    </row>
    <row r="873" spans="1:11" s="245" customFormat="1" ht="15.5" x14ac:dyDescent="0.35">
      <c r="A873" s="245">
        <v>984</v>
      </c>
      <c r="B873" s="246" t="s">
        <v>3314</v>
      </c>
      <c r="C873" s="35"/>
      <c r="D873" s="35" t="s">
        <v>4852</v>
      </c>
      <c r="E873" s="35" t="s">
        <v>3479</v>
      </c>
      <c r="F873" s="35" t="s">
        <v>4853</v>
      </c>
      <c r="G873" s="35"/>
      <c r="H873" s="246" t="s">
        <v>5131</v>
      </c>
      <c r="I873" s="246" t="s">
        <v>3482</v>
      </c>
      <c r="J873" s="246" t="s">
        <v>891</v>
      </c>
      <c r="K873" s="246" t="s">
        <v>4846</v>
      </c>
    </row>
    <row r="874" spans="1:11" s="245" customFormat="1" ht="15.5" x14ac:dyDescent="0.35">
      <c r="A874" s="245">
        <v>985</v>
      </c>
      <c r="B874" s="246" t="s">
        <v>3268</v>
      </c>
      <c r="C874" s="35"/>
      <c r="D874" s="35" t="s">
        <v>4856</v>
      </c>
      <c r="E874" s="35" t="s">
        <v>3333</v>
      </c>
      <c r="F874" s="35" t="s">
        <v>4858</v>
      </c>
      <c r="G874" s="35"/>
      <c r="H874" s="246">
        <v>2000</v>
      </c>
      <c r="I874" s="246"/>
      <c r="J874" s="246" t="s">
        <v>5132</v>
      </c>
      <c r="K874" s="246" t="s">
        <v>4846</v>
      </c>
    </row>
    <row r="875" spans="1:11" s="245" customFormat="1" ht="15.5" x14ac:dyDescent="0.35">
      <c r="A875" s="245">
        <v>986</v>
      </c>
      <c r="B875" s="246" t="s">
        <v>3268</v>
      </c>
      <c r="C875" s="35"/>
      <c r="D875" s="35" t="s">
        <v>4856</v>
      </c>
      <c r="E875" s="35" t="s">
        <v>3564</v>
      </c>
      <c r="F875" s="35" t="s">
        <v>4858</v>
      </c>
      <c r="G875" s="35"/>
      <c r="H875" s="246">
        <v>2000</v>
      </c>
      <c r="I875" s="246"/>
      <c r="J875" s="246" t="s">
        <v>5133</v>
      </c>
      <c r="K875" s="246" t="s">
        <v>4846</v>
      </c>
    </row>
    <row r="876" spans="1:11" s="245" customFormat="1" ht="15.5" x14ac:dyDescent="0.35">
      <c r="A876" s="245">
        <v>987</v>
      </c>
      <c r="B876" s="246" t="s">
        <v>3250</v>
      </c>
      <c r="C876" s="35"/>
      <c r="D876" s="35" t="s">
        <v>4856</v>
      </c>
      <c r="E876" s="35" t="s">
        <v>3565</v>
      </c>
      <c r="F876" s="35" t="s">
        <v>4858</v>
      </c>
      <c r="G876" s="35"/>
      <c r="H876" s="246">
        <v>200</v>
      </c>
      <c r="I876" s="246"/>
      <c r="J876" s="246" t="s">
        <v>5134</v>
      </c>
      <c r="K876" s="246" t="s">
        <v>4846</v>
      </c>
    </row>
    <row r="877" spans="1:11" s="245" customFormat="1" ht="15.5" x14ac:dyDescent="0.35">
      <c r="A877" s="245">
        <v>988</v>
      </c>
      <c r="B877" s="246" t="s">
        <v>3234</v>
      </c>
      <c r="C877" s="246"/>
      <c r="D877" s="246" t="s">
        <v>4856</v>
      </c>
      <c r="E877" s="246" t="s">
        <v>3585</v>
      </c>
      <c r="F877" s="246" t="s">
        <v>4858</v>
      </c>
      <c r="G877" s="246"/>
      <c r="H877" s="246"/>
      <c r="I877" s="246"/>
      <c r="J877" s="246" t="s">
        <v>4952</v>
      </c>
      <c r="K877" s="246" t="s">
        <v>4846</v>
      </c>
    </row>
    <row r="878" spans="1:11" s="245" customFormat="1" ht="15.5" x14ac:dyDescent="0.35">
      <c r="B878" s="246" t="s">
        <v>892</v>
      </c>
      <c r="C878" s="246"/>
      <c r="D878" s="246"/>
      <c r="E878" s="246" t="s">
        <v>4996</v>
      </c>
      <c r="F878" s="246" t="s">
        <v>182</v>
      </c>
      <c r="G878" s="246"/>
      <c r="H878" s="246"/>
      <c r="I878" s="246" t="s">
        <v>893</v>
      </c>
      <c r="J878" s="246" t="s">
        <v>5040</v>
      </c>
      <c r="K878" s="246" t="s">
        <v>4846</v>
      </c>
    </row>
    <row r="879" spans="1:11" s="245" customFormat="1" ht="15.5" x14ac:dyDescent="0.35">
      <c r="A879" s="245">
        <v>1</v>
      </c>
      <c r="B879" s="245" t="s">
        <v>3268</v>
      </c>
      <c r="D879" s="245" t="s">
        <v>4856</v>
      </c>
      <c r="E879" s="245" t="s">
        <v>3335</v>
      </c>
      <c r="F879" s="245" t="s">
        <v>4858</v>
      </c>
      <c r="H879" s="245">
        <v>2500</v>
      </c>
      <c r="J879" s="245" t="s">
        <v>5135</v>
      </c>
      <c r="K879" s="245" t="s">
        <v>4846</v>
      </c>
    </row>
    <row r="880" spans="1:11" s="245" customFormat="1" ht="15.5" x14ac:dyDescent="0.35">
      <c r="A880" s="245">
        <v>2</v>
      </c>
      <c r="B880" s="245" t="s">
        <v>3268</v>
      </c>
      <c r="D880" s="245" t="s">
        <v>4856</v>
      </c>
      <c r="E880" s="245" t="s">
        <v>3563</v>
      </c>
      <c r="F880" s="245" t="s">
        <v>4858</v>
      </c>
      <c r="H880" s="245">
        <v>1500</v>
      </c>
      <c r="I880" s="245" t="s">
        <v>5135</v>
      </c>
    </row>
  </sheetData>
  <sheetProtection formatCells="0" formatColumns="0" formatRows="0" insertRows="0" insertHyperlinks="0" deleteColumns="0" deleteRows="0" sort="0" autoFilter="0" pivotTables="0"/>
  <mergeCells count="3">
    <mergeCell ref="B1:C1"/>
    <mergeCell ref="D1:F1"/>
    <mergeCell ref="H1:J1"/>
  </mergeCells>
  <conditionalFormatting sqref="D854">
    <cfRule type="expression" dxfId="47" priority="4">
      <formula>_xludf.ISBLANK(D854)</formula>
    </cfRule>
  </conditionalFormatting>
  <conditionalFormatting sqref="D855">
    <cfRule type="expression" dxfId="46" priority="3">
      <formula>_xludf.ISBLANK(D855)</formula>
    </cfRule>
  </conditionalFormatting>
  <conditionalFormatting sqref="D853">
    <cfRule type="expression" dxfId="45" priority="2">
      <formula>_xludf.ISBLANK(D853)</formula>
    </cfRule>
  </conditionalFormatting>
  <conditionalFormatting sqref="D852">
    <cfRule type="expression" dxfId="44" priority="1">
      <formula>_xludf.ISBLANK(D852)</formula>
    </cfRule>
  </conditionalFormatting>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zoomScale="73" workbookViewId="0">
      <selection activeCell="A12" sqref="A12"/>
    </sheetView>
  </sheetViews>
  <sheetFormatPr baseColWidth="10" defaultColWidth="8.6640625" defaultRowHeight="15.5" x14ac:dyDescent="0.35"/>
  <cols>
    <col min="1" max="1" width="39.1640625" style="12" customWidth="1"/>
    <col min="2" max="2" width="36.9140625" style="12" customWidth="1"/>
    <col min="3" max="16384" width="8.6640625" style="12"/>
  </cols>
  <sheetData>
    <row r="1" spans="1:2" x14ac:dyDescent="0.35">
      <c r="A1" s="133" t="s">
        <v>102</v>
      </c>
      <c r="B1" s="133" t="s">
        <v>898</v>
      </c>
    </row>
    <row r="2" spans="1:2" x14ac:dyDescent="0.35">
      <c r="A2" s="167" t="s">
        <v>4881</v>
      </c>
      <c r="B2" s="167" t="s">
        <v>5040</v>
      </c>
    </row>
    <row r="3" spans="1:2" x14ac:dyDescent="0.35">
      <c r="A3" s="167" t="s">
        <v>4857</v>
      </c>
      <c r="B3" s="167" t="s">
        <v>5123</v>
      </c>
    </row>
    <row r="4" spans="1:2" s="254" customFormat="1" ht="14" x14ac:dyDescent="0.3">
      <c r="A4" s="256" t="s">
        <v>4996</v>
      </c>
      <c r="B4" s="256" t="s">
        <v>5040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413"/>
  <sheetViews>
    <sheetView zoomScale="60" zoomScaleNormal="60" workbookViewId="0">
      <selection activeCell="C15" sqref="C15"/>
    </sheetView>
  </sheetViews>
  <sheetFormatPr baseColWidth="10" defaultColWidth="8.83203125" defaultRowHeight="15.5" x14ac:dyDescent="0.35"/>
  <cols>
    <col min="1" max="1" width="30.1640625" style="12" bestFit="1" customWidth="1"/>
    <col min="2" max="2" width="48.6640625" style="12" bestFit="1" customWidth="1"/>
    <col min="3" max="3" width="84.5" style="12" customWidth="1"/>
    <col min="4" max="4" width="80.58203125" style="12" customWidth="1"/>
    <col min="5" max="5" width="43.08203125" style="12" customWidth="1"/>
    <col min="6" max="9" width="24.33203125" style="12" customWidth="1"/>
    <col min="10" max="10" width="24.1640625" style="12" customWidth="1"/>
    <col min="11" max="11" width="28.6640625" style="12" customWidth="1"/>
    <col min="12" max="12" width="64.4140625" style="12" customWidth="1"/>
    <col min="13" max="14" width="19.08203125" style="12" customWidth="1"/>
    <col min="15" max="15" width="17.58203125" style="12" customWidth="1"/>
    <col min="16" max="17" width="15.58203125" style="12" customWidth="1"/>
    <col min="18" max="18" width="15.58203125" style="15" customWidth="1"/>
    <col min="19" max="20" width="11.08203125" style="12" customWidth="1"/>
    <col min="21" max="21" width="37.33203125" style="12" bestFit="1" customWidth="1"/>
    <col min="22" max="22" width="3.33203125" style="12" customWidth="1"/>
    <col min="23" max="23" width="31" style="12" bestFit="1" customWidth="1"/>
    <col min="24" max="24" width="6" style="12" customWidth="1"/>
    <col min="25" max="256" width="8.83203125" style="12"/>
    <col min="257" max="257" width="30.1640625" style="12" bestFit="1" customWidth="1"/>
    <col min="258" max="258" width="48.6640625" style="12" bestFit="1" customWidth="1"/>
    <col min="259" max="259" width="84.5" style="12" customWidth="1"/>
    <col min="260" max="260" width="80.58203125" style="12" customWidth="1"/>
    <col min="261" max="261" width="43.08203125" style="12" customWidth="1"/>
    <col min="262" max="265" width="24.33203125" style="12" customWidth="1"/>
    <col min="266" max="266" width="24.1640625" style="12" customWidth="1"/>
    <col min="267" max="267" width="28.6640625" style="12" customWidth="1"/>
    <col min="268" max="268" width="64.4140625" style="12" customWidth="1"/>
    <col min="269" max="270" width="19.08203125" style="12" customWidth="1"/>
    <col min="271" max="271" width="17.58203125" style="12" customWidth="1"/>
    <col min="272" max="274" width="15.58203125" style="12" customWidth="1"/>
    <col min="275" max="276" width="11.08203125" style="12" customWidth="1"/>
    <col min="277" max="277" width="37.33203125" style="12" bestFit="1" customWidth="1"/>
    <col min="278" max="278" width="3.33203125" style="12" customWidth="1"/>
    <col min="279" max="279" width="31" style="12" bestFit="1" customWidth="1"/>
    <col min="280" max="280" width="6" style="12" customWidth="1"/>
    <col min="281" max="512" width="8.83203125" style="12"/>
    <col min="513" max="513" width="30.1640625" style="12" bestFit="1" customWidth="1"/>
    <col min="514" max="514" width="48.6640625" style="12" bestFit="1" customWidth="1"/>
    <col min="515" max="515" width="84.5" style="12" customWidth="1"/>
    <col min="516" max="516" width="80.58203125" style="12" customWidth="1"/>
    <col min="517" max="517" width="43.08203125" style="12" customWidth="1"/>
    <col min="518" max="521" width="24.33203125" style="12" customWidth="1"/>
    <col min="522" max="522" width="24.1640625" style="12" customWidth="1"/>
    <col min="523" max="523" width="28.6640625" style="12" customWidth="1"/>
    <col min="524" max="524" width="64.4140625" style="12" customWidth="1"/>
    <col min="525" max="526" width="19.08203125" style="12" customWidth="1"/>
    <col min="527" max="527" width="17.58203125" style="12" customWidth="1"/>
    <col min="528" max="530" width="15.58203125" style="12" customWidth="1"/>
    <col min="531" max="532" width="11.08203125" style="12" customWidth="1"/>
    <col min="533" max="533" width="37.33203125" style="12" bestFit="1" customWidth="1"/>
    <col min="534" max="534" width="3.33203125" style="12" customWidth="1"/>
    <col min="535" max="535" width="31" style="12" bestFit="1" customWidth="1"/>
    <col min="536" max="536" width="6" style="12" customWidth="1"/>
    <col min="537" max="768" width="8.83203125" style="12"/>
    <col min="769" max="769" width="30.1640625" style="12" bestFit="1" customWidth="1"/>
    <col min="770" max="770" width="48.6640625" style="12" bestFit="1" customWidth="1"/>
    <col min="771" max="771" width="84.5" style="12" customWidth="1"/>
    <col min="772" max="772" width="80.58203125" style="12" customWidth="1"/>
    <col min="773" max="773" width="43.08203125" style="12" customWidth="1"/>
    <col min="774" max="777" width="24.33203125" style="12" customWidth="1"/>
    <col min="778" max="778" width="24.1640625" style="12" customWidth="1"/>
    <col min="779" max="779" width="28.6640625" style="12" customWidth="1"/>
    <col min="780" max="780" width="64.4140625" style="12" customWidth="1"/>
    <col min="781" max="782" width="19.08203125" style="12" customWidth="1"/>
    <col min="783" max="783" width="17.58203125" style="12" customWidth="1"/>
    <col min="784" max="786" width="15.58203125" style="12" customWidth="1"/>
    <col min="787" max="788" width="11.08203125" style="12" customWidth="1"/>
    <col min="789" max="789" width="37.33203125" style="12" bestFit="1" customWidth="1"/>
    <col min="790" max="790" width="3.33203125" style="12" customWidth="1"/>
    <col min="791" max="791" width="31" style="12" bestFit="1" customWidth="1"/>
    <col min="792" max="792" width="6" style="12" customWidth="1"/>
    <col min="793" max="1024" width="8.83203125" style="12"/>
    <col min="1025" max="1025" width="30.1640625" style="12" bestFit="1" customWidth="1"/>
    <col min="1026" max="1026" width="48.6640625" style="12" bestFit="1" customWidth="1"/>
    <col min="1027" max="1027" width="84.5" style="12" customWidth="1"/>
    <col min="1028" max="1028" width="80.58203125" style="12" customWidth="1"/>
    <col min="1029" max="1029" width="43.08203125" style="12" customWidth="1"/>
    <col min="1030" max="1033" width="24.33203125" style="12" customWidth="1"/>
    <col min="1034" max="1034" width="24.1640625" style="12" customWidth="1"/>
    <col min="1035" max="1035" width="28.6640625" style="12" customWidth="1"/>
    <col min="1036" max="1036" width="64.4140625" style="12" customWidth="1"/>
    <col min="1037" max="1038" width="19.08203125" style="12" customWidth="1"/>
    <col min="1039" max="1039" width="17.58203125" style="12" customWidth="1"/>
    <col min="1040" max="1042" width="15.58203125" style="12" customWidth="1"/>
    <col min="1043" max="1044" width="11.08203125" style="12" customWidth="1"/>
    <col min="1045" max="1045" width="37.33203125" style="12" bestFit="1" customWidth="1"/>
    <col min="1046" max="1046" width="3.33203125" style="12" customWidth="1"/>
    <col min="1047" max="1047" width="31" style="12" bestFit="1" customWidth="1"/>
    <col min="1048" max="1048" width="6" style="12" customWidth="1"/>
    <col min="1049" max="1280" width="8.83203125" style="12"/>
    <col min="1281" max="1281" width="30.1640625" style="12" bestFit="1" customWidth="1"/>
    <col min="1282" max="1282" width="48.6640625" style="12" bestFit="1" customWidth="1"/>
    <col min="1283" max="1283" width="84.5" style="12" customWidth="1"/>
    <col min="1284" max="1284" width="80.58203125" style="12" customWidth="1"/>
    <col min="1285" max="1285" width="43.08203125" style="12" customWidth="1"/>
    <col min="1286" max="1289" width="24.33203125" style="12" customWidth="1"/>
    <col min="1290" max="1290" width="24.1640625" style="12" customWidth="1"/>
    <col min="1291" max="1291" width="28.6640625" style="12" customWidth="1"/>
    <col min="1292" max="1292" width="64.4140625" style="12" customWidth="1"/>
    <col min="1293" max="1294" width="19.08203125" style="12" customWidth="1"/>
    <col min="1295" max="1295" width="17.58203125" style="12" customWidth="1"/>
    <col min="1296" max="1298" width="15.58203125" style="12" customWidth="1"/>
    <col min="1299" max="1300" width="11.08203125" style="12" customWidth="1"/>
    <col min="1301" max="1301" width="37.33203125" style="12" bestFit="1" customWidth="1"/>
    <col min="1302" max="1302" width="3.33203125" style="12" customWidth="1"/>
    <col min="1303" max="1303" width="31" style="12" bestFit="1" customWidth="1"/>
    <col min="1304" max="1304" width="6" style="12" customWidth="1"/>
    <col min="1305" max="1536" width="8.83203125" style="12"/>
    <col min="1537" max="1537" width="30.1640625" style="12" bestFit="1" customWidth="1"/>
    <col min="1538" max="1538" width="48.6640625" style="12" bestFit="1" customWidth="1"/>
    <col min="1539" max="1539" width="84.5" style="12" customWidth="1"/>
    <col min="1540" max="1540" width="80.58203125" style="12" customWidth="1"/>
    <col min="1541" max="1541" width="43.08203125" style="12" customWidth="1"/>
    <col min="1542" max="1545" width="24.33203125" style="12" customWidth="1"/>
    <col min="1546" max="1546" width="24.1640625" style="12" customWidth="1"/>
    <col min="1547" max="1547" width="28.6640625" style="12" customWidth="1"/>
    <col min="1548" max="1548" width="64.4140625" style="12" customWidth="1"/>
    <col min="1549" max="1550" width="19.08203125" style="12" customWidth="1"/>
    <col min="1551" max="1551" width="17.58203125" style="12" customWidth="1"/>
    <col min="1552" max="1554" width="15.58203125" style="12" customWidth="1"/>
    <col min="1555" max="1556" width="11.08203125" style="12" customWidth="1"/>
    <col min="1557" max="1557" width="37.33203125" style="12" bestFit="1" customWidth="1"/>
    <col min="1558" max="1558" width="3.33203125" style="12" customWidth="1"/>
    <col min="1559" max="1559" width="31" style="12" bestFit="1" customWidth="1"/>
    <col min="1560" max="1560" width="6" style="12" customWidth="1"/>
    <col min="1561" max="1792" width="8.83203125" style="12"/>
    <col min="1793" max="1793" width="30.1640625" style="12" bestFit="1" customWidth="1"/>
    <col min="1794" max="1794" width="48.6640625" style="12" bestFit="1" customWidth="1"/>
    <col min="1795" max="1795" width="84.5" style="12" customWidth="1"/>
    <col min="1796" max="1796" width="80.58203125" style="12" customWidth="1"/>
    <col min="1797" max="1797" width="43.08203125" style="12" customWidth="1"/>
    <col min="1798" max="1801" width="24.33203125" style="12" customWidth="1"/>
    <col min="1802" max="1802" width="24.1640625" style="12" customWidth="1"/>
    <col min="1803" max="1803" width="28.6640625" style="12" customWidth="1"/>
    <col min="1804" max="1804" width="64.4140625" style="12" customWidth="1"/>
    <col min="1805" max="1806" width="19.08203125" style="12" customWidth="1"/>
    <col min="1807" max="1807" width="17.58203125" style="12" customWidth="1"/>
    <col min="1808" max="1810" width="15.58203125" style="12" customWidth="1"/>
    <col min="1811" max="1812" width="11.08203125" style="12" customWidth="1"/>
    <col min="1813" max="1813" width="37.33203125" style="12" bestFit="1" customWidth="1"/>
    <col min="1814" max="1814" width="3.33203125" style="12" customWidth="1"/>
    <col min="1815" max="1815" width="31" style="12" bestFit="1" customWidth="1"/>
    <col min="1816" max="1816" width="6" style="12" customWidth="1"/>
    <col min="1817" max="2048" width="8.83203125" style="12"/>
    <col min="2049" max="2049" width="30.1640625" style="12" bestFit="1" customWidth="1"/>
    <col min="2050" max="2050" width="48.6640625" style="12" bestFit="1" customWidth="1"/>
    <col min="2051" max="2051" width="84.5" style="12" customWidth="1"/>
    <col min="2052" max="2052" width="80.58203125" style="12" customWidth="1"/>
    <col min="2053" max="2053" width="43.08203125" style="12" customWidth="1"/>
    <col min="2054" max="2057" width="24.33203125" style="12" customWidth="1"/>
    <col min="2058" max="2058" width="24.1640625" style="12" customWidth="1"/>
    <col min="2059" max="2059" width="28.6640625" style="12" customWidth="1"/>
    <col min="2060" max="2060" width="64.4140625" style="12" customWidth="1"/>
    <col min="2061" max="2062" width="19.08203125" style="12" customWidth="1"/>
    <col min="2063" max="2063" width="17.58203125" style="12" customWidth="1"/>
    <col min="2064" max="2066" width="15.58203125" style="12" customWidth="1"/>
    <col min="2067" max="2068" width="11.08203125" style="12" customWidth="1"/>
    <col min="2069" max="2069" width="37.33203125" style="12" bestFit="1" customWidth="1"/>
    <col min="2070" max="2070" width="3.33203125" style="12" customWidth="1"/>
    <col min="2071" max="2071" width="31" style="12" bestFit="1" customWidth="1"/>
    <col min="2072" max="2072" width="6" style="12" customWidth="1"/>
    <col min="2073" max="2304" width="8.83203125" style="12"/>
    <col min="2305" max="2305" width="30.1640625" style="12" bestFit="1" customWidth="1"/>
    <col min="2306" max="2306" width="48.6640625" style="12" bestFit="1" customWidth="1"/>
    <col min="2307" max="2307" width="84.5" style="12" customWidth="1"/>
    <col min="2308" max="2308" width="80.58203125" style="12" customWidth="1"/>
    <col min="2309" max="2309" width="43.08203125" style="12" customWidth="1"/>
    <col min="2310" max="2313" width="24.33203125" style="12" customWidth="1"/>
    <col min="2314" max="2314" width="24.1640625" style="12" customWidth="1"/>
    <col min="2315" max="2315" width="28.6640625" style="12" customWidth="1"/>
    <col min="2316" max="2316" width="64.4140625" style="12" customWidth="1"/>
    <col min="2317" max="2318" width="19.08203125" style="12" customWidth="1"/>
    <col min="2319" max="2319" width="17.58203125" style="12" customWidth="1"/>
    <col min="2320" max="2322" width="15.58203125" style="12" customWidth="1"/>
    <col min="2323" max="2324" width="11.08203125" style="12" customWidth="1"/>
    <col min="2325" max="2325" width="37.33203125" style="12" bestFit="1" customWidth="1"/>
    <col min="2326" max="2326" width="3.33203125" style="12" customWidth="1"/>
    <col min="2327" max="2327" width="31" style="12" bestFit="1" customWidth="1"/>
    <col min="2328" max="2328" width="6" style="12" customWidth="1"/>
    <col min="2329" max="2560" width="8.83203125" style="12"/>
    <col min="2561" max="2561" width="30.1640625" style="12" bestFit="1" customWidth="1"/>
    <col min="2562" max="2562" width="48.6640625" style="12" bestFit="1" customWidth="1"/>
    <col min="2563" max="2563" width="84.5" style="12" customWidth="1"/>
    <col min="2564" max="2564" width="80.58203125" style="12" customWidth="1"/>
    <col min="2565" max="2565" width="43.08203125" style="12" customWidth="1"/>
    <col min="2566" max="2569" width="24.33203125" style="12" customWidth="1"/>
    <col min="2570" max="2570" width="24.1640625" style="12" customWidth="1"/>
    <col min="2571" max="2571" width="28.6640625" style="12" customWidth="1"/>
    <col min="2572" max="2572" width="64.4140625" style="12" customWidth="1"/>
    <col min="2573" max="2574" width="19.08203125" style="12" customWidth="1"/>
    <col min="2575" max="2575" width="17.58203125" style="12" customWidth="1"/>
    <col min="2576" max="2578" width="15.58203125" style="12" customWidth="1"/>
    <col min="2579" max="2580" width="11.08203125" style="12" customWidth="1"/>
    <col min="2581" max="2581" width="37.33203125" style="12" bestFit="1" customWidth="1"/>
    <col min="2582" max="2582" width="3.33203125" style="12" customWidth="1"/>
    <col min="2583" max="2583" width="31" style="12" bestFit="1" customWidth="1"/>
    <col min="2584" max="2584" width="6" style="12" customWidth="1"/>
    <col min="2585" max="2816" width="8.83203125" style="12"/>
    <col min="2817" max="2817" width="30.1640625" style="12" bestFit="1" customWidth="1"/>
    <col min="2818" max="2818" width="48.6640625" style="12" bestFit="1" customWidth="1"/>
    <col min="2819" max="2819" width="84.5" style="12" customWidth="1"/>
    <col min="2820" max="2820" width="80.58203125" style="12" customWidth="1"/>
    <col min="2821" max="2821" width="43.08203125" style="12" customWidth="1"/>
    <col min="2822" max="2825" width="24.33203125" style="12" customWidth="1"/>
    <col min="2826" max="2826" width="24.1640625" style="12" customWidth="1"/>
    <col min="2827" max="2827" width="28.6640625" style="12" customWidth="1"/>
    <col min="2828" max="2828" width="64.4140625" style="12" customWidth="1"/>
    <col min="2829" max="2830" width="19.08203125" style="12" customWidth="1"/>
    <col min="2831" max="2831" width="17.58203125" style="12" customWidth="1"/>
    <col min="2832" max="2834" width="15.58203125" style="12" customWidth="1"/>
    <col min="2835" max="2836" width="11.08203125" style="12" customWidth="1"/>
    <col min="2837" max="2837" width="37.33203125" style="12" bestFit="1" customWidth="1"/>
    <col min="2838" max="2838" width="3.33203125" style="12" customWidth="1"/>
    <col min="2839" max="2839" width="31" style="12" bestFit="1" customWidth="1"/>
    <col min="2840" max="2840" width="6" style="12" customWidth="1"/>
    <col min="2841" max="3072" width="8.83203125" style="12"/>
    <col min="3073" max="3073" width="30.1640625" style="12" bestFit="1" customWidth="1"/>
    <col min="3074" max="3074" width="48.6640625" style="12" bestFit="1" customWidth="1"/>
    <col min="3075" max="3075" width="84.5" style="12" customWidth="1"/>
    <col min="3076" max="3076" width="80.58203125" style="12" customWidth="1"/>
    <col min="3077" max="3077" width="43.08203125" style="12" customWidth="1"/>
    <col min="3078" max="3081" width="24.33203125" style="12" customWidth="1"/>
    <col min="3082" max="3082" width="24.1640625" style="12" customWidth="1"/>
    <col min="3083" max="3083" width="28.6640625" style="12" customWidth="1"/>
    <col min="3084" max="3084" width="64.4140625" style="12" customWidth="1"/>
    <col min="3085" max="3086" width="19.08203125" style="12" customWidth="1"/>
    <col min="3087" max="3087" width="17.58203125" style="12" customWidth="1"/>
    <col min="3088" max="3090" width="15.58203125" style="12" customWidth="1"/>
    <col min="3091" max="3092" width="11.08203125" style="12" customWidth="1"/>
    <col min="3093" max="3093" width="37.33203125" style="12" bestFit="1" customWidth="1"/>
    <col min="3094" max="3094" width="3.33203125" style="12" customWidth="1"/>
    <col min="3095" max="3095" width="31" style="12" bestFit="1" customWidth="1"/>
    <col min="3096" max="3096" width="6" style="12" customWidth="1"/>
    <col min="3097" max="3328" width="8.83203125" style="12"/>
    <col min="3329" max="3329" width="30.1640625" style="12" bestFit="1" customWidth="1"/>
    <col min="3330" max="3330" width="48.6640625" style="12" bestFit="1" customWidth="1"/>
    <col min="3331" max="3331" width="84.5" style="12" customWidth="1"/>
    <col min="3332" max="3332" width="80.58203125" style="12" customWidth="1"/>
    <col min="3333" max="3333" width="43.08203125" style="12" customWidth="1"/>
    <col min="3334" max="3337" width="24.33203125" style="12" customWidth="1"/>
    <col min="3338" max="3338" width="24.1640625" style="12" customWidth="1"/>
    <col min="3339" max="3339" width="28.6640625" style="12" customWidth="1"/>
    <col min="3340" max="3340" width="64.4140625" style="12" customWidth="1"/>
    <col min="3341" max="3342" width="19.08203125" style="12" customWidth="1"/>
    <col min="3343" max="3343" width="17.58203125" style="12" customWidth="1"/>
    <col min="3344" max="3346" width="15.58203125" style="12" customWidth="1"/>
    <col min="3347" max="3348" width="11.08203125" style="12" customWidth="1"/>
    <col min="3349" max="3349" width="37.33203125" style="12" bestFit="1" customWidth="1"/>
    <col min="3350" max="3350" width="3.33203125" style="12" customWidth="1"/>
    <col min="3351" max="3351" width="31" style="12" bestFit="1" customWidth="1"/>
    <col min="3352" max="3352" width="6" style="12" customWidth="1"/>
    <col min="3353" max="3584" width="8.83203125" style="12"/>
    <col min="3585" max="3585" width="30.1640625" style="12" bestFit="1" customWidth="1"/>
    <col min="3586" max="3586" width="48.6640625" style="12" bestFit="1" customWidth="1"/>
    <col min="3587" max="3587" width="84.5" style="12" customWidth="1"/>
    <col min="3588" max="3588" width="80.58203125" style="12" customWidth="1"/>
    <col min="3589" max="3589" width="43.08203125" style="12" customWidth="1"/>
    <col min="3590" max="3593" width="24.33203125" style="12" customWidth="1"/>
    <col min="3594" max="3594" width="24.1640625" style="12" customWidth="1"/>
    <col min="3595" max="3595" width="28.6640625" style="12" customWidth="1"/>
    <col min="3596" max="3596" width="64.4140625" style="12" customWidth="1"/>
    <col min="3597" max="3598" width="19.08203125" style="12" customWidth="1"/>
    <col min="3599" max="3599" width="17.58203125" style="12" customWidth="1"/>
    <col min="3600" max="3602" width="15.58203125" style="12" customWidth="1"/>
    <col min="3603" max="3604" width="11.08203125" style="12" customWidth="1"/>
    <col min="3605" max="3605" width="37.33203125" style="12" bestFit="1" customWidth="1"/>
    <col min="3606" max="3606" width="3.33203125" style="12" customWidth="1"/>
    <col min="3607" max="3607" width="31" style="12" bestFit="1" customWidth="1"/>
    <col min="3608" max="3608" width="6" style="12" customWidth="1"/>
    <col min="3609" max="3840" width="8.83203125" style="12"/>
    <col min="3841" max="3841" width="30.1640625" style="12" bestFit="1" customWidth="1"/>
    <col min="3842" max="3842" width="48.6640625" style="12" bestFit="1" customWidth="1"/>
    <col min="3843" max="3843" width="84.5" style="12" customWidth="1"/>
    <col min="3844" max="3844" width="80.58203125" style="12" customWidth="1"/>
    <col min="3845" max="3845" width="43.08203125" style="12" customWidth="1"/>
    <col min="3846" max="3849" width="24.33203125" style="12" customWidth="1"/>
    <col min="3850" max="3850" width="24.1640625" style="12" customWidth="1"/>
    <col min="3851" max="3851" width="28.6640625" style="12" customWidth="1"/>
    <col min="3852" max="3852" width="64.4140625" style="12" customWidth="1"/>
    <col min="3853" max="3854" width="19.08203125" style="12" customWidth="1"/>
    <col min="3855" max="3855" width="17.58203125" style="12" customWidth="1"/>
    <col min="3856" max="3858" width="15.58203125" style="12" customWidth="1"/>
    <col min="3859" max="3860" width="11.08203125" style="12" customWidth="1"/>
    <col min="3861" max="3861" width="37.33203125" style="12" bestFit="1" customWidth="1"/>
    <col min="3862" max="3862" width="3.33203125" style="12" customWidth="1"/>
    <col min="3863" max="3863" width="31" style="12" bestFit="1" customWidth="1"/>
    <col min="3864" max="3864" width="6" style="12" customWidth="1"/>
    <col min="3865" max="4096" width="8.83203125" style="12"/>
    <col min="4097" max="4097" width="30.1640625" style="12" bestFit="1" customWidth="1"/>
    <col min="4098" max="4098" width="48.6640625" style="12" bestFit="1" customWidth="1"/>
    <col min="4099" max="4099" width="84.5" style="12" customWidth="1"/>
    <col min="4100" max="4100" width="80.58203125" style="12" customWidth="1"/>
    <col min="4101" max="4101" width="43.08203125" style="12" customWidth="1"/>
    <col min="4102" max="4105" width="24.33203125" style="12" customWidth="1"/>
    <col min="4106" max="4106" width="24.1640625" style="12" customWidth="1"/>
    <col min="4107" max="4107" width="28.6640625" style="12" customWidth="1"/>
    <col min="4108" max="4108" width="64.4140625" style="12" customWidth="1"/>
    <col min="4109" max="4110" width="19.08203125" style="12" customWidth="1"/>
    <col min="4111" max="4111" width="17.58203125" style="12" customWidth="1"/>
    <col min="4112" max="4114" width="15.58203125" style="12" customWidth="1"/>
    <col min="4115" max="4116" width="11.08203125" style="12" customWidth="1"/>
    <col min="4117" max="4117" width="37.33203125" style="12" bestFit="1" customWidth="1"/>
    <col min="4118" max="4118" width="3.33203125" style="12" customWidth="1"/>
    <col min="4119" max="4119" width="31" style="12" bestFit="1" customWidth="1"/>
    <col min="4120" max="4120" width="6" style="12" customWidth="1"/>
    <col min="4121" max="4352" width="8.83203125" style="12"/>
    <col min="4353" max="4353" width="30.1640625" style="12" bestFit="1" customWidth="1"/>
    <col min="4354" max="4354" width="48.6640625" style="12" bestFit="1" customWidth="1"/>
    <col min="4355" max="4355" width="84.5" style="12" customWidth="1"/>
    <col min="4356" max="4356" width="80.58203125" style="12" customWidth="1"/>
    <col min="4357" max="4357" width="43.08203125" style="12" customWidth="1"/>
    <col min="4358" max="4361" width="24.33203125" style="12" customWidth="1"/>
    <col min="4362" max="4362" width="24.1640625" style="12" customWidth="1"/>
    <col min="4363" max="4363" width="28.6640625" style="12" customWidth="1"/>
    <col min="4364" max="4364" width="64.4140625" style="12" customWidth="1"/>
    <col min="4365" max="4366" width="19.08203125" style="12" customWidth="1"/>
    <col min="4367" max="4367" width="17.58203125" style="12" customWidth="1"/>
    <col min="4368" max="4370" width="15.58203125" style="12" customWidth="1"/>
    <col min="4371" max="4372" width="11.08203125" style="12" customWidth="1"/>
    <col min="4373" max="4373" width="37.33203125" style="12" bestFit="1" customWidth="1"/>
    <col min="4374" max="4374" width="3.33203125" style="12" customWidth="1"/>
    <col min="4375" max="4375" width="31" style="12" bestFit="1" customWidth="1"/>
    <col min="4376" max="4376" width="6" style="12" customWidth="1"/>
    <col min="4377" max="4608" width="8.83203125" style="12"/>
    <col min="4609" max="4609" width="30.1640625" style="12" bestFit="1" customWidth="1"/>
    <col min="4610" max="4610" width="48.6640625" style="12" bestFit="1" customWidth="1"/>
    <col min="4611" max="4611" width="84.5" style="12" customWidth="1"/>
    <col min="4612" max="4612" width="80.58203125" style="12" customWidth="1"/>
    <col min="4613" max="4613" width="43.08203125" style="12" customWidth="1"/>
    <col min="4614" max="4617" width="24.33203125" style="12" customWidth="1"/>
    <col min="4618" max="4618" width="24.1640625" style="12" customWidth="1"/>
    <col min="4619" max="4619" width="28.6640625" style="12" customWidth="1"/>
    <col min="4620" max="4620" width="64.4140625" style="12" customWidth="1"/>
    <col min="4621" max="4622" width="19.08203125" style="12" customWidth="1"/>
    <col min="4623" max="4623" width="17.58203125" style="12" customWidth="1"/>
    <col min="4624" max="4626" width="15.58203125" style="12" customWidth="1"/>
    <col min="4627" max="4628" width="11.08203125" style="12" customWidth="1"/>
    <col min="4629" max="4629" width="37.33203125" style="12" bestFit="1" customWidth="1"/>
    <col min="4630" max="4630" width="3.33203125" style="12" customWidth="1"/>
    <col min="4631" max="4631" width="31" style="12" bestFit="1" customWidth="1"/>
    <col min="4632" max="4632" width="6" style="12" customWidth="1"/>
    <col min="4633" max="4864" width="8.83203125" style="12"/>
    <col min="4865" max="4865" width="30.1640625" style="12" bestFit="1" customWidth="1"/>
    <col min="4866" max="4866" width="48.6640625" style="12" bestFit="1" customWidth="1"/>
    <col min="4867" max="4867" width="84.5" style="12" customWidth="1"/>
    <col min="4868" max="4868" width="80.58203125" style="12" customWidth="1"/>
    <col min="4869" max="4869" width="43.08203125" style="12" customWidth="1"/>
    <col min="4870" max="4873" width="24.33203125" style="12" customWidth="1"/>
    <col min="4874" max="4874" width="24.1640625" style="12" customWidth="1"/>
    <col min="4875" max="4875" width="28.6640625" style="12" customWidth="1"/>
    <col min="4876" max="4876" width="64.4140625" style="12" customWidth="1"/>
    <col min="4877" max="4878" width="19.08203125" style="12" customWidth="1"/>
    <col min="4879" max="4879" width="17.58203125" style="12" customWidth="1"/>
    <col min="4880" max="4882" width="15.58203125" style="12" customWidth="1"/>
    <col min="4883" max="4884" width="11.08203125" style="12" customWidth="1"/>
    <col min="4885" max="4885" width="37.33203125" style="12" bestFit="1" customWidth="1"/>
    <col min="4886" max="4886" width="3.33203125" style="12" customWidth="1"/>
    <col min="4887" max="4887" width="31" style="12" bestFit="1" customWidth="1"/>
    <col min="4888" max="4888" width="6" style="12" customWidth="1"/>
    <col min="4889" max="5120" width="8.83203125" style="12"/>
    <col min="5121" max="5121" width="30.1640625" style="12" bestFit="1" customWidth="1"/>
    <col min="5122" max="5122" width="48.6640625" style="12" bestFit="1" customWidth="1"/>
    <col min="5123" max="5123" width="84.5" style="12" customWidth="1"/>
    <col min="5124" max="5124" width="80.58203125" style="12" customWidth="1"/>
    <col min="5125" max="5125" width="43.08203125" style="12" customWidth="1"/>
    <col min="5126" max="5129" width="24.33203125" style="12" customWidth="1"/>
    <col min="5130" max="5130" width="24.1640625" style="12" customWidth="1"/>
    <col min="5131" max="5131" width="28.6640625" style="12" customWidth="1"/>
    <col min="5132" max="5132" width="64.4140625" style="12" customWidth="1"/>
    <col min="5133" max="5134" width="19.08203125" style="12" customWidth="1"/>
    <col min="5135" max="5135" width="17.58203125" style="12" customWidth="1"/>
    <col min="5136" max="5138" width="15.58203125" style="12" customWidth="1"/>
    <col min="5139" max="5140" width="11.08203125" style="12" customWidth="1"/>
    <col min="5141" max="5141" width="37.33203125" style="12" bestFit="1" customWidth="1"/>
    <col min="5142" max="5142" width="3.33203125" style="12" customWidth="1"/>
    <col min="5143" max="5143" width="31" style="12" bestFit="1" customWidth="1"/>
    <col min="5144" max="5144" width="6" style="12" customWidth="1"/>
    <col min="5145" max="5376" width="8.83203125" style="12"/>
    <col min="5377" max="5377" width="30.1640625" style="12" bestFit="1" customWidth="1"/>
    <col min="5378" max="5378" width="48.6640625" style="12" bestFit="1" customWidth="1"/>
    <col min="5379" max="5379" width="84.5" style="12" customWidth="1"/>
    <col min="5380" max="5380" width="80.58203125" style="12" customWidth="1"/>
    <col min="5381" max="5381" width="43.08203125" style="12" customWidth="1"/>
    <col min="5382" max="5385" width="24.33203125" style="12" customWidth="1"/>
    <col min="5386" max="5386" width="24.1640625" style="12" customWidth="1"/>
    <col min="5387" max="5387" width="28.6640625" style="12" customWidth="1"/>
    <col min="5388" max="5388" width="64.4140625" style="12" customWidth="1"/>
    <col min="5389" max="5390" width="19.08203125" style="12" customWidth="1"/>
    <col min="5391" max="5391" width="17.58203125" style="12" customWidth="1"/>
    <col min="5392" max="5394" width="15.58203125" style="12" customWidth="1"/>
    <col min="5395" max="5396" width="11.08203125" style="12" customWidth="1"/>
    <col min="5397" max="5397" width="37.33203125" style="12" bestFit="1" customWidth="1"/>
    <col min="5398" max="5398" width="3.33203125" style="12" customWidth="1"/>
    <col min="5399" max="5399" width="31" style="12" bestFit="1" customWidth="1"/>
    <col min="5400" max="5400" width="6" style="12" customWidth="1"/>
    <col min="5401" max="5632" width="8.83203125" style="12"/>
    <col min="5633" max="5633" width="30.1640625" style="12" bestFit="1" customWidth="1"/>
    <col min="5634" max="5634" width="48.6640625" style="12" bestFit="1" customWidth="1"/>
    <col min="5635" max="5635" width="84.5" style="12" customWidth="1"/>
    <col min="5636" max="5636" width="80.58203125" style="12" customWidth="1"/>
    <col min="5637" max="5637" width="43.08203125" style="12" customWidth="1"/>
    <col min="5638" max="5641" width="24.33203125" style="12" customWidth="1"/>
    <col min="5642" max="5642" width="24.1640625" style="12" customWidth="1"/>
    <col min="5643" max="5643" width="28.6640625" style="12" customWidth="1"/>
    <col min="5644" max="5644" width="64.4140625" style="12" customWidth="1"/>
    <col min="5645" max="5646" width="19.08203125" style="12" customWidth="1"/>
    <col min="5647" max="5647" width="17.58203125" style="12" customWidth="1"/>
    <col min="5648" max="5650" width="15.58203125" style="12" customWidth="1"/>
    <col min="5651" max="5652" width="11.08203125" style="12" customWidth="1"/>
    <col min="5653" max="5653" width="37.33203125" style="12" bestFit="1" customWidth="1"/>
    <col min="5654" max="5654" width="3.33203125" style="12" customWidth="1"/>
    <col min="5655" max="5655" width="31" style="12" bestFit="1" customWidth="1"/>
    <col min="5656" max="5656" width="6" style="12" customWidth="1"/>
    <col min="5657" max="5888" width="8.83203125" style="12"/>
    <col min="5889" max="5889" width="30.1640625" style="12" bestFit="1" customWidth="1"/>
    <col min="5890" max="5890" width="48.6640625" style="12" bestFit="1" customWidth="1"/>
    <col min="5891" max="5891" width="84.5" style="12" customWidth="1"/>
    <col min="5892" max="5892" width="80.58203125" style="12" customWidth="1"/>
    <col min="5893" max="5893" width="43.08203125" style="12" customWidth="1"/>
    <col min="5894" max="5897" width="24.33203125" style="12" customWidth="1"/>
    <col min="5898" max="5898" width="24.1640625" style="12" customWidth="1"/>
    <col min="5899" max="5899" width="28.6640625" style="12" customWidth="1"/>
    <col min="5900" max="5900" width="64.4140625" style="12" customWidth="1"/>
    <col min="5901" max="5902" width="19.08203125" style="12" customWidth="1"/>
    <col min="5903" max="5903" width="17.58203125" style="12" customWidth="1"/>
    <col min="5904" max="5906" width="15.58203125" style="12" customWidth="1"/>
    <col min="5907" max="5908" width="11.08203125" style="12" customWidth="1"/>
    <col min="5909" max="5909" width="37.33203125" style="12" bestFit="1" customWidth="1"/>
    <col min="5910" max="5910" width="3.33203125" style="12" customWidth="1"/>
    <col min="5911" max="5911" width="31" style="12" bestFit="1" customWidth="1"/>
    <col min="5912" max="5912" width="6" style="12" customWidth="1"/>
    <col min="5913" max="6144" width="8.83203125" style="12"/>
    <col min="6145" max="6145" width="30.1640625" style="12" bestFit="1" customWidth="1"/>
    <col min="6146" max="6146" width="48.6640625" style="12" bestFit="1" customWidth="1"/>
    <col min="6147" max="6147" width="84.5" style="12" customWidth="1"/>
    <col min="6148" max="6148" width="80.58203125" style="12" customWidth="1"/>
    <col min="6149" max="6149" width="43.08203125" style="12" customWidth="1"/>
    <col min="6150" max="6153" width="24.33203125" style="12" customWidth="1"/>
    <col min="6154" max="6154" width="24.1640625" style="12" customWidth="1"/>
    <col min="6155" max="6155" width="28.6640625" style="12" customWidth="1"/>
    <col min="6156" max="6156" width="64.4140625" style="12" customWidth="1"/>
    <col min="6157" max="6158" width="19.08203125" style="12" customWidth="1"/>
    <col min="6159" max="6159" width="17.58203125" style="12" customWidth="1"/>
    <col min="6160" max="6162" width="15.58203125" style="12" customWidth="1"/>
    <col min="6163" max="6164" width="11.08203125" style="12" customWidth="1"/>
    <col min="6165" max="6165" width="37.33203125" style="12" bestFit="1" customWidth="1"/>
    <col min="6166" max="6166" width="3.33203125" style="12" customWidth="1"/>
    <col min="6167" max="6167" width="31" style="12" bestFit="1" customWidth="1"/>
    <col min="6168" max="6168" width="6" style="12" customWidth="1"/>
    <col min="6169" max="6400" width="8.83203125" style="12"/>
    <col min="6401" max="6401" width="30.1640625" style="12" bestFit="1" customWidth="1"/>
    <col min="6402" max="6402" width="48.6640625" style="12" bestFit="1" customWidth="1"/>
    <col min="6403" max="6403" width="84.5" style="12" customWidth="1"/>
    <col min="6404" max="6404" width="80.58203125" style="12" customWidth="1"/>
    <col min="6405" max="6405" width="43.08203125" style="12" customWidth="1"/>
    <col min="6406" max="6409" width="24.33203125" style="12" customWidth="1"/>
    <col min="6410" max="6410" width="24.1640625" style="12" customWidth="1"/>
    <col min="6411" max="6411" width="28.6640625" style="12" customWidth="1"/>
    <col min="6412" max="6412" width="64.4140625" style="12" customWidth="1"/>
    <col min="6413" max="6414" width="19.08203125" style="12" customWidth="1"/>
    <col min="6415" max="6415" width="17.58203125" style="12" customWidth="1"/>
    <col min="6416" max="6418" width="15.58203125" style="12" customWidth="1"/>
    <col min="6419" max="6420" width="11.08203125" style="12" customWidth="1"/>
    <col min="6421" max="6421" width="37.33203125" style="12" bestFit="1" customWidth="1"/>
    <col min="6422" max="6422" width="3.33203125" style="12" customWidth="1"/>
    <col min="6423" max="6423" width="31" style="12" bestFit="1" customWidth="1"/>
    <col min="6424" max="6424" width="6" style="12" customWidth="1"/>
    <col min="6425" max="6656" width="8.83203125" style="12"/>
    <col min="6657" max="6657" width="30.1640625" style="12" bestFit="1" customWidth="1"/>
    <col min="6658" max="6658" width="48.6640625" style="12" bestFit="1" customWidth="1"/>
    <col min="6659" max="6659" width="84.5" style="12" customWidth="1"/>
    <col min="6660" max="6660" width="80.58203125" style="12" customWidth="1"/>
    <col min="6661" max="6661" width="43.08203125" style="12" customWidth="1"/>
    <col min="6662" max="6665" width="24.33203125" style="12" customWidth="1"/>
    <col min="6666" max="6666" width="24.1640625" style="12" customWidth="1"/>
    <col min="6667" max="6667" width="28.6640625" style="12" customWidth="1"/>
    <col min="6668" max="6668" width="64.4140625" style="12" customWidth="1"/>
    <col min="6669" max="6670" width="19.08203125" style="12" customWidth="1"/>
    <col min="6671" max="6671" width="17.58203125" style="12" customWidth="1"/>
    <col min="6672" max="6674" width="15.58203125" style="12" customWidth="1"/>
    <col min="6675" max="6676" width="11.08203125" style="12" customWidth="1"/>
    <col min="6677" max="6677" width="37.33203125" style="12" bestFit="1" customWidth="1"/>
    <col min="6678" max="6678" width="3.33203125" style="12" customWidth="1"/>
    <col min="6679" max="6679" width="31" style="12" bestFit="1" customWidth="1"/>
    <col min="6680" max="6680" width="6" style="12" customWidth="1"/>
    <col min="6681" max="6912" width="8.83203125" style="12"/>
    <col min="6913" max="6913" width="30.1640625" style="12" bestFit="1" customWidth="1"/>
    <col min="6914" max="6914" width="48.6640625" style="12" bestFit="1" customWidth="1"/>
    <col min="6915" max="6915" width="84.5" style="12" customWidth="1"/>
    <col min="6916" max="6916" width="80.58203125" style="12" customWidth="1"/>
    <col min="6917" max="6917" width="43.08203125" style="12" customWidth="1"/>
    <col min="6918" max="6921" width="24.33203125" style="12" customWidth="1"/>
    <col min="6922" max="6922" width="24.1640625" style="12" customWidth="1"/>
    <col min="6923" max="6923" width="28.6640625" style="12" customWidth="1"/>
    <col min="6924" max="6924" width="64.4140625" style="12" customWidth="1"/>
    <col min="6925" max="6926" width="19.08203125" style="12" customWidth="1"/>
    <col min="6927" max="6927" width="17.58203125" style="12" customWidth="1"/>
    <col min="6928" max="6930" width="15.58203125" style="12" customWidth="1"/>
    <col min="6931" max="6932" width="11.08203125" style="12" customWidth="1"/>
    <col min="6933" max="6933" width="37.33203125" style="12" bestFit="1" customWidth="1"/>
    <col min="6934" max="6934" width="3.33203125" style="12" customWidth="1"/>
    <col min="6935" max="6935" width="31" style="12" bestFit="1" customWidth="1"/>
    <col min="6936" max="6936" width="6" style="12" customWidth="1"/>
    <col min="6937" max="7168" width="8.83203125" style="12"/>
    <col min="7169" max="7169" width="30.1640625" style="12" bestFit="1" customWidth="1"/>
    <col min="7170" max="7170" width="48.6640625" style="12" bestFit="1" customWidth="1"/>
    <col min="7171" max="7171" width="84.5" style="12" customWidth="1"/>
    <col min="7172" max="7172" width="80.58203125" style="12" customWidth="1"/>
    <col min="7173" max="7173" width="43.08203125" style="12" customWidth="1"/>
    <col min="7174" max="7177" width="24.33203125" style="12" customWidth="1"/>
    <col min="7178" max="7178" width="24.1640625" style="12" customWidth="1"/>
    <col min="7179" max="7179" width="28.6640625" style="12" customWidth="1"/>
    <col min="7180" max="7180" width="64.4140625" style="12" customWidth="1"/>
    <col min="7181" max="7182" width="19.08203125" style="12" customWidth="1"/>
    <col min="7183" max="7183" width="17.58203125" style="12" customWidth="1"/>
    <col min="7184" max="7186" width="15.58203125" style="12" customWidth="1"/>
    <col min="7187" max="7188" width="11.08203125" style="12" customWidth="1"/>
    <col min="7189" max="7189" width="37.33203125" style="12" bestFit="1" customWidth="1"/>
    <col min="7190" max="7190" width="3.33203125" style="12" customWidth="1"/>
    <col min="7191" max="7191" width="31" style="12" bestFit="1" customWidth="1"/>
    <col min="7192" max="7192" width="6" style="12" customWidth="1"/>
    <col min="7193" max="7424" width="8.83203125" style="12"/>
    <col min="7425" max="7425" width="30.1640625" style="12" bestFit="1" customWidth="1"/>
    <col min="7426" max="7426" width="48.6640625" style="12" bestFit="1" customWidth="1"/>
    <col min="7427" max="7427" width="84.5" style="12" customWidth="1"/>
    <col min="7428" max="7428" width="80.58203125" style="12" customWidth="1"/>
    <col min="7429" max="7429" width="43.08203125" style="12" customWidth="1"/>
    <col min="7430" max="7433" width="24.33203125" style="12" customWidth="1"/>
    <col min="7434" max="7434" width="24.1640625" style="12" customWidth="1"/>
    <col min="7435" max="7435" width="28.6640625" style="12" customWidth="1"/>
    <col min="7436" max="7436" width="64.4140625" style="12" customWidth="1"/>
    <col min="7437" max="7438" width="19.08203125" style="12" customWidth="1"/>
    <col min="7439" max="7439" width="17.58203125" style="12" customWidth="1"/>
    <col min="7440" max="7442" width="15.58203125" style="12" customWidth="1"/>
    <col min="7443" max="7444" width="11.08203125" style="12" customWidth="1"/>
    <col min="7445" max="7445" width="37.33203125" style="12" bestFit="1" customWidth="1"/>
    <col min="7446" max="7446" width="3.33203125" style="12" customWidth="1"/>
    <col min="7447" max="7447" width="31" style="12" bestFit="1" customWidth="1"/>
    <col min="7448" max="7448" width="6" style="12" customWidth="1"/>
    <col min="7449" max="7680" width="8.83203125" style="12"/>
    <col min="7681" max="7681" width="30.1640625" style="12" bestFit="1" customWidth="1"/>
    <col min="7682" max="7682" width="48.6640625" style="12" bestFit="1" customWidth="1"/>
    <col min="7683" max="7683" width="84.5" style="12" customWidth="1"/>
    <col min="7684" max="7684" width="80.58203125" style="12" customWidth="1"/>
    <col min="7685" max="7685" width="43.08203125" style="12" customWidth="1"/>
    <col min="7686" max="7689" width="24.33203125" style="12" customWidth="1"/>
    <col min="7690" max="7690" width="24.1640625" style="12" customWidth="1"/>
    <col min="7691" max="7691" width="28.6640625" style="12" customWidth="1"/>
    <col min="7692" max="7692" width="64.4140625" style="12" customWidth="1"/>
    <col min="7693" max="7694" width="19.08203125" style="12" customWidth="1"/>
    <col min="7695" max="7695" width="17.58203125" style="12" customWidth="1"/>
    <col min="7696" max="7698" width="15.58203125" style="12" customWidth="1"/>
    <col min="7699" max="7700" width="11.08203125" style="12" customWidth="1"/>
    <col min="7701" max="7701" width="37.33203125" style="12" bestFit="1" customWidth="1"/>
    <col min="7702" max="7702" width="3.33203125" style="12" customWidth="1"/>
    <col min="7703" max="7703" width="31" style="12" bestFit="1" customWidth="1"/>
    <col min="7704" max="7704" width="6" style="12" customWidth="1"/>
    <col min="7705" max="7936" width="8.83203125" style="12"/>
    <col min="7937" max="7937" width="30.1640625" style="12" bestFit="1" customWidth="1"/>
    <col min="7938" max="7938" width="48.6640625" style="12" bestFit="1" customWidth="1"/>
    <col min="7939" max="7939" width="84.5" style="12" customWidth="1"/>
    <col min="7940" max="7940" width="80.58203125" style="12" customWidth="1"/>
    <col min="7941" max="7941" width="43.08203125" style="12" customWidth="1"/>
    <col min="7942" max="7945" width="24.33203125" style="12" customWidth="1"/>
    <col min="7946" max="7946" width="24.1640625" style="12" customWidth="1"/>
    <col min="7947" max="7947" width="28.6640625" style="12" customWidth="1"/>
    <col min="7948" max="7948" width="64.4140625" style="12" customWidth="1"/>
    <col min="7949" max="7950" width="19.08203125" style="12" customWidth="1"/>
    <col min="7951" max="7951" width="17.58203125" style="12" customWidth="1"/>
    <col min="7952" max="7954" width="15.58203125" style="12" customWidth="1"/>
    <col min="7955" max="7956" width="11.08203125" style="12" customWidth="1"/>
    <col min="7957" max="7957" width="37.33203125" style="12" bestFit="1" customWidth="1"/>
    <col min="7958" max="7958" width="3.33203125" style="12" customWidth="1"/>
    <col min="7959" max="7959" width="31" style="12" bestFit="1" customWidth="1"/>
    <col min="7960" max="7960" width="6" style="12" customWidth="1"/>
    <col min="7961" max="8192" width="8.83203125" style="12"/>
    <col min="8193" max="8193" width="30.1640625" style="12" bestFit="1" customWidth="1"/>
    <col min="8194" max="8194" width="48.6640625" style="12" bestFit="1" customWidth="1"/>
    <col min="8195" max="8195" width="84.5" style="12" customWidth="1"/>
    <col min="8196" max="8196" width="80.58203125" style="12" customWidth="1"/>
    <col min="8197" max="8197" width="43.08203125" style="12" customWidth="1"/>
    <col min="8198" max="8201" width="24.33203125" style="12" customWidth="1"/>
    <col min="8202" max="8202" width="24.1640625" style="12" customWidth="1"/>
    <col min="8203" max="8203" width="28.6640625" style="12" customWidth="1"/>
    <col min="8204" max="8204" width="64.4140625" style="12" customWidth="1"/>
    <col min="8205" max="8206" width="19.08203125" style="12" customWidth="1"/>
    <col min="8207" max="8207" width="17.58203125" style="12" customWidth="1"/>
    <col min="8208" max="8210" width="15.58203125" style="12" customWidth="1"/>
    <col min="8211" max="8212" width="11.08203125" style="12" customWidth="1"/>
    <col min="8213" max="8213" width="37.33203125" style="12" bestFit="1" customWidth="1"/>
    <col min="8214" max="8214" width="3.33203125" style="12" customWidth="1"/>
    <col min="8215" max="8215" width="31" style="12" bestFit="1" customWidth="1"/>
    <col min="8216" max="8216" width="6" style="12" customWidth="1"/>
    <col min="8217" max="8448" width="8.83203125" style="12"/>
    <col min="8449" max="8449" width="30.1640625" style="12" bestFit="1" customWidth="1"/>
    <col min="8450" max="8450" width="48.6640625" style="12" bestFit="1" customWidth="1"/>
    <col min="8451" max="8451" width="84.5" style="12" customWidth="1"/>
    <col min="8452" max="8452" width="80.58203125" style="12" customWidth="1"/>
    <col min="8453" max="8453" width="43.08203125" style="12" customWidth="1"/>
    <col min="8454" max="8457" width="24.33203125" style="12" customWidth="1"/>
    <col min="8458" max="8458" width="24.1640625" style="12" customWidth="1"/>
    <col min="8459" max="8459" width="28.6640625" style="12" customWidth="1"/>
    <col min="8460" max="8460" width="64.4140625" style="12" customWidth="1"/>
    <col min="8461" max="8462" width="19.08203125" style="12" customWidth="1"/>
    <col min="8463" max="8463" width="17.58203125" style="12" customWidth="1"/>
    <col min="8464" max="8466" width="15.58203125" style="12" customWidth="1"/>
    <col min="8467" max="8468" width="11.08203125" style="12" customWidth="1"/>
    <col min="8469" max="8469" width="37.33203125" style="12" bestFit="1" customWidth="1"/>
    <col min="8470" max="8470" width="3.33203125" style="12" customWidth="1"/>
    <col min="8471" max="8471" width="31" style="12" bestFit="1" customWidth="1"/>
    <col min="8472" max="8472" width="6" style="12" customWidth="1"/>
    <col min="8473" max="8704" width="8.83203125" style="12"/>
    <col min="8705" max="8705" width="30.1640625" style="12" bestFit="1" customWidth="1"/>
    <col min="8706" max="8706" width="48.6640625" style="12" bestFit="1" customWidth="1"/>
    <col min="8707" max="8707" width="84.5" style="12" customWidth="1"/>
    <col min="8708" max="8708" width="80.58203125" style="12" customWidth="1"/>
    <col min="8709" max="8709" width="43.08203125" style="12" customWidth="1"/>
    <col min="8710" max="8713" width="24.33203125" style="12" customWidth="1"/>
    <col min="8714" max="8714" width="24.1640625" style="12" customWidth="1"/>
    <col min="8715" max="8715" width="28.6640625" style="12" customWidth="1"/>
    <col min="8716" max="8716" width="64.4140625" style="12" customWidth="1"/>
    <col min="8717" max="8718" width="19.08203125" style="12" customWidth="1"/>
    <col min="8719" max="8719" width="17.58203125" style="12" customWidth="1"/>
    <col min="8720" max="8722" width="15.58203125" style="12" customWidth="1"/>
    <col min="8723" max="8724" width="11.08203125" style="12" customWidth="1"/>
    <col min="8725" max="8725" width="37.33203125" style="12" bestFit="1" customWidth="1"/>
    <col min="8726" max="8726" width="3.33203125" style="12" customWidth="1"/>
    <col min="8727" max="8727" width="31" style="12" bestFit="1" customWidth="1"/>
    <col min="8728" max="8728" width="6" style="12" customWidth="1"/>
    <col min="8729" max="8960" width="8.83203125" style="12"/>
    <col min="8961" max="8961" width="30.1640625" style="12" bestFit="1" customWidth="1"/>
    <col min="8962" max="8962" width="48.6640625" style="12" bestFit="1" customWidth="1"/>
    <col min="8963" max="8963" width="84.5" style="12" customWidth="1"/>
    <col min="8964" max="8964" width="80.58203125" style="12" customWidth="1"/>
    <col min="8965" max="8965" width="43.08203125" style="12" customWidth="1"/>
    <col min="8966" max="8969" width="24.33203125" style="12" customWidth="1"/>
    <col min="8970" max="8970" width="24.1640625" style="12" customWidth="1"/>
    <col min="8971" max="8971" width="28.6640625" style="12" customWidth="1"/>
    <col min="8972" max="8972" width="64.4140625" style="12" customWidth="1"/>
    <col min="8973" max="8974" width="19.08203125" style="12" customWidth="1"/>
    <col min="8975" max="8975" width="17.58203125" style="12" customWidth="1"/>
    <col min="8976" max="8978" width="15.58203125" style="12" customWidth="1"/>
    <col min="8979" max="8980" width="11.08203125" style="12" customWidth="1"/>
    <col min="8981" max="8981" width="37.33203125" style="12" bestFit="1" customWidth="1"/>
    <col min="8982" max="8982" width="3.33203125" style="12" customWidth="1"/>
    <col min="8983" max="8983" width="31" style="12" bestFit="1" customWidth="1"/>
    <col min="8984" max="8984" width="6" style="12" customWidth="1"/>
    <col min="8985" max="9216" width="8.83203125" style="12"/>
    <col min="9217" max="9217" width="30.1640625" style="12" bestFit="1" customWidth="1"/>
    <col min="9218" max="9218" width="48.6640625" style="12" bestFit="1" customWidth="1"/>
    <col min="9219" max="9219" width="84.5" style="12" customWidth="1"/>
    <col min="9220" max="9220" width="80.58203125" style="12" customWidth="1"/>
    <col min="9221" max="9221" width="43.08203125" style="12" customWidth="1"/>
    <col min="9222" max="9225" width="24.33203125" style="12" customWidth="1"/>
    <col min="9226" max="9226" width="24.1640625" style="12" customWidth="1"/>
    <col min="9227" max="9227" width="28.6640625" style="12" customWidth="1"/>
    <col min="9228" max="9228" width="64.4140625" style="12" customWidth="1"/>
    <col min="9229" max="9230" width="19.08203125" style="12" customWidth="1"/>
    <col min="9231" max="9231" width="17.58203125" style="12" customWidth="1"/>
    <col min="9232" max="9234" width="15.58203125" style="12" customWidth="1"/>
    <col min="9235" max="9236" width="11.08203125" style="12" customWidth="1"/>
    <col min="9237" max="9237" width="37.33203125" style="12" bestFit="1" customWidth="1"/>
    <col min="9238" max="9238" width="3.33203125" style="12" customWidth="1"/>
    <col min="9239" max="9239" width="31" style="12" bestFit="1" customWidth="1"/>
    <col min="9240" max="9240" width="6" style="12" customWidth="1"/>
    <col min="9241" max="9472" width="8.83203125" style="12"/>
    <col min="9473" max="9473" width="30.1640625" style="12" bestFit="1" customWidth="1"/>
    <col min="9474" max="9474" width="48.6640625" style="12" bestFit="1" customWidth="1"/>
    <col min="9475" max="9475" width="84.5" style="12" customWidth="1"/>
    <col min="9476" max="9476" width="80.58203125" style="12" customWidth="1"/>
    <col min="9477" max="9477" width="43.08203125" style="12" customWidth="1"/>
    <col min="9478" max="9481" width="24.33203125" style="12" customWidth="1"/>
    <col min="9482" max="9482" width="24.1640625" style="12" customWidth="1"/>
    <col min="9483" max="9483" width="28.6640625" style="12" customWidth="1"/>
    <col min="9484" max="9484" width="64.4140625" style="12" customWidth="1"/>
    <col min="9485" max="9486" width="19.08203125" style="12" customWidth="1"/>
    <col min="9487" max="9487" width="17.58203125" style="12" customWidth="1"/>
    <col min="9488" max="9490" width="15.58203125" style="12" customWidth="1"/>
    <col min="9491" max="9492" width="11.08203125" style="12" customWidth="1"/>
    <col min="9493" max="9493" width="37.33203125" style="12" bestFit="1" customWidth="1"/>
    <col min="9494" max="9494" width="3.33203125" style="12" customWidth="1"/>
    <col min="9495" max="9495" width="31" style="12" bestFit="1" customWidth="1"/>
    <col min="9496" max="9496" width="6" style="12" customWidth="1"/>
    <col min="9497" max="9728" width="8.83203125" style="12"/>
    <col min="9729" max="9729" width="30.1640625" style="12" bestFit="1" customWidth="1"/>
    <col min="9730" max="9730" width="48.6640625" style="12" bestFit="1" customWidth="1"/>
    <col min="9731" max="9731" width="84.5" style="12" customWidth="1"/>
    <col min="9732" max="9732" width="80.58203125" style="12" customWidth="1"/>
    <col min="9733" max="9733" width="43.08203125" style="12" customWidth="1"/>
    <col min="9734" max="9737" width="24.33203125" style="12" customWidth="1"/>
    <col min="9738" max="9738" width="24.1640625" style="12" customWidth="1"/>
    <col min="9739" max="9739" width="28.6640625" style="12" customWidth="1"/>
    <col min="9740" max="9740" width="64.4140625" style="12" customWidth="1"/>
    <col min="9741" max="9742" width="19.08203125" style="12" customWidth="1"/>
    <col min="9743" max="9743" width="17.58203125" style="12" customWidth="1"/>
    <col min="9744" max="9746" width="15.58203125" style="12" customWidth="1"/>
    <col min="9747" max="9748" width="11.08203125" style="12" customWidth="1"/>
    <col min="9749" max="9749" width="37.33203125" style="12" bestFit="1" customWidth="1"/>
    <col min="9750" max="9750" width="3.33203125" style="12" customWidth="1"/>
    <col min="9751" max="9751" width="31" style="12" bestFit="1" customWidth="1"/>
    <col min="9752" max="9752" width="6" style="12" customWidth="1"/>
    <col min="9753" max="9984" width="8.83203125" style="12"/>
    <col min="9985" max="9985" width="30.1640625" style="12" bestFit="1" customWidth="1"/>
    <col min="9986" max="9986" width="48.6640625" style="12" bestFit="1" customWidth="1"/>
    <col min="9987" max="9987" width="84.5" style="12" customWidth="1"/>
    <col min="9988" max="9988" width="80.58203125" style="12" customWidth="1"/>
    <col min="9989" max="9989" width="43.08203125" style="12" customWidth="1"/>
    <col min="9990" max="9993" width="24.33203125" style="12" customWidth="1"/>
    <col min="9994" max="9994" width="24.1640625" style="12" customWidth="1"/>
    <col min="9995" max="9995" width="28.6640625" style="12" customWidth="1"/>
    <col min="9996" max="9996" width="64.4140625" style="12" customWidth="1"/>
    <col min="9997" max="9998" width="19.08203125" style="12" customWidth="1"/>
    <col min="9999" max="9999" width="17.58203125" style="12" customWidth="1"/>
    <col min="10000" max="10002" width="15.58203125" style="12" customWidth="1"/>
    <col min="10003" max="10004" width="11.08203125" style="12" customWidth="1"/>
    <col min="10005" max="10005" width="37.33203125" style="12" bestFit="1" customWidth="1"/>
    <col min="10006" max="10006" width="3.33203125" style="12" customWidth="1"/>
    <col min="10007" max="10007" width="31" style="12" bestFit="1" customWidth="1"/>
    <col min="10008" max="10008" width="6" style="12" customWidth="1"/>
    <col min="10009" max="10240" width="8.83203125" style="12"/>
    <col min="10241" max="10241" width="30.1640625" style="12" bestFit="1" customWidth="1"/>
    <col min="10242" max="10242" width="48.6640625" style="12" bestFit="1" customWidth="1"/>
    <col min="10243" max="10243" width="84.5" style="12" customWidth="1"/>
    <col min="10244" max="10244" width="80.58203125" style="12" customWidth="1"/>
    <col min="10245" max="10245" width="43.08203125" style="12" customWidth="1"/>
    <col min="10246" max="10249" width="24.33203125" style="12" customWidth="1"/>
    <col min="10250" max="10250" width="24.1640625" style="12" customWidth="1"/>
    <col min="10251" max="10251" width="28.6640625" style="12" customWidth="1"/>
    <col min="10252" max="10252" width="64.4140625" style="12" customWidth="1"/>
    <col min="10253" max="10254" width="19.08203125" style="12" customWidth="1"/>
    <col min="10255" max="10255" width="17.58203125" style="12" customWidth="1"/>
    <col min="10256" max="10258" width="15.58203125" style="12" customWidth="1"/>
    <col min="10259" max="10260" width="11.08203125" style="12" customWidth="1"/>
    <col min="10261" max="10261" width="37.33203125" style="12" bestFit="1" customWidth="1"/>
    <col min="10262" max="10262" width="3.33203125" style="12" customWidth="1"/>
    <col min="10263" max="10263" width="31" style="12" bestFit="1" customWidth="1"/>
    <col min="10264" max="10264" width="6" style="12" customWidth="1"/>
    <col min="10265" max="10496" width="8.83203125" style="12"/>
    <col min="10497" max="10497" width="30.1640625" style="12" bestFit="1" customWidth="1"/>
    <col min="10498" max="10498" width="48.6640625" style="12" bestFit="1" customWidth="1"/>
    <col min="10499" max="10499" width="84.5" style="12" customWidth="1"/>
    <col min="10500" max="10500" width="80.58203125" style="12" customWidth="1"/>
    <col min="10501" max="10501" width="43.08203125" style="12" customWidth="1"/>
    <col min="10502" max="10505" width="24.33203125" style="12" customWidth="1"/>
    <col min="10506" max="10506" width="24.1640625" style="12" customWidth="1"/>
    <col min="10507" max="10507" width="28.6640625" style="12" customWidth="1"/>
    <col min="10508" max="10508" width="64.4140625" style="12" customWidth="1"/>
    <col min="10509" max="10510" width="19.08203125" style="12" customWidth="1"/>
    <col min="10511" max="10511" width="17.58203125" style="12" customWidth="1"/>
    <col min="10512" max="10514" width="15.58203125" style="12" customWidth="1"/>
    <col min="10515" max="10516" width="11.08203125" style="12" customWidth="1"/>
    <col min="10517" max="10517" width="37.33203125" style="12" bestFit="1" customWidth="1"/>
    <col min="10518" max="10518" width="3.33203125" style="12" customWidth="1"/>
    <col min="10519" max="10519" width="31" style="12" bestFit="1" customWidth="1"/>
    <col min="10520" max="10520" width="6" style="12" customWidth="1"/>
    <col min="10521" max="10752" width="8.83203125" style="12"/>
    <col min="10753" max="10753" width="30.1640625" style="12" bestFit="1" customWidth="1"/>
    <col min="10754" max="10754" width="48.6640625" style="12" bestFit="1" customWidth="1"/>
    <col min="10755" max="10755" width="84.5" style="12" customWidth="1"/>
    <col min="10756" max="10756" width="80.58203125" style="12" customWidth="1"/>
    <col min="10757" max="10757" width="43.08203125" style="12" customWidth="1"/>
    <col min="10758" max="10761" width="24.33203125" style="12" customWidth="1"/>
    <col min="10762" max="10762" width="24.1640625" style="12" customWidth="1"/>
    <col min="10763" max="10763" width="28.6640625" style="12" customWidth="1"/>
    <col min="10764" max="10764" width="64.4140625" style="12" customWidth="1"/>
    <col min="10765" max="10766" width="19.08203125" style="12" customWidth="1"/>
    <col min="10767" max="10767" width="17.58203125" style="12" customWidth="1"/>
    <col min="10768" max="10770" width="15.58203125" style="12" customWidth="1"/>
    <col min="10771" max="10772" width="11.08203125" style="12" customWidth="1"/>
    <col min="10773" max="10773" width="37.33203125" style="12" bestFit="1" customWidth="1"/>
    <col min="10774" max="10774" width="3.33203125" style="12" customWidth="1"/>
    <col min="10775" max="10775" width="31" style="12" bestFit="1" customWidth="1"/>
    <col min="10776" max="10776" width="6" style="12" customWidth="1"/>
    <col min="10777" max="11008" width="8.83203125" style="12"/>
    <col min="11009" max="11009" width="30.1640625" style="12" bestFit="1" customWidth="1"/>
    <col min="11010" max="11010" width="48.6640625" style="12" bestFit="1" customWidth="1"/>
    <col min="11011" max="11011" width="84.5" style="12" customWidth="1"/>
    <col min="11012" max="11012" width="80.58203125" style="12" customWidth="1"/>
    <col min="11013" max="11013" width="43.08203125" style="12" customWidth="1"/>
    <col min="11014" max="11017" width="24.33203125" style="12" customWidth="1"/>
    <col min="11018" max="11018" width="24.1640625" style="12" customWidth="1"/>
    <col min="11019" max="11019" width="28.6640625" style="12" customWidth="1"/>
    <col min="11020" max="11020" width="64.4140625" style="12" customWidth="1"/>
    <col min="11021" max="11022" width="19.08203125" style="12" customWidth="1"/>
    <col min="11023" max="11023" width="17.58203125" style="12" customWidth="1"/>
    <col min="11024" max="11026" width="15.58203125" style="12" customWidth="1"/>
    <col min="11027" max="11028" width="11.08203125" style="12" customWidth="1"/>
    <col min="11029" max="11029" width="37.33203125" style="12" bestFit="1" customWidth="1"/>
    <col min="11030" max="11030" width="3.33203125" style="12" customWidth="1"/>
    <col min="11031" max="11031" width="31" style="12" bestFit="1" customWidth="1"/>
    <col min="11032" max="11032" width="6" style="12" customWidth="1"/>
    <col min="11033" max="11264" width="8.83203125" style="12"/>
    <col min="11265" max="11265" width="30.1640625" style="12" bestFit="1" customWidth="1"/>
    <col min="11266" max="11266" width="48.6640625" style="12" bestFit="1" customWidth="1"/>
    <col min="11267" max="11267" width="84.5" style="12" customWidth="1"/>
    <col min="11268" max="11268" width="80.58203125" style="12" customWidth="1"/>
    <col min="11269" max="11269" width="43.08203125" style="12" customWidth="1"/>
    <col min="11270" max="11273" width="24.33203125" style="12" customWidth="1"/>
    <col min="11274" max="11274" width="24.1640625" style="12" customWidth="1"/>
    <col min="11275" max="11275" width="28.6640625" style="12" customWidth="1"/>
    <col min="11276" max="11276" width="64.4140625" style="12" customWidth="1"/>
    <col min="11277" max="11278" width="19.08203125" style="12" customWidth="1"/>
    <col min="11279" max="11279" width="17.58203125" style="12" customWidth="1"/>
    <col min="11280" max="11282" width="15.58203125" style="12" customWidth="1"/>
    <col min="11283" max="11284" width="11.08203125" style="12" customWidth="1"/>
    <col min="11285" max="11285" width="37.33203125" style="12" bestFit="1" customWidth="1"/>
    <col min="11286" max="11286" width="3.33203125" style="12" customWidth="1"/>
    <col min="11287" max="11287" width="31" style="12" bestFit="1" customWidth="1"/>
    <col min="11288" max="11288" width="6" style="12" customWidth="1"/>
    <col min="11289" max="11520" width="8.83203125" style="12"/>
    <col min="11521" max="11521" width="30.1640625" style="12" bestFit="1" customWidth="1"/>
    <col min="11522" max="11522" width="48.6640625" style="12" bestFit="1" customWidth="1"/>
    <col min="11523" max="11523" width="84.5" style="12" customWidth="1"/>
    <col min="11524" max="11524" width="80.58203125" style="12" customWidth="1"/>
    <col min="11525" max="11525" width="43.08203125" style="12" customWidth="1"/>
    <col min="11526" max="11529" width="24.33203125" style="12" customWidth="1"/>
    <col min="11530" max="11530" width="24.1640625" style="12" customWidth="1"/>
    <col min="11531" max="11531" width="28.6640625" style="12" customWidth="1"/>
    <col min="11532" max="11532" width="64.4140625" style="12" customWidth="1"/>
    <col min="11533" max="11534" width="19.08203125" style="12" customWidth="1"/>
    <col min="11535" max="11535" width="17.58203125" style="12" customWidth="1"/>
    <col min="11536" max="11538" width="15.58203125" style="12" customWidth="1"/>
    <col min="11539" max="11540" width="11.08203125" style="12" customWidth="1"/>
    <col min="11541" max="11541" width="37.33203125" style="12" bestFit="1" customWidth="1"/>
    <col min="11542" max="11542" width="3.33203125" style="12" customWidth="1"/>
    <col min="11543" max="11543" width="31" style="12" bestFit="1" customWidth="1"/>
    <col min="11544" max="11544" width="6" style="12" customWidth="1"/>
    <col min="11545" max="11776" width="8.83203125" style="12"/>
    <col min="11777" max="11777" width="30.1640625" style="12" bestFit="1" customWidth="1"/>
    <col min="11778" max="11778" width="48.6640625" style="12" bestFit="1" customWidth="1"/>
    <col min="11779" max="11779" width="84.5" style="12" customWidth="1"/>
    <col min="11780" max="11780" width="80.58203125" style="12" customWidth="1"/>
    <col min="11781" max="11781" width="43.08203125" style="12" customWidth="1"/>
    <col min="11782" max="11785" width="24.33203125" style="12" customWidth="1"/>
    <col min="11786" max="11786" width="24.1640625" style="12" customWidth="1"/>
    <col min="11787" max="11787" width="28.6640625" style="12" customWidth="1"/>
    <col min="11788" max="11788" width="64.4140625" style="12" customWidth="1"/>
    <col min="11789" max="11790" width="19.08203125" style="12" customWidth="1"/>
    <col min="11791" max="11791" width="17.58203125" style="12" customWidth="1"/>
    <col min="11792" max="11794" width="15.58203125" style="12" customWidth="1"/>
    <col min="11795" max="11796" width="11.08203125" style="12" customWidth="1"/>
    <col min="11797" max="11797" width="37.33203125" style="12" bestFit="1" customWidth="1"/>
    <col min="11798" max="11798" width="3.33203125" style="12" customWidth="1"/>
    <col min="11799" max="11799" width="31" style="12" bestFit="1" customWidth="1"/>
    <col min="11800" max="11800" width="6" style="12" customWidth="1"/>
    <col min="11801" max="12032" width="8.83203125" style="12"/>
    <col min="12033" max="12033" width="30.1640625" style="12" bestFit="1" customWidth="1"/>
    <col min="12034" max="12034" width="48.6640625" style="12" bestFit="1" customWidth="1"/>
    <col min="12035" max="12035" width="84.5" style="12" customWidth="1"/>
    <col min="12036" max="12036" width="80.58203125" style="12" customWidth="1"/>
    <col min="12037" max="12037" width="43.08203125" style="12" customWidth="1"/>
    <col min="12038" max="12041" width="24.33203125" style="12" customWidth="1"/>
    <col min="12042" max="12042" width="24.1640625" style="12" customWidth="1"/>
    <col min="12043" max="12043" width="28.6640625" style="12" customWidth="1"/>
    <col min="12044" max="12044" width="64.4140625" style="12" customWidth="1"/>
    <col min="12045" max="12046" width="19.08203125" style="12" customWidth="1"/>
    <col min="12047" max="12047" width="17.58203125" style="12" customWidth="1"/>
    <col min="12048" max="12050" width="15.58203125" style="12" customWidth="1"/>
    <col min="12051" max="12052" width="11.08203125" style="12" customWidth="1"/>
    <col min="12053" max="12053" width="37.33203125" style="12" bestFit="1" customWidth="1"/>
    <col min="12054" max="12054" width="3.33203125" style="12" customWidth="1"/>
    <col min="12055" max="12055" width="31" style="12" bestFit="1" customWidth="1"/>
    <col min="12056" max="12056" width="6" style="12" customWidth="1"/>
    <col min="12057" max="12288" width="8.83203125" style="12"/>
    <col min="12289" max="12289" width="30.1640625" style="12" bestFit="1" customWidth="1"/>
    <col min="12290" max="12290" width="48.6640625" style="12" bestFit="1" customWidth="1"/>
    <col min="12291" max="12291" width="84.5" style="12" customWidth="1"/>
    <col min="12292" max="12292" width="80.58203125" style="12" customWidth="1"/>
    <col min="12293" max="12293" width="43.08203125" style="12" customWidth="1"/>
    <col min="12294" max="12297" width="24.33203125" style="12" customWidth="1"/>
    <col min="12298" max="12298" width="24.1640625" style="12" customWidth="1"/>
    <col min="12299" max="12299" width="28.6640625" style="12" customWidth="1"/>
    <col min="12300" max="12300" width="64.4140625" style="12" customWidth="1"/>
    <col min="12301" max="12302" width="19.08203125" style="12" customWidth="1"/>
    <col min="12303" max="12303" width="17.58203125" style="12" customWidth="1"/>
    <col min="12304" max="12306" width="15.58203125" style="12" customWidth="1"/>
    <col min="12307" max="12308" width="11.08203125" style="12" customWidth="1"/>
    <col min="12309" max="12309" width="37.33203125" style="12" bestFit="1" customWidth="1"/>
    <col min="12310" max="12310" width="3.33203125" style="12" customWidth="1"/>
    <col min="12311" max="12311" width="31" style="12" bestFit="1" customWidth="1"/>
    <col min="12312" max="12312" width="6" style="12" customWidth="1"/>
    <col min="12313" max="12544" width="8.83203125" style="12"/>
    <col min="12545" max="12545" width="30.1640625" style="12" bestFit="1" customWidth="1"/>
    <col min="12546" max="12546" width="48.6640625" style="12" bestFit="1" customWidth="1"/>
    <col min="12547" max="12547" width="84.5" style="12" customWidth="1"/>
    <col min="12548" max="12548" width="80.58203125" style="12" customWidth="1"/>
    <col min="12549" max="12549" width="43.08203125" style="12" customWidth="1"/>
    <col min="12550" max="12553" width="24.33203125" style="12" customWidth="1"/>
    <col min="12554" max="12554" width="24.1640625" style="12" customWidth="1"/>
    <col min="12555" max="12555" width="28.6640625" style="12" customWidth="1"/>
    <col min="12556" max="12556" width="64.4140625" style="12" customWidth="1"/>
    <col min="12557" max="12558" width="19.08203125" style="12" customWidth="1"/>
    <col min="12559" max="12559" width="17.58203125" style="12" customWidth="1"/>
    <col min="12560" max="12562" width="15.58203125" style="12" customWidth="1"/>
    <col min="12563" max="12564" width="11.08203125" style="12" customWidth="1"/>
    <col min="12565" max="12565" width="37.33203125" style="12" bestFit="1" customWidth="1"/>
    <col min="12566" max="12566" width="3.33203125" style="12" customWidth="1"/>
    <col min="12567" max="12567" width="31" style="12" bestFit="1" customWidth="1"/>
    <col min="12568" max="12568" width="6" style="12" customWidth="1"/>
    <col min="12569" max="12800" width="8.83203125" style="12"/>
    <col min="12801" max="12801" width="30.1640625" style="12" bestFit="1" customWidth="1"/>
    <col min="12802" max="12802" width="48.6640625" style="12" bestFit="1" customWidth="1"/>
    <col min="12803" max="12803" width="84.5" style="12" customWidth="1"/>
    <col min="12804" max="12804" width="80.58203125" style="12" customWidth="1"/>
    <col min="12805" max="12805" width="43.08203125" style="12" customWidth="1"/>
    <col min="12806" max="12809" width="24.33203125" style="12" customWidth="1"/>
    <col min="12810" max="12810" width="24.1640625" style="12" customWidth="1"/>
    <col min="12811" max="12811" width="28.6640625" style="12" customWidth="1"/>
    <col min="12812" max="12812" width="64.4140625" style="12" customWidth="1"/>
    <col min="12813" max="12814" width="19.08203125" style="12" customWidth="1"/>
    <col min="12815" max="12815" width="17.58203125" style="12" customWidth="1"/>
    <col min="12816" max="12818" width="15.58203125" style="12" customWidth="1"/>
    <col min="12819" max="12820" width="11.08203125" style="12" customWidth="1"/>
    <col min="12821" max="12821" width="37.33203125" style="12" bestFit="1" customWidth="1"/>
    <col min="12822" max="12822" width="3.33203125" style="12" customWidth="1"/>
    <col min="12823" max="12823" width="31" style="12" bestFit="1" customWidth="1"/>
    <col min="12824" max="12824" width="6" style="12" customWidth="1"/>
    <col min="12825" max="13056" width="8.83203125" style="12"/>
    <col min="13057" max="13057" width="30.1640625" style="12" bestFit="1" customWidth="1"/>
    <col min="13058" max="13058" width="48.6640625" style="12" bestFit="1" customWidth="1"/>
    <col min="13059" max="13059" width="84.5" style="12" customWidth="1"/>
    <col min="13060" max="13060" width="80.58203125" style="12" customWidth="1"/>
    <col min="13061" max="13061" width="43.08203125" style="12" customWidth="1"/>
    <col min="13062" max="13065" width="24.33203125" style="12" customWidth="1"/>
    <col min="13066" max="13066" width="24.1640625" style="12" customWidth="1"/>
    <col min="13067" max="13067" width="28.6640625" style="12" customWidth="1"/>
    <col min="13068" max="13068" width="64.4140625" style="12" customWidth="1"/>
    <col min="13069" max="13070" width="19.08203125" style="12" customWidth="1"/>
    <col min="13071" max="13071" width="17.58203125" style="12" customWidth="1"/>
    <col min="13072" max="13074" width="15.58203125" style="12" customWidth="1"/>
    <col min="13075" max="13076" width="11.08203125" style="12" customWidth="1"/>
    <col min="13077" max="13077" width="37.33203125" style="12" bestFit="1" customWidth="1"/>
    <col min="13078" max="13078" width="3.33203125" style="12" customWidth="1"/>
    <col min="13079" max="13079" width="31" style="12" bestFit="1" customWidth="1"/>
    <col min="13080" max="13080" width="6" style="12" customWidth="1"/>
    <col min="13081" max="13312" width="8.83203125" style="12"/>
    <col min="13313" max="13313" width="30.1640625" style="12" bestFit="1" customWidth="1"/>
    <col min="13314" max="13314" width="48.6640625" style="12" bestFit="1" customWidth="1"/>
    <col min="13315" max="13315" width="84.5" style="12" customWidth="1"/>
    <col min="13316" max="13316" width="80.58203125" style="12" customWidth="1"/>
    <col min="13317" max="13317" width="43.08203125" style="12" customWidth="1"/>
    <col min="13318" max="13321" width="24.33203125" style="12" customWidth="1"/>
    <col min="13322" max="13322" width="24.1640625" style="12" customWidth="1"/>
    <col min="13323" max="13323" width="28.6640625" style="12" customWidth="1"/>
    <col min="13324" max="13324" width="64.4140625" style="12" customWidth="1"/>
    <col min="13325" max="13326" width="19.08203125" style="12" customWidth="1"/>
    <col min="13327" max="13327" width="17.58203125" style="12" customWidth="1"/>
    <col min="13328" max="13330" width="15.58203125" style="12" customWidth="1"/>
    <col min="13331" max="13332" width="11.08203125" style="12" customWidth="1"/>
    <col min="13333" max="13333" width="37.33203125" style="12" bestFit="1" customWidth="1"/>
    <col min="13334" max="13334" width="3.33203125" style="12" customWidth="1"/>
    <col min="13335" max="13335" width="31" style="12" bestFit="1" customWidth="1"/>
    <col min="13336" max="13336" width="6" style="12" customWidth="1"/>
    <col min="13337" max="13568" width="8.83203125" style="12"/>
    <col min="13569" max="13569" width="30.1640625" style="12" bestFit="1" customWidth="1"/>
    <col min="13570" max="13570" width="48.6640625" style="12" bestFit="1" customWidth="1"/>
    <col min="13571" max="13571" width="84.5" style="12" customWidth="1"/>
    <col min="13572" max="13572" width="80.58203125" style="12" customWidth="1"/>
    <col min="13573" max="13573" width="43.08203125" style="12" customWidth="1"/>
    <col min="13574" max="13577" width="24.33203125" style="12" customWidth="1"/>
    <col min="13578" max="13578" width="24.1640625" style="12" customWidth="1"/>
    <col min="13579" max="13579" width="28.6640625" style="12" customWidth="1"/>
    <col min="13580" max="13580" width="64.4140625" style="12" customWidth="1"/>
    <col min="13581" max="13582" width="19.08203125" style="12" customWidth="1"/>
    <col min="13583" max="13583" width="17.58203125" style="12" customWidth="1"/>
    <col min="13584" max="13586" width="15.58203125" style="12" customWidth="1"/>
    <col min="13587" max="13588" width="11.08203125" style="12" customWidth="1"/>
    <col min="13589" max="13589" width="37.33203125" style="12" bestFit="1" customWidth="1"/>
    <col min="13590" max="13590" width="3.33203125" style="12" customWidth="1"/>
    <col min="13591" max="13591" width="31" style="12" bestFit="1" customWidth="1"/>
    <col min="13592" max="13592" width="6" style="12" customWidth="1"/>
    <col min="13593" max="13824" width="8.83203125" style="12"/>
    <col min="13825" max="13825" width="30.1640625" style="12" bestFit="1" customWidth="1"/>
    <col min="13826" max="13826" width="48.6640625" style="12" bestFit="1" customWidth="1"/>
    <col min="13827" max="13827" width="84.5" style="12" customWidth="1"/>
    <col min="13828" max="13828" width="80.58203125" style="12" customWidth="1"/>
    <col min="13829" max="13829" width="43.08203125" style="12" customWidth="1"/>
    <col min="13830" max="13833" width="24.33203125" style="12" customWidth="1"/>
    <col min="13834" max="13834" width="24.1640625" style="12" customWidth="1"/>
    <col min="13835" max="13835" width="28.6640625" style="12" customWidth="1"/>
    <col min="13836" max="13836" width="64.4140625" style="12" customWidth="1"/>
    <col min="13837" max="13838" width="19.08203125" style="12" customWidth="1"/>
    <col min="13839" max="13839" width="17.58203125" style="12" customWidth="1"/>
    <col min="13840" max="13842" width="15.58203125" style="12" customWidth="1"/>
    <col min="13843" max="13844" width="11.08203125" style="12" customWidth="1"/>
    <col min="13845" max="13845" width="37.33203125" style="12" bestFit="1" customWidth="1"/>
    <col min="13846" max="13846" width="3.33203125" style="12" customWidth="1"/>
    <col min="13847" max="13847" width="31" style="12" bestFit="1" customWidth="1"/>
    <col min="13848" max="13848" width="6" style="12" customWidth="1"/>
    <col min="13849" max="14080" width="8.83203125" style="12"/>
    <col min="14081" max="14081" width="30.1640625" style="12" bestFit="1" customWidth="1"/>
    <col min="14082" max="14082" width="48.6640625" style="12" bestFit="1" customWidth="1"/>
    <col min="14083" max="14083" width="84.5" style="12" customWidth="1"/>
    <col min="14084" max="14084" width="80.58203125" style="12" customWidth="1"/>
    <col min="14085" max="14085" width="43.08203125" style="12" customWidth="1"/>
    <col min="14086" max="14089" width="24.33203125" style="12" customWidth="1"/>
    <col min="14090" max="14090" width="24.1640625" style="12" customWidth="1"/>
    <col min="14091" max="14091" width="28.6640625" style="12" customWidth="1"/>
    <col min="14092" max="14092" width="64.4140625" style="12" customWidth="1"/>
    <col min="14093" max="14094" width="19.08203125" style="12" customWidth="1"/>
    <col min="14095" max="14095" width="17.58203125" style="12" customWidth="1"/>
    <col min="14096" max="14098" width="15.58203125" style="12" customWidth="1"/>
    <col min="14099" max="14100" width="11.08203125" style="12" customWidth="1"/>
    <col min="14101" max="14101" width="37.33203125" style="12" bestFit="1" customWidth="1"/>
    <col min="14102" max="14102" width="3.33203125" style="12" customWidth="1"/>
    <col min="14103" max="14103" width="31" style="12" bestFit="1" customWidth="1"/>
    <col min="14104" max="14104" width="6" style="12" customWidth="1"/>
    <col min="14105" max="14336" width="8.83203125" style="12"/>
    <col min="14337" max="14337" width="30.1640625" style="12" bestFit="1" customWidth="1"/>
    <col min="14338" max="14338" width="48.6640625" style="12" bestFit="1" customWidth="1"/>
    <col min="14339" max="14339" width="84.5" style="12" customWidth="1"/>
    <col min="14340" max="14340" width="80.58203125" style="12" customWidth="1"/>
    <col min="14341" max="14341" width="43.08203125" style="12" customWidth="1"/>
    <col min="14342" max="14345" width="24.33203125" style="12" customWidth="1"/>
    <col min="14346" max="14346" width="24.1640625" style="12" customWidth="1"/>
    <col min="14347" max="14347" width="28.6640625" style="12" customWidth="1"/>
    <col min="14348" max="14348" width="64.4140625" style="12" customWidth="1"/>
    <col min="14349" max="14350" width="19.08203125" style="12" customWidth="1"/>
    <col min="14351" max="14351" width="17.58203125" style="12" customWidth="1"/>
    <col min="14352" max="14354" width="15.58203125" style="12" customWidth="1"/>
    <col min="14355" max="14356" width="11.08203125" style="12" customWidth="1"/>
    <col min="14357" max="14357" width="37.33203125" style="12" bestFit="1" customWidth="1"/>
    <col min="14358" max="14358" width="3.33203125" style="12" customWidth="1"/>
    <col min="14359" max="14359" width="31" style="12" bestFit="1" customWidth="1"/>
    <col min="14360" max="14360" width="6" style="12" customWidth="1"/>
    <col min="14361" max="14592" width="8.83203125" style="12"/>
    <col min="14593" max="14593" width="30.1640625" style="12" bestFit="1" customWidth="1"/>
    <col min="14594" max="14594" width="48.6640625" style="12" bestFit="1" customWidth="1"/>
    <col min="14595" max="14595" width="84.5" style="12" customWidth="1"/>
    <col min="14596" max="14596" width="80.58203125" style="12" customWidth="1"/>
    <col min="14597" max="14597" width="43.08203125" style="12" customWidth="1"/>
    <col min="14598" max="14601" width="24.33203125" style="12" customWidth="1"/>
    <col min="14602" max="14602" width="24.1640625" style="12" customWidth="1"/>
    <col min="14603" max="14603" width="28.6640625" style="12" customWidth="1"/>
    <col min="14604" max="14604" width="64.4140625" style="12" customWidth="1"/>
    <col min="14605" max="14606" width="19.08203125" style="12" customWidth="1"/>
    <col min="14607" max="14607" width="17.58203125" style="12" customWidth="1"/>
    <col min="14608" max="14610" width="15.58203125" style="12" customWidth="1"/>
    <col min="14611" max="14612" width="11.08203125" style="12" customWidth="1"/>
    <col min="14613" max="14613" width="37.33203125" style="12" bestFit="1" customWidth="1"/>
    <col min="14614" max="14614" width="3.33203125" style="12" customWidth="1"/>
    <col min="14615" max="14615" width="31" style="12" bestFit="1" customWidth="1"/>
    <col min="14616" max="14616" width="6" style="12" customWidth="1"/>
    <col min="14617" max="14848" width="8.83203125" style="12"/>
    <col min="14849" max="14849" width="30.1640625" style="12" bestFit="1" customWidth="1"/>
    <col min="14850" max="14850" width="48.6640625" style="12" bestFit="1" customWidth="1"/>
    <col min="14851" max="14851" width="84.5" style="12" customWidth="1"/>
    <col min="14852" max="14852" width="80.58203125" style="12" customWidth="1"/>
    <col min="14853" max="14853" width="43.08203125" style="12" customWidth="1"/>
    <col min="14854" max="14857" width="24.33203125" style="12" customWidth="1"/>
    <col min="14858" max="14858" width="24.1640625" style="12" customWidth="1"/>
    <col min="14859" max="14859" width="28.6640625" style="12" customWidth="1"/>
    <col min="14860" max="14860" width="64.4140625" style="12" customWidth="1"/>
    <col min="14861" max="14862" width="19.08203125" style="12" customWidth="1"/>
    <col min="14863" max="14863" width="17.58203125" style="12" customWidth="1"/>
    <col min="14864" max="14866" width="15.58203125" style="12" customWidth="1"/>
    <col min="14867" max="14868" width="11.08203125" style="12" customWidth="1"/>
    <col min="14869" max="14869" width="37.33203125" style="12" bestFit="1" customWidth="1"/>
    <col min="14870" max="14870" width="3.33203125" style="12" customWidth="1"/>
    <col min="14871" max="14871" width="31" style="12" bestFit="1" customWidth="1"/>
    <col min="14872" max="14872" width="6" style="12" customWidth="1"/>
    <col min="14873" max="15104" width="8.83203125" style="12"/>
    <col min="15105" max="15105" width="30.1640625" style="12" bestFit="1" customWidth="1"/>
    <col min="15106" max="15106" width="48.6640625" style="12" bestFit="1" customWidth="1"/>
    <col min="15107" max="15107" width="84.5" style="12" customWidth="1"/>
    <col min="15108" max="15108" width="80.58203125" style="12" customWidth="1"/>
    <col min="15109" max="15109" width="43.08203125" style="12" customWidth="1"/>
    <col min="15110" max="15113" width="24.33203125" style="12" customWidth="1"/>
    <col min="15114" max="15114" width="24.1640625" style="12" customWidth="1"/>
    <col min="15115" max="15115" width="28.6640625" style="12" customWidth="1"/>
    <col min="15116" max="15116" width="64.4140625" style="12" customWidth="1"/>
    <col min="15117" max="15118" width="19.08203125" style="12" customWidth="1"/>
    <col min="15119" max="15119" width="17.58203125" style="12" customWidth="1"/>
    <col min="15120" max="15122" width="15.58203125" style="12" customWidth="1"/>
    <col min="15123" max="15124" width="11.08203125" style="12" customWidth="1"/>
    <col min="15125" max="15125" width="37.33203125" style="12" bestFit="1" customWidth="1"/>
    <col min="15126" max="15126" width="3.33203125" style="12" customWidth="1"/>
    <col min="15127" max="15127" width="31" style="12" bestFit="1" customWidth="1"/>
    <col min="15128" max="15128" width="6" style="12" customWidth="1"/>
    <col min="15129" max="15360" width="8.83203125" style="12"/>
    <col min="15361" max="15361" width="30.1640625" style="12" bestFit="1" customWidth="1"/>
    <col min="15362" max="15362" width="48.6640625" style="12" bestFit="1" customWidth="1"/>
    <col min="15363" max="15363" width="84.5" style="12" customWidth="1"/>
    <col min="15364" max="15364" width="80.58203125" style="12" customWidth="1"/>
    <col min="15365" max="15365" width="43.08203125" style="12" customWidth="1"/>
    <col min="15366" max="15369" width="24.33203125" style="12" customWidth="1"/>
    <col min="15370" max="15370" width="24.1640625" style="12" customWidth="1"/>
    <col min="15371" max="15371" width="28.6640625" style="12" customWidth="1"/>
    <col min="15372" max="15372" width="64.4140625" style="12" customWidth="1"/>
    <col min="15373" max="15374" width="19.08203125" style="12" customWidth="1"/>
    <col min="15375" max="15375" width="17.58203125" style="12" customWidth="1"/>
    <col min="15376" max="15378" width="15.58203125" style="12" customWidth="1"/>
    <col min="15379" max="15380" width="11.08203125" style="12" customWidth="1"/>
    <col min="15381" max="15381" width="37.33203125" style="12" bestFit="1" customWidth="1"/>
    <col min="15382" max="15382" width="3.33203125" style="12" customWidth="1"/>
    <col min="15383" max="15383" width="31" style="12" bestFit="1" customWidth="1"/>
    <col min="15384" max="15384" width="6" style="12" customWidth="1"/>
    <col min="15385" max="15616" width="8.83203125" style="12"/>
    <col min="15617" max="15617" width="30.1640625" style="12" bestFit="1" customWidth="1"/>
    <col min="15618" max="15618" width="48.6640625" style="12" bestFit="1" customWidth="1"/>
    <col min="15619" max="15619" width="84.5" style="12" customWidth="1"/>
    <col min="15620" max="15620" width="80.58203125" style="12" customWidth="1"/>
    <col min="15621" max="15621" width="43.08203125" style="12" customWidth="1"/>
    <col min="15622" max="15625" width="24.33203125" style="12" customWidth="1"/>
    <col min="15626" max="15626" width="24.1640625" style="12" customWidth="1"/>
    <col min="15627" max="15627" width="28.6640625" style="12" customWidth="1"/>
    <col min="15628" max="15628" width="64.4140625" style="12" customWidth="1"/>
    <col min="15629" max="15630" width="19.08203125" style="12" customWidth="1"/>
    <col min="15631" max="15631" width="17.58203125" style="12" customWidth="1"/>
    <col min="15632" max="15634" width="15.58203125" style="12" customWidth="1"/>
    <col min="15635" max="15636" width="11.08203125" style="12" customWidth="1"/>
    <col min="15637" max="15637" width="37.33203125" style="12" bestFit="1" customWidth="1"/>
    <col min="15638" max="15638" width="3.33203125" style="12" customWidth="1"/>
    <col min="15639" max="15639" width="31" style="12" bestFit="1" customWidth="1"/>
    <col min="15640" max="15640" width="6" style="12" customWidth="1"/>
    <col min="15641" max="15872" width="8.83203125" style="12"/>
    <col min="15873" max="15873" width="30.1640625" style="12" bestFit="1" customWidth="1"/>
    <col min="15874" max="15874" width="48.6640625" style="12" bestFit="1" customWidth="1"/>
    <col min="15875" max="15875" width="84.5" style="12" customWidth="1"/>
    <col min="15876" max="15876" width="80.58203125" style="12" customWidth="1"/>
    <col min="15877" max="15877" width="43.08203125" style="12" customWidth="1"/>
    <col min="15878" max="15881" width="24.33203125" style="12" customWidth="1"/>
    <col min="15882" max="15882" width="24.1640625" style="12" customWidth="1"/>
    <col min="15883" max="15883" width="28.6640625" style="12" customWidth="1"/>
    <col min="15884" max="15884" width="64.4140625" style="12" customWidth="1"/>
    <col min="15885" max="15886" width="19.08203125" style="12" customWidth="1"/>
    <col min="15887" max="15887" width="17.58203125" style="12" customWidth="1"/>
    <col min="15888" max="15890" width="15.58203125" style="12" customWidth="1"/>
    <col min="15891" max="15892" width="11.08203125" style="12" customWidth="1"/>
    <col min="15893" max="15893" width="37.33203125" style="12" bestFit="1" customWidth="1"/>
    <col min="15894" max="15894" width="3.33203125" style="12" customWidth="1"/>
    <col min="15895" max="15895" width="31" style="12" bestFit="1" customWidth="1"/>
    <col min="15896" max="15896" width="6" style="12" customWidth="1"/>
    <col min="15897" max="16128" width="8.83203125" style="12"/>
    <col min="16129" max="16129" width="30.1640625" style="12" bestFit="1" customWidth="1"/>
    <col min="16130" max="16130" width="48.6640625" style="12" bestFit="1" customWidth="1"/>
    <col min="16131" max="16131" width="84.5" style="12" customWidth="1"/>
    <col min="16132" max="16132" width="80.58203125" style="12" customWidth="1"/>
    <col min="16133" max="16133" width="43.08203125" style="12" customWidth="1"/>
    <col min="16134" max="16137" width="24.33203125" style="12" customWidth="1"/>
    <col min="16138" max="16138" width="24.1640625" style="12" customWidth="1"/>
    <col min="16139" max="16139" width="28.6640625" style="12" customWidth="1"/>
    <col min="16140" max="16140" width="64.4140625" style="12" customWidth="1"/>
    <col min="16141" max="16142" width="19.08203125" style="12" customWidth="1"/>
    <col min="16143" max="16143" width="17.58203125" style="12" customWidth="1"/>
    <col min="16144" max="16146" width="15.58203125" style="12" customWidth="1"/>
    <col min="16147" max="16148" width="11.08203125" style="12" customWidth="1"/>
    <col min="16149" max="16149" width="37.33203125" style="12" bestFit="1" customWidth="1"/>
    <col min="16150" max="16150" width="3.33203125" style="12" customWidth="1"/>
    <col min="16151" max="16151" width="31" style="12" bestFit="1" customWidth="1"/>
    <col min="16152" max="16152" width="6" style="12" customWidth="1"/>
    <col min="16153" max="16384" width="8.83203125" style="12"/>
  </cols>
  <sheetData>
    <row r="1" spans="1:18" ht="22.5" customHeight="1" x14ac:dyDescent="0.35">
      <c r="A1" s="344" t="s">
        <v>899</v>
      </c>
      <c r="B1" s="344" t="s">
        <v>900</v>
      </c>
      <c r="C1" s="344" t="s">
        <v>901</v>
      </c>
      <c r="D1" s="344" t="s">
        <v>902</v>
      </c>
      <c r="E1" s="344" t="s">
        <v>903</v>
      </c>
      <c r="F1" s="344" t="s">
        <v>904</v>
      </c>
      <c r="G1" s="344" t="s">
        <v>905</v>
      </c>
      <c r="H1" s="344" t="s">
        <v>906</v>
      </c>
      <c r="I1" s="344" t="s">
        <v>907</v>
      </c>
      <c r="J1" s="344" t="s">
        <v>908</v>
      </c>
      <c r="K1" s="344" t="s">
        <v>909</v>
      </c>
      <c r="L1" s="344" t="s">
        <v>910</v>
      </c>
      <c r="M1" s="344" t="s">
        <v>4732</v>
      </c>
      <c r="N1" s="344" t="s">
        <v>4733</v>
      </c>
      <c r="O1" s="344" t="s">
        <v>911</v>
      </c>
      <c r="P1" s="344" t="s">
        <v>912</v>
      </c>
      <c r="Q1" s="344" t="s">
        <v>913</v>
      </c>
      <c r="R1" s="345" t="s">
        <v>914</v>
      </c>
    </row>
    <row r="2" spans="1:18" x14ac:dyDescent="0.35">
      <c r="A2" s="257" t="s">
        <v>0</v>
      </c>
      <c r="B2" s="257" t="s">
        <v>0</v>
      </c>
      <c r="C2" s="257"/>
      <c r="D2" s="257"/>
      <c r="E2" s="257"/>
      <c r="F2" s="257"/>
      <c r="G2" s="257"/>
      <c r="H2" s="257"/>
      <c r="I2" s="257"/>
      <c r="J2" s="257"/>
      <c r="K2" s="257"/>
      <c r="L2" s="257"/>
      <c r="M2" s="257"/>
      <c r="N2" s="257"/>
      <c r="O2" s="257"/>
      <c r="P2" s="257"/>
      <c r="Q2" s="257"/>
      <c r="R2" s="258"/>
    </row>
    <row r="3" spans="1:18" x14ac:dyDescent="0.35">
      <c r="A3" s="257" t="s">
        <v>1</v>
      </c>
      <c r="B3" s="257" t="s">
        <v>1</v>
      </c>
      <c r="C3" s="257"/>
      <c r="D3" s="257"/>
      <c r="E3" s="257"/>
      <c r="F3" s="257"/>
      <c r="G3" s="257"/>
      <c r="H3" s="257"/>
      <c r="I3" s="257"/>
      <c r="J3" s="257"/>
      <c r="K3" s="257"/>
      <c r="L3" s="257"/>
      <c r="M3" s="257"/>
      <c r="N3" s="257"/>
      <c r="O3" s="257"/>
      <c r="P3" s="257"/>
      <c r="Q3" s="257"/>
      <c r="R3" s="258"/>
    </row>
    <row r="4" spans="1:18" x14ac:dyDescent="0.35">
      <c r="A4" s="257" t="s">
        <v>915</v>
      </c>
      <c r="B4" s="257" t="s">
        <v>5</v>
      </c>
      <c r="C4" s="257"/>
      <c r="D4" s="257"/>
      <c r="E4" s="257"/>
      <c r="F4" s="257"/>
      <c r="G4" s="257"/>
      <c r="H4" s="257"/>
      <c r="I4" s="257"/>
      <c r="J4" s="257"/>
      <c r="K4" s="257"/>
      <c r="L4" s="257" t="s">
        <v>916</v>
      </c>
      <c r="M4" s="257"/>
      <c r="N4" s="257"/>
      <c r="O4" s="257"/>
      <c r="P4" s="257"/>
      <c r="Q4" s="257"/>
      <c r="R4" s="258"/>
    </row>
    <row r="5" spans="1:18" x14ac:dyDescent="0.35">
      <c r="A5" s="257" t="s">
        <v>2</v>
      </c>
      <c r="B5" s="257" t="s">
        <v>2</v>
      </c>
      <c r="C5" s="257"/>
      <c r="D5" s="257"/>
      <c r="E5" s="257"/>
      <c r="F5" s="257"/>
      <c r="G5" s="257"/>
      <c r="H5" s="257"/>
      <c r="I5" s="257"/>
      <c r="J5" s="257"/>
      <c r="K5" s="257"/>
      <c r="L5" s="257"/>
      <c r="M5" s="257"/>
      <c r="N5" s="257"/>
      <c r="O5" s="257"/>
      <c r="P5" s="257"/>
      <c r="Q5" s="257"/>
      <c r="R5" s="258"/>
    </row>
    <row r="6" spans="1:18" x14ac:dyDescent="0.35">
      <c r="A6" s="257" t="s">
        <v>600</v>
      </c>
      <c r="B6" s="257" t="s">
        <v>600</v>
      </c>
      <c r="C6" s="257"/>
      <c r="D6" s="257"/>
      <c r="E6" s="257"/>
      <c r="F6" s="257"/>
      <c r="G6" s="257"/>
      <c r="H6" s="257"/>
      <c r="I6" s="257"/>
      <c r="J6" s="257"/>
      <c r="K6" s="257"/>
      <c r="L6" s="257"/>
      <c r="M6" s="257"/>
      <c r="N6" s="257"/>
      <c r="O6" s="257"/>
      <c r="P6" s="257"/>
      <c r="Q6" s="257"/>
      <c r="R6" s="258"/>
    </row>
    <row r="7" spans="1:18" x14ac:dyDescent="0.35">
      <c r="A7" s="257" t="s">
        <v>3</v>
      </c>
      <c r="B7" s="257" t="s">
        <v>3</v>
      </c>
      <c r="C7" s="257"/>
      <c r="D7" s="257"/>
      <c r="E7" s="257"/>
      <c r="F7" s="257"/>
      <c r="G7" s="257"/>
      <c r="H7" s="257"/>
      <c r="I7" s="257"/>
      <c r="J7" s="257"/>
      <c r="K7" s="257"/>
      <c r="L7" s="257"/>
      <c r="M7" s="257"/>
      <c r="N7" s="257"/>
      <c r="O7" s="257"/>
      <c r="P7" s="257"/>
      <c r="Q7" s="257"/>
      <c r="R7" s="258"/>
    </row>
    <row r="8" spans="1:18" x14ac:dyDescent="0.35">
      <c r="A8" s="257" t="s">
        <v>4</v>
      </c>
      <c r="B8" s="257" t="s">
        <v>4</v>
      </c>
      <c r="C8" s="257"/>
      <c r="D8" s="257"/>
      <c r="E8" s="257"/>
      <c r="F8" s="257"/>
      <c r="G8" s="257"/>
      <c r="H8" s="257"/>
      <c r="I8" s="257"/>
      <c r="J8" s="257"/>
      <c r="K8" s="257"/>
      <c r="L8" s="257"/>
      <c r="M8" s="257"/>
      <c r="N8" s="257"/>
      <c r="O8" s="257"/>
      <c r="P8" s="257"/>
      <c r="Q8" s="257"/>
      <c r="R8" s="258"/>
    </row>
    <row r="9" spans="1:18" x14ac:dyDescent="0.35">
      <c r="A9" s="259"/>
      <c r="B9" s="259"/>
      <c r="C9" s="259"/>
      <c r="D9" s="259"/>
      <c r="E9" s="259"/>
      <c r="F9" s="259"/>
      <c r="G9" s="259"/>
      <c r="H9" s="259"/>
      <c r="I9" s="259"/>
      <c r="J9" s="259"/>
      <c r="K9" s="259"/>
      <c r="L9" s="259"/>
      <c r="M9" s="259"/>
      <c r="N9" s="259"/>
      <c r="O9" s="259"/>
      <c r="P9" s="259"/>
      <c r="Q9" s="259"/>
      <c r="R9" s="260"/>
    </row>
    <row r="10" spans="1:18" x14ac:dyDescent="0.35">
      <c r="A10" s="261" t="s">
        <v>917</v>
      </c>
      <c r="B10" s="261" t="s">
        <v>918</v>
      </c>
      <c r="C10" s="261" t="s">
        <v>919</v>
      </c>
      <c r="D10" s="261" t="s">
        <v>919</v>
      </c>
      <c r="E10" s="261"/>
      <c r="F10" s="261"/>
      <c r="G10" s="261"/>
      <c r="H10" s="261"/>
      <c r="I10" s="261"/>
      <c r="J10" s="261"/>
      <c r="K10" s="261"/>
      <c r="L10" s="261"/>
      <c r="M10" s="261"/>
      <c r="N10" s="261"/>
      <c r="O10" s="261"/>
      <c r="P10" s="261"/>
      <c r="Q10" s="261"/>
      <c r="R10" s="262"/>
    </row>
    <row r="11" spans="1:18" ht="13.75" customHeight="1" x14ac:dyDescent="0.35">
      <c r="A11" s="259" t="s">
        <v>920</v>
      </c>
      <c r="B11" s="259" t="s">
        <v>6</v>
      </c>
      <c r="C11" s="259" t="s">
        <v>921</v>
      </c>
      <c r="D11" s="259" t="s">
        <v>922</v>
      </c>
      <c r="E11" s="259"/>
      <c r="F11" s="259"/>
      <c r="G11" s="259" t="s">
        <v>923</v>
      </c>
      <c r="H11" s="259"/>
      <c r="I11" s="259"/>
      <c r="J11" s="259"/>
      <c r="K11" s="259"/>
      <c r="L11" s="259"/>
      <c r="M11" s="259"/>
      <c r="N11" s="259"/>
      <c r="O11" s="259"/>
      <c r="P11" s="259"/>
      <c r="Q11" s="259"/>
      <c r="R11" s="260" t="s">
        <v>924</v>
      </c>
    </row>
    <row r="12" spans="1:18" x14ac:dyDescent="0.35">
      <c r="A12" s="263" t="s">
        <v>925</v>
      </c>
      <c r="B12" s="263" t="s">
        <v>7</v>
      </c>
      <c r="C12" s="263" t="s">
        <v>926</v>
      </c>
      <c r="D12" s="263" t="s">
        <v>5136</v>
      </c>
      <c r="E12" s="263"/>
      <c r="F12" s="263"/>
      <c r="G12" s="263"/>
      <c r="H12" s="263"/>
      <c r="I12" s="263"/>
      <c r="J12" s="263"/>
      <c r="K12" s="263" t="s">
        <v>927</v>
      </c>
      <c r="L12" s="263"/>
      <c r="M12" s="263"/>
      <c r="N12" s="263"/>
      <c r="O12" s="263"/>
      <c r="P12" s="263"/>
      <c r="Q12" s="263"/>
      <c r="R12" s="264" t="s">
        <v>924</v>
      </c>
    </row>
    <row r="13" spans="1:18" x14ac:dyDescent="0.35">
      <c r="A13" s="263" t="s">
        <v>928</v>
      </c>
      <c r="B13" s="263" t="s">
        <v>8</v>
      </c>
      <c r="C13" s="263" t="s">
        <v>929</v>
      </c>
      <c r="D13" s="263" t="s">
        <v>5137</v>
      </c>
      <c r="E13" s="263"/>
      <c r="F13" s="263"/>
      <c r="G13" s="263"/>
      <c r="H13" s="263"/>
      <c r="I13" s="263" t="s">
        <v>930</v>
      </c>
      <c r="J13" s="263"/>
      <c r="K13" s="263"/>
      <c r="L13" s="263"/>
      <c r="M13" s="263"/>
      <c r="N13" s="263"/>
      <c r="O13" s="263"/>
      <c r="P13" s="263"/>
      <c r="Q13" s="263"/>
      <c r="R13" s="264"/>
    </row>
    <row r="14" spans="1:18" s="265" customFormat="1" x14ac:dyDescent="0.35">
      <c r="A14" s="257" t="s">
        <v>915</v>
      </c>
      <c r="B14" s="257" t="s">
        <v>9</v>
      </c>
      <c r="C14" s="257"/>
      <c r="D14" s="257"/>
      <c r="E14" s="257"/>
      <c r="F14" s="257"/>
      <c r="G14" s="257"/>
      <c r="H14" s="257"/>
      <c r="I14" s="257"/>
      <c r="J14" s="257"/>
      <c r="K14" s="257"/>
      <c r="L14" s="257"/>
      <c r="M14" s="257"/>
      <c r="N14" s="257"/>
      <c r="O14" s="257"/>
      <c r="P14" s="257"/>
      <c r="Q14" s="257"/>
      <c r="R14" s="258"/>
    </row>
    <row r="15" spans="1:18" s="265" customFormat="1" x14ac:dyDescent="0.35">
      <c r="A15" s="257" t="s">
        <v>915</v>
      </c>
      <c r="B15" s="257" t="s">
        <v>10</v>
      </c>
      <c r="C15" s="257"/>
      <c r="D15" s="257"/>
      <c r="E15" s="257"/>
      <c r="F15" s="257"/>
      <c r="G15" s="257"/>
      <c r="H15" s="257"/>
      <c r="I15" s="257"/>
      <c r="J15" s="257"/>
      <c r="K15" s="257"/>
      <c r="L15" s="257"/>
      <c r="M15" s="257"/>
      <c r="N15" s="257"/>
      <c r="O15" s="257"/>
      <c r="P15" s="257"/>
      <c r="Q15" s="257"/>
      <c r="R15" s="258"/>
    </row>
    <row r="16" spans="1:18" s="265" customFormat="1" x14ac:dyDescent="0.35">
      <c r="A16" s="257" t="s">
        <v>915</v>
      </c>
      <c r="B16" s="257" t="s">
        <v>11</v>
      </c>
      <c r="C16" s="257"/>
      <c r="D16" s="257"/>
      <c r="E16" s="257"/>
      <c r="F16" s="257"/>
      <c r="G16" s="257"/>
      <c r="H16" s="257"/>
      <c r="I16" s="257"/>
      <c r="J16" s="257"/>
      <c r="K16" s="257"/>
      <c r="L16" s="257"/>
      <c r="M16" s="257"/>
      <c r="N16" s="257"/>
      <c r="O16" s="257"/>
      <c r="P16" s="257"/>
      <c r="Q16" s="257"/>
      <c r="R16" s="258"/>
    </row>
    <row r="17" spans="1:18" x14ac:dyDescent="0.35">
      <c r="A17" s="259" t="s">
        <v>931</v>
      </c>
      <c r="B17" s="259" t="s">
        <v>12</v>
      </c>
      <c r="C17" s="259" t="s">
        <v>932</v>
      </c>
      <c r="D17" s="259" t="s">
        <v>5138</v>
      </c>
      <c r="E17" s="259"/>
      <c r="F17" s="259"/>
      <c r="G17" s="259"/>
      <c r="H17" s="259"/>
      <c r="I17" s="259"/>
      <c r="J17" s="259" t="s">
        <v>933</v>
      </c>
      <c r="K17" s="259" t="s">
        <v>927</v>
      </c>
      <c r="L17" s="259"/>
      <c r="M17" s="259"/>
      <c r="N17" s="259"/>
      <c r="O17" s="259"/>
      <c r="P17" s="259"/>
      <c r="Q17" s="259"/>
      <c r="R17" s="260" t="s">
        <v>924</v>
      </c>
    </row>
    <row r="18" spans="1:18" x14ac:dyDescent="0.35">
      <c r="A18" s="259" t="s">
        <v>928</v>
      </c>
      <c r="B18" s="259" t="s">
        <v>13</v>
      </c>
      <c r="C18" s="259" t="s">
        <v>934</v>
      </c>
      <c r="D18" s="259" t="s">
        <v>935</v>
      </c>
      <c r="E18" s="259" t="s">
        <v>936</v>
      </c>
      <c r="F18" s="259" t="s">
        <v>937</v>
      </c>
      <c r="G18" s="259"/>
      <c r="H18" s="259"/>
      <c r="I18" s="259" t="s">
        <v>938</v>
      </c>
      <c r="J18" s="259"/>
      <c r="K18" s="259"/>
      <c r="L18" s="259"/>
      <c r="M18" s="259"/>
      <c r="N18" s="259"/>
      <c r="O18" s="259"/>
      <c r="P18" s="259"/>
      <c r="Q18" s="259"/>
      <c r="R18" s="260" t="s">
        <v>924</v>
      </c>
    </row>
    <row r="19" spans="1:18" x14ac:dyDescent="0.35">
      <c r="A19" s="259" t="s">
        <v>915</v>
      </c>
      <c r="B19" s="259" t="s">
        <v>666</v>
      </c>
      <c r="C19" s="259"/>
      <c r="D19" s="259"/>
      <c r="E19" s="259"/>
      <c r="F19" s="259"/>
      <c r="G19" s="259"/>
      <c r="H19" s="259"/>
      <c r="I19" s="259"/>
      <c r="J19" s="259"/>
      <c r="K19" s="259"/>
      <c r="L19" s="259"/>
      <c r="M19" s="259"/>
      <c r="N19" s="259"/>
      <c r="O19" s="259"/>
      <c r="P19" s="259"/>
      <c r="Q19" s="259"/>
      <c r="R19" s="260"/>
    </row>
    <row r="20" spans="1:18" x14ac:dyDescent="0.35">
      <c r="A20" s="259" t="s">
        <v>915</v>
      </c>
      <c r="B20" s="259" t="s">
        <v>667</v>
      </c>
      <c r="C20" s="259"/>
      <c r="D20" s="259"/>
      <c r="E20" s="259"/>
      <c r="F20" s="259"/>
      <c r="G20" s="259"/>
      <c r="H20" s="259"/>
      <c r="I20" s="259"/>
      <c r="J20" s="259"/>
      <c r="K20" s="259"/>
      <c r="L20" s="259"/>
      <c r="M20" s="259"/>
      <c r="N20" s="259"/>
      <c r="O20" s="259"/>
      <c r="P20" s="259"/>
      <c r="Q20" s="259"/>
      <c r="R20" s="260"/>
    </row>
    <row r="21" spans="1:18" x14ac:dyDescent="0.35">
      <c r="A21" s="259" t="s">
        <v>915</v>
      </c>
      <c r="B21" s="259" t="s">
        <v>668</v>
      </c>
      <c r="C21" s="259"/>
      <c r="D21" s="259"/>
      <c r="E21" s="259"/>
      <c r="F21" s="259"/>
      <c r="G21" s="259"/>
      <c r="H21" s="259"/>
      <c r="J21" s="259"/>
      <c r="K21" s="259"/>
      <c r="L21" s="259"/>
      <c r="M21" s="259"/>
      <c r="N21" s="259"/>
      <c r="O21" s="259"/>
      <c r="P21" s="259"/>
      <c r="Q21" s="259"/>
      <c r="R21" s="260"/>
    </row>
    <row r="22" spans="1:18" x14ac:dyDescent="0.35">
      <c r="A22" s="259" t="s">
        <v>939</v>
      </c>
      <c r="B22" s="259" t="s">
        <v>14</v>
      </c>
      <c r="C22" s="259" t="s">
        <v>940</v>
      </c>
      <c r="D22" s="259" t="s">
        <v>941</v>
      </c>
      <c r="E22" s="259"/>
      <c r="F22" s="259"/>
      <c r="G22" s="259"/>
      <c r="H22" s="259"/>
      <c r="I22" s="259"/>
      <c r="J22" s="259"/>
      <c r="K22" s="259" t="s">
        <v>927</v>
      </c>
      <c r="L22" s="259"/>
      <c r="M22" s="259"/>
      <c r="N22" s="259"/>
      <c r="O22" s="259"/>
      <c r="P22" s="259"/>
      <c r="Q22" s="259"/>
      <c r="R22" s="260" t="s">
        <v>924</v>
      </c>
    </row>
    <row r="23" spans="1:18" x14ac:dyDescent="0.35">
      <c r="A23" s="259" t="s">
        <v>942</v>
      </c>
      <c r="B23" s="259" t="s">
        <v>15</v>
      </c>
      <c r="C23" s="259" t="s">
        <v>943</v>
      </c>
      <c r="D23" s="259" t="s">
        <v>944</v>
      </c>
      <c r="E23" s="259"/>
      <c r="F23" s="259"/>
      <c r="G23" s="259"/>
      <c r="H23" s="259"/>
      <c r="I23" s="259"/>
      <c r="J23" s="259" t="s">
        <v>945</v>
      </c>
      <c r="K23" s="259" t="s">
        <v>927</v>
      </c>
      <c r="L23" s="259"/>
      <c r="M23" s="259"/>
      <c r="N23" s="259"/>
      <c r="O23" s="259"/>
      <c r="P23" s="259"/>
      <c r="Q23" s="259"/>
      <c r="R23" s="260" t="s">
        <v>924</v>
      </c>
    </row>
    <row r="24" spans="1:18" s="265" customFormat="1" x14ac:dyDescent="0.35">
      <c r="A24" s="257" t="s">
        <v>915</v>
      </c>
      <c r="B24" s="257" t="s">
        <v>16</v>
      </c>
      <c r="C24" s="257"/>
      <c r="D24" s="257"/>
      <c r="E24" s="257"/>
      <c r="F24" s="257"/>
      <c r="G24" s="257"/>
      <c r="H24" s="257"/>
      <c r="I24" s="257"/>
      <c r="J24" s="257"/>
      <c r="K24" s="257"/>
      <c r="L24" s="257"/>
      <c r="M24" s="257"/>
      <c r="N24" s="257"/>
      <c r="O24" s="257"/>
      <c r="P24" s="257"/>
      <c r="Q24" s="257"/>
      <c r="R24" s="258"/>
    </row>
    <row r="25" spans="1:18" s="265" customFormat="1" x14ac:dyDescent="0.35">
      <c r="A25" s="257" t="s">
        <v>915</v>
      </c>
      <c r="B25" s="257" t="s">
        <v>17</v>
      </c>
      <c r="C25" s="257"/>
      <c r="D25" s="257"/>
      <c r="E25" s="257"/>
      <c r="F25" s="257"/>
      <c r="G25" s="257"/>
      <c r="H25" s="257"/>
      <c r="I25" s="257"/>
      <c r="J25" s="257"/>
      <c r="K25" s="257"/>
      <c r="L25" s="257"/>
      <c r="M25" s="257"/>
      <c r="N25" s="257"/>
      <c r="O25" s="257"/>
      <c r="P25" s="257"/>
      <c r="Q25" s="257"/>
      <c r="R25" s="258"/>
    </row>
    <row r="26" spans="1:18" x14ac:dyDescent="0.35">
      <c r="A26" s="259" t="s">
        <v>946</v>
      </c>
      <c r="B26" s="259" t="s">
        <v>360</v>
      </c>
      <c r="C26" s="259" t="s">
        <v>947</v>
      </c>
      <c r="D26" s="259" t="s">
        <v>948</v>
      </c>
      <c r="E26" s="259"/>
      <c r="F26" s="259"/>
      <c r="G26" s="259"/>
      <c r="H26" s="259"/>
      <c r="I26" s="259"/>
      <c r="J26" s="259" t="s">
        <v>949</v>
      </c>
      <c r="K26" s="259" t="s">
        <v>927</v>
      </c>
      <c r="L26" s="259"/>
      <c r="M26" s="259"/>
      <c r="N26" s="259"/>
      <c r="O26" s="259"/>
      <c r="P26" s="259"/>
      <c r="Q26" s="259"/>
      <c r="R26" s="260" t="s">
        <v>924</v>
      </c>
    </row>
    <row r="27" spans="1:18" s="265" customFormat="1" x14ac:dyDescent="0.35">
      <c r="A27" s="257" t="s">
        <v>915</v>
      </c>
      <c r="B27" s="257" t="s">
        <v>361</v>
      </c>
      <c r="C27" s="257"/>
      <c r="D27" s="257"/>
      <c r="E27" s="257"/>
      <c r="F27" s="257"/>
      <c r="G27" s="257"/>
      <c r="H27" s="257"/>
      <c r="I27" s="257"/>
      <c r="J27" s="257"/>
      <c r="K27" s="257"/>
      <c r="L27" s="257"/>
      <c r="M27" s="257"/>
      <c r="N27" s="257"/>
      <c r="O27" s="257"/>
      <c r="P27" s="257"/>
      <c r="Q27" s="257"/>
      <c r="R27" s="258"/>
    </row>
    <row r="28" spans="1:18" s="265" customFormat="1" x14ac:dyDescent="0.35">
      <c r="A28" s="257" t="s">
        <v>915</v>
      </c>
      <c r="B28" s="257" t="s">
        <v>362</v>
      </c>
      <c r="C28" s="257"/>
      <c r="D28" s="257"/>
      <c r="E28" s="257"/>
      <c r="F28" s="257"/>
      <c r="G28" s="257"/>
      <c r="H28" s="257"/>
      <c r="I28" s="257"/>
      <c r="J28" s="257"/>
      <c r="K28" s="257"/>
      <c r="L28" s="257"/>
      <c r="M28" s="257"/>
      <c r="N28" s="257"/>
      <c r="O28" s="257"/>
      <c r="P28" s="257"/>
      <c r="Q28" s="257"/>
      <c r="R28" s="258"/>
    </row>
    <row r="29" spans="1:18" s="38" customFormat="1" x14ac:dyDescent="0.35">
      <c r="A29" s="263" t="s">
        <v>950</v>
      </c>
      <c r="B29" s="263" t="s">
        <v>18</v>
      </c>
      <c r="C29" s="263" t="s">
        <v>951</v>
      </c>
      <c r="D29" s="263" t="s">
        <v>952</v>
      </c>
      <c r="E29" s="263"/>
      <c r="F29" s="263"/>
      <c r="G29" s="263"/>
      <c r="H29" s="263"/>
      <c r="I29" s="263"/>
      <c r="J29" s="263" t="s">
        <v>949</v>
      </c>
      <c r="K29" s="263" t="s">
        <v>927</v>
      </c>
      <c r="L29" s="263"/>
      <c r="M29" s="263"/>
      <c r="N29" s="263"/>
      <c r="O29" s="263"/>
      <c r="P29" s="263"/>
      <c r="Q29" s="263"/>
      <c r="R29" s="264" t="s">
        <v>924</v>
      </c>
    </row>
    <row r="30" spans="1:18" x14ac:dyDescent="0.35">
      <c r="A30" s="259" t="s">
        <v>928</v>
      </c>
      <c r="B30" s="259" t="s">
        <v>363</v>
      </c>
      <c r="C30" s="259" t="s">
        <v>953</v>
      </c>
      <c r="D30" s="259" t="s">
        <v>954</v>
      </c>
      <c r="E30" s="259"/>
      <c r="F30" s="259"/>
      <c r="G30" s="259"/>
      <c r="H30" s="259"/>
      <c r="I30" s="259" t="s">
        <v>955</v>
      </c>
      <c r="J30" s="259"/>
      <c r="K30" s="259" t="s">
        <v>927</v>
      </c>
      <c r="L30" s="259"/>
      <c r="M30" s="259"/>
      <c r="N30" s="259"/>
      <c r="O30" s="259"/>
      <c r="P30" s="259"/>
      <c r="Q30" s="259"/>
      <c r="R30" s="260" t="s">
        <v>924</v>
      </c>
    </row>
    <row r="31" spans="1:18" s="38" customFormat="1" x14ac:dyDescent="0.35">
      <c r="A31" s="257" t="s">
        <v>915</v>
      </c>
      <c r="B31" s="257" t="s">
        <v>669</v>
      </c>
      <c r="C31" s="257"/>
      <c r="D31" s="257"/>
      <c r="E31" s="257"/>
      <c r="F31" s="257"/>
      <c r="G31" s="257"/>
      <c r="H31" s="257"/>
      <c r="I31" s="257"/>
      <c r="J31" s="257"/>
      <c r="K31" s="257"/>
      <c r="L31" s="257"/>
      <c r="M31" s="257"/>
      <c r="N31" s="257"/>
      <c r="O31" s="257"/>
      <c r="P31" s="257"/>
      <c r="Q31" s="257"/>
      <c r="R31" s="258"/>
    </row>
    <row r="32" spans="1:18" s="38" customFormat="1" x14ac:dyDescent="0.35">
      <c r="A32" s="257" t="s">
        <v>915</v>
      </c>
      <c r="B32" s="257" t="s">
        <v>670</v>
      </c>
      <c r="C32" s="257"/>
      <c r="D32" s="257"/>
      <c r="E32" s="257"/>
      <c r="F32" s="257"/>
      <c r="G32" s="257"/>
      <c r="H32" s="257"/>
      <c r="I32" s="257"/>
      <c r="J32" s="257"/>
      <c r="K32" s="257"/>
      <c r="L32" s="257"/>
      <c r="M32" s="257"/>
      <c r="N32" s="257"/>
      <c r="O32" s="257"/>
      <c r="P32" s="257"/>
      <c r="Q32" s="257"/>
      <c r="R32" s="258"/>
    </row>
    <row r="33" spans="1:18" x14ac:dyDescent="0.35">
      <c r="A33" s="259" t="s">
        <v>915</v>
      </c>
      <c r="B33" s="259" t="s">
        <v>557</v>
      </c>
      <c r="C33" s="259"/>
      <c r="D33" s="259"/>
      <c r="E33" s="259"/>
      <c r="F33" s="259"/>
      <c r="G33" s="259"/>
      <c r="H33" s="259"/>
      <c r="I33" s="259"/>
      <c r="J33" s="259"/>
      <c r="K33" s="259"/>
      <c r="L33" s="259"/>
      <c r="M33" s="259"/>
      <c r="N33" s="259"/>
      <c r="O33" s="259"/>
      <c r="P33" s="259"/>
      <c r="Q33" s="259"/>
      <c r="R33" s="260"/>
    </row>
    <row r="34" spans="1:18" x14ac:dyDescent="0.35">
      <c r="A34" s="259" t="s">
        <v>956</v>
      </c>
      <c r="B34" s="259" t="s">
        <v>19</v>
      </c>
      <c r="C34" s="259" t="s">
        <v>957</v>
      </c>
      <c r="D34" s="259" t="s">
        <v>958</v>
      </c>
      <c r="E34" s="259" t="s">
        <v>959</v>
      </c>
      <c r="F34" s="263" t="s">
        <v>960</v>
      </c>
      <c r="G34" s="259"/>
      <c r="H34" s="259"/>
      <c r="I34" s="259"/>
      <c r="J34" s="259" t="s">
        <v>949</v>
      </c>
      <c r="K34" s="259" t="s">
        <v>927</v>
      </c>
      <c r="L34" s="259"/>
      <c r="M34" s="259"/>
      <c r="N34" s="259"/>
      <c r="O34" s="259"/>
      <c r="P34" s="259"/>
      <c r="Q34" s="259"/>
      <c r="R34" s="260" t="s">
        <v>924</v>
      </c>
    </row>
    <row r="35" spans="1:18" x14ac:dyDescent="0.35">
      <c r="A35" s="259" t="s">
        <v>928</v>
      </c>
      <c r="B35" s="259" t="s">
        <v>20</v>
      </c>
      <c r="C35" s="259" t="s">
        <v>961</v>
      </c>
      <c r="D35" s="259" t="s">
        <v>962</v>
      </c>
      <c r="E35" s="259"/>
      <c r="F35" s="259"/>
      <c r="G35" s="259"/>
      <c r="H35" s="259"/>
      <c r="I35" s="259" t="s">
        <v>963</v>
      </c>
      <c r="J35" s="259"/>
      <c r="K35" s="259"/>
      <c r="L35" s="259"/>
      <c r="M35" s="259"/>
      <c r="N35" s="259"/>
      <c r="O35" s="259"/>
      <c r="P35" s="259"/>
      <c r="Q35" s="259"/>
      <c r="R35" s="260" t="s">
        <v>924</v>
      </c>
    </row>
    <row r="36" spans="1:18" s="38" customFormat="1" x14ac:dyDescent="0.35">
      <c r="A36" s="257" t="s">
        <v>915</v>
      </c>
      <c r="B36" s="257" t="s">
        <v>21</v>
      </c>
      <c r="C36" s="257"/>
      <c r="D36" s="257"/>
      <c r="E36" s="257"/>
      <c r="F36" s="257"/>
      <c r="G36" s="257"/>
      <c r="H36" s="257"/>
      <c r="I36" s="257"/>
      <c r="J36" s="257"/>
      <c r="K36" s="257"/>
      <c r="L36" s="257"/>
      <c r="M36" s="257"/>
      <c r="N36" s="257"/>
      <c r="O36" s="257"/>
      <c r="P36" s="257"/>
      <c r="Q36" s="257"/>
      <c r="R36" s="258"/>
    </row>
    <row r="37" spans="1:18" s="38" customFormat="1" x14ac:dyDescent="0.35">
      <c r="A37" s="257" t="s">
        <v>915</v>
      </c>
      <c r="B37" s="257" t="s">
        <v>22</v>
      </c>
      <c r="C37" s="257"/>
      <c r="D37" s="257"/>
      <c r="E37" s="257"/>
      <c r="F37" s="257"/>
      <c r="G37" s="257"/>
      <c r="H37" s="257"/>
      <c r="I37" s="257"/>
      <c r="J37" s="257"/>
      <c r="K37" s="257"/>
      <c r="L37" s="257"/>
      <c r="M37" s="257"/>
      <c r="N37" s="257"/>
      <c r="O37" s="257"/>
      <c r="P37" s="257"/>
      <c r="Q37" s="257"/>
      <c r="R37" s="258"/>
    </row>
    <row r="38" spans="1:18" s="38" customFormat="1" x14ac:dyDescent="0.35">
      <c r="A38" s="257" t="s">
        <v>915</v>
      </c>
      <c r="B38" s="257" t="s">
        <v>23</v>
      </c>
      <c r="C38" s="257"/>
      <c r="D38" s="257"/>
      <c r="E38" s="257"/>
      <c r="F38" s="257"/>
      <c r="G38" s="257"/>
      <c r="H38" s="257"/>
      <c r="I38" s="257"/>
      <c r="J38" s="257"/>
      <c r="K38" s="257"/>
      <c r="L38" s="266"/>
      <c r="M38" s="266"/>
      <c r="N38" s="266"/>
      <c r="O38" s="257"/>
      <c r="P38" s="257"/>
      <c r="Q38" s="257"/>
      <c r="R38" s="258"/>
    </row>
    <row r="39" spans="1:18" x14ac:dyDescent="0.35">
      <c r="A39" s="259" t="s">
        <v>964</v>
      </c>
      <c r="B39" s="259" t="s">
        <v>364</v>
      </c>
      <c r="C39" s="259" t="s">
        <v>965</v>
      </c>
      <c r="D39" s="259" t="s">
        <v>5139</v>
      </c>
      <c r="E39" s="259" t="s">
        <v>966</v>
      </c>
      <c r="F39" s="259" t="s">
        <v>5140</v>
      </c>
      <c r="G39" s="259"/>
      <c r="H39" s="259"/>
      <c r="I39" s="259"/>
      <c r="J39" s="259"/>
      <c r="K39" s="259"/>
      <c r="L39" s="259"/>
      <c r="M39" s="259"/>
      <c r="N39" s="259"/>
      <c r="O39" s="259"/>
      <c r="P39" s="259"/>
      <c r="Q39" s="259"/>
      <c r="R39" s="260" t="s">
        <v>924</v>
      </c>
    </row>
    <row r="40" spans="1:18" s="38" customFormat="1" x14ac:dyDescent="0.35">
      <c r="A40" s="263"/>
      <c r="B40" s="263"/>
      <c r="C40" s="263"/>
      <c r="D40" s="263"/>
      <c r="E40" s="263"/>
      <c r="F40" s="263"/>
      <c r="G40" s="263"/>
      <c r="H40" s="263"/>
      <c r="I40" s="263"/>
      <c r="J40" s="263"/>
      <c r="K40" s="263"/>
      <c r="L40" s="263"/>
      <c r="M40" s="263"/>
      <c r="N40" s="263"/>
      <c r="O40" s="263"/>
      <c r="P40" s="263"/>
      <c r="Q40" s="263"/>
      <c r="R40" s="264"/>
    </row>
    <row r="41" spans="1:18" s="38" customFormat="1" x14ac:dyDescent="0.35">
      <c r="A41" s="263" t="s">
        <v>967</v>
      </c>
      <c r="B41" s="263" t="s">
        <v>365</v>
      </c>
      <c r="C41" s="263" t="s">
        <v>968</v>
      </c>
      <c r="D41" s="263" t="s">
        <v>5141</v>
      </c>
      <c r="E41" s="263"/>
      <c r="F41" s="263"/>
      <c r="G41" s="263"/>
      <c r="H41" s="263"/>
      <c r="I41" s="263"/>
      <c r="J41" s="263"/>
      <c r="K41" s="263"/>
      <c r="L41" s="263"/>
      <c r="M41" s="263"/>
      <c r="N41" s="263"/>
      <c r="O41" s="263"/>
      <c r="P41" s="263"/>
      <c r="Q41" s="263"/>
      <c r="R41" s="260" t="s">
        <v>924</v>
      </c>
    </row>
    <row r="42" spans="1:18" s="38" customFormat="1" x14ac:dyDescent="0.35">
      <c r="A42" s="263"/>
      <c r="B42" s="263"/>
      <c r="C42" s="263"/>
      <c r="D42" s="263"/>
      <c r="E42" s="263"/>
      <c r="F42" s="263"/>
      <c r="G42" s="263"/>
      <c r="H42" s="263"/>
      <c r="I42" s="263"/>
      <c r="J42" s="263"/>
      <c r="K42" s="263"/>
      <c r="L42" s="263"/>
      <c r="M42" s="263"/>
      <c r="N42" s="263"/>
      <c r="O42" s="263"/>
      <c r="P42" s="263"/>
      <c r="Q42" s="263"/>
      <c r="R42" s="264"/>
    </row>
    <row r="43" spans="1:18" ht="21" customHeight="1" x14ac:dyDescent="0.35">
      <c r="A43" s="259" t="s">
        <v>969</v>
      </c>
      <c r="B43" s="259" t="s">
        <v>24</v>
      </c>
      <c r="C43" s="259" t="s">
        <v>970</v>
      </c>
      <c r="D43" s="259" t="s">
        <v>5142</v>
      </c>
      <c r="E43" s="259"/>
      <c r="F43" s="259"/>
      <c r="G43" s="259"/>
      <c r="H43" s="259"/>
      <c r="I43" s="259"/>
      <c r="J43" s="259"/>
      <c r="K43" s="259"/>
      <c r="L43" s="259"/>
      <c r="M43" s="259"/>
      <c r="N43" s="259"/>
      <c r="O43" s="259"/>
      <c r="P43" s="259"/>
      <c r="Q43" s="259"/>
      <c r="R43" s="260" t="s">
        <v>924</v>
      </c>
    </row>
    <row r="44" spans="1:18" ht="21" customHeight="1" x14ac:dyDescent="0.35">
      <c r="A44" s="257" t="s">
        <v>971</v>
      </c>
      <c r="B44" s="257" t="s">
        <v>25</v>
      </c>
      <c r="C44" s="257" t="s">
        <v>972</v>
      </c>
      <c r="D44" s="257" t="s">
        <v>5143</v>
      </c>
      <c r="E44" s="257"/>
      <c r="F44" s="257"/>
      <c r="G44" s="257"/>
      <c r="H44" s="257"/>
      <c r="I44" s="257" t="s">
        <v>973</v>
      </c>
      <c r="J44" s="257"/>
      <c r="K44" s="257"/>
      <c r="L44" s="257"/>
      <c r="M44" s="257"/>
      <c r="N44" s="257"/>
      <c r="O44" s="257"/>
      <c r="P44" s="257"/>
      <c r="Q44" s="257"/>
      <c r="R44" s="258"/>
    </row>
    <row r="45" spans="1:18" ht="21" customHeight="1" x14ac:dyDescent="0.35">
      <c r="A45" s="259" t="s">
        <v>969</v>
      </c>
      <c r="B45" s="259" t="s">
        <v>26</v>
      </c>
      <c r="C45" s="259" t="s">
        <v>974</v>
      </c>
      <c r="D45" s="259" t="s">
        <v>5144</v>
      </c>
      <c r="E45" s="259"/>
      <c r="F45" s="259"/>
      <c r="G45" s="259"/>
      <c r="H45" s="259"/>
      <c r="I45" s="259"/>
      <c r="J45" s="259"/>
      <c r="K45" s="259"/>
      <c r="L45" s="259"/>
      <c r="M45" s="259"/>
      <c r="N45" s="259"/>
      <c r="O45" s="259"/>
      <c r="P45" s="259"/>
      <c r="Q45" s="259"/>
      <c r="R45" s="260" t="s">
        <v>924</v>
      </c>
    </row>
    <row r="46" spans="1:18" x14ac:dyDescent="0.35">
      <c r="A46" s="257" t="s">
        <v>971</v>
      </c>
      <c r="B46" s="257" t="s">
        <v>27</v>
      </c>
      <c r="C46" s="257" t="s">
        <v>975</v>
      </c>
      <c r="D46" s="257" t="s">
        <v>5145</v>
      </c>
      <c r="E46" s="257"/>
      <c r="F46" s="257"/>
      <c r="G46" s="257"/>
      <c r="H46" s="257"/>
      <c r="I46" s="257" t="s">
        <v>976</v>
      </c>
      <c r="J46" s="257"/>
      <c r="K46" s="257"/>
      <c r="L46" s="257"/>
      <c r="M46" s="257"/>
      <c r="N46" s="257"/>
      <c r="O46" s="257"/>
      <c r="P46" s="257"/>
      <c r="Q46" s="257"/>
      <c r="R46" s="258"/>
    </row>
    <row r="47" spans="1:18" s="38" customFormat="1" x14ac:dyDescent="0.35">
      <c r="A47" s="263"/>
      <c r="B47" s="263"/>
      <c r="C47" s="263"/>
      <c r="D47" s="263"/>
      <c r="E47" s="263"/>
      <c r="F47" s="263"/>
      <c r="G47" s="263"/>
      <c r="H47" s="263"/>
      <c r="I47" s="263"/>
      <c r="J47" s="263"/>
      <c r="K47" s="263"/>
      <c r="L47" s="263"/>
      <c r="M47" s="263"/>
      <c r="N47" s="263"/>
      <c r="O47" s="263"/>
      <c r="P47" s="263"/>
      <c r="Q47" s="263"/>
      <c r="R47" s="264"/>
    </row>
    <row r="48" spans="1:18" s="38" customFormat="1" x14ac:dyDescent="0.35">
      <c r="A48" s="263"/>
      <c r="B48" s="263"/>
      <c r="C48" s="263"/>
      <c r="D48" s="263"/>
      <c r="E48" s="263"/>
      <c r="F48" s="263"/>
      <c r="G48" s="263"/>
      <c r="H48" s="263"/>
      <c r="I48" s="263"/>
      <c r="J48" s="263"/>
      <c r="K48" s="263"/>
      <c r="L48" s="263"/>
      <c r="M48" s="263"/>
      <c r="N48" s="263"/>
      <c r="O48" s="263"/>
      <c r="P48" s="263"/>
      <c r="Q48" s="263"/>
      <c r="R48" s="264"/>
    </row>
    <row r="49" spans="1:18" x14ac:dyDescent="0.35">
      <c r="A49" s="259" t="s">
        <v>977</v>
      </c>
      <c r="B49" s="259" t="s">
        <v>366</v>
      </c>
      <c r="C49" s="259" t="s">
        <v>978</v>
      </c>
      <c r="D49" s="259" t="s">
        <v>5146</v>
      </c>
      <c r="E49" s="259"/>
      <c r="F49" s="259"/>
      <c r="G49" s="259"/>
      <c r="H49" s="259"/>
      <c r="I49" s="259"/>
      <c r="J49" s="259"/>
      <c r="K49" s="259"/>
      <c r="L49" s="259"/>
      <c r="M49" s="259"/>
      <c r="N49" s="259"/>
      <c r="O49" s="259"/>
      <c r="P49" s="259"/>
      <c r="Q49" s="259"/>
      <c r="R49" s="260" t="s">
        <v>924</v>
      </c>
    </row>
    <row r="50" spans="1:18" x14ac:dyDescent="0.35">
      <c r="A50" s="261" t="s">
        <v>979</v>
      </c>
      <c r="B50" s="261" t="s">
        <v>918</v>
      </c>
      <c r="C50" s="261"/>
      <c r="D50" s="261"/>
      <c r="E50" s="261"/>
      <c r="F50" s="261"/>
      <c r="G50" s="261"/>
      <c r="H50" s="261"/>
      <c r="I50" s="261"/>
      <c r="J50" s="261"/>
      <c r="K50" s="261"/>
      <c r="L50" s="261"/>
      <c r="M50" s="261"/>
      <c r="N50" s="261"/>
      <c r="O50" s="261"/>
      <c r="P50" s="261"/>
      <c r="Q50" s="261"/>
      <c r="R50" s="262"/>
    </row>
    <row r="51" spans="1:18" x14ac:dyDescent="0.35">
      <c r="A51" s="263"/>
      <c r="B51" s="263"/>
      <c r="C51" s="263"/>
      <c r="D51" s="263"/>
      <c r="E51" s="263"/>
      <c r="F51" s="263"/>
      <c r="G51" s="263"/>
      <c r="H51" s="263"/>
      <c r="I51" s="263"/>
      <c r="J51" s="263"/>
      <c r="K51" s="263"/>
      <c r="L51" s="263"/>
      <c r="M51" s="263"/>
      <c r="N51" s="263"/>
      <c r="O51" s="263"/>
      <c r="P51" s="263"/>
      <c r="Q51" s="263"/>
      <c r="R51" s="264"/>
    </row>
    <row r="52" spans="1:18" x14ac:dyDescent="0.35">
      <c r="A52" s="261" t="s">
        <v>917</v>
      </c>
      <c r="B52" s="261" t="s">
        <v>980</v>
      </c>
      <c r="C52" s="261"/>
      <c r="D52" s="261"/>
      <c r="E52" s="261"/>
      <c r="F52" s="261"/>
      <c r="G52" s="261"/>
      <c r="H52" s="261"/>
      <c r="I52" s="261" t="s">
        <v>981</v>
      </c>
      <c r="J52" s="261"/>
      <c r="K52" s="261"/>
      <c r="L52" s="261"/>
      <c r="M52" s="261"/>
      <c r="N52" s="261"/>
      <c r="O52" s="261"/>
      <c r="P52" s="261"/>
      <c r="Q52" s="261"/>
      <c r="R52" s="262"/>
    </row>
    <row r="53" spans="1:18" x14ac:dyDescent="0.35">
      <c r="A53" s="263"/>
      <c r="B53" s="263"/>
      <c r="C53" s="263"/>
      <c r="D53" s="263"/>
      <c r="E53" s="263"/>
      <c r="F53" s="263"/>
      <c r="G53" s="263"/>
      <c r="H53" s="263"/>
      <c r="I53" s="263"/>
      <c r="J53" s="263"/>
      <c r="K53" s="263"/>
      <c r="L53" s="263"/>
      <c r="M53" s="263"/>
      <c r="N53" s="263"/>
      <c r="O53" s="263"/>
      <c r="P53" s="263"/>
      <c r="Q53" s="263"/>
      <c r="R53" s="264"/>
    </row>
    <row r="54" spans="1:18" s="38" customFormat="1" x14ac:dyDescent="0.35">
      <c r="A54" s="267" t="s">
        <v>917</v>
      </c>
      <c r="B54" s="267" t="s">
        <v>982</v>
      </c>
      <c r="C54" s="267"/>
      <c r="D54" s="267"/>
      <c r="E54" s="267"/>
      <c r="F54" s="267"/>
      <c r="G54" s="267"/>
      <c r="H54" s="267"/>
      <c r="I54" s="267" t="s">
        <v>983</v>
      </c>
      <c r="J54" s="267"/>
      <c r="K54" s="267"/>
      <c r="L54" s="267"/>
      <c r="M54" s="267"/>
      <c r="N54" s="267"/>
      <c r="O54" s="267"/>
      <c r="P54" s="267"/>
      <c r="Q54" s="267"/>
      <c r="R54" s="268"/>
    </row>
    <row r="55" spans="1:18" s="38" customFormat="1" x14ac:dyDescent="0.35">
      <c r="A55" s="269"/>
      <c r="B55" s="269"/>
      <c r="C55" s="269"/>
      <c r="D55" s="269"/>
      <c r="E55" s="269"/>
      <c r="F55" s="269"/>
      <c r="G55" s="269"/>
      <c r="H55" s="269"/>
      <c r="I55" s="269"/>
      <c r="J55" s="269"/>
      <c r="K55" s="269"/>
      <c r="L55" s="269"/>
      <c r="M55" s="269"/>
      <c r="N55" s="269"/>
      <c r="O55" s="269"/>
      <c r="P55" s="269"/>
      <c r="Q55" s="269"/>
      <c r="R55" s="270"/>
    </row>
    <row r="56" spans="1:18" x14ac:dyDescent="0.35">
      <c r="A56" s="261" t="s">
        <v>917</v>
      </c>
      <c r="B56" s="261" t="s">
        <v>984</v>
      </c>
      <c r="C56" s="261" t="s">
        <v>985</v>
      </c>
      <c r="D56" s="261" t="s">
        <v>986</v>
      </c>
      <c r="E56" s="261"/>
      <c r="F56" s="261"/>
      <c r="G56" s="261"/>
      <c r="H56" s="261"/>
      <c r="I56" s="261"/>
      <c r="J56" s="261"/>
      <c r="K56" s="261"/>
      <c r="L56" s="261"/>
      <c r="M56" s="261"/>
      <c r="N56" s="261"/>
      <c r="O56" s="261"/>
      <c r="P56" s="261"/>
      <c r="Q56" s="261"/>
      <c r="R56" s="262"/>
    </row>
    <row r="57" spans="1:18" s="256" customFormat="1" ht="14" x14ac:dyDescent="0.3">
      <c r="A57" s="271" t="s">
        <v>928</v>
      </c>
      <c r="B57" s="271" t="s">
        <v>28</v>
      </c>
      <c r="C57" s="271" t="s">
        <v>987</v>
      </c>
      <c r="D57" s="271" t="s">
        <v>5147</v>
      </c>
      <c r="E57" s="271" t="s">
        <v>988</v>
      </c>
      <c r="F57" s="271" t="s">
        <v>5148</v>
      </c>
      <c r="G57" s="271"/>
      <c r="H57" s="271"/>
      <c r="I57" s="271"/>
      <c r="J57" s="271"/>
      <c r="K57" s="271"/>
      <c r="L57" s="271"/>
      <c r="M57" s="271"/>
      <c r="N57" s="271"/>
      <c r="O57" s="271"/>
      <c r="P57" s="271"/>
      <c r="Q57" s="271"/>
      <c r="R57" s="272" t="s">
        <v>924</v>
      </c>
    </row>
    <row r="58" spans="1:18" x14ac:dyDescent="0.35">
      <c r="A58" s="271" t="s">
        <v>928</v>
      </c>
      <c r="B58" s="271" t="s">
        <v>29</v>
      </c>
      <c r="C58" s="271" t="s">
        <v>989</v>
      </c>
      <c r="D58" s="271" t="s">
        <v>5149</v>
      </c>
      <c r="E58" s="271" t="s">
        <v>990</v>
      </c>
      <c r="F58" s="271" t="s">
        <v>5150</v>
      </c>
      <c r="G58" s="271"/>
      <c r="H58" s="271"/>
      <c r="I58" s="271"/>
      <c r="J58" s="271"/>
      <c r="K58" s="271" t="s">
        <v>991</v>
      </c>
      <c r="L58" s="271"/>
      <c r="M58" s="271"/>
      <c r="N58" s="271"/>
      <c r="O58" s="271"/>
      <c r="P58" s="271"/>
      <c r="Q58" s="271"/>
      <c r="R58" s="272" t="s">
        <v>924</v>
      </c>
    </row>
    <row r="59" spans="1:18" x14ac:dyDescent="0.35">
      <c r="A59" s="271" t="s">
        <v>992</v>
      </c>
      <c r="B59" s="271" t="s">
        <v>367</v>
      </c>
      <c r="C59" s="271" t="s">
        <v>993</v>
      </c>
      <c r="D59" s="271" t="s">
        <v>994</v>
      </c>
      <c r="E59" s="271"/>
      <c r="F59" s="271"/>
      <c r="G59" s="271"/>
      <c r="H59" s="271"/>
      <c r="I59" s="271"/>
      <c r="J59" s="271"/>
      <c r="K59" s="271"/>
      <c r="L59" s="271"/>
      <c r="M59" s="271"/>
      <c r="N59" s="271"/>
      <c r="O59" s="271"/>
      <c r="P59" s="271"/>
      <c r="Q59" s="271"/>
      <c r="R59" s="272" t="s">
        <v>924</v>
      </c>
    </row>
    <row r="60" spans="1:18" x14ac:dyDescent="0.35">
      <c r="A60" s="271" t="s">
        <v>971</v>
      </c>
      <c r="B60" s="271" t="s">
        <v>368</v>
      </c>
      <c r="C60" s="271" t="s">
        <v>995</v>
      </c>
      <c r="D60" s="271" t="s">
        <v>5151</v>
      </c>
      <c r="E60" s="271"/>
      <c r="F60" s="271"/>
      <c r="G60" s="271"/>
      <c r="H60" s="271"/>
      <c r="I60" s="271" t="s">
        <v>996</v>
      </c>
      <c r="J60" s="271"/>
      <c r="K60" s="271"/>
      <c r="L60" s="271"/>
      <c r="M60" s="271"/>
      <c r="N60" s="271"/>
      <c r="O60" s="271"/>
      <c r="P60" s="271"/>
      <c r="Q60" s="271"/>
      <c r="R60" s="272"/>
    </row>
    <row r="61" spans="1:18" x14ac:dyDescent="0.35">
      <c r="A61" s="271" t="s">
        <v>997</v>
      </c>
      <c r="B61" s="271" t="s">
        <v>30</v>
      </c>
      <c r="C61" s="271" t="s">
        <v>998</v>
      </c>
      <c r="D61" s="271" t="s">
        <v>5152</v>
      </c>
      <c r="E61" s="271"/>
      <c r="F61" s="271"/>
      <c r="G61" s="271" t="s">
        <v>999</v>
      </c>
      <c r="H61" s="271"/>
      <c r="I61" s="271"/>
      <c r="J61" s="271"/>
      <c r="K61" s="271"/>
      <c r="L61" s="271"/>
      <c r="M61" s="271"/>
      <c r="N61" s="271"/>
      <c r="O61" s="271"/>
      <c r="P61" s="271"/>
      <c r="Q61" s="271"/>
      <c r="R61" s="272" t="s">
        <v>924</v>
      </c>
    </row>
    <row r="62" spans="1:18" s="265" customFormat="1" x14ac:dyDescent="0.35">
      <c r="A62" s="257" t="s">
        <v>915</v>
      </c>
      <c r="B62" s="257" t="s">
        <v>31</v>
      </c>
      <c r="C62" s="257"/>
      <c r="D62" s="257"/>
      <c r="E62" s="257"/>
      <c r="F62" s="257"/>
      <c r="G62" s="257"/>
      <c r="H62" s="257"/>
      <c r="I62" s="257"/>
      <c r="J62" s="257"/>
      <c r="K62" s="257"/>
      <c r="L62" s="257" t="s">
        <v>1000</v>
      </c>
      <c r="M62" s="257"/>
      <c r="N62" s="257"/>
      <c r="O62" s="257"/>
      <c r="P62" s="257"/>
      <c r="Q62" s="257"/>
      <c r="R62" s="258"/>
    </row>
    <row r="63" spans="1:18" s="265" customFormat="1" x14ac:dyDescent="0.35">
      <c r="A63" s="257" t="s">
        <v>915</v>
      </c>
      <c r="B63" s="257" t="s">
        <v>32</v>
      </c>
      <c r="C63" s="257"/>
      <c r="D63" s="257"/>
      <c r="E63" s="257"/>
      <c r="F63" s="257"/>
      <c r="G63" s="257"/>
      <c r="H63" s="257"/>
      <c r="I63" s="257"/>
      <c r="J63" s="257"/>
      <c r="K63" s="257"/>
      <c r="L63" s="257" t="s">
        <v>1001</v>
      </c>
      <c r="M63" s="257"/>
      <c r="N63" s="257"/>
      <c r="O63" s="257"/>
      <c r="P63" s="257"/>
      <c r="Q63" s="257"/>
      <c r="R63" s="258"/>
    </row>
    <row r="64" spans="1:18" x14ac:dyDescent="0.35">
      <c r="A64" s="271" t="s">
        <v>1002</v>
      </c>
      <c r="B64" s="271" t="s">
        <v>33</v>
      </c>
      <c r="C64" s="271" t="s">
        <v>1003</v>
      </c>
      <c r="D64" s="271" t="s">
        <v>5153</v>
      </c>
      <c r="E64" s="271" t="s">
        <v>1004</v>
      </c>
      <c r="F64" s="271" t="s">
        <v>1005</v>
      </c>
      <c r="G64" s="271"/>
      <c r="H64" s="271"/>
      <c r="I64" s="271"/>
      <c r="J64" s="271"/>
      <c r="K64" s="271"/>
      <c r="L64" s="271"/>
      <c r="M64" s="271"/>
      <c r="N64" s="271"/>
      <c r="O64" s="271"/>
      <c r="P64" s="271"/>
      <c r="Q64" s="271"/>
      <c r="R64" s="272" t="s">
        <v>924</v>
      </c>
    </row>
    <row r="65" spans="1:18" x14ac:dyDescent="0.35">
      <c r="A65" s="271" t="s">
        <v>928</v>
      </c>
      <c r="B65" s="271" t="s">
        <v>34</v>
      </c>
      <c r="C65" s="271" t="s">
        <v>1006</v>
      </c>
      <c r="D65" s="271" t="s">
        <v>5154</v>
      </c>
      <c r="E65" s="271"/>
      <c r="F65" s="271"/>
      <c r="G65" s="271"/>
      <c r="H65" s="271"/>
      <c r="I65" s="271" t="s">
        <v>1007</v>
      </c>
      <c r="J65" s="271"/>
      <c r="K65" s="271"/>
      <c r="L65" s="271"/>
      <c r="M65" s="271"/>
      <c r="N65" s="271"/>
      <c r="O65" s="271"/>
      <c r="P65" s="271"/>
      <c r="Q65" s="271"/>
      <c r="R65" s="272" t="s">
        <v>924</v>
      </c>
    </row>
    <row r="66" spans="1:18" s="38" customFormat="1" x14ac:dyDescent="0.35">
      <c r="A66" s="273" t="s">
        <v>1008</v>
      </c>
      <c r="B66" s="273" t="s">
        <v>35</v>
      </c>
      <c r="C66" s="273" t="s">
        <v>5155</v>
      </c>
      <c r="D66" s="273" t="s">
        <v>5156</v>
      </c>
      <c r="E66" s="273"/>
      <c r="F66" s="273"/>
      <c r="G66" s="273"/>
      <c r="H66" s="273"/>
      <c r="I66" s="273"/>
      <c r="J66" s="273"/>
      <c r="K66" s="273"/>
      <c r="L66" s="273"/>
      <c r="M66" s="273"/>
      <c r="N66" s="273"/>
      <c r="O66" s="273"/>
      <c r="P66" s="273"/>
      <c r="Q66" s="273"/>
      <c r="R66" s="274" t="s">
        <v>924</v>
      </c>
    </row>
    <row r="67" spans="1:18" x14ac:dyDescent="0.35">
      <c r="A67" s="271" t="s">
        <v>1009</v>
      </c>
      <c r="B67" s="271" t="s">
        <v>36</v>
      </c>
      <c r="C67" s="271" t="s">
        <v>1010</v>
      </c>
      <c r="D67" s="271" t="s">
        <v>5157</v>
      </c>
      <c r="E67" s="271"/>
      <c r="F67" s="271"/>
      <c r="G67" s="271"/>
      <c r="H67" s="271"/>
      <c r="I67" s="271"/>
      <c r="J67" s="271"/>
      <c r="K67" s="271"/>
      <c r="L67" s="271"/>
      <c r="M67" s="271"/>
      <c r="N67" s="271"/>
      <c r="O67" s="271"/>
      <c r="P67" s="271"/>
      <c r="Q67" s="271"/>
      <c r="R67" s="272" t="s">
        <v>924</v>
      </c>
    </row>
    <row r="68" spans="1:18" x14ac:dyDescent="0.35">
      <c r="A68" s="261" t="s">
        <v>979</v>
      </c>
      <c r="B68" s="261" t="s">
        <v>984</v>
      </c>
      <c r="C68" s="261"/>
      <c r="D68" s="261"/>
      <c r="E68" s="261"/>
      <c r="F68" s="261"/>
      <c r="G68" s="261"/>
      <c r="H68" s="261"/>
      <c r="I68" s="261"/>
      <c r="J68" s="261"/>
      <c r="K68" s="261"/>
      <c r="L68" s="261"/>
      <c r="M68" s="261"/>
      <c r="N68" s="261"/>
      <c r="O68" s="261"/>
      <c r="P68" s="261"/>
      <c r="Q68" s="261"/>
      <c r="R68" s="262"/>
    </row>
    <row r="70" spans="1:18" x14ac:dyDescent="0.35">
      <c r="A70" s="275" t="s">
        <v>917</v>
      </c>
      <c r="B70" s="275" t="s">
        <v>1011</v>
      </c>
      <c r="C70" s="275" t="s">
        <v>1012</v>
      </c>
      <c r="D70" s="275" t="s">
        <v>1013</v>
      </c>
      <c r="E70" s="275"/>
      <c r="F70" s="275"/>
      <c r="G70" s="275"/>
      <c r="H70" s="275"/>
      <c r="I70" s="275" t="s">
        <v>1014</v>
      </c>
      <c r="J70" s="275"/>
      <c r="K70" s="275"/>
      <c r="L70" s="275"/>
      <c r="M70" s="275"/>
      <c r="N70" s="275"/>
      <c r="O70" s="275"/>
      <c r="P70" s="275"/>
      <c r="Q70" s="275"/>
      <c r="R70" s="276"/>
    </row>
    <row r="71" spans="1:18" x14ac:dyDescent="0.35">
      <c r="A71" s="259" t="s">
        <v>1015</v>
      </c>
      <c r="B71" s="259" t="s">
        <v>37</v>
      </c>
      <c r="C71" s="259" t="s">
        <v>1016</v>
      </c>
      <c r="D71" s="259" t="s">
        <v>5158</v>
      </c>
      <c r="E71" s="259"/>
      <c r="F71" s="259"/>
      <c r="G71" s="259" t="s">
        <v>999</v>
      </c>
      <c r="H71" s="259"/>
      <c r="I71" s="259"/>
      <c r="J71" s="259"/>
      <c r="K71" s="259"/>
      <c r="L71" s="259"/>
      <c r="M71" s="259"/>
      <c r="N71" s="259"/>
      <c r="O71" s="259"/>
      <c r="P71" s="259"/>
      <c r="Q71" s="259"/>
      <c r="R71" s="260" t="s">
        <v>924</v>
      </c>
    </row>
    <row r="72" spans="1:18" x14ac:dyDescent="0.35">
      <c r="A72" s="277"/>
      <c r="B72" s="259"/>
      <c r="C72" s="259"/>
      <c r="D72" s="259"/>
      <c r="E72" s="259"/>
      <c r="F72" s="259"/>
      <c r="G72" s="259"/>
      <c r="H72" s="259"/>
      <c r="I72" s="259"/>
      <c r="J72" s="259"/>
      <c r="K72" s="259"/>
      <c r="L72" s="259"/>
      <c r="M72" s="259"/>
      <c r="N72" s="259"/>
      <c r="O72" s="259"/>
      <c r="P72" s="259"/>
      <c r="Q72" s="259"/>
      <c r="R72" s="260"/>
    </row>
    <row r="73" spans="1:18" x14ac:dyDescent="0.35">
      <c r="A73" s="278" t="s">
        <v>917</v>
      </c>
      <c r="B73" s="278" t="s">
        <v>1017</v>
      </c>
      <c r="C73" s="278"/>
      <c r="D73" s="278"/>
      <c r="E73" s="278"/>
      <c r="F73" s="278"/>
      <c r="G73" s="278"/>
      <c r="H73" s="278"/>
      <c r="I73" s="278" t="s">
        <v>1018</v>
      </c>
      <c r="J73" s="278"/>
      <c r="K73" s="278"/>
      <c r="L73" s="278"/>
      <c r="M73" s="278"/>
      <c r="N73" s="278"/>
      <c r="O73" s="278"/>
      <c r="P73" s="278"/>
      <c r="Q73" s="278"/>
      <c r="R73" s="279"/>
    </row>
    <row r="74" spans="1:18" x14ac:dyDescent="0.35">
      <c r="A74" s="259" t="s">
        <v>1019</v>
      </c>
      <c r="B74" s="259" t="s">
        <v>390</v>
      </c>
      <c r="C74" s="259" t="s">
        <v>1020</v>
      </c>
      <c r="D74" s="259" t="s">
        <v>5159</v>
      </c>
      <c r="E74" s="259"/>
      <c r="F74" s="259"/>
      <c r="G74" s="259"/>
      <c r="H74" s="259"/>
      <c r="I74" s="259"/>
      <c r="J74" s="259"/>
      <c r="K74" s="259"/>
      <c r="L74" s="259"/>
      <c r="M74" s="259"/>
      <c r="N74" s="259"/>
      <c r="O74" s="259"/>
      <c r="P74" s="259"/>
      <c r="Q74" s="259"/>
      <c r="R74" s="260" t="s">
        <v>924</v>
      </c>
    </row>
    <row r="75" spans="1:18" x14ac:dyDescent="0.35">
      <c r="A75" s="259"/>
      <c r="B75" s="259"/>
      <c r="C75" s="259"/>
      <c r="D75" s="259"/>
      <c r="E75" s="259"/>
      <c r="F75" s="259"/>
      <c r="G75" s="259"/>
      <c r="H75" s="259"/>
      <c r="I75" s="259"/>
      <c r="J75" s="259"/>
      <c r="K75" s="259"/>
      <c r="L75" s="259"/>
      <c r="M75" s="259"/>
      <c r="N75" s="259"/>
      <c r="O75" s="259"/>
      <c r="P75" s="259"/>
      <c r="Q75" s="259"/>
      <c r="R75" s="260"/>
    </row>
    <row r="76" spans="1:18" x14ac:dyDescent="0.35">
      <c r="A76" s="280" t="s">
        <v>917</v>
      </c>
      <c r="B76" s="280" t="s">
        <v>1021</v>
      </c>
      <c r="C76" s="280"/>
      <c r="D76" s="280"/>
      <c r="E76" s="280"/>
      <c r="F76" s="280"/>
      <c r="G76" s="280"/>
      <c r="H76" s="280"/>
      <c r="I76" s="280" t="s">
        <v>1022</v>
      </c>
      <c r="J76" s="280"/>
      <c r="K76" s="280"/>
      <c r="L76" s="280"/>
      <c r="M76" s="280"/>
      <c r="N76" s="280"/>
      <c r="O76" s="280"/>
      <c r="P76" s="280"/>
      <c r="Q76" s="280"/>
      <c r="R76" s="281"/>
    </row>
    <row r="77" spans="1:18" x14ac:dyDescent="0.35">
      <c r="A77" s="110"/>
      <c r="B77" s="110"/>
      <c r="C77" s="110"/>
      <c r="D77" s="110"/>
      <c r="E77" s="110"/>
      <c r="F77" s="110"/>
      <c r="G77" s="110"/>
      <c r="H77" s="110"/>
      <c r="I77" s="110"/>
      <c r="J77" s="110"/>
      <c r="K77" s="110"/>
      <c r="L77" s="110"/>
      <c r="M77" s="110"/>
      <c r="N77" s="110"/>
      <c r="O77" s="110"/>
      <c r="P77" s="110"/>
      <c r="Q77" s="110"/>
      <c r="R77" s="282"/>
    </row>
    <row r="78" spans="1:18" x14ac:dyDescent="0.35">
      <c r="A78" s="261" t="s">
        <v>917</v>
      </c>
      <c r="B78" s="261" t="s">
        <v>1023</v>
      </c>
      <c r="C78" s="261"/>
      <c r="D78" s="261"/>
      <c r="E78" s="261"/>
      <c r="F78" s="261"/>
      <c r="G78" s="261"/>
      <c r="H78" s="261"/>
      <c r="I78" s="261" t="s">
        <v>1024</v>
      </c>
      <c r="J78" s="261"/>
      <c r="K78" s="261"/>
      <c r="L78" s="261"/>
      <c r="M78" s="261"/>
      <c r="N78" s="261"/>
      <c r="O78" s="261"/>
      <c r="P78" s="261"/>
      <c r="Q78" s="261"/>
      <c r="R78" s="262"/>
    </row>
    <row r="79" spans="1:18" x14ac:dyDescent="0.35">
      <c r="A79" s="256" t="s">
        <v>1025</v>
      </c>
      <c r="B79" s="256" t="s">
        <v>38</v>
      </c>
      <c r="C79" s="256" t="s">
        <v>1026</v>
      </c>
      <c r="D79" s="256" t="s">
        <v>5160</v>
      </c>
      <c r="E79" s="256" t="s">
        <v>1027</v>
      </c>
      <c r="F79" s="256" t="s">
        <v>5161</v>
      </c>
      <c r="G79" s="256"/>
      <c r="H79" s="256"/>
      <c r="I79" s="256"/>
      <c r="J79" s="256"/>
      <c r="K79" s="256"/>
      <c r="L79" s="256"/>
      <c r="M79" s="256"/>
      <c r="N79" s="256"/>
      <c r="O79" s="256"/>
      <c r="P79" s="256"/>
      <c r="Q79" s="256"/>
      <c r="R79" s="283" t="s">
        <v>924</v>
      </c>
    </row>
    <row r="80" spans="1:18" s="265" customFormat="1" x14ac:dyDescent="0.35">
      <c r="A80" s="257" t="s">
        <v>915</v>
      </c>
      <c r="B80" s="284" t="s">
        <v>391</v>
      </c>
      <c r="C80" s="257"/>
      <c r="D80" s="257"/>
      <c r="E80" s="257"/>
      <c r="F80" s="257"/>
      <c r="G80" s="257"/>
      <c r="H80" s="257"/>
      <c r="I80" s="257"/>
      <c r="J80" s="257"/>
      <c r="K80" s="257"/>
      <c r="L80" s="257" t="s">
        <v>1028</v>
      </c>
      <c r="M80" s="257"/>
      <c r="N80" s="257"/>
      <c r="O80" s="257"/>
      <c r="P80" s="257"/>
      <c r="Q80" s="257"/>
      <c r="R80" s="258"/>
    </row>
    <row r="81" spans="1:18" x14ac:dyDescent="0.35">
      <c r="A81" s="259" t="s">
        <v>1029</v>
      </c>
      <c r="B81" s="256" t="s">
        <v>39</v>
      </c>
      <c r="C81" s="256" t="s">
        <v>1030</v>
      </c>
      <c r="D81" s="256" t="s">
        <v>5162</v>
      </c>
      <c r="E81" s="256"/>
      <c r="F81" s="256"/>
      <c r="G81" s="256"/>
      <c r="H81" s="256"/>
      <c r="I81" s="256"/>
      <c r="J81" s="256"/>
      <c r="K81" s="256"/>
      <c r="L81" s="256"/>
      <c r="M81" s="256"/>
      <c r="N81" s="256"/>
      <c r="O81" s="256"/>
      <c r="P81" s="256"/>
      <c r="Q81" s="256"/>
      <c r="R81" s="283" t="s">
        <v>924</v>
      </c>
    </row>
    <row r="82" spans="1:18" x14ac:dyDescent="0.35">
      <c r="A82" s="261" t="s">
        <v>979</v>
      </c>
      <c r="B82" s="261" t="s">
        <v>1023</v>
      </c>
      <c r="C82" s="261"/>
      <c r="D82" s="261"/>
      <c r="E82" s="261"/>
      <c r="F82" s="261"/>
      <c r="G82" s="261"/>
      <c r="H82" s="261"/>
      <c r="I82" s="261"/>
      <c r="J82" s="261"/>
      <c r="K82" s="261"/>
      <c r="L82" s="261"/>
      <c r="M82" s="261"/>
      <c r="N82" s="261"/>
      <c r="O82" s="261"/>
      <c r="P82" s="261"/>
      <c r="Q82" s="261"/>
      <c r="R82" s="262"/>
    </row>
    <row r="84" spans="1:18" x14ac:dyDescent="0.35">
      <c r="A84" s="261" t="s">
        <v>917</v>
      </c>
      <c r="B84" s="261" t="s">
        <v>1031</v>
      </c>
      <c r="C84" s="261"/>
      <c r="D84" s="261"/>
      <c r="E84" s="261"/>
      <c r="F84" s="261"/>
      <c r="G84" s="261"/>
      <c r="H84" s="261"/>
      <c r="I84" s="261" t="s">
        <v>1032</v>
      </c>
      <c r="J84" s="261"/>
      <c r="K84" s="261"/>
      <c r="L84" s="261"/>
      <c r="M84" s="261"/>
      <c r="N84" s="261"/>
      <c r="O84" s="261"/>
      <c r="P84" s="261"/>
      <c r="Q84" s="261"/>
      <c r="R84" s="262"/>
    </row>
    <row r="85" spans="1:18" x14ac:dyDescent="0.35">
      <c r="A85" s="256" t="s">
        <v>1025</v>
      </c>
      <c r="B85" s="256" t="s">
        <v>392</v>
      </c>
      <c r="C85" s="256" t="s">
        <v>1033</v>
      </c>
      <c r="D85" s="256" t="s">
        <v>5163</v>
      </c>
      <c r="E85" s="256" t="s">
        <v>1034</v>
      </c>
      <c r="F85" s="256" t="s">
        <v>5164</v>
      </c>
      <c r="G85" s="256"/>
      <c r="H85" s="256"/>
      <c r="I85" s="256"/>
      <c r="J85" s="256"/>
      <c r="K85" s="256"/>
      <c r="L85" s="256"/>
      <c r="M85" s="256"/>
      <c r="N85" s="256"/>
      <c r="O85" s="256"/>
      <c r="P85" s="256"/>
      <c r="Q85" s="256"/>
      <c r="R85" s="283" t="s">
        <v>924</v>
      </c>
    </row>
    <row r="86" spans="1:18" s="265" customFormat="1" x14ac:dyDescent="0.35">
      <c r="A86" s="257" t="s">
        <v>915</v>
      </c>
      <c r="B86" s="284" t="s">
        <v>393</v>
      </c>
      <c r="C86" s="257"/>
      <c r="D86" s="257"/>
      <c r="E86" s="257"/>
      <c r="F86" s="257"/>
      <c r="G86" s="257"/>
      <c r="H86" s="257"/>
      <c r="I86" s="257"/>
      <c r="J86" s="257"/>
      <c r="K86" s="257"/>
      <c r="L86" s="257" t="s">
        <v>1035</v>
      </c>
      <c r="M86" s="257"/>
      <c r="N86" s="257"/>
      <c r="O86" s="257"/>
      <c r="P86" s="257"/>
      <c r="Q86" s="257"/>
      <c r="R86" s="258"/>
    </row>
    <row r="87" spans="1:18" x14ac:dyDescent="0.35">
      <c r="A87" s="259" t="s">
        <v>1029</v>
      </c>
      <c r="B87" s="256" t="s">
        <v>40</v>
      </c>
      <c r="C87" s="256" t="s">
        <v>1036</v>
      </c>
      <c r="D87" s="256" t="s">
        <v>5165</v>
      </c>
      <c r="E87" s="256"/>
      <c r="F87" s="256"/>
      <c r="G87" s="256"/>
      <c r="H87" s="256"/>
      <c r="I87" s="256"/>
      <c r="J87" s="256"/>
      <c r="K87" s="256"/>
      <c r="L87" s="256"/>
      <c r="M87" s="256"/>
      <c r="N87" s="256"/>
      <c r="O87" s="256"/>
      <c r="P87" s="256"/>
      <c r="Q87" s="256"/>
      <c r="R87" s="283" t="s">
        <v>924</v>
      </c>
    </row>
    <row r="88" spans="1:18" x14ac:dyDescent="0.35">
      <c r="A88" s="261" t="s">
        <v>979</v>
      </c>
      <c r="B88" s="261" t="s">
        <v>1031</v>
      </c>
      <c r="C88" s="261"/>
      <c r="D88" s="261"/>
      <c r="E88" s="261"/>
      <c r="F88" s="261"/>
      <c r="G88" s="261"/>
      <c r="H88" s="261"/>
      <c r="I88" s="261"/>
      <c r="J88" s="261"/>
      <c r="K88" s="261"/>
      <c r="L88" s="261"/>
      <c r="M88" s="261"/>
      <c r="N88" s="261"/>
      <c r="O88" s="261"/>
      <c r="P88" s="261"/>
      <c r="Q88" s="261"/>
      <c r="R88" s="262"/>
    </row>
    <row r="90" spans="1:18" x14ac:dyDescent="0.35">
      <c r="A90" s="261" t="s">
        <v>917</v>
      </c>
      <c r="B90" s="261" t="s">
        <v>1037</v>
      </c>
      <c r="C90" s="261"/>
      <c r="D90" s="261"/>
      <c r="E90" s="261"/>
      <c r="F90" s="261"/>
      <c r="G90" s="261"/>
      <c r="H90" s="261"/>
      <c r="I90" s="261" t="s">
        <v>1038</v>
      </c>
      <c r="J90" s="261"/>
      <c r="K90" s="261"/>
      <c r="L90" s="261"/>
      <c r="M90" s="261"/>
      <c r="N90" s="261"/>
      <c r="O90" s="261"/>
      <c r="P90" s="261"/>
      <c r="Q90" s="261"/>
      <c r="R90" s="262"/>
    </row>
    <row r="91" spans="1:18" x14ac:dyDescent="0.35">
      <c r="A91" s="256" t="s">
        <v>1025</v>
      </c>
      <c r="B91" s="256" t="s">
        <v>41</v>
      </c>
      <c r="C91" s="256" t="s">
        <v>1039</v>
      </c>
      <c r="D91" s="256" t="s">
        <v>5166</v>
      </c>
      <c r="E91" s="256" t="s">
        <v>1040</v>
      </c>
      <c r="F91" s="256" t="s">
        <v>5167</v>
      </c>
      <c r="G91" s="256"/>
      <c r="H91" s="256"/>
      <c r="I91" s="256"/>
      <c r="J91" s="256"/>
      <c r="K91" s="256"/>
      <c r="L91" s="256"/>
      <c r="M91" s="256"/>
      <c r="N91" s="256"/>
      <c r="O91" s="256"/>
      <c r="P91" s="256"/>
      <c r="Q91" s="256"/>
      <c r="R91" s="283" t="s">
        <v>924</v>
      </c>
    </row>
    <row r="92" spans="1:18" s="265" customFormat="1" x14ac:dyDescent="0.35">
      <c r="A92" s="257" t="s">
        <v>915</v>
      </c>
      <c r="B92" s="284" t="s">
        <v>394</v>
      </c>
      <c r="C92" s="257"/>
      <c r="D92" s="257"/>
      <c r="E92" s="257"/>
      <c r="F92" s="257"/>
      <c r="G92" s="257"/>
      <c r="H92" s="257"/>
      <c r="I92" s="257"/>
      <c r="J92" s="257"/>
      <c r="K92" s="257"/>
      <c r="L92" s="257" t="s">
        <v>1041</v>
      </c>
      <c r="M92" s="257"/>
      <c r="N92" s="257"/>
      <c r="O92" s="257"/>
      <c r="P92" s="257"/>
      <c r="Q92" s="257"/>
      <c r="R92" s="258"/>
    </row>
    <row r="93" spans="1:18" x14ac:dyDescent="0.35">
      <c r="A93" s="259" t="s">
        <v>1029</v>
      </c>
      <c r="B93" s="256" t="s">
        <v>42</v>
      </c>
      <c r="C93" s="256" t="s">
        <v>1042</v>
      </c>
      <c r="D93" s="256" t="s">
        <v>5168</v>
      </c>
      <c r="E93" s="256"/>
      <c r="F93" s="256"/>
      <c r="G93" s="256"/>
      <c r="H93" s="256"/>
      <c r="I93" s="256"/>
      <c r="J93" s="256"/>
      <c r="K93" s="256"/>
      <c r="L93" s="256"/>
      <c r="M93" s="256"/>
      <c r="N93" s="256"/>
      <c r="O93" s="256"/>
      <c r="P93" s="256"/>
      <c r="Q93" s="256"/>
      <c r="R93" s="283" t="s">
        <v>924</v>
      </c>
    </row>
    <row r="94" spans="1:18" x14ac:dyDescent="0.35">
      <c r="A94" s="261" t="s">
        <v>979</v>
      </c>
      <c r="B94" s="261" t="s">
        <v>1037</v>
      </c>
      <c r="C94" s="261"/>
      <c r="D94" s="261"/>
      <c r="E94" s="261"/>
      <c r="F94" s="261"/>
      <c r="G94" s="261"/>
      <c r="H94" s="261"/>
      <c r="I94" s="261"/>
      <c r="J94" s="261"/>
      <c r="K94" s="261"/>
      <c r="L94" s="261"/>
      <c r="M94" s="261"/>
      <c r="N94" s="261"/>
      <c r="O94" s="261"/>
      <c r="P94" s="261"/>
      <c r="Q94" s="261"/>
      <c r="R94" s="262"/>
    </row>
    <row r="96" spans="1:18" x14ac:dyDescent="0.35">
      <c r="A96" s="261" t="s">
        <v>917</v>
      </c>
      <c r="B96" s="261" t="s">
        <v>1043</v>
      </c>
      <c r="C96" s="261"/>
      <c r="D96" s="261"/>
      <c r="E96" s="261"/>
      <c r="F96" s="261"/>
      <c r="G96" s="261"/>
      <c r="H96" s="261"/>
      <c r="I96" s="261" t="s">
        <v>1044</v>
      </c>
      <c r="J96" s="261"/>
      <c r="K96" s="261"/>
      <c r="L96" s="261"/>
      <c r="M96" s="261"/>
      <c r="N96" s="261"/>
      <c r="O96" s="261"/>
      <c r="P96" s="261"/>
      <c r="Q96" s="261"/>
      <c r="R96" s="262"/>
    </row>
    <row r="97" spans="1:18" x14ac:dyDescent="0.35">
      <c r="A97" s="256" t="s">
        <v>1025</v>
      </c>
      <c r="B97" s="256" t="s">
        <v>43</v>
      </c>
      <c r="C97" s="256" t="s">
        <v>1045</v>
      </c>
      <c r="D97" s="256" t="s">
        <v>5169</v>
      </c>
      <c r="E97" s="256" t="s">
        <v>1046</v>
      </c>
      <c r="F97" s="256" t="s">
        <v>5170</v>
      </c>
      <c r="G97" s="256"/>
      <c r="H97" s="256"/>
      <c r="I97" s="256"/>
      <c r="J97" s="256"/>
      <c r="K97" s="256"/>
      <c r="L97" s="256"/>
      <c r="M97" s="256"/>
      <c r="N97" s="256"/>
      <c r="O97" s="256"/>
      <c r="P97" s="256"/>
      <c r="Q97" s="256"/>
      <c r="R97" s="283" t="s">
        <v>924</v>
      </c>
    </row>
    <row r="98" spans="1:18" s="265" customFormat="1" x14ac:dyDescent="0.35">
      <c r="A98" s="257" t="s">
        <v>915</v>
      </c>
      <c r="B98" s="284" t="s">
        <v>395</v>
      </c>
      <c r="C98" s="257"/>
      <c r="D98" s="257"/>
      <c r="E98" s="257"/>
      <c r="F98" s="257"/>
      <c r="G98" s="257"/>
      <c r="H98" s="257"/>
      <c r="I98" s="257"/>
      <c r="J98" s="257"/>
      <c r="K98" s="257"/>
      <c r="L98" s="257" t="s">
        <v>1047</v>
      </c>
      <c r="M98" s="257"/>
      <c r="N98" s="257"/>
      <c r="O98" s="257"/>
      <c r="P98" s="257"/>
      <c r="Q98" s="257"/>
      <c r="R98" s="258"/>
    </row>
    <row r="99" spans="1:18" x14ac:dyDescent="0.35">
      <c r="A99" s="259" t="s">
        <v>1029</v>
      </c>
      <c r="B99" s="256" t="s">
        <v>44</v>
      </c>
      <c r="C99" s="256" t="s">
        <v>1048</v>
      </c>
      <c r="D99" s="256" t="s">
        <v>5171</v>
      </c>
      <c r="E99" s="256"/>
      <c r="F99" s="256"/>
      <c r="G99" s="256"/>
      <c r="H99" s="256"/>
      <c r="I99" s="256"/>
      <c r="J99" s="256"/>
      <c r="K99" s="256"/>
      <c r="L99" s="256"/>
      <c r="M99" s="256"/>
      <c r="N99" s="256"/>
      <c r="O99" s="256"/>
      <c r="P99" s="256"/>
      <c r="Q99" s="256"/>
      <c r="R99" s="283" t="s">
        <v>924</v>
      </c>
    </row>
    <row r="100" spans="1:18" x14ac:dyDescent="0.35">
      <c r="A100" s="261" t="s">
        <v>979</v>
      </c>
      <c r="B100" s="261" t="s">
        <v>1043</v>
      </c>
      <c r="C100" s="261"/>
      <c r="D100" s="261"/>
      <c r="E100" s="261"/>
      <c r="F100" s="261"/>
      <c r="G100" s="261"/>
      <c r="H100" s="261"/>
      <c r="I100" s="261"/>
      <c r="J100" s="261"/>
      <c r="K100" s="261"/>
      <c r="L100" s="261"/>
      <c r="M100" s="261"/>
      <c r="N100" s="261"/>
      <c r="O100" s="261"/>
      <c r="P100" s="261"/>
      <c r="Q100" s="261"/>
      <c r="R100" s="262"/>
    </row>
    <row r="102" spans="1:18" x14ac:dyDescent="0.35">
      <c r="A102" s="261" t="s">
        <v>917</v>
      </c>
      <c r="B102" s="261" t="s">
        <v>1049</v>
      </c>
      <c r="C102" s="261"/>
      <c r="D102" s="261"/>
      <c r="E102" s="261"/>
      <c r="F102" s="261"/>
      <c r="G102" s="261"/>
      <c r="H102" s="261"/>
      <c r="I102" s="261" t="s">
        <v>1050</v>
      </c>
      <c r="J102" s="261"/>
      <c r="K102" s="261"/>
      <c r="L102" s="261"/>
      <c r="M102" s="261"/>
      <c r="N102" s="261"/>
      <c r="O102" s="261"/>
      <c r="P102" s="261"/>
      <c r="Q102" s="261"/>
      <c r="R102" s="262"/>
    </row>
    <row r="103" spans="1:18" x14ac:dyDescent="0.35">
      <c r="A103" s="256" t="s">
        <v>1025</v>
      </c>
      <c r="B103" s="256" t="s">
        <v>601</v>
      </c>
      <c r="C103" s="256" t="s">
        <v>1051</v>
      </c>
      <c r="D103" s="256" t="s">
        <v>5172</v>
      </c>
      <c r="E103" s="256" t="s">
        <v>1052</v>
      </c>
      <c r="F103" s="256" t="s">
        <v>5173</v>
      </c>
      <c r="G103" s="256"/>
      <c r="H103" s="256"/>
      <c r="I103" s="256"/>
      <c r="J103" s="256"/>
      <c r="K103" s="256"/>
      <c r="L103" s="256"/>
      <c r="M103" s="256"/>
      <c r="N103" s="256"/>
      <c r="O103" s="256"/>
      <c r="P103" s="256"/>
      <c r="Q103" s="256"/>
      <c r="R103" s="283" t="s">
        <v>924</v>
      </c>
    </row>
    <row r="104" spans="1:18" s="265" customFormat="1" x14ac:dyDescent="0.35">
      <c r="A104" s="257" t="s">
        <v>915</v>
      </c>
      <c r="B104" s="284" t="s">
        <v>396</v>
      </c>
      <c r="C104" s="257"/>
      <c r="D104" s="257"/>
      <c r="E104" s="257"/>
      <c r="F104" s="257"/>
      <c r="G104" s="257"/>
      <c r="H104" s="257"/>
      <c r="I104" s="257"/>
      <c r="J104" s="257"/>
      <c r="K104" s="257"/>
      <c r="L104" s="257" t="s">
        <v>1053</v>
      </c>
      <c r="M104" s="257"/>
      <c r="N104" s="257"/>
      <c r="O104" s="257"/>
      <c r="P104" s="257"/>
      <c r="Q104" s="257"/>
      <c r="R104" s="258"/>
    </row>
    <row r="105" spans="1:18" x14ac:dyDescent="0.35">
      <c r="A105" s="259" t="s">
        <v>1029</v>
      </c>
      <c r="B105" s="256" t="s">
        <v>45</v>
      </c>
      <c r="C105" s="256" t="s">
        <v>1054</v>
      </c>
      <c r="D105" s="256" t="s">
        <v>5174</v>
      </c>
      <c r="E105" s="256"/>
      <c r="F105" s="256"/>
      <c r="G105" s="256"/>
      <c r="H105" s="256"/>
      <c r="I105" s="256"/>
      <c r="J105" s="256"/>
      <c r="K105" s="256"/>
      <c r="L105" s="256"/>
      <c r="M105" s="256"/>
      <c r="N105" s="256"/>
      <c r="O105" s="256"/>
      <c r="P105" s="256"/>
      <c r="Q105" s="256"/>
      <c r="R105" s="283" t="s">
        <v>924</v>
      </c>
    </row>
    <row r="106" spans="1:18" x14ac:dyDescent="0.35">
      <c r="A106" s="261" t="s">
        <v>979</v>
      </c>
      <c r="B106" s="261" t="s">
        <v>1049</v>
      </c>
      <c r="C106" s="261"/>
      <c r="D106" s="261"/>
      <c r="E106" s="261"/>
      <c r="F106" s="261"/>
      <c r="G106" s="261"/>
      <c r="H106" s="261"/>
      <c r="I106" s="261"/>
      <c r="J106" s="261"/>
      <c r="K106" s="261"/>
      <c r="L106" s="261"/>
      <c r="M106" s="261"/>
      <c r="N106" s="261"/>
      <c r="O106" s="261"/>
      <c r="P106" s="261"/>
      <c r="Q106" s="261"/>
      <c r="R106" s="262"/>
    </row>
    <row r="108" spans="1:18" x14ac:dyDescent="0.35">
      <c r="A108" s="261" t="s">
        <v>917</v>
      </c>
      <c r="B108" s="261" t="s">
        <v>1055</v>
      </c>
      <c r="C108" s="261"/>
      <c r="D108" s="261"/>
      <c r="E108" s="261"/>
      <c r="F108" s="261"/>
      <c r="G108" s="261"/>
      <c r="H108" s="261"/>
      <c r="I108" s="261" t="s">
        <v>1056</v>
      </c>
      <c r="J108" s="261"/>
      <c r="K108" s="261"/>
      <c r="L108" s="261"/>
      <c r="M108" s="261"/>
      <c r="N108" s="261"/>
      <c r="O108" s="261"/>
      <c r="P108" s="261"/>
      <c r="Q108" s="261"/>
      <c r="R108" s="262"/>
    </row>
    <row r="109" spans="1:18" x14ac:dyDescent="0.35">
      <c r="A109" s="256" t="s">
        <v>1025</v>
      </c>
      <c r="B109" s="256" t="s">
        <v>46</v>
      </c>
      <c r="C109" s="256" t="s">
        <v>1057</v>
      </c>
      <c r="D109" s="256" t="s">
        <v>5175</v>
      </c>
      <c r="E109" s="256" t="s">
        <v>1058</v>
      </c>
      <c r="F109" s="256" t="s">
        <v>5176</v>
      </c>
      <c r="G109" s="256"/>
      <c r="H109" s="256"/>
      <c r="I109" s="256"/>
      <c r="J109" s="256"/>
      <c r="K109" s="256"/>
      <c r="L109" s="256"/>
      <c r="M109" s="256"/>
      <c r="N109" s="256"/>
      <c r="O109" s="256"/>
      <c r="P109" s="256"/>
      <c r="Q109" s="256"/>
      <c r="R109" s="283" t="s">
        <v>924</v>
      </c>
    </row>
    <row r="110" spans="1:18" s="265" customFormat="1" x14ac:dyDescent="0.35">
      <c r="A110" s="257" t="s">
        <v>915</v>
      </c>
      <c r="B110" s="284" t="s">
        <v>397</v>
      </c>
      <c r="C110" s="257"/>
      <c r="D110" s="257"/>
      <c r="E110" s="257"/>
      <c r="F110" s="257"/>
      <c r="G110" s="257"/>
      <c r="H110" s="257"/>
      <c r="I110" s="257"/>
      <c r="J110" s="257"/>
      <c r="K110" s="257"/>
      <c r="L110" s="257" t="s">
        <v>1059</v>
      </c>
      <c r="M110" s="257"/>
      <c r="N110" s="257"/>
      <c r="O110" s="257"/>
      <c r="P110" s="257"/>
      <c r="Q110" s="257"/>
      <c r="R110" s="258"/>
    </row>
    <row r="111" spans="1:18" x14ac:dyDescent="0.35">
      <c r="A111" s="259" t="s">
        <v>1029</v>
      </c>
      <c r="B111" s="256" t="s">
        <v>47</v>
      </c>
      <c r="C111" s="256" t="s">
        <v>1060</v>
      </c>
      <c r="D111" s="256" t="s">
        <v>5177</v>
      </c>
      <c r="E111" s="256"/>
      <c r="F111" s="256"/>
      <c r="G111" s="256"/>
      <c r="H111" s="256"/>
      <c r="I111" s="256"/>
      <c r="J111" s="256"/>
      <c r="K111" s="256"/>
      <c r="L111" s="256"/>
      <c r="M111" s="256"/>
      <c r="N111" s="256"/>
      <c r="O111" s="256"/>
      <c r="P111" s="256"/>
      <c r="Q111" s="256"/>
      <c r="R111" s="283" t="s">
        <v>924</v>
      </c>
    </row>
    <row r="112" spans="1:18" x14ac:dyDescent="0.35">
      <c r="A112" s="261" t="s">
        <v>979</v>
      </c>
      <c r="B112" s="261" t="s">
        <v>1055</v>
      </c>
      <c r="C112" s="261"/>
      <c r="D112" s="261"/>
      <c r="E112" s="261"/>
      <c r="F112" s="261"/>
      <c r="G112" s="261"/>
      <c r="H112" s="261"/>
      <c r="I112" s="261"/>
      <c r="J112" s="261"/>
      <c r="K112" s="261"/>
      <c r="L112" s="261"/>
      <c r="M112" s="261"/>
      <c r="N112" s="261"/>
      <c r="O112" s="261"/>
      <c r="P112" s="261"/>
      <c r="Q112" s="261"/>
      <c r="R112" s="262"/>
    </row>
    <row r="114" spans="1:18" x14ac:dyDescent="0.35">
      <c r="A114" s="280" t="s">
        <v>979</v>
      </c>
      <c r="B114" s="280" t="s">
        <v>1021</v>
      </c>
      <c r="C114" s="280"/>
      <c r="D114" s="280"/>
      <c r="E114" s="280"/>
      <c r="F114" s="280"/>
      <c r="G114" s="280"/>
      <c r="H114" s="280"/>
      <c r="I114" s="280"/>
      <c r="J114" s="280"/>
      <c r="K114" s="280"/>
      <c r="L114" s="280"/>
      <c r="M114" s="280"/>
      <c r="N114" s="280"/>
      <c r="O114" s="280"/>
      <c r="P114" s="280"/>
      <c r="Q114" s="280"/>
      <c r="R114" s="281"/>
    </row>
    <row r="116" spans="1:18" x14ac:dyDescent="0.35">
      <c r="A116" s="278" t="s">
        <v>979</v>
      </c>
      <c r="B116" s="278" t="s">
        <v>1017</v>
      </c>
      <c r="C116" s="278"/>
      <c r="D116" s="278"/>
      <c r="E116" s="278"/>
      <c r="F116" s="278"/>
      <c r="G116" s="278"/>
      <c r="H116" s="278"/>
      <c r="I116" s="278"/>
      <c r="J116" s="278"/>
      <c r="K116" s="278"/>
      <c r="L116" s="278"/>
      <c r="M116" s="278"/>
      <c r="N116" s="278"/>
      <c r="O116" s="278"/>
      <c r="P116" s="278"/>
      <c r="Q116" s="278"/>
      <c r="R116" s="279"/>
    </row>
    <row r="118" spans="1:18" s="114" customFormat="1" x14ac:dyDescent="0.35">
      <c r="A118" s="285" t="s">
        <v>917</v>
      </c>
      <c r="B118" s="285" t="s">
        <v>1061</v>
      </c>
      <c r="C118" s="285"/>
      <c r="D118" s="285"/>
      <c r="E118" s="285"/>
      <c r="F118" s="285"/>
      <c r="G118" s="285"/>
      <c r="H118" s="285"/>
      <c r="I118" s="285" t="s">
        <v>1062</v>
      </c>
      <c r="J118" s="285"/>
      <c r="K118" s="285"/>
      <c r="L118" s="285"/>
      <c r="M118" s="285"/>
      <c r="N118" s="285"/>
      <c r="O118" s="285"/>
      <c r="P118" s="285"/>
      <c r="Q118" s="285"/>
      <c r="R118" s="286"/>
    </row>
    <row r="119" spans="1:18" x14ac:dyDescent="0.35">
      <c r="A119" s="259" t="s">
        <v>1063</v>
      </c>
      <c r="B119" s="256" t="s">
        <v>602</v>
      </c>
      <c r="C119" s="256" t="s">
        <v>1064</v>
      </c>
      <c r="D119" s="263" t="s">
        <v>5178</v>
      </c>
      <c r="E119" s="256"/>
      <c r="F119" s="256"/>
      <c r="G119" s="256" t="s">
        <v>999</v>
      </c>
      <c r="H119" s="256"/>
      <c r="I119" s="256"/>
      <c r="J119" s="259"/>
      <c r="K119" s="259"/>
      <c r="L119" s="259"/>
      <c r="M119" s="259"/>
      <c r="N119" s="259"/>
      <c r="O119" s="259"/>
      <c r="P119" s="259"/>
      <c r="Q119" s="259"/>
      <c r="R119" s="260" t="s">
        <v>924</v>
      </c>
    </row>
    <row r="120" spans="1:18" x14ac:dyDescent="0.35">
      <c r="A120" s="256" t="s">
        <v>969</v>
      </c>
      <c r="B120" s="256" t="s">
        <v>48</v>
      </c>
      <c r="C120" s="256" t="s">
        <v>1065</v>
      </c>
      <c r="D120" s="256" t="s">
        <v>5179</v>
      </c>
      <c r="E120" s="256"/>
      <c r="F120" s="256"/>
      <c r="G120" s="256"/>
      <c r="H120" s="256"/>
      <c r="I120" s="256"/>
      <c r="J120" s="256"/>
      <c r="K120" s="256"/>
      <c r="L120" s="256"/>
      <c r="M120" s="256"/>
      <c r="N120" s="256"/>
      <c r="O120" s="256"/>
      <c r="P120" s="256"/>
      <c r="Q120" s="256"/>
      <c r="R120" s="283" t="s">
        <v>924</v>
      </c>
    </row>
    <row r="121" spans="1:18" x14ac:dyDescent="0.35">
      <c r="A121" s="256" t="s">
        <v>1025</v>
      </c>
      <c r="B121" s="256" t="s">
        <v>398</v>
      </c>
      <c r="C121" s="256" t="s">
        <v>1066</v>
      </c>
      <c r="D121" s="256" t="s">
        <v>5180</v>
      </c>
      <c r="E121" s="256" t="s">
        <v>1067</v>
      </c>
      <c r="F121" s="256" t="s">
        <v>5181</v>
      </c>
      <c r="G121" s="256"/>
      <c r="H121" s="256"/>
      <c r="I121" s="256" t="s">
        <v>1068</v>
      </c>
      <c r="J121" s="256" t="s">
        <v>1069</v>
      </c>
      <c r="K121" s="256"/>
      <c r="L121" s="256"/>
      <c r="M121" s="256"/>
      <c r="N121" s="256"/>
      <c r="O121" s="256"/>
      <c r="P121" s="256"/>
      <c r="Q121" s="256"/>
      <c r="R121" s="283" t="s">
        <v>924</v>
      </c>
    </row>
    <row r="122" spans="1:18" x14ac:dyDescent="0.35">
      <c r="A122" s="261" t="s">
        <v>917</v>
      </c>
      <c r="B122" s="261" t="s">
        <v>1070</v>
      </c>
      <c r="C122" s="261"/>
      <c r="D122" s="261"/>
      <c r="E122" s="261"/>
      <c r="F122" s="261"/>
      <c r="G122" s="261"/>
      <c r="H122" s="261"/>
      <c r="I122" s="261" t="s">
        <v>1071</v>
      </c>
      <c r="J122" s="261"/>
      <c r="K122" s="261" t="s">
        <v>1072</v>
      </c>
      <c r="L122" s="261"/>
      <c r="M122" s="261"/>
      <c r="N122" s="261"/>
      <c r="O122" s="261"/>
      <c r="P122" s="261"/>
      <c r="Q122" s="261"/>
      <c r="R122" s="262"/>
    </row>
    <row r="123" spans="1:18" x14ac:dyDescent="0.35">
      <c r="A123" s="256" t="s">
        <v>971</v>
      </c>
      <c r="B123" s="256" t="s">
        <v>49</v>
      </c>
      <c r="C123" s="256" t="s">
        <v>1073</v>
      </c>
      <c r="D123" s="256" t="s">
        <v>1074</v>
      </c>
      <c r="E123" s="256" t="s">
        <v>1075</v>
      </c>
      <c r="F123" s="256" t="s">
        <v>5182</v>
      </c>
      <c r="G123" s="256"/>
      <c r="H123" s="256"/>
      <c r="I123" s="256"/>
      <c r="J123" s="256"/>
      <c r="K123" s="256"/>
      <c r="L123" s="256"/>
      <c r="M123" s="256"/>
      <c r="N123" s="256"/>
      <c r="O123" s="256"/>
      <c r="P123" s="256"/>
      <c r="Q123" s="256"/>
      <c r="R123" s="283"/>
    </row>
    <row r="124" spans="1:18" x14ac:dyDescent="0.35">
      <c r="A124" s="256" t="s">
        <v>1076</v>
      </c>
      <c r="B124" s="256" t="s">
        <v>50</v>
      </c>
      <c r="C124" s="256" t="s">
        <v>1077</v>
      </c>
      <c r="D124" s="256" t="s">
        <v>1078</v>
      </c>
      <c r="E124" s="256" t="s">
        <v>1079</v>
      </c>
      <c r="F124" s="256" t="s">
        <v>5183</v>
      </c>
      <c r="G124" s="256"/>
      <c r="H124" s="256"/>
      <c r="I124" s="256" t="s">
        <v>1071</v>
      </c>
      <c r="J124" s="256"/>
      <c r="K124" s="256"/>
      <c r="L124" s="256"/>
      <c r="M124" s="256"/>
      <c r="N124" s="256"/>
      <c r="O124" s="256"/>
      <c r="P124" s="256"/>
      <c r="Q124" s="256"/>
      <c r="R124" s="283" t="s">
        <v>924</v>
      </c>
    </row>
    <row r="125" spans="1:18" s="265" customFormat="1" x14ac:dyDescent="0.35">
      <c r="A125" s="257" t="s">
        <v>915</v>
      </c>
      <c r="B125" s="257" t="s">
        <v>51</v>
      </c>
      <c r="C125" s="257"/>
      <c r="D125" s="257"/>
      <c r="E125" s="257"/>
      <c r="F125" s="257"/>
      <c r="G125" s="257"/>
      <c r="H125" s="257"/>
      <c r="I125" s="257"/>
      <c r="J125" s="257"/>
      <c r="K125" s="257"/>
      <c r="L125" s="257" t="s">
        <v>1080</v>
      </c>
      <c r="M125" s="257"/>
      <c r="N125" s="257"/>
      <c r="O125" s="257"/>
      <c r="P125" s="257"/>
      <c r="Q125" s="257"/>
      <c r="R125" s="258"/>
    </row>
    <row r="126" spans="1:18" s="265" customFormat="1" x14ac:dyDescent="0.35">
      <c r="A126" s="257" t="s">
        <v>915</v>
      </c>
      <c r="B126" s="257" t="s">
        <v>52</v>
      </c>
      <c r="C126" s="257"/>
      <c r="D126" s="257"/>
      <c r="E126" s="257"/>
      <c r="F126" s="257"/>
      <c r="G126" s="257"/>
      <c r="H126" s="257"/>
      <c r="I126" s="257"/>
      <c r="J126" s="257"/>
      <c r="K126" s="257"/>
      <c r="L126" s="257" t="s">
        <v>1081</v>
      </c>
      <c r="M126" s="257"/>
      <c r="N126" s="257"/>
      <c r="O126" s="257"/>
      <c r="P126" s="257"/>
      <c r="Q126" s="257"/>
      <c r="R126" s="258"/>
    </row>
    <row r="127" spans="1:18" x14ac:dyDescent="0.35">
      <c r="A127" s="256" t="s">
        <v>1025</v>
      </c>
      <c r="B127" s="256" t="s">
        <v>53</v>
      </c>
      <c r="C127" s="256" t="s">
        <v>1082</v>
      </c>
      <c r="D127" s="256" t="s">
        <v>1083</v>
      </c>
      <c r="E127" s="256" t="s">
        <v>1084</v>
      </c>
      <c r="F127" s="256" t="s">
        <v>1085</v>
      </c>
      <c r="G127" s="256"/>
      <c r="H127" s="256"/>
      <c r="I127" s="256" t="s">
        <v>1071</v>
      </c>
      <c r="J127" s="256"/>
      <c r="K127" s="256"/>
      <c r="L127" s="256"/>
      <c r="M127" s="256"/>
      <c r="N127" s="256"/>
      <c r="O127" s="256"/>
      <c r="P127" s="256"/>
      <c r="Q127" s="256"/>
      <c r="R127" s="283" t="s">
        <v>924</v>
      </c>
    </row>
    <row r="128" spans="1:18" x14ac:dyDescent="0.35">
      <c r="A128" s="261" t="s">
        <v>979</v>
      </c>
      <c r="B128" s="261" t="s">
        <v>1070</v>
      </c>
      <c r="C128" s="261"/>
      <c r="D128" s="261"/>
      <c r="E128" s="261"/>
      <c r="F128" s="261"/>
      <c r="G128" s="261"/>
      <c r="H128" s="261"/>
      <c r="I128" s="261"/>
      <c r="J128" s="261"/>
      <c r="K128" s="261"/>
      <c r="L128" s="261"/>
      <c r="M128" s="261"/>
      <c r="N128" s="261"/>
      <c r="O128" s="261"/>
      <c r="P128" s="261"/>
      <c r="Q128" s="261"/>
      <c r="R128" s="262"/>
    </row>
    <row r="129" spans="1:24" x14ac:dyDescent="0.35">
      <c r="A129" s="256" t="s">
        <v>1025</v>
      </c>
      <c r="B129" s="256" t="s">
        <v>54</v>
      </c>
      <c r="C129" s="256" t="s">
        <v>1086</v>
      </c>
      <c r="D129" s="256" t="s">
        <v>1087</v>
      </c>
      <c r="E129" s="256" t="s">
        <v>1088</v>
      </c>
      <c r="F129" s="256" t="s">
        <v>5184</v>
      </c>
      <c r="G129" s="256"/>
      <c r="H129" s="256"/>
      <c r="I129" s="256" t="s">
        <v>1071</v>
      </c>
      <c r="J129" s="256"/>
      <c r="K129" s="256"/>
      <c r="L129" s="256"/>
      <c r="M129" s="256"/>
      <c r="N129" s="256"/>
      <c r="O129" s="256"/>
      <c r="P129" s="256"/>
      <c r="Q129" s="256"/>
      <c r="R129" s="283" t="s">
        <v>924</v>
      </c>
    </row>
    <row r="130" spans="1:24" s="265" customFormat="1" ht="140.5" x14ac:dyDescent="0.35">
      <c r="A130" s="257" t="s">
        <v>915</v>
      </c>
      <c r="B130" s="257" t="s">
        <v>399</v>
      </c>
      <c r="C130" s="257"/>
      <c r="D130" s="257"/>
      <c r="E130" s="257"/>
      <c r="F130" s="257"/>
      <c r="G130" s="257"/>
      <c r="H130" s="257"/>
      <c r="I130" s="257"/>
      <c r="J130" s="257"/>
      <c r="K130" s="257"/>
      <c r="L130" s="287" t="s">
        <v>1089</v>
      </c>
      <c r="M130" s="287"/>
      <c r="N130" s="287"/>
      <c r="O130" s="257"/>
      <c r="P130" s="257"/>
      <c r="Q130" s="257"/>
      <c r="R130" s="258"/>
      <c r="T130" s="12"/>
      <c r="U130" s="12"/>
      <c r="V130" s="12"/>
      <c r="W130" s="12"/>
      <c r="X130" s="12"/>
    </row>
    <row r="131" spans="1:24" s="265" customFormat="1" x14ac:dyDescent="0.35">
      <c r="A131" s="257" t="s">
        <v>915</v>
      </c>
      <c r="B131" s="284" t="s">
        <v>400</v>
      </c>
      <c r="C131" s="257"/>
      <c r="D131" s="257"/>
      <c r="E131" s="257"/>
      <c r="F131" s="257"/>
      <c r="G131" s="257"/>
      <c r="H131" s="257"/>
      <c r="I131" s="257"/>
      <c r="J131" s="257"/>
      <c r="K131" s="257"/>
      <c r="L131" s="257" t="s">
        <v>1090</v>
      </c>
      <c r="M131" s="257"/>
      <c r="N131" s="257"/>
      <c r="O131" s="257"/>
      <c r="P131" s="257"/>
      <c r="Q131" s="257"/>
      <c r="R131" s="258"/>
      <c r="T131" s="12"/>
      <c r="U131" s="12"/>
      <c r="V131" s="12"/>
      <c r="W131" s="12"/>
      <c r="X131" s="12"/>
    </row>
    <row r="132" spans="1:24" x14ac:dyDescent="0.35">
      <c r="A132" s="256" t="s">
        <v>1029</v>
      </c>
      <c r="B132" s="256" t="s">
        <v>55</v>
      </c>
      <c r="C132" s="256" t="s">
        <v>1091</v>
      </c>
      <c r="D132" s="256" t="s">
        <v>5185</v>
      </c>
      <c r="E132" s="256"/>
      <c r="F132" s="256"/>
      <c r="G132" s="256"/>
      <c r="H132" s="256"/>
      <c r="I132" s="256"/>
      <c r="J132" s="256"/>
      <c r="K132" s="256"/>
      <c r="L132" s="256"/>
      <c r="M132" s="256"/>
      <c r="N132" s="256"/>
      <c r="O132" s="256"/>
      <c r="P132" s="256"/>
      <c r="Q132" s="256"/>
      <c r="R132" s="283" t="s">
        <v>924</v>
      </c>
    </row>
    <row r="133" spans="1:24" s="114" customFormat="1" x14ac:dyDescent="0.35">
      <c r="A133" s="285" t="s">
        <v>979</v>
      </c>
      <c r="B133" s="285" t="s">
        <v>1061</v>
      </c>
      <c r="C133" s="285"/>
      <c r="D133" s="285"/>
      <c r="E133" s="285"/>
      <c r="F133" s="285"/>
      <c r="G133" s="285"/>
      <c r="H133" s="285"/>
      <c r="I133" s="285"/>
      <c r="J133" s="285"/>
      <c r="K133" s="285"/>
      <c r="L133" s="285"/>
      <c r="M133" s="285"/>
      <c r="N133" s="285"/>
      <c r="O133" s="285"/>
      <c r="P133" s="285"/>
      <c r="Q133" s="285"/>
      <c r="R133" s="286"/>
    </row>
    <row r="135" spans="1:24" x14ac:dyDescent="0.35">
      <c r="A135" s="256" t="s">
        <v>1029</v>
      </c>
      <c r="B135" s="256" t="s">
        <v>56</v>
      </c>
      <c r="C135" s="256" t="s">
        <v>1092</v>
      </c>
      <c r="D135" s="256" t="s">
        <v>1093</v>
      </c>
      <c r="E135" s="256"/>
      <c r="F135" s="256"/>
      <c r="G135" s="256"/>
      <c r="H135" s="256"/>
      <c r="I135" s="256"/>
      <c r="J135" s="256"/>
      <c r="K135" s="256"/>
      <c r="L135" s="256"/>
      <c r="M135" s="256"/>
      <c r="N135" s="256"/>
      <c r="O135" s="256"/>
      <c r="P135" s="256"/>
      <c r="Q135" s="256"/>
      <c r="R135" s="283" t="s">
        <v>924</v>
      </c>
    </row>
    <row r="136" spans="1:24" x14ac:dyDescent="0.35">
      <c r="A136" s="256" t="s">
        <v>1094</v>
      </c>
      <c r="B136" s="256" t="s">
        <v>57</v>
      </c>
      <c r="C136" s="256" t="s">
        <v>1095</v>
      </c>
      <c r="D136" s="256" t="s">
        <v>5186</v>
      </c>
      <c r="E136" s="256" t="s">
        <v>5187</v>
      </c>
      <c r="F136" s="256" t="s">
        <v>5188</v>
      </c>
      <c r="G136" s="256"/>
      <c r="H136" s="256"/>
      <c r="I136" s="256" t="s">
        <v>1096</v>
      </c>
      <c r="J136" s="256"/>
      <c r="K136" s="256"/>
      <c r="L136" s="256"/>
      <c r="M136" s="256"/>
      <c r="N136" s="256"/>
      <c r="O136" s="256"/>
      <c r="P136" s="256"/>
      <c r="Q136" s="256"/>
      <c r="R136" s="283" t="s">
        <v>924</v>
      </c>
    </row>
    <row r="137" spans="1:24" x14ac:dyDescent="0.35">
      <c r="A137" s="256" t="s">
        <v>928</v>
      </c>
      <c r="B137" s="259" t="s">
        <v>58</v>
      </c>
      <c r="C137" s="259" t="s">
        <v>1097</v>
      </c>
      <c r="D137" s="259" t="s">
        <v>5189</v>
      </c>
      <c r="E137" s="259"/>
      <c r="F137" s="259"/>
      <c r="G137" s="259"/>
      <c r="H137" s="259"/>
      <c r="I137" s="259" t="s">
        <v>1098</v>
      </c>
      <c r="J137" s="259"/>
      <c r="K137" s="259"/>
      <c r="L137" s="259"/>
      <c r="M137" s="259"/>
      <c r="N137" s="259"/>
      <c r="O137" s="259"/>
      <c r="P137" s="259"/>
      <c r="Q137" s="259"/>
      <c r="R137" s="260" t="s">
        <v>924</v>
      </c>
    </row>
    <row r="138" spans="1:24" x14ac:dyDescent="0.35">
      <c r="A138" s="256" t="s">
        <v>1015</v>
      </c>
      <c r="B138" s="256" t="s">
        <v>59</v>
      </c>
      <c r="C138" s="256" t="s">
        <v>1099</v>
      </c>
      <c r="D138" s="256" t="s">
        <v>5190</v>
      </c>
      <c r="E138" s="256"/>
      <c r="F138" s="256"/>
      <c r="G138" s="256" t="s">
        <v>999</v>
      </c>
      <c r="H138" s="256"/>
      <c r="I138" s="256" t="s">
        <v>1096</v>
      </c>
      <c r="J138" s="256" t="s">
        <v>1100</v>
      </c>
      <c r="K138" s="256"/>
      <c r="L138" s="256"/>
      <c r="M138" s="256"/>
      <c r="N138" s="256"/>
      <c r="O138" s="256"/>
      <c r="P138" s="256"/>
      <c r="Q138" s="256"/>
      <c r="R138" s="283" t="s">
        <v>924</v>
      </c>
    </row>
    <row r="139" spans="1:24" x14ac:dyDescent="0.35">
      <c r="A139" s="256" t="s">
        <v>1029</v>
      </c>
      <c r="B139" s="256" t="s">
        <v>63</v>
      </c>
      <c r="C139" s="256" t="s">
        <v>1101</v>
      </c>
      <c r="D139" s="256" t="s">
        <v>5191</v>
      </c>
      <c r="E139" s="256"/>
      <c r="F139" s="256"/>
      <c r="G139" s="256"/>
      <c r="H139" s="256"/>
      <c r="J139" s="256"/>
      <c r="K139" s="256"/>
      <c r="L139" s="256"/>
      <c r="M139" s="256"/>
      <c r="N139" s="256"/>
      <c r="O139" s="256"/>
      <c r="P139" s="256"/>
      <c r="Q139" s="256"/>
      <c r="R139" s="283" t="s">
        <v>924</v>
      </c>
    </row>
    <row r="140" spans="1:24" x14ac:dyDescent="0.35">
      <c r="A140" s="256" t="s">
        <v>1029</v>
      </c>
      <c r="B140" s="256" t="s">
        <v>64</v>
      </c>
      <c r="C140" s="256" t="s">
        <v>1102</v>
      </c>
      <c r="D140" s="256" t="s">
        <v>5192</v>
      </c>
      <c r="E140" s="256"/>
      <c r="F140" s="256"/>
      <c r="G140" s="256"/>
      <c r="H140" s="256"/>
      <c r="I140" s="256"/>
      <c r="J140" s="256"/>
      <c r="K140" s="256"/>
      <c r="L140" s="256"/>
      <c r="M140" s="256"/>
      <c r="N140" s="256"/>
      <c r="O140" s="256"/>
      <c r="P140" s="256"/>
      <c r="Q140" s="256"/>
      <c r="R140" s="283" t="s">
        <v>924</v>
      </c>
    </row>
    <row r="141" spans="1:24" x14ac:dyDescent="0.35">
      <c r="A141" s="280" t="s">
        <v>917</v>
      </c>
      <c r="B141" s="280" t="s">
        <v>1103</v>
      </c>
      <c r="C141" s="280" t="s">
        <v>1104</v>
      </c>
      <c r="D141" s="280" t="s">
        <v>5193</v>
      </c>
      <c r="E141" s="280"/>
      <c r="F141" s="280"/>
      <c r="G141" s="280"/>
      <c r="H141" s="280"/>
      <c r="I141" s="280"/>
      <c r="J141" s="280"/>
      <c r="K141" s="280"/>
      <c r="L141" s="280"/>
      <c r="M141" s="280"/>
      <c r="N141" s="280"/>
      <c r="O141" s="280"/>
      <c r="P141" s="280"/>
      <c r="Q141" s="280"/>
      <c r="R141" s="281"/>
    </row>
    <row r="142" spans="1:24" x14ac:dyDescent="0.35">
      <c r="A142" s="256" t="s">
        <v>969</v>
      </c>
      <c r="B142" s="256" t="s">
        <v>60</v>
      </c>
      <c r="C142" s="263" t="s">
        <v>1105</v>
      </c>
      <c r="D142" s="263" t="s">
        <v>5194</v>
      </c>
      <c r="E142" s="256"/>
      <c r="F142" s="256" t="s">
        <v>5195</v>
      </c>
      <c r="G142" s="256"/>
      <c r="H142" s="256"/>
      <c r="I142" s="256"/>
      <c r="J142" s="256"/>
      <c r="K142" s="256"/>
      <c r="L142" s="256"/>
      <c r="M142" s="256"/>
      <c r="N142" s="256"/>
      <c r="O142" s="256"/>
      <c r="P142" s="256"/>
      <c r="Q142" s="256"/>
      <c r="R142" s="283" t="s">
        <v>924</v>
      </c>
    </row>
    <row r="143" spans="1:24" x14ac:dyDescent="0.35">
      <c r="A143" s="256" t="s">
        <v>939</v>
      </c>
      <c r="B143" s="256" t="s">
        <v>61</v>
      </c>
      <c r="C143" s="256" t="s">
        <v>1106</v>
      </c>
      <c r="D143" s="263" t="s">
        <v>5196</v>
      </c>
      <c r="E143" s="256"/>
      <c r="F143" s="256"/>
      <c r="G143" s="256"/>
      <c r="H143" s="256"/>
      <c r="I143" s="256" t="s">
        <v>1107</v>
      </c>
      <c r="J143" s="256"/>
      <c r="K143" s="256" t="s">
        <v>927</v>
      </c>
      <c r="L143" s="256"/>
      <c r="M143" s="256"/>
      <c r="N143" s="256"/>
      <c r="O143" s="256"/>
      <c r="P143" s="256"/>
      <c r="Q143" s="256"/>
      <c r="R143" s="260" t="s">
        <v>924</v>
      </c>
    </row>
    <row r="144" spans="1:24" x14ac:dyDescent="0.35">
      <c r="A144" s="257" t="s">
        <v>915</v>
      </c>
      <c r="B144" s="257" t="s">
        <v>778</v>
      </c>
      <c r="C144" s="257"/>
      <c r="D144" s="257"/>
      <c r="E144" s="257"/>
      <c r="F144" s="257"/>
      <c r="G144" s="257"/>
      <c r="H144" s="257"/>
      <c r="I144" s="257"/>
      <c r="J144" s="257"/>
      <c r="K144" s="257"/>
      <c r="L144" s="257" t="s">
        <v>1108</v>
      </c>
      <c r="M144" s="257"/>
      <c r="N144" s="257"/>
      <c r="O144" s="257"/>
      <c r="P144" s="257"/>
      <c r="Q144" s="257"/>
      <c r="R144" s="258"/>
    </row>
    <row r="145" spans="1:24" x14ac:dyDescent="0.35">
      <c r="A145" s="256" t="s">
        <v>942</v>
      </c>
      <c r="B145" s="256" t="s">
        <v>62</v>
      </c>
      <c r="C145" s="256" t="s">
        <v>1109</v>
      </c>
      <c r="D145" s="263" t="s">
        <v>5197</v>
      </c>
      <c r="E145" s="256"/>
      <c r="F145" s="256"/>
      <c r="G145" s="256"/>
      <c r="H145" s="256"/>
      <c r="I145" s="256" t="s">
        <v>1107</v>
      </c>
      <c r="J145" s="256" t="s">
        <v>1110</v>
      </c>
      <c r="K145" s="256" t="s">
        <v>927</v>
      </c>
      <c r="L145" s="256"/>
      <c r="M145" s="256"/>
      <c r="N145" s="256"/>
      <c r="O145" s="256"/>
      <c r="P145" s="256"/>
      <c r="Q145" s="256"/>
      <c r="R145" s="283" t="s">
        <v>924</v>
      </c>
    </row>
    <row r="146" spans="1:24" x14ac:dyDescent="0.35">
      <c r="A146" s="257" t="s">
        <v>915</v>
      </c>
      <c r="B146" s="257" t="s">
        <v>779</v>
      </c>
      <c r="C146" s="257"/>
      <c r="D146" s="257"/>
      <c r="E146" s="257"/>
      <c r="F146" s="257"/>
      <c r="G146" s="257"/>
      <c r="H146" s="257"/>
      <c r="I146" s="257"/>
      <c r="J146" s="257"/>
      <c r="K146" s="257"/>
      <c r="L146" s="257" t="s">
        <v>1111</v>
      </c>
      <c r="M146" s="257"/>
      <c r="N146" s="257"/>
      <c r="O146" s="257"/>
      <c r="P146" s="257"/>
      <c r="Q146" s="257"/>
      <c r="R146" s="258"/>
    </row>
    <row r="147" spans="1:24" s="38" customFormat="1" x14ac:dyDescent="0.35">
      <c r="A147" s="280" t="s">
        <v>979</v>
      </c>
      <c r="B147" s="280"/>
      <c r="C147" s="280"/>
      <c r="D147" s="280"/>
      <c r="E147" s="280"/>
      <c r="F147" s="280"/>
      <c r="G147" s="280"/>
      <c r="H147" s="280"/>
      <c r="I147" s="280"/>
      <c r="J147" s="280"/>
      <c r="K147" s="280"/>
      <c r="L147" s="280"/>
      <c r="M147" s="280"/>
      <c r="N147" s="280"/>
      <c r="O147" s="280"/>
      <c r="P147" s="280"/>
      <c r="Q147" s="280"/>
      <c r="R147" s="281"/>
    </row>
    <row r="149" spans="1:24" x14ac:dyDescent="0.35">
      <c r="A149" s="275" t="s">
        <v>979</v>
      </c>
      <c r="B149" s="275" t="s">
        <v>1011</v>
      </c>
      <c r="C149" s="275"/>
      <c r="D149" s="275"/>
      <c r="E149" s="275"/>
      <c r="F149" s="275"/>
      <c r="G149" s="275"/>
      <c r="H149" s="275"/>
      <c r="I149" s="275"/>
      <c r="J149" s="275"/>
      <c r="K149" s="275"/>
      <c r="L149" s="275"/>
      <c r="M149" s="275"/>
      <c r="N149" s="275"/>
      <c r="O149" s="275"/>
      <c r="P149" s="275"/>
      <c r="Q149" s="275"/>
      <c r="R149" s="276"/>
    </row>
    <row r="151" spans="1:24" s="290" customFormat="1" x14ac:dyDescent="0.35">
      <c r="A151" s="288" t="s">
        <v>917</v>
      </c>
      <c r="B151" s="288" t="s">
        <v>1112</v>
      </c>
      <c r="C151" s="288" t="s">
        <v>1113</v>
      </c>
      <c r="D151" s="288" t="s">
        <v>5198</v>
      </c>
      <c r="E151" s="288"/>
      <c r="F151" s="288"/>
      <c r="G151" s="288"/>
      <c r="H151" s="288"/>
      <c r="I151" s="288" t="s">
        <v>1114</v>
      </c>
      <c r="J151" s="288"/>
      <c r="K151" s="288"/>
      <c r="L151" s="288"/>
      <c r="M151" s="288"/>
      <c r="N151" s="288"/>
      <c r="O151" s="288"/>
      <c r="P151" s="288"/>
      <c r="Q151" s="288"/>
      <c r="R151" s="289"/>
    </row>
    <row r="152" spans="1:24" x14ac:dyDescent="0.35">
      <c r="A152" s="259" t="s">
        <v>1115</v>
      </c>
      <c r="B152" s="259" t="s">
        <v>65</v>
      </c>
      <c r="C152" s="259" t="s">
        <v>1016</v>
      </c>
      <c r="D152" s="259" t="s">
        <v>5199</v>
      </c>
      <c r="E152" s="259"/>
      <c r="F152" s="259"/>
      <c r="G152" s="259" t="s">
        <v>999</v>
      </c>
      <c r="H152" s="259"/>
      <c r="I152" s="259"/>
      <c r="J152" s="259"/>
      <c r="K152" s="259"/>
      <c r="L152" s="259"/>
      <c r="M152" s="259"/>
      <c r="N152" s="259"/>
      <c r="O152" s="259"/>
      <c r="P152" s="259"/>
      <c r="Q152" s="259"/>
      <c r="R152" s="260" t="s">
        <v>924</v>
      </c>
    </row>
    <row r="153" spans="1:24" x14ac:dyDescent="0.35">
      <c r="A153" s="259"/>
      <c r="B153" s="259"/>
      <c r="C153" s="259"/>
      <c r="D153" s="259"/>
      <c r="E153" s="259"/>
      <c r="F153" s="259"/>
      <c r="G153" s="259"/>
      <c r="H153" s="259"/>
      <c r="I153" s="259"/>
      <c r="J153" s="259"/>
      <c r="K153" s="259"/>
      <c r="L153" s="259"/>
      <c r="M153" s="259"/>
      <c r="N153" s="259"/>
      <c r="O153" s="259"/>
      <c r="P153" s="259"/>
      <c r="Q153" s="259"/>
      <c r="R153" s="260"/>
    </row>
    <row r="154" spans="1:24" s="114" customFormat="1" x14ac:dyDescent="0.35">
      <c r="A154" s="285" t="s">
        <v>917</v>
      </c>
      <c r="B154" s="285" t="s">
        <v>1116</v>
      </c>
      <c r="C154" s="285"/>
      <c r="D154" s="285"/>
      <c r="E154" s="285"/>
      <c r="F154" s="285"/>
      <c r="G154" s="285"/>
      <c r="H154" s="285"/>
      <c r="I154" s="285" t="s">
        <v>1117</v>
      </c>
      <c r="J154" s="285"/>
      <c r="K154" s="285"/>
      <c r="L154" s="285"/>
      <c r="M154" s="285"/>
      <c r="N154" s="285"/>
      <c r="O154" s="285"/>
      <c r="P154" s="285"/>
      <c r="Q154" s="285"/>
      <c r="R154" s="286"/>
    </row>
    <row r="155" spans="1:24" x14ac:dyDescent="0.35">
      <c r="A155" s="256" t="s">
        <v>969</v>
      </c>
      <c r="B155" s="256" t="s">
        <v>66</v>
      </c>
      <c r="C155" s="256" t="s">
        <v>1118</v>
      </c>
      <c r="D155" s="256" t="s">
        <v>1119</v>
      </c>
      <c r="E155" s="256" t="s">
        <v>1120</v>
      </c>
      <c r="F155" s="256" t="s">
        <v>5200</v>
      </c>
      <c r="G155" s="256"/>
      <c r="H155" s="256"/>
      <c r="I155" s="256"/>
      <c r="J155" s="256"/>
      <c r="K155" s="256"/>
      <c r="L155" s="256"/>
      <c r="M155" s="256"/>
      <c r="N155" s="256"/>
      <c r="O155" s="256"/>
      <c r="P155" s="256"/>
      <c r="Q155" s="256"/>
      <c r="R155" s="283" t="s">
        <v>924</v>
      </c>
    </row>
    <row r="156" spans="1:24" x14ac:dyDescent="0.35">
      <c r="A156" s="256" t="s">
        <v>1121</v>
      </c>
      <c r="B156" s="256" t="s">
        <v>425</v>
      </c>
      <c r="C156" s="256" t="s">
        <v>1122</v>
      </c>
      <c r="D156" s="256" t="s">
        <v>5201</v>
      </c>
      <c r="E156" s="256" t="s">
        <v>1123</v>
      </c>
      <c r="F156" s="256" t="s">
        <v>5202</v>
      </c>
      <c r="G156" s="256"/>
      <c r="H156" s="256"/>
      <c r="I156" s="256" t="s">
        <v>1124</v>
      </c>
      <c r="J156" s="256"/>
      <c r="K156" s="256"/>
      <c r="L156" s="256"/>
      <c r="M156" s="256"/>
      <c r="N156" s="256"/>
      <c r="O156" s="256"/>
      <c r="P156" s="256"/>
      <c r="Q156" s="256"/>
      <c r="R156" s="283" t="s">
        <v>924</v>
      </c>
    </row>
    <row r="157" spans="1:24" s="265" customFormat="1" ht="38.5" customHeight="1" x14ac:dyDescent="0.35">
      <c r="A157" s="257" t="s">
        <v>915</v>
      </c>
      <c r="B157" s="257" t="s">
        <v>603</v>
      </c>
      <c r="C157" s="257"/>
      <c r="D157" s="257"/>
      <c r="E157" s="257"/>
      <c r="F157" s="257"/>
      <c r="G157" s="257"/>
      <c r="H157" s="257"/>
      <c r="I157" s="257"/>
      <c r="J157" s="257"/>
      <c r="K157" s="287"/>
      <c r="L157" s="287" t="s">
        <v>1125</v>
      </c>
      <c r="M157" s="287"/>
      <c r="N157" s="287"/>
      <c r="O157" s="257"/>
      <c r="P157" s="257"/>
      <c r="Q157" s="257"/>
      <c r="R157" s="258"/>
      <c r="T157" s="12"/>
      <c r="U157" s="12"/>
      <c r="V157" s="12"/>
      <c r="W157" s="12"/>
      <c r="X157" s="12"/>
    </row>
    <row r="158" spans="1:24" x14ac:dyDescent="0.35">
      <c r="A158" s="261" t="s">
        <v>917</v>
      </c>
      <c r="B158" s="261" t="s">
        <v>1126</v>
      </c>
      <c r="C158" s="261"/>
      <c r="D158" s="261"/>
      <c r="E158" s="261"/>
      <c r="F158" s="261"/>
      <c r="G158" s="261"/>
      <c r="H158" s="261"/>
      <c r="I158" s="261" t="s">
        <v>1127</v>
      </c>
      <c r="J158" s="261"/>
      <c r="K158" s="261"/>
      <c r="L158" s="261"/>
      <c r="M158" s="261"/>
      <c r="N158" s="261"/>
      <c r="O158" s="261"/>
      <c r="P158" s="261"/>
      <c r="Q158" s="261"/>
      <c r="R158" s="262"/>
    </row>
    <row r="159" spans="1:24" x14ac:dyDescent="0.35">
      <c r="A159" s="256" t="s">
        <v>1025</v>
      </c>
      <c r="B159" s="256" t="s">
        <v>67</v>
      </c>
      <c r="C159" s="256" t="s">
        <v>1128</v>
      </c>
      <c r="D159" s="256" t="s">
        <v>5203</v>
      </c>
      <c r="E159" s="256" t="s">
        <v>1129</v>
      </c>
      <c r="F159" s="256" t="s">
        <v>1130</v>
      </c>
      <c r="G159" s="256"/>
      <c r="H159" s="256"/>
      <c r="I159" s="256"/>
      <c r="J159" s="256"/>
      <c r="K159" s="256" t="s">
        <v>927</v>
      </c>
      <c r="L159" s="256"/>
      <c r="M159" s="256"/>
      <c r="N159" s="256"/>
      <c r="O159" s="256"/>
      <c r="P159" s="256"/>
      <c r="Q159" s="256"/>
      <c r="R159" s="283" t="s">
        <v>924</v>
      </c>
    </row>
    <row r="160" spans="1:24" x14ac:dyDescent="0.35">
      <c r="A160" s="256" t="s">
        <v>1025</v>
      </c>
      <c r="B160" s="256" t="s">
        <v>426</v>
      </c>
      <c r="C160" s="256" t="s">
        <v>1131</v>
      </c>
      <c r="D160" s="256" t="s">
        <v>1132</v>
      </c>
      <c r="E160" s="256" t="s">
        <v>1133</v>
      </c>
      <c r="F160" s="256" t="s">
        <v>5204</v>
      </c>
      <c r="G160" s="256"/>
      <c r="H160" s="256"/>
      <c r="I160" s="256"/>
      <c r="J160" s="256"/>
      <c r="K160" s="256" t="s">
        <v>927</v>
      </c>
      <c r="L160" s="256"/>
      <c r="M160" s="256"/>
      <c r="N160" s="256"/>
      <c r="O160" s="256"/>
      <c r="P160" s="256"/>
      <c r="Q160" s="256"/>
      <c r="R160" s="283" t="s">
        <v>924</v>
      </c>
    </row>
    <row r="161" spans="1:24" s="265" customFormat="1" ht="38.5" customHeight="1" x14ac:dyDescent="0.35">
      <c r="A161" s="257" t="s">
        <v>915</v>
      </c>
      <c r="B161" s="257" t="s">
        <v>604</v>
      </c>
      <c r="C161" s="257"/>
      <c r="D161" s="257"/>
      <c r="E161" s="257"/>
      <c r="F161" s="257"/>
      <c r="G161" s="257"/>
      <c r="H161" s="257"/>
      <c r="I161" s="257"/>
      <c r="J161" s="257"/>
      <c r="K161" s="287"/>
      <c r="L161" s="287" t="s">
        <v>1134</v>
      </c>
      <c r="M161" s="287"/>
      <c r="N161" s="287"/>
      <c r="O161" s="257"/>
      <c r="P161" s="257"/>
      <c r="Q161" s="257"/>
      <c r="R161" s="258"/>
      <c r="T161" s="12"/>
      <c r="U161" s="12"/>
      <c r="V161" s="12"/>
      <c r="W161" s="12"/>
      <c r="X161" s="12"/>
    </row>
    <row r="162" spans="1:24" x14ac:dyDescent="0.35">
      <c r="A162" s="261" t="s">
        <v>979</v>
      </c>
      <c r="B162" s="261" t="s">
        <v>1126</v>
      </c>
      <c r="C162" s="261"/>
      <c r="D162" s="261"/>
      <c r="E162" s="261"/>
      <c r="F162" s="261"/>
      <c r="G162" s="261"/>
      <c r="H162" s="261"/>
      <c r="I162" s="261"/>
      <c r="J162" s="261"/>
      <c r="K162" s="261"/>
      <c r="L162" s="261"/>
      <c r="M162" s="261"/>
      <c r="N162" s="261"/>
      <c r="O162" s="261"/>
      <c r="P162" s="261"/>
      <c r="Q162" s="261"/>
      <c r="R162" s="262"/>
    </row>
    <row r="163" spans="1:24" s="265" customFormat="1" ht="38.5" customHeight="1" x14ac:dyDescent="0.35">
      <c r="A163" s="257" t="s">
        <v>915</v>
      </c>
      <c r="B163" s="284" t="s">
        <v>427</v>
      </c>
      <c r="C163" s="257"/>
      <c r="D163" s="257"/>
      <c r="E163" s="257"/>
      <c r="F163" s="257"/>
      <c r="G163" s="257"/>
      <c r="H163" s="257"/>
      <c r="I163" s="257"/>
      <c r="J163" s="257"/>
      <c r="K163" s="287"/>
      <c r="L163" s="287" t="s">
        <v>5205</v>
      </c>
      <c r="M163" s="287"/>
      <c r="N163" s="287"/>
      <c r="O163" s="257"/>
      <c r="P163" s="257"/>
      <c r="Q163" s="257"/>
      <c r="R163" s="258"/>
      <c r="T163" s="12"/>
      <c r="U163" s="12"/>
      <c r="V163" s="12"/>
      <c r="W163" s="12"/>
      <c r="X163" s="12"/>
    </row>
    <row r="164" spans="1:24" x14ac:dyDescent="0.35">
      <c r="A164" s="259" t="s">
        <v>1029</v>
      </c>
      <c r="B164" s="256" t="s">
        <v>68</v>
      </c>
      <c r="C164" s="256" t="s">
        <v>1135</v>
      </c>
      <c r="D164" s="256" t="s">
        <v>5206</v>
      </c>
      <c r="E164" s="256"/>
      <c r="F164" s="256"/>
      <c r="G164" s="256"/>
      <c r="H164" s="256"/>
      <c r="I164" s="256"/>
      <c r="J164" s="256"/>
      <c r="K164" s="256"/>
      <c r="L164" s="256"/>
      <c r="M164" s="256"/>
      <c r="N164" s="256"/>
      <c r="O164" s="256"/>
      <c r="P164" s="256"/>
      <c r="Q164" s="256"/>
      <c r="R164" s="283" t="s">
        <v>924</v>
      </c>
    </row>
    <row r="165" spans="1:24" s="114" customFormat="1" x14ac:dyDescent="0.35">
      <c r="A165" s="285" t="s">
        <v>979</v>
      </c>
      <c r="B165" s="285" t="s">
        <v>1116</v>
      </c>
      <c r="C165" s="285"/>
      <c r="D165" s="285"/>
      <c r="E165" s="285"/>
      <c r="F165" s="285"/>
      <c r="G165" s="285"/>
      <c r="H165" s="285"/>
      <c r="I165" s="285"/>
      <c r="J165" s="285"/>
      <c r="K165" s="285"/>
      <c r="L165" s="285"/>
      <c r="M165" s="285"/>
      <c r="N165" s="285"/>
      <c r="O165" s="285"/>
      <c r="P165" s="285"/>
      <c r="Q165" s="285"/>
      <c r="R165" s="286"/>
    </row>
    <row r="167" spans="1:24" s="293" customFormat="1" x14ac:dyDescent="0.35">
      <c r="A167" s="291" t="s">
        <v>917</v>
      </c>
      <c r="B167" s="291" t="s">
        <v>1136</v>
      </c>
      <c r="C167" s="291"/>
      <c r="D167" s="291"/>
      <c r="E167" s="291"/>
      <c r="F167" s="291"/>
      <c r="G167" s="291"/>
      <c r="H167" s="291"/>
      <c r="I167" s="291" t="s">
        <v>1137</v>
      </c>
      <c r="J167" s="291"/>
      <c r="K167" s="291"/>
      <c r="L167" s="291"/>
      <c r="M167" s="291"/>
      <c r="N167" s="291"/>
      <c r="O167" s="291"/>
      <c r="P167" s="291"/>
      <c r="Q167" s="291"/>
      <c r="R167" s="292"/>
    </row>
    <row r="168" spans="1:24" x14ac:dyDescent="0.35">
      <c r="A168" s="256" t="s">
        <v>1025</v>
      </c>
      <c r="B168" s="284" t="s">
        <v>428</v>
      </c>
      <c r="C168" s="256" t="s">
        <v>1138</v>
      </c>
      <c r="D168" s="256" t="s">
        <v>5207</v>
      </c>
      <c r="E168" s="256" t="s">
        <v>1139</v>
      </c>
      <c r="F168" s="256" t="s">
        <v>1140</v>
      </c>
      <c r="G168" s="256"/>
      <c r="H168" s="256"/>
      <c r="I168" s="256"/>
      <c r="J168" s="256"/>
      <c r="K168" s="256"/>
      <c r="L168" s="256"/>
      <c r="M168" s="256"/>
      <c r="N168" s="256"/>
      <c r="O168" s="256"/>
      <c r="P168" s="256"/>
      <c r="Q168" s="256"/>
      <c r="R168" s="283" t="s">
        <v>924</v>
      </c>
    </row>
    <row r="169" spans="1:24" x14ac:dyDescent="0.35">
      <c r="A169" s="256" t="s">
        <v>1029</v>
      </c>
      <c r="B169" s="256" t="s">
        <v>69</v>
      </c>
      <c r="C169" s="256" t="s">
        <v>1141</v>
      </c>
      <c r="D169" s="256" t="s">
        <v>5208</v>
      </c>
      <c r="E169" s="256"/>
      <c r="F169" s="256"/>
      <c r="G169" s="256"/>
      <c r="H169" s="256"/>
      <c r="I169" s="256"/>
      <c r="J169" s="256"/>
      <c r="K169" s="256"/>
      <c r="L169" s="256"/>
      <c r="M169" s="256"/>
      <c r="N169" s="256"/>
      <c r="O169" s="256"/>
      <c r="P169" s="256"/>
      <c r="Q169" s="256"/>
      <c r="R169" s="283" t="s">
        <v>924</v>
      </c>
    </row>
    <row r="170" spans="1:24" s="293" customFormat="1" x14ac:dyDescent="0.35">
      <c r="A170" s="291" t="s">
        <v>979</v>
      </c>
      <c r="B170" s="291" t="s">
        <v>1136</v>
      </c>
      <c r="C170" s="291"/>
      <c r="D170" s="291"/>
      <c r="E170" s="291"/>
      <c r="F170" s="291"/>
      <c r="G170" s="291"/>
      <c r="H170" s="291"/>
      <c r="I170" s="291"/>
      <c r="J170" s="291"/>
      <c r="K170" s="291"/>
      <c r="L170" s="291"/>
      <c r="M170" s="291"/>
      <c r="N170" s="291"/>
      <c r="O170" s="291"/>
      <c r="P170" s="291"/>
      <c r="Q170" s="291"/>
      <c r="R170" s="292"/>
    </row>
    <row r="171" spans="1:24" x14ac:dyDescent="0.35">
      <c r="A171" s="259"/>
      <c r="B171" s="259"/>
      <c r="C171" s="259"/>
      <c r="D171" s="259"/>
      <c r="E171" s="259"/>
      <c r="F171" s="259"/>
      <c r="G171" s="259"/>
      <c r="H171" s="259"/>
      <c r="I171" s="259"/>
      <c r="J171" s="259"/>
      <c r="K171" s="259"/>
      <c r="L171" s="259"/>
      <c r="M171" s="259"/>
      <c r="N171" s="259"/>
      <c r="O171" s="259"/>
      <c r="P171" s="259"/>
      <c r="Q171" s="259"/>
      <c r="R171" s="260"/>
    </row>
    <row r="172" spans="1:24" s="293" customFormat="1" x14ac:dyDescent="0.35">
      <c r="A172" s="291" t="s">
        <v>917</v>
      </c>
      <c r="B172" s="291" t="s">
        <v>1142</v>
      </c>
      <c r="C172" s="291"/>
      <c r="D172" s="291"/>
      <c r="E172" s="291"/>
      <c r="F172" s="291"/>
      <c r="G172" s="291"/>
      <c r="H172" s="291"/>
      <c r="I172" s="291" t="s">
        <v>1143</v>
      </c>
      <c r="J172" s="291"/>
      <c r="K172" s="291"/>
      <c r="L172" s="291"/>
      <c r="M172" s="291"/>
      <c r="N172" s="291"/>
      <c r="O172" s="291"/>
      <c r="P172" s="291"/>
      <c r="Q172" s="291"/>
      <c r="R172" s="292"/>
    </row>
    <row r="173" spans="1:24" x14ac:dyDescent="0.35">
      <c r="A173" s="256" t="s">
        <v>1025</v>
      </c>
      <c r="B173" s="284" t="s">
        <v>434</v>
      </c>
      <c r="C173" s="256" t="s">
        <v>1144</v>
      </c>
      <c r="D173" s="256" t="s">
        <v>5209</v>
      </c>
      <c r="E173" s="256" t="s">
        <v>1145</v>
      </c>
      <c r="F173" s="256" t="s">
        <v>5210</v>
      </c>
      <c r="G173" s="256"/>
      <c r="H173" s="256"/>
      <c r="I173" s="256"/>
      <c r="J173" s="256"/>
      <c r="K173" s="256"/>
      <c r="L173" s="256"/>
      <c r="M173" s="256"/>
      <c r="N173" s="256"/>
      <c r="O173" s="256"/>
      <c r="P173" s="256"/>
      <c r="Q173" s="256"/>
      <c r="R173" s="283" t="s">
        <v>924</v>
      </c>
    </row>
    <row r="174" spans="1:24" x14ac:dyDescent="0.35">
      <c r="A174" s="259" t="s">
        <v>1029</v>
      </c>
      <c r="B174" s="256" t="s">
        <v>71</v>
      </c>
      <c r="C174" s="256" t="s">
        <v>1146</v>
      </c>
      <c r="D174" s="256" t="s">
        <v>5211</v>
      </c>
      <c r="E174" s="256"/>
      <c r="F174" s="256"/>
      <c r="G174" s="256"/>
      <c r="H174" s="256"/>
      <c r="I174" s="256"/>
      <c r="J174" s="256"/>
      <c r="K174" s="256"/>
      <c r="L174" s="256"/>
      <c r="M174" s="256"/>
      <c r="N174" s="256"/>
      <c r="O174" s="256"/>
      <c r="P174" s="256"/>
      <c r="Q174" s="256"/>
      <c r="R174" s="283" t="s">
        <v>924</v>
      </c>
    </row>
    <row r="175" spans="1:24" s="293" customFormat="1" x14ac:dyDescent="0.35">
      <c r="A175" s="291" t="s">
        <v>979</v>
      </c>
      <c r="B175" s="291" t="s">
        <v>1142</v>
      </c>
      <c r="C175" s="291"/>
      <c r="D175" s="291"/>
      <c r="E175" s="291"/>
      <c r="F175" s="291"/>
      <c r="G175" s="291"/>
      <c r="H175" s="291"/>
      <c r="I175" s="291"/>
      <c r="J175" s="291"/>
      <c r="K175" s="291"/>
      <c r="L175" s="291"/>
      <c r="M175" s="291"/>
      <c r="N175" s="291"/>
      <c r="O175" s="291"/>
      <c r="P175" s="291"/>
      <c r="Q175" s="291"/>
      <c r="R175" s="292"/>
    </row>
    <row r="176" spans="1:24" x14ac:dyDescent="0.35">
      <c r="A176" s="259"/>
      <c r="B176" s="259"/>
      <c r="C176" s="259"/>
      <c r="D176" s="259"/>
      <c r="E176" s="259"/>
      <c r="F176" s="259"/>
      <c r="G176" s="259"/>
      <c r="H176" s="259"/>
      <c r="I176" s="259"/>
      <c r="J176" s="259"/>
      <c r="K176" s="259"/>
      <c r="L176" s="259"/>
      <c r="M176" s="259"/>
      <c r="N176" s="259"/>
      <c r="O176" s="259"/>
      <c r="P176" s="259"/>
      <c r="Q176" s="259"/>
      <c r="R176" s="260"/>
    </row>
    <row r="177" spans="1:18" s="114" customFormat="1" x14ac:dyDescent="0.35">
      <c r="A177" s="285" t="s">
        <v>917</v>
      </c>
      <c r="B177" s="285" t="s">
        <v>1147</v>
      </c>
      <c r="C177" s="285"/>
      <c r="D177" s="285"/>
      <c r="E177" s="285"/>
      <c r="F177" s="285"/>
      <c r="G177" s="285"/>
      <c r="H177" s="285"/>
      <c r="I177" s="285" t="s">
        <v>1148</v>
      </c>
      <c r="J177" s="285"/>
      <c r="K177" s="285"/>
      <c r="L177" s="285"/>
      <c r="M177" s="285"/>
      <c r="N177" s="285"/>
      <c r="O177" s="285"/>
      <c r="P177" s="285"/>
      <c r="Q177" s="285"/>
      <c r="R177" s="286"/>
    </row>
    <row r="178" spans="1:18" x14ac:dyDescent="0.35">
      <c r="A178" s="256" t="s">
        <v>969</v>
      </c>
      <c r="B178" s="263" t="s">
        <v>76</v>
      </c>
      <c r="C178" s="263" t="s">
        <v>1149</v>
      </c>
      <c r="D178" s="263" t="s">
        <v>5212</v>
      </c>
      <c r="E178" s="263"/>
      <c r="F178" s="263"/>
      <c r="G178" s="263"/>
      <c r="H178" s="263"/>
      <c r="I178" s="263"/>
      <c r="J178" s="263"/>
      <c r="K178" s="263"/>
      <c r="L178" s="263"/>
      <c r="M178" s="263"/>
      <c r="N178" s="263"/>
      <c r="O178" s="263"/>
      <c r="P178" s="263"/>
      <c r="Q178" s="263"/>
      <c r="R178" s="264" t="s">
        <v>924</v>
      </c>
    </row>
    <row r="179" spans="1:18" x14ac:dyDescent="0.35">
      <c r="A179" s="256" t="s">
        <v>1025</v>
      </c>
      <c r="B179" s="263" t="s">
        <v>77</v>
      </c>
      <c r="C179" s="263" t="s">
        <v>1150</v>
      </c>
      <c r="D179" s="263" t="s">
        <v>5213</v>
      </c>
      <c r="E179" s="263" t="s">
        <v>1151</v>
      </c>
      <c r="F179" s="263" t="s">
        <v>5214</v>
      </c>
      <c r="G179" s="263"/>
      <c r="H179" s="263"/>
      <c r="I179" s="263" t="s">
        <v>1152</v>
      </c>
      <c r="J179" s="263"/>
      <c r="K179" s="263"/>
      <c r="L179" s="263"/>
      <c r="M179" s="263"/>
      <c r="N179" s="263"/>
      <c r="O179" s="263"/>
      <c r="P179" s="263"/>
      <c r="Q179" s="263"/>
      <c r="R179" s="264" t="s">
        <v>924</v>
      </c>
    </row>
    <row r="180" spans="1:18" s="293" customFormat="1" x14ac:dyDescent="0.35">
      <c r="A180" s="291" t="s">
        <v>917</v>
      </c>
      <c r="B180" s="291" t="s">
        <v>1153</v>
      </c>
      <c r="C180" s="291"/>
      <c r="D180" s="291"/>
      <c r="E180" s="291"/>
      <c r="F180" s="291"/>
      <c r="G180" s="291"/>
      <c r="H180" s="291"/>
      <c r="I180" s="291" t="s">
        <v>1154</v>
      </c>
      <c r="J180" s="291"/>
      <c r="K180" s="291" t="s">
        <v>1072</v>
      </c>
      <c r="L180" s="291"/>
      <c r="M180" s="291"/>
      <c r="N180" s="291"/>
      <c r="O180" s="291"/>
      <c r="P180" s="291"/>
      <c r="Q180" s="291"/>
      <c r="R180" s="292"/>
    </row>
    <row r="181" spans="1:18" x14ac:dyDescent="0.35">
      <c r="A181" s="256" t="s">
        <v>971</v>
      </c>
      <c r="B181" s="256" t="s">
        <v>78</v>
      </c>
      <c r="C181" s="256" t="s">
        <v>1155</v>
      </c>
      <c r="D181" s="256" t="s">
        <v>5215</v>
      </c>
      <c r="E181" s="256" t="s">
        <v>5216</v>
      </c>
      <c r="F181" s="256" t="s">
        <v>5217</v>
      </c>
      <c r="G181" s="256"/>
      <c r="H181" s="256"/>
      <c r="I181" s="256"/>
      <c r="J181" s="256"/>
      <c r="K181" s="256"/>
      <c r="L181" s="256"/>
      <c r="M181" s="256"/>
      <c r="N181" s="256"/>
      <c r="O181" s="256"/>
      <c r="P181" s="256"/>
      <c r="Q181" s="256"/>
      <c r="R181" s="283"/>
    </row>
    <row r="182" spans="1:18" x14ac:dyDescent="0.35">
      <c r="A182" s="256" t="s">
        <v>1076</v>
      </c>
      <c r="B182" s="263" t="s">
        <v>79</v>
      </c>
      <c r="C182" s="263" t="s">
        <v>1077</v>
      </c>
      <c r="D182" s="263" t="s">
        <v>1078</v>
      </c>
      <c r="E182" s="263" t="s">
        <v>1079</v>
      </c>
      <c r="F182" s="263" t="s">
        <v>5218</v>
      </c>
      <c r="G182" s="263"/>
      <c r="H182" s="263"/>
      <c r="I182" s="263"/>
      <c r="J182" s="263"/>
      <c r="K182" s="263"/>
      <c r="L182" s="263"/>
      <c r="M182" s="263"/>
      <c r="N182" s="263"/>
      <c r="O182" s="263"/>
      <c r="P182" s="263"/>
      <c r="Q182" s="263"/>
      <c r="R182" s="264" t="s">
        <v>924</v>
      </c>
    </row>
    <row r="183" spans="1:18" s="265" customFormat="1" x14ac:dyDescent="0.35">
      <c r="A183" s="257" t="s">
        <v>915</v>
      </c>
      <c r="B183" s="257" t="s">
        <v>80</v>
      </c>
      <c r="C183" s="257"/>
      <c r="D183" s="257"/>
      <c r="E183" s="257"/>
      <c r="F183" s="257"/>
      <c r="G183" s="257"/>
      <c r="H183" s="257"/>
      <c r="I183" s="257"/>
      <c r="J183" s="257"/>
      <c r="K183" s="257"/>
      <c r="L183" s="257" t="s">
        <v>1156</v>
      </c>
      <c r="M183" s="257"/>
      <c r="N183" s="257"/>
      <c r="O183" s="257"/>
      <c r="P183" s="257"/>
      <c r="Q183" s="257"/>
      <c r="R183" s="258"/>
    </row>
    <row r="184" spans="1:18" s="265" customFormat="1" x14ac:dyDescent="0.35">
      <c r="A184" s="257" t="s">
        <v>915</v>
      </c>
      <c r="B184" s="257" t="s">
        <v>81</v>
      </c>
      <c r="C184" s="257"/>
      <c r="D184" s="257"/>
      <c r="E184" s="257"/>
      <c r="F184" s="257"/>
      <c r="G184" s="257"/>
      <c r="H184" s="257"/>
      <c r="I184" s="257"/>
      <c r="J184" s="257"/>
      <c r="K184" s="257"/>
      <c r="L184" s="257" t="s">
        <v>1157</v>
      </c>
      <c r="M184" s="257"/>
      <c r="N184" s="257"/>
      <c r="O184" s="257"/>
      <c r="P184" s="257"/>
      <c r="Q184" s="257"/>
      <c r="R184" s="258"/>
    </row>
    <row r="185" spans="1:18" x14ac:dyDescent="0.35">
      <c r="A185" s="256" t="s">
        <v>1025</v>
      </c>
      <c r="B185" s="263" t="s">
        <v>82</v>
      </c>
      <c r="C185" s="263" t="s">
        <v>1158</v>
      </c>
      <c r="D185" s="263" t="s">
        <v>5219</v>
      </c>
      <c r="E185" s="263" t="s">
        <v>1159</v>
      </c>
      <c r="F185" s="263" t="s">
        <v>5220</v>
      </c>
      <c r="G185" s="263"/>
      <c r="H185" s="263"/>
      <c r="I185" s="263"/>
      <c r="J185" s="263"/>
      <c r="K185" s="263"/>
      <c r="L185" s="263"/>
      <c r="M185" s="263"/>
      <c r="N185" s="263"/>
      <c r="O185" s="263"/>
      <c r="P185" s="263"/>
      <c r="Q185" s="263"/>
      <c r="R185" s="264" t="s">
        <v>924</v>
      </c>
    </row>
    <row r="186" spans="1:18" s="293" customFormat="1" x14ac:dyDescent="0.35">
      <c r="A186" s="291" t="s">
        <v>979</v>
      </c>
      <c r="B186" s="291" t="s">
        <v>1153</v>
      </c>
      <c r="C186" s="291"/>
      <c r="D186" s="291"/>
      <c r="E186" s="291"/>
      <c r="F186" s="291"/>
      <c r="G186" s="291"/>
      <c r="H186" s="291"/>
      <c r="I186" s="291"/>
      <c r="J186" s="291"/>
      <c r="K186" s="291"/>
      <c r="L186" s="291"/>
      <c r="M186" s="291"/>
      <c r="N186" s="291"/>
      <c r="O186" s="291"/>
      <c r="P186" s="291"/>
      <c r="Q186" s="291"/>
      <c r="R186" s="292"/>
    </row>
    <row r="187" spans="1:18" x14ac:dyDescent="0.35">
      <c r="A187" s="256" t="s">
        <v>1025</v>
      </c>
      <c r="B187" s="263" t="s">
        <v>437</v>
      </c>
      <c r="C187" s="263" t="s">
        <v>1160</v>
      </c>
      <c r="D187" s="263" t="s">
        <v>1161</v>
      </c>
      <c r="E187" s="263" t="s">
        <v>1162</v>
      </c>
      <c r="F187" s="263" t="s">
        <v>5221</v>
      </c>
      <c r="G187" s="263"/>
      <c r="H187" s="263"/>
      <c r="I187" s="263" t="s">
        <v>1154</v>
      </c>
      <c r="J187" s="263"/>
      <c r="K187" s="263"/>
      <c r="L187" s="263"/>
      <c r="M187" s="263"/>
      <c r="N187" s="263"/>
      <c r="O187" s="263"/>
      <c r="P187" s="263"/>
      <c r="Q187" s="263"/>
      <c r="R187" s="264" t="s">
        <v>924</v>
      </c>
    </row>
    <row r="188" spans="1:18" s="265" customFormat="1" ht="74.5" customHeight="1" x14ac:dyDescent="0.35">
      <c r="A188" s="257" t="s">
        <v>915</v>
      </c>
      <c r="B188" s="257" t="s">
        <v>438</v>
      </c>
      <c r="C188" s="257"/>
      <c r="D188" s="257"/>
      <c r="E188" s="257"/>
      <c r="F188" s="257"/>
      <c r="G188" s="257"/>
      <c r="H188" s="257"/>
      <c r="I188" s="257"/>
      <c r="J188" s="257"/>
      <c r="K188" s="257"/>
      <c r="L188" s="287" t="s">
        <v>1163</v>
      </c>
      <c r="M188" s="287"/>
      <c r="N188" s="287"/>
      <c r="O188" s="257"/>
      <c r="P188" s="257"/>
      <c r="Q188" s="257"/>
      <c r="R188" s="258"/>
    </row>
    <row r="189" spans="1:18" s="265" customFormat="1" ht="85.75" customHeight="1" x14ac:dyDescent="0.35">
      <c r="A189" s="257" t="s">
        <v>915</v>
      </c>
      <c r="B189" s="284" t="s">
        <v>439</v>
      </c>
      <c r="C189" s="257"/>
      <c r="D189" s="257"/>
      <c r="E189" s="257"/>
      <c r="F189" s="257"/>
      <c r="G189" s="257"/>
      <c r="H189" s="257"/>
      <c r="I189" s="257"/>
      <c r="J189" s="257"/>
      <c r="K189" s="257"/>
      <c r="L189" s="287" t="s">
        <v>1164</v>
      </c>
      <c r="M189" s="287"/>
      <c r="N189" s="287"/>
      <c r="O189" s="257"/>
      <c r="P189" s="257"/>
      <c r="Q189" s="257"/>
      <c r="R189" s="258"/>
    </row>
    <row r="190" spans="1:18" x14ac:dyDescent="0.35">
      <c r="A190" s="259" t="s">
        <v>1029</v>
      </c>
      <c r="B190" s="263" t="s">
        <v>83</v>
      </c>
      <c r="C190" s="263" t="s">
        <v>1165</v>
      </c>
      <c r="D190" s="263" t="s">
        <v>1166</v>
      </c>
      <c r="E190" s="263"/>
      <c r="F190" s="263"/>
      <c r="G190" s="263"/>
      <c r="H190" s="263"/>
      <c r="I190" s="263"/>
      <c r="J190" s="263"/>
      <c r="K190" s="263"/>
      <c r="L190" s="263"/>
      <c r="M190" s="263"/>
      <c r="N190" s="263"/>
      <c r="O190" s="263"/>
      <c r="P190" s="263"/>
      <c r="Q190" s="263"/>
      <c r="R190" s="264" t="s">
        <v>924</v>
      </c>
    </row>
    <row r="191" spans="1:18" s="114" customFormat="1" x14ac:dyDescent="0.35">
      <c r="A191" s="285" t="s">
        <v>979</v>
      </c>
      <c r="B191" s="285" t="s">
        <v>1147</v>
      </c>
      <c r="C191" s="285"/>
      <c r="D191" s="285"/>
      <c r="E191" s="285"/>
      <c r="F191" s="285"/>
      <c r="G191" s="285"/>
      <c r="H191" s="285"/>
      <c r="I191" s="285"/>
      <c r="J191" s="285"/>
      <c r="K191" s="285"/>
      <c r="L191" s="285"/>
      <c r="M191" s="285"/>
      <c r="N191" s="285"/>
      <c r="O191" s="285"/>
      <c r="P191" s="285"/>
      <c r="Q191" s="285"/>
      <c r="R191" s="286"/>
    </row>
    <row r="192" spans="1:18" s="38" customFormat="1" x14ac:dyDescent="0.35">
      <c r="A192" s="269"/>
      <c r="B192" s="269"/>
      <c r="C192" s="269"/>
      <c r="D192" s="269"/>
      <c r="E192" s="269"/>
      <c r="F192" s="269"/>
      <c r="G192" s="269"/>
      <c r="H192" s="269"/>
      <c r="I192" s="269"/>
      <c r="J192" s="269"/>
      <c r="K192" s="269"/>
      <c r="L192" s="269"/>
      <c r="M192" s="269"/>
      <c r="N192" s="269"/>
      <c r="O192" s="269"/>
      <c r="P192" s="269"/>
      <c r="Q192" s="269"/>
      <c r="R192" s="270"/>
    </row>
    <row r="193" spans="1:18" s="114" customFormat="1" x14ac:dyDescent="0.35">
      <c r="A193" s="285" t="s">
        <v>917</v>
      </c>
      <c r="B193" s="285" t="s">
        <v>1167</v>
      </c>
      <c r="C193" s="285"/>
      <c r="D193" s="285"/>
      <c r="E193" s="285"/>
      <c r="F193" s="285"/>
      <c r="G193" s="285"/>
      <c r="H193" s="285"/>
      <c r="I193" s="285" t="s">
        <v>1168</v>
      </c>
      <c r="J193" s="285"/>
      <c r="K193" s="285"/>
      <c r="L193" s="285"/>
      <c r="M193" s="285"/>
      <c r="N193" s="285"/>
      <c r="O193" s="285"/>
      <c r="P193" s="285"/>
      <c r="Q193" s="285"/>
      <c r="R193" s="286"/>
    </row>
    <row r="194" spans="1:18" x14ac:dyDescent="0.35">
      <c r="A194" s="256" t="s">
        <v>969</v>
      </c>
      <c r="B194" s="263" t="s">
        <v>84</v>
      </c>
      <c r="C194" s="263" t="s">
        <v>1169</v>
      </c>
      <c r="D194" s="263" t="s">
        <v>5222</v>
      </c>
      <c r="E194" s="256" t="s">
        <v>1120</v>
      </c>
      <c r="F194" s="256" t="s">
        <v>5223</v>
      </c>
      <c r="G194" s="263"/>
      <c r="H194" s="263"/>
      <c r="I194" s="263"/>
      <c r="J194" s="263"/>
      <c r="K194" s="263"/>
      <c r="L194" s="263"/>
      <c r="M194" s="263"/>
      <c r="N194" s="263"/>
      <c r="O194" s="263"/>
      <c r="P194" s="263"/>
      <c r="Q194" s="263"/>
      <c r="R194" s="264" t="s">
        <v>924</v>
      </c>
    </row>
    <row r="195" spans="1:18" x14ac:dyDescent="0.35">
      <c r="A195" s="256" t="s">
        <v>1025</v>
      </c>
      <c r="B195" s="263" t="s">
        <v>440</v>
      </c>
      <c r="C195" s="263" t="s">
        <v>1170</v>
      </c>
      <c r="D195" s="263" t="s">
        <v>5224</v>
      </c>
      <c r="E195" s="263" t="s">
        <v>1171</v>
      </c>
      <c r="F195" s="263" t="s">
        <v>5225</v>
      </c>
      <c r="G195" s="263"/>
      <c r="H195" s="263"/>
      <c r="I195" s="263" t="s">
        <v>1172</v>
      </c>
      <c r="J195" s="263"/>
      <c r="K195" s="263"/>
      <c r="L195" s="263"/>
      <c r="M195" s="263"/>
      <c r="N195" s="263"/>
      <c r="O195" s="263"/>
      <c r="P195" s="263"/>
      <c r="Q195" s="263"/>
      <c r="R195" s="264"/>
    </row>
    <row r="196" spans="1:18" s="293" customFormat="1" x14ac:dyDescent="0.35">
      <c r="A196" s="291" t="s">
        <v>917</v>
      </c>
      <c r="B196" s="291" t="s">
        <v>1173</v>
      </c>
      <c r="C196" s="291"/>
      <c r="D196" s="291"/>
      <c r="E196" s="291"/>
      <c r="F196" s="291"/>
      <c r="G196" s="291"/>
      <c r="H196" s="291"/>
      <c r="I196" s="291" t="s">
        <v>1174</v>
      </c>
      <c r="J196" s="291"/>
      <c r="K196" s="291"/>
      <c r="L196" s="291"/>
      <c r="M196" s="291"/>
      <c r="N196" s="291"/>
      <c r="O196" s="291"/>
      <c r="P196" s="291"/>
      <c r="Q196" s="291"/>
      <c r="R196" s="292"/>
    </row>
    <row r="197" spans="1:18" x14ac:dyDescent="0.35">
      <c r="A197" s="256" t="s">
        <v>1025</v>
      </c>
      <c r="B197" s="263" t="s">
        <v>441</v>
      </c>
      <c r="C197" s="263" t="s">
        <v>1175</v>
      </c>
      <c r="D197" s="263" t="s">
        <v>5226</v>
      </c>
      <c r="E197" s="263"/>
      <c r="F197" s="263"/>
      <c r="G197" s="263"/>
      <c r="H197" s="263"/>
      <c r="I197" s="263"/>
      <c r="J197" s="263"/>
      <c r="K197" s="263" t="s">
        <v>927</v>
      </c>
      <c r="L197" s="263"/>
      <c r="M197" s="263"/>
      <c r="N197" s="263"/>
      <c r="O197" s="263"/>
      <c r="P197" s="263"/>
      <c r="Q197" s="263"/>
      <c r="R197" s="264" t="s">
        <v>924</v>
      </c>
    </row>
    <row r="198" spans="1:18" x14ac:dyDescent="0.35">
      <c r="A198" s="256" t="s">
        <v>1025</v>
      </c>
      <c r="B198" s="263" t="s">
        <v>442</v>
      </c>
      <c r="C198" s="263" t="s">
        <v>1176</v>
      </c>
      <c r="D198" s="263" t="s">
        <v>1177</v>
      </c>
      <c r="E198" s="263" t="s">
        <v>1133</v>
      </c>
      <c r="F198" s="263" t="s">
        <v>5227</v>
      </c>
      <c r="G198" s="263"/>
      <c r="H198" s="263"/>
      <c r="I198" s="263"/>
      <c r="J198" s="263"/>
      <c r="K198" s="263" t="s">
        <v>927</v>
      </c>
      <c r="L198" s="263"/>
      <c r="M198" s="263"/>
      <c r="N198" s="263"/>
      <c r="O198" s="263"/>
      <c r="P198" s="263"/>
      <c r="Q198" s="263"/>
      <c r="R198" s="260" t="s">
        <v>924</v>
      </c>
    </row>
    <row r="199" spans="1:18" s="293" customFormat="1" x14ac:dyDescent="0.35">
      <c r="A199" s="291" t="s">
        <v>979</v>
      </c>
      <c r="B199" s="291" t="s">
        <v>1173</v>
      </c>
      <c r="C199" s="291"/>
      <c r="D199" s="291"/>
      <c r="E199" s="291"/>
      <c r="F199" s="291"/>
      <c r="G199" s="291"/>
      <c r="H199" s="291"/>
      <c r="I199" s="291"/>
      <c r="J199" s="291"/>
      <c r="K199" s="291"/>
      <c r="L199" s="291"/>
      <c r="M199" s="291"/>
      <c r="N199" s="291"/>
      <c r="O199" s="291"/>
      <c r="P199" s="291"/>
      <c r="Q199" s="291"/>
      <c r="R199" s="292"/>
    </row>
    <row r="200" spans="1:18" s="265" customFormat="1" ht="42.5" x14ac:dyDescent="0.35">
      <c r="A200" s="257" t="s">
        <v>915</v>
      </c>
      <c r="B200" s="284" t="s">
        <v>443</v>
      </c>
      <c r="C200" s="257"/>
      <c r="D200" s="257"/>
      <c r="E200" s="257"/>
      <c r="F200" s="257"/>
      <c r="G200" s="257"/>
      <c r="H200" s="257"/>
      <c r="I200" s="257"/>
      <c r="J200" s="257"/>
      <c r="K200" s="257"/>
      <c r="L200" s="287" t="s">
        <v>5228</v>
      </c>
      <c r="M200" s="287"/>
      <c r="N200" s="287"/>
      <c r="O200" s="257"/>
      <c r="P200" s="257"/>
      <c r="Q200" s="257"/>
      <c r="R200" s="258"/>
    </row>
    <row r="201" spans="1:18" x14ac:dyDescent="0.35">
      <c r="A201" s="259" t="s">
        <v>1029</v>
      </c>
      <c r="B201" s="263" t="s">
        <v>85</v>
      </c>
      <c r="C201" s="263" t="s">
        <v>1178</v>
      </c>
      <c r="D201" s="263" t="s">
        <v>5229</v>
      </c>
      <c r="E201" s="263"/>
      <c r="F201" s="263"/>
      <c r="G201" s="263"/>
      <c r="H201" s="263"/>
      <c r="I201" s="263"/>
      <c r="J201" s="263"/>
      <c r="K201" s="263"/>
      <c r="L201" s="263"/>
      <c r="M201" s="263"/>
      <c r="N201" s="263"/>
      <c r="O201" s="263"/>
      <c r="P201" s="263"/>
      <c r="Q201" s="263"/>
      <c r="R201" s="264" t="s">
        <v>924</v>
      </c>
    </row>
    <row r="202" spans="1:18" s="114" customFormat="1" x14ac:dyDescent="0.35">
      <c r="A202" s="285" t="s">
        <v>979</v>
      </c>
      <c r="B202" s="285" t="s">
        <v>1167</v>
      </c>
      <c r="C202" s="285"/>
      <c r="D202" s="285"/>
      <c r="E202" s="285"/>
      <c r="F202" s="285"/>
      <c r="G202" s="285"/>
      <c r="H202" s="285"/>
      <c r="I202" s="285"/>
      <c r="J202" s="285"/>
      <c r="K202" s="285"/>
      <c r="L202" s="285"/>
      <c r="M202" s="285"/>
      <c r="N202" s="285"/>
      <c r="O202" s="285"/>
      <c r="P202" s="285"/>
      <c r="Q202" s="285"/>
      <c r="R202" s="286"/>
    </row>
    <row r="203" spans="1:18" s="38" customFormat="1" x14ac:dyDescent="0.35">
      <c r="A203" s="269"/>
      <c r="B203" s="269"/>
      <c r="C203" s="269"/>
      <c r="D203" s="269"/>
      <c r="E203" s="269"/>
      <c r="F203" s="269"/>
      <c r="G203" s="269"/>
      <c r="H203" s="269"/>
      <c r="I203" s="269"/>
      <c r="J203" s="269"/>
      <c r="K203" s="269"/>
      <c r="L203" s="269"/>
      <c r="M203" s="269"/>
      <c r="N203" s="269"/>
      <c r="O203" s="269"/>
      <c r="P203" s="269"/>
      <c r="Q203" s="269"/>
      <c r="R203" s="270"/>
    </row>
    <row r="204" spans="1:18" s="114" customFormat="1" x14ac:dyDescent="0.35">
      <c r="A204" s="285" t="s">
        <v>917</v>
      </c>
      <c r="B204" s="285" t="s">
        <v>1179</v>
      </c>
      <c r="C204" s="285"/>
      <c r="D204" s="285"/>
      <c r="E204" s="285"/>
      <c r="F204" s="285"/>
      <c r="G204" s="285"/>
      <c r="H204" s="285"/>
      <c r="I204" s="285" t="s">
        <v>1180</v>
      </c>
      <c r="J204" s="285"/>
      <c r="K204" s="285"/>
      <c r="L204" s="285"/>
      <c r="M204" s="285"/>
      <c r="N204" s="285"/>
      <c r="O204" s="285"/>
      <c r="P204" s="285"/>
      <c r="Q204" s="285"/>
      <c r="R204" s="286"/>
    </row>
    <row r="205" spans="1:18" x14ac:dyDescent="0.35">
      <c r="A205" s="256" t="s">
        <v>969</v>
      </c>
      <c r="B205" s="256" t="s">
        <v>429</v>
      </c>
      <c r="C205" s="256" t="s">
        <v>1181</v>
      </c>
      <c r="D205" s="256" t="s">
        <v>1182</v>
      </c>
      <c r="E205" s="256" t="s">
        <v>1183</v>
      </c>
      <c r="F205" s="256" t="s">
        <v>5230</v>
      </c>
      <c r="G205" s="256"/>
      <c r="H205" s="256"/>
      <c r="I205" s="256"/>
      <c r="J205" s="256"/>
      <c r="K205" s="256"/>
      <c r="L205" s="256"/>
      <c r="M205" s="256"/>
      <c r="N205" s="256"/>
      <c r="O205" s="256"/>
      <c r="P205" s="256"/>
      <c r="Q205" s="256"/>
      <c r="R205" s="283" t="s">
        <v>924</v>
      </c>
    </row>
    <row r="206" spans="1:18" x14ac:dyDescent="0.35">
      <c r="A206" s="256" t="s">
        <v>1025</v>
      </c>
      <c r="B206" s="256" t="s">
        <v>430</v>
      </c>
      <c r="C206" s="256" t="s">
        <v>1184</v>
      </c>
      <c r="D206" s="256" t="s">
        <v>1185</v>
      </c>
      <c r="E206" s="256" t="s">
        <v>1186</v>
      </c>
      <c r="F206" s="256" t="s">
        <v>5231</v>
      </c>
      <c r="G206" s="256"/>
      <c r="H206" s="256"/>
      <c r="I206" s="256" t="s">
        <v>1187</v>
      </c>
      <c r="J206" s="256"/>
      <c r="K206" s="256"/>
      <c r="L206" s="256"/>
      <c r="M206" s="256"/>
      <c r="N206" s="256"/>
      <c r="O206" s="256"/>
      <c r="P206" s="256"/>
      <c r="Q206" s="256"/>
      <c r="R206" s="283" t="s">
        <v>924</v>
      </c>
    </row>
    <row r="207" spans="1:18" s="293" customFormat="1" x14ac:dyDescent="0.35">
      <c r="A207" s="291" t="s">
        <v>917</v>
      </c>
      <c r="B207" s="291" t="s">
        <v>1188</v>
      </c>
      <c r="C207" s="291"/>
      <c r="D207" s="291"/>
      <c r="E207" s="291"/>
      <c r="F207" s="291"/>
      <c r="G207" s="291"/>
      <c r="H207" s="291"/>
      <c r="I207" s="291" t="s">
        <v>1189</v>
      </c>
      <c r="J207" s="291"/>
      <c r="K207" s="291"/>
      <c r="L207" s="291"/>
      <c r="M207" s="291"/>
      <c r="N207" s="291"/>
      <c r="O207" s="291"/>
      <c r="P207" s="291"/>
      <c r="Q207" s="291"/>
      <c r="R207" s="292"/>
    </row>
    <row r="208" spans="1:18" x14ac:dyDescent="0.35">
      <c r="A208" s="256" t="s">
        <v>1025</v>
      </c>
      <c r="B208" s="256" t="s">
        <v>431</v>
      </c>
      <c r="C208" s="256" t="s">
        <v>1190</v>
      </c>
      <c r="D208" s="256" t="s">
        <v>1191</v>
      </c>
      <c r="E208" s="256"/>
      <c r="F208" s="256"/>
      <c r="G208" s="256"/>
      <c r="H208" s="256"/>
      <c r="I208" s="256"/>
      <c r="J208" s="256"/>
      <c r="K208" s="256" t="s">
        <v>927</v>
      </c>
      <c r="L208" s="256"/>
      <c r="M208" s="256"/>
      <c r="N208" s="256"/>
      <c r="O208" s="256"/>
      <c r="P208" s="256"/>
      <c r="Q208" s="256"/>
      <c r="R208" s="283" t="s">
        <v>924</v>
      </c>
    </row>
    <row r="209" spans="1:24" x14ac:dyDescent="0.35">
      <c r="A209" s="256" t="s">
        <v>1025</v>
      </c>
      <c r="B209" s="256" t="s">
        <v>432</v>
      </c>
      <c r="C209" s="256" t="s">
        <v>1192</v>
      </c>
      <c r="D209" s="256" t="s">
        <v>1193</v>
      </c>
      <c r="E209" s="256" t="s">
        <v>1194</v>
      </c>
      <c r="F209" s="256" t="s">
        <v>5232</v>
      </c>
      <c r="G209" s="256"/>
      <c r="H209" s="256"/>
      <c r="I209" s="256"/>
      <c r="J209" s="256"/>
      <c r="K209" s="256" t="s">
        <v>927</v>
      </c>
      <c r="L209" s="256"/>
      <c r="M209" s="256"/>
      <c r="N209" s="256"/>
      <c r="O209" s="256"/>
      <c r="P209" s="256"/>
      <c r="Q209" s="256"/>
      <c r="R209" s="283" t="s">
        <v>924</v>
      </c>
    </row>
    <row r="210" spans="1:24" s="293" customFormat="1" x14ac:dyDescent="0.35">
      <c r="A210" s="291" t="s">
        <v>979</v>
      </c>
      <c r="B210" s="291" t="s">
        <v>1188</v>
      </c>
      <c r="C210" s="291"/>
      <c r="D210" s="291"/>
      <c r="E210" s="291"/>
      <c r="F210" s="291"/>
      <c r="G210" s="291"/>
      <c r="H210" s="291"/>
      <c r="I210" s="291"/>
      <c r="J210" s="291"/>
      <c r="K210" s="291"/>
      <c r="L210" s="291"/>
      <c r="M210" s="291"/>
      <c r="N210" s="291"/>
      <c r="O210" s="291"/>
      <c r="P210" s="291"/>
      <c r="Q210" s="291"/>
      <c r="R210" s="292"/>
    </row>
    <row r="211" spans="1:24" s="265" customFormat="1" ht="42.5" x14ac:dyDescent="0.35">
      <c r="A211" s="257" t="s">
        <v>915</v>
      </c>
      <c r="B211" s="284" t="s">
        <v>433</v>
      </c>
      <c r="C211" s="257"/>
      <c r="D211" s="257"/>
      <c r="E211" s="257"/>
      <c r="F211" s="257"/>
      <c r="G211" s="257"/>
      <c r="H211" s="257"/>
      <c r="I211" s="257"/>
      <c r="J211" s="257"/>
      <c r="K211" s="257"/>
      <c r="L211" s="287" t="s">
        <v>5233</v>
      </c>
      <c r="M211" s="287"/>
      <c r="N211" s="287"/>
      <c r="O211" s="287"/>
      <c r="P211" s="257"/>
      <c r="Q211" s="257"/>
      <c r="R211" s="258"/>
      <c r="T211" s="12"/>
      <c r="U211" s="12"/>
      <c r="V211" s="12"/>
      <c r="W211" s="12"/>
      <c r="X211" s="12"/>
    </row>
    <row r="212" spans="1:24" x14ac:dyDescent="0.35">
      <c r="A212" s="259" t="s">
        <v>1029</v>
      </c>
      <c r="B212" s="256" t="s">
        <v>70</v>
      </c>
      <c r="C212" s="256" t="s">
        <v>1195</v>
      </c>
      <c r="D212" s="256" t="s">
        <v>5234</v>
      </c>
      <c r="E212" s="256"/>
      <c r="F212" s="256"/>
      <c r="G212" s="256"/>
      <c r="H212" s="256"/>
      <c r="I212" s="256"/>
      <c r="J212" s="256"/>
      <c r="K212" s="256"/>
      <c r="L212" s="256"/>
      <c r="M212" s="256"/>
      <c r="N212" s="256"/>
      <c r="O212" s="256"/>
      <c r="P212" s="256"/>
      <c r="Q212" s="256"/>
      <c r="R212" s="283" t="s">
        <v>924</v>
      </c>
    </row>
    <row r="213" spans="1:24" s="114" customFormat="1" x14ac:dyDescent="0.35">
      <c r="A213" s="285" t="s">
        <v>979</v>
      </c>
      <c r="B213" s="285" t="s">
        <v>1179</v>
      </c>
      <c r="C213" s="285"/>
      <c r="D213" s="285"/>
      <c r="E213" s="285"/>
      <c r="F213" s="285"/>
      <c r="G213" s="285"/>
      <c r="H213" s="285"/>
      <c r="I213" s="285"/>
      <c r="J213" s="285"/>
      <c r="K213" s="285"/>
      <c r="L213" s="285"/>
      <c r="M213" s="285"/>
      <c r="N213" s="285"/>
      <c r="O213" s="285"/>
      <c r="P213" s="285"/>
      <c r="Q213" s="285"/>
      <c r="R213" s="286"/>
    </row>
    <row r="214" spans="1:24" x14ac:dyDescent="0.35">
      <c r="A214" s="259"/>
      <c r="B214" s="259"/>
      <c r="C214" s="259"/>
      <c r="D214" s="259"/>
      <c r="E214" s="259"/>
      <c r="F214" s="259"/>
      <c r="G214" s="259"/>
      <c r="H214" s="259"/>
      <c r="I214" s="259"/>
      <c r="J214" s="259"/>
      <c r="K214" s="259"/>
      <c r="L214" s="259"/>
      <c r="M214" s="259"/>
      <c r="N214" s="259"/>
      <c r="O214" s="259"/>
      <c r="P214" s="259"/>
      <c r="Q214" s="259"/>
      <c r="R214" s="260"/>
    </row>
    <row r="215" spans="1:24" s="114" customFormat="1" x14ac:dyDescent="0.35">
      <c r="A215" s="285" t="s">
        <v>917</v>
      </c>
      <c r="B215" s="285" t="s">
        <v>1196</v>
      </c>
      <c r="C215" s="285"/>
      <c r="D215" s="285"/>
      <c r="E215" s="285"/>
      <c r="F215" s="285"/>
      <c r="G215" s="285"/>
      <c r="H215" s="285"/>
      <c r="I215" s="285" t="s">
        <v>1197</v>
      </c>
      <c r="J215" s="285"/>
      <c r="K215" s="285"/>
      <c r="L215" s="285"/>
      <c r="M215" s="285"/>
      <c r="N215" s="285"/>
      <c r="O215" s="285"/>
      <c r="P215" s="285"/>
      <c r="Q215" s="285"/>
      <c r="R215" s="286"/>
    </row>
    <row r="216" spans="1:24" x14ac:dyDescent="0.35">
      <c r="A216" s="256" t="s">
        <v>969</v>
      </c>
      <c r="B216" s="256" t="s">
        <v>72</v>
      </c>
      <c r="C216" s="256" t="s">
        <v>1198</v>
      </c>
      <c r="D216" s="256" t="s">
        <v>5235</v>
      </c>
      <c r="E216" s="256"/>
      <c r="F216" s="256"/>
      <c r="G216" s="256"/>
      <c r="H216" s="256"/>
      <c r="I216" s="256"/>
      <c r="J216" s="256"/>
      <c r="K216" s="256"/>
      <c r="L216" s="256"/>
      <c r="M216" s="256"/>
      <c r="N216" s="256"/>
      <c r="O216" s="256"/>
      <c r="P216" s="256"/>
      <c r="Q216" s="256"/>
      <c r="R216" s="283" t="s">
        <v>924</v>
      </c>
    </row>
    <row r="217" spans="1:24" x14ac:dyDescent="0.35">
      <c r="A217" s="256" t="s">
        <v>1025</v>
      </c>
      <c r="B217" s="256" t="s">
        <v>435</v>
      </c>
      <c r="C217" s="256" t="s">
        <v>1199</v>
      </c>
      <c r="D217" s="256" t="s">
        <v>5236</v>
      </c>
      <c r="E217" s="256" t="s">
        <v>1200</v>
      </c>
      <c r="F217" s="256" t="s">
        <v>5237</v>
      </c>
      <c r="G217" s="256"/>
      <c r="H217" s="256"/>
      <c r="I217" s="256" t="s">
        <v>1201</v>
      </c>
      <c r="J217" s="256"/>
      <c r="K217" s="256"/>
      <c r="L217" s="256"/>
      <c r="M217" s="256"/>
      <c r="N217" s="256"/>
      <c r="O217" s="256"/>
      <c r="P217" s="256"/>
      <c r="Q217" s="256"/>
      <c r="R217" s="283" t="s">
        <v>924</v>
      </c>
    </row>
    <row r="218" spans="1:24" s="293" customFormat="1" x14ac:dyDescent="0.35">
      <c r="A218" s="291" t="s">
        <v>917</v>
      </c>
      <c r="B218" s="291" t="s">
        <v>1202</v>
      </c>
      <c r="C218" s="291"/>
      <c r="D218" s="291"/>
      <c r="E218" s="291"/>
      <c r="F218" s="291"/>
      <c r="G218" s="291"/>
      <c r="H218" s="291"/>
      <c r="I218" s="291" t="s">
        <v>1203</v>
      </c>
      <c r="J218" s="291"/>
      <c r="K218" s="291"/>
      <c r="L218" s="291"/>
      <c r="M218" s="291"/>
      <c r="N218" s="291"/>
      <c r="O218" s="291"/>
      <c r="P218" s="291"/>
      <c r="Q218" s="291"/>
      <c r="R218" s="292"/>
    </row>
    <row r="219" spans="1:24" x14ac:dyDescent="0.35">
      <c r="A219" s="256" t="s">
        <v>1025</v>
      </c>
      <c r="B219" s="256" t="s">
        <v>73</v>
      </c>
      <c r="C219" s="256" t="s">
        <v>1204</v>
      </c>
      <c r="D219" s="256" t="s">
        <v>5238</v>
      </c>
      <c r="E219" s="256" t="s">
        <v>1205</v>
      </c>
      <c r="F219" s="256" t="s">
        <v>5239</v>
      </c>
      <c r="G219" s="256"/>
      <c r="H219" s="256"/>
      <c r="I219" s="256"/>
      <c r="J219" s="256"/>
      <c r="K219" s="256" t="s">
        <v>927</v>
      </c>
      <c r="L219" s="256"/>
      <c r="M219" s="256"/>
      <c r="N219" s="256"/>
      <c r="O219" s="256"/>
      <c r="P219" s="256"/>
      <c r="Q219" s="256"/>
      <c r="R219" s="283" t="s">
        <v>924</v>
      </c>
    </row>
    <row r="220" spans="1:24" x14ac:dyDescent="0.35">
      <c r="A220" s="256" t="s">
        <v>1025</v>
      </c>
      <c r="B220" s="256" t="s">
        <v>74</v>
      </c>
      <c r="C220" s="256" t="s">
        <v>1206</v>
      </c>
      <c r="D220" s="263" t="s">
        <v>5240</v>
      </c>
      <c r="E220" s="256" t="s">
        <v>1207</v>
      </c>
      <c r="F220" s="256" t="s">
        <v>5241</v>
      </c>
      <c r="G220" s="256"/>
      <c r="H220" s="256"/>
      <c r="I220" s="256"/>
      <c r="J220" s="256"/>
      <c r="K220" s="256" t="s">
        <v>927</v>
      </c>
      <c r="L220" s="256"/>
      <c r="M220" s="256"/>
      <c r="N220" s="256"/>
      <c r="O220" s="256"/>
      <c r="P220" s="256"/>
      <c r="Q220" s="256"/>
      <c r="R220" s="283" t="s">
        <v>924</v>
      </c>
    </row>
    <row r="221" spans="1:24" s="265" customFormat="1" ht="28.5" x14ac:dyDescent="0.35">
      <c r="A221" s="257" t="s">
        <v>915</v>
      </c>
      <c r="B221" s="257" t="s">
        <v>605</v>
      </c>
      <c r="C221" s="257"/>
      <c r="D221" s="257"/>
      <c r="E221" s="257"/>
      <c r="F221" s="257"/>
      <c r="G221" s="257"/>
      <c r="H221" s="257"/>
      <c r="I221" s="257"/>
      <c r="J221" s="257"/>
      <c r="K221" s="257"/>
      <c r="L221" s="287" t="s">
        <v>1208</v>
      </c>
      <c r="M221" s="287"/>
      <c r="N221" s="287"/>
      <c r="O221" s="257"/>
      <c r="P221" s="257"/>
      <c r="Q221" s="257"/>
      <c r="R221" s="258"/>
      <c r="T221" s="12"/>
      <c r="U221" s="12"/>
      <c r="V221" s="12"/>
      <c r="W221" s="12"/>
      <c r="X221" s="12"/>
    </row>
    <row r="222" spans="1:24" s="293" customFormat="1" x14ac:dyDescent="0.35">
      <c r="A222" s="291" t="s">
        <v>979</v>
      </c>
      <c r="B222" s="291" t="s">
        <v>1202</v>
      </c>
      <c r="C222" s="291"/>
      <c r="D222" s="291"/>
      <c r="E222" s="291"/>
      <c r="F222" s="291"/>
      <c r="G222" s="291"/>
      <c r="H222" s="291"/>
      <c r="I222" s="291"/>
      <c r="J222" s="291"/>
      <c r="K222" s="291"/>
      <c r="L222" s="291"/>
      <c r="M222" s="291"/>
      <c r="N222" s="291"/>
      <c r="O222" s="291"/>
      <c r="P222" s="291"/>
      <c r="Q222" s="291"/>
      <c r="R222" s="292"/>
    </row>
    <row r="223" spans="1:24" s="265" customFormat="1" ht="28.5" x14ac:dyDescent="0.35">
      <c r="A223" s="257" t="s">
        <v>915</v>
      </c>
      <c r="B223" s="284" t="s">
        <v>436</v>
      </c>
      <c r="C223" s="257"/>
      <c r="D223" s="257"/>
      <c r="E223" s="257"/>
      <c r="F223" s="257"/>
      <c r="G223" s="257"/>
      <c r="H223" s="257"/>
      <c r="I223" s="257"/>
      <c r="J223" s="257"/>
      <c r="K223" s="257"/>
      <c r="L223" s="287" t="s">
        <v>5242</v>
      </c>
      <c r="M223" s="287"/>
      <c r="N223" s="287"/>
      <c r="O223" s="257"/>
      <c r="P223" s="257"/>
      <c r="Q223" s="257"/>
      <c r="R223" s="258"/>
      <c r="T223" s="12"/>
      <c r="U223" s="12"/>
      <c r="V223" s="12"/>
      <c r="W223" s="12"/>
      <c r="X223" s="12"/>
    </row>
    <row r="224" spans="1:24" x14ac:dyDescent="0.35">
      <c r="A224" s="259" t="s">
        <v>1029</v>
      </c>
      <c r="B224" s="259" t="s">
        <v>75</v>
      </c>
      <c r="C224" s="259" t="s">
        <v>1209</v>
      </c>
      <c r="D224" s="259" t="s">
        <v>5243</v>
      </c>
      <c r="E224" s="259"/>
      <c r="F224" s="259"/>
      <c r="G224" s="259"/>
      <c r="H224" s="259"/>
      <c r="I224" s="259"/>
      <c r="J224" s="259"/>
      <c r="K224" s="259"/>
      <c r="L224" s="259"/>
      <c r="M224" s="259"/>
      <c r="N224" s="259"/>
      <c r="O224" s="259"/>
      <c r="P224" s="259"/>
      <c r="Q224" s="259"/>
      <c r="R224" s="260" t="s">
        <v>924</v>
      </c>
    </row>
    <row r="225" spans="1:18" s="114" customFormat="1" x14ac:dyDescent="0.35">
      <c r="A225" s="285" t="s">
        <v>979</v>
      </c>
      <c r="B225" s="285" t="s">
        <v>1196</v>
      </c>
      <c r="C225" s="285"/>
      <c r="D225" s="285"/>
      <c r="E225" s="285"/>
      <c r="F225" s="285"/>
      <c r="G225" s="285"/>
      <c r="H225" s="285"/>
      <c r="I225" s="285"/>
      <c r="J225" s="285"/>
      <c r="K225" s="285"/>
      <c r="L225" s="285"/>
      <c r="M225" s="285"/>
      <c r="N225" s="285"/>
      <c r="O225" s="285"/>
      <c r="P225" s="285"/>
      <c r="Q225" s="285"/>
      <c r="R225" s="286"/>
    </row>
    <row r="226" spans="1:18" x14ac:dyDescent="0.35">
      <c r="A226" s="259"/>
      <c r="B226" s="256"/>
      <c r="C226" s="256"/>
      <c r="D226" s="256"/>
      <c r="E226" s="256"/>
      <c r="F226" s="256"/>
      <c r="G226" s="256"/>
      <c r="H226" s="256"/>
      <c r="I226" s="256"/>
      <c r="J226" s="256"/>
      <c r="K226" s="256"/>
      <c r="L226" s="256"/>
      <c r="M226" s="256"/>
      <c r="N226" s="256"/>
      <c r="O226" s="256"/>
      <c r="P226" s="256"/>
      <c r="Q226" s="256"/>
      <c r="R226" s="283"/>
    </row>
    <row r="227" spans="1:18" s="114" customFormat="1" x14ac:dyDescent="0.35">
      <c r="A227" s="285" t="s">
        <v>917</v>
      </c>
      <c r="B227" s="285" t="s">
        <v>1210</v>
      </c>
      <c r="C227" s="285"/>
      <c r="D227" s="285"/>
      <c r="E227" s="285"/>
      <c r="F227" s="285"/>
      <c r="G227" s="285"/>
      <c r="H227" s="285"/>
      <c r="I227" s="285" t="s">
        <v>1211</v>
      </c>
      <c r="J227" s="285"/>
      <c r="K227" s="285"/>
      <c r="L227" s="285"/>
      <c r="M227" s="285"/>
      <c r="N227" s="285"/>
      <c r="O227" s="285"/>
      <c r="P227" s="285"/>
      <c r="Q227" s="285"/>
      <c r="R227" s="286"/>
    </row>
    <row r="228" spans="1:18" s="297" customFormat="1" x14ac:dyDescent="0.35">
      <c r="A228" s="294" t="s">
        <v>917</v>
      </c>
      <c r="B228" s="295" t="s">
        <v>4735</v>
      </c>
      <c r="C228" s="295"/>
      <c r="D228" s="295"/>
      <c r="E228" s="295"/>
      <c r="F228" s="295"/>
      <c r="G228" s="295"/>
      <c r="H228" s="295"/>
      <c r="I228" s="295"/>
      <c r="J228" s="295"/>
      <c r="K228" s="294" t="s">
        <v>1072</v>
      </c>
      <c r="L228" s="295"/>
      <c r="M228" s="295"/>
      <c r="N228" s="295"/>
      <c r="O228" s="295"/>
      <c r="P228" s="295"/>
      <c r="Q228" s="295"/>
      <c r="R228" s="296"/>
    </row>
    <row r="229" spans="1:18" x14ac:dyDescent="0.35">
      <c r="A229" s="256" t="s">
        <v>969</v>
      </c>
      <c r="B229" s="263" t="s">
        <v>675</v>
      </c>
      <c r="C229" s="263" t="s">
        <v>1212</v>
      </c>
      <c r="D229" s="263" t="s">
        <v>5244</v>
      </c>
      <c r="E229" s="263"/>
      <c r="F229" s="263"/>
      <c r="G229" s="263"/>
      <c r="H229" s="263"/>
      <c r="I229" s="263"/>
      <c r="J229" s="263"/>
      <c r="K229" s="263"/>
      <c r="L229" s="263"/>
      <c r="O229" s="263"/>
      <c r="P229" s="263"/>
      <c r="Q229" s="263"/>
      <c r="R229" s="264" t="s">
        <v>924</v>
      </c>
    </row>
    <row r="230" spans="1:18" x14ac:dyDescent="0.35">
      <c r="A230" s="256" t="s">
        <v>971</v>
      </c>
      <c r="B230" s="263" t="s">
        <v>3230</v>
      </c>
      <c r="C230" s="263"/>
      <c r="D230" s="263"/>
      <c r="E230" s="263"/>
      <c r="F230" s="263"/>
      <c r="G230" s="263"/>
      <c r="H230" s="263"/>
      <c r="I230" s="263"/>
      <c r="J230" s="263"/>
      <c r="K230" s="263"/>
      <c r="L230" s="263"/>
      <c r="M230" s="263" t="s">
        <v>4736</v>
      </c>
      <c r="N230" s="263" t="s">
        <v>4736</v>
      </c>
      <c r="O230" s="263"/>
      <c r="P230" s="263"/>
      <c r="Q230" s="263"/>
      <c r="R230" s="264"/>
    </row>
    <row r="231" spans="1:18" s="297" customFormat="1" x14ac:dyDescent="0.35">
      <c r="A231" s="294" t="s">
        <v>979</v>
      </c>
      <c r="B231" s="295" t="s">
        <v>4735</v>
      </c>
      <c r="C231" s="294"/>
      <c r="D231" s="294"/>
      <c r="E231" s="294"/>
      <c r="F231" s="294"/>
      <c r="G231" s="294"/>
      <c r="H231" s="294"/>
      <c r="I231" s="294"/>
      <c r="J231" s="294"/>
      <c r="K231" s="294"/>
      <c r="L231" s="294"/>
      <c r="M231" s="294"/>
      <c r="N231" s="294"/>
      <c r="O231" s="294"/>
      <c r="P231" s="294"/>
      <c r="Q231" s="294"/>
      <c r="R231" s="298"/>
    </row>
    <row r="232" spans="1:18" x14ac:dyDescent="0.35">
      <c r="A232" s="256" t="s">
        <v>1025</v>
      </c>
      <c r="B232" s="263" t="s">
        <v>676</v>
      </c>
      <c r="C232" s="263" t="s">
        <v>1213</v>
      </c>
      <c r="D232" s="263" t="s">
        <v>5245</v>
      </c>
      <c r="E232" s="263" t="s">
        <v>1214</v>
      </c>
      <c r="F232" s="263" t="s">
        <v>5246</v>
      </c>
      <c r="G232" s="263"/>
      <c r="H232" s="263"/>
      <c r="I232" s="263" t="s">
        <v>1215</v>
      </c>
      <c r="J232" s="263"/>
      <c r="K232" s="263"/>
      <c r="L232" s="263"/>
      <c r="M232" s="263"/>
      <c r="N232" s="263"/>
      <c r="O232" s="263"/>
      <c r="P232" s="263"/>
      <c r="Q232" s="263"/>
      <c r="R232" s="264" t="s">
        <v>924</v>
      </c>
    </row>
    <row r="233" spans="1:18" s="293" customFormat="1" x14ac:dyDescent="0.35">
      <c r="A233" s="291" t="s">
        <v>917</v>
      </c>
      <c r="B233" s="291" t="s">
        <v>1216</v>
      </c>
      <c r="C233" s="291"/>
      <c r="D233" s="291"/>
      <c r="E233" s="291"/>
      <c r="F233" s="291"/>
      <c r="G233" s="291"/>
      <c r="H233" s="291"/>
      <c r="I233" s="291" t="s">
        <v>1217</v>
      </c>
      <c r="J233" s="291"/>
      <c r="K233" s="291" t="s">
        <v>1072</v>
      </c>
      <c r="L233" s="291"/>
      <c r="M233" s="291"/>
      <c r="N233" s="291"/>
      <c r="O233" s="291"/>
      <c r="P233" s="291"/>
      <c r="Q233" s="291"/>
      <c r="R233" s="292"/>
    </row>
    <row r="234" spans="1:18" x14ac:dyDescent="0.35">
      <c r="A234" s="256" t="s">
        <v>971</v>
      </c>
      <c r="B234" s="256" t="s">
        <v>677</v>
      </c>
      <c r="C234" s="256" t="s">
        <v>1218</v>
      </c>
      <c r="D234" s="256" t="s">
        <v>5247</v>
      </c>
      <c r="E234" s="256" t="s">
        <v>1219</v>
      </c>
      <c r="F234" s="256" t="s">
        <v>5248</v>
      </c>
      <c r="G234" s="256"/>
      <c r="H234" s="256"/>
      <c r="I234" s="256"/>
      <c r="J234" s="256"/>
      <c r="K234" s="256"/>
      <c r="L234" s="256"/>
      <c r="M234" s="256"/>
      <c r="N234" s="256"/>
      <c r="O234" s="256"/>
      <c r="P234" s="256"/>
      <c r="Q234" s="256"/>
      <c r="R234" s="283"/>
    </row>
    <row r="235" spans="1:18" x14ac:dyDescent="0.35">
      <c r="A235" s="256" t="s">
        <v>1220</v>
      </c>
      <c r="B235" s="263" t="s">
        <v>678</v>
      </c>
      <c r="C235" s="263" t="s">
        <v>1077</v>
      </c>
      <c r="D235" s="263" t="s">
        <v>1078</v>
      </c>
      <c r="E235" s="263" t="s">
        <v>1221</v>
      </c>
      <c r="F235" s="263" t="s">
        <v>5249</v>
      </c>
      <c r="G235" s="263"/>
      <c r="H235" s="263"/>
      <c r="I235" s="263"/>
      <c r="J235" s="263"/>
      <c r="K235" s="263"/>
      <c r="L235" s="263"/>
      <c r="M235" s="263"/>
      <c r="N235" s="263"/>
      <c r="O235" s="263"/>
      <c r="P235" s="263"/>
      <c r="Q235" s="263"/>
      <c r="R235" s="264" t="s">
        <v>924</v>
      </c>
    </row>
    <row r="236" spans="1:18" s="265" customFormat="1" x14ac:dyDescent="0.35">
      <c r="A236" s="257" t="s">
        <v>915</v>
      </c>
      <c r="B236" s="257" t="s">
        <v>679</v>
      </c>
      <c r="C236" s="257"/>
      <c r="D236" s="257"/>
      <c r="E236" s="257"/>
      <c r="F236" s="257"/>
      <c r="G236" s="257"/>
      <c r="H236" s="257"/>
      <c r="I236" s="257"/>
      <c r="J236" s="257"/>
      <c r="K236" s="257"/>
      <c r="L236" s="257" t="s">
        <v>1222</v>
      </c>
      <c r="M236" s="257"/>
      <c r="N236" s="257"/>
      <c r="O236" s="257"/>
      <c r="P236" s="257"/>
      <c r="Q236" s="257"/>
      <c r="R236" s="258"/>
    </row>
    <row r="237" spans="1:18" s="265" customFormat="1" x14ac:dyDescent="0.35">
      <c r="A237" s="257" t="s">
        <v>915</v>
      </c>
      <c r="B237" s="257" t="s">
        <v>680</v>
      </c>
      <c r="C237" s="257"/>
      <c r="D237" s="257"/>
      <c r="E237" s="257"/>
      <c r="F237" s="257"/>
      <c r="G237" s="257"/>
      <c r="H237" s="257"/>
      <c r="I237" s="257"/>
      <c r="J237" s="257"/>
      <c r="K237" s="257"/>
      <c r="L237" s="257" t="s">
        <v>1223</v>
      </c>
      <c r="M237" s="257"/>
      <c r="N237" s="257"/>
      <c r="O237" s="257"/>
      <c r="P237" s="257"/>
      <c r="Q237" s="257"/>
      <c r="R237" s="258"/>
    </row>
    <row r="238" spans="1:18" x14ac:dyDescent="0.35">
      <c r="A238" s="256" t="s">
        <v>1025</v>
      </c>
      <c r="B238" s="263" t="s">
        <v>681</v>
      </c>
      <c r="C238" s="263" t="s">
        <v>1224</v>
      </c>
      <c r="D238" s="263" t="s">
        <v>5250</v>
      </c>
      <c r="E238" s="263" t="s">
        <v>1159</v>
      </c>
      <c r="F238" s="263" t="s">
        <v>5251</v>
      </c>
      <c r="G238" s="263"/>
      <c r="H238" s="263"/>
      <c r="I238" s="263"/>
      <c r="J238" s="263"/>
      <c r="K238" s="263"/>
      <c r="L238" s="263"/>
      <c r="M238" s="263"/>
      <c r="N238" s="263"/>
      <c r="O238" s="263"/>
      <c r="P238" s="263"/>
      <c r="Q238" s="263"/>
      <c r="R238" s="264" t="s">
        <v>924</v>
      </c>
    </row>
    <row r="239" spans="1:18" s="293" customFormat="1" x14ac:dyDescent="0.35">
      <c r="A239" s="291" t="s">
        <v>979</v>
      </c>
      <c r="B239" s="291" t="s">
        <v>1216</v>
      </c>
      <c r="C239" s="291"/>
      <c r="D239" s="291"/>
      <c r="E239" s="291"/>
      <c r="F239" s="291"/>
      <c r="G239" s="291"/>
      <c r="H239" s="291"/>
      <c r="I239" s="291"/>
      <c r="J239" s="291"/>
      <c r="K239" s="291"/>
      <c r="L239" s="291"/>
      <c r="M239" s="291"/>
      <c r="N239" s="291"/>
      <c r="O239" s="291"/>
      <c r="P239" s="291"/>
      <c r="Q239" s="291"/>
      <c r="R239" s="292"/>
    </row>
    <row r="240" spans="1:18" x14ac:dyDescent="0.35">
      <c r="A240" s="256" t="s">
        <v>1025</v>
      </c>
      <c r="B240" s="263" t="s">
        <v>682</v>
      </c>
      <c r="C240" s="263" t="s">
        <v>1225</v>
      </c>
      <c r="D240" s="263" t="s">
        <v>5252</v>
      </c>
      <c r="E240" s="263" t="s">
        <v>1226</v>
      </c>
      <c r="F240" s="263" t="s">
        <v>5221</v>
      </c>
      <c r="G240" s="263"/>
      <c r="H240" s="263"/>
      <c r="I240" s="263" t="s">
        <v>1217</v>
      </c>
      <c r="J240" s="263"/>
      <c r="K240" s="263"/>
      <c r="L240" s="263"/>
      <c r="M240" s="263"/>
      <c r="N240" s="263"/>
      <c r="O240" s="263"/>
      <c r="P240" s="263"/>
      <c r="Q240" s="263"/>
      <c r="R240" s="264" t="s">
        <v>924</v>
      </c>
    </row>
    <row r="241" spans="1:18" x14ac:dyDescent="0.35">
      <c r="A241" s="259" t="s">
        <v>1029</v>
      </c>
      <c r="B241" s="263" t="s">
        <v>683</v>
      </c>
      <c r="C241" s="263" t="s">
        <v>1227</v>
      </c>
      <c r="D241" s="263" t="s">
        <v>1228</v>
      </c>
      <c r="E241" s="263"/>
      <c r="F241" s="263"/>
      <c r="G241" s="263"/>
      <c r="H241" s="263"/>
      <c r="I241" s="263"/>
      <c r="J241" s="263"/>
      <c r="K241" s="263"/>
      <c r="L241" s="263"/>
      <c r="M241" s="263"/>
      <c r="N241" s="263"/>
      <c r="O241" s="263"/>
      <c r="P241" s="263"/>
      <c r="Q241" s="263"/>
      <c r="R241" s="264" t="s">
        <v>924</v>
      </c>
    </row>
    <row r="242" spans="1:18" ht="98.5" x14ac:dyDescent="0.35">
      <c r="A242" s="257" t="s">
        <v>915</v>
      </c>
      <c r="B242" s="257" t="s">
        <v>684</v>
      </c>
      <c r="C242" s="257"/>
      <c r="D242" s="257"/>
      <c r="E242" s="257"/>
      <c r="F242" s="257"/>
      <c r="G242" s="257"/>
      <c r="H242" s="257"/>
      <c r="I242" s="257"/>
      <c r="J242" s="257"/>
      <c r="K242" s="257"/>
      <c r="L242" s="287" t="s">
        <v>1229</v>
      </c>
      <c r="M242" s="287"/>
      <c r="N242" s="287"/>
      <c r="O242" s="257"/>
      <c r="P242" s="257"/>
      <c r="Q242" s="257"/>
      <c r="R242" s="258"/>
    </row>
    <row r="243" spans="1:18" ht="28.5" x14ac:dyDescent="0.35">
      <c r="A243" s="257" t="s">
        <v>915</v>
      </c>
      <c r="B243" s="257" t="s">
        <v>685</v>
      </c>
      <c r="C243" s="257"/>
      <c r="D243" s="257"/>
      <c r="E243" s="257"/>
      <c r="F243" s="257"/>
      <c r="G243" s="257"/>
      <c r="H243" s="257"/>
      <c r="I243" s="257"/>
      <c r="J243" s="257"/>
      <c r="K243" s="257"/>
      <c r="L243" s="287" t="s">
        <v>1230</v>
      </c>
      <c r="M243" s="287"/>
      <c r="N243" s="287"/>
      <c r="O243" s="257"/>
      <c r="P243" s="257"/>
      <c r="Q243" s="257"/>
      <c r="R243" s="258"/>
    </row>
    <row r="244" spans="1:18" s="114" customFormat="1" x14ac:dyDescent="0.35">
      <c r="A244" s="285" t="s">
        <v>979</v>
      </c>
      <c r="B244" s="285" t="s">
        <v>1231</v>
      </c>
      <c r="C244" s="285"/>
      <c r="D244" s="285"/>
      <c r="E244" s="285"/>
      <c r="F244" s="285"/>
      <c r="G244" s="285"/>
      <c r="H244" s="285"/>
      <c r="I244" s="285"/>
      <c r="J244" s="285"/>
      <c r="K244" s="285"/>
      <c r="L244" s="285"/>
      <c r="M244" s="285"/>
      <c r="N244" s="285"/>
      <c r="O244" s="285"/>
      <c r="P244" s="285"/>
      <c r="Q244" s="285"/>
      <c r="R244" s="286"/>
    </row>
    <row r="247" spans="1:18" x14ac:dyDescent="0.35">
      <c r="A247" s="256" t="s">
        <v>1029</v>
      </c>
      <c r="B247" s="256" t="s">
        <v>86</v>
      </c>
      <c r="C247" s="256" t="s">
        <v>1232</v>
      </c>
      <c r="D247" s="256" t="s">
        <v>5253</v>
      </c>
      <c r="E247" s="256" t="s">
        <v>1233</v>
      </c>
      <c r="F247" s="256" t="s">
        <v>5254</v>
      </c>
      <c r="G247" s="256"/>
      <c r="H247" s="256"/>
      <c r="I247" s="256"/>
      <c r="J247" s="256"/>
      <c r="K247" s="256"/>
      <c r="L247" s="256"/>
      <c r="M247" s="256"/>
      <c r="N247" s="256"/>
      <c r="O247" s="256"/>
      <c r="P247" s="256"/>
      <c r="Q247" s="256"/>
      <c r="R247" s="283" t="s">
        <v>924</v>
      </c>
    </row>
    <row r="248" spans="1:18" x14ac:dyDescent="0.35">
      <c r="A248" s="256" t="s">
        <v>1234</v>
      </c>
      <c r="B248" s="256" t="s">
        <v>87</v>
      </c>
      <c r="C248" s="256" t="s">
        <v>1235</v>
      </c>
      <c r="D248" s="256" t="s">
        <v>5255</v>
      </c>
      <c r="E248" s="256" t="s">
        <v>5187</v>
      </c>
      <c r="F248" s="299" t="s">
        <v>5256</v>
      </c>
      <c r="G248" s="256"/>
      <c r="H248" s="256"/>
      <c r="I248" s="256" t="s">
        <v>1236</v>
      </c>
      <c r="J248" s="256"/>
      <c r="K248" s="256"/>
      <c r="L248" s="256"/>
      <c r="M248" s="256"/>
      <c r="N248" s="256"/>
      <c r="O248" s="256"/>
      <c r="P248" s="256"/>
      <c r="Q248" s="256"/>
      <c r="R248" s="283" t="s">
        <v>924</v>
      </c>
    </row>
    <row r="249" spans="1:18" x14ac:dyDescent="0.35">
      <c r="A249" s="256" t="s">
        <v>928</v>
      </c>
      <c r="B249" s="259" t="s">
        <v>88</v>
      </c>
      <c r="C249" s="259" t="s">
        <v>1097</v>
      </c>
      <c r="D249" s="259" t="s">
        <v>5257</v>
      </c>
      <c r="E249" s="259"/>
      <c r="F249" s="259"/>
      <c r="G249" s="259"/>
      <c r="H249" s="259"/>
      <c r="I249" s="259" t="s">
        <v>1237</v>
      </c>
      <c r="J249" s="259"/>
      <c r="K249" s="259"/>
      <c r="L249" s="259"/>
      <c r="M249" s="259"/>
      <c r="N249" s="259"/>
      <c r="O249" s="259"/>
      <c r="P249" s="259"/>
      <c r="Q249" s="259"/>
      <c r="R249" s="260" t="s">
        <v>924</v>
      </c>
    </row>
    <row r="250" spans="1:18" x14ac:dyDescent="0.35">
      <c r="A250" s="256" t="s">
        <v>1115</v>
      </c>
      <c r="B250" s="256" t="s">
        <v>89</v>
      </c>
      <c r="C250" s="256" t="s">
        <v>1238</v>
      </c>
      <c r="D250" s="256" t="s">
        <v>1239</v>
      </c>
      <c r="E250" s="256"/>
      <c r="F250" s="256"/>
      <c r="G250" s="256" t="s">
        <v>999</v>
      </c>
      <c r="H250" s="256"/>
      <c r="I250" s="256" t="s">
        <v>1236</v>
      </c>
      <c r="J250" s="256" t="s">
        <v>1240</v>
      </c>
      <c r="K250" s="256"/>
      <c r="L250" s="256"/>
      <c r="M250" s="256"/>
      <c r="N250" s="256"/>
      <c r="O250" s="256"/>
      <c r="P250" s="256"/>
      <c r="Q250" s="256"/>
      <c r="R250" s="283" t="s">
        <v>924</v>
      </c>
    </row>
    <row r="251" spans="1:18" x14ac:dyDescent="0.35">
      <c r="A251" s="256" t="s">
        <v>1029</v>
      </c>
      <c r="B251" s="256" t="s">
        <v>93</v>
      </c>
      <c r="C251" s="256" t="s">
        <v>1241</v>
      </c>
      <c r="D251" s="256" t="s">
        <v>1242</v>
      </c>
      <c r="E251" s="256"/>
      <c r="F251" s="256"/>
      <c r="G251" s="256"/>
      <c r="H251" s="256"/>
      <c r="I251" s="256"/>
      <c r="J251" s="256"/>
      <c r="K251" s="256"/>
      <c r="L251" s="256"/>
      <c r="M251" s="256"/>
      <c r="N251" s="256"/>
      <c r="O251" s="256"/>
      <c r="P251" s="256"/>
      <c r="Q251" s="256"/>
      <c r="R251" s="283" t="s">
        <v>924</v>
      </c>
    </row>
    <row r="252" spans="1:18" x14ac:dyDescent="0.35">
      <c r="A252" s="256" t="s">
        <v>1029</v>
      </c>
      <c r="B252" s="256" t="s">
        <v>94</v>
      </c>
      <c r="C252" s="256" t="s">
        <v>1243</v>
      </c>
      <c r="D252" s="256" t="s">
        <v>5258</v>
      </c>
      <c r="E252" s="256"/>
      <c r="F252" s="256"/>
      <c r="G252" s="256"/>
      <c r="H252" s="256"/>
      <c r="I252" s="256"/>
      <c r="J252" s="256"/>
      <c r="K252" s="256"/>
      <c r="L252" s="256"/>
      <c r="M252" s="256"/>
      <c r="N252" s="256"/>
      <c r="O252" s="256"/>
      <c r="P252" s="256"/>
      <c r="Q252" s="256"/>
      <c r="R252" s="283" t="s">
        <v>924</v>
      </c>
    </row>
    <row r="253" spans="1:18" x14ac:dyDescent="0.35">
      <c r="A253" s="256"/>
      <c r="B253" s="256"/>
      <c r="C253" s="256"/>
      <c r="D253" s="256"/>
      <c r="E253" s="256"/>
      <c r="F253" s="256"/>
      <c r="G253" s="256"/>
      <c r="H253" s="256"/>
      <c r="I253" s="256"/>
      <c r="J253" s="256"/>
      <c r="K253" s="256"/>
      <c r="L253" s="256"/>
      <c r="M253" s="256"/>
      <c r="N253" s="256"/>
      <c r="O253" s="256"/>
      <c r="P253" s="256"/>
      <c r="Q253" s="256"/>
      <c r="R253" s="283"/>
    </row>
    <row r="254" spans="1:18" x14ac:dyDescent="0.35">
      <c r="A254" s="280" t="s">
        <v>917</v>
      </c>
      <c r="B254" s="280" t="s">
        <v>1244</v>
      </c>
      <c r="C254" s="280" t="s">
        <v>1245</v>
      </c>
      <c r="D254" s="280" t="s">
        <v>5259</v>
      </c>
      <c r="E254" s="280"/>
      <c r="F254" s="280"/>
      <c r="G254" s="280"/>
      <c r="H254" s="280"/>
      <c r="I254" s="280"/>
      <c r="J254" s="280"/>
      <c r="K254" s="280"/>
      <c r="L254" s="280"/>
      <c r="M254" s="280"/>
      <c r="N254" s="280"/>
      <c r="O254" s="280"/>
      <c r="P254" s="280"/>
      <c r="Q254" s="280"/>
      <c r="R254" s="281"/>
    </row>
    <row r="255" spans="1:18" x14ac:dyDescent="0.35">
      <c r="A255" s="256" t="s">
        <v>969</v>
      </c>
      <c r="B255" s="256" t="s">
        <v>90</v>
      </c>
      <c r="C255" s="256" t="s">
        <v>4737</v>
      </c>
      <c r="D255" s="263" t="s">
        <v>5260</v>
      </c>
      <c r="E255" s="256"/>
      <c r="F255" s="256" t="s">
        <v>4734</v>
      </c>
      <c r="G255" s="256"/>
      <c r="H255" s="256"/>
      <c r="I255" s="256"/>
      <c r="J255" s="256"/>
      <c r="K255" s="256"/>
      <c r="L255" s="256"/>
      <c r="M255" s="256"/>
      <c r="N255" s="256"/>
      <c r="O255" s="256"/>
      <c r="P255" s="256"/>
      <c r="Q255" s="256"/>
      <c r="R255" s="283" t="s">
        <v>924</v>
      </c>
    </row>
    <row r="256" spans="1:18" x14ac:dyDescent="0.35">
      <c r="A256" s="256" t="s">
        <v>939</v>
      </c>
      <c r="B256" s="256" t="s">
        <v>91</v>
      </c>
      <c r="C256" s="256" t="s">
        <v>1246</v>
      </c>
      <c r="D256" s="256" t="s">
        <v>5261</v>
      </c>
      <c r="E256" s="256"/>
      <c r="F256" s="256"/>
      <c r="G256" s="256"/>
      <c r="H256" s="256"/>
      <c r="I256" s="256" t="s">
        <v>1247</v>
      </c>
      <c r="J256" s="256"/>
      <c r="K256" s="256" t="s">
        <v>927</v>
      </c>
      <c r="L256" s="256"/>
      <c r="M256" s="256"/>
      <c r="N256" s="256"/>
      <c r="O256" s="256"/>
      <c r="P256" s="256"/>
      <c r="Q256" s="256"/>
      <c r="R256" s="260" t="s">
        <v>924</v>
      </c>
    </row>
    <row r="257" spans="1:18" x14ac:dyDescent="0.35">
      <c r="A257" s="257" t="s">
        <v>915</v>
      </c>
      <c r="B257" s="257" t="s">
        <v>780</v>
      </c>
      <c r="C257" s="257"/>
      <c r="D257" s="257"/>
      <c r="E257" s="257"/>
      <c r="F257" s="257"/>
      <c r="G257" s="257"/>
      <c r="H257" s="257"/>
      <c r="I257" s="257"/>
      <c r="J257" s="257"/>
      <c r="K257" s="257"/>
      <c r="L257" s="257" t="s">
        <v>1248</v>
      </c>
      <c r="M257" s="257"/>
      <c r="N257" s="257"/>
      <c r="O257" s="257"/>
      <c r="P257" s="257"/>
      <c r="Q257" s="257"/>
      <c r="R257" s="258"/>
    </row>
    <row r="258" spans="1:18" x14ac:dyDescent="0.35">
      <c r="A258" s="256" t="s">
        <v>942</v>
      </c>
      <c r="B258" s="256" t="s">
        <v>92</v>
      </c>
      <c r="C258" s="256" t="s">
        <v>1249</v>
      </c>
      <c r="D258" s="256" t="s">
        <v>5262</v>
      </c>
      <c r="E258" s="256"/>
      <c r="F258" s="256"/>
      <c r="G258" s="256"/>
      <c r="H258" s="256"/>
      <c r="I258" s="256" t="s">
        <v>1247</v>
      </c>
      <c r="J258" s="256" t="s">
        <v>1250</v>
      </c>
      <c r="K258" s="256" t="s">
        <v>927</v>
      </c>
      <c r="L258" s="256"/>
      <c r="M258" s="256"/>
      <c r="N258" s="256"/>
      <c r="O258" s="256"/>
      <c r="P258" s="256"/>
      <c r="Q258" s="256"/>
      <c r="R258" s="283" t="s">
        <v>924</v>
      </c>
    </row>
    <row r="259" spans="1:18" x14ac:dyDescent="0.35">
      <c r="A259" s="257" t="s">
        <v>915</v>
      </c>
      <c r="B259" s="257" t="s">
        <v>779</v>
      </c>
      <c r="C259" s="257"/>
      <c r="D259" s="257"/>
      <c r="E259" s="257"/>
      <c r="F259" s="257"/>
      <c r="G259" s="257"/>
      <c r="H259" s="257"/>
      <c r="I259" s="257"/>
      <c r="J259" s="257"/>
      <c r="K259" s="257"/>
      <c r="L259" s="257" t="s">
        <v>1251</v>
      </c>
      <c r="M259" s="257"/>
      <c r="N259" s="257"/>
      <c r="O259" s="257"/>
      <c r="P259" s="257"/>
      <c r="Q259" s="257"/>
      <c r="R259" s="258"/>
    </row>
    <row r="260" spans="1:18" s="38" customFormat="1" x14ac:dyDescent="0.35">
      <c r="A260" s="280" t="s">
        <v>979</v>
      </c>
      <c r="B260" s="280"/>
      <c r="C260" s="280"/>
      <c r="D260" s="280"/>
      <c r="E260" s="280"/>
      <c r="F260" s="280"/>
      <c r="G260" s="280"/>
      <c r="H260" s="280"/>
      <c r="I260" s="280"/>
      <c r="J260" s="280"/>
      <c r="K260" s="280"/>
      <c r="L260" s="280"/>
      <c r="M260" s="280"/>
      <c r="N260" s="280"/>
      <c r="O260" s="280"/>
      <c r="P260" s="280"/>
      <c r="Q260" s="280"/>
      <c r="R260" s="281"/>
    </row>
    <row r="261" spans="1:18" s="38" customFormat="1" x14ac:dyDescent="0.35">
      <c r="A261" s="263"/>
      <c r="B261" s="263"/>
      <c r="C261" s="263"/>
      <c r="D261" s="263"/>
      <c r="E261" s="263"/>
      <c r="F261" s="263"/>
      <c r="G261" s="263"/>
      <c r="H261" s="263"/>
      <c r="I261" s="263"/>
      <c r="J261" s="263"/>
      <c r="K261" s="263"/>
      <c r="L261" s="263"/>
      <c r="M261" s="263"/>
      <c r="N261" s="263"/>
      <c r="O261" s="263"/>
      <c r="P261" s="263"/>
      <c r="Q261" s="263"/>
      <c r="R261" s="264"/>
    </row>
    <row r="262" spans="1:18" s="290" customFormat="1" x14ac:dyDescent="0.35">
      <c r="A262" s="288" t="s">
        <v>979</v>
      </c>
      <c r="B262" s="288" t="s">
        <v>1112</v>
      </c>
      <c r="C262" s="288" t="s">
        <v>1252</v>
      </c>
      <c r="D262" s="288" t="s">
        <v>1253</v>
      </c>
      <c r="E262" s="288"/>
      <c r="F262" s="288"/>
      <c r="G262" s="288"/>
      <c r="H262" s="288"/>
      <c r="I262" s="288"/>
      <c r="J262" s="288"/>
      <c r="K262" s="288"/>
      <c r="L262" s="288"/>
      <c r="M262" s="288"/>
      <c r="N262" s="288"/>
      <c r="O262" s="288"/>
      <c r="P262" s="288"/>
      <c r="Q262" s="288"/>
      <c r="R262" s="289"/>
    </row>
    <row r="263" spans="1:18" x14ac:dyDescent="0.35">
      <c r="A263" s="256"/>
      <c r="B263" s="256"/>
      <c r="C263" s="256"/>
      <c r="D263" s="256"/>
      <c r="E263" s="256"/>
      <c r="F263" s="256"/>
      <c r="G263" s="256"/>
      <c r="H263" s="256"/>
      <c r="I263" s="256"/>
      <c r="J263" s="256"/>
      <c r="K263" s="256"/>
      <c r="L263" s="256"/>
      <c r="M263" s="256"/>
      <c r="N263" s="256"/>
      <c r="O263" s="256"/>
      <c r="P263" s="256"/>
      <c r="Q263" s="256"/>
      <c r="R263" s="283"/>
    </row>
    <row r="264" spans="1:18" s="301" customFormat="1" x14ac:dyDescent="0.35">
      <c r="A264" s="300" t="s">
        <v>917</v>
      </c>
      <c r="B264" s="300" t="s">
        <v>5263</v>
      </c>
      <c r="C264" s="300" t="s">
        <v>5264</v>
      </c>
      <c r="D264" s="300" t="s">
        <v>5265</v>
      </c>
      <c r="E264" s="300"/>
      <c r="F264" s="300"/>
      <c r="G264" s="300"/>
      <c r="H264" s="300"/>
      <c r="I264" s="300" t="s">
        <v>5266</v>
      </c>
      <c r="J264" s="300"/>
      <c r="K264" s="300"/>
      <c r="L264" s="300"/>
      <c r="M264" s="300"/>
      <c r="N264" s="300"/>
      <c r="O264" s="300"/>
      <c r="P264" s="300"/>
    </row>
    <row r="265" spans="1:18" s="114" customFormat="1" x14ac:dyDescent="0.35">
      <c r="A265" s="285" t="s">
        <v>917</v>
      </c>
      <c r="B265" s="285" t="s">
        <v>5267</v>
      </c>
      <c r="C265" s="285"/>
      <c r="D265" s="285"/>
      <c r="E265" s="285"/>
      <c r="F265" s="285"/>
      <c r="G265" s="285"/>
      <c r="H265" s="285"/>
      <c r="I265" s="285"/>
      <c r="J265" s="285"/>
      <c r="K265" s="285"/>
      <c r="L265" s="285"/>
      <c r="M265" s="285"/>
      <c r="N265" s="285"/>
      <c r="O265" s="285"/>
      <c r="P265" s="285"/>
    </row>
    <row r="266" spans="1:18" x14ac:dyDescent="0.35">
      <c r="A266" s="263" t="s">
        <v>969</v>
      </c>
      <c r="B266" s="256" t="s">
        <v>3233</v>
      </c>
      <c r="C266" s="256" t="s">
        <v>5268</v>
      </c>
      <c r="D266" s="256" t="s">
        <v>5269</v>
      </c>
      <c r="E266" s="256" t="s">
        <v>5270</v>
      </c>
      <c r="F266" s="256" t="s">
        <v>5271</v>
      </c>
      <c r="G266" s="256"/>
      <c r="H266" s="256"/>
      <c r="I266" s="256"/>
      <c r="J266" s="256"/>
      <c r="K266" s="256"/>
      <c r="L266" s="256"/>
      <c r="M266" s="256"/>
      <c r="N266" s="256"/>
      <c r="O266" s="256"/>
      <c r="P266" s="256"/>
      <c r="R266" s="256" t="s">
        <v>924</v>
      </c>
    </row>
    <row r="267" spans="1:18" x14ac:dyDescent="0.35">
      <c r="A267" s="263" t="s">
        <v>1025</v>
      </c>
      <c r="B267" s="256" t="s">
        <v>3234</v>
      </c>
      <c r="C267" s="256" t="s">
        <v>5272</v>
      </c>
      <c r="D267" s="256" t="s">
        <v>5273</v>
      </c>
      <c r="E267" s="256" t="s">
        <v>5274</v>
      </c>
      <c r="F267" s="256" t="s">
        <v>1140</v>
      </c>
      <c r="G267" s="256"/>
      <c r="H267" s="256"/>
      <c r="I267" s="256" t="s">
        <v>5275</v>
      </c>
      <c r="J267" s="256"/>
      <c r="K267" s="256"/>
      <c r="L267" s="256"/>
      <c r="M267" s="256"/>
      <c r="N267" s="256"/>
      <c r="O267" s="256"/>
      <c r="P267" s="256"/>
      <c r="R267" s="256" t="s">
        <v>924</v>
      </c>
    </row>
    <row r="268" spans="1:18" x14ac:dyDescent="0.35">
      <c r="A268" s="291" t="s">
        <v>917</v>
      </c>
      <c r="B268" s="261" t="s">
        <v>5276</v>
      </c>
      <c r="C268" s="261"/>
      <c r="D268" s="261"/>
      <c r="E268" s="261"/>
      <c r="F268" s="261"/>
      <c r="G268" s="261"/>
      <c r="H268" s="261"/>
      <c r="I268" s="261" t="s">
        <v>5277</v>
      </c>
      <c r="J268" s="261"/>
      <c r="K268" s="261"/>
      <c r="L268" s="261"/>
      <c r="M268" s="261"/>
      <c r="N268" s="261"/>
      <c r="O268" s="261"/>
      <c r="P268" s="261"/>
      <c r="Q268" s="261"/>
      <c r="R268" s="261"/>
    </row>
    <row r="269" spans="1:18" x14ac:dyDescent="0.35">
      <c r="A269" s="263" t="s">
        <v>5278</v>
      </c>
      <c r="B269" s="256" t="s">
        <v>3235</v>
      </c>
      <c r="C269" s="256" t="s">
        <v>5279</v>
      </c>
      <c r="D269" s="256" t="s">
        <v>5280</v>
      </c>
      <c r="E269" s="256" t="s">
        <v>1133</v>
      </c>
      <c r="F269" s="256" t="s">
        <v>5281</v>
      </c>
      <c r="G269" s="256"/>
      <c r="H269" s="256"/>
      <c r="I269" s="256"/>
      <c r="J269" s="256"/>
      <c r="K269" s="256"/>
      <c r="L269" s="256"/>
      <c r="M269" s="256"/>
      <c r="N269" s="256"/>
      <c r="O269" s="256"/>
      <c r="P269" s="256"/>
      <c r="R269" s="256" t="s">
        <v>924</v>
      </c>
    </row>
    <row r="270" spans="1:18" x14ac:dyDescent="0.35">
      <c r="A270" s="263" t="s">
        <v>928</v>
      </c>
      <c r="B270" s="256" t="s">
        <v>3236</v>
      </c>
      <c r="C270" s="256" t="s">
        <v>5282</v>
      </c>
      <c r="D270" s="256" t="s">
        <v>5283</v>
      </c>
      <c r="E270" s="256"/>
      <c r="F270" s="256"/>
      <c r="G270" s="256"/>
      <c r="H270" s="256"/>
      <c r="I270" s="256" t="s">
        <v>5284</v>
      </c>
      <c r="J270" s="256"/>
      <c r="K270" s="256" t="s">
        <v>927</v>
      </c>
      <c r="L270" s="256"/>
      <c r="M270" s="256"/>
      <c r="N270" s="256"/>
      <c r="O270" s="256"/>
      <c r="P270" s="256"/>
      <c r="R270" s="256" t="s">
        <v>924</v>
      </c>
    </row>
    <row r="271" spans="1:18" x14ac:dyDescent="0.35">
      <c r="A271" s="263" t="s">
        <v>1025</v>
      </c>
      <c r="B271" s="256" t="s">
        <v>3237</v>
      </c>
      <c r="C271" s="256" t="s">
        <v>5285</v>
      </c>
      <c r="D271" s="256" t="s">
        <v>5286</v>
      </c>
      <c r="E271" s="256" t="s">
        <v>5287</v>
      </c>
      <c r="F271" s="256" t="s">
        <v>5288</v>
      </c>
      <c r="G271" s="256"/>
      <c r="H271" s="256"/>
      <c r="I271" s="256" t="s">
        <v>5289</v>
      </c>
      <c r="J271" s="256"/>
      <c r="K271" s="256" t="s">
        <v>927</v>
      </c>
      <c r="L271" s="256"/>
      <c r="M271" s="256"/>
      <c r="N271" s="256"/>
      <c r="O271" s="256"/>
      <c r="P271" s="256"/>
      <c r="R271" s="256" t="s">
        <v>924</v>
      </c>
    </row>
    <row r="272" spans="1:18" x14ac:dyDescent="0.35">
      <c r="A272" s="291" t="s">
        <v>979</v>
      </c>
      <c r="B272" s="261" t="s">
        <v>5276</v>
      </c>
      <c r="C272" s="261"/>
      <c r="D272" s="261"/>
      <c r="E272" s="261"/>
      <c r="F272" s="261"/>
      <c r="G272" s="261"/>
      <c r="H272" s="261"/>
      <c r="I272" s="261"/>
      <c r="J272" s="261"/>
      <c r="K272" s="261"/>
      <c r="L272" s="261"/>
      <c r="M272" s="261"/>
      <c r="N272" s="261"/>
      <c r="O272" s="261"/>
      <c r="P272" s="261"/>
      <c r="Q272" s="261"/>
      <c r="R272" s="261"/>
    </row>
    <row r="273" spans="1:18" s="114" customFormat="1" x14ac:dyDescent="0.35">
      <c r="A273" s="285" t="s">
        <v>979</v>
      </c>
      <c r="B273" s="285" t="s">
        <v>5267</v>
      </c>
      <c r="C273" s="285"/>
      <c r="D273" s="285"/>
      <c r="E273" s="285"/>
      <c r="F273" s="285"/>
      <c r="G273" s="285"/>
      <c r="H273" s="285"/>
      <c r="I273" s="285"/>
      <c r="J273" s="285"/>
      <c r="K273" s="285"/>
      <c r="L273" s="285"/>
      <c r="M273" s="285"/>
      <c r="N273" s="285"/>
      <c r="O273" s="285"/>
      <c r="P273" s="285"/>
    </row>
    <row r="274" spans="1:18" x14ac:dyDescent="0.35">
      <c r="A274" s="263" t="s">
        <v>5290</v>
      </c>
      <c r="B274" s="256" t="s">
        <v>3238</v>
      </c>
      <c r="C274" s="256" t="s">
        <v>5291</v>
      </c>
      <c r="D274" s="256" t="s">
        <v>5292</v>
      </c>
      <c r="E274" s="256"/>
      <c r="F274" s="256"/>
      <c r="G274" s="256"/>
      <c r="H274" s="256"/>
      <c r="I274" s="256"/>
      <c r="R274" s="12"/>
    </row>
    <row r="275" spans="1:18" s="301" customFormat="1" x14ac:dyDescent="0.35">
      <c r="A275" s="300" t="s">
        <v>979</v>
      </c>
      <c r="B275" s="300" t="s">
        <v>5263</v>
      </c>
      <c r="C275" s="300"/>
      <c r="D275" s="300"/>
      <c r="E275" s="300"/>
      <c r="F275" s="300"/>
      <c r="G275" s="300"/>
      <c r="H275" s="300"/>
      <c r="I275" s="300"/>
      <c r="J275" s="300"/>
      <c r="K275" s="300"/>
      <c r="L275" s="300"/>
      <c r="M275" s="300"/>
      <c r="N275" s="300"/>
      <c r="O275" s="300"/>
      <c r="P275" s="300"/>
    </row>
    <row r="276" spans="1:18" s="38" customFormat="1" x14ac:dyDescent="0.35">
      <c r="A276" s="269"/>
      <c r="B276" s="269"/>
      <c r="C276" s="269"/>
      <c r="D276" s="269"/>
      <c r="E276" s="269"/>
      <c r="F276" s="269"/>
      <c r="G276" s="269"/>
      <c r="H276" s="269"/>
      <c r="I276" s="269"/>
      <c r="J276" s="269"/>
      <c r="K276" s="269"/>
      <c r="L276" s="269"/>
      <c r="M276" s="269"/>
      <c r="N276" s="269"/>
      <c r="O276" s="269"/>
      <c r="P276" s="269"/>
    </row>
    <row r="277" spans="1:18" s="304" customFormat="1" x14ac:dyDescent="0.35">
      <c r="A277" s="269" t="s">
        <v>917</v>
      </c>
      <c r="B277" s="302" t="s">
        <v>5293</v>
      </c>
      <c r="C277" s="302" t="s">
        <v>5294</v>
      </c>
      <c r="D277" s="303" t="s">
        <v>5295</v>
      </c>
      <c r="E277" s="302"/>
      <c r="F277" s="302"/>
      <c r="G277" s="302"/>
      <c r="H277" s="302"/>
      <c r="I277" s="302" t="s">
        <v>5296</v>
      </c>
      <c r="J277" s="302"/>
      <c r="K277" s="302"/>
      <c r="L277" s="302"/>
      <c r="M277" s="302"/>
      <c r="N277" s="302"/>
      <c r="O277" s="302"/>
      <c r="P277" s="302"/>
    </row>
    <row r="278" spans="1:18" s="38" customFormat="1" x14ac:dyDescent="0.35">
      <c r="A278" s="305" t="s">
        <v>971</v>
      </c>
      <c r="B278" s="305" t="s">
        <v>3239</v>
      </c>
      <c r="C278" s="305" t="s">
        <v>5297</v>
      </c>
      <c r="D278" s="305" t="s">
        <v>5298</v>
      </c>
      <c r="E278" s="269"/>
      <c r="F278" s="269"/>
      <c r="G278" s="269"/>
      <c r="H278" s="269"/>
      <c r="I278" s="269"/>
      <c r="J278" s="269"/>
      <c r="K278" s="269"/>
      <c r="L278" s="269"/>
      <c r="M278" s="269"/>
      <c r="N278" s="269"/>
      <c r="O278" s="269"/>
      <c r="P278" s="269"/>
    </row>
    <row r="279" spans="1:18" x14ac:dyDescent="0.35">
      <c r="A279" s="263" t="s">
        <v>5299</v>
      </c>
      <c r="B279" s="259" t="s">
        <v>3240</v>
      </c>
      <c r="C279" s="259" t="s">
        <v>1016</v>
      </c>
      <c r="D279" s="277" t="s">
        <v>5300</v>
      </c>
      <c r="E279" s="259"/>
      <c r="F279" s="259"/>
      <c r="G279" s="259" t="s">
        <v>999</v>
      </c>
      <c r="H279" s="259"/>
      <c r="I279" s="259"/>
      <c r="J279" s="259"/>
      <c r="K279" s="259"/>
      <c r="L279" s="259"/>
      <c r="M279" s="259"/>
      <c r="N279" s="259"/>
      <c r="O279" s="259"/>
      <c r="P279" s="259"/>
      <c r="Q279" s="259"/>
      <c r="R279" s="260" t="s">
        <v>924</v>
      </c>
    </row>
    <row r="280" spans="1:18" s="114" customFormat="1" x14ac:dyDescent="0.35">
      <c r="A280" s="285" t="s">
        <v>917</v>
      </c>
      <c r="B280" s="285" t="s">
        <v>5301</v>
      </c>
      <c r="C280" s="285"/>
      <c r="D280" s="285"/>
      <c r="E280" s="285"/>
      <c r="F280" s="285"/>
      <c r="G280" s="285"/>
      <c r="H280" s="285"/>
      <c r="I280" s="306" t="s">
        <v>5302</v>
      </c>
      <c r="J280" s="285"/>
      <c r="K280" s="285" t="s">
        <v>1072</v>
      </c>
      <c r="L280" s="285"/>
      <c r="M280" s="285"/>
      <c r="N280" s="285"/>
      <c r="O280" s="285"/>
      <c r="P280" s="285"/>
      <c r="Q280" s="285"/>
      <c r="R280" s="285"/>
    </row>
    <row r="281" spans="1:18" s="38" customFormat="1" x14ac:dyDescent="0.35">
      <c r="A281" s="305" t="s">
        <v>5303</v>
      </c>
      <c r="B281" s="305" t="s">
        <v>3249</v>
      </c>
      <c r="C281" s="305" t="s">
        <v>5304</v>
      </c>
      <c r="D281" s="305" t="s">
        <v>5305</v>
      </c>
      <c r="E281" s="256" t="s">
        <v>5306</v>
      </c>
      <c r="F281" s="256" t="s">
        <v>5307</v>
      </c>
      <c r="G281" s="269"/>
      <c r="H281" s="269"/>
      <c r="I281" s="305"/>
      <c r="J281" s="269"/>
      <c r="K281" s="269"/>
      <c r="L281" s="269"/>
      <c r="M281" s="269"/>
      <c r="N281" s="269"/>
      <c r="O281" s="269"/>
      <c r="P281" s="269"/>
      <c r="Q281" s="269"/>
      <c r="R281" s="307" t="b">
        <v>1</v>
      </c>
    </row>
    <row r="282" spans="1:18" s="38" customFormat="1" x14ac:dyDescent="0.35">
      <c r="A282" s="305" t="s">
        <v>1025</v>
      </c>
      <c r="B282" s="256" t="s">
        <v>3250</v>
      </c>
      <c r="C282" s="256" t="s">
        <v>5308</v>
      </c>
      <c r="D282" s="305" t="s">
        <v>5309</v>
      </c>
      <c r="E282" s="256" t="s">
        <v>5274</v>
      </c>
      <c r="F282" s="256" t="s">
        <v>1140</v>
      </c>
      <c r="G282" s="269"/>
      <c r="H282" s="269"/>
      <c r="I282" s="305" t="s">
        <v>5310</v>
      </c>
      <c r="J282" s="269"/>
      <c r="K282" s="269"/>
      <c r="L282" s="269"/>
      <c r="M282" s="269"/>
      <c r="N282" s="269"/>
      <c r="O282" s="269"/>
      <c r="P282" s="269"/>
      <c r="Q282" s="269"/>
      <c r="R282" s="307" t="b">
        <v>1</v>
      </c>
    </row>
    <row r="283" spans="1:18" x14ac:dyDescent="0.35">
      <c r="A283" s="263" t="s">
        <v>1025</v>
      </c>
      <c r="B283" s="256" t="s">
        <v>3251</v>
      </c>
      <c r="C283" s="256" t="s">
        <v>5311</v>
      </c>
      <c r="D283" s="305" t="s">
        <v>5312</v>
      </c>
      <c r="E283" s="256" t="s">
        <v>5274</v>
      </c>
      <c r="F283" s="256" t="s">
        <v>1140</v>
      </c>
      <c r="G283" s="256"/>
      <c r="H283" s="256"/>
      <c r="I283" s="305" t="s">
        <v>5313</v>
      </c>
      <c r="J283" s="256"/>
      <c r="K283" s="256"/>
      <c r="L283" s="256"/>
      <c r="M283" s="256"/>
      <c r="N283" s="256"/>
      <c r="O283" s="256"/>
      <c r="P283" s="256"/>
      <c r="Q283" s="256"/>
      <c r="R283" s="256" t="s">
        <v>924</v>
      </c>
    </row>
    <row r="284" spans="1:18" s="114" customFormat="1" x14ac:dyDescent="0.35">
      <c r="A284" s="285" t="s">
        <v>979</v>
      </c>
      <c r="B284" s="285"/>
      <c r="C284" s="285"/>
      <c r="D284" s="285"/>
      <c r="E284" s="285"/>
      <c r="F284" s="285"/>
      <c r="G284" s="285"/>
      <c r="H284" s="285"/>
      <c r="I284" s="285"/>
      <c r="J284" s="285"/>
      <c r="K284" s="285"/>
      <c r="L284" s="285"/>
      <c r="M284" s="285"/>
      <c r="N284" s="285"/>
      <c r="O284" s="285"/>
      <c r="P284" s="285"/>
    </row>
    <row r="285" spans="1:18" s="38" customFormat="1" x14ac:dyDescent="0.35">
      <c r="A285" s="269"/>
      <c r="B285" s="269"/>
      <c r="C285" s="269"/>
      <c r="D285" s="269"/>
      <c r="E285" s="269"/>
      <c r="F285" s="269"/>
      <c r="G285" s="269"/>
      <c r="H285" s="269"/>
      <c r="I285" s="269"/>
      <c r="J285" s="269"/>
      <c r="K285" s="269"/>
      <c r="L285" s="269"/>
      <c r="M285" s="269"/>
      <c r="N285" s="269"/>
      <c r="O285" s="269"/>
      <c r="P285" s="269"/>
    </row>
    <row r="286" spans="1:18" s="114" customFormat="1" x14ac:dyDescent="0.35">
      <c r="A286" s="285" t="s">
        <v>917</v>
      </c>
      <c r="B286" s="285" t="s">
        <v>5314</v>
      </c>
      <c r="C286" s="285"/>
      <c r="D286" s="285"/>
      <c r="E286" s="285"/>
      <c r="F286" s="285"/>
      <c r="G286" s="285"/>
      <c r="H286" s="285"/>
      <c r="I286" s="306" t="s">
        <v>5315</v>
      </c>
      <c r="J286" s="285"/>
      <c r="K286" s="285"/>
      <c r="L286" s="285"/>
      <c r="M286" s="285"/>
      <c r="N286" s="285"/>
      <c r="O286" s="285"/>
      <c r="P286" s="285"/>
      <c r="Q286" s="285"/>
      <c r="R286" s="285"/>
    </row>
    <row r="287" spans="1:18" x14ac:dyDescent="0.35">
      <c r="A287" s="263" t="s">
        <v>1025</v>
      </c>
      <c r="B287" s="256" t="s">
        <v>3252</v>
      </c>
      <c r="C287" s="256" t="s">
        <v>5316</v>
      </c>
      <c r="D287" s="305" t="s">
        <v>5317</v>
      </c>
      <c r="E287" s="256" t="s">
        <v>5274</v>
      </c>
      <c r="F287" s="256" t="s">
        <v>1140</v>
      </c>
      <c r="G287" s="256"/>
      <c r="H287" s="256"/>
      <c r="I287" s="256"/>
      <c r="J287" s="256"/>
      <c r="K287" s="256"/>
      <c r="L287" s="256"/>
      <c r="M287" s="256"/>
      <c r="N287" s="256"/>
      <c r="O287" s="256"/>
      <c r="P287" s="256"/>
      <c r="Q287" s="256"/>
      <c r="R287" s="256" t="s">
        <v>924</v>
      </c>
    </row>
    <row r="288" spans="1:18" s="114" customFormat="1" x14ac:dyDescent="0.35">
      <c r="A288" s="285" t="s">
        <v>979</v>
      </c>
      <c r="B288" s="285" t="s">
        <v>5314</v>
      </c>
      <c r="C288" s="285"/>
      <c r="D288" s="285"/>
      <c r="E288" s="285"/>
      <c r="F288" s="285"/>
      <c r="G288" s="285"/>
      <c r="H288" s="285"/>
      <c r="I288" s="285"/>
      <c r="J288" s="285"/>
      <c r="K288" s="285"/>
      <c r="L288" s="285"/>
      <c r="M288" s="285"/>
      <c r="N288" s="285"/>
      <c r="O288" s="285"/>
      <c r="P288" s="285"/>
    </row>
    <row r="289" spans="1:18" s="38" customFormat="1" x14ac:dyDescent="0.35">
      <c r="A289" s="269"/>
      <c r="B289" s="269"/>
      <c r="C289" s="269"/>
      <c r="D289" s="269"/>
      <c r="E289" s="269"/>
      <c r="F289" s="269"/>
      <c r="G289" s="269"/>
      <c r="H289" s="269"/>
      <c r="I289" s="269"/>
      <c r="J289" s="269"/>
      <c r="K289" s="269"/>
      <c r="L289" s="269"/>
      <c r="M289" s="269"/>
      <c r="N289" s="269"/>
      <c r="O289" s="269"/>
      <c r="P289" s="269"/>
    </row>
    <row r="290" spans="1:18" s="114" customFormat="1" x14ac:dyDescent="0.35">
      <c r="A290" s="285" t="s">
        <v>917</v>
      </c>
      <c r="B290" s="285" t="s">
        <v>5318</v>
      </c>
      <c r="C290" s="285"/>
      <c r="D290" s="285"/>
      <c r="E290" s="285"/>
      <c r="F290" s="285"/>
      <c r="G290" s="285"/>
      <c r="H290" s="285"/>
      <c r="I290" s="306" t="s">
        <v>5319</v>
      </c>
      <c r="J290" s="285"/>
      <c r="K290" s="285"/>
      <c r="L290" s="285"/>
      <c r="M290" s="285"/>
      <c r="N290" s="285"/>
      <c r="O290" s="285"/>
      <c r="P290" s="285"/>
      <c r="Q290" s="285"/>
      <c r="R290" s="285"/>
    </row>
    <row r="291" spans="1:18" x14ac:dyDescent="0.35">
      <c r="A291" s="263" t="s">
        <v>1025</v>
      </c>
      <c r="B291" s="256" t="s">
        <v>3253</v>
      </c>
      <c r="C291" s="256" t="s">
        <v>5320</v>
      </c>
      <c r="D291" s="256" t="s">
        <v>5321</v>
      </c>
      <c r="E291" s="256" t="s">
        <v>5274</v>
      </c>
      <c r="F291" s="256" t="s">
        <v>1140</v>
      </c>
      <c r="G291" s="256"/>
      <c r="H291" s="256"/>
      <c r="I291" s="256"/>
      <c r="J291" s="256"/>
      <c r="K291" s="256"/>
      <c r="L291" s="256"/>
      <c r="M291" s="256"/>
      <c r="N291" s="256"/>
      <c r="O291" s="256"/>
      <c r="P291" s="256"/>
      <c r="Q291" s="256"/>
      <c r="R291" s="256" t="s">
        <v>924</v>
      </c>
    </row>
    <row r="292" spans="1:18" s="114" customFormat="1" x14ac:dyDescent="0.35">
      <c r="A292" s="285" t="s">
        <v>979</v>
      </c>
      <c r="B292" s="285" t="s">
        <v>5318</v>
      </c>
      <c r="C292" s="285"/>
      <c r="D292" s="285"/>
      <c r="E292" s="285"/>
      <c r="F292" s="285"/>
      <c r="G292" s="285"/>
      <c r="H292" s="285"/>
      <c r="I292" s="285"/>
      <c r="J292" s="285"/>
      <c r="K292" s="285"/>
      <c r="L292" s="285"/>
      <c r="M292" s="285"/>
      <c r="N292" s="285"/>
      <c r="O292" s="285"/>
      <c r="P292" s="285"/>
    </row>
    <row r="293" spans="1:18" s="38" customFormat="1" x14ac:dyDescent="0.35">
      <c r="A293" s="269"/>
      <c r="B293" s="269"/>
      <c r="C293" s="269"/>
      <c r="D293" s="269"/>
      <c r="E293" s="269"/>
      <c r="F293" s="269"/>
      <c r="G293" s="269"/>
      <c r="H293" s="269"/>
      <c r="I293" s="269"/>
      <c r="J293" s="269"/>
      <c r="K293" s="269"/>
      <c r="L293" s="269"/>
      <c r="M293" s="269"/>
      <c r="N293" s="269"/>
      <c r="O293" s="269"/>
      <c r="P293" s="269"/>
    </row>
    <row r="294" spans="1:18" s="114" customFormat="1" x14ac:dyDescent="0.35">
      <c r="A294" s="285" t="s">
        <v>917</v>
      </c>
      <c r="B294" s="285" t="s">
        <v>5322</v>
      </c>
      <c r="C294" s="285"/>
      <c r="D294" s="285"/>
      <c r="E294" s="285"/>
      <c r="F294" s="285"/>
      <c r="G294" s="285"/>
      <c r="H294" s="285"/>
      <c r="I294" s="306" t="s">
        <v>5323</v>
      </c>
      <c r="J294" s="285"/>
      <c r="K294" s="285"/>
      <c r="L294" s="285"/>
      <c r="M294" s="285"/>
      <c r="N294" s="285"/>
      <c r="O294" s="285"/>
      <c r="P294" s="285"/>
      <c r="Q294" s="285"/>
      <c r="R294" s="285"/>
    </row>
    <row r="295" spans="1:18" x14ac:dyDescent="0.35">
      <c r="A295" s="263" t="s">
        <v>1025</v>
      </c>
      <c r="B295" s="256" t="s">
        <v>3254</v>
      </c>
      <c r="C295" s="256" t="s">
        <v>5324</v>
      </c>
      <c r="D295" s="256" t="s">
        <v>5325</v>
      </c>
      <c r="E295" s="256" t="s">
        <v>5274</v>
      </c>
      <c r="F295" s="256" t="s">
        <v>1140</v>
      </c>
      <c r="G295" s="256"/>
      <c r="H295" s="256"/>
      <c r="I295" s="256"/>
      <c r="J295" s="256"/>
      <c r="K295" s="256"/>
      <c r="L295" s="256"/>
      <c r="M295" s="256"/>
      <c r="N295" s="256"/>
      <c r="O295" s="256"/>
      <c r="P295" s="256"/>
      <c r="Q295" s="256"/>
      <c r="R295" s="256" t="s">
        <v>924</v>
      </c>
    </row>
    <row r="296" spans="1:18" s="114" customFormat="1" x14ac:dyDescent="0.35">
      <c r="A296" s="285" t="s">
        <v>979</v>
      </c>
      <c r="B296" s="285" t="s">
        <v>5322</v>
      </c>
      <c r="C296" s="285"/>
      <c r="D296" s="285"/>
      <c r="E296" s="285"/>
      <c r="F296" s="285"/>
      <c r="G296" s="285"/>
      <c r="H296" s="285"/>
      <c r="I296" s="285"/>
      <c r="J296" s="285"/>
      <c r="K296" s="285"/>
      <c r="L296" s="285"/>
      <c r="M296" s="285"/>
      <c r="N296" s="285"/>
      <c r="O296" s="285"/>
      <c r="P296" s="285"/>
    </row>
    <row r="297" spans="1:18" s="38" customFormat="1" x14ac:dyDescent="0.35">
      <c r="A297" s="269"/>
      <c r="B297" s="269"/>
      <c r="C297" s="269"/>
      <c r="D297" s="269"/>
      <c r="E297" s="269"/>
      <c r="F297" s="269"/>
      <c r="G297" s="269"/>
      <c r="H297" s="269"/>
      <c r="I297" s="269"/>
      <c r="J297" s="269"/>
      <c r="K297" s="269"/>
      <c r="L297" s="269"/>
      <c r="M297" s="269"/>
      <c r="N297" s="269"/>
      <c r="O297" s="269"/>
      <c r="P297" s="269"/>
    </row>
    <row r="298" spans="1:18" s="114" customFormat="1" x14ac:dyDescent="0.35">
      <c r="A298" s="285" t="s">
        <v>917</v>
      </c>
      <c r="B298" s="285" t="s">
        <v>5326</v>
      </c>
      <c r="C298" s="285"/>
      <c r="D298" s="285"/>
      <c r="E298" s="285"/>
      <c r="F298" s="285"/>
      <c r="G298" s="285"/>
      <c r="H298" s="285"/>
      <c r="I298" s="306" t="s">
        <v>5327</v>
      </c>
      <c r="J298" s="285"/>
      <c r="K298" s="285"/>
      <c r="L298" s="285"/>
      <c r="M298" s="285"/>
      <c r="N298" s="285"/>
      <c r="O298" s="285"/>
      <c r="P298" s="285"/>
      <c r="Q298" s="285"/>
      <c r="R298" s="285"/>
    </row>
    <row r="299" spans="1:18" x14ac:dyDescent="0.35">
      <c r="A299" s="263" t="s">
        <v>1025</v>
      </c>
      <c r="B299" s="256" t="s">
        <v>3255</v>
      </c>
      <c r="C299" s="256" t="s">
        <v>5328</v>
      </c>
      <c r="D299" s="256" t="s">
        <v>5329</v>
      </c>
      <c r="E299" s="256" t="s">
        <v>5274</v>
      </c>
      <c r="F299" s="256" t="s">
        <v>1140</v>
      </c>
      <c r="G299" s="256"/>
      <c r="H299" s="256"/>
      <c r="I299" s="256"/>
      <c r="J299" s="256"/>
      <c r="K299" s="256"/>
      <c r="L299" s="256"/>
      <c r="M299" s="256"/>
      <c r="N299" s="256"/>
      <c r="O299" s="256"/>
      <c r="P299" s="256"/>
      <c r="Q299" s="256"/>
      <c r="R299" s="256" t="s">
        <v>924</v>
      </c>
    </row>
    <row r="300" spans="1:18" s="114" customFormat="1" x14ac:dyDescent="0.35">
      <c r="A300" s="285" t="s">
        <v>979</v>
      </c>
      <c r="B300" s="285" t="s">
        <v>5326</v>
      </c>
      <c r="C300" s="285"/>
      <c r="D300" s="285"/>
      <c r="E300" s="285"/>
      <c r="F300" s="285"/>
      <c r="G300" s="285"/>
      <c r="H300" s="285"/>
      <c r="I300" s="285"/>
      <c r="J300" s="285"/>
      <c r="K300" s="285"/>
      <c r="L300" s="285"/>
      <c r="M300" s="285"/>
      <c r="N300" s="285"/>
      <c r="O300" s="285"/>
      <c r="P300" s="285"/>
    </row>
    <row r="301" spans="1:18" s="38" customFormat="1" x14ac:dyDescent="0.35">
      <c r="A301" s="269"/>
      <c r="B301" s="269"/>
      <c r="C301" s="269"/>
      <c r="D301" s="269"/>
      <c r="E301" s="269"/>
      <c r="F301" s="269"/>
      <c r="G301" s="269"/>
      <c r="H301" s="269"/>
      <c r="I301" s="269"/>
      <c r="J301" s="269"/>
      <c r="K301" s="269"/>
      <c r="L301" s="269"/>
      <c r="M301" s="269"/>
      <c r="N301" s="269"/>
      <c r="O301" s="269"/>
      <c r="P301" s="269"/>
    </row>
    <row r="302" spans="1:18" s="114" customFormat="1" x14ac:dyDescent="0.35">
      <c r="A302" s="285" t="s">
        <v>917</v>
      </c>
      <c r="B302" s="285" t="s">
        <v>5330</v>
      </c>
      <c r="C302" s="285"/>
      <c r="D302" s="285"/>
      <c r="E302" s="285"/>
      <c r="F302" s="285"/>
      <c r="G302" s="285"/>
      <c r="H302" s="285"/>
      <c r="I302" s="306" t="s">
        <v>5331</v>
      </c>
      <c r="J302" s="285"/>
      <c r="K302" s="285"/>
      <c r="L302" s="285"/>
      <c r="M302" s="285"/>
      <c r="N302" s="285"/>
      <c r="O302" s="285"/>
      <c r="P302" s="285"/>
      <c r="Q302" s="285"/>
      <c r="R302" s="285"/>
    </row>
    <row r="303" spans="1:18" x14ac:dyDescent="0.35">
      <c r="A303" s="263" t="s">
        <v>1025</v>
      </c>
      <c r="B303" s="256" t="s">
        <v>3256</v>
      </c>
      <c r="C303" s="256" t="s">
        <v>5332</v>
      </c>
      <c r="D303" s="256" t="s">
        <v>5333</v>
      </c>
      <c r="E303" s="256" t="s">
        <v>5274</v>
      </c>
      <c r="F303" s="256" t="s">
        <v>1140</v>
      </c>
      <c r="G303" s="256"/>
      <c r="H303" s="256"/>
      <c r="I303" s="256"/>
      <c r="J303" s="256"/>
      <c r="K303" s="256"/>
      <c r="L303" s="256"/>
      <c r="M303" s="256"/>
      <c r="N303" s="256"/>
      <c r="O303" s="256"/>
      <c r="P303" s="256"/>
      <c r="Q303" s="256"/>
      <c r="R303" s="256" t="s">
        <v>924</v>
      </c>
    </row>
    <row r="304" spans="1:18" s="114" customFormat="1" x14ac:dyDescent="0.35">
      <c r="A304" s="285" t="s">
        <v>979</v>
      </c>
      <c r="B304" s="285" t="s">
        <v>5330</v>
      </c>
      <c r="C304" s="285"/>
      <c r="D304" s="285"/>
      <c r="E304" s="285"/>
      <c r="F304" s="285"/>
      <c r="G304" s="285"/>
      <c r="H304" s="285"/>
      <c r="I304" s="285"/>
      <c r="J304" s="285"/>
      <c r="K304" s="285"/>
      <c r="L304" s="285"/>
      <c r="M304" s="285"/>
      <c r="N304" s="285"/>
      <c r="O304" s="285"/>
      <c r="P304" s="285"/>
    </row>
    <row r="305" spans="1:18" s="38" customFormat="1" x14ac:dyDescent="0.35">
      <c r="A305" s="269"/>
      <c r="B305" s="269"/>
      <c r="C305" s="269"/>
      <c r="D305" s="269"/>
      <c r="E305" s="269"/>
      <c r="F305" s="269"/>
      <c r="G305" s="269"/>
      <c r="H305" s="269"/>
      <c r="I305" s="269"/>
      <c r="J305" s="269"/>
      <c r="K305" s="269"/>
      <c r="L305" s="269"/>
      <c r="M305" s="269"/>
      <c r="N305" s="269"/>
      <c r="O305" s="269"/>
      <c r="P305" s="269"/>
    </row>
    <row r="306" spans="1:18" s="114" customFormat="1" x14ac:dyDescent="0.35">
      <c r="A306" s="285" t="s">
        <v>917</v>
      </c>
      <c r="B306" s="285" t="s">
        <v>5334</v>
      </c>
      <c r="C306" s="285"/>
      <c r="D306" s="285"/>
      <c r="E306" s="285"/>
      <c r="F306" s="285"/>
      <c r="G306" s="285"/>
      <c r="H306" s="285"/>
      <c r="I306" s="306" t="s">
        <v>5335</v>
      </c>
      <c r="J306" s="285"/>
      <c r="K306" s="285"/>
      <c r="L306" s="285"/>
      <c r="M306" s="285"/>
      <c r="N306" s="285"/>
      <c r="O306" s="285"/>
      <c r="P306" s="285"/>
      <c r="Q306" s="285"/>
      <c r="R306" s="285"/>
    </row>
    <row r="307" spans="1:18" x14ac:dyDescent="0.35">
      <c r="A307" s="263" t="s">
        <v>1025</v>
      </c>
      <c r="B307" s="256" t="s">
        <v>3257</v>
      </c>
      <c r="C307" s="256" t="s">
        <v>5336</v>
      </c>
      <c r="D307" s="256" t="s">
        <v>5337</v>
      </c>
      <c r="E307" s="256" t="s">
        <v>5274</v>
      </c>
      <c r="F307" s="256" t="s">
        <v>1140</v>
      </c>
      <c r="G307" s="256"/>
      <c r="H307" s="256"/>
      <c r="I307" s="256"/>
      <c r="J307" s="256"/>
      <c r="K307" s="256"/>
      <c r="L307" s="256"/>
      <c r="M307" s="256"/>
      <c r="N307" s="256"/>
      <c r="O307" s="256"/>
      <c r="P307" s="256"/>
      <c r="Q307" s="256"/>
      <c r="R307" s="256" t="s">
        <v>924</v>
      </c>
    </row>
    <row r="308" spans="1:18" s="114" customFormat="1" x14ac:dyDescent="0.35">
      <c r="A308" s="285" t="s">
        <v>979</v>
      </c>
      <c r="B308" s="285" t="s">
        <v>5334</v>
      </c>
      <c r="C308" s="285"/>
      <c r="D308" s="285"/>
      <c r="E308" s="285"/>
      <c r="F308" s="285"/>
      <c r="G308" s="285"/>
      <c r="H308" s="285"/>
      <c r="I308" s="285"/>
      <c r="J308" s="285"/>
      <c r="K308" s="285"/>
      <c r="L308" s="285"/>
      <c r="M308" s="285"/>
      <c r="N308" s="285"/>
      <c r="O308" s="285"/>
      <c r="P308" s="285"/>
    </row>
    <row r="309" spans="1:18" s="38" customFormat="1" x14ac:dyDescent="0.35">
      <c r="A309" s="269"/>
      <c r="B309" s="269"/>
      <c r="C309" s="269"/>
      <c r="D309" s="269"/>
      <c r="E309" s="269"/>
      <c r="F309" s="269"/>
      <c r="G309" s="269"/>
      <c r="H309" s="269"/>
      <c r="I309" s="269"/>
      <c r="J309" s="269"/>
      <c r="K309" s="269"/>
      <c r="L309" s="269"/>
      <c r="M309" s="269"/>
      <c r="N309" s="269"/>
      <c r="O309" s="269"/>
      <c r="P309" s="269"/>
    </row>
    <row r="310" spans="1:18" x14ac:dyDescent="0.35">
      <c r="A310" s="308" t="s">
        <v>1029</v>
      </c>
      <c r="B310" s="308" t="s">
        <v>3258</v>
      </c>
      <c r="C310" s="256" t="s">
        <v>5338</v>
      </c>
      <c r="D310" s="256" t="s">
        <v>5339</v>
      </c>
      <c r="E310" s="256" t="s">
        <v>5340</v>
      </c>
      <c r="F310" s="256"/>
      <c r="G310" s="256"/>
      <c r="H310" s="256"/>
      <c r="I310" s="256"/>
      <c r="J310" s="256"/>
      <c r="K310" s="256"/>
      <c r="L310" s="256"/>
      <c r="M310" s="256"/>
      <c r="N310" s="256"/>
      <c r="O310" s="256"/>
      <c r="P310" s="256"/>
      <c r="Q310" s="256"/>
      <c r="R310" s="283" t="s">
        <v>924</v>
      </c>
    </row>
    <row r="311" spans="1:18" s="304" customFormat="1" x14ac:dyDescent="0.35">
      <c r="A311" s="302" t="s">
        <v>979</v>
      </c>
      <c r="B311" s="302" t="s">
        <v>5293</v>
      </c>
      <c r="C311" s="302"/>
      <c r="D311" s="302"/>
      <c r="E311" s="302"/>
      <c r="F311" s="302"/>
      <c r="G311" s="302"/>
      <c r="H311" s="302"/>
      <c r="I311" s="302"/>
      <c r="J311" s="302"/>
      <c r="K311" s="302"/>
      <c r="L311" s="302"/>
      <c r="M311" s="302"/>
      <c r="N311" s="302"/>
      <c r="O311" s="302"/>
      <c r="P311" s="302"/>
    </row>
    <row r="312" spans="1:18" s="38" customFormat="1" x14ac:dyDescent="0.35">
      <c r="A312" s="269"/>
      <c r="B312" s="269"/>
      <c r="C312" s="269"/>
      <c r="D312" s="269"/>
      <c r="E312" s="269"/>
      <c r="F312" s="269"/>
      <c r="G312" s="269"/>
      <c r="H312" s="269"/>
      <c r="I312" s="269"/>
      <c r="J312" s="269"/>
      <c r="K312" s="269"/>
      <c r="L312" s="269"/>
      <c r="M312" s="269"/>
      <c r="N312" s="269"/>
      <c r="O312" s="269"/>
      <c r="P312" s="269"/>
    </row>
    <row r="313" spans="1:18" s="311" customFormat="1" x14ac:dyDescent="0.35">
      <c r="A313" s="309" t="s">
        <v>917</v>
      </c>
      <c r="B313" s="309" t="s">
        <v>5341</v>
      </c>
      <c r="C313" s="309" t="s">
        <v>5342</v>
      </c>
      <c r="D313" s="310" t="s">
        <v>5343</v>
      </c>
      <c r="E313" s="309"/>
      <c r="F313" s="309"/>
      <c r="G313" s="309"/>
      <c r="H313" s="309"/>
      <c r="I313" s="309" t="s">
        <v>5344</v>
      </c>
      <c r="J313" s="309"/>
      <c r="K313" s="309"/>
      <c r="L313" s="309"/>
      <c r="M313" s="309"/>
      <c r="N313" s="309"/>
      <c r="O313" s="309"/>
      <c r="P313" s="309"/>
    </row>
    <row r="314" spans="1:18" s="38" customFormat="1" x14ac:dyDescent="0.35">
      <c r="A314" s="305" t="s">
        <v>971</v>
      </c>
      <c r="B314" s="305" t="s">
        <v>3239</v>
      </c>
      <c r="C314" s="305" t="s">
        <v>5297</v>
      </c>
      <c r="D314" s="305" t="s">
        <v>5345</v>
      </c>
      <c r="E314" s="269"/>
      <c r="F314" s="269"/>
      <c r="G314" s="269"/>
      <c r="H314" s="269"/>
      <c r="I314" s="269"/>
      <c r="J314" s="269"/>
      <c r="K314" s="269"/>
      <c r="L314" s="269"/>
      <c r="M314" s="269"/>
      <c r="N314" s="269"/>
      <c r="O314" s="269"/>
      <c r="P314" s="269"/>
    </row>
    <row r="315" spans="1:18" x14ac:dyDescent="0.35">
      <c r="A315" s="263" t="s">
        <v>5346</v>
      </c>
      <c r="B315" s="259" t="s">
        <v>3260</v>
      </c>
      <c r="C315" s="259" t="s">
        <v>1016</v>
      </c>
      <c r="D315" s="259" t="s">
        <v>5347</v>
      </c>
      <c r="E315" s="259"/>
      <c r="F315" s="259"/>
      <c r="G315" s="259" t="s">
        <v>999</v>
      </c>
      <c r="H315" s="259"/>
      <c r="I315" s="259"/>
      <c r="J315" s="259"/>
      <c r="K315" s="259"/>
      <c r="L315" s="259"/>
      <c r="M315" s="259"/>
      <c r="N315" s="259"/>
      <c r="O315" s="259"/>
      <c r="P315" s="259"/>
      <c r="Q315" s="259"/>
      <c r="R315" s="260" t="s">
        <v>924</v>
      </c>
    </row>
    <row r="316" spans="1:18" s="38" customFormat="1" x14ac:dyDescent="0.35">
      <c r="A316" s="269"/>
      <c r="B316" s="269"/>
      <c r="C316" s="269"/>
      <c r="D316" s="269"/>
      <c r="E316" s="269"/>
      <c r="F316" s="269"/>
      <c r="G316" s="269"/>
      <c r="H316" s="269"/>
      <c r="I316" s="269"/>
      <c r="J316" s="269"/>
      <c r="K316" s="269"/>
      <c r="L316" s="269"/>
      <c r="M316" s="269"/>
      <c r="N316" s="269"/>
      <c r="O316" s="269"/>
      <c r="P316" s="269"/>
    </row>
    <row r="317" spans="1:18" s="114" customFormat="1" x14ac:dyDescent="0.35">
      <c r="A317" s="285" t="s">
        <v>917</v>
      </c>
      <c r="B317" s="285" t="s">
        <v>5348</v>
      </c>
      <c r="C317" s="285"/>
      <c r="D317" s="285"/>
      <c r="E317" s="285"/>
      <c r="F317" s="285"/>
      <c r="G317" s="285"/>
      <c r="H317" s="285"/>
      <c r="I317" s="306" t="s">
        <v>5349</v>
      </c>
      <c r="J317" s="285"/>
      <c r="K317" s="285"/>
      <c r="L317" s="285"/>
      <c r="M317" s="285"/>
      <c r="N317" s="285"/>
      <c r="O317" s="285"/>
      <c r="P317" s="285"/>
      <c r="Q317" s="285"/>
      <c r="R317" s="285"/>
    </row>
    <row r="318" spans="1:18" x14ac:dyDescent="0.35">
      <c r="A318" s="263" t="s">
        <v>1025</v>
      </c>
      <c r="B318" s="256" t="s">
        <v>3264</v>
      </c>
      <c r="C318" s="256" t="s">
        <v>5350</v>
      </c>
      <c r="D318" s="256" t="s">
        <v>5351</v>
      </c>
      <c r="E318" s="256" t="s">
        <v>5274</v>
      </c>
      <c r="F318" s="256" t="s">
        <v>1140</v>
      </c>
      <c r="G318" s="256"/>
      <c r="H318" s="256"/>
      <c r="I318" s="256"/>
      <c r="J318" s="256"/>
      <c r="K318" s="256"/>
      <c r="L318" s="256"/>
      <c r="M318" s="256"/>
      <c r="N318" s="256"/>
      <c r="O318" s="256"/>
      <c r="P318" s="256"/>
      <c r="Q318" s="256"/>
      <c r="R318" s="256" t="s">
        <v>924</v>
      </c>
    </row>
    <row r="319" spans="1:18" s="114" customFormat="1" x14ac:dyDescent="0.35">
      <c r="A319" s="285" t="s">
        <v>979</v>
      </c>
      <c r="B319" s="285" t="s">
        <v>5348</v>
      </c>
      <c r="C319" s="285"/>
      <c r="D319" s="285"/>
      <c r="E319" s="285"/>
      <c r="F319" s="285"/>
      <c r="G319" s="285"/>
      <c r="H319" s="285"/>
      <c r="I319" s="285"/>
      <c r="J319" s="285"/>
      <c r="K319" s="285"/>
      <c r="L319" s="285"/>
      <c r="M319" s="285"/>
      <c r="N319" s="285"/>
      <c r="O319" s="285"/>
      <c r="P319" s="285"/>
    </row>
    <row r="320" spans="1:18" s="38" customFormat="1" x14ac:dyDescent="0.35">
      <c r="A320" s="269"/>
      <c r="B320" s="269"/>
      <c r="C320" s="269"/>
      <c r="D320" s="269"/>
      <c r="E320" s="269"/>
      <c r="F320" s="269"/>
      <c r="G320" s="269"/>
      <c r="H320" s="269"/>
      <c r="I320" s="269"/>
      <c r="J320" s="269"/>
      <c r="K320" s="269"/>
      <c r="L320" s="269"/>
      <c r="M320" s="269"/>
      <c r="N320" s="269"/>
      <c r="O320" s="269"/>
      <c r="P320" s="269"/>
    </row>
    <row r="321" spans="1:18" s="114" customFormat="1" x14ac:dyDescent="0.35">
      <c r="A321" s="285" t="s">
        <v>917</v>
      </c>
      <c r="B321" s="285" t="s">
        <v>5352</v>
      </c>
      <c r="C321" s="285"/>
      <c r="D321" s="285"/>
      <c r="E321" s="285"/>
      <c r="F321" s="285"/>
      <c r="G321" s="285"/>
      <c r="H321" s="285"/>
      <c r="I321" s="306" t="s">
        <v>5353</v>
      </c>
      <c r="J321" s="285"/>
      <c r="K321" s="285"/>
      <c r="L321" s="285"/>
      <c r="M321" s="285"/>
      <c r="N321" s="285"/>
      <c r="O321" s="285"/>
      <c r="P321" s="285"/>
      <c r="Q321" s="285"/>
      <c r="R321" s="285"/>
    </row>
    <row r="322" spans="1:18" x14ac:dyDescent="0.35">
      <c r="A322" s="263" t="s">
        <v>1025</v>
      </c>
      <c r="B322" s="256" t="s">
        <v>3265</v>
      </c>
      <c r="C322" s="256" t="s">
        <v>5354</v>
      </c>
      <c r="D322" s="256" t="s">
        <v>5355</v>
      </c>
      <c r="E322" s="256" t="s">
        <v>5274</v>
      </c>
      <c r="F322" s="256" t="s">
        <v>1140</v>
      </c>
      <c r="G322" s="256"/>
      <c r="H322" s="256"/>
      <c r="I322" s="256"/>
      <c r="J322" s="256"/>
      <c r="K322" s="256"/>
      <c r="L322" s="256"/>
      <c r="M322" s="256"/>
      <c r="N322" s="256"/>
      <c r="O322" s="256"/>
      <c r="P322" s="256"/>
      <c r="Q322" s="256"/>
      <c r="R322" s="256" t="s">
        <v>924</v>
      </c>
    </row>
    <row r="323" spans="1:18" s="114" customFormat="1" x14ac:dyDescent="0.35">
      <c r="A323" s="285" t="s">
        <v>979</v>
      </c>
      <c r="B323" s="285" t="s">
        <v>5352</v>
      </c>
      <c r="C323" s="285"/>
      <c r="D323" s="285"/>
      <c r="E323" s="285"/>
      <c r="F323" s="285"/>
      <c r="G323" s="285"/>
      <c r="H323" s="285"/>
      <c r="I323" s="285"/>
      <c r="J323" s="285"/>
      <c r="K323" s="285"/>
      <c r="L323" s="285"/>
      <c r="M323" s="285"/>
      <c r="N323" s="285"/>
      <c r="O323" s="285"/>
      <c r="P323" s="285"/>
    </row>
    <row r="324" spans="1:18" s="38" customFormat="1" x14ac:dyDescent="0.35">
      <c r="A324" s="269"/>
      <c r="B324" s="269"/>
      <c r="C324" s="269"/>
      <c r="D324" s="269"/>
      <c r="E324" s="269"/>
      <c r="F324" s="269"/>
      <c r="G324" s="269"/>
      <c r="H324" s="269"/>
      <c r="I324" s="269"/>
      <c r="J324" s="269"/>
      <c r="K324" s="269"/>
      <c r="L324" s="269"/>
      <c r="M324" s="269"/>
      <c r="N324" s="269"/>
      <c r="O324" s="269"/>
      <c r="P324" s="269"/>
    </row>
    <row r="325" spans="1:18" s="114" customFormat="1" x14ac:dyDescent="0.35">
      <c r="A325" s="285" t="s">
        <v>917</v>
      </c>
      <c r="B325" s="285" t="s">
        <v>5356</v>
      </c>
      <c r="C325" s="285"/>
      <c r="D325" s="285"/>
      <c r="E325" s="285"/>
      <c r="F325" s="285"/>
      <c r="G325" s="285"/>
      <c r="H325" s="285"/>
      <c r="I325" s="306" t="s">
        <v>5357</v>
      </c>
      <c r="J325" s="285"/>
      <c r="K325" s="285"/>
      <c r="L325" s="285"/>
      <c r="M325" s="285"/>
      <c r="N325" s="285"/>
      <c r="O325" s="285"/>
      <c r="P325" s="285"/>
      <c r="Q325" s="285"/>
      <c r="R325" s="285"/>
    </row>
    <row r="326" spans="1:18" x14ac:dyDescent="0.35">
      <c r="A326" s="263" t="s">
        <v>1025</v>
      </c>
      <c r="B326" s="256" t="s">
        <v>3266</v>
      </c>
      <c r="C326" s="256" t="s">
        <v>5358</v>
      </c>
      <c r="D326" s="256" t="s">
        <v>5359</v>
      </c>
      <c r="E326" s="256" t="s">
        <v>5274</v>
      </c>
      <c r="F326" s="256" t="s">
        <v>1140</v>
      </c>
      <c r="G326" s="256"/>
      <c r="H326" s="256"/>
      <c r="I326" s="256"/>
      <c r="J326" s="256"/>
      <c r="K326" s="256"/>
      <c r="L326" s="256"/>
      <c r="M326" s="256"/>
      <c r="N326" s="256"/>
      <c r="O326" s="256"/>
      <c r="P326" s="256"/>
      <c r="Q326" s="256"/>
      <c r="R326" s="256" t="s">
        <v>924</v>
      </c>
    </row>
    <row r="327" spans="1:18" s="114" customFormat="1" x14ac:dyDescent="0.35">
      <c r="A327" s="285" t="s">
        <v>979</v>
      </c>
      <c r="B327" s="285" t="s">
        <v>5356</v>
      </c>
      <c r="C327" s="285"/>
      <c r="D327" s="285"/>
      <c r="E327" s="285"/>
      <c r="F327" s="285"/>
      <c r="G327" s="285"/>
      <c r="H327" s="285"/>
      <c r="I327" s="285"/>
      <c r="J327" s="285"/>
      <c r="K327" s="285"/>
      <c r="L327" s="285"/>
      <c r="M327" s="285"/>
      <c r="N327" s="285"/>
      <c r="O327" s="285"/>
      <c r="P327" s="285"/>
    </row>
    <row r="328" spans="1:18" s="38" customFormat="1" x14ac:dyDescent="0.35">
      <c r="A328" s="269"/>
      <c r="B328" s="269"/>
      <c r="C328" s="269"/>
      <c r="D328" s="269"/>
      <c r="E328" s="269"/>
      <c r="F328" s="269"/>
      <c r="G328" s="269"/>
      <c r="H328" s="269"/>
      <c r="I328" s="269"/>
      <c r="J328" s="269"/>
      <c r="K328" s="269"/>
      <c r="L328" s="269"/>
      <c r="M328" s="269"/>
      <c r="N328" s="269"/>
      <c r="O328" s="269"/>
      <c r="P328" s="269"/>
    </row>
    <row r="329" spans="1:18" x14ac:dyDescent="0.35">
      <c r="A329" s="263" t="s">
        <v>1029</v>
      </c>
      <c r="B329" s="263" t="s">
        <v>3267</v>
      </c>
      <c r="C329" s="256" t="s">
        <v>5360</v>
      </c>
      <c r="D329" s="256" t="s">
        <v>5361</v>
      </c>
      <c r="E329" s="256" t="s">
        <v>5362</v>
      </c>
      <c r="F329" s="299" t="s">
        <v>5363</v>
      </c>
      <c r="G329" s="256"/>
      <c r="H329" s="256"/>
      <c r="I329" s="256"/>
      <c r="J329" s="256"/>
      <c r="K329" s="256"/>
      <c r="L329" s="256"/>
      <c r="M329" s="256"/>
      <c r="N329" s="256"/>
      <c r="O329" s="256"/>
      <c r="P329" s="256"/>
      <c r="Q329" s="256"/>
      <c r="R329" s="283" t="s">
        <v>924</v>
      </c>
    </row>
    <row r="330" spans="1:18" s="38" customFormat="1" x14ac:dyDescent="0.35">
      <c r="A330" s="269"/>
      <c r="B330" s="269"/>
      <c r="C330" s="269"/>
      <c r="D330" s="269"/>
      <c r="E330" s="269"/>
      <c r="F330" s="269"/>
      <c r="G330" s="269"/>
      <c r="H330" s="269"/>
      <c r="I330" s="269"/>
      <c r="J330" s="269"/>
      <c r="K330" s="269"/>
      <c r="L330" s="269"/>
      <c r="M330" s="269"/>
      <c r="N330" s="269"/>
      <c r="O330" s="269"/>
      <c r="P330" s="269"/>
    </row>
    <row r="331" spans="1:18" s="311" customFormat="1" x14ac:dyDescent="0.35">
      <c r="A331" s="309" t="s">
        <v>979</v>
      </c>
      <c r="B331" s="309" t="s">
        <v>5293</v>
      </c>
      <c r="C331" s="309"/>
      <c r="D331" s="309"/>
      <c r="E331" s="309"/>
      <c r="F331" s="309"/>
      <c r="G331" s="309"/>
      <c r="H331" s="309"/>
      <c r="I331" s="309"/>
      <c r="J331" s="309"/>
      <c r="K331" s="309"/>
      <c r="L331" s="309"/>
      <c r="M331" s="309"/>
      <c r="N331" s="309"/>
      <c r="O331" s="309"/>
      <c r="P331" s="309"/>
    </row>
    <row r="332" spans="1:18" s="38" customFormat="1" x14ac:dyDescent="0.35">
      <c r="A332" s="269"/>
      <c r="B332" s="269"/>
      <c r="C332" s="269"/>
      <c r="D332" s="269"/>
      <c r="E332" s="269"/>
      <c r="F332" s="269"/>
      <c r="G332" s="269"/>
      <c r="H332" s="269"/>
      <c r="I332" s="269"/>
      <c r="J332" s="269"/>
      <c r="K332" s="269"/>
      <c r="L332" s="269"/>
      <c r="M332" s="269"/>
      <c r="N332" s="269"/>
      <c r="O332" s="269"/>
      <c r="P332" s="269"/>
    </row>
    <row r="333" spans="1:18" s="313" customFormat="1" x14ac:dyDescent="0.35">
      <c r="A333" s="312" t="s">
        <v>917</v>
      </c>
      <c r="B333" s="312" t="s">
        <v>5364</v>
      </c>
      <c r="C333" s="312" t="s">
        <v>5365</v>
      </c>
      <c r="D333" s="312" t="s">
        <v>5265</v>
      </c>
      <c r="E333" s="312"/>
      <c r="F333" s="312"/>
      <c r="G333" s="312"/>
      <c r="H333" s="312"/>
      <c r="I333" s="312" t="s">
        <v>5366</v>
      </c>
      <c r="J333" s="312"/>
      <c r="K333" s="312"/>
      <c r="L333" s="312"/>
      <c r="M333" s="312"/>
      <c r="N333" s="312"/>
      <c r="O333" s="312"/>
      <c r="P333" s="312"/>
    </row>
    <row r="334" spans="1:18" x14ac:dyDescent="0.35">
      <c r="A334" s="263" t="s">
        <v>1025</v>
      </c>
      <c r="B334" s="256" t="s">
        <v>3268</v>
      </c>
      <c r="C334" s="256" t="s">
        <v>5367</v>
      </c>
      <c r="D334" s="256" t="s">
        <v>5368</v>
      </c>
      <c r="E334" s="256" t="s">
        <v>5369</v>
      </c>
      <c r="F334" s="256" t="s">
        <v>5288</v>
      </c>
      <c r="G334" s="256"/>
      <c r="H334" s="256"/>
      <c r="I334" s="256"/>
      <c r="J334" s="256"/>
      <c r="K334" s="256" t="s">
        <v>927</v>
      </c>
      <c r="L334" s="256"/>
      <c r="M334" s="256"/>
      <c r="N334" s="256"/>
      <c r="O334" s="256"/>
      <c r="P334" s="256"/>
      <c r="R334" s="256" t="s">
        <v>924</v>
      </c>
    </row>
    <row r="335" spans="1:18" x14ac:dyDescent="0.35">
      <c r="A335" s="263" t="s">
        <v>1029</v>
      </c>
      <c r="B335" s="263" t="s">
        <v>3269</v>
      </c>
      <c r="C335" s="256" t="s">
        <v>5370</v>
      </c>
      <c r="D335" s="256" t="s">
        <v>5371</v>
      </c>
      <c r="E335" s="256"/>
      <c r="F335" s="256"/>
      <c r="G335" s="256"/>
      <c r="H335" s="256"/>
      <c r="I335" s="256"/>
      <c r="J335" s="256"/>
      <c r="K335" s="256"/>
      <c r="L335" s="256"/>
      <c r="M335" s="256"/>
      <c r="N335" s="256"/>
      <c r="O335" s="256"/>
      <c r="P335" s="256"/>
      <c r="Q335" s="256"/>
      <c r="R335" s="283" t="s">
        <v>924</v>
      </c>
    </row>
    <row r="336" spans="1:18" s="313" customFormat="1" x14ac:dyDescent="0.35">
      <c r="A336" s="312" t="s">
        <v>979</v>
      </c>
      <c r="B336" s="312" t="s">
        <v>5364</v>
      </c>
      <c r="C336" s="312"/>
      <c r="D336" s="312"/>
      <c r="E336" s="312"/>
      <c r="F336" s="312"/>
      <c r="G336" s="312"/>
      <c r="H336" s="312"/>
      <c r="I336" s="312"/>
      <c r="J336" s="312"/>
      <c r="K336" s="312"/>
      <c r="L336" s="312"/>
      <c r="M336" s="312"/>
      <c r="N336" s="312"/>
      <c r="O336" s="312"/>
      <c r="P336" s="312"/>
    </row>
    <row r="337" spans="1:19" s="38" customFormat="1" x14ac:dyDescent="0.35">
      <c r="A337" s="269"/>
      <c r="B337" s="269"/>
      <c r="C337" s="269"/>
      <c r="D337" s="269"/>
      <c r="E337" s="269"/>
      <c r="F337" s="269"/>
      <c r="G337" s="269"/>
      <c r="H337" s="269"/>
      <c r="I337" s="269"/>
      <c r="J337" s="269"/>
      <c r="K337" s="269"/>
      <c r="L337" s="269"/>
      <c r="M337" s="269"/>
      <c r="N337" s="269"/>
      <c r="O337" s="269"/>
      <c r="P337" s="269"/>
    </row>
    <row r="338" spans="1:19" s="317" customFormat="1" x14ac:dyDescent="0.35">
      <c r="A338" s="314" t="s">
        <v>917</v>
      </c>
      <c r="B338" s="314" t="s">
        <v>5372</v>
      </c>
      <c r="C338" s="314" t="s">
        <v>5373</v>
      </c>
      <c r="D338" s="315" t="s">
        <v>5374</v>
      </c>
      <c r="E338" s="316"/>
      <c r="F338" s="316"/>
      <c r="G338" s="316"/>
      <c r="H338" s="316"/>
      <c r="I338" s="316"/>
      <c r="J338" s="316"/>
      <c r="K338" s="316"/>
      <c r="L338" s="316"/>
      <c r="M338" s="316"/>
      <c r="N338" s="316"/>
      <c r="O338" s="316"/>
      <c r="P338" s="316"/>
    </row>
    <row r="339" spans="1:19" s="38" customFormat="1" x14ac:dyDescent="0.35">
      <c r="A339" s="318" t="s">
        <v>1029</v>
      </c>
      <c r="B339" s="318" t="s">
        <v>3270</v>
      </c>
      <c r="C339" s="318" t="s">
        <v>5375</v>
      </c>
      <c r="D339" s="305" t="s">
        <v>5376</v>
      </c>
      <c r="E339" s="269"/>
      <c r="F339" s="269"/>
      <c r="G339" s="269"/>
      <c r="H339" s="269"/>
      <c r="I339" s="269"/>
      <c r="J339" s="269"/>
      <c r="K339" s="269"/>
      <c r="L339" s="269"/>
      <c r="M339" s="269"/>
      <c r="N339" s="269"/>
      <c r="O339" s="269"/>
      <c r="P339" s="269"/>
      <c r="R339" s="283" t="s">
        <v>924</v>
      </c>
    </row>
    <row r="340" spans="1:19" s="38" customFormat="1" x14ac:dyDescent="0.35">
      <c r="A340" s="318" t="s">
        <v>5377</v>
      </c>
      <c r="B340" s="318" t="s">
        <v>3271</v>
      </c>
      <c r="C340" s="318" t="s">
        <v>5378</v>
      </c>
      <c r="D340" s="305" t="s">
        <v>5379</v>
      </c>
      <c r="E340" s="269"/>
      <c r="F340" s="269"/>
      <c r="G340" s="269"/>
      <c r="H340" s="269"/>
      <c r="I340" s="259" t="s">
        <v>5380</v>
      </c>
      <c r="J340" s="269"/>
      <c r="K340" s="269"/>
      <c r="L340" s="269"/>
      <c r="M340" s="269"/>
      <c r="N340" s="269"/>
      <c r="O340" s="269"/>
      <c r="P340" s="269"/>
      <c r="R340" s="283" t="s">
        <v>924</v>
      </c>
    </row>
    <row r="341" spans="1:19" s="38" customFormat="1" x14ac:dyDescent="0.35">
      <c r="A341" s="318" t="s">
        <v>928</v>
      </c>
      <c r="B341" s="318" t="s">
        <v>3278</v>
      </c>
      <c r="C341" s="318" t="s">
        <v>5381</v>
      </c>
      <c r="D341" s="305" t="s">
        <v>5382</v>
      </c>
      <c r="E341" s="269"/>
      <c r="F341" s="269"/>
      <c r="G341" s="269"/>
      <c r="H341" s="269"/>
      <c r="I341" s="259" t="s">
        <v>5383</v>
      </c>
      <c r="J341" s="269"/>
      <c r="K341" s="269"/>
      <c r="L341" s="269"/>
      <c r="M341" s="269"/>
      <c r="N341" s="269"/>
      <c r="O341" s="269"/>
      <c r="P341" s="269"/>
      <c r="R341" s="283" t="s">
        <v>924</v>
      </c>
    </row>
    <row r="342" spans="1:19" s="38" customFormat="1" x14ac:dyDescent="0.35">
      <c r="A342" s="318" t="s">
        <v>5384</v>
      </c>
      <c r="B342" s="318" t="s">
        <v>3279</v>
      </c>
      <c r="C342" s="318" t="s">
        <v>5385</v>
      </c>
      <c r="D342" s="305" t="s">
        <v>5386</v>
      </c>
      <c r="E342" s="318" t="s">
        <v>5387</v>
      </c>
      <c r="F342" s="319" t="s">
        <v>5256</v>
      </c>
      <c r="G342" s="271" t="s">
        <v>999</v>
      </c>
      <c r="H342" s="269"/>
      <c r="I342" s="269"/>
      <c r="J342" s="269"/>
      <c r="K342" s="269"/>
      <c r="L342" s="269"/>
      <c r="M342" s="269"/>
      <c r="N342" s="269"/>
      <c r="O342" s="269"/>
      <c r="P342" s="269"/>
      <c r="R342" s="260" t="s">
        <v>924</v>
      </c>
    </row>
    <row r="343" spans="1:19" s="38" customFormat="1" x14ac:dyDescent="0.35">
      <c r="A343" s="318" t="s">
        <v>928</v>
      </c>
      <c r="B343" s="318" t="s">
        <v>3288</v>
      </c>
      <c r="C343" s="318" t="s">
        <v>5381</v>
      </c>
      <c r="D343" s="305" t="s">
        <v>5382</v>
      </c>
      <c r="E343" s="269"/>
      <c r="F343" s="269"/>
      <c r="G343" s="269"/>
      <c r="H343" s="269"/>
      <c r="I343" s="259" t="s">
        <v>5388</v>
      </c>
      <c r="J343" s="269"/>
      <c r="K343" s="269"/>
      <c r="L343" s="269"/>
      <c r="M343" s="269"/>
      <c r="N343" s="269"/>
      <c r="O343" s="269"/>
      <c r="P343" s="269"/>
      <c r="R343" s="283" t="s">
        <v>924</v>
      </c>
    </row>
    <row r="344" spans="1:19" s="38" customFormat="1" x14ac:dyDescent="0.35">
      <c r="A344" s="318" t="s">
        <v>1029</v>
      </c>
      <c r="B344" s="318" t="s">
        <v>3289</v>
      </c>
      <c r="C344" s="318" t="s">
        <v>5389</v>
      </c>
      <c r="D344" s="305" t="s">
        <v>5390</v>
      </c>
      <c r="E344" s="269"/>
      <c r="F344" s="269"/>
      <c r="G344" s="269"/>
      <c r="H344" s="269"/>
      <c r="I344" s="259"/>
      <c r="J344" s="269"/>
      <c r="K344" s="269"/>
      <c r="L344" s="269"/>
      <c r="M344" s="269"/>
      <c r="N344" s="269"/>
      <c r="O344" s="269"/>
      <c r="P344" s="269"/>
      <c r="R344" s="283" t="s">
        <v>924</v>
      </c>
    </row>
    <row r="345" spans="1:19" s="38" customFormat="1" x14ac:dyDescent="0.35">
      <c r="A345" s="318" t="s">
        <v>928</v>
      </c>
      <c r="B345" s="318" t="s">
        <v>3290</v>
      </c>
      <c r="C345" s="318" t="s">
        <v>5381</v>
      </c>
      <c r="D345" s="305" t="s">
        <v>5382</v>
      </c>
      <c r="E345" s="269"/>
      <c r="F345" s="269"/>
      <c r="G345" s="269"/>
      <c r="H345" s="269"/>
      <c r="I345" s="259" t="s">
        <v>5391</v>
      </c>
      <c r="J345" s="269"/>
      <c r="K345" s="269"/>
      <c r="L345" s="269"/>
      <c r="M345" s="269"/>
      <c r="N345" s="269"/>
      <c r="O345" s="269"/>
      <c r="P345" s="269"/>
      <c r="R345" s="283" t="s">
        <v>924</v>
      </c>
    </row>
    <row r="346" spans="1:19" s="322" customFormat="1" x14ac:dyDescent="0.35">
      <c r="A346" s="330" t="s">
        <v>5392</v>
      </c>
      <c r="B346" s="320" t="s">
        <v>3291</v>
      </c>
      <c r="C346" s="318" t="s">
        <v>5393</v>
      </c>
      <c r="D346" s="318" t="s">
        <v>5394</v>
      </c>
      <c r="E346" s="318" t="s">
        <v>5395</v>
      </c>
      <c r="F346" s="318" t="s">
        <v>5395</v>
      </c>
      <c r="G346" s="318"/>
      <c r="H346" s="318"/>
      <c r="I346" s="318" t="s">
        <v>5396</v>
      </c>
      <c r="J346" s="318" t="s">
        <v>5397</v>
      </c>
      <c r="K346" s="318"/>
      <c r="L346" s="318"/>
      <c r="M346" s="318"/>
      <c r="N346" s="318"/>
      <c r="O346" s="318"/>
      <c r="P346" s="318"/>
      <c r="Q346" s="318"/>
      <c r="R346" s="321"/>
      <c r="S346" s="318"/>
    </row>
    <row r="347" spans="1:19" s="317" customFormat="1" x14ac:dyDescent="0.35">
      <c r="A347" s="314" t="s">
        <v>979</v>
      </c>
      <c r="B347" s="314" t="s">
        <v>5372</v>
      </c>
      <c r="C347" s="314"/>
      <c r="D347" s="316"/>
      <c r="E347" s="316"/>
      <c r="F347" s="316"/>
      <c r="G347" s="316"/>
      <c r="H347" s="316"/>
      <c r="I347" s="316"/>
      <c r="J347" s="316"/>
      <c r="K347" s="316"/>
      <c r="L347" s="316"/>
      <c r="M347" s="316"/>
      <c r="N347" s="316"/>
      <c r="O347" s="316"/>
      <c r="P347" s="316"/>
    </row>
    <row r="348" spans="1:19" s="38" customFormat="1" x14ac:dyDescent="0.35">
      <c r="A348" s="269"/>
      <c r="B348" s="269"/>
      <c r="C348" s="269"/>
      <c r="D348" s="269"/>
      <c r="E348" s="269"/>
      <c r="F348" s="269"/>
      <c r="G348" s="269"/>
      <c r="H348" s="269"/>
      <c r="I348" s="269"/>
      <c r="J348" s="269"/>
      <c r="K348" s="269"/>
      <c r="L348" s="269"/>
      <c r="M348" s="269"/>
      <c r="N348" s="269"/>
      <c r="O348" s="269"/>
      <c r="P348" s="269"/>
    </row>
    <row r="349" spans="1:19" s="38" customFormat="1" x14ac:dyDescent="0.35">
      <c r="A349" s="267" t="s">
        <v>979</v>
      </c>
      <c r="B349" s="267" t="s">
        <v>982</v>
      </c>
      <c r="C349" s="267"/>
      <c r="D349" s="267"/>
      <c r="E349" s="267"/>
      <c r="F349" s="267"/>
      <c r="G349" s="267"/>
      <c r="H349" s="267"/>
      <c r="I349" s="267" t="s">
        <v>983</v>
      </c>
      <c r="J349" s="267"/>
      <c r="K349" s="267"/>
      <c r="L349" s="267"/>
      <c r="M349" s="267"/>
      <c r="N349" s="267"/>
      <c r="O349" s="267"/>
      <c r="P349" s="267"/>
      <c r="Q349" s="267"/>
      <c r="R349" s="268"/>
    </row>
    <row r="350" spans="1:19" s="38" customFormat="1" x14ac:dyDescent="0.35">
      <c r="A350" s="269"/>
      <c r="B350" s="269"/>
      <c r="C350" s="269"/>
      <c r="D350" s="269"/>
      <c r="E350" s="269"/>
      <c r="F350" s="269"/>
      <c r="G350" s="269"/>
      <c r="H350" s="269"/>
      <c r="I350" s="269"/>
      <c r="J350" s="269"/>
      <c r="K350" s="269"/>
      <c r="L350" s="269"/>
      <c r="M350" s="269"/>
      <c r="N350" s="269"/>
      <c r="O350" s="269"/>
      <c r="P350" s="269"/>
      <c r="Q350" s="269"/>
      <c r="R350" s="270"/>
    </row>
    <row r="351" spans="1:19" s="38" customFormat="1" x14ac:dyDescent="0.35">
      <c r="A351" s="267" t="s">
        <v>917</v>
      </c>
      <c r="B351" s="267" t="s">
        <v>1254</v>
      </c>
      <c r="C351" s="267"/>
      <c r="D351" s="267"/>
      <c r="E351" s="267"/>
      <c r="F351" s="267"/>
      <c r="G351" s="267"/>
      <c r="H351" s="267"/>
      <c r="I351" s="267" t="s">
        <v>1255</v>
      </c>
      <c r="J351" s="267"/>
      <c r="K351" s="267"/>
      <c r="L351" s="267"/>
      <c r="M351" s="267"/>
      <c r="N351" s="267"/>
      <c r="O351" s="267"/>
      <c r="P351" s="267"/>
      <c r="Q351" s="267"/>
      <c r="R351" s="267"/>
    </row>
    <row r="352" spans="1:19" x14ac:dyDescent="0.35">
      <c r="A352" s="256" t="s">
        <v>969</v>
      </c>
      <c r="B352" s="271" t="s">
        <v>606</v>
      </c>
      <c r="C352" s="271" t="s">
        <v>1256</v>
      </c>
      <c r="D352" s="271" t="s">
        <v>5398</v>
      </c>
      <c r="E352" s="271"/>
      <c r="F352" s="271"/>
      <c r="G352" s="271"/>
      <c r="H352" s="271"/>
      <c r="I352" s="271"/>
      <c r="R352" s="15" t="b">
        <v>1</v>
      </c>
    </row>
    <row r="353" spans="1:18" s="49" customFormat="1" x14ac:dyDescent="0.35">
      <c r="A353" s="271" t="s">
        <v>1257</v>
      </c>
      <c r="B353" s="271" t="s">
        <v>460</v>
      </c>
      <c r="C353" s="271" t="s">
        <v>5399</v>
      </c>
      <c r="D353" s="271" t="s">
        <v>5400</v>
      </c>
      <c r="E353" s="271"/>
      <c r="F353" s="271"/>
      <c r="G353" s="271"/>
      <c r="H353" s="271"/>
      <c r="I353" s="271" t="s">
        <v>1258</v>
      </c>
      <c r="J353" s="271"/>
      <c r="K353" s="271"/>
      <c r="L353" s="271"/>
      <c r="M353" s="271"/>
      <c r="N353" s="271"/>
      <c r="O353" s="271"/>
      <c r="Q353" s="271"/>
      <c r="R353" s="271" t="s">
        <v>924</v>
      </c>
    </row>
    <row r="354" spans="1:18" s="49" customFormat="1" x14ac:dyDescent="0.35">
      <c r="A354" s="291" t="s">
        <v>917</v>
      </c>
      <c r="B354" s="291" t="s">
        <v>1259</v>
      </c>
      <c r="C354" s="291"/>
      <c r="D354" s="291"/>
      <c r="E354" s="291"/>
      <c r="F354" s="291"/>
      <c r="G354" s="291"/>
      <c r="H354" s="291"/>
      <c r="I354" s="291" t="s">
        <v>1260</v>
      </c>
      <c r="J354" s="291"/>
      <c r="K354" s="291"/>
      <c r="L354" s="291"/>
      <c r="M354" s="291"/>
      <c r="N354" s="291"/>
      <c r="O354" s="291"/>
      <c r="P354" s="291"/>
      <c r="Q354" s="291"/>
      <c r="R354" s="291"/>
    </row>
    <row r="355" spans="1:18" s="49" customFormat="1" x14ac:dyDescent="0.35">
      <c r="A355" s="12"/>
      <c r="B355" s="12"/>
      <c r="C355" s="12"/>
      <c r="D355" s="12"/>
      <c r="E355" s="12"/>
      <c r="F355" s="12"/>
      <c r="G355" s="12"/>
      <c r="H355" s="12"/>
      <c r="I355" s="12"/>
      <c r="J355" s="12"/>
      <c r="K355" s="12"/>
      <c r="L355" s="12"/>
      <c r="M355" s="12"/>
      <c r="N355" s="12"/>
      <c r="O355" s="12"/>
      <c r="P355" s="12"/>
    </row>
    <row r="356" spans="1:18" s="323" customFormat="1" x14ac:dyDescent="0.35">
      <c r="A356" s="288" t="s">
        <v>917</v>
      </c>
      <c r="B356" s="288" t="s">
        <v>1261</v>
      </c>
      <c r="C356" s="288" t="s">
        <v>547</v>
      </c>
      <c r="D356" s="288" t="s">
        <v>5401</v>
      </c>
      <c r="E356" s="288"/>
      <c r="F356" s="288"/>
      <c r="G356" s="288"/>
      <c r="H356" s="288"/>
      <c r="I356" s="288"/>
      <c r="J356" s="288"/>
      <c r="K356" s="288"/>
      <c r="L356" s="288"/>
      <c r="M356" s="288"/>
      <c r="N356" s="288"/>
      <c r="O356" s="288"/>
      <c r="P356" s="288"/>
      <c r="Q356" s="288"/>
      <c r="R356" s="289"/>
    </row>
    <row r="357" spans="1:18" s="49" customFormat="1" x14ac:dyDescent="0.35">
      <c r="A357" s="256" t="s">
        <v>1262</v>
      </c>
      <c r="B357" s="271" t="s">
        <v>461</v>
      </c>
      <c r="C357" s="271" t="s">
        <v>1263</v>
      </c>
      <c r="D357" s="271" t="s">
        <v>5402</v>
      </c>
      <c r="E357" s="271" t="s">
        <v>1264</v>
      </c>
      <c r="F357" s="271" t="s">
        <v>5403</v>
      </c>
      <c r="G357" s="271"/>
      <c r="H357" s="271"/>
      <c r="I357" s="271"/>
      <c r="J357" s="271"/>
      <c r="K357" s="271"/>
      <c r="L357" s="271"/>
      <c r="M357" s="271"/>
      <c r="N357" s="271"/>
      <c r="O357" s="271"/>
      <c r="P357" s="271"/>
      <c r="Q357" s="271"/>
      <c r="R357" s="260" t="s">
        <v>924</v>
      </c>
    </row>
    <row r="358" spans="1:18" s="49" customFormat="1" x14ac:dyDescent="0.35">
      <c r="A358" s="256" t="s">
        <v>928</v>
      </c>
      <c r="B358" s="271" t="s">
        <v>462</v>
      </c>
      <c r="C358" s="271" t="s">
        <v>1265</v>
      </c>
      <c r="D358" s="271" t="s">
        <v>5404</v>
      </c>
      <c r="E358" s="271"/>
      <c r="F358" s="271"/>
      <c r="G358" s="271"/>
      <c r="H358" s="271"/>
      <c r="I358" s="271" t="s">
        <v>1266</v>
      </c>
      <c r="J358" s="271"/>
      <c r="K358" s="271"/>
      <c r="L358" s="271"/>
      <c r="M358" s="271"/>
      <c r="N358" s="271"/>
      <c r="O358" s="271"/>
      <c r="P358" s="271"/>
      <c r="Q358" s="271"/>
      <c r="R358" s="260" t="s">
        <v>924</v>
      </c>
    </row>
    <row r="359" spans="1:18" s="49" customFormat="1" x14ac:dyDescent="0.35">
      <c r="A359" s="257" t="s">
        <v>915</v>
      </c>
      <c r="B359" s="324" t="s">
        <v>463</v>
      </c>
      <c r="C359" s="324"/>
      <c r="D359" s="324"/>
      <c r="E359" s="324"/>
      <c r="F359" s="324"/>
      <c r="G359" s="324"/>
      <c r="H359" s="324"/>
      <c r="I359" s="324"/>
      <c r="J359" s="324"/>
      <c r="K359" s="324"/>
      <c r="L359" s="324" t="s">
        <v>1267</v>
      </c>
      <c r="M359" s="324"/>
      <c r="N359" s="324"/>
      <c r="O359" s="324"/>
      <c r="P359" s="324"/>
      <c r="Q359" s="324"/>
      <c r="R359" s="325"/>
    </row>
    <row r="360" spans="1:18" s="49" customFormat="1" x14ac:dyDescent="0.35">
      <c r="A360" s="257" t="s">
        <v>915</v>
      </c>
      <c r="B360" s="324" t="s">
        <v>464</v>
      </c>
      <c r="C360" s="324"/>
      <c r="D360" s="324"/>
      <c r="E360" s="324"/>
      <c r="F360" s="324"/>
      <c r="G360" s="324"/>
      <c r="H360" s="324"/>
      <c r="I360" s="324"/>
      <c r="J360" s="324"/>
      <c r="K360" s="324"/>
      <c r="L360" s="324" t="s">
        <v>1268</v>
      </c>
      <c r="M360" s="324"/>
      <c r="N360" s="324"/>
      <c r="O360" s="324"/>
      <c r="P360" s="324"/>
      <c r="Q360" s="324"/>
      <c r="R360" s="325"/>
    </row>
    <row r="361" spans="1:18" s="38" customFormat="1" x14ac:dyDescent="0.35">
      <c r="A361" s="257" t="s">
        <v>915</v>
      </c>
      <c r="B361" s="257" t="s">
        <v>465</v>
      </c>
      <c r="C361" s="257"/>
      <c r="D361" s="257"/>
      <c r="E361" s="257"/>
      <c r="F361" s="257"/>
      <c r="G361" s="257"/>
      <c r="H361" s="257"/>
      <c r="I361" s="257"/>
      <c r="J361" s="257"/>
      <c r="K361" s="257"/>
      <c r="L361" s="257" t="s">
        <v>1269</v>
      </c>
      <c r="M361" s="257"/>
      <c r="N361" s="257"/>
      <c r="O361" s="257"/>
      <c r="P361" s="257"/>
      <c r="Q361" s="257"/>
      <c r="R361" s="258"/>
    </row>
    <row r="362" spans="1:18" s="38" customFormat="1" x14ac:dyDescent="0.35">
      <c r="A362" s="257"/>
      <c r="B362" s="257"/>
      <c r="C362" s="257"/>
      <c r="D362" s="257"/>
      <c r="E362" s="257"/>
      <c r="F362" s="257"/>
      <c r="G362" s="257"/>
      <c r="H362" s="257"/>
      <c r="I362" s="257"/>
      <c r="J362" s="257"/>
      <c r="K362" s="257"/>
      <c r="L362" s="257"/>
      <c r="M362" s="257"/>
      <c r="N362" s="257"/>
      <c r="O362" s="257"/>
      <c r="P362" s="257"/>
      <c r="Q362" s="257"/>
      <c r="R362" s="258"/>
    </row>
    <row r="363" spans="1:18" s="49" customFormat="1" x14ac:dyDescent="0.35">
      <c r="A363" s="263" t="s">
        <v>1270</v>
      </c>
      <c r="B363" s="263" t="s">
        <v>690</v>
      </c>
      <c r="C363" s="263" t="s">
        <v>4738</v>
      </c>
      <c r="D363" s="273" t="s">
        <v>1271</v>
      </c>
      <c r="E363" s="263"/>
      <c r="F363" s="263"/>
      <c r="G363" s="263"/>
      <c r="H363" s="263"/>
      <c r="I363" s="273"/>
      <c r="J363" s="273"/>
      <c r="K363" s="273"/>
      <c r="L363" s="273"/>
      <c r="M363" s="273"/>
      <c r="N363" s="273"/>
      <c r="O363" s="263"/>
      <c r="P363" s="263"/>
      <c r="Q363" s="263"/>
      <c r="R363" s="264" t="b">
        <v>1</v>
      </c>
    </row>
    <row r="364" spans="1:18" s="49" customFormat="1" x14ac:dyDescent="0.35">
      <c r="A364" s="263" t="s">
        <v>928</v>
      </c>
      <c r="B364" s="263" t="s">
        <v>782</v>
      </c>
      <c r="C364" s="263" t="s">
        <v>1272</v>
      </c>
      <c r="D364" s="273" t="s">
        <v>1273</v>
      </c>
      <c r="E364" s="263"/>
      <c r="F364" s="263"/>
      <c r="H364" s="263"/>
      <c r="I364" s="263" t="s">
        <v>1274</v>
      </c>
      <c r="J364" s="273"/>
      <c r="K364" s="273"/>
      <c r="L364" s="273"/>
      <c r="M364" s="273"/>
      <c r="N364" s="273"/>
      <c r="O364" s="263"/>
      <c r="P364" s="263"/>
      <c r="Q364" s="263"/>
      <c r="R364" s="264" t="b">
        <v>1</v>
      </c>
    </row>
    <row r="365" spans="1:18" s="49" customFormat="1" x14ac:dyDescent="0.35">
      <c r="A365" s="256" t="s">
        <v>1275</v>
      </c>
      <c r="B365" s="256" t="s">
        <v>783</v>
      </c>
      <c r="C365" s="299" t="s">
        <v>4739</v>
      </c>
      <c r="D365" s="273" t="s">
        <v>4740</v>
      </c>
      <c r="E365" s="256" t="s">
        <v>1276</v>
      </c>
      <c r="F365" s="263" t="s">
        <v>1277</v>
      </c>
      <c r="G365" s="256"/>
      <c r="H365" s="256"/>
      <c r="I365" s="256"/>
      <c r="J365" s="256"/>
      <c r="K365" s="256"/>
      <c r="L365" s="256"/>
      <c r="M365" s="256"/>
      <c r="N365" s="256"/>
      <c r="O365" s="256"/>
      <c r="P365" s="256"/>
      <c r="Q365" s="256"/>
      <c r="R365" s="260" t="b">
        <v>1</v>
      </c>
    </row>
    <row r="366" spans="1:18" s="49" customFormat="1" x14ac:dyDescent="0.35">
      <c r="A366" s="256" t="s">
        <v>1278</v>
      </c>
      <c r="B366" s="271" t="s">
        <v>691</v>
      </c>
      <c r="C366" s="271" t="s">
        <v>4741</v>
      </c>
      <c r="D366" s="273" t="s">
        <v>4742</v>
      </c>
      <c r="E366" s="271" t="s">
        <v>1279</v>
      </c>
      <c r="F366" s="271" t="s">
        <v>1280</v>
      </c>
      <c r="G366" s="271"/>
      <c r="H366" s="271"/>
      <c r="I366" s="271"/>
      <c r="J366" s="271"/>
      <c r="K366" s="271"/>
      <c r="L366" s="271"/>
      <c r="M366" s="271"/>
      <c r="N366" s="271"/>
      <c r="O366" s="271"/>
      <c r="P366" s="271"/>
      <c r="Q366" s="271"/>
      <c r="R366" s="260" t="s">
        <v>924</v>
      </c>
    </row>
    <row r="367" spans="1:18" s="49" customFormat="1" x14ac:dyDescent="0.35">
      <c r="A367" s="257" t="s">
        <v>915</v>
      </c>
      <c r="B367" s="257" t="s">
        <v>466</v>
      </c>
      <c r="C367" s="257"/>
      <c r="D367" s="257"/>
      <c r="E367" s="257"/>
      <c r="F367" s="257"/>
      <c r="G367" s="257"/>
      <c r="H367" s="257"/>
      <c r="I367" s="257"/>
      <c r="J367" s="257"/>
      <c r="K367" s="257"/>
      <c r="L367" s="257" t="s">
        <v>1281</v>
      </c>
      <c r="M367" s="257"/>
      <c r="N367" s="257"/>
      <c r="O367" s="257"/>
      <c r="P367" s="257"/>
      <c r="Q367" s="257"/>
      <c r="R367" s="258"/>
    </row>
    <row r="368" spans="1:18" s="49" customFormat="1" x14ac:dyDescent="0.35">
      <c r="A368" s="257" t="s">
        <v>915</v>
      </c>
      <c r="B368" s="257" t="s">
        <v>467</v>
      </c>
      <c r="C368" s="257"/>
      <c r="D368" s="257"/>
      <c r="E368" s="257"/>
      <c r="F368" s="257"/>
      <c r="G368" s="257"/>
      <c r="H368" s="257"/>
      <c r="I368" s="257"/>
      <c r="J368" s="257"/>
      <c r="K368" s="257"/>
      <c r="L368" s="257" t="s">
        <v>1282</v>
      </c>
      <c r="M368" s="257"/>
      <c r="N368" s="257"/>
      <c r="O368" s="257"/>
      <c r="P368" s="257"/>
      <c r="Q368" s="257"/>
      <c r="R368" s="258"/>
    </row>
    <row r="369" spans="1:28" s="49" customFormat="1" x14ac:dyDescent="0.35">
      <c r="A369" s="257"/>
      <c r="B369" s="257"/>
      <c r="C369" s="257"/>
      <c r="D369" s="257"/>
      <c r="E369" s="257"/>
      <c r="F369" s="257"/>
      <c r="G369" s="257"/>
      <c r="H369" s="257"/>
      <c r="I369" s="257"/>
      <c r="J369" s="257"/>
      <c r="K369" s="257"/>
      <c r="L369" s="257"/>
      <c r="M369" s="257"/>
      <c r="N369" s="257"/>
      <c r="O369" s="257"/>
      <c r="P369" s="257"/>
      <c r="Q369" s="257"/>
      <c r="R369" s="258"/>
    </row>
    <row r="373" spans="1:28" x14ac:dyDescent="0.35">
      <c r="C373" s="256"/>
    </row>
    <row r="374" spans="1:28" s="49" customFormat="1" x14ac:dyDescent="0.35">
      <c r="A374" s="291" t="s">
        <v>917</v>
      </c>
      <c r="B374" s="291" t="s">
        <v>1283</v>
      </c>
      <c r="C374" s="291"/>
      <c r="D374" s="291">
        <f ca="1">D374</f>
        <v>0</v>
      </c>
      <c r="E374" s="291"/>
      <c r="F374" s="291"/>
      <c r="G374" s="291"/>
      <c r="H374" s="291"/>
      <c r="I374" s="291" t="s">
        <v>1284</v>
      </c>
      <c r="J374" s="291"/>
      <c r="K374" s="291" t="s">
        <v>1072</v>
      </c>
      <c r="L374" s="291"/>
      <c r="M374" s="291"/>
      <c r="N374" s="291"/>
      <c r="O374" s="291"/>
      <c r="P374" s="291"/>
      <c r="Q374" s="291"/>
      <c r="R374" s="292"/>
    </row>
    <row r="375" spans="1:28" s="49" customFormat="1" x14ac:dyDescent="0.35">
      <c r="A375" s="259" t="s">
        <v>971</v>
      </c>
      <c r="B375" s="259" t="s">
        <v>468</v>
      </c>
      <c r="C375" s="259" t="s">
        <v>1285</v>
      </c>
      <c r="D375" s="259" t="s">
        <v>4743</v>
      </c>
      <c r="E375" s="259" t="s">
        <v>1286</v>
      </c>
      <c r="F375" s="259" t="s">
        <v>1287</v>
      </c>
      <c r="G375" s="259"/>
      <c r="H375" s="259"/>
      <c r="I375" s="259"/>
      <c r="J375" s="259"/>
      <c r="K375" s="259"/>
      <c r="L375" s="259"/>
      <c r="M375" s="259"/>
      <c r="N375" s="259"/>
      <c r="O375" s="259"/>
      <c r="P375" s="259"/>
      <c r="Q375" s="259"/>
      <c r="R375" s="260"/>
    </row>
    <row r="376" spans="1:28" s="49" customFormat="1" x14ac:dyDescent="0.35">
      <c r="A376" s="256" t="s">
        <v>1288</v>
      </c>
      <c r="B376" s="271" t="s">
        <v>469</v>
      </c>
      <c r="C376" s="271" t="s">
        <v>1289</v>
      </c>
      <c r="D376" s="271" t="s">
        <v>1290</v>
      </c>
      <c r="E376" s="271"/>
      <c r="F376" s="271"/>
      <c r="G376" s="271"/>
      <c r="H376" s="271"/>
      <c r="I376" s="271"/>
      <c r="J376" s="271"/>
      <c r="K376" s="271"/>
      <c r="L376" s="271"/>
      <c r="M376" s="271"/>
      <c r="N376" s="271"/>
      <c r="O376" s="271"/>
      <c r="P376" s="271"/>
      <c r="Q376" s="271"/>
      <c r="R376" s="260" t="s">
        <v>924</v>
      </c>
    </row>
    <row r="377" spans="1:28" s="49" customFormat="1" x14ac:dyDescent="0.35">
      <c r="A377" s="257" t="s">
        <v>915</v>
      </c>
      <c r="B377" s="257" t="s">
        <v>470</v>
      </c>
      <c r="C377" s="257"/>
      <c r="D377" s="257"/>
      <c r="E377" s="257"/>
      <c r="F377" s="257"/>
      <c r="G377" s="257"/>
      <c r="H377" s="257"/>
      <c r="I377" s="257"/>
      <c r="J377" s="257"/>
      <c r="K377" s="257"/>
      <c r="L377" s="257" t="s">
        <v>1291</v>
      </c>
      <c r="M377" s="257"/>
      <c r="N377" s="257"/>
      <c r="O377" s="257"/>
      <c r="P377" s="257"/>
      <c r="Q377" s="257"/>
      <c r="R377" s="258"/>
    </row>
    <row r="378" spans="1:28" s="49" customFormat="1" x14ac:dyDescent="0.35">
      <c r="A378" s="257" t="s">
        <v>915</v>
      </c>
      <c r="B378" s="257" t="s">
        <v>471</v>
      </c>
      <c r="C378" s="257"/>
      <c r="D378" s="257"/>
      <c r="E378" s="257"/>
      <c r="F378" s="257"/>
      <c r="G378" s="257"/>
      <c r="H378" s="257"/>
      <c r="I378" s="257"/>
      <c r="J378" s="257"/>
      <c r="K378" s="257"/>
      <c r="L378" s="257" t="s">
        <v>1292</v>
      </c>
      <c r="M378" s="257"/>
      <c r="N378" s="257"/>
      <c r="O378" s="257"/>
      <c r="P378" s="257"/>
      <c r="Q378" s="257"/>
      <c r="R378" s="258"/>
    </row>
    <row r="379" spans="1:28" s="49" customFormat="1" x14ac:dyDescent="0.35">
      <c r="A379" s="256" t="s">
        <v>1025</v>
      </c>
      <c r="B379" s="271" t="s">
        <v>472</v>
      </c>
      <c r="C379" s="271" t="s">
        <v>1293</v>
      </c>
      <c r="D379" s="271" t="s">
        <v>1294</v>
      </c>
      <c r="E379" s="271"/>
      <c r="F379" s="271"/>
      <c r="G379" s="271"/>
      <c r="H379" s="271"/>
      <c r="I379" s="271" t="s">
        <v>1295</v>
      </c>
      <c r="J379" s="271"/>
      <c r="K379" s="271"/>
      <c r="L379" s="271"/>
      <c r="M379" s="271"/>
      <c r="N379" s="271"/>
      <c r="O379" s="271"/>
      <c r="P379" s="271"/>
      <c r="Q379" s="271"/>
      <c r="R379" s="260" t="s">
        <v>924</v>
      </c>
    </row>
    <row r="380" spans="1:28" s="49" customFormat="1" x14ac:dyDescent="0.35">
      <c r="A380" s="291" t="s">
        <v>979</v>
      </c>
      <c r="B380" s="291" t="s">
        <v>1283</v>
      </c>
      <c r="C380" s="291"/>
      <c r="D380" s="291"/>
      <c r="E380" s="291"/>
      <c r="F380" s="291"/>
      <c r="G380" s="291"/>
      <c r="H380" s="291"/>
      <c r="I380" s="291"/>
      <c r="J380" s="291"/>
      <c r="K380" s="291"/>
      <c r="L380" s="291"/>
      <c r="M380" s="291"/>
      <c r="N380" s="291"/>
      <c r="O380" s="291"/>
      <c r="P380" s="291"/>
      <c r="Q380" s="291"/>
      <c r="R380" s="292"/>
    </row>
    <row r="381" spans="1:28" s="49" customFormat="1" x14ac:dyDescent="0.35">
      <c r="A381" s="256" t="s">
        <v>1025</v>
      </c>
      <c r="B381" s="271" t="s">
        <v>473</v>
      </c>
      <c r="C381" s="271" t="s">
        <v>1296</v>
      </c>
      <c r="D381" s="271" t="s">
        <v>4744</v>
      </c>
      <c r="E381" s="271" t="s">
        <v>1297</v>
      </c>
      <c r="F381" s="271" t="s">
        <v>1298</v>
      </c>
      <c r="G381" s="271"/>
      <c r="H381" s="271"/>
      <c r="I381" s="271" t="s">
        <v>1299</v>
      </c>
      <c r="J381" s="271"/>
      <c r="K381" s="271"/>
      <c r="L381" s="271"/>
      <c r="M381" s="271"/>
      <c r="N381" s="271"/>
      <c r="O381" s="271"/>
      <c r="P381" s="271"/>
      <c r="Q381" s="271"/>
      <c r="R381" s="260" t="s">
        <v>924</v>
      </c>
    </row>
    <row r="382" spans="1:28" s="49" customFormat="1" ht="42.5" x14ac:dyDescent="0.35">
      <c r="A382" s="257" t="s">
        <v>915</v>
      </c>
      <c r="B382" s="257" t="s">
        <v>784</v>
      </c>
      <c r="C382" s="257"/>
      <c r="D382" s="257"/>
      <c r="E382" s="257"/>
      <c r="F382" s="257"/>
      <c r="G382" s="257"/>
      <c r="H382" s="257"/>
      <c r="I382" s="257"/>
      <c r="J382" s="257"/>
      <c r="K382" s="257"/>
      <c r="L382" s="287" t="s">
        <v>1300</v>
      </c>
      <c r="M382" s="287"/>
      <c r="N382" s="287"/>
      <c r="O382" s="257"/>
      <c r="P382" s="257"/>
      <c r="Q382" s="257"/>
      <c r="R382" s="258"/>
    </row>
    <row r="383" spans="1:28" s="49" customFormat="1" x14ac:dyDescent="0.35">
      <c r="A383" s="256" t="s">
        <v>1025</v>
      </c>
      <c r="B383" s="271" t="s">
        <v>474</v>
      </c>
      <c r="C383" s="271" t="s">
        <v>4745</v>
      </c>
      <c r="D383" s="271" t="s">
        <v>4746</v>
      </c>
      <c r="E383" s="271" t="s">
        <v>1301</v>
      </c>
      <c r="F383" s="271" t="s">
        <v>1298</v>
      </c>
      <c r="G383" s="271"/>
      <c r="H383" s="271"/>
      <c r="I383" s="271" t="s">
        <v>1302</v>
      </c>
      <c r="J383" s="271"/>
      <c r="K383" s="271"/>
      <c r="L383" s="271"/>
      <c r="M383" s="271"/>
      <c r="N383" s="271"/>
      <c r="O383" s="271"/>
      <c r="P383" s="271"/>
      <c r="Q383" s="271"/>
      <c r="R383" s="272" t="s">
        <v>924</v>
      </c>
    </row>
    <row r="384" spans="1:28" s="326" customFormat="1" x14ac:dyDescent="0.35">
      <c r="A384" s="257" t="s">
        <v>915</v>
      </c>
      <c r="B384" s="257" t="s">
        <v>692</v>
      </c>
      <c r="C384" s="257"/>
      <c r="D384" s="257"/>
      <c r="E384" s="257"/>
      <c r="F384" s="257"/>
      <c r="G384" s="257"/>
      <c r="H384" s="257"/>
      <c r="I384" s="257"/>
      <c r="J384" s="257"/>
      <c r="K384" s="257"/>
      <c r="L384" s="257" t="s">
        <v>1303</v>
      </c>
      <c r="M384" s="257"/>
      <c r="N384" s="257"/>
      <c r="O384" s="257"/>
      <c r="P384" s="257"/>
      <c r="Q384" s="257"/>
      <c r="R384" s="258"/>
      <c r="S384" s="49"/>
      <c r="T384" s="49"/>
      <c r="U384" s="49"/>
      <c r="V384" s="49"/>
      <c r="W384" s="49"/>
      <c r="X384" s="49"/>
      <c r="Y384" s="49"/>
      <c r="Z384" s="49"/>
      <c r="AA384" s="49"/>
      <c r="AB384" s="49"/>
    </row>
    <row r="385" spans="1:28" s="326" customFormat="1" x14ac:dyDescent="0.35">
      <c r="A385" s="257" t="s">
        <v>915</v>
      </c>
      <c r="B385" s="257" t="s">
        <v>475</v>
      </c>
      <c r="C385" s="257"/>
      <c r="D385" s="257"/>
      <c r="E385" s="257"/>
      <c r="F385" s="257"/>
      <c r="G385" s="257"/>
      <c r="H385" s="257"/>
      <c r="I385" s="257"/>
      <c r="J385" s="257"/>
      <c r="K385" s="257"/>
      <c r="L385" s="257" t="s">
        <v>1304</v>
      </c>
      <c r="M385" s="257"/>
      <c r="N385" s="257"/>
      <c r="O385" s="257"/>
      <c r="P385" s="257"/>
      <c r="Q385" s="257"/>
      <c r="R385" s="258"/>
      <c r="S385" s="49"/>
      <c r="T385" s="49"/>
      <c r="U385" s="49"/>
      <c r="V385" s="49"/>
      <c r="W385" s="49"/>
      <c r="X385" s="49"/>
      <c r="Y385" s="49"/>
      <c r="Z385" s="49"/>
      <c r="AA385" s="49"/>
      <c r="AB385" s="49"/>
    </row>
    <row r="386" spans="1:28" s="323" customFormat="1" x14ac:dyDescent="0.35">
      <c r="A386" s="288" t="s">
        <v>979</v>
      </c>
      <c r="B386" s="288" t="s">
        <v>1261</v>
      </c>
      <c r="C386" s="288"/>
      <c r="D386" s="288"/>
      <c r="E386" s="288"/>
      <c r="F386" s="288"/>
      <c r="G386" s="288"/>
      <c r="H386" s="288"/>
      <c r="I386" s="288"/>
      <c r="J386" s="288"/>
      <c r="K386" s="288"/>
      <c r="L386" s="288"/>
      <c r="M386" s="288"/>
      <c r="N386" s="288"/>
      <c r="O386" s="288"/>
      <c r="P386" s="288"/>
      <c r="Q386" s="288"/>
      <c r="R386" s="289"/>
      <c r="S386" s="49"/>
      <c r="T386" s="49"/>
      <c r="U386" s="49"/>
      <c r="V386" s="49"/>
      <c r="W386" s="49"/>
      <c r="X386" s="49"/>
      <c r="Y386" s="49"/>
      <c r="Z386" s="49"/>
      <c r="AA386" s="49"/>
      <c r="AB386" s="49"/>
    </row>
    <row r="387" spans="1:28" s="49" customFormat="1" x14ac:dyDescent="0.35">
      <c r="A387" s="269"/>
      <c r="B387" s="269"/>
      <c r="C387" s="269"/>
      <c r="D387" s="269"/>
      <c r="E387" s="269"/>
      <c r="F387" s="269"/>
      <c r="G387" s="269"/>
      <c r="H387" s="269"/>
      <c r="I387" s="269"/>
      <c r="J387" s="269"/>
      <c r="K387" s="269"/>
      <c r="L387" s="269"/>
      <c r="M387" s="269"/>
      <c r="N387" s="269"/>
      <c r="O387" s="269"/>
      <c r="P387" s="269"/>
      <c r="Q387" s="269"/>
      <c r="R387" s="270"/>
    </row>
    <row r="388" spans="1:28" s="49" customFormat="1" x14ac:dyDescent="0.35">
      <c r="A388" s="291" t="s">
        <v>917</v>
      </c>
      <c r="B388" s="291" t="s">
        <v>1305</v>
      </c>
      <c r="C388" s="291"/>
      <c r="D388" s="291"/>
      <c r="E388" s="291"/>
      <c r="F388" s="291"/>
      <c r="G388" s="291"/>
      <c r="H388" s="291"/>
      <c r="I388" s="291"/>
      <c r="J388" s="291"/>
      <c r="K388" s="291"/>
      <c r="L388" s="291"/>
      <c r="M388" s="291"/>
      <c r="N388" s="291"/>
      <c r="O388" s="291"/>
      <c r="P388" s="291"/>
      <c r="Q388" s="291"/>
      <c r="R388" s="292"/>
    </row>
    <row r="389" spans="1:28" s="49" customFormat="1" x14ac:dyDescent="0.35">
      <c r="A389" s="256" t="s">
        <v>1029</v>
      </c>
      <c r="B389" s="256" t="s">
        <v>693</v>
      </c>
      <c r="C389" s="256" t="s">
        <v>1306</v>
      </c>
      <c r="D389" s="256" t="s">
        <v>1307</v>
      </c>
      <c r="E389" s="256"/>
      <c r="F389" s="256"/>
      <c r="G389" s="256"/>
      <c r="H389" s="256"/>
      <c r="I389" s="256"/>
      <c r="J389" s="256"/>
      <c r="K389" s="256"/>
      <c r="L389" s="256"/>
      <c r="M389" s="256"/>
      <c r="N389" s="256"/>
      <c r="O389" s="256"/>
      <c r="P389" s="256"/>
      <c r="Q389" s="256"/>
      <c r="R389" s="283" t="s">
        <v>924</v>
      </c>
    </row>
    <row r="390" spans="1:28" s="49" customFormat="1" x14ac:dyDescent="0.35">
      <c r="A390" s="256" t="s">
        <v>1308</v>
      </c>
      <c r="B390" s="256" t="s">
        <v>694</v>
      </c>
      <c r="C390" s="256" t="s">
        <v>1309</v>
      </c>
      <c r="D390" s="256" t="s">
        <v>1310</v>
      </c>
      <c r="E390" s="256"/>
      <c r="F390" s="256"/>
      <c r="G390" s="256"/>
      <c r="H390" s="256"/>
      <c r="I390" s="256" t="s">
        <v>1311</v>
      </c>
      <c r="J390" s="256"/>
      <c r="K390" s="256"/>
      <c r="L390" s="256"/>
      <c r="M390" s="256"/>
      <c r="N390" s="256"/>
      <c r="O390" s="256"/>
      <c r="P390" s="256"/>
      <c r="Q390" s="256"/>
      <c r="R390" s="260" t="s">
        <v>924</v>
      </c>
    </row>
    <row r="391" spans="1:28" s="49" customFormat="1" x14ac:dyDescent="0.35">
      <c r="A391" s="256"/>
      <c r="B391" s="256"/>
      <c r="C391" s="256"/>
      <c r="D391" s="256"/>
      <c r="E391" s="256"/>
      <c r="F391" s="256"/>
      <c r="G391" s="256"/>
      <c r="H391" s="256"/>
      <c r="I391" s="256"/>
      <c r="J391" s="256"/>
      <c r="K391" s="256"/>
      <c r="L391" s="256"/>
      <c r="M391" s="256"/>
      <c r="N391" s="256"/>
      <c r="O391" s="256"/>
      <c r="P391" s="256"/>
      <c r="Q391" s="256"/>
      <c r="R391" s="260"/>
    </row>
    <row r="392" spans="1:28" s="49" customFormat="1" x14ac:dyDescent="0.35">
      <c r="A392" s="256"/>
      <c r="B392" s="256"/>
      <c r="C392" s="256"/>
      <c r="D392" s="256"/>
      <c r="E392" s="256"/>
      <c r="F392" s="256"/>
      <c r="G392" s="256"/>
      <c r="H392" s="256"/>
      <c r="I392" s="256"/>
      <c r="J392" s="256"/>
      <c r="K392" s="256"/>
      <c r="L392" s="256"/>
      <c r="M392" s="256"/>
      <c r="N392" s="256"/>
      <c r="O392" s="256"/>
      <c r="P392" s="256"/>
      <c r="Q392" s="256"/>
      <c r="R392" s="260"/>
    </row>
    <row r="393" spans="1:28" s="49" customFormat="1" x14ac:dyDescent="0.35">
      <c r="A393" s="256" t="s">
        <v>1029</v>
      </c>
      <c r="B393" s="256" t="s">
        <v>476</v>
      </c>
      <c r="C393" s="256" t="s">
        <v>1312</v>
      </c>
      <c r="D393" s="256" t="s">
        <v>1313</v>
      </c>
      <c r="E393" s="256" t="s">
        <v>1314</v>
      </c>
      <c r="F393" s="256" t="s">
        <v>1315</v>
      </c>
      <c r="G393" s="256"/>
      <c r="H393" s="256"/>
      <c r="I393" s="256"/>
      <c r="J393" s="256"/>
      <c r="K393" s="256"/>
      <c r="L393" s="256"/>
      <c r="M393" s="256"/>
      <c r="N393" s="256"/>
      <c r="O393" s="256"/>
      <c r="P393" s="256"/>
      <c r="Q393" s="256"/>
      <c r="R393" s="283" t="s">
        <v>924</v>
      </c>
    </row>
    <row r="394" spans="1:28" s="49" customFormat="1" x14ac:dyDescent="0.35">
      <c r="A394" s="256" t="s">
        <v>1316</v>
      </c>
      <c r="B394" s="256" t="s">
        <v>477</v>
      </c>
      <c r="C394" s="256" t="s">
        <v>1317</v>
      </c>
      <c r="D394" s="256" t="s">
        <v>1318</v>
      </c>
      <c r="E394" s="256"/>
      <c r="F394" s="256"/>
      <c r="G394" s="256"/>
      <c r="H394" s="256"/>
      <c r="I394" s="256" t="s">
        <v>1319</v>
      </c>
      <c r="J394" s="256"/>
      <c r="K394" s="256"/>
      <c r="L394" s="256"/>
      <c r="M394" s="256"/>
      <c r="N394" s="256"/>
      <c r="O394" s="256"/>
      <c r="P394" s="256"/>
      <c r="Q394" s="256"/>
      <c r="R394" s="283" t="s">
        <v>924</v>
      </c>
    </row>
    <row r="395" spans="1:28" s="49" customFormat="1" x14ac:dyDescent="0.35">
      <c r="A395" s="256" t="s">
        <v>928</v>
      </c>
      <c r="B395" s="259" t="s">
        <v>3300</v>
      </c>
      <c r="C395" s="259" t="s">
        <v>1097</v>
      </c>
      <c r="D395" s="259" t="s">
        <v>1320</v>
      </c>
      <c r="E395" s="259"/>
      <c r="F395" s="259"/>
      <c r="G395" s="259"/>
      <c r="H395" s="259"/>
      <c r="I395" s="259" t="s">
        <v>1321</v>
      </c>
      <c r="J395" s="259"/>
      <c r="K395" s="259"/>
      <c r="L395" s="259"/>
      <c r="M395" s="259"/>
      <c r="N395" s="259"/>
      <c r="O395" s="259"/>
      <c r="P395" s="259"/>
      <c r="Q395" s="259"/>
      <c r="R395" s="260" t="s">
        <v>924</v>
      </c>
    </row>
    <row r="396" spans="1:28" s="49" customFormat="1" x14ac:dyDescent="0.35">
      <c r="A396" s="291" t="s">
        <v>979</v>
      </c>
      <c r="B396" s="291" t="s">
        <v>1305</v>
      </c>
      <c r="C396" s="291" t="s">
        <v>1097</v>
      </c>
      <c r="D396" s="291"/>
      <c r="E396" s="291"/>
      <c r="F396" s="291"/>
      <c r="G396" s="291"/>
      <c r="H396" s="291"/>
      <c r="I396" s="291"/>
      <c r="J396" s="291"/>
      <c r="K396" s="291"/>
      <c r="L396" s="291"/>
      <c r="M396" s="291"/>
      <c r="N396" s="291"/>
      <c r="O396" s="291"/>
      <c r="P396" s="291"/>
      <c r="Q396" s="291"/>
      <c r="R396" s="292"/>
    </row>
    <row r="398" spans="1:28" s="49" customFormat="1" x14ac:dyDescent="0.35">
      <c r="A398" s="291" t="s">
        <v>979</v>
      </c>
      <c r="B398" s="291" t="s">
        <v>1259</v>
      </c>
      <c r="C398" s="291"/>
      <c r="D398" s="291"/>
      <c r="E398" s="291"/>
      <c r="F398" s="291"/>
      <c r="G398" s="291"/>
      <c r="H398" s="291"/>
      <c r="I398" s="291"/>
      <c r="J398" s="291"/>
      <c r="K398" s="291"/>
      <c r="L398" s="291"/>
      <c r="M398" s="291"/>
      <c r="N398" s="291"/>
      <c r="O398" s="291"/>
      <c r="P398" s="291"/>
      <c r="Q398" s="291"/>
      <c r="R398" s="292"/>
    </row>
    <row r="399" spans="1:28" s="49" customFormat="1" x14ac:dyDescent="0.35">
      <c r="A399" s="269"/>
      <c r="B399" s="269"/>
      <c r="C399" s="269"/>
      <c r="D399" s="269"/>
      <c r="E399" s="269"/>
      <c r="F399" s="269"/>
      <c r="G399" s="269"/>
      <c r="H399" s="269"/>
      <c r="I399" s="269"/>
      <c r="J399" s="269"/>
      <c r="K399" s="269"/>
      <c r="L399" s="269"/>
      <c r="M399" s="269"/>
      <c r="N399" s="269"/>
      <c r="O399" s="269"/>
      <c r="P399" s="269"/>
      <c r="Q399" s="269"/>
      <c r="R399" s="270"/>
    </row>
    <row r="400" spans="1:28" s="328" customFormat="1" x14ac:dyDescent="0.35">
      <c r="A400" s="327" t="s">
        <v>917</v>
      </c>
      <c r="B400" s="327" t="s">
        <v>5405</v>
      </c>
      <c r="C400" s="327" t="s">
        <v>5406</v>
      </c>
      <c r="D400" s="327" t="s">
        <v>5407</v>
      </c>
      <c r="E400" s="327"/>
      <c r="F400" s="327"/>
      <c r="G400" s="327"/>
      <c r="H400" s="327"/>
      <c r="I400" s="327"/>
      <c r="J400" s="327"/>
      <c r="K400" s="327"/>
      <c r="L400" s="327"/>
      <c r="M400" s="327"/>
      <c r="N400" s="327"/>
      <c r="O400" s="327"/>
      <c r="P400" s="327"/>
      <c r="Q400" s="327"/>
      <c r="R400" s="327"/>
    </row>
    <row r="401" spans="1:18" x14ac:dyDescent="0.35">
      <c r="A401" s="263" t="s">
        <v>969</v>
      </c>
      <c r="B401" s="257" t="s">
        <v>3301</v>
      </c>
      <c r="C401" s="257" t="s">
        <v>5408</v>
      </c>
      <c r="D401" s="299" t="s">
        <v>5409</v>
      </c>
      <c r="F401" s="329"/>
      <c r="G401" s="257"/>
      <c r="H401" s="257"/>
      <c r="I401" s="257"/>
      <c r="J401" s="257"/>
      <c r="K401" s="257"/>
      <c r="L401" s="257"/>
      <c r="M401" s="257"/>
      <c r="N401" s="257"/>
      <c r="O401" s="257"/>
      <c r="P401" s="257"/>
      <c r="Q401" s="257"/>
      <c r="R401" s="256" t="s">
        <v>924</v>
      </c>
    </row>
    <row r="402" spans="1:18" x14ac:dyDescent="0.35">
      <c r="A402" s="263" t="s">
        <v>5410</v>
      </c>
      <c r="B402" s="257" t="s">
        <v>3302</v>
      </c>
      <c r="C402" s="257" t="s">
        <v>5411</v>
      </c>
      <c r="D402" s="299" t="s">
        <v>5412</v>
      </c>
      <c r="E402" s="257" t="s">
        <v>5413</v>
      </c>
      <c r="F402" s="299" t="s">
        <v>5414</v>
      </c>
      <c r="G402" s="257"/>
      <c r="H402" s="257"/>
      <c r="I402" s="271" t="s">
        <v>5415</v>
      </c>
      <c r="J402" s="257"/>
      <c r="K402" s="257"/>
      <c r="L402" s="257"/>
      <c r="M402" s="257"/>
      <c r="N402" s="257"/>
      <c r="O402" s="257"/>
      <c r="P402" s="257"/>
      <c r="Q402" s="257"/>
      <c r="R402" s="283" t="s">
        <v>924</v>
      </c>
    </row>
    <row r="403" spans="1:18" x14ac:dyDescent="0.35">
      <c r="A403" s="263" t="s">
        <v>928</v>
      </c>
      <c r="B403" s="257" t="s">
        <v>3306</v>
      </c>
      <c r="C403" s="257" t="s">
        <v>5416</v>
      </c>
      <c r="D403" s="299" t="s">
        <v>5417</v>
      </c>
      <c r="E403" s="257"/>
      <c r="F403" s="299"/>
      <c r="H403" s="257"/>
      <c r="I403" s="271" t="s">
        <v>5418</v>
      </c>
      <c r="J403" s="257"/>
      <c r="K403" s="257"/>
      <c r="L403" s="257"/>
      <c r="M403" s="257"/>
      <c r="N403" s="257"/>
      <c r="O403" s="257"/>
      <c r="P403" s="257"/>
      <c r="Q403" s="257"/>
      <c r="R403" s="260" t="s">
        <v>924</v>
      </c>
    </row>
    <row r="404" spans="1:18" x14ac:dyDescent="0.35">
      <c r="A404" s="263" t="s">
        <v>5419</v>
      </c>
      <c r="B404" s="257" t="s">
        <v>3307</v>
      </c>
      <c r="C404" s="257" t="s">
        <v>5420</v>
      </c>
      <c r="D404" s="299" t="s">
        <v>5421</v>
      </c>
      <c r="E404" s="257" t="s">
        <v>5413</v>
      </c>
      <c r="F404" s="299" t="s">
        <v>5414</v>
      </c>
      <c r="G404" s="259" t="s">
        <v>999</v>
      </c>
      <c r="H404" s="257"/>
      <c r="I404" s="271" t="s">
        <v>5415</v>
      </c>
      <c r="J404" s="257"/>
      <c r="K404" s="257"/>
      <c r="L404" s="257"/>
      <c r="M404" s="257"/>
      <c r="N404" s="257"/>
      <c r="O404" s="257"/>
      <c r="P404" s="257"/>
      <c r="Q404" s="257"/>
      <c r="R404" s="283" t="s">
        <v>924</v>
      </c>
    </row>
    <row r="405" spans="1:18" x14ac:dyDescent="0.35">
      <c r="A405" s="263" t="s">
        <v>928</v>
      </c>
      <c r="B405" s="257" t="s">
        <v>3314</v>
      </c>
      <c r="C405" s="257" t="s">
        <v>5422</v>
      </c>
      <c r="D405" s="299" t="s">
        <v>5423</v>
      </c>
      <c r="E405" s="257"/>
      <c r="F405" s="299"/>
      <c r="G405" s="257"/>
      <c r="H405" s="257"/>
      <c r="I405" s="271" t="s">
        <v>5424</v>
      </c>
      <c r="J405" s="257"/>
      <c r="K405" s="257"/>
      <c r="L405" s="257"/>
      <c r="M405" s="257"/>
      <c r="N405" s="257"/>
      <c r="O405" s="257"/>
      <c r="P405" s="257"/>
      <c r="Q405" s="257"/>
      <c r="R405" s="260" t="s">
        <v>924</v>
      </c>
    </row>
    <row r="406" spans="1:18" s="328" customFormat="1" x14ac:dyDescent="0.35">
      <c r="A406" s="327" t="s">
        <v>979</v>
      </c>
      <c r="B406" s="327" t="s">
        <v>5405</v>
      </c>
      <c r="C406" s="327"/>
      <c r="D406" s="327"/>
      <c r="E406" s="327"/>
      <c r="F406" s="327"/>
      <c r="G406" s="327"/>
      <c r="H406" s="327"/>
      <c r="I406" s="327"/>
      <c r="J406" s="327"/>
      <c r="K406" s="327"/>
      <c r="L406" s="327"/>
      <c r="M406" s="327"/>
      <c r="N406" s="327"/>
      <c r="O406" s="327"/>
      <c r="P406" s="327"/>
      <c r="Q406" s="327"/>
      <c r="R406" s="327"/>
    </row>
    <row r="407" spans="1:18" s="38" customFormat="1" x14ac:dyDescent="0.35">
      <c r="A407" s="263"/>
      <c r="B407" s="263"/>
      <c r="C407" s="263"/>
      <c r="D407" s="263"/>
      <c r="E407" s="263"/>
      <c r="F407" s="263"/>
      <c r="G407" s="263"/>
      <c r="H407" s="263"/>
      <c r="I407" s="263"/>
      <c r="J407" s="263"/>
      <c r="K407" s="263"/>
      <c r="L407" s="263"/>
      <c r="M407" s="263"/>
      <c r="N407" s="263"/>
      <c r="O407" s="263"/>
      <c r="P407" s="263"/>
      <c r="Q407" s="263"/>
      <c r="R407" s="263"/>
    </row>
    <row r="408" spans="1:18" s="38" customFormat="1" x14ac:dyDescent="0.35">
      <c r="A408" s="267" t="s">
        <v>979</v>
      </c>
      <c r="B408" s="267" t="s">
        <v>1254</v>
      </c>
      <c r="C408" s="267"/>
      <c r="D408" s="267"/>
      <c r="E408" s="267"/>
      <c r="F408" s="267"/>
      <c r="G408" s="267"/>
      <c r="H408" s="267"/>
      <c r="I408" s="267"/>
      <c r="J408" s="267"/>
      <c r="K408" s="267"/>
      <c r="L408" s="267"/>
      <c r="M408" s="267"/>
      <c r="N408" s="267"/>
      <c r="O408" s="267"/>
      <c r="P408" s="267"/>
      <c r="Q408" s="267"/>
      <c r="R408" s="268"/>
    </row>
    <row r="410" spans="1:18" ht="15" customHeight="1" x14ac:dyDescent="0.35">
      <c r="A410" s="256" t="s">
        <v>1322</v>
      </c>
      <c r="B410" s="256" t="s">
        <v>95</v>
      </c>
      <c r="C410" s="256" t="s">
        <v>5425</v>
      </c>
      <c r="D410" s="256" t="s">
        <v>1323</v>
      </c>
      <c r="E410" s="256"/>
      <c r="F410" s="256"/>
      <c r="G410" s="256"/>
      <c r="H410" s="256"/>
      <c r="I410" s="256"/>
      <c r="J410" s="256"/>
      <c r="K410" s="256"/>
      <c r="L410" s="256"/>
      <c r="M410" s="256"/>
      <c r="N410" s="256"/>
      <c r="O410" s="256"/>
      <c r="P410" s="256"/>
      <c r="Q410" s="256"/>
      <c r="R410" s="283"/>
    </row>
    <row r="411" spans="1:18" x14ac:dyDescent="0.35">
      <c r="A411" s="256" t="s">
        <v>928</v>
      </c>
      <c r="B411" s="256" t="s">
        <v>100</v>
      </c>
      <c r="C411" s="256" t="s">
        <v>1324</v>
      </c>
      <c r="D411" s="256" t="s">
        <v>1325</v>
      </c>
      <c r="E411" s="256"/>
      <c r="F411" s="256"/>
      <c r="G411" s="256"/>
      <c r="H411" s="256"/>
      <c r="I411" s="256"/>
      <c r="J411" s="256"/>
      <c r="K411" s="256"/>
      <c r="L411" s="256"/>
      <c r="M411" s="256"/>
      <c r="N411" s="256"/>
      <c r="O411" s="256"/>
      <c r="P411" s="256"/>
      <c r="Q411" s="256"/>
      <c r="R411" s="283"/>
    </row>
    <row r="412" spans="1:18" x14ac:dyDescent="0.35">
      <c r="A412" s="291" t="s">
        <v>979</v>
      </c>
      <c r="B412" s="261" t="s">
        <v>980</v>
      </c>
      <c r="C412" s="291"/>
      <c r="D412" s="291"/>
      <c r="E412" s="291"/>
      <c r="F412" s="291"/>
      <c r="G412" s="291"/>
      <c r="H412" s="291"/>
      <c r="I412" s="291"/>
      <c r="J412" s="291"/>
      <c r="K412" s="291"/>
      <c r="L412" s="291"/>
      <c r="M412" s="291"/>
      <c r="N412" s="291"/>
      <c r="O412" s="291"/>
      <c r="P412" s="291"/>
      <c r="Q412" s="291"/>
      <c r="R412" s="292"/>
    </row>
    <row r="413" spans="1:18" x14ac:dyDescent="0.35">
      <c r="A413" s="256" t="s">
        <v>971</v>
      </c>
      <c r="B413" s="256" t="s">
        <v>101</v>
      </c>
      <c r="C413" s="256" t="s">
        <v>1326</v>
      </c>
      <c r="D413" s="256" t="s">
        <v>1327</v>
      </c>
      <c r="E413" s="256"/>
      <c r="F413" s="256"/>
      <c r="G413" s="256"/>
      <c r="H413" s="256"/>
      <c r="I413" s="256"/>
      <c r="J413" s="256"/>
      <c r="K413" s="256"/>
      <c r="L413" s="256"/>
      <c r="M413" s="256"/>
      <c r="N413" s="256"/>
      <c r="O413" s="256"/>
      <c r="P413" s="256"/>
      <c r="Q413" s="256"/>
      <c r="R413" s="283"/>
    </row>
  </sheetData>
  <conditionalFormatting sqref="B45 B17:B21 B43 B12:B13">
    <cfRule type="duplicateValues" dxfId="43" priority="35"/>
  </conditionalFormatting>
  <conditionalFormatting sqref="B30">
    <cfRule type="duplicateValues" dxfId="42" priority="34"/>
  </conditionalFormatting>
  <conditionalFormatting sqref="B34 B22:B23 B26">
    <cfRule type="duplicateValues" dxfId="41" priority="36"/>
  </conditionalFormatting>
  <conditionalFormatting sqref="B1">
    <cfRule type="duplicateValues" dxfId="40" priority="37"/>
  </conditionalFormatting>
  <conditionalFormatting sqref="B11">
    <cfRule type="duplicateValues" dxfId="39" priority="38"/>
  </conditionalFormatting>
  <conditionalFormatting sqref="B39">
    <cfRule type="duplicateValues" dxfId="38" priority="33"/>
  </conditionalFormatting>
  <conditionalFormatting sqref="L45:R45 L17:R20 L43:R43 L12:R13 O21:R21">
    <cfRule type="duplicateValues" dxfId="37" priority="29"/>
  </conditionalFormatting>
  <conditionalFormatting sqref="L30:R30">
    <cfRule type="duplicateValues" dxfId="36" priority="28"/>
  </conditionalFormatting>
  <conditionalFormatting sqref="L34:R34 L22:R23 L26:R26">
    <cfRule type="duplicateValues" dxfId="35" priority="30"/>
  </conditionalFormatting>
  <conditionalFormatting sqref="L1:R1">
    <cfRule type="duplicateValues" dxfId="34" priority="31"/>
  </conditionalFormatting>
  <conditionalFormatting sqref="L11:R11">
    <cfRule type="duplicateValues" dxfId="33" priority="32"/>
  </conditionalFormatting>
  <conditionalFormatting sqref="L39:R39">
    <cfRule type="duplicateValues" dxfId="32" priority="27"/>
  </conditionalFormatting>
  <conditionalFormatting sqref="C45:D45 C17:D21 C43:D43 C12:D13">
    <cfRule type="duplicateValues" dxfId="31" priority="23"/>
  </conditionalFormatting>
  <conditionalFormatting sqref="C30:D30">
    <cfRule type="duplicateValues" dxfId="30" priority="22"/>
  </conditionalFormatting>
  <conditionalFormatting sqref="C34:D34 C22:D23 C26:D26">
    <cfRule type="duplicateValues" dxfId="29" priority="24"/>
  </conditionalFormatting>
  <conditionalFormatting sqref="C1:D1">
    <cfRule type="duplicateValues" dxfId="28" priority="25"/>
  </conditionalFormatting>
  <conditionalFormatting sqref="C11:D11">
    <cfRule type="duplicateValues" dxfId="27" priority="26"/>
  </conditionalFormatting>
  <conditionalFormatting sqref="C39:D39">
    <cfRule type="duplicateValues" dxfId="26" priority="21"/>
  </conditionalFormatting>
  <conditionalFormatting sqref="E45:F45 E17:F21 E43:F43 E12:F13">
    <cfRule type="duplicateValues" dxfId="25" priority="17"/>
  </conditionalFormatting>
  <conditionalFormatting sqref="E30:F30">
    <cfRule type="duplicateValues" dxfId="24" priority="16"/>
  </conditionalFormatting>
  <conditionalFormatting sqref="F34 E22:F23 E26:F26">
    <cfRule type="duplicateValues" dxfId="23" priority="18"/>
  </conditionalFormatting>
  <conditionalFormatting sqref="E1:F1">
    <cfRule type="duplicateValues" dxfId="22" priority="19"/>
  </conditionalFormatting>
  <conditionalFormatting sqref="E11:F11">
    <cfRule type="duplicateValues" dxfId="21" priority="20"/>
  </conditionalFormatting>
  <conditionalFormatting sqref="E39:F39">
    <cfRule type="duplicateValues" dxfId="20" priority="15"/>
  </conditionalFormatting>
  <conditionalFormatting sqref="G45:I45 G17:I20 G21:H21 L21:N21 G43:I43 G12:I13">
    <cfRule type="duplicateValues" dxfId="19" priority="11"/>
  </conditionalFormatting>
  <conditionalFormatting sqref="G30:I30">
    <cfRule type="duplicateValues" dxfId="18" priority="10"/>
  </conditionalFormatting>
  <conditionalFormatting sqref="G34:I34 G22:I23 G26:I26">
    <cfRule type="duplicateValues" dxfId="17" priority="12"/>
  </conditionalFormatting>
  <conditionalFormatting sqref="G1:I1">
    <cfRule type="duplicateValues" dxfId="16" priority="13"/>
  </conditionalFormatting>
  <conditionalFormatting sqref="G11:I11">
    <cfRule type="duplicateValues" dxfId="15" priority="14"/>
  </conditionalFormatting>
  <conditionalFormatting sqref="G39:I39">
    <cfRule type="duplicateValues" dxfId="14" priority="9"/>
  </conditionalFormatting>
  <conditionalFormatting sqref="B33">
    <cfRule type="duplicateValues" dxfId="13" priority="8"/>
  </conditionalFormatting>
  <conditionalFormatting sqref="L33:R33">
    <cfRule type="duplicateValues" dxfId="12" priority="7"/>
  </conditionalFormatting>
  <conditionalFormatting sqref="C33:D33">
    <cfRule type="duplicateValues" dxfId="11" priority="6"/>
  </conditionalFormatting>
  <conditionalFormatting sqref="E33:F33">
    <cfRule type="duplicateValues" dxfId="10" priority="5"/>
  </conditionalFormatting>
  <conditionalFormatting sqref="G33:I33">
    <cfRule type="duplicateValues" dxfId="9" priority="4"/>
  </conditionalFormatting>
  <conditionalFormatting sqref="B35">
    <cfRule type="duplicateValues" dxfId="8" priority="39"/>
  </conditionalFormatting>
  <conditionalFormatting sqref="L35:R35">
    <cfRule type="duplicateValues" dxfId="7" priority="40"/>
  </conditionalFormatting>
  <conditionalFormatting sqref="C35:D35">
    <cfRule type="duplicateValues" dxfId="6" priority="41"/>
  </conditionalFormatting>
  <conditionalFormatting sqref="E35:F35">
    <cfRule type="duplicateValues" dxfId="5" priority="42"/>
  </conditionalFormatting>
  <conditionalFormatting sqref="G35:I35">
    <cfRule type="duplicateValues" dxfId="4" priority="43"/>
  </conditionalFormatting>
  <conditionalFormatting sqref="R41">
    <cfRule type="duplicateValues" dxfId="3" priority="3"/>
  </conditionalFormatting>
  <conditionalFormatting sqref="R49">
    <cfRule type="duplicateValues" dxfId="2" priority="2"/>
  </conditionalFormatting>
  <conditionalFormatting sqref="E34">
    <cfRule type="duplicateValues" dxfId="1" priority="1"/>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E1672"/>
  <sheetViews>
    <sheetView zoomScale="70" zoomScaleNormal="70" workbookViewId="0">
      <selection activeCell="D1" sqref="D1"/>
    </sheetView>
  </sheetViews>
  <sheetFormatPr baseColWidth="10" defaultColWidth="11.08203125" defaultRowHeight="15.5" x14ac:dyDescent="0.35"/>
  <cols>
    <col min="1" max="5" width="16.5" style="169" customWidth="1"/>
    <col min="6" max="16384" width="11.08203125" style="169"/>
  </cols>
  <sheetData>
    <row r="1" spans="1:5" x14ac:dyDescent="0.35">
      <c r="A1" s="168" t="s">
        <v>1328</v>
      </c>
      <c r="B1" s="168" t="s">
        <v>900</v>
      </c>
      <c r="C1" s="168" t="s">
        <v>901</v>
      </c>
      <c r="D1" s="168" t="s">
        <v>1329</v>
      </c>
      <c r="E1" s="168" t="s">
        <v>1330</v>
      </c>
    </row>
    <row r="2" spans="1:5" x14ac:dyDescent="0.35">
      <c r="A2" s="331" t="s">
        <v>1331</v>
      </c>
      <c r="B2" s="331" t="s">
        <v>1332</v>
      </c>
      <c r="C2" s="331" t="s">
        <v>1333</v>
      </c>
      <c r="D2" s="331" t="s">
        <v>1333</v>
      </c>
      <c r="E2" s="35"/>
    </row>
    <row r="3" spans="1:5" x14ac:dyDescent="0.35">
      <c r="A3" s="331" t="s">
        <v>1331</v>
      </c>
      <c r="B3" s="331" t="s">
        <v>618</v>
      </c>
      <c r="C3" s="331" t="s">
        <v>617</v>
      </c>
      <c r="D3" s="331" t="s">
        <v>617</v>
      </c>
      <c r="E3" s="35"/>
    </row>
    <row r="4" spans="1:5" x14ac:dyDescent="0.35">
      <c r="A4" s="331" t="s">
        <v>1331</v>
      </c>
      <c r="B4" s="331" t="s">
        <v>149</v>
      </c>
      <c r="C4" s="331" t="s">
        <v>148</v>
      </c>
      <c r="D4" s="331" t="s">
        <v>148</v>
      </c>
      <c r="E4" s="35"/>
    </row>
    <row r="5" spans="1:5" x14ac:dyDescent="0.35">
      <c r="A5" s="331" t="s">
        <v>1331</v>
      </c>
      <c r="B5" s="331" t="s">
        <v>104</v>
      </c>
      <c r="C5" s="331" t="s">
        <v>103</v>
      </c>
      <c r="D5" s="331" t="s">
        <v>103</v>
      </c>
      <c r="E5" s="35"/>
    </row>
    <row r="6" spans="1:5" x14ac:dyDescent="0.35">
      <c r="A6" s="331" t="s">
        <v>1331</v>
      </c>
      <c r="B6" s="331" t="s">
        <v>172</v>
      </c>
      <c r="C6" s="331" t="s">
        <v>171</v>
      </c>
      <c r="D6" s="331" t="s">
        <v>171</v>
      </c>
      <c r="E6" s="35"/>
    </row>
    <row r="7" spans="1:5" x14ac:dyDescent="0.35">
      <c r="A7" s="331" t="s">
        <v>1331</v>
      </c>
      <c r="B7" s="331" t="s">
        <v>614</v>
      </c>
      <c r="C7" s="331" t="s">
        <v>613</v>
      </c>
      <c r="D7" s="331" t="s">
        <v>613</v>
      </c>
      <c r="E7" s="35"/>
    </row>
    <row r="8" spans="1:5" x14ac:dyDescent="0.35">
      <c r="A8" s="331" t="s">
        <v>1331</v>
      </c>
      <c r="B8" s="331" t="s">
        <v>188</v>
      </c>
      <c r="C8" s="331" t="s">
        <v>187</v>
      </c>
      <c r="D8" s="331" t="s">
        <v>187</v>
      </c>
      <c r="E8" s="35"/>
    </row>
    <row r="9" spans="1:5" x14ac:dyDescent="0.35">
      <c r="A9" s="331" t="s">
        <v>1331</v>
      </c>
      <c r="B9" s="331" t="s">
        <v>134</v>
      </c>
      <c r="C9" s="331" t="s">
        <v>133</v>
      </c>
      <c r="D9" s="331" t="s">
        <v>133</v>
      </c>
      <c r="E9" s="35"/>
    </row>
    <row r="10" spans="1:5" x14ac:dyDescent="0.35">
      <c r="A10" s="331" t="s">
        <v>1331</v>
      </c>
      <c r="B10" s="331" t="s">
        <v>180</v>
      </c>
      <c r="C10" s="331" t="s">
        <v>179</v>
      </c>
      <c r="D10" s="331" t="s">
        <v>179</v>
      </c>
      <c r="E10" s="35"/>
    </row>
    <row r="11" spans="1:5" x14ac:dyDescent="0.35">
      <c r="A11" s="331" t="s">
        <v>1331</v>
      </c>
      <c r="B11" s="331" t="s">
        <v>162</v>
      </c>
      <c r="C11" s="331" t="s">
        <v>161</v>
      </c>
      <c r="D11" s="331" t="s">
        <v>161</v>
      </c>
      <c r="E11" s="35"/>
    </row>
    <row r="12" spans="1:5" x14ac:dyDescent="0.35">
      <c r="A12" s="331" t="s">
        <v>1331</v>
      </c>
      <c r="B12" s="331" t="s">
        <v>837</v>
      </c>
      <c r="C12" s="331" t="s">
        <v>836</v>
      </c>
      <c r="D12" s="331" t="s">
        <v>836</v>
      </c>
      <c r="E12" s="35"/>
    </row>
    <row r="13" spans="1:5" x14ac:dyDescent="0.35">
      <c r="A13" s="331" t="s">
        <v>1331</v>
      </c>
      <c r="B13" s="331" t="s">
        <v>4443</v>
      </c>
      <c r="C13" s="331" t="s">
        <v>3662</v>
      </c>
      <c r="D13" s="331" t="s">
        <v>3662</v>
      </c>
      <c r="E13" s="35"/>
    </row>
    <row r="14" spans="1:5" x14ac:dyDescent="0.35">
      <c r="A14" s="330" t="s">
        <v>1331</v>
      </c>
      <c r="B14" s="330" t="s">
        <v>1349</v>
      </c>
      <c r="C14" s="330" t="s">
        <v>5426</v>
      </c>
      <c r="D14" s="330"/>
      <c r="E14" s="332"/>
    </row>
    <row r="15" spans="1:5" x14ac:dyDescent="0.35">
      <c r="A15" s="330" t="s">
        <v>1331</v>
      </c>
      <c r="B15" s="330" t="s">
        <v>1335</v>
      </c>
      <c r="C15" s="330" t="s">
        <v>5427</v>
      </c>
      <c r="D15" s="330"/>
      <c r="E15" s="332"/>
    </row>
    <row r="16" spans="1:5" x14ac:dyDescent="0.35">
      <c r="A16" s="331" t="s">
        <v>1331</v>
      </c>
      <c r="B16" s="331" t="s">
        <v>108</v>
      </c>
      <c r="C16" s="331" t="s">
        <v>107</v>
      </c>
      <c r="D16" s="331" t="s">
        <v>517</v>
      </c>
      <c r="E16" s="35"/>
    </row>
    <row r="17" spans="1:5" x14ac:dyDescent="0.35">
      <c r="A17" s="35"/>
      <c r="B17" s="35"/>
      <c r="C17" s="35"/>
      <c r="D17" s="333"/>
      <c r="E17" s="35"/>
    </row>
    <row r="18" spans="1:5" x14ac:dyDescent="0.35">
      <c r="A18" s="331" t="s">
        <v>1337</v>
      </c>
      <c r="B18" s="331" t="s">
        <v>1338</v>
      </c>
      <c r="C18" s="331" t="s">
        <v>897</v>
      </c>
      <c r="D18" s="331" t="s">
        <v>1339</v>
      </c>
      <c r="E18" s="331" t="s">
        <v>1335</v>
      </c>
    </row>
    <row r="19" spans="1:5" x14ac:dyDescent="0.35">
      <c r="A19" s="331" t="s">
        <v>1337</v>
      </c>
      <c r="B19" s="331" t="s">
        <v>1340</v>
      </c>
      <c r="C19" s="331" t="s">
        <v>763</v>
      </c>
      <c r="D19" s="331" t="s">
        <v>5428</v>
      </c>
      <c r="E19" s="331" t="s">
        <v>1335</v>
      </c>
    </row>
    <row r="20" spans="1:5" x14ac:dyDescent="0.35">
      <c r="A20" s="331" t="s">
        <v>1337</v>
      </c>
      <c r="B20" s="331" t="s">
        <v>1341</v>
      </c>
      <c r="C20" s="331" t="s">
        <v>1342</v>
      </c>
      <c r="D20" s="331" t="s">
        <v>5429</v>
      </c>
      <c r="E20" s="331" t="s">
        <v>1335</v>
      </c>
    </row>
    <row r="21" spans="1:5" x14ac:dyDescent="0.35">
      <c r="A21" s="331" t="s">
        <v>1337</v>
      </c>
      <c r="B21" s="331" t="s">
        <v>1343</v>
      </c>
      <c r="C21" s="331" t="s">
        <v>1344</v>
      </c>
      <c r="D21" s="331" t="s">
        <v>1344</v>
      </c>
      <c r="E21" s="331" t="s">
        <v>614</v>
      </c>
    </row>
    <row r="22" spans="1:5" x14ac:dyDescent="0.35">
      <c r="A22" s="331" t="s">
        <v>1337</v>
      </c>
      <c r="B22" s="331" t="s">
        <v>657</v>
      </c>
      <c r="C22" s="331" t="s">
        <v>616</v>
      </c>
      <c r="D22" s="331" t="s">
        <v>616</v>
      </c>
      <c r="E22" s="331" t="s">
        <v>614</v>
      </c>
    </row>
    <row r="23" spans="1:5" x14ac:dyDescent="0.35">
      <c r="A23" s="331" t="s">
        <v>1337</v>
      </c>
      <c r="B23" s="331" t="s">
        <v>658</v>
      </c>
      <c r="C23" s="331" t="s">
        <v>615</v>
      </c>
      <c r="D23" s="331" t="s">
        <v>615</v>
      </c>
      <c r="E23" s="331" t="s">
        <v>614</v>
      </c>
    </row>
    <row r="24" spans="1:5" x14ac:dyDescent="0.35">
      <c r="A24" s="331" t="s">
        <v>1337</v>
      </c>
      <c r="B24" s="331" t="s">
        <v>1345</v>
      </c>
      <c r="C24" s="331" t="s">
        <v>1346</v>
      </c>
      <c r="D24" s="331" t="s">
        <v>1346</v>
      </c>
      <c r="E24" s="331" t="s">
        <v>614</v>
      </c>
    </row>
    <row r="25" spans="1:5" x14ac:dyDescent="0.35">
      <c r="A25" s="331" t="s">
        <v>1337</v>
      </c>
      <c r="B25" s="331" t="s">
        <v>108</v>
      </c>
      <c r="C25" s="331" t="s">
        <v>107</v>
      </c>
      <c r="D25" s="331" t="s">
        <v>517</v>
      </c>
      <c r="E25" s="331" t="s">
        <v>1335</v>
      </c>
    </row>
    <row r="26" spans="1:5" x14ac:dyDescent="0.35">
      <c r="A26" s="331" t="s">
        <v>1337</v>
      </c>
      <c r="B26" s="331" t="s">
        <v>108</v>
      </c>
      <c r="C26" s="331" t="s">
        <v>107</v>
      </c>
      <c r="D26" s="333" t="s">
        <v>517</v>
      </c>
      <c r="E26" s="331" t="s">
        <v>618</v>
      </c>
    </row>
    <row r="27" spans="1:5" x14ac:dyDescent="0.35">
      <c r="A27" s="331" t="s">
        <v>1337</v>
      </c>
      <c r="B27" s="331" t="s">
        <v>108</v>
      </c>
      <c r="C27" s="331" t="s">
        <v>107</v>
      </c>
      <c r="D27" s="333" t="s">
        <v>517</v>
      </c>
      <c r="E27" s="331" t="s">
        <v>614</v>
      </c>
    </row>
    <row r="28" spans="1:5" x14ac:dyDescent="0.35">
      <c r="A28" s="331" t="s">
        <v>1337</v>
      </c>
      <c r="B28" s="331" t="s">
        <v>659</v>
      </c>
      <c r="C28" s="331" t="s">
        <v>625</v>
      </c>
      <c r="D28" s="331" t="s">
        <v>625</v>
      </c>
      <c r="E28" s="331" t="s">
        <v>618</v>
      </c>
    </row>
    <row r="29" spans="1:5" x14ac:dyDescent="0.35">
      <c r="A29" s="331" t="s">
        <v>1337</v>
      </c>
      <c r="B29" s="331" t="s">
        <v>660</v>
      </c>
      <c r="C29" s="331" t="s">
        <v>623</v>
      </c>
      <c r="D29" s="331" t="s">
        <v>623</v>
      </c>
      <c r="E29" s="331" t="s">
        <v>618</v>
      </c>
    </row>
    <row r="30" spans="1:5" x14ac:dyDescent="0.35">
      <c r="A30" s="331" t="s">
        <v>1337</v>
      </c>
      <c r="B30" s="331" t="s">
        <v>661</v>
      </c>
      <c r="C30" s="331" t="s">
        <v>619</v>
      </c>
      <c r="D30" s="331" t="s">
        <v>619</v>
      </c>
      <c r="E30" s="331" t="s">
        <v>618</v>
      </c>
    </row>
    <row r="31" spans="1:5" x14ac:dyDescent="0.35">
      <c r="A31" s="331" t="s">
        <v>1337</v>
      </c>
      <c r="B31" s="331" t="s">
        <v>662</v>
      </c>
      <c r="C31" s="331" t="s">
        <v>624</v>
      </c>
      <c r="D31" s="331" t="s">
        <v>624</v>
      </c>
      <c r="E31" s="331" t="s">
        <v>618</v>
      </c>
    </row>
    <row r="32" spans="1:5" x14ac:dyDescent="0.35">
      <c r="A32" s="331" t="s">
        <v>1337</v>
      </c>
      <c r="B32" s="331" t="s">
        <v>1347</v>
      </c>
      <c r="C32" s="331" t="s">
        <v>1348</v>
      </c>
      <c r="D32" s="331" t="s">
        <v>1348</v>
      </c>
      <c r="E32" s="331" t="s">
        <v>1349</v>
      </c>
    </row>
    <row r="33" spans="1:5" x14ac:dyDescent="0.35">
      <c r="A33" s="331" t="s">
        <v>1337</v>
      </c>
      <c r="B33" s="331" t="s">
        <v>108</v>
      </c>
      <c r="C33" s="331" t="s">
        <v>107</v>
      </c>
      <c r="D33" s="331" t="s">
        <v>517</v>
      </c>
      <c r="E33" s="331" t="s">
        <v>1349</v>
      </c>
    </row>
    <row r="34" spans="1:5" x14ac:dyDescent="0.35">
      <c r="A34" s="331" t="s">
        <v>1337</v>
      </c>
      <c r="B34" s="331" t="s">
        <v>1350</v>
      </c>
      <c r="C34" s="331" t="s">
        <v>1351</v>
      </c>
      <c r="D34" s="331" t="s">
        <v>1352</v>
      </c>
      <c r="E34" s="331" t="s">
        <v>1353</v>
      </c>
    </row>
    <row r="35" spans="1:5" x14ac:dyDescent="0.35">
      <c r="A35" s="331" t="s">
        <v>1337</v>
      </c>
      <c r="B35" s="331" t="s">
        <v>1354</v>
      </c>
      <c r="C35" s="331" t="s">
        <v>1355</v>
      </c>
      <c r="D35" s="331" t="s">
        <v>5430</v>
      </c>
      <c r="E35" s="331" t="s">
        <v>1353</v>
      </c>
    </row>
    <row r="36" spans="1:5" x14ac:dyDescent="0.35">
      <c r="A36" s="331" t="s">
        <v>1337</v>
      </c>
      <c r="B36" s="331" t="s">
        <v>1356</v>
      </c>
      <c r="C36" s="331" t="s">
        <v>1357</v>
      </c>
      <c r="D36" s="331" t="s">
        <v>5431</v>
      </c>
      <c r="E36" s="331" t="s">
        <v>1353</v>
      </c>
    </row>
    <row r="37" spans="1:5" x14ac:dyDescent="0.35">
      <c r="A37" s="331" t="s">
        <v>1337</v>
      </c>
      <c r="B37" s="331" t="s">
        <v>1358</v>
      </c>
      <c r="C37" s="331" t="s">
        <v>1359</v>
      </c>
      <c r="D37" s="331" t="s">
        <v>5432</v>
      </c>
      <c r="E37" s="331" t="s">
        <v>1353</v>
      </c>
    </row>
    <row r="38" spans="1:5" x14ac:dyDescent="0.35">
      <c r="A38" s="331" t="s">
        <v>1337</v>
      </c>
      <c r="B38" s="331" t="s">
        <v>1360</v>
      </c>
      <c r="C38" s="331" t="s">
        <v>1361</v>
      </c>
      <c r="D38" s="331" t="s">
        <v>5433</v>
      </c>
      <c r="E38" s="331" t="s">
        <v>1353</v>
      </c>
    </row>
    <row r="39" spans="1:5" x14ac:dyDescent="0.35">
      <c r="A39" s="331" t="s">
        <v>1337</v>
      </c>
      <c r="B39" s="331" t="s">
        <v>1362</v>
      </c>
      <c r="C39" s="331" t="s">
        <v>1363</v>
      </c>
      <c r="D39" s="331" t="s">
        <v>5434</v>
      </c>
      <c r="E39" s="331" t="s">
        <v>1353</v>
      </c>
    </row>
    <row r="40" spans="1:5" x14ac:dyDescent="0.35">
      <c r="A40" s="331" t="s">
        <v>1337</v>
      </c>
      <c r="B40" s="331" t="s">
        <v>1364</v>
      </c>
      <c r="C40" s="331" t="s">
        <v>1365</v>
      </c>
      <c r="D40" s="331" t="s">
        <v>5435</v>
      </c>
      <c r="E40" s="331" t="s">
        <v>1353</v>
      </c>
    </row>
    <row r="41" spans="1:5" x14ac:dyDescent="0.35">
      <c r="A41" s="331" t="s">
        <v>1337</v>
      </c>
      <c r="B41" s="331" t="s">
        <v>1366</v>
      </c>
      <c r="C41" s="331" t="s">
        <v>1367</v>
      </c>
      <c r="D41" s="331" t="s">
        <v>5436</v>
      </c>
      <c r="E41" s="331" t="s">
        <v>1353</v>
      </c>
    </row>
    <row r="42" spans="1:5" x14ac:dyDescent="0.35">
      <c r="A42" s="331" t="s">
        <v>1337</v>
      </c>
      <c r="B42" s="331" t="s">
        <v>108</v>
      </c>
      <c r="C42" s="331" t="s">
        <v>107</v>
      </c>
      <c r="D42" s="331" t="s">
        <v>517</v>
      </c>
      <c r="E42" s="331" t="s">
        <v>1353</v>
      </c>
    </row>
    <row r="43" spans="1:5" x14ac:dyDescent="0.35">
      <c r="A43" s="331" t="s">
        <v>1337</v>
      </c>
      <c r="B43" s="331" t="s">
        <v>1368</v>
      </c>
      <c r="C43" s="331" t="s">
        <v>897</v>
      </c>
      <c r="D43" s="331" t="s">
        <v>1352</v>
      </c>
      <c r="E43" s="331" t="s">
        <v>1334</v>
      </c>
    </row>
    <row r="44" spans="1:5" x14ac:dyDescent="0.35">
      <c r="A44" s="331" t="s">
        <v>1337</v>
      </c>
      <c r="B44" s="331" t="s">
        <v>1369</v>
      </c>
      <c r="C44" s="331" t="s">
        <v>763</v>
      </c>
      <c r="D44" s="331" t="s">
        <v>5430</v>
      </c>
      <c r="E44" s="331" t="s">
        <v>1334</v>
      </c>
    </row>
    <row r="45" spans="1:5" x14ac:dyDescent="0.35">
      <c r="A45" s="331" t="s">
        <v>1337</v>
      </c>
      <c r="B45" s="331" t="s">
        <v>1370</v>
      </c>
      <c r="C45" s="331" t="s">
        <v>1342</v>
      </c>
      <c r="D45" s="331" t="s">
        <v>5431</v>
      </c>
      <c r="E45" s="331" t="s">
        <v>1334</v>
      </c>
    </row>
    <row r="46" spans="1:5" x14ac:dyDescent="0.35">
      <c r="A46" s="331" t="s">
        <v>1337</v>
      </c>
      <c r="B46" s="331" t="s">
        <v>108</v>
      </c>
      <c r="C46" s="331" t="s">
        <v>107</v>
      </c>
      <c r="D46" s="331" t="s">
        <v>517</v>
      </c>
      <c r="E46" s="331" t="s">
        <v>1334</v>
      </c>
    </row>
    <row r="47" spans="1:5" x14ac:dyDescent="0.35">
      <c r="A47" s="331" t="s">
        <v>1337</v>
      </c>
      <c r="B47" s="331" t="s">
        <v>1371</v>
      </c>
      <c r="C47" s="331" t="s">
        <v>1372</v>
      </c>
      <c r="D47" s="331" t="s">
        <v>1372</v>
      </c>
      <c r="E47" s="331" t="s">
        <v>180</v>
      </c>
    </row>
    <row r="48" spans="1:5" x14ac:dyDescent="0.35">
      <c r="A48" s="331" t="s">
        <v>1337</v>
      </c>
      <c r="B48" s="331" t="s">
        <v>194</v>
      </c>
      <c r="C48" s="331" t="s">
        <v>181</v>
      </c>
      <c r="D48" s="331" t="s">
        <v>181</v>
      </c>
      <c r="E48" s="331" t="s">
        <v>180</v>
      </c>
    </row>
    <row r="49" spans="1:5" x14ac:dyDescent="0.35">
      <c r="A49" s="331" t="s">
        <v>1337</v>
      </c>
      <c r="B49" s="331" t="s">
        <v>1373</v>
      </c>
      <c r="C49" s="331" t="s">
        <v>1374</v>
      </c>
      <c r="D49" s="331" t="s">
        <v>1374</v>
      </c>
      <c r="E49" s="331" t="s">
        <v>180</v>
      </c>
    </row>
    <row r="50" spans="1:5" x14ac:dyDescent="0.35">
      <c r="A50" s="331" t="s">
        <v>1337</v>
      </c>
      <c r="B50" s="331" t="s">
        <v>1375</v>
      </c>
      <c r="C50" s="331" t="s">
        <v>1376</v>
      </c>
      <c r="D50" s="331" t="s">
        <v>1376</v>
      </c>
      <c r="E50" s="331" t="s">
        <v>180</v>
      </c>
    </row>
    <row r="51" spans="1:5" x14ac:dyDescent="0.35">
      <c r="A51" s="331" t="s">
        <v>1337</v>
      </c>
      <c r="B51" s="331" t="s">
        <v>108</v>
      </c>
      <c r="C51" s="331" t="s">
        <v>107</v>
      </c>
      <c r="D51" s="331" t="s">
        <v>517</v>
      </c>
      <c r="E51" s="331" t="s">
        <v>180</v>
      </c>
    </row>
    <row r="52" spans="1:5" x14ac:dyDescent="0.35">
      <c r="A52" s="331" t="s">
        <v>1337</v>
      </c>
      <c r="B52" s="331" t="s">
        <v>1377</v>
      </c>
      <c r="C52" s="331" t="s">
        <v>897</v>
      </c>
      <c r="D52" s="331" t="s">
        <v>1352</v>
      </c>
      <c r="E52" s="331" t="s">
        <v>172</v>
      </c>
    </row>
    <row r="53" spans="1:5" x14ac:dyDescent="0.35">
      <c r="A53" s="331" t="s">
        <v>1337</v>
      </c>
      <c r="B53" s="333" t="s">
        <v>195</v>
      </c>
      <c r="C53" s="331" t="s">
        <v>763</v>
      </c>
      <c r="D53" s="333" t="s">
        <v>5430</v>
      </c>
      <c r="E53" s="331" t="s">
        <v>172</v>
      </c>
    </row>
    <row r="54" spans="1:5" x14ac:dyDescent="0.35">
      <c r="A54" s="331" t="s">
        <v>1337</v>
      </c>
      <c r="B54" s="333" t="s">
        <v>1378</v>
      </c>
      <c r="C54" s="331" t="s">
        <v>1342</v>
      </c>
      <c r="D54" s="333" t="s">
        <v>5431</v>
      </c>
      <c r="E54" s="331" t="s">
        <v>172</v>
      </c>
    </row>
    <row r="55" spans="1:5" x14ac:dyDescent="0.35">
      <c r="A55" s="331" t="s">
        <v>1337</v>
      </c>
      <c r="B55" s="333" t="s">
        <v>108</v>
      </c>
      <c r="C55" s="331" t="s">
        <v>107</v>
      </c>
      <c r="D55" s="333" t="s">
        <v>517</v>
      </c>
      <c r="E55" s="331" t="s">
        <v>172</v>
      </c>
    </row>
    <row r="56" spans="1:5" x14ac:dyDescent="0.35">
      <c r="A56" s="331" t="s">
        <v>1337</v>
      </c>
      <c r="B56" s="333" t="s">
        <v>196</v>
      </c>
      <c r="C56" s="331" t="s">
        <v>197</v>
      </c>
      <c r="D56" s="333" t="s">
        <v>197</v>
      </c>
      <c r="E56" s="331" t="s">
        <v>162</v>
      </c>
    </row>
    <row r="57" spans="1:5" x14ac:dyDescent="0.35">
      <c r="A57" s="331" t="s">
        <v>1337</v>
      </c>
      <c r="B57" s="331" t="s">
        <v>198</v>
      </c>
      <c r="C57" s="331" t="s">
        <v>163</v>
      </c>
      <c r="D57" s="333" t="s">
        <v>163</v>
      </c>
      <c r="E57" s="331" t="s">
        <v>162</v>
      </c>
    </row>
    <row r="58" spans="1:5" x14ac:dyDescent="0.35">
      <c r="A58" s="331" t="s">
        <v>1337</v>
      </c>
      <c r="B58" s="333" t="s">
        <v>4747</v>
      </c>
      <c r="C58" s="331" t="s">
        <v>4748</v>
      </c>
      <c r="D58" s="331" t="s">
        <v>4748</v>
      </c>
      <c r="E58" s="331" t="s">
        <v>162</v>
      </c>
    </row>
    <row r="59" spans="1:5" x14ac:dyDescent="0.35">
      <c r="A59" s="331" t="s">
        <v>1337</v>
      </c>
      <c r="B59" s="331" t="s">
        <v>4749</v>
      </c>
      <c r="C59" s="331" t="s">
        <v>4750</v>
      </c>
      <c r="D59" s="331" t="s">
        <v>4750</v>
      </c>
      <c r="E59" s="331" t="s">
        <v>162</v>
      </c>
    </row>
    <row r="60" spans="1:5" x14ac:dyDescent="0.35">
      <c r="A60" s="331" t="s">
        <v>1337</v>
      </c>
      <c r="B60" s="331" t="s">
        <v>1379</v>
      </c>
      <c r="C60" s="331" t="s">
        <v>1380</v>
      </c>
      <c r="D60" s="333" t="s">
        <v>1380</v>
      </c>
      <c r="E60" s="331" t="s">
        <v>162</v>
      </c>
    </row>
    <row r="61" spans="1:5" x14ac:dyDescent="0.35">
      <c r="A61" s="331" t="s">
        <v>1337</v>
      </c>
      <c r="B61" s="331" t="s">
        <v>4751</v>
      </c>
      <c r="C61" s="331" t="s">
        <v>4752</v>
      </c>
      <c r="D61" s="333" t="s">
        <v>4752</v>
      </c>
      <c r="E61" s="331" t="s">
        <v>162</v>
      </c>
    </row>
    <row r="62" spans="1:5" x14ac:dyDescent="0.35">
      <c r="A62" s="331" t="s">
        <v>1337</v>
      </c>
      <c r="B62" s="331" t="s">
        <v>4370</v>
      </c>
      <c r="C62" s="331" t="s">
        <v>3623</v>
      </c>
      <c r="D62" s="333" t="s">
        <v>3623</v>
      </c>
      <c r="E62" s="331" t="s">
        <v>162</v>
      </c>
    </row>
    <row r="63" spans="1:5" x14ac:dyDescent="0.35">
      <c r="A63" s="331" t="s">
        <v>1337</v>
      </c>
      <c r="B63" s="331" t="s">
        <v>108</v>
      </c>
      <c r="C63" s="331" t="s">
        <v>107</v>
      </c>
      <c r="D63" s="333" t="s">
        <v>517</v>
      </c>
      <c r="E63" s="331" t="s">
        <v>162</v>
      </c>
    </row>
    <row r="64" spans="1:5" x14ac:dyDescent="0.35">
      <c r="A64" s="331" t="s">
        <v>1337</v>
      </c>
      <c r="B64" s="331" t="s">
        <v>199</v>
      </c>
      <c r="C64" s="331" t="s">
        <v>150</v>
      </c>
      <c r="D64" s="333" t="s">
        <v>150</v>
      </c>
      <c r="E64" s="331" t="s">
        <v>149</v>
      </c>
    </row>
    <row r="65" spans="1:5" x14ac:dyDescent="0.35">
      <c r="A65" s="331" t="s">
        <v>1337</v>
      </c>
      <c r="B65" s="331" t="s">
        <v>200</v>
      </c>
      <c r="C65" s="331" t="s">
        <v>157</v>
      </c>
      <c r="D65" s="333" t="s">
        <v>157</v>
      </c>
      <c r="E65" s="331" t="s">
        <v>149</v>
      </c>
    </row>
    <row r="66" spans="1:5" x14ac:dyDescent="0.35">
      <c r="A66" s="331" t="s">
        <v>1337</v>
      </c>
      <c r="B66" s="331" t="s">
        <v>1381</v>
      </c>
      <c r="C66" s="331" t="s">
        <v>1382</v>
      </c>
      <c r="D66" s="333" t="s">
        <v>1382</v>
      </c>
      <c r="E66" s="331" t="s">
        <v>149</v>
      </c>
    </row>
    <row r="67" spans="1:5" x14ac:dyDescent="0.35">
      <c r="A67" s="331" t="s">
        <v>1337</v>
      </c>
      <c r="B67" s="331" t="s">
        <v>1383</v>
      </c>
      <c r="C67" s="331" t="s">
        <v>1384</v>
      </c>
      <c r="D67" s="333" t="s">
        <v>1384</v>
      </c>
      <c r="E67" s="331" t="s">
        <v>149</v>
      </c>
    </row>
    <row r="68" spans="1:5" x14ac:dyDescent="0.35">
      <c r="A68" s="331" t="s">
        <v>1337</v>
      </c>
      <c r="B68" s="331" t="s">
        <v>1385</v>
      </c>
      <c r="C68" s="331" t="s">
        <v>1386</v>
      </c>
      <c r="D68" s="333" t="s">
        <v>1386</v>
      </c>
      <c r="E68" s="331" t="s">
        <v>149</v>
      </c>
    </row>
    <row r="69" spans="1:5" x14ac:dyDescent="0.35">
      <c r="A69" s="331" t="s">
        <v>1337</v>
      </c>
      <c r="B69" s="331" t="s">
        <v>1387</v>
      </c>
      <c r="C69" s="331" t="s">
        <v>1388</v>
      </c>
      <c r="D69" s="333" t="s">
        <v>1388</v>
      </c>
      <c r="E69" s="331" t="s">
        <v>149</v>
      </c>
    </row>
    <row r="70" spans="1:5" x14ac:dyDescent="0.35">
      <c r="A70" s="331" t="s">
        <v>1337</v>
      </c>
      <c r="B70" s="331" t="s">
        <v>108</v>
      </c>
      <c r="C70" s="331" t="s">
        <v>107</v>
      </c>
      <c r="D70" s="333" t="s">
        <v>517</v>
      </c>
      <c r="E70" s="331" t="s">
        <v>149</v>
      </c>
    </row>
    <row r="71" spans="1:5" x14ac:dyDescent="0.35">
      <c r="A71" s="331" t="s">
        <v>1337</v>
      </c>
      <c r="B71" s="331" t="s">
        <v>1389</v>
      </c>
      <c r="C71" s="331" t="s">
        <v>1390</v>
      </c>
      <c r="D71" s="333" t="s">
        <v>1390</v>
      </c>
      <c r="E71" s="331" t="s">
        <v>134</v>
      </c>
    </row>
    <row r="72" spans="1:5" x14ac:dyDescent="0.35">
      <c r="A72" s="331" t="s">
        <v>1337</v>
      </c>
      <c r="B72" s="331" t="s">
        <v>201</v>
      </c>
      <c r="C72" s="331" t="s">
        <v>135</v>
      </c>
      <c r="D72" s="333" t="s">
        <v>135</v>
      </c>
      <c r="E72" s="331" t="s">
        <v>134</v>
      </c>
    </row>
    <row r="73" spans="1:5" x14ac:dyDescent="0.35">
      <c r="A73" s="331" t="s">
        <v>1337</v>
      </c>
      <c r="B73" s="331" t="s">
        <v>202</v>
      </c>
      <c r="C73" s="331" t="s">
        <v>146</v>
      </c>
      <c r="D73" s="333" t="s">
        <v>146</v>
      </c>
      <c r="E73" s="331" t="s">
        <v>134</v>
      </c>
    </row>
    <row r="74" spans="1:5" x14ac:dyDescent="0.35">
      <c r="A74" s="331" t="s">
        <v>1337</v>
      </c>
      <c r="B74" s="331" t="s">
        <v>1391</v>
      </c>
      <c r="C74" s="331" t="s">
        <v>1392</v>
      </c>
      <c r="D74" s="333" t="s">
        <v>1392</v>
      </c>
      <c r="E74" s="331" t="s">
        <v>134</v>
      </c>
    </row>
    <row r="75" spans="1:5" x14ac:dyDescent="0.35">
      <c r="A75" s="331" t="s">
        <v>1337</v>
      </c>
      <c r="B75" s="331" t="s">
        <v>108</v>
      </c>
      <c r="C75" s="331" t="s">
        <v>107</v>
      </c>
      <c r="D75" s="333" t="s">
        <v>517</v>
      </c>
      <c r="E75" s="331" t="s">
        <v>134</v>
      </c>
    </row>
    <row r="76" spans="1:5" x14ac:dyDescent="0.35">
      <c r="A76" s="331" t="s">
        <v>1337</v>
      </c>
      <c r="B76" s="331" t="s">
        <v>203</v>
      </c>
      <c r="C76" s="331" t="s">
        <v>189</v>
      </c>
      <c r="D76" s="333" t="s">
        <v>189</v>
      </c>
      <c r="E76" s="331" t="s">
        <v>188</v>
      </c>
    </row>
    <row r="77" spans="1:5" x14ac:dyDescent="0.35">
      <c r="A77" s="331" t="s">
        <v>1337</v>
      </c>
      <c r="B77" s="331" t="s">
        <v>1393</v>
      </c>
      <c r="C77" s="331" t="s">
        <v>1394</v>
      </c>
      <c r="D77" s="333" t="s">
        <v>1394</v>
      </c>
      <c r="E77" s="331" t="s">
        <v>188</v>
      </c>
    </row>
    <row r="78" spans="1:5" x14ac:dyDescent="0.35">
      <c r="A78" s="331" t="s">
        <v>1337</v>
      </c>
      <c r="B78" s="331" t="s">
        <v>1395</v>
      </c>
      <c r="C78" s="331" t="s">
        <v>1396</v>
      </c>
      <c r="D78" s="333" t="s">
        <v>1396</v>
      </c>
      <c r="E78" s="331" t="s">
        <v>188</v>
      </c>
    </row>
    <row r="79" spans="1:5" x14ac:dyDescent="0.35">
      <c r="A79" s="331" t="s">
        <v>1337</v>
      </c>
      <c r="B79" s="331" t="s">
        <v>108</v>
      </c>
      <c r="C79" s="331" t="s">
        <v>107</v>
      </c>
      <c r="D79" s="333" t="s">
        <v>517</v>
      </c>
      <c r="E79" s="331" t="s">
        <v>188</v>
      </c>
    </row>
    <row r="80" spans="1:5" x14ac:dyDescent="0.35">
      <c r="A80" s="331" t="s">
        <v>1337</v>
      </c>
      <c r="B80" s="331" t="s">
        <v>204</v>
      </c>
      <c r="C80" s="334" t="s">
        <v>105</v>
      </c>
      <c r="D80" s="335" t="s">
        <v>105</v>
      </c>
      <c r="E80" s="331" t="s">
        <v>104</v>
      </c>
    </row>
    <row r="81" spans="1:5" x14ac:dyDescent="0.35">
      <c r="A81" s="331" t="s">
        <v>1337</v>
      </c>
      <c r="B81" s="331" t="s">
        <v>1397</v>
      </c>
      <c r="C81" s="334">
        <v>746</v>
      </c>
      <c r="D81" s="335">
        <v>746</v>
      </c>
      <c r="E81" s="331" t="s">
        <v>104</v>
      </c>
    </row>
    <row r="82" spans="1:5" x14ac:dyDescent="0.35">
      <c r="A82" s="331" t="s">
        <v>1337</v>
      </c>
      <c r="B82" s="331" t="s">
        <v>4753</v>
      </c>
      <c r="C82" s="334" t="s">
        <v>4754</v>
      </c>
      <c r="D82" s="335" t="s">
        <v>4754</v>
      </c>
      <c r="E82" s="331" t="s">
        <v>104</v>
      </c>
    </row>
    <row r="83" spans="1:5" x14ac:dyDescent="0.35">
      <c r="A83" s="331" t="s">
        <v>1337</v>
      </c>
      <c r="B83" s="331" t="s">
        <v>108</v>
      </c>
      <c r="C83" s="334" t="s">
        <v>107</v>
      </c>
      <c r="D83" s="335" t="s">
        <v>517</v>
      </c>
      <c r="E83" s="331" t="s">
        <v>104</v>
      </c>
    </row>
    <row r="84" spans="1:5" x14ac:dyDescent="0.35">
      <c r="A84" s="331" t="s">
        <v>1337</v>
      </c>
      <c r="B84" s="331" t="s">
        <v>1398</v>
      </c>
      <c r="C84" s="331" t="s">
        <v>1399</v>
      </c>
      <c r="D84" s="333" t="s">
        <v>1399</v>
      </c>
      <c r="E84" s="331" t="s">
        <v>1332</v>
      </c>
    </row>
    <row r="85" spans="1:5" x14ac:dyDescent="0.35">
      <c r="A85" s="331" t="s">
        <v>1337</v>
      </c>
      <c r="B85" s="331" t="s">
        <v>1400</v>
      </c>
      <c r="C85" s="331" t="s">
        <v>1401</v>
      </c>
      <c r="D85" s="333" t="s">
        <v>1401</v>
      </c>
      <c r="E85" s="331" t="s">
        <v>1332</v>
      </c>
    </row>
    <row r="86" spans="1:5" x14ac:dyDescent="0.35">
      <c r="A86" s="331" t="s">
        <v>1337</v>
      </c>
      <c r="B86" s="331" t="s">
        <v>1402</v>
      </c>
      <c r="C86" s="331" t="s">
        <v>1403</v>
      </c>
      <c r="D86" s="333" t="s">
        <v>1403</v>
      </c>
      <c r="E86" s="331" t="s">
        <v>1332</v>
      </c>
    </row>
    <row r="87" spans="1:5" x14ac:dyDescent="0.35">
      <c r="A87" s="331" t="s">
        <v>1337</v>
      </c>
      <c r="B87" s="331" t="s">
        <v>108</v>
      </c>
      <c r="C87" s="331" t="s">
        <v>107</v>
      </c>
      <c r="D87" s="333" t="s">
        <v>517</v>
      </c>
      <c r="E87" s="331" t="s">
        <v>1332</v>
      </c>
    </row>
    <row r="88" spans="1:5" x14ac:dyDescent="0.35">
      <c r="A88" s="331" t="s">
        <v>1337</v>
      </c>
      <c r="B88" s="331" t="s">
        <v>1404</v>
      </c>
      <c r="C88" s="334">
        <v>2727</v>
      </c>
      <c r="D88" s="335">
        <v>2727</v>
      </c>
      <c r="E88" s="331" t="s">
        <v>1336</v>
      </c>
    </row>
    <row r="89" spans="1:5" x14ac:dyDescent="0.35">
      <c r="A89" s="331" t="s">
        <v>1337</v>
      </c>
      <c r="B89" s="331" t="s">
        <v>108</v>
      </c>
      <c r="C89" s="331" t="s">
        <v>107</v>
      </c>
      <c r="D89" s="333" t="s">
        <v>517</v>
      </c>
      <c r="E89" s="331" t="s">
        <v>1336</v>
      </c>
    </row>
    <row r="90" spans="1:5" x14ac:dyDescent="0.35">
      <c r="A90" s="331" t="s">
        <v>1337</v>
      </c>
      <c r="B90" s="331" t="s">
        <v>4520</v>
      </c>
      <c r="C90" s="331" t="s">
        <v>3700</v>
      </c>
      <c r="D90" s="331" t="s">
        <v>3700</v>
      </c>
      <c r="E90" s="331" t="s">
        <v>837</v>
      </c>
    </row>
    <row r="91" spans="1:5" x14ac:dyDescent="0.35">
      <c r="A91" s="331" t="s">
        <v>1337</v>
      </c>
      <c r="B91" s="331" t="s">
        <v>4536</v>
      </c>
      <c r="C91" s="331" t="s">
        <v>3712</v>
      </c>
      <c r="D91" s="331" t="s">
        <v>3712</v>
      </c>
      <c r="E91" s="331" t="s">
        <v>837</v>
      </c>
    </row>
    <row r="92" spans="1:5" x14ac:dyDescent="0.35">
      <c r="A92" s="331" t="s">
        <v>1337</v>
      </c>
      <c r="B92" s="331" t="s">
        <v>4255</v>
      </c>
      <c r="C92" s="331" t="s">
        <v>3573</v>
      </c>
      <c r="D92" s="331" t="s">
        <v>3573</v>
      </c>
      <c r="E92" s="331" t="s">
        <v>837</v>
      </c>
    </row>
    <row r="93" spans="1:5" x14ac:dyDescent="0.35">
      <c r="A93" s="331" t="s">
        <v>1337</v>
      </c>
      <c r="B93" s="331" t="s">
        <v>4617</v>
      </c>
      <c r="C93" s="331" t="s">
        <v>3743</v>
      </c>
      <c r="D93" s="331" t="s">
        <v>3743</v>
      </c>
      <c r="E93" s="331" t="s">
        <v>837</v>
      </c>
    </row>
    <row r="94" spans="1:5" x14ac:dyDescent="0.35">
      <c r="A94" s="331" t="s">
        <v>1337</v>
      </c>
      <c r="B94" s="331" t="s">
        <v>108</v>
      </c>
      <c r="C94" s="331" t="s">
        <v>107</v>
      </c>
      <c r="D94" s="331" t="s">
        <v>107</v>
      </c>
      <c r="E94" s="331" t="s">
        <v>837</v>
      </c>
    </row>
    <row r="95" spans="1:5" x14ac:dyDescent="0.35">
      <c r="A95" s="331" t="s">
        <v>1337</v>
      </c>
      <c r="B95" s="331" t="s">
        <v>4444</v>
      </c>
      <c r="C95" s="331" t="s">
        <v>3663</v>
      </c>
      <c r="D95" s="331" t="s">
        <v>3663</v>
      </c>
      <c r="E95" s="331" t="s">
        <v>4443</v>
      </c>
    </row>
    <row r="96" spans="1:5" x14ac:dyDescent="0.35">
      <c r="A96" s="331" t="s">
        <v>1337</v>
      </c>
      <c r="B96" s="331" t="s">
        <v>4755</v>
      </c>
      <c r="C96" s="331" t="s">
        <v>4756</v>
      </c>
      <c r="D96" s="331" t="s">
        <v>4756</v>
      </c>
      <c r="E96" s="331" t="s">
        <v>4443</v>
      </c>
    </row>
    <row r="97" spans="1:5" x14ac:dyDescent="0.35">
      <c r="A97" s="331" t="s">
        <v>1337</v>
      </c>
      <c r="B97" s="331" t="s">
        <v>4757</v>
      </c>
      <c r="C97" s="331" t="s">
        <v>4758</v>
      </c>
      <c r="D97" s="331" t="s">
        <v>4758</v>
      </c>
      <c r="E97" s="331" t="s">
        <v>4443</v>
      </c>
    </row>
    <row r="98" spans="1:5" x14ac:dyDescent="0.35">
      <c r="A98" s="331" t="s">
        <v>1337</v>
      </c>
      <c r="B98" s="330" t="s">
        <v>108</v>
      </c>
      <c r="C98" s="331" t="s">
        <v>107</v>
      </c>
      <c r="D98" s="331" t="s">
        <v>5437</v>
      </c>
      <c r="E98" s="331" t="s">
        <v>4443</v>
      </c>
    </row>
    <row r="99" spans="1:5" x14ac:dyDescent="0.35">
      <c r="A99" s="331"/>
      <c r="B99" s="331"/>
      <c r="C99" s="331"/>
      <c r="D99" s="333"/>
      <c r="E99" s="35"/>
    </row>
    <row r="100" spans="1:5" x14ac:dyDescent="0.35">
      <c r="A100" s="331" t="s">
        <v>1405</v>
      </c>
      <c r="B100" s="331" t="s">
        <v>1406</v>
      </c>
      <c r="C100" s="331" t="s">
        <v>491</v>
      </c>
      <c r="D100" s="333" t="s">
        <v>1407</v>
      </c>
      <c r="E100" s="35"/>
    </row>
    <row r="101" spans="1:5" x14ac:dyDescent="0.35">
      <c r="A101" s="331" t="s">
        <v>1405</v>
      </c>
      <c r="B101" s="331" t="s">
        <v>1408</v>
      </c>
      <c r="C101" s="331" t="s">
        <v>494</v>
      </c>
      <c r="D101" s="333" t="s">
        <v>1409</v>
      </c>
      <c r="E101" s="35"/>
    </row>
    <row r="102" spans="1:5" x14ac:dyDescent="0.35">
      <c r="A102" s="38"/>
      <c r="B102" s="35"/>
      <c r="C102" s="35"/>
      <c r="D102" s="333"/>
      <c r="E102" s="35"/>
    </row>
    <row r="103" spans="1:5" x14ac:dyDescent="0.35">
      <c r="A103" s="331" t="s">
        <v>1410</v>
      </c>
      <c r="B103" s="331" t="s">
        <v>1411</v>
      </c>
      <c r="C103" s="331" t="s">
        <v>1412</v>
      </c>
      <c r="D103" s="333" t="s">
        <v>1413</v>
      </c>
      <c r="E103" s="35"/>
    </row>
    <row r="104" spans="1:5" x14ac:dyDescent="0.35">
      <c r="A104" s="331" t="s">
        <v>1410</v>
      </c>
      <c r="B104" s="331" t="s">
        <v>1414</v>
      </c>
      <c r="C104" s="331" t="s">
        <v>1415</v>
      </c>
      <c r="D104" s="333" t="s">
        <v>1416</v>
      </c>
      <c r="E104" s="35"/>
    </row>
    <row r="105" spans="1:5" x14ac:dyDescent="0.35">
      <c r="A105" s="331" t="s">
        <v>1410</v>
      </c>
      <c r="B105" s="331" t="s">
        <v>205</v>
      </c>
      <c r="C105" s="331" t="s">
        <v>132</v>
      </c>
      <c r="D105" s="333" t="s">
        <v>1417</v>
      </c>
      <c r="E105" s="35"/>
    </row>
    <row r="106" spans="1:5" x14ac:dyDescent="0.35">
      <c r="A106" s="331"/>
      <c r="B106" s="331"/>
      <c r="C106" s="331"/>
      <c r="D106" s="333"/>
      <c r="E106" s="35"/>
    </row>
    <row r="107" spans="1:5" ht="28" x14ac:dyDescent="0.35">
      <c r="A107" s="331" t="s">
        <v>1418</v>
      </c>
      <c r="B107" s="336" t="s">
        <v>982</v>
      </c>
      <c r="C107" s="336" t="s">
        <v>490</v>
      </c>
      <c r="D107" s="333" t="s">
        <v>1419</v>
      </c>
      <c r="E107" s="35"/>
    </row>
    <row r="108" spans="1:5" ht="56" x14ac:dyDescent="0.35">
      <c r="A108" s="331" t="s">
        <v>1418</v>
      </c>
      <c r="B108" s="336" t="s">
        <v>1420</v>
      </c>
      <c r="C108" s="336" t="s">
        <v>3317</v>
      </c>
      <c r="D108" s="333" t="s">
        <v>1421</v>
      </c>
      <c r="E108" s="35"/>
    </row>
    <row r="109" spans="1:5" x14ac:dyDescent="0.35">
      <c r="A109" s="38"/>
      <c r="B109" s="336"/>
      <c r="C109" s="336"/>
      <c r="D109" s="333"/>
      <c r="E109" s="35"/>
    </row>
    <row r="110" spans="1:5" x14ac:dyDescent="0.35">
      <c r="A110" s="273" t="s">
        <v>1422</v>
      </c>
      <c r="B110" s="273" t="s">
        <v>110</v>
      </c>
      <c r="C110" s="273" t="s">
        <v>1423</v>
      </c>
      <c r="D110" s="333" t="s">
        <v>497</v>
      </c>
      <c r="E110" s="35"/>
    </row>
    <row r="111" spans="1:5" x14ac:dyDescent="0.35">
      <c r="A111" s="273" t="s">
        <v>1422</v>
      </c>
      <c r="B111" s="273" t="s">
        <v>130</v>
      </c>
      <c r="C111" s="273" t="s">
        <v>701</v>
      </c>
      <c r="D111" s="333" t="s">
        <v>762</v>
      </c>
      <c r="E111" s="35"/>
    </row>
    <row r="112" spans="1:5" x14ac:dyDescent="0.35">
      <c r="A112" s="273" t="s">
        <v>1422</v>
      </c>
      <c r="B112" s="273" t="s">
        <v>4014</v>
      </c>
      <c r="C112" s="273" t="s">
        <v>3502</v>
      </c>
      <c r="D112" s="333" t="s">
        <v>5043</v>
      </c>
      <c r="E112" s="35"/>
    </row>
    <row r="113" spans="1:5" ht="42" x14ac:dyDescent="0.35">
      <c r="A113" s="273" t="s">
        <v>1422</v>
      </c>
      <c r="B113" s="336" t="s">
        <v>3953</v>
      </c>
      <c r="C113" s="336" t="s">
        <v>3554</v>
      </c>
      <c r="D113" s="333" t="s">
        <v>5016</v>
      </c>
      <c r="E113" s="35"/>
    </row>
    <row r="114" spans="1:5" ht="70" x14ac:dyDescent="0.35">
      <c r="A114" s="273" t="s">
        <v>1422</v>
      </c>
      <c r="B114" s="336" t="s">
        <v>3990</v>
      </c>
      <c r="C114" s="336" t="s">
        <v>3510</v>
      </c>
      <c r="D114" s="333" t="s">
        <v>5042</v>
      </c>
      <c r="E114" s="35"/>
    </row>
    <row r="115" spans="1:5" x14ac:dyDescent="0.35">
      <c r="A115" s="273" t="s">
        <v>1422</v>
      </c>
      <c r="B115" s="273" t="s">
        <v>3871</v>
      </c>
      <c r="C115" s="273" t="s">
        <v>3350</v>
      </c>
      <c r="D115" s="333" t="s">
        <v>5041</v>
      </c>
      <c r="E115" s="35"/>
    </row>
    <row r="116" spans="1:5" x14ac:dyDescent="0.35">
      <c r="A116" s="273" t="s">
        <v>1422</v>
      </c>
      <c r="B116" s="273" t="s">
        <v>1424</v>
      </c>
      <c r="C116" s="273" t="s">
        <v>1425</v>
      </c>
      <c r="D116" s="333" t="s">
        <v>1426</v>
      </c>
      <c r="E116" s="35"/>
    </row>
    <row r="117" spans="1:5" x14ac:dyDescent="0.35">
      <c r="A117" s="35"/>
      <c r="B117" s="35"/>
      <c r="C117" s="35"/>
      <c r="D117" s="333"/>
      <c r="E117" s="35"/>
    </row>
    <row r="118" spans="1:5" x14ac:dyDescent="0.35">
      <c r="A118" s="330" t="s">
        <v>5438</v>
      </c>
      <c r="B118" s="330" t="s">
        <v>110</v>
      </c>
      <c r="C118" s="330" t="s">
        <v>1423</v>
      </c>
      <c r="D118" s="333" t="s">
        <v>497</v>
      </c>
      <c r="E118" s="35"/>
    </row>
    <row r="119" spans="1:5" x14ac:dyDescent="0.35">
      <c r="A119" s="330" t="s">
        <v>5438</v>
      </c>
      <c r="B119" s="330" t="s">
        <v>130</v>
      </c>
      <c r="C119" s="330" t="s">
        <v>701</v>
      </c>
      <c r="D119" s="333" t="s">
        <v>762</v>
      </c>
      <c r="E119" s="35"/>
    </row>
    <row r="120" spans="1:5" x14ac:dyDescent="0.35">
      <c r="A120" s="330" t="s">
        <v>5438</v>
      </c>
      <c r="B120" s="330" t="s">
        <v>4014</v>
      </c>
      <c r="C120" s="330" t="s">
        <v>3502</v>
      </c>
      <c r="D120" s="333" t="s">
        <v>5043</v>
      </c>
      <c r="E120" s="35"/>
    </row>
    <row r="121" spans="1:5" ht="42" x14ac:dyDescent="0.35">
      <c r="A121" s="330" t="s">
        <v>5438</v>
      </c>
      <c r="B121" s="337" t="s">
        <v>3953</v>
      </c>
      <c r="C121" s="337" t="s">
        <v>3554</v>
      </c>
      <c r="D121" s="333" t="s">
        <v>5016</v>
      </c>
      <c r="E121" s="35"/>
    </row>
    <row r="122" spans="1:5" ht="70" x14ac:dyDescent="0.35">
      <c r="A122" s="330" t="s">
        <v>5438</v>
      </c>
      <c r="B122" s="337" t="s">
        <v>3990</v>
      </c>
      <c r="C122" s="337" t="s">
        <v>3510</v>
      </c>
      <c r="D122" s="333" t="s">
        <v>5042</v>
      </c>
      <c r="E122" s="35"/>
    </row>
    <row r="123" spans="1:5" x14ac:dyDescent="0.35">
      <c r="A123" s="330" t="s">
        <v>5438</v>
      </c>
      <c r="B123" s="330" t="s">
        <v>3871</v>
      </c>
      <c r="C123" s="330" t="s">
        <v>3350</v>
      </c>
      <c r="D123" s="333" t="s">
        <v>5041</v>
      </c>
      <c r="E123" s="35"/>
    </row>
    <row r="124" spans="1:5" x14ac:dyDescent="0.35">
      <c r="A124" s="330" t="s">
        <v>5438</v>
      </c>
      <c r="B124" s="330" t="s">
        <v>1424</v>
      </c>
      <c r="C124" s="330" t="s">
        <v>1425</v>
      </c>
      <c r="D124" s="333" t="s">
        <v>5439</v>
      </c>
      <c r="E124" s="35"/>
    </row>
    <row r="125" spans="1:5" x14ac:dyDescent="0.35">
      <c r="A125" s="35"/>
      <c r="B125" s="35"/>
      <c r="C125" s="35"/>
      <c r="D125" s="333"/>
      <c r="E125" s="35"/>
    </row>
    <row r="126" spans="1:5" x14ac:dyDescent="0.35">
      <c r="A126" s="35"/>
      <c r="B126" s="35"/>
      <c r="C126" s="35"/>
      <c r="D126" s="333"/>
      <c r="E126" s="35"/>
    </row>
    <row r="127" spans="1:5" x14ac:dyDescent="0.35">
      <c r="A127" s="35"/>
      <c r="B127" s="35"/>
      <c r="C127" s="35"/>
      <c r="D127" s="333"/>
      <c r="E127" s="35"/>
    </row>
    <row r="128" spans="1:5" x14ac:dyDescent="0.35">
      <c r="A128" s="273" t="s">
        <v>1427</v>
      </c>
      <c r="B128" s="273" t="s">
        <v>1428</v>
      </c>
      <c r="C128" s="273" t="s">
        <v>112</v>
      </c>
      <c r="D128" s="333" t="s">
        <v>1429</v>
      </c>
      <c r="E128" s="35"/>
    </row>
    <row r="129" spans="1:5" x14ac:dyDescent="0.35">
      <c r="A129" s="273" t="s">
        <v>1427</v>
      </c>
      <c r="B129" s="273" t="s">
        <v>1430</v>
      </c>
      <c r="C129" s="273" t="s">
        <v>1431</v>
      </c>
      <c r="D129" s="333" t="s">
        <v>1432</v>
      </c>
      <c r="E129" s="35"/>
    </row>
    <row r="130" spans="1:5" x14ac:dyDescent="0.35">
      <c r="A130" s="273" t="s">
        <v>1427</v>
      </c>
      <c r="B130" s="273" t="s">
        <v>1433</v>
      </c>
      <c r="C130" s="273" t="s">
        <v>1434</v>
      </c>
      <c r="D130" s="333" t="s">
        <v>1435</v>
      </c>
      <c r="E130" s="35"/>
    </row>
    <row r="131" spans="1:5" x14ac:dyDescent="0.35">
      <c r="A131" s="273" t="s">
        <v>1427</v>
      </c>
      <c r="B131" s="273" t="s">
        <v>1436</v>
      </c>
      <c r="C131" s="273" t="s">
        <v>1437</v>
      </c>
      <c r="D131" s="333" t="s">
        <v>1438</v>
      </c>
      <c r="E131" s="35"/>
    </row>
    <row r="132" spans="1:5" x14ac:dyDescent="0.35">
      <c r="A132" s="273" t="s">
        <v>1427</v>
      </c>
      <c r="B132" s="273" t="s">
        <v>1439</v>
      </c>
      <c r="C132" s="273" t="s">
        <v>1440</v>
      </c>
      <c r="D132" s="333" t="s">
        <v>1441</v>
      </c>
      <c r="E132" s="35"/>
    </row>
    <row r="133" spans="1:5" x14ac:dyDescent="0.35">
      <c r="A133" s="273" t="s">
        <v>1427</v>
      </c>
      <c r="B133" s="273" t="s">
        <v>1442</v>
      </c>
      <c r="C133" s="273" t="s">
        <v>1443</v>
      </c>
      <c r="D133" s="333" t="s">
        <v>1444</v>
      </c>
      <c r="E133" s="35"/>
    </row>
    <row r="134" spans="1:5" x14ac:dyDescent="0.35">
      <c r="A134" s="273" t="s">
        <v>1427</v>
      </c>
      <c r="B134" s="273" t="s">
        <v>1445</v>
      </c>
      <c r="C134" s="273" t="s">
        <v>1446</v>
      </c>
      <c r="D134" s="333" t="s">
        <v>1447</v>
      </c>
      <c r="E134" s="35"/>
    </row>
    <row r="135" spans="1:5" x14ac:dyDescent="0.35">
      <c r="A135" s="273" t="s">
        <v>1427</v>
      </c>
      <c r="B135" s="273" t="s">
        <v>1448</v>
      </c>
      <c r="C135" s="273" t="s">
        <v>1449</v>
      </c>
      <c r="D135" s="333" t="s">
        <v>5440</v>
      </c>
      <c r="E135" s="35"/>
    </row>
    <row r="136" spans="1:5" x14ac:dyDescent="0.35">
      <c r="A136" s="273" t="s">
        <v>1427</v>
      </c>
      <c r="B136" s="273" t="s">
        <v>108</v>
      </c>
      <c r="C136" s="273" t="s">
        <v>125</v>
      </c>
      <c r="D136" s="333" t="s">
        <v>1450</v>
      </c>
      <c r="E136" s="35"/>
    </row>
    <row r="137" spans="1:5" x14ac:dyDescent="0.35">
      <c r="A137" s="273" t="s">
        <v>1427</v>
      </c>
      <c r="B137" s="273" t="s">
        <v>205</v>
      </c>
      <c r="C137" s="273" t="s">
        <v>142</v>
      </c>
      <c r="D137" s="333" t="s">
        <v>1451</v>
      </c>
      <c r="E137" s="35"/>
    </row>
    <row r="138" spans="1:5" x14ac:dyDescent="0.35">
      <c r="A138" s="35"/>
      <c r="B138" s="35"/>
      <c r="C138" s="35"/>
      <c r="D138" s="333"/>
      <c r="E138" s="35"/>
    </row>
    <row r="139" spans="1:5" x14ac:dyDescent="0.35">
      <c r="A139" s="273" t="s">
        <v>1452</v>
      </c>
      <c r="B139" s="273" t="s">
        <v>506</v>
      </c>
      <c r="C139" s="273" t="s">
        <v>492</v>
      </c>
      <c r="D139" s="333" t="s">
        <v>1453</v>
      </c>
      <c r="E139" s="35"/>
    </row>
    <row r="140" spans="1:5" x14ac:dyDescent="0.35">
      <c r="A140" s="273" t="s">
        <v>1452</v>
      </c>
      <c r="B140" s="273" t="s">
        <v>1454</v>
      </c>
      <c r="C140" s="273" t="s">
        <v>496</v>
      </c>
      <c r="D140" s="333" t="s">
        <v>5441</v>
      </c>
      <c r="E140" s="35"/>
    </row>
    <row r="141" spans="1:5" x14ac:dyDescent="0.35">
      <c r="A141" s="273" t="s">
        <v>1452</v>
      </c>
      <c r="B141" s="273" t="s">
        <v>1433</v>
      </c>
      <c r="C141" s="273" t="s">
        <v>514</v>
      </c>
      <c r="D141" s="333" t="s">
        <v>1455</v>
      </c>
      <c r="E141" s="35"/>
    </row>
    <row r="142" spans="1:5" x14ac:dyDescent="0.35">
      <c r="A142" s="35"/>
      <c r="B142" s="35"/>
      <c r="C142" s="35"/>
      <c r="D142" s="333"/>
      <c r="E142" s="35"/>
    </row>
    <row r="143" spans="1:5" x14ac:dyDescent="0.35">
      <c r="A143" s="273" t="s">
        <v>1456</v>
      </c>
      <c r="B143" s="273" t="s">
        <v>1457</v>
      </c>
      <c r="C143" s="273" t="s">
        <v>113</v>
      </c>
      <c r="D143" s="333" t="s">
        <v>1458</v>
      </c>
      <c r="E143" s="35"/>
    </row>
    <row r="144" spans="1:5" x14ac:dyDescent="0.35">
      <c r="A144" s="273" t="s">
        <v>1456</v>
      </c>
      <c r="B144" s="273" t="s">
        <v>1459</v>
      </c>
      <c r="C144" s="273" t="s">
        <v>128</v>
      </c>
      <c r="D144" s="333" t="s">
        <v>1460</v>
      </c>
      <c r="E144" s="35"/>
    </row>
    <row r="145" spans="1:5" x14ac:dyDescent="0.35">
      <c r="A145" s="273" t="s">
        <v>1456</v>
      </c>
      <c r="B145" s="273" t="s">
        <v>1461</v>
      </c>
      <c r="C145" s="273" t="s">
        <v>143</v>
      </c>
      <c r="D145" s="333" t="s">
        <v>1462</v>
      </c>
      <c r="E145" s="35"/>
    </row>
    <row r="146" spans="1:5" x14ac:dyDescent="0.35">
      <c r="A146" s="273" t="s">
        <v>1456</v>
      </c>
      <c r="B146" s="273" t="s">
        <v>205</v>
      </c>
      <c r="C146" s="273" t="s">
        <v>142</v>
      </c>
      <c r="D146" s="333" t="s">
        <v>1451</v>
      </c>
      <c r="E146" s="35"/>
    </row>
    <row r="147" spans="1:5" x14ac:dyDescent="0.35">
      <c r="A147" s="38"/>
      <c r="B147" s="35"/>
      <c r="C147" s="35"/>
      <c r="D147" s="333"/>
      <c r="E147" s="35"/>
    </row>
    <row r="148" spans="1:5" x14ac:dyDescent="0.35">
      <c r="A148" s="273" t="s">
        <v>1463</v>
      </c>
      <c r="B148" s="274">
        <v>20</v>
      </c>
      <c r="C148" s="273" t="s">
        <v>501</v>
      </c>
      <c r="D148" s="333" t="s">
        <v>1464</v>
      </c>
      <c r="E148" s="35"/>
    </row>
    <row r="149" spans="1:5" x14ac:dyDescent="0.35">
      <c r="A149" s="273" t="s">
        <v>1463</v>
      </c>
      <c r="B149" s="274" t="s">
        <v>1465</v>
      </c>
      <c r="C149" s="273" t="s">
        <v>493</v>
      </c>
      <c r="D149" s="333" t="s">
        <v>1466</v>
      </c>
      <c r="E149" s="35"/>
    </row>
    <row r="150" spans="1:5" x14ac:dyDescent="0.35">
      <c r="A150" s="273" t="s">
        <v>1463</v>
      </c>
      <c r="B150" s="274">
        <v>61</v>
      </c>
      <c r="C150" s="273" t="s">
        <v>495</v>
      </c>
      <c r="D150" s="333" t="s">
        <v>1467</v>
      </c>
      <c r="E150" s="35"/>
    </row>
    <row r="151" spans="1:5" x14ac:dyDescent="0.35">
      <c r="A151" s="273" t="s">
        <v>1463</v>
      </c>
      <c r="B151" s="274" t="s">
        <v>205</v>
      </c>
      <c r="C151" s="273" t="s">
        <v>142</v>
      </c>
      <c r="D151" s="333" t="s">
        <v>1451</v>
      </c>
      <c r="E151" s="35"/>
    </row>
    <row r="152" spans="1:5" x14ac:dyDescent="0.35">
      <c r="A152" s="35"/>
      <c r="B152" s="338"/>
      <c r="C152" s="35"/>
      <c r="D152" s="333"/>
      <c r="E152" s="35"/>
    </row>
    <row r="153" spans="1:5" x14ac:dyDescent="0.35">
      <c r="A153" s="338" t="s">
        <v>1468</v>
      </c>
      <c r="B153" s="338" t="s">
        <v>1469</v>
      </c>
      <c r="C153" s="338" t="s">
        <v>556</v>
      </c>
      <c r="D153" s="333" t="s">
        <v>1470</v>
      </c>
      <c r="E153" s="35"/>
    </row>
    <row r="154" spans="1:5" x14ac:dyDescent="0.35">
      <c r="A154" s="338" t="s">
        <v>1468</v>
      </c>
      <c r="B154" s="338" t="s">
        <v>1471</v>
      </c>
      <c r="C154" s="338" t="s">
        <v>1472</v>
      </c>
      <c r="D154" s="333" t="s">
        <v>1473</v>
      </c>
      <c r="E154" s="35"/>
    </row>
    <row r="155" spans="1:5" x14ac:dyDescent="0.35">
      <c r="A155" s="338" t="s">
        <v>1468</v>
      </c>
      <c r="B155" s="338" t="s">
        <v>1474</v>
      </c>
      <c r="C155" s="338" t="s">
        <v>1475</v>
      </c>
      <c r="D155" s="333" t="s">
        <v>1476</v>
      </c>
      <c r="E155" s="35"/>
    </row>
    <row r="156" spans="1:5" x14ac:dyDescent="0.35">
      <c r="A156" s="338" t="s">
        <v>1468</v>
      </c>
      <c r="B156" s="338" t="s">
        <v>1477</v>
      </c>
      <c r="C156" s="338" t="s">
        <v>186</v>
      </c>
      <c r="D156" s="333" t="s">
        <v>1478</v>
      </c>
      <c r="E156" s="35"/>
    </row>
    <row r="157" spans="1:5" x14ac:dyDescent="0.35">
      <c r="A157" s="338" t="s">
        <v>1468</v>
      </c>
      <c r="B157" s="338" t="s">
        <v>1479</v>
      </c>
      <c r="C157" s="338" t="s">
        <v>131</v>
      </c>
      <c r="D157" s="333" t="s">
        <v>1480</v>
      </c>
      <c r="E157" s="35"/>
    </row>
    <row r="158" spans="1:5" x14ac:dyDescent="0.35">
      <c r="A158" s="338" t="s">
        <v>1468</v>
      </c>
      <c r="B158" s="338" t="s">
        <v>1481</v>
      </c>
      <c r="C158" s="338" t="s">
        <v>158</v>
      </c>
      <c r="D158" s="333" t="s">
        <v>1482</v>
      </c>
      <c r="E158" s="35"/>
    </row>
    <row r="159" spans="1:5" x14ac:dyDescent="0.35">
      <c r="A159" s="338" t="s">
        <v>1468</v>
      </c>
      <c r="B159" s="338" t="s">
        <v>1483</v>
      </c>
      <c r="C159" s="338" t="s">
        <v>127</v>
      </c>
      <c r="D159" s="333" t="s">
        <v>1484</v>
      </c>
      <c r="E159" s="35"/>
    </row>
    <row r="160" spans="1:5" x14ac:dyDescent="0.35">
      <c r="A160" s="338" t="s">
        <v>1468</v>
      </c>
      <c r="B160" s="338" t="s">
        <v>1424</v>
      </c>
      <c r="C160" s="338" t="s">
        <v>1425</v>
      </c>
      <c r="D160" s="333" t="s">
        <v>1426</v>
      </c>
      <c r="E160" s="35"/>
    </row>
    <row r="161" spans="1:5" x14ac:dyDescent="0.35">
      <c r="A161" s="338"/>
      <c r="B161" s="338"/>
      <c r="C161" s="338"/>
      <c r="D161" s="333"/>
      <c r="E161" s="35"/>
    </row>
    <row r="162" spans="1:5" x14ac:dyDescent="0.35">
      <c r="A162" s="338" t="s">
        <v>1485</v>
      </c>
      <c r="B162" s="338" t="s">
        <v>141</v>
      </c>
      <c r="C162" s="338" t="s">
        <v>1486</v>
      </c>
      <c r="D162" s="333" t="s">
        <v>1487</v>
      </c>
      <c r="E162" s="35"/>
    </row>
    <row r="163" spans="1:5" x14ac:dyDescent="0.35">
      <c r="A163" s="338" t="s">
        <v>1485</v>
      </c>
      <c r="B163" s="338" t="s">
        <v>1488</v>
      </c>
      <c r="C163" s="338" t="s">
        <v>115</v>
      </c>
      <c r="D163" s="333" t="s">
        <v>1489</v>
      </c>
      <c r="E163" s="35"/>
    </row>
    <row r="164" spans="1:5" x14ac:dyDescent="0.35">
      <c r="A164" s="338"/>
      <c r="B164" s="35"/>
      <c r="C164" s="35"/>
      <c r="D164" s="333"/>
      <c r="E164" s="35"/>
    </row>
    <row r="165" spans="1:5" x14ac:dyDescent="0.35">
      <c r="A165" s="338" t="s">
        <v>1490</v>
      </c>
      <c r="B165" s="338" t="s">
        <v>141</v>
      </c>
      <c r="C165" s="338" t="s">
        <v>5442</v>
      </c>
      <c r="D165" s="333" t="s">
        <v>1487</v>
      </c>
      <c r="E165" s="35"/>
    </row>
    <row r="166" spans="1:5" x14ac:dyDescent="0.35">
      <c r="A166" s="338" t="s">
        <v>1490</v>
      </c>
      <c r="B166" s="338" t="s">
        <v>1491</v>
      </c>
      <c r="C166" s="338" t="s">
        <v>1492</v>
      </c>
      <c r="D166" s="333" t="s">
        <v>1493</v>
      </c>
      <c r="E166" s="35"/>
    </row>
    <row r="167" spans="1:5" x14ac:dyDescent="0.35">
      <c r="A167" s="338" t="s">
        <v>1490</v>
      </c>
      <c r="B167" s="338" t="s">
        <v>1494</v>
      </c>
      <c r="C167" s="338" t="s">
        <v>1495</v>
      </c>
      <c r="D167" s="333" t="s">
        <v>1496</v>
      </c>
      <c r="E167" s="35"/>
    </row>
    <row r="168" spans="1:5" x14ac:dyDescent="0.35">
      <c r="A168" s="338" t="s">
        <v>1490</v>
      </c>
      <c r="B168" s="338" t="s">
        <v>1497</v>
      </c>
      <c r="C168" s="338" t="s">
        <v>1498</v>
      </c>
      <c r="D168" s="333" t="s">
        <v>1499</v>
      </c>
      <c r="E168" s="35"/>
    </row>
    <row r="169" spans="1:5" x14ac:dyDescent="0.35">
      <c r="A169" s="338" t="s">
        <v>1490</v>
      </c>
      <c r="B169" s="338" t="s">
        <v>108</v>
      </c>
      <c r="C169" s="338" t="s">
        <v>107</v>
      </c>
      <c r="D169" s="333" t="s">
        <v>517</v>
      </c>
      <c r="E169" s="35"/>
    </row>
    <row r="170" spans="1:5" x14ac:dyDescent="0.35">
      <c r="A170" s="338"/>
      <c r="B170" s="35"/>
      <c r="C170" s="35"/>
      <c r="D170" s="333"/>
      <c r="E170" s="35"/>
    </row>
    <row r="171" spans="1:5" x14ac:dyDescent="0.35">
      <c r="A171" s="338" t="s">
        <v>1500</v>
      </c>
      <c r="B171" s="338" t="s">
        <v>895</v>
      </c>
      <c r="C171" s="338" t="s">
        <v>894</v>
      </c>
      <c r="D171" s="333" t="s">
        <v>518</v>
      </c>
      <c r="E171" s="35"/>
    </row>
    <row r="172" spans="1:5" x14ac:dyDescent="0.35">
      <c r="A172" s="338" t="s">
        <v>1500</v>
      </c>
      <c r="B172" s="338" t="s">
        <v>122</v>
      </c>
      <c r="C172" s="338" t="s">
        <v>121</v>
      </c>
      <c r="D172" s="333" t="s">
        <v>508</v>
      </c>
      <c r="E172" s="35"/>
    </row>
    <row r="173" spans="1:5" x14ac:dyDescent="0.35">
      <c r="A173" s="338" t="s">
        <v>1500</v>
      </c>
      <c r="B173" s="338" t="s">
        <v>145</v>
      </c>
      <c r="C173" s="338" t="s">
        <v>144</v>
      </c>
      <c r="D173" s="333" t="s">
        <v>1501</v>
      </c>
      <c r="E173" s="35"/>
    </row>
    <row r="174" spans="1:5" x14ac:dyDescent="0.35">
      <c r="A174" s="338" t="s">
        <v>1500</v>
      </c>
      <c r="B174" s="338" t="s">
        <v>1502</v>
      </c>
      <c r="C174" s="338" t="s">
        <v>1503</v>
      </c>
      <c r="D174" s="333" t="s">
        <v>5443</v>
      </c>
      <c r="E174" s="35"/>
    </row>
    <row r="175" spans="1:5" x14ac:dyDescent="0.35">
      <c r="A175" s="338"/>
      <c r="B175" s="338"/>
      <c r="C175" s="338"/>
      <c r="D175" s="333"/>
      <c r="E175" s="35"/>
    </row>
    <row r="176" spans="1:5" x14ac:dyDescent="0.35">
      <c r="A176" s="338" t="s">
        <v>1504</v>
      </c>
      <c r="B176" s="338" t="s">
        <v>1505</v>
      </c>
      <c r="C176" s="338" t="s">
        <v>1498</v>
      </c>
      <c r="D176" s="333" t="s">
        <v>1499</v>
      </c>
      <c r="E176" s="35"/>
    </row>
    <row r="177" spans="1:5" x14ac:dyDescent="0.35">
      <c r="A177" s="338" t="s">
        <v>1504</v>
      </c>
      <c r="B177" s="338" t="s">
        <v>1506</v>
      </c>
      <c r="C177" s="338" t="s">
        <v>1507</v>
      </c>
      <c r="D177" s="338" t="s">
        <v>5444</v>
      </c>
      <c r="E177" s="35"/>
    </row>
    <row r="178" spans="1:5" x14ac:dyDescent="0.35">
      <c r="A178" s="338" t="s">
        <v>1504</v>
      </c>
      <c r="B178" s="338" t="s">
        <v>1508</v>
      </c>
      <c r="C178" s="338" t="s">
        <v>1492</v>
      </c>
      <c r="D178" s="333" t="s">
        <v>1493</v>
      </c>
      <c r="E178" s="35"/>
    </row>
    <row r="179" spans="1:5" x14ac:dyDescent="0.35">
      <c r="A179" s="338" t="s">
        <v>1504</v>
      </c>
      <c r="B179" s="274" t="s">
        <v>205</v>
      </c>
      <c r="C179" s="273" t="s">
        <v>142</v>
      </c>
      <c r="D179" s="333" t="s">
        <v>1451</v>
      </c>
      <c r="E179" s="35"/>
    </row>
    <row r="180" spans="1:5" x14ac:dyDescent="0.35">
      <c r="A180" s="338"/>
      <c r="B180" s="35"/>
      <c r="C180" s="35"/>
      <c r="D180" s="333"/>
      <c r="E180" s="35"/>
    </row>
    <row r="181" spans="1:5" x14ac:dyDescent="0.35">
      <c r="A181" s="338" t="s">
        <v>5445</v>
      </c>
      <c r="B181" s="338" t="s">
        <v>5446</v>
      </c>
      <c r="C181" s="338" t="s">
        <v>5447</v>
      </c>
      <c r="D181" s="338" t="s">
        <v>5448</v>
      </c>
      <c r="E181" s="35"/>
    </row>
    <row r="182" spans="1:5" x14ac:dyDescent="0.35">
      <c r="A182" s="338" t="s">
        <v>5445</v>
      </c>
      <c r="B182" s="338" t="s">
        <v>108</v>
      </c>
      <c r="C182" s="338" t="s">
        <v>107</v>
      </c>
      <c r="D182" s="338" t="s">
        <v>517</v>
      </c>
      <c r="E182" s="35"/>
    </row>
    <row r="183" spans="1:5" x14ac:dyDescent="0.35">
      <c r="A183" s="338"/>
      <c r="B183" s="338"/>
      <c r="C183" s="338"/>
      <c r="D183" s="338"/>
      <c r="E183" s="35"/>
    </row>
    <row r="184" spans="1:5" x14ac:dyDescent="0.35">
      <c r="A184" s="338" t="s">
        <v>1509</v>
      </c>
      <c r="B184" s="338" t="s">
        <v>1510</v>
      </c>
      <c r="C184" s="338" t="s">
        <v>498</v>
      </c>
      <c r="D184" s="338" t="s">
        <v>1511</v>
      </c>
      <c r="E184" s="35"/>
    </row>
    <row r="185" spans="1:5" x14ac:dyDescent="0.35">
      <c r="A185" s="338" t="s">
        <v>1509</v>
      </c>
      <c r="B185" s="338" t="s">
        <v>1512</v>
      </c>
      <c r="C185" s="338" t="s">
        <v>114</v>
      </c>
      <c r="D185" s="338" t="s">
        <v>1457</v>
      </c>
      <c r="E185" s="35"/>
    </row>
    <row r="186" spans="1:5" x14ac:dyDescent="0.35">
      <c r="A186" s="338"/>
      <c r="B186" s="338"/>
      <c r="C186" s="338"/>
      <c r="D186" s="338"/>
      <c r="E186" s="35"/>
    </row>
    <row r="187" spans="1:5" x14ac:dyDescent="0.35">
      <c r="A187" s="338" t="s">
        <v>1513</v>
      </c>
      <c r="B187" s="338" t="s">
        <v>1514</v>
      </c>
      <c r="C187" s="338" t="s">
        <v>1515</v>
      </c>
      <c r="D187" s="338" t="s">
        <v>1516</v>
      </c>
      <c r="E187" s="35"/>
    </row>
    <row r="188" spans="1:5" x14ac:dyDescent="0.35">
      <c r="A188" s="338" t="s">
        <v>1513</v>
      </c>
      <c r="B188" s="338" t="s">
        <v>1517</v>
      </c>
      <c r="C188" s="338" t="s">
        <v>612</v>
      </c>
      <c r="D188" s="338" t="s">
        <v>5449</v>
      </c>
      <c r="E188" s="35"/>
    </row>
    <row r="189" spans="1:5" x14ac:dyDescent="0.35">
      <c r="A189" s="338"/>
      <c r="B189" s="338"/>
      <c r="C189" s="338"/>
      <c r="D189" s="338"/>
      <c r="E189" s="35"/>
    </row>
    <row r="190" spans="1:5" x14ac:dyDescent="0.35">
      <c r="A190" s="338" t="s">
        <v>1518</v>
      </c>
      <c r="B190" s="338" t="s">
        <v>1116</v>
      </c>
      <c r="C190" s="338" t="s">
        <v>120</v>
      </c>
      <c r="D190" s="333" t="s">
        <v>1519</v>
      </c>
      <c r="E190" s="35"/>
    </row>
    <row r="191" spans="1:5" x14ac:dyDescent="0.35">
      <c r="A191" s="338" t="s">
        <v>1518</v>
      </c>
      <c r="B191" s="338" t="s">
        <v>1136</v>
      </c>
      <c r="C191" s="338" t="s">
        <v>214</v>
      </c>
      <c r="D191" s="333" t="s">
        <v>1520</v>
      </c>
      <c r="E191" s="35"/>
    </row>
    <row r="192" spans="1:5" x14ac:dyDescent="0.35">
      <c r="A192" s="338" t="s">
        <v>1518</v>
      </c>
      <c r="B192" s="338" t="s">
        <v>1179</v>
      </c>
      <c r="C192" s="338" t="s">
        <v>215</v>
      </c>
      <c r="D192" s="333" t="s">
        <v>1521</v>
      </c>
      <c r="E192" s="35"/>
    </row>
    <row r="193" spans="1:5" x14ac:dyDescent="0.35">
      <c r="A193" s="338" t="s">
        <v>1518</v>
      </c>
      <c r="B193" s="338" t="s">
        <v>1142</v>
      </c>
      <c r="C193" s="338" t="s">
        <v>216</v>
      </c>
      <c r="D193" s="333" t="s">
        <v>1522</v>
      </c>
      <c r="E193" s="35"/>
    </row>
    <row r="194" spans="1:5" x14ac:dyDescent="0.35">
      <c r="A194" s="338" t="s">
        <v>1518</v>
      </c>
      <c r="B194" s="338" t="s">
        <v>1196</v>
      </c>
      <c r="C194" s="338" t="s">
        <v>191</v>
      </c>
      <c r="D194" s="333" t="s">
        <v>1523</v>
      </c>
      <c r="E194" s="35"/>
    </row>
    <row r="195" spans="1:5" x14ac:dyDescent="0.35">
      <c r="A195" s="338" t="s">
        <v>1518</v>
      </c>
      <c r="B195" s="338" t="s">
        <v>1147</v>
      </c>
      <c r="C195" s="338" t="s">
        <v>1524</v>
      </c>
      <c r="D195" s="333" t="s">
        <v>1525</v>
      </c>
      <c r="E195" s="35"/>
    </row>
    <row r="196" spans="1:5" x14ac:dyDescent="0.35">
      <c r="A196" s="338" t="s">
        <v>1518</v>
      </c>
      <c r="B196" s="338" t="s">
        <v>1231</v>
      </c>
      <c r="C196" s="338" t="s">
        <v>715</v>
      </c>
      <c r="D196" s="333" t="s">
        <v>1526</v>
      </c>
      <c r="E196" s="35"/>
    </row>
    <row r="197" spans="1:5" x14ac:dyDescent="0.35">
      <c r="A197" s="338" t="s">
        <v>1518</v>
      </c>
      <c r="B197" s="338" t="s">
        <v>1167</v>
      </c>
      <c r="C197" s="338" t="s">
        <v>5450</v>
      </c>
      <c r="D197" s="333" t="s">
        <v>1527</v>
      </c>
      <c r="E197" s="35"/>
    </row>
    <row r="198" spans="1:5" x14ac:dyDescent="0.35">
      <c r="A198" s="338" t="s">
        <v>1518</v>
      </c>
      <c r="B198" s="338" t="s">
        <v>1424</v>
      </c>
      <c r="C198" s="338" t="s">
        <v>1425</v>
      </c>
      <c r="D198" s="333" t="s">
        <v>1426</v>
      </c>
      <c r="E198" s="35"/>
    </row>
    <row r="199" spans="1:5" x14ac:dyDescent="0.35">
      <c r="A199" s="338"/>
      <c r="B199" s="338"/>
      <c r="C199" s="338"/>
      <c r="D199" s="333"/>
      <c r="E199" s="35"/>
    </row>
    <row r="200" spans="1:5" x14ac:dyDescent="0.35">
      <c r="A200" s="338" t="s">
        <v>5451</v>
      </c>
      <c r="B200" s="338" t="s">
        <v>5301</v>
      </c>
      <c r="C200" s="338" t="s">
        <v>5452</v>
      </c>
      <c r="D200" s="338" t="s">
        <v>5453</v>
      </c>
      <c r="E200" s="35"/>
    </row>
    <row r="201" spans="1:5" x14ac:dyDescent="0.35">
      <c r="A201" s="338" t="s">
        <v>5451</v>
      </c>
      <c r="B201" s="338" t="s">
        <v>5314</v>
      </c>
      <c r="C201" s="338" t="s">
        <v>3407</v>
      </c>
      <c r="D201" s="338" t="s">
        <v>5454</v>
      </c>
      <c r="E201" s="35"/>
    </row>
    <row r="202" spans="1:5" x14ac:dyDescent="0.35">
      <c r="A202" s="338" t="s">
        <v>5451</v>
      </c>
      <c r="B202" s="338" t="s">
        <v>5318</v>
      </c>
      <c r="C202" s="338" t="s">
        <v>5455</v>
      </c>
      <c r="D202" s="338" t="s">
        <v>5456</v>
      </c>
      <c r="E202" s="35"/>
    </row>
    <row r="203" spans="1:5" x14ac:dyDescent="0.35">
      <c r="A203" s="338" t="s">
        <v>5451</v>
      </c>
      <c r="B203" s="339" t="s">
        <v>5322</v>
      </c>
      <c r="C203" s="338" t="s">
        <v>3833</v>
      </c>
      <c r="D203" s="338" t="s">
        <v>5457</v>
      </c>
      <c r="E203" s="35"/>
    </row>
    <row r="204" spans="1:5" x14ac:dyDescent="0.35">
      <c r="A204" s="338" t="s">
        <v>5451</v>
      </c>
      <c r="B204" s="338" t="s">
        <v>5326</v>
      </c>
      <c r="C204" s="338" t="s">
        <v>5458</v>
      </c>
      <c r="D204" s="338" t="s">
        <v>5459</v>
      </c>
      <c r="E204" s="35"/>
    </row>
    <row r="205" spans="1:5" x14ac:dyDescent="0.35">
      <c r="A205" s="338" t="s">
        <v>5451</v>
      </c>
      <c r="B205" s="338" t="s">
        <v>5334</v>
      </c>
      <c r="C205" s="338" t="s">
        <v>5460</v>
      </c>
      <c r="D205" s="338" t="s">
        <v>5461</v>
      </c>
      <c r="E205" s="35"/>
    </row>
    <row r="206" spans="1:5" x14ac:dyDescent="0.35">
      <c r="A206" s="338" t="s">
        <v>5451</v>
      </c>
      <c r="B206" s="338" t="s">
        <v>5330</v>
      </c>
      <c r="C206" s="338" t="s">
        <v>3836</v>
      </c>
      <c r="D206" s="338" t="s">
        <v>5462</v>
      </c>
      <c r="E206" s="35"/>
    </row>
    <row r="207" spans="1:5" x14ac:dyDescent="0.35">
      <c r="A207" s="338" t="s">
        <v>5451</v>
      </c>
      <c r="B207" s="338" t="s">
        <v>1424</v>
      </c>
      <c r="C207" s="338" t="s">
        <v>1425</v>
      </c>
      <c r="D207" s="333" t="s">
        <v>1426</v>
      </c>
      <c r="E207" s="35"/>
    </row>
    <row r="208" spans="1:5" x14ac:dyDescent="0.35">
      <c r="A208" s="338"/>
      <c r="B208" s="338"/>
      <c r="C208" s="338"/>
      <c r="D208" s="333"/>
      <c r="E208" s="35"/>
    </row>
    <row r="209" spans="1:5" x14ac:dyDescent="0.35">
      <c r="A209" s="338" t="s">
        <v>5463</v>
      </c>
      <c r="B209" s="338" t="s">
        <v>5348</v>
      </c>
      <c r="C209" s="338" t="s">
        <v>3635</v>
      </c>
      <c r="D209" s="338" t="s">
        <v>5464</v>
      </c>
      <c r="E209" s="35"/>
    </row>
    <row r="210" spans="1:5" x14ac:dyDescent="0.35">
      <c r="A210" s="338" t="s">
        <v>5463</v>
      </c>
      <c r="B210" s="338" t="s">
        <v>5352</v>
      </c>
      <c r="C210" s="338" t="s">
        <v>3408</v>
      </c>
      <c r="D210" s="338" t="s">
        <v>5465</v>
      </c>
      <c r="E210" s="35"/>
    </row>
    <row r="211" spans="1:5" x14ac:dyDescent="0.35">
      <c r="A211" s="338" t="s">
        <v>5463</v>
      </c>
      <c r="B211" s="338" t="s">
        <v>5356</v>
      </c>
      <c r="C211" s="338" t="s">
        <v>3674</v>
      </c>
      <c r="D211" s="338" t="s">
        <v>5466</v>
      </c>
      <c r="E211" s="35"/>
    </row>
    <row r="212" spans="1:5" x14ac:dyDescent="0.35">
      <c r="A212" s="338"/>
      <c r="B212" s="338"/>
      <c r="C212" s="338"/>
      <c r="D212" s="333"/>
      <c r="E212" s="35"/>
    </row>
    <row r="213" spans="1:5" x14ac:dyDescent="0.35">
      <c r="A213" s="338"/>
      <c r="B213" s="338"/>
      <c r="C213" s="338"/>
      <c r="D213" s="333"/>
      <c r="E213" s="35"/>
    </row>
    <row r="214" spans="1:5" x14ac:dyDescent="0.35">
      <c r="A214" s="338" t="s">
        <v>5467</v>
      </c>
      <c r="B214" s="338" t="s">
        <v>5468</v>
      </c>
      <c r="C214" s="338" t="s">
        <v>3420</v>
      </c>
      <c r="D214" s="338" t="s">
        <v>5469</v>
      </c>
      <c r="E214" s="35"/>
    </row>
    <row r="215" spans="1:5" x14ac:dyDescent="0.35">
      <c r="A215" s="338" t="s">
        <v>5467</v>
      </c>
      <c r="B215" s="338" t="s">
        <v>5470</v>
      </c>
      <c r="C215" s="338" t="s">
        <v>3553</v>
      </c>
      <c r="D215" s="338" t="s">
        <v>5471</v>
      </c>
      <c r="E215" s="35"/>
    </row>
    <row r="216" spans="1:5" x14ac:dyDescent="0.35">
      <c r="A216" s="338" t="s">
        <v>5467</v>
      </c>
      <c r="B216" s="338" t="s">
        <v>5472</v>
      </c>
      <c r="C216" s="338" t="s">
        <v>3567</v>
      </c>
      <c r="D216" s="338" t="s">
        <v>5473</v>
      </c>
      <c r="E216" s="35"/>
    </row>
    <row r="217" spans="1:5" x14ac:dyDescent="0.35">
      <c r="A217" s="338"/>
      <c r="B217" s="338"/>
      <c r="C217" s="338"/>
      <c r="D217" s="333"/>
      <c r="E217" s="35"/>
    </row>
    <row r="218" spans="1:5" x14ac:dyDescent="0.35">
      <c r="A218" s="338" t="s">
        <v>1528</v>
      </c>
      <c r="B218" s="338" t="s">
        <v>1529</v>
      </c>
      <c r="C218" s="338" t="s">
        <v>116</v>
      </c>
      <c r="D218" s="333" t="s">
        <v>1530</v>
      </c>
      <c r="E218" s="35"/>
    </row>
    <row r="219" spans="1:5" x14ac:dyDescent="0.35">
      <c r="A219" s="338" t="s">
        <v>1528</v>
      </c>
      <c r="B219" s="338" t="s">
        <v>1531</v>
      </c>
      <c r="C219" s="338" t="s">
        <v>1532</v>
      </c>
      <c r="D219" s="333" t="s">
        <v>1533</v>
      </c>
      <c r="E219" s="35"/>
    </row>
    <row r="220" spans="1:5" x14ac:dyDescent="0.35">
      <c r="A220" s="338" t="s">
        <v>1528</v>
      </c>
      <c r="B220" s="338" t="s">
        <v>1534</v>
      </c>
      <c r="C220" s="338" t="s">
        <v>1535</v>
      </c>
      <c r="D220" s="333" t="s">
        <v>1536</v>
      </c>
      <c r="E220" s="35"/>
    </row>
    <row r="221" spans="1:5" x14ac:dyDescent="0.35">
      <c r="A221" s="338" t="s">
        <v>1528</v>
      </c>
      <c r="B221" s="338" t="s">
        <v>1537</v>
      </c>
      <c r="C221" s="338" t="s">
        <v>1538</v>
      </c>
      <c r="D221" s="333" t="s">
        <v>1539</v>
      </c>
      <c r="E221" s="35"/>
    </row>
    <row r="222" spans="1:5" x14ac:dyDescent="0.35">
      <c r="A222" s="338" t="s">
        <v>1528</v>
      </c>
      <c r="B222" s="338" t="s">
        <v>1713</v>
      </c>
      <c r="C222" s="338" t="s">
        <v>4759</v>
      </c>
      <c r="D222" s="333" t="s">
        <v>4760</v>
      </c>
      <c r="E222" s="35"/>
    </row>
    <row r="223" spans="1:5" x14ac:dyDescent="0.35">
      <c r="A223" s="338" t="s">
        <v>1528</v>
      </c>
      <c r="B223" s="338" t="s">
        <v>4761</v>
      </c>
      <c r="C223" s="338" t="s">
        <v>3457</v>
      </c>
      <c r="D223" s="333" t="s">
        <v>4762</v>
      </c>
      <c r="E223" s="35"/>
    </row>
    <row r="224" spans="1:5" x14ac:dyDescent="0.35">
      <c r="A224" s="338" t="s">
        <v>1528</v>
      </c>
      <c r="B224" s="338" t="s">
        <v>5474</v>
      </c>
      <c r="C224" s="338" t="s">
        <v>5475</v>
      </c>
      <c r="D224" s="333" t="s">
        <v>5476</v>
      </c>
      <c r="E224" s="35"/>
    </row>
    <row r="225" spans="1:5" x14ac:dyDescent="0.35">
      <c r="A225" s="338" t="s">
        <v>1528</v>
      </c>
      <c r="B225" s="338" t="s">
        <v>1543</v>
      </c>
      <c r="C225" s="338" t="s">
        <v>175</v>
      </c>
      <c r="D225" s="333" t="s">
        <v>1544</v>
      </c>
      <c r="E225" s="35"/>
    </row>
    <row r="226" spans="1:5" x14ac:dyDescent="0.35">
      <c r="A226" s="338" t="s">
        <v>1528</v>
      </c>
      <c r="B226" s="338" t="s">
        <v>1545</v>
      </c>
      <c r="C226" s="338" t="s">
        <v>1546</v>
      </c>
      <c r="D226" s="333" t="s">
        <v>1547</v>
      </c>
      <c r="E226" s="35"/>
    </row>
    <row r="227" spans="1:5" x14ac:dyDescent="0.35">
      <c r="A227" s="338" t="s">
        <v>1528</v>
      </c>
      <c r="B227" s="338" t="s">
        <v>1548</v>
      </c>
      <c r="C227" s="338" t="s">
        <v>1549</v>
      </c>
      <c r="D227" s="333" t="s">
        <v>1550</v>
      </c>
      <c r="E227" s="35"/>
    </row>
    <row r="228" spans="1:5" x14ac:dyDescent="0.35">
      <c r="A228" s="338" t="s">
        <v>1528</v>
      </c>
      <c r="B228" s="338" t="s">
        <v>1551</v>
      </c>
      <c r="C228" s="338" t="s">
        <v>719</v>
      </c>
      <c r="D228" s="333" t="s">
        <v>1552</v>
      </c>
      <c r="E228" s="35"/>
    </row>
    <row r="229" spans="1:5" x14ac:dyDescent="0.35">
      <c r="A229" s="338" t="s">
        <v>1528</v>
      </c>
      <c r="B229" s="338" t="s">
        <v>1553</v>
      </c>
      <c r="C229" s="338" t="s">
        <v>1554</v>
      </c>
      <c r="D229" s="333" t="s">
        <v>1555</v>
      </c>
      <c r="E229" s="35"/>
    </row>
    <row r="230" spans="1:5" x14ac:dyDescent="0.35">
      <c r="A230" s="338" t="s">
        <v>1528</v>
      </c>
      <c r="B230" s="338" t="s">
        <v>108</v>
      </c>
      <c r="C230" s="338" t="s">
        <v>125</v>
      </c>
      <c r="D230" s="333" t="s">
        <v>1556</v>
      </c>
      <c r="E230" s="35"/>
    </row>
    <row r="231" spans="1:5" x14ac:dyDescent="0.35">
      <c r="A231" s="338" t="s">
        <v>1528</v>
      </c>
      <c r="B231" s="338" t="s">
        <v>205</v>
      </c>
      <c r="C231" s="338" t="s">
        <v>132</v>
      </c>
      <c r="D231" s="333" t="s">
        <v>1417</v>
      </c>
      <c r="E231" s="35"/>
    </row>
    <row r="232" spans="1:5" x14ac:dyDescent="0.35">
      <c r="A232" s="338"/>
      <c r="B232" s="338"/>
      <c r="C232" s="338"/>
      <c r="D232" s="333"/>
      <c r="E232" s="35"/>
    </row>
    <row r="233" spans="1:5" x14ac:dyDescent="0.35">
      <c r="A233" s="338" t="s">
        <v>1557</v>
      </c>
      <c r="B233" s="338" t="s">
        <v>1529</v>
      </c>
      <c r="C233" s="338" t="s">
        <v>116</v>
      </c>
      <c r="D233" s="333" t="s">
        <v>1530</v>
      </c>
      <c r="E233" s="35"/>
    </row>
    <row r="234" spans="1:5" x14ac:dyDescent="0.35">
      <c r="A234" s="338" t="s">
        <v>1557</v>
      </c>
      <c r="B234" s="338" t="s">
        <v>1531</v>
      </c>
      <c r="C234" s="338" t="s">
        <v>1532</v>
      </c>
      <c r="D234" s="333" t="s">
        <v>1533</v>
      </c>
      <c r="E234" s="35"/>
    </row>
    <row r="235" spans="1:5" x14ac:dyDescent="0.35">
      <c r="A235" s="338" t="s">
        <v>1557</v>
      </c>
      <c r="B235" s="338" t="s">
        <v>1534</v>
      </c>
      <c r="C235" s="338" t="s">
        <v>1535</v>
      </c>
      <c r="D235" s="333" t="s">
        <v>1558</v>
      </c>
      <c r="E235" s="35"/>
    </row>
    <row r="236" spans="1:5" x14ac:dyDescent="0.35">
      <c r="A236" s="338" t="s">
        <v>1557</v>
      </c>
      <c r="B236" s="338" t="s">
        <v>1713</v>
      </c>
      <c r="C236" s="338" t="s">
        <v>1714</v>
      </c>
      <c r="D236" s="333" t="s">
        <v>4760</v>
      </c>
      <c r="E236" s="35"/>
    </row>
    <row r="237" spans="1:5" x14ac:dyDescent="0.35">
      <c r="A237" s="338" t="s">
        <v>1557</v>
      </c>
      <c r="B237" s="338" t="s">
        <v>4761</v>
      </c>
      <c r="C237" s="338" t="s">
        <v>3457</v>
      </c>
      <c r="D237" s="333" t="s">
        <v>4762</v>
      </c>
      <c r="E237" s="333"/>
    </row>
    <row r="238" spans="1:5" x14ac:dyDescent="0.35">
      <c r="A238" s="338" t="s">
        <v>1557</v>
      </c>
      <c r="B238" s="338" t="s">
        <v>1540</v>
      </c>
      <c r="C238" s="338" t="s">
        <v>1541</v>
      </c>
      <c r="D238" s="333" t="s">
        <v>1542</v>
      </c>
      <c r="E238" s="35"/>
    </row>
    <row r="239" spans="1:5" x14ac:dyDescent="0.35">
      <c r="A239" s="338" t="s">
        <v>1557</v>
      </c>
      <c r="B239" s="338" t="s">
        <v>1543</v>
      </c>
      <c r="C239" s="338" t="s">
        <v>175</v>
      </c>
      <c r="D239" s="333" t="s">
        <v>1544</v>
      </c>
      <c r="E239" s="35"/>
    </row>
    <row r="240" spans="1:5" x14ac:dyDescent="0.35">
      <c r="A240" s="338" t="s">
        <v>1557</v>
      </c>
      <c r="B240" s="338" t="s">
        <v>1545</v>
      </c>
      <c r="C240" s="338" t="s">
        <v>1546</v>
      </c>
      <c r="D240" s="333" t="s">
        <v>1547</v>
      </c>
      <c r="E240" s="35"/>
    </row>
    <row r="241" spans="1:5" x14ac:dyDescent="0.35">
      <c r="A241" s="338" t="s">
        <v>1557</v>
      </c>
      <c r="B241" s="338" t="s">
        <v>1548</v>
      </c>
      <c r="C241" s="338" t="s">
        <v>1549</v>
      </c>
      <c r="D241" s="333" t="s">
        <v>1550</v>
      </c>
      <c r="E241" s="35"/>
    </row>
    <row r="242" spans="1:5" x14ac:dyDescent="0.35">
      <c r="A242" s="338" t="s">
        <v>1557</v>
      </c>
      <c r="B242" s="338" t="s">
        <v>1559</v>
      </c>
      <c r="C242" s="338" t="s">
        <v>719</v>
      </c>
      <c r="D242" s="333" t="s">
        <v>1552</v>
      </c>
      <c r="E242" s="35"/>
    </row>
    <row r="243" spans="1:5" x14ac:dyDescent="0.35">
      <c r="A243" s="338" t="s">
        <v>1557</v>
      </c>
      <c r="B243" s="338" t="s">
        <v>1553</v>
      </c>
      <c r="C243" s="338" t="s">
        <v>1554</v>
      </c>
      <c r="D243" s="333" t="s">
        <v>1555</v>
      </c>
      <c r="E243" s="35"/>
    </row>
    <row r="244" spans="1:5" x14ac:dyDescent="0.35">
      <c r="A244" s="338" t="s">
        <v>1557</v>
      </c>
      <c r="B244" s="338" t="s">
        <v>108</v>
      </c>
      <c r="C244" s="338" t="s">
        <v>125</v>
      </c>
      <c r="D244" s="333" t="s">
        <v>1556</v>
      </c>
      <c r="E244" s="35"/>
    </row>
    <row r="245" spans="1:5" x14ac:dyDescent="0.35">
      <c r="A245" s="338" t="s">
        <v>1557</v>
      </c>
      <c r="B245" s="338" t="s">
        <v>205</v>
      </c>
      <c r="C245" s="338" t="s">
        <v>132</v>
      </c>
      <c r="D245" s="333" t="s">
        <v>1417</v>
      </c>
      <c r="E245" s="35"/>
    </row>
    <row r="246" spans="1:5" x14ac:dyDescent="0.35">
      <c r="A246" s="338"/>
      <c r="B246" s="338"/>
      <c r="C246" s="338"/>
      <c r="D246" s="333"/>
      <c r="E246" s="35"/>
    </row>
    <row r="247" spans="1:5" x14ac:dyDescent="0.35">
      <c r="A247" s="340" t="s">
        <v>5477</v>
      </c>
      <c r="B247" s="338" t="s">
        <v>5478</v>
      </c>
      <c r="C247" s="338" t="s">
        <v>3469</v>
      </c>
      <c r="D247" s="333" t="s">
        <v>5479</v>
      </c>
      <c r="E247" s="35"/>
    </row>
    <row r="248" spans="1:5" x14ac:dyDescent="0.35">
      <c r="A248" s="340" t="s">
        <v>5477</v>
      </c>
      <c r="B248" s="338" t="s">
        <v>5480</v>
      </c>
      <c r="C248" s="338" t="s">
        <v>3330</v>
      </c>
      <c r="D248" s="333" t="s">
        <v>5481</v>
      </c>
      <c r="E248" s="35"/>
    </row>
    <row r="249" spans="1:5" x14ac:dyDescent="0.35">
      <c r="A249" s="340" t="s">
        <v>5477</v>
      </c>
      <c r="B249" s="338" t="s">
        <v>108</v>
      </c>
      <c r="C249" s="338" t="s">
        <v>107</v>
      </c>
      <c r="D249" s="333" t="s">
        <v>5482</v>
      </c>
      <c r="E249" s="35"/>
    </row>
    <row r="250" spans="1:5" x14ac:dyDescent="0.35">
      <c r="A250" s="340"/>
      <c r="B250" s="35"/>
      <c r="C250" s="338"/>
      <c r="D250" s="333"/>
      <c r="E250" s="35"/>
    </row>
    <row r="251" spans="1:5" x14ac:dyDescent="0.35">
      <c r="A251" s="338" t="s">
        <v>5483</v>
      </c>
      <c r="B251" s="338" t="s">
        <v>5484</v>
      </c>
      <c r="C251" s="338" t="s">
        <v>3343</v>
      </c>
      <c r="D251" s="333" t="s">
        <v>5485</v>
      </c>
      <c r="E251" s="35"/>
    </row>
    <row r="252" spans="1:5" x14ac:dyDescent="0.35">
      <c r="A252" s="338" t="s">
        <v>5483</v>
      </c>
      <c r="B252" s="338" t="s">
        <v>5486</v>
      </c>
      <c r="C252" s="338" t="s">
        <v>3361</v>
      </c>
      <c r="D252" s="333" t="s">
        <v>5487</v>
      </c>
      <c r="E252" s="35"/>
    </row>
    <row r="253" spans="1:5" x14ac:dyDescent="0.35">
      <c r="A253" s="338" t="s">
        <v>5483</v>
      </c>
      <c r="B253" s="338" t="s">
        <v>5488</v>
      </c>
      <c r="C253" s="338" t="s">
        <v>3331</v>
      </c>
      <c r="D253" s="333" t="s">
        <v>5489</v>
      </c>
      <c r="E253" s="35"/>
    </row>
    <row r="254" spans="1:5" x14ac:dyDescent="0.35">
      <c r="A254" s="338" t="s">
        <v>5483</v>
      </c>
      <c r="B254" s="338" t="s">
        <v>1424</v>
      </c>
      <c r="C254" s="338" t="s">
        <v>3470</v>
      </c>
      <c r="D254" s="333" t="s">
        <v>5490</v>
      </c>
      <c r="E254" s="35"/>
    </row>
    <row r="255" spans="1:5" x14ac:dyDescent="0.35">
      <c r="A255" s="338" t="s">
        <v>5483</v>
      </c>
      <c r="B255" s="338" t="s">
        <v>108</v>
      </c>
      <c r="C255" s="338" t="s">
        <v>107</v>
      </c>
      <c r="D255" s="333" t="s">
        <v>1556</v>
      </c>
      <c r="E255" s="35"/>
    </row>
    <row r="256" spans="1:5" x14ac:dyDescent="0.35">
      <c r="A256" s="338" t="s">
        <v>5483</v>
      </c>
      <c r="B256" s="338" t="s">
        <v>205</v>
      </c>
      <c r="C256" s="338" t="s">
        <v>132</v>
      </c>
      <c r="D256" s="333" t="s">
        <v>1417</v>
      </c>
      <c r="E256" s="35"/>
    </row>
    <row r="257" spans="1:5" x14ac:dyDescent="0.35">
      <c r="A257" s="338"/>
      <c r="B257" s="338"/>
      <c r="C257" s="338"/>
      <c r="D257" s="333"/>
      <c r="E257" s="35"/>
    </row>
    <row r="258" spans="1:5" x14ac:dyDescent="0.35">
      <c r="A258" s="338"/>
      <c r="B258" s="338"/>
      <c r="C258" s="338"/>
      <c r="D258" s="333"/>
      <c r="E258" s="35"/>
    </row>
    <row r="259" spans="1:5" x14ac:dyDescent="0.35">
      <c r="A259" s="338" t="s">
        <v>5491</v>
      </c>
      <c r="B259" s="338" t="s">
        <v>5492</v>
      </c>
      <c r="C259" s="338" t="s">
        <v>3340</v>
      </c>
      <c r="D259" s="333" t="s">
        <v>5493</v>
      </c>
      <c r="E259" s="35"/>
    </row>
    <row r="260" spans="1:5" x14ac:dyDescent="0.35">
      <c r="A260" s="338" t="s">
        <v>5491</v>
      </c>
      <c r="B260" s="338" t="s">
        <v>5494</v>
      </c>
      <c r="C260" s="338" t="s">
        <v>3466</v>
      </c>
      <c r="D260" s="333" t="s">
        <v>5495</v>
      </c>
      <c r="E260" s="35"/>
    </row>
    <row r="261" spans="1:5" x14ac:dyDescent="0.35">
      <c r="A261" s="338" t="s">
        <v>5491</v>
      </c>
      <c r="B261" s="338" t="s">
        <v>5496</v>
      </c>
      <c r="C261" s="338" t="s">
        <v>3702</v>
      </c>
      <c r="D261" s="333" t="s">
        <v>5497</v>
      </c>
      <c r="E261" s="35"/>
    </row>
    <row r="262" spans="1:5" x14ac:dyDescent="0.35">
      <c r="A262" s="338" t="s">
        <v>5491</v>
      </c>
      <c r="B262" s="338" t="s">
        <v>5498</v>
      </c>
      <c r="C262" s="338" t="s">
        <v>3347</v>
      </c>
      <c r="D262" s="333" t="s">
        <v>5499</v>
      </c>
      <c r="E262" s="35"/>
    </row>
    <row r="263" spans="1:5" x14ac:dyDescent="0.35">
      <c r="A263" s="338" t="s">
        <v>5491</v>
      </c>
      <c r="B263" s="338" t="s">
        <v>5500</v>
      </c>
      <c r="C263" s="338" t="s">
        <v>5501</v>
      </c>
      <c r="D263" s="333" t="s">
        <v>5502</v>
      </c>
      <c r="E263" s="35"/>
    </row>
    <row r="264" spans="1:5" x14ac:dyDescent="0.35">
      <c r="A264" s="338" t="s">
        <v>5491</v>
      </c>
      <c r="B264" s="338" t="s">
        <v>108</v>
      </c>
      <c r="C264" s="338" t="s">
        <v>107</v>
      </c>
      <c r="D264" s="333" t="s">
        <v>5437</v>
      </c>
      <c r="E264" s="35"/>
    </row>
    <row r="265" spans="1:5" x14ac:dyDescent="0.35">
      <c r="A265" s="338"/>
      <c r="B265" s="338"/>
      <c r="C265" s="338"/>
      <c r="D265" s="333"/>
      <c r="E265" s="35"/>
    </row>
    <row r="266" spans="1:5" x14ac:dyDescent="0.35">
      <c r="A266" s="338"/>
      <c r="B266" s="338"/>
      <c r="C266" s="338"/>
      <c r="D266" s="333"/>
      <c r="E266" s="35"/>
    </row>
    <row r="267" spans="1:5" x14ac:dyDescent="0.35">
      <c r="A267" s="338" t="s">
        <v>5503</v>
      </c>
      <c r="B267" s="338" t="s">
        <v>5504</v>
      </c>
      <c r="C267" s="338" t="s">
        <v>3436</v>
      </c>
      <c r="D267" s="333" t="s">
        <v>5505</v>
      </c>
      <c r="E267" s="35"/>
    </row>
    <row r="268" spans="1:5" x14ac:dyDescent="0.35">
      <c r="A268" s="338" t="s">
        <v>5503</v>
      </c>
      <c r="B268" s="338" t="s">
        <v>1463</v>
      </c>
      <c r="C268" s="338" t="s">
        <v>3464</v>
      </c>
      <c r="D268" s="333" t="s">
        <v>5506</v>
      </c>
      <c r="E268" s="35"/>
    </row>
    <row r="269" spans="1:5" x14ac:dyDescent="0.35">
      <c r="A269" s="338" t="s">
        <v>5503</v>
      </c>
      <c r="B269" s="338" t="s">
        <v>5507</v>
      </c>
      <c r="C269" s="338" t="s">
        <v>3458</v>
      </c>
      <c r="D269" s="333" t="s">
        <v>5508</v>
      </c>
      <c r="E269" s="35"/>
    </row>
    <row r="270" spans="1:5" x14ac:dyDescent="0.35">
      <c r="A270" s="338" t="s">
        <v>5503</v>
      </c>
      <c r="B270" s="338" t="s">
        <v>5509</v>
      </c>
      <c r="C270" s="338" t="s">
        <v>3461</v>
      </c>
      <c r="D270" s="333" t="s">
        <v>5510</v>
      </c>
      <c r="E270" s="35"/>
    </row>
    <row r="271" spans="1:5" x14ac:dyDescent="0.35">
      <c r="A271" s="338" t="s">
        <v>5503</v>
      </c>
      <c r="B271" s="338" t="s">
        <v>5486</v>
      </c>
      <c r="C271" s="338" t="s">
        <v>3488</v>
      </c>
      <c r="D271" s="333" t="s">
        <v>5511</v>
      </c>
      <c r="E271" s="35"/>
    </row>
    <row r="272" spans="1:5" x14ac:dyDescent="0.35">
      <c r="A272" s="338" t="s">
        <v>5503</v>
      </c>
      <c r="B272" s="338" t="s">
        <v>5512</v>
      </c>
      <c r="C272" s="338" t="s">
        <v>3426</v>
      </c>
      <c r="D272" s="333" t="s">
        <v>5513</v>
      </c>
      <c r="E272" s="35"/>
    </row>
    <row r="273" spans="1:5" x14ac:dyDescent="0.35">
      <c r="A273" s="338" t="s">
        <v>5503</v>
      </c>
      <c r="B273" s="338" t="s">
        <v>108</v>
      </c>
      <c r="C273" s="338" t="s">
        <v>107</v>
      </c>
      <c r="D273" s="333" t="s">
        <v>5437</v>
      </c>
      <c r="E273" s="35"/>
    </row>
    <row r="274" spans="1:5" x14ac:dyDescent="0.35">
      <c r="A274" s="338" t="s">
        <v>5503</v>
      </c>
      <c r="B274" s="338" t="s">
        <v>205</v>
      </c>
      <c r="C274" s="338" t="s">
        <v>132</v>
      </c>
      <c r="D274" s="333" t="s">
        <v>5514</v>
      </c>
      <c r="E274" s="35"/>
    </row>
    <row r="275" spans="1:5" x14ac:dyDescent="0.35">
      <c r="A275" s="340"/>
      <c r="B275" s="35"/>
      <c r="C275" s="35"/>
      <c r="D275" s="333"/>
      <c r="E275" s="35"/>
    </row>
    <row r="276" spans="1:5" x14ac:dyDescent="0.35">
      <c r="A276" s="338" t="s">
        <v>1560</v>
      </c>
      <c r="B276" s="338" t="s">
        <v>1561</v>
      </c>
      <c r="C276" s="338" t="s">
        <v>5515</v>
      </c>
      <c r="D276" s="333" t="s">
        <v>5516</v>
      </c>
      <c r="E276" s="35"/>
    </row>
    <row r="277" spans="1:5" x14ac:dyDescent="0.35">
      <c r="A277" s="338" t="s">
        <v>1560</v>
      </c>
      <c r="B277" s="338" t="s">
        <v>1562</v>
      </c>
      <c r="C277" s="338" t="s">
        <v>1563</v>
      </c>
      <c r="D277" s="338" t="s">
        <v>1564</v>
      </c>
      <c r="E277" s="35"/>
    </row>
    <row r="278" spans="1:5" x14ac:dyDescent="0.35">
      <c r="A278" s="338" t="s">
        <v>1560</v>
      </c>
      <c r="B278" s="338" t="s">
        <v>1565</v>
      </c>
      <c r="C278" s="338" t="s">
        <v>1566</v>
      </c>
      <c r="D278" s="338" t="s">
        <v>1567</v>
      </c>
      <c r="E278" s="35"/>
    </row>
    <row r="279" spans="1:5" x14ac:dyDescent="0.35">
      <c r="A279" s="338" t="s">
        <v>1560</v>
      </c>
      <c r="B279" s="338" t="s">
        <v>1568</v>
      </c>
      <c r="C279" s="338" t="s">
        <v>5517</v>
      </c>
      <c r="D279" s="338" t="s">
        <v>1569</v>
      </c>
      <c r="E279" s="35"/>
    </row>
    <row r="280" spans="1:5" x14ac:dyDescent="0.35">
      <c r="A280" s="338"/>
      <c r="B280" s="338"/>
      <c r="C280" s="338"/>
      <c r="D280" s="333"/>
      <c r="E280" s="35"/>
    </row>
    <row r="281" spans="1:5" x14ac:dyDescent="0.35">
      <c r="A281" s="338" t="s">
        <v>1570</v>
      </c>
      <c r="B281" s="338" t="s">
        <v>1571</v>
      </c>
      <c r="C281" s="341" t="s">
        <v>787</v>
      </c>
      <c r="D281" s="341" t="s">
        <v>1572</v>
      </c>
      <c r="E281" s="35"/>
    </row>
    <row r="282" spans="1:5" x14ac:dyDescent="0.35">
      <c r="A282" s="338" t="s">
        <v>1570</v>
      </c>
      <c r="B282" s="338" t="s">
        <v>1573</v>
      </c>
      <c r="C282" s="341" t="s">
        <v>790</v>
      </c>
      <c r="D282" s="341" t="s">
        <v>1574</v>
      </c>
      <c r="E282" s="35"/>
    </row>
    <row r="283" spans="1:5" x14ac:dyDescent="0.35">
      <c r="A283" s="338" t="s">
        <v>1570</v>
      </c>
      <c r="B283" s="338" t="s">
        <v>1575</v>
      </c>
      <c r="C283" s="341" t="s">
        <v>5518</v>
      </c>
      <c r="D283" s="341" t="s">
        <v>1576</v>
      </c>
      <c r="E283" s="35"/>
    </row>
    <row r="284" spans="1:5" x14ac:dyDescent="0.35">
      <c r="A284" s="338" t="s">
        <v>1570</v>
      </c>
      <c r="B284" s="338" t="s">
        <v>1577</v>
      </c>
      <c r="C284" s="341" t="s">
        <v>791</v>
      </c>
      <c r="D284" s="341" t="s">
        <v>1578</v>
      </c>
      <c r="E284" s="35"/>
    </row>
    <row r="285" spans="1:5" x14ac:dyDescent="0.35">
      <c r="A285" s="338" t="s">
        <v>1570</v>
      </c>
      <c r="B285" s="338" t="s">
        <v>205</v>
      </c>
      <c r="C285" s="341" t="s">
        <v>142</v>
      </c>
      <c r="D285" s="341" t="s">
        <v>1417</v>
      </c>
      <c r="E285" s="35"/>
    </row>
    <row r="286" spans="1:5" x14ac:dyDescent="0.35">
      <c r="A286" s="338" t="s">
        <v>1570</v>
      </c>
      <c r="B286" s="338" t="s">
        <v>108</v>
      </c>
      <c r="C286" s="341" t="s">
        <v>125</v>
      </c>
      <c r="D286" s="341" t="s">
        <v>1556</v>
      </c>
      <c r="E286" s="35"/>
    </row>
    <row r="287" spans="1:5" x14ac:dyDescent="0.35">
      <c r="A287" s="338"/>
      <c r="B287" s="338"/>
      <c r="C287" s="341"/>
      <c r="D287" s="341"/>
      <c r="E287" s="35"/>
    </row>
    <row r="288" spans="1:5" x14ac:dyDescent="0.35">
      <c r="A288" s="338" t="s">
        <v>1579</v>
      </c>
      <c r="B288" s="338" t="s">
        <v>1571</v>
      </c>
      <c r="C288" s="341" t="s">
        <v>793</v>
      </c>
      <c r="D288" s="341" t="s">
        <v>1580</v>
      </c>
      <c r="E288" s="35"/>
    </row>
    <row r="289" spans="1:5" x14ac:dyDescent="0.35">
      <c r="A289" s="338" t="s">
        <v>1579</v>
      </c>
      <c r="B289" s="338" t="s">
        <v>1581</v>
      </c>
      <c r="C289" s="341" t="s">
        <v>801</v>
      </c>
      <c r="D289" s="341" t="s">
        <v>1582</v>
      </c>
      <c r="E289" s="35"/>
    </row>
    <row r="290" spans="1:5" x14ac:dyDescent="0.35">
      <c r="A290" s="338" t="s">
        <v>1579</v>
      </c>
      <c r="B290" s="338" t="s">
        <v>1583</v>
      </c>
      <c r="C290" s="341" t="s">
        <v>832</v>
      </c>
      <c r="D290" s="341" t="s">
        <v>1584</v>
      </c>
      <c r="E290" s="35"/>
    </row>
    <row r="291" spans="1:5" x14ac:dyDescent="0.35">
      <c r="A291" s="338" t="s">
        <v>1579</v>
      </c>
      <c r="B291" s="338" t="s">
        <v>205</v>
      </c>
      <c r="C291" s="341" t="s">
        <v>142</v>
      </c>
      <c r="D291" s="341" t="s">
        <v>1585</v>
      </c>
      <c r="E291" s="35"/>
    </row>
    <row r="292" spans="1:5" x14ac:dyDescent="0.35">
      <c r="A292" s="338"/>
      <c r="B292" s="338"/>
      <c r="C292" s="341"/>
      <c r="D292" s="341"/>
      <c r="E292" s="35"/>
    </row>
    <row r="293" spans="1:5" x14ac:dyDescent="0.35">
      <c r="A293" s="338" t="s">
        <v>1586</v>
      </c>
      <c r="B293" s="338" t="s">
        <v>1575</v>
      </c>
      <c r="C293" s="341" t="s">
        <v>786</v>
      </c>
      <c r="D293" s="341" t="s">
        <v>1587</v>
      </c>
      <c r="E293" s="35"/>
    </row>
    <row r="294" spans="1:5" x14ac:dyDescent="0.35">
      <c r="A294" s="338" t="s">
        <v>1586</v>
      </c>
      <c r="B294" s="338" t="s">
        <v>1588</v>
      </c>
      <c r="C294" s="341" t="s">
        <v>808</v>
      </c>
      <c r="D294" s="341" t="s">
        <v>1589</v>
      </c>
      <c r="E294" s="35"/>
    </row>
    <row r="295" spans="1:5" x14ac:dyDescent="0.35">
      <c r="A295" s="338" t="s">
        <v>1586</v>
      </c>
      <c r="B295" s="338" t="s">
        <v>1583</v>
      </c>
      <c r="C295" s="341" t="s">
        <v>832</v>
      </c>
      <c r="D295" s="341" t="s">
        <v>1584</v>
      </c>
      <c r="E295" s="35"/>
    </row>
    <row r="296" spans="1:5" x14ac:dyDescent="0.35">
      <c r="A296" s="338" t="s">
        <v>1586</v>
      </c>
      <c r="B296" s="338" t="s">
        <v>205</v>
      </c>
      <c r="C296" s="341" t="s">
        <v>142</v>
      </c>
      <c r="D296" s="341" t="s">
        <v>1585</v>
      </c>
      <c r="E296" s="35"/>
    </row>
    <row r="297" spans="1:5" x14ac:dyDescent="0.35">
      <c r="A297" s="338"/>
      <c r="B297" s="338"/>
      <c r="C297" s="341"/>
      <c r="D297" s="341"/>
      <c r="E297" s="35"/>
    </row>
    <row r="298" spans="1:5" x14ac:dyDescent="0.35">
      <c r="A298" s="338" t="s">
        <v>1590</v>
      </c>
      <c r="B298" s="338" t="s">
        <v>1591</v>
      </c>
      <c r="C298" s="341" t="s">
        <v>794</v>
      </c>
      <c r="D298" s="341" t="s">
        <v>1592</v>
      </c>
      <c r="E298" s="35"/>
    </row>
    <row r="299" spans="1:5" x14ac:dyDescent="0.35">
      <c r="A299" s="338" t="s">
        <v>1590</v>
      </c>
      <c r="B299" s="338" t="s">
        <v>1593</v>
      </c>
      <c r="C299" s="341" t="s">
        <v>1594</v>
      </c>
      <c r="D299" s="341" t="s">
        <v>1595</v>
      </c>
      <c r="E299" s="35"/>
    </row>
    <row r="300" spans="1:5" x14ac:dyDescent="0.35">
      <c r="A300" s="338" t="s">
        <v>1590</v>
      </c>
      <c r="B300" s="338" t="s">
        <v>1596</v>
      </c>
      <c r="C300" s="341" t="s">
        <v>788</v>
      </c>
      <c r="D300" s="341" t="s">
        <v>1597</v>
      </c>
      <c r="E300" s="35"/>
    </row>
    <row r="301" spans="1:5" x14ac:dyDescent="0.35">
      <c r="A301" s="338" t="s">
        <v>1590</v>
      </c>
      <c r="B301" s="338" t="s">
        <v>1598</v>
      </c>
      <c r="C301" s="341" t="s">
        <v>1599</v>
      </c>
      <c r="D301" s="341" t="s">
        <v>1600</v>
      </c>
      <c r="E301" s="35"/>
    </row>
    <row r="302" spans="1:5" x14ac:dyDescent="0.35">
      <c r="A302" s="338" t="s">
        <v>1590</v>
      </c>
      <c r="B302" s="338" t="s">
        <v>1601</v>
      </c>
      <c r="C302" s="341" t="s">
        <v>1602</v>
      </c>
      <c r="D302" s="341" t="s">
        <v>1603</v>
      </c>
      <c r="E302" s="35"/>
    </row>
    <row r="303" spans="1:5" x14ac:dyDescent="0.35">
      <c r="A303" s="338" t="s">
        <v>1590</v>
      </c>
      <c r="B303" s="338" t="s">
        <v>1604</v>
      </c>
      <c r="C303" s="341" t="s">
        <v>831</v>
      </c>
      <c r="D303" s="341" t="s">
        <v>1605</v>
      </c>
      <c r="E303" s="35"/>
    </row>
    <row r="304" spans="1:5" x14ac:dyDescent="0.35">
      <c r="A304" s="338" t="s">
        <v>1590</v>
      </c>
      <c r="B304" s="338" t="s">
        <v>1606</v>
      </c>
      <c r="C304" s="341" t="s">
        <v>792</v>
      </c>
      <c r="D304" s="341" t="s">
        <v>1607</v>
      </c>
      <c r="E304" s="35"/>
    </row>
    <row r="305" spans="1:5" x14ac:dyDescent="0.35">
      <c r="A305" s="338" t="s">
        <v>1590</v>
      </c>
      <c r="B305" s="338" t="s">
        <v>108</v>
      </c>
      <c r="C305" s="341" t="s">
        <v>125</v>
      </c>
      <c r="D305" s="341" t="s">
        <v>1556</v>
      </c>
      <c r="E305" s="35"/>
    </row>
    <row r="306" spans="1:5" x14ac:dyDescent="0.35">
      <c r="A306" s="338" t="s">
        <v>1590</v>
      </c>
      <c r="B306" s="338" t="s">
        <v>205</v>
      </c>
      <c r="C306" s="341" t="s">
        <v>142</v>
      </c>
      <c r="D306" s="341" t="s">
        <v>1585</v>
      </c>
      <c r="E306" s="35"/>
    </row>
    <row r="307" spans="1:5" x14ac:dyDescent="0.35">
      <c r="A307" s="35"/>
      <c r="B307" s="35"/>
      <c r="C307" s="35"/>
      <c r="D307" s="333"/>
      <c r="E307" s="35"/>
    </row>
    <row r="308" spans="1:5" x14ac:dyDescent="0.35">
      <c r="A308" s="338" t="s">
        <v>1608</v>
      </c>
      <c r="B308" s="338" t="s">
        <v>1609</v>
      </c>
      <c r="C308" s="338" t="s">
        <v>109</v>
      </c>
      <c r="D308" s="333" t="s">
        <v>1610</v>
      </c>
      <c r="E308" s="35"/>
    </row>
    <row r="309" spans="1:5" x14ac:dyDescent="0.35">
      <c r="A309" s="338" t="s">
        <v>1608</v>
      </c>
      <c r="B309" s="338" t="s">
        <v>1457</v>
      </c>
      <c r="C309" s="338" t="s">
        <v>114</v>
      </c>
      <c r="D309" s="333" t="s">
        <v>1457</v>
      </c>
      <c r="E309" s="35"/>
    </row>
    <row r="310" spans="1:5" x14ac:dyDescent="0.35">
      <c r="A310" s="338" t="s">
        <v>1608</v>
      </c>
      <c r="B310" s="338" t="s">
        <v>205</v>
      </c>
      <c r="C310" s="338" t="s">
        <v>132</v>
      </c>
      <c r="D310" s="333" t="s">
        <v>1417</v>
      </c>
      <c r="E310" s="35"/>
    </row>
    <row r="311" spans="1:5" x14ac:dyDescent="0.35">
      <c r="A311" s="338"/>
      <c r="B311" s="338"/>
      <c r="C311" s="338"/>
      <c r="D311" s="333"/>
      <c r="E311" s="35"/>
    </row>
    <row r="312" spans="1:5" x14ac:dyDescent="0.35">
      <c r="A312" s="338" t="s">
        <v>1611</v>
      </c>
      <c r="B312" s="338" t="s">
        <v>1612</v>
      </c>
      <c r="C312" s="338" t="s">
        <v>712</v>
      </c>
      <c r="D312" s="333" t="s">
        <v>1613</v>
      </c>
      <c r="E312" s="35"/>
    </row>
    <row r="313" spans="1:5" x14ac:dyDescent="0.35">
      <c r="A313" s="338" t="s">
        <v>1611</v>
      </c>
      <c r="B313" s="338" t="s">
        <v>1614</v>
      </c>
      <c r="C313" s="338" t="s">
        <v>705</v>
      </c>
      <c r="D313" s="338" t="s">
        <v>1615</v>
      </c>
      <c r="E313" s="35"/>
    </row>
    <row r="314" spans="1:5" x14ac:dyDescent="0.35">
      <c r="A314" s="338" t="s">
        <v>1611</v>
      </c>
      <c r="B314" s="338" t="s">
        <v>1616</v>
      </c>
      <c r="C314" s="338" t="s">
        <v>1617</v>
      </c>
      <c r="D314" s="338" t="s">
        <v>1618</v>
      </c>
      <c r="E314" s="35"/>
    </row>
    <row r="315" spans="1:5" x14ac:dyDescent="0.35">
      <c r="A315" s="35"/>
      <c r="B315" s="35"/>
      <c r="C315" s="338"/>
      <c r="D315" s="338"/>
      <c r="E315" s="35"/>
    </row>
    <row r="316" spans="1:5" x14ac:dyDescent="0.35">
      <c r="A316" s="338" t="s">
        <v>1619</v>
      </c>
      <c r="B316" s="338" t="s">
        <v>141</v>
      </c>
      <c r="C316" s="338" t="s">
        <v>1620</v>
      </c>
      <c r="D316" s="333" t="s">
        <v>1487</v>
      </c>
      <c r="E316" s="35"/>
    </row>
    <row r="317" spans="1:5" x14ac:dyDescent="0.35">
      <c r="A317" s="338" t="s">
        <v>1619</v>
      </c>
      <c r="B317" s="338" t="s">
        <v>1621</v>
      </c>
      <c r="C317" s="338" t="s">
        <v>1622</v>
      </c>
      <c r="D317" s="333" t="s">
        <v>518</v>
      </c>
      <c r="E317" s="35"/>
    </row>
    <row r="318" spans="1:5" x14ac:dyDescent="0.35">
      <c r="A318" s="338" t="s">
        <v>1619</v>
      </c>
      <c r="B318" s="338" t="s">
        <v>145</v>
      </c>
      <c r="C318" s="338" t="s">
        <v>1623</v>
      </c>
      <c r="D318" s="333" t="s">
        <v>1501</v>
      </c>
      <c r="E318" s="35"/>
    </row>
    <row r="319" spans="1:5" x14ac:dyDescent="0.35">
      <c r="A319" s="338" t="s">
        <v>1619</v>
      </c>
      <c r="B319" s="338" t="s">
        <v>1624</v>
      </c>
      <c r="C319" s="338" t="s">
        <v>1625</v>
      </c>
      <c r="D319" s="333" t="s">
        <v>1626</v>
      </c>
      <c r="E319" s="35"/>
    </row>
    <row r="320" spans="1:5" x14ac:dyDescent="0.35">
      <c r="A320" s="338" t="s">
        <v>1619</v>
      </c>
      <c r="B320" s="338" t="s">
        <v>108</v>
      </c>
      <c r="C320" s="338" t="s">
        <v>107</v>
      </c>
      <c r="D320" s="333" t="s">
        <v>517</v>
      </c>
      <c r="E320" s="35"/>
    </row>
    <row r="321" spans="1:5" x14ac:dyDescent="0.35">
      <c r="A321" s="35"/>
      <c r="B321" s="35"/>
      <c r="C321" s="35"/>
      <c r="D321" s="333"/>
      <c r="E321" s="35"/>
    </row>
    <row r="322" spans="1:5" x14ac:dyDescent="0.35">
      <c r="A322" s="338" t="s">
        <v>1627</v>
      </c>
      <c r="B322" s="338" t="s">
        <v>1609</v>
      </c>
      <c r="C322" s="338" t="s">
        <v>109</v>
      </c>
      <c r="D322" s="333" t="s">
        <v>1610</v>
      </c>
      <c r="E322" s="35"/>
    </row>
    <row r="323" spans="1:5" x14ac:dyDescent="0.35">
      <c r="A323" s="338" t="s">
        <v>1627</v>
      </c>
      <c r="B323" s="338" t="s">
        <v>1457</v>
      </c>
      <c r="C323" s="338" t="s">
        <v>114</v>
      </c>
      <c r="D323" s="333" t="s">
        <v>1457</v>
      </c>
      <c r="E323" s="35"/>
    </row>
    <row r="324" spans="1:5" x14ac:dyDescent="0.35">
      <c r="A324" s="338"/>
      <c r="B324" s="338"/>
      <c r="C324" s="338"/>
      <c r="D324" s="333"/>
      <c r="E324" s="35"/>
    </row>
    <row r="325" spans="1:5" x14ac:dyDescent="0.35">
      <c r="A325" s="331" t="s">
        <v>1628</v>
      </c>
      <c r="B325" s="336" t="s">
        <v>1116</v>
      </c>
      <c r="C325" s="336" t="s">
        <v>1629</v>
      </c>
      <c r="D325" s="333" t="s">
        <v>1630</v>
      </c>
      <c r="E325" s="35"/>
    </row>
    <row r="326" spans="1:5" x14ac:dyDescent="0.35">
      <c r="A326" s="331" t="s">
        <v>1628</v>
      </c>
      <c r="B326" s="336" t="s">
        <v>1136</v>
      </c>
      <c r="C326" s="336" t="s">
        <v>1631</v>
      </c>
      <c r="D326" s="333" t="s">
        <v>1632</v>
      </c>
      <c r="E326" s="35"/>
    </row>
    <row r="327" spans="1:5" ht="28" x14ac:dyDescent="0.35">
      <c r="A327" s="331" t="s">
        <v>1628</v>
      </c>
      <c r="B327" s="336" t="s">
        <v>1633</v>
      </c>
      <c r="C327" s="336" t="s">
        <v>1634</v>
      </c>
      <c r="D327" s="333" t="s">
        <v>1635</v>
      </c>
      <c r="E327" s="35"/>
    </row>
    <row r="328" spans="1:5" x14ac:dyDescent="0.35">
      <c r="A328" s="331" t="s">
        <v>1628</v>
      </c>
      <c r="B328" s="336" t="s">
        <v>1424</v>
      </c>
      <c r="C328" s="336" t="s">
        <v>1425</v>
      </c>
      <c r="D328" s="333" t="s">
        <v>1426</v>
      </c>
      <c r="E328" s="35"/>
    </row>
    <row r="329" spans="1:5" x14ac:dyDescent="0.35">
      <c r="A329" s="35"/>
      <c r="B329" s="35"/>
      <c r="C329" s="273"/>
      <c r="D329" s="333"/>
      <c r="E329" s="35"/>
    </row>
    <row r="330" spans="1:5" ht="28" x14ac:dyDescent="0.35">
      <c r="A330" s="331" t="s">
        <v>1636</v>
      </c>
      <c r="B330" s="336" t="s">
        <v>515</v>
      </c>
      <c r="C330" s="336" t="s">
        <v>3532</v>
      </c>
      <c r="D330" s="336" t="s">
        <v>3533</v>
      </c>
      <c r="E330" s="35"/>
    </row>
    <row r="331" spans="1:5" ht="42" x14ac:dyDescent="0.35">
      <c r="A331" s="331" t="s">
        <v>1636</v>
      </c>
      <c r="B331" s="336" t="s">
        <v>516</v>
      </c>
      <c r="C331" s="336" t="s">
        <v>3357</v>
      </c>
      <c r="D331" s="336" t="s">
        <v>3358</v>
      </c>
      <c r="E331" s="35"/>
    </row>
    <row r="332" spans="1:5" ht="28" x14ac:dyDescent="0.35">
      <c r="A332" s="331" t="s">
        <v>1636</v>
      </c>
      <c r="B332" s="336" t="s">
        <v>509</v>
      </c>
      <c r="C332" s="336" t="s">
        <v>3366</v>
      </c>
      <c r="D332" s="336" t="s">
        <v>5519</v>
      </c>
      <c r="E332" s="35"/>
    </row>
    <row r="333" spans="1:5" ht="28" x14ac:dyDescent="0.35">
      <c r="A333" s="331" t="s">
        <v>1636</v>
      </c>
      <c r="B333" s="336" t="s">
        <v>506</v>
      </c>
      <c r="C333" s="336" t="s">
        <v>3318</v>
      </c>
      <c r="D333" s="336" t="s">
        <v>3319</v>
      </c>
      <c r="E333" s="35"/>
    </row>
    <row r="334" spans="1:5" ht="28" x14ac:dyDescent="0.35">
      <c r="A334" s="331" t="s">
        <v>1636</v>
      </c>
      <c r="B334" s="336" t="s">
        <v>519</v>
      </c>
      <c r="C334" s="336" t="s">
        <v>3368</v>
      </c>
      <c r="D334" s="336" t="s">
        <v>3543</v>
      </c>
      <c r="E334" s="35"/>
    </row>
    <row r="335" spans="1:5" ht="28" x14ac:dyDescent="0.35">
      <c r="A335" s="331" t="s">
        <v>1636</v>
      </c>
      <c r="B335" s="336" t="s">
        <v>711</v>
      </c>
      <c r="C335" s="336" t="s">
        <v>3325</v>
      </c>
      <c r="D335" s="336" t="s">
        <v>3326</v>
      </c>
      <c r="E335" s="35"/>
    </row>
    <row r="336" spans="1:5" x14ac:dyDescent="0.35">
      <c r="A336" s="331" t="s">
        <v>1636</v>
      </c>
      <c r="B336" s="336" t="s">
        <v>108</v>
      </c>
      <c r="C336" s="336" t="s">
        <v>108</v>
      </c>
      <c r="D336" s="336" t="s">
        <v>5520</v>
      </c>
      <c r="E336" s="35"/>
    </row>
    <row r="337" spans="1:5" x14ac:dyDescent="0.35">
      <c r="A337" s="331"/>
      <c r="B337" s="336"/>
      <c r="C337" s="336"/>
      <c r="D337" s="336"/>
      <c r="E337" s="35"/>
    </row>
    <row r="338" spans="1:5" ht="28" x14ac:dyDescent="0.35">
      <c r="A338" s="331" t="s">
        <v>1637</v>
      </c>
      <c r="B338" s="336" t="s">
        <v>1638</v>
      </c>
      <c r="C338" s="336" t="s">
        <v>1639</v>
      </c>
      <c r="D338" s="336" t="s">
        <v>1640</v>
      </c>
      <c r="E338" s="35"/>
    </row>
    <row r="339" spans="1:5" x14ac:dyDescent="0.35">
      <c r="A339" s="331" t="s">
        <v>1637</v>
      </c>
      <c r="B339" s="336" t="s">
        <v>108</v>
      </c>
      <c r="C339" s="336" t="s">
        <v>107</v>
      </c>
      <c r="D339" s="336" t="s">
        <v>5520</v>
      </c>
      <c r="E339" s="35"/>
    </row>
    <row r="340" spans="1:5" x14ac:dyDescent="0.35">
      <c r="A340" s="331"/>
      <c r="B340" s="336"/>
      <c r="C340" s="336"/>
      <c r="D340" s="336"/>
      <c r="E340" s="35"/>
    </row>
    <row r="341" spans="1:5" x14ac:dyDescent="0.35">
      <c r="A341" s="331" t="s">
        <v>1641</v>
      </c>
      <c r="B341" s="331" t="s">
        <v>1642</v>
      </c>
      <c r="C341" s="336" t="s">
        <v>810</v>
      </c>
      <c r="D341" s="336" t="s">
        <v>1643</v>
      </c>
      <c r="E341" s="35"/>
    </row>
    <row r="342" spans="1:5" ht="28" x14ac:dyDescent="0.35">
      <c r="A342" s="331" t="s">
        <v>1641</v>
      </c>
      <c r="B342" s="331" t="s">
        <v>1644</v>
      </c>
      <c r="C342" s="336" t="s">
        <v>800</v>
      </c>
      <c r="D342" s="336" t="s">
        <v>1645</v>
      </c>
      <c r="E342" s="35"/>
    </row>
    <row r="343" spans="1:5" ht="28" x14ac:dyDescent="0.35">
      <c r="A343" s="331" t="s">
        <v>1641</v>
      </c>
      <c r="B343" s="331" t="s">
        <v>1646</v>
      </c>
      <c r="C343" s="336" t="s">
        <v>796</v>
      </c>
      <c r="D343" s="336" t="s">
        <v>1647</v>
      </c>
      <c r="E343" s="35"/>
    </row>
    <row r="344" spans="1:5" ht="28" x14ac:dyDescent="0.35">
      <c r="A344" s="331" t="s">
        <v>1641</v>
      </c>
      <c r="B344" s="331" t="s">
        <v>1648</v>
      </c>
      <c r="C344" s="336" t="s">
        <v>1649</v>
      </c>
      <c r="D344" s="336" t="s">
        <v>1650</v>
      </c>
      <c r="E344" s="35"/>
    </row>
    <row r="345" spans="1:5" ht="42" x14ac:dyDescent="0.35">
      <c r="A345" s="331" t="s">
        <v>1641</v>
      </c>
      <c r="B345" s="331" t="s">
        <v>1651</v>
      </c>
      <c r="C345" s="336" t="s">
        <v>806</v>
      </c>
      <c r="D345" s="331" t="s">
        <v>5521</v>
      </c>
      <c r="E345" s="35"/>
    </row>
    <row r="346" spans="1:5" x14ac:dyDescent="0.35">
      <c r="A346" s="331" t="s">
        <v>1641</v>
      </c>
      <c r="B346" s="331" t="s">
        <v>1652</v>
      </c>
      <c r="C346" s="336" t="s">
        <v>107</v>
      </c>
      <c r="D346" s="331" t="s">
        <v>5520</v>
      </c>
      <c r="E346" s="35"/>
    </row>
    <row r="347" spans="1:5" x14ac:dyDescent="0.35">
      <c r="A347" s="331"/>
      <c r="B347" s="331"/>
      <c r="C347" s="336"/>
      <c r="D347" s="331"/>
      <c r="E347" s="35"/>
    </row>
    <row r="348" spans="1:5" x14ac:dyDescent="0.35">
      <c r="A348" s="331" t="s">
        <v>1653</v>
      </c>
      <c r="B348" s="331" t="s">
        <v>4763</v>
      </c>
      <c r="C348" s="273" t="s">
        <v>3320</v>
      </c>
      <c r="D348" s="331" t="s">
        <v>4764</v>
      </c>
      <c r="E348" s="35"/>
    </row>
    <row r="349" spans="1:5" x14ac:dyDescent="0.35">
      <c r="A349" s="331" t="s">
        <v>1653</v>
      </c>
      <c r="B349" s="331" t="s">
        <v>4765</v>
      </c>
      <c r="C349" s="273" t="s">
        <v>3360</v>
      </c>
      <c r="D349" s="331" t="s">
        <v>4766</v>
      </c>
      <c r="E349" s="35"/>
    </row>
    <row r="350" spans="1:5" x14ac:dyDescent="0.35">
      <c r="A350" s="331" t="s">
        <v>1653</v>
      </c>
      <c r="B350" s="331" t="s">
        <v>1654</v>
      </c>
      <c r="C350" s="273" t="s">
        <v>805</v>
      </c>
      <c r="D350" s="331" t="s">
        <v>1655</v>
      </c>
      <c r="E350" s="35"/>
    </row>
    <row r="351" spans="1:5" x14ac:dyDescent="0.35">
      <c r="A351" s="331" t="s">
        <v>1653</v>
      </c>
      <c r="B351" s="331" t="s">
        <v>1656</v>
      </c>
      <c r="C351" s="273" t="s">
        <v>807</v>
      </c>
      <c r="D351" s="331" t="s">
        <v>1657</v>
      </c>
      <c r="E351" s="35"/>
    </row>
    <row r="352" spans="1:5" x14ac:dyDescent="0.35">
      <c r="A352" s="331" t="s">
        <v>1653</v>
      </c>
      <c r="B352" s="331" t="s">
        <v>205</v>
      </c>
      <c r="C352" s="273" t="s">
        <v>132</v>
      </c>
      <c r="D352" s="331" t="s">
        <v>1417</v>
      </c>
      <c r="E352" s="35"/>
    </row>
    <row r="353" spans="1:5" x14ac:dyDescent="0.35">
      <c r="A353" s="35"/>
      <c r="B353" s="35"/>
      <c r="C353" s="273"/>
      <c r="D353" s="331"/>
      <c r="E353" s="35"/>
    </row>
    <row r="354" spans="1:5" x14ac:dyDescent="0.35">
      <c r="A354" s="338" t="s">
        <v>1658</v>
      </c>
      <c r="B354" s="338" t="s">
        <v>803</v>
      </c>
      <c r="C354" s="273" t="s">
        <v>802</v>
      </c>
      <c r="D354" s="331" t="s">
        <v>1659</v>
      </c>
      <c r="E354" s="35"/>
    </row>
    <row r="355" spans="1:5" x14ac:dyDescent="0.35">
      <c r="A355" s="338" t="s">
        <v>1658</v>
      </c>
      <c r="B355" s="338" t="s">
        <v>798</v>
      </c>
      <c r="C355" s="273" t="s">
        <v>797</v>
      </c>
      <c r="D355" s="331" t="s">
        <v>1660</v>
      </c>
      <c r="E355" s="35"/>
    </row>
    <row r="356" spans="1:5" x14ac:dyDescent="0.35">
      <c r="A356" s="338" t="s">
        <v>1658</v>
      </c>
      <c r="B356" s="338" t="s">
        <v>108</v>
      </c>
      <c r="C356" s="273" t="s">
        <v>820</v>
      </c>
      <c r="D356" s="331" t="s">
        <v>5522</v>
      </c>
      <c r="E356" s="35"/>
    </row>
    <row r="357" spans="1:5" x14ac:dyDescent="0.35">
      <c r="A357" s="338" t="s">
        <v>1658</v>
      </c>
      <c r="B357" s="338" t="s">
        <v>1661</v>
      </c>
      <c r="C357" s="273" t="s">
        <v>1662</v>
      </c>
      <c r="D357" s="331" t="s">
        <v>1663</v>
      </c>
      <c r="E357" s="35"/>
    </row>
    <row r="358" spans="1:5" x14ac:dyDescent="0.35">
      <c r="A358" s="338"/>
      <c r="B358" s="338"/>
      <c r="C358" s="273"/>
      <c r="D358" s="331"/>
      <c r="E358" s="35"/>
    </row>
    <row r="359" spans="1:5" x14ac:dyDescent="0.35">
      <c r="A359" s="338" t="s">
        <v>1664</v>
      </c>
      <c r="B359" s="338" t="s">
        <v>895</v>
      </c>
      <c r="C359" s="273" t="s">
        <v>894</v>
      </c>
      <c r="D359" s="331" t="s">
        <v>518</v>
      </c>
      <c r="E359" s="35"/>
    </row>
    <row r="360" spans="1:5" x14ac:dyDescent="0.35">
      <c r="A360" s="338" t="s">
        <v>1664</v>
      </c>
      <c r="B360" s="338" t="s">
        <v>145</v>
      </c>
      <c r="C360" s="273" t="s">
        <v>144</v>
      </c>
      <c r="D360" s="331" t="s">
        <v>1501</v>
      </c>
      <c r="E360" s="35"/>
    </row>
    <row r="361" spans="1:5" x14ac:dyDescent="0.35">
      <c r="A361" s="338" t="s">
        <v>1664</v>
      </c>
      <c r="B361" s="338" t="s">
        <v>122</v>
      </c>
      <c r="C361" s="273" t="s">
        <v>121</v>
      </c>
      <c r="D361" s="331" t="s">
        <v>1665</v>
      </c>
      <c r="E361" s="35"/>
    </row>
    <row r="362" spans="1:5" x14ac:dyDescent="0.35">
      <c r="A362" s="338" t="s">
        <v>1664</v>
      </c>
      <c r="B362" s="338" t="s">
        <v>205</v>
      </c>
      <c r="C362" s="273" t="s">
        <v>825</v>
      </c>
      <c r="D362" s="331" t="s">
        <v>826</v>
      </c>
      <c r="E362" s="35"/>
    </row>
    <row r="363" spans="1:5" x14ac:dyDescent="0.35">
      <c r="A363" s="338"/>
      <c r="B363" s="338"/>
      <c r="C363" s="273"/>
      <c r="D363" s="338"/>
      <c r="E363" s="35"/>
    </row>
    <row r="364" spans="1:5" x14ac:dyDescent="0.35">
      <c r="A364" s="338" t="s">
        <v>1666</v>
      </c>
      <c r="B364" s="338" t="s">
        <v>1667</v>
      </c>
      <c r="C364" s="338" t="s">
        <v>505</v>
      </c>
      <c r="D364" s="338" t="s">
        <v>1668</v>
      </c>
      <c r="E364" s="35"/>
    </row>
    <row r="365" spans="1:5" x14ac:dyDescent="0.35">
      <c r="A365" s="338" t="s">
        <v>1666</v>
      </c>
      <c r="B365" s="338" t="s">
        <v>1669</v>
      </c>
      <c r="C365" s="338" t="s">
        <v>1670</v>
      </c>
      <c r="D365" s="338" t="s">
        <v>1671</v>
      </c>
      <c r="E365" s="35"/>
    </row>
    <row r="366" spans="1:5" x14ac:dyDescent="0.35">
      <c r="A366" s="338"/>
      <c r="B366" s="338"/>
      <c r="C366" s="338"/>
      <c r="D366" s="338"/>
      <c r="E366" s="35"/>
    </row>
    <row r="367" spans="1:5" x14ac:dyDescent="0.35">
      <c r="A367" s="338" t="s">
        <v>1672</v>
      </c>
      <c r="B367" s="338" t="s">
        <v>1673</v>
      </c>
      <c r="C367" s="338" t="s">
        <v>1674</v>
      </c>
      <c r="D367" s="338" t="s">
        <v>1675</v>
      </c>
      <c r="E367" s="35"/>
    </row>
    <row r="368" spans="1:5" x14ac:dyDescent="0.35">
      <c r="A368" s="338" t="s">
        <v>1672</v>
      </c>
      <c r="B368" s="338" t="s">
        <v>1676</v>
      </c>
      <c r="C368" s="338" t="s">
        <v>1677</v>
      </c>
      <c r="D368" s="338" t="s">
        <v>5523</v>
      </c>
      <c r="E368" s="35"/>
    </row>
    <row r="369" spans="1:5" x14ac:dyDescent="0.35">
      <c r="A369" s="338" t="s">
        <v>1672</v>
      </c>
      <c r="B369" s="338" t="s">
        <v>1534</v>
      </c>
      <c r="C369" s="338" t="s">
        <v>1535</v>
      </c>
      <c r="D369" s="338" t="s">
        <v>1678</v>
      </c>
      <c r="E369" s="35"/>
    </row>
    <row r="370" spans="1:5" x14ac:dyDescent="0.35">
      <c r="A370" s="338" t="s">
        <v>1672</v>
      </c>
      <c r="B370" s="338" t="s">
        <v>1679</v>
      </c>
      <c r="C370" s="338" t="s">
        <v>510</v>
      </c>
      <c r="D370" s="338" t="s">
        <v>5524</v>
      </c>
      <c r="E370" s="35"/>
    </row>
    <row r="371" spans="1:5" x14ac:dyDescent="0.35">
      <c r="A371" s="338" t="s">
        <v>1672</v>
      </c>
      <c r="B371" s="338" t="s">
        <v>1680</v>
      </c>
      <c r="C371" s="338" t="s">
        <v>521</v>
      </c>
      <c r="D371" s="338" t="s">
        <v>1681</v>
      </c>
      <c r="E371" s="35"/>
    </row>
    <row r="372" spans="1:5" x14ac:dyDescent="0.35">
      <c r="A372" s="338" t="s">
        <v>1672</v>
      </c>
      <c r="B372" s="338" t="s">
        <v>1682</v>
      </c>
      <c r="C372" s="338" t="s">
        <v>520</v>
      </c>
      <c r="D372" s="338" t="s">
        <v>1683</v>
      </c>
      <c r="E372" s="35"/>
    </row>
    <row r="373" spans="1:5" x14ac:dyDescent="0.35">
      <c r="A373" s="338" t="s">
        <v>1672</v>
      </c>
      <c r="B373" s="338" t="s">
        <v>1684</v>
      </c>
      <c r="C373" s="338" t="s">
        <v>1685</v>
      </c>
      <c r="D373" s="338" t="s">
        <v>5525</v>
      </c>
      <c r="E373" s="35"/>
    </row>
    <row r="374" spans="1:5" x14ac:dyDescent="0.35">
      <c r="A374" s="338" t="s">
        <v>1672</v>
      </c>
      <c r="B374" s="338" t="s">
        <v>1686</v>
      </c>
      <c r="C374" s="338" t="s">
        <v>1687</v>
      </c>
      <c r="D374" s="338" t="s">
        <v>1688</v>
      </c>
      <c r="E374" s="35"/>
    </row>
    <row r="375" spans="1:5" x14ac:dyDescent="0.35">
      <c r="A375" s="338" t="s">
        <v>1672</v>
      </c>
      <c r="B375" s="338" t="s">
        <v>4767</v>
      </c>
      <c r="C375" s="338" t="s">
        <v>3763</v>
      </c>
      <c r="D375" s="338" t="s">
        <v>4768</v>
      </c>
      <c r="E375" s="35"/>
    </row>
    <row r="376" spans="1:5" x14ac:dyDescent="0.35">
      <c r="A376" s="338" t="s">
        <v>1672</v>
      </c>
      <c r="B376" s="338" t="s">
        <v>108</v>
      </c>
      <c r="C376" s="338" t="s">
        <v>125</v>
      </c>
      <c r="D376" s="331" t="s">
        <v>5522</v>
      </c>
      <c r="E376" s="35"/>
    </row>
    <row r="377" spans="1:5" x14ac:dyDescent="0.35">
      <c r="A377" s="338" t="s">
        <v>1672</v>
      </c>
      <c r="B377" s="338" t="s">
        <v>205</v>
      </c>
      <c r="C377" s="338" t="s">
        <v>132</v>
      </c>
      <c r="D377" s="331" t="s">
        <v>1417</v>
      </c>
      <c r="E377" s="35"/>
    </row>
    <row r="378" spans="1:5" x14ac:dyDescent="0.35">
      <c r="A378" s="340"/>
      <c r="B378" s="35"/>
      <c r="C378" s="35"/>
      <c r="D378" s="331"/>
      <c r="E378" s="35"/>
    </row>
    <row r="379" spans="1:5" x14ac:dyDescent="0.35">
      <c r="A379" s="338" t="s">
        <v>1689</v>
      </c>
      <c r="B379" s="338" t="s">
        <v>1457</v>
      </c>
      <c r="C379" s="338" t="s">
        <v>1690</v>
      </c>
      <c r="D379" s="331" t="s">
        <v>1691</v>
      </c>
      <c r="E379" s="35"/>
    </row>
    <row r="380" spans="1:5" x14ac:dyDescent="0.35">
      <c r="A380" s="338" t="s">
        <v>1689</v>
      </c>
      <c r="B380" s="338" t="s">
        <v>1692</v>
      </c>
      <c r="C380" s="338" t="s">
        <v>1693</v>
      </c>
      <c r="D380" s="331" t="s">
        <v>1694</v>
      </c>
      <c r="E380" s="35"/>
    </row>
    <row r="381" spans="1:5" x14ac:dyDescent="0.35">
      <c r="A381" s="338" t="s">
        <v>1689</v>
      </c>
      <c r="B381" s="338" t="s">
        <v>1695</v>
      </c>
      <c r="C381" s="338" t="s">
        <v>1696</v>
      </c>
      <c r="D381" s="331" t="s">
        <v>1697</v>
      </c>
      <c r="E381" s="35"/>
    </row>
    <row r="382" spans="1:5" x14ac:dyDescent="0.35">
      <c r="A382" s="338" t="s">
        <v>1689</v>
      </c>
      <c r="B382" s="338" t="s">
        <v>205</v>
      </c>
      <c r="C382" s="338" t="s">
        <v>132</v>
      </c>
      <c r="D382" s="331" t="s">
        <v>1417</v>
      </c>
      <c r="E382" s="35"/>
    </row>
    <row r="383" spans="1:5" x14ac:dyDescent="0.35">
      <c r="A383" s="338"/>
      <c r="B383" s="338"/>
      <c r="C383" s="338"/>
      <c r="D383" s="331"/>
      <c r="E383" s="35"/>
    </row>
    <row r="384" spans="1:5" x14ac:dyDescent="0.35">
      <c r="A384" s="338" t="s">
        <v>1692</v>
      </c>
      <c r="B384" s="338" t="s">
        <v>1698</v>
      </c>
      <c r="C384" s="338" t="s">
        <v>1699</v>
      </c>
      <c r="D384" s="338" t="s">
        <v>1700</v>
      </c>
      <c r="E384" s="35"/>
    </row>
    <row r="385" spans="1:5" x14ac:dyDescent="0.35">
      <c r="A385" s="338" t="s">
        <v>1692</v>
      </c>
      <c r="B385" s="338" t="s">
        <v>1701</v>
      </c>
      <c r="C385" s="338" t="s">
        <v>1702</v>
      </c>
      <c r="D385" s="338" t="s">
        <v>1703</v>
      </c>
      <c r="E385" s="35"/>
    </row>
    <row r="386" spans="1:5" x14ac:dyDescent="0.35">
      <c r="A386" s="338" t="s">
        <v>1692</v>
      </c>
      <c r="B386" s="338" t="s">
        <v>1704</v>
      </c>
      <c r="C386" s="338" t="s">
        <v>1705</v>
      </c>
      <c r="D386" s="338" t="s">
        <v>1706</v>
      </c>
      <c r="E386" s="35"/>
    </row>
    <row r="387" spans="1:5" x14ac:dyDescent="0.35">
      <c r="A387" s="338" t="s">
        <v>1692</v>
      </c>
      <c r="B387" s="338" t="s">
        <v>1707</v>
      </c>
      <c r="C387" s="338" t="s">
        <v>1708</v>
      </c>
      <c r="D387" s="338" t="s">
        <v>5526</v>
      </c>
      <c r="E387" s="35"/>
    </row>
    <row r="388" spans="1:5" x14ac:dyDescent="0.35">
      <c r="A388" s="338" t="s">
        <v>1692</v>
      </c>
      <c r="B388" s="338" t="s">
        <v>1709</v>
      </c>
      <c r="C388" s="338" t="s">
        <v>1710</v>
      </c>
      <c r="D388" s="338" t="s">
        <v>5527</v>
      </c>
      <c r="E388" s="35"/>
    </row>
    <row r="389" spans="1:5" x14ac:dyDescent="0.35">
      <c r="A389" s="338" t="s">
        <v>1692</v>
      </c>
      <c r="B389" s="338" t="s">
        <v>1711</v>
      </c>
      <c r="C389" s="338" t="s">
        <v>1712</v>
      </c>
      <c r="D389" s="338" t="s">
        <v>5528</v>
      </c>
      <c r="E389" s="35"/>
    </row>
    <row r="390" spans="1:5" x14ac:dyDescent="0.35">
      <c r="A390" s="338" t="s">
        <v>1692</v>
      </c>
      <c r="B390" s="338" t="s">
        <v>1534</v>
      </c>
      <c r="C390" s="338" t="s">
        <v>1535</v>
      </c>
      <c r="D390" s="338" t="s">
        <v>5529</v>
      </c>
      <c r="E390" s="35"/>
    </row>
    <row r="391" spans="1:5" x14ac:dyDescent="0.35">
      <c r="A391" s="338" t="s">
        <v>1692</v>
      </c>
      <c r="B391" s="338" t="s">
        <v>1537</v>
      </c>
      <c r="C391" s="338" t="s">
        <v>1538</v>
      </c>
      <c r="D391" s="338" t="s">
        <v>1539</v>
      </c>
      <c r="E391" s="35"/>
    </row>
    <row r="392" spans="1:5" x14ac:dyDescent="0.35">
      <c r="A392" s="338" t="s">
        <v>1692</v>
      </c>
      <c r="B392" s="338" t="s">
        <v>1713</v>
      </c>
      <c r="C392" s="338" t="s">
        <v>1714</v>
      </c>
      <c r="D392" s="338" t="s">
        <v>5530</v>
      </c>
      <c r="E392" s="35"/>
    </row>
    <row r="393" spans="1:5" x14ac:dyDescent="0.35">
      <c r="A393" s="338" t="s">
        <v>1692</v>
      </c>
      <c r="B393" s="338" t="s">
        <v>1548</v>
      </c>
      <c r="C393" s="338" t="s">
        <v>1549</v>
      </c>
      <c r="D393" s="338" t="s">
        <v>5531</v>
      </c>
      <c r="E393" s="35"/>
    </row>
    <row r="394" spans="1:5" x14ac:dyDescent="0.35">
      <c r="A394" s="338" t="s">
        <v>1692</v>
      </c>
      <c r="B394" s="338" t="s">
        <v>1540</v>
      </c>
      <c r="C394" s="338" t="s">
        <v>1541</v>
      </c>
      <c r="D394" s="338" t="s">
        <v>5532</v>
      </c>
      <c r="E394" s="35"/>
    </row>
    <row r="395" spans="1:5" x14ac:dyDescent="0.35">
      <c r="A395" s="338" t="s">
        <v>1692</v>
      </c>
      <c r="B395" s="338" t="s">
        <v>1543</v>
      </c>
      <c r="C395" s="338" t="s">
        <v>175</v>
      </c>
      <c r="D395" s="338" t="s">
        <v>1544</v>
      </c>
      <c r="E395" s="35"/>
    </row>
    <row r="396" spans="1:5" x14ac:dyDescent="0.35">
      <c r="A396" s="338" t="s">
        <v>1692</v>
      </c>
      <c r="B396" s="338" t="s">
        <v>1545</v>
      </c>
      <c r="C396" s="338" t="s">
        <v>1546</v>
      </c>
      <c r="D396" s="338" t="s">
        <v>5533</v>
      </c>
      <c r="E396" s="35"/>
    </row>
    <row r="397" spans="1:5" x14ac:dyDescent="0.35">
      <c r="A397" s="338" t="s">
        <v>1692</v>
      </c>
      <c r="B397" s="338" t="s">
        <v>108</v>
      </c>
      <c r="C397" s="338" t="s">
        <v>125</v>
      </c>
      <c r="D397" s="338" t="s">
        <v>5534</v>
      </c>
      <c r="E397" s="35"/>
    </row>
    <row r="398" spans="1:5" x14ac:dyDescent="0.35">
      <c r="A398" s="338" t="s">
        <v>1692</v>
      </c>
      <c r="B398" s="338" t="s">
        <v>205</v>
      </c>
      <c r="C398" s="338" t="s">
        <v>132</v>
      </c>
      <c r="D398" s="331" t="s">
        <v>1417</v>
      </c>
      <c r="E398" s="35"/>
    </row>
    <row r="399" spans="1:5" x14ac:dyDescent="0.35">
      <c r="A399" s="338"/>
      <c r="B399" s="338"/>
      <c r="C399" s="338"/>
      <c r="D399" s="331"/>
      <c r="E399" s="35"/>
    </row>
    <row r="400" spans="1:5" x14ac:dyDescent="0.35">
      <c r="A400" s="338" t="s">
        <v>1695</v>
      </c>
      <c r="B400" s="338" t="s">
        <v>1715</v>
      </c>
      <c r="C400" s="338" t="s">
        <v>1716</v>
      </c>
      <c r="D400" s="331" t="s">
        <v>1717</v>
      </c>
      <c r="E400" s="35"/>
    </row>
    <row r="401" spans="1:5" x14ac:dyDescent="0.35">
      <c r="A401" s="338" t="s">
        <v>1695</v>
      </c>
      <c r="B401" s="338" t="s">
        <v>1718</v>
      </c>
      <c r="C401" s="338" t="s">
        <v>1719</v>
      </c>
      <c r="D401" s="331" t="s">
        <v>5535</v>
      </c>
      <c r="E401" s="35"/>
    </row>
    <row r="402" spans="1:5" x14ac:dyDescent="0.35">
      <c r="A402" s="338" t="s">
        <v>1695</v>
      </c>
      <c r="B402" s="338" t="s">
        <v>1720</v>
      </c>
      <c r="C402" s="338" t="s">
        <v>1721</v>
      </c>
      <c r="D402" s="331" t="s">
        <v>1722</v>
      </c>
      <c r="E402" s="35"/>
    </row>
    <row r="403" spans="1:5" x14ac:dyDescent="0.35">
      <c r="A403" s="338" t="s">
        <v>1695</v>
      </c>
      <c r="B403" s="338" t="s">
        <v>1598</v>
      </c>
      <c r="C403" s="338" t="s">
        <v>1723</v>
      </c>
      <c r="D403" s="331" t="s">
        <v>5536</v>
      </c>
      <c r="E403" s="35"/>
    </row>
    <row r="404" spans="1:5" x14ac:dyDescent="0.35">
      <c r="A404" s="338" t="s">
        <v>1695</v>
      </c>
      <c r="B404" s="338" t="s">
        <v>1540</v>
      </c>
      <c r="C404" s="338" t="s">
        <v>1724</v>
      </c>
      <c r="D404" s="331" t="s">
        <v>5537</v>
      </c>
      <c r="E404" s="35"/>
    </row>
    <row r="405" spans="1:5" x14ac:dyDescent="0.35">
      <c r="A405" s="338" t="s">
        <v>1695</v>
      </c>
      <c r="B405" s="338" t="s">
        <v>1725</v>
      </c>
      <c r="C405" s="338" t="s">
        <v>1726</v>
      </c>
      <c r="D405" s="331" t="s">
        <v>5538</v>
      </c>
      <c r="E405" s="35"/>
    </row>
    <row r="406" spans="1:5" x14ac:dyDescent="0.35">
      <c r="A406" s="338" t="s">
        <v>1695</v>
      </c>
      <c r="B406" s="338" t="s">
        <v>108</v>
      </c>
      <c r="C406" s="338" t="s">
        <v>125</v>
      </c>
      <c r="D406" s="331" t="s">
        <v>5534</v>
      </c>
      <c r="E406" s="35"/>
    </row>
    <row r="407" spans="1:5" x14ac:dyDescent="0.35">
      <c r="A407" s="338" t="s">
        <v>1695</v>
      </c>
      <c r="B407" s="338" t="s">
        <v>205</v>
      </c>
      <c r="C407" s="338" t="s">
        <v>132</v>
      </c>
      <c r="D407" s="331" t="s">
        <v>1417</v>
      </c>
      <c r="E407" s="35"/>
    </row>
    <row r="408" spans="1:5" x14ac:dyDescent="0.35">
      <c r="A408"/>
      <c r="B408"/>
      <c r="C408"/>
      <c r="D408" s="255"/>
      <c r="E408"/>
    </row>
    <row r="409" spans="1:5" x14ac:dyDescent="0.35">
      <c r="A409" s="255" t="s">
        <v>1727</v>
      </c>
      <c r="B409" s="255" t="s">
        <v>1728</v>
      </c>
      <c r="C409" s="255" t="s">
        <v>123</v>
      </c>
      <c r="D409" s="255" t="s">
        <v>5539</v>
      </c>
      <c r="E409"/>
    </row>
    <row r="410" spans="1:5" x14ac:dyDescent="0.35">
      <c r="A410" s="255" t="s">
        <v>1727</v>
      </c>
      <c r="B410" s="255" t="s">
        <v>1729</v>
      </c>
      <c r="C410" s="255" t="s">
        <v>117</v>
      </c>
      <c r="D410" s="255" t="s">
        <v>5540</v>
      </c>
      <c r="E410"/>
    </row>
    <row r="411" spans="1:5" x14ac:dyDescent="0.35">
      <c r="A411" s="255" t="s">
        <v>1727</v>
      </c>
      <c r="B411" s="255" t="s">
        <v>1730</v>
      </c>
      <c r="C411" s="255" t="s">
        <v>176</v>
      </c>
      <c r="D411" s="255" t="s">
        <v>5541</v>
      </c>
      <c r="E411"/>
    </row>
    <row r="412" spans="1:5" x14ac:dyDescent="0.35">
      <c r="A412" s="255" t="s">
        <v>1727</v>
      </c>
      <c r="B412" s="255" t="s">
        <v>1731</v>
      </c>
      <c r="C412" s="255" t="s">
        <v>106</v>
      </c>
      <c r="D412" s="255" t="s">
        <v>5542</v>
      </c>
      <c r="E412"/>
    </row>
    <row r="413" spans="1:5" x14ac:dyDescent="0.35">
      <c r="A413" s="255" t="s">
        <v>1727</v>
      </c>
      <c r="B413" s="255" t="s">
        <v>1732</v>
      </c>
      <c r="C413" s="255" t="s">
        <v>159</v>
      </c>
      <c r="D413" s="255" t="s">
        <v>5543</v>
      </c>
      <c r="E413"/>
    </row>
    <row r="414" spans="1:5" x14ac:dyDescent="0.35">
      <c r="A414" s="255" t="s">
        <v>1727</v>
      </c>
      <c r="B414" s="255" t="s">
        <v>1733</v>
      </c>
      <c r="C414" s="255" t="s">
        <v>500</v>
      </c>
      <c r="D414" s="255" t="s">
        <v>5544</v>
      </c>
      <c r="E414"/>
    </row>
    <row r="415" spans="1:5" x14ac:dyDescent="0.35">
      <c r="A415" s="255" t="s">
        <v>1727</v>
      </c>
      <c r="B415" s="255" t="s">
        <v>1734</v>
      </c>
      <c r="C415" s="255" t="s">
        <v>164</v>
      </c>
      <c r="D415" s="255" t="s">
        <v>5545</v>
      </c>
      <c r="E415"/>
    </row>
    <row r="416" spans="1:5" x14ac:dyDescent="0.35">
      <c r="A416" s="255" t="s">
        <v>1727</v>
      </c>
      <c r="B416" s="255" t="s">
        <v>1735</v>
      </c>
      <c r="C416" s="255" t="s">
        <v>182</v>
      </c>
      <c r="D416" s="255" t="s">
        <v>5546</v>
      </c>
      <c r="E416"/>
    </row>
    <row r="417" spans="1:5" x14ac:dyDescent="0.35">
      <c r="A417" s="255" t="s">
        <v>1727</v>
      </c>
      <c r="B417" s="255" t="s">
        <v>1736</v>
      </c>
      <c r="C417" s="255" t="s">
        <v>177</v>
      </c>
      <c r="D417" s="255" t="s">
        <v>5547</v>
      </c>
      <c r="E417"/>
    </row>
    <row r="418" spans="1:5" x14ac:dyDescent="0.35">
      <c r="A418" s="255" t="s">
        <v>1727</v>
      </c>
      <c r="B418" s="331" t="s">
        <v>1737</v>
      </c>
      <c r="C418" s="331" t="s">
        <v>1738</v>
      </c>
      <c r="D418" s="331" t="s">
        <v>5548</v>
      </c>
      <c r="E418"/>
    </row>
    <row r="419" spans="1:5" x14ac:dyDescent="0.35">
      <c r="A419"/>
      <c r="B419"/>
      <c r="C419"/>
      <c r="D419" s="254"/>
      <c r="E419"/>
    </row>
    <row r="420" spans="1:5" x14ac:dyDescent="0.35">
      <c r="A420" s="255" t="s">
        <v>17</v>
      </c>
      <c r="B420" s="255" t="s">
        <v>190</v>
      </c>
      <c r="C420" s="255" t="s">
        <v>160</v>
      </c>
      <c r="D420" s="255" t="s">
        <v>4940</v>
      </c>
      <c r="E420" s="255" t="s">
        <v>1728</v>
      </c>
    </row>
    <row r="421" spans="1:5" x14ac:dyDescent="0.35">
      <c r="A421" s="255" t="s">
        <v>17</v>
      </c>
      <c r="B421" s="255" t="s">
        <v>1739</v>
      </c>
      <c r="C421" s="255" t="s">
        <v>1740</v>
      </c>
      <c r="D421" s="255" t="s">
        <v>5549</v>
      </c>
      <c r="E421" s="255" t="s">
        <v>1728</v>
      </c>
    </row>
    <row r="422" spans="1:5" x14ac:dyDescent="0.35">
      <c r="A422" s="255" t="s">
        <v>17</v>
      </c>
      <c r="B422" s="255" t="s">
        <v>1741</v>
      </c>
      <c r="C422" s="255" t="s">
        <v>1742</v>
      </c>
      <c r="D422" s="255" t="s">
        <v>5550</v>
      </c>
      <c r="E422" s="255" t="s">
        <v>1728</v>
      </c>
    </row>
    <row r="423" spans="1:5" x14ac:dyDescent="0.35">
      <c r="A423" s="255" t="s">
        <v>17</v>
      </c>
      <c r="B423" s="255" t="s">
        <v>1743</v>
      </c>
      <c r="C423" s="255" t="s">
        <v>1744</v>
      </c>
      <c r="D423" s="255" t="s">
        <v>5551</v>
      </c>
      <c r="E423" s="255" t="s">
        <v>1729</v>
      </c>
    </row>
    <row r="424" spans="1:5" x14ac:dyDescent="0.35">
      <c r="A424" s="255" t="s">
        <v>17</v>
      </c>
      <c r="B424" s="255" t="s">
        <v>208</v>
      </c>
      <c r="C424" s="255" t="s">
        <v>178</v>
      </c>
      <c r="D424" s="255" t="s">
        <v>4898</v>
      </c>
      <c r="E424" s="255" t="s">
        <v>1730</v>
      </c>
    </row>
    <row r="425" spans="1:5" x14ac:dyDescent="0.35">
      <c r="A425" s="255" t="s">
        <v>17</v>
      </c>
      <c r="B425" s="255" t="s">
        <v>1745</v>
      </c>
      <c r="C425" s="255" t="s">
        <v>1746</v>
      </c>
      <c r="D425" s="255" t="s">
        <v>5552</v>
      </c>
      <c r="E425" s="255" t="s">
        <v>1728</v>
      </c>
    </row>
    <row r="426" spans="1:5" x14ac:dyDescent="0.35">
      <c r="A426" s="255" t="s">
        <v>17</v>
      </c>
      <c r="B426" s="255" t="s">
        <v>1747</v>
      </c>
      <c r="C426" s="255" t="s">
        <v>129</v>
      </c>
      <c r="D426" s="255" t="s">
        <v>5553</v>
      </c>
      <c r="E426" s="255" t="s">
        <v>1731</v>
      </c>
    </row>
    <row r="427" spans="1:5" x14ac:dyDescent="0.35">
      <c r="A427" s="255" t="s">
        <v>17</v>
      </c>
      <c r="B427" s="255" t="s">
        <v>1748</v>
      </c>
      <c r="C427" s="255" t="s">
        <v>1749</v>
      </c>
      <c r="D427" s="255" t="s">
        <v>5554</v>
      </c>
      <c r="E427" s="255" t="s">
        <v>1732</v>
      </c>
    </row>
    <row r="428" spans="1:5" x14ac:dyDescent="0.35">
      <c r="A428" s="255" t="s">
        <v>17</v>
      </c>
      <c r="B428" s="255" t="s">
        <v>1750</v>
      </c>
      <c r="C428" s="255" t="s">
        <v>1751</v>
      </c>
      <c r="D428" s="255" t="s">
        <v>5555</v>
      </c>
      <c r="E428" s="255" t="s">
        <v>1733</v>
      </c>
    </row>
    <row r="429" spans="1:5" x14ac:dyDescent="0.35">
      <c r="A429" s="255" t="s">
        <v>17</v>
      </c>
      <c r="B429" s="255" t="s">
        <v>1752</v>
      </c>
      <c r="C429" s="255" t="s">
        <v>1753</v>
      </c>
      <c r="D429" s="255" t="s">
        <v>5556</v>
      </c>
      <c r="E429" s="255" t="s">
        <v>1733</v>
      </c>
    </row>
    <row r="430" spans="1:5" x14ac:dyDescent="0.35">
      <c r="A430" s="255" t="s">
        <v>17</v>
      </c>
      <c r="B430" s="255" t="s">
        <v>1754</v>
      </c>
      <c r="C430" s="255" t="s">
        <v>1755</v>
      </c>
      <c r="D430" s="255" t="s">
        <v>5557</v>
      </c>
      <c r="E430" s="255" t="s">
        <v>1734</v>
      </c>
    </row>
    <row r="431" spans="1:5" x14ac:dyDescent="0.35">
      <c r="A431" s="255" t="s">
        <v>17</v>
      </c>
      <c r="B431" s="255" t="s">
        <v>1756</v>
      </c>
      <c r="C431" s="255" t="s">
        <v>217</v>
      </c>
      <c r="D431" s="255" t="s">
        <v>5558</v>
      </c>
      <c r="E431" s="255" t="s">
        <v>1731</v>
      </c>
    </row>
    <row r="432" spans="1:5" x14ac:dyDescent="0.35">
      <c r="A432" s="255" t="s">
        <v>17</v>
      </c>
      <c r="B432" s="255" t="s">
        <v>1757</v>
      </c>
      <c r="C432" s="255" t="s">
        <v>1758</v>
      </c>
      <c r="D432" s="255" t="s">
        <v>5559</v>
      </c>
      <c r="E432" s="255" t="s">
        <v>1731</v>
      </c>
    </row>
    <row r="433" spans="1:5" x14ac:dyDescent="0.35">
      <c r="A433" s="255" t="s">
        <v>17</v>
      </c>
      <c r="B433" s="255" t="s">
        <v>1759</v>
      </c>
      <c r="C433" s="255" t="s">
        <v>1760</v>
      </c>
      <c r="D433" s="255" t="s">
        <v>5560</v>
      </c>
      <c r="E433" s="255" t="s">
        <v>1730</v>
      </c>
    </row>
    <row r="434" spans="1:5" x14ac:dyDescent="0.35">
      <c r="A434" s="255" t="s">
        <v>17</v>
      </c>
      <c r="B434" s="255" t="s">
        <v>1761</v>
      </c>
      <c r="C434" s="255" t="s">
        <v>1762</v>
      </c>
      <c r="D434" s="255" t="s">
        <v>5561</v>
      </c>
      <c r="E434" s="255" t="s">
        <v>1734</v>
      </c>
    </row>
    <row r="435" spans="1:5" x14ac:dyDescent="0.35">
      <c r="A435" s="255" t="s">
        <v>17</v>
      </c>
      <c r="B435" s="255" t="s">
        <v>207</v>
      </c>
      <c r="C435" s="255" t="s">
        <v>168</v>
      </c>
      <c r="D435" s="255" t="s">
        <v>5562</v>
      </c>
      <c r="E435" s="255" t="s">
        <v>1734</v>
      </c>
    </row>
    <row r="436" spans="1:5" x14ac:dyDescent="0.35">
      <c r="A436" s="255" t="s">
        <v>17</v>
      </c>
      <c r="B436" s="255" t="s">
        <v>1763</v>
      </c>
      <c r="C436" s="255" t="s">
        <v>1764</v>
      </c>
      <c r="D436" s="255" t="s">
        <v>5563</v>
      </c>
      <c r="E436" s="255" t="s">
        <v>1729</v>
      </c>
    </row>
    <row r="437" spans="1:5" x14ac:dyDescent="0.35">
      <c r="A437" s="255" t="s">
        <v>17</v>
      </c>
      <c r="B437" s="255" t="s">
        <v>1765</v>
      </c>
      <c r="C437" s="255" t="s">
        <v>1766</v>
      </c>
      <c r="D437" s="255" t="s">
        <v>5564</v>
      </c>
      <c r="E437" s="255" t="s">
        <v>1733</v>
      </c>
    </row>
    <row r="438" spans="1:5" x14ac:dyDescent="0.35">
      <c r="A438" s="255" t="s">
        <v>17</v>
      </c>
      <c r="B438" s="255" t="s">
        <v>1767</v>
      </c>
      <c r="C438" s="255" t="s">
        <v>1768</v>
      </c>
      <c r="D438" s="255" t="s">
        <v>5565</v>
      </c>
      <c r="E438" s="255" t="s">
        <v>1735</v>
      </c>
    </row>
    <row r="439" spans="1:5" x14ac:dyDescent="0.35">
      <c r="A439" s="255" t="s">
        <v>17</v>
      </c>
      <c r="B439" s="255" t="s">
        <v>1769</v>
      </c>
      <c r="C439" s="255" t="s">
        <v>1770</v>
      </c>
      <c r="D439" s="255" t="s">
        <v>5566</v>
      </c>
      <c r="E439" s="255" t="s">
        <v>1736</v>
      </c>
    </row>
    <row r="440" spans="1:5" x14ac:dyDescent="0.35">
      <c r="A440" s="331" t="s">
        <v>17</v>
      </c>
      <c r="B440" s="331" t="s">
        <v>1771</v>
      </c>
      <c r="C440" s="331" t="s">
        <v>1772</v>
      </c>
      <c r="D440" s="331" t="s">
        <v>5567</v>
      </c>
      <c r="E440" s="331" t="s">
        <v>1737</v>
      </c>
    </row>
    <row r="441" spans="1:5" x14ac:dyDescent="0.35">
      <c r="A441" s="255" t="s">
        <v>17</v>
      </c>
      <c r="B441" s="255" t="s">
        <v>1773</v>
      </c>
      <c r="C441" s="255" t="s">
        <v>1774</v>
      </c>
      <c r="D441" s="255" t="s">
        <v>5568</v>
      </c>
      <c r="E441" s="255" t="s">
        <v>1734</v>
      </c>
    </row>
    <row r="442" spans="1:5" x14ac:dyDescent="0.35">
      <c r="A442" s="255" t="s">
        <v>17</v>
      </c>
      <c r="B442" s="255" t="s">
        <v>166</v>
      </c>
      <c r="C442" s="255" t="s">
        <v>165</v>
      </c>
      <c r="D442" s="255" t="s">
        <v>5054</v>
      </c>
      <c r="E442" s="255" t="s">
        <v>1734</v>
      </c>
    </row>
    <row r="443" spans="1:5" x14ac:dyDescent="0.35">
      <c r="A443" s="255" t="s">
        <v>17</v>
      </c>
      <c r="B443" s="255" t="s">
        <v>1775</v>
      </c>
      <c r="C443" s="255" t="s">
        <v>218</v>
      </c>
      <c r="D443" s="255" t="s">
        <v>5569</v>
      </c>
      <c r="E443" s="255" t="s">
        <v>1733</v>
      </c>
    </row>
    <row r="444" spans="1:5" x14ac:dyDescent="0.35">
      <c r="A444" s="255" t="s">
        <v>17</v>
      </c>
      <c r="B444" s="255" t="s">
        <v>1776</v>
      </c>
      <c r="C444" s="255" t="s">
        <v>1777</v>
      </c>
      <c r="D444" s="255" t="s">
        <v>5570</v>
      </c>
      <c r="E444" s="255" t="s">
        <v>1736</v>
      </c>
    </row>
    <row r="445" spans="1:5" x14ac:dyDescent="0.35">
      <c r="A445" s="255" t="s">
        <v>17</v>
      </c>
      <c r="B445" s="255" t="s">
        <v>1778</v>
      </c>
      <c r="C445" s="255" t="s">
        <v>1779</v>
      </c>
      <c r="D445" s="255" t="s">
        <v>5571</v>
      </c>
      <c r="E445" s="255" t="s">
        <v>1729</v>
      </c>
    </row>
    <row r="446" spans="1:5" x14ac:dyDescent="0.35">
      <c r="A446" s="255" t="s">
        <v>17</v>
      </c>
      <c r="B446" s="255" t="s">
        <v>209</v>
      </c>
      <c r="C446" s="255" t="s">
        <v>219</v>
      </c>
      <c r="D446" s="255" t="s">
        <v>5051</v>
      </c>
      <c r="E446" s="255" t="s">
        <v>1733</v>
      </c>
    </row>
    <row r="447" spans="1:5" x14ac:dyDescent="0.35">
      <c r="A447" s="255" t="s">
        <v>17</v>
      </c>
      <c r="B447" s="255" t="s">
        <v>1780</v>
      </c>
      <c r="C447" s="255" t="s">
        <v>1781</v>
      </c>
      <c r="D447" s="255" t="s">
        <v>5572</v>
      </c>
      <c r="E447" s="255" t="s">
        <v>1733</v>
      </c>
    </row>
    <row r="448" spans="1:5" x14ac:dyDescent="0.35">
      <c r="A448" s="255" t="s">
        <v>17</v>
      </c>
      <c r="B448" s="255" t="s">
        <v>1782</v>
      </c>
      <c r="C448" s="255" t="s">
        <v>1783</v>
      </c>
      <c r="D448" s="255" t="s">
        <v>5573</v>
      </c>
      <c r="E448" s="255" t="s">
        <v>1729</v>
      </c>
    </row>
    <row r="449" spans="1:5" x14ac:dyDescent="0.35">
      <c r="A449" s="255" t="s">
        <v>17</v>
      </c>
      <c r="B449" s="255" t="s">
        <v>1784</v>
      </c>
      <c r="C449" s="255" t="s">
        <v>118</v>
      </c>
      <c r="D449" s="255" t="s">
        <v>5574</v>
      </c>
      <c r="E449" s="255" t="s">
        <v>1729</v>
      </c>
    </row>
    <row r="450" spans="1:5" x14ac:dyDescent="0.35">
      <c r="A450" s="331" t="s">
        <v>17</v>
      </c>
      <c r="B450" s="331" t="s">
        <v>1785</v>
      </c>
      <c r="C450" s="331" t="s">
        <v>1786</v>
      </c>
      <c r="D450" s="331" t="s">
        <v>5575</v>
      </c>
      <c r="E450" s="331" t="s">
        <v>1737</v>
      </c>
    </row>
    <row r="451" spans="1:5" x14ac:dyDescent="0.35">
      <c r="A451" s="255" t="s">
        <v>17</v>
      </c>
      <c r="B451" s="255" t="s">
        <v>1787</v>
      </c>
      <c r="C451" s="255" t="s">
        <v>1788</v>
      </c>
      <c r="D451" s="255" t="s">
        <v>5576</v>
      </c>
      <c r="E451" s="255" t="s">
        <v>1734</v>
      </c>
    </row>
    <row r="452" spans="1:5" x14ac:dyDescent="0.35">
      <c r="A452" s="255" t="s">
        <v>17</v>
      </c>
      <c r="B452" s="255" t="s">
        <v>1789</v>
      </c>
      <c r="C452" s="255" t="s">
        <v>1790</v>
      </c>
      <c r="D452" s="255" t="s">
        <v>5577</v>
      </c>
      <c r="E452" s="255" t="s">
        <v>1734</v>
      </c>
    </row>
    <row r="453" spans="1:5" x14ac:dyDescent="0.35">
      <c r="A453" s="331" t="s">
        <v>17</v>
      </c>
      <c r="B453" s="331" t="s">
        <v>1791</v>
      </c>
      <c r="C453" s="331" t="s">
        <v>1792</v>
      </c>
      <c r="D453" s="331" t="s">
        <v>5578</v>
      </c>
      <c r="E453" s="331" t="s">
        <v>1730</v>
      </c>
    </row>
    <row r="454" spans="1:5" x14ac:dyDescent="0.35">
      <c r="A454" s="255" t="s">
        <v>17</v>
      </c>
      <c r="B454" s="255" t="s">
        <v>1793</v>
      </c>
      <c r="C454" s="255" t="s">
        <v>1794</v>
      </c>
      <c r="D454" s="255" t="s">
        <v>5579</v>
      </c>
      <c r="E454" s="255" t="s">
        <v>1735</v>
      </c>
    </row>
    <row r="455" spans="1:5" x14ac:dyDescent="0.35">
      <c r="A455" s="255" t="s">
        <v>17</v>
      </c>
      <c r="B455" s="255" t="s">
        <v>1795</v>
      </c>
      <c r="C455" s="255" t="s">
        <v>1796</v>
      </c>
      <c r="D455" s="255" t="s">
        <v>5580</v>
      </c>
      <c r="E455" s="255" t="s">
        <v>1728</v>
      </c>
    </row>
    <row r="456" spans="1:5" x14ac:dyDescent="0.35">
      <c r="A456" s="255" t="s">
        <v>17</v>
      </c>
      <c r="B456" s="255" t="s">
        <v>1797</v>
      </c>
      <c r="C456" s="255" t="s">
        <v>1798</v>
      </c>
      <c r="D456" s="255" t="s">
        <v>5581</v>
      </c>
      <c r="E456" s="255" t="s">
        <v>1728</v>
      </c>
    </row>
    <row r="457" spans="1:5" x14ac:dyDescent="0.35">
      <c r="A457" s="255" t="s">
        <v>17</v>
      </c>
      <c r="B457" s="255" t="s">
        <v>169</v>
      </c>
      <c r="C457" s="255" t="s">
        <v>119</v>
      </c>
      <c r="D457" s="255" t="s">
        <v>5056</v>
      </c>
      <c r="E457" s="255" t="s">
        <v>1729</v>
      </c>
    </row>
    <row r="458" spans="1:5" x14ac:dyDescent="0.35">
      <c r="A458" s="255" t="s">
        <v>17</v>
      </c>
      <c r="B458" s="255" t="s">
        <v>1799</v>
      </c>
      <c r="C458" s="255" t="s">
        <v>1800</v>
      </c>
      <c r="D458" s="255" t="s">
        <v>5582</v>
      </c>
      <c r="E458" s="255" t="s">
        <v>1729</v>
      </c>
    </row>
    <row r="459" spans="1:5" x14ac:dyDescent="0.35">
      <c r="A459" s="255" t="s">
        <v>17</v>
      </c>
      <c r="B459" s="255" t="s">
        <v>1801</v>
      </c>
      <c r="C459" s="255" t="s">
        <v>1802</v>
      </c>
      <c r="D459" s="255" t="s">
        <v>5583</v>
      </c>
      <c r="E459" s="255" t="s">
        <v>1730</v>
      </c>
    </row>
    <row r="460" spans="1:5" x14ac:dyDescent="0.35">
      <c r="A460" s="255" t="s">
        <v>17</v>
      </c>
      <c r="B460" s="255" t="s">
        <v>1803</v>
      </c>
      <c r="C460" s="255" t="s">
        <v>1804</v>
      </c>
      <c r="D460" s="255" t="s">
        <v>1804</v>
      </c>
      <c r="E460" s="255" t="s">
        <v>1734</v>
      </c>
    </row>
    <row r="461" spans="1:5" x14ac:dyDescent="0.35">
      <c r="A461" s="255" t="s">
        <v>17</v>
      </c>
      <c r="B461" s="255" t="s">
        <v>1805</v>
      </c>
      <c r="C461" s="255" t="s">
        <v>1806</v>
      </c>
      <c r="D461" s="255" t="s">
        <v>5584</v>
      </c>
      <c r="E461" s="255" t="s">
        <v>1732</v>
      </c>
    </row>
    <row r="462" spans="1:5" x14ac:dyDescent="0.35">
      <c r="A462" s="255" t="s">
        <v>17</v>
      </c>
      <c r="B462" s="255" t="s">
        <v>1807</v>
      </c>
      <c r="C462" s="255" t="s">
        <v>1808</v>
      </c>
      <c r="D462" s="255" t="s">
        <v>5585</v>
      </c>
      <c r="E462" s="255" t="s">
        <v>1734</v>
      </c>
    </row>
    <row r="463" spans="1:5" x14ac:dyDescent="0.35">
      <c r="A463" s="255" t="s">
        <v>17</v>
      </c>
      <c r="B463" s="255" t="s">
        <v>1809</v>
      </c>
      <c r="C463" s="255" t="s">
        <v>1810</v>
      </c>
      <c r="D463" s="255" t="s">
        <v>5586</v>
      </c>
      <c r="E463" s="255" t="s">
        <v>1732</v>
      </c>
    </row>
    <row r="464" spans="1:5" x14ac:dyDescent="0.35">
      <c r="A464" s="331" t="s">
        <v>17</v>
      </c>
      <c r="B464" s="331" t="s">
        <v>1811</v>
      </c>
      <c r="C464" s="331" t="s">
        <v>1812</v>
      </c>
      <c r="D464" s="331" t="s">
        <v>5587</v>
      </c>
      <c r="E464" s="331" t="s">
        <v>1737</v>
      </c>
    </row>
    <row r="465" spans="1:5" x14ac:dyDescent="0.35">
      <c r="A465" s="255" t="s">
        <v>17</v>
      </c>
      <c r="B465" s="255" t="s">
        <v>1813</v>
      </c>
      <c r="C465" s="255" t="s">
        <v>1814</v>
      </c>
      <c r="D465" s="255" t="s">
        <v>5588</v>
      </c>
      <c r="E465" s="255" t="s">
        <v>1733</v>
      </c>
    </row>
    <row r="466" spans="1:5" x14ac:dyDescent="0.35">
      <c r="A466" s="255" t="s">
        <v>17</v>
      </c>
      <c r="B466" s="255" t="s">
        <v>174</v>
      </c>
      <c r="C466" s="255" t="s">
        <v>173</v>
      </c>
      <c r="D466" s="255" t="s">
        <v>5055</v>
      </c>
      <c r="E466" s="255" t="s">
        <v>1731</v>
      </c>
    </row>
    <row r="467" spans="1:5" x14ac:dyDescent="0.35">
      <c r="A467" s="331" t="s">
        <v>17</v>
      </c>
      <c r="B467" s="331" t="s">
        <v>1815</v>
      </c>
      <c r="C467" s="331" t="s">
        <v>1816</v>
      </c>
      <c r="D467" s="331" t="s">
        <v>5589</v>
      </c>
      <c r="E467" s="331" t="s">
        <v>1737</v>
      </c>
    </row>
    <row r="468" spans="1:5" x14ac:dyDescent="0.35">
      <c r="A468" s="255" t="s">
        <v>17</v>
      </c>
      <c r="B468" s="255" t="s">
        <v>1817</v>
      </c>
      <c r="C468" s="255" t="s">
        <v>1818</v>
      </c>
      <c r="D468" s="255" t="s">
        <v>5590</v>
      </c>
      <c r="E468" s="255" t="s">
        <v>1736</v>
      </c>
    </row>
    <row r="469" spans="1:5" x14ac:dyDescent="0.35">
      <c r="A469" s="255" t="s">
        <v>17</v>
      </c>
      <c r="B469" s="255" t="s">
        <v>1819</v>
      </c>
      <c r="C469" s="255" t="s">
        <v>1820</v>
      </c>
      <c r="D469" s="255" t="s">
        <v>5591</v>
      </c>
      <c r="E469" s="255" t="s">
        <v>1736</v>
      </c>
    </row>
    <row r="470" spans="1:5" x14ac:dyDescent="0.35">
      <c r="A470" s="255" t="s">
        <v>17</v>
      </c>
      <c r="B470" s="255" t="s">
        <v>1821</v>
      </c>
      <c r="C470" s="255" t="s">
        <v>1822</v>
      </c>
      <c r="D470" s="255" t="s">
        <v>5592</v>
      </c>
      <c r="E470" s="255" t="s">
        <v>1730</v>
      </c>
    </row>
    <row r="471" spans="1:5" x14ac:dyDescent="0.35">
      <c r="A471" s="255" t="s">
        <v>17</v>
      </c>
      <c r="B471" s="255" t="s">
        <v>1823</v>
      </c>
      <c r="C471" s="255" t="s">
        <v>1824</v>
      </c>
      <c r="D471" s="255" t="s">
        <v>5593</v>
      </c>
      <c r="E471" s="255" t="s">
        <v>1729</v>
      </c>
    </row>
    <row r="472" spans="1:5" x14ac:dyDescent="0.35">
      <c r="A472" s="255" t="s">
        <v>17</v>
      </c>
      <c r="B472" s="255" t="s">
        <v>1825</v>
      </c>
      <c r="C472" s="255" t="s">
        <v>1826</v>
      </c>
      <c r="D472" s="255" t="s">
        <v>5594</v>
      </c>
      <c r="E472" s="255" t="s">
        <v>1730</v>
      </c>
    </row>
    <row r="473" spans="1:5" x14ac:dyDescent="0.35">
      <c r="A473" s="255" t="s">
        <v>17</v>
      </c>
      <c r="B473" s="255" t="s">
        <v>1827</v>
      </c>
      <c r="C473" s="255" t="s">
        <v>1828</v>
      </c>
      <c r="D473" s="255" t="s">
        <v>5595</v>
      </c>
      <c r="E473" s="255" t="s">
        <v>1735</v>
      </c>
    </row>
    <row r="474" spans="1:5" x14ac:dyDescent="0.35">
      <c r="A474" s="255" t="s">
        <v>17</v>
      </c>
      <c r="B474" s="255" t="s">
        <v>1829</v>
      </c>
      <c r="C474" s="255" t="s">
        <v>1830</v>
      </c>
      <c r="D474" s="255" t="s">
        <v>5596</v>
      </c>
      <c r="E474" s="255" t="s">
        <v>1736</v>
      </c>
    </row>
    <row r="475" spans="1:5" x14ac:dyDescent="0.35">
      <c r="A475" s="255" t="s">
        <v>17</v>
      </c>
      <c r="B475" s="255" t="s">
        <v>1831</v>
      </c>
      <c r="C475" s="255" t="s">
        <v>1832</v>
      </c>
      <c r="D475" s="255" t="s">
        <v>5597</v>
      </c>
      <c r="E475" s="255" t="s">
        <v>1735</v>
      </c>
    </row>
    <row r="476" spans="1:5" x14ac:dyDescent="0.35">
      <c r="A476" s="255" t="s">
        <v>17</v>
      </c>
      <c r="B476" s="255" t="s">
        <v>1833</v>
      </c>
      <c r="C476" s="255" t="s">
        <v>1834</v>
      </c>
      <c r="D476" s="255" t="s">
        <v>5598</v>
      </c>
      <c r="E476" s="255" t="s">
        <v>1734</v>
      </c>
    </row>
    <row r="477" spans="1:5" x14ac:dyDescent="0.35">
      <c r="A477" s="255" t="s">
        <v>17</v>
      </c>
      <c r="B477" s="255" t="s">
        <v>1835</v>
      </c>
      <c r="C477" s="255" t="s">
        <v>1836</v>
      </c>
      <c r="D477" s="255" t="s">
        <v>5599</v>
      </c>
      <c r="E477" s="255" t="s">
        <v>1734</v>
      </c>
    </row>
    <row r="478" spans="1:5" x14ac:dyDescent="0.35">
      <c r="A478" s="255" t="s">
        <v>17</v>
      </c>
      <c r="B478" s="255" t="s">
        <v>1837</v>
      </c>
      <c r="C478" s="255" t="s">
        <v>1838</v>
      </c>
      <c r="D478" s="255" t="s">
        <v>5600</v>
      </c>
      <c r="E478" s="255" t="s">
        <v>1732</v>
      </c>
    </row>
    <row r="479" spans="1:5" x14ac:dyDescent="0.35">
      <c r="A479" s="255" t="s">
        <v>17</v>
      </c>
      <c r="B479" s="255" t="s">
        <v>210</v>
      </c>
      <c r="C479" s="255" t="s">
        <v>220</v>
      </c>
      <c r="D479" s="255" t="s">
        <v>5601</v>
      </c>
      <c r="E479" s="255" t="s">
        <v>1733</v>
      </c>
    </row>
    <row r="480" spans="1:5" x14ac:dyDescent="0.35">
      <c r="A480" s="255" t="s">
        <v>17</v>
      </c>
      <c r="B480" s="255" t="s">
        <v>1839</v>
      </c>
      <c r="C480" s="255" t="s">
        <v>1840</v>
      </c>
      <c r="D480" s="255" t="s">
        <v>5602</v>
      </c>
      <c r="E480" s="255" t="s">
        <v>1735</v>
      </c>
    </row>
    <row r="481" spans="1:5" x14ac:dyDescent="0.35">
      <c r="A481" s="255" t="s">
        <v>17</v>
      </c>
      <c r="B481" s="255" t="s">
        <v>152</v>
      </c>
      <c r="C481" s="255" t="s">
        <v>151</v>
      </c>
      <c r="D481" s="255" t="s">
        <v>4936</v>
      </c>
      <c r="E481" s="255" t="s">
        <v>1728</v>
      </c>
    </row>
    <row r="482" spans="1:5" x14ac:dyDescent="0.35">
      <c r="A482" s="255" t="s">
        <v>17</v>
      </c>
      <c r="B482" s="255" t="s">
        <v>1841</v>
      </c>
      <c r="C482" s="255" t="s">
        <v>1842</v>
      </c>
      <c r="D482" s="255" t="s">
        <v>1842</v>
      </c>
      <c r="E482" s="255" t="s">
        <v>1733</v>
      </c>
    </row>
    <row r="483" spans="1:5" x14ac:dyDescent="0.35">
      <c r="A483" s="255" t="s">
        <v>17</v>
      </c>
      <c r="B483" s="255" t="s">
        <v>211</v>
      </c>
      <c r="C483" s="255" t="s">
        <v>221</v>
      </c>
      <c r="D483" s="255" t="s">
        <v>5603</v>
      </c>
      <c r="E483" s="255" t="s">
        <v>1735</v>
      </c>
    </row>
    <row r="484" spans="1:5" x14ac:dyDescent="0.35">
      <c r="A484" s="331" t="s">
        <v>17</v>
      </c>
      <c r="B484" s="331" t="s">
        <v>1843</v>
      </c>
      <c r="C484" s="331" t="s">
        <v>1844</v>
      </c>
      <c r="D484" s="331" t="s">
        <v>5604</v>
      </c>
      <c r="E484" s="331" t="s">
        <v>1737</v>
      </c>
    </row>
    <row r="485" spans="1:5" x14ac:dyDescent="0.35">
      <c r="A485" s="255" t="s">
        <v>17</v>
      </c>
      <c r="B485" s="255" t="s">
        <v>1845</v>
      </c>
      <c r="C485" s="255" t="s">
        <v>1846</v>
      </c>
      <c r="D485" s="255" t="s">
        <v>5605</v>
      </c>
      <c r="E485" s="255" t="s">
        <v>1733</v>
      </c>
    </row>
    <row r="486" spans="1:5" x14ac:dyDescent="0.35">
      <c r="A486" s="331" t="s">
        <v>17</v>
      </c>
      <c r="B486" s="331" t="s">
        <v>1847</v>
      </c>
      <c r="C486" s="331" t="s">
        <v>1848</v>
      </c>
      <c r="D486" s="331" t="s">
        <v>5606</v>
      </c>
      <c r="E486" s="331" t="s">
        <v>1737</v>
      </c>
    </row>
    <row r="487" spans="1:5" x14ac:dyDescent="0.35">
      <c r="A487" s="255" t="s">
        <v>17</v>
      </c>
      <c r="B487" s="255" t="s">
        <v>1849</v>
      </c>
      <c r="C487" s="255" t="s">
        <v>222</v>
      </c>
      <c r="D487" s="255" t="s">
        <v>222</v>
      </c>
      <c r="E487" s="255" t="s">
        <v>1731</v>
      </c>
    </row>
    <row r="488" spans="1:5" x14ac:dyDescent="0.35">
      <c r="A488" s="255" t="s">
        <v>17</v>
      </c>
      <c r="B488" s="255" t="s">
        <v>1850</v>
      </c>
      <c r="C488" s="255" t="s">
        <v>1851</v>
      </c>
      <c r="D488" s="255" t="s">
        <v>5607</v>
      </c>
      <c r="E488" s="255" t="s">
        <v>1728</v>
      </c>
    </row>
    <row r="489" spans="1:5" x14ac:dyDescent="0.35">
      <c r="A489" s="255" t="s">
        <v>17</v>
      </c>
      <c r="B489" s="255" t="s">
        <v>1852</v>
      </c>
      <c r="C489" s="255" t="s">
        <v>1853</v>
      </c>
      <c r="D489" s="255" t="s">
        <v>1853</v>
      </c>
      <c r="E489" s="255" t="s">
        <v>1729</v>
      </c>
    </row>
    <row r="490" spans="1:5" x14ac:dyDescent="0.35">
      <c r="A490" s="331" t="s">
        <v>17</v>
      </c>
      <c r="B490" s="331" t="s">
        <v>1854</v>
      </c>
      <c r="C490" s="331" t="s">
        <v>1855</v>
      </c>
      <c r="D490" s="331" t="s">
        <v>5608</v>
      </c>
      <c r="E490" s="331" t="s">
        <v>1737</v>
      </c>
    </row>
    <row r="491" spans="1:5" x14ac:dyDescent="0.35">
      <c r="A491" s="255" t="s">
        <v>17</v>
      </c>
      <c r="B491" s="255" t="s">
        <v>1856</v>
      </c>
      <c r="C491" s="255" t="s">
        <v>1857</v>
      </c>
      <c r="D491" s="255" t="s">
        <v>5609</v>
      </c>
      <c r="E491" s="255" t="s">
        <v>1728</v>
      </c>
    </row>
    <row r="492" spans="1:5" s="343" customFormat="1" x14ac:dyDescent="0.35">
      <c r="A492" s="331" t="s">
        <v>17</v>
      </c>
      <c r="B492" s="331" t="s">
        <v>1858</v>
      </c>
      <c r="C492" s="331" t="s">
        <v>1859</v>
      </c>
      <c r="D492" s="331" t="s">
        <v>5610</v>
      </c>
      <c r="E492" s="331" t="s">
        <v>1737</v>
      </c>
    </row>
    <row r="493" spans="1:5" x14ac:dyDescent="0.35">
      <c r="A493" s="255" t="s">
        <v>17</v>
      </c>
      <c r="B493" s="255" t="s">
        <v>1860</v>
      </c>
      <c r="C493" s="255" t="s">
        <v>1861</v>
      </c>
      <c r="D493" s="255" t="s">
        <v>5611</v>
      </c>
      <c r="E493" s="255" t="s">
        <v>1734</v>
      </c>
    </row>
    <row r="494" spans="1:5" x14ac:dyDescent="0.35">
      <c r="A494" s="255" t="s">
        <v>17</v>
      </c>
      <c r="B494" s="255" t="s">
        <v>1862</v>
      </c>
      <c r="C494" s="255" t="s">
        <v>1863</v>
      </c>
      <c r="D494" s="255" t="s">
        <v>5612</v>
      </c>
      <c r="E494" s="255" t="s">
        <v>1732</v>
      </c>
    </row>
    <row r="495" spans="1:5" x14ac:dyDescent="0.35">
      <c r="A495" s="255" t="s">
        <v>17</v>
      </c>
      <c r="B495" s="255" t="s">
        <v>1864</v>
      </c>
      <c r="C495" s="255" t="s">
        <v>1865</v>
      </c>
      <c r="D495" s="255" t="s">
        <v>5613</v>
      </c>
      <c r="E495" s="255" t="s">
        <v>1731</v>
      </c>
    </row>
    <row r="496" spans="1:5" x14ac:dyDescent="0.35">
      <c r="A496" s="255" t="s">
        <v>17</v>
      </c>
      <c r="B496" s="255" t="s">
        <v>1866</v>
      </c>
      <c r="C496" s="255" t="s">
        <v>1867</v>
      </c>
      <c r="D496" s="255" t="s">
        <v>5614</v>
      </c>
      <c r="E496" s="255" t="s">
        <v>1734</v>
      </c>
    </row>
    <row r="497" spans="1:5" x14ac:dyDescent="0.35">
      <c r="A497" s="255" t="s">
        <v>17</v>
      </c>
      <c r="B497" s="255" t="s">
        <v>1868</v>
      </c>
      <c r="C497" s="255" t="s">
        <v>1869</v>
      </c>
      <c r="D497" s="255" t="s">
        <v>5615</v>
      </c>
      <c r="E497" s="255" t="s">
        <v>1731</v>
      </c>
    </row>
    <row r="498" spans="1:5" x14ac:dyDescent="0.35">
      <c r="A498" s="255" t="s">
        <v>17</v>
      </c>
      <c r="B498" s="255" t="s">
        <v>1870</v>
      </c>
      <c r="C498" s="255" t="s">
        <v>1871</v>
      </c>
      <c r="D498" s="255" t="s">
        <v>5616</v>
      </c>
      <c r="E498" s="255" t="s">
        <v>1729</v>
      </c>
    </row>
    <row r="499" spans="1:5" x14ac:dyDescent="0.35">
      <c r="A499" s="255" t="s">
        <v>17</v>
      </c>
      <c r="B499" s="255" t="s">
        <v>1872</v>
      </c>
      <c r="C499" s="255" t="s">
        <v>1873</v>
      </c>
      <c r="D499" s="255" t="s">
        <v>5617</v>
      </c>
      <c r="E499" s="255" t="s">
        <v>1734</v>
      </c>
    </row>
    <row r="500" spans="1:5" x14ac:dyDescent="0.35">
      <c r="A500" s="255" t="s">
        <v>17</v>
      </c>
      <c r="B500" s="255" t="s">
        <v>1874</v>
      </c>
      <c r="C500" s="255" t="s">
        <v>1875</v>
      </c>
      <c r="D500" s="255" t="s">
        <v>5618</v>
      </c>
      <c r="E500" s="255" t="s">
        <v>1728</v>
      </c>
    </row>
    <row r="501" spans="1:5" x14ac:dyDescent="0.35">
      <c r="A501" s="255" t="s">
        <v>17</v>
      </c>
      <c r="B501" s="255" t="s">
        <v>1876</v>
      </c>
      <c r="C501" s="255" t="s">
        <v>1877</v>
      </c>
      <c r="D501" s="255" t="s">
        <v>5619</v>
      </c>
      <c r="E501" s="255" t="s">
        <v>1733</v>
      </c>
    </row>
    <row r="502" spans="1:5" x14ac:dyDescent="0.35">
      <c r="A502" s="255" t="s">
        <v>17</v>
      </c>
      <c r="B502" s="255" t="s">
        <v>1878</v>
      </c>
      <c r="C502" s="255" t="s">
        <v>1879</v>
      </c>
      <c r="D502" s="255" t="s">
        <v>5620</v>
      </c>
      <c r="E502" s="255" t="s">
        <v>1730</v>
      </c>
    </row>
    <row r="503" spans="1:5" s="343" customFormat="1" x14ac:dyDescent="0.35">
      <c r="A503" s="331" t="s">
        <v>17</v>
      </c>
      <c r="B503" s="331" t="s">
        <v>1880</v>
      </c>
      <c r="C503" s="331" t="s">
        <v>1881</v>
      </c>
      <c r="D503" s="331" t="s">
        <v>5621</v>
      </c>
      <c r="E503" s="331" t="s">
        <v>1737</v>
      </c>
    </row>
    <row r="504" spans="1:5" x14ac:dyDescent="0.35">
      <c r="A504" s="255" t="s">
        <v>17</v>
      </c>
      <c r="B504" s="255" t="s">
        <v>1882</v>
      </c>
      <c r="C504" s="255" t="s">
        <v>1883</v>
      </c>
      <c r="D504" s="255" t="s">
        <v>5622</v>
      </c>
      <c r="E504" s="255" t="s">
        <v>1734</v>
      </c>
    </row>
    <row r="505" spans="1:5" x14ac:dyDescent="0.35">
      <c r="A505" s="331" t="s">
        <v>17</v>
      </c>
      <c r="B505" s="331" t="s">
        <v>1884</v>
      </c>
      <c r="C505" s="331" t="s">
        <v>1885</v>
      </c>
      <c r="D505" s="331" t="s">
        <v>5623</v>
      </c>
      <c r="E505" s="331" t="s">
        <v>1737</v>
      </c>
    </row>
    <row r="506" spans="1:5" x14ac:dyDescent="0.35">
      <c r="A506" s="255" t="s">
        <v>17</v>
      </c>
      <c r="B506" s="255" t="s">
        <v>1886</v>
      </c>
      <c r="C506" s="255" t="s">
        <v>1887</v>
      </c>
      <c r="D506" s="255" t="s">
        <v>5624</v>
      </c>
      <c r="E506" s="255" t="s">
        <v>1729</v>
      </c>
    </row>
    <row r="507" spans="1:5" x14ac:dyDescent="0.35">
      <c r="A507" s="255" t="s">
        <v>17</v>
      </c>
      <c r="B507" s="255" t="s">
        <v>1888</v>
      </c>
      <c r="C507" s="255" t="s">
        <v>1889</v>
      </c>
      <c r="D507" s="255" t="s">
        <v>5625</v>
      </c>
      <c r="E507" s="255" t="s">
        <v>1732</v>
      </c>
    </row>
    <row r="508" spans="1:5" x14ac:dyDescent="0.35">
      <c r="A508" s="255" t="s">
        <v>17</v>
      </c>
      <c r="B508" s="255" t="s">
        <v>1890</v>
      </c>
      <c r="C508" s="255" t="s">
        <v>1891</v>
      </c>
      <c r="D508" s="255" t="s">
        <v>5626</v>
      </c>
      <c r="E508" s="255" t="s">
        <v>1735</v>
      </c>
    </row>
    <row r="509" spans="1:5" x14ac:dyDescent="0.35">
      <c r="A509" s="255" t="s">
        <v>17</v>
      </c>
      <c r="B509" s="255" t="s">
        <v>1892</v>
      </c>
      <c r="C509" s="255" t="s">
        <v>1893</v>
      </c>
      <c r="D509" s="255" t="s">
        <v>5627</v>
      </c>
      <c r="E509" s="255" t="s">
        <v>1731</v>
      </c>
    </row>
    <row r="510" spans="1:5" x14ac:dyDescent="0.35">
      <c r="A510" s="255" t="s">
        <v>17</v>
      </c>
      <c r="B510" s="255" t="s">
        <v>184</v>
      </c>
      <c r="C510" s="255" t="s">
        <v>183</v>
      </c>
      <c r="D510" s="255" t="s">
        <v>5053</v>
      </c>
      <c r="E510" s="255" t="s">
        <v>1735</v>
      </c>
    </row>
    <row r="511" spans="1:5" x14ac:dyDescent="0.35">
      <c r="A511" s="255" t="s">
        <v>17</v>
      </c>
      <c r="B511" s="255" t="s">
        <v>1894</v>
      </c>
      <c r="C511" s="255" t="s">
        <v>1895</v>
      </c>
      <c r="D511" s="255" t="s">
        <v>5628</v>
      </c>
      <c r="E511" s="255" t="s">
        <v>1736</v>
      </c>
    </row>
    <row r="512" spans="1:5" x14ac:dyDescent="0.35">
      <c r="A512" s="255" t="s">
        <v>17</v>
      </c>
      <c r="B512" s="255" t="s">
        <v>1896</v>
      </c>
      <c r="C512" s="255" t="s">
        <v>1897</v>
      </c>
      <c r="D512" s="255" t="s">
        <v>5629</v>
      </c>
      <c r="E512" s="255" t="s">
        <v>1728</v>
      </c>
    </row>
    <row r="513" spans="1:5" x14ac:dyDescent="0.35">
      <c r="A513" s="255" t="s">
        <v>17</v>
      </c>
      <c r="B513" s="255" t="s">
        <v>1898</v>
      </c>
      <c r="C513" s="255" t="s">
        <v>1899</v>
      </c>
      <c r="D513" s="255" t="s">
        <v>5630</v>
      </c>
      <c r="E513" s="255" t="s">
        <v>1730</v>
      </c>
    </row>
    <row r="514" spans="1:5" x14ac:dyDescent="0.35">
      <c r="A514" s="255" t="s">
        <v>17</v>
      </c>
      <c r="B514" s="255" t="s">
        <v>1900</v>
      </c>
      <c r="C514" s="255" t="s">
        <v>1901</v>
      </c>
      <c r="D514" s="255" t="s">
        <v>5631</v>
      </c>
      <c r="E514" s="255" t="s">
        <v>1736</v>
      </c>
    </row>
    <row r="515" spans="1:5" x14ac:dyDescent="0.35">
      <c r="A515" s="255" t="s">
        <v>17</v>
      </c>
      <c r="B515" s="255" t="s">
        <v>1902</v>
      </c>
      <c r="C515" s="255" t="s">
        <v>1903</v>
      </c>
      <c r="D515" s="255" t="s">
        <v>5632</v>
      </c>
      <c r="E515" s="255" t="s">
        <v>1729</v>
      </c>
    </row>
    <row r="516" spans="1:5" x14ac:dyDescent="0.35">
      <c r="A516" s="255" t="s">
        <v>17</v>
      </c>
      <c r="B516" s="255" t="s">
        <v>1904</v>
      </c>
      <c r="C516" s="255" t="s">
        <v>223</v>
      </c>
      <c r="D516" s="255" t="s">
        <v>5633</v>
      </c>
      <c r="E516" s="255" t="s">
        <v>1729</v>
      </c>
    </row>
    <row r="517" spans="1:5" x14ac:dyDescent="0.35">
      <c r="A517" s="255" t="s">
        <v>17</v>
      </c>
      <c r="B517" s="255" t="s">
        <v>1905</v>
      </c>
      <c r="C517" s="255" t="s">
        <v>1906</v>
      </c>
      <c r="D517" s="255" t="s">
        <v>5634</v>
      </c>
      <c r="E517" s="255" t="s">
        <v>1735</v>
      </c>
    </row>
    <row r="518" spans="1:5" x14ac:dyDescent="0.35">
      <c r="A518" s="255" t="s">
        <v>17</v>
      </c>
      <c r="B518" s="255" t="s">
        <v>1907</v>
      </c>
      <c r="C518" s="255" t="s">
        <v>1908</v>
      </c>
      <c r="D518" s="255" t="s">
        <v>5635</v>
      </c>
      <c r="E518" s="255" t="s">
        <v>1729</v>
      </c>
    </row>
    <row r="519" spans="1:5" x14ac:dyDescent="0.35">
      <c r="A519" s="255" t="s">
        <v>17</v>
      </c>
      <c r="B519" s="255" t="s">
        <v>1909</v>
      </c>
      <c r="C519" s="255" t="s">
        <v>1910</v>
      </c>
      <c r="D519" s="255" t="s">
        <v>5636</v>
      </c>
      <c r="E519" s="255" t="s">
        <v>1734</v>
      </c>
    </row>
    <row r="520" spans="1:5" x14ac:dyDescent="0.35">
      <c r="A520" s="255" t="s">
        <v>17</v>
      </c>
      <c r="B520" s="255" t="s">
        <v>1911</v>
      </c>
      <c r="C520" s="255" t="s">
        <v>1912</v>
      </c>
      <c r="D520" s="255" t="s">
        <v>5637</v>
      </c>
      <c r="E520" s="255" t="s">
        <v>1735</v>
      </c>
    </row>
    <row r="521" spans="1:5" x14ac:dyDescent="0.35">
      <c r="A521" s="255" t="s">
        <v>17</v>
      </c>
      <c r="B521" s="255" t="s">
        <v>1913</v>
      </c>
      <c r="C521" s="255" t="s">
        <v>1914</v>
      </c>
      <c r="D521" s="255" t="s">
        <v>5638</v>
      </c>
      <c r="E521" s="255" t="s">
        <v>1733</v>
      </c>
    </row>
    <row r="522" spans="1:5" x14ac:dyDescent="0.35">
      <c r="A522" s="255" t="s">
        <v>17</v>
      </c>
      <c r="B522" s="255" t="s">
        <v>1915</v>
      </c>
      <c r="C522" s="255" t="s">
        <v>1916</v>
      </c>
      <c r="D522" s="255" t="s">
        <v>5639</v>
      </c>
      <c r="E522" s="255" t="s">
        <v>1732</v>
      </c>
    </row>
    <row r="523" spans="1:5" x14ac:dyDescent="0.35">
      <c r="A523" s="255" t="s">
        <v>17</v>
      </c>
      <c r="B523" s="255" t="s">
        <v>1917</v>
      </c>
      <c r="C523" s="255" t="s">
        <v>1918</v>
      </c>
      <c r="D523" s="255" t="s">
        <v>5640</v>
      </c>
      <c r="E523" s="255" t="s">
        <v>1728</v>
      </c>
    </row>
    <row r="524" spans="1:5" x14ac:dyDescent="0.35">
      <c r="A524" s="255" t="s">
        <v>17</v>
      </c>
      <c r="B524" s="255" t="s">
        <v>1919</v>
      </c>
      <c r="C524" s="255" t="s">
        <v>1920</v>
      </c>
      <c r="D524" s="255" t="s">
        <v>5641</v>
      </c>
      <c r="E524" s="255" t="s">
        <v>1728</v>
      </c>
    </row>
    <row r="525" spans="1:5" x14ac:dyDescent="0.35">
      <c r="A525" s="255" t="s">
        <v>17</v>
      </c>
      <c r="B525" s="255" t="s">
        <v>1921</v>
      </c>
      <c r="C525" s="255" t="s">
        <v>1922</v>
      </c>
      <c r="D525" s="255" t="s">
        <v>5642</v>
      </c>
      <c r="E525" s="255" t="s">
        <v>1734</v>
      </c>
    </row>
    <row r="526" spans="1:5" x14ac:dyDescent="0.35">
      <c r="A526" s="255" t="s">
        <v>17</v>
      </c>
      <c r="B526" s="255" t="s">
        <v>1923</v>
      </c>
      <c r="C526" s="255" t="s">
        <v>1924</v>
      </c>
      <c r="D526" s="255" t="s">
        <v>5643</v>
      </c>
      <c r="E526" s="255" t="s">
        <v>1728</v>
      </c>
    </row>
    <row r="527" spans="1:5" x14ac:dyDescent="0.35">
      <c r="A527" s="255" t="s">
        <v>17</v>
      </c>
      <c r="B527" s="255" t="s">
        <v>1925</v>
      </c>
      <c r="C527" s="255" t="s">
        <v>1926</v>
      </c>
      <c r="D527" s="255" t="s">
        <v>5644</v>
      </c>
      <c r="E527" s="255" t="s">
        <v>1728</v>
      </c>
    </row>
    <row r="528" spans="1:5" x14ac:dyDescent="0.35">
      <c r="A528" s="255" t="s">
        <v>17</v>
      </c>
      <c r="B528" s="255" t="s">
        <v>137</v>
      </c>
      <c r="C528" s="255" t="s">
        <v>136</v>
      </c>
      <c r="D528" s="255" t="s">
        <v>5057</v>
      </c>
      <c r="E528" s="255" t="s">
        <v>1729</v>
      </c>
    </row>
    <row r="529" spans="1:5" x14ac:dyDescent="0.35">
      <c r="A529" s="255" t="s">
        <v>17</v>
      </c>
      <c r="B529" s="255" t="s">
        <v>1927</v>
      </c>
      <c r="C529" s="255" t="s">
        <v>1928</v>
      </c>
      <c r="D529" s="255" t="s">
        <v>5645</v>
      </c>
      <c r="E529" s="255" t="s">
        <v>1734</v>
      </c>
    </row>
    <row r="530" spans="1:5" x14ac:dyDescent="0.35">
      <c r="A530" s="255" t="s">
        <v>17</v>
      </c>
      <c r="B530" s="255" t="s">
        <v>1929</v>
      </c>
      <c r="C530" s="255" t="s">
        <v>1930</v>
      </c>
      <c r="D530" s="255" t="s">
        <v>5646</v>
      </c>
      <c r="E530" s="255" t="s">
        <v>1732</v>
      </c>
    </row>
    <row r="531" spans="1:5" x14ac:dyDescent="0.35">
      <c r="A531" s="255" t="s">
        <v>17</v>
      </c>
      <c r="B531" s="255" t="s">
        <v>1931</v>
      </c>
      <c r="C531" s="255" t="s">
        <v>1932</v>
      </c>
      <c r="D531" s="255" t="s">
        <v>5647</v>
      </c>
      <c r="E531" s="255" t="s">
        <v>1732</v>
      </c>
    </row>
    <row r="532" spans="1:5" x14ac:dyDescent="0.35">
      <c r="A532" s="255" t="s">
        <v>17</v>
      </c>
      <c r="B532" s="255" t="s">
        <v>1933</v>
      </c>
      <c r="C532" s="255" t="s">
        <v>1934</v>
      </c>
      <c r="D532" s="255" t="s">
        <v>5648</v>
      </c>
      <c r="E532" s="255" t="s">
        <v>1728</v>
      </c>
    </row>
    <row r="533" spans="1:5" x14ac:dyDescent="0.35">
      <c r="A533" s="255" t="s">
        <v>17</v>
      </c>
      <c r="B533" s="255" t="s">
        <v>1935</v>
      </c>
      <c r="C533" s="255" t="s">
        <v>1936</v>
      </c>
      <c r="D533" s="255" t="s">
        <v>5649</v>
      </c>
      <c r="E533" s="255" t="s">
        <v>1731</v>
      </c>
    </row>
    <row r="534" spans="1:5" x14ac:dyDescent="0.35">
      <c r="A534" s="255" t="s">
        <v>17</v>
      </c>
      <c r="B534" s="255" t="s">
        <v>1937</v>
      </c>
      <c r="C534" s="255" t="s">
        <v>1938</v>
      </c>
      <c r="D534" s="255" t="s">
        <v>5650</v>
      </c>
      <c r="E534" s="255" t="s">
        <v>1735</v>
      </c>
    </row>
    <row r="535" spans="1:5" x14ac:dyDescent="0.35">
      <c r="A535" s="255" t="s">
        <v>17</v>
      </c>
      <c r="B535" s="255" t="s">
        <v>1939</v>
      </c>
      <c r="C535" s="255" t="s">
        <v>1940</v>
      </c>
      <c r="D535" s="255" t="s">
        <v>5651</v>
      </c>
      <c r="E535" s="255" t="s">
        <v>1736</v>
      </c>
    </row>
    <row r="536" spans="1:5" x14ac:dyDescent="0.35">
      <c r="A536" s="255" t="s">
        <v>17</v>
      </c>
      <c r="B536" s="255" t="s">
        <v>1941</v>
      </c>
      <c r="C536" s="255" t="s">
        <v>1942</v>
      </c>
      <c r="D536" s="255" t="s">
        <v>5652</v>
      </c>
      <c r="E536" s="255" t="s">
        <v>1736</v>
      </c>
    </row>
    <row r="537" spans="1:5" x14ac:dyDescent="0.35">
      <c r="A537" s="255" t="s">
        <v>17</v>
      </c>
      <c r="B537" s="255" t="s">
        <v>1943</v>
      </c>
      <c r="C537" s="255" t="s">
        <v>185</v>
      </c>
      <c r="D537" s="255" t="s">
        <v>5653</v>
      </c>
      <c r="E537" s="255" t="s">
        <v>1735</v>
      </c>
    </row>
    <row r="538" spans="1:5" x14ac:dyDescent="0.35">
      <c r="A538" s="255" t="s">
        <v>17</v>
      </c>
      <c r="B538" s="255" t="s">
        <v>1944</v>
      </c>
      <c r="C538" s="255" t="s">
        <v>1945</v>
      </c>
      <c r="D538" s="255" t="s">
        <v>5654</v>
      </c>
      <c r="E538" s="255" t="s">
        <v>1735</v>
      </c>
    </row>
    <row r="539" spans="1:5" x14ac:dyDescent="0.35">
      <c r="A539" s="255" t="s">
        <v>17</v>
      </c>
      <c r="B539" s="255" t="s">
        <v>1946</v>
      </c>
      <c r="C539" s="255" t="s">
        <v>1947</v>
      </c>
      <c r="D539" s="255" t="s">
        <v>5655</v>
      </c>
      <c r="E539" s="255" t="s">
        <v>1729</v>
      </c>
    </row>
    <row r="540" spans="1:5" x14ac:dyDescent="0.35">
      <c r="A540" s="255" t="s">
        <v>17</v>
      </c>
      <c r="B540" s="255" t="s">
        <v>1948</v>
      </c>
      <c r="C540" s="255" t="s">
        <v>1949</v>
      </c>
      <c r="D540" s="255" t="s">
        <v>5656</v>
      </c>
      <c r="E540" s="255" t="s">
        <v>1732</v>
      </c>
    </row>
    <row r="541" spans="1:5" x14ac:dyDescent="0.35">
      <c r="A541" s="255" t="s">
        <v>17</v>
      </c>
      <c r="B541" s="255" t="s">
        <v>212</v>
      </c>
      <c r="C541" s="255" t="s">
        <v>224</v>
      </c>
      <c r="D541" s="255" t="s">
        <v>4896</v>
      </c>
      <c r="E541" s="255" t="s">
        <v>1730</v>
      </c>
    </row>
    <row r="542" spans="1:5" x14ac:dyDescent="0.35">
      <c r="A542" s="255" t="s">
        <v>17</v>
      </c>
      <c r="B542" s="255" t="s">
        <v>213</v>
      </c>
      <c r="C542" s="255" t="s">
        <v>225</v>
      </c>
      <c r="D542" s="255" t="s">
        <v>5059</v>
      </c>
      <c r="E542" s="255" t="s">
        <v>1731</v>
      </c>
    </row>
    <row r="543" spans="1:5" x14ac:dyDescent="0.35">
      <c r="A543" s="255" t="s">
        <v>17</v>
      </c>
      <c r="B543" s="255" t="s">
        <v>1950</v>
      </c>
      <c r="C543" s="255" t="s">
        <v>1951</v>
      </c>
      <c r="D543" s="255" t="s">
        <v>5657</v>
      </c>
      <c r="E543" s="255" t="s">
        <v>1732</v>
      </c>
    </row>
    <row r="544" spans="1:5" x14ac:dyDescent="0.35">
      <c r="A544" s="255" t="s">
        <v>17</v>
      </c>
      <c r="B544" s="255" t="s">
        <v>1952</v>
      </c>
      <c r="C544" s="255" t="s">
        <v>1953</v>
      </c>
      <c r="D544" s="255" t="s">
        <v>5658</v>
      </c>
      <c r="E544" s="255" t="s">
        <v>1736</v>
      </c>
    </row>
    <row r="545" spans="1:5" x14ac:dyDescent="0.35">
      <c r="A545" s="255" t="s">
        <v>17</v>
      </c>
      <c r="B545" s="255" t="s">
        <v>1954</v>
      </c>
      <c r="C545" s="255" t="s">
        <v>1955</v>
      </c>
      <c r="D545" s="255" t="s">
        <v>5659</v>
      </c>
      <c r="E545" s="255" t="s">
        <v>1731</v>
      </c>
    </row>
    <row r="546" spans="1:5" x14ac:dyDescent="0.35">
      <c r="A546" s="331" t="s">
        <v>17</v>
      </c>
      <c r="B546" s="331" t="s">
        <v>1956</v>
      </c>
      <c r="C546" s="331" t="s">
        <v>1957</v>
      </c>
      <c r="D546" s="331" t="s">
        <v>5660</v>
      </c>
      <c r="E546" s="331" t="s">
        <v>1737</v>
      </c>
    </row>
    <row r="547" spans="1:5" x14ac:dyDescent="0.35">
      <c r="A547" s="331" t="s">
        <v>17</v>
      </c>
      <c r="B547" s="331" t="s">
        <v>1958</v>
      </c>
      <c r="C547" s="331" t="s">
        <v>1959</v>
      </c>
      <c r="D547" s="331" t="s">
        <v>5052</v>
      </c>
      <c r="E547" s="331" t="s">
        <v>1735</v>
      </c>
    </row>
    <row r="548" spans="1:5" x14ac:dyDescent="0.35">
      <c r="A548" s="331" t="s">
        <v>17</v>
      </c>
      <c r="B548" s="331" t="s">
        <v>1960</v>
      </c>
      <c r="C548" s="331" t="s">
        <v>1961</v>
      </c>
      <c r="D548" s="331" t="s">
        <v>5661</v>
      </c>
      <c r="E548" s="331" t="s">
        <v>1732</v>
      </c>
    </row>
    <row r="549" spans="1:5" x14ac:dyDescent="0.35">
      <c r="A549" s="331" t="s">
        <v>17</v>
      </c>
      <c r="B549" s="331" t="s">
        <v>1962</v>
      </c>
      <c r="C549" s="331" t="s">
        <v>1963</v>
      </c>
      <c r="D549" s="331" t="s">
        <v>5662</v>
      </c>
      <c r="E549" s="331" t="s">
        <v>1737</v>
      </c>
    </row>
    <row r="550" spans="1:5" x14ac:dyDescent="0.35">
      <c r="A550" s="331" t="s">
        <v>17</v>
      </c>
      <c r="B550" s="331" t="s">
        <v>1964</v>
      </c>
      <c r="C550" s="331" t="s">
        <v>1965</v>
      </c>
      <c r="D550" s="331" t="s">
        <v>5663</v>
      </c>
      <c r="E550" s="331" t="s">
        <v>1734</v>
      </c>
    </row>
    <row r="551" spans="1:5" x14ac:dyDescent="0.35">
      <c r="A551" s="331" t="s">
        <v>17</v>
      </c>
      <c r="B551" s="331" t="s">
        <v>1966</v>
      </c>
      <c r="C551" s="331" t="s">
        <v>155</v>
      </c>
      <c r="D551" s="331" t="s">
        <v>5664</v>
      </c>
      <c r="E551" s="331" t="s">
        <v>1728</v>
      </c>
    </row>
    <row r="552" spans="1:5" x14ac:dyDescent="0.35">
      <c r="A552" s="331" t="s">
        <v>17</v>
      </c>
      <c r="B552" s="331" t="s">
        <v>1967</v>
      </c>
      <c r="C552" s="331" t="s">
        <v>1968</v>
      </c>
      <c r="D552" s="331" t="s">
        <v>5665</v>
      </c>
      <c r="E552" s="331" t="s">
        <v>1729</v>
      </c>
    </row>
    <row r="553" spans="1:5" x14ac:dyDescent="0.35">
      <c r="A553" s="331" t="s">
        <v>17</v>
      </c>
      <c r="B553" s="331" t="s">
        <v>1969</v>
      </c>
      <c r="C553" s="331" t="s">
        <v>1970</v>
      </c>
      <c r="D553" s="331" t="s">
        <v>5666</v>
      </c>
      <c r="E553" s="331" t="s">
        <v>1728</v>
      </c>
    </row>
    <row r="554" spans="1:5" x14ac:dyDescent="0.35">
      <c r="A554" s="331" t="s">
        <v>17</v>
      </c>
      <c r="B554" s="331" t="s">
        <v>1971</v>
      </c>
      <c r="C554" s="331" t="s">
        <v>1972</v>
      </c>
      <c r="D554" s="331" t="s">
        <v>5667</v>
      </c>
      <c r="E554" s="331" t="s">
        <v>1730</v>
      </c>
    </row>
    <row r="555" spans="1:5" x14ac:dyDescent="0.35">
      <c r="A555" s="331" t="s">
        <v>17</v>
      </c>
      <c r="B555" s="331" t="s">
        <v>1973</v>
      </c>
      <c r="C555" s="331" t="s">
        <v>1974</v>
      </c>
      <c r="D555" s="331" t="s">
        <v>5668</v>
      </c>
      <c r="E555" s="331" t="s">
        <v>1737</v>
      </c>
    </row>
    <row r="556" spans="1:5" x14ac:dyDescent="0.35">
      <c r="A556" s="255" t="s">
        <v>17</v>
      </c>
      <c r="B556" s="255" t="s">
        <v>1975</v>
      </c>
      <c r="C556" s="255" t="s">
        <v>124</v>
      </c>
      <c r="D556" s="255" t="s">
        <v>5058</v>
      </c>
      <c r="E556" s="255" t="s">
        <v>1728</v>
      </c>
    </row>
    <row r="557" spans="1:5" x14ac:dyDescent="0.35">
      <c r="A557" s="255" t="s">
        <v>17</v>
      </c>
      <c r="B557" s="255" t="s">
        <v>1976</v>
      </c>
      <c r="C557" s="255" t="s">
        <v>1977</v>
      </c>
      <c r="D557" s="255" t="s">
        <v>5669</v>
      </c>
      <c r="E557" s="255" t="s">
        <v>1729</v>
      </c>
    </row>
    <row r="558" spans="1:5" x14ac:dyDescent="0.35">
      <c r="A558" s="255" t="s">
        <v>17</v>
      </c>
      <c r="B558" s="255" t="s">
        <v>1978</v>
      </c>
      <c r="C558" s="255" t="s">
        <v>1979</v>
      </c>
      <c r="D558" s="255" t="s">
        <v>5670</v>
      </c>
      <c r="E558" s="255" t="s">
        <v>1735</v>
      </c>
    </row>
    <row r="559" spans="1:5" x14ac:dyDescent="0.35">
      <c r="A559" s="255" t="s">
        <v>17</v>
      </c>
      <c r="B559" s="255" t="s">
        <v>1980</v>
      </c>
      <c r="C559" s="255" t="s">
        <v>147</v>
      </c>
      <c r="D559" s="255" t="s">
        <v>5671</v>
      </c>
      <c r="E559" s="255" t="s">
        <v>1728</v>
      </c>
    </row>
    <row r="560" spans="1:5" x14ac:dyDescent="0.35">
      <c r="A560" s="255" t="s">
        <v>17</v>
      </c>
      <c r="B560" s="255" t="s">
        <v>205</v>
      </c>
      <c r="C560" s="255" t="s">
        <v>132</v>
      </c>
      <c r="D560" s="255" t="s">
        <v>1585</v>
      </c>
      <c r="E560" s="255" t="s">
        <v>1728</v>
      </c>
    </row>
    <row r="561" spans="1:5" x14ac:dyDescent="0.35">
      <c r="A561" s="255" t="s">
        <v>17</v>
      </c>
      <c r="B561" s="255" t="s">
        <v>205</v>
      </c>
      <c r="C561" s="255" t="s">
        <v>132</v>
      </c>
      <c r="D561" s="255" t="s">
        <v>1585</v>
      </c>
      <c r="E561" s="255" t="s">
        <v>1729</v>
      </c>
    </row>
    <row r="562" spans="1:5" x14ac:dyDescent="0.35">
      <c r="A562" s="255" t="s">
        <v>17</v>
      </c>
      <c r="B562" s="255" t="s">
        <v>205</v>
      </c>
      <c r="C562" s="255" t="s">
        <v>132</v>
      </c>
      <c r="D562" s="255" t="s">
        <v>1585</v>
      </c>
      <c r="E562" s="255" t="s">
        <v>1730</v>
      </c>
    </row>
    <row r="563" spans="1:5" x14ac:dyDescent="0.35">
      <c r="A563" s="255" t="s">
        <v>17</v>
      </c>
      <c r="B563" s="255" t="s">
        <v>205</v>
      </c>
      <c r="C563" s="255" t="s">
        <v>132</v>
      </c>
      <c r="D563" s="255" t="s">
        <v>1585</v>
      </c>
      <c r="E563" s="255" t="s">
        <v>1731</v>
      </c>
    </row>
    <row r="564" spans="1:5" x14ac:dyDescent="0.35">
      <c r="A564" s="255" t="s">
        <v>17</v>
      </c>
      <c r="B564" s="255" t="s">
        <v>205</v>
      </c>
      <c r="C564" s="255" t="s">
        <v>132</v>
      </c>
      <c r="D564" s="255" t="s">
        <v>1585</v>
      </c>
      <c r="E564" s="255" t="s">
        <v>1732</v>
      </c>
    </row>
    <row r="565" spans="1:5" x14ac:dyDescent="0.35">
      <c r="A565" s="255" t="s">
        <v>17</v>
      </c>
      <c r="B565" s="255" t="s">
        <v>205</v>
      </c>
      <c r="C565" s="255" t="s">
        <v>132</v>
      </c>
      <c r="D565" s="255" t="s">
        <v>1585</v>
      </c>
      <c r="E565" s="255" t="s">
        <v>1733</v>
      </c>
    </row>
    <row r="566" spans="1:5" x14ac:dyDescent="0.35">
      <c r="A566" s="255" t="s">
        <v>17</v>
      </c>
      <c r="B566" s="255" t="s">
        <v>205</v>
      </c>
      <c r="C566" s="255" t="s">
        <v>132</v>
      </c>
      <c r="D566" s="255" t="s">
        <v>1585</v>
      </c>
      <c r="E566" s="255" t="s">
        <v>1734</v>
      </c>
    </row>
    <row r="567" spans="1:5" x14ac:dyDescent="0.35">
      <c r="A567" s="255" t="s">
        <v>17</v>
      </c>
      <c r="B567" s="255" t="s">
        <v>205</v>
      </c>
      <c r="C567" s="255" t="s">
        <v>132</v>
      </c>
      <c r="D567" s="255" t="s">
        <v>1585</v>
      </c>
      <c r="E567" s="255" t="s">
        <v>1735</v>
      </c>
    </row>
    <row r="568" spans="1:5" x14ac:dyDescent="0.35">
      <c r="A568" s="255" t="s">
        <v>17</v>
      </c>
      <c r="B568" s="255" t="s">
        <v>205</v>
      </c>
      <c r="C568" s="255" t="s">
        <v>132</v>
      </c>
      <c r="D568" s="255" t="s">
        <v>1585</v>
      </c>
      <c r="E568" s="255" t="s">
        <v>1736</v>
      </c>
    </row>
    <row r="569" spans="1:5" x14ac:dyDescent="0.35">
      <c r="A569" s="331" t="s">
        <v>17</v>
      </c>
      <c r="B569" s="331" t="s">
        <v>205</v>
      </c>
      <c r="C569" s="331" t="s">
        <v>132</v>
      </c>
      <c r="D569" s="331" t="s">
        <v>1585</v>
      </c>
      <c r="E569" s="331" t="s">
        <v>1737</v>
      </c>
    </row>
    <row r="570" spans="1:5" x14ac:dyDescent="0.35">
      <c r="A570"/>
      <c r="B570"/>
      <c r="C570"/>
      <c r="D570" s="254"/>
      <c r="E570"/>
    </row>
    <row r="571" spans="1:5" x14ac:dyDescent="0.35">
      <c r="A571" s="255" t="s">
        <v>1981</v>
      </c>
      <c r="B571" s="255" t="s">
        <v>1982</v>
      </c>
      <c r="C571" s="255" t="s">
        <v>1983</v>
      </c>
      <c r="D571" s="255" t="s">
        <v>1983</v>
      </c>
      <c r="E571" s="255" t="s">
        <v>190</v>
      </c>
    </row>
    <row r="572" spans="1:5" x14ac:dyDescent="0.35">
      <c r="A572" s="255" t="s">
        <v>1981</v>
      </c>
      <c r="B572" s="255" t="s">
        <v>1984</v>
      </c>
      <c r="C572" s="255" t="s">
        <v>1985</v>
      </c>
      <c r="D572" s="255" t="s">
        <v>1985</v>
      </c>
      <c r="E572" s="255" t="s">
        <v>1739</v>
      </c>
    </row>
    <row r="573" spans="1:5" x14ac:dyDescent="0.35">
      <c r="A573" s="255" t="s">
        <v>1981</v>
      </c>
      <c r="B573" s="255" t="s">
        <v>1986</v>
      </c>
      <c r="C573" s="255" t="s">
        <v>1987</v>
      </c>
      <c r="D573" s="255" t="s">
        <v>1987</v>
      </c>
      <c r="E573" s="255" t="s">
        <v>1741</v>
      </c>
    </row>
    <row r="574" spans="1:5" x14ac:dyDescent="0.35">
      <c r="A574" s="255" t="s">
        <v>1981</v>
      </c>
      <c r="B574" s="255" t="s">
        <v>1988</v>
      </c>
      <c r="C574" s="255" t="s">
        <v>1989</v>
      </c>
      <c r="D574" s="255" t="s">
        <v>1989</v>
      </c>
      <c r="E574" s="255" t="s">
        <v>1743</v>
      </c>
    </row>
    <row r="575" spans="1:5" x14ac:dyDescent="0.35">
      <c r="A575" s="255" t="s">
        <v>1981</v>
      </c>
      <c r="B575" s="255" t="s">
        <v>1990</v>
      </c>
      <c r="C575" s="255" t="s">
        <v>1991</v>
      </c>
      <c r="D575" s="255" t="s">
        <v>1991</v>
      </c>
      <c r="E575" s="255" t="s">
        <v>208</v>
      </c>
    </row>
    <row r="576" spans="1:5" x14ac:dyDescent="0.35">
      <c r="A576" s="255" t="s">
        <v>1981</v>
      </c>
      <c r="B576" s="255" t="s">
        <v>1992</v>
      </c>
      <c r="C576" s="255" t="s">
        <v>1993</v>
      </c>
      <c r="D576" s="255" t="s">
        <v>1993</v>
      </c>
      <c r="E576" s="255" t="s">
        <v>1745</v>
      </c>
    </row>
    <row r="577" spans="1:5" x14ac:dyDescent="0.35">
      <c r="A577" s="255" t="s">
        <v>1981</v>
      </c>
      <c r="B577" s="255" t="s">
        <v>1994</v>
      </c>
      <c r="C577" s="255" t="s">
        <v>1995</v>
      </c>
      <c r="D577" s="255" t="s">
        <v>1995</v>
      </c>
      <c r="E577" s="255" t="s">
        <v>1741</v>
      </c>
    </row>
    <row r="578" spans="1:5" x14ac:dyDescent="0.35">
      <c r="A578" s="255" t="s">
        <v>1981</v>
      </c>
      <c r="B578" s="255" t="s">
        <v>1996</v>
      </c>
      <c r="C578" s="255" t="s">
        <v>1997</v>
      </c>
      <c r="D578" s="255" t="s">
        <v>1997</v>
      </c>
      <c r="E578" s="255" t="s">
        <v>208</v>
      </c>
    </row>
    <row r="579" spans="1:5" x14ac:dyDescent="0.35">
      <c r="A579" s="255" t="s">
        <v>1981</v>
      </c>
      <c r="B579" s="255" t="s">
        <v>1998</v>
      </c>
      <c r="C579" s="255" t="s">
        <v>1999</v>
      </c>
      <c r="D579" s="255" t="s">
        <v>1999</v>
      </c>
      <c r="E579" s="255" t="s">
        <v>1739</v>
      </c>
    </row>
    <row r="580" spans="1:5" x14ac:dyDescent="0.35">
      <c r="A580" s="255" t="s">
        <v>1981</v>
      </c>
      <c r="B580" s="255" t="s">
        <v>2000</v>
      </c>
      <c r="C580" s="255" t="s">
        <v>2001</v>
      </c>
      <c r="D580" s="255" t="s">
        <v>2001</v>
      </c>
      <c r="E580" s="255" t="s">
        <v>1745</v>
      </c>
    </row>
    <row r="581" spans="1:5" x14ac:dyDescent="0.35">
      <c r="A581" s="255" t="s">
        <v>1981</v>
      </c>
      <c r="B581" s="255" t="s">
        <v>2002</v>
      </c>
      <c r="C581" s="255" t="s">
        <v>2003</v>
      </c>
      <c r="D581" s="255" t="s">
        <v>2003</v>
      </c>
      <c r="E581" s="255" t="s">
        <v>1741</v>
      </c>
    </row>
    <row r="582" spans="1:5" x14ac:dyDescent="0.35">
      <c r="A582" s="255" t="s">
        <v>1981</v>
      </c>
      <c r="B582" s="255" t="s">
        <v>2004</v>
      </c>
      <c r="C582" s="255" t="s">
        <v>2005</v>
      </c>
      <c r="D582" s="255" t="s">
        <v>2005</v>
      </c>
      <c r="E582" s="255" t="s">
        <v>1739</v>
      </c>
    </row>
    <row r="583" spans="1:5" x14ac:dyDescent="0.35">
      <c r="A583" s="255" t="s">
        <v>1981</v>
      </c>
      <c r="B583" s="255" t="s">
        <v>2006</v>
      </c>
      <c r="C583" s="255" t="s">
        <v>2007</v>
      </c>
      <c r="D583" s="255" t="s">
        <v>2007</v>
      </c>
      <c r="E583" s="255" t="s">
        <v>1745</v>
      </c>
    </row>
    <row r="584" spans="1:5" x14ac:dyDescent="0.35">
      <c r="A584" s="255" t="s">
        <v>1981</v>
      </c>
      <c r="B584" s="255" t="s">
        <v>2008</v>
      </c>
      <c r="C584" s="255" t="s">
        <v>2009</v>
      </c>
      <c r="D584" s="255" t="s">
        <v>2009</v>
      </c>
      <c r="E584" s="255" t="s">
        <v>1745</v>
      </c>
    </row>
    <row r="585" spans="1:5" x14ac:dyDescent="0.35">
      <c r="A585" s="255" t="s">
        <v>1981</v>
      </c>
      <c r="B585" s="255" t="s">
        <v>2010</v>
      </c>
      <c r="C585" s="255" t="s">
        <v>2011</v>
      </c>
      <c r="D585" s="255" t="s">
        <v>2011</v>
      </c>
      <c r="E585" s="255" t="s">
        <v>1741</v>
      </c>
    </row>
    <row r="586" spans="1:5" x14ac:dyDescent="0.35">
      <c r="A586" s="255" t="s">
        <v>1981</v>
      </c>
      <c r="B586" s="255" t="s">
        <v>2012</v>
      </c>
      <c r="C586" s="255" t="s">
        <v>2013</v>
      </c>
      <c r="D586" s="255" t="s">
        <v>2013</v>
      </c>
      <c r="E586" s="255" t="s">
        <v>1747</v>
      </c>
    </row>
    <row r="587" spans="1:5" x14ac:dyDescent="0.35">
      <c r="A587" s="255" t="s">
        <v>1981</v>
      </c>
      <c r="B587" s="255" t="s">
        <v>2014</v>
      </c>
      <c r="C587" s="255" t="s">
        <v>2015</v>
      </c>
      <c r="D587" s="255" t="s">
        <v>2015</v>
      </c>
      <c r="E587" s="255" t="s">
        <v>1748</v>
      </c>
    </row>
    <row r="588" spans="1:5" x14ac:dyDescent="0.35">
      <c r="A588" s="255" t="s">
        <v>1981</v>
      </c>
      <c r="B588" s="255" t="s">
        <v>2016</v>
      </c>
      <c r="C588" s="255" t="s">
        <v>2017</v>
      </c>
      <c r="D588" s="255" t="s">
        <v>2017</v>
      </c>
      <c r="E588" s="255" t="s">
        <v>1750</v>
      </c>
    </row>
    <row r="589" spans="1:5" x14ac:dyDescent="0.35">
      <c r="A589" s="255" t="s">
        <v>1981</v>
      </c>
      <c r="B589" s="255" t="s">
        <v>2018</v>
      </c>
      <c r="C589" s="255" t="s">
        <v>2019</v>
      </c>
      <c r="D589" s="255" t="s">
        <v>2019</v>
      </c>
      <c r="E589" s="255" t="s">
        <v>1752</v>
      </c>
    </row>
    <row r="590" spans="1:5" x14ac:dyDescent="0.35">
      <c r="A590" s="255" t="s">
        <v>1981</v>
      </c>
      <c r="B590" s="255" t="s">
        <v>2020</v>
      </c>
      <c r="C590" s="255" t="s">
        <v>2021</v>
      </c>
      <c r="D590" s="255" t="s">
        <v>2021</v>
      </c>
      <c r="E590" s="255" t="s">
        <v>1754</v>
      </c>
    </row>
    <row r="591" spans="1:5" x14ac:dyDescent="0.35">
      <c r="A591" s="255" t="s">
        <v>1981</v>
      </c>
      <c r="B591" s="255" t="s">
        <v>2022</v>
      </c>
      <c r="C591" s="255" t="s">
        <v>2023</v>
      </c>
      <c r="D591" s="255" t="s">
        <v>2023</v>
      </c>
      <c r="E591" s="255" t="s">
        <v>1756</v>
      </c>
    </row>
    <row r="592" spans="1:5" x14ac:dyDescent="0.35">
      <c r="A592" s="255" t="s">
        <v>1981</v>
      </c>
      <c r="B592" s="255" t="s">
        <v>2024</v>
      </c>
      <c r="C592" s="255" t="s">
        <v>2025</v>
      </c>
      <c r="D592" s="255" t="s">
        <v>2025</v>
      </c>
      <c r="E592" s="255" t="s">
        <v>1757</v>
      </c>
    </row>
    <row r="593" spans="1:5" x14ac:dyDescent="0.35">
      <c r="A593" s="255" t="s">
        <v>1981</v>
      </c>
      <c r="B593" s="255" t="s">
        <v>2026</v>
      </c>
      <c r="C593" s="255" t="s">
        <v>2027</v>
      </c>
      <c r="D593" s="255" t="s">
        <v>2027</v>
      </c>
      <c r="E593" s="255" t="s">
        <v>1759</v>
      </c>
    </row>
    <row r="594" spans="1:5" x14ac:dyDescent="0.35">
      <c r="A594" s="255" t="s">
        <v>1981</v>
      </c>
      <c r="B594" s="255" t="s">
        <v>2028</v>
      </c>
      <c r="C594" s="255" t="s">
        <v>2029</v>
      </c>
      <c r="D594" s="255" t="s">
        <v>2029</v>
      </c>
      <c r="E594" s="255" t="s">
        <v>1761</v>
      </c>
    </row>
    <row r="595" spans="1:5" x14ac:dyDescent="0.35">
      <c r="A595" s="255" t="s">
        <v>1981</v>
      </c>
      <c r="B595" s="255" t="s">
        <v>2030</v>
      </c>
      <c r="C595" s="255" t="s">
        <v>2031</v>
      </c>
      <c r="D595" s="255" t="s">
        <v>2031</v>
      </c>
      <c r="E595" s="255" t="s">
        <v>207</v>
      </c>
    </row>
    <row r="596" spans="1:5" x14ac:dyDescent="0.35">
      <c r="A596" s="255" t="s">
        <v>1981</v>
      </c>
      <c r="B596" s="255" t="s">
        <v>2032</v>
      </c>
      <c r="C596" s="255" t="s">
        <v>2033</v>
      </c>
      <c r="D596" s="255" t="s">
        <v>2033</v>
      </c>
      <c r="E596" s="255" t="s">
        <v>1763</v>
      </c>
    </row>
    <row r="597" spans="1:5" x14ac:dyDescent="0.35">
      <c r="A597" s="255" t="s">
        <v>1981</v>
      </c>
      <c r="B597" s="255" t="s">
        <v>2034</v>
      </c>
      <c r="C597" s="255" t="s">
        <v>2035</v>
      </c>
      <c r="D597" s="255" t="s">
        <v>2035</v>
      </c>
      <c r="E597" s="255" t="s">
        <v>1765</v>
      </c>
    </row>
    <row r="598" spans="1:5" x14ac:dyDescent="0.35">
      <c r="A598" s="255" t="s">
        <v>1981</v>
      </c>
      <c r="B598" s="255" t="s">
        <v>226</v>
      </c>
      <c r="C598" s="255" t="s">
        <v>227</v>
      </c>
      <c r="D598" s="255" t="s">
        <v>227</v>
      </c>
      <c r="E598" s="255" t="s">
        <v>208</v>
      </c>
    </row>
    <row r="599" spans="1:5" x14ac:dyDescent="0.35">
      <c r="A599" s="255" t="s">
        <v>1981</v>
      </c>
      <c r="B599" s="255" t="s">
        <v>2036</v>
      </c>
      <c r="C599" s="255" t="s">
        <v>2037</v>
      </c>
      <c r="D599" s="255" t="s">
        <v>2037</v>
      </c>
      <c r="E599" s="255" t="s">
        <v>1767</v>
      </c>
    </row>
    <row r="600" spans="1:5" x14ac:dyDescent="0.35">
      <c r="A600" s="255" t="s">
        <v>1981</v>
      </c>
      <c r="B600" s="255" t="s">
        <v>2038</v>
      </c>
      <c r="C600" s="255" t="s">
        <v>2039</v>
      </c>
      <c r="D600" s="255" t="s">
        <v>2039</v>
      </c>
      <c r="E600" s="255" t="s">
        <v>1769</v>
      </c>
    </row>
    <row r="601" spans="1:5" x14ac:dyDescent="0.35">
      <c r="A601" s="255" t="s">
        <v>1981</v>
      </c>
      <c r="B601" s="255" t="s">
        <v>2040</v>
      </c>
      <c r="C601" s="255" t="s">
        <v>2041</v>
      </c>
      <c r="D601" s="255" t="s">
        <v>2041</v>
      </c>
      <c r="E601" s="255" t="s">
        <v>1771</v>
      </c>
    </row>
    <row r="602" spans="1:5" x14ac:dyDescent="0.35">
      <c r="A602" s="255" t="s">
        <v>1981</v>
      </c>
      <c r="B602" s="255" t="s">
        <v>2042</v>
      </c>
      <c r="C602" s="255" t="s">
        <v>228</v>
      </c>
      <c r="D602" s="255" t="s">
        <v>228</v>
      </c>
      <c r="E602" s="255" t="s">
        <v>1773</v>
      </c>
    </row>
    <row r="603" spans="1:5" x14ac:dyDescent="0.35">
      <c r="A603" s="255" t="s">
        <v>1981</v>
      </c>
      <c r="B603" s="255" t="s">
        <v>229</v>
      </c>
      <c r="C603" s="255" t="s">
        <v>228</v>
      </c>
      <c r="D603" s="255" t="s">
        <v>228</v>
      </c>
      <c r="E603" s="255" t="s">
        <v>166</v>
      </c>
    </row>
    <row r="604" spans="1:5" x14ac:dyDescent="0.35">
      <c r="A604" s="255" t="s">
        <v>1981</v>
      </c>
      <c r="B604" s="255" t="s">
        <v>2043</v>
      </c>
      <c r="C604" s="255" t="s">
        <v>2044</v>
      </c>
      <c r="D604" s="255" t="s">
        <v>2044</v>
      </c>
      <c r="E604" s="255" t="s">
        <v>1775</v>
      </c>
    </row>
    <row r="605" spans="1:5" x14ac:dyDescent="0.35">
      <c r="A605" s="255" t="s">
        <v>1981</v>
      </c>
      <c r="B605" s="255" t="s">
        <v>2045</v>
      </c>
      <c r="C605" s="255" t="s">
        <v>2046</v>
      </c>
      <c r="D605" s="255" t="s">
        <v>2046</v>
      </c>
      <c r="E605" s="255" t="s">
        <v>1776</v>
      </c>
    </row>
    <row r="606" spans="1:5" x14ac:dyDescent="0.35">
      <c r="A606" s="255" t="s">
        <v>1981</v>
      </c>
      <c r="B606" s="255" t="s">
        <v>2047</v>
      </c>
      <c r="C606" s="255" t="s">
        <v>2048</v>
      </c>
      <c r="D606" s="255" t="s">
        <v>2048</v>
      </c>
      <c r="E606" s="255" t="s">
        <v>1778</v>
      </c>
    </row>
    <row r="607" spans="1:5" x14ac:dyDescent="0.35">
      <c r="A607" s="255" t="s">
        <v>1981</v>
      </c>
      <c r="B607" s="255" t="s">
        <v>230</v>
      </c>
      <c r="C607" s="255" t="s">
        <v>231</v>
      </c>
      <c r="D607" s="255" t="s">
        <v>231</v>
      </c>
      <c r="E607" s="255" t="s">
        <v>209</v>
      </c>
    </row>
    <row r="608" spans="1:5" x14ac:dyDescent="0.35">
      <c r="A608" s="255" t="s">
        <v>1981</v>
      </c>
      <c r="B608" s="255" t="s">
        <v>2049</v>
      </c>
      <c r="C608" s="255" t="s">
        <v>2050</v>
      </c>
      <c r="D608" s="255" t="s">
        <v>2050</v>
      </c>
      <c r="E608" s="255" t="s">
        <v>1780</v>
      </c>
    </row>
    <row r="609" spans="1:5" x14ac:dyDescent="0.35">
      <c r="A609" s="255" t="s">
        <v>1981</v>
      </c>
      <c r="B609" s="255" t="s">
        <v>2051</v>
      </c>
      <c r="C609" s="255" t="s">
        <v>2052</v>
      </c>
      <c r="D609" s="255" t="s">
        <v>2052</v>
      </c>
      <c r="E609" s="255" t="s">
        <v>1739</v>
      </c>
    </row>
    <row r="610" spans="1:5" x14ac:dyDescent="0.35">
      <c r="A610" s="255" t="s">
        <v>1981</v>
      </c>
      <c r="B610" s="255" t="s">
        <v>2053</v>
      </c>
      <c r="C610" s="255" t="s">
        <v>2054</v>
      </c>
      <c r="D610" s="255" t="s">
        <v>2054</v>
      </c>
      <c r="E610" s="255" t="s">
        <v>1782</v>
      </c>
    </row>
    <row r="611" spans="1:5" x14ac:dyDescent="0.35">
      <c r="A611" s="255" t="s">
        <v>1981</v>
      </c>
      <c r="B611" s="255" t="s">
        <v>2055</v>
      </c>
      <c r="C611" s="255" t="s">
        <v>2056</v>
      </c>
      <c r="D611" s="255" t="s">
        <v>2056</v>
      </c>
      <c r="E611" s="255" t="s">
        <v>1784</v>
      </c>
    </row>
    <row r="612" spans="1:5" x14ac:dyDescent="0.35">
      <c r="A612" s="255" t="s">
        <v>1981</v>
      </c>
      <c r="B612" s="255" t="s">
        <v>2057</v>
      </c>
      <c r="C612" s="255" t="s">
        <v>2058</v>
      </c>
      <c r="D612" s="255" t="s">
        <v>2058</v>
      </c>
      <c r="E612" s="255" t="s">
        <v>1785</v>
      </c>
    </row>
    <row r="613" spans="1:5" x14ac:dyDescent="0.35">
      <c r="A613" s="255" t="s">
        <v>1981</v>
      </c>
      <c r="B613" s="255" t="s">
        <v>2059</v>
      </c>
      <c r="C613" s="255" t="s">
        <v>2060</v>
      </c>
      <c r="D613" s="255" t="s">
        <v>2060</v>
      </c>
      <c r="E613" s="255" t="s">
        <v>1787</v>
      </c>
    </row>
    <row r="614" spans="1:5" x14ac:dyDescent="0.35">
      <c r="A614" s="255" t="s">
        <v>1981</v>
      </c>
      <c r="B614" s="255" t="s">
        <v>2061</v>
      </c>
      <c r="C614" s="255" t="s">
        <v>2062</v>
      </c>
      <c r="D614" s="255" t="s">
        <v>2062</v>
      </c>
      <c r="E614" s="255" t="s">
        <v>1789</v>
      </c>
    </row>
    <row r="615" spans="1:5" x14ac:dyDescent="0.35">
      <c r="A615" s="255" t="s">
        <v>1981</v>
      </c>
      <c r="B615" s="255" t="s">
        <v>2063</v>
      </c>
      <c r="C615" s="255" t="s">
        <v>2064</v>
      </c>
      <c r="D615" s="255" t="s">
        <v>2064</v>
      </c>
      <c r="E615" s="255" t="s">
        <v>1791</v>
      </c>
    </row>
    <row r="616" spans="1:5" x14ac:dyDescent="0.35">
      <c r="A616" s="255" t="s">
        <v>1981</v>
      </c>
      <c r="B616" s="255" t="s">
        <v>2065</v>
      </c>
      <c r="C616" s="255" t="s">
        <v>2066</v>
      </c>
      <c r="D616" s="255" t="s">
        <v>2066</v>
      </c>
      <c r="E616" s="255" t="s">
        <v>1793</v>
      </c>
    </row>
    <row r="617" spans="1:5" x14ac:dyDescent="0.35">
      <c r="A617" s="255" t="s">
        <v>1981</v>
      </c>
      <c r="B617" s="255" t="s">
        <v>2067</v>
      </c>
      <c r="C617" s="255" t="s">
        <v>2068</v>
      </c>
      <c r="D617" s="255" t="s">
        <v>2068</v>
      </c>
      <c r="E617" s="255" t="s">
        <v>1795</v>
      </c>
    </row>
    <row r="618" spans="1:5" x14ac:dyDescent="0.35">
      <c r="A618" s="255" t="s">
        <v>1981</v>
      </c>
      <c r="B618" s="255" t="s">
        <v>2069</v>
      </c>
      <c r="C618" s="255" t="s">
        <v>2068</v>
      </c>
      <c r="D618" s="255" t="s">
        <v>2068</v>
      </c>
      <c r="E618" s="255" t="s">
        <v>1797</v>
      </c>
    </row>
    <row r="619" spans="1:5" x14ac:dyDescent="0.35">
      <c r="A619" s="255" t="s">
        <v>1981</v>
      </c>
      <c r="B619" s="255" t="s">
        <v>232</v>
      </c>
      <c r="C619" s="255" t="s">
        <v>233</v>
      </c>
      <c r="D619" s="255" t="s">
        <v>233</v>
      </c>
      <c r="E619" s="255" t="s">
        <v>169</v>
      </c>
    </row>
    <row r="620" spans="1:5" x14ac:dyDescent="0.35">
      <c r="A620" s="255" t="s">
        <v>1981</v>
      </c>
      <c r="B620" s="255" t="s">
        <v>2070</v>
      </c>
      <c r="C620" s="255" t="s">
        <v>2071</v>
      </c>
      <c r="D620" s="255" t="s">
        <v>2071</v>
      </c>
      <c r="E620" s="255" t="s">
        <v>1799</v>
      </c>
    </row>
    <row r="621" spans="1:5" x14ac:dyDescent="0.35">
      <c r="A621" s="255" t="s">
        <v>1981</v>
      </c>
      <c r="B621" s="255" t="s">
        <v>2072</v>
      </c>
      <c r="C621" s="255" t="s">
        <v>2073</v>
      </c>
      <c r="D621" s="255" t="s">
        <v>2073</v>
      </c>
      <c r="E621" s="255" t="s">
        <v>1801</v>
      </c>
    </row>
    <row r="622" spans="1:5" x14ac:dyDescent="0.35">
      <c r="A622" s="255" t="s">
        <v>1981</v>
      </c>
      <c r="B622" s="255" t="s">
        <v>2074</v>
      </c>
      <c r="C622" s="255" t="s">
        <v>2075</v>
      </c>
      <c r="D622" s="255" t="s">
        <v>2075</v>
      </c>
      <c r="E622" s="255" t="s">
        <v>1803</v>
      </c>
    </row>
    <row r="623" spans="1:5" x14ac:dyDescent="0.35">
      <c r="A623" s="255" t="s">
        <v>1981</v>
      </c>
      <c r="B623" s="255" t="s">
        <v>2076</v>
      </c>
      <c r="C623" s="255" t="s">
        <v>2077</v>
      </c>
      <c r="D623" s="255" t="s">
        <v>2077</v>
      </c>
      <c r="E623" s="255" t="s">
        <v>1805</v>
      </c>
    </row>
    <row r="624" spans="1:5" x14ac:dyDescent="0.35">
      <c r="A624" s="255" t="s">
        <v>1981</v>
      </c>
      <c r="B624" s="255" t="s">
        <v>2078</v>
      </c>
      <c r="C624" s="255" t="s">
        <v>2079</v>
      </c>
      <c r="D624" s="255" t="s">
        <v>2079</v>
      </c>
      <c r="E624" s="255" t="s">
        <v>1807</v>
      </c>
    </row>
    <row r="625" spans="1:5" x14ac:dyDescent="0.35">
      <c r="A625" s="255" t="s">
        <v>1981</v>
      </c>
      <c r="B625" s="255" t="s">
        <v>2080</v>
      </c>
      <c r="C625" s="255" t="s">
        <v>2081</v>
      </c>
      <c r="D625" s="255" t="s">
        <v>2081</v>
      </c>
      <c r="E625" s="255" t="s">
        <v>1809</v>
      </c>
    </row>
    <row r="626" spans="1:5" x14ac:dyDescent="0.35">
      <c r="A626" s="255" t="s">
        <v>1981</v>
      </c>
      <c r="B626" s="255" t="s">
        <v>2082</v>
      </c>
      <c r="C626" s="255" t="s">
        <v>2083</v>
      </c>
      <c r="D626" s="255" t="s">
        <v>2083</v>
      </c>
      <c r="E626" s="255" t="s">
        <v>1811</v>
      </c>
    </row>
    <row r="627" spans="1:5" x14ac:dyDescent="0.35">
      <c r="A627" s="255" t="s">
        <v>1981</v>
      </c>
      <c r="B627" s="255" t="s">
        <v>2084</v>
      </c>
      <c r="C627" s="255" t="s">
        <v>2085</v>
      </c>
      <c r="D627" s="255" t="s">
        <v>2085</v>
      </c>
      <c r="E627" s="255" t="s">
        <v>1813</v>
      </c>
    </row>
    <row r="628" spans="1:5" x14ac:dyDescent="0.35">
      <c r="A628" s="255" t="s">
        <v>1981</v>
      </c>
      <c r="B628" s="255" t="s">
        <v>2086</v>
      </c>
      <c r="C628" s="255" t="s">
        <v>2087</v>
      </c>
      <c r="D628" s="255" t="s">
        <v>2087</v>
      </c>
      <c r="E628" s="255" t="s">
        <v>174</v>
      </c>
    </row>
    <row r="629" spans="1:5" x14ac:dyDescent="0.35">
      <c r="A629" s="255" t="s">
        <v>1981</v>
      </c>
      <c r="B629" s="255" t="s">
        <v>2088</v>
      </c>
      <c r="C629" s="255" t="s">
        <v>2089</v>
      </c>
      <c r="D629" s="255" t="s">
        <v>2089</v>
      </c>
      <c r="E629" s="255" t="s">
        <v>1815</v>
      </c>
    </row>
    <row r="630" spans="1:5" x14ac:dyDescent="0.35">
      <c r="A630" s="255" t="s">
        <v>1981</v>
      </c>
      <c r="B630" s="255" t="s">
        <v>2090</v>
      </c>
      <c r="C630" s="255" t="s">
        <v>2091</v>
      </c>
      <c r="D630" s="255" t="s">
        <v>2091</v>
      </c>
      <c r="E630" s="255" t="s">
        <v>1817</v>
      </c>
    </row>
    <row r="631" spans="1:5" x14ac:dyDescent="0.35">
      <c r="A631" s="255" t="s">
        <v>1981</v>
      </c>
      <c r="B631" s="255" t="s">
        <v>2092</v>
      </c>
      <c r="C631" s="255" t="s">
        <v>2093</v>
      </c>
      <c r="D631" s="255" t="s">
        <v>2093</v>
      </c>
      <c r="E631" s="255" t="s">
        <v>1819</v>
      </c>
    </row>
    <row r="632" spans="1:5" x14ac:dyDescent="0.35">
      <c r="A632" s="255" t="s">
        <v>1981</v>
      </c>
      <c r="B632" s="255" t="s">
        <v>2094</v>
      </c>
      <c r="C632" s="255" t="s">
        <v>2095</v>
      </c>
      <c r="D632" s="255" t="s">
        <v>2095</v>
      </c>
      <c r="E632" s="255" t="s">
        <v>1821</v>
      </c>
    </row>
    <row r="633" spans="1:5" x14ac:dyDescent="0.35">
      <c r="A633" s="255" t="s">
        <v>1981</v>
      </c>
      <c r="B633" s="255" t="s">
        <v>2096</v>
      </c>
      <c r="C633" s="255" t="s">
        <v>2097</v>
      </c>
      <c r="D633" s="255" t="s">
        <v>2097</v>
      </c>
      <c r="E633" s="255" t="s">
        <v>1823</v>
      </c>
    </row>
    <row r="634" spans="1:5" x14ac:dyDescent="0.35">
      <c r="A634" s="255" t="s">
        <v>1981</v>
      </c>
      <c r="B634" s="255" t="s">
        <v>2098</v>
      </c>
      <c r="C634" s="255" t="s">
        <v>2099</v>
      </c>
      <c r="D634" s="255" t="s">
        <v>2099</v>
      </c>
      <c r="E634" s="255" t="s">
        <v>1825</v>
      </c>
    </row>
    <row r="635" spans="1:5" x14ac:dyDescent="0.35">
      <c r="A635" s="255" t="s">
        <v>1981</v>
      </c>
      <c r="B635" s="255" t="s">
        <v>2100</v>
      </c>
      <c r="C635" s="255" t="s">
        <v>2101</v>
      </c>
      <c r="D635" s="255" t="s">
        <v>2101</v>
      </c>
      <c r="E635" s="255" t="s">
        <v>1827</v>
      </c>
    </row>
    <row r="636" spans="1:5" x14ac:dyDescent="0.35">
      <c r="A636" s="255" t="s">
        <v>1981</v>
      </c>
      <c r="B636" s="255" t="s">
        <v>2102</v>
      </c>
      <c r="C636" s="255" t="s">
        <v>2103</v>
      </c>
      <c r="D636" s="255" t="s">
        <v>2103</v>
      </c>
      <c r="E636" s="255" t="s">
        <v>1829</v>
      </c>
    </row>
    <row r="637" spans="1:5" x14ac:dyDescent="0.35">
      <c r="A637" s="255" t="s">
        <v>1981</v>
      </c>
      <c r="B637" s="255" t="s">
        <v>2104</v>
      </c>
      <c r="C637" s="255" t="s">
        <v>2105</v>
      </c>
      <c r="D637" s="255" t="s">
        <v>2105</v>
      </c>
      <c r="E637" s="255" t="s">
        <v>1831</v>
      </c>
    </row>
    <row r="638" spans="1:5" x14ac:dyDescent="0.35">
      <c r="A638" s="255" t="s">
        <v>1981</v>
      </c>
      <c r="B638" s="255" t="s">
        <v>2106</v>
      </c>
      <c r="C638" s="255" t="s">
        <v>2107</v>
      </c>
      <c r="D638" s="255" t="s">
        <v>2107</v>
      </c>
      <c r="E638" s="255" t="s">
        <v>1833</v>
      </c>
    </row>
    <row r="639" spans="1:5" x14ac:dyDescent="0.35">
      <c r="A639" s="255" t="s">
        <v>1981</v>
      </c>
      <c r="B639" s="255" t="s">
        <v>2108</v>
      </c>
      <c r="C639" s="255" t="s">
        <v>2109</v>
      </c>
      <c r="D639" s="255" t="s">
        <v>2109</v>
      </c>
      <c r="E639" s="255" t="s">
        <v>1835</v>
      </c>
    </row>
    <row r="640" spans="1:5" x14ac:dyDescent="0.35">
      <c r="A640" s="255" t="s">
        <v>1981</v>
      </c>
      <c r="B640" s="255" t="s">
        <v>2110</v>
      </c>
      <c r="C640" s="255" t="s">
        <v>2111</v>
      </c>
      <c r="D640" s="255" t="s">
        <v>2111</v>
      </c>
      <c r="E640" s="255" t="s">
        <v>1837</v>
      </c>
    </row>
    <row r="641" spans="1:5" x14ac:dyDescent="0.35">
      <c r="A641" s="255" t="s">
        <v>1981</v>
      </c>
      <c r="B641" s="255" t="s">
        <v>234</v>
      </c>
      <c r="C641" s="255" t="s">
        <v>235</v>
      </c>
      <c r="D641" s="255" t="s">
        <v>235</v>
      </c>
      <c r="E641" s="255" t="s">
        <v>210</v>
      </c>
    </row>
    <row r="642" spans="1:5" x14ac:dyDescent="0.35">
      <c r="A642" s="255" t="s">
        <v>1981</v>
      </c>
      <c r="B642" s="255" t="s">
        <v>2112</v>
      </c>
      <c r="C642" s="255" t="s">
        <v>2113</v>
      </c>
      <c r="D642" s="255" t="s">
        <v>2113</v>
      </c>
      <c r="E642" s="255" t="s">
        <v>1839</v>
      </c>
    </row>
    <row r="643" spans="1:5" x14ac:dyDescent="0.35">
      <c r="A643" s="255" t="s">
        <v>1981</v>
      </c>
      <c r="B643" s="255" t="s">
        <v>236</v>
      </c>
      <c r="C643" s="255" t="s">
        <v>237</v>
      </c>
      <c r="D643" s="255" t="s">
        <v>237</v>
      </c>
      <c r="E643" s="255" t="s">
        <v>152</v>
      </c>
    </row>
    <row r="644" spans="1:5" x14ac:dyDescent="0.35">
      <c r="A644" s="255" t="s">
        <v>1981</v>
      </c>
      <c r="B644" s="255" t="s">
        <v>238</v>
      </c>
      <c r="C644" s="255" t="s">
        <v>237</v>
      </c>
      <c r="D644" s="255" t="s">
        <v>237</v>
      </c>
      <c r="E644" s="255" t="s">
        <v>190</v>
      </c>
    </row>
    <row r="645" spans="1:5" x14ac:dyDescent="0.35">
      <c r="A645" s="255" t="s">
        <v>1981</v>
      </c>
      <c r="B645" s="255" t="s">
        <v>2114</v>
      </c>
      <c r="C645" s="255" t="s">
        <v>2115</v>
      </c>
      <c r="D645" s="255" t="s">
        <v>2115</v>
      </c>
      <c r="E645" s="255" t="s">
        <v>1841</v>
      </c>
    </row>
    <row r="646" spans="1:5" x14ac:dyDescent="0.35">
      <c r="A646" s="255" t="s">
        <v>1981</v>
      </c>
      <c r="B646" s="255" t="s">
        <v>2116</v>
      </c>
      <c r="C646" s="255" t="s">
        <v>2117</v>
      </c>
      <c r="D646" s="255" t="s">
        <v>2117</v>
      </c>
      <c r="E646" s="255" t="s">
        <v>1741</v>
      </c>
    </row>
    <row r="647" spans="1:5" x14ac:dyDescent="0.35">
      <c r="A647" s="255" t="s">
        <v>1981</v>
      </c>
      <c r="B647" s="255" t="s">
        <v>2118</v>
      </c>
      <c r="C647" s="255" t="s">
        <v>2119</v>
      </c>
      <c r="D647" s="255" t="s">
        <v>2119</v>
      </c>
      <c r="E647" s="255" t="s">
        <v>211</v>
      </c>
    </row>
    <row r="648" spans="1:5" x14ac:dyDescent="0.35">
      <c r="A648" s="255" t="s">
        <v>1981</v>
      </c>
      <c r="B648" s="255" t="s">
        <v>2120</v>
      </c>
      <c r="C648" s="255" t="s">
        <v>2121</v>
      </c>
      <c r="D648" s="255" t="s">
        <v>2121</v>
      </c>
      <c r="E648" s="255" t="s">
        <v>1843</v>
      </c>
    </row>
    <row r="649" spans="1:5" x14ac:dyDescent="0.35">
      <c r="A649" s="255" t="s">
        <v>1981</v>
      </c>
      <c r="B649" s="255" t="s">
        <v>2122</v>
      </c>
      <c r="C649" s="255" t="s">
        <v>2123</v>
      </c>
      <c r="D649" s="255" t="s">
        <v>2123</v>
      </c>
      <c r="E649" s="255" t="s">
        <v>1845</v>
      </c>
    </row>
    <row r="650" spans="1:5" x14ac:dyDescent="0.35">
      <c r="A650" s="255" t="s">
        <v>1981</v>
      </c>
      <c r="B650" s="255" t="s">
        <v>2124</v>
      </c>
      <c r="C650" s="255" t="s">
        <v>2125</v>
      </c>
      <c r="D650" s="255" t="s">
        <v>2125</v>
      </c>
      <c r="E650" s="255" t="s">
        <v>1847</v>
      </c>
    </row>
    <row r="651" spans="1:5" x14ac:dyDescent="0.35">
      <c r="A651" s="255" t="s">
        <v>1981</v>
      </c>
      <c r="B651" s="255" t="s">
        <v>2126</v>
      </c>
      <c r="C651" s="255" t="s">
        <v>2127</v>
      </c>
      <c r="D651" s="255" t="s">
        <v>2127</v>
      </c>
      <c r="E651" s="255" t="s">
        <v>1849</v>
      </c>
    </row>
    <row r="652" spans="1:5" x14ac:dyDescent="0.35">
      <c r="A652" s="255" t="s">
        <v>1981</v>
      </c>
      <c r="B652" s="255" t="s">
        <v>2128</v>
      </c>
      <c r="C652" s="255" t="s">
        <v>2129</v>
      </c>
      <c r="D652" s="255" t="s">
        <v>2129</v>
      </c>
      <c r="E652" s="255" t="s">
        <v>1850</v>
      </c>
    </row>
    <row r="653" spans="1:5" x14ac:dyDescent="0.35">
      <c r="A653" s="255" t="s">
        <v>1981</v>
      </c>
      <c r="B653" s="255" t="s">
        <v>2130</v>
      </c>
      <c r="C653" s="255" t="s">
        <v>2131</v>
      </c>
      <c r="D653" s="255" t="s">
        <v>2131</v>
      </c>
      <c r="E653" s="255" t="s">
        <v>1852</v>
      </c>
    </row>
    <row r="654" spans="1:5" x14ac:dyDescent="0.35">
      <c r="A654" s="255" t="s">
        <v>1981</v>
      </c>
      <c r="B654" s="255" t="s">
        <v>2132</v>
      </c>
      <c r="C654" s="255" t="s">
        <v>2133</v>
      </c>
      <c r="D654" s="255" t="s">
        <v>2133</v>
      </c>
      <c r="E654" s="255" t="s">
        <v>1854</v>
      </c>
    </row>
    <row r="655" spans="1:5" x14ac:dyDescent="0.35">
      <c r="A655" s="255" t="s">
        <v>1981</v>
      </c>
      <c r="B655" s="255" t="s">
        <v>2134</v>
      </c>
      <c r="C655" s="255" t="s">
        <v>2135</v>
      </c>
      <c r="D655" s="255" t="s">
        <v>2135</v>
      </c>
      <c r="E655" s="255" t="s">
        <v>1856</v>
      </c>
    </row>
    <row r="656" spans="1:5" x14ac:dyDescent="0.35">
      <c r="A656" s="255" t="s">
        <v>1981</v>
      </c>
      <c r="B656" s="255" t="s">
        <v>2136</v>
      </c>
      <c r="C656" s="255" t="s">
        <v>2137</v>
      </c>
      <c r="D656" s="255" t="s">
        <v>2137</v>
      </c>
      <c r="E656" s="255" t="s">
        <v>1858</v>
      </c>
    </row>
    <row r="657" spans="1:5" x14ac:dyDescent="0.35">
      <c r="A657" s="255" t="s">
        <v>1981</v>
      </c>
      <c r="B657" s="255" t="s">
        <v>2138</v>
      </c>
      <c r="C657" s="255" t="s">
        <v>2139</v>
      </c>
      <c r="D657" s="255" t="s">
        <v>2139</v>
      </c>
      <c r="E657" s="255" t="s">
        <v>1860</v>
      </c>
    </row>
    <row r="658" spans="1:5" x14ac:dyDescent="0.35">
      <c r="A658" s="255" t="s">
        <v>1981</v>
      </c>
      <c r="B658" s="255" t="s">
        <v>2140</v>
      </c>
      <c r="C658" s="255" t="s">
        <v>2141</v>
      </c>
      <c r="D658" s="255" t="s">
        <v>2141</v>
      </c>
      <c r="E658" s="255" t="s">
        <v>1862</v>
      </c>
    </row>
    <row r="659" spans="1:5" x14ac:dyDescent="0.35">
      <c r="A659" s="255" t="s">
        <v>1981</v>
      </c>
      <c r="B659" s="255" t="s">
        <v>2142</v>
      </c>
      <c r="C659" s="255" t="s">
        <v>2143</v>
      </c>
      <c r="D659" s="255" t="s">
        <v>2143</v>
      </c>
      <c r="E659" s="255" t="s">
        <v>1864</v>
      </c>
    </row>
    <row r="660" spans="1:5" x14ac:dyDescent="0.35">
      <c r="A660" s="255" t="s">
        <v>1981</v>
      </c>
      <c r="B660" s="255" t="s">
        <v>2144</v>
      </c>
      <c r="C660" s="255" t="s">
        <v>2145</v>
      </c>
      <c r="D660" s="255" t="s">
        <v>2145</v>
      </c>
      <c r="E660" s="255" t="s">
        <v>1866</v>
      </c>
    </row>
    <row r="661" spans="1:5" x14ac:dyDescent="0.35">
      <c r="A661" s="255" t="s">
        <v>1981</v>
      </c>
      <c r="B661" s="255" t="s">
        <v>2146</v>
      </c>
      <c r="C661" s="255" t="s">
        <v>2147</v>
      </c>
      <c r="D661" s="255" t="s">
        <v>2147</v>
      </c>
      <c r="E661" s="255" t="s">
        <v>1868</v>
      </c>
    </row>
    <row r="662" spans="1:5" x14ac:dyDescent="0.35">
      <c r="A662" s="255" t="s">
        <v>1981</v>
      </c>
      <c r="B662" s="255" t="s">
        <v>2148</v>
      </c>
      <c r="C662" s="255" t="s">
        <v>2149</v>
      </c>
      <c r="D662" s="255" t="s">
        <v>2149</v>
      </c>
      <c r="E662" s="255" t="s">
        <v>1870</v>
      </c>
    </row>
    <row r="663" spans="1:5" x14ac:dyDescent="0.35">
      <c r="A663" s="255" t="s">
        <v>1981</v>
      </c>
      <c r="B663" s="255" t="s">
        <v>2150</v>
      </c>
      <c r="C663" s="255" t="s">
        <v>2151</v>
      </c>
      <c r="D663" s="255" t="s">
        <v>2151</v>
      </c>
      <c r="E663" s="255" t="s">
        <v>1872</v>
      </c>
    </row>
    <row r="664" spans="1:5" x14ac:dyDescent="0.35">
      <c r="A664" s="255" t="s">
        <v>1981</v>
      </c>
      <c r="B664" s="255" t="s">
        <v>2152</v>
      </c>
      <c r="C664" s="255" t="s">
        <v>2153</v>
      </c>
      <c r="D664" s="255" t="s">
        <v>2153</v>
      </c>
      <c r="E664" s="255" t="s">
        <v>1874</v>
      </c>
    </row>
    <row r="665" spans="1:5" x14ac:dyDescent="0.35">
      <c r="A665" s="255" t="s">
        <v>1981</v>
      </c>
      <c r="B665" s="255" t="s">
        <v>2154</v>
      </c>
      <c r="C665" s="255" t="s">
        <v>2155</v>
      </c>
      <c r="D665" s="255" t="s">
        <v>2155</v>
      </c>
      <c r="E665" s="255" t="s">
        <v>1876</v>
      </c>
    </row>
    <row r="666" spans="1:5" x14ac:dyDescent="0.35">
      <c r="A666" s="255" t="s">
        <v>1981</v>
      </c>
      <c r="B666" s="255" t="s">
        <v>2156</v>
      </c>
      <c r="C666" s="255" t="s">
        <v>2157</v>
      </c>
      <c r="D666" s="255" t="s">
        <v>2157</v>
      </c>
      <c r="E666" s="255" t="s">
        <v>1878</v>
      </c>
    </row>
    <row r="667" spans="1:5" x14ac:dyDescent="0.35">
      <c r="A667" s="255" t="s">
        <v>1981</v>
      </c>
      <c r="B667" s="255" t="s">
        <v>2158</v>
      </c>
      <c r="C667" s="255" t="s">
        <v>2159</v>
      </c>
      <c r="D667" s="255" t="s">
        <v>2159</v>
      </c>
      <c r="E667" s="255" t="s">
        <v>1880</v>
      </c>
    </row>
    <row r="668" spans="1:5" x14ac:dyDescent="0.35">
      <c r="A668" s="255" t="s">
        <v>1981</v>
      </c>
      <c r="B668" s="255" t="s">
        <v>2160</v>
      </c>
      <c r="C668" s="255" t="s">
        <v>2161</v>
      </c>
      <c r="D668" s="255" t="s">
        <v>2161</v>
      </c>
      <c r="E668" s="255" t="s">
        <v>1882</v>
      </c>
    </row>
    <row r="669" spans="1:5" x14ac:dyDescent="0.35">
      <c r="A669" s="255" t="s">
        <v>1981</v>
      </c>
      <c r="B669" s="255" t="s">
        <v>2162</v>
      </c>
      <c r="C669" s="255" t="s">
        <v>2163</v>
      </c>
      <c r="D669" s="255" t="s">
        <v>2163</v>
      </c>
      <c r="E669" s="255" t="s">
        <v>1884</v>
      </c>
    </row>
    <row r="670" spans="1:5" x14ac:dyDescent="0.35">
      <c r="A670" s="255" t="s">
        <v>1981</v>
      </c>
      <c r="B670" s="255" t="s">
        <v>2164</v>
      </c>
      <c r="C670" s="255" t="s">
        <v>2165</v>
      </c>
      <c r="D670" s="255" t="s">
        <v>2165</v>
      </c>
      <c r="E670" s="255" t="s">
        <v>1886</v>
      </c>
    </row>
    <row r="671" spans="1:5" x14ac:dyDescent="0.35">
      <c r="A671" s="255" t="s">
        <v>1981</v>
      </c>
      <c r="B671" s="255" t="s">
        <v>2166</v>
      </c>
      <c r="C671" s="255" t="s">
        <v>2167</v>
      </c>
      <c r="D671" s="255" t="s">
        <v>2167</v>
      </c>
      <c r="E671" s="255" t="s">
        <v>1888</v>
      </c>
    </row>
    <row r="672" spans="1:5" x14ac:dyDescent="0.35">
      <c r="A672" s="255" t="s">
        <v>1981</v>
      </c>
      <c r="B672" s="255" t="s">
        <v>2168</v>
      </c>
      <c r="C672" s="255" t="s">
        <v>2169</v>
      </c>
      <c r="D672" s="255" t="s">
        <v>2169</v>
      </c>
      <c r="E672" s="255" t="s">
        <v>1890</v>
      </c>
    </row>
    <row r="673" spans="1:5" x14ac:dyDescent="0.35">
      <c r="A673" s="255" t="s">
        <v>1981</v>
      </c>
      <c r="B673" s="255" t="s">
        <v>2170</v>
      </c>
      <c r="C673" s="255" t="s">
        <v>2171</v>
      </c>
      <c r="D673" s="255" t="s">
        <v>2171</v>
      </c>
      <c r="E673" s="255" t="s">
        <v>1892</v>
      </c>
    </row>
    <row r="674" spans="1:5" x14ac:dyDescent="0.35">
      <c r="A674" s="255" t="s">
        <v>1981</v>
      </c>
      <c r="B674" s="255" t="s">
        <v>2172</v>
      </c>
      <c r="C674" s="255" t="s">
        <v>2173</v>
      </c>
      <c r="D674" s="255" t="s">
        <v>2173</v>
      </c>
      <c r="E674" s="255" t="s">
        <v>184</v>
      </c>
    </row>
    <row r="675" spans="1:5" x14ac:dyDescent="0.35">
      <c r="A675" s="255" t="s">
        <v>1981</v>
      </c>
      <c r="B675" s="255" t="s">
        <v>2174</v>
      </c>
      <c r="C675" s="255" t="s">
        <v>2175</v>
      </c>
      <c r="D675" s="255" t="s">
        <v>2175</v>
      </c>
      <c r="E675" s="255" t="s">
        <v>1894</v>
      </c>
    </row>
    <row r="676" spans="1:5" x14ac:dyDescent="0.35">
      <c r="A676" s="255" t="s">
        <v>1981</v>
      </c>
      <c r="B676" s="255" t="s">
        <v>2176</v>
      </c>
      <c r="C676" s="255" t="s">
        <v>2177</v>
      </c>
      <c r="D676" s="255" t="s">
        <v>2177</v>
      </c>
      <c r="E676" s="255" t="s">
        <v>1896</v>
      </c>
    </row>
    <row r="677" spans="1:5" x14ac:dyDescent="0.35">
      <c r="A677" s="255" t="s">
        <v>1981</v>
      </c>
      <c r="B677" s="255" t="s">
        <v>2178</v>
      </c>
      <c r="C677" s="255" t="s">
        <v>2179</v>
      </c>
      <c r="D677" s="255" t="s">
        <v>2179</v>
      </c>
      <c r="E677" s="255" t="s">
        <v>1898</v>
      </c>
    </row>
    <row r="678" spans="1:5" x14ac:dyDescent="0.35">
      <c r="A678" s="255" t="s">
        <v>1981</v>
      </c>
      <c r="B678" s="255" t="s">
        <v>2180</v>
      </c>
      <c r="C678" s="255" t="s">
        <v>2181</v>
      </c>
      <c r="D678" s="255" t="s">
        <v>2181</v>
      </c>
      <c r="E678" s="255" t="s">
        <v>1900</v>
      </c>
    </row>
    <row r="679" spans="1:5" x14ac:dyDescent="0.35">
      <c r="A679" s="255" t="s">
        <v>1981</v>
      </c>
      <c r="B679" s="255" t="s">
        <v>2182</v>
      </c>
      <c r="C679" s="255" t="s">
        <v>2183</v>
      </c>
      <c r="D679" s="255" t="s">
        <v>2183</v>
      </c>
      <c r="E679" s="255" t="s">
        <v>1902</v>
      </c>
    </row>
    <row r="680" spans="1:5" x14ac:dyDescent="0.35">
      <c r="A680" s="255" t="s">
        <v>1981</v>
      </c>
      <c r="B680" s="255" t="s">
        <v>2184</v>
      </c>
      <c r="C680" s="255" t="s">
        <v>2185</v>
      </c>
      <c r="D680" s="255" t="s">
        <v>2185</v>
      </c>
      <c r="E680" s="255" t="s">
        <v>1904</v>
      </c>
    </row>
    <row r="681" spans="1:5" x14ac:dyDescent="0.35">
      <c r="A681" s="255" t="s">
        <v>1981</v>
      </c>
      <c r="B681" s="255" t="s">
        <v>2186</v>
      </c>
      <c r="C681" s="255" t="s">
        <v>2187</v>
      </c>
      <c r="D681" s="255" t="s">
        <v>2187</v>
      </c>
      <c r="E681" s="255" t="s">
        <v>1905</v>
      </c>
    </row>
    <row r="682" spans="1:5" x14ac:dyDescent="0.35">
      <c r="A682" s="255" t="s">
        <v>1981</v>
      </c>
      <c r="B682" s="255" t="s">
        <v>2188</v>
      </c>
      <c r="C682" s="255" t="s">
        <v>2189</v>
      </c>
      <c r="D682" s="255" t="s">
        <v>2189</v>
      </c>
      <c r="E682" s="255" t="s">
        <v>1743</v>
      </c>
    </row>
    <row r="683" spans="1:5" x14ac:dyDescent="0.35">
      <c r="A683" s="255" t="s">
        <v>1981</v>
      </c>
      <c r="B683" s="255" t="s">
        <v>2190</v>
      </c>
      <c r="C683" s="255" t="s">
        <v>2191</v>
      </c>
      <c r="D683" s="255" t="s">
        <v>2191</v>
      </c>
      <c r="E683" s="255" t="s">
        <v>1907</v>
      </c>
    </row>
    <row r="684" spans="1:5" x14ac:dyDescent="0.35">
      <c r="A684" s="255" t="s">
        <v>1981</v>
      </c>
      <c r="B684" s="255" t="s">
        <v>2192</v>
      </c>
      <c r="C684" s="255" t="s">
        <v>2193</v>
      </c>
      <c r="D684" s="255" t="s">
        <v>2193</v>
      </c>
      <c r="E684" s="255" t="s">
        <v>1909</v>
      </c>
    </row>
    <row r="685" spans="1:5" x14ac:dyDescent="0.35">
      <c r="A685" s="255" t="s">
        <v>1981</v>
      </c>
      <c r="B685" s="255" t="s">
        <v>2194</v>
      </c>
      <c r="C685" s="255" t="s">
        <v>2195</v>
      </c>
      <c r="D685" s="255" t="s">
        <v>2195</v>
      </c>
      <c r="E685" s="255" t="s">
        <v>1911</v>
      </c>
    </row>
    <row r="686" spans="1:5" x14ac:dyDescent="0.35">
      <c r="A686" s="255" t="s">
        <v>1981</v>
      </c>
      <c r="B686" s="255" t="s">
        <v>2196</v>
      </c>
      <c r="C686" s="255" t="s">
        <v>2197</v>
      </c>
      <c r="D686" s="255" t="s">
        <v>2197</v>
      </c>
      <c r="E686" s="255" t="s">
        <v>1913</v>
      </c>
    </row>
    <row r="687" spans="1:5" x14ac:dyDescent="0.35">
      <c r="A687" s="255" t="s">
        <v>1981</v>
      </c>
      <c r="B687" s="255" t="s">
        <v>2198</v>
      </c>
      <c r="C687" s="255" t="s">
        <v>2199</v>
      </c>
      <c r="D687" s="255" t="s">
        <v>2199</v>
      </c>
      <c r="E687" s="255" t="s">
        <v>1915</v>
      </c>
    </row>
    <row r="688" spans="1:5" x14ac:dyDescent="0.35">
      <c r="A688" s="255" t="s">
        <v>1981</v>
      </c>
      <c r="B688" s="255" t="s">
        <v>2200</v>
      </c>
      <c r="C688" s="255" t="s">
        <v>2201</v>
      </c>
      <c r="D688" s="255" t="s">
        <v>2201</v>
      </c>
      <c r="E688" s="255" t="s">
        <v>1917</v>
      </c>
    </row>
    <row r="689" spans="1:5" x14ac:dyDescent="0.35">
      <c r="A689" s="255" t="s">
        <v>1981</v>
      </c>
      <c r="B689" s="255" t="s">
        <v>2202</v>
      </c>
      <c r="C689" s="255" t="s">
        <v>2203</v>
      </c>
      <c r="D689" s="255" t="s">
        <v>2203</v>
      </c>
      <c r="E689" s="255" t="s">
        <v>1919</v>
      </c>
    </row>
    <row r="690" spans="1:5" x14ac:dyDescent="0.35">
      <c r="A690" s="255" t="s">
        <v>1981</v>
      </c>
      <c r="B690" s="255" t="s">
        <v>2204</v>
      </c>
      <c r="C690" s="255" t="s">
        <v>2205</v>
      </c>
      <c r="D690" s="255" t="s">
        <v>2205</v>
      </c>
      <c r="E690" s="255" t="s">
        <v>1745</v>
      </c>
    </row>
    <row r="691" spans="1:5" x14ac:dyDescent="0.35">
      <c r="A691" s="255" t="s">
        <v>1981</v>
      </c>
      <c r="B691" s="255" t="s">
        <v>2206</v>
      </c>
      <c r="C691" s="255" t="s">
        <v>2207</v>
      </c>
      <c r="D691" s="255" t="s">
        <v>2207</v>
      </c>
      <c r="E691" s="255" t="s">
        <v>1921</v>
      </c>
    </row>
    <row r="692" spans="1:5" x14ac:dyDescent="0.35">
      <c r="A692" s="255" t="s">
        <v>1981</v>
      </c>
      <c r="B692" s="255" t="s">
        <v>2208</v>
      </c>
      <c r="C692" s="255" t="s">
        <v>2209</v>
      </c>
      <c r="D692" s="255" t="s">
        <v>2209</v>
      </c>
      <c r="E692" s="255" t="s">
        <v>1923</v>
      </c>
    </row>
    <row r="693" spans="1:5" x14ac:dyDescent="0.35">
      <c r="A693" s="255" t="s">
        <v>1981</v>
      </c>
      <c r="B693" s="255" t="s">
        <v>2210</v>
      </c>
      <c r="C693" s="255" t="s">
        <v>2211</v>
      </c>
      <c r="D693" s="255" t="s">
        <v>2211</v>
      </c>
      <c r="E693" s="255" t="s">
        <v>1925</v>
      </c>
    </row>
    <row r="694" spans="1:5" x14ac:dyDescent="0.35">
      <c r="A694" s="255" t="s">
        <v>1981</v>
      </c>
      <c r="B694" s="255" t="s">
        <v>2212</v>
      </c>
      <c r="C694" s="255" t="s">
        <v>2213</v>
      </c>
      <c r="D694" s="255" t="s">
        <v>2213</v>
      </c>
      <c r="E694" s="255" t="s">
        <v>137</v>
      </c>
    </row>
    <row r="695" spans="1:5" x14ac:dyDescent="0.35">
      <c r="A695" s="255" t="s">
        <v>1981</v>
      </c>
      <c r="B695" s="255" t="s">
        <v>2214</v>
      </c>
      <c r="C695" s="255" t="s">
        <v>2215</v>
      </c>
      <c r="D695" s="255" t="s">
        <v>2215</v>
      </c>
      <c r="E695" s="255" t="s">
        <v>1927</v>
      </c>
    </row>
    <row r="696" spans="1:5" x14ac:dyDescent="0.35">
      <c r="A696" s="255" t="s">
        <v>1981</v>
      </c>
      <c r="B696" s="255" t="s">
        <v>2216</v>
      </c>
      <c r="C696" s="255" t="s">
        <v>2217</v>
      </c>
      <c r="D696" s="255" t="s">
        <v>2217</v>
      </c>
      <c r="E696" s="255" t="s">
        <v>1929</v>
      </c>
    </row>
    <row r="697" spans="1:5" x14ac:dyDescent="0.35">
      <c r="A697" s="255" t="s">
        <v>1981</v>
      </c>
      <c r="B697" s="255" t="s">
        <v>2218</v>
      </c>
      <c r="C697" s="255" t="s">
        <v>2219</v>
      </c>
      <c r="D697" s="255" t="s">
        <v>2219</v>
      </c>
      <c r="E697" s="255" t="s">
        <v>1931</v>
      </c>
    </row>
    <row r="698" spans="1:5" x14ac:dyDescent="0.35">
      <c r="A698" s="255" t="s">
        <v>1981</v>
      </c>
      <c r="B698" s="255" t="s">
        <v>2220</v>
      </c>
      <c r="C698" s="255" t="s">
        <v>2221</v>
      </c>
      <c r="D698" s="255" t="s">
        <v>2221</v>
      </c>
      <c r="E698" s="255" t="s">
        <v>1933</v>
      </c>
    </row>
    <row r="699" spans="1:5" x14ac:dyDescent="0.35">
      <c r="A699" s="255" t="s">
        <v>1981</v>
      </c>
      <c r="B699" s="255" t="s">
        <v>2222</v>
      </c>
      <c r="C699" s="255" t="s">
        <v>2223</v>
      </c>
      <c r="D699" s="255" t="s">
        <v>2223</v>
      </c>
      <c r="E699" s="255" t="s">
        <v>1935</v>
      </c>
    </row>
    <row r="700" spans="1:5" x14ac:dyDescent="0.35">
      <c r="A700" s="255" t="s">
        <v>1981</v>
      </c>
      <c r="B700" s="255" t="s">
        <v>2224</v>
      </c>
      <c r="C700" s="255" t="s">
        <v>2225</v>
      </c>
      <c r="D700" s="255" t="s">
        <v>2225</v>
      </c>
      <c r="E700" s="255" t="s">
        <v>1937</v>
      </c>
    </row>
    <row r="701" spans="1:5" x14ac:dyDescent="0.35">
      <c r="A701" s="255" t="s">
        <v>1981</v>
      </c>
      <c r="B701" s="255" t="s">
        <v>2226</v>
      </c>
      <c r="C701" s="255" t="s">
        <v>2227</v>
      </c>
      <c r="D701" s="255" t="s">
        <v>2227</v>
      </c>
      <c r="E701" s="255" t="s">
        <v>1939</v>
      </c>
    </row>
    <row r="702" spans="1:5" x14ac:dyDescent="0.35">
      <c r="A702" s="255" t="s">
        <v>1981</v>
      </c>
      <c r="B702" s="255" t="s">
        <v>2228</v>
      </c>
      <c r="C702" s="255" t="s">
        <v>2229</v>
      </c>
      <c r="D702" s="255" t="s">
        <v>2229</v>
      </c>
      <c r="E702" s="255" t="s">
        <v>1941</v>
      </c>
    </row>
    <row r="703" spans="1:5" x14ac:dyDescent="0.35">
      <c r="A703" s="255" t="s">
        <v>1981</v>
      </c>
      <c r="B703" s="255" t="s">
        <v>2230</v>
      </c>
      <c r="C703" s="255" t="s">
        <v>2231</v>
      </c>
      <c r="D703" s="255" t="s">
        <v>2231</v>
      </c>
      <c r="E703" s="255" t="s">
        <v>1943</v>
      </c>
    </row>
    <row r="704" spans="1:5" x14ac:dyDescent="0.35">
      <c r="A704" s="255" t="s">
        <v>1981</v>
      </c>
      <c r="B704" s="255" t="s">
        <v>2232</v>
      </c>
      <c r="C704" s="255" t="s">
        <v>2233</v>
      </c>
      <c r="D704" s="255" t="s">
        <v>2233</v>
      </c>
      <c r="E704" s="255" t="s">
        <v>1944</v>
      </c>
    </row>
    <row r="705" spans="1:5" x14ac:dyDescent="0.35">
      <c r="A705" s="255" t="s">
        <v>1981</v>
      </c>
      <c r="B705" s="255" t="s">
        <v>2234</v>
      </c>
      <c r="C705" s="255" t="s">
        <v>2235</v>
      </c>
      <c r="D705" s="255" t="s">
        <v>2235</v>
      </c>
      <c r="E705" s="255" t="s">
        <v>1946</v>
      </c>
    </row>
    <row r="706" spans="1:5" x14ac:dyDescent="0.35">
      <c r="A706" s="255" t="s">
        <v>1981</v>
      </c>
      <c r="B706" s="255" t="s">
        <v>2236</v>
      </c>
      <c r="C706" s="255" t="s">
        <v>2237</v>
      </c>
      <c r="D706" s="255" t="s">
        <v>2237</v>
      </c>
      <c r="E706" s="255" t="s">
        <v>1948</v>
      </c>
    </row>
    <row r="707" spans="1:5" x14ac:dyDescent="0.35">
      <c r="A707" s="255" t="s">
        <v>1981</v>
      </c>
      <c r="B707" s="255" t="s">
        <v>2238</v>
      </c>
      <c r="C707" s="255" t="s">
        <v>2239</v>
      </c>
      <c r="D707" s="255" t="s">
        <v>2239</v>
      </c>
      <c r="E707" s="255" t="s">
        <v>212</v>
      </c>
    </row>
    <row r="708" spans="1:5" x14ac:dyDescent="0.35">
      <c r="A708" s="255" t="s">
        <v>1981</v>
      </c>
      <c r="B708" s="255" t="s">
        <v>239</v>
      </c>
      <c r="C708" s="255" t="s">
        <v>240</v>
      </c>
      <c r="D708" s="255" t="s">
        <v>240</v>
      </c>
      <c r="E708" s="255" t="s">
        <v>213</v>
      </c>
    </row>
    <row r="709" spans="1:5" x14ac:dyDescent="0.35">
      <c r="A709" s="255" t="s">
        <v>1981</v>
      </c>
      <c r="B709" s="255" t="s">
        <v>2240</v>
      </c>
      <c r="C709" s="255" t="s">
        <v>2241</v>
      </c>
      <c r="D709" s="255" t="s">
        <v>2241</v>
      </c>
      <c r="E709" s="255" t="s">
        <v>1950</v>
      </c>
    </row>
    <row r="710" spans="1:5" x14ac:dyDescent="0.35">
      <c r="A710" s="255" t="s">
        <v>1981</v>
      </c>
      <c r="B710" s="255" t="s">
        <v>2242</v>
      </c>
      <c r="C710" s="255" t="s">
        <v>2243</v>
      </c>
      <c r="D710" s="255" t="s">
        <v>2243</v>
      </c>
      <c r="E710" s="255" t="s">
        <v>1952</v>
      </c>
    </row>
    <row r="711" spans="1:5" x14ac:dyDescent="0.35">
      <c r="A711" s="255" t="s">
        <v>1981</v>
      </c>
      <c r="B711" s="255" t="s">
        <v>2244</v>
      </c>
      <c r="C711" s="255" t="s">
        <v>2245</v>
      </c>
      <c r="D711" s="255" t="s">
        <v>2245</v>
      </c>
      <c r="E711" s="255" t="s">
        <v>1954</v>
      </c>
    </row>
    <row r="712" spans="1:5" x14ac:dyDescent="0.35">
      <c r="A712" s="255" t="s">
        <v>1981</v>
      </c>
      <c r="B712" s="255" t="s">
        <v>2246</v>
      </c>
      <c r="C712" s="255" t="s">
        <v>2247</v>
      </c>
      <c r="D712" s="255" t="s">
        <v>2247</v>
      </c>
      <c r="E712" s="255" t="s">
        <v>1956</v>
      </c>
    </row>
    <row r="713" spans="1:5" x14ac:dyDescent="0.35">
      <c r="A713" s="255" t="s">
        <v>1981</v>
      </c>
      <c r="B713" s="255" t="s">
        <v>2248</v>
      </c>
      <c r="C713" s="255" t="s">
        <v>2249</v>
      </c>
      <c r="D713" s="255" t="s">
        <v>2249</v>
      </c>
      <c r="E713" s="255" t="s">
        <v>1958</v>
      </c>
    </row>
    <row r="714" spans="1:5" x14ac:dyDescent="0.35">
      <c r="A714" s="255" t="s">
        <v>1981</v>
      </c>
      <c r="B714" s="255" t="s">
        <v>2250</v>
      </c>
      <c r="C714" s="255" t="s">
        <v>2251</v>
      </c>
      <c r="D714" s="255" t="s">
        <v>2251</v>
      </c>
      <c r="E714" s="255" t="s">
        <v>1960</v>
      </c>
    </row>
    <row r="715" spans="1:5" x14ac:dyDescent="0.35">
      <c r="A715" s="255" t="s">
        <v>1981</v>
      </c>
      <c r="B715" s="255" t="s">
        <v>2252</v>
      </c>
      <c r="C715" s="255" t="s">
        <v>2253</v>
      </c>
      <c r="D715" s="255" t="s">
        <v>2253</v>
      </c>
      <c r="E715" s="255" t="s">
        <v>1962</v>
      </c>
    </row>
    <row r="716" spans="1:5" x14ac:dyDescent="0.35">
      <c r="A716" s="255" t="s">
        <v>1981</v>
      </c>
      <c r="B716" s="255" t="s">
        <v>2254</v>
      </c>
      <c r="C716" s="255" t="s">
        <v>2255</v>
      </c>
      <c r="D716" s="255" t="s">
        <v>2255</v>
      </c>
      <c r="E716" s="255" t="s">
        <v>1964</v>
      </c>
    </row>
    <row r="717" spans="1:5" x14ac:dyDescent="0.35">
      <c r="A717" s="255" t="s">
        <v>1981</v>
      </c>
      <c r="B717" s="255" t="s">
        <v>2256</v>
      </c>
      <c r="C717" s="255" t="s">
        <v>2257</v>
      </c>
      <c r="D717" s="255" t="s">
        <v>2257</v>
      </c>
      <c r="E717" s="255" t="s">
        <v>1966</v>
      </c>
    </row>
    <row r="718" spans="1:5" x14ac:dyDescent="0.35">
      <c r="A718" s="255" t="s">
        <v>1981</v>
      </c>
      <c r="B718" s="255" t="s">
        <v>2258</v>
      </c>
      <c r="C718" s="255" t="s">
        <v>2259</v>
      </c>
      <c r="D718" s="255" t="s">
        <v>2259</v>
      </c>
      <c r="E718" s="255" t="s">
        <v>1967</v>
      </c>
    </row>
    <row r="719" spans="1:5" x14ac:dyDescent="0.35">
      <c r="A719" s="255" t="s">
        <v>1981</v>
      </c>
      <c r="B719" s="255" t="s">
        <v>2260</v>
      </c>
      <c r="C719" s="255" t="s">
        <v>2261</v>
      </c>
      <c r="D719" s="255" t="s">
        <v>2261</v>
      </c>
      <c r="E719" s="255" t="s">
        <v>1969</v>
      </c>
    </row>
    <row r="720" spans="1:5" x14ac:dyDescent="0.35">
      <c r="A720" s="255" t="s">
        <v>1981</v>
      </c>
      <c r="B720" s="255" t="s">
        <v>2262</v>
      </c>
      <c r="C720" s="255" t="s">
        <v>2263</v>
      </c>
      <c r="D720" s="255" t="s">
        <v>2263</v>
      </c>
      <c r="E720" s="255" t="s">
        <v>1971</v>
      </c>
    </row>
    <row r="721" spans="1:5" x14ac:dyDescent="0.35">
      <c r="A721" s="255" t="s">
        <v>1981</v>
      </c>
      <c r="B721" s="255" t="s">
        <v>2264</v>
      </c>
      <c r="C721" s="255" t="s">
        <v>2265</v>
      </c>
      <c r="D721" s="255" t="s">
        <v>2265</v>
      </c>
      <c r="E721" s="255" t="s">
        <v>1973</v>
      </c>
    </row>
    <row r="722" spans="1:5" x14ac:dyDescent="0.35">
      <c r="A722" s="255" t="s">
        <v>1981</v>
      </c>
      <c r="B722" s="255" t="s">
        <v>2266</v>
      </c>
      <c r="C722" s="255" t="s">
        <v>2267</v>
      </c>
      <c r="D722" s="255" t="s">
        <v>2267</v>
      </c>
      <c r="E722" s="255" t="s">
        <v>1975</v>
      </c>
    </row>
    <row r="723" spans="1:5" x14ac:dyDescent="0.35">
      <c r="A723" s="255" t="s">
        <v>1981</v>
      </c>
      <c r="B723" s="255" t="s">
        <v>2268</v>
      </c>
      <c r="C723" s="255" t="s">
        <v>2269</v>
      </c>
      <c r="D723" s="255" t="s">
        <v>2269</v>
      </c>
      <c r="E723" s="255" t="s">
        <v>1976</v>
      </c>
    </row>
    <row r="724" spans="1:5" x14ac:dyDescent="0.35">
      <c r="A724" s="255" t="s">
        <v>1981</v>
      </c>
      <c r="B724" s="255" t="s">
        <v>2270</v>
      </c>
      <c r="C724" s="255" t="s">
        <v>2271</v>
      </c>
      <c r="D724" s="255" t="s">
        <v>2271</v>
      </c>
      <c r="E724" s="255" t="s">
        <v>1978</v>
      </c>
    </row>
    <row r="725" spans="1:5" x14ac:dyDescent="0.35">
      <c r="A725" s="255" t="s">
        <v>1981</v>
      </c>
      <c r="B725" s="255" t="s">
        <v>2272</v>
      </c>
      <c r="C725" s="255" t="s">
        <v>2273</v>
      </c>
      <c r="D725" s="255" t="s">
        <v>2273</v>
      </c>
      <c r="E725" s="255" t="s">
        <v>1748</v>
      </c>
    </row>
    <row r="726" spans="1:5" x14ac:dyDescent="0.35">
      <c r="A726" s="255" t="s">
        <v>1981</v>
      </c>
      <c r="B726" s="255" t="s">
        <v>2274</v>
      </c>
      <c r="C726" s="255" t="s">
        <v>2275</v>
      </c>
      <c r="D726" s="255" t="s">
        <v>2275</v>
      </c>
      <c r="E726" s="255" t="s">
        <v>1884</v>
      </c>
    </row>
    <row r="727" spans="1:5" x14ac:dyDescent="0.35">
      <c r="A727" s="255" t="s">
        <v>1981</v>
      </c>
      <c r="B727" s="255" t="s">
        <v>2276</v>
      </c>
      <c r="C727" s="255" t="s">
        <v>2277</v>
      </c>
      <c r="D727" s="255" t="s">
        <v>2277</v>
      </c>
      <c r="E727" s="255" t="s">
        <v>1902</v>
      </c>
    </row>
    <row r="728" spans="1:5" x14ac:dyDescent="0.35">
      <c r="A728" s="255" t="s">
        <v>1981</v>
      </c>
      <c r="B728" s="255" t="s">
        <v>2278</v>
      </c>
      <c r="C728" s="255" t="s">
        <v>2279</v>
      </c>
      <c r="D728" s="255" t="s">
        <v>2279</v>
      </c>
      <c r="E728" s="255" t="s">
        <v>1935</v>
      </c>
    </row>
    <row r="729" spans="1:5" x14ac:dyDescent="0.35">
      <c r="A729" s="255" t="s">
        <v>1981</v>
      </c>
      <c r="B729" s="255" t="s">
        <v>2280</v>
      </c>
      <c r="C729" s="255" t="s">
        <v>2281</v>
      </c>
      <c r="D729" s="255" t="s">
        <v>2281</v>
      </c>
      <c r="E729" s="255" t="s">
        <v>1917</v>
      </c>
    </row>
    <row r="730" spans="1:5" x14ac:dyDescent="0.35">
      <c r="A730" s="255" t="s">
        <v>1981</v>
      </c>
      <c r="B730" s="255" t="s">
        <v>2282</v>
      </c>
      <c r="C730" s="255" t="s">
        <v>2283</v>
      </c>
      <c r="D730" s="255" t="s">
        <v>2283</v>
      </c>
      <c r="E730" s="255" t="s">
        <v>1870</v>
      </c>
    </row>
    <row r="731" spans="1:5" x14ac:dyDescent="0.35">
      <c r="A731" s="255" t="s">
        <v>1981</v>
      </c>
      <c r="B731" s="255" t="s">
        <v>2284</v>
      </c>
      <c r="C731" s="255" t="s">
        <v>2285</v>
      </c>
      <c r="D731" s="255" t="s">
        <v>2285</v>
      </c>
      <c r="E731" s="255" t="s">
        <v>1789</v>
      </c>
    </row>
    <row r="732" spans="1:5" x14ac:dyDescent="0.35">
      <c r="A732" s="255" t="s">
        <v>1981</v>
      </c>
      <c r="B732" s="255" t="s">
        <v>2286</v>
      </c>
      <c r="C732" s="255" t="s">
        <v>2287</v>
      </c>
      <c r="D732" s="255" t="s">
        <v>2287</v>
      </c>
      <c r="E732" s="255" t="s">
        <v>137</v>
      </c>
    </row>
    <row r="733" spans="1:5" x14ac:dyDescent="0.35">
      <c r="A733" s="255" t="s">
        <v>1981</v>
      </c>
      <c r="B733" s="255" t="s">
        <v>2288</v>
      </c>
      <c r="C733" s="255" t="s">
        <v>2289</v>
      </c>
      <c r="D733" s="255" t="s">
        <v>2289</v>
      </c>
      <c r="E733" s="255" t="s">
        <v>1856</v>
      </c>
    </row>
    <row r="734" spans="1:5" x14ac:dyDescent="0.35">
      <c r="A734" s="255" t="s">
        <v>1981</v>
      </c>
      <c r="B734" s="255" t="s">
        <v>2290</v>
      </c>
      <c r="C734" s="255" t="s">
        <v>2291</v>
      </c>
      <c r="D734" s="255" t="s">
        <v>2291</v>
      </c>
      <c r="E734" s="255" t="s">
        <v>1752</v>
      </c>
    </row>
    <row r="735" spans="1:5" x14ac:dyDescent="0.35">
      <c r="A735" s="255" t="s">
        <v>1981</v>
      </c>
      <c r="B735" s="255" t="s">
        <v>2292</v>
      </c>
      <c r="C735" s="255" t="s">
        <v>2293</v>
      </c>
      <c r="D735" s="255" t="s">
        <v>2293</v>
      </c>
      <c r="E735" s="255" t="s">
        <v>1756</v>
      </c>
    </row>
    <row r="736" spans="1:5" x14ac:dyDescent="0.35">
      <c r="A736" s="255" t="s">
        <v>1981</v>
      </c>
      <c r="B736" s="255" t="s">
        <v>2294</v>
      </c>
      <c r="C736" s="255" t="s">
        <v>2295</v>
      </c>
      <c r="D736" s="255" t="s">
        <v>2295</v>
      </c>
      <c r="E736" s="255" t="s">
        <v>1767</v>
      </c>
    </row>
    <row r="737" spans="1:5" x14ac:dyDescent="0.35">
      <c r="A737" s="255" t="s">
        <v>1981</v>
      </c>
      <c r="B737" s="255" t="s">
        <v>2296</v>
      </c>
      <c r="C737" s="255" t="s">
        <v>2297</v>
      </c>
      <c r="D737" s="255" t="s">
        <v>2297</v>
      </c>
      <c r="E737" s="255" t="s">
        <v>1807</v>
      </c>
    </row>
    <row r="738" spans="1:5" x14ac:dyDescent="0.35">
      <c r="A738" s="255" t="s">
        <v>1981</v>
      </c>
      <c r="B738" s="255" t="s">
        <v>2298</v>
      </c>
      <c r="C738" s="255" t="s">
        <v>2299</v>
      </c>
      <c r="D738" s="255" t="s">
        <v>2299</v>
      </c>
      <c r="E738" s="255" t="s">
        <v>1880</v>
      </c>
    </row>
    <row r="739" spans="1:5" x14ac:dyDescent="0.35">
      <c r="A739" s="255" t="s">
        <v>1981</v>
      </c>
      <c r="B739" s="255" t="s">
        <v>2300</v>
      </c>
      <c r="C739" s="255" t="s">
        <v>2301</v>
      </c>
      <c r="D739" s="255" t="s">
        <v>2301</v>
      </c>
      <c r="E739" s="255" t="s">
        <v>1833</v>
      </c>
    </row>
    <row r="740" spans="1:5" x14ac:dyDescent="0.35">
      <c r="A740" s="255" t="s">
        <v>1981</v>
      </c>
      <c r="B740" s="255" t="s">
        <v>2302</v>
      </c>
      <c r="C740" s="255" t="s">
        <v>2303</v>
      </c>
      <c r="D740" s="255" t="s">
        <v>2303</v>
      </c>
      <c r="E740" s="255" t="s">
        <v>1921</v>
      </c>
    </row>
    <row r="741" spans="1:5" x14ac:dyDescent="0.35">
      <c r="A741" s="255" t="s">
        <v>1981</v>
      </c>
      <c r="B741" s="255" t="s">
        <v>2304</v>
      </c>
      <c r="C741" s="255" t="s">
        <v>2305</v>
      </c>
      <c r="D741" s="255" t="s">
        <v>2305</v>
      </c>
      <c r="E741" s="255" t="s">
        <v>1943</v>
      </c>
    </row>
    <row r="742" spans="1:5" x14ac:dyDescent="0.35">
      <c r="A742" s="255" t="s">
        <v>1981</v>
      </c>
      <c r="B742" s="255" t="s">
        <v>2306</v>
      </c>
      <c r="C742" s="255" t="s">
        <v>2307</v>
      </c>
      <c r="D742" s="255" t="s">
        <v>2307</v>
      </c>
      <c r="E742" s="255" t="s">
        <v>1803</v>
      </c>
    </row>
    <row r="743" spans="1:5" x14ac:dyDescent="0.35">
      <c r="A743" s="255" t="s">
        <v>1981</v>
      </c>
      <c r="B743" s="255" t="s">
        <v>2308</v>
      </c>
      <c r="C743" s="255" t="s">
        <v>2309</v>
      </c>
      <c r="D743" s="255" t="s">
        <v>2309</v>
      </c>
      <c r="E743" s="255" t="s">
        <v>1827</v>
      </c>
    </row>
    <row r="744" spans="1:5" x14ac:dyDescent="0.35">
      <c r="A744" s="255" t="s">
        <v>1981</v>
      </c>
      <c r="B744" s="255" t="s">
        <v>2310</v>
      </c>
      <c r="C744" s="255" t="s">
        <v>2311</v>
      </c>
      <c r="D744" s="255" t="s">
        <v>2311</v>
      </c>
      <c r="E744" s="255" t="s">
        <v>1761</v>
      </c>
    </row>
    <row r="745" spans="1:5" x14ac:dyDescent="0.35">
      <c r="A745" s="255" t="s">
        <v>1981</v>
      </c>
      <c r="B745" s="255" t="s">
        <v>2312</v>
      </c>
      <c r="C745" s="255" t="s">
        <v>2313</v>
      </c>
      <c r="D745" s="255" t="s">
        <v>2313</v>
      </c>
      <c r="E745" s="255" t="s">
        <v>1843</v>
      </c>
    </row>
    <row r="746" spans="1:5" x14ac:dyDescent="0.35">
      <c r="A746" s="255" t="s">
        <v>1981</v>
      </c>
      <c r="B746" s="255" t="s">
        <v>2314</v>
      </c>
      <c r="C746" s="255" t="s">
        <v>2315</v>
      </c>
      <c r="D746" s="255" t="s">
        <v>2315</v>
      </c>
      <c r="E746" s="255" t="s">
        <v>1913</v>
      </c>
    </row>
    <row r="747" spans="1:5" x14ac:dyDescent="0.35">
      <c r="A747" s="255" t="s">
        <v>1981</v>
      </c>
      <c r="B747" s="255" t="s">
        <v>2316</v>
      </c>
      <c r="C747" s="255" t="s">
        <v>2317</v>
      </c>
      <c r="D747" s="255" t="s">
        <v>2317</v>
      </c>
      <c r="E747" s="255" t="s">
        <v>1905</v>
      </c>
    </row>
    <row r="748" spans="1:5" x14ac:dyDescent="0.35">
      <c r="A748" s="255" t="s">
        <v>1981</v>
      </c>
      <c r="B748" s="255" t="s">
        <v>2318</v>
      </c>
      <c r="C748" s="255" t="s">
        <v>2319</v>
      </c>
      <c r="D748" s="255" t="s">
        <v>2319</v>
      </c>
      <c r="E748" s="255" t="s">
        <v>174</v>
      </c>
    </row>
    <row r="749" spans="1:5" x14ac:dyDescent="0.35">
      <c r="A749" s="255" t="s">
        <v>1981</v>
      </c>
      <c r="B749" s="255" t="s">
        <v>2320</v>
      </c>
      <c r="C749" s="255" t="s">
        <v>2321</v>
      </c>
      <c r="D749" s="255" t="s">
        <v>2321</v>
      </c>
      <c r="E749" s="255" t="s">
        <v>1743</v>
      </c>
    </row>
    <row r="750" spans="1:5" x14ac:dyDescent="0.35">
      <c r="A750" s="255" t="s">
        <v>1981</v>
      </c>
      <c r="B750" s="255" t="s">
        <v>2322</v>
      </c>
      <c r="C750" s="255" t="s">
        <v>2323</v>
      </c>
      <c r="D750" s="255" t="s">
        <v>2323</v>
      </c>
      <c r="E750" s="255" t="s">
        <v>1799</v>
      </c>
    </row>
    <row r="751" spans="1:5" x14ac:dyDescent="0.35">
      <c r="A751" s="255" t="s">
        <v>1981</v>
      </c>
      <c r="B751" s="255" t="s">
        <v>2324</v>
      </c>
      <c r="C751" s="255" t="s">
        <v>2325</v>
      </c>
      <c r="D751" s="255" t="s">
        <v>2325</v>
      </c>
      <c r="E751" s="255" t="s">
        <v>1954</v>
      </c>
    </row>
    <row r="752" spans="1:5" x14ac:dyDescent="0.35">
      <c r="A752" s="255" t="s">
        <v>1981</v>
      </c>
      <c r="B752" s="255" t="s">
        <v>2326</v>
      </c>
      <c r="C752" s="255" t="s">
        <v>2327</v>
      </c>
      <c r="D752" s="255" t="s">
        <v>2327</v>
      </c>
      <c r="E752" s="255" t="s">
        <v>1854</v>
      </c>
    </row>
    <row r="753" spans="1:5" x14ac:dyDescent="0.35">
      <c r="A753" s="255" t="s">
        <v>1981</v>
      </c>
      <c r="B753" s="255" t="s">
        <v>2328</v>
      </c>
      <c r="C753" s="255" t="s">
        <v>2329</v>
      </c>
      <c r="D753" s="255" t="s">
        <v>2329</v>
      </c>
      <c r="E753" s="255" t="s">
        <v>1791</v>
      </c>
    </row>
    <row r="754" spans="1:5" x14ac:dyDescent="0.35">
      <c r="A754" s="255" t="s">
        <v>1981</v>
      </c>
      <c r="B754" s="255" t="s">
        <v>2330</v>
      </c>
      <c r="C754" s="255" t="s">
        <v>2331</v>
      </c>
      <c r="D754" s="255" t="s">
        <v>2331</v>
      </c>
      <c r="E754" s="255" t="s">
        <v>166</v>
      </c>
    </row>
    <row r="755" spans="1:5" x14ac:dyDescent="0.35">
      <c r="A755" s="255" t="s">
        <v>1981</v>
      </c>
      <c r="B755" s="255" t="s">
        <v>2332</v>
      </c>
      <c r="C755" s="255" t="s">
        <v>2331</v>
      </c>
      <c r="D755" s="255" t="s">
        <v>2331</v>
      </c>
      <c r="E755" s="255" t="s">
        <v>1754</v>
      </c>
    </row>
    <row r="756" spans="1:5" x14ac:dyDescent="0.35">
      <c r="A756" s="255" t="s">
        <v>1981</v>
      </c>
      <c r="B756" s="255" t="s">
        <v>2333</v>
      </c>
      <c r="C756" s="255" t="s">
        <v>2334</v>
      </c>
      <c r="D756" s="255" t="s">
        <v>2334</v>
      </c>
      <c r="E756" s="255" t="s">
        <v>1956</v>
      </c>
    </row>
    <row r="757" spans="1:5" x14ac:dyDescent="0.35">
      <c r="A757" s="255" t="s">
        <v>1981</v>
      </c>
      <c r="B757" s="255" t="s">
        <v>2335</v>
      </c>
      <c r="C757" s="255" t="s">
        <v>2336</v>
      </c>
      <c r="D757" s="255" t="s">
        <v>2336</v>
      </c>
      <c r="E757" s="255" t="s">
        <v>211</v>
      </c>
    </row>
    <row r="758" spans="1:5" x14ac:dyDescent="0.35">
      <c r="A758" s="255" t="s">
        <v>1981</v>
      </c>
      <c r="B758" s="255" t="s">
        <v>2337</v>
      </c>
      <c r="C758" s="255" t="s">
        <v>2336</v>
      </c>
      <c r="D758" s="255" t="s">
        <v>2336</v>
      </c>
      <c r="E758" s="255" t="s">
        <v>1839</v>
      </c>
    </row>
    <row r="759" spans="1:5" x14ac:dyDescent="0.35">
      <c r="A759" s="255" t="s">
        <v>1981</v>
      </c>
      <c r="B759" s="255" t="s">
        <v>2338</v>
      </c>
      <c r="C759" s="255" t="s">
        <v>2339</v>
      </c>
      <c r="D759" s="255" t="s">
        <v>2339</v>
      </c>
      <c r="E759" s="255" t="s">
        <v>1962</v>
      </c>
    </row>
    <row r="760" spans="1:5" x14ac:dyDescent="0.35">
      <c r="A760" s="255" t="s">
        <v>1981</v>
      </c>
      <c r="B760" s="255" t="s">
        <v>2340</v>
      </c>
      <c r="C760" s="255" t="s">
        <v>2341</v>
      </c>
      <c r="D760" s="255" t="s">
        <v>2341</v>
      </c>
      <c r="E760" s="255" t="s">
        <v>1923</v>
      </c>
    </row>
    <row r="761" spans="1:5" x14ac:dyDescent="0.35">
      <c r="A761" s="255" t="s">
        <v>1981</v>
      </c>
      <c r="B761" s="255" t="s">
        <v>2342</v>
      </c>
      <c r="C761" s="255" t="s">
        <v>2343</v>
      </c>
      <c r="D761" s="255" t="s">
        <v>2343</v>
      </c>
      <c r="E761" s="255" t="s">
        <v>1927</v>
      </c>
    </row>
    <row r="762" spans="1:5" x14ac:dyDescent="0.35">
      <c r="A762" s="255" t="s">
        <v>1981</v>
      </c>
      <c r="B762" s="255" t="s">
        <v>2344</v>
      </c>
      <c r="C762" s="255" t="s">
        <v>2345</v>
      </c>
      <c r="D762" s="255" t="s">
        <v>2345</v>
      </c>
      <c r="E762" s="255" t="s">
        <v>1911</v>
      </c>
    </row>
    <row r="763" spans="1:5" x14ac:dyDescent="0.35">
      <c r="A763" s="255" t="s">
        <v>1981</v>
      </c>
      <c r="B763" s="255" t="s">
        <v>2346</v>
      </c>
      <c r="C763" s="255" t="s">
        <v>2347</v>
      </c>
      <c r="D763" s="255" t="s">
        <v>2347</v>
      </c>
      <c r="E763" s="255" t="s">
        <v>210</v>
      </c>
    </row>
    <row r="764" spans="1:5" x14ac:dyDescent="0.35">
      <c r="A764" s="255" t="s">
        <v>1981</v>
      </c>
      <c r="B764" s="255" t="s">
        <v>2348</v>
      </c>
      <c r="C764" s="255" t="s">
        <v>2349</v>
      </c>
      <c r="D764" s="255" t="s">
        <v>2349</v>
      </c>
      <c r="E764" s="255" t="s">
        <v>1931</v>
      </c>
    </row>
    <row r="765" spans="1:5" x14ac:dyDescent="0.35">
      <c r="A765" s="255" t="s">
        <v>1981</v>
      </c>
      <c r="B765" s="255" t="s">
        <v>2350</v>
      </c>
      <c r="C765" s="255" t="s">
        <v>2351</v>
      </c>
      <c r="D765" s="255" t="s">
        <v>2351</v>
      </c>
      <c r="E765" s="255" t="s">
        <v>1909</v>
      </c>
    </row>
    <row r="766" spans="1:5" x14ac:dyDescent="0.35">
      <c r="A766" s="255" t="s">
        <v>1981</v>
      </c>
      <c r="B766" s="255" t="s">
        <v>2352</v>
      </c>
      <c r="C766" s="255" t="s">
        <v>2353</v>
      </c>
      <c r="D766" s="255" t="s">
        <v>2353</v>
      </c>
      <c r="E766" s="255" t="s">
        <v>1797</v>
      </c>
    </row>
    <row r="767" spans="1:5" x14ac:dyDescent="0.35">
      <c r="A767" s="255" t="s">
        <v>1981</v>
      </c>
      <c r="B767" s="255" t="s">
        <v>2354</v>
      </c>
      <c r="C767" s="255" t="s">
        <v>2355</v>
      </c>
      <c r="D767" s="255" t="s">
        <v>2355</v>
      </c>
      <c r="E767" s="255" t="s">
        <v>1876</v>
      </c>
    </row>
    <row r="768" spans="1:5" x14ac:dyDescent="0.35">
      <c r="A768" s="255" t="s">
        <v>1981</v>
      </c>
      <c r="B768" s="255" t="s">
        <v>2356</v>
      </c>
      <c r="C768" s="255" t="s">
        <v>2357</v>
      </c>
      <c r="D768" s="255" t="s">
        <v>2357</v>
      </c>
      <c r="E768" s="255" t="s">
        <v>1937</v>
      </c>
    </row>
    <row r="769" spans="1:5" x14ac:dyDescent="0.35">
      <c r="A769" s="255" t="s">
        <v>1981</v>
      </c>
      <c r="B769" s="255" t="s">
        <v>2358</v>
      </c>
      <c r="C769" s="255" t="s">
        <v>2359</v>
      </c>
      <c r="D769" s="255" t="s">
        <v>2359</v>
      </c>
      <c r="E769" s="255" t="s">
        <v>1894</v>
      </c>
    </row>
    <row r="770" spans="1:5" x14ac:dyDescent="0.35">
      <c r="A770" s="255" t="s">
        <v>1981</v>
      </c>
      <c r="B770" s="255" t="s">
        <v>2360</v>
      </c>
      <c r="C770" s="255" t="s">
        <v>2361</v>
      </c>
      <c r="D770" s="255" t="s">
        <v>2361</v>
      </c>
      <c r="E770" s="255" t="s">
        <v>1882</v>
      </c>
    </row>
    <row r="771" spans="1:5" x14ac:dyDescent="0.35">
      <c r="A771" s="255" t="s">
        <v>1981</v>
      </c>
      <c r="B771" s="255" t="s">
        <v>2362</v>
      </c>
      <c r="C771" s="255" t="s">
        <v>2363</v>
      </c>
      <c r="D771" s="255" t="s">
        <v>2363</v>
      </c>
      <c r="E771" s="255" t="s">
        <v>1866</v>
      </c>
    </row>
    <row r="772" spans="1:5" x14ac:dyDescent="0.35">
      <c r="A772" s="255" t="s">
        <v>1981</v>
      </c>
      <c r="B772" s="255" t="s">
        <v>2364</v>
      </c>
      <c r="C772" s="255" t="s">
        <v>2365</v>
      </c>
      <c r="D772" s="255" t="s">
        <v>2365</v>
      </c>
      <c r="E772" s="255" t="s">
        <v>1904</v>
      </c>
    </row>
    <row r="773" spans="1:5" x14ac:dyDescent="0.35">
      <c r="A773" s="255" t="s">
        <v>1981</v>
      </c>
      <c r="B773" s="255" t="s">
        <v>2366</v>
      </c>
      <c r="C773" s="255" t="s">
        <v>2367</v>
      </c>
      <c r="D773" s="255" t="s">
        <v>2367</v>
      </c>
      <c r="E773" s="255" t="s">
        <v>1892</v>
      </c>
    </row>
    <row r="774" spans="1:5" x14ac:dyDescent="0.35">
      <c r="A774" s="255" t="s">
        <v>1981</v>
      </c>
      <c r="B774" s="255" t="s">
        <v>2368</v>
      </c>
      <c r="C774" s="255" t="s">
        <v>2369</v>
      </c>
      <c r="D774" s="255" t="s">
        <v>2369</v>
      </c>
      <c r="E774" s="255" t="s">
        <v>209</v>
      </c>
    </row>
    <row r="775" spans="1:5" x14ac:dyDescent="0.35">
      <c r="A775" s="255" t="s">
        <v>1981</v>
      </c>
      <c r="B775" s="255" t="s">
        <v>2370</v>
      </c>
      <c r="C775" s="255" t="s">
        <v>2371</v>
      </c>
      <c r="D775" s="255" t="s">
        <v>2371</v>
      </c>
      <c r="E775" s="255" t="s">
        <v>1849</v>
      </c>
    </row>
    <row r="776" spans="1:5" x14ac:dyDescent="0.35">
      <c r="A776" s="255" t="s">
        <v>1981</v>
      </c>
      <c r="B776" s="255" t="s">
        <v>2372</v>
      </c>
      <c r="C776" s="255" t="s">
        <v>2373</v>
      </c>
      <c r="D776" s="255" t="s">
        <v>2373</v>
      </c>
      <c r="E776" s="255" t="s">
        <v>1765</v>
      </c>
    </row>
    <row r="777" spans="1:5" x14ac:dyDescent="0.35">
      <c r="A777" s="255" t="s">
        <v>1981</v>
      </c>
      <c r="B777" s="255" t="s">
        <v>2374</v>
      </c>
      <c r="C777" s="255" t="s">
        <v>2375</v>
      </c>
      <c r="D777" s="255" t="s">
        <v>2375</v>
      </c>
      <c r="E777" s="255" t="s">
        <v>1967</v>
      </c>
    </row>
    <row r="778" spans="1:5" x14ac:dyDescent="0.35">
      <c r="A778" s="255" t="s">
        <v>1981</v>
      </c>
      <c r="B778" s="255" t="s">
        <v>2376</v>
      </c>
      <c r="C778" s="255" t="s">
        <v>2377</v>
      </c>
      <c r="D778" s="255" t="s">
        <v>2377</v>
      </c>
      <c r="E778" s="255" t="s">
        <v>1946</v>
      </c>
    </row>
    <row r="779" spans="1:5" x14ac:dyDescent="0.35">
      <c r="A779" s="255" t="s">
        <v>1981</v>
      </c>
      <c r="B779" s="255" t="s">
        <v>2378</v>
      </c>
      <c r="C779" s="255" t="s">
        <v>2379</v>
      </c>
      <c r="D779" s="255" t="s">
        <v>2379</v>
      </c>
      <c r="E779" s="255" t="s">
        <v>1739</v>
      </c>
    </row>
    <row r="780" spans="1:5" x14ac:dyDescent="0.35">
      <c r="A780" s="255" t="s">
        <v>1981</v>
      </c>
      <c r="B780" s="255" t="s">
        <v>2380</v>
      </c>
      <c r="C780" s="255" t="s">
        <v>2381</v>
      </c>
      <c r="D780" s="255" t="s">
        <v>2381</v>
      </c>
      <c r="E780" s="255" t="s">
        <v>1952</v>
      </c>
    </row>
    <row r="781" spans="1:5" x14ac:dyDescent="0.35">
      <c r="A781" s="255" t="s">
        <v>1981</v>
      </c>
      <c r="B781" s="255" t="s">
        <v>2382</v>
      </c>
      <c r="C781" s="255" t="s">
        <v>2383</v>
      </c>
      <c r="D781" s="255" t="s">
        <v>2383</v>
      </c>
      <c r="E781" s="255" t="s">
        <v>1939</v>
      </c>
    </row>
    <row r="782" spans="1:5" x14ac:dyDescent="0.35">
      <c r="A782" s="255" t="s">
        <v>1981</v>
      </c>
      <c r="B782" s="255" t="s">
        <v>241</v>
      </c>
      <c r="C782" s="255" t="s">
        <v>242</v>
      </c>
      <c r="D782" s="255" t="s">
        <v>242</v>
      </c>
      <c r="E782" s="255" t="s">
        <v>152</v>
      </c>
    </row>
    <row r="783" spans="1:5" x14ac:dyDescent="0.35">
      <c r="A783" s="255" t="s">
        <v>1981</v>
      </c>
      <c r="B783" s="255" t="s">
        <v>2384</v>
      </c>
      <c r="C783" s="255" t="s">
        <v>242</v>
      </c>
      <c r="D783" s="255" t="s">
        <v>242</v>
      </c>
      <c r="E783" s="255" t="s">
        <v>190</v>
      </c>
    </row>
    <row r="784" spans="1:5" x14ac:dyDescent="0.35">
      <c r="A784" s="255" t="s">
        <v>1981</v>
      </c>
      <c r="B784" s="255" t="s">
        <v>2385</v>
      </c>
      <c r="C784" s="255" t="s">
        <v>2386</v>
      </c>
      <c r="D784" s="255" t="s">
        <v>2386</v>
      </c>
      <c r="E784" s="255" t="s">
        <v>1823</v>
      </c>
    </row>
    <row r="785" spans="1:5" x14ac:dyDescent="0.35">
      <c r="A785" s="255" t="s">
        <v>1981</v>
      </c>
      <c r="B785" s="255" t="s">
        <v>2387</v>
      </c>
      <c r="C785" s="255" t="s">
        <v>2388</v>
      </c>
      <c r="D785" s="255" t="s">
        <v>2388</v>
      </c>
      <c r="E785" s="255" t="s">
        <v>1907</v>
      </c>
    </row>
    <row r="786" spans="1:5" x14ac:dyDescent="0.35">
      <c r="A786" s="255" t="s">
        <v>1981</v>
      </c>
      <c r="B786" s="255" t="s">
        <v>2389</v>
      </c>
      <c r="C786" s="255" t="s">
        <v>2390</v>
      </c>
      <c r="D786" s="255" t="s">
        <v>2390</v>
      </c>
      <c r="E786" s="255" t="s">
        <v>1819</v>
      </c>
    </row>
    <row r="787" spans="1:5" x14ac:dyDescent="0.35">
      <c r="A787" s="255" t="s">
        <v>1981</v>
      </c>
      <c r="B787" s="255" t="s">
        <v>2391</v>
      </c>
      <c r="C787" s="255" t="s">
        <v>2392</v>
      </c>
      <c r="D787" s="255" t="s">
        <v>2392</v>
      </c>
      <c r="E787" s="255" t="s">
        <v>1763</v>
      </c>
    </row>
    <row r="788" spans="1:5" x14ac:dyDescent="0.35">
      <c r="A788" s="255" t="s">
        <v>1981</v>
      </c>
      <c r="B788" s="255" t="s">
        <v>2393</v>
      </c>
      <c r="C788" s="255" t="s">
        <v>2394</v>
      </c>
      <c r="D788" s="255" t="s">
        <v>2394</v>
      </c>
      <c r="E788" s="255" t="s">
        <v>1868</v>
      </c>
    </row>
    <row r="789" spans="1:5" x14ac:dyDescent="0.35">
      <c r="A789" s="255" t="s">
        <v>1981</v>
      </c>
      <c r="B789" s="255" t="s">
        <v>2395</v>
      </c>
      <c r="C789" s="255" t="s">
        <v>2396</v>
      </c>
      <c r="D789" s="255" t="s">
        <v>2396</v>
      </c>
      <c r="E789" s="255" t="s">
        <v>1973</v>
      </c>
    </row>
    <row r="790" spans="1:5" x14ac:dyDescent="0.35">
      <c r="A790" s="255" t="s">
        <v>1981</v>
      </c>
      <c r="B790" s="255" t="s">
        <v>2397</v>
      </c>
      <c r="C790" s="255" t="s">
        <v>2398</v>
      </c>
      <c r="D790" s="255" t="s">
        <v>2398</v>
      </c>
      <c r="E790" s="255" t="s">
        <v>1976</v>
      </c>
    </row>
    <row r="791" spans="1:5" x14ac:dyDescent="0.35">
      <c r="A791" s="255" t="s">
        <v>1981</v>
      </c>
      <c r="B791" s="255" t="s">
        <v>2399</v>
      </c>
      <c r="C791" s="255" t="s">
        <v>2400</v>
      </c>
      <c r="D791" s="255" t="s">
        <v>2400</v>
      </c>
      <c r="E791" s="255" t="s">
        <v>1780</v>
      </c>
    </row>
    <row r="792" spans="1:5" x14ac:dyDescent="0.35">
      <c r="A792" s="255" t="s">
        <v>1981</v>
      </c>
      <c r="B792" s="255" t="s">
        <v>2401</v>
      </c>
      <c r="C792" s="255" t="s">
        <v>2402</v>
      </c>
      <c r="D792" s="255" t="s">
        <v>2402</v>
      </c>
      <c r="E792" s="255" t="s">
        <v>1747</v>
      </c>
    </row>
    <row r="793" spans="1:5" x14ac:dyDescent="0.35">
      <c r="A793" s="255" t="s">
        <v>1981</v>
      </c>
      <c r="B793" s="255" t="s">
        <v>2403</v>
      </c>
      <c r="C793" s="255" t="s">
        <v>2404</v>
      </c>
      <c r="D793" s="255" t="s">
        <v>2404</v>
      </c>
      <c r="E793" s="255" t="s">
        <v>1813</v>
      </c>
    </row>
    <row r="794" spans="1:5" x14ac:dyDescent="0.35">
      <c r="A794" s="255" t="s">
        <v>1981</v>
      </c>
      <c r="B794" s="255" t="s">
        <v>2405</v>
      </c>
      <c r="C794" s="255" t="s">
        <v>2406</v>
      </c>
      <c r="D794" s="255" t="s">
        <v>2406</v>
      </c>
      <c r="E794" s="255" t="s">
        <v>1845</v>
      </c>
    </row>
    <row r="795" spans="1:5" x14ac:dyDescent="0.35">
      <c r="A795" s="255" t="s">
        <v>1981</v>
      </c>
      <c r="B795" s="255" t="s">
        <v>2407</v>
      </c>
      <c r="C795" s="255" t="s">
        <v>2408</v>
      </c>
      <c r="D795" s="255" t="s">
        <v>2408</v>
      </c>
      <c r="E795" s="255" t="s">
        <v>208</v>
      </c>
    </row>
    <row r="796" spans="1:5" x14ac:dyDescent="0.35">
      <c r="A796" s="255" t="s">
        <v>1981</v>
      </c>
      <c r="B796" s="255" t="s">
        <v>2409</v>
      </c>
      <c r="C796" s="255" t="s">
        <v>2410</v>
      </c>
      <c r="D796" s="255" t="s">
        <v>2410</v>
      </c>
      <c r="E796" s="255" t="s">
        <v>212</v>
      </c>
    </row>
    <row r="797" spans="1:5" x14ac:dyDescent="0.35">
      <c r="A797" s="255" t="s">
        <v>1981</v>
      </c>
      <c r="B797" s="255" t="s">
        <v>2411</v>
      </c>
      <c r="C797" s="255" t="s">
        <v>2412</v>
      </c>
      <c r="D797" s="255" t="s">
        <v>2412</v>
      </c>
      <c r="E797" s="255" t="s">
        <v>1795</v>
      </c>
    </row>
    <row r="798" spans="1:5" x14ac:dyDescent="0.35">
      <c r="A798" s="255" t="s">
        <v>1981</v>
      </c>
      <c r="B798" s="255" t="s">
        <v>2413</v>
      </c>
      <c r="C798" s="255" t="s">
        <v>2414</v>
      </c>
      <c r="D798" s="255" t="s">
        <v>2414</v>
      </c>
      <c r="E798" s="255" t="s">
        <v>169</v>
      </c>
    </row>
    <row r="799" spans="1:5" x14ac:dyDescent="0.35">
      <c r="A799" s="255" t="s">
        <v>1981</v>
      </c>
      <c r="B799" s="255" t="s">
        <v>2415</v>
      </c>
      <c r="C799" s="255" t="s">
        <v>2416</v>
      </c>
      <c r="D799" s="255" t="s">
        <v>2416</v>
      </c>
      <c r="E799" s="255" t="s">
        <v>1978</v>
      </c>
    </row>
    <row r="800" spans="1:5" x14ac:dyDescent="0.35">
      <c r="A800" s="255" t="s">
        <v>1981</v>
      </c>
      <c r="B800" s="255" t="s">
        <v>2417</v>
      </c>
      <c r="C800" s="255" t="s">
        <v>2418</v>
      </c>
      <c r="D800" s="255" t="s">
        <v>2418</v>
      </c>
      <c r="E800" s="255" t="s">
        <v>212</v>
      </c>
    </row>
    <row r="801" spans="1:5" x14ac:dyDescent="0.35">
      <c r="A801" s="255" t="s">
        <v>1981</v>
      </c>
      <c r="B801" s="255" t="s">
        <v>2419</v>
      </c>
      <c r="C801" s="255" t="s">
        <v>2420</v>
      </c>
      <c r="D801" s="255" t="s">
        <v>2420</v>
      </c>
      <c r="E801" s="255" t="s">
        <v>1815</v>
      </c>
    </row>
    <row r="802" spans="1:5" x14ac:dyDescent="0.35">
      <c r="A802" s="255" t="s">
        <v>1981</v>
      </c>
      <c r="B802" s="255" t="s">
        <v>2421</v>
      </c>
      <c r="C802" s="255" t="s">
        <v>2422</v>
      </c>
      <c r="D802" s="255" t="s">
        <v>2422</v>
      </c>
      <c r="E802" s="255" t="s">
        <v>1847</v>
      </c>
    </row>
    <row r="803" spans="1:5" x14ac:dyDescent="0.35">
      <c r="A803" s="255" t="s">
        <v>1981</v>
      </c>
      <c r="B803" s="255" t="s">
        <v>2423</v>
      </c>
      <c r="C803" s="255" t="s">
        <v>2424</v>
      </c>
      <c r="D803" s="255" t="s">
        <v>2424</v>
      </c>
      <c r="E803" s="255" t="s">
        <v>1896</v>
      </c>
    </row>
    <row r="804" spans="1:5" x14ac:dyDescent="0.35">
      <c r="A804" s="255" t="s">
        <v>1981</v>
      </c>
      <c r="B804" s="255" t="s">
        <v>2425</v>
      </c>
      <c r="C804" s="255" t="s">
        <v>2426</v>
      </c>
      <c r="D804" s="255" t="s">
        <v>2426</v>
      </c>
      <c r="E804" s="255" t="s">
        <v>1757</v>
      </c>
    </row>
    <row r="805" spans="1:5" x14ac:dyDescent="0.35">
      <c r="A805" s="255" t="s">
        <v>1981</v>
      </c>
      <c r="B805" s="255" t="s">
        <v>2427</v>
      </c>
      <c r="C805" s="255" t="s">
        <v>2428</v>
      </c>
      <c r="D805" s="255" t="s">
        <v>2428</v>
      </c>
      <c r="E805" s="255" t="s">
        <v>1874</v>
      </c>
    </row>
    <row r="806" spans="1:5" x14ac:dyDescent="0.35">
      <c r="A806" s="255" t="s">
        <v>1981</v>
      </c>
      <c r="B806" s="255" t="s">
        <v>2429</v>
      </c>
      <c r="C806" s="255" t="s">
        <v>2430</v>
      </c>
      <c r="D806" s="255" t="s">
        <v>2430</v>
      </c>
      <c r="E806" s="255" t="s">
        <v>1825</v>
      </c>
    </row>
    <row r="807" spans="1:5" x14ac:dyDescent="0.35">
      <c r="A807" s="255" t="s">
        <v>1981</v>
      </c>
      <c r="B807" s="255" t="s">
        <v>2431</v>
      </c>
      <c r="C807" s="255" t="s">
        <v>2432</v>
      </c>
      <c r="D807" s="255" t="s">
        <v>2432</v>
      </c>
      <c r="E807" s="255" t="s">
        <v>1900</v>
      </c>
    </row>
    <row r="808" spans="1:5" x14ac:dyDescent="0.35">
      <c r="A808" s="255" t="s">
        <v>1981</v>
      </c>
      <c r="B808" s="255" t="s">
        <v>2433</v>
      </c>
      <c r="C808" s="255" t="s">
        <v>2434</v>
      </c>
      <c r="D808" s="255" t="s">
        <v>2434</v>
      </c>
      <c r="E808" s="255" t="s">
        <v>207</v>
      </c>
    </row>
    <row r="809" spans="1:5" x14ac:dyDescent="0.35">
      <c r="A809" s="255" t="s">
        <v>1981</v>
      </c>
      <c r="B809" s="255" t="s">
        <v>2435</v>
      </c>
      <c r="C809" s="255" t="s">
        <v>2436</v>
      </c>
      <c r="D809" s="255" t="s">
        <v>2436</v>
      </c>
      <c r="E809" s="255" t="s">
        <v>1775</v>
      </c>
    </row>
    <row r="810" spans="1:5" x14ac:dyDescent="0.35">
      <c r="A810" s="255" t="s">
        <v>1981</v>
      </c>
      <c r="B810" s="255" t="s">
        <v>2437</v>
      </c>
      <c r="C810" s="255" t="s">
        <v>2438</v>
      </c>
      <c r="D810" s="255" t="s">
        <v>2438</v>
      </c>
      <c r="E810" s="255" t="s">
        <v>1929</v>
      </c>
    </row>
    <row r="811" spans="1:5" x14ac:dyDescent="0.35">
      <c r="A811" s="255" t="s">
        <v>1981</v>
      </c>
      <c r="B811" s="255" t="s">
        <v>2439</v>
      </c>
      <c r="C811" s="255" t="s">
        <v>2440</v>
      </c>
      <c r="D811" s="255" t="s">
        <v>2440</v>
      </c>
      <c r="E811" s="255" t="s">
        <v>1964</v>
      </c>
    </row>
    <row r="812" spans="1:5" x14ac:dyDescent="0.35">
      <c r="A812" s="255" t="s">
        <v>1981</v>
      </c>
      <c r="B812" s="255" t="s">
        <v>2441</v>
      </c>
      <c r="C812" s="255" t="s">
        <v>2442</v>
      </c>
      <c r="D812" s="255" t="s">
        <v>2442</v>
      </c>
      <c r="E812" s="255" t="s">
        <v>1837</v>
      </c>
    </row>
    <row r="813" spans="1:5" x14ac:dyDescent="0.35">
      <c r="A813" s="255" t="s">
        <v>1981</v>
      </c>
      <c r="B813" s="255" t="s">
        <v>2443</v>
      </c>
      <c r="C813" s="255" t="s">
        <v>2444</v>
      </c>
      <c r="D813" s="255" t="s">
        <v>2444</v>
      </c>
      <c r="E813" s="255" t="s">
        <v>1776</v>
      </c>
    </row>
    <row r="814" spans="1:5" x14ac:dyDescent="0.35">
      <c r="A814" s="255" t="s">
        <v>1981</v>
      </c>
      <c r="B814" s="255" t="s">
        <v>2445</v>
      </c>
      <c r="C814" s="255" t="s">
        <v>2446</v>
      </c>
      <c r="D814" s="255" t="s">
        <v>2446</v>
      </c>
      <c r="E814" s="255" t="s">
        <v>1809</v>
      </c>
    </row>
    <row r="815" spans="1:5" x14ac:dyDescent="0.35">
      <c r="A815" s="255" t="s">
        <v>1981</v>
      </c>
      <c r="B815" s="255" t="s">
        <v>2447</v>
      </c>
      <c r="C815" s="255" t="s">
        <v>2448</v>
      </c>
      <c r="D815" s="255" t="s">
        <v>2448</v>
      </c>
      <c r="E815" s="255" t="s">
        <v>1898</v>
      </c>
    </row>
    <row r="816" spans="1:5" x14ac:dyDescent="0.35">
      <c r="A816" s="255" t="s">
        <v>1981</v>
      </c>
      <c r="B816" s="255" t="s">
        <v>2449</v>
      </c>
      <c r="C816" s="255" t="s">
        <v>2450</v>
      </c>
      <c r="D816" s="255" t="s">
        <v>2450</v>
      </c>
      <c r="E816" s="255" t="s">
        <v>1878</v>
      </c>
    </row>
    <row r="817" spans="1:5" x14ac:dyDescent="0.35">
      <c r="A817" s="255" t="s">
        <v>1981</v>
      </c>
      <c r="B817" s="255" t="s">
        <v>2451</v>
      </c>
      <c r="C817" s="255" t="s">
        <v>2452</v>
      </c>
      <c r="D817" s="255" t="s">
        <v>2452</v>
      </c>
      <c r="E817" s="255" t="s">
        <v>1811</v>
      </c>
    </row>
    <row r="818" spans="1:5" x14ac:dyDescent="0.35">
      <c r="A818" s="255" t="s">
        <v>1981</v>
      </c>
      <c r="B818" s="255" t="s">
        <v>2453</v>
      </c>
      <c r="C818" s="255" t="s">
        <v>2454</v>
      </c>
      <c r="D818" s="255" t="s">
        <v>2454</v>
      </c>
      <c r="E818" s="255" t="s">
        <v>1915</v>
      </c>
    </row>
    <row r="819" spans="1:5" x14ac:dyDescent="0.35">
      <c r="A819" s="255" t="s">
        <v>1981</v>
      </c>
      <c r="B819" s="255" t="s">
        <v>2455</v>
      </c>
      <c r="C819" s="255" t="s">
        <v>2456</v>
      </c>
      <c r="D819" s="255" t="s">
        <v>2456</v>
      </c>
      <c r="E819" s="255" t="s">
        <v>1759</v>
      </c>
    </row>
    <row r="820" spans="1:5" x14ac:dyDescent="0.35">
      <c r="A820" s="255" t="s">
        <v>1981</v>
      </c>
      <c r="B820" s="255" t="s">
        <v>2457</v>
      </c>
      <c r="C820" s="255" t="s">
        <v>2458</v>
      </c>
      <c r="D820" s="255" t="s">
        <v>2458</v>
      </c>
      <c r="E820" s="255" t="s">
        <v>1829</v>
      </c>
    </row>
    <row r="821" spans="1:5" x14ac:dyDescent="0.35">
      <c r="A821" s="255" t="s">
        <v>1981</v>
      </c>
      <c r="B821" s="255" t="s">
        <v>2459</v>
      </c>
      <c r="C821" s="255" t="s">
        <v>2460</v>
      </c>
      <c r="D821" s="255" t="s">
        <v>2460</v>
      </c>
      <c r="E821" s="255" t="s">
        <v>1941</v>
      </c>
    </row>
    <row r="822" spans="1:5" x14ac:dyDescent="0.35">
      <c r="A822" s="255" t="s">
        <v>1981</v>
      </c>
      <c r="B822" s="255" t="s">
        <v>2461</v>
      </c>
      <c r="C822" s="255" t="s">
        <v>2462</v>
      </c>
      <c r="D822" s="255" t="s">
        <v>2462</v>
      </c>
      <c r="E822" s="255" t="s">
        <v>1888</v>
      </c>
    </row>
    <row r="823" spans="1:5" x14ac:dyDescent="0.35">
      <c r="A823" s="255" t="s">
        <v>1981</v>
      </c>
      <c r="B823" s="255" t="s">
        <v>2463</v>
      </c>
      <c r="C823" s="255" t="s">
        <v>2464</v>
      </c>
      <c r="D823" s="255" t="s">
        <v>2464</v>
      </c>
      <c r="E823" s="255" t="s">
        <v>1784</v>
      </c>
    </row>
    <row r="824" spans="1:5" x14ac:dyDescent="0.35">
      <c r="A824" s="255" t="s">
        <v>1981</v>
      </c>
      <c r="B824" s="255" t="s">
        <v>2465</v>
      </c>
      <c r="C824" s="255" t="s">
        <v>2466</v>
      </c>
      <c r="D824" s="255" t="s">
        <v>2466</v>
      </c>
      <c r="E824" s="255" t="s">
        <v>1787</v>
      </c>
    </row>
    <row r="825" spans="1:5" x14ac:dyDescent="0.35">
      <c r="A825" s="255" t="s">
        <v>1981</v>
      </c>
      <c r="B825" s="255" t="s">
        <v>2467</v>
      </c>
      <c r="C825" s="255" t="s">
        <v>2468</v>
      </c>
      <c r="D825" s="255" t="s">
        <v>2468</v>
      </c>
      <c r="E825" s="255" t="s">
        <v>1769</v>
      </c>
    </row>
    <row r="826" spans="1:5" x14ac:dyDescent="0.35">
      <c r="A826" s="255" t="s">
        <v>1981</v>
      </c>
      <c r="B826" s="255" t="s">
        <v>2469</v>
      </c>
      <c r="C826" s="255" t="s">
        <v>2470</v>
      </c>
      <c r="D826" s="255" t="s">
        <v>2470</v>
      </c>
      <c r="E826" s="255" t="s">
        <v>1852</v>
      </c>
    </row>
    <row r="827" spans="1:5" x14ac:dyDescent="0.35">
      <c r="A827" s="255" t="s">
        <v>1981</v>
      </c>
      <c r="B827" s="255" t="s">
        <v>2471</v>
      </c>
      <c r="C827" s="255" t="s">
        <v>2472</v>
      </c>
      <c r="D827" s="255" t="s">
        <v>2472</v>
      </c>
      <c r="E827" s="255" t="s">
        <v>1919</v>
      </c>
    </row>
    <row r="828" spans="1:5" x14ac:dyDescent="0.35">
      <c r="A828" s="255" t="s">
        <v>1981</v>
      </c>
      <c r="B828" s="255" t="s">
        <v>2473</v>
      </c>
      <c r="C828" s="255" t="s">
        <v>2474</v>
      </c>
      <c r="D828" s="255" t="s">
        <v>2474</v>
      </c>
      <c r="E828" s="255" t="s">
        <v>1975</v>
      </c>
    </row>
    <row r="829" spans="1:5" x14ac:dyDescent="0.35">
      <c r="A829" s="255" t="s">
        <v>1981</v>
      </c>
      <c r="B829" s="255" t="s">
        <v>2475</v>
      </c>
      <c r="C829" s="255" t="s">
        <v>2476</v>
      </c>
      <c r="D829" s="255" t="s">
        <v>2476</v>
      </c>
      <c r="E829" s="255" t="s">
        <v>1773</v>
      </c>
    </row>
    <row r="830" spans="1:5" x14ac:dyDescent="0.35">
      <c r="A830" s="255" t="s">
        <v>1981</v>
      </c>
      <c r="B830" s="255" t="s">
        <v>2477</v>
      </c>
      <c r="C830" s="255" t="s">
        <v>2478</v>
      </c>
      <c r="D830" s="255" t="s">
        <v>2478</v>
      </c>
      <c r="E830" s="255" t="s">
        <v>1782</v>
      </c>
    </row>
    <row r="831" spans="1:5" x14ac:dyDescent="0.35">
      <c r="A831" s="255" t="s">
        <v>1981</v>
      </c>
      <c r="B831" s="255" t="s">
        <v>2479</v>
      </c>
      <c r="C831" s="255" t="s">
        <v>2480</v>
      </c>
      <c r="D831" s="255" t="s">
        <v>2480</v>
      </c>
      <c r="E831" s="255" t="s">
        <v>1960</v>
      </c>
    </row>
    <row r="832" spans="1:5" x14ac:dyDescent="0.35">
      <c r="A832" s="255" t="s">
        <v>1981</v>
      </c>
      <c r="B832" s="255" t="s">
        <v>2481</v>
      </c>
      <c r="C832" s="255" t="s">
        <v>2482</v>
      </c>
      <c r="D832" s="255" t="s">
        <v>2482</v>
      </c>
      <c r="E832" s="255" t="s">
        <v>1958</v>
      </c>
    </row>
    <row r="833" spans="1:5" x14ac:dyDescent="0.35">
      <c r="A833" s="255" t="s">
        <v>1981</v>
      </c>
      <c r="B833" s="255" t="s">
        <v>2483</v>
      </c>
      <c r="C833" s="255" t="s">
        <v>2484</v>
      </c>
      <c r="D833" s="255" t="s">
        <v>2484</v>
      </c>
      <c r="E833" s="255" t="s">
        <v>1860</v>
      </c>
    </row>
    <row r="834" spans="1:5" x14ac:dyDescent="0.35">
      <c r="A834" s="255" t="s">
        <v>1981</v>
      </c>
      <c r="B834" s="255" t="s">
        <v>2485</v>
      </c>
      <c r="C834" s="255" t="s">
        <v>2486</v>
      </c>
      <c r="D834" s="255" t="s">
        <v>2486</v>
      </c>
      <c r="E834" s="255" t="s">
        <v>184</v>
      </c>
    </row>
    <row r="835" spans="1:5" x14ac:dyDescent="0.35">
      <c r="A835" s="255" t="s">
        <v>1981</v>
      </c>
      <c r="B835" s="255" t="s">
        <v>2487</v>
      </c>
      <c r="C835" s="255" t="s">
        <v>2488</v>
      </c>
      <c r="D835" s="255" t="s">
        <v>2488</v>
      </c>
      <c r="E835" s="255" t="s">
        <v>1741</v>
      </c>
    </row>
    <row r="836" spans="1:5" x14ac:dyDescent="0.35">
      <c r="A836" s="255" t="s">
        <v>1981</v>
      </c>
      <c r="B836" s="255" t="s">
        <v>2489</v>
      </c>
      <c r="C836" s="255" t="s">
        <v>2490</v>
      </c>
      <c r="D836" s="255" t="s">
        <v>2490</v>
      </c>
      <c r="E836" s="255" t="s">
        <v>1925</v>
      </c>
    </row>
    <row r="837" spans="1:5" x14ac:dyDescent="0.35">
      <c r="A837" s="255" t="s">
        <v>1981</v>
      </c>
      <c r="B837" s="255" t="s">
        <v>2491</v>
      </c>
      <c r="C837" s="255" t="s">
        <v>2492</v>
      </c>
      <c r="D837" s="255" t="s">
        <v>2492</v>
      </c>
      <c r="E837" s="255" t="s">
        <v>1933</v>
      </c>
    </row>
    <row r="838" spans="1:5" x14ac:dyDescent="0.35">
      <c r="A838" s="255" t="s">
        <v>1981</v>
      </c>
      <c r="B838" s="255" t="s">
        <v>2493</v>
      </c>
      <c r="C838" s="255" t="s">
        <v>2494</v>
      </c>
      <c r="D838" s="255" t="s">
        <v>2494</v>
      </c>
      <c r="E838" s="255" t="s">
        <v>1745</v>
      </c>
    </row>
    <row r="839" spans="1:5" x14ac:dyDescent="0.35">
      <c r="A839" s="255" t="s">
        <v>1981</v>
      </c>
      <c r="B839" s="255" t="s">
        <v>2495</v>
      </c>
      <c r="C839" s="255" t="s">
        <v>2496</v>
      </c>
      <c r="D839" s="255" t="s">
        <v>2496</v>
      </c>
      <c r="E839" s="255" t="s">
        <v>1971</v>
      </c>
    </row>
    <row r="840" spans="1:5" x14ac:dyDescent="0.35">
      <c r="A840" s="255" t="s">
        <v>1981</v>
      </c>
      <c r="B840" s="255" t="s">
        <v>2497</v>
      </c>
      <c r="C840" s="255" t="s">
        <v>2498</v>
      </c>
      <c r="D840" s="255" t="s">
        <v>2498</v>
      </c>
      <c r="E840" s="255" t="s">
        <v>1778</v>
      </c>
    </row>
    <row r="841" spans="1:5" x14ac:dyDescent="0.35">
      <c r="A841" s="255" t="s">
        <v>1981</v>
      </c>
      <c r="B841" s="255" t="s">
        <v>2499</v>
      </c>
      <c r="C841" s="255" t="s">
        <v>2500</v>
      </c>
      <c r="D841" s="255" t="s">
        <v>2500</v>
      </c>
      <c r="E841" s="255" t="s">
        <v>1793</v>
      </c>
    </row>
    <row r="842" spans="1:5" x14ac:dyDescent="0.35">
      <c r="A842" s="255" t="s">
        <v>1981</v>
      </c>
      <c r="B842" s="255" t="s">
        <v>2501</v>
      </c>
      <c r="C842" s="255" t="s">
        <v>2502</v>
      </c>
      <c r="D842" s="255" t="s">
        <v>2502</v>
      </c>
      <c r="E842" s="255" t="s">
        <v>1785</v>
      </c>
    </row>
    <row r="843" spans="1:5" x14ac:dyDescent="0.35">
      <c r="A843" s="255" t="s">
        <v>1981</v>
      </c>
      <c r="B843" s="255" t="s">
        <v>2503</v>
      </c>
      <c r="C843" s="255" t="s">
        <v>2504</v>
      </c>
      <c r="D843" s="255" t="s">
        <v>2504</v>
      </c>
      <c r="E843" s="255" t="s">
        <v>1858</v>
      </c>
    </row>
    <row r="844" spans="1:5" x14ac:dyDescent="0.35">
      <c r="A844" s="255" t="s">
        <v>1981</v>
      </c>
      <c r="B844" s="255" t="s">
        <v>2505</v>
      </c>
      <c r="C844" s="255" t="s">
        <v>2506</v>
      </c>
      <c r="D844" s="255" t="s">
        <v>2506</v>
      </c>
      <c r="E844" s="255" t="s">
        <v>1950</v>
      </c>
    </row>
    <row r="845" spans="1:5" x14ac:dyDescent="0.35">
      <c r="A845" s="255" t="s">
        <v>1981</v>
      </c>
      <c r="B845" s="255" t="s">
        <v>2507</v>
      </c>
      <c r="C845" s="255" t="s">
        <v>2508</v>
      </c>
      <c r="D845" s="255" t="s">
        <v>2508</v>
      </c>
      <c r="E845" s="255" t="s">
        <v>1862</v>
      </c>
    </row>
    <row r="846" spans="1:5" x14ac:dyDescent="0.35">
      <c r="A846" s="255" t="s">
        <v>1981</v>
      </c>
      <c r="B846" s="255" t="s">
        <v>2509</v>
      </c>
      <c r="C846" s="255" t="s">
        <v>2510</v>
      </c>
      <c r="D846" s="255" t="s">
        <v>2510</v>
      </c>
      <c r="E846" s="255" t="s">
        <v>1872</v>
      </c>
    </row>
    <row r="847" spans="1:5" x14ac:dyDescent="0.35">
      <c r="A847" s="255" t="s">
        <v>1981</v>
      </c>
      <c r="B847" s="255" t="s">
        <v>2511</v>
      </c>
      <c r="C847" s="255" t="s">
        <v>2512</v>
      </c>
      <c r="D847" s="255" t="s">
        <v>2512</v>
      </c>
      <c r="E847" s="255" t="s">
        <v>1890</v>
      </c>
    </row>
    <row r="848" spans="1:5" x14ac:dyDescent="0.35">
      <c r="A848" s="255" t="s">
        <v>1981</v>
      </c>
      <c r="B848" s="255" t="s">
        <v>2513</v>
      </c>
      <c r="C848" s="255" t="s">
        <v>2512</v>
      </c>
      <c r="D848" s="255" t="s">
        <v>2512</v>
      </c>
      <c r="E848" s="255" t="s">
        <v>1750</v>
      </c>
    </row>
    <row r="849" spans="1:5" x14ac:dyDescent="0.35">
      <c r="A849" s="255" t="s">
        <v>1981</v>
      </c>
      <c r="B849" s="255" t="s">
        <v>2514</v>
      </c>
      <c r="C849" s="255" t="s">
        <v>2515</v>
      </c>
      <c r="D849" s="255" t="s">
        <v>2515</v>
      </c>
      <c r="E849" s="255" t="s">
        <v>1969</v>
      </c>
    </row>
    <row r="850" spans="1:5" x14ac:dyDescent="0.35">
      <c r="A850" s="255" t="s">
        <v>1981</v>
      </c>
      <c r="B850" s="255" t="s">
        <v>2516</v>
      </c>
      <c r="C850" s="255" t="s">
        <v>2517</v>
      </c>
      <c r="D850" s="255" t="s">
        <v>2517</v>
      </c>
      <c r="E850" s="255" t="s">
        <v>1864</v>
      </c>
    </row>
    <row r="851" spans="1:5" x14ac:dyDescent="0.35">
      <c r="A851" s="255" t="s">
        <v>1981</v>
      </c>
      <c r="B851" s="255" t="s">
        <v>243</v>
      </c>
      <c r="C851" s="255" t="s">
        <v>244</v>
      </c>
      <c r="D851" s="255" t="s">
        <v>244</v>
      </c>
      <c r="E851" s="255" t="s">
        <v>213</v>
      </c>
    </row>
    <row r="852" spans="1:5" x14ac:dyDescent="0.35">
      <c r="A852" s="255" t="s">
        <v>1981</v>
      </c>
      <c r="B852" s="255" t="s">
        <v>2518</v>
      </c>
      <c r="C852" s="255" t="s">
        <v>2519</v>
      </c>
      <c r="D852" s="255" t="s">
        <v>2519</v>
      </c>
      <c r="E852" s="255" t="s">
        <v>1805</v>
      </c>
    </row>
    <row r="853" spans="1:5" x14ac:dyDescent="0.35">
      <c r="A853" s="255" t="s">
        <v>1981</v>
      </c>
      <c r="B853" s="255" t="s">
        <v>2520</v>
      </c>
      <c r="C853" s="255" t="s">
        <v>2521</v>
      </c>
      <c r="D853" s="255" t="s">
        <v>2521</v>
      </c>
      <c r="E853" s="255" t="s">
        <v>1801</v>
      </c>
    </row>
    <row r="854" spans="1:5" x14ac:dyDescent="0.35">
      <c r="A854" s="255" t="s">
        <v>1981</v>
      </c>
      <c r="B854" s="255" t="s">
        <v>2522</v>
      </c>
      <c r="C854" s="255" t="s">
        <v>2523</v>
      </c>
      <c r="D854" s="255" t="s">
        <v>2523</v>
      </c>
      <c r="E854" s="255" t="s">
        <v>1817</v>
      </c>
    </row>
    <row r="855" spans="1:5" x14ac:dyDescent="0.35">
      <c r="A855" s="255" t="s">
        <v>1981</v>
      </c>
      <c r="B855" s="255" t="s">
        <v>2524</v>
      </c>
      <c r="C855" s="255" t="s">
        <v>2525</v>
      </c>
      <c r="D855" s="255" t="s">
        <v>2525</v>
      </c>
      <c r="E855" s="255" t="s">
        <v>1888</v>
      </c>
    </row>
    <row r="856" spans="1:5" x14ac:dyDescent="0.35">
      <c r="A856" s="255" t="s">
        <v>1981</v>
      </c>
      <c r="B856" s="255" t="s">
        <v>2526</v>
      </c>
      <c r="C856" s="255" t="s">
        <v>2527</v>
      </c>
      <c r="D856" s="255" t="s">
        <v>2527</v>
      </c>
      <c r="E856" s="255" t="s">
        <v>1756</v>
      </c>
    </row>
    <row r="857" spans="1:5" x14ac:dyDescent="0.35">
      <c r="A857" s="255" t="s">
        <v>1981</v>
      </c>
      <c r="B857" s="255" t="s">
        <v>2528</v>
      </c>
      <c r="C857" s="255" t="s">
        <v>2529</v>
      </c>
      <c r="D857" s="255" t="s">
        <v>2529</v>
      </c>
      <c r="E857" s="255" t="s">
        <v>1776</v>
      </c>
    </row>
    <row r="858" spans="1:5" x14ac:dyDescent="0.35">
      <c r="A858" s="255" t="s">
        <v>1981</v>
      </c>
      <c r="B858" s="255" t="s">
        <v>2530</v>
      </c>
      <c r="C858" s="255" t="s">
        <v>2531</v>
      </c>
      <c r="D858" s="255" t="s">
        <v>2531</v>
      </c>
      <c r="E858" s="255" t="s">
        <v>1805</v>
      </c>
    </row>
    <row r="859" spans="1:5" x14ac:dyDescent="0.35">
      <c r="A859" s="255" t="s">
        <v>1981</v>
      </c>
      <c r="B859" s="255" t="s">
        <v>2532</v>
      </c>
      <c r="C859" s="255" t="s">
        <v>2533</v>
      </c>
      <c r="D859" s="255" t="s">
        <v>2533</v>
      </c>
      <c r="E859" s="255" t="s">
        <v>1937</v>
      </c>
    </row>
    <row r="860" spans="1:5" x14ac:dyDescent="0.35">
      <c r="A860" s="255" t="s">
        <v>1981</v>
      </c>
      <c r="B860" s="255" t="s">
        <v>2534</v>
      </c>
      <c r="C860" s="255" t="s">
        <v>2535</v>
      </c>
      <c r="D860" s="255" t="s">
        <v>2535</v>
      </c>
      <c r="E860" s="255" t="s">
        <v>1778</v>
      </c>
    </row>
    <row r="861" spans="1:5" x14ac:dyDescent="0.35">
      <c r="A861" s="255" t="s">
        <v>1981</v>
      </c>
      <c r="B861" s="255" t="s">
        <v>2536</v>
      </c>
      <c r="C861" s="255" t="s">
        <v>2537</v>
      </c>
      <c r="D861" s="255" t="s">
        <v>2537</v>
      </c>
      <c r="E861" s="255" t="s">
        <v>1980</v>
      </c>
    </row>
    <row r="862" spans="1:5" x14ac:dyDescent="0.35">
      <c r="A862" s="255" t="s">
        <v>1981</v>
      </c>
      <c r="B862" s="255" t="s">
        <v>2538</v>
      </c>
      <c r="C862" s="255" t="s">
        <v>2539</v>
      </c>
      <c r="D862" s="255" t="s">
        <v>2539</v>
      </c>
      <c r="E862" s="255" t="s">
        <v>1946</v>
      </c>
    </row>
    <row r="863" spans="1:5" x14ac:dyDescent="0.35">
      <c r="A863" s="255" t="s">
        <v>1981</v>
      </c>
      <c r="B863" s="255" t="s">
        <v>2540</v>
      </c>
      <c r="C863" s="255" t="s">
        <v>2541</v>
      </c>
      <c r="D863" s="255" t="s">
        <v>2541</v>
      </c>
      <c r="E863" s="255" t="s">
        <v>1933</v>
      </c>
    </row>
    <row r="864" spans="1:5" x14ac:dyDescent="0.35">
      <c r="A864" s="255" t="s">
        <v>1981</v>
      </c>
      <c r="B864" s="255" t="s">
        <v>2542</v>
      </c>
      <c r="C864" s="255" t="s">
        <v>2543</v>
      </c>
      <c r="D864" s="255" t="s">
        <v>2543</v>
      </c>
      <c r="E864" s="255" t="s">
        <v>1787</v>
      </c>
    </row>
    <row r="865" spans="1:5" x14ac:dyDescent="0.35">
      <c r="A865" s="255" t="s">
        <v>1981</v>
      </c>
      <c r="B865" s="255" t="s">
        <v>2544</v>
      </c>
      <c r="C865" s="255" t="s">
        <v>2545</v>
      </c>
      <c r="D865" s="255" t="s">
        <v>2545</v>
      </c>
      <c r="E865" s="255" t="s">
        <v>1878</v>
      </c>
    </row>
    <row r="866" spans="1:5" x14ac:dyDescent="0.35">
      <c r="A866" s="255" t="s">
        <v>1981</v>
      </c>
      <c r="B866" s="255" t="s">
        <v>2546</v>
      </c>
      <c r="C866" s="255" t="s">
        <v>2547</v>
      </c>
      <c r="D866" s="255" t="s">
        <v>2547</v>
      </c>
      <c r="E866" s="255" t="s">
        <v>1743</v>
      </c>
    </row>
    <row r="867" spans="1:5" x14ac:dyDescent="0.35">
      <c r="A867" s="255" t="s">
        <v>1981</v>
      </c>
      <c r="B867" s="255" t="s">
        <v>2548</v>
      </c>
      <c r="C867" s="255" t="s">
        <v>2549</v>
      </c>
      <c r="D867" s="255" t="s">
        <v>2549</v>
      </c>
      <c r="E867" s="255" t="s">
        <v>1759</v>
      </c>
    </row>
    <row r="868" spans="1:5" x14ac:dyDescent="0.35">
      <c r="A868" s="255" t="s">
        <v>1981</v>
      </c>
      <c r="B868" s="255" t="s">
        <v>2550</v>
      </c>
      <c r="C868" s="255" t="s">
        <v>2551</v>
      </c>
      <c r="D868" s="255" t="s">
        <v>2551</v>
      </c>
      <c r="E868" s="255" t="s">
        <v>1882</v>
      </c>
    </row>
    <row r="869" spans="1:5" x14ac:dyDescent="0.35">
      <c r="A869" s="255" t="s">
        <v>1981</v>
      </c>
      <c r="B869" s="255" t="s">
        <v>2552</v>
      </c>
      <c r="C869" s="255" t="s">
        <v>2553</v>
      </c>
      <c r="D869" s="255" t="s">
        <v>2553</v>
      </c>
      <c r="E869" s="255" t="s">
        <v>1872</v>
      </c>
    </row>
    <row r="870" spans="1:5" x14ac:dyDescent="0.35">
      <c r="A870" s="255" t="s">
        <v>1981</v>
      </c>
      <c r="B870" s="255" t="s">
        <v>2554</v>
      </c>
      <c r="C870" s="255" t="s">
        <v>2555</v>
      </c>
      <c r="D870" s="255" t="s">
        <v>2555</v>
      </c>
      <c r="E870" s="255" t="s">
        <v>1852</v>
      </c>
    </row>
    <row r="871" spans="1:5" x14ac:dyDescent="0.35">
      <c r="A871" s="255" t="s">
        <v>1981</v>
      </c>
      <c r="B871" s="255" t="s">
        <v>2556</v>
      </c>
      <c r="C871" s="255" t="s">
        <v>2557</v>
      </c>
      <c r="D871" s="255" t="s">
        <v>2557</v>
      </c>
      <c r="E871" s="255" t="s">
        <v>1845</v>
      </c>
    </row>
    <row r="872" spans="1:5" x14ac:dyDescent="0.35">
      <c r="A872" s="255" t="s">
        <v>1981</v>
      </c>
      <c r="B872" s="255" t="s">
        <v>2558</v>
      </c>
      <c r="C872" s="255" t="s">
        <v>2559</v>
      </c>
      <c r="D872" s="255" t="s">
        <v>2559</v>
      </c>
      <c r="E872" s="255" t="s">
        <v>1958</v>
      </c>
    </row>
    <row r="873" spans="1:5" x14ac:dyDescent="0.35">
      <c r="A873" s="255" t="s">
        <v>1981</v>
      </c>
      <c r="B873" s="255" t="s">
        <v>2560</v>
      </c>
      <c r="C873" s="255" t="s">
        <v>2561</v>
      </c>
      <c r="D873" s="255" t="s">
        <v>2561</v>
      </c>
      <c r="E873" s="255" t="s">
        <v>208</v>
      </c>
    </row>
    <row r="874" spans="1:5" x14ac:dyDescent="0.35">
      <c r="A874" s="255" t="s">
        <v>1981</v>
      </c>
      <c r="B874" s="255" t="s">
        <v>2562</v>
      </c>
      <c r="C874" s="255" t="s">
        <v>2563</v>
      </c>
      <c r="D874" s="255" t="s">
        <v>2563</v>
      </c>
      <c r="E874" s="255" t="s">
        <v>1973</v>
      </c>
    </row>
    <row r="875" spans="1:5" x14ac:dyDescent="0.35">
      <c r="A875" s="255" t="s">
        <v>1981</v>
      </c>
      <c r="B875" s="255" t="s">
        <v>2564</v>
      </c>
      <c r="C875" s="255" t="s">
        <v>2565</v>
      </c>
      <c r="D875" s="255" t="s">
        <v>2565</v>
      </c>
      <c r="E875" s="255" t="s">
        <v>1976</v>
      </c>
    </row>
    <row r="876" spans="1:5" x14ac:dyDescent="0.35">
      <c r="A876" s="255" t="s">
        <v>1981</v>
      </c>
      <c r="B876" s="255" t="s">
        <v>2566</v>
      </c>
      <c r="C876" s="255" t="s">
        <v>2567</v>
      </c>
      <c r="D876" s="255" t="s">
        <v>2567</v>
      </c>
      <c r="E876" s="255" t="s">
        <v>1854</v>
      </c>
    </row>
    <row r="877" spans="1:5" x14ac:dyDescent="0.35">
      <c r="A877" s="255" t="s">
        <v>1981</v>
      </c>
      <c r="B877" s="255" t="s">
        <v>2568</v>
      </c>
      <c r="C877" s="255" t="s">
        <v>2569</v>
      </c>
      <c r="D877" s="255" t="s">
        <v>2569</v>
      </c>
      <c r="E877" s="255" t="s">
        <v>1769</v>
      </c>
    </row>
    <row r="878" spans="1:5" x14ac:dyDescent="0.35">
      <c r="A878" s="255" t="s">
        <v>1981</v>
      </c>
      <c r="B878" s="255" t="s">
        <v>2570</v>
      </c>
      <c r="C878" s="255" t="s">
        <v>2571</v>
      </c>
      <c r="D878" s="255" t="s">
        <v>2571</v>
      </c>
      <c r="E878" s="255" t="s">
        <v>1809</v>
      </c>
    </row>
    <row r="879" spans="1:5" x14ac:dyDescent="0.35">
      <c r="A879" s="255" t="s">
        <v>1981</v>
      </c>
      <c r="B879" s="255" t="s">
        <v>2572</v>
      </c>
      <c r="C879" s="255" t="s">
        <v>2573</v>
      </c>
      <c r="D879" s="255" t="s">
        <v>2573</v>
      </c>
      <c r="E879" s="255" t="s">
        <v>1754</v>
      </c>
    </row>
    <row r="880" spans="1:5" x14ac:dyDescent="0.35">
      <c r="A880" s="255" t="s">
        <v>1981</v>
      </c>
      <c r="B880" s="255" t="s">
        <v>2574</v>
      </c>
      <c r="C880" s="255" t="s">
        <v>2575</v>
      </c>
      <c r="D880" s="255" t="s">
        <v>2575</v>
      </c>
      <c r="E880" s="255" t="s">
        <v>1902</v>
      </c>
    </row>
    <row r="881" spans="1:5" x14ac:dyDescent="0.35">
      <c r="A881" s="255" t="s">
        <v>1981</v>
      </c>
      <c r="B881" s="255" t="s">
        <v>2576</v>
      </c>
      <c r="C881" s="255" t="s">
        <v>2577</v>
      </c>
      <c r="D881" s="255" t="s">
        <v>2577</v>
      </c>
      <c r="E881" s="255" t="s">
        <v>1829</v>
      </c>
    </row>
    <row r="882" spans="1:5" x14ac:dyDescent="0.35">
      <c r="A882" s="255" t="s">
        <v>1981</v>
      </c>
      <c r="B882" s="255" t="s">
        <v>2578</v>
      </c>
      <c r="C882" s="255" t="s">
        <v>2579</v>
      </c>
      <c r="D882" s="255" t="s">
        <v>2579</v>
      </c>
      <c r="E882" s="255" t="s">
        <v>1752</v>
      </c>
    </row>
    <row r="883" spans="1:5" x14ac:dyDescent="0.35">
      <c r="A883" s="255" t="s">
        <v>1981</v>
      </c>
      <c r="B883" s="255" t="s">
        <v>2580</v>
      </c>
      <c r="C883" s="255" t="s">
        <v>2581</v>
      </c>
      <c r="D883" s="255" t="s">
        <v>2581</v>
      </c>
      <c r="E883" s="255" t="s">
        <v>1833</v>
      </c>
    </row>
    <row r="884" spans="1:5" x14ac:dyDescent="0.35">
      <c r="A884" s="255" t="s">
        <v>1981</v>
      </c>
      <c r="B884" s="255" t="s">
        <v>2582</v>
      </c>
      <c r="C884" s="255" t="s">
        <v>2583</v>
      </c>
      <c r="D884" s="255" t="s">
        <v>2583</v>
      </c>
      <c r="E884" s="255" t="s">
        <v>1931</v>
      </c>
    </row>
    <row r="885" spans="1:5" x14ac:dyDescent="0.35">
      <c r="A885" s="255" t="s">
        <v>1981</v>
      </c>
      <c r="B885" s="255" t="s">
        <v>2584</v>
      </c>
      <c r="C885" s="255" t="s">
        <v>2585</v>
      </c>
      <c r="D885" s="255" t="s">
        <v>2585</v>
      </c>
      <c r="E885" s="255" t="s">
        <v>1952</v>
      </c>
    </row>
    <row r="886" spans="1:5" x14ac:dyDescent="0.35">
      <c r="A886" s="255" t="s">
        <v>1981</v>
      </c>
      <c r="B886" s="255" t="s">
        <v>2586</v>
      </c>
      <c r="C886" s="255" t="s">
        <v>2587</v>
      </c>
      <c r="D886" s="255" t="s">
        <v>2587</v>
      </c>
      <c r="E886" s="255" t="s">
        <v>1795</v>
      </c>
    </row>
    <row r="887" spans="1:5" x14ac:dyDescent="0.35">
      <c r="A887" s="255" t="s">
        <v>1981</v>
      </c>
      <c r="B887" s="255" t="s">
        <v>2588</v>
      </c>
      <c r="C887" s="255" t="s">
        <v>2589</v>
      </c>
      <c r="D887" s="255" t="s">
        <v>2589</v>
      </c>
      <c r="E887" s="255" t="s">
        <v>1765</v>
      </c>
    </row>
    <row r="888" spans="1:5" x14ac:dyDescent="0.35">
      <c r="A888" s="255" t="s">
        <v>1981</v>
      </c>
      <c r="B888" s="255" t="s">
        <v>2590</v>
      </c>
      <c r="C888" s="255" t="s">
        <v>2591</v>
      </c>
      <c r="D888" s="255" t="s">
        <v>2591</v>
      </c>
      <c r="E888" s="255" t="s">
        <v>174</v>
      </c>
    </row>
    <row r="889" spans="1:5" x14ac:dyDescent="0.35">
      <c r="A889" s="255" t="s">
        <v>1981</v>
      </c>
      <c r="B889" s="255" t="s">
        <v>2592</v>
      </c>
      <c r="C889" s="255" t="s">
        <v>2593</v>
      </c>
      <c r="D889" s="255" t="s">
        <v>2593</v>
      </c>
      <c r="E889" s="255" t="s">
        <v>1917</v>
      </c>
    </row>
    <row r="890" spans="1:5" x14ac:dyDescent="0.35">
      <c r="A890" s="255" t="s">
        <v>1981</v>
      </c>
      <c r="B890" s="255" t="s">
        <v>2594</v>
      </c>
      <c r="C890" s="255" t="s">
        <v>2595</v>
      </c>
      <c r="D890" s="255" t="s">
        <v>2595</v>
      </c>
      <c r="E890" s="255" t="s">
        <v>1856</v>
      </c>
    </row>
    <row r="891" spans="1:5" x14ac:dyDescent="0.35">
      <c r="A891" s="255" t="s">
        <v>1981</v>
      </c>
      <c r="B891" s="255" t="s">
        <v>2596</v>
      </c>
      <c r="C891" s="255" t="s">
        <v>2597</v>
      </c>
      <c r="D891" s="255" t="s">
        <v>2597</v>
      </c>
      <c r="E891" s="255" t="s">
        <v>1864</v>
      </c>
    </row>
    <row r="892" spans="1:5" x14ac:dyDescent="0.35">
      <c r="A892" s="255" t="s">
        <v>1981</v>
      </c>
      <c r="B892" s="255" t="s">
        <v>2598</v>
      </c>
      <c r="C892" s="255" t="s">
        <v>2599</v>
      </c>
      <c r="D892" s="255" t="s">
        <v>2599</v>
      </c>
      <c r="E892" s="255" t="s">
        <v>1913</v>
      </c>
    </row>
    <row r="893" spans="1:5" x14ac:dyDescent="0.35">
      <c r="A893" s="255" t="s">
        <v>1981</v>
      </c>
      <c r="B893" s="255" t="s">
        <v>2600</v>
      </c>
      <c r="C893" s="255" t="s">
        <v>2601</v>
      </c>
      <c r="D893" s="255" t="s">
        <v>2601</v>
      </c>
      <c r="E893" s="255" t="s">
        <v>1927</v>
      </c>
    </row>
    <row r="894" spans="1:5" x14ac:dyDescent="0.35">
      <c r="A894" s="255" t="s">
        <v>1981</v>
      </c>
      <c r="B894" s="255" t="s">
        <v>2602</v>
      </c>
      <c r="C894" s="255" t="s">
        <v>2603</v>
      </c>
      <c r="D894" s="255" t="s">
        <v>2603</v>
      </c>
      <c r="E894" s="255" t="s">
        <v>1839</v>
      </c>
    </row>
    <row r="895" spans="1:5" x14ac:dyDescent="0.35">
      <c r="A895" s="255" t="s">
        <v>1981</v>
      </c>
      <c r="B895" s="255" t="s">
        <v>2604</v>
      </c>
      <c r="C895" s="255" t="s">
        <v>2605</v>
      </c>
      <c r="D895" s="255" t="s">
        <v>2605</v>
      </c>
      <c r="E895" s="255" t="s">
        <v>1921</v>
      </c>
    </row>
    <row r="896" spans="1:5" x14ac:dyDescent="0.35">
      <c r="A896" s="255" t="s">
        <v>1981</v>
      </c>
      <c r="B896" s="255" t="s">
        <v>2606</v>
      </c>
      <c r="C896" s="255" t="s">
        <v>2605</v>
      </c>
      <c r="D896" s="255" t="s">
        <v>2605</v>
      </c>
      <c r="E896" s="255" t="s">
        <v>1862</v>
      </c>
    </row>
    <row r="897" spans="1:5" x14ac:dyDescent="0.35">
      <c r="A897" s="255" t="s">
        <v>1981</v>
      </c>
      <c r="B897" s="255" t="s">
        <v>2607</v>
      </c>
      <c r="C897" s="255" t="s">
        <v>2608</v>
      </c>
      <c r="D897" s="255" t="s">
        <v>2608</v>
      </c>
      <c r="E897" s="255" t="s">
        <v>1813</v>
      </c>
    </row>
    <row r="898" spans="1:5" x14ac:dyDescent="0.35">
      <c r="A898" s="255" t="s">
        <v>1981</v>
      </c>
      <c r="B898" s="255" t="s">
        <v>2609</v>
      </c>
      <c r="C898" s="255" t="s">
        <v>2610</v>
      </c>
      <c r="D898" s="255" t="s">
        <v>2610</v>
      </c>
      <c r="E898" s="255" t="s">
        <v>1741</v>
      </c>
    </row>
    <row r="899" spans="1:5" x14ac:dyDescent="0.35">
      <c r="A899" s="255" t="s">
        <v>1981</v>
      </c>
      <c r="B899" s="255" t="s">
        <v>2611</v>
      </c>
      <c r="C899" s="255" t="s">
        <v>2612</v>
      </c>
      <c r="D899" s="255" t="s">
        <v>2612</v>
      </c>
      <c r="E899" s="255" t="s">
        <v>1925</v>
      </c>
    </row>
    <row r="900" spans="1:5" x14ac:dyDescent="0.35">
      <c r="A900" s="255" t="s">
        <v>1981</v>
      </c>
      <c r="B900" s="255" t="s">
        <v>2613</v>
      </c>
      <c r="C900" s="255" t="s">
        <v>2614</v>
      </c>
      <c r="D900" s="255" t="s">
        <v>2614</v>
      </c>
      <c r="E900" s="255" t="s">
        <v>1870</v>
      </c>
    </row>
    <row r="901" spans="1:5" x14ac:dyDescent="0.35">
      <c r="A901" s="255" t="s">
        <v>1981</v>
      </c>
      <c r="B901" s="255" t="s">
        <v>2615</v>
      </c>
      <c r="C901" s="255" t="s">
        <v>2616</v>
      </c>
      <c r="D901" s="255" t="s">
        <v>2616</v>
      </c>
      <c r="E901" s="255" t="s">
        <v>1784</v>
      </c>
    </row>
    <row r="902" spans="1:5" x14ac:dyDescent="0.35">
      <c r="A902" s="255" t="s">
        <v>1981</v>
      </c>
      <c r="B902" s="255" t="s">
        <v>2617</v>
      </c>
      <c r="C902" s="255" t="s">
        <v>2618</v>
      </c>
      <c r="D902" s="255" t="s">
        <v>2618</v>
      </c>
      <c r="E902" s="255" t="s">
        <v>1905</v>
      </c>
    </row>
    <row r="903" spans="1:5" x14ac:dyDescent="0.35">
      <c r="A903" s="255" t="s">
        <v>1981</v>
      </c>
      <c r="B903" s="255" t="s">
        <v>2619</v>
      </c>
      <c r="C903" s="255" t="s">
        <v>2620</v>
      </c>
      <c r="D903" s="255" t="s">
        <v>2620</v>
      </c>
      <c r="E903" s="255" t="s">
        <v>1960</v>
      </c>
    </row>
    <row r="904" spans="1:5" x14ac:dyDescent="0.35">
      <c r="A904" s="255" t="s">
        <v>1981</v>
      </c>
      <c r="B904" s="255" t="s">
        <v>245</v>
      </c>
      <c r="C904" s="255" t="s">
        <v>246</v>
      </c>
      <c r="D904" s="255" t="s">
        <v>246</v>
      </c>
      <c r="E904" s="255" t="s">
        <v>212</v>
      </c>
    </row>
    <row r="905" spans="1:5" x14ac:dyDescent="0.35">
      <c r="A905" s="255" t="s">
        <v>1981</v>
      </c>
      <c r="B905" s="255" t="s">
        <v>2621</v>
      </c>
      <c r="C905" s="255" t="s">
        <v>2622</v>
      </c>
      <c r="D905" s="255" t="s">
        <v>2622</v>
      </c>
      <c r="E905" s="255" t="s">
        <v>1894</v>
      </c>
    </row>
    <row r="906" spans="1:5" x14ac:dyDescent="0.35">
      <c r="A906" s="255" t="s">
        <v>1981</v>
      </c>
      <c r="B906" s="255" t="s">
        <v>2623</v>
      </c>
      <c r="C906" s="255" t="s">
        <v>2624</v>
      </c>
      <c r="D906" s="255" t="s">
        <v>2624</v>
      </c>
      <c r="E906" s="255" t="s">
        <v>1866</v>
      </c>
    </row>
    <row r="907" spans="1:5" x14ac:dyDescent="0.35">
      <c r="A907" s="255" t="s">
        <v>1981</v>
      </c>
      <c r="B907" s="255" t="s">
        <v>2625</v>
      </c>
      <c r="C907" s="255" t="s">
        <v>2626</v>
      </c>
      <c r="D907" s="255" t="s">
        <v>2626</v>
      </c>
      <c r="E907" s="255" t="s">
        <v>1775</v>
      </c>
    </row>
    <row r="908" spans="1:5" x14ac:dyDescent="0.35">
      <c r="A908" s="255" t="s">
        <v>1981</v>
      </c>
      <c r="B908" s="255" t="s">
        <v>2627</v>
      </c>
      <c r="C908" s="255" t="s">
        <v>2628</v>
      </c>
      <c r="D908" s="255" t="s">
        <v>2628</v>
      </c>
      <c r="E908" s="255" t="s">
        <v>1876</v>
      </c>
    </row>
    <row r="909" spans="1:5" x14ac:dyDescent="0.35">
      <c r="A909" s="255" t="s">
        <v>1981</v>
      </c>
      <c r="B909" s="255" t="s">
        <v>2629</v>
      </c>
      <c r="C909" s="255" t="s">
        <v>2630</v>
      </c>
      <c r="D909" s="255" t="s">
        <v>2630</v>
      </c>
      <c r="E909" s="255" t="s">
        <v>1780</v>
      </c>
    </row>
    <row r="910" spans="1:5" x14ac:dyDescent="0.35">
      <c r="A910" s="255" t="s">
        <v>1981</v>
      </c>
      <c r="B910" s="255" t="s">
        <v>2631</v>
      </c>
      <c r="C910" s="255" t="s">
        <v>2632</v>
      </c>
      <c r="D910" s="255" t="s">
        <v>2632</v>
      </c>
      <c r="E910" s="255" t="s">
        <v>1750</v>
      </c>
    </row>
    <row r="911" spans="1:5" x14ac:dyDescent="0.35">
      <c r="A911" s="255" t="s">
        <v>1981</v>
      </c>
      <c r="B911" s="255" t="s">
        <v>2633</v>
      </c>
      <c r="C911" s="255" t="s">
        <v>2634</v>
      </c>
      <c r="D911" s="255" t="s">
        <v>2634</v>
      </c>
      <c r="E911" s="255" t="s">
        <v>1801</v>
      </c>
    </row>
    <row r="912" spans="1:5" x14ac:dyDescent="0.35">
      <c r="A912" s="255" t="s">
        <v>1981</v>
      </c>
      <c r="B912" s="255" t="s">
        <v>2635</v>
      </c>
      <c r="C912" s="255" t="s">
        <v>2636</v>
      </c>
      <c r="D912" s="255" t="s">
        <v>2636</v>
      </c>
      <c r="E912" s="255" t="s">
        <v>1767</v>
      </c>
    </row>
    <row r="913" spans="1:5" x14ac:dyDescent="0.35">
      <c r="A913" s="255" t="s">
        <v>1981</v>
      </c>
      <c r="B913" s="255" t="s">
        <v>2637</v>
      </c>
      <c r="C913" s="255" t="s">
        <v>2638</v>
      </c>
      <c r="D913" s="255" t="s">
        <v>2638</v>
      </c>
      <c r="E913" s="255" t="s">
        <v>169</v>
      </c>
    </row>
    <row r="914" spans="1:5" x14ac:dyDescent="0.35">
      <c r="A914" s="255" t="s">
        <v>1981</v>
      </c>
      <c r="B914" s="255" t="s">
        <v>247</v>
      </c>
      <c r="C914" s="255" t="s">
        <v>248</v>
      </c>
      <c r="D914" s="255" t="s">
        <v>248</v>
      </c>
      <c r="E914" s="255" t="s">
        <v>211</v>
      </c>
    </row>
    <row r="915" spans="1:5" x14ac:dyDescent="0.35">
      <c r="A915" s="255" t="s">
        <v>1981</v>
      </c>
      <c r="B915" s="255" t="s">
        <v>2639</v>
      </c>
      <c r="C915" s="255" t="s">
        <v>2640</v>
      </c>
      <c r="D915" s="255" t="s">
        <v>2640</v>
      </c>
      <c r="E915" s="255" t="s">
        <v>1748</v>
      </c>
    </row>
    <row r="916" spans="1:5" x14ac:dyDescent="0.35">
      <c r="A916" s="255" t="s">
        <v>1981</v>
      </c>
      <c r="B916" s="255" t="s">
        <v>2641</v>
      </c>
      <c r="C916" s="255" t="s">
        <v>2642</v>
      </c>
      <c r="D916" s="255" t="s">
        <v>2642</v>
      </c>
      <c r="E916" s="255" t="s">
        <v>213</v>
      </c>
    </row>
    <row r="917" spans="1:5" x14ac:dyDescent="0.35">
      <c r="A917" s="255" t="s">
        <v>1981</v>
      </c>
      <c r="B917" s="255" t="s">
        <v>2643</v>
      </c>
      <c r="C917" s="255" t="s">
        <v>2644</v>
      </c>
      <c r="D917" s="255" t="s">
        <v>2644</v>
      </c>
      <c r="E917" s="255" t="s">
        <v>1782</v>
      </c>
    </row>
    <row r="918" spans="1:5" x14ac:dyDescent="0.35">
      <c r="A918" s="255" t="s">
        <v>1981</v>
      </c>
      <c r="B918" s="255" t="s">
        <v>2645</v>
      </c>
      <c r="C918" s="255" t="s">
        <v>2646</v>
      </c>
      <c r="D918" s="255" t="s">
        <v>2646</v>
      </c>
      <c r="E918" s="255" t="s">
        <v>1843</v>
      </c>
    </row>
    <row r="919" spans="1:5" x14ac:dyDescent="0.35">
      <c r="A919" s="255" t="s">
        <v>1981</v>
      </c>
      <c r="B919" s="255" t="s">
        <v>2647</v>
      </c>
      <c r="C919" s="255" t="s">
        <v>2648</v>
      </c>
      <c r="D919" s="255" t="s">
        <v>2648</v>
      </c>
      <c r="E919" s="255" t="s">
        <v>1825</v>
      </c>
    </row>
    <row r="920" spans="1:5" x14ac:dyDescent="0.35">
      <c r="A920" s="255" t="s">
        <v>1981</v>
      </c>
      <c r="B920" s="255" t="s">
        <v>2649</v>
      </c>
      <c r="C920" s="255" t="s">
        <v>2650</v>
      </c>
      <c r="D920" s="255" t="s">
        <v>2650</v>
      </c>
      <c r="E920" s="255" t="s">
        <v>1975</v>
      </c>
    </row>
    <row r="921" spans="1:5" x14ac:dyDescent="0.35">
      <c r="A921" s="255" t="s">
        <v>1981</v>
      </c>
      <c r="B921" s="255" t="s">
        <v>2651</v>
      </c>
      <c r="C921" s="255" t="s">
        <v>2652</v>
      </c>
      <c r="D921" s="255" t="s">
        <v>2652</v>
      </c>
      <c r="E921" s="255" t="s">
        <v>1803</v>
      </c>
    </row>
    <row r="922" spans="1:5" x14ac:dyDescent="0.35">
      <c r="A922" s="255" t="s">
        <v>1981</v>
      </c>
      <c r="B922" s="255" t="s">
        <v>2653</v>
      </c>
      <c r="C922" s="255" t="s">
        <v>2654</v>
      </c>
      <c r="D922" s="255" t="s">
        <v>2654</v>
      </c>
      <c r="E922" s="255" t="s">
        <v>1907</v>
      </c>
    </row>
    <row r="923" spans="1:5" x14ac:dyDescent="0.35">
      <c r="A923" s="255" t="s">
        <v>1981</v>
      </c>
      <c r="B923" s="255" t="s">
        <v>2655</v>
      </c>
      <c r="C923" s="255" t="s">
        <v>2656</v>
      </c>
      <c r="D923" s="255" t="s">
        <v>2656</v>
      </c>
      <c r="E923" s="255" t="s">
        <v>1789</v>
      </c>
    </row>
    <row r="924" spans="1:5" x14ac:dyDescent="0.35">
      <c r="A924" s="255" t="s">
        <v>1981</v>
      </c>
      <c r="B924" s="255" t="s">
        <v>2657</v>
      </c>
      <c r="C924" s="255" t="s">
        <v>2658</v>
      </c>
      <c r="D924" s="255" t="s">
        <v>2658</v>
      </c>
      <c r="E924" s="255" t="s">
        <v>1898</v>
      </c>
    </row>
    <row r="925" spans="1:5" x14ac:dyDescent="0.35">
      <c r="A925" s="255" t="s">
        <v>1981</v>
      </c>
      <c r="B925" s="255" t="s">
        <v>2659</v>
      </c>
      <c r="C925" s="255" t="s">
        <v>2660</v>
      </c>
      <c r="D925" s="255" t="s">
        <v>2660</v>
      </c>
      <c r="E925" s="255" t="s">
        <v>1807</v>
      </c>
    </row>
    <row r="926" spans="1:5" x14ac:dyDescent="0.35">
      <c r="A926" s="255" t="s">
        <v>1981</v>
      </c>
      <c r="B926" s="255" t="s">
        <v>2661</v>
      </c>
      <c r="C926" s="255" t="s">
        <v>2662</v>
      </c>
      <c r="D926" s="255" t="s">
        <v>2662</v>
      </c>
      <c r="E926" s="255" t="s">
        <v>209</v>
      </c>
    </row>
    <row r="927" spans="1:5" x14ac:dyDescent="0.35">
      <c r="A927" s="255" t="s">
        <v>1981</v>
      </c>
      <c r="B927" s="255" t="s">
        <v>2663</v>
      </c>
      <c r="C927" s="255" t="s">
        <v>2664</v>
      </c>
      <c r="D927" s="255" t="s">
        <v>2664</v>
      </c>
      <c r="E927" s="255" t="s">
        <v>1969</v>
      </c>
    </row>
    <row r="928" spans="1:5" x14ac:dyDescent="0.35">
      <c r="A928" s="255" t="s">
        <v>1981</v>
      </c>
      <c r="B928" s="255" t="s">
        <v>2665</v>
      </c>
      <c r="C928" s="255" t="s">
        <v>2666</v>
      </c>
      <c r="D928" s="255" t="s">
        <v>2666</v>
      </c>
      <c r="E928" s="255" t="s">
        <v>1978</v>
      </c>
    </row>
    <row r="929" spans="1:5" x14ac:dyDescent="0.35">
      <c r="A929" s="255" t="s">
        <v>1981</v>
      </c>
      <c r="B929" s="255" t="s">
        <v>2667</v>
      </c>
      <c r="C929" s="255" t="s">
        <v>2668</v>
      </c>
      <c r="D929" s="255" t="s">
        <v>2668</v>
      </c>
      <c r="E929" s="255" t="s">
        <v>1747</v>
      </c>
    </row>
    <row r="930" spans="1:5" x14ac:dyDescent="0.35">
      <c r="A930" s="255" t="s">
        <v>1981</v>
      </c>
      <c r="B930" s="255" t="s">
        <v>2669</v>
      </c>
      <c r="C930" s="255" t="s">
        <v>2670</v>
      </c>
      <c r="D930" s="255" t="s">
        <v>2670</v>
      </c>
      <c r="E930" s="255" t="s">
        <v>207</v>
      </c>
    </row>
    <row r="931" spans="1:5" x14ac:dyDescent="0.35">
      <c r="A931" s="255" t="s">
        <v>1981</v>
      </c>
      <c r="B931" s="255" t="s">
        <v>2671</v>
      </c>
      <c r="C931" s="255" t="s">
        <v>2672</v>
      </c>
      <c r="D931" s="255" t="s">
        <v>2672</v>
      </c>
      <c r="E931" s="255" t="s">
        <v>190</v>
      </c>
    </row>
    <row r="932" spans="1:5" x14ac:dyDescent="0.35">
      <c r="A932" s="255" t="s">
        <v>1981</v>
      </c>
      <c r="B932" s="255" t="s">
        <v>2673</v>
      </c>
      <c r="C932" s="255" t="s">
        <v>2674</v>
      </c>
      <c r="D932" s="255" t="s">
        <v>2674</v>
      </c>
      <c r="E932" s="255" t="s">
        <v>1919</v>
      </c>
    </row>
    <row r="933" spans="1:5" x14ac:dyDescent="0.35">
      <c r="A933" s="255" t="s">
        <v>1981</v>
      </c>
      <c r="B933" s="255" t="s">
        <v>2675</v>
      </c>
      <c r="C933" s="255" t="s">
        <v>2676</v>
      </c>
      <c r="D933" s="255" t="s">
        <v>2676</v>
      </c>
      <c r="E933" s="255" t="s">
        <v>1909</v>
      </c>
    </row>
    <row r="934" spans="1:5" x14ac:dyDescent="0.35">
      <c r="A934" s="255" t="s">
        <v>1981</v>
      </c>
      <c r="B934" s="255" t="s">
        <v>2677</v>
      </c>
      <c r="C934" s="255" t="s">
        <v>2678</v>
      </c>
      <c r="D934" s="255" t="s">
        <v>2678</v>
      </c>
      <c r="E934" s="255" t="s">
        <v>1939</v>
      </c>
    </row>
    <row r="935" spans="1:5" x14ac:dyDescent="0.35">
      <c r="A935" s="255" t="s">
        <v>1981</v>
      </c>
      <c r="B935" s="255" t="s">
        <v>2679</v>
      </c>
      <c r="C935" s="255" t="s">
        <v>2680</v>
      </c>
      <c r="D935" s="255" t="s">
        <v>2680</v>
      </c>
      <c r="E935" s="255" t="s">
        <v>1827</v>
      </c>
    </row>
    <row r="936" spans="1:5" x14ac:dyDescent="0.35">
      <c r="A936" s="255" t="s">
        <v>1981</v>
      </c>
      <c r="B936" s="255" t="s">
        <v>2681</v>
      </c>
      <c r="C936" s="255" t="s">
        <v>2682</v>
      </c>
      <c r="D936" s="255" t="s">
        <v>2682</v>
      </c>
      <c r="E936" s="255" t="s">
        <v>1943</v>
      </c>
    </row>
    <row r="937" spans="1:5" x14ac:dyDescent="0.35">
      <c r="A937" s="255" t="s">
        <v>1981</v>
      </c>
      <c r="B937" s="255" t="s">
        <v>2683</v>
      </c>
      <c r="C937" s="255" t="s">
        <v>2684</v>
      </c>
      <c r="D937" s="255" t="s">
        <v>2684</v>
      </c>
      <c r="E937" s="255" t="s">
        <v>1823</v>
      </c>
    </row>
    <row r="938" spans="1:5" x14ac:dyDescent="0.35">
      <c r="A938" s="255" t="s">
        <v>1981</v>
      </c>
      <c r="B938" s="255" t="s">
        <v>2685</v>
      </c>
      <c r="C938" s="255" t="s">
        <v>2686</v>
      </c>
      <c r="D938" s="255" t="s">
        <v>2686</v>
      </c>
      <c r="E938" s="255" t="s">
        <v>1761</v>
      </c>
    </row>
    <row r="939" spans="1:5" x14ac:dyDescent="0.35">
      <c r="A939" s="255" t="s">
        <v>1981</v>
      </c>
      <c r="B939" s="255" t="s">
        <v>2687</v>
      </c>
      <c r="C939" s="255" t="s">
        <v>2688</v>
      </c>
      <c r="D939" s="255" t="s">
        <v>2688</v>
      </c>
      <c r="E939" s="255" t="s">
        <v>1819</v>
      </c>
    </row>
    <row r="940" spans="1:5" x14ac:dyDescent="0.35">
      <c r="A940" s="255" t="s">
        <v>1981</v>
      </c>
      <c r="B940" s="255" t="s">
        <v>2689</v>
      </c>
      <c r="C940" s="255" t="s">
        <v>2690</v>
      </c>
      <c r="D940" s="255" t="s">
        <v>2690</v>
      </c>
      <c r="E940" s="255" t="s">
        <v>1950</v>
      </c>
    </row>
    <row r="941" spans="1:5" x14ac:dyDescent="0.35">
      <c r="A941" s="255" t="s">
        <v>1981</v>
      </c>
      <c r="B941" s="255" t="s">
        <v>2691</v>
      </c>
      <c r="C941" s="255" t="s">
        <v>2692</v>
      </c>
      <c r="D941" s="255" t="s">
        <v>2692</v>
      </c>
      <c r="E941" s="255" t="s">
        <v>1793</v>
      </c>
    </row>
    <row r="942" spans="1:5" x14ac:dyDescent="0.35">
      <c r="A942" s="255" t="s">
        <v>1981</v>
      </c>
      <c r="B942" s="255" t="s">
        <v>2693</v>
      </c>
      <c r="C942" s="255" t="s">
        <v>2694</v>
      </c>
      <c r="D942" s="255" t="s">
        <v>2694</v>
      </c>
      <c r="E942" s="255" t="s">
        <v>1858</v>
      </c>
    </row>
    <row r="943" spans="1:5" x14ac:dyDescent="0.35">
      <c r="A943" s="255" t="s">
        <v>1981</v>
      </c>
      <c r="B943" s="255" t="s">
        <v>2695</v>
      </c>
      <c r="C943" s="255" t="s">
        <v>2696</v>
      </c>
      <c r="D943" s="255" t="s">
        <v>2696</v>
      </c>
      <c r="E943" s="255" t="s">
        <v>166</v>
      </c>
    </row>
    <row r="944" spans="1:5" x14ac:dyDescent="0.35">
      <c r="A944" s="255" t="s">
        <v>1981</v>
      </c>
      <c r="B944" s="255" t="s">
        <v>2697</v>
      </c>
      <c r="C944" s="255" t="s">
        <v>2698</v>
      </c>
      <c r="D944" s="255" t="s">
        <v>2698</v>
      </c>
      <c r="E944" s="255" t="s">
        <v>1757</v>
      </c>
    </row>
    <row r="945" spans="1:5" x14ac:dyDescent="0.35">
      <c r="A945" s="255" t="s">
        <v>1981</v>
      </c>
      <c r="B945" s="255" t="s">
        <v>2699</v>
      </c>
      <c r="C945" s="255" t="s">
        <v>2700</v>
      </c>
      <c r="D945" s="255" t="s">
        <v>2700</v>
      </c>
      <c r="E945" s="255" t="s">
        <v>1884</v>
      </c>
    </row>
    <row r="946" spans="1:5" x14ac:dyDescent="0.35">
      <c r="A946" s="255" t="s">
        <v>1981</v>
      </c>
      <c r="B946" s="255" t="s">
        <v>2701</v>
      </c>
      <c r="C946" s="255" t="s">
        <v>2702</v>
      </c>
      <c r="D946" s="255" t="s">
        <v>2702</v>
      </c>
      <c r="E946" s="255" t="s">
        <v>1849</v>
      </c>
    </row>
    <row r="947" spans="1:5" x14ac:dyDescent="0.35">
      <c r="A947" s="255" t="s">
        <v>1981</v>
      </c>
      <c r="B947" s="255" t="s">
        <v>2703</v>
      </c>
      <c r="C947" s="255" t="s">
        <v>2704</v>
      </c>
      <c r="D947" s="255" t="s">
        <v>2704</v>
      </c>
      <c r="E947" s="255" t="s">
        <v>1799</v>
      </c>
    </row>
    <row r="948" spans="1:5" x14ac:dyDescent="0.35">
      <c r="A948" s="255" t="s">
        <v>1981</v>
      </c>
      <c r="B948" s="255" t="s">
        <v>2705</v>
      </c>
      <c r="C948" s="255" t="s">
        <v>2706</v>
      </c>
      <c r="D948" s="255" t="s">
        <v>2706</v>
      </c>
      <c r="E948" s="255" t="s">
        <v>1923</v>
      </c>
    </row>
    <row r="949" spans="1:5" x14ac:dyDescent="0.35">
      <c r="A949" s="255" t="s">
        <v>1981</v>
      </c>
      <c r="B949" s="255" t="s">
        <v>2707</v>
      </c>
      <c r="C949" s="255" t="s">
        <v>2708</v>
      </c>
      <c r="D949" s="255" t="s">
        <v>2708</v>
      </c>
      <c r="E949" s="255" t="s">
        <v>1797</v>
      </c>
    </row>
    <row r="950" spans="1:5" x14ac:dyDescent="0.35">
      <c r="A950" s="255" t="s">
        <v>1981</v>
      </c>
      <c r="B950" s="255" t="s">
        <v>2709</v>
      </c>
      <c r="C950" s="255" t="s">
        <v>2710</v>
      </c>
      <c r="D950" s="255" t="s">
        <v>2710</v>
      </c>
      <c r="E950" s="255" t="s">
        <v>1745</v>
      </c>
    </row>
    <row r="951" spans="1:5" x14ac:dyDescent="0.35">
      <c r="A951" s="255" t="s">
        <v>1981</v>
      </c>
      <c r="B951" s="255" t="s">
        <v>2711</v>
      </c>
      <c r="C951" s="255" t="s">
        <v>2712</v>
      </c>
      <c r="D951" s="255" t="s">
        <v>2712</v>
      </c>
      <c r="E951" s="255" t="s">
        <v>1904</v>
      </c>
    </row>
    <row r="952" spans="1:5" x14ac:dyDescent="0.35">
      <c r="A952" s="255" t="s">
        <v>1981</v>
      </c>
      <c r="B952" s="255" t="s">
        <v>2713</v>
      </c>
      <c r="C952" s="255" t="s">
        <v>2714</v>
      </c>
      <c r="D952" s="255" t="s">
        <v>2714</v>
      </c>
      <c r="E952" s="255" t="s">
        <v>1892</v>
      </c>
    </row>
    <row r="953" spans="1:5" x14ac:dyDescent="0.35">
      <c r="A953" s="255" t="s">
        <v>1981</v>
      </c>
      <c r="B953" s="255" t="s">
        <v>2715</v>
      </c>
      <c r="C953" s="255" t="s">
        <v>2716</v>
      </c>
      <c r="D953" s="255" t="s">
        <v>2716</v>
      </c>
      <c r="E953" s="255" t="s">
        <v>1967</v>
      </c>
    </row>
    <row r="954" spans="1:5" x14ac:dyDescent="0.35">
      <c r="A954" s="255" t="s">
        <v>1981</v>
      </c>
      <c r="B954" s="255" t="s">
        <v>2717</v>
      </c>
      <c r="C954" s="255" t="s">
        <v>2718</v>
      </c>
      <c r="D954" s="255" t="s">
        <v>2718</v>
      </c>
      <c r="E954" s="255" t="s">
        <v>1739</v>
      </c>
    </row>
    <row r="955" spans="1:5" x14ac:dyDescent="0.35">
      <c r="A955" s="255" t="s">
        <v>1981</v>
      </c>
      <c r="B955" s="255" t="s">
        <v>2719</v>
      </c>
      <c r="C955" s="255" t="s">
        <v>2720</v>
      </c>
      <c r="D955" s="255" t="s">
        <v>2720</v>
      </c>
      <c r="E955" s="255" t="s">
        <v>1874</v>
      </c>
    </row>
    <row r="956" spans="1:5" x14ac:dyDescent="0.35">
      <c r="A956" s="255" t="s">
        <v>1981</v>
      </c>
      <c r="B956" s="255" t="s">
        <v>2721</v>
      </c>
      <c r="C956" s="255" t="s">
        <v>2722</v>
      </c>
      <c r="D956" s="255" t="s">
        <v>2722</v>
      </c>
      <c r="E956" s="255" t="s">
        <v>1896</v>
      </c>
    </row>
    <row r="957" spans="1:5" x14ac:dyDescent="0.35">
      <c r="A957" s="255" t="s">
        <v>1981</v>
      </c>
      <c r="B957" s="255" t="s">
        <v>2723</v>
      </c>
      <c r="C957" s="255" t="s">
        <v>2724</v>
      </c>
      <c r="D957" s="255" t="s">
        <v>2724</v>
      </c>
      <c r="E957" s="255" t="s">
        <v>1935</v>
      </c>
    </row>
    <row r="958" spans="1:5" x14ac:dyDescent="0.35">
      <c r="A958" s="255" t="s">
        <v>1981</v>
      </c>
      <c r="B958" s="255" t="s">
        <v>2725</v>
      </c>
      <c r="C958" s="255" t="s">
        <v>2726</v>
      </c>
      <c r="D958" s="255" t="s">
        <v>2726</v>
      </c>
      <c r="E958" s="255" t="s">
        <v>1900</v>
      </c>
    </row>
    <row r="959" spans="1:5" x14ac:dyDescent="0.35">
      <c r="A959" s="255" t="s">
        <v>1981</v>
      </c>
      <c r="B959" s="255" t="s">
        <v>2727</v>
      </c>
      <c r="C959" s="255" t="s">
        <v>2728</v>
      </c>
      <c r="D959" s="255" t="s">
        <v>2728</v>
      </c>
      <c r="E959" s="255" t="s">
        <v>1888</v>
      </c>
    </row>
    <row r="960" spans="1:5" x14ac:dyDescent="0.35">
      <c r="A960" s="255" t="s">
        <v>1981</v>
      </c>
      <c r="B960" s="255" t="s">
        <v>2729</v>
      </c>
      <c r="C960" s="255" t="s">
        <v>2730</v>
      </c>
      <c r="D960" s="255" t="s">
        <v>2730</v>
      </c>
      <c r="E960" s="255" t="s">
        <v>1878</v>
      </c>
    </row>
    <row r="961" spans="1:5" x14ac:dyDescent="0.35">
      <c r="A961" s="255" t="s">
        <v>1981</v>
      </c>
      <c r="B961" s="255" t="s">
        <v>2731</v>
      </c>
      <c r="C961" s="255" t="s">
        <v>2732</v>
      </c>
      <c r="D961" s="255" t="s">
        <v>2732</v>
      </c>
      <c r="E961" s="255" t="s">
        <v>1775</v>
      </c>
    </row>
    <row r="962" spans="1:5" x14ac:dyDescent="0.35">
      <c r="A962" s="255" t="s">
        <v>1981</v>
      </c>
      <c r="B962" s="255" t="s">
        <v>2733</v>
      </c>
      <c r="C962" s="255" t="s">
        <v>2734</v>
      </c>
      <c r="D962" s="255" t="s">
        <v>2734</v>
      </c>
      <c r="E962" s="255" t="s">
        <v>1921</v>
      </c>
    </row>
    <row r="963" spans="1:5" x14ac:dyDescent="0.35">
      <c r="A963" s="255" t="s">
        <v>1981</v>
      </c>
      <c r="B963" s="255" t="s">
        <v>2735</v>
      </c>
      <c r="C963" s="255" t="s">
        <v>2736</v>
      </c>
      <c r="D963" s="255" t="s">
        <v>2736</v>
      </c>
      <c r="E963" s="255" t="s">
        <v>1923</v>
      </c>
    </row>
    <row r="964" spans="1:5" x14ac:dyDescent="0.35">
      <c r="A964" s="255" t="s">
        <v>1981</v>
      </c>
      <c r="B964" s="255" t="s">
        <v>2737</v>
      </c>
      <c r="C964" s="255" t="s">
        <v>2738</v>
      </c>
      <c r="D964" s="255" t="s">
        <v>2738</v>
      </c>
      <c r="E964" s="255" t="s">
        <v>1980</v>
      </c>
    </row>
    <row r="965" spans="1:5" x14ac:dyDescent="0.35">
      <c r="A965" s="255" t="s">
        <v>1981</v>
      </c>
      <c r="B965" s="255" t="s">
        <v>2739</v>
      </c>
      <c r="C965" s="255" t="s">
        <v>2740</v>
      </c>
      <c r="D965" s="255" t="s">
        <v>2740</v>
      </c>
      <c r="E965" s="255" t="s">
        <v>1917</v>
      </c>
    </row>
    <row r="966" spans="1:5" x14ac:dyDescent="0.35">
      <c r="A966" s="255" t="s">
        <v>1981</v>
      </c>
      <c r="B966" s="255" t="s">
        <v>2741</v>
      </c>
      <c r="C966" s="255" t="s">
        <v>2742</v>
      </c>
      <c r="D966" s="255" t="s">
        <v>2742</v>
      </c>
      <c r="E966" s="255" t="s">
        <v>1849</v>
      </c>
    </row>
    <row r="967" spans="1:5" x14ac:dyDescent="0.35">
      <c r="A967" s="255" t="s">
        <v>1981</v>
      </c>
      <c r="B967" s="255" t="s">
        <v>2743</v>
      </c>
      <c r="C967" s="255" t="s">
        <v>2744</v>
      </c>
      <c r="D967" s="255" t="s">
        <v>2744</v>
      </c>
      <c r="E967" s="255" t="s">
        <v>1933</v>
      </c>
    </row>
    <row r="968" spans="1:5" x14ac:dyDescent="0.35">
      <c r="A968" s="255" t="s">
        <v>1981</v>
      </c>
      <c r="B968" s="255" t="s">
        <v>2745</v>
      </c>
      <c r="C968" s="255" t="s">
        <v>2746</v>
      </c>
      <c r="D968" s="255" t="s">
        <v>2746</v>
      </c>
      <c r="E968" s="255" t="s">
        <v>1747</v>
      </c>
    </row>
    <row r="969" spans="1:5" x14ac:dyDescent="0.35">
      <c r="A969" s="255" t="s">
        <v>1981</v>
      </c>
      <c r="B969" s="255" t="s">
        <v>2747</v>
      </c>
      <c r="C969" s="255" t="s">
        <v>2748</v>
      </c>
      <c r="D969" s="255" t="s">
        <v>2748</v>
      </c>
      <c r="E969" s="255" t="s">
        <v>1759</v>
      </c>
    </row>
    <row r="970" spans="1:5" x14ac:dyDescent="0.35">
      <c r="A970" s="255" t="s">
        <v>1981</v>
      </c>
      <c r="B970" s="255" t="s">
        <v>2749</v>
      </c>
      <c r="C970" s="255" t="s">
        <v>2750</v>
      </c>
      <c r="D970" s="255" t="s">
        <v>2750</v>
      </c>
      <c r="E970" s="255" t="s">
        <v>1862</v>
      </c>
    </row>
    <row r="971" spans="1:5" x14ac:dyDescent="0.35">
      <c r="A971" s="255" t="s">
        <v>1981</v>
      </c>
      <c r="B971" s="255" t="s">
        <v>2751</v>
      </c>
      <c r="C971" s="255" t="s">
        <v>2752</v>
      </c>
      <c r="D971" s="255" t="s">
        <v>2752</v>
      </c>
      <c r="E971" s="255" t="s">
        <v>1782</v>
      </c>
    </row>
    <row r="972" spans="1:5" x14ac:dyDescent="0.35">
      <c r="A972" s="255" t="s">
        <v>1981</v>
      </c>
      <c r="B972" s="255" t="s">
        <v>2753</v>
      </c>
      <c r="C972" s="255" t="s">
        <v>2754</v>
      </c>
      <c r="D972" s="255" t="s">
        <v>2754</v>
      </c>
      <c r="E972" s="255" t="s">
        <v>1874</v>
      </c>
    </row>
    <row r="973" spans="1:5" x14ac:dyDescent="0.35">
      <c r="A973" s="255" t="s">
        <v>1981</v>
      </c>
      <c r="B973" s="255" t="s">
        <v>2755</v>
      </c>
      <c r="C973" s="255" t="s">
        <v>2756</v>
      </c>
      <c r="D973" s="255" t="s">
        <v>2756</v>
      </c>
      <c r="E973" s="255" t="s">
        <v>1905</v>
      </c>
    </row>
    <row r="974" spans="1:5" x14ac:dyDescent="0.35">
      <c r="A974" s="255" t="s">
        <v>1981</v>
      </c>
      <c r="B974" s="255" t="s">
        <v>2757</v>
      </c>
      <c r="C974" s="255" t="s">
        <v>2758</v>
      </c>
      <c r="D974" s="255" t="s">
        <v>2758</v>
      </c>
      <c r="E974" s="255" t="s">
        <v>1743</v>
      </c>
    </row>
    <row r="975" spans="1:5" x14ac:dyDescent="0.35">
      <c r="A975" s="255" t="s">
        <v>1981</v>
      </c>
      <c r="B975" s="255" t="s">
        <v>2759</v>
      </c>
      <c r="C975" s="255" t="s">
        <v>2760</v>
      </c>
      <c r="D975" s="255" t="s">
        <v>2760</v>
      </c>
      <c r="E975" s="255" t="s">
        <v>1739</v>
      </c>
    </row>
    <row r="976" spans="1:5" x14ac:dyDescent="0.35">
      <c r="A976" s="255" t="s">
        <v>1981</v>
      </c>
      <c r="B976" s="255" t="s">
        <v>2761</v>
      </c>
      <c r="C976" s="255" t="s">
        <v>2762</v>
      </c>
      <c r="D976" s="255" t="s">
        <v>2762</v>
      </c>
      <c r="E976" s="255" t="s">
        <v>1741</v>
      </c>
    </row>
    <row r="977" spans="1:5" x14ac:dyDescent="0.35">
      <c r="A977" s="255" t="s">
        <v>1981</v>
      </c>
      <c r="B977" s="255" t="s">
        <v>2763</v>
      </c>
      <c r="C977" s="255" t="s">
        <v>2764</v>
      </c>
      <c r="D977" s="255" t="s">
        <v>2764</v>
      </c>
      <c r="E977" s="255" t="s">
        <v>1825</v>
      </c>
    </row>
    <row r="978" spans="1:5" x14ac:dyDescent="0.35">
      <c r="A978" s="255" t="s">
        <v>1981</v>
      </c>
      <c r="B978" s="255" t="s">
        <v>2765</v>
      </c>
      <c r="C978" s="255" t="s">
        <v>2766</v>
      </c>
      <c r="D978" s="255" t="s">
        <v>2766</v>
      </c>
      <c r="E978" s="255" t="s">
        <v>1797</v>
      </c>
    </row>
    <row r="979" spans="1:5" x14ac:dyDescent="0.35">
      <c r="A979" s="255" t="s">
        <v>1981</v>
      </c>
      <c r="B979" s="255" t="s">
        <v>2767</v>
      </c>
      <c r="C979" s="255" t="s">
        <v>2768</v>
      </c>
      <c r="D979" s="255" t="s">
        <v>2768</v>
      </c>
      <c r="E979" s="255" t="s">
        <v>1872</v>
      </c>
    </row>
    <row r="980" spans="1:5" x14ac:dyDescent="0.35">
      <c r="A980" s="255" t="s">
        <v>1981</v>
      </c>
      <c r="B980" s="255" t="s">
        <v>2769</v>
      </c>
      <c r="C980" s="255" t="s">
        <v>2770</v>
      </c>
      <c r="D980" s="255" t="s">
        <v>2770</v>
      </c>
      <c r="E980" s="255" t="s">
        <v>1925</v>
      </c>
    </row>
    <row r="981" spans="1:5" x14ac:dyDescent="0.35">
      <c r="A981" s="255" t="s">
        <v>1981</v>
      </c>
      <c r="B981" s="255" t="s">
        <v>2771</v>
      </c>
      <c r="C981" s="255" t="s">
        <v>2772</v>
      </c>
      <c r="D981" s="255" t="s">
        <v>2772</v>
      </c>
      <c r="E981" s="255" t="s">
        <v>1807</v>
      </c>
    </row>
    <row r="982" spans="1:5" x14ac:dyDescent="0.35">
      <c r="A982" s="255" t="s">
        <v>1981</v>
      </c>
      <c r="B982" s="255" t="s">
        <v>2773</v>
      </c>
      <c r="C982" s="255" t="s">
        <v>2774</v>
      </c>
      <c r="D982" s="255" t="s">
        <v>2774</v>
      </c>
      <c r="E982" s="255" t="s">
        <v>1801</v>
      </c>
    </row>
    <row r="983" spans="1:5" x14ac:dyDescent="0.35">
      <c r="A983" s="255" t="s">
        <v>1981</v>
      </c>
      <c r="B983" s="255" t="s">
        <v>2775</v>
      </c>
      <c r="C983" s="255" t="s">
        <v>2776</v>
      </c>
      <c r="D983" s="255" t="s">
        <v>2776</v>
      </c>
      <c r="E983" s="255" t="s">
        <v>1843</v>
      </c>
    </row>
    <row r="984" spans="1:5" x14ac:dyDescent="0.35">
      <c r="A984" s="255" t="s">
        <v>1981</v>
      </c>
      <c r="B984" s="255" t="s">
        <v>2777</v>
      </c>
      <c r="C984" s="255" t="s">
        <v>2778</v>
      </c>
      <c r="D984" s="255" t="s">
        <v>2778</v>
      </c>
      <c r="E984" s="255" t="s">
        <v>1833</v>
      </c>
    </row>
    <row r="985" spans="1:5" x14ac:dyDescent="0.35">
      <c r="A985" s="255" t="s">
        <v>1981</v>
      </c>
      <c r="B985" s="255" t="s">
        <v>2779</v>
      </c>
      <c r="C985" s="255" t="s">
        <v>2780</v>
      </c>
      <c r="D985" s="255" t="s">
        <v>2780</v>
      </c>
      <c r="E985" s="255" t="s">
        <v>1761</v>
      </c>
    </row>
    <row r="986" spans="1:5" x14ac:dyDescent="0.35">
      <c r="A986" s="255" t="s">
        <v>1981</v>
      </c>
      <c r="B986" s="255" t="s">
        <v>2781</v>
      </c>
      <c r="C986" s="255" t="s">
        <v>2782</v>
      </c>
      <c r="D986" s="255" t="s">
        <v>2782</v>
      </c>
      <c r="E986" s="255" t="s">
        <v>1793</v>
      </c>
    </row>
    <row r="987" spans="1:5" x14ac:dyDescent="0.35">
      <c r="A987" s="255" t="s">
        <v>1981</v>
      </c>
      <c r="B987" s="255" t="s">
        <v>2783</v>
      </c>
      <c r="C987" s="255" t="s">
        <v>2784</v>
      </c>
      <c r="D987" s="255" t="s">
        <v>2784</v>
      </c>
      <c r="E987" s="255" t="s">
        <v>1819</v>
      </c>
    </row>
    <row r="988" spans="1:5" x14ac:dyDescent="0.35">
      <c r="A988" s="255" t="s">
        <v>1981</v>
      </c>
      <c r="B988" s="255" t="s">
        <v>2785</v>
      </c>
      <c r="C988" s="255" t="s">
        <v>2786</v>
      </c>
      <c r="D988" s="255" t="s">
        <v>2786</v>
      </c>
      <c r="E988" s="255" t="s">
        <v>208</v>
      </c>
    </row>
    <row r="989" spans="1:5" x14ac:dyDescent="0.35">
      <c r="A989" s="255" t="s">
        <v>1981</v>
      </c>
      <c r="B989" s="255" t="s">
        <v>2787</v>
      </c>
      <c r="C989" s="255" t="s">
        <v>2788</v>
      </c>
      <c r="D989" s="255" t="s">
        <v>2788</v>
      </c>
      <c r="E989" s="255" t="s">
        <v>1900</v>
      </c>
    </row>
    <row r="990" spans="1:5" x14ac:dyDescent="0.35">
      <c r="A990" s="255" t="s">
        <v>1981</v>
      </c>
      <c r="B990" s="255" t="s">
        <v>2789</v>
      </c>
      <c r="C990" s="255" t="s">
        <v>2790</v>
      </c>
      <c r="D990" s="255" t="s">
        <v>2790</v>
      </c>
      <c r="E990" s="255" t="s">
        <v>1864</v>
      </c>
    </row>
    <row r="991" spans="1:5" x14ac:dyDescent="0.35">
      <c r="A991" s="255" t="s">
        <v>1981</v>
      </c>
      <c r="B991" s="255" t="s">
        <v>2791</v>
      </c>
      <c r="C991" s="255" t="s">
        <v>2792</v>
      </c>
      <c r="D991" s="255" t="s">
        <v>2792</v>
      </c>
      <c r="E991" s="255" t="s">
        <v>1752</v>
      </c>
    </row>
    <row r="992" spans="1:5" x14ac:dyDescent="0.35">
      <c r="A992" s="255" t="s">
        <v>1981</v>
      </c>
      <c r="B992" s="255" t="s">
        <v>2793</v>
      </c>
      <c r="C992" s="255" t="s">
        <v>2794</v>
      </c>
      <c r="D992" s="255" t="s">
        <v>2794</v>
      </c>
      <c r="E992" s="255" t="s">
        <v>1803</v>
      </c>
    </row>
    <row r="993" spans="1:5" x14ac:dyDescent="0.35">
      <c r="A993" s="255" t="s">
        <v>1981</v>
      </c>
      <c r="B993" s="255" t="s">
        <v>2795</v>
      </c>
      <c r="C993" s="255" t="s">
        <v>2796</v>
      </c>
      <c r="D993" s="255" t="s">
        <v>2796</v>
      </c>
      <c r="E993" s="255" t="s">
        <v>1937</v>
      </c>
    </row>
    <row r="994" spans="1:5" x14ac:dyDescent="0.35">
      <c r="A994" s="255" t="s">
        <v>1981</v>
      </c>
      <c r="B994" s="255" t="s">
        <v>2797</v>
      </c>
      <c r="C994" s="255" t="s">
        <v>2798</v>
      </c>
      <c r="D994" s="255" t="s">
        <v>2798</v>
      </c>
      <c r="E994" s="255" t="s">
        <v>1839</v>
      </c>
    </row>
    <row r="995" spans="1:5" x14ac:dyDescent="0.35">
      <c r="A995" s="255" t="s">
        <v>1981</v>
      </c>
      <c r="B995" s="255" t="s">
        <v>2799</v>
      </c>
      <c r="C995" s="255" t="s">
        <v>2800</v>
      </c>
      <c r="D995" s="255" t="s">
        <v>2800</v>
      </c>
      <c r="E995" s="255" t="s">
        <v>169</v>
      </c>
    </row>
    <row r="996" spans="1:5" x14ac:dyDescent="0.35">
      <c r="A996" s="255" t="s">
        <v>1981</v>
      </c>
      <c r="B996" s="255" t="s">
        <v>2801</v>
      </c>
      <c r="C996" s="255" t="s">
        <v>2802</v>
      </c>
      <c r="D996" s="255" t="s">
        <v>2802</v>
      </c>
      <c r="E996" s="255" t="s">
        <v>1813</v>
      </c>
    </row>
    <row r="997" spans="1:5" x14ac:dyDescent="0.35">
      <c r="A997" s="255" t="s">
        <v>1981</v>
      </c>
      <c r="B997" s="255" t="s">
        <v>2803</v>
      </c>
      <c r="C997" s="255" t="s">
        <v>2804</v>
      </c>
      <c r="D997" s="255" t="s">
        <v>2804</v>
      </c>
      <c r="E997" s="255" t="s">
        <v>1776</v>
      </c>
    </row>
    <row r="998" spans="1:5" x14ac:dyDescent="0.35">
      <c r="A998" s="255" t="s">
        <v>1981</v>
      </c>
      <c r="B998" s="255" t="s">
        <v>2805</v>
      </c>
      <c r="C998" s="255" t="s">
        <v>2806</v>
      </c>
      <c r="D998" s="255" t="s">
        <v>2806</v>
      </c>
      <c r="E998" s="255" t="s">
        <v>1876</v>
      </c>
    </row>
    <row r="999" spans="1:5" x14ac:dyDescent="0.35">
      <c r="A999" s="255" t="s">
        <v>1981</v>
      </c>
      <c r="B999" s="255" t="s">
        <v>2807</v>
      </c>
      <c r="C999" s="255" t="s">
        <v>2808</v>
      </c>
      <c r="D999" s="255" t="s">
        <v>2808</v>
      </c>
      <c r="E999" s="255" t="s">
        <v>1866</v>
      </c>
    </row>
    <row r="1000" spans="1:5" x14ac:dyDescent="0.35">
      <c r="A1000" s="255" t="s">
        <v>1981</v>
      </c>
      <c r="B1000" s="255" t="s">
        <v>2809</v>
      </c>
      <c r="C1000" s="255" t="s">
        <v>2810</v>
      </c>
      <c r="D1000" s="255" t="s">
        <v>2810</v>
      </c>
      <c r="E1000" s="255" t="s">
        <v>1784</v>
      </c>
    </row>
    <row r="1001" spans="1:5" x14ac:dyDescent="0.35">
      <c r="A1001" s="255" t="s">
        <v>1981</v>
      </c>
      <c r="B1001" s="255" t="s">
        <v>2811</v>
      </c>
      <c r="C1001" s="255" t="s">
        <v>2812</v>
      </c>
      <c r="D1001" s="255" t="s">
        <v>2812</v>
      </c>
      <c r="E1001" s="255" t="s">
        <v>1856</v>
      </c>
    </row>
    <row r="1002" spans="1:5" x14ac:dyDescent="0.35">
      <c r="A1002" s="255" t="s">
        <v>1981</v>
      </c>
      <c r="B1002" s="255" t="s">
        <v>2813</v>
      </c>
      <c r="C1002" s="255" t="s">
        <v>2814</v>
      </c>
      <c r="D1002" s="255" t="s">
        <v>2814</v>
      </c>
      <c r="E1002" s="255" t="s">
        <v>1809</v>
      </c>
    </row>
    <row r="1003" spans="1:5" x14ac:dyDescent="0.35">
      <c r="A1003" s="255" t="s">
        <v>1981</v>
      </c>
      <c r="B1003" s="255" t="s">
        <v>2815</v>
      </c>
      <c r="C1003" s="255" t="s">
        <v>2816</v>
      </c>
      <c r="D1003" s="255" t="s">
        <v>2816</v>
      </c>
      <c r="E1003" s="255" t="s">
        <v>1795</v>
      </c>
    </row>
    <row r="1004" spans="1:5" x14ac:dyDescent="0.35">
      <c r="A1004" s="255" t="s">
        <v>1981</v>
      </c>
      <c r="B1004" s="255" t="s">
        <v>2817</v>
      </c>
      <c r="C1004" s="255" t="s">
        <v>2818</v>
      </c>
      <c r="D1004" s="255" t="s">
        <v>2818</v>
      </c>
      <c r="E1004" s="255" t="s">
        <v>1799</v>
      </c>
    </row>
    <row r="1005" spans="1:5" x14ac:dyDescent="0.35">
      <c r="A1005" s="255" t="s">
        <v>1981</v>
      </c>
      <c r="B1005" s="255" t="s">
        <v>2819</v>
      </c>
      <c r="C1005" s="255" t="s">
        <v>2820</v>
      </c>
      <c r="D1005" s="255" t="s">
        <v>2820</v>
      </c>
      <c r="E1005" s="255" t="s">
        <v>1892</v>
      </c>
    </row>
    <row r="1006" spans="1:5" x14ac:dyDescent="0.35">
      <c r="A1006" s="255" t="s">
        <v>1981</v>
      </c>
      <c r="B1006" s="255" t="s">
        <v>2821</v>
      </c>
      <c r="C1006" s="255" t="s">
        <v>2822</v>
      </c>
      <c r="D1006" s="255" t="s">
        <v>2822</v>
      </c>
      <c r="E1006" s="255" t="s">
        <v>1969</v>
      </c>
    </row>
    <row r="1007" spans="1:5" x14ac:dyDescent="0.35">
      <c r="A1007" s="255" t="s">
        <v>1981</v>
      </c>
      <c r="B1007" s="255" t="s">
        <v>2823</v>
      </c>
      <c r="C1007" s="255" t="s">
        <v>2824</v>
      </c>
      <c r="D1007" s="255" t="s">
        <v>2824</v>
      </c>
      <c r="E1007" s="255" t="s">
        <v>190</v>
      </c>
    </row>
    <row r="1008" spans="1:5" x14ac:dyDescent="0.35">
      <c r="A1008" s="255" t="s">
        <v>1981</v>
      </c>
      <c r="B1008" s="255" t="s">
        <v>2825</v>
      </c>
      <c r="C1008" s="255" t="s">
        <v>2826</v>
      </c>
      <c r="D1008" s="255" t="s">
        <v>2826</v>
      </c>
      <c r="E1008" s="255" t="s">
        <v>1765</v>
      </c>
    </row>
    <row r="1009" spans="1:5" x14ac:dyDescent="0.35">
      <c r="A1009" s="255" t="s">
        <v>1981</v>
      </c>
      <c r="B1009" s="255" t="s">
        <v>2827</v>
      </c>
      <c r="C1009" s="255" t="s">
        <v>2828</v>
      </c>
      <c r="D1009" s="255" t="s">
        <v>2828</v>
      </c>
      <c r="E1009" s="255" t="s">
        <v>1896</v>
      </c>
    </row>
    <row r="1010" spans="1:5" x14ac:dyDescent="0.35">
      <c r="A1010" s="255" t="s">
        <v>1981</v>
      </c>
      <c r="B1010" s="255" t="s">
        <v>2829</v>
      </c>
      <c r="C1010" s="255" t="s">
        <v>2830</v>
      </c>
      <c r="D1010" s="255" t="s">
        <v>2830</v>
      </c>
      <c r="E1010" s="255" t="s">
        <v>1978</v>
      </c>
    </row>
    <row r="1011" spans="1:5" x14ac:dyDescent="0.35">
      <c r="A1011" s="255" t="s">
        <v>1981</v>
      </c>
      <c r="B1011" s="255" t="s">
        <v>2831</v>
      </c>
      <c r="C1011" s="255" t="s">
        <v>2832</v>
      </c>
      <c r="D1011" s="255" t="s">
        <v>2832</v>
      </c>
      <c r="E1011" s="255" t="s">
        <v>1943</v>
      </c>
    </row>
    <row r="1012" spans="1:5" x14ac:dyDescent="0.35">
      <c r="A1012" s="255" t="s">
        <v>1981</v>
      </c>
      <c r="B1012" s="255" t="s">
        <v>2833</v>
      </c>
      <c r="C1012" s="255" t="s">
        <v>2834</v>
      </c>
      <c r="D1012" s="255" t="s">
        <v>2834</v>
      </c>
      <c r="E1012" s="255" t="s">
        <v>1745</v>
      </c>
    </row>
    <row r="1013" spans="1:5" x14ac:dyDescent="0.35">
      <c r="A1013" s="255" t="s">
        <v>1981</v>
      </c>
      <c r="B1013" s="255" t="s">
        <v>2835</v>
      </c>
      <c r="C1013" s="255" t="s">
        <v>2836</v>
      </c>
      <c r="D1013" s="255" t="s">
        <v>2836</v>
      </c>
      <c r="E1013" s="255" t="s">
        <v>1958</v>
      </c>
    </row>
    <row r="1014" spans="1:5" x14ac:dyDescent="0.35">
      <c r="A1014" s="255" t="s">
        <v>1981</v>
      </c>
      <c r="B1014" s="255" t="s">
        <v>2837</v>
      </c>
      <c r="C1014" s="255" t="s">
        <v>2838</v>
      </c>
      <c r="D1014" s="255" t="s">
        <v>2838</v>
      </c>
      <c r="E1014" s="255" t="s">
        <v>1952</v>
      </c>
    </row>
    <row r="1015" spans="1:5" x14ac:dyDescent="0.35">
      <c r="A1015" s="255" t="s">
        <v>1981</v>
      </c>
      <c r="B1015" s="255" t="s">
        <v>2839</v>
      </c>
      <c r="C1015" s="255" t="s">
        <v>2840</v>
      </c>
      <c r="D1015" s="255" t="s">
        <v>2840</v>
      </c>
      <c r="E1015" s="255" t="s">
        <v>1787</v>
      </c>
    </row>
    <row r="1016" spans="1:5" x14ac:dyDescent="0.35">
      <c r="A1016" s="255" t="s">
        <v>1981</v>
      </c>
      <c r="B1016" s="255" t="s">
        <v>2841</v>
      </c>
      <c r="C1016" s="255" t="s">
        <v>2842</v>
      </c>
      <c r="D1016" s="255" t="s">
        <v>2842</v>
      </c>
      <c r="E1016" s="255" t="s">
        <v>1854</v>
      </c>
    </row>
    <row r="1017" spans="1:5" x14ac:dyDescent="0.35">
      <c r="A1017" s="255" t="s">
        <v>1981</v>
      </c>
      <c r="B1017" s="255" t="s">
        <v>2843</v>
      </c>
      <c r="C1017" s="255" t="s">
        <v>2844</v>
      </c>
      <c r="D1017" s="255" t="s">
        <v>2844</v>
      </c>
      <c r="E1017" s="255" t="s">
        <v>1767</v>
      </c>
    </row>
    <row r="1018" spans="1:5" x14ac:dyDescent="0.35">
      <c r="A1018" s="255" t="s">
        <v>1981</v>
      </c>
      <c r="B1018" s="255" t="s">
        <v>2845</v>
      </c>
      <c r="C1018" s="255" t="s">
        <v>2846</v>
      </c>
      <c r="D1018" s="255" t="s">
        <v>2846</v>
      </c>
      <c r="E1018" s="255" t="s">
        <v>1884</v>
      </c>
    </row>
    <row r="1019" spans="1:5" x14ac:dyDescent="0.35">
      <c r="A1019" s="255" t="s">
        <v>1981</v>
      </c>
      <c r="B1019" s="255" t="s">
        <v>2847</v>
      </c>
      <c r="C1019" s="255" t="s">
        <v>2848</v>
      </c>
      <c r="D1019" s="255" t="s">
        <v>2848</v>
      </c>
      <c r="E1019" s="255" t="s">
        <v>1882</v>
      </c>
    </row>
    <row r="1020" spans="1:5" x14ac:dyDescent="0.35">
      <c r="A1020" s="255" t="s">
        <v>1981</v>
      </c>
      <c r="B1020" s="255" t="s">
        <v>249</v>
      </c>
      <c r="C1020" s="255" t="s">
        <v>250</v>
      </c>
      <c r="D1020" s="255" t="s">
        <v>250</v>
      </c>
      <c r="E1020" s="255" t="s">
        <v>174</v>
      </c>
    </row>
    <row r="1021" spans="1:5" x14ac:dyDescent="0.35">
      <c r="A1021" s="255" t="s">
        <v>1981</v>
      </c>
      <c r="B1021" s="255" t="s">
        <v>2849</v>
      </c>
      <c r="C1021" s="255" t="s">
        <v>2850</v>
      </c>
      <c r="D1021" s="255" t="s">
        <v>2850</v>
      </c>
      <c r="E1021" s="255" t="s">
        <v>1780</v>
      </c>
    </row>
    <row r="1022" spans="1:5" x14ac:dyDescent="0.35">
      <c r="A1022" s="255" t="s">
        <v>1981</v>
      </c>
      <c r="B1022" s="255" t="s">
        <v>2851</v>
      </c>
      <c r="C1022" s="255" t="s">
        <v>2852</v>
      </c>
      <c r="D1022" s="255" t="s">
        <v>2852</v>
      </c>
      <c r="E1022" s="255" t="s">
        <v>1909</v>
      </c>
    </row>
    <row r="1023" spans="1:5" x14ac:dyDescent="0.35">
      <c r="A1023" s="255" t="s">
        <v>1981</v>
      </c>
      <c r="B1023" s="255" t="s">
        <v>2853</v>
      </c>
      <c r="C1023" s="255" t="s">
        <v>2854</v>
      </c>
      <c r="D1023" s="255" t="s">
        <v>2854</v>
      </c>
      <c r="E1023" s="255" t="s">
        <v>1870</v>
      </c>
    </row>
    <row r="1024" spans="1:5" x14ac:dyDescent="0.35">
      <c r="A1024" s="255" t="s">
        <v>1981</v>
      </c>
      <c r="B1024" s="255" t="s">
        <v>2855</v>
      </c>
      <c r="C1024" s="255" t="s">
        <v>2856</v>
      </c>
      <c r="D1024" s="255" t="s">
        <v>2856</v>
      </c>
      <c r="E1024" s="255" t="s">
        <v>1765</v>
      </c>
    </row>
    <row r="1025" spans="1:5" x14ac:dyDescent="0.35">
      <c r="A1025" s="255" t="s">
        <v>1981</v>
      </c>
      <c r="B1025" s="255" t="s">
        <v>2857</v>
      </c>
      <c r="C1025" s="255" t="s">
        <v>2858</v>
      </c>
      <c r="D1025" s="255" t="s">
        <v>2858</v>
      </c>
      <c r="E1025" s="255" t="s">
        <v>1801</v>
      </c>
    </row>
    <row r="1026" spans="1:5" x14ac:dyDescent="0.35">
      <c r="A1026" s="255" t="s">
        <v>1981</v>
      </c>
      <c r="B1026" s="255" t="s">
        <v>2859</v>
      </c>
      <c r="C1026" s="255" t="s">
        <v>2860</v>
      </c>
      <c r="D1026" s="255" t="s">
        <v>2860</v>
      </c>
      <c r="E1026" s="255" t="s">
        <v>1776</v>
      </c>
    </row>
    <row r="1027" spans="1:5" x14ac:dyDescent="0.35">
      <c r="A1027" s="255" t="s">
        <v>1981</v>
      </c>
      <c r="B1027" s="255" t="s">
        <v>2861</v>
      </c>
      <c r="C1027" s="255" t="s">
        <v>2862</v>
      </c>
      <c r="D1027" s="255" t="s">
        <v>2862</v>
      </c>
      <c r="E1027" s="255" t="s">
        <v>1833</v>
      </c>
    </row>
    <row r="1028" spans="1:5" x14ac:dyDescent="0.35">
      <c r="A1028" s="255" t="s">
        <v>1981</v>
      </c>
      <c r="B1028" s="255" t="s">
        <v>2863</v>
      </c>
      <c r="C1028" s="255" t="s">
        <v>2864</v>
      </c>
      <c r="D1028" s="255" t="s">
        <v>2864</v>
      </c>
      <c r="E1028" s="255" t="s">
        <v>1905</v>
      </c>
    </row>
    <row r="1029" spans="1:5" x14ac:dyDescent="0.35">
      <c r="A1029" s="255" t="s">
        <v>1981</v>
      </c>
      <c r="B1029" s="255" t="s">
        <v>2865</v>
      </c>
      <c r="C1029" s="255" t="s">
        <v>2866</v>
      </c>
      <c r="D1029" s="255" t="s">
        <v>2866</v>
      </c>
      <c r="E1029" s="255" t="s">
        <v>1759</v>
      </c>
    </row>
    <row r="1030" spans="1:5" x14ac:dyDescent="0.35">
      <c r="A1030" s="255" t="s">
        <v>1981</v>
      </c>
      <c r="B1030" s="255" t="s">
        <v>2867</v>
      </c>
      <c r="C1030" s="255" t="s">
        <v>2868</v>
      </c>
      <c r="D1030" s="255" t="s">
        <v>2868</v>
      </c>
      <c r="E1030" s="255" t="s">
        <v>1917</v>
      </c>
    </row>
    <row r="1031" spans="1:5" x14ac:dyDescent="0.35">
      <c r="A1031" s="255" t="s">
        <v>1981</v>
      </c>
      <c r="B1031" s="255" t="s">
        <v>2869</v>
      </c>
      <c r="C1031" s="255" t="s">
        <v>2870</v>
      </c>
      <c r="D1031" s="255" t="s">
        <v>2870</v>
      </c>
      <c r="E1031" s="255" t="s">
        <v>1839</v>
      </c>
    </row>
    <row r="1032" spans="1:5" x14ac:dyDescent="0.35">
      <c r="A1032" s="255" t="s">
        <v>1981</v>
      </c>
      <c r="B1032" s="255" t="s">
        <v>2871</v>
      </c>
      <c r="C1032" s="255" t="s">
        <v>2872</v>
      </c>
      <c r="D1032" s="255" t="s">
        <v>2872</v>
      </c>
      <c r="E1032" s="255" t="s">
        <v>1952</v>
      </c>
    </row>
    <row r="1033" spans="1:5" x14ac:dyDescent="0.35">
      <c r="A1033" s="255" t="s">
        <v>1981</v>
      </c>
      <c r="B1033" s="255" t="s">
        <v>2873</v>
      </c>
      <c r="C1033" s="255" t="s">
        <v>2874</v>
      </c>
      <c r="D1033" s="255" t="s">
        <v>2874</v>
      </c>
      <c r="E1033" s="255" t="s">
        <v>1878</v>
      </c>
    </row>
    <row r="1034" spans="1:5" x14ac:dyDescent="0.35">
      <c r="A1034" s="255" t="s">
        <v>1981</v>
      </c>
      <c r="B1034" s="255" t="s">
        <v>2875</v>
      </c>
      <c r="C1034" s="255" t="s">
        <v>2876</v>
      </c>
      <c r="D1034" s="255" t="s">
        <v>2876</v>
      </c>
      <c r="E1034" s="255" t="s">
        <v>1909</v>
      </c>
    </row>
    <row r="1035" spans="1:5" x14ac:dyDescent="0.35">
      <c r="A1035" s="255" t="s">
        <v>1981</v>
      </c>
      <c r="B1035" s="255" t="s">
        <v>2877</v>
      </c>
      <c r="C1035" s="255" t="s">
        <v>2878</v>
      </c>
      <c r="D1035" s="255" t="s">
        <v>2878</v>
      </c>
      <c r="E1035" s="255" t="s">
        <v>1807</v>
      </c>
    </row>
    <row r="1036" spans="1:5" x14ac:dyDescent="0.35">
      <c r="A1036" s="255" t="s">
        <v>1981</v>
      </c>
      <c r="B1036" s="255" t="s">
        <v>2879</v>
      </c>
      <c r="C1036" s="255" t="s">
        <v>2880</v>
      </c>
      <c r="D1036" s="255" t="s">
        <v>2880</v>
      </c>
      <c r="E1036" s="255" t="s">
        <v>1745</v>
      </c>
    </row>
    <row r="1037" spans="1:5" x14ac:dyDescent="0.35">
      <c r="A1037" s="255" t="s">
        <v>1981</v>
      </c>
      <c r="B1037" s="255" t="s">
        <v>2881</v>
      </c>
      <c r="C1037" s="255" t="s">
        <v>2882</v>
      </c>
      <c r="D1037" s="255" t="s">
        <v>2882</v>
      </c>
      <c r="E1037" s="255" t="s">
        <v>1795</v>
      </c>
    </row>
    <row r="1038" spans="1:5" x14ac:dyDescent="0.35">
      <c r="A1038" s="255" t="s">
        <v>1981</v>
      </c>
      <c r="B1038" s="255" t="s">
        <v>2883</v>
      </c>
      <c r="C1038" s="255" t="s">
        <v>2884</v>
      </c>
      <c r="D1038" s="255" t="s">
        <v>2884</v>
      </c>
      <c r="E1038" s="255" t="s">
        <v>1900</v>
      </c>
    </row>
    <row r="1039" spans="1:5" x14ac:dyDescent="0.35">
      <c r="A1039" s="255" t="s">
        <v>1981</v>
      </c>
      <c r="B1039" s="255" t="s">
        <v>2885</v>
      </c>
      <c r="C1039" s="255" t="s">
        <v>2886</v>
      </c>
      <c r="D1039" s="255" t="s">
        <v>2886</v>
      </c>
      <c r="E1039" s="255" t="s">
        <v>1761</v>
      </c>
    </row>
    <row r="1040" spans="1:5" x14ac:dyDescent="0.35">
      <c r="A1040" s="255" t="s">
        <v>1981</v>
      </c>
      <c r="B1040" s="255" t="s">
        <v>2887</v>
      </c>
      <c r="C1040" s="255" t="s">
        <v>2888</v>
      </c>
      <c r="D1040" s="255" t="s">
        <v>2888</v>
      </c>
      <c r="E1040" s="255" t="s">
        <v>1780</v>
      </c>
    </row>
    <row r="1041" spans="1:5" x14ac:dyDescent="0.35">
      <c r="A1041" s="255" t="s">
        <v>1981</v>
      </c>
      <c r="B1041" s="255" t="s">
        <v>2889</v>
      </c>
      <c r="C1041" s="255" t="s">
        <v>2890</v>
      </c>
      <c r="D1041" s="255" t="s">
        <v>2890</v>
      </c>
      <c r="E1041" s="255" t="s">
        <v>1978</v>
      </c>
    </row>
    <row r="1042" spans="1:5" x14ac:dyDescent="0.35">
      <c r="A1042" s="255" t="s">
        <v>1981</v>
      </c>
      <c r="B1042" s="255" t="s">
        <v>2891</v>
      </c>
      <c r="C1042" s="255" t="s">
        <v>2892</v>
      </c>
      <c r="D1042" s="255" t="s">
        <v>2892</v>
      </c>
      <c r="E1042" s="255" t="s">
        <v>1933</v>
      </c>
    </row>
    <row r="1043" spans="1:5" x14ac:dyDescent="0.35">
      <c r="A1043" s="255" t="s">
        <v>1981</v>
      </c>
      <c r="B1043" s="255" t="s">
        <v>2893</v>
      </c>
      <c r="C1043" s="255" t="s">
        <v>2894</v>
      </c>
      <c r="D1043" s="255" t="s">
        <v>2894</v>
      </c>
      <c r="E1043" s="255" t="s">
        <v>1884</v>
      </c>
    </row>
    <row r="1044" spans="1:5" x14ac:dyDescent="0.35">
      <c r="A1044" s="255" t="s">
        <v>1981</v>
      </c>
      <c r="B1044" s="255" t="s">
        <v>2895</v>
      </c>
      <c r="C1044" s="255" t="s">
        <v>2896</v>
      </c>
      <c r="D1044" s="255" t="s">
        <v>2896</v>
      </c>
      <c r="E1044" s="255" t="s">
        <v>1923</v>
      </c>
    </row>
    <row r="1045" spans="1:5" x14ac:dyDescent="0.35">
      <c r="A1045" s="255" t="s">
        <v>1981</v>
      </c>
      <c r="B1045" s="255" t="s">
        <v>2897</v>
      </c>
      <c r="C1045" s="255" t="s">
        <v>2898</v>
      </c>
      <c r="D1045" s="255" t="s">
        <v>2898</v>
      </c>
      <c r="E1045" s="255" t="s">
        <v>1969</v>
      </c>
    </row>
    <row r="1046" spans="1:5" x14ac:dyDescent="0.35">
      <c r="A1046" s="255" t="s">
        <v>1981</v>
      </c>
      <c r="B1046" s="255" t="s">
        <v>2899</v>
      </c>
      <c r="C1046" s="255" t="s">
        <v>2900</v>
      </c>
      <c r="D1046" s="255" t="s">
        <v>2900</v>
      </c>
      <c r="E1046" s="255" t="s">
        <v>1896</v>
      </c>
    </row>
    <row r="1047" spans="1:5" x14ac:dyDescent="0.35">
      <c r="A1047" s="255" t="s">
        <v>1981</v>
      </c>
      <c r="B1047" s="255" t="s">
        <v>2901</v>
      </c>
      <c r="C1047" s="255" t="s">
        <v>2902</v>
      </c>
      <c r="D1047" s="255" t="s">
        <v>2902</v>
      </c>
      <c r="E1047" s="255" t="s">
        <v>1803</v>
      </c>
    </row>
    <row r="1048" spans="1:5" x14ac:dyDescent="0.35">
      <c r="A1048" s="255" t="s">
        <v>1981</v>
      </c>
      <c r="B1048" s="255" t="s">
        <v>2903</v>
      </c>
      <c r="C1048" s="255" t="s">
        <v>2904</v>
      </c>
      <c r="D1048" s="255" t="s">
        <v>2904</v>
      </c>
      <c r="E1048" s="255" t="s">
        <v>1872</v>
      </c>
    </row>
    <row r="1049" spans="1:5" x14ac:dyDescent="0.35">
      <c r="A1049" s="255" t="s">
        <v>1981</v>
      </c>
      <c r="B1049" s="255" t="s">
        <v>2905</v>
      </c>
      <c r="C1049" s="255" t="s">
        <v>2906</v>
      </c>
      <c r="D1049" s="255" t="s">
        <v>2906</v>
      </c>
      <c r="E1049" s="255" t="s">
        <v>1937</v>
      </c>
    </row>
    <row r="1050" spans="1:5" x14ac:dyDescent="0.35">
      <c r="A1050" s="255" t="s">
        <v>1981</v>
      </c>
      <c r="B1050" s="255" t="s">
        <v>2907</v>
      </c>
      <c r="C1050" s="255" t="s">
        <v>2908</v>
      </c>
      <c r="D1050" s="255" t="s">
        <v>2908</v>
      </c>
      <c r="E1050" s="255" t="s">
        <v>1866</v>
      </c>
    </row>
    <row r="1051" spans="1:5" x14ac:dyDescent="0.35">
      <c r="A1051" s="255" t="s">
        <v>1981</v>
      </c>
      <c r="B1051" s="255" t="s">
        <v>2909</v>
      </c>
      <c r="C1051" s="255" t="s">
        <v>2910</v>
      </c>
      <c r="D1051" s="255" t="s">
        <v>2910</v>
      </c>
      <c r="E1051" s="255" t="s">
        <v>1943</v>
      </c>
    </row>
    <row r="1052" spans="1:5" x14ac:dyDescent="0.35">
      <c r="A1052" s="255" t="s">
        <v>1981</v>
      </c>
      <c r="B1052" s="255" t="s">
        <v>2911</v>
      </c>
      <c r="C1052" s="255" t="s">
        <v>2912</v>
      </c>
      <c r="D1052" s="255" t="s">
        <v>2912</v>
      </c>
      <c r="E1052" s="255" t="s">
        <v>1784</v>
      </c>
    </row>
    <row r="1053" spans="1:5" x14ac:dyDescent="0.35">
      <c r="A1053" s="255" t="s">
        <v>1981</v>
      </c>
      <c r="B1053" s="255" t="s">
        <v>2913</v>
      </c>
      <c r="C1053" s="255" t="s">
        <v>2914</v>
      </c>
      <c r="D1053" s="255" t="s">
        <v>2914</v>
      </c>
      <c r="E1053" s="255" t="s">
        <v>208</v>
      </c>
    </row>
    <row r="1054" spans="1:5" x14ac:dyDescent="0.35">
      <c r="A1054" s="255" t="s">
        <v>1981</v>
      </c>
      <c r="B1054" s="255" t="s">
        <v>2915</v>
      </c>
      <c r="C1054" s="255" t="s">
        <v>2916</v>
      </c>
      <c r="D1054" s="255" t="s">
        <v>2916</v>
      </c>
      <c r="E1054" s="255" t="s">
        <v>1743</v>
      </c>
    </row>
    <row r="1055" spans="1:5" x14ac:dyDescent="0.35">
      <c r="A1055" s="255" t="s">
        <v>1981</v>
      </c>
      <c r="B1055" s="255" t="s">
        <v>2917</v>
      </c>
      <c r="C1055" s="255" t="s">
        <v>2918</v>
      </c>
      <c r="D1055" s="255" t="s">
        <v>2918</v>
      </c>
      <c r="E1055" s="255" t="s">
        <v>169</v>
      </c>
    </row>
    <row r="1056" spans="1:5" x14ac:dyDescent="0.35">
      <c r="A1056" s="255" t="s">
        <v>1981</v>
      </c>
      <c r="B1056" s="255" t="s">
        <v>2919</v>
      </c>
      <c r="C1056" s="255" t="s">
        <v>2920</v>
      </c>
      <c r="D1056" s="255" t="s">
        <v>2920</v>
      </c>
      <c r="E1056" s="255" t="s">
        <v>1854</v>
      </c>
    </row>
    <row r="1057" spans="1:5" x14ac:dyDescent="0.35">
      <c r="A1057" s="255" t="s">
        <v>1981</v>
      </c>
      <c r="B1057" s="255" t="s">
        <v>2921</v>
      </c>
      <c r="C1057" s="255" t="s">
        <v>2922</v>
      </c>
      <c r="D1057" s="255" t="s">
        <v>2922</v>
      </c>
      <c r="E1057" s="255" t="s">
        <v>1741</v>
      </c>
    </row>
    <row r="1058" spans="1:5" x14ac:dyDescent="0.35">
      <c r="A1058" s="255" t="s">
        <v>1981</v>
      </c>
      <c r="B1058" s="255" t="s">
        <v>2923</v>
      </c>
      <c r="C1058" s="255" t="s">
        <v>2924</v>
      </c>
      <c r="D1058" s="255" t="s">
        <v>2924</v>
      </c>
      <c r="E1058" s="255" t="s">
        <v>1856</v>
      </c>
    </row>
    <row r="1059" spans="1:5" x14ac:dyDescent="0.35">
      <c r="A1059" s="255" t="s">
        <v>1981</v>
      </c>
      <c r="B1059" s="255" t="s">
        <v>2925</v>
      </c>
      <c r="C1059" s="255" t="s">
        <v>2926</v>
      </c>
      <c r="D1059" s="255" t="s">
        <v>2926</v>
      </c>
      <c r="E1059" s="255" t="s">
        <v>1793</v>
      </c>
    </row>
    <row r="1060" spans="1:5" x14ac:dyDescent="0.35">
      <c r="A1060" s="255" t="s">
        <v>1981</v>
      </c>
      <c r="B1060" s="255" t="s">
        <v>2927</v>
      </c>
      <c r="C1060" s="255" t="s">
        <v>2928</v>
      </c>
      <c r="D1060" s="255" t="s">
        <v>2928</v>
      </c>
      <c r="E1060" s="255" t="s">
        <v>1767</v>
      </c>
    </row>
    <row r="1061" spans="1:5" x14ac:dyDescent="0.35">
      <c r="A1061" s="255" t="s">
        <v>1981</v>
      </c>
      <c r="B1061" s="255" t="s">
        <v>2929</v>
      </c>
      <c r="C1061" s="255" t="s">
        <v>2930</v>
      </c>
      <c r="D1061" s="255" t="s">
        <v>2930</v>
      </c>
      <c r="E1061" s="255" t="s">
        <v>190</v>
      </c>
    </row>
    <row r="1062" spans="1:5" x14ac:dyDescent="0.35">
      <c r="A1062" s="255" t="s">
        <v>1981</v>
      </c>
      <c r="B1062" s="255" t="s">
        <v>2931</v>
      </c>
      <c r="C1062" s="255" t="s">
        <v>2932</v>
      </c>
      <c r="D1062" s="255" t="s">
        <v>2932</v>
      </c>
      <c r="E1062" s="255" t="s">
        <v>1925</v>
      </c>
    </row>
    <row r="1063" spans="1:5" x14ac:dyDescent="0.35">
      <c r="A1063" s="255" t="s">
        <v>1981</v>
      </c>
      <c r="B1063" s="255" t="s">
        <v>2933</v>
      </c>
      <c r="C1063" s="255" t="s">
        <v>2934</v>
      </c>
      <c r="D1063" s="255" t="s">
        <v>2934</v>
      </c>
      <c r="E1063" s="255" t="s">
        <v>1775</v>
      </c>
    </row>
    <row r="1064" spans="1:5" x14ac:dyDescent="0.35">
      <c r="A1064" s="255" t="s">
        <v>1981</v>
      </c>
      <c r="B1064" s="255" t="s">
        <v>2935</v>
      </c>
      <c r="C1064" s="255" t="s">
        <v>2936</v>
      </c>
      <c r="D1064" s="255" t="s">
        <v>2936</v>
      </c>
      <c r="E1064" s="255" t="s">
        <v>1882</v>
      </c>
    </row>
    <row r="1065" spans="1:5" x14ac:dyDescent="0.35">
      <c r="A1065" s="255" t="s">
        <v>1981</v>
      </c>
      <c r="B1065" s="255" t="s">
        <v>2937</v>
      </c>
      <c r="C1065" s="255" t="s">
        <v>2938</v>
      </c>
      <c r="D1065" s="255" t="s">
        <v>2938</v>
      </c>
      <c r="E1065" s="255" t="s">
        <v>1864</v>
      </c>
    </row>
    <row r="1066" spans="1:5" x14ac:dyDescent="0.35">
      <c r="A1066" s="255" t="s">
        <v>1981</v>
      </c>
      <c r="B1066" s="255" t="s">
        <v>2939</v>
      </c>
      <c r="C1066" s="255" t="s">
        <v>2940</v>
      </c>
      <c r="D1066" s="255" t="s">
        <v>2940</v>
      </c>
      <c r="E1066" s="255" t="s">
        <v>1825</v>
      </c>
    </row>
    <row r="1067" spans="1:5" x14ac:dyDescent="0.35">
      <c r="A1067" s="255" t="s">
        <v>1981</v>
      </c>
      <c r="B1067" s="255" t="s">
        <v>2941</v>
      </c>
      <c r="C1067" s="255" t="s">
        <v>2942</v>
      </c>
      <c r="D1067" s="255" t="s">
        <v>2942</v>
      </c>
      <c r="E1067" s="255" t="s">
        <v>1870</v>
      </c>
    </row>
    <row r="1068" spans="1:5" x14ac:dyDescent="0.35">
      <c r="A1068" s="255" t="s">
        <v>1981</v>
      </c>
      <c r="B1068" s="255" t="s">
        <v>2943</v>
      </c>
      <c r="C1068" s="255" t="s">
        <v>2944</v>
      </c>
      <c r="D1068" s="255" t="s">
        <v>2944</v>
      </c>
      <c r="E1068" s="255" t="s">
        <v>1739</v>
      </c>
    </row>
    <row r="1069" spans="1:5" x14ac:dyDescent="0.35">
      <c r="A1069" s="255" t="s">
        <v>1981</v>
      </c>
      <c r="B1069" s="255" t="s">
        <v>2945</v>
      </c>
      <c r="C1069" s="255" t="s">
        <v>2946</v>
      </c>
      <c r="D1069" s="255" t="s">
        <v>2946</v>
      </c>
      <c r="E1069" s="255" t="s">
        <v>1801</v>
      </c>
    </row>
    <row r="1070" spans="1:5" x14ac:dyDescent="0.35">
      <c r="A1070" s="255" t="s">
        <v>1981</v>
      </c>
      <c r="B1070" s="255" t="s">
        <v>2947</v>
      </c>
      <c r="C1070" s="255" t="s">
        <v>2948</v>
      </c>
      <c r="D1070" s="255" t="s">
        <v>2948</v>
      </c>
      <c r="E1070" s="255" t="s">
        <v>190</v>
      </c>
    </row>
    <row r="1071" spans="1:5" x14ac:dyDescent="0.35">
      <c r="A1071" s="255" t="s">
        <v>1981</v>
      </c>
      <c r="B1071" s="255" t="s">
        <v>2949</v>
      </c>
      <c r="C1071" s="255" t="s">
        <v>2950</v>
      </c>
      <c r="D1071" s="255" t="s">
        <v>2950</v>
      </c>
      <c r="E1071" s="255" t="s">
        <v>169</v>
      </c>
    </row>
    <row r="1072" spans="1:5" x14ac:dyDescent="0.35">
      <c r="A1072" s="255" t="s">
        <v>1981</v>
      </c>
      <c r="B1072" s="255" t="s">
        <v>2951</v>
      </c>
      <c r="C1072" s="255" t="s">
        <v>2952</v>
      </c>
      <c r="D1072" s="255" t="s">
        <v>2952</v>
      </c>
      <c r="E1072" s="255" t="s">
        <v>1745</v>
      </c>
    </row>
    <row r="1073" spans="1:5" x14ac:dyDescent="0.35">
      <c r="A1073" s="255" t="s">
        <v>1981</v>
      </c>
      <c r="B1073" s="255" t="s">
        <v>2953</v>
      </c>
      <c r="C1073" s="255" t="s">
        <v>2954</v>
      </c>
      <c r="D1073" s="255" t="s">
        <v>2954</v>
      </c>
      <c r="E1073" s="255" t="s">
        <v>1833</v>
      </c>
    </row>
    <row r="1074" spans="1:5" x14ac:dyDescent="0.35">
      <c r="A1074" s="255" t="s">
        <v>1981</v>
      </c>
      <c r="B1074" s="255" t="s">
        <v>2955</v>
      </c>
      <c r="C1074" s="255" t="s">
        <v>2956</v>
      </c>
      <c r="D1074" s="255" t="s">
        <v>2956</v>
      </c>
      <c r="E1074" s="255" t="s">
        <v>1839</v>
      </c>
    </row>
    <row r="1075" spans="1:5" x14ac:dyDescent="0.35">
      <c r="A1075" s="255" t="s">
        <v>1981</v>
      </c>
      <c r="B1075" s="255" t="s">
        <v>2957</v>
      </c>
      <c r="C1075" s="255" t="s">
        <v>2958</v>
      </c>
      <c r="D1075" s="255" t="s">
        <v>2958</v>
      </c>
      <c r="E1075" s="255" t="s">
        <v>1872</v>
      </c>
    </row>
    <row r="1076" spans="1:5" x14ac:dyDescent="0.35">
      <c r="A1076" s="255" t="s">
        <v>1981</v>
      </c>
      <c r="B1076" s="255" t="s">
        <v>2959</v>
      </c>
      <c r="C1076" s="255" t="s">
        <v>2960</v>
      </c>
      <c r="D1076" s="255" t="s">
        <v>2960</v>
      </c>
      <c r="E1076" s="255" t="s">
        <v>1854</v>
      </c>
    </row>
    <row r="1077" spans="1:5" x14ac:dyDescent="0.35">
      <c r="A1077" s="255" t="s">
        <v>1981</v>
      </c>
      <c r="B1077" s="255" t="s">
        <v>2961</v>
      </c>
      <c r="C1077" s="255" t="s">
        <v>2962</v>
      </c>
      <c r="D1077" s="255" t="s">
        <v>2962</v>
      </c>
      <c r="E1077" s="255" t="s">
        <v>1969</v>
      </c>
    </row>
    <row r="1078" spans="1:5" x14ac:dyDescent="0.35">
      <c r="A1078" s="255" t="s">
        <v>1981</v>
      </c>
      <c r="B1078" s="255" t="s">
        <v>2963</v>
      </c>
      <c r="C1078" s="255" t="s">
        <v>2964</v>
      </c>
      <c r="D1078" s="255" t="s">
        <v>2964</v>
      </c>
      <c r="E1078" s="255" t="s">
        <v>1900</v>
      </c>
    </row>
    <row r="1079" spans="1:5" x14ac:dyDescent="0.35">
      <c r="A1079" s="255" t="s">
        <v>1981</v>
      </c>
      <c r="B1079" s="255" t="s">
        <v>2965</v>
      </c>
      <c r="C1079" s="255" t="s">
        <v>2966</v>
      </c>
      <c r="D1079" s="255" t="s">
        <v>2966</v>
      </c>
      <c r="E1079" s="255" t="s">
        <v>1775</v>
      </c>
    </row>
    <row r="1080" spans="1:5" x14ac:dyDescent="0.35">
      <c r="A1080" s="255" t="s">
        <v>1981</v>
      </c>
      <c r="B1080" s="255" t="s">
        <v>2967</v>
      </c>
      <c r="C1080" s="255" t="s">
        <v>2968</v>
      </c>
      <c r="D1080" s="255" t="s">
        <v>2968</v>
      </c>
      <c r="E1080" s="255" t="s">
        <v>1882</v>
      </c>
    </row>
    <row r="1081" spans="1:5" x14ac:dyDescent="0.35">
      <c r="A1081" s="255" t="s">
        <v>1981</v>
      </c>
      <c r="B1081" s="255" t="s">
        <v>2969</v>
      </c>
      <c r="C1081" s="255" t="s">
        <v>2970</v>
      </c>
      <c r="D1081" s="255" t="s">
        <v>2970</v>
      </c>
      <c r="E1081" s="255" t="s">
        <v>1878</v>
      </c>
    </row>
    <row r="1082" spans="1:5" x14ac:dyDescent="0.35">
      <c r="A1082" s="255" t="s">
        <v>1981</v>
      </c>
      <c r="B1082" s="255" t="s">
        <v>2971</v>
      </c>
      <c r="C1082" s="255" t="s">
        <v>2972</v>
      </c>
      <c r="D1082" s="255" t="s">
        <v>2972</v>
      </c>
      <c r="E1082" s="255" t="s">
        <v>1743</v>
      </c>
    </row>
    <row r="1083" spans="1:5" x14ac:dyDescent="0.35">
      <c r="A1083" s="255" t="s">
        <v>1981</v>
      </c>
      <c r="B1083" s="255" t="s">
        <v>2973</v>
      </c>
      <c r="C1083" s="255" t="s">
        <v>2974</v>
      </c>
      <c r="D1083" s="255" t="s">
        <v>2974</v>
      </c>
      <c r="E1083" s="255" t="s">
        <v>1776</v>
      </c>
    </row>
    <row r="1084" spans="1:5" x14ac:dyDescent="0.35">
      <c r="A1084" s="255" t="s">
        <v>1981</v>
      </c>
      <c r="B1084" s="255" t="s">
        <v>2975</v>
      </c>
      <c r="C1084" s="255" t="s">
        <v>2976</v>
      </c>
      <c r="D1084" s="255" t="s">
        <v>2976</v>
      </c>
      <c r="E1084" s="255" t="s">
        <v>1978</v>
      </c>
    </row>
    <row r="1085" spans="1:5" x14ac:dyDescent="0.35">
      <c r="A1085" s="255" t="s">
        <v>1981</v>
      </c>
      <c r="B1085" s="255" t="s">
        <v>2977</v>
      </c>
      <c r="C1085" s="255" t="s">
        <v>2978</v>
      </c>
      <c r="D1085" s="255" t="s">
        <v>2978</v>
      </c>
      <c r="E1085" s="255" t="s">
        <v>1866</v>
      </c>
    </row>
    <row r="1086" spans="1:5" x14ac:dyDescent="0.35">
      <c r="A1086" s="255" t="s">
        <v>1981</v>
      </c>
      <c r="B1086" s="255" t="s">
        <v>2979</v>
      </c>
      <c r="C1086" s="255" t="s">
        <v>2980</v>
      </c>
      <c r="D1086" s="255" t="s">
        <v>2980</v>
      </c>
      <c r="E1086" s="255" t="s">
        <v>1937</v>
      </c>
    </row>
    <row r="1087" spans="1:5" x14ac:dyDescent="0.35">
      <c r="A1087" s="255" t="s">
        <v>1981</v>
      </c>
      <c r="B1087" s="255" t="s">
        <v>2981</v>
      </c>
      <c r="C1087" s="255" t="s">
        <v>2982</v>
      </c>
      <c r="D1087" s="255" t="s">
        <v>2982</v>
      </c>
      <c r="E1087" s="255" t="s">
        <v>1952</v>
      </c>
    </row>
    <row r="1088" spans="1:5" x14ac:dyDescent="0.35">
      <c r="A1088" s="255" t="s">
        <v>1981</v>
      </c>
      <c r="B1088" s="255" t="s">
        <v>2983</v>
      </c>
      <c r="C1088" s="255" t="s">
        <v>2984</v>
      </c>
      <c r="D1088" s="255" t="s">
        <v>2984</v>
      </c>
      <c r="E1088" s="255" t="s">
        <v>1780</v>
      </c>
    </row>
    <row r="1089" spans="1:5" x14ac:dyDescent="0.35">
      <c r="A1089" s="255" t="s">
        <v>1981</v>
      </c>
      <c r="B1089" s="255" t="s">
        <v>2985</v>
      </c>
      <c r="C1089" s="255" t="s">
        <v>2986</v>
      </c>
      <c r="D1089" s="255" t="s">
        <v>2986</v>
      </c>
      <c r="E1089" s="255" t="s">
        <v>1795</v>
      </c>
    </row>
    <row r="1090" spans="1:5" x14ac:dyDescent="0.35">
      <c r="A1090" s="255" t="s">
        <v>1981</v>
      </c>
      <c r="B1090" s="255" t="s">
        <v>2987</v>
      </c>
      <c r="C1090" s="255" t="s">
        <v>2988</v>
      </c>
      <c r="D1090" s="255" t="s">
        <v>2988</v>
      </c>
      <c r="E1090" s="255" t="s">
        <v>1767</v>
      </c>
    </row>
    <row r="1091" spans="1:5" x14ac:dyDescent="0.35">
      <c r="A1091" s="255" t="s">
        <v>1981</v>
      </c>
      <c r="B1091" s="255" t="s">
        <v>2989</v>
      </c>
      <c r="C1091" s="255" t="s">
        <v>2990</v>
      </c>
      <c r="D1091" s="255" t="s">
        <v>2990</v>
      </c>
      <c r="E1091" s="255" t="s">
        <v>1909</v>
      </c>
    </row>
    <row r="1092" spans="1:5" x14ac:dyDescent="0.35">
      <c r="A1092" s="255" t="s">
        <v>1981</v>
      </c>
      <c r="B1092" s="255" t="s">
        <v>2991</v>
      </c>
      <c r="C1092" s="255" t="s">
        <v>2992</v>
      </c>
      <c r="D1092" s="255" t="s">
        <v>2992</v>
      </c>
      <c r="E1092" s="255" t="s">
        <v>208</v>
      </c>
    </row>
    <row r="1093" spans="1:5" x14ac:dyDescent="0.35">
      <c r="A1093" s="255" t="s">
        <v>1981</v>
      </c>
      <c r="B1093" s="255" t="s">
        <v>2993</v>
      </c>
      <c r="C1093" s="255" t="s">
        <v>2994</v>
      </c>
      <c r="D1093" s="255" t="s">
        <v>2994</v>
      </c>
      <c r="E1093" s="255" t="s">
        <v>1741</v>
      </c>
    </row>
    <row r="1094" spans="1:5" x14ac:dyDescent="0.35">
      <c r="A1094" s="255" t="s">
        <v>1981</v>
      </c>
      <c r="B1094" s="255" t="s">
        <v>2995</v>
      </c>
      <c r="C1094" s="255" t="s">
        <v>2996</v>
      </c>
      <c r="D1094" s="255" t="s">
        <v>2996</v>
      </c>
      <c r="E1094" s="255" t="s">
        <v>1925</v>
      </c>
    </row>
    <row r="1095" spans="1:5" x14ac:dyDescent="0.35">
      <c r="A1095" s="255" t="s">
        <v>1981</v>
      </c>
      <c r="B1095" s="255" t="s">
        <v>2997</v>
      </c>
      <c r="C1095" s="255" t="s">
        <v>2998</v>
      </c>
      <c r="D1095" s="255" t="s">
        <v>2998</v>
      </c>
      <c r="E1095" s="255" t="s">
        <v>1759</v>
      </c>
    </row>
    <row r="1096" spans="1:5" x14ac:dyDescent="0.35">
      <c r="A1096" s="255" t="s">
        <v>1981</v>
      </c>
      <c r="B1096" s="255" t="s">
        <v>2999</v>
      </c>
      <c r="C1096" s="255" t="s">
        <v>3000</v>
      </c>
      <c r="D1096" s="255" t="s">
        <v>3000</v>
      </c>
      <c r="E1096" s="255" t="s">
        <v>1761</v>
      </c>
    </row>
    <row r="1097" spans="1:5" x14ac:dyDescent="0.35">
      <c r="A1097" s="255" t="s">
        <v>1981</v>
      </c>
      <c r="B1097" s="255" t="s">
        <v>3001</v>
      </c>
      <c r="C1097" s="255" t="s">
        <v>3002</v>
      </c>
      <c r="D1097" s="255" t="s">
        <v>3002</v>
      </c>
      <c r="E1097" s="255" t="s">
        <v>1793</v>
      </c>
    </row>
    <row r="1098" spans="1:5" x14ac:dyDescent="0.35">
      <c r="A1098" s="255" t="s">
        <v>1981</v>
      </c>
      <c r="B1098" s="255" t="s">
        <v>3003</v>
      </c>
      <c r="C1098" s="255" t="s">
        <v>3004</v>
      </c>
      <c r="D1098" s="255" t="s">
        <v>3004</v>
      </c>
      <c r="E1098" s="255" t="s">
        <v>1870</v>
      </c>
    </row>
    <row r="1099" spans="1:5" x14ac:dyDescent="0.35">
      <c r="A1099" s="255" t="s">
        <v>1981</v>
      </c>
      <c r="B1099" s="255" t="s">
        <v>3005</v>
      </c>
      <c r="C1099" s="255" t="s">
        <v>3006</v>
      </c>
      <c r="D1099" s="255" t="s">
        <v>3006</v>
      </c>
      <c r="E1099" s="255" t="s">
        <v>1807</v>
      </c>
    </row>
    <row r="1100" spans="1:5" x14ac:dyDescent="0.35">
      <c r="A1100" s="255" t="s">
        <v>1981</v>
      </c>
      <c r="B1100" s="255" t="s">
        <v>3007</v>
      </c>
      <c r="C1100" s="255" t="s">
        <v>3008</v>
      </c>
      <c r="D1100" s="255" t="s">
        <v>3008</v>
      </c>
      <c r="E1100" s="255" t="s">
        <v>1905</v>
      </c>
    </row>
    <row r="1101" spans="1:5" x14ac:dyDescent="0.35">
      <c r="A1101" s="255" t="s">
        <v>1981</v>
      </c>
      <c r="B1101" s="255" t="s">
        <v>3009</v>
      </c>
      <c r="C1101" s="255" t="s">
        <v>3010</v>
      </c>
      <c r="D1101" s="255" t="s">
        <v>3010</v>
      </c>
      <c r="E1101" s="255" t="s">
        <v>1739</v>
      </c>
    </row>
    <row r="1102" spans="1:5" x14ac:dyDescent="0.35">
      <c r="A1102" s="255" t="s">
        <v>1981</v>
      </c>
      <c r="B1102" s="255" t="s">
        <v>3011</v>
      </c>
      <c r="C1102" s="255" t="s">
        <v>3012</v>
      </c>
      <c r="D1102" s="255" t="s">
        <v>3012</v>
      </c>
      <c r="E1102" s="255" t="s">
        <v>1866</v>
      </c>
    </row>
    <row r="1103" spans="1:5" x14ac:dyDescent="0.35">
      <c r="A1103" s="255" t="s">
        <v>1981</v>
      </c>
      <c r="B1103" s="255" t="s">
        <v>3013</v>
      </c>
      <c r="C1103" s="255" t="s">
        <v>3014</v>
      </c>
      <c r="D1103" s="255" t="s">
        <v>3014</v>
      </c>
      <c r="E1103" s="255" t="s">
        <v>190</v>
      </c>
    </row>
    <row r="1104" spans="1:5" x14ac:dyDescent="0.35">
      <c r="A1104" s="255" t="s">
        <v>1981</v>
      </c>
      <c r="B1104" s="255" t="s">
        <v>3015</v>
      </c>
      <c r="C1104" s="255" t="s">
        <v>3016</v>
      </c>
      <c r="D1104" s="255" t="s">
        <v>3016</v>
      </c>
      <c r="E1104" s="255" t="s">
        <v>1801</v>
      </c>
    </row>
    <row r="1105" spans="1:5" x14ac:dyDescent="0.35">
      <c r="A1105" s="255" t="s">
        <v>1981</v>
      </c>
      <c r="B1105" s="255" t="s">
        <v>3017</v>
      </c>
      <c r="C1105" s="255" t="s">
        <v>3018</v>
      </c>
      <c r="D1105" s="255" t="s">
        <v>3018</v>
      </c>
      <c r="E1105" s="255" t="s">
        <v>1870</v>
      </c>
    </row>
    <row r="1106" spans="1:5" x14ac:dyDescent="0.35">
      <c r="A1106" s="255" t="s">
        <v>1981</v>
      </c>
      <c r="B1106" s="255" t="s">
        <v>3019</v>
      </c>
      <c r="C1106" s="255" t="s">
        <v>3020</v>
      </c>
      <c r="D1106" s="255" t="s">
        <v>3020</v>
      </c>
      <c r="E1106" s="255" t="s">
        <v>1909</v>
      </c>
    </row>
    <row r="1107" spans="1:5" x14ac:dyDescent="0.35">
      <c r="A1107" s="255" t="s">
        <v>1981</v>
      </c>
      <c r="B1107" s="255" t="s">
        <v>3021</v>
      </c>
      <c r="C1107" s="255" t="s">
        <v>3022</v>
      </c>
      <c r="D1107" s="255" t="s">
        <v>3022</v>
      </c>
      <c r="E1107" s="255" t="s">
        <v>1739</v>
      </c>
    </row>
    <row r="1108" spans="1:5" x14ac:dyDescent="0.35">
      <c r="A1108" s="255" t="s">
        <v>1981</v>
      </c>
      <c r="B1108" s="255" t="s">
        <v>3023</v>
      </c>
      <c r="C1108" s="255" t="s">
        <v>3024</v>
      </c>
      <c r="D1108" s="255" t="s">
        <v>3024</v>
      </c>
      <c r="E1108" s="255" t="s">
        <v>1900</v>
      </c>
    </row>
    <row r="1109" spans="1:5" x14ac:dyDescent="0.35">
      <c r="A1109" s="255" t="s">
        <v>1981</v>
      </c>
      <c r="B1109" s="255" t="s">
        <v>3025</v>
      </c>
      <c r="C1109" s="255" t="s">
        <v>3026</v>
      </c>
      <c r="D1109" s="255" t="s">
        <v>3026</v>
      </c>
      <c r="E1109" s="255" t="s">
        <v>1743</v>
      </c>
    </row>
    <row r="1110" spans="1:5" x14ac:dyDescent="0.35">
      <c r="A1110" s="255" t="s">
        <v>1981</v>
      </c>
      <c r="B1110" s="255" t="s">
        <v>3027</v>
      </c>
      <c r="C1110" s="255" t="s">
        <v>3028</v>
      </c>
      <c r="D1110" s="255" t="s">
        <v>3028</v>
      </c>
      <c r="E1110" s="255" t="s">
        <v>1969</v>
      </c>
    </row>
    <row r="1111" spans="1:5" x14ac:dyDescent="0.35">
      <c r="A1111" s="255" t="s">
        <v>1981</v>
      </c>
      <c r="B1111" s="255" t="s">
        <v>3029</v>
      </c>
      <c r="C1111" s="255" t="s">
        <v>3030</v>
      </c>
      <c r="D1111" s="255" t="s">
        <v>3030</v>
      </c>
      <c r="E1111" s="255" t="s">
        <v>208</v>
      </c>
    </row>
    <row r="1112" spans="1:5" x14ac:dyDescent="0.35">
      <c r="A1112" s="255" t="s">
        <v>1981</v>
      </c>
      <c r="B1112" s="255" t="s">
        <v>3031</v>
      </c>
      <c r="C1112" s="255" t="s">
        <v>3032</v>
      </c>
      <c r="D1112" s="255" t="s">
        <v>3032</v>
      </c>
      <c r="E1112" s="255" t="s">
        <v>1745</v>
      </c>
    </row>
    <row r="1113" spans="1:5" x14ac:dyDescent="0.35">
      <c r="A1113" s="255" t="s">
        <v>1981</v>
      </c>
      <c r="B1113" s="255" t="s">
        <v>3033</v>
      </c>
      <c r="C1113" s="255" t="s">
        <v>3034</v>
      </c>
      <c r="D1113" s="255" t="s">
        <v>3034</v>
      </c>
      <c r="E1113" s="255" t="s">
        <v>1759</v>
      </c>
    </row>
    <row r="1114" spans="1:5" x14ac:dyDescent="0.35">
      <c r="A1114" s="255" t="s">
        <v>1981</v>
      </c>
      <c r="B1114" s="255" t="s">
        <v>3035</v>
      </c>
      <c r="C1114" s="255" t="s">
        <v>3036</v>
      </c>
      <c r="D1114" s="255" t="s">
        <v>3036</v>
      </c>
      <c r="E1114" s="255" t="s">
        <v>1775</v>
      </c>
    </row>
    <row r="1115" spans="1:5" x14ac:dyDescent="0.35">
      <c r="A1115" s="255" t="s">
        <v>1981</v>
      </c>
      <c r="B1115" s="255" t="s">
        <v>3037</v>
      </c>
      <c r="C1115" s="255" t="s">
        <v>3038</v>
      </c>
      <c r="D1115" s="255" t="s">
        <v>3038</v>
      </c>
      <c r="E1115" s="255" t="s">
        <v>1937</v>
      </c>
    </row>
    <row r="1116" spans="1:5" x14ac:dyDescent="0.35">
      <c r="A1116" s="255" t="s">
        <v>1981</v>
      </c>
      <c r="B1116" s="255" t="s">
        <v>3039</v>
      </c>
      <c r="C1116" s="255" t="s">
        <v>3040</v>
      </c>
      <c r="D1116" s="255" t="s">
        <v>3040</v>
      </c>
      <c r="E1116" s="255" t="s">
        <v>1793</v>
      </c>
    </row>
    <row r="1117" spans="1:5" x14ac:dyDescent="0.35">
      <c r="A1117" s="255" t="s">
        <v>1981</v>
      </c>
      <c r="B1117" s="255" t="s">
        <v>3041</v>
      </c>
      <c r="C1117" s="255" t="s">
        <v>3042</v>
      </c>
      <c r="D1117" s="255" t="s">
        <v>3042</v>
      </c>
      <c r="E1117" s="255" t="s">
        <v>1741</v>
      </c>
    </row>
    <row r="1118" spans="1:5" x14ac:dyDescent="0.35">
      <c r="A1118" s="255" t="s">
        <v>1981</v>
      </c>
      <c r="B1118" s="255" t="s">
        <v>3043</v>
      </c>
      <c r="C1118" s="255" t="s">
        <v>3044</v>
      </c>
      <c r="D1118" s="255" t="s">
        <v>3044</v>
      </c>
      <c r="E1118" s="255" t="s">
        <v>1761</v>
      </c>
    </row>
    <row r="1119" spans="1:5" x14ac:dyDescent="0.35">
      <c r="A1119" s="255" t="s">
        <v>1981</v>
      </c>
      <c r="B1119" s="255" t="s">
        <v>3045</v>
      </c>
      <c r="C1119" s="255" t="s">
        <v>3046</v>
      </c>
      <c r="D1119" s="255" t="s">
        <v>3046</v>
      </c>
      <c r="E1119" s="255" t="s">
        <v>208</v>
      </c>
    </row>
    <row r="1120" spans="1:5" x14ac:dyDescent="0.35">
      <c r="A1120" s="255" t="s">
        <v>1981</v>
      </c>
      <c r="B1120" s="255" t="s">
        <v>3047</v>
      </c>
      <c r="C1120" s="255" t="s">
        <v>3048</v>
      </c>
      <c r="D1120" s="255" t="s">
        <v>3048</v>
      </c>
      <c r="E1120" s="255" t="s">
        <v>1741</v>
      </c>
    </row>
    <row r="1121" spans="1:5" x14ac:dyDescent="0.35">
      <c r="A1121" s="255" t="s">
        <v>1981</v>
      </c>
      <c r="B1121" s="255" t="s">
        <v>3049</v>
      </c>
      <c r="C1121" s="255" t="s">
        <v>3050</v>
      </c>
      <c r="D1121" s="255" t="s">
        <v>3050</v>
      </c>
      <c r="E1121" s="255" t="s">
        <v>190</v>
      </c>
    </row>
    <row r="1122" spans="1:5" x14ac:dyDescent="0.35">
      <c r="A1122" s="255" t="s">
        <v>1981</v>
      </c>
      <c r="B1122" s="255" t="s">
        <v>3051</v>
      </c>
      <c r="C1122" s="255" t="s">
        <v>3052</v>
      </c>
      <c r="D1122" s="255" t="s">
        <v>3052</v>
      </c>
      <c r="E1122" s="255" t="s">
        <v>1745</v>
      </c>
    </row>
    <row r="1123" spans="1:5" x14ac:dyDescent="0.35">
      <c r="A1123" s="255" t="s">
        <v>1981</v>
      </c>
      <c r="B1123" s="255" t="s">
        <v>3053</v>
      </c>
      <c r="C1123" s="255" t="s">
        <v>3054</v>
      </c>
      <c r="D1123" s="255" t="s">
        <v>3054</v>
      </c>
      <c r="E1123" s="255" t="s">
        <v>1743</v>
      </c>
    </row>
    <row r="1124" spans="1:5" x14ac:dyDescent="0.35">
      <c r="A1124" s="255" t="s">
        <v>1981</v>
      </c>
      <c r="B1124" s="255" t="s">
        <v>3055</v>
      </c>
      <c r="C1124" s="255" t="s">
        <v>3056</v>
      </c>
      <c r="D1124" s="255" t="s">
        <v>3056</v>
      </c>
      <c r="E1124" s="255" t="s">
        <v>1870</v>
      </c>
    </row>
    <row r="1125" spans="1:5" x14ac:dyDescent="0.35">
      <c r="A1125" s="255" t="s">
        <v>1981</v>
      </c>
      <c r="B1125" s="255" t="s">
        <v>3057</v>
      </c>
      <c r="C1125" s="255" t="s">
        <v>3058</v>
      </c>
      <c r="D1125" s="255" t="s">
        <v>3058</v>
      </c>
      <c r="E1125" s="255" t="s">
        <v>1739</v>
      </c>
    </row>
    <row r="1126" spans="1:5" x14ac:dyDescent="0.35">
      <c r="A1126" s="255" t="s">
        <v>1981</v>
      </c>
      <c r="B1126" s="255" t="s">
        <v>3059</v>
      </c>
      <c r="C1126" s="255" t="s">
        <v>3060</v>
      </c>
      <c r="D1126" s="255" t="s">
        <v>3060</v>
      </c>
      <c r="E1126" s="255" t="s">
        <v>1775</v>
      </c>
    </row>
    <row r="1127" spans="1:5" x14ac:dyDescent="0.35">
      <c r="A1127" s="255" t="s">
        <v>1981</v>
      </c>
      <c r="B1127" s="255" t="s">
        <v>3061</v>
      </c>
      <c r="C1127" s="255" t="s">
        <v>3062</v>
      </c>
      <c r="D1127" s="255" t="s">
        <v>3062</v>
      </c>
      <c r="E1127" s="255" t="s">
        <v>1866</v>
      </c>
    </row>
    <row r="1128" spans="1:5" x14ac:dyDescent="0.35">
      <c r="A1128" s="255" t="s">
        <v>1981</v>
      </c>
      <c r="B1128" s="255" t="s">
        <v>3063</v>
      </c>
      <c r="C1128" s="255" t="s">
        <v>3064</v>
      </c>
      <c r="D1128" s="255" t="s">
        <v>3064</v>
      </c>
      <c r="E1128" s="255" t="s">
        <v>1937</v>
      </c>
    </row>
    <row r="1129" spans="1:5" x14ac:dyDescent="0.35">
      <c r="A1129" s="255" t="s">
        <v>1981</v>
      </c>
      <c r="B1129" s="255" t="s">
        <v>3065</v>
      </c>
      <c r="C1129" s="255" t="s">
        <v>3066</v>
      </c>
      <c r="D1129" s="255" t="s">
        <v>3066</v>
      </c>
      <c r="E1129" s="255" t="s">
        <v>1761</v>
      </c>
    </row>
    <row r="1130" spans="1:5" x14ac:dyDescent="0.35">
      <c r="A1130" s="255" t="s">
        <v>1981</v>
      </c>
      <c r="B1130" s="255" t="s">
        <v>3067</v>
      </c>
      <c r="C1130" s="255" t="s">
        <v>3068</v>
      </c>
      <c r="D1130" s="255" t="s">
        <v>3068</v>
      </c>
      <c r="E1130" s="255" t="s">
        <v>1801</v>
      </c>
    </row>
    <row r="1131" spans="1:5" x14ac:dyDescent="0.35">
      <c r="A1131" s="255" t="s">
        <v>1981</v>
      </c>
      <c r="B1131" s="255" t="s">
        <v>3069</v>
      </c>
      <c r="C1131" s="255" t="s">
        <v>3070</v>
      </c>
      <c r="D1131" s="255" t="s">
        <v>3070</v>
      </c>
      <c r="E1131" s="255" t="s">
        <v>1793</v>
      </c>
    </row>
    <row r="1132" spans="1:5" x14ac:dyDescent="0.35">
      <c r="A1132" s="255" t="s">
        <v>1981</v>
      </c>
      <c r="B1132" s="255" t="s">
        <v>3071</v>
      </c>
      <c r="C1132" s="255" t="s">
        <v>3072</v>
      </c>
      <c r="D1132" s="255" t="s">
        <v>3072</v>
      </c>
      <c r="E1132" s="255" t="s">
        <v>1801</v>
      </c>
    </row>
    <row r="1133" spans="1:5" x14ac:dyDescent="0.35">
      <c r="A1133" s="255" t="s">
        <v>1981</v>
      </c>
      <c r="B1133" s="255" t="s">
        <v>3073</v>
      </c>
      <c r="C1133" s="255" t="s">
        <v>3074</v>
      </c>
      <c r="D1133" s="255" t="s">
        <v>3074</v>
      </c>
      <c r="E1133" s="255" t="s">
        <v>1745</v>
      </c>
    </row>
    <row r="1134" spans="1:5" x14ac:dyDescent="0.35">
      <c r="A1134" s="255" t="s">
        <v>1981</v>
      </c>
      <c r="B1134" s="255" t="s">
        <v>3075</v>
      </c>
      <c r="C1134" s="255" t="s">
        <v>3076</v>
      </c>
      <c r="D1134" s="255" t="s">
        <v>3076</v>
      </c>
      <c r="E1134" s="255" t="s">
        <v>1741</v>
      </c>
    </row>
    <row r="1135" spans="1:5" x14ac:dyDescent="0.35">
      <c r="A1135" s="255" t="s">
        <v>1981</v>
      </c>
      <c r="B1135" s="255" t="s">
        <v>3077</v>
      </c>
      <c r="C1135" s="255" t="s">
        <v>3078</v>
      </c>
      <c r="D1135" s="255" t="s">
        <v>3078</v>
      </c>
      <c r="E1135" s="255" t="s">
        <v>190</v>
      </c>
    </row>
    <row r="1136" spans="1:5" x14ac:dyDescent="0.35">
      <c r="A1136" s="255" t="s">
        <v>1981</v>
      </c>
      <c r="B1136" s="255" t="s">
        <v>3079</v>
      </c>
      <c r="C1136" s="255" t="s">
        <v>3080</v>
      </c>
      <c r="D1136" s="255" t="s">
        <v>3080</v>
      </c>
      <c r="E1136" s="255" t="s">
        <v>1739</v>
      </c>
    </row>
    <row r="1137" spans="1:5" x14ac:dyDescent="0.35">
      <c r="A1137" s="255" t="s">
        <v>1981</v>
      </c>
      <c r="B1137" s="255" t="s">
        <v>3081</v>
      </c>
      <c r="C1137" s="255" t="s">
        <v>3082</v>
      </c>
      <c r="D1137" s="255" t="s">
        <v>3082</v>
      </c>
      <c r="E1137" s="255" t="s">
        <v>1743</v>
      </c>
    </row>
    <row r="1138" spans="1:5" x14ac:dyDescent="0.35">
      <c r="A1138" s="255" t="s">
        <v>1981</v>
      </c>
      <c r="B1138" s="255" t="s">
        <v>3083</v>
      </c>
      <c r="C1138" s="255" t="s">
        <v>3084</v>
      </c>
      <c r="D1138" s="255" t="s">
        <v>3084</v>
      </c>
      <c r="E1138" s="255" t="s">
        <v>1775</v>
      </c>
    </row>
    <row r="1139" spans="1:5" x14ac:dyDescent="0.35">
      <c r="A1139" s="255" t="s">
        <v>1981</v>
      </c>
      <c r="B1139" s="255" t="s">
        <v>3085</v>
      </c>
      <c r="C1139" s="255" t="s">
        <v>3086</v>
      </c>
      <c r="D1139" s="255" t="s">
        <v>3086</v>
      </c>
      <c r="E1139" s="255" t="s">
        <v>208</v>
      </c>
    </row>
    <row r="1140" spans="1:5" x14ac:dyDescent="0.35">
      <c r="A1140" s="255" t="s">
        <v>1981</v>
      </c>
      <c r="B1140" s="255" t="s">
        <v>3087</v>
      </c>
      <c r="C1140" s="255" t="s">
        <v>3088</v>
      </c>
      <c r="D1140" s="255" t="s">
        <v>3088</v>
      </c>
      <c r="E1140" s="255" t="s">
        <v>1805</v>
      </c>
    </row>
    <row r="1141" spans="1:5" x14ac:dyDescent="0.35">
      <c r="A1141" s="255" t="s">
        <v>1981</v>
      </c>
      <c r="B1141" s="255" t="s">
        <v>205</v>
      </c>
      <c r="C1141" s="255" t="s">
        <v>132</v>
      </c>
      <c r="D1141" s="255" t="s">
        <v>1585</v>
      </c>
      <c r="E1141" s="255" t="s">
        <v>190</v>
      </c>
    </row>
    <row r="1142" spans="1:5" x14ac:dyDescent="0.35">
      <c r="A1142" s="255" t="s">
        <v>1981</v>
      </c>
      <c r="B1142" s="255" t="s">
        <v>205</v>
      </c>
      <c r="C1142" s="255" t="s">
        <v>132</v>
      </c>
      <c r="D1142" s="255" t="s">
        <v>1585</v>
      </c>
      <c r="E1142" s="255" t="s">
        <v>1739</v>
      </c>
    </row>
    <row r="1143" spans="1:5" x14ac:dyDescent="0.35">
      <c r="A1143" s="255" t="s">
        <v>1981</v>
      </c>
      <c r="B1143" s="255" t="s">
        <v>205</v>
      </c>
      <c r="C1143" s="255" t="s">
        <v>132</v>
      </c>
      <c r="D1143" s="255" t="s">
        <v>1585</v>
      </c>
      <c r="E1143" s="255" t="s">
        <v>1741</v>
      </c>
    </row>
    <row r="1144" spans="1:5" x14ac:dyDescent="0.35">
      <c r="A1144" s="255" t="s">
        <v>1981</v>
      </c>
      <c r="B1144" s="255" t="s">
        <v>205</v>
      </c>
      <c r="C1144" s="255" t="s">
        <v>132</v>
      </c>
      <c r="D1144" s="255" t="s">
        <v>1585</v>
      </c>
      <c r="E1144" s="255" t="s">
        <v>1743</v>
      </c>
    </row>
    <row r="1145" spans="1:5" x14ac:dyDescent="0.35">
      <c r="A1145" s="255" t="s">
        <v>1981</v>
      </c>
      <c r="B1145" s="255" t="s">
        <v>205</v>
      </c>
      <c r="C1145" s="255" t="s">
        <v>132</v>
      </c>
      <c r="D1145" s="255" t="s">
        <v>1585</v>
      </c>
      <c r="E1145" s="255" t="s">
        <v>208</v>
      </c>
    </row>
    <row r="1146" spans="1:5" x14ac:dyDescent="0.35">
      <c r="A1146" s="255" t="s">
        <v>1981</v>
      </c>
      <c r="B1146" s="255" t="s">
        <v>205</v>
      </c>
      <c r="C1146" s="255" t="s">
        <v>132</v>
      </c>
      <c r="D1146" s="255" t="s">
        <v>1585</v>
      </c>
      <c r="E1146" s="255" t="s">
        <v>1745</v>
      </c>
    </row>
    <row r="1147" spans="1:5" x14ac:dyDescent="0.35">
      <c r="A1147" s="255" t="s">
        <v>1981</v>
      </c>
      <c r="B1147" s="255" t="s">
        <v>205</v>
      </c>
      <c r="C1147" s="255" t="s">
        <v>132</v>
      </c>
      <c r="D1147" s="255" t="s">
        <v>1585</v>
      </c>
      <c r="E1147" s="255" t="s">
        <v>1747</v>
      </c>
    </row>
    <row r="1148" spans="1:5" x14ac:dyDescent="0.35">
      <c r="A1148" s="255" t="s">
        <v>1981</v>
      </c>
      <c r="B1148" s="255" t="s">
        <v>205</v>
      </c>
      <c r="C1148" s="255" t="s">
        <v>132</v>
      </c>
      <c r="D1148" s="255" t="s">
        <v>1585</v>
      </c>
      <c r="E1148" s="255" t="s">
        <v>1748</v>
      </c>
    </row>
    <row r="1149" spans="1:5" x14ac:dyDescent="0.35">
      <c r="A1149" s="255" t="s">
        <v>1981</v>
      </c>
      <c r="B1149" s="255" t="s">
        <v>205</v>
      </c>
      <c r="C1149" s="255" t="s">
        <v>132</v>
      </c>
      <c r="D1149" s="255" t="s">
        <v>1585</v>
      </c>
      <c r="E1149" s="255" t="s">
        <v>1750</v>
      </c>
    </row>
    <row r="1150" spans="1:5" x14ac:dyDescent="0.35">
      <c r="A1150" s="255" t="s">
        <v>1981</v>
      </c>
      <c r="B1150" s="255" t="s">
        <v>205</v>
      </c>
      <c r="C1150" s="255" t="s">
        <v>132</v>
      </c>
      <c r="D1150" s="255" t="s">
        <v>1585</v>
      </c>
      <c r="E1150" s="255" t="s">
        <v>1752</v>
      </c>
    </row>
    <row r="1151" spans="1:5" x14ac:dyDescent="0.35">
      <c r="A1151" s="255" t="s">
        <v>1981</v>
      </c>
      <c r="B1151" s="255" t="s">
        <v>205</v>
      </c>
      <c r="C1151" s="255" t="s">
        <v>132</v>
      </c>
      <c r="D1151" s="255" t="s">
        <v>1585</v>
      </c>
      <c r="E1151" s="255" t="s">
        <v>1754</v>
      </c>
    </row>
    <row r="1152" spans="1:5" x14ac:dyDescent="0.35">
      <c r="A1152" s="255" t="s">
        <v>1981</v>
      </c>
      <c r="B1152" s="255" t="s">
        <v>205</v>
      </c>
      <c r="C1152" s="255" t="s">
        <v>132</v>
      </c>
      <c r="D1152" s="255" t="s">
        <v>1585</v>
      </c>
      <c r="E1152" s="255" t="s">
        <v>1756</v>
      </c>
    </row>
    <row r="1153" spans="1:5" x14ac:dyDescent="0.35">
      <c r="A1153" s="255" t="s">
        <v>1981</v>
      </c>
      <c r="B1153" s="255" t="s">
        <v>205</v>
      </c>
      <c r="C1153" s="255" t="s">
        <v>132</v>
      </c>
      <c r="D1153" s="255" t="s">
        <v>1585</v>
      </c>
      <c r="E1153" s="255" t="s">
        <v>1757</v>
      </c>
    </row>
    <row r="1154" spans="1:5" x14ac:dyDescent="0.35">
      <c r="A1154" s="255" t="s">
        <v>1981</v>
      </c>
      <c r="B1154" s="255" t="s">
        <v>205</v>
      </c>
      <c r="C1154" s="255" t="s">
        <v>132</v>
      </c>
      <c r="D1154" s="255" t="s">
        <v>1585</v>
      </c>
      <c r="E1154" s="255" t="s">
        <v>1759</v>
      </c>
    </row>
    <row r="1155" spans="1:5" x14ac:dyDescent="0.35">
      <c r="A1155" s="255" t="s">
        <v>1981</v>
      </c>
      <c r="B1155" s="255" t="s">
        <v>205</v>
      </c>
      <c r="C1155" s="255" t="s">
        <v>132</v>
      </c>
      <c r="D1155" s="255" t="s">
        <v>1585</v>
      </c>
      <c r="E1155" s="255" t="s">
        <v>1761</v>
      </c>
    </row>
    <row r="1156" spans="1:5" x14ac:dyDescent="0.35">
      <c r="A1156" s="255" t="s">
        <v>1981</v>
      </c>
      <c r="B1156" s="255" t="s">
        <v>205</v>
      </c>
      <c r="C1156" s="255" t="s">
        <v>132</v>
      </c>
      <c r="D1156" s="255" t="s">
        <v>1585</v>
      </c>
      <c r="E1156" s="255" t="s">
        <v>207</v>
      </c>
    </row>
    <row r="1157" spans="1:5" x14ac:dyDescent="0.35">
      <c r="A1157" s="255" t="s">
        <v>1981</v>
      </c>
      <c r="B1157" s="255" t="s">
        <v>205</v>
      </c>
      <c r="C1157" s="255" t="s">
        <v>132</v>
      </c>
      <c r="D1157" s="255" t="s">
        <v>1585</v>
      </c>
      <c r="E1157" s="255" t="s">
        <v>1763</v>
      </c>
    </row>
    <row r="1158" spans="1:5" x14ac:dyDescent="0.35">
      <c r="A1158" s="255" t="s">
        <v>1981</v>
      </c>
      <c r="B1158" s="255" t="s">
        <v>205</v>
      </c>
      <c r="C1158" s="255" t="s">
        <v>132</v>
      </c>
      <c r="D1158" s="255" t="s">
        <v>1585</v>
      </c>
      <c r="E1158" s="255" t="s">
        <v>1765</v>
      </c>
    </row>
    <row r="1159" spans="1:5" x14ac:dyDescent="0.35">
      <c r="A1159" s="255" t="s">
        <v>1981</v>
      </c>
      <c r="B1159" s="255" t="s">
        <v>205</v>
      </c>
      <c r="C1159" s="255" t="s">
        <v>132</v>
      </c>
      <c r="D1159" s="255" t="s">
        <v>1585</v>
      </c>
      <c r="E1159" s="255" t="s">
        <v>1767</v>
      </c>
    </row>
    <row r="1160" spans="1:5" x14ac:dyDescent="0.35">
      <c r="A1160" s="255" t="s">
        <v>1981</v>
      </c>
      <c r="B1160" s="255" t="s">
        <v>205</v>
      </c>
      <c r="C1160" s="255" t="s">
        <v>132</v>
      </c>
      <c r="D1160" s="255" t="s">
        <v>1585</v>
      </c>
      <c r="E1160" s="255" t="s">
        <v>1769</v>
      </c>
    </row>
    <row r="1161" spans="1:5" x14ac:dyDescent="0.35">
      <c r="A1161" s="255" t="s">
        <v>1981</v>
      </c>
      <c r="B1161" s="255" t="s">
        <v>205</v>
      </c>
      <c r="C1161" s="255" t="s">
        <v>132</v>
      </c>
      <c r="D1161" s="255" t="s">
        <v>1585</v>
      </c>
      <c r="E1161" s="255" t="s">
        <v>1771</v>
      </c>
    </row>
    <row r="1162" spans="1:5" x14ac:dyDescent="0.35">
      <c r="A1162" s="255" t="s">
        <v>1981</v>
      </c>
      <c r="B1162" s="255" t="s">
        <v>205</v>
      </c>
      <c r="C1162" s="255" t="s">
        <v>132</v>
      </c>
      <c r="D1162" s="255" t="s">
        <v>1585</v>
      </c>
      <c r="E1162" s="255" t="s">
        <v>1773</v>
      </c>
    </row>
    <row r="1163" spans="1:5" x14ac:dyDescent="0.35">
      <c r="A1163" s="255" t="s">
        <v>1981</v>
      </c>
      <c r="B1163" s="255" t="s">
        <v>205</v>
      </c>
      <c r="C1163" s="255" t="s">
        <v>132</v>
      </c>
      <c r="D1163" s="255" t="s">
        <v>1585</v>
      </c>
      <c r="E1163" s="255" t="s">
        <v>166</v>
      </c>
    </row>
    <row r="1164" spans="1:5" x14ac:dyDescent="0.35">
      <c r="A1164" s="255" t="s">
        <v>1981</v>
      </c>
      <c r="B1164" s="255" t="s">
        <v>205</v>
      </c>
      <c r="C1164" s="255" t="s">
        <v>132</v>
      </c>
      <c r="D1164" s="255" t="s">
        <v>1585</v>
      </c>
      <c r="E1164" s="255" t="s">
        <v>1775</v>
      </c>
    </row>
    <row r="1165" spans="1:5" x14ac:dyDescent="0.35">
      <c r="A1165" s="255" t="s">
        <v>1981</v>
      </c>
      <c r="B1165" s="255" t="s">
        <v>205</v>
      </c>
      <c r="C1165" s="255" t="s">
        <v>132</v>
      </c>
      <c r="D1165" s="255" t="s">
        <v>1585</v>
      </c>
      <c r="E1165" s="255" t="s">
        <v>1776</v>
      </c>
    </row>
    <row r="1166" spans="1:5" x14ac:dyDescent="0.35">
      <c r="A1166" s="255" t="s">
        <v>1981</v>
      </c>
      <c r="B1166" s="255" t="s">
        <v>205</v>
      </c>
      <c r="C1166" s="255" t="s">
        <v>132</v>
      </c>
      <c r="D1166" s="255" t="s">
        <v>1585</v>
      </c>
      <c r="E1166" s="255" t="s">
        <v>1778</v>
      </c>
    </row>
    <row r="1167" spans="1:5" x14ac:dyDescent="0.35">
      <c r="A1167" s="255" t="s">
        <v>1981</v>
      </c>
      <c r="B1167" s="255" t="s">
        <v>205</v>
      </c>
      <c r="C1167" s="255" t="s">
        <v>132</v>
      </c>
      <c r="D1167" s="255" t="s">
        <v>1585</v>
      </c>
      <c r="E1167" s="255" t="s">
        <v>209</v>
      </c>
    </row>
    <row r="1168" spans="1:5" x14ac:dyDescent="0.35">
      <c r="A1168" s="255" t="s">
        <v>1981</v>
      </c>
      <c r="B1168" s="255" t="s">
        <v>205</v>
      </c>
      <c r="C1168" s="255" t="s">
        <v>132</v>
      </c>
      <c r="D1168" s="255" t="s">
        <v>1585</v>
      </c>
      <c r="E1168" s="255" t="s">
        <v>1780</v>
      </c>
    </row>
    <row r="1169" spans="1:5" x14ac:dyDescent="0.35">
      <c r="A1169" s="255" t="s">
        <v>1981</v>
      </c>
      <c r="B1169" s="255" t="s">
        <v>205</v>
      </c>
      <c r="C1169" s="255" t="s">
        <v>132</v>
      </c>
      <c r="D1169" s="255" t="s">
        <v>1585</v>
      </c>
      <c r="E1169" s="255" t="s">
        <v>1782</v>
      </c>
    </row>
    <row r="1170" spans="1:5" x14ac:dyDescent="0.35">
      <c r="A1170" s="255" t="s">
        <v>1981</v>
      </c>
      <c r="B1170" s="255" t="s">
        <v>205</v>
      </c>
      <c r="C1170" s="255" t="s">
        <v>132</v>
      </c>
      <c r="D1170" s="255" t="s">
        <v>1585</v>
      </c>
      <c r="E1170" s="255" t="s">
        <v>1784</v>
      </c>
    </row>
    <row r="1171" spans="1:5" x14ac:dyDescent="0.35">
      <c r="A1171" s="255" t="s">
        <v>1981</v>
      </c>
      <c r="B1171" s="255" t="s">
        <v>205</v>
      </c>
      <c r="C1171" s="255" t="s">
        <v>132</v>
      </c>
      <c r="D1171" s="255" t="s">
        <v>1585</v>
      </c>
      <c r="E1171" s="255" t="s">
        <v>1785</v>
      </c>
    </row>
    <row r="1172" spans="1:5" x14ac:dyDescent="0.35">
      <c r="A1172" s="255" t="s">
        <v>1981</v>
      </c>
      <c r="B1172" s="255" t="s">
        <v>205</v>
      </c>
      <c r="C1172" s="255" t="s">
        <v>132</v>
      </c>
      <c r="D1172" s="255" t="s">
        <v>1585</v>
      </c>
      <c r="E1172" s="255" t="s">
        <v>1787</v>
      </c>
    </row>
    <row r="1173" spans="1:5" x14ac:dyDescent="0.35">
      <c r="A1173" s="255" t="s">
        <v>1981</v>
      </c>
      <c r="B1173" s="255" t="s">
        <v>205</v>
      </c>
      <c r="C1173" s="255" t="s">
        <v>132</v>
      </c>
      <c r="D1173" s="255" t="s">
        <v>1585</v>
      </c>
      <c r="E1173" s="255" t="s">
        <v>1789</v>
      </c>
    </row>
    <row r="1174" spans="1:5" x14ac:dyDescent="0.35">
      <c r="A1174" s="255" t="s">
        <v>1981</v>
      </c>
      <c r="B1174" s="255" t="s">
        <v>205</v>
      </c>
      <c r="C1174" s="255" t="s">
        <v>132</v>
      </c>
      <c r="D1174" s="255" t="s">
        <v>1585</v>
      </c>
      <c r="E1174" s="255" t="s">
        <v>1791</v>
      </c>
    </row>
    <row r="1175" spans="1:5" x14ac:dyDescent="0.35">
      <c r="A1175" s="255" t="s">
        <v>1981</v>
      </c>
      <c r="B1175" s="255" t="s">
        <v>205</v>
      </c>
      <c r="C1175" s="255" t="s">
        <v>132</v>
      </c>
      <c r="D1175" s="255" t="s">
        <v>1585</v>
      </c>
      <c r="E1175" s="255" t="s">
        <v>1793</v>
      </c>
    </row>
    <row r="1176" spans="1:5" x14ac:dyDescent="0.35">
      <c r="A1176" s="255" t="s">
        <v>1981</v>
      </c>
      <c r="B1176" s="255" t="s">
        <v>205</v>
      </c>
      <c r="C1176" s="255" t="s">
        <v>132</v>
      </c>
      <c r="D1176" s="255" t="s">
        <v>1585</v>
      </c>
      <c r="E1176" s="255" t="s">
        <v>1795</v>
      </c>
    </row>
    <row r="1177" spans="1:5" x14ac:dyDescent="0.35">
      <c r="A1177" s="255" t="s">
        <v>1981</v>
      </c>
      <c r="B1177" s="255" t="s">
        <v>205</v>
      </c>
      <c r="C1177" s="255" t="s">
        <v>132</v>
      </c>
      <c r="D1177" s="255" t="s">
        <v>1585</v>
      </c>
      <c r="E1177" s="255" t="s">
        <v>1797</v>
      </c>
    </row>
    <row r="1178" spans="1:5" x14ac:dyDescent="0.35">
      <c r="A1178" s="255" t="s">
        <v>1981</v>
      </c>
      <c r="B1178" s="255" t="s">
        <v>205</v>
      </c>
      <c r="C1178" s="255" t="s">
        <v>132</v>
      </c>
      <c r="D1178" s="255" t="s">
        <v>1585</v>
      </c>
      <c r="E1178" s="255" t="s">
        <v>169</v>
      </c>
    </row>
    <row r="1179" spans="1:5" x14ac:dyDescent="0.35">
      <c r="A1179" s="255" t="s">
        <v>1981</v>
      </c>
      <c r="B1179" s="255" t="s">
        <v>205</v>
      </c>
      <c r="C1179" s="255" t="s">
        <v>132</v>
      </c>
      <c r="D1179" s="255" t="s">
        <v>1585</v>
      </c>
      <c r="E1179" s="255" t="s">
        <v>1799</v>
      </c>
    </row>
    <row r="1180" spans="1:5" x14ac:dyDescent="0.35">
      <c r="A1180" s="255" t="s">
        <v>1981</v>
      </c>
      <c r="B1180" s="255" t="s">
        <v>205</v>
      </c>
      <c r="C1180" s="255" t="s">
        <v>132</v>
      </c>
      <c r="D1180" s="255" t="s">
        <v>1585</v>
      </c>
      <c r="E1180" s="255" t="s">
        <v>1801</v>
      </c>
    </row>
    <row r="1181" spans="1:5" x14ac:dyDescent="0.35">
      <c r="A1181" s="255" t="s">
        <v>1981</v>
      </c>
      <c r="B1181" s="255" t="s">
        <v>205</v>
      </c>
      <c r="C1181" s="255" t="s">
        <v>132</v>
      </c>
      <c r="D1181" s="255" t="s">
        <v>1585</v>
      </c>
      <c r="E1181" s="255" t="s">
        <v>1803</v>
      </c>
    </row>
    <row r="1182" spans="1:5" x14ac:dyDescent="0.35">
      <c r="A1182" s="255" t="s">
        <v>1981</v>
      </c>
      <c r="B1182" s="255" t="s">
        <v>205</v>
      </c>
      <c r="C1182" s="255" t="s">
        <v>132</v>
      </c>
      <c r="D1182" s="255" t="s">
        <v>1585</v>
      </c>
      <c r="E1182" s="255" t="s">
        <v>1805</v>
      </c>
    </row>
    <row r="1183" spans="1:5" x14ac:dyDescent="0.35">
      <c r="A1183" s="255" t="s">
        <v>1981</v>
      </c>
      <c r="B1183" s="255" t="s">
        <v>205</v>
      </c>
      <c r="C1183" s="255" t="s">
        <v>132</v>
      </c>
      <c r="D1183" s="255" t="s">
        <v>1585</v>
      </c>
      <c r="E1183" s="255" t="s">
        <v>1807</v>
      </c>
    </row>
    <row r="1184" spans="1:5" x14ac:dyDescent="0.35">
      <c r="A1184" s="255" t="s">
        <v>1981</v>
      </c>
      <c r="B1184" s="255" t="s">
        <v>205</v>
      </c>
      <c r="C1184" s="255" t="s">
        <v>132</v>
      </c>
      <c r="D1184" s="255" t="s">
        <v>1585</v>
      </c>
      <c r="E1184" s="255" t="s">
        <v>1809</v>
      </c>
    </row>
    <row r="1185" spans="1:5" x14ac:dyDescent="0.35">
      <c r="A1185" s="255" t="s">
        <v>1981</v>
      </c>
      <c r="B1185" s="255" t="s">
        <v>205</v>
      </c>
      <c r="C1185" s="255" t="s">
        <v>132</v>
      </c>
      <c r="D1185" s="255" t="s">
        <v>1585</v>
      </c>
      <c r="E1185" s="255" t="s">
        <v>1811</v>
      </c>
    </row>
    <row r="1186" spans="1:5" x14ac:dyDescent="0.35">
      <c r="A1186" s="255" t="s">
        <v>1981</v>
      </c>
      <c r="B1186" s="255" t="s">
        <v>205</v>
      </c>
      <c r="C1186" s="255" t="s">
        <v>132</v>
      </c>
      <c r="D1186" s="255" t="s">
        <v>1585</v>
      </c>
      <c r="E1186" s="255" t="s">
        <v>1813</v>
      </c>
    </row>
    <row r="1187" spans="1:5" x14ac:dyDescent="0.35">
      <c r="A1187" s="255" t="s">
        <v>1981</v>
      </c>
      <c r="B1187" s="255" t="s">
        <v>205</v>
      </c>
      <c r="C1187" s="255" t="s">
        <v>132</v>
      </c>
      <c r="D1187" s="255" t="s">
        <v>1585</v>
      </c>
      <c r="E1187" s="255" t="s">
        <v>174</v>
      </c>
    </row>
    <row r="1188" spans="1:5" x14ac:dyDescent="0.35">
      <c r="A1188" s="255" t="s">
        <v>1981</v>
      </c>
      <c r="B1188" s="255" t="s">
        <v>205</v>
      </c>
      <c r="C1188" s="255" t="s">
        <v>132</v>
      </c>
      <c r="D1188" s="255" t="s">
        <v>1585</v>
      </c>
      <c r="E1188" s="255" t="s">
        <v>1815</v>
      </c>
    </row>
    <row r="1189" spans="1:5" x14ac:dyDescent="0.35">
      <c r="A1189" s="255" t="s">
        <v>1981</v>
      </c>
      <c r="B1189" s="255" t="s">
        <v>205</v>
      </c>
      <c r="C1189" s="255" t="s">
        <v>132</v>
      </c>
      <c r="D1189" s="255" t="s">
        <v>1585</v>
      </c>
      <c r="E1189" s="255" t="s">
        <v>1817</v>
      </c>
    </row>
    <row r="1190" spans="1:5" x14ac:dyDescent="0.35">
      <c r="A1190" s="255" t="s">
        <v>1981</v>
      </c>
      <c r="B1190" s="255" t="s">
        <v>205</v>
      </c>
      <c r="C1190" s="255" t="s">
        <v>132</v>
      </c>
      <c r="D1190" s="255" t="s">
        <v>1585</v>
      </c>
      <c r="E1190" s="255" t="s">
        <v>1819</v>
      </c>
    </row>
    <row r="1191" spans="1:5" x14ac:dyDescent="0.35">
      <c r="A1191" s="255" t="s">
        <v>1981</v>
      </c>
      <c r="B1191" s="255" t="s">
        <v>205</v>
      </c>
      <c r="C1191" s="255" t="s">
        <v>132</v>
      </c>
      <c r="D1191" s="255" t="s">
        <v>1585</v>
      </c>
      <c r="E1191" s="255" t="s">
        <v>1821</v>
      </c>
    </row>
    <row r="1192" spans="1:5" x14ac:dyDescent="0.35">
      <c r="A1192" s="255" t="s">
        <v>1981</v>
      </c>
      <c r="B1192" s="255" t="s">
        <v>205</v>
      </c>
      <c r="C1192" s="255" t="s">
        <v>132</v>
      </c>
      <c r="D1192" s="255" t="s">
        <v>1585</v>
      </c>
      <c r="E1192" s="255" t="s">
        <v>1823</v>
      </c>
    </row>
    <row r="1193" spans="1:5" x14ac:dyDescent="0.35">
      <c r="A1193" s="255" t="s">
        <v>1981</v>
      </c>
      <c r="B1193" s="255" t="s">
        <v>205</v>
      </c>
      <c r="C1193" s="255" t="s">
        <v>132</v>
      </c>
      <c r="D1193" s="255" t="s">
        <v>1585</v>
      </c>
      <c r="E1193" s="255" t="s">
        <v>1825</v>
      </c>
    </row>
    <row r="1194" spans="1:5" x14ac:dyDescent="0.35">
      <c r="A1194" s="255" t="s">
        <v>1981</v>
      </c>
      <c r="B1194" s="255" t="s">
        <v>205</v>
      </c>
      <c r="C1194" s="255" t="s">
        <v>132</v>
      </c>
      <c r="D1194" s="255" t="s">
        <v>1585</v>
      </c>
      <c r="E1194" s="255" t="s">
        <v>1827</v>
      </c>
    </row>
    <row r="1195" spans="1:5" x14ac:dyDescent="0.35">
      <c r="A1195" s="255" t="s">
        <v>1981</v>
      </c>
      <c r="B1195" s="255" t="s">
        <v>205</v>
      </c>
      <c r="C1195" s="255" t="s">
        <v>132</v>
      </c>
      <c r="D1195" s="255" t="s">
        <v>1585</v>
      </c>
      <c r="E1195" s="255" t="s">
        <v>1829</v>
      </c>
    </row>
    <row r="1196" spans="1:5" x14ac:dyDescent="0.35">
      <c r="A1196" s="255" t="s">
        <v>1981</v>
      </c>
      <c r="B1196" s="255" t="s">
        <v>205</v>
      </c>
      <c r="C1196" s="255" t="s">
        <v>132</v>
      </c>
      <c r="D1196" s="255" t="s">
        <v>1585</v>
      </c>
      <c r="E1196" s="255" t="s">
        <v>1831</v>
      </c>
    </row>
    <row r="1197" spans="1:5" x14ac:dyDescent="0.35">
      <c r="A1197" s="255" t="s">
        <v>1981</v>
      </c>
      <c r="B1197" s="255" t="s">
        <v>205</v>
      </c>
      <c r="C1197" s="255" t="s">
        <v>132</v>
      </c>
      <c r="D1197" s="255" t="s">
        <v>1585</v>
      </c>
      <c r="E1197" s="255" t="s">
        <v>1833</v>
      </c>
    </row>
    <row r="1198" spans="1:5" x14ac:dyDescent="0.35">
      <c r="A1198" s="255" t="s">
        <v>1981</v>
      </c>
      <c r="B1198" s="255" t="s">
        <v>205</v>
      </c>
      <c r="C1198" s="255" t="s">
        <v>132</v>
      </c>
      <c r="D1198" s="255" t="s">
        <v>1585</v>
      </c>
      <c r="E1198" s="255" t="s">
        <v>1835</v>
      </c>
    </row>
    <row r="1199" spans="1:5" x14ac:dyDescent="0.35">
      <c r="A1199" s="255" t="s">
        <v>1981</v>
      </c>
      <c r="B1199" s="255" t="s">
        <v>205</v>
      </c>
      <c r="C1199" s="255" t="s">
        <v>132</v>
      </c>
      <c r="D1199" s="255" t="s">
        <v>1585</v>
      </c>
      <c r="E1199" s="255" t="s">
        <v>1837</v>
      </c>
    </row>
    <row r="1200" spans="1:5" x14ac:dyDescent="0.35">
      <c r="A1200" s="255" t="s">
        <v>1981</v>
      </c>
      <c r="B1200" s="255" t="s">
        <v>205</v>
      </c>
      <c r="C1200" s="255" t="s">
        <v>132</v>
      </c>
      <c r="D1200" s="255" t="s">
        <v>1585</v>
      </c>
      <c r="E1200" s="255" t="s">
        <v>210</v>
      </c>
    </row>
    <row r="1201" spans="1:5" x14ac:dyDescent="0.35">
      <c r="A1201" s="255" t="s">
        <v>1981</v>
      </c>
      <c r="B1201" s="255" t="s">
        <v>205</v>
      </c>
      <c r="C1201" s="255" t="s">
        <v>132</v>
      </c>
      <c r="D1201" s="255" t="s">
        <v>1585</v>
      </c>
      <c r="E1201" s="255" t="s">
        <v>1839</v>
      </c>
    </row>
    <row r="1202" spans="1:5" x14ac:dyDescent="0.35">
      <c r="A1202" s="255" t="s">
        <v>1981</v>
      </c>
      <c r="B1202" s="255" t="s">
        <v>205</v>
      </c>
      <c r="C1202" s="255" t="s">
        <v>132</v>
      </c>
      <c r="D1202" s="255" t="s">
        <v>1585</v>
      </c>
      <c r="E1202" s="255" t="s">
        <v>152</v>
      </c>
    </row>
    <row r="1203" spans="1:5" x14ac:dyDescent="0.35">
      <c r="A1203" s="255" t="s">
        <v>1981</v>
      </c>
      <c r="B1203" s="255" t="s">
        <v>205</v>
      </c>
      <c r="C1203" s="255" t="s">
        <v>132</v>
      </c>
      <c r="D1203" s="255" t="s">
        <v>1585</v>
      </c>
      <c r="E1203" s="255" t="s">
        <v>1841</v>
      </c>
    </row>
    <row r="1204" spans="1:5" x14ac:dyDescent="0.35">
      <c r="A1204" s="255" t="s">
        <v>1981</v>
      </c>
      <c r="B1204" s="255" t="s">
        <v>205</v>
      </c>
      <c r="C1204" s="255" t="s">
        <v>132</v>
      </c>
      <c r="D1204" s="255" t="s">
        <v>1585</v>
      </c>
      <c r="E1204" s="255" t="s">
        <v>211</v>
      </c>
    </row>
    <row r="1205" spans="1:5" x14ac:dyDescent="0.35">
      <c r="A1205" s="255" t="s">
        <v>1981</v>
      </c>
      <c r="B1205" s="255" t="s">
        <v>205</v>
      </c>
      <c r="C1205" s="255" t="s">
        <v>132</v>
      </c>
      <c r="D1205" s="255" t="s">
        <v>1585</v>
      </c>
      <c r="E1205" s="255" t="s">
        <v>1843</v>
      </c>
    </row>
    <row r="1206" spans="1:5" x14ac:dyDescent="0.35">
      <c r="A1206" s="255" t="s">
        <v>1981</v>
      </c>
      <c r="B1206" s="255" t="s">
        <v>205</v>
      </c>
      <c r="C1206" s="255" t="s">
        <v>132</v>
      </c>
      <c r="D1206" s="255" t="s">
        <v>1585</v>
      </c>
      <c r="E1206" s="255" t="s">
        <v>1845</v>
      </c>
    </row>
    <row r="1207" spans="1:5" x14ac:dyDescent="0.35">
      <c r="A1207" s="255" t="s">
        <v>1981</v>
      </c>
      <c r="B1207" s="255" t="s">
        <v>205</v>
      </c>
      <c r="C1207" s="255" t="s">
        <v>132</v>
      </c>
      <c r="D1207" s="255" t="s">
        <v>1585</v>
      </c>
      <c r="E1207" s="255" t="s">
        <v>1847</v>
      </c>
    </row>
    <row r="1208" spans="1:5" x14ac:dyDescent="0.35">
      <c r="A1208" s="255" t="s">
        <v>1981</v>
      </c>
      <c r="B1208" s="255" t="s">
        <v>205</v>
      </c>
      <c r="C1208" s="255" t="s">
        <v>132</v>
      </c>
      <c r="D1208" s="255" t="s">
        <v>1585</v>
      </c>
      <c r="E1208" s="255" t="s">
        <v>1849</v>
      </c>
    </row>
    <row r="1209" spans="1:5" x14ac:dyDescent="0.35">
      <c r="A1209" s="255" t="s">
        <v>1981</v>
      </c>
      <c r="B1209" s="255" t="s">
        <v>205</v>
      </c>
      <c r="C1209" s="255" t="s">
        <v>132</v>
      </c>
      <c r="D1209" s="255" t="s">
        <v>1585</v>
      </c>
      <c r="E1209" s="255" t="s">
        <v>1850</v>
      </c>
    </row>
    <row r="1210" spans="1:5" x14ac:dyDescent="0.35">
      <c r="A1210" s="255" t="s">
        <v>1981</v>
      </c>
      <c r="B1210" s="255" t="s">
        <v>205</v>
      </c>
      <c r="C1210" s="255" t="s">
        <v>132</v>
      </c>
      <c r="D1210" s="255" t="s">
        <v>1585</v>
      </c>
      <c r="E1210" s="255" t="s">
        <v>1852</v>
      </c>
    </row>
    <row r="1211" spans="1:5" x14ac:dyDescent="0.35">
      <c r="A1211" s="255" t="s">
        <v>1981</v>
      </c>
      <c r="B1211" s="255" t="s">
        <v>205</v>
      </c>
      <c r="C1211" s="255" t="s">
        <v>132</v>
      </c>
      <c r="D1211" s="255" t="s">
        <v>1585</v>
      </c>
      <c r="E1211" s="255" t="s">
        <v>1854</v>
      </c>
    </row>
    <row r="1212" spans="1:5" x14ac:dyDescent="0.35">
      <c r="A1212" s="255" t="s">
        <v>1981</v>
      </c>
      <c r="B1212" s="255" t="s">
        <v>205</v>
      </c>
      <c r="C1212" s="255" t="s">
        <v>132</v>
      </c>
      <c r="D1212" s="255" t="s">
        <v>1585</v>
      </c>
      <c r="E1212" s="255" t="s">
        <v>1856</v>
      </c>
    </row>
    <row r="1213" spans="1:5" x14ac:dyDescent="0.35">
      <c r="A1213" s="255" t="s">
        <v>1981</v>
      </c>
      <c r="B1213" s="255" t="s">
        <v>205</v>
      </c>
      <c r="C1213" s="255" t="s">
        <v>132</v>
      </c>
      <c r="D1213" s="255" t="s">
        <v>1585</v>
      </c>
      <c r="E1213" s="255" t="s">
        <v>1858</v>
      </c>
    </row>
    <row r="1214" spans="1:5" x14ac:dyDescent="0.35">
      <c r="A1214" s="255" t="s">
        <v>1981</v>
      </c>
      <c r="B1214" s="255" t="s">
        <v>205</v>
      </c>
      <c r="C1214" s="255" t="s">
        <v>132</v>
      </c>
      <c r="D1214" s="255" t="s">
        <v>1585</v>
      </c>
      <c r="E1214" s="255" t="s">
        <v>1860</v>
      </c>
    </row>
    <row r="1215" spans="1:5" x14ac:dyDescent="0.35">
      <c r="A1215" s="255" t="s">
        <v>1981</v>
      </c>
      <c r="B1215" s="255" t="s">
        <v>205</v>
      </c>
      <c r="C1215" s="255" t="s">
        <v>132</v>
      </c>
      <c r="D1215" s="255" t="s">
        <v>1585</v>
      </c>
      <c r="E1215" s="255" t="s">
        <v>1862</v>
      </c>
    </row>
    <row r="1216" spans="1:5" x14ac:dyDescent="0.35">
      <c r="A1216" s="255" t="s">
        <v>1981</v>
      </c>
      <c r="B1216" s="255" t="s">
        <v>205</v>
      </c>
      <c r="C1216" s="255" t="s">
        <v>132</v>
      </c>
      <c r="D1216" s="255" t="s">
        <v>1585</v>
      </c>
      <c r="E1216" s="255" t="s">
        <v>1864</v>
      </c>
    </row>
    <row r="1217" spans="1:5" x14ac:dyDescent="0.35">
      <c r="A1217" s="255" t="s">
        <v>1981</v>
      </c>
      <c r="B1217" s="255" t="s">
        <v>205</v>
      </c>
      <c r="C1217" s="255" t="s">
        <v>132</v>
      </c>
      <c r="D1217" s="255" t="s">
        <v>1585</v>
      </c>
      <c r="E1217" s="255" t="s">
        <v>1866</v>
      </c>
    </row>
    <row r="1218" spans="1:5" x14ac:dyDescent="0.35">
      <c r="A1218" s="255" t="s">
        <v>1981</v>
      </c>
      <c r="B1218" s="255" t="s">
        <v>205</v>
      </c>
      <c r="C1218" s="255" t="s">
        <v>132</v>
      </c>
      <c r="D1218" s="255" t="s">
        <v>1585</v>
      </c>
      <c r="E1218" s="255" t="s">
        <v>1868</v>
      </c>
    </row>
    <row r="1219" spans="1:5" x14ac:dyDescent="0.35">
      <c r="A1219" s="255" t="s">
        <v>1981</v>
      </c>
      <c r="B1219" s="255" t="s">
        <v>205</v>
      </c>
      <c r="C1219" s="255" t="s">
        <v>132</v>
      </c>
      <c r="D1219" s="255" t="s">
        <v>1585</v>
      </c>
      <c r="E1219" s="255" t="s">
        <v>1870</v>
      </c>
    </row>
    <row r="1220" spans="1:5" x14ac:dyDescent="0.35">
      <c r="A1220" s="255" t="s">
        <v>1981</v>
      </c>
      <c r="B1220" s="255" t="s">
        <v>205</v>
      </c>
      <c r="C1220" s="255" t="s">
        <v>132</v>
      </c>
      <c r="D1220" s="255" t="s">
        <v>1585</v>
      </c>
      <c r="E1220" s="255" t="s">
        <v>1872</v>
      </c>
    </row>
    <row r="1221" spans="1:5" x14ac:dyDescent="0.35">
      <c r="A1221" s="255" t="s">
        <v>1981</v>
      </c>
      <c r="B1221" s="255" t="s">
        <v>205</v>
      </c>
      <c r="C1221" s="255" t="s">
        <v>132</v>
      </c>
      <c r="D1221" s="255" t="s">
        <v>1585</v>
      </c>
      <c r="E1221" s="255" t="s">
        <v>1874</v>
      </c>
    </row>
    <row r="1222" spans="1:5" x14ac:dyDescent="0.35">
      <c r="A1222" s="255" t="s">
        <v>1981</v>
      </c>
      <c r="B1222" s="255" t="s">
        <v>205</v>
      </c>
      <c r="C1222" s="255" t="s">
        <v>132</v>
      </c>
      <c r="D1222" s="255" t="s">
        <v>1585</v>
      </c>
      <c r="E1222" s="255" t="s">
        <v>1876</v>
      </c>
    </row>
    <row r="1223" spans="1:5" x14ac:dyDescent="0.35">
      <c r="A1223" s="255" t="s">
        <v>1981</v>
      </c>
      <c r="B1223" s="255" t="s">
        <v>205</v>
      </c>
      <c r="C1223" s="255" t="s">
        <v>132</v>
      </c>
      <c r="D1223" s="255" t="s">
        <v>1585</v>
      </c>
      <c r="E1223" s="255" t="s">
        <v>1878</v>
      </c>
    </row>
    <row r="1224" spans="1:5" x14ac:dyDescent="0.35">
      <c r="A1224" s="255" t="s">
        <v>1981</v>
      </c>
      <c r="B1224" s="255" t="s">
        <v>205</v>
      </c>
      <c r="C1224" s="255" t="s">
        <v>132</v>
      </c>
      <c r="D1224" s="255" t="s">
        <v>1585</v>
      </c>
      <c r="E1224" s="255" t="s">
        <v>1880</v>
      </c>
    </row>
    <row r="1225" spans="1:5" x14ac:dyDescent="0.35">
      <c r="A1225" s="255" t="s">
        <v>1981</v>
      </c>
      <c r="B1225" s="255" t="s">
        <v>205</v>
      </c>
      <c r="C1225" s="255" t="s">
        <v>132</v>
      </c>
      <c r="D1225" s="255" t="s">
        <v>1585</v>
      </c>
      <c r="E1225" s="255" t="s">
        <v>1882</v>
      </c>
    </row>
    <row r="1226" spans="1:5" x14ac:dyDescent="0.35">
      <c r="A1226" s="255" t="s">
        <v>1981</v>
      </c>
      <c r="B1226" s="255" t="s">
        <v>205</v>
      </c>
      <c r="C1226" s="255" t="s">
        <v>132</v>
      </c>
      <c r="D1226" s="255" t="s">
        <v>1585</v>
      </c>
      <c r="E1226" s="255" t="s">
        <v>1884</v>
      </c>
    </row>
    <row r="1227" spans="1:5" x14ac:dyDescent="0.35">
      <c r="A1227" s="255" t="s">
        <v>1981</v>
      </c>
      <c r="B1227" s="255" t="s">
        <v>205</v>
      </c>
      <c r="C1227" s="255" t="s">
        <v>132</v>
      </c>
      <c r="D1227" s="255" t="s">
        <v>1585</v>
      </c>
      <c r="E1227" s="255" t="s">
        <v>1886</v>
      </c>
    </row>
    <row r="1228" spans="1:5" x14ac:dyDescent="0.35">
      <c r="A1228" s="255" t="s">
        <v>1981</v>
      </c>
      <c r="B1228" s="255" t="s">
        <v>205</v>
      </c>
      <c r="C1228" s="255" t="s">
        <v>132</v>
      </c>
      <c r="D1228" s="255" t="s">
        <v>1585</v>
      </c>
      <c r="E1228" s="255" t="s">
        <v>1888</v>
      </c>
    </row>
    <row r="1229" spans="1:5" x14ac:dyDescent="0.35">
      <c r="A1229" s="255" t="s">
        <v>1981</v>
      </c>
      <c r="B1229" s="255" t="s">
        <v>205</v>
      </c>
      <c r="C1229" s="255" t="s">
        <v>132</v>
      </c>
      <c r="D1229" s="255" t="s">
        <v>1585</v>
      </c>
      <c r="E1229" s="255" t="s">
        <v>1890</v>
      </c>
    </row>
    <row r="1230" spans="1:5" x14ac:dyDescent="0.35">
      <c r="A1230" s="255" t="s">
        <v>1981</v>
      </c>
      <c r="B1230" s="255" t="s">
        <v>205</v>
      </c>
      <c r="C1230" s="255" t="s">
        <v>132</v>
      </c>
      <c r="D1230" s="255" t="s">
        <v>1585</v>
      </c>
      <c r="E1230" s="255" t="s">
        <v>1892</v>
      </c>
    </row>
    <row r="1231" spans="1:5" x14ac:dyDescent="0.35">
      <c r="A1231" s="255" t="s">
        <v>1981</v>
      </c>
      <c r="B1231" s="255" t="s">
        <v>205</v>
      </c>
      <c r="C1231" s="255" t="s">
        <v>132</v>
      </c>
      <c r="D1231" s="255" t="s">
        <v>1585</v>
      </c>
      <c r="E1231" s="255" t="s">
        <v>184</v>
      </c>
    </row>
    <row r="1232" spans="1:5" x14ac:dyDescent="0.35">
      <c r="A1232" s="255" t="s">
        <v>1981</v>
      </c>
      <c r="B1232" s="255" t="s">
        <v>205</v>
      </c>
      <c r="C1232" s="255" t="s">
        <v>132</v>
      </c>
      <c r="D1232" s="255" t="s">
        <v>1585</v>
      </c>
      <c r="E1232" s="255" t="s">
        <v>1894</v>
      </c>
    </row>
    <row r="1233" spans="1:5" x14ac:dyDescent="0.35">
      <c r="A1233" s="255" t="s">
        <v>1981</v>
      </c>
      <c r="B1233" s="255" t="s">
        <v>205</v>
      </c>
      <c r="C1233" s="255" t="s">
        <v>132</v>
      </c>
      <c r="D1233" s="255" t="s">
        <v>1585</v>
      </c>
      <c r="E1233" s="255" t="s">
        <v>1896</v>
      </c>
    </row>
    <row r="1234" spans="1:5" x14ac:dyDescent="0.35">
      <c r="A1234" s="255" t="s">
        <v>1981</v>
      </c>
      <c r="B1234" s="255" t="s">
        <v>205</v>
      </c>
      <c r="C1234" s="255" t="s">
        <v>132</v>
      </c>
      <c r="D1234" s="255" t="s">
        <v>1585</v>
      </c>
      <c r="E1234" s="255" t="s">
        <v>1898</v>
      </c>
    </row>
    <row r="1235" spans="1:5" x14ac:dyDescent="0.35">
      <c r="A1235" s="255" t="s">
        <v>1981</v>
      </c>
      <c r="B1235" s="255" t="s">
        <v>205</v>
      </c>
      <c r="C1235" s="255" t="s">
        <v>132</v>
      </c>
      <c r="D1235" s="255" t="s">
        <v>1585</v>
      </c>
      <c r="E1235" s="255" t="s">
        <v>1900</v>
      </c>
    </row>
    <row r="1236" spans="1:5" x14ac:dyDescent="0.35">
      <c r="A1236" s="255" t="s">
        <v>1981</v>
      </c>
      <c r="B1236" s="255" t="s">
        <v>205</v>
      </c>
      <c r="C1236" s="255" t="s">
        <v>132</v>
      </c>
      <c r="D1236" s="255" t="s">
        <v>1585</v>
      </c>
      <c r="E1236" s="255" t="s">
        <v>1902</v>
      </c>
    </row>
    <row r="1237" spans="1:5" x14ac:dyDescent="0.35">
      <c r="A1237" s="255" t="s">
        <v>1981</v>
      </c>
      <c r="B1237" s="255" t="s">
        <v>205</v>
      </c>
      <c r="C1237" s="255" t="s">
        <v>132</v>
      </c>
      <c r="D1237" s="255" t="s">
        <v>1585</v>
      </c>
      <c r="E1237" s="255" t="s">
        <v>1904</v>
      </c>
    </row>
    <row r="1238" spans="1:5" x14ac:dyDescent="0.35">
      <c r="A1238" s="255" t="s">
        <v>1981</v>
      </c>
      <c r="B1238" s="255" t="s">
        <v>205</v>
      </c>
      <c r="C1238" s="255" t="s">
        <v>132</v>
      </c>
      <c r="D1238" s="255" t="s">
        <v>1585</v>
      </c>
      <c r="E1238" s="255" t="s">
        <v>1905</v>
      </c>
    </row>
    <row r="1239" spans="1:5" x14ac:dyDescent="0.35">
      <c r="A1239" s="255" t="s">
        <v>1981</v>
      </c>
      <c r="B1239" s="255" t="s">
        <v>205</v>
      </c>
      <c r="C1239" s="255" t="s">
        <v>132</v>
      </c>
      <c r="D1239" s="255" t="s">
        <v>1585</v>
      </c>
      <c r="E1239" s="255" t="s">
        <v>1907</v>
      </c>
    </row>
    <row r="1240" spans="1:5" x14ac:dyDescent="0.35">
      <c r="A1240" s="255" t="s">
        <v>1981</v>
      </c>
      <c r="B1240" s="255" t="s">
        <v>205</v>
      </c>
      <c r="C1240" s="255" t="s">
        <v>132</v>
      </c>
      <c r="D1240" s="255" t="s">
        <v>1585</v>
      </c>
      <c r="E1240" s="255" t="s">
        <v>1909</v>
      </c>
    </row>
    <row r="1241" spans="1:5" x14ac:dyDescent="0.35">
      <c r="A1241" s="255" t="s">
        <v>1981</v>
      </c>
      <c r="B1241" s="255" t="s">
        <v>205</v>
      </c>
      <c r="C1241" s="255" t="s">
        <v>132</v>
      </c>
      <c r="D1241" s="255" t="s">
        <v>1585</v>
      </c>
      <c r="E1241" s="255" t="s">
        <v>1911</v>
      </c>
    </row>
    <row r="1242" spans="1:5" x14ac:dyDescent="0.35">
      <c r="A1242" s="255" t="s">
        <v>1981</v>
      </c>
      <c r="B1242" s="255" t="s">
        <v>205</v>
      </c>
      <c r="C1242" s="255" t="s">
        <v>132</v>
      </c>
      <c r="D1242" s="255" t="s">
        <v>1585</v>
      </c>
      <c r="E1242" s="255" t="s">
        <v>1913</v>
      </c>
    </row>
    <row r="1243" spans="1:5" x14ac:dyDescent="0.35">
      <c r="A1243" s="255" t="s">
        <v>1981</v>
      </c>
      <c r="B1243" s="255" t="s">
        <v>205</v>
      </c>
      <c r="C1243" s="255" t="s">
        <v>132</v>
      </c>
      <c r="D1243" s="255" t="s">
        <v>1585</v>
      </c>
      <c r="E1243" s="255" t="s">
        <v>1915</v>
      </c>
    </row>
    <row r="1244" spans="1:5" x14ac:dyDescent="0.35">
      <c r="A1244" s="255" t="s">
        <v>1981</v>
      </c>
      <c r="B1244" s="255" t="s">
        <v>205</v>
      </c>
      <c r="C1244" s="255" t="s">
        <v>132</v>
      </c>
      <c r="D1244" s="255" t="s">
        <v>1585</v>
      </c>
      <c r="E1244" s="255" t="s">
        <v>1917</v>
      </c>
    </row>
    <row r="1245" spans="1:5" x14ac:dyDescent="0.35">
      <c r="A1245" s="255" t="s">
        <v>1981</v>
      </c>
      <c r="B1245" s="255" t="s">
        <v>205</v>
      </c>
      <c r="C1245" s="255" t="s">
        <v>132</v>
      </c>
      <c r="D1245" s="255" t="s">
        <v>1585</v>
      </c>
      <c r="E1245" s="255" t="s">
        <v>1919</v>
      </c>
    </row>
    <row r="1246" spans="1:5" x14ac:dyDescent="0.35">
      <c r="A1246" s="255" t="s">
        <v>1981</v>
      </c>
      <c r="B1246" s="255" t="s">
        <v>205</v>
      </c>
      <c r="C1246" s="255" t="s">
        <v>132</v>
      </c>
      <c r="D1246" s="255" t="s">
        <v>1585</v>
      </c>
      <c r="E1246" s="255" t="s">
        <v>1921</v>
      </c>
    </row>
    <row r="1247" spans="1:5" x14ac:dyDescent="0.35">
      <c r="A1247" s="255" t="s">
        <v>1981</v>
      </c>
      <c r="B1247" s="255" t="s">
        <v>205</v>
      </c>
      <c r="C1247" s="255" t="s">
        <v>132</v>
      </c>
      <c r="D1247" s="255" t="s">
        <v>1585</v>
      </c>
      <c r="E1247" s="255" t="s">
        <v>1923</v>
      </c>
    </row>
    <row r="1248" spans="1:5" x14ac:dyDescent="0.35">
      <c r="A1248" s="255" t="s">
        <v>1981</v>
      </c>
      <c r="B1248" s="255" t="s">
        <v>205</v>
      </c>
      <c r="C1248" s="255" t="s">
        <v>132</v>
      </c>
      <c r="D1248" s="255" t="s">
        <v>1585</v>
      </c>
      <c r="E1248" s="255" t="s">
        <v>1925</v>
      </c>
    </row>
    <row r="1249" spans="1:5" x14ac:dyDescent="0.35">
      <c r="A1249" s="255" t="s">
        <v>1981</v>
      </c>
      <c r="B1249" s="255" t="s">
        <v>205</v>
      </c>
      <c r="C1249" s="255" t="s">
        <v>132</v>
      </c>
      <c r="D1249" s="255" t="s">
        <v>1585</v>
      </c>
      <c r="E1249" s="255" t="s">
        <v>137</v>
      </c>
    </row>
    <row r="1250" spans="1:5" x14ac:dyDescent="0.35">
      <c r="A1250" s="255" t="s">
        <v>1981</v>
      </c>
      <c r="B1250" s="255" t="s">
        <v>205</v>
      </c>
      <c r="C1250" s="255" t="s">
        <v>132</v>
      </c>
      <c r="D1250" s="255" t="s">
        <v>1585</v>
      </c>
      <c r="E1250" s="255" t="s">
        <v>1927</v>
      </c>
    </row>
    <row r="1251" spans="1:5" x14ac:dyDescent="0.35">
      <c r="A1251" s="255" t="s">
        <v>1981</v>
      </c>
      <c r="B1251" s="255" t="s">
        <v>205</v>
      </c>
      <c r="C1251" s="255" t="s">
        <v>132</v>
      </c>
      <c r="D1251" s="255" t="s">
        <v>1585</v>
      </c>
      <c r="E1251" s="255" t="s">
        <v>1929</v>
      </c>
    </row>
    <row r="1252" spans="1:5" x14ac:dyDescent="0.35">
      <c r="A1252" s="255" t="s">
        <v>1981</v>
      </c>
      <c r="B1252" s="255" t="s">
        <v>205</v>
      </c>
      <c r="C1252" s="255" t="s">
        <v>132</v>
      </c>
      <c r="D1252" s="255" t="s">
        <v>1585</v>
      </c>
      <c r="E1252" s="255" t="s">
        <v>1931</v>
      </c>
    </row>
    <row r="1253" spans="1:5" x14ac:dyDescent="0.35">
      <c r="A1253" s="255" t="s">
        <v>1981</v>
      </c>
      <c r="B1253" s="255" t="s">
        <v>205</v>
      </c>
      <c r="C1253" s="255" t="s">
        <v>132</v>
      </c>
      <c r="D1253" s="255" t="s">
        <v>1585</v>
      </c>
      <c r="E1253" s="255" t="s">
        <v>1933</v>
      </c>
    </row>
    <row r="1254" spans="1:5" x14ac:dyDescent="0.35">
      <c r="A1254" s="255" t="s">
        <v>1981</v>
      </c>
      <c r="B1254" s="255" t="s">
        <v>205</v>
      </c>
      <c r="C1254" s="255" t="s">
        <v>132</v>
      </c>
      <c r="D1254" s="255" t="s">
        <v>1585</v>
      </c>
      <c r="E1254" s="255" t="s">
        <v>1935</v>
      </c>
    </row>
    <row r="1255" spans="1:5" x14ac:dyDescent="0.35">
      <c r="A1255" s="255" t="s">
        <v>1981</v>
      </c>
      <c r="B1255" s="255" t="s">
        <v>205</v>
      </c>
      <c r="C1255" s="255" t="s">
        <v>132</v>
      </c>
      <c r="D1255" s="255" t="s">
        <v>1585</v>
      </c>
      <c r="E1255" s="255" t="s">
        <v>1937</v>
      </c>
    </row>
    <row r="1256" spans="1:5" x14ac:dyDescent="0.35">
      <c r="A1256" s="255" t="s">
        <v>1981</v>
      </c>
      <c r="B1256" s="255" t="s">
        <v>205</v>
      </c>
      <c r="C1256" s="255" t="s">
        <v>132</v>
      </c>
      <c r="D1256" s="255" t="s">
        <v>1585</v>
      </c>
      <c r="E1256" s="255" t="s">
        <v>1939</v>
      </c>
    </row>
    <row r="1257" spans="1:5" x14ac:dyDescent="0.35">
      <c r="A1257" s="255" t="s">
        <v>1981</v>
      </c>
      <c r="B1257" s="255" t="s">
        <v>205</v>
      </c>
      <c r="C1257" s="255" t="s">
        <v>132</v>
      </c>
      <c r="D1257" s="255" t="s">
        <v>1585</v>
      </c>
      <c r="E1257" s="255" t="s">
        <v>1941</v>
      </c>
    </row>
    <row r="1258" spans="1:5" x14ac:dyDescent="0.35">
      <c r="A1258" s="255" t="s">
        <v>1981</v>
      </c>
      <c r="B1258" s="255" t="s">
        <v>205</v>
      </c>
      <c r="C1258" s="255" t="s">
        <v>132</v>
      </c>
      <c r="D1258" s="255" t="s">
        <v>1585</v>
      </c>
      <c r="E1258" s="255" t="s">
        <v>1943</v>
      </c>
    </row>
    <row r="1259" spans="1:5" x14ac:dyDescent="0.35">
      <c r="A1259" s="255" t="s">
        <v>1981</v>
      </c>
      <c r="B1259" s="255" t="s">
        <v>205</v>
      </c>
      <c r="C1259" s="255" t="s">
        <v>132</v>
      </c>
      <c r="D1259" s="255" t="s">
        <v>1585</v>
      </c>
      <c r="E1259" s="255" t="s">
        <v>1944</v>
      </c>
    </row>
    <row r="1260" spans="1:5" x14ac:dyDescent="0.35">
      <c r="A1260" s="255" t="s">
        <v>1981</v>
      </c>
      <c r="B1260" s="255" t="s">
        <v>205</v>
      </c>
      <c r="C1260" s="255" t="s">
        <v>132</v>
      </c>
      <c r="D1260" s="255" t="s">
        <v>1585</v>
      </c>
      <c r="E1260" s="255" t="s">
        <v>1946</v>
      </c>
    </row>
    <row r="1261" spans="1:5" x14ac:dyDescent="0.35">
      <c r="A1261" s="255" t="s">
        <v>1981</v>
      </c>
      <c r="B1261" s="255" t="s">
        <v>205</v>
      </c>
      <c r="C1261" s="255" t="s">
        <v>132</v>
      </c>
      <c r="D1261" s="255" t="s">
        <v>1585</v>
      </c>
      <c r="E1261" s="255" t="s">
        <v>1948</v>
      </c>
    </row>
    <row r="1262" spans="1:5" x14ac:dyDescent="0.35">
      <c r="A1262" s="255" t="s">
        <v>1981</v>
      </c>
      <c r="B1262" s="255" t="s">
        <v>205</v>
      </c>
      <c r="C1262" s="255" t="s">
        <v>132</v>
      </c>
      <c r="D1262" s="255" t="s">
        <v>1585</v>
      </c>
      <c r="E1262" s="255" t="s">
        <v>212</v>
      </c>
    </row>
    <row r="1263" spans="1:5" x14ac:dyDescent="0.35">
      <c r="A1263" s="255" t="s">
        <v>1981</v>
      </c>
      <c r="B1263" s="255" t="s">
        <v>205</v>
      </c>
      <c r="C1263" s="255" t="s">
        <v>132</v>
      </c>
      <c r="D1263" s="255" t="s">
        <v>1585</v>
      </c>
      <c r="E1263" s="255" t="s">
        <v>213</v>
      </c>
    </row>
    <row r="1264" spans="1:5" x14ac:dyDescent="0.35">
      <c r="A1264" s="255" t="s">
        <v>1981</v>
      </c>
      <c r="B1264" s="255" t="s">
        <v>205</v>
      </c>
      <c r="C1264" s="255" t="s">
        <v>132</v>
      </c>
      <c r="D1264" s="255" t="s">
        <v>1585</v>
      </c>
      <c r="E1264" s="255" t="s">
        <v>1950</v>
      </c>
    </row>
    <row r="1265" spans="1:5" x14ac:dyDescent="0.35">
      <c r="A1265" s="255" t="s">
        <v>1981</v>
      </c>
      <c r="B1265" s="255" t="s">
        <v>205</v>
      </c>
      <c r="C1265" s="255" t="s">
        <v>132</v>
      </c>
      <c r="D1265" s="255" t="s">
        <v>1585</v>
      </c>
      <c r="E1265" s="255" t="s">
        <v>1952</v>
      </c>
    </row>
    <row r="1266" spans="1:5" x14ac:dyDescent="0.35">
      <c r="A1266" s="255" t="s">
        <v>1981</v>
      </c>
      <c r="B1266" s="255" t="s">
        <v>205</v>
      </c>
      <c r="C1266" s="255" t="s">
        <v>132</v>
      </c>
      <c r="D1266" s="255" t="s">
        <v>1585</v>
      </c>
      <c r="E1266" s="255" t="s">
        <v>1954</v>
      </c>
    </row>
    <row r="1267" spans="1:5" x14ac:dyDescent="0.35">
      <c r="A1267" s="255" t="s">
        <v>1981</v>
      </c>
      <c r="B1267" s="255" t="s">
        <v>205</v>
      </c>
      <c r="C1267" s="255" t="s">
        <v>132</v>
      </c>
      <c r="D1267" s="255" t="s">
        <v>1585</v>
      </c>
      <c r="E1267" s="255" t="s">
        <v>1956</v>
      </c>
    </row>
    <row r="1268" spans="1:5" x14ac:dyDescent="0.35">
      <c r="A1268" s="255" t="s">
        <v>1981</v>
      </c>
      <c r="B1268" s="255" t="s">
        <v>205</v>
      </c>
      <c r="C1268" s="255" t="s">
        <v>132</v>
      </c>
      <c r="D1268" s="255" t="s">
        <v>1585</v>
      </c>
      <c r="E1268" s="255" t="s">
        <v>1958</v>
      </c>
    </row>
    <row r="1269" spans="1:5" x14ac:dyDescent="0.35">
      <c r="A1269" s="255" t="s">
        <v>1981</v>
      </c>
      <c r="B1269" s="255" t="s">
        <v>205</v>
      </c>
      <c r="C1269" s="255" t="s">
        <v>132</v>
      </c>
      <c r="D1269" s="255" t="s">
        <v>1585</v>
      </c>
      <c r="E1269" s="255" t="s">
        <v>1960</v>
      </c>
    </row>
    <row r="1270" spans="1:5" x14ac:dyDescent="0.35">
      <c r="A1270" s="255" t="s">
        <v>1981</v>
      </c>
      <c r="B1270" s="255" t="s">
        <v>205</v>
      </c>
      <c r="C1270" s="255" t="s">
        <v>132</v>
      </c>
      <c r="D1270" s="255" t="s">
        <v>1585</v>
      </c>
      <c r="E1270" s="255" t="s">
        <v>1962</v>
      </c>
    </row>
    <row r="1271" spans="1:5" x14ac:dyDescent="0.35">
      <c r="A1271" s="255" t="s">
        <v>1981</v>
      </c>
      <c r="B1271" s="255" t="s">
        <v>205</v>
      </c>
      <c r="C1271" s="255" t="s">
        <v>132</v>
      </c>
      <c r="D1271" s="255" t="s">
        <v>1585</v>
      </c>
      <c r="E1271" s="255" t="s">
        <v>1964</v>
      </c>
    </row>
    <row r="1272" spans="1:5" x14ac:dyDescent="0.35">
      <c r="A1272" s="255" t="s">
        <v>1981</v>
      </c>
      <c r="B1272" s="255" t="s">
        <v>205</v>
      </c>
      <c r="C1272" s="255" t="s">
        <v>132</v>
      </c>
      <c r="D1272" s="255" t="s">
        <v>1585</v>
      </c>
      <c r="E1272" s="255" t="s">
        <v>1966</v>
      </c>
    </row>
    <row r="1273" spans="1:5" x14ac:dyDescent="0.35">
      <c r="A1273" s="255" t="s">
        <v>1981</v>
      </c>
      <c r="B1273" s="255" t="s">
        <v>205</v>
      </c>
      <c r="C1273" s="255" t="s">
        <v>132</v>
      </c>
      <c r="D1273" s="255" t="s">
        <v>1585</v>
      </c>
      <c r="E1273" s="255" t="s">
        <v>1967</v>
      </c>
    </row>
    <row r="1274" spans="1:5" x14ac:dyDescent="0.35">
      <c r="A1274" s="255" t="s">
        <v>1981</v>
      </c>
      <c r="B1274" s="255" t="s">
        <v>205</v>
      </c>
      <c r="C1274" s="255" t="s">
        <v>132</v>
      </c>
      <c r="D1274" s="255" t="s">
        <v>1585</v>
      </c>
      <c r="E1274" s="255" t="s">
        <v>1969</v>
      </c>
    </row>
    <row r="1275" spans="1:5" x14ac:dyDescent="0.35">
      <c r="A1275" s="255" t="s">
        <v>1981</v>
      </c>
      <c r="B1275" s="255" t="s">
        <v>205</v>
      </c>
      <c r="C1275" s="255" t="s">
        <v>132</v>
      </c>
      <c r="D1275" s="255" t="s">
        <v>1585</v>
      </c>
      <c r="E1275" s="255" t="s">
        <v>1971</v>
      </c>
    </row>
    <row r="1276" spans="1:5" x14ac:dyDescent="0.35">
      <c r="A1276" s="255" t="s">
        <v>1981</v>
      </c>
      <c r="B1276" s="255" t="s">
        <v>205</v>
      </c>
      <c r="C1276" s="255" t="s">
        <v>132</v>
      </c>
      <c r="D1276" s="255" t="s">
        <v>1585</v>
      </c>
      <c r="E1276" s="255" t="s">
        <v>1973</v>
      </c>
    </row>
    <row r="1277" spans="1:5" x14ac:dyDescent="0.35">
      <c r="A1277" s="255" t="s">
        <v>1981</v>
      </c>
      <c r="B1277" s="255" t="s">
        <v>205</v>
      </c>
      <c r="C1277" s="255" t="s">
        <v>132</v>
      </c>
      <c r="D1277" s="255" t="s">
        <v>1585</v>
      </c>
      <c r="E1277" s="255" t="s">
        <v>1975</v>
      </c>
    </row>
    <row r="1278" spans="1:5" x14ac:dyDescent="0.35">
      <c r="A1278" s="255" t="s">
        <v>1981</v>
      </c>
      <c r="B1278" s="255" t="s">
        <v>205</v>
      </c>
      <c r="C1278" s="255" t="s">
        <v>132</v>
      </c>
      <c r="D1278" s="255" t="s">
        <v>1585</v>
      </c>
      <c r="E1278" s="255" t="s">
        <v>1976</v>
      </c>
    </row>
    <row r="1279" spans="1:5" x14ac:dyDescent="0.35">
      <c r="A1279" s="255" t="s">
        <v>1981</v>
      </c>
      <c r="B1279" s="255" t="s">
        <v>205</v>
      </c>
      <c r="C1279" s="255" t="s">
        <v>132</v>
      </c>
      <c r="D1279" s="255" t="s">
        <v>1585</v>
      </c>
      <c r="E1279" s="255" t="s">
        <v>1978</v>
      </c>
    </row>
    <row r="1280" spans="1:5" x14ac:dyDescent="0.35">
      <c r="A1280" s="255" t="s">
        <v>1981</v>
      </c>
      <c r="B1280" s="255" t="s">
        <v>205</v>
      </c>
      <c r="C1280" s="255" t="s">
        <v>132</v>
      </c>
      <c r="D1280" s="255" t="s">
        <v>1585</v>
      </c>
      <c r="E1280" s="255" t="s">
        <v>1980</v>
      </c>
    </row>
    <row r="1281" spans="1:5" x14ac:dyDescent="0.35">
      <c r="A1281"/>
      <c r="B1281"/>
      <c r="C1281"/>
      <c r="D1281" s="254"/>
      <c r="E1281"/>
    </row>
    <row r="1282" spans="1:5" x14ac:dyDescent="0.35">
      <c r="A1282" s="255" t="s">
        <v>3089</v>
      </c>
      <c r="B1282" s="336" t="s">
        <v>3090</v>
      </c>
      <c r="C1282" s="336" t="s">
        <v>489</v>
      </c>
      <c r="D1282" s="336" t="s">
        <v>5672</v>
      </c>
      <c r="E1282"/>
    </row>
    <row r="1283" spans="1:5" x14ac:dyDescent="0.35">
      <c r="A1283" s="255" t="s">
        <v>3089</v>
      </c>
      <c r="B1283" s="336" t="s">
        <v>3091</v>
      </c>
      <c r="C1283" s="336" t="s">
        <v>536</v>
      </c>
      <c r="D1283" s="336" t="s">
        <v>5673</v>
      </c>
      <c r="E1283"/>
    </row>
    <row r="1284" spans="1:5" x14ac:dyDescent="0.35">
      <c r="A1284" s="255"/>
      <c r="B1284" s="336"/>
      <c r="C1284" s="336"/>
      <c r="D1284" s="336"/>
      <c r="E1284"/>
    </row>
    <row r="1285" spans="1:5" x14ac:dyDescent="0.35">
      <c r="A1285" s="255" t="s">
        <v>557</v>
      </c>
      <c r="B1285" s="336" t="s">
        <v>3964</v>
      </c>
      <c r="C1285" s="336" t="s">
        <v>3424</v>
      </c>
      <c r="D1285" s="336" t="s">
        <v>3424</v>
      </c>
      <c r="E1285" s="255" t="s">
        <v>1958</v>
      </c>
    </row>
    <row r="1286" spans="1:5" ht="28" x14ac:dyDescent="0.35">
      <c r="A1286" s="255" t="s">
        <v>557</v>
      </c>
      <c r="B1286" s="336" t="s">
        <v>4445</v>
      </c>
      <c r="C1286" s="336" t="s">
        <v>3664</v>
      </c>
      <c r="D1286" s="336" t="s">
        <v>3664</v>
      </c>
      <c r="E1286" s="255" t="s">
        <v>1975</v>
      </c>
    </row>
    <row r="1287" spans="1:5" x14ac:dyDescent="0.35">
      <c r="A1287" s="331" t="s">
        <v>557</v>
      </c>
      <c r="B1287" s="336" t="s">
        <v>839</v>
      </c>
      <c r="C1287" s="336" t="s">
        <v>838</v>
      </c>
      <c r="D1287" s="336" t="s">
        <v>838</v>
      </c>
      <c r="E1287" s="255" t="s">
        <v>212</v>
      </c>
    </row>
    <row r="1288" spans="1:5" ht="28" x14ac:dyDescent="0.35">
      <c r="A1288" s="331" t="s">
        <v>557</v>
      </c>
      <c r="B1288" s="336" t="s">
        <v>766</v>
      </c>
      <c r="C1288" s="336" t="s">
        <v>3593</v>
      </c>
      <c r="D1288" s="336" t="s">
        <v>3593</v>
      </c>
      <c r="E1288" s="331" t="s">
        <v>213</v>
      </c>
    </row>
    <row r="1289" spans="1:5" x14ac:dyDescent="0.35">
      <c r="A1289" s="255" t="s">
        <v>557</v>
      </c>
      <c r="B1289" s="336" t="s">
        <v>830</v>
      </c>
      <c r="C1289" s="336" t="s">
        <v>829</v>
      </c>
      <c r="D1289" s="336" t="s">
        <v>829</v>
      </c>
      <c r="E1289" s="255" t="s">
        <v>213</v>
      </c>
    </row>
    <row r="1290" spans="1:5" ht="42" x14ac:dyDescent="0.35">
      <c r="A1290" s="255" t="s">
        <v>557</v>
      </c>
      <c r="B1290" s="336" t="s">
        <v>706</v>
      </c>
      <c r="C1290" s="336" t="s">
        <v>3760</v>
      </c>
      <c r="D1290" s="336" t="s">
        <v>3760</v>
      </c>
      <c r="E1290" s="255" t="s">
        <v>209</v>
      </c>
    </row>
    <row r="1291" spans="1:5" ht="28" x14ac:dyDescent="0.35">
      <c r="A1291" s="255" t="s">
        <v>557</v>
      </c>
      <c r="B1291" s="336" t="s">
        <v>621</v>
      </c>
      <c r="C1291" s="336" t="s">
        <v>4769</v>
      </c>
      <c r="D1291" s="336" t="s">
        <v>4769</v>
      </c>
      <c r="E1291" s="255" t="s">
        <v>210</v>
      </c>
    </row>
    <row r="1292" spans="1:5" ht="28" x14ac:dyDescent="0.35">
      <c r="A1292" s="255" t="s">
        <v>557</v>
      </c>
      <c r="B1292" s="255" t="s">
        <v>3092</v>
      </c>
      <c r="C1292" s="336" t="s">
        <v>4770</v>
      </c>
      <c r="D1292" s="336" t="s">
        <v>4770</v>
      </c>
      <c r="E1292" s="255" t="s">
        <v>1876</v>
      </c>
    </row>
    <row r="1293" spans="1:5" x14ac:dyDescent="0.35">
      <c r="A1293" s="255" t="s">
        <v>557</v>
      </c>
      <c r="B1293" s="255" t="s">
        <v>3093</v>
      </c>
      <c r="C1293" s="336" t="s">
        <v>4771</v>
      </c>
      <c r="D1293" s="336" t="s">
        <v>4771</v>
      </c>
      <c r="E1293" s="255" t="s">
        <v>1913</v>
      </c>
    </row>
    <row r="1294" spans="1:5" x14ac:dyDescent="0.35">
      <c r="A1294" s="255" t="s">
        <v>557</v>
      </c>
      <c r="B1294" s="255" t="s">
        <v>3094</v>
      </c>
      <c r="C1294" s="336" t="s">
        <v>3095</v>
      </c>
      <c r="D1294" s="336" t="s">
        <v>3095</v>
      </c>
      <c r="E1294" s="255" t="s">
        <v>169</v>
      </c>
    </row>
    <row r="1295" spans="1:5" x14ac:dyDescent="0.35">
      <c r="A1295" s="255" t="s">
        <v>557</v>
      </c>
      <c r="B1295" s="255" t="s">
        <v>3096</v>
      </c>
      <c r="C1295" s="336" t="s">
        <v>3097</v>
      </c>
      <c r="D1295" s="336" t="s">
        <v>3097</v>
      </c>
      <c r="E1295" s="255" t="s">
        <v>1876</v>
      </c>
    </row>
    <row r="1296" spans="1:5" ht="28" x14ac:dyDescent="0.35">
      <c r="A1296" s="255" t="s">
        <v>557</v>
      </c>
      <c r="B1296" s="255" t="s">
        <v>3098</v>
      </c>
      <c r="C1296" s="336" t="s">
        <v>4772</v>
      </c>
      <c r="D1296" s="336" t="s">
        <v>4772</v>
      </c>
      <c r="E1296" s="255" t="s">
        <v>1950</v>
      </c>
    </row>
    <row r="1297" spans="1:5" ht="28" x14ac:dyDescent="0.35">
      <c r="A1297" s="255" t="s">
        <v>557</v>
      </c>
      <c r="B1297" s="255" t="s">
        <v>3099</v>
      </c>
      <c r="C1297" s="336" t="s">
        <v>4773</v>
      </c>
      <c r="D1297" s="336" t="s">
        <v>4773</v>
      </c>
      <c r="E1297" s="255" t="s">
        <v>1943</v>
      </c>
    </row>
    <row r="1298" spans="1:5" x14ac:dyDescent="0.35">
      <c r="A1298" s="255" t="s">
        <v>557</v>
      </c>
      <c r="B1298" s="255" t="s">
        <v>3100</v>
      </c>
      <c r="C1298" s="336" t="s">
        <v>3101</v>
      </c>
      <c r="D1298" s="336" t="s">
        <v>3101</v>
      </c>
      <c r="E1298" s="255" t="s">
        <v>1943</v>
      </c>
    </row>
    <row r="1299" spans="1:5" x14ac:dyDescent="0.35">
      <c r="A1299" s="255" t="s">
        <v>557</v>
      </c>
      <c r="B1299" s="255" t="s">
        <v>3102</v>
      </c>
      <c r="C1299" s="336" t="s">
        <v>3103</v>
      </c>
      <c r="D1299" s="336" t="s">
        <v>3103</v>
      </c>
      <c r="E1299" s="255" t="s">
        <v>1943</v>
      </c>
    </row>
    <row r="1300" spans="1:5" x14ac:dyDescent="0.35">
      <c r="A1300" s="255" t="s">
        <v>557</v>
      </c>
      <c r="B1300" s="255" t="s">
        <v>3104</v>
      </c>
      <c r="C1300" s="336" t="s">
        <v>4774</v>
      </c>
      <c r="D1300" s="336" t="s">
        <v>4774</v>
      </c>
      <c r="E1300" s="255" t="s">
        <v>1888</v>
      </c>
    </row>
    <row r="1301" spans="1:5" x14ac:dyDescent="0.35">
      <c r="A1301" s="255" t="s">
        <v>557</v>
      </c>
      <c r="B1301" s="255" t="s">
        <v>3105</v>
      </c>
      <c r="C1301" s="336" t="s">
        <v>3106</v>
      </c>
      <c r="D1301" s="336" t="s">
        <v>3106</v>
      </c>
      <c r="E1301" s="255" t="s">
        <v>1888</v>
      </c>
    </row>
    <row r="1302" spans="1:5" x14ac:dyDescent="0.35">
      <c r="A1302" s="255" t="s">
        <v>557</v>
      </c>
      <c r="B1302" s="255" t="s">
        <v>558</v>
      </c>
      <c r="C1302" s="336" t="s">
        <v>559</v>
      </c>
      <c r="D1302" s="336" t="s">
        <v>559</v>
      </c>
      <c r="E1302" s="255" t="s">
        <v>208</v>
      </c>
    </row>
    <row r="1303" spans="1:5" x14ac:dyDescent="0.35">
      <c r="A1303" s="255" t="s">
        <v>557</v>
      </c>
      <c r="B1303" s="255" t="s">
        <v>3107</v>
      </c>
      <c r="C1303" s="336" t="s">
        <v>4775</v>
      </c>
      <c r="D1303" s="336" t="s">
        <v>4775</v>
      </c>
      <c r="E1303" s="255" t="s">
        <v>208</v>
      </c>
    </row>
    <row r="1304" spans="1:5" x14ac:dyDescent="0.35">
      <c r="A1304" s="255" t="s">
        <v>557</v>
      </c>
      <c r="B1304" s="255" t="s">
        <v>3108</v>
      </c>
      <c r="C1304" s="336" t="s">
        <v>3109</v>
      </c>
      <c r="D1304" s="336" t="s">
        <v>3109</v>
      </c>
      <c r="E1304" s="255" t="s">
        <v>1825</v>
      </c>
    </row>
    <row r="1305" spans="1:5" x14ac:dyDescent="0.35">
      <c r="A1305" s="255" t="s">
        <v>557</v>
      </c>
      <c r="B1305" s="255" t="s">
        <v>3110</v>
      </c>
      <c r="C1305" s="336" t="s">
        <v>3111</v>
      </c>
      <c r="D1305" s="336" t="s">
        <v>3111</v>
      </c>
      <c r="E1305" s="255" t="s">
        <v>1782</v>
      </c>
    </row>
    <row r="1306" spans="1:5" x14ac:dyDescent="0.35">
      <c r="A1306" s="255" t="s">
        <v>557</v>
      </c>
      <c r="B1306" s="255" t="s">
        <v>3112</v>
      </c>
      <c r="C1306" s="336" t="s">
        <v>4776</v>
      </c>
      <c r="D1306" s="336" t="s">
        <v>4776</v>
      </c>
      <c r="E1306" s="255" t="s">
        <v>1775</v>
      </c>
    </row>
    <row r="1307" spans="1:5" x14ac:dyDescent="0.35">
      <c r="A1307" s="255" t="s">
        <v>557</v>
      </c>
      <c r="B1307" s="255" t="s">
        <v>3113</v>
      </c>
      <c r="C1307" s="336" t="s">
        <v>3114</v>
      </c>
      <c r="D1307" s="336" t="s">
        <v>3114</v>
      </c>
      <c r="E1307" s="255" t="s">
        <v>1862</v>
      </c>
    </row>
    <row r="1308" spans="1:5" x14ac:dyDescent="0.35">
      <c r="A1308" s="255" t="s">
        <v>557</v>
      </c>
      <c r="B1308" s="255" t="s">
        <v>3115</v>
      </c>
      <c r="C1308" s="336" t="s">
        <v>3116</v>
      </c>
      <c r="D1308" s="336" t="s">
        <v>3116</v>
      </c>
      <c r="E1308" s="255" t="s">
        <v>1862</v>
      </c>
    </row>
    <row r="1309" spans="1:5" x14ac:dyDescent="0.35">
      <c r="A1309" s="255" t="s">
        <v>557</v>
      </c>
      <c r="B1309" s="255" t="s">
        <v>3117</v>
      </c>
      <c r="C1309" s="336" t="s">
        <v>3118</v>
      </c>
      <c r="D1309" s="336" t="s">
        <v>3118</v>
      </c>
      <c r="E1309" s="255" t="s">
        <v>1862</v>
      </c>
    </row>
    <row r="1310" spans="1:5" x14ac:dyDescent="0.35">
      <c r="A1310" s="255" t="s">
        <v>557</v>
      </c>
      <c r="B1310" s="255" t="s">
        <v>3119</v>
      </c>
      <c r="C1310" s="336" t="s">
        <v>3120</v>
      </c>
      <c r="D1310" s="336" t="s">
        <v>3120</v>
      </c>
      <c r="E1310" s="255" t="s">
        <v>1829</v>
      </c>
    </row>
    <row r="1311" spans="1:5" ht="28" x14ac:dyDescent="0.35">
      <c r="A1311" s="255" t="s">
        <v>557</v>
      </c>
      <c r="B1311" s="255" t="s">
        <v>3121</v>
      </c>
      <c r="C1311" s="336" t="s">
        <v>4777</v>
      </c>
      <c r="D1311" s="336" t="s">
        <v>4777</v>
      </c>
      <c r="E1311" s="255" t="s">
        <v>1829</v>
      </c>
    </row>
    <row r="1312" spans="1:5" x14ac:dyDescent="0.35">
      <c r="A1312" s="255" t="s">
        <v>557</v>
      </c>
      <c r="B1312" s="255" t="s">
        <v>3122</v>
      </c>
      <c r="C1312" s="336" t="s">
        <v>3123</v>
      </c>
      <c r="D1312" s="336" t="s">
        <v>3123</v>
      </c>
      <c r="E1312" s="255" t="s">
        <v>1829</v>
      </c>
    </row>
    <row r="1313" spans="1:5" ht="28" x14ac:dyDescent="0.35">
      <c r="A1313" s="255" t="s">
        <v>557</v>
      </c>
      <c r="B1313" s="255" t="s">
        <v>3124</v>
      </c>
      <c r="C1313" s="336" t="s">
        <v>4778</v>
      </c>
      <c r="D1313" s="336" t="s">
        <v>4778</v>
      </c>
      <c r="E1313" s="255" t="s">
        <v>1813</v>
      </c>
    </row>
    <row r="1314" spans="1:5" x14ac:dyDescent="0.35">
      <c r="A1314" s="255" t="s">
        <v>557</v>
      </c>
      <c r="B1314" s="255" t="s">
        <v>3125</v>
      </c>
      <c r="C1314" s="336" t="s">
        <v>3126</v>
      </c>
      <c r="D1314" s="336" t="s">
        <v>3126</v>
      </c>
      <c r="E1314" s="255" t="s">
        <v>1813</v>
      </c>
    </row>
    <row r="1315" spans="1:5" ht="28" x14ac:dyDescent="0.35">
      <c r="A1315" s="255" t="s">
        <v>557</v>
      </c>
      <c r="B1315" s="255" t="s">
        <v>3127</v>
      </c>
      <c r="C1315" s="336" t="s">
        <v>4779</v>
      </c>
      <c r="D1315" s="336" t="s">
        <v>4779</v>
      </c>
      <c r="E1315" s="255" t="s">
        <v>1952</v>
      </c>
    </row>
    <row r="1316" spans="1:5" x14ac:dyDescent="0.35">
      <c r="A1316" s="255" t="s">
        <v>557</v>
      </c>
      <c r="B1316" s="255" t="s">
        <v>3128</v>
      </c>
      <c r="C1316" s="336" t="s">
        <v>3129</v>
      </c>
      <c r="D1316" s="336" t="s">
        <v>3129</v>
      </c>
      <c r="E1316" s="255" t="s">
        <v>1952</v>
      </c>
    </row>
    <row r="1317" spans="1:5" x14ac:dyDescent="0.35">
      <c r="A1317" s="255" t="s">
        <v>557</v>
      </c>
      <c r="B1317" s="255" t="s">
        <v>3130</v>
      </c>
      <c r="C1317" s="336" t="s">
        <v>3131</v>
      </c>
      <c r="D1317" s="336" t="s">
        <v>3131</v>
      </c>
      <c r="E1317" s="255" t="s">
        <v>1952</v>
      </c>
    </row>
    <row r="1318" spans="1:5" x14ac:dyDescent="0.35">
      <c r="A1318" s="255" t="s">
        <v>557</v>
      </c>
      <c r="B1318" s="255" t="s">
        <v>3132</v>
      </c>
      <c r="C1318" s="336" t="s">
        <v>3133</v>
      </c>
      <c r="D1318" s="336" t="s">
        <v>3133</v>
      </c>
      <c r="E1318" s="255" t="s">
        <v>1952</v>
      </c>
    </row>
    <row r="1319" spans="1:5" x14ac:dyDescent="0.35">
      <c r="A1319" s="255" t="s">
        <v>557</v>
      </c>
      <c r="B1319" s="255" t="s">
        <v>3134</v>
      </c>
      <c r="C1319" s="336" t="s">
        <v>3135</v>
      </c>
      <c r="D1319" s="336" t="s">
        <v>3135</v>
      </c>
      <c r="E1319" s="255" t="s">
        <v>1952</v>
      </c>
    </row>
    <row r="1320" spans="1:5" x14ac:dyDescent="0.35">
      <c r="A1320" s="255" t="s">
        <v>557</v>
      </c>
      <c r="B1320" s="255" t="s">
        <v>3136</v>
      </c>
      <c r="C1320" s="336" t="s">
        <v>3137</v>
      </c>
      <c r="D1320" s="336" t="s">
        <v>3137</v>
      </c>
      <c r="E1320" s="255" t="s">
        <v>1952</v>
      </c>
    </row>
    <row r="1321" spans="1:5" x14ac:dyDescent="0.35">
      <c r="A1321" s="255" t="s">
        <v>557</v>
      </c>
      <c r="B1321" s="255" t="s">
        <v>3138</v>
      </c>
      <c r="C1321" s="336" t="s">
        <v>3139</v>
      </c>
      <c r="D1321" s="336" t="s">
        <v>3139</v>
      </c>
      <c r="E1321" s="255" t="s">
        <v>211</v>
      </c>
    </row>
    <row r="1322" spans="1:5" x14ac:dyDescent="0.35">
      <c r="A1322" s="255" t="s">
        <v>557</v>
      </c>
      <c r="B1322" s="255" t="s">
        <v>3140</v>
      </c>
      <c r="C1322" s="336" t="s">
        <v>3141</v>
      </c>
      <c r="D1322" s="336" t="s">
        <v>3141</v>
      </c>
      <c r="E1322" s="255" t="s">
        <v>211</v>
      </c>
    </row>
    <row r="1323" spans="1:5" x14ac:dyDescent="0.35">
      <c r="A1323" s="255" t="s">
        <v>557</v>
      </c>
      <c r="B1323" s="255" t="s">
        <v>3142</v>
      </c>
      <c r="C1323" s="336" t="s">
        <v>3143</v>
      </c>
      <c r="D1323" s="336" t="s">
        <v>3143</v>
      </c>
      <c r="E1323" s="255" t="s">
        <v>211</v>
      </c>
    </row>
    <row r="1324" spans="1:5" x14ac:dyDescent="0.35">
      <c r="A1324" s="255" t="s">
        <v>557</v>
      </c>
      <c r="B1324" s="255" t="s">
        <v>3144</v>
      </c>
      <c r="C1324" s="336" t="s">
        <v>1818</v>
      </c>
      <c r="D1324" s="336" t="s">
        <v>1818</v>
      </c>
      <c r="E1324" s="255" t="s">
        <v>1817</v>
      </c>
    </row>
    <row r="1325" spans="1:5" x14ac:dyDescent="0.35">
      <c r="A1325" s="255" t="s">
        <v>557</v>
      </c>
      <c r="B1325" s="255" t="s">
        <v>3145</v>
      </c>
      <c r="C1325" s="336" t="s">
        <v>1777</v>
      </c>
      <c r="D1325" s="336" t="s">
        <v>1777</v>
      </c>
      <c r="E1325" s="255" t="s">
        <v>1776</v>
      </c>
    </row>
    <row r="1326" spans="1:5" ht="28" x14ac:dyDescent="0.35">
      <c r="A1326" s="255" t="s">
        <v>557</v>
      </c>
      <c r="B1326" s="255" t="s">
        <v>3146</v>
      </c>
      <c r="C1326" s="336" t="s">
        <v>4780</v>
      </c>
      <c r="D1326" s="336" t="s">
        <v>4780</v>
      </c>
      <c r="E1326" s="255" t="s">
        <v>1862</v>
      </c>
    </row>
    <row r="1327" spans="1:5" x14ac:dyDescent="0.35">
      <c r="A1327" s="255" t="s">
        <v>557</v>
      </c>
      <c r="B1327" s="255" t="s">
        <v>3147</v>
      </c>
      <c r="C1327" s="336" t="s">
        <v>3148</v>
      </c>
      <c r="D1327" s="336" t="s">
        <v>3148</v>
      </c>
      <c r="E1327" s="255" t="s">
        <v>1801</v>
      </c>
    </row>
    <row r="1328" spans="1:5" x14ac:dyDescent="0.35">
      <c r="A1328" s="255" t="s">
        <v>557</v>
      </c>
      <c r="B1328" s="255" t="s">
        <v>3149</v>
      </c>
      <c r="C1328" s="336" t="s">
        <v>3150</v>
      </c>
      <c r="D1328" s="336" t="s">
        <v>3150</v>
      </c>
      <c r="E1328" s="255" t="s">
        <v>1801</v>
      </c>
    </row>
    <row r="1329" spans="1:5" x14ac:dyDescent="0.35">
      <c r="A1329" s="255" t="s">
        <v>557</v>
      </c>
      <c r="B1329" s="255" t="s">
        <v>3151</v>
      </c>
      <c r="C1329" s="336" t="s">
        <v>3152</v>
      </c>
      <c r="D1329" s="336" t="s">
        <v>3152</v>
      </c>
      <c r="E1329" s="255" t="s">
        <v>1801</v>
      </c>
    </row>
    <row r="1330" spans="1:5" x14ac:dyDescent="0.35">
      <c r="A1330" s="255" t="s">
        <v>557</v>
      </c>
      <c r="B1330" s="255" t="s">
        <v>560</v>
      </c>
      <c r="C1330" s="336" t="s">
        <v>153</v>
      </c>
      <c r="D1330" s="336" t="s">
        <v>153</v>
      </c>
      <c r="E1330" s="255" t="s">
        <v>152</v>
      </c>
    </row>
    <row r="1331" spans="1:5" x14ac:dyDescent="0.35">
      <c r="A1331" s="255" t="s">
        <v>557</v>
      </c>
      <c r="B1331" s="255" t="s">
        <v>3153</v>
      </c>
      <c r="C1331" s="336" t="s">
        <v>3154</v>
      </c>
      <c r="D1331" s="336" t="s">
        <v>3154</v>
      </c>
      <c r="E1331" s="255" t="s">
        <v>1849</v>
      </c>
    </row>
    <row r="1332" spans="1:5" ht="28" x14ac:dyDescent="0.35">
      <c r="A1332" s="255" t="s">
        <v>557</v>
      </c>
      <c r="B1332" s="255" t="s">
        <v>3155</v>
      </c>
      <c r="C1332" s="336" t="s">
        <v>4781</v>
      </c>
      <c r="D1332" s="336" t="s">
        <v>4781</v>
      </c>
      <c r="E1332" s="255" t="s">
        <v>1849</v>
      </c>
    </row>
    <row r="1333" spans="1:5" x14ac:dyDescent="0.35">
      <c r="A1333" s="255" t="s">
        <v>557</v>
      </c>
      <c r="B1333" s="255" t="s">
        <v>3156</v>
      </c>
      <c r="C1333" s="336" t="s">
        <v>3157</v>
      </c>
      <c r="D1333" s="336" t="s">
        <v>3157</v>
      </c>
      <c r="E1333" s="255" t="s">
        <v>1864</v>
      </c>
    </row>
    <row r="1334" spans="1:5" x14ac:dyDescent="0.35">
      <c r="A1334" s="255" t="s">
        <v>557</v>
      </c>
      <c r="B1334" s="255" t="s">
        <v>3158</v>
      </c>
      <c r="C1334" s="336" t="s">
        <v>3159</v>
      </c>
      <c r="D1334" s="336" t="s">
        <v>3159</v>
      </c>
      <c r="E1334" s="255" t="s">
        <v>174</v>
      </c>
    </row>
    <row r="1335" spans="1:5" ht="28" x14ac:dyDescent="0.35">
      <c r="A1335" s="255" t="s">
        <v>557</v>
      </c>
      <c r="B1335" s="255" t="s">
        <v>3160</v>
      </c>
      <c r="C1335" s="336" t="s">
        <v>4782</v>
      </c>
      <c r="D1335" s="336" t="s">
        <v>3161</v>
      </c>
      <c r="E1335" s="255" t="s">
        <v>174</v>
      </c>
    </row>
    <row r="1336" spans="1:5" x14ac:dyDescent="0.35">
      <c r="A1336" s="255" t="s">
        <v>557</v>
      </c>
      <c r="B1336" s="255" t="s">
        <v>3162</v>
      </c>
      <c r="C1336" s="336" t="s">
        <v>3163</v>
      </c>
      <c r="D1336" s="336" t="s">
        <v>3163</v>
      </c>
      <c r="E1336" s="255" t="s">
        <v>190</v>
      </c>
    </row>
    <row r="1337" spans="1:5" x14ac:dyDescent="0.35">
      <c r="A1337" s="255" t="s">
        <v>557</v>
      </c>
      <c r="B1337" s="255" t="s">
        <v>767</v>
      </c>
      <c r="C1337" s="336" t="s">
        <v>628</v>
      </c>
      <c r="D1337" s="336" t="s">
        <v>628</v>
      </c>
      <c r="E1337" s="255" t="s">
        <v>190</v>
      </c>
    </row>
    <row r="1338" spans="1:5" x14ac:dyDescent="0.35">
      <c r="A1338" s="255" t="s">
        <v>557</v>
      </c>
      <c r="B1338" s="255" t="s">
        <v>561</v>
      </c>
      <c r="C1338" s="336" t="s">
        <v>138</v>
      </c>
      <c r="D1338" s="336" t="s">
        <v>138</v>
      </c>
      <c r="E1338" s="255" t="s">
        <v>137</v>
      </c>
    </row>
    <row r="1339" spans="1:5" x14ac:dyDescent="0.35">
      <c r="A1339" s="255" t="s">
        <v>557</v>
      </c>
      <c r="B1339" s="255" t="s">
        <v>562</v>
      </c>
      <c r="C1339" s="336" t="s">
        <v>708</v>
      </c>
      <c r="D1339" s="336" t="s">
        <v>708</v>
      </c>
      <c r="E1339" s="255" t="s">
        <v>184</v>
      </c>
    </row>
    <row r="1340" spans="1:5" x14ac:dyDescent="0.35">
      <c r="A1340" s="255" t="s">
        <v>557</v>
      </c>
      <c r="B1340" s="255" t="s">
        <v>3164</v>
      </c>
      <c r="C1340" s="336" t="s">
        <v>3165</v>
      </c>
      <c r="D1340" s="336" t="s">
        <v>3165</v>
      </c>
      <c r="E1340" s="255" t="s">
        <v>1741</v>
      </c>
    </row>
    <row r="1341" spans="1:5" x14ac:dyDescent="0.35">
      <c r="A1341" s="255" t="s">
        <v>557</v>
      </c>
      <c r="B1341" s="255" t="s">
        <v>563</v>
      </c>
      <c r="C1341" s="336" t="s">
        <v>165</v>
      </c>
      <c r="D1341" s="336" t="s">
        <v>165</v>
      </c>
      <c r="E1341" s="255" t="s">
        <v>166</v>
      </c>
    </row>
    <row r="1342" spans="1:5" x14ac:dyDescent="0.35">
      <c r="A1342" s="255" t="s">
        <v>557</v>
      </c>
      <c r="B1342" s="255" t="s">
        <v>564</v>
      </c>
      <c r="C1342" s="336" t="s">
        <v>3624</v>
      </c>
      <c r="D1342" s="336" t="s">
        <v>3624</v>
      </c>
      <c r="E1342" s="255" t="s">
        <v>169</v>
      </c>
    </row>
    <row r="1343" spans="1:5" x14ac:dyDescent="0.35">
      <c r="A1343" s="255" t="s">
        <v>557</v>
      </c>
      <c r="B1343" s="255" t="s">
        <v>3166</v>
      </c>
      <c r="C1343" s="336" t="s">
        <v>3167</v>
      </c>
      <c r="D1343" s="336" t="s">
        <v>3167</v>
      </c>
      <c r="E1343" s="255" t="s">
        <v>1776</v>
      </c>
    </row>
    <row r="1344" spans="1:5" ht="28" x14ac:dyDescent="0.35">
      <c r="A1344" s="255" t="s">
        <v>557</v>
      </c>
      <c r="B1344" s="255" t="s">
        <v>3168</v>
      </c>
      <c r="C1344" s="336" t="s">
        <v>3169</v>
      </c>
      <c r="D1344" s="336" t="s">
        <v>3169</v>
      </c>
      <c r="E1344" s="255" t="s">
        <v>1900</v>
      </c>
    </row>
    <row r="1345" spans="1:5" x14ac:dyDescent="0.35">
      <c r="A1345" s="255" t="s">
        <v>557</v>
      </c>
      <c r="B1345" s="255" t="s">
        <v>3170</v>
      </c>
      <c r="C1345" s="336" t="s">
        <v>3171</v>
      </c>
      <c r="D1345" s="336" t="s">
        <v>3171</v>
      </c>
      <c r="E1345" s="255" t="s">
        <v>1890</v>
      </c>
    </row>
    <row r="1346" spans="1:5" x14ac:dyDescent="0.35">
      <c r="A1346" s="255" t="s">
        <v>557</v>
      </c>
      <c r="B1346" s="255" t="s">
        <v>850</v>
      </c>
      <c r="C1346" s="336" t="s">
        <v>849</v>
      </c>
      <c r="D1346" s="336" t="s">
        <v>849</v>
      </c>
      <c r="E1346" s="255" t="s">
        <v>211</v>
      </c>
    </row>
    <row r="1347" spans="1:5" ht="28" x14ac:dyDescent="0.35">
      <c r="A1347" s="255" t="s">
        <v>557</v>
      </c>
      <c r="B1347" s="255" t="s">
        <v>3172</v>
      </c>
      <c r="C1347" s="336" t="s">
        <v>4783</v>
      </c>
      <c r="D1347" s="336" t="s">
        <v>707</v>
      </c>
      <c r="E1347" s="255" t="s">
        <v>211</v>
      </c>
    </row>
    <row r="1348" spans="1:5" x14ac:dyDescent="0.35">
      <c r="A1348" s="255" t="s">
        <v>557</v>
      </c>
      <c r="B1348" s="255" t="s">
        <v>108</v>
      </c>
      <c r="C1348" s="336" t="s">
        <v>107</v>
      </c>
      <c r="D1348" s="336" t="s">
        <v>5437</v>
      </c>
      <c r="E1348" s="255" t="s">
        <v>190</v>
      </c>
    </row>
    <row r="1349" spans="1:5" x14ac:dyDescent="0.35">
      <c r="A1349" s="255" t="s">
        <v>557</v>
      </c>
      <c r="B1349" s="255" t="s">
        <v>108</v>
      </c>
      <c r="C1349" s="336" t="s">
        <v>107</v>
      </c>
      <c r="D1349" s="336" t="s">
        <v>5437</v>
      </c>
      <c r="E1349" s="255" t="s">
        <v>1739</v>
      </c>
    </row>
    <row r="1350" spans="1:5" x14ac:dyDescent="0.35">
      <c r="A1350" s="255" t="s">
        <v>557</v>
      </c>
      <c r="B1350" s="255" t="s">
        <v>108</v>
      </c>
      <c r="C1350" s="336" t="s">
        <v>107</v>
      </c>
      <c r="D1350" s="336" t="s">
        <v>5437</v>
      </c>
      <c r="E1350" s="255" t="s">
        <v>1741</v>
      </c>
    </row>
    <row r="1351" spans="1:5" x14ac:dyDescent="0.35">
      <c r="A1351" s="255" t="s">
        <v>557</v>
      </c>
      <c r="B1351" s="255" t="s">
        <v>108</v>
      </c>
      <c r="C1351" s="336" t="s">
        <v>107</v>
      </c>
      <c r="D1351" s="336" t="s">
        <v>5437</v>
      </c>
      <c r="E1351" s="255" t="s">
        <v>1743</v>
      </c>
    </row>
    <row r="1352" spans="1:5" x14ac:dyDescent="0.35">
      <c r="A1352" s="255" t="s">
        <v>557</v>
      </c>
      <c r="B1352" s="255" t="s">
        <v>108</v>
      </c>
      <c r="C1352" s="336" t="s">
        <v>107</v>
      </c>
      <c r="D1352" s="336" t="s">
        <v>5437</v>
      </c>
      <c r="E1352" s="255" t="s">
        <v>208</v>
      </c>
    </row>
    <row r="1353" spans="1:5" x14ac:dyDescent="0.35">
      <c r="A1353" s="255" t="s">
        <v>557</v>
      </c>
      <c r="B1353" s="255" t="s">
        <v>108</v>
      </c>
      <c r="C1353" s="336" t="s">
        <v>107</v>
      </c>
      <c r="D1353" s="336" t="s">
        <v>5437</v>
      </c>
      <c r="E1353" s="255" t="s">
        <v>1745</v>
      </c>
    </row>
    <row r="1354" spans="1:5" x14ac:dyDescent="0.35">
      <c r="A1354" s="255" t="s">
        <v>557</v>
      </c>
      <c r="B1354" s="255" t="s">
        <v>108</v>
      </c>
      <c r="C1354" s="336" t="s">
        <v>107</v>
      </c>
      <c r="D1354" s="336" t="s">
        <v>5437</v>
      </c>
      <c r="E1354" s="255" t="s">
        <v>1747</v>
      </c>
    </row>
    <row r="1355" spans="1:5" x14ac:dyDescent="0.35">
      <c r="A1355" s="255" t="s">
        <v>557</v>
      </c>
      <c r="B1355" s="255" t="s">
        <v>108</v>
      </c>
      <c r="C1355" s="336" t="s">
        <v>107</v>
      </c>
      <c r="D1355" s="336" t="s">
        <v>5437</v>
      </c>
      <c r="E1355" s="255" t="s">
        <v>1748</v>
      </c>
    </row>
    <row r="1356" spans="1:5" x14ac:dyDescent="0.35">
      <c r="A1356" s="255" t="s">
        <v>557</v>
      </c>
      <c r="B1356" s="255" t="s">
        <v>108</v>
      </c>
      <c r="C1356" s="336" t="s">
        <v>107</v>
      </c>
      <c r="D1356" s="336" t="s">
        <v>5437</v>
      </c>
      <c r="E1356" s="255" t="s">
        <v>1750</v>
      </c>
    </row>
    <row r="1357" spans="1:5" x14ac:dyDescent="0.35">
      <c r="A1357" s="255" t="s">
        <v>557</v>
      </c>
      <c r="B1357" s="255" t="s">
        <v>108</v>
      </c>
      <c r="C1357" s="336" t="s">
        <v>107</v>
      </c>
      <c r="D1357" s="336" t="s">
        <v>5437</v>
      </c>
      <c r="E1357" s="255" t="s">
        <v>1752</v>
      </c>
    </row>
    <row r="1358" spans="1:5" x14ac:dyDescent="0.35">
      <c r="A1358" s="255" t="s">
        <v>557</v>
      </c>
      <c r="B1358" s="255" t="s">
        <v>108</v>
      </c>
      <c r="C1358" s="336" t="s">
        <v>107</v>
      </c>
      <c r="D1358" s="336" t="s">
        <v>5437</v>
      </c>
      <c r="E1358" s="255" t="s">
        <v>1754</v>
      </c>
    </row>
    <row r="1359" spans="1:5" x14ac:dyDescent="0.35">
      <c r="A1359" s="255" t="s">
        <v>557</v>
      </c>
      <c r="B1359" s="255" t="s">
        <v>108</v>
      </c>
      <c r="C1359" s="336" t="s">
        <v>107</v>
      </c>
      <c r="D1359" s="336" t="s">
        <v>5437</v>
      </c>
      <c r="E1359" s="255" t="s">
        <v>1756</v>
      </c>
    </row>
    <row r="1360" spans="1:5" x14ac:dyDescent="0.35">
      <c r="A1360" s="255" t="s">
        <v>557</v>
      </c>
      <c r="B1360" s="255" t="s">
        <v>108</v>
      </c>
      <c r="C1360" s="336" t="s">
        <v>107</v>
      </c>
      <c r="D1360" s="336" t="s">
        <v>5437</v>
      </c>
      <c r="E1360" s="255" t="s">
        <v>1757</v>
      </c>
    </row>
    <row r="1361" spans="1:5" x14ac:dyDescent="0.35">
      <c r="A1361" s="255" t="s">
        <v>557</v>
      </c>
      <c r="B1361" s="255" t="s">
        <v>108</v>
      </c>
      <c r="C1361" s="336" t="s">
        <v>107</v>
      </c>
      <c r="D1361" s="336" t="s">
        <v>5437</v>
      </c>
      <c r="E1361" s="255" t="s">
        <v>1759</v>
      </c>
    </row>
    <row r="1362" spans="1:5" x14ac:dyDescent="0.35">
      <c r="A1362" s="255" t="s">
        <v>557</v>
      </c>
      <c r="B1362" s="255" t="s">
        <v>108</v>
      </c>
      <c r="C1362" s="336" t="s">
        <v>107</v>
      </c>
      <c r="D1362" s="336" t="s">
        <v>5437</v>
      </c>
      <c r="E1362" s="255" t="s">
        <v>1761</v>
      </c>
    </row>
    <row r="1363" spans="1:5" ht="28" x14ac:dyDescent="0.35">
      <c r="A1363" s="255" t="s">
        <v>557</v>
      </c>
      <c r="B1363" s="255" t="s">
        <v>716</v>
      </c>
      <c r="C1363" s="336" t="s">
        <v>4784</v>
      </c>
      <c r="D1363" s="336" t="s">
        <v>4784</v>
      </c>
      <c r="E1363" s="255" t="s">
        <v>207</v>
      </c>
    </row>
    <row r="1364" spans="1:5" x14ac:dyDescent="0.35">
      <c r="A1364" s="255" t="s">
        <v>557</v>
      </c>
      <c r="B1364" s="255" t="s">
        <v>3173</v>
      </c>
      <c r="C1364" s="336" t="s">
        <v>3174</v>
      </c>
      <c r="D1364" s="336" t="s">
        <v>5674</v>
      </c>
      <c r="E1364" s="255" t="s">
        <v>207</v>
      </c>
    </row>
    <row r="1365" spans="1:5" x14ac:dyDescent="0.35">
      <c r="A1365" s="255" t="s">
        <v>557</v>
      </c>
      <c r="B1365" s="255" t="s">
        <v>108</v>
      </c>
      <c r="C1365" s="336" t="s">
        <v>107</v>
      </c>
      <c r="D1365" s="336" t="s">
        <v>5437</v>
      </c>
      <c r="E1365" s="255" t="s">
        <v>207</v>
      </c>
    </row>
    <row r="1366" spans="1:5" x14ac:dyDescent="0.35">
      <c r="A1366" s="255" t="s">
        <v>557</v>
      </c>
      <c r="B1366" s="255" t="s">
        <v>108</v>
      </c>
      <c r="C1366" s="336" t="s">
        <v>107</v>
      </c>
      <c r="D1366" s="336" t="s">
        <v>5437</v>
      </c>
      <c r="E1366" s="255" t="s">
        <v>1763</v>
      </c>
    </row>
    <row r="1367" spans="1:5" x14ac:dyDescent="0.35">
      <c r="A1367" s="255" t="s">
        <v>557</v>
      </c>
      <c r="B1367" s="255" t="s">
        <v>108</v>
      </c>
      <c r="C1367" s="336" t="s">
        <v>107</v>
      </c>
      <c r="D1367" s="336" t="s">
        <v>5437</v>
      </c>
      <c r="E1367" s="255" t="s">
        <v>1765</v>
      </c>
    </row>
    <row r="1368" spans="1:5" x14ac:dyDescent="0.35">
      <c r="A1368" s="255" t="s">
        <v>557</v>
      </c>
      <c r="B1368" s="255" t="s">
        <v>108</v>
      </c>
      <c r="C1368" s="336" t="s">
        <v>107</v>
      </c>
      <c r="D1368" s="336" t="s">
        <v>5437</v>
      </c>
      <c r="E1368" s="255" t="s">
        <v>1767</v>
      </c>
    </row>
    <row r="1369" spans="1:5" x14ac:dyDescent="0.35">
      <c r="A1369" s="255" t="s">
        <v>557</v>
      </c>
      <c r="B1369" s="255" t="s">
        <v>108</v>
      </c>
      <c r="C1369" s="336" t="s">
        <v>107</v>
      </c>
      <c r="D1369" s="336" t="s">
        <v>5437</v>
      </c>
      <c r="E1369" s="255" t="s">
        <v>1769</v>
      </c>
    </row>
    <row r="1370" spans="1:5" x14ac:dyDescent="0.35">
      <c r="A1370" s="255" t="s">
        <v>557</v>
      </c>
      <c r="B1370" s="255" t="s">
        <v>108</v>
      </c>
      <c r="C1370" s="336" t="s">
        <v>107</v>
      </c>
      <c r="D1370" s="336" t="s">
        <v>5437</v>
      </c>
      <c r="E1370" s="255" t="s">
        <v>1771</v>
      </c>
    </row>
    <row r="1371" spans="1:5" x14ac:dyDescent="0.35">
      <c r="A1371" s="255" t="s">
        <v>557</v>
      </c>
      <c r="B1371" s="255" t="s">
        <v>108</v>
      </c>
      <c r="C1371" s="336" t="s">
        <v>107</v>
      </c>
      <c r="D1371" s="336" t="s">
        <v>5437</v>
      </c>
      <c r="E1371" s="255" t="s">
        <v>1773</v>
      </c>
    </row>
    <row r="1372" spans="1:5" x14ac:dyDescent="0.35">
      <c r="A1372" s="255" t="s">
        <v>557</v>
      </c>
      <c r="B1372" s="255" t="s">
        <v>108</v>
      </c>
      <c r="C1372" s="336" t="s">
        <v>107</v>
      </c>
      <c r="D1372" s="336" t="s">
        <v>5437</v>
      </c>
      <c r="E1372" s="255" t="s">
        <v>166</v>
      </c>
    </row>
    <row r="1373" spans="1:5" x14ac:dyDescent="0.35">
      <c r="A1373" s="255" t="s">
        <v>557</v>
      </c>
      <c r="B1373" s="255" t="s">
        <v>108</v>
      </c>
      <c r="C1373" s="336" t="s">
        <v>107</v>
      </c>
      <c r="D1373" s="336" t="s">
        <v>5437</v>
      </c>
      <c r="E1373" s="255" t="s">
        <v>1775</v>
      </c>
    </row>
    <row r="1374" spans="1:5" x14ac:dyDescent="0.35">
      <c r="A1374" s="255" t="s">
        <v>557</v>
      </c>
      <c r="B1374" s="255" t="s">
        <v>108</v>
      </c>
      <c r="C1374" s="336" t="s">
        <v>107</v>
      </c>
      <c r="D1374" s="336" t="s">
        <v>5437</v>
      </c>
      <c r="E1374" s="255" t="s">
        <v>1776</v>
      </c>
    </row>
    <row r="1375" spans="1:5" x14ac:dyDescent="0.35">
      <c r="A1375" s="255" t="s">
        <v>557</v>
      </c>
      <c r="B1375" s="255" t="s">
        <v>108</v>
      </c>
      <c r="C1375" s="336" t="s">
        <v>107</v>
      </c>
      <c r="D1375" s="336" t="s">
        <v>5437</v>
      </c>
      <c r="E1375" s="255" t="s">
        <v>1778</v>
      </c>
    </row>
    <row r="1376" spans="1:5" x14ac:dyDescent="0.35">
      <c r="A1376" s="255" t="s">
        <v>557</v>
      </c>
      <c r="B1376" s="255" t="s">
        <v>3175</v>
      </c>
      <c r="C1376" s="336" t="s">
        <v>3176</v>
      </c>
      <c r="D1376" s="336" t="s">
        <v>5437</v>
      </c>
      <c r="E1376" s="255" t="s">
        <v>209</v>
      </c>
    </row>
    <row r="1377" spans="1:5" x14ac:dyDescent="0.35">
      <c r="A1377" s="255" t="s">
        <v>557</v>
      </c>
      <c r="B1377" s="255" t="s">
        <v>108</v>
      </c>
      <c r="C1377" s="336" t="s">
        <v>107</v>
      </c>
      <c r="D1377" s="336" t="s">
        <v>5437</v>
      </c>
      <c r="E1377" s="255" t="s">
        <v>209</v>
      </c>
    </row>
    <row r="1378" spans="1:5" x14ac:dyDescent="0.35">
      <c r="A1378" s="255" t="s">
        <v>557</v>
      </c>
      <c r="B1378" s="255" t="s">
        <v>108</v>
      </c>
      <c r="C1378" s="336" t="s">
        <v>107</v>
      </c>
      <c r="D1378" s="336" t="s">
        <v>5437</v>
      </c>
      <c r="E1378" s="255" t="s">
        <v>1780</v>
      </c>
    </row>
    <row r="1379" spans="1:5" x14ac:dyDescent="0.35">
      <c r="A1379" s="255" t="s">
        <v>557</v>
      </c>
      <c r="B1379" s="255" t="s">
        <v>108</v>
      </c>
      <c r="C1379" s="336" t="s">
        <v>107</v>
      </c>
      <c r="D1379" s="336" t="s">
        <v>5437</v>
      </c>
      <c r="E1379" s="255" t="s">
        <v>1782</v>
      </c>
    </row>
    <row r="1380" spans="1:5" x14ac:dyDescent="0.35">
      <c r="A1380" s="255" t="s">
        <v>557</v>
      </c>
      <c r="B1380" s="255" t="s">
        <v>108</v>
      </c>
      <c r="C1380" s="336" t="s">
        <v>107</v>
      </c>
      <c r="D1380" s="336" t="s">
        <v>5437</v>
      </c>
      <c r="E1380" s="255" t="s">
        <v>1784</v>
      </c>
    </row>
    <row r="1381" spans="1:5" x14ac:dyDescent="0.35">
      <c r="A1381" s="255" t="s">
        <v>557</v>
      </c>
      <c r="B1381" s="255" t="s">
        <v>108</v>
      </c>
      <c r="C1381" s="336" t="s">
        <v>107</v>
      </c>
      <c r="D1381" s="336" t="s">
        <v>5437</v>
      </c>
      <c r="E1381" s="255" t="s">
        <v>1785</v>
      </c>
    </row>
    <row r="1382" spans="1:5" x14ac:dyDescent="0.35">
      <c r="A1382" s="255" t="s">
        <v>557</v>
      </c>
      <c r="B1382" s="255" t="s">
        <v>108</v>
      </c>
      <c r="C1382" s="336" t="s">
        <v>107</v>
      </c>
      <c r="D1382" s="336" t="s">
        <v>5437</v>
      </c>
      <c r="E1382" s="255" t="s">
        <v>1787</v>
      </c>
    </row>
    <row r="1383" spans="1:5" x14ac:dyDescent="0.35">
      <c r="A1383" s="255" t="s">
        <v>557</v>
      </c>
      <c r="B1383" s="255" t="s">
        <v>108</v>
      </c>
      <c r="C1383" s="336" t="s">
        <v>23</v>
      </c>
      <c r="D1383" s="336" t="s">
        <v>5437</v>
      </c>
      <c r="E1383" s="255" t="s">
        <v>1789</v>
      </c>
    </row>
    <row r="1384" spans="1:5" x14ac:dyDescent="0.35">
      <c r="A1384" s="255" t="s">
        <v>557</v>
      </c>
      <c r="B1384" s="255" t="s">
        <v>108</v>
      </c>
      <c r="C1384" s="336" t="s">
        <v>107</v>
      </c>
      <c r="D1384" s="336" t="s">
        <v>5437</v>
      </c>
      <c r="E1384" s="255" t="s">
        <v>1791</v>
      </c>
    </row>
    <row r="1385" spans="1:5" x14ac:dyDescent="0.35">
      <c r="A1385" s="255" t="s">
        <v>557</v>
      </c>
      <c r="B1385" s="255" t="s">
        <v>108</v>
      </c>
      <c r="C1385" s="336" t="s">
        <v>107</v>
      </c>
      <c r="D1385" s="336" t="s">
        <v>5437</v>
      </c>
      <c r="E1385" s="255" t="s">
        <v>1793</v>
      </c>
    </row>
    <row r="1386" spans="1:5" x14ac:dyDescent="0.35">
      <c r="A1386" s="255" t="s">
        <v>557</v>
      </c>
      <c r="B1386" s="255" t="s">
        <v>108</v>
      </c>
      <c r="C1386" s="336" t="s">
        <v>107</v>
      </c>
      <c r="D1386" s="336" t="s">
        <v>5437</v>
      </c>
      <c r="E1386" s="255" t="s">
        <v>1795</v>
      </c>
    </row>
    <row r="1387" spans="1:5" x14ac:dyDescent="0.35">
      <c r="A1387" s="255" t="s">
        <v>557</v>
      </c>
      <c r="B1387" s="255" t="s">
        <v>108</v>
      </c>
      <c r="C1387" s="336" t="s">
        <v>107</v>
      </c>
      <c r="D1387" s="336" t="s">
        <v>5437</v>
      </c>
      <c r="E1387" s="255" t="s">
        <v>1797</v>
      </c>
    </row>
    <row r="1388" spans="1:5" x14ac:dyDescent="0.35">
      <c r="A1388" s="255" t="s">
        <v>557</v>
      </c>
      <c r="B1388" s="255" t="s">
        <v>108</v>
      </c>
      <c r="C1388" s="336" t="s">
        <v>107</v>
      </c>
      <c r="D1388" s="336" t="s">
        <v>5437</v>
      </c>
      <c r="E1388" s="255" t="s">
        <v>169</v>
      </c>
    </row>
    <row r="1389" spans="1:5" x14ac:dyDescent="0.35">
      <c r="A1389" s="255" t="s">
        <v>557</v>
      </c>
      <c r="B1389" s="255" t="s">
        <v>108</v>
      </c>
      <c r="C1389" s="336" t="s">
        <v>107</v>
      </c>
      <c r="D1389" s="336" t="s">
        <v>5437</v>
      </c>
      <c r="E1389" s="255" t="s">
        <v>1799</v>
      </c>
    </row>
    <row r="1390" spans="1:5" x14ac:dyDescent="0.35">
      <c r="A1390" s="255" t="s">
        <v>557</v>
      </c>
      <c r="B1390" s="255" t="s">
        <v>108</v>
      </c>
      <c r="C1390" s="336" t="s">
        <v>107</v>
      </c>
      <c r="D1390" s="336" t="s">
        <v>5437</v>
      </c>
      <c r="E1390" s="255" t="s">
        <v>1801</v>
      </c>
    </row>
    <row r="1391" spans="1:5" x14ac:dyDescent="0.35">
      <c r="A1391" s="255" t="s">
        <v>557</v>
      </c>
      <c r="B1391" s="255" t="s">
        <v>108</v>
      </c>
      <c r="C1391" s="336" t="s">
        <v>107</v>
      </c>
      <c r="D1391" s="336" t="s">
        <v>5437</v>
      </c>
      <c r="E1391" s="255" t="s">
        <v>1803</v>
      </c>
    </row>
    <row r="1392" spans="1:5" x14ac:dyDescent="0.35">
      <c r="A1392" s="255" t="s">
        <v>557</v>
      </c>
      <c r="B1392" s="255" t="s">
        <v>108</v>
      </c>
      <c r="C1392" s="336" t="s">
        <v>107</v>
      </c>
      <c r="D1392" s="336" t="s">
        <v>5437</v>
      </c>
      <c r="E1392" s="255" t="s">
        <v>1805</v>
      </c>
    </row>
    <row r="1393" spans="1:5" x14ac:dyDescent="0.35">
      <c r="A1393" s="255" t="s">
        <v>557</v>
      </c>
      <c r="B1393" s="255" t="s">
        <v>108</v>
      </c>
      <c r="C1393" s="336" t="s">
        <v>107</v>
      </c>
      <c r="D1393" s="336" t="s">
        <v>5437</v>
      </c>
      <c r="E1393" s="255" t="s">
        <v>1807</v>
      </c>
    </row>
    <row r="1394" spans="1:5" x14ac:dyDescent="0.35">
      <c r="A1394" s="255" t="s">
        <v>557</v>
      </c>
      <c r="B1394" s="255" t="s">
        <v>108</v>
      </c>
      <c r="C1394" s="336" t="s">
        <v>107</v>
      </c>
      <c r="D1394" s="336" t="s">
        <v>5437</v>
      </c>
      <c r="E1394" s="255" t="s">
        <v>1809</v>
      </c>
    </row>
    <row r="1395" spans="1:5" x14ac:dyDescent="0.35">
      <c r="A1395" s="255" t="s">
        <v>557</v>
      </c>
      <c r="B1395" s="255" t="s">
        <v>108</v>
      </c>
      <c r="C1395" s="336" t="s">
        <v>107</v>
      </c>
      <c r="D1395" s="336" t="s">
        <v>5437</v>
      </c>
      <c r="E1395" s="255" t="s">
        <v>1811</v>
      </c>
    </row>
    <row r="1396" spans="1:5" x14ac:dyDescent="0.35">
      <c r="A1396" s="255" t="s">
        <v>557</v>
      </c>
      <c r="B1396" s="255" t="s">
        <v>108</v>
      </c>
      <c r="C1396" s="336" t="s">
        <v>107</v>
      </c>
      <c r="D1396" s="336" t="s">
        <v>5437</v>
      </c>
      <c r="E1396" s="255" t="s">
        <v>1813</v>
      </c>
    </row>
    <row r="1397" spans="1:5" x14ac:dyDescent="0.35">
      <c r="A1397" s="255" t="s">
        <v>557</v>
      </c>
      <c r="B1397" s="255" t="s">
        <v>768</v>
      </c>
      <c r="C1397" s="336" t="s">
        <v>769</v>
      </c>
      <c r="D1397" s="336" t="s">
        <v>3903</v>
      </c>
      <c r="E1397" s="255" t="s">
        <v>174</v>
      </c>
    </row>
    <row r="1398" spans="1:5" x14ac:dyDescent="0.35">
      <c r="A1398" s="255" t="s">
        <v>557</v>
      </c>
      <c r="B1398" s="255" t="s">
        <v>108</v>
      </c>
      <c r="C1398" s="336" t="s">
        <v>107</v>
      </c>
      <c r="D1398" s="336" t="s">
        <v>5437</v>
      </c>
      <c r="E1398" s="255" t="s">
        <v>174</v>
      </c>
    </row>
    <row r="1399" spans="1:5" x14ac:dyDescent="0.35">
      <c r="A1399" s="255" t="s">
        <v>557</v>
      </c>
      <c r="B1399" s="255" t="s">
        <v>108</v>
      </c>
      <c r="C1399" s="336" t="s">
        <v>107</v>
      </c>
      <c r="D1399" s="336" t="s">
        <v>5437</v>
      </c>
      <c r="E1399" s="255" t="s">
        <v>1815</v>
      </c>
    </row>
    <row r="1400" spans="1:5" x14ac:dyDescent="0.35">
      <c r="A1400" s="255" t="s">
        <v>557</v>
      </c>
      <c r="B1400" s="255" t="s">
        <v>108</v>
      </c>
      <c r="C1400" s="336" t="s">
        <v>107</v>
      </c>
      <c r="D1400" s="336" t="s">
        <v>5437</v>
      </c>
      <c r="E1400" s="255" t="s">
        <v>1817</v>
      </c>
    </row>
    <row r="1401" spans="1:5" x14ac:dyDescent="0.35">
      <c r="A1401" s="255" t="s">
        <v>557</v>
      </c>
      <c r="B1401" s="255" t="s">
        <v>108</v>
      </c>
      <c r="C1401" s="336" t="s">
        <v>107</v>
      </c>
      <c r="D1401" s="336" t="s">
        <v>5437</v>
      </c>
      <c r="E1401" s="255" t="s">
        <v>1819</v>
      </c>
    </row>
    <row r="1402" spans="1:5" x14ac:dyDescent="0.35">
      <c r="A1402" s="255" t="s">
        <v>557</v>
      </c>
      <c r="B1402" s="255" t="s">
        <v>108</v>
      </c>
      <c r="C1402" s="336" t="s">
        <v>107</v>
      </c>
      <c r="D1402" s="336" t="s">
        <v>5437</v>
      </c>
      <c r="E1402" s="255" t="s">
        <v>1821</v>
      </c>
    </row>
    <row r="1403" spans="1:5" x14ac:dyDescent="0.35">
      <c r="A1403" s="255" t="s">
        <v>557</v>
      </c>
      <c r="B1403" s="255" t="s">
        <v>108</v>
      </c>
      <c r="C1403" s="336" t="s">
        <v>107</v>
      </c>
      <c r="D1403" s="336" t="s">
        <v>5437</v>
      </c>
      <c r="E1403" s="255" t="s">
        <v>1823</v>
      </c>
    </row>
    <row r="1404" spans="1:5" x14ac:dyDescent="0.35">
      <c r="A1404" s="255" t="s">
        <v>557</v>
      </c>
      <c r="B1404" s="255" t="s">
        <v>108</v>
      </c>
      <c r="C1404" s="336" t="s">
        <v>107</v>
      </c>
      <c r="D1404" s="336" t="s">
        <v>5437</v>
      </c>
      <c r="E1404" s="255" t="s">
        <v>1825</v>
      </c>
    </row>
    <row r="1405" spans="1:5" x14ac:dyDescent="0.35">
      <c r="A1405" s="255" t="s">
        <v>557</v>
      </c>
      <c r="B1405" s="255" t="s">
        <v>108</v>
      </c>
      <c r="C1405" s="336" t="s">
        <v>107</v>
      </c>
      <c r="D1405" s="336" t="s">
        <v>5437</v>
      </c>
      <c r="E1405" s="255" t="s">
        <v>1827</v>
      </c>
    </row>
    <row r="1406" spans="1:5" x14ac:dyDescent="0.35">
      <c r="A1406" s="255" t="s">
        <v>557</v>
      </c>
      <c r="B1406" s="255" t="s">
        <v>108</v>
      </c>
      <c r="C1406" s="336" t="s">
        <v>107</v>
      </c>
      <c r="D1406" s="336" t="s">
        <v>5437</v>
      </c>
      <c r="E1406" s="255" t="s">
        <v>1829</v>
      </c>
    </row>
    <row r="1407" spans="1:5" x14ac:dyDescent="0.35">
      <c r="A1407" s="255" t="s">
        <v>557</v>
      </c>
      <c r="B1407" s="255" t="s">
        <v>108</v>
      </c>
      <c r="C1407" s="336" t="s">
        <v>107</v>
      </c>
      <c r="D1407" s="336" t="s">
        <v>5437</v>
      </c>
      <c r="E1407" s="255" t="s">
        <v>1831</v>
      </c>
    </row>
    <row r="1408" spans="1:5" x14ac:dyDescent="0.35">
      <c r="A1408" s="255" t="s">
        <v>557</v>
      </c>
      <c r="B1408" s="255" t="s">
        <v>108</v>
      </c>
      <c r="C1408" s="336" t="s">
        <v>107</v>
      </c>
      <c r="D1408" s="336" t="s">
        <v>5437</v>
      </c>
      <c r="E1408" s="255" t="s">
        <v>1833</v>
      </c>
    </row>
    <row r="1409" spans="1:5" x14ac:dyDescent="0.35">
      <c r="A1409" s="255" t="s">
        <v>557</v>
      </c>
      <c r="B1409" s="255" t="s">
        <v>108</v>
      </c>
      <c r="C1409" s="336" t="s">
        <v>107</v>
      </c>
      <c r="D1409" s="336" t="s">
        <v>5437</v>
      </c>
      <c r="E1409" s="255" t="s">
        <v>1835</v>
      </c>
    </row>
    <row r="1410" spans="1:5" x14ac:dyDescent="0.35">
      <c r="A1410" s="255" t="s">
        <v>557</v>
      </c>
      <c r="B1410" s="255" t="s">
        <v>108</v>
      </c>
      <c r="C1410" s="336" t="s">
        <v>107</v>
      </c>
      <c r="D1410" s="336" t="s">
        <v>5437</v>
      </c>
      <c r="E1410" s="255" t="s">
        <v>1837</v>
      </c>
    </row>
    <row r="1411" spans="1:5" x14ac:dyDescent="0.35">
      <c r="A1411" s="255" t="s">
        <v>557</v>
      </c>
      <c r="B1411" s="255" t="s">
        <v>108</v>
      </c>
      <c r="C1411" s="336" t="s">
        <v>107</v>
      </c>
      <c r="D1411" s="336" t="s">
        <v>5437</v>
      </c>
      <c r="E1411" s="255" t="s">
        <v>210</v>
      </c>
    </row>
    <row r="1412" spans="1:5" x14ac:dyDescent="0.35">
      <c r="A1412" s="255" t="s">
        <v>557</v>
      </c>
      <c r="B1412" s="255" t="s">
        <v>108</v>
      </c>
      <c r="C1412" s="336" t="s">
        <v>107</v>
      </c>
      <c r="D1412" s="336" t="s">
        <v>5437</v>
      </c>
      <c r="E1412" s="255" t="s">
        <v>1839</v>
      </c>
    </row>
    <row r="1413" spans="1:5" x14ac:dyDescent="0.35">
      <c r="A1413" s="255" t="s">
        <v>557</v>
      </c>
      <c r="B1413" s="255" t="s">
        <v>108</v>
      </c>
      <c r="C1413" s="336" t="s">
        <v>107</v>
      </c>
      <c r="D1413" s="336" t="s">
        <v>5437</v>
      </c>
      <c r="E1413" s="255" t="s">
        <v>152</v>
      </c>
    </row>
    <row r="1414" spans="1:5" x14ac:dyDescent="0.35">
      <c r="A1414" s="255" t="s">
        <v>557</v>
      </c>
      <c r="B1414" s="255" t="s">
        <v>108</v>
      </c>
      <c r="C1414" s="336" t="s">
        <v>107</v>
      </c>
      <c r="D1414" s="336" t="s">
        <v>5437</v>
      </c>
      <c r="E1414" s="255" t="s">
        <v>1841</v>
      </c>
    </row>
    <row r="1415" spans="1:5" x14ac:dyDescent="0.35">
      <c r="A1415" s="255" t="s">
        <v>557</v>
      </c>
      <c r="B1415" s="255" t="s">
        <v>108</v>
      </c>
      <c r="C1415" s="336" t="s">
        <v>107</v>
      </c>
      <c r="D1415" s="336" t="s">
        <v>5437</v>
      </c>
      <c r="E1415" s="255" t="s">
        <v>211</v>
      </c>
    </row>
    <row r="1416" spans="1:5" x14ac:dyDescent="0.35">
      <c r="A1416" s="255" t="s">
        <v>557</v>
      </c>
      <c r="B1416" s="255" t="s">
        <v>108</v>
      </c>
      <c r="C1416" s="336" t="s">
        <v>107</v>
      </c>
      <c r="D1416" s="336" t="s">
        <v>5437</v>
      </c>
      <c r="E1416" s="255" t="s">
        <v>1843</v>
      </c>
    </row>
    <row r="1417" spans="1:5" x14ac:dyDescent="0.35">
      <c r="A1417" s="255" t="s">
        <v>557</v>
      </c>
      <c r="B1417" s="255" t="s">
        <v>108</v>
      </c>
      <c r="C1417" s="336" t="s">
        <v>107</v>
      </c>
      <c r="D1417" s="336" t="s">
        <v>5437</v>
      </c>
      <c r="E1417" s="255" t="s">
        <v>1845</v>
      </c>
    </row>
    <row r="1418" spans="1:5" x14ac:dyDescent="0.35">
      <c r="A1418" s="255" t="s">
        <v>557</v>
      </c>
      <c r="B1418" s="255" t="s">
        <v>108</v>
      </c>
      <c r="C1418" s="336" t="s">
        <v>107</v>
      </c>
      <c r="D1418" s="336" t="s">
        <v>5437</v>
      </c>
      <c r="E1418" s="255" t="s">
        <v>1847</v>
      </c>
    </row>
    <row r="1419" spans="1:5" x14ac:dyDescent="0.35">
      <c r="A1419" s="255" t="s">
        <v>557</v>
      </c>
      <c r="B1419" s="255" t="s">
        <v>108</v>
      </c>
      <c r="C1419" s="336" t="s">
        <v>107</v>
      </c>
      <c r="D1419" s="336" t="s">
        <v>5437</v>
      </c>
      <c r="E1419" s="255" t="s">
        <v>1849</v>
      </c>
    </row>
    <row r="1420" spans="1:5" x14ac:dyDescent="0.35">
      <c r="A1420" s="255" t="s">
        <v>557</v>
      </c>
      <c r="B1420" s="255" t="s">
        <v>108</v>
      </c>
      <c r="C1420" s="336" t="s">
        <v>107</v>
      </c>
      <c r="D1420" s="336" t="s">
        <v>5437</v>
      </c>
      <c r="E1420" s="255" t="s">
        <v>1850</v>
      </c>
    </row>
    <row r="1421" spans="1:5" x14ac:dyDescent="0.35">
      <c r="A1421" s="255" t="s">
        <v>557</v>
      </c>
      <c r="B1421" s="255" t="s">
        <v>108</v>
      </c>
      <c r="C1421" s="336" t="s">
        <v>107</v>
      </c>
      <c r="D1421" s="336" t="s">
        <v>5437</v>
      </c>
      <c r="E1421" s="255" t="s">
        <v>1852</v>
      </c>
    </row>
    <row r="1422" spans="1:5" x14ac:dyDescent="0.35">
      <c r="A1422" s="255" t="s">
        <v>557</v>
      </c>
      <c r="B1422" s="255" t="s">
        <v>108</v>
      </c>
      <c r="C1422" s="336" t="s">
        <v>107</v>
      </c>
      <c r="D1422" s="336" t="s">
        <v>5437</v>
      </c>
      <c r="E1422" s="255" t="s">
        <v>1854</v>
      </c>
    </row>
    <row r="1423" spans="1:5" x14ac:dyDescent="0.35">
      <c r="A1423" s="255" t="s">
        <v>557</v>
      </c>
      <c r="B1423" s="255" t="s">
        <v>108</v>
      </c>
      <c r="C1423" s="336" t="s">
        <v>107</v>
      </c>
      <c r="D1423" s="336" t="s">
        <v>5437</v>
      </c>
      <c r="E1423" s="255" t="s">
        <v>1856</v>
      </c>
    </row>
    <row r="1424" spans="1:5" x14ac:dyDescent="0.35">
      <c r="A1424" s="255" t="s">
        <v>557</v>
      </c>
      <c r="B1424" s="255" t="s">
        <v>108</v>
      </c>
      <c r="C1424" s="336" t="s">
        <v>107</v>
      </c>
      <c r="D1424" s="336" t="s">
        <v>5437</v>
      </c>
      <c r="E1424" s="255" t="s">
        <v>1858</v>
      </c>
    </row>
    <row r="1425" spans="1:5" x14ac:dyDescent="0.35">
      <c r="A1425" s="255" t="s">
        <v>557</v>
      </c>
      <c r="B1425" s="255" t="s">
        <v>108</v>
      </c>
      <c r="C1425" s="336" t="s">
        <v>107</v>
      </c>
      <c r="D1425" s="336" t="s">
        <v>5437</v>
      </c>
      <c r="E1425" s="255" t="s">
        <v>1860</v>
      </c>
    </row>
    <row r="1426" spans="1:5" x14ac:dyDescent="0.35">
      <c r="A1426" s="255" t="s">
        <v>557</v>
      </c>
      <c r="B1426" s="255" t="s">
        <v>108</v>
      </c>
      <c r="C1426" s="336" t="s">
        <v>107</v>
      </c>
      <c r="D1426" s="336" t="s">
        <v>5437</v>
      </c>
      <c r="E1426" s="255" t="s">
        <v>1862</v>
      </c>
    </row>
    <row r="1427" spans="1:5" x14ac:dyDescent="0.35">
      <c r="A1427" s="255" t="s">
        <v>557</v>
      </c>
      <c r="B1427" s="255" t="s">
        <v>108</v>
      </c>
      <c r="C1427" s="336" t="s">
        <v>107</v>
      </c>
      <c r="D1427" s="336" t="s">
        <v>5437</v>
      </c>
      <c r="E1427" s="255" t="s">
        <v>1864</v>
      </c>
    </row>
    <row r="1428" spans="1:5" x14ac:dyDescent="0.35">
      <c r="A1428" s="255" t="s">
        <v>557</v>
      </c>
      <c r="B1428" s="255" t="s">
        <v>108</v>
      </c>
      <c r="C1428" s="336" t="s">
        <v>107</v>
      </c>
      <c r="D1428" s="336" t="s">
        <v>5437</v>
      </c>
      <c r="E1428" s="255" t="s">
        <v>1866</v>
      </c>
    </row>
    <row r="1429" spans="1:5" x14ac:dyDescent="0.35">
      <c r="A1429" s="255" t="s">
        <v>557</v>
      </c>
      <c r="B1429" s="255" t="s">
        <v>108</v>
      </c>
      <c r="C1429" s="336" t="s">
        <v>107</v>
      </c>
      <c r="D1429" s="336" t="s">
        <v>5437</v>
      </c>
      <c r="E1429" s="255" t="s">
        <v>1868</v>
      </c>
    </row>
    <row r="1430" spans="1:5" x14ac:dyDescent="0.35">
      <c r="A1430" s="255" t="s">
        <v>557</v>
      </c>
      <c r="B1430" s="255" t="s">
        <v>108</v>
      </c>
      <c r="C1430" s="336" t="s">
        <v>107</v>
      </c>
      <c r="D1430" s="336" t="s">
        <v>5437</v>
      </c>
      <c r="E1430" s="255" t="s">
        <v>1870</v>
      </c>
    </row>
    <row r="1431" spans="1:5" x14ac:dyDescent="0.35">
      <c r="A1431" s="255" t="s">
        <v>557</v>
      </c>
      <c r="B1431" s="255" t="s">
        <v>108</v>
      </c>
      <c r="C1431" s="336" t="s">
        <v>107</v>
      </c>
      <c r="D1431" s="336" t="s">
        <v>5437</v>
      </c>
      <c r="E1431" s="255" t="s">
        <v>1872</v>
      </c>
    </row>
    <row r="1432" spans="1:5" x14ac:dyDescent="0.35">
      <c r="A1432" s="255" t="s">
        <v>557</v>
      </c>
      <c r="B1432" s="255" t="s">
        <v>108</v>
      </c>
      <c r="C1432" s="336" t="s">
        <v>107</v>
      </c>
      <c r="D1432" s="336" t="s">
        <v>5437</v>
      </c>
      <c r="E1432" s="255" t="s">
        <v>1874</v>
      </c>
    </row>
    <row r="1433" spans="1:5" x14ac:dyDescent="0.35">
      <c r="A1433" s="255" t="s">
        <v>557</v>
      </c>
      <c r="B1433" s="255" t="s">
        <v>108</v>
      </c>
      <c r="C1433" s="336" t="s">
        <v>107</v>
      </c>
      <c r="D1433" s="336" t="s">
        <v>5437</v>
      </c>
      <c r="E1433" s="255" t="s">
        <v>1876</v>
      </c>
    </row>
    <row r="1434" spans="1:5" x14ac:dyDescent="0.35">
      <c r="A1434" s="255" t="s">
        <v>557</v>
      </c>
      <c r="B1434" s="255" t="s">
        <v>108</v>
      </c>
      <c r="C1434" s="336" t="s">
        <v>107</v>
      </c>
      <c r="D1434" s="336" t="s">
        <v>5437</v>
      </c>
      <c r="E1434" s="255" t="s">
        <v>1878</v>
      </c>
    </row>
    <row r="1435" spans="1:5" x14ac:dyDescent="0.35">
      <c r="A1435" s="255" t="s">
        <v>557</v>
      </c>
      <c r="B1435" s="255" t="s">
        <v>108</v>
      </c>
      <c r="C1435" s="336" t="s">
        <v>107</v>
      </c>
      <c r="D1435" s="336" t="s">
        <v>5437</v>
      </c>
      <c r="E1435" s="255" t="s">
        <v>1880</v>
      </c>
    </row>
    <row r="1436" spans="1:5" x14ac:dyDescent="0.35">
      <c r="A1436" s="255" t="s">
        <v>557</v>
      </c>
      <c r="B1436" s="255" t="s">
        <v>108</v>
      </c>
      <c r="C1436" s="336" t="s">
        <v>107</v>
      </c>
      <c r="D1436" s="336" t="s">
        <v>5437</v>
      </c>
      <c r="E1436" s="255" t="s">
        <v>1882</v>
      </c>
    </row>
    <row r="1437" spans="1:5" x14ac:dyDescent="0.35">
      <c r="A1437" s="255" t="s">
        <v>557</v>
      </c>
      <c r="B1437" s="255" t="s">
        <v>108</v>
      </c>
      <c r="C1437" s="336" t="s">
        <v>107</v>
      </c>
      <c r="D1437" s="336" t="s">
        <v>5437</v>
      </c>
      <c r="E1437" s="255" t="s">
        <v>1884</v>
      </c>
    </row>
    <row r="1438" spans="1:5" x14ac:dyDescent="0.35">
      <c r="A1438" s="255" t="s">
        <v>557</v>
      </c>
      <c r="B1438" s="255" t="s">
        <v>108</v>
      </c>
      <c r="C1438" s="336" t="s">
        <v>107</v>
      </c>
      <c r="D1438" s="336" t="s">
        <v>5437</v>
      </c>
      <c r="E1438" s="255" t="s">
        <v>1886</v>
      </c>
    </row>
    <row r="1439" spans="1:5" x14ac:dyDescent="0.35">
      <c r="A1439" s="255" t="s">
        <v>557</v>
      </c>
      <c r="B1439" s="255" t="s">
        <v>108</v>
      </c>
      <c r="C1439" s="336" t="s">
        <v>107</v>
      </c>
      <c r="D1439" s="336" t="s">
        <v>5437</v>
      </c>
      <c r="E1439" s="255" t="s">
        <v>1888</v>
      </c>
    </row>
    <row r="1440" spans="1:5" x14ac:dyDescent="0.35">
      <c r="A1440" s="255" t="s">
        <v>557</v>
      </c>
      <c r="B1440" s="255" t="s">
        <v>108</v>
      </c>
      <c r="C1440" s="336" t="s">
        <v>107</v>
      </c>
      <c r="D1440" s="336" t="s">
        <v>5437</v>
      </c>
      <c r="E1440" s="255" t="s">
        <v>1890</v>
      </c>
    </row>
    <row r="1441" spans="1:5" x14ac:dyDescent="0.35">
      <c r="A1441" s="255" t="s">
        <v>557</v>
      </c>
      <c r="B1441" s="255" t="s">
        <v>108</v>
      </c>
      <c r="C1441" s="336" t="s">
        <v>107</v>
      </c>
      <c r="D1441" s="336" t="s">
        <v>5437</v>
      </c>
      <c r="E1441" s="255" t="s">
        <v>1892</v>
      </c>
    </row>
    <row r="1442" spans="1:5" x14ac:dyDescent="0.35">
      <c r="A1442" s="255" t="s">
        <v>557</v>
      </c>
      <c r="B1442" s="255" t="s">
        <v>108</v>
      </c>
      <c r="C1442" s="336" t="s">
        <v>107</v>
      </c>
      <c r="D1442" s="336" t="s">
        <v>5437</v>
      </c>
      <c r="E1442" s="255" t="s">
        <v>184</v>
      </c>
    </row>
    <row r="1443" spans="1:5" x14ac:dyDescent="0.35">
      <c r="A1443" s="255" t="s">
        <v>557</v>
      </c>
      <c r="B1443" s="255" t="s">
        <v>108</v>
      </c>
      <c r="C1443" s="336" t="s">
        <v>107</v>
      </c>
      <c r="D1443" s="336" t="s">
        <v>5437</v>
      </c>
      <c r="E1443" s="255" t="s">
        <v>1894</v>
      </c>
    </row>
    <row r="1444" spans="1:5" x14ac:dyDescent="0.35">
      <c r="A1444" s="255" t="s">
        <v>557</v>
      </c>
      <c r="B1444" s="255" t="s">
        <v>108</v>
      </c>
      <c r="C1444" s="336" t="s">
        <v>107</v>
      </c>
      <c r="D1444" s="336" t="s">
        <v>5437</v>
      </c>
      <c r="E1444" s="255" t="s">
        <v>1896</v>
      </c>
    </row>
    <row r="1445" spans="1:5" x14ac:dyDescent="0.35">
      <c r="A1445" s="255" t="s">
        <v>557</v>
      </c>
      <c r="B1445" s="255" t="s">
        <v>108</v>
      </c>
      <c r="C1445" s="336" t="s">
        <v>107</v>
      </c>
      <c r="D1445" s="336" t="s">
        <v>5437</v>
      </c>
      <c r="E1445" s="255" t="s">
        <v>1898</v>
      </c>
    </row>
    <row r="1446" spans="1:5" x14ac:dyDescent="0.35">
      <c r="A1446" s="255" t="s">
        <v>557</v>
      </c>
      <c r="B1446" s="255" t="s">
        <v>108</v>
      </c>
      <c r="C1446" s="336" t="s">
        <v>107</v>
      </c>
      <c r="D1446" s="336" t="s">
        <v>5437</v>
      </c>
      <c r="E1446" s="255" t="s">
        <v>1900</v>
      </c>
    </row>
    <row r="1447" spans="1:5" x14ac:dyDescent="0.35">
      <c r="A1447" s="255" t="s">
        <v>557</v>
      </c>
      <c r="B1447" s="255" t="s">
        <v>108</v>
      </c>
      <c r="C1447" s="336" t="s">
        <v>107</v>
      </c>
      <c r="D1447" s="336" t="s">
        <v>5437</v>
      </c>
      <c r="E1447" s="255" t="s">
        <v>1902</v>
      </c>
    </row>
    <row r="1448" spans="1:5" x14ac:dyDescent="0.35">
      <c r="A1448" s="255" t="s">
        <v>557</v>
      </c>
      <c r="B1448" s="255" t="s">
        <v>108</v>
      </c>
      <c r="C1448" s="336" t="s">
        <v>107</v>
      </c>
      <c r="D1448" s="336" t="s">
        <v>5437</v>
      </c>
      <c r="E1448" s="255" t="s">
        <v>1904</v>
      </c>
    </row>
    <row r="1449" spans="1:5" x14ac:dyDescent="0.35">
      <c r="A1449" s="255" t="s">
        <v>557</v>
      </c>
      <c r="B1449" s="255" t="s">
        <v>108</v>
      </c>
      <c r="C1449" s="336" t="s">
        <v>107</v>
      </c>
      <c r="D1449" s="336" t="s">
        <v>5437</v>
      </c>
      <c r="E1449" s="255" t="s">
        <v>1905</v>
      </c>
    </row>
    <row r="1450" spans="1:5" x14ac:dyDescent="0.35">
      <c r="A1450" s="255" t="s">
        <v>557</v>
      </c>
      <c r="B1450" s="255" t="s">
        <v>108</v>
      </c>
      <c r="C1450" s="336" t="s">
        <v>107</v>
      </c>
      <c r="D1450" s="336" t="s">
        <v>5437</v>
      </c>
      <c r="E1450" s="255" t="s">
        <v>1907</v>
      </c>
    </row>
    <row r="1451" spans="1:5" x14ac:dyDescent="0.35">
      <c r="A1451" s="255" t="s">
        <v>557</v>
      </c>
      <c r="B1451" s="255" t="s">
        <v>108</v>
      </c>
      <c r="C1451" s="336" t="s">
        <v>107</v>
      </c>
      <c r="D1451" s="336" t="s">
        <v>5437</v>
      </c>
      <c r="E1451" s="255" t="s">
        <v>1909</v>
      </c>
    </row>
    <row r="1452" spans="1:5" x14ac:dyDescent="0.35">
      <c r="A1452" s="255" t="s">
        <v>557</v>
      </c>
      <c r="B1452" s="255" t="s">
        <v>108</v>
      </c>
      <c r="C1452" s="336" t="s">
        <v>107</v>
      </c>
      <c r="D1452" s="336" t="s">
        <v>5437</v>
      </c>
      <c r="E1452" s="255" t="s">
        <v>1911</v>
      </c>
    </row>
    <row r="1453" spans="1:5" x14ac:dyDescent="0.35">
      <c r="A1453" s="255" t="s">
        <v>557</v>
      </c>
      <c r="B1453" s="255" t="s">
        <v>108</v>
      </c>
      <c r="C1453" s="336" t="s">
        <v>107</v>
      </c>
      <c r="D1453" s="336" t="s">
        <v>5437</v>
      </c>
      <c r="E1453" s="255" t="s">
        <v>1913</v>
      </c>
    </row>
    <row r="1454" spans="1:5" x14ac:dyDescent="0.35">
      <c r="A1454" s="255" t="s">
        <v>557</v>
      </c>
      <c r="B1454" s="255" t="s">
        <v>108</v>
      </c>
      <c r="C1454" s="336" t="s">
        <v>107</v>
      </c>
      <c r="D1454" s="336" t="s">
        <v>5437</v>
      </c>
      <c r="E1454" s="255" t="s">
        <v>1915</v>
      </c>
    </row>
    <row r="1455" spans="1:5" x14ac:dyDescent="0.35">
      <c r="A1455" s="255" t="s">
        <v>557</v>
      </c>
      <c r="B1455" s="255" t="s">
        <v>108</v>
      </c>
      <c r="C1455" s="336" t="s">
        <v>107</v>
      </c>
      <c r="D1455" s="336" t="s">
        <v>5437</v>
      </c>
      <c r="E1455" s="255" t="s">
        <v>1917</v>
      </c>
    </row>
    <row r="1456" spans="1:5" x14ac:dyDescent="0.35">
      <c r="A1456" s="255" t="s">
        <v>557</v>
      </c>
      <c r="B1456" s="255" t="s">
        <v>108</v>
      </c>
      <c r="C1456" s="336" t="s">
        <v>107</v>
      </c>
      <c r="D1456" s="336" t="s">
        <v>5437</v>
      </c>
      <c r="E1456" s="255" t="s">
        <v>1919</v>
      </c>
    </row>
    <row r="1457" spans="1:5" x14ac:dyDescent="0.35">
      <c r="A1457" s="255" t="s">
        <v>557</v>
      </c>
      <c r="B1457" s="255" t="s">
        <v>108</v>
      </c>
      <c r="C1457" s="336" t="s">
        <v>107</v>
      </c>
      <c r="D1457" s="336" t="s">
        <v>5437</v>
      </c>
      <c r="E1457" s="255" t="s">
        <v>1921</v>
      </c>
    </row>
    <row r="1458" spans="1:5" x14ac:dyDescent="0.35">
      <c r="A1458" s="255" t="s">
        <v>557</v>
      </c>
      <c r="B1458" s="255" t="s">
        <v>108</v>
      </c>
      <c r="C1458" s="336" t="s">
        <v>107</v>
      </c>
      <c r="D1458" s="336" t="s">
        <v>5437</v>
      </c>
      <c r="E1458" s="255" t="s">
        <v>1923</v>
      </c>
    </row>
    <row r="1459" spans="1:5" x14ac:dyDescent="0.35">
      <c r="A1459" s="255" t="s">
        <v>557</v>
      </c>
      <c r="B1459" s="255" t="s">
        <v>108</v>
      </c>
      <c r="C1459" s="336" t="s">
        <v>107</v>
      </c>
      <c r="D1459" s="336" t="s">
        <v>5437</v>
      </c>
      <c r="E1459" s="255" t="s">
        <v>1925</v>
      </c>
    </row>
    <row r="1460" spans="1:5" x14ac:dyDescent="0.35">
      <c r="A1460" s="255" t="s">
        <v>557</v>
      </c>
      <c r="B1460" s="255" t="s">
        <v>108</v>
      </c>
      <c r="C1460" s="336" t="s">
        <v>107</v>
      </c>
      <c r="D1460" s="336" t="s">
        <v>5437</v>
      </c>
      <c r="E1460" s="255" t="s">
        <v>137</v>
      </c>
    </row>
    <row r="1461" spans="1:5" x14ac:dyDescent="0.35">
      <c r="A1461" s="255" t="s">
        <v>557</v>
      </c>
      <c r="B1461" s="255" t="s">
        <v>108</v>
      </c>
      <c r="C1461" s="336" t="s">
        <v>107</v>
      </c>
      <c r="D1461" s="336" t="s">
        <v>5437</v>
      </c>
      <c r="E1461" s="255" t="s">
        <v>1927</v>
      </c>
    </row>
    <row r="1462" spans="1:5" x14ac:dyDescent="0.35">
      <c r="A1462" s="255" t="s">
        <v>557</v>
      </c>
      <c r="B1462" s="255" t="s">
        <v>108</v>
      </c>
      <c r="C1462" s="336" t="s">
        <v>107</v>
      </c>
      <c r="D1462" s="336" t="s">
        <v>5437</v>
      </c>
      <c r="E1462" s="255" t="s">
        <v>1929</v>
      </c>
    </row>
    <row r="1463" spans="1:5" x14ac:dyDescent="0.35">
      <c r="A1463" s="255" t="s">
        <v>557</v>
      </c>
      <c r="B1463" s="255" t="s">
        <v>108</v>
      </c>
      <c r="C1463" s="336" t="s">
        <v>107</v>
      </c>
      <c r="D1463" s="336" t="s">
        <v>5437</v>
      </c>
      <c r="E1463" s="255" t="s">
        <v>1931</v>
      </c>
    </row>
    <row r="1464" spans="1:5" x14ac:dyDescent="0.35">
      <c r="A1464" s="255" t="s">
        <v>557</v>
      </c>
      <c r="B1464" s="255" t="s">
        <v>108</v>
      </c>
      <c r="C1464" s="336" t="s">
        <v>107</v>
      </c>
      <c r="D1464" s="336" t="s">
        <v>5437</v>
      </c>
      <c r="E1464" s="255" t="s">
        <v>1933</v>
      </c>
    </row>
    <row r="1465" spans="1:5" x14ac:dyDescent="0.35">
      <c r="A1465" s="255" t="s">
        <v>557</v>
      </c>
      <c r="B1465" s="255" t="s">
        <v>108</v>
      </c>
      <c r="C1465" s="336" t="s">
        <v>107</v>
      </c>
      <c r="D1465" s="336" t="s">
        <v>5437</v>
      </c>
      <c r="E1465" s="255" t="s">
        <v>1935</v>
      </c>
    </row>
    <row r="1466" spans="1:5" x14ac:dyDescent="0.35">
      <c r="A1466" s="255" t="s">
        <v>557</v>
      </c>
      <c r="B1466" s="255" t="s">
        <v>108</v>
      </c>
      <c r="C1466" s="336" t="s">
        <v>107</v>
      </c>
      <c r="D1466" s="336" t="s">
        <v>5437</v>
      </c>
      <c r="E1466" s="255" t="s">
        <v>1937</v>
      </c>
    </row>
    <row r="1467" spans="1:5" x14ac:dyDescent="0.35">
      <c r="A1467" s="255" t="s">
        <v>557</v>
      </c>
      <c r="B1467" s="255" t="s">
        <v>108</v>
      </c>
      <c r="C1467" s="336" t="s">
        <v>107</v>
      </c>
      <c r="D1467" s="336" t="s">
        <v>5437</v>
      </c>
      <c r="E1467" s="255" t="s">
        <v>1939</v>
      </c>
    </row>
    <row r="1468" spans="1:5" x14ac:dyDescent="0.35">
      <c r="A1468" s="255" t="s">
        <v>557</v>
      </c>
      <c r="B1468" s="255" t="s">
        <v>108</v>
      </c>
      <c r="C1468" s="336" t="s">
        <v>107</v>
      </c>
      <c r="D1468" s="336" t="s">
        <v>5437</v>
      </c>
      <c r="E1468" s="255" t="s">
        <v>1941</v>
      </c>
    </row>
    <row r="1469" spans="1:5" x14ac:dyDescent="0.35">
      <c r="A1469" s="255" t="s">
        <v>557</v>
      </c>
      <c r="B1469" s="255" t="s">
        <v>108</v>
      </c>
      <c r="C1469" s="336" t="s">
        <v>107</v>
      </c>
      <c r="D1469" s="336" t="s">
        <v>5437</v>
      </c>
      <c r="E1469" s="255" t="s">
        <v>1943</v>
      </c>
    </row>
    <row r="1470" spans="1:5" x14ac:dyDescent="0.35">
      <c r="A1470" s="255" t="s">
        <v>557</v>
      </c>
      <c r="B1470" s="255" t="s">
        <v>108</v>
      </c>
      <c r="C1470" s="336" t="s">
        <v>107</v>
      </c>
      <c r="D1470" s="336" t="s">
        <v>5437</v>
      </c>
      <c r="E1470" s="255" t="s">
        <v>1944</v>
      </c>
    </row>
    <row r="1471" spans="1:5" x14ac:dyDescent="0.35">
      <c r="A1471" s="255" t="s">
        <v>557</v>
      </c>
      <c r="B1471" s="255" t="s">
        <v>108</v>
      </c>
      <c r="C1471" s="336" t="s">
        <v>107</v>
      </c>
      <c r="D1471" s="336" t="s">
        <v>5437</v>
      </c>
      <c r="E1471" s="255" t="s">
        <v>1946</v>
      </c>
    </row>
    <row r="1472" spans="1:5" x14ac:dyDescent="0.35">
      <c r="A1472" s="255" t="s">
        <v>557</v>
      </c>
      <c r="B1472" s="255" t="s">
        <v>108</v>
      </c>
      <c r="C1472" s="336" t="s">
        <v>107</v>
      </c>
      <c r="D1472" s="336" t="s">
        <v>5437</v>
      </c>
      <c r="E1472" s="255" t="s">
        <v>1948</v>
      </c>
    </row>
    <row r="1473" spans="1:5" x14ac:dyDescent="0.35">
      <c r="A1473" s="255" t="s">
        <v>557</v>
      </c>
      <c r="B1473" s="255" t="s">
        <v>108</v>
      </c>
      <c r="C1473" s="336" t="s">
        <v>107</v>
      </c>
      <c r="D1473" s="336" t="s">
        <v>5437</v>
      </c>
      <c r="E1473" s="255" t="s">
        <v>212</v>
      </c>
    </row>
    <row r="1474" spans="1:5" x14ac:dyDescent="0.35">
      <c r="A1474" s="255" t="s">
        <v>557</v>
      </c>
      <c r="B1474" s="255" t="s">
        <v>108</v>
      </c>
      <c r="C1474" s="336" t="s">
        <v>107</v>
      </c>
      <c r="D1474" s="336" t="s">
        <v>5437</v>
      </c>
      <c r="E1474" s="255" t="s">
        <v>213</v>
      </c>
    </row>
    <row r="1475" spans="1:5" x14ac:dyDescent="0.35">
      <c r="A1475" s="255" t="s">
        <v>557</v>
      </c>
      <c r="B1475" s="255" t="s">
        <v>108</v>
      </c>
      <c r="C1475" s="336" t="s">
        <v>107</v>
      </c>
      <c r="D1475" s="336" t="s">
        <v>5437</v>
      </c>
      <c r="E1475" s="255" t="s">
        <v>1950</v>
      </c>
    </row>
    <row r="1476" spans="1:5" x14ac:dyDescent="0.35">
      <c r="A1476" s="255" t="s">
        <v>557</v>
      </c>
      <c r="B1476" s="255" t="s">
        <v>108</v>
      </c>
      <c r="C1476" s="336" t="s">
        <v>107</v>
      </c>
      <c r="D1476" s="336" t="s">
        <v>5437</v>
      </c>
      <c r="E1476" s="255" t="s">
        <v>1952</v>
      </c>
    </row>
    <row r="1477" spans="1:5" x14ac:dyDescent="0.35">
      <c r="A1477" s="255" t="s">
        <v>557</v>
      </c>
      <c r="B1477" s="255" t="s">
        <v>108</v>
      </c>
      <c r="C1477" s="336" t="s">
        <v>107</v>
      </c>
      <c r="D1477" s="336" t="s">
        <v>5437</v>
      </c>
      <c r="E1477" s="255" t="s">
        <v>1954</v>
      </c>
    </row>
    <row r="1478" spans="1:5" x14ac:dyDescent="0.35">
      <c r="A1478" s="255" t="s">
        <v>557</v>
      </c>
      <c r="B1478" s="255" t="s">
        <v>108</v>
      </c>
      <c r="C1478" s="336" t="s">
        <v>107</v>
      </c>
      <c r="D1478" s="336" t="s">
        <v>5437</v>
      </c>
      <c r="E1478" s="255" t="s">
        <v>1956</v>
      </c>
    </row>
    <row r="1479" spans="1:5" x14ac:dyDescent="0.35">
      <c r="A1479" s="255" t="s">
        <v>557</v>
      </c>
      <c r="B1479" s="255" t="s">
        <v>108</v>
      </c>
      <c r="C1479" s="336" t="s">
        <v>107</v>
      </c>
      <c r="D1479" s="336" t="s">
        <v>5437</v>
      </c>
      <c r="E1479" s="255" t="s">
        <v>1958</v>
      </c>
    </row>
    <row r="1480" spans="1:5" x14ac:dyDescent="0.35">
      <c r="A1480" s="255" t="s">
        <v>557</v>
      </c>
      <c r="B1480" s="255" t="s">
        <v>108</v>
      </c>
      <c r="C1480" s="336" t="s">
        <v>107</v>
      </c>
      <c r="D1480" s="336" t="s">
        <v>5437</v>
      </c>
      <c r="E1480" s="255" t="s">
        <v>1960</v>
      </c>
    </row>
    <row r="1481" spans="1:5" x14ac:dyDescent="0.35">
      <c r="A1481" s="255" t="s">
        <v>557</v>
      </c>
      <c r="B1481" s="255" t="s">
        <v>108</v>
      </c>
      <c r="C1481" s="336" t="s">
        <v>107</v>
      </c>
      <c r="D1481" s="336" t="s">
        <v>5437</v>
      </c>
      <c r="E1481" s="255" t="s">
        <v>1962</v>
      </c>
    </row>
    <row r="1482" spans="1:5" x14ac:dyDescent="0.35">
      <c r="A1482" s="255" t="s">
        <v>557</v>
      </c>
      <c r="B1482" s="255" t="s">
        <v>108</v>
      </c>
      <c r="C1482" s="336" t="s">
        <v>107</v>
      </c>
      <c r="D1482" s="336" t="s">
        <v>5437</v>
      </c>
      <c r="E1482" s="255" t="s">
        <v>1964</v>
      </c>
    </row>
    <row r="1483" spans="1:5" x14ac:dyDescent="0.35">
      <c r="A1483" s="255" t="s">
        <v>557</v>
      </c>
      <c r="B1483" s="255" t="s">
        <v>108</v>
      </c>
      <c r="C1483" s="336" t="s">
        <v>107</v>
      </c>
      <c r="D1483" s="336" t="s">
        <v>5437</v>
      </c>
      <c r="E1483" s="255" t="s">
        <v>1966</v>
      </c>
    </row>
    <row r="1484" spans="1:5" x14ac:dyDescent="0.35">
      <c r="A1484" s="255" t="s">
        <v>557</v>
      </c>
      <c r="B1484" s="255" t="s">
        <v>108</v>
      </c>
      <c r="C1484" s="336" t="s">
        <v>107</v>
      </c>
      <c r="D1484" s="336" t="s">
        <v>5437</v>
      </c>
      <c r="E1484" s="255" t="s">
        <v>1967</v>
      </c>
    </row>
    <row r="1485" spans="1:5" x14ac:dyDescent="0.35">
      <c r="A1485" s="255" t="s">
        <v>557</v>
      </c>
      <c r="B1485" s="255" t="s">
        <v>108</v>
      </c>
      <c r="C1485" s="336" t="s">
        <v>107</v>
      </c>
      <c r="D1485" s="336" t="s">
        <v>5437</v>
      </c>
      <c r="E1485" s="255" t="s">
        <v>1969</v>
      </c>
    </row>
    <row r="1486" spans="1:5" x14ac:dyDescent="0.35">
      <c r="A1486" s="255" t="s">
        <v>557</v>
      </c>
      <c r="B1486" s="255" t="s">
        <v>108</v>
      </c>
      <c r="C1486" s="336" t="s">
        <v>107</v>
      </c>
      <c r="D1486" s="336" t="s">
        <v>5437</v>
      </c>
      <c r="E1486" s="255" t="s">
        <v>1971</v>
      </c>
    </row>
    <row r="1487" spans="1:5" x14ac:dyDescent="0.35">
      <c r="A1487" s="255" t="s">
        <v>557</v>
      </c>
      <c r="B1487" s="255" t="s">
        <v>108</v>
      </c>
      <c r="C1487" s="336" t="s">
        <v>107</v>
      </c>
      <c r="D1487" s="336" t="s">
        <v>5437</v>
      </c>
      <c r="E1487" s="255" t="s">
        <v>1973</v>
      </c>
    </row>
    <row r="1488" spans="1:5" x14ac:dyDescent="0.35">
      <c r="A1488" s="255" t="s">
        <v>557</v>
      </c>
      <c r="B1488" s="255" t="s">
        <v>108</v>
      </c>
      <c r="C1488" s="336" t="s">
        <v>107</v>
      </c>
      <c r="D1488" s="336" t="s">
        <v>5437</v>
      </c>
      <c r="E1488" s="255" t="s">
        <v>1975</v>
      </c>
    </row>
    <row r="1489" spans="1:5" x14ac:dyDescent="0.35">
      <c r="A1489" s="255" t="s">
        <v>557</v>
      </c>
      <c r="B1489" s="255" t="s">
        <v>108</v>
      </c>
      <c r="C1489" s="336" t="s">
        <v>107</v>
      </c>
      <c r="D1489" s="336" t="s">
        <v>5437</v>
      </c>
      <c r="E1489" s="255" t="s">
        <v>1976</v>
      </c>
    </row>
    <row r="1490" spans="1:5" x14ac:dyDescent="0.35">
      <c r="A1490" s="255" t="s">
        <v>557</v>
      </c>
      <c r="B1490" s="255" t="s">
        <v>108</v>
      </c>
      <c r="C1490" s="336" t="s">
        <v>107</v>
      </c>
      <c r="D1490" s="336" t="s">
        <v>5437</v>
      </c>
      <c r="E1490" s="255" t="s">
        <v>1978</v>
      </c>
    </row>
    <row r="1491" spans="1:5" x14ac:dyDescent="0.35">
      <c r="A1491" s="255" t="s">
        <v>557</v>
      </c>
      <c r="B1491" s="255" t="s">
        <v>108</v>
      </c>
      <c r="C1491" s="336" t="s">
        <v>107</v>
      </c>
      <c r="D1491" s="336" t="s">
        <v>5437</v>
      </c>
      <c r="E1491" s="255" t="s">
        <v>1980</v>
      </c>
    </row>
    <row r="1492" spans="1:5" x14ac:dyDescent="0.35">
      <c r="A1492" s="255"/>
      <c r="B1492" s="255"/>
      <c r="C1492" s="255"/>
      <c r="D1492" s="255"/>
      <c r="E1492" s="255"/>
    </row>
    <row r="1493" spans="1:5" x14ac:dyDescent="0.35">
      <c r="A1493" s="255" t="s">
        <v>23</v>
      </c>
      <c r="B1493" s="255" t="s">
        <v>1959</v>
      </c>
      <c r="C1493" s="255" t="s">
        <v>3425</v>
      </c>
      <c r="D1493" s="255" t="s">
        <v>3425</v>
      </c>
      <c r="E1493" s="255" t="s">
        <v>1958</v>
      </c>
    </row>
    <row r="1494" spans="1:5" x14ac:dyDescent="0.35">
      <c r="A1494" s="255" t="s">
        <v>23</v>
      </c>
      <c r="B1494" s="255" t="s">
        <v>4446</v>
      </c>
      <c r="C1494" s="255" t="s">
        <v>3665</v>
      </c>
      <c r="D1494" s="255" t="s">
        <v>3665</v>
      </c>
      <c r="E1494" s="255" t="s">
        <v>1975</v>
      </c>
    </row>
    <row r="1495" spans="1:5" x14ac:dyDescent="0.35">
      <c r="A1495" s="255" t="s">
        <v>23</v>
      </c>
      <c r="B1495" s="255" t="s">
        <v>3878</v>
      </c>
      <c r="C1495" s="255" t="s">
        <v>3339</v>
      </c>
      <c r="D1495" s="255" t="s">
        <v>3339</v>
      </c>
      <c r="E1495" s="255" t="s">
        <v>190</v>
      </c>
    </row>
    <row r="1496" spans="1:5" x14ac:dyDescent="0.35">
      <c r="A1496" s="255" t="s">
        <v>23</v>
      </c>
      <c r="B1496" s="255" t="s">
        <v>841</v>
      </c>
      <c r="C1496" s="255" t="s">
        <v>840</v>
      </c>
      <c r="D1496" s="255" t="s">
        <v>840</v>
      </c>
      <c r="E1496" s="255" t="s">
        <v>212</v>
      </c>
    </row>
    <row r="1497" spans="1:5" x14ac:dyDescent="0.35">
      <c r="A1497" s="255" t="s">
        <v>23</v>
      </c>
      <c r="B1497" s="255" t="s">
        <v>558</v>
      </c>
      <c r="C1497" s="255" t="s">
        <v>844</v>
      </c>
      <c r="D1497" s="255" t="s">
        <v>844</v>
      </c>
      <c r="E1497" s="255" t="s">
        <v>208</v>
      </c>
    </row>
    <row r="1498" spans="1:5" x14ac:dyDescent="0.35">
      <c r="A1498" s="255" t="s">
        <v>23</v>
      </c>
      <c r="B1498" s="255" t="s">
        <v>710</v>
      </c>
      <c r="C1498" s="255" t="s">
        <v>709</v>
      </c>
      <c r="D1498" s="255" t="s">
        <v>709</v>
      </c>
      <c r="E1498" s="255" t="s">
        <v>184</v>
      </c>
    </row>
    <row r="1499" spans="1:5" x14ac:dyDescent="0.35">
      <c r="A1499" s="255" t="s">
        <v>23</v>
      </c>
      <c r="B1499" s="255" t="s">
        <v>3113</v>
      </c>
      <c r="C1499" s="255" t="s">
        <v>3177</v>
      </c>
      <c r="D1499" s="255" t="s">
        <v>3177</v>
      </c>
      <c r="E1499" s="255" t="s">
        <v>174</v>
      </c>
    </row>
    <row r="1500" spans="1:5" x14ac:dyDescent="0.35">
      <c r="A1500" s="255" t="s">
        <v>23</v>
      </c>
      <c r="B1500" s="255" t="s">
        <v>766</v>
      </c>
      <c r="C1500" s="255" t="s">
        <v>770</v>
      </c>
      <c r="D1500" s="255" t="s">
        <v>770</v>
      </c>
      <c r="E1500" s="255" t="s">
        <v>213</v>
      </c>
    </row>
    <row r="1501" spans="1:5" x14ac:dyDescent="0.35">
      <c r="A1501" s="255" t="s">
        <v>23</v>
      </c>
      <c r="B1501" s="255" t="s">
        <v>3178</v>
      </c>
      <c r="C1501" s="255" t="s">
        <v>3179</v>
      </c>
      <c r="D1501" s="255" t="s">
        <v>3180</v>
      </c>
      <c r="E1501" s="255" t="s">
        <v>1913</v>
      </c>
    </row>
    <row r="1502" spans="1:5" x14ac:dyDescent="0.35">
      <c r="A1502" s="255" t="s">
        <v>23</v>
      </c>
      <c r="B1502" s="255" t="s">
        <v>3181</v>
      </c>
      <c r="C1502" s="255" t="s">
        <v>3182</v>
      </c>
      <c r="D1502" s="255" t="s">
        <v>3182</v>
      </c>
      <c r="E1502" s="255" t="s">
        <v>1876</v>
      </c>
    </row>
    <row r="1503" spans="1:5" x14ac:dyDescent="0.35">
      <c r="A1503" s="255" t="s">
        <v>23</v>
      </c>
      <c r="B1503" s="255" t="s">
        <v>3183</v>
      </c>
      <c r="C1503" s="255" t="s">
        <v>3184</v>
      </c>
      <c r="D1503" s="255" t="s">
        <v>3185</v>
      </c>
      <c r="E1503" s="255" t="s">
        <v>1849</v>
      </c>
    </row>
    <row r="1504" spans="1:5" x14ac:dyDescent="0.35">
      <c r="A1504" s="255" t="s">
        <v>23</v>
      </c>
      <c r="B1504" s="255" t="s">
        <v>3186</v>
      </c>
      <c r="C1504" s="255" t="s">
        <v>3187</v>
      </c>
      <c r="D1504" s="255" t="s">
        <v>3187</v>
      </c>
      <c r="E1504" s="255" t="s">
        <v>1849</v>
      </c>
    </row>
    <row r="1505" spans="1:5" x14ac:dyDescent="0.35">
      <c r="A1505" s="255" t="s">
        <v>23</v>
      </c>
      <c r="B1505" s="255" t="s">
        <v>3188</v>
      </c>
      <c r="C1505" s="255" t="s">
        <v>3189</v>
      </c>
      <c r="D1505" s="255" t="s">
        <v>3189</v>
      </c>
      <c r="E1505" s="255" t="s">
        <v>1943</v>
      </c>
    </row>
    <row r="1506" spans="1:5" x14ac:dyDescent="0.35">
      <c r="A1506" s="255" t="s">
        <v>23</v>
      </c>
      <c r="B1506" s="255" t="s">
        <v>3190</v>
      </c>
      <c r="C1506" s="255" t="s">
        <v>3191</v>
      </c>
      <c r="D1506" s="255" t="s">
        <v>3191</v>
      </c>
      <c r="E1506" s="255" t="s">
        <v>1978</v>
      </c>
    </row>
    <row r="1507" spans="1:5" x14ac:dyDescent="0.35">
      <c r="A1507" s="255" t="s">
        <v>23</v>
      </c>
      <c r="B1507" s="255" t="s">
        <v>3192</v>
      </c>
      <c r="C1507" s="342" t="s">
        <v>3193</v>
      </c>
      <c r="D1507" s="342" t="s">
        <v>3193</v>
      </c>
      <c r="E1507" s="255" t="s">
        <v>1862</v>
      </c>
    </row>
    <row r="1508" spans="1:5" x14ac:dyDescent="0.35">
      <c r="A1508" s="255" t="s">
        <v>23</v>
      </c>
      <c r="B1508" s="255" t="s">
        <v>3194</v>
      </c>
      <c r="C1508" s="255" t="s">
        <v>3195</v>
      </c>
      <c r="D1508" s="255" t="s">
        <v>3195</v>
      </c>
      <c r="E1508" s="255" t="s">
        <v>1929</v>
      </c>
    </row>
    <row r="1509" spans="1:5" x14ac:dyDescent="0.35">
      <c r="A1509" s="255" t="s">
        <v>23</v>
      </c>
      <c r="B1509" s="255" t="s">
        <v>3196</v>
      </c>
      <c r="C1509" s="255" t="s">
        <v>3197</v>
      </c>
      <c r="D1509" s="255" t="s">
        <v>3197</v>
      </c>
      <c r="E1509" s="255" t="s">
        <v>1775</v>
      </c>
    </row>
    <row r="1510" spans="1:5" x14ac:dyDescent="0.35">
      <c r="A1510" s="255" t="s">
        <v>23</v>
      </c>
      <c r="B1510" s="255" t="s">
        <v>3198</v>
      </c>
      <c r="C1510" s="255" t="s">
        <v>3199</v>
      </c>
      <c r="D1510" s="255" t="s">
        <v>3199</v>
      </c>
      <c r="E1510" s="255" t="s">
        <v>1864</v>
      </c>
    </row>
    <row r="1511" spans="1:5" x14ac:dyDescent="0.35">
      <c r="A1511" s="255" t="s">
        <v>23</v>
      </c>
      <c r="B1511" s="255" t="s">
        <v>3200</v>
      </c>
      <c r="C1511" s="255" t="s">
        <v>3201</v>
      </c>
      <c r="D1511" s="255" t="s">
        <v>3201</v>
      </c>
      <c r="E1511" s="255" t="s">
        <v>1864</v>
      </c>
    </row>
    <row r="1512" spans="1:5" x14ac:dyDescent="0.35">
      <c r="A1512" s="255" t="s">
        <v>23</v>
      </c>
      <c r="B1512" s="255" t="s">
        <v>3202</v>
      </c>
      <c r="C1512" s="255" t="s">
        <v>3203</v>
      </c>
      <c r="D1512" s="255" t="s">
        <v>3203</v>
      </c>
      <c r="E1512" s="255" t="s">
        <v>1864</v>
      </c>
    </row>
    <row r="1513" spans="1:5" x14ac:dyDescent="0.35">
      <c r="A1513" s="255" t="s">
        <v>23</v>
      </c>
      <c r="B1513" s="255" t="s">
        <v>3204</v>
      </c>
      <c r="C1513" s="255" t="s">
        <v>3205</v>
      </c>
      <c r="D1513" s="255" t="s">
        <v>3205</v>
      </c>
      <c r="E1513" s="255" t="s">
        <v>1864</v>
      </c>
    </row>
    <row r="1514" spans="1:5" x14ac:dyDescent="0.35">
      <c r="A1514" s="255" t="s">
        <v>23</v>
      </c>
      <c r="B1514" s="255" t="s">
        <v>3206</v>
      </c>
      <c r="C1514" s="255" t="s">
        <v>3207</v>
      </c>
      <c r="D1514" s="255" t="s">
        <v>3207</v>
      </c>
      <c r="E1514" s="255" t="s">
        <v>1864</v>
      </c>
    </row>
    <row r="1515" spans="1:5" x14ac:dyDescent="0.35">
      <c r="A1515" s="255" t="s">
        <v>23</v>
      </c>
      <c r="B1515" s="255" t="s">
        <v>206</v>
      </c>
      <c r="C1515" s="255" t="s">
        <v>513</v>
      </c>
      <c r="D1515" s="255" t="s">
        <v>513</v>
      </c>
      <c r="E1515" s="255" t="s">
        <v>207</v>
      </c>
    </row>
    <row r="1516" spans="1:5" x14ac:dyDescent="0.35">
      <c r="A1516" s="255" t="s">
        <v>23</v>
      </c>
      <c r="B1516" s="255" t="s">
        <v>165</v>
      </c>
      <c r="C1516" s="255" t="s">
        <v>167</v>
      </c>
      <c r="D1516" s="255" t="s">
        <v>167</v>
      </c>
      <c r="E1516" s="255" t="s">
        <v>166</v>
      </c>
    </row>
    <row r="1517" spans="1:5" x14ac:dyDescent="0.35">
      <c r="A1517" s="255" t="s">
        <v>23</v>
      </c>
      <c r="B1517" s="255" t="s">
        <v>3208</v>
      </c>
      <c r="C1517" s="255" t="s">
        <v>3209</v>
      </c>
      <c r="D1517" s="255" t="s">
        <v>3209</v>
      </c>
      <c r="E1517" s="255" t="s">
        <v>1817</v>
      </c>
    </row>
    <row r="1518" spans="1:5" x14ac:dyDescent="0.35">
      <c r="A1518" s="255" t="s">
        <v>23</v>
      </c>
      <c r="B1518" s="255" t="s">
        <v>154</v>
      </c>
      <c r="C1518" s="255" t="s">
        <v>3210</v>
      </c>
      <c r="D1518" s="255" t="s">
        <v>3210</v>
      </c>
      <c r="E1518" s="255" t="s">
        <v>152</v>
      </c>
    </row>
    <row r="1519" spans="1:5" x14ac:dyDescent="0.35">
      <c r="A1519" s="255" t="s">
        <v>23</v>
      </c>
      <c r="B1519" s="255" t="s">
        <v>3211</v>
      </c>
      <c r="C1519" s="255" t="s">
        <v>3212</v>
      </c>
      <c r="D1519" s="255" t="s">
        <v>3212</v>
      </c>
      <c r="E1519" s="255" t="s">
        <v>190</v>
      </c>
    </row>
    <row r="1520" spans="1:5" x14ac:dyDescent="0.35">
      <c r="A1520" s="255" t="s">
        <v>23</v>
      </c>
      <c r="B1520" s="255" t="s">
        <v>170</v>
      </c>
      <c r="C1520" s="255" t="s">
        <v>704</v>
      </c>
      <c r="D1520" s="255" t="s">
        <v>704</v>
      </c>
      <c r="E1520" s="255" t="s">
        <v>169</v>
      </c>
    </row>
    <row r="1521" spans="1:5" x14ac:dyDescent="0.35">
      <c r="A1521" s="255" t="s">
        <v>23</v>
      </c>
      <c r="B1521" s="255" t="s">
        <v>140</v>
      </c>
      <c r="C1521" s="255" t="s">
        <v>139</v>
      </c>
      <c r="D1521" s="255" t="s">
        <v>139</v>
      </c>
      <c r="E1521" s="255" t="s">
        <v>137</v>
      </c>
    </row>
    <row r="1522" spans="1:5" x14ac:dyDescent="0.35">
      <c r="A1522" s="255" t="s">
        <v>23</v>
      </c>
      <c r="B1522" s="255" t="s">
        <v>3213</v>
      </c>
      <c r="C1522" s="255" t="s">
        <v>3214</v>
      </c>
      <c r="D1522" s="255" t="s">
        <v>3214</v>
      </c>
      <c r="E1522" s="255" t="s">
        <v>1825</v>
      </c>
    </row>
    <row r="1523" spans="1:5" x14ac:dyDescent="0.35">
      <c r="A1523" s="255" t="s">
        <v>23</v>
      </c>
      <c r="B1523" s="255" t="s">
        <v>3215</v>
      </c>
      <c r="C1523" s="255" t="s">
        <v>3216</v>
      </c>
      <c r="D1523" s="255" t="s">
        <v>3217</v>
      </c>
      <c r="E1523" s="255" t="s">
        <v>1801</v>
      </c>
    </row>
    <row r="1524" spans="1:5" x14ac:dyDescent="0.35">
      <c r="A1524" s="255" t="s">
        <v>23</v>
      </c>
      <c r="B1524" s="255" t="s">
        <v>3218</v>
      </c>
      <c r="C1524" s="255" t="s">
        <v>3219</v>
      </c>
      <c r="D1524" s="255" t="s">
        <v>3219</v>
      </c>
      <c r="E1524" s="255" t="s">
        <v>1801</v>
      </c>
    </row>
    <row r="1525" spans="1:5" x14ac:dyDescent="0.35">
      <c r="A1525" s="255" t="s">
        <v>23</v>
      </c>
      <c r="B1525" s="255" t="s">
        <v>3220</v>
      </c>
      <c r="C1525" s="255" t="s">
        <v>3221</v>
      </c>
      <c r="D1525" s="255" t="s">
        <v>3221</v>
      </c>
      <c r="E1525" s="255" t="s">
        <v>1741</v>
      </c>
    </row>
    <row r="1526" spans="1:5" x14ac:dyDescent="0.35">
      <c r="A1526" s="255" t="s">
        <v>23</v>
      </c>
      <c r="B1526" s="255" t="s">
        <v>771</v>
      </c>
      <c r="C1526" s="255" t="s">
        <v>772</v>
      </c>
      <c r="D1526" s="255" t="s">
        <v>772</v>
      </c>
      <c r="E1526" s="255" t="s">
        <v>174</v>
      </c>
    </row>
    <row r="1527" spans="1:5" x14ac:dyDescent="0.35">
      <c r="A1527" s="255" t="s">
        <v>23</v>
      </c>
      <c r="B1527" s="255" t="s">
        <v>3166</v>
      </c>
      <c r="C1527" s="255" t="s">
        <v>3222</v>
      </c>
      <c r="D1527" s="255" t="s">
        <v>3222</v>
      </c>
      <c r="E1527" s="255" t="s">
        <v>1776</v>
      </c>
    </row>
    <row r="1528" spans="1:5" x14ac:dyDescent="0.35">
      <c r="A1528" s="255" t="s">
        <v>23</v>
      </c>
      <c r="B1528" s="255" t="s">
        <v>3168</v>
      </c>
      <c r="C1528" s="255" t="s">
        <v>3223</v>
      </c>
      <c r="D1528" s="255" t="s">
        <v>3223</v>
      </c>
      <c r="E1528" s="255" t="s">
        <v>1900</v>
      </c>
    </row>
    <row r="1529" spans="1:5" x14ac:dyDescent="0.35">
      <c r="A1529" s="255" t="s">
        <v>23</v>
      </c>
      <c r="B1529" s="255" t="s">
        <v>3224</v>
      </c>
      <c r="C1529" s="255" t="s">
        <v>3225</v>
      </c>
      <c r="D1529" s="255" t="s">
        <v>3225</v>
      </c>
      <c r="E1529" s="255" t="s">
        <v>1890</v>
      </c>
    </row>
    <row r="1530" spans="1:5" x14ac:dyDescent="0.35">
      <c r="A1530" s="255" t="s">
        <v>23</v>
      </c>
      <c r="B1530" s="255" t="s">
        <v>621</v>
      </c>
      <c r="C1530" s="255" t="s">
        <v>620</v>
      </c>
      <c r="D1530" s="255" t="s">
        <v>620</v>
      </c>
      <c r="E1530" s="255" t="s">
        <v>210</v>
      </c>
    </row>
    <row r="1531" spans="1:5" x14ac:dyDescent="0.35">
      <c r="A1531" s="255" t="s">
        <v>23</v>
      </c>
      <c r="B1531" s="255" t="s">
        <v>631</v>
      </c>
      <c r="C1531" s="255" t="s">
        <v>630</v>
      </c>
      <c r="D1531" s="255" t="s">
        <v>630</v>
      </c>
      <c r="E1531" s="255" t="s">
        <v>209</v>
      </c>
    </row>
    <row r="1532" spans="1:5" x14ac:dyDescent="0.35">
      <c r="A1532" s="255" t="s">
        <v>23</v>
      </c>
      <c r="B1532" s="255" t="s">
        <v>850</v>
      </c>
      <c r="C1532" s="255" t="s">
        <v>851</v>
      </c>
      <c r="D1532" s="255" t="s">
        <v>851</v>
      </c>
      <c r="E1532" s="255" t="s">
        <v>211</v>
      </c>
    </row>
    <row r="1533" spans="1:5" x14ac:dyDescent="0.35">
      <c r="A1533" s="255" t="s">
        <v>23</v>
      </c>
      <c r="B1533" s="255" t="s">
        <v>108</v>
      </c>
      <c r="C1533" s="255" t="s">
        <v>107</v>
      </c>
      <c r="D1533" s="255" t="s">
        <v>5437</v>
      </c>
      <c r="E1533" s="255" t="s">
        <v>190</v>
      </c>
    </row>
    <row r="1534" spans="1:5" x14ac:dyDescent="0.35">
      <c r="A1534" s="255" t="s">
        <v>23</v>
      </c>
      <c r="B1534" s="255" t="s">
        <v>108</v>
      </c>
      <c r="C1534" s="255" t="s">
        <v>107</v>
      </c>
      <c r="D1534" s="255" t="s">
        <v>5437</v>
      </c>
      <c r="E1534" s="255" t="s">
        <v>1739</v>
      </c>
    </row>
    <row r="1535" spans="1:5" x14ac:dyDescent="0.35">
      <c r="A1535" s="255" t="s">
        <v>23</v>
      </c>
      <c r="B1535" s="255" t="s">
        <v>108</v>
      </c>
      <c r="C1535" s="255" t="s">
        <v>107</v>
      </c>
      <c r="D1535" s="255" t="s">
        <v>5437</v>
      </c>
      <c r="E1535" s="255" t="s">
        <v>1741</v>
      </c>
    </row>
    <row r="1536" spans="1:5" x14ac:dyDescent="0.35">
      <c r="A1536" s="255" t="s">
        <v>23</v>
      </c>
      <c r="B1536" s="255" t="s">
        <v>108</v>
      </c>
      <c r="C1536" s="255" t="s">
        <v>107</v>
      </c>
      <c r="D1536" s="255" t="s">
        <v>5437</v>
      </c>
      <c r="E1536" s="255" t="s">
        <v>1743</v>
      </c>
    </row>
    <row r="1537" spans="1:5" x14ac:dyDescent="0.35">
      <c r="A1537" s="255" t="s">
        <v>23</v>
      </c>
      <c r="B1537" s="255" t="s">
        <v>108</v>
      </c>
      <c r="C1537" s="255" t="s">
        <v>107</v>
      </c>
      <c r="D1537" s="255" t="s">
        <v>5437</v>
      </c>
      <c r="E1537" s="255" t="s">
        <v>208</v>
      </c>
    </row>
    <row r="1538" spans="1:5" x14ac:dyDescent="0.35">
      <c r="A1538" s="255" t="s">
        <v>23</v>
      </c>
      <c r="B1538" s="255" t="s">
        <v>108</v>
      </c>
      <c r="C1538" s="255" t="s">
        <v>107</v>
      </c>
      <c r="D1538" s="255" t="s">
        <v>5437</v>
      </c>
      <c r="E1538" s="255" t="s">
        <v>1745</v>
      </c>
    </row>
    <row r="1539" spans="1:5" x14ac:dyDescent="0.35">
      <c r="A1539" s="255" t="s">
        <v>23</v>
      </c>
      <c r="B1539" s="255" t="s">
        <v>108</v>
      </c>
      <c r="C1539" s="255" t="s">
        <v>107</v>
      </c>
      <c r="D1539" s="255" t="s">
        <v>5437</v>
      </c>
      <c r="E1539" s="255" t="s">
        <v>1747</v>
      </c>
    </row>
    <row r="1540" spans="1:5" x14ac:dyDescent="0.35">
      <c r="A1540" s="255" t="s">
        <v>23</v>
      </c>
      <c r="B1540" s="255" t="s">
        <v>108</v>
      </c>
      <c r="C1540" s="255" t="s">
        <v>107</v>
      </c>
      <c r="D1540" s="255" t="s">
        <v>5437</v>
      </c>
      <c r="E1540" s="255" t="s">
        <v>1748</v>
      </c>
    </row>
    <row r="1541" spans="1:5" x14ac:dyDescent="0.35">
      <c r="A1541" s="255" t="s">
        <v>23</v>
      </c>
      <c r="B1541" s="255" t="s">
        <v>108</v>
      </c>
      <c r="C1541" s="255" t="s">
        <v>107</v>
      </c>
      <c r="D1541" s="255" t="s">
        <v>5437</v>
      </c>
      <c r="E1541" s="255" t="s">
        <v>1750</v>
      </c>
    </row>
    <row r="1542" spans="1:5" x14ac:dyDescent="0.35">
      <c r="A1542" s="255" t="s">
        <v>23</v>
      </c>
      <c r="B1542" s="255" t="s">
        <v>108</v>
      </c>
      <c r="C1542" s="255" t="s">
        <v>107</v>
      </c>
      <c r="D1542" s="255" t="s">
        <v>5437</v>
      </c>
      <c r="E1542" s="255" t="s">
        <v>1752</v>
      </c>
    </row>
    <row r="1543" spans="1:5" x14ac:dyDescent="0.35">
      <c r="A1543" s="255" t="s">
        <v>23</v>
      </c>
      <c r="B1543" s="255" t="s">
        <v>108</v>
      </c>
      <c r="C1543" s="255" t="s">
        <v>107</v>
      </c>
      <c r="D1543" s="255" t="s">
        <v>5437</v>
      </c>
      <c r="E1543" s="255" t="s">
        <v>1754</v>
      </c>
    </row>
    <row r="1544" spans="1:5" x14ac:dyDescent="0.35">
      <c r="A1544" s="255" t="s">
        <v>23</v>
      </c>
      <c r="B1544" s="255" t="s">
        <v>108</v>
      </c>
      <c r="C1544" s="255" t="s">
        <v>107</v>
      </c>
      <c r="D1544" s="255" t="s">
        <v>5437</v>
      </c>
      <c r="E1544" s="255" t="s">
        <v>1756</v>
      </c>
    </row>
    <row r="1545" spans="1:5" x14ac:dyDescent="0.35">
      <c r="A1545" s="255" t="s">
        <v>23</v>
      </c>
      <c r="B1545" s="255" t="s">
        <v>108</v>
      </c>
      <c r="C1545" s="255" t="s">
        <v>107</v>
      </c>
      <c r="D1545" s="255" t="s">
        <v>5437</v>
      </c>
      <c r="E1545" s="255" t="s">
        <v>1757</v>
      </c>
    </row>
    <row r="1546" spans="1:5" x14ac:dyDescent="0.35">
      <c r="A1546" s="255" t="s">
        <v>23</v>
      </c>
      <c r="B1546" s="255" t="s">
        <v>108</v>
      </c>
      <c r="C1546" s="255" t="s">
        <v>107</v>
      </c>
      <c r="D1546" s="255" t="s">
        <v>5437</v>
      </c>
      <c r="E1546" s="255" t="s">
        <v>1759</v>
      </c>
    </row>
    <row r="1547" spans="1:5" x14ac:dyDescent="0.35">
      <c r="A1547" s="255" t="s">
        <v>23</v>
      </c>
      <c r="B1547" s="255" t="s">
        <v>108</v>
      </c>
      <c r="C1547" s="255" t="s">
        <v>107</v>
      </c>
      <c r="D1547" s="255" t="s">
        <v>5437</v>
      </c>
      <c r="E1547" s="255" t="s">
        <v>1761</v>
      </c>
    </row>
    <row r="1548" spans="1:5" x14ac:dyDescent="0.35">
      <c r="A1548" s="255" t="s">
        <v>23</v>
      </c>
      <c r="B1548" s="255" t="s">
        <v>108</v>
      </c>
      <c r="C1548" s="255" t="s">
        <v>107</v>
      </c>
      <c r="D1548" s="255" t="s">
        <v>5437</v>
      </c>
      <c r="E1548" s="255" t="s">
        <v>207</v>
      </c>
    </row>
    <row r="1549" spans="1:5" x14ac:dyDescent="0.35">
      <c r="A1549" s="255" t="s">
        <v>23</v>
      </c>
      <c r="B1549" s="255" t="s">
        <v>108</v>
      </c>
      <c r="C1549" s="255" t="s">
        <v>107</v>
      </c>
      <c r="D1549" s="255" t="s">
        <v>5437</v>
      </c>
      <c r="E1549" s="255" t="s">
        <v>1763</v>
      </c>
    </row>
    <row r="1550" spans="1:5" x14ac:dyDescent="0.35">
      <c r="A1550" s="255" t="s">
        <v>23</v>
      </c>
      <c r="B1550" s="255" t="s">
        <v>108</v>
      </c>
      <c r="C1550" s="255" t="s">
        <v>107</v>
      </c>
      <c r="D1550" s="255" t="s">
        <v>5437</v>
      </c>
      <c r="E1550" s="255" t="s">
        <v>1765</v>
      </c>
    </row>
    <row r="1551" spans="1:5" x14ac:dyDescent="0.35">
      <c r="A1551" s="255" t="s">
        <v>23</v>
      </c>
      <c r="B1551" s="255" t="s">
        <v>108</v>
      </c>
      <c r="C1551" s="255" t="s">
        <v>107</v>
      </c>
      <c r="D1551" s="255" t="s">
        <v>5437</v>
      </c>
      <c r="E1551" s="255" t="s">
        <v>1767</v>
      </c>
    </row>
    <row r="1552" spans="1:5" x14ac:dyDescent="0.35">
      <c r="A1552" s="255" t="s">
        <v>23</v>
      </c>
      <c r="B1552" s="255" t="s">
        <v>108</v>
      </c>
      <c r="C1552" s="255" t="s">
        <v>107</v>
      </c>
      <c r="D1552" s="255" t="s">
        <v>5437</v>
      </c>
      <c r="E1552" s="255" t="s">
        <v>1769</v>
      </c>
    </row>
    <row r="1553" spans="1:5" x14ac:dyDescent="0.35">
      <c r="A1553" s="255" t="s">
        <v>23</v>
      </c>
      <c r="B1553" s="255" t="s">
        <v>108</v>
      </c>
      <c r="C1553" s="255" t="s">
        <v>107</v>
      </c>
      <c r="D1553" s="255" t="s">
        <v>5437</v>
      </c>
      <c r="E1553" s="255" t="s">
        <v>1771</v>
      </c>
    </row>
    <row r="1554" spans="1:5" x14ac:dyDescent="0.35">
      <c r="A1554" s="255" t="s">
        <v>23</v>
      </c>
      <c r="B1554" s="255" t="s">
        <v>108</v>
      </c>
      <c r="C1554" s="255" t="s">
        <v>107</v>
      </c>
      <c r="D1554" s="255" t="s">
        <v>5437</v>
      </c>
      <c r="E1554" s="255" t="s">
        <v>1773</v>
      </c>
    </row>
    <row r="1555" spans="1:5" x14ac:dyDescent="0.35">
      <c r="A1555" s="255" t="s">
        <v>23</v>
      </c>
      <c r="B1555" s="255" t="s">
        <v>108</v>
      </c>
      <c r="C1555" s="255" t="s">
        <v>107</v>
      </c>
      <c r="D1555" s="255" t="s">
        <v>5437</v>
      </c>
      <c r="E1555" s="255" t="s">
        <v>166</v>
      </c>
    </row>
    <row r="1556" spans="1:5" x14ac:dyDescent="0.35">
      <c r="A1556" s="255" t="s">
        <v>23</v>
      </c>
      <c r="B1556" s="255" t="s">
        <v>108</v>
      </c>
      <c r="C1556" s="255" t="s">
        <v>107</v>
      </c>
      <c r="D1556" s="255" t="s">
        <v>5437</v>
      </c>
      <c r="E1556" s="255" t="s">
        <v>1775</v>
      </c>
    </row>
    <row r="1557" spans="1:5" x14ac:dyDescent="0.35">
      <c r="A1557" s="255" t="s">
        <v>23</v>
      </c>
      <c r="B1557" s="255" t="s">
        <v>108</v>
      </c>
      <c r="C1557" s="255" t="s">
        <v>107</v>
      </c>
      <c r="D1557" s="255" t="s">
        <v>5437</v>
      </c>
      <c r="E1557" s="255" t="s">
        <v>1776</v>
      </c>
    </row>
    <row r="1558" spans="1:5" x14ac:dyDescent="0.35">
      <c r="A1558" s="255" t="s">
        <v>23</v>
      </c>
      <c r="B1558" s="255" t="s">
        <v>108</v>
      </c>
      <c r="C1558" s="255" t="s">
        <v>107</v>
      </c>
      <c r="D1558" s="255" t="s">
        <v>5437</v>
      </c>
      <c r="E1558" s="255" t="s">
        <v>1778</v>
      </c>
    </row>
    <row r="1559" spans="1:5" x14ac:dyDescent="0.35">
      <c r="A1559" s="255" t="s">
        <v>23</v>
      </c>
      <c r="B1559" s="255" t="s">
        <v>108</v>
      </c>
      <c r="C1559" s="255" t="s">
        <v>107</v>
      </c>
      <c r="D1559" s="255" t="s">
        <v>5437</v>
      </c>
      <c r="E1559" s="255" t="s">
        <v>209</v>
      </c>
    </row>
    <row r="1560" spans="1:5" x14ac:dyDescent="0.35">
      <c r="A1560" s="255" t="s">
        <v>23</v>
      </c>
      <c r="B1560" s="255" t="s">
        <v>108</v>
      </c>
      <c r="C1560" s="255" t="s">
        <v>107</v>
      </c>
      <c r="D1560" s="255" t="s">
        <v>5437</v>
      </c>
      <c r="E1560" s="255" t="s">
        <v>1780</v>
      </c>
    </row>
    <row r="1561" spans="1:5" x14ac:dyDescent="0.35">
      <c r="A1561" s="255" t="s">
        <v>23</v>
      </c>
      <c r="B1561" s="255" t="s">
        <v>108</v>
      </c>
      <c r="C1561" s="255" t="s">
        <v>107</v>
      </c>
      <c r="D1561" s="255" t="s">
        <v>5437</v>
      </c>
      <c r="E1561" s="255" t="s">
        <v>1782</v>
      </c>
    </row>
    <row r="1562" spans="1:5" x14ac:dyDescent="0.35">
      <c r="A1562" s="255" t="s">
        <v>23</v>
      </c>
      <c r="B1562" s="255" t="s">
        <v>108</v>
      </c>
      <c r="C1562" s="255" t="s">
        <v>107</v>
      </c>
      <c r="D1562" s="255" t="s">
        <v>5437</v>
      </c>
      <c r="E1562" s="255" t="s">
        <v>1784</v>
      </c>
    </row>
    <row r="1563" spans="1:5" x14ac:dyDescent="0.35">
      <c r="A1563" s="255" t="s">
        <v>23</v>
      </c>
      <c r="B1563" s="255" t="s">
        <v>108</v>
      </c>
      <c r="C1563" s="255" t="s">
        <v>107</v>
      </c>
      <c r="D1563" s="255" t="s">
        <v>5437</v>
      </c>
      <c r="E1563" s="255" t="s">
        <v>1785</v>
      </c>
    </row>
    <row r="1564" spans="1:5" x14ac:dyDescent="0.35">
      <c r="A1564" s="255" t="s">
        <v>23</v>
      </c>
      <c r="B1564" s="255" t="s">
        <v>108</v>
      </c>
      <c r="C1564" s="255" t="s">
        <v>107</v>
      </c>
      <c r="D1564" s="255" t="s">
        <v>5437</v>
      </c>
      <c r="E1564" s="255" t="s">
        <v>1787</v>
      </c>
    </row>
    <row r="1565" spans="1:5" x14ac:dyDescent="0.35">
      <c r="A1565" s="255" t="s">
        <v>23</v>
      </c>
      <c r="B1565" s="255" t="s">
        <v>108</v>
      </c>
      <c r="C1565" s="255" t="s">
        <v>107</v>
      </c>
      <c r="D1565" s="255" t="s">
        <v>5437</v>
      </c>
      <c r="E1565" s="255" t="s">
        <v>1789</v>
      </c>
    </row>
    <row r="1566" spans="1:5" x14ac:dyDescent="0.35">
      <c r="A1566" s="255" t="s">
        <v>23</v>
      </c>
      <c r="B1566" s="255" t="s">
        <v>108</v>
      </c>
      <c r="C1566" s="255" t="s">
        <v>107</v>
      </c>
      <c r="D1566" s="255" t="s">
        <v>5437</v>
      </c>
      <c r="E1566" s="255" t="s">
        <v>1791</v>
      </c>
    </row>
    <row r="1567" spans="1:5" x14ac:dyDescent="0.35">
      <c r="A1567" s="255" t="s">
        <v>23</v>
      </c>
      <c r="B1567" s="255" t="s">
        <v>108</v>
      </c>
      <c r="C1567" s="255" t="s">
        <v>107</v>
      </c>
      <c r="D1567" s="255" t="s">
        <v>5437</v>
      </c>
      <c r="E1567" s="255" t="s">
        <v>1793</v>
      </c>
    </row>
    <row r="1568" spans="1:5" x14ac:dyDescent="0.35">
      <c r="A1568" s="255" t="s">
        <v>23</v>
      </c>
      <c r="B1568" s="255" t="s">
        <v>108</v>
      </c>
      <c r="C1568" s="255" t="s">
        <v>107</v>
      </c>
      <c r="D1568" s="255" t="s">
        <v>5437</v>
      </c>
      <c r="E1568" s="255" t="s">
        <v>1795</v>
      </c>
    </row>
    <row r="1569" spans="1:5" x14ac:dyDescent="0.35">
      <c r="A1569" s="255" t="s">
        <v>23</v>
      </c>
      <c r="B1569" s="255" t="s">
        <v>108</v>
      </c>
      <c r="C1569" s="255" t="s">
        <v>107</v>
      </c>
      <c r="D1569" s="255" t="s">
        <v>5437</v>
      </c>
      <c r="E1569" s="255" t="s">
        <v>1797</v>
      </c>
    </row>
    <row r="1570" spans="1:5" x14ac:dyDescent="0.35">
      <c r="A1570" s="255" t="s">
        <v>23</v>
      </c>
      <c r="B1570" s="255" t="s">
        <v>108</v>
      </c>
      <c r="C1570" s="255" t="s">
        <v>107</v>
      </c>
      <c r="D1570" s="255" t="s">
        <v>5437</v>
      </c>
      <c r="E1570" s="255" t="s">
        <v>169</v>
      </c>
    </row>
    <row r="1571" spans="1:5" x14ac:dyDescent="0.35">
      <c r="A1571" s="255" t="s">
        <v>23</v>
      </c>
      <c r="B1571" s="255" t="s">
        <v>108</v>
      </c>
      <c r="C1571" s="255" t="s">
        <v>107</v>
      </c>
      <c r="D1571" s="255" t="s">
        <v>5437</v>
      </c>
      <c r="E1571" s="255" t="s">
        <v>1799</v>
      </c>
    </row>
    <row r="1572" spans="1:5" x14ac:dyDescent="0.35">
      <c r="A1572" s="255" t="s">
        <v>23</v>
      </c>
      <c r="B1572" s="255" t="s">
        <v>108</v>
      </c>
      <c r="C1572" s="255" t="s">
        <v>107</v>
      </c>
      <c r="D1572" s="255" t="s">
        <v>5437</v>
      </c>
      <c r="E1572" s="255" t="s">
        <v>1801</v>
      </c>
    </row>
    <row r="1573" spans="1:5" x14ac:dyDescent="0.35">
      <c r="A1573" s="255" t="s">
        <v>23</v>
      </c>
      <c r="B1573" s="255" t="s">
        <v>108</v>
      </c>
      <c r="C1573" s="255" t="s">
        <v>107</v>
      </c>
      <c r="D1573" s="255" t="s">
        <v>5437</v>
      </c>
      <c r="E1573" s="255" t="s">
        <v>1803</v>
      </c>
    </row>
    <row r="1574" spans="1:5" x14ac:dyDescent="0.35">
      <c r="A1574" s="255" t="s">
        <v>23</v>
      </c>
      <c r="B1574" s="255" t="s">
        <v>108</v>
      </c>
      <c r="C1574" s="255" t="s">
        <v>107</v>
      </c>
      <c r="D1574" s="255" t="s">
        <v>5437</v>
      </c>
      <c r="E1574" s="255" t="s">
        <v>1805</v>
      </c>
    </row>
    <row r="1575" spans="1:5" x14ac:dyDescent="0.35">
      <c r="A1575" s="255" t="s">
        <v>23</v>
      </c>
      <c r="B1575" s="255" t="s">
        <v>108</v>
      </c>
      <c r="C1575" s="255" t="s">
        <v>107</v>
      </c>
      <c r="D1575" s="255" t="s">
        <v>5437</v>
      </c>
      <c r="E1575" s="255" t="s">
        <v>1807</v>
      </c>
    </row>
    <row r="1576" spans="1:5" x14ac:dyDescent="0.35">
      <c r="A1576" s="255" t="s">
        <v>23</v>
      </c>
      <c r="B1576" s="255" t="s">
        <v>108</v>
      </c>
      <c r="C1576" s="255" t="s">
        <v>107</v>
      </c>
      <c r="D1576" s="255" t="s">
        <v>5437</v>
      </c>
      <c r="E1576" s="255" t="s">
        <v>1809</v>
      </c>
    </row>
    <row r="1577" spans="1:5" x14ac:dyDescent="0.35">
      <c r="A1577" s="255" t="s">
        <v>23</v>
      </c>
      <c r="B1577" s="255" t="s">
        <v>108</v>
      </c>
      <c r="C1577" s="255" t="s">
        <v>107</v>
      </c>
      <c r="D1577" s="255" t="s">
        <v>5437</v>
      </c>
      <c r="E1577" s="255" t="s">
        <v>1811</v>
      </c>
    </row>
    <row r="1578" spans="1:5" x14ac:dyDescent="0.35">
      <c r="A1578" s="255" t="s">
        <v>23</v>
      </c>
      <c r="B1578" s="255" t="s">
        <v>108</v>
      </c>
      <c r="C1578" s="255" t="s">
        <v>107</v>
      </c>
      <c r="D1578" s="255" t="s">
        <v>5437</v>
      </c>
      <c r="E1578" s="255" t="s">
        <v>1813</v>
      </c>
    </row>
    <row r="1579" spans="1:5" x14ac:dyDescent="0.35">
      <c r="A1579" s="255" t="s">
        <v>23</v>
      </c>
      <c r="B1579" s="255" t="s">
        <v>108</v>
      </c>
      <c r="C1579" s="255" t="s">
        <v>107</v>
      </c>
      <c r="D1579" s="255" t="s">
        <v>5437</v>
      </c>
      <c r="E1579" s="255" t="s">
        <v>174</v>
      </c>
    </row>
    <row r="1580" spans="1:5" x14ac:dyDescent="0.35">
      <c r="A1580" s="255" t="s">
        <v>23</v>
      </c>
      <c r="B1580" s="255" t="s">
        <v>108</v>
      </c>
      <c r="C1580" s="255" t="s">
        <v>107</v>
      </c>
      <c r="D1580" s="255" t="s">
        <v>5437</v>
      </c>
      <c r="E1580" s="255" t="s">
        <v>1815</v>
      </c>
    </row>
    <row r="1581" spans="1:5" x14ac:dyDescent="0.35">
      <c r="A1581" s="255" t="s">
        <v>23</v>
      </c>
      <c r="B1581" s="255" t="s">
        <v>108</v>
      </c>
      <c r="C1581" s="255" t="s">
        <v>107</v>
      </c>
      <c r="D1581" s="255" t="s">
        <v>5437</v>
      </c>
      <c r="E1581" s="255" t="s">
        <v>1817</v>
      </c>
    </row>
    <row r="1582" spans="1:5" x14ac:dyDescent="0.35">
      <c r="A1582" s="255" t="s">
        <v>23</v>
      </c>
      <c r="B1582" s="255" t="s">
        <v>108</v>
      </c>
      <c r="C1582" s="255" t="s">
        <v>107</v>
      </c>
      <c r="D1582" s="255" t="s">
        <v>5437</v>
      </c>
      <c r="E1582" s="255" t="s">
        <v>1819</v>
      </c>
    </row>
    <row r="1583" spans="1:5" x14ac:dyDescent="0.35">
      <c r="A1583" s="255" t="s">
        <v>23</v>
      </c>
      <c r="B1583" s="255" t="s">
        <v>108</v>
      </c>
      <c r="C1583" s="255" t="s">
        <v>107</v>
      </c>
      <c r="D1583" s="255" t="s">
        <v>5437</v>
      </c>
      <c r="E1583" s="255" t="s">
        <v>1821</v>
      </c>
    </row>
    <row r="1584" spans="1:5" x14ac:dyDescent="0.35">
      <c r="A1584" s="255" t="s">
        <v>23</v>
      </c>
      <c r="B1584" s="255" t="s">
        <v>108</v>
      </c>
      <c r="C1584" s="255" t="s">
        <v>107</v>
      </c>
      <c r="D1584" s="255" t="s">
        <v>5437</v>
      </c>
      <c r="E1584" s="255" t="s">
        <v>1823</v>
      </c>
    </row>
    <row r="1585" spans="1:5" x14ac:dyDescent="0.35">
      <c r="A1585" s="255" t="s">
        <v>23</v>
      </c>
      <c r="B1585" s="255" t="s">
        <v>108</v>
      </c>
      <c r="C1585" s="255" t="s">
        <v>107</v>
      </c>
      <c r="D1585" s="255" t="s">
        <v>5437</v>
      </c>
      <c r="E1585" s="255" t="s">
        <v>1825</v>
      </c>
    </row>
    <row r="1586" spans="1:5" x14ac:dyDescent="0.35">
      <c r="A1586" s="255" t="s">
        <v>23</v>
      </c>
      <c r="B1586" s="255" t="s">
        <v>108</v>
      </c>
      <c r="C1586" s="255" t="s">
        <v>107</v>
      </c>
      <c r="D1586" s="255" t="s">
        <v>5437</v>
      </c>
      <c r="E1586" s="255" t="s">
        <v>1827</v>
      </c>
    </row>
    <row r="1587" spans="1:5" x14ac:dyDescent="0.35">
      <c r="A1587" s="255" t="s">
        <v>23</v>
      </c>
      <c r="B1587" s="255" t="s">
        <v>108</v>
      </c>
      <c r="C1587" s="255" t="s">
        <v>107</v>
      </c>
      <c r="D1587" s="255" t="s">
        <v>5437</v>
      </c>
      <c r="E1587" s="255" t="s">
        <v>1829</v>
      </c>
    </row>
    <row r="1588" spans="1:5" x14ac:dyDescent="0.35">
      <c r="A1588" s="255" t="s">
        <v>23</v>
      </c>
      <c r="B1588" s="255" t="s">
        <v>108</v>
      </c>
      <c r="C1588" s="255" t="s">
        <v>107</v>
      </c>
      <c r="D1588" s="255" t="s">
        <v>5437</v>
      </c>
      <c r="E1588" s="255" t="s">
        <v>1831</v>
      </c>
    </row>
    <row r="1589" spans="1:5" x14ac:dyDescent="0.35">
      <c r="A1589" s="255" t="s">
        <v>23</v>
      </c>
      <c r="B1589" s="255" t="s">
        <v>108</v>
      </c>
      <c r="C1589" s="255" t="s">
        <v>107</v>
      </c>
      <c r="D1589" s="255" t="s">
        <v>5437</v>
      </c>
      <c r="E1589" s="255" t="s">
        <v>1833</v>
      </c>
    </row>
    <row r="1590" spans="1:5" x14ac:dyDescent="0.35">
      <c r="A1590" s="255" t="s">
        <v>23</v>
      </c>
      <c r="B1590" s="255" t="s">
        <v>108</v>
      </c>
      <c r="C1590" s="255" t="s">
        <v>107</v>
      </c>
      <c r="D1590" s="255" t="s">
        <v>5437</v>
      </c>
      <c r="E1590" s="255" t="s">
        <v>1835</v>
      </c>
    </row>
    <row r="1591" spans="1:5" x14ac:dyDescent="0.35">
      <c r="A1591" s="255" t="s">
        <v>23</v>
      </c>
      <c r="B1591" s="255" t="s">
        <v>108</v>
      </c>
      <c r="C1591" s="255" t="s">
        <v>107</v>
      </c>
      <c r="D1591" s="255" t="s">
        <v>5437</v>
      </c>
      <c r="E1591" s="255" t="s">
        <v>1837</v>
      </c>
    </row>
    <row r="1592" spans="1:5" x14ac:dyDescent="0.35">
      <c r="A1592" s="255" t="s">
        <v>23</v>
      </c>
      <c r="B1592" s="255" t="s">
        <v>108</v>
      </c>
      <c r="C1592" s="255" t="s">
        <v>107</v>
      </c>
      <c r="D1592" s="255" t="s">
        <v>5437</v>
      </c>
      <c r="E1592" s="255" t="s">
        <v>210</v>
      </c>
    </row>
    <row r="1593" spans="1:5" x14ac:dyDescent="0.35">
      <c r="A1593" s="255" t="s">
        <v>23</v>
      </c>
      <c r="B1593" s="255" t="s">
        <v>108</v>
      </c>
      <c r="C1593" s="255" t="s">
        <v>107</v>
      </c>
      <c r="D1593" s="255" t="s">
        <v>5437</v>
      </c>
      <c r="E1593" s="255" t="s">
        <v>1839</v>
      </c>
    </row>
    <row r="1594" spans="1:5" x14ac:dyDescent="0.35">
      <c r="A1594" s="255" t="s">
        <v>23</v>
      </c>
      <c r="B1594" s="255" t="s">
        <v>108</v>
      </c>
      <c r="C1594" s="255" t="s">
        <v>107</v>
      </c>
      <c r="D1594" s="255" t="s">
        <v>5437</v>
      </c>
      <c r="E1594" s="255" t="s">
        <v>152</v>
      </c>
    </row>
    <row r="1595" spans="1:5" x14ac:dyDescent="0.35">
      <c r="A1595" s="255" t="s">
        <v>23</v>
      </c>
      <c r="B1595" s="255" t="s">
        <v>108</v>
      </c>
      <c r="C1595" s="255" t="s">
        <v>107</v>
      </c>
      <c r="D1595" s="255" t="s">
        <v>5437</v>
      </c>
      <c r="E1595" s="255" t="s">
        <v>1841</v>
      </c>
    </row>
    <row r="1596" spans="1:5" x14ac:dyDescent="0.35">
      <c r="A1596" s="255" t="s">
        <v>23</v>
      </c>
      <c r="B1596" s="255" t="s">
        <v>108</v>
      </c>
      <c r="C1596" s="255" t="s">
        <v>107</v>
      </c>
      <c r="D1596" s="255" t="s">
        <v>5437</v>
      </c>
      <c r="E1596" s="255" t="s">
        <v>211</v>
      </c>
    </row>
    <row r="1597" spans="1:5" x14ac:dyDescent="0.35">
      <c r="A1597" s="255" t="s">
        <v>23</v>
      </c>
      <c r="B1597" s="255" t="s">
        <v>108</v>
      </c>
      <c r="C1597" s="255" t="s">
        <v>107</v>
      </c>
      <c r="D1597" s="255" t="s">
        <v>5437</v>
      </c>
      <c r="E1597" s="255" t="s">
        <v>1843</v>
      </c>
    </row>
    <row r="1598" spans="1:5" x14ac:dyDescent="0.35">
      <c r="A1598" s="255" t="s">
        <v>23</v>
      </c>
      <c r="B1598" s="255" t="s">
        <v>108</v>
      </c>
      <c r="C1598" s="255" t="s">
        <v>107</v>
      </c>
      <c r="D1598" s="255" t="s">
        <v>5437</v>
      </c>
      <c r="E1598" s="255" t="s">
        <v>1845</v>
      </c>
    </row>
    <row r="1599" spans="1:5" x14ac:dyDescent="0.35">
      <c r="A1599" s="255" t="s">
        <v>23</v>
      </c>
      <c r="B1599" s="255" t="s">
        <v>108</v>
      </c>
      <c r="C1599" s="255" t="s">
        <v>107</v>
      </c>
      <c r="D1599" s="255" t="s">
        <v>5437</v>
      </c>
      <c r="E1599" s="255" t="s">
        <v>1847</v>
      </c>
    </row>
    <row r="1600" spans="1:5" x14ac:dyDescent="0.35">
      <c r="A1600" s="255" t="s">
        <v>23</v>
      </c>
      <c r="B1600" s="255" t="s">
        <v>108</v>
      </c>
      <c r="C1600" s="255" t="s">
        <v>107</v>
      </c>
      <c r="D1600" s="255" t="s">
        <v>5437</v>
      </c>
      <c r="E1600" s="255" t="s">
        <v>1849</v>
      </c>
    </row>
    <row r="1601" spans="1:5" x14ac:dyDescent="0.35">
      <c r="A1601" s="255" t="s">
        <v>23</v>
      </c>
      <c r="B1601" s="255" t="s">
        <v>108</v>
      </c>
      <c r="C1601" s="255" t="s">
        <v>107</v>
      </c>
      <c r="D1601" s="255" t="s">
        <v>5437</v>
      </c>
      <c r="E1601" s="255" t="s">
        <v>1850</v>
      </c>
    </row>
    <row r="1602" spans="1:5" x14ac:dyDescent="0.35">
      <c r="A1602" s="255" t="s">
        <v>23</v>
      </c>
      <c r="B1602" s="255" t="s">
        <v>108</v>
      </c>
      <c r="C1602" s="255" t="s">
        <v>107</v>
      </c>
      <c r="D1602" s="255" t="s">
        <v>5437</v>
      </c>
      <c r="E1602" s="255" t="s">
        <v>1852</v>
      </c>
    </row>
    <row r="1603" spans="1:5" x14ac:dyDescent="0.35">
      <c r="A1603" s="255" t="s">
        <v>23</v>
      </c>
      <c r="B1603" s="255" t="s">
        <v>108</v>
      </c>
      <c r="C1603" s="255" t="s">
        <v>107</v>
      </c>
      <c r="D1603" s="255" t="s">
        <v>5437</v>
      </c>
      <c r="E1603" s="255" t="s">
        <v>1854</v>
      </c>
    </row>
    <row r="1604" spans="1:5" x14ac:dyDescent="0.35">
      <c r="A1604" s="255" t="s">
        <v>23</v>
      </c>
      <c r="B1604" s="255" t="s">
        <v>108</v>
      </c>
      <c r="C1604" s="255" t="s">
        <v>107</v>
      </c>
      <c r="D1604" s="255" t="s">
        <v>5437</v>
      </c>
      <c r="E1604" s="255" t="s">
        <v>1856</v>
      </c>
    </row>
    <row r="1605" spans="1:5" x14ac:dyDescent="0.35">
      <c r="A1605" s="255" t="s">
        <v>23</v>
      </c>
      <c r="B1605" s="255" t="s">
        <v>108</v>
      </c>
      <c r="C1605" s="255" t="s">
        <v>107</v>
      </c>
      <c r="D1605" s="255" t="s">
        <v>5437</v>
      </c>
      <c r="E1605" s="255" t="s">
        <v>1858</v>
      </c>
    </row>
    <row r="1606" spans="1:5" x14ac:dyDescent="0.35">
      <c r="A1606" s="255" t="s">
        <v>23</v>
      </c>
      <c r="B1606" s="255" t="s">
        <v>108</v>
      </c>
      <c r="C1606" s="255" t="s">
        <v>107</v>
      </c>
      <c r="D1606" s="255" t="s">
        <v>5437</v>
      </c>
      <c r="E1606" s="255" t="s">
        <v>1860</v>
      </c>
    </row>
    <row r="1607" spans="1:5" x14ac:dyDescent="0.35">
      <c r="A1607" s="255" t="s">
        <v>23</v>
      </c>
      <c r="B1607" s="255" t="s">
        <v>108</v>
      </c>
      <c r="C1607" s="255" t="s">
        <v>107</v>
      </c>
      <c r="D1607" s="255" t="s">
        <v>5437</v>
      </c>
      <c r="E1607" s="255" t="s">
        <v>1862</v>
      </c>
    </row>
    <row r="1608" spans="1:5" x14ac:dyDescent="0.35">
      <c r="A1608" s="255" t="s">
        <v>23</v>
      </c>
      <c r="B1608" s="255" t="s">
        <v>108</v>
      </c>
      <c r="C1608" s="255" t="s">
        <v>107</v>
      </c>
      <c r="D1608" s="255" t="s">
        <v>5437</v>
      </c>
      <c r="E1608" s="255" t="s">
        <v>1864</v>
      </c>
    </row>
    <row r="1609" spans="1:5" x14ac:dyDescent="0.35">
      <c r="A1609" s="255" t="s">
        <v>23</v>
      </c>
      <c r="B1609" s="255" t="s">
        <v>108</v>
      </c>
      <c r="C1609" s="255" t="s">
        <v>107</v>
      </c>
      <c r="D1609" s="255" t="s">
        <v>5437</v>
      </c>
      <c r="E1609" s="255" t="s">
        <v>1866</v>
      </c>
    </row>
    <row r="1610" spans="1:5" x14ac:dyDescent="0.35">
      <c r="A1610" s="255" t="s">
        <v>23</v>
      </c>
      <c r="B1610" s="255" t="s">
        <v>108</v>
      </c>
      <c r="C1610" s="255" t="s">
        <v>107</v>
      </c>
      <c r="D1610" s="255" t="s">
        <v>5437</v>
      </c>
      <c r="E1610" s="255" t="s">
        <v>1868</v>
      </c>
    </row>
    <row r="1611" spans="1:5" x14ac:dyDescent="0.35">
      <c r="A1611" s="255" t="s">
        <v>23</v>
      </c>
      <c r="B1611" s="255" t="s">
        <v>108</v>
      </c>
      <c r="C1611" s="255" t="s">
        <v>107</v>
      </c>
      <c r="D1611" s="255" t="s">
        <v>5437</v>
      </c>
      <c r="E1611" s="255" t="s">
        <v>1870</v>
      </c>
    </row>
    <row r="1612" spans="1:5" x14ac:dyDescent="0.35">
      <c r="A1612" s="255" t="s">
        <v>23</v>
      </c>
      <c r="B1612" s="255" t="s">
        <v>108</v>
      </c>
      <c r="C1612" s="255" t="s">
        <v>107</v>
      </c>
      <c r="D1612" s="255" t="s">
        <v>5437</v>
      </c>
      <c r="E1612" s="255" t="s">
        <v>1872</v>
      </c>
    </row>
    <row r="1613" spans="1:5" x14ac:dyDescent="0.35">
      <c r="A1613" s="255" t="s">
        <v>23</v>
      </c>
      <c r="B1613" s="255" t="s">
        <v>108</v>
      </c>
      <c r="C1613" s="255" t="s">
        <v>107</v>
      </c>
      <c r="D1613" s="255" t="s">
        <v>5437</v>
      </c>
      <c r="E1613" s="255" t="s">
        <v>1874</v>
      </c>
    </row>
    <row r="1614" spans="1:5" x14ac:dyDescent="0.35">
      <c r="A1614" s="255" t="s">
        <v>23</v>
      </c>
      <c r="B1614" s="255" t="s">
        <v>108</v>
      </c>
      <c r="C1614" s="255" t="s">
        <v>107</v>
      </c>
      <c r="D1614" s="255" t="s">
        <v>5437</v>
      </c>
      <c r="E1614" s="255" t="s">
        <v>1876</v>
      </c>
    </row>
    <row r="1615" spans="1:5" x14ac:dyDescent="0.35">
      <c r="A1615" s="255" t="s">
        <v>23</v>
      </c>
      <c r="B1615" s="255" t="s">
        <v>108</v>
      </c>
      <c r="C1615" s="255" t="s">
        <v>107</v>
      </c>
      <c r="D1615" s="255" t="s">
        <v>5437</v>
      </c>
      <c r="E1615" s="255" t="s">
        <v>1878</v>
      </c>
    </row>
    <row r="1616" spans="1:5" x14ac:dyDescent="0.35">
      <c r="A1616" s="255" t="s">
        <v>23</v>
      </c>
      <c r="B1616" s="255" t="s">
        <v>108</v>
      </c>
      <c r="C1616" s="255" t="s">
        <v>107</v>
      </c>
      <c r="D1616" s="255" t="s">
        <v>5437</v>
      </c>
      <c r="E1616" s="255" t="s">
        <v>1880</v>
      </c>
    </row>
    <row r="1617" spans="1:5" x14ac:dyDescent="0.35">
      <c r="A1617" s="255" t="s">
        <v>23</v>
      </c>
      <c r="B1617" s="255" t="s">
        <v>108</v>
      </c>
      <c r="C1617" s="255" t="s">
        <v>107</v>
      </c>
      <c r="D1617" s="255" t="s">
        <v>5437</v>
      </c>
      <c r="E1617" s="255" t="s">
        <v>1882</v>
      </c>
    </row>
    <row r="1618" spans="1:5" x14ac:dyDescent="0.35">
      <c r="A1618" s="255" t="s">
        <v>23</v>
      </c>
      <c r="B1618" s="255" t="s">
        <v>108</v>
      </c>
      <c r="C1618" s="255" t="s">
        <v>107</v>
      </c>
      <c r="D1618" s="255" t="s">
        <v>5437</v>
      </c>
      <c r="E1618" s="255" t="s">
        <v>1884</v>
      </c>
    </row>
    <row r="1619" spans="1:5" x14ac:dyDescent="0.35">
      <c r="A1619" s="255" t="s">
        <v>23</v>
      </c>
      <c r="B1619" s="255" t="s">
        <v>108</v>
      </c>
      <c r="C1619" s="255" t="s">
        <v>107</v>
      </c>
      <c r="D1619" s="255" t="s">
        <v>5437</v>
      </c>
      <c r="E1619" s="255" t="s">
        <v>1886</v>
      </c>
    </row>
    <row r="1620" spans="1:5" x14ac:dyDescent="0.35">
      <c r="A1620" s="255" t="s">
        <v>23</v>
      </c>
      <c r="B1620" s="255" t="s">
        <v>108</v>
      </c>
      <c r="C1620" s="255" t="s">
        <v>107</v>
      </c>
      <c r="D1620" s="255" t="s">
        <v>5437</v>
      </c>
      <c r="E1620" s="255" t="s">
        <v>1888</v>
      </c>
    </row>
    <row r="1621" spans="1:5" x14ac:dyDescent="0.35">
      <c r="A1621" s="255" t="s">
        <v>23</v>
      </c>
      <c r="B1621" s="255" t="s">
        <v>108</v>
      </c>
      <c r="C1621" s="255" t="s">
        <v>107</v>
      </c>
      <c r="D1621" s="255" t="s">
        <v>5437</v>
      </c>
      <c r="E1621" s="255" t="s">
        <v>1890</v>
      </c>
    </row>
    <row r="1622" spans="1:5" x14ac:dyDescent="0.35">
      <c r="A1622" s="255" t="s">
        <v>23</v>
      </c>
      <c r="B1622" s="255" t="s">
        <v>108</v>
      </c>
      <c r="C1622" s="255" t="s">
        <v>107</v>
      </c>
      <c r="D1622" s="255" t="s">
        <v>5437</v>
      </c>
      <c r="E1622" s="255" t="s">
        <v>1892</v>
      </c>
    </row>
    <row r="1623" spans="1:5" x14ac:dyDescent="0.35">
      <c r="A1623" s="255" t="s">
        <v>23</v>
      </c>
      <c r="B1623" s="255" t="s">
        <v>108</v>
      </c>
      <c r="C1623" s="255" t="s">
        <v>107</v>
      </c>
      <c r="D1623" s="255" t="s">
        <v>5437</v>
      </c>
      <c r="E1623" s="255" t="s">
        <v>184</v>
      </c>
    </row>
    <row r="1624" spans="1:5" x14ac:dyDescent="0.35">
      <c r="A1624" s="255" t="s">
        <v>23</v>
      </c>
      <c r="B1624" s="255" t="s">
        <v>108</v>
      </c>
      <c r="C1624" s="255" t="s">
        <v>107</v>
      </c>
      <c r="D1624" s="255" t="s">
        <v>5437</v>
      </c>
      <c r="E1624" s="255" t="s">
        <v>1894</v>
      </c>
    </row>
    <row r="1625" spans="1:5" x14ac:dyDescent="0.35">
      <c r="A1625" s="255" t="s">
        <v>23</v>
      </c>
      <c r="B1625" s="255" t="s">
        <v>108</v>
      </c>
      <c r="C1625" s="255" t="s">
        <v>107</v>
      </c>
      <c r="D1625" s="255" t="s">
        <v>5437</v>
      </c>
      <c r="E1625" s="255" t="s">
        <v>1896</v>
      </c>
    </row>
    <row r="1626" spans="1:5" x14ac:dyDescent="0.35">
      <c r="A1626" s="255" t="s">
        <v>23</v>
      </c>
      <c r="B1626" s="255" t="s">
        <v>108</v>
      </c>
      <c r="C1626" s="255" t="s">
        <v>107</v>
      </c>
      <c r="D1626" s="255" t="s">
        <v>5437</v>
      </c>
      <c r="E1626" s="255" t="s">
        <v>1898</v>
      </c>
    </row>
    <row r="1627" spans="1:5" x14ac:dyDescent="0.35">
      <c r="A1627" s="255" t="s">
        <v>23</v>
      </c>
      <c r="B1627" s="255" t="s">
        <v>108</v>
      </c>
      <c r="C1627" s="255" t="s">
        <v>107</v>
      </c>
      <c r="D1627" s="255" t="s">
        <v>5437</v>
      </c>
      <c r="E1627" s="255" t="s">
        <v>1900</v>
      </c>
    </row>
    <row r="1628" spans="1:5" x14ac:dyDescent="0.35">
      <c r="A1628" s="255" t="s">
        <v>23</v>
      </c>
      <c r="B1628" s="255" t="s">
        <v>108</v>
      </c>
      <c r="C1628" s="255" t="s">
        <v>107</v>
      </c>
      <c r="D1628" s="255" t="s">
        <v>5437</v>
      </c>
      <c r="E1628" s="255" t="s">
        <v>1902</v>
      </c>
    </row>
    <row r="1629" spans="1:5" x14ac:dyDescent="0.35">
      <c r="A1629" s="255" t="s">
        <v>23</v>
      </c>
      <c r="B1629" s="255" t="s">
        <v>108</v>
      </c>
      <c r="C1629" s="255" t="s">
        <v>107</v>
      </c>
      <c r="D1629" s="255" t="s">
        <v>5437</v>
      </c>
      <c r="E1629" s="255" t="s">
        <v>1904</v>
      </c>
    </row>
    <row r="1630" spans="1:5" x14ac:dyDescent="0.35">
      <c r="A1630" s="255" t="s">
        <v>23</v>
      </c>
      <c r="B1630" s="255" t="s">
        <v>108</v>
      </c>
      <c r="C1630" s="255" t="s">
        <v>107</v>
      </c>
      <c r="D1630" s="255" t="s">
        <v>5437</v>
      </c>
      <c r="E1630" s="255" t="s">
        <v>1905</v>
      </c>
    </row>
    <row r="1631" spans="1:5" x14ac:dyDescent="0.35">
      <c r="A1631" s="255" t="s">
        <v>23</v>
      </c>
      <c r="B1631" s="255" t="s">
        <v>108</v>
      </c>
      <c r="C1631" s="255" t="s">
        <v>107</v>
      </c>
      <c r="D1631" s="255" t="s">
        <v>5437</v>
      </c>
      <c r="E1631" s="255" t="s">
        <v>1907</v>
      </c>
    </row>
    <row r="1632" spans="1:5" x14ac:dyDescent="0.35">
      <c r="A1632" s="255" t="s">
        <v>23</v>
      </c>
      <c r="B1632" s="255" t="s">
        <v>108</v>
      </c>
      <c r="C1632" s="255" t="s">
        <v>107</v>
      </c>
      <c r="D1632" s="255" t="s">
        <v>5437</v>
      </c>
      <c r="E1632" s="255" t="s">
        <v>1909</v>
      </c>
    </row>
    <row r="1633" spans="1:5" x14ac:dyDescent="0.35">
      <c r="A1633" s="255" t="s">
        <v>23</v>
      </c>
      <c r="B1633" s="255" t="s">
        <v>108</v>
      </c>
      <c r="C1633" s="255" t="s">
        <v>107</v>
      </c>
      <c r="D1633" s="255" t="s">
        <v>5437</v>
      </c>
      <c r="E1633" s="255" t="s">
        <v>1911</v>
      </c>
    </row>
    <row r="1634" spans="1:5" x14ac:dyDescent="0.35">
      <c r="A1634" s="255" t="s">
        <v>23</v>
      </c>
      <c r="B1634" s="255" t="s">
        <v>108</v>
      </c>
      <c r="C1634" s="255" t="s">
        <v>107</v>
      </c>
      <c r="D1634" s="255" t="s">
        <v>5437</v>
      </c>
      <c r="E1634" s="255" t="s">
        <v>1913</v>
      </c>
    </row>
    <row r="1635" spans="1:5" x14ac:dyDescent="0.35">
      <c r="A1635" s="255" t="s">
        <v>23</v>
      </c>
      <c r="B1635" s="255" t="s">
        <v>108</v>
      </c>
      <c r="C1635" s="255" t="s">
        <v>107</v>
      </c>
      <c r="D1635" s="255" t="s">
        <v>5437</v>
      </c>
      <c r="E1635" s="255" t="s">
        <v>1915</v>
      </c>
    </row>
    <row r="1636" spans="1:5" x14ac:dyDescent="0.35">
      <c r="A1636" s="255" t="s">
        <v>23</v>
      </c>
      <c r="B1636" s="255" t="s">
        <v>108</v>
      </c>
      <c r="C1636" s="255" t="s">
        <v>107</v>
      </c>
      <c r="D1636" s="255" t="s">
        <v>5437</v>
      </c>
      <c r="E1636" s="255" t="s">
        <v>1917</v>
      </c>
    </row>
    <row r="1637" spans="1:5" x14ac:dyDescent="0.35">
      <c r="A1637" s="255" t="s">
        <v>23</v>
      </c>
      <c r="B1637" s="255" t="s">
        <v>108</v>
      </c>
      <c r="C1637" s="255" t="s">
        <v>107</v>
      </c>
      <c r="D1637" s="255" t="s">
        <v>5437</v>
      </c>
      <c r="E1637" s="255" t="s">
        <v>1919</v>
      </c>
    </row>
    <row r="1638" spans="1:5" x14ac:dyDescent="0.35">
      <c r="A1638" s="255" t="s">
        <v>23</v>
      </c>
      <c r="B1638" s="255" t="s">
        <v>108</v>
      </c>
      <c r="C1638" s="255" t="s">
        <v>107</v>
      </c>
      <c r="D1638" s="255" t="s">
        <v>5437</v>
      </c>
      <c r="E1638" s="255" t="s">
        <v>1921</v>
      </c>
    </row>
    <row r="1639" spans="1:5" x14ac:dyDescent="0.35">
      <c r="A1639" s="255" t="s">
        <v>23</v>
      </c>
      <c r="B1639" s="255" t="s">
        <v>108</v>
      </c>
      <c r="C1639" s="255" t="s">
        <v>107</v>
      </c>
      <c r="D1639" s="255" t="s">
        <v>5437</v>
      </c>
      <c r="E1639" s="255" t="s">
        <v>1923</v>
      </c>
    </row>
    <row r="1640" spans="1:5" x14ac:dyDescent="0.35">
      <c r="A1640" s="255" t="s">
        <v>23</v>
      </c>
      <c r="B1640" s="255" t="s">
        <v>108</v>
      </c>
      <c r="C1640" s="255" t="s">
        <v>107</v>
      </c>
      <c r="D1640" s="255" t="s">
        <v>5437</v>
      </c>
      <c r="E1640" s="255" t="s">
        <v>1925</v>
      </c>
    </row>
    <row r="1641" spans="1:5" x14ac:dyDescent="0.35">
      <c r="A1641" s="255" t="s">
        <v>23</v>
      </c>
      <c r="B1641" s="255" t="s">
        <v>108</v>
      </c>
      <c r="C1641" s="255" t="s">
        <v>107</v>
      </c>
      <c r="D1641" s="255" t="s">
        <v>5437</v>
      </c>
      <c r="E1641" s="255" t="s">
        <v>137</v>
      </c>
    </row>
    <row r="1642" spans="1:5" x14ac:dyDescent="0.35">
      <c r="A1642" s="255" t="s">
        <v>23</v>
      </c>
      <c r="B1642" s="255" t="s">
        <v>108</v>
      </c>
      <c r="C1642" s="255" t="s">
        <v>107</v>
      </c>
      <c r="D1642" s="255" t="s">
        <v>5437</v>
      </c>
      <c r="E1642" s="255" t="s">
        <v>1927</v>
      </c>
    </row>
    <row r="1643" spans="1:5" x14ac:dyDescent="0.35">
      <c r="A1643" s="255" t="s">
        <v>23</v>
      </c>
      <c r="B1643" s="255" t="s">
        <v>108</v>
      </c>
      <c r="C1643" s="255" t="s">
        <v>107</v>
      </c>
      <c r="D1643" s="255" t="s">
        <v>5437</v>
      </c>
      <c r="E1643" s="255" t="s">
        <v>1929</v>
      </c>
    </row>
    <row r="1644" spans="1:5" x14ac:dyDescent="0.35">
      <c r="A1644" s="255" t="s">
        <v>23</v>
      </c>
      <c r="B1644" s="255" t="s">
        <v>108</v>
      </c>
      <c r="C1644" s="255" t="s">
        <v>107</v>
      </c>
      <c r="D1644" s="255" t="s">
        <v>5437</v>
      </c>
      <c r="E1644" s="255" t="s">
        <v>1931</v>
      </c>
    </row>
    <row r="1645" spans="1:5" x14ac:dyDescent="0.35">
      <c r="A1645" s="255" t="s">
        <v>23</v>
      </c>
      <c r="B1645" s="255" t="s">
        <v>108</v>
      </c>
      <c r="C1645" s="255" t="s">
        <v>107</v>
      </c>
      <c r="D1645" s="255" t="s">
        <v>5437</v>
      </c>
      <c r="E1645" s="255" t="s">
        <v>1933</v>
      </c>
    </row>
    <row r="1646" spans="1:5" x14ac:dyDescent="0.35">
      <c r="A1646" s="255" t="s">
        <v>23</v>
      </c>
      <c r="B1646" s="255" t="s">
        <v>108</v>
      </c>
      <c r="C1646" s="255" t="s">
        <v>107</v>
      </c>
      <c r="D1646" s="255" t="s">
        <v>5437</v>
      </c>
      <c r="E1646" s="255" t="s">
        <v>1935</v>
      </c>
    </row>
    <row r="1647" spans="1:5" x14ac:dyDescent="0.35">
      <c r="A1647" s="255" t="s">
        <v>23</v>
      </c>
      <c r="B1647" s="255" t="s">
        <v>108</v>
      </c>
      <c r="C1647" s="255" t="s">
        <v>107</v>
      </c>
      <c r="D1647" s="255" t="s">
        <v>5437</v>
      </c>
      <c r="E1647" s="255" t="s">
        <v>1937</v>
      </c>
    </row>
    <row r="1648" spans="1:5" x14ac:dyDescent="0.35">
      <c r="A1648" s="255" t="s">
        <v>23</v>
      </c>
      <c r="B1648" s="255" t="s">
        <v>108</v>
      </c>
      <c r="C1648" s="255" t="s">
        <v>107</v>
      </c>
      <c r="D1648" s="255" t="s">
        <v>5437</v>
      </c>
      <c r="E1648" s="255" t="s">
        <v>1939</v>
      </c>
    </row>
    <row r="1649" spans="1:5" x14ac:dyDescent="0.35">
      <c r="A1649" s="255" t="s">
        <v>23</v>
      </c>
      <c r="B1649" s="255" t="s">
        <v>108</v>
      </c>
      <c r="C1649" s="255" t="s">
        <v>107</v>
      </c>
      <c r="D1649" s="255" t="s">
        <v>5437</v>
      </c>
      <c r="E1649" s="255" t="s">
        <v>1941</v>
      </c>
    </row>
    <row r="1650" spans="1:5" x14ac:dyDescent="0.35">
      <c r="A1650" s="255" t="s">
        <v>23</v>
      </c>
      <c r="B1650" s="255" t="s">
        <v>108</v>
      </c>
      <c r="C1650" s="255" t="s">
        <v>107</v>
      </c>
      <c r="D1650" s="255" t="s">
        <v>5437</v>
      </c>
      <c r="E1650" s="255" t="s">
        <v>1943</v>
      </c>
    </row>
    <row r="1651" spans="1:5" x14ac:dyDescent="0.35">
      <c r="A1651" s="255" t="s">
        <v>23</v>
      </c>
      <c r="B1651" s="255" t="s">
        <v>108</v>
      </c>
      <c r="C1651" s="255" t="s">
        <v>107</v>
      </c>
      <c r="D1651" s="255" t="s">
        <v>5437</v>
      </c>
      <c r="E1651" s="255" t="s">
        <v>1944</v>
      </c>
    </row>
    <row r="1652" spans="1:5" x14ac:dyDescent="0.35">
      <c r="A1652" s="255" t="s">
        <v>23</v>
      </c>
      <c r="B1652" s="255" t="s">
        <v>108</v>
      </c>
      <c r="C1652" s="255" t="s">
        <v>107</v>
      </c>
      <c r="D1652" s="255" t="s">
        <v>5437</v>
      </c>
      <c r="E1652" s="255" t="s">
        <v>1946</v>
      </c>
    </row>
    <row r="1653" spans="1:5" x14ac:dyDescent="0.35">
      <c r="A1653" s="255" t="s">
        <v>23</v>
      </c>
      <c r="B1653" s="255" t="s">
        <v>108</v>
      </c>
      <c r="C1653" s="255" t="s">
        <v>107</v>
      </c>
      <c r="D1653" s="255" t="s">
        <v>5437</v>
      </c>
      <c r="E1653" s="255" t="s">
        <v>1948</v>
      </c>
    </row>
    <row r="1654" spans="1:5" x14ac:dyDescent="0.35">
      <c r="A1654" s="255" t="s">
        <v>23</v>
      </c>
      <c r="B1654" s="255" t="s">
        <v>108</v>
      </c>
      <c r="C1654" s="255" t="s">
        <v>107</v>
      </c>
      <c r="D1654" s="255" t="s">
        <v>5437</v>
      </c>
      <c r="E1654" s="255" t="s">
        <v>212</v>
      </c>
    </row>
    <row r="1655" spans="1:5" x14ac:dyDescent="0.35">
      <c r="A1655" s="255" t="s">
        <v>23</v>
      </c>
      <c r="B1655" s="255" t="s">
        <v>108</v>
      </c>
      <c r="C1655" s="255" t="s">
        <v>107</v>
      </c>
      <c r="D1655" s="255" t="s">
        <v>5437</v>
      </c>
      <c r="E1655" s="255" t="s">
        <v>213</v>
      </c>
    </row>
    <row r="1656" spans="1:5" x14ac:dyDescent="0.35">
      <c r="A1656" s="255" t="s">
        <v>23</v>
      </c>
      <c r="B1656" s="255" t="s">
        <v>108</v>
      </c>
      <c r="C1656" s="255" t="s">
        <v>107</v>
      </c>
      <c r="D1656" s="255" t="s">
        <v>5437</v>
      </c>
      <c r="E1656" s="255" t="s">
        <v>1950</v>
      </c>
    </row>
    <row r="1657" spans="1:5" x14ac:dyDescent="0.35">
      <c r="A1657" s="255" t="s">
        <v>23</v>
      </c>
      <c r="B1657" s="255" t="s">
        <v>108</v>
      </c>
      <c r="C1657" s="255" t="s">
        <v>107</v>
      </c>
      <c r="D1657" s="255" t="s">
        <v>5437</v>
      </c>
      <c r="E1657" s="255" t="s">
        <v>1952</v>
      </c>
    </row>
    <row r="1658" spans="1:5" x14ac:dyDescent="0.35">
      <c r="A1658" s="255" t="s">
        <v>23</v>
      </c>
      <c r="B1658" s="255" t="s">
        <v>108</v>
      </c>
      <c r="C1658" s="255" t="s">
        <v>107</v>
      </c>
      <c r="D1658" s="255" t="s">
        <v>5437</v>
      </c>
      <c r="E1658" s="255" t="s">
        <v>1954</v>
      </c>
    </row>
    <row r="1659" spans="1:5" x14ac:dyDescent="0.35">
      <c r="A1659" s="255" t="s">
        <v>23</v>
      </c>
      <c r="B1659" s="255" t="s">
        <v>108</v>
      </c>
      <c r="C1659" s="255" t="s">
        <v>107</v>
      </c>
      <c r="D1659" s="255" t="s">
        <v>5437</v>
      </c>
      <c r="E1659" s="255" t="s">
        <v>1956</v>
      </c>
    </row>
    <row r="1660" spans="1:5" x14ac:dyDescent="0.35">
      <c r="A1660" s="255" t="s">
        <v>23</v>
      </c>
      <c r="B1660" s="255" t="s">
        <v>108</v>
      </c>
      <c r="C1660" s="255" t="s">
        <v>107</v>
      </c>
      <c r="D1660" s="255" t="s">
        <v>5437</v>
      </c>
      <c r="E1660" s="255" t="s">
        <v>1958</v>
      </c>
    </row>
    <row r="1661" spans="1:5" x14ac:dyDescent="0.35">
      <c r="A1661" s="255" t="s">
        <v>23</v>
      </c>
      <c r="B1661" s="255" t="s">
        <v>108</v>
      </c>
      <c r="C1661" s="255" t="s">
        <v>107</v>
      </c>
      <c r="D1661" s="255" t="s">
        <v>5437</v>
      </c>
      <c r="E1661" s="255" t="s">
        <v>1960</v>
      </c>
    </row>
    <row r="1662" spans="1:5" x14ac:dyDescent="0.35">
      <c r="A1662" s="255" t="s">
        <v>23</v>
      </c>
      <c r="B1662" s="255" t="s">
        <v>108</v>
      </c>
      <c r="C1662" s="255" t="s">
        <v>107</v>
      </c>
      <c r="D1662" s="255" t="s">
        <v>5437</v>
      </c>
      <c r="E1662" s="255" t="s">
        <v>1962</v>
      </c>
    </row>
    <row r="1663" spans="1:5" x14ac:dyDescent="0.35">
      <c r="A1663" s="255" t="s">
        <v>23</v>
      </c>
      <c r="B1663" s="255" t="s">
        <v>108</v>
      </c>
      <c r="C1663" s="255" t="s">
        <v>107</v>
      </c>
      <c r="D1663" s="255" t="s">
        <v>5437</v>
      </c>
      <c r="E1663" s="255" t="s">
        <v>1964</v>
      </c>
    </row>
    <row r="1664" spans="1:5" x14ac:dyDescent="0.35">
      <c r="A1664" s="255" t="s">
        <v>23</v>
      </c>
      <c r="B1664" s="255" t="s">
        <v>108</v>
      </c>
      <c r="C1664" s="255" t="s">
        <v>107</v>
      </c>
      <c r="D1664" s="255" t="s">
        <v>5437</v>
      </c>
      <c r="E1664" s="255" t="s">
        <v>1966</v>
      </c>
    </row>
    <row r="1665" spans="1:5" x14ac:dyDescent="0.35">
      <c r="A1665" s="255" t="s">
        <v>23</v>
      </c>
      <c r="B1665" s="255" t="s">
        <v>108</v>
      </c>
      <c r="C1665" s="255" t="s">
        <v>107</v>
      </c>
      <c r="D1665" s="255" t="s">
        <v>5437</v>
      </c>
      <c r="E1665" s="255" t="s">
        <v>1967</v>
      </c>
    </row>
    <row r="1666" spans="1:5" x14ac:dyDescent="0.35">
      <c r="A1666" s="255" t="s">
        <v>23</v>
      </c>
      <c r="B1666" s="255" t="s">
        <v>108</v>
      </c>
      <c r="C1666" s="255" t="s">
        <v>107</v>
      </c>
      <c r="D1666" s="255" t="s">
        <v>5437</v>
      </c>
      <c r="E1666" s="255" t="s">
        <v>1969</v>
      </c>
    </row>
    <row r="1667" spans="1:5" x14ac:dyDescent="0.35">
      <c r="A1667" s="255" t="s">
        <v>23</v>
      </c>
      <c r="B1667" s="255" t="s">
        <v>108</v>
      </c>
      <c r="C1667" s="255" t="s">
        <v>107</v>
      </c>
      <c r="D1667" s="255" t="s">
        <v>5437</v>
      </c>
      <c r="E1667" s="255" t="s">
        <v>1971</v>
      </c>
    </row>
    <row r="1668" spans="1:5" x14ac:dyDescent="0.35">
      <c r="A1668" s="255" t="s">
        <v>23</v>
      </c>
      <c r="B1668" s="255" t="s">
        <v>108</v>
      </c>
      <c r="C1668" s="255" t="s">
        <v>107</v>
      </c>
      <c r="D1668" s="255" t="s">
        <v>5437</v>
      </c>
      <c r="E1668" s="255" t="s">
        <v>1973</v>
      </c>
    </row>
    <row r="1669" spans="1:5" x14ac:dyDescent="0.35">
      <c r="A1669" s="255" t="s">
        <v>23</v>
      </c>
      <c r="B1669" s="255" t="s">
        <v>108</v>
      </c>
      <c r="C1669" s="255" t="s">
        <v>107</v>
      </c>
      <c r="D1669" s="255" t="s">
        <v>5437</v>
      </c>
      <c r="E1669" s="255" t="s">
        <v>1975</v>
      </c>
    </row>
    <row r="1670" spans="1:5" x14ac:dyDescent="0.35">
      <c r="A1670" s="255" t="s">
        <v>23</v>
      </c>
      <c r="B1670" s="255" t="s">
        <v>108</v>
      </c>
      <c r="C1670" s="255" t="s">
        <v>107</v>
      </c>
      <c r="D1670" s="255" t="s">
        <v>5437</v>
      </c>
      <c r="E1670" s="255" t="s">
        <v>1976</v>
      </c>
    </row>
    <row r="1671" spans="1:5" x14ac:dyDescent="0.35">
      <c r="A1671" s="255" t="s">
        <v>23</v>
      </c>
      <c r="B1671" s="255" t="s">
        <v>108</v>
      </c>
      <c r="C1671" s="255" t="s">
        <v>107</v>
      </c>
      <c r="D1671" s="255" t="s">
        <v>5437</v>
      </c>
      <c r="E1671" s="255" t="s">
        <v>1978</v>
      </c>
    </row>
    <row r="1672" spans="1:5" x14ac:dyDescent="0.35">
      <c r="A1672" s="255" t="s">
        <v>23</v>
      </c>
      <c r="B1672" s="255" t="s">
        <v>108</v>
      </c>
      <c r="C1672" s="255" t="s">
        <v>107</v>
      </c>
      <c r="D1672" s="255" t="s">
        <v>5437</v>
      </c>
      <c r="E1672" s="255" t="s">
        <v>1980</v>
      </c>
    </row>
  </sheetData>
  <conditionalFormatting sqref="B1673:B65532">
    <cfRule type="duplicateValues" dxfId="0" priority="1" stopIfTrue="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NK266"/>
  <sheetViews>
    <sheetView zoomScale="70" zoomScaleNormal="70" workbookViewId="0">
      <selection activeCell="G13" sqref="G13"/>
    </sheetView>
  </sheetViews>
  <sheetFormatPr baseColWidth="10" defaultColWidth="7.9140625" defaultRowHeight="15.5" x14ac:dyDescent="0.35"/>
  <cols>
    <col min="9" max="9" width="13.6640625" customWidth="1"/>
    <col min="22" max="22" width="16" bestFit="1" customWidth="1"/>
    <col min="47" max="47" width="7.9140625" customWidth="1"/>
    <col min="54" max="55" width="7.9140625" customWidth="1"/>
    <col min="70" max="70" width="7.9140625" customWidth="1"/>
    <col min="176" max="177" width="7.9140625" customWidth="1"/>
    <col min="258" max="258" width="17.4140625" customWidth="1"/>
    <col min="259" max="259" width="31.4140625" customWidth="1"/>
    <col min="287" max="287" width="7.9140625" customWidth="1"/>
    <col min="351" max="351" width="14.1640625" customWidth="1"/>
    <col min="352" max="352" width="21.4140625" customWidth="1"/>
    <col min="353" max="353" width="16.6640625" customWidth="1"/>
    <col min="359" max="359" width="22.33203125" customWidth="1"/>
  </cols>
  <sheetData>
    <row r="1" spans="1:375" x14ac:dyDescent="0.35">
      <c r="A1" t="s">
        <v>0</v>
      </c>
      <c r="B1" t="s">
        <v>1</v>
      </c>
      <c r="C1" t="s">
        <v>2</v>
      </c>
      <c r="D1" t="s">
        <v>777</v>
      </c>
      <c r="E1" t="s">
        <v>3</v>
      </c>
      <c r="F1" t="s">
        <v>4</v>
      </c>
      <c r="G1" t="s">
        <v>5</v>
      </c>
      <c r="H1" t="s">
        <v>6</v>
      </c>
      <c r="I1" t="s">
        <v>7</v>
      </c>
      <c r="J1" t="s">
        <v>8</v>
      </c>
      <c r="K1" t="s">
        <v>9</v>
      </c>
      <c r="L1" t="s">
        <v>10</v>
      </c>
      <c r="M1" t="s">
        <v>11</v>
      </c>
      <c r="N1" t="s">
        <v>12</v>
      </c>
      <c r="O1" t="s">
        <v>13</v>
      </c>
      <c r="P1" t="s">
        <v>666</v>
      </c>
      <c r="Q1" t="s">
        <v>667</v>
      </c>
      <c r="R1" t="s">
        <v>668</v>
      </c>
      <c r="S1" t="s">
        <v>14</v>
      </c>
      <c r="T1" t="s">
        <v>15</v>
      </c>
      <c r="U1" t="s">
        <v>16</v>
      </c>
      <c r="V1" t="s">
        <v>17</v>
      </c>
      <c r="W1" t="s">
        <v>360</v>
      </c>
      <c r="X1" t="s">
        <v>361</v>
      </c>
      <c r="Y1" t="s">
        <v>362</v>
      </c>
      <c r="Z1" t="s">
        <v>18</v>
      </c>
      <c r="AA1" t="s">
        <v>363</v>
      </c>
      <c r="AB1" t="s">
        <v>669</v>
      </c>
      <c r="AC1" t="s">
        <v>670</v>
      </c>
      <c r="AD1" t="s">
        <v>557</v>
      </c>
      <c r="AE1" t="s">
        <v>19</v>
      </c>
      <c r="AF1">
        <v>2</v>
      </c>
      <c r="AG1" t="s">
        <v>21</v>
      </c>
      <c r="AH1" t="s">
        <v>22</v>
      </c>
      <c r="AI1" t="s">
        <v>23</v>
      </c>
      <c r="AJ1" t="s">
        <v>364</v>
      </c>
      <c r="AK1" t="s">
        <v>365</v>
      </c>
      <c r="AL1" t="s">
        <v>24</v>
      </c>
      <c r="AM1" t="s">
        <v>25</v>
      </c>
      <c r="AN1" t="s">
        <v>26</v>
      </c>
      <c r="AO1" t="s">
        <v>27</v>
      </c>
      <c r="AP1" t="s">
        <v>366</v>
      </c>
      <c r="AQ1" t="s">
        <v>28</v>
      </c>
      <c r="AR1" t="s">
        <v>29</v>
      </c>
      <c r="AS1" t="s">
        <v>367</v>
      </c>
      <c r="AT1" t="s">
        <v>368</v>
      </c>
      <c r="AU1" t="s">
        <v>30</v>
      </c>
      <c r="AV1" t="s">
        <v>369</v>
      </c>
      <c r="AW1" t="s">
        <v>370</v>
      </c>
      <c r="AX1" t="s">
        <v>3843</v>
      </c>
      <c r="AY1" t="s">
        <v>3844</v>
      </c>
      <c r="AZ1" t="s">
        <v>3845</v>
      </c>
      <c r="BA1" t="s">
        <v>3846</v>
      </c>
      <c r="BB1" t="s">
        <v>371</v>
      </c>
      <c r="BC1" t="s">
        <v>31</v>
      </c>
      <c r="BD1" t="s">
        <v>32</v>
      </c>
      <c r="BE1" t="s">
        <v>33</v>
      </c>
      <c r="BF1" t="s">
        <v>372</v>
      </c>
      <c r="BG1" t="s">
        <v>373</v>
      </c>
      <c r="BH1" t="s">
        <v>374</v>
      </c>
      <c r="BI1" t="s">
        <v>375</v>
      </c>
      <c r="BJ1" t="s">
        <v>376</v>
      </c>
      <c r="BK1" t="s">
        <v>377</v>
      </c>
      <c r="BL1" t="s">
        <v>378</v>
      </c>
      <c r="BM1" t="s">
        <v>379</v>
      </c>
      <c r="BN1" t="s">
        <v>380</v>
      </c>
      <c r="BO1" t="s">
        <v>381</v>
      </c>
      <c r="BP1" t="s">
        <v>34</v>
      </c>
      <c r="BQ1" t="s">
        <v>35</v>
      </c>
      <c r="BR1" t="s">
        <v>36</v>
      </c>
      <c r="BS1" t="s">
        <v>37</v>
      </c>
      <c r="BT1" t="s">
        <v>382</v>
      </c>
      <c r="BU1" t="s">
        <v>383</v>
      </c>
      <c r="BV1" t="s">
        <v>384</v>
      </c>
      <c r="BW1" t="s">
        <v>385</v>
      </c>
      <c r="BX1" t="s">
        <v>386</v>
      </c>
      <c r="BY1" t="s">
        <v>387</v>
      </c>
      <c r="BZ1" t="s">
        <v>388</v>
      </c>
      <c r="CA1" t="s">
        <v>389</v>
      </c>
      <c r="CB1" t="s">
        <v>390</v>
      </c>
      <c r="CC1" t="s">
        <v>38</v>
      </c>
      <c r="CD1" t="s">
        <v>391</v>
      </c>
      <c r="CE1" t="s">
        <v>39</v>
      </c>
      <c r="CF1" t="s">
        <v>392</v>
      </c>
      <c r="CG1" t="s">
        <v>393</v>
      </c>
      <c r="CH1" t="s">
        <v>40</v>
      </c>
      <c r="CI1" t="s">
        <v>41</v>
      </c>
      <c r="CJ1" t="s">
        <v>394</v>
      </c>
      <c r="CK1" t="s">
        <v>42</v>
      </c>
      <c r="CL1" t="s">
        <v>43</v>
      </c>
      <c r="CM1" t="s">
        <v>395</v>
      </c>
      <c r="CN1" t="s">
        <v>44</v>
      </c>
      <c r="CO1" t="s">
        <v>601</v>
      </c>
      <c r="CP1" t="s">
        <v>396</v>
      </c>
      <c r="CQ1" t="s">
        <v>45</v>
      </c>
      <c r="CR1" t="s">
        <v>46</v>
      </c>
      <c r="CS1" t="s">
        <v>397</v>
      </c>
      <c r="CT1" t="s">
        <v>47</v>
      </c>
      <c r="CU1" t="s">
        <v>602</v>
      </c>
      <c r="CV1" t="s">
        <v>48</v>
      </c>
      <c r="CW1" t="s">
        <v>398</v>
      </c>
      <c r="CX1" t="s">
        <v>49</v>
      </c>
      <c r="CY1" t="s">
        <v>50</v>
      </c>
      <c r="CZ1" t="s">
        <v>51</v>
      </c>
      <c r="DA1" t="s">
        <v>52</v>
      </c>
      <c r="DB1" t="s">
        <v>53</v>
      </c>
      <c r="DC1" t="s">
        <v>54</v>
      </c>
      <c r="DD1" t="s">
        <v>399</v>
      </c>
      <c r="DE1" t="s">
        <v>400</v>
      </c>
      <c r="DF1" t="s">
        <v>55</v>
      </c>
      <c r="DG1" t="s">
        <v>56</v>
      </c>
      <c r="DH1" t="s">
        <v>57</v>
      </c>
      <c r="DI1" t="s">
        <v>401</v>
      </c>
      <c r="DJ1" t="s">
        <v>671</v>
      </c>
      <c r="DK1" t="s">
        <v>402</v>
      </c>
      <c r="DL1" t="s">
        <v>403</v>
      </c>
      <c r="DM1" t="s">
        <v>3227</v>
      </c>
      <c r="DN1" t="s">
        <v>3228</v>
      </c>
      <c r="DO1" t="s">
        <v>3229</v>
      </c>
      <c r="DP1" t="s">
        <v>404</v>
      </c>
      <c r="DQ1" t="s">
        <v>405</v>
      </c>
      <c r="DR1" t="s">
        <v>406</v>
      </c>
      <c r="DS1" t="s">
        <v>672</v>
      </c>
      <c r="DT1" t="s">
        <v>673</v>
      </c>
      <c r="DU1" t="s">
        <v>407</v>
      </c>
      <c r="DV1" t="s">
        <v>408</v>
      </c>
      <c r="DW1" t="s">
        <v>58</v>
      </c>
      <c r="DX1" t="s">
        <v>59</v>
      </c>
      <c r="DY1" t="s">
        <v>409</v>
      </c>
      <c r="DZ1" t="s">
        <v>410</v>
      </c>
      <c r="EA1" t="s">
        <v>411</v>
      </c>
      <c r="EB1" t="s">
        <v>412</v>
      </c>
      <c r="EC1" t="s">
        <v>413</v>
      </c>
      <c r="ED1" t="s">
        <v>414</v>
      </c>
      <c r="EE1" t="s">
        <v>415</v>
      </c>
      <c r="EF1" t="s">
        <v>416</v>
      </c>
      <c r="EG1" t="s">
        <v>63</v>
      </c>
      <c r="EH1" t="s">
        <v>64</v>
      </c>
      <c r="EI1" t="s">
        <v>60</v>
      </c>
      <c r="EJ1" t="s">
        <v>61</v>
      </c>
      <c r="EK1" t="s">
        <v>778</v>
      </c>
      <c r="EL1" t="s">
        <v>62</v>
      </c>
      <c r="EM1" t="s">
        <v>779</v>
      </c>
      <c r="EN1" t="s">
        <v>65</v>
      </c>
      <c r="EO1" t="s">
        <v>417</v>
      </c>
      <c r="EP1" t="s">
        <v>418</v>
      </c>
      <c r="EQ1" t="s">
        <v>419</v>
      </c>
      <c r="ER1" t="s">
        <v>420</v>
      </c>
      <c r="ES1" t="s">
        <v>421</v>
      </c>
      <c r="ET1" t="s">
        <v>422</v>
      </c>
      <c r="EU1" t="s">
        <v>674</v>
      </c>
      <c r="EV1" t="s">
        <v>423</v>
      </c>
      <c r="EW1" t="s">
        <v>424</v>
      </c>
      <c r="EX1" t="s">
        <v>66</v>
      </c>
      <c r="EY1" t="s">
        <v>425</v>
      </c>
      <c r="EZ1" t="s">
        <v>603</v>
      </c>
      <c r="FA1" t="s">
        <v>67</v>
      </c>
      <c r="FB1" t="s">
        <v>426</v>
      </c>
      <c r="FC1" t="s">
        <v>604</v>
      </c>
      <c r="FD1" t="s">
        <v>427</v>
      </c>
      <c r="FE1" t="s">
        <v>68</v>
      </c>
      <c r="FF1" t="s">
        <v>428</v>
      </c>
      <c r="FG1" t="s">
        <v>69</v>
      </c>
      <c r="FH1" t="s">
        <v>434</v>
      </c>
      <c r="FI1" t="s">
        <v>71</v>
      </c>
      <c r="FJ1" t="s">
        <v>76</v>
      </c>
      <c r="FK1" t="s">
        <v>77</v>
      </c>
      <c r="FL1" t="s">
        <v>78</v>
      </c>
      <c r="FM1" t="s">
        <v>79</v>
      </c>
      <c r="FN1" t="s">
        <v>80</v>
      </c>
      <c r="FO1" t="s">
        <v>81</v>
      </c>
      <c r="FP1" t="s">
        <v>82</v>
      </c>
      <c r="FQ1" t="s">
        <v>437</v>
      </c>
      <c r="FR1" t="s">
        <v>438</v>
      </c>
      <c r="FS1" t="s">
        <v>439</v>
      </c>
      <c r="FT1" t="s">
        <v>83</v>
      </c>
      <c r="FU1" t="s">
        <v>84</v>
      </c>
      <c r="FV1" t="s">
        <v>440</v>
      </c>
      <c r="FW1" t="s">
        <v>441</v>
      </c>
      <c r="FX1" t="s">
        <v>442</v>
      </c>
      <c r="FY1" t="s">
        <v>443</v>
      </c>
      <c r="FZ1" t="s">
        <v>85</v>
      </c>
      <c r="GA1" t="s">
        <v>429</v>
      </c>
      <c r="GB1" t="s">
        <v>430</v>
      </c>
      <c r="GC1" t="s">
        <v>431</v>
      </c>
      <c r="GD1" t="s">
        <v>432</v>
      </c>
      <c r="GE1" t="s">
        <v>433</v>
      </c>
      <c r="GF1" t="s">
        <v>70</v>
      </c>
      <c r="GG1" t="s">
        <v>72</v>
      </c>
      <c r="GH1" t="s">
        <v>435</v>
      </c>
      <c r="GI1" t="s">
        <v>73</v>
      </c>
      <c r="GJ1" t="s">
        <v>74</v>
      </c>
      <c r="GK1" t="s">
        <v>605</v>
      </c>
      <c r="GL1" t="s">
        <v>436</v>
      </c>
      <c r="GM1" t="s">
        <v>75</v>
      </c>
      <c r="GN1" t="s">
        <v>675</v>
      </c>
      <c r="GO1" t="s">
        <v>3230</v>
      </c>
      <c r="GP1" t="s">
        <v>676</v>
      </c>
      <c r="GQ1" t="s">
        <v>677</v>
      </c>
      <c r="GR1" t="s">
        <v>678</v>
      </c>
      <c r="GS1" t="s">
        <v>679</v>
      </c>
      <c r="GT1" t="s">
        <v>680</v>
      </c>
      <c r="GU1" t="s">
        <v>681</v>
      </c>
      <c r="GV1" t="s">
        <v>682</v>
      </c>
      <c r="GW1" t="s">
        <v>683</v>
      </c>
      <c r="GX1" t="s">
        <v>684</v>
      </c>
      <c r="GY1" t="s">
        <v>685</v>
      </c>
      <c r="GZ1" t="s">
        <v>86</v>
      </c>
      <c r="HA1" t="s">
        <v>87</v>
      </c>
      <c r="HB1" t="s">
        <v>444</v>
      </c>
      <c r="HC1" t="s">
        <v>686</v>
      </c>
      <c r="HD1" t="s">
        <v>445</v>
      </c>
      <c r="HE1" t="s">
        <v>3231</v>
      </c>
      <c r="HF1" t="s">
        <v>3232</v>
      </c>
      <c r="HG1" t="s">
        <v>446</v>
      </c>
      <c r="HH1" t="s">
        <v>447</v>
      </c>
      <c r="HI1" t="s">
        <v>448</v>
      </c>
      <c r="HJ1" t="s">
        <v>449</v>
      </c>
      <c r="HK1" t="s">
        <v>687</v>
      </c>
      <c r="HL1" t="s">
        <v>688</v>
      </c>
      <c r="HM1" t="s">
        <v>450</v>
      </c>
      <c r="HN1" t="s">
        <v>451</v>
      </c>
      <c r="HO1" t="s">
        <v>88</v>
      </c>
      <c r="HP1" t="s">
        <v>89</v>
      </c>
      <c r="HQ1" t="s">
        <v>452</v>
      </c>
      <c r="HR1" t="s">
        <v>453</v>
      </c>
      <c r="HS1" t="s">
        <v>454</v>
      </c>
      <c r="HT1" t="s">
        <v>455</v>
      </c>
      <c r="HU1" t="s">
        <v>456</v>
      </c>
      <c r="HV1" t="s">
        <v>457</v>
      </c>
      <c r="HW1" t="s">
        <v>689</v>
      </c>
      <c r="HX1" t="s">
        <v>458</v>
      </c>
      <c r="HY1" t="s">
        <v>459</v>
      </c>
      <c r="HZ1" t="s">
        <v>93</v>
      </c>
      <c r="IA1" t="s">
        <v>94</v>
      </c>
      <c r="IB1" t="s">
        <v>90</v>
      </c>
      <c r="IC1" t="s">
        <v>91</v>
      </c>
      <c r="ID1" t="s">
        <v>780</v>
      </c>
      <c r="IE1" t="s">
        <v>92</v>
      </c>
      <c r="IF1" t="s">
        <v>781</v>
      </c>
      <c r="IG1" t="s">
        <v>3233</v>
      </c>
      <c r="IH1" t="s">
        <v>3234</v>
      </c>
      <c r="II1" t="s">
        <v>3235</v>
      </c>
      <c r="IJ1" t="s">
        <v>3236</v>
      </c>
      <c r="IK1" t="s">
        <v>3237</v>
      </c>
      <c r="IL1" t="s">
        <v>3238</v>
      </c>
      <c r="IM1" t="s">
        <v>3239</v>
      </c>
      <c r="IN1" t="s">
        <v>3240</v>
      </c>
      <c r="IO1" t="s">
        <v>3241</v>
      </c>
      <c r="IP1" t="s">
        <v>3242</v>
      </c>
      <c r="IQ1" t="s">
        <v>3243</v>
      </c>
      <c r="IR1" t="s">
        <v>3244</v>
      </c>
      <c r="IS1" t="s">
        <v>3245</v>
      </c>
      <c r="IT1" t="s">
        <v>3246</v>
      </c>
      <c r="IU1" t="s">
        <v>3247</v>
      </c>
      <c r="IV1" t="s">
        <v>3248</v>
      </c>
      <c r="IW1" t="s">
        <v>3249</v>
      </c>
      <c r="IX1" t="s">
        <v>3250</v>
      </c>
      <c r="IY1" t="s">
        <v>3251</v>
      </c>
      <c r="IZ1" t="s">
        <v>3252</v>
      </c>
      <c r="JA1" t="s">
        <v>3253</v>
      </c>
      <c r="JB1" t="s">
        <v>3254</v>
      </c>
      <c r="JC1" t="s">
        <v>3255</v>
      </c>
      <c r="JD1" t="s">
        <v>3256</v>
      </c>
      <c r="JE1" t="s">
        <v>3257</v>
      </c>
      <c r="JF1" t="s">
        <v>3258</v>
      </c>
      <c r="JG1" t="s">
        <v>3259</v>
      </c>
      <c r="JH1" t="s">
        <v>3260</v>
      </c>
      <c r="JI1" t="s">
        <v>3261</v>
      </c>
      <c r="JJ1" t="s">
        <v>3262</v>
      </c>
      <c r="JK1" t="s">
        <v>3263</v>
      </c>
      <c r="JL1" t="s">
        <v>3264</v>
      </c>
      <c r="JM1" t="s">
        <v>3265</v>
      </c>
      <c r="JN1" t="s">
        <v>3266</v>
      </c>
      <c r="JO1" t="s">
        <v>3267</v>
      </c>
      <c r="JP1" t="s">
        <v>3268</v>
      </c>
      <c r="JQ1" t="s">
        <v>3269</v>
      </c>
      <c r="JR1" t="s">
        <v>3270</v>
      </c>
      <c r="JS1" t="s">
        <v>3271</v>
      </c>
      <c r="JT1" t="s">
        <v>3272</v>
      </c>
      <c r="JU1" t="s">
        <v>3273</v>
      </c>
      <c r="JV1" t="s">
        <v>3274</v>
      </c>
      <c r="JW1" t="s">
        <v>3275</v>
      </c>
      <c r="JX1" t="s">
        <v>3276</v>
      </c>
      <c r="JY1" t="s">
        <v>3277</v>
      </c>
      <c r="JZ1" t="s">
        <v>3278</v>
      </c>
      <c r="KA1" t="s">
        <v>3279</v>
      </c>
      <c r="KB1" t="s">
        <v>3280</v>
      </c>
      <c r="KC1" t="s">
        <v>3281</v>
      </c>
      <c r="KD1" t="s">
        <v>3282</v>
      </c>
      <c r="KE1" t="s">
        <v>3283</v>
      </c>
      <c r="KF1" t="s">
        <v>3284</v>
      </c>
      <c r="KG1" t="s">
        <v>3285</v>
      </c>
      <c r="KH1" t="s">
        <v>3286</v>
      </c>
      <c r="KI1" t="s">
        <v>3287</v>
      </c>
      <c r="KJ1" t="s">
        <v>3288</v>
      </c>
      <c r="KK1" t="s">
        <v>3289</v>
      </c>
      <c r="KL1" t="s">
        <v>3290</v>
      </c>
      <c r="KM1" t="s">
        <v>3291</v>
      </c>
      <c r="KN1" t="s">
        <v>3292</v>
      </c>
      <c r="KO1" t="s">
        <v>3293</v>
      </c>
      <c r="KP1" t="s">
        <v>3294</v>
      </c>
      <c r="KQ1" t="s">
        <v>3295</v>
      </c>
      <c r="KR1" t="s">
        <v>3296</v>
      </c>
      <c r="KS1" t="s">
        <v>3297</v>
      </c>
      <c r="KT1" t="s">
        <v>3298</v>
      </c>
      <c r="KU1" t="s">
        <v>606</v>
      </c>
      <c r="KV1" t="s">
        <v>460</v>
      </c>
      <c r="KW1" t="s">
        <v>461</v>
      </c>
      <c r="KX1" t="s">
        <v>462</v>
      </c>
      <c r="KY1" t="s">
        <v>463</v>
      </c>
      <c r="KZ1" t="s">
        <v>464</v>
      </c>
      <c r="LA1" t="s">
        <v>465</v>
      </c>
      <c r="LB1" t="s">
        <v>690</v>
      </c>
      <c r="LC1" t="s">
        <v>782</v>
      </c>
      <c r="LD1" t="s">
        <v>783</v>
      </c>
      <c r="LE1" t="s">
        <v>691</v>
      </c>
      <c r="LF1" t="s">
        <v>466</v>
      </c>
      <c r="LG1" t="s">
        <v>467</v>
      </c>
      <c r="LH1" t="s">
        <v>468</v>
      </c>
      <c r="LI1" t="s">
        <v>469</v>
      </c>
      <c r="LJ1" t="s">
        <v>470</v>
      </c>
      <c r="LK1" t="s">
        <v>471</v>
      </c>
      <c r="LL1" t="s">
        <v>472</v>
      </c>
      <c r="LM1" t="s">
        <v>473</v>
      </c>
      <c r="LN1" t="s">
        <v>784</v>
      </c>
      <c r="LO1" t="s">
        <v>474</v>
      </c>
      <c r="LP1" t="s">
        <v>692</v>
      </c>
      <c r="LQ1" t="s">
        <v>475</v>
      </c>
      <c r="LR1" t="s">
        <v>693</v>
      </c>
      <c r="LS1" t="s">
        <v>694</v>
      </c>
      <c r="LT1" t="s">
        <v>476</v>
      </c>
      <c r="LU1" t="s">
        <v>477</v>
      </c>
      <c r="LV1" t="s">
        <v>478</v>
      </c>
      <c r="LW1" t="s">
        <v>479</v>
      </c>
      <c r="LX1" t="s">
        <v>480</v>
      </c>
      <c r="LY1" t="s">
        <v>481</v>
      </c>
      <c r="LZ1" t="s">
        <v>482</v>
      </c>
      <c r="MA1" t="s">
        <v>483</v>
      </c>
      <c r="MB1" t="s">
        <v>484</v>
      </c>
      <c r="MC1" t="s">
        <v>485</v>
      </c>
      <c r="MD1" t="s">
        <v>3299</v>
      </c>
      <c r="ME1" t="s">
        <v>486</v>
      </c>
      <c r="MF1" t="s">
        <v>487</v>
      </c>
      <c r="MG1" t="s">
        <v>3300</v>
      </c>
      <c r="MH1" t="s">
        <v>3301</v>
      </c>
      <c r="MI1" t="s">
        <v>3302</v>
      </c>
      <c r="MJ1" t="s">
        <v>3303</v>
      </c>
      <c r="MK1" t="s">
        <v>3304</v>
      </c>
      <c r="ML1" t="s">
        <v>3305</v>
      </c>
      <c r="MM1" t="s">
        <v>3306</v>
      </c>
      <c r="MN1" t="s">
        <v>3307</v>
      </c>
      <c r="MO1" t="s">
        <v>3308</v>
      </c>
      <c r="MP1" t="s">
        <v>3309</v>
      </c>
      <c r="MQ1" t="s">
        <v>3310</v>
      </c>
      <c r="MR1" t="s">
        <v>3311</v>
      </c>
      <c r="MS1" t="s">
        <v>3312</v>
      </c>
      <c r="MT1" t="s">
        <v>3313</v>
      </c>
      <c r="MU1" t="s">
        <v>3314</v>
      </c>
      <c r="MV1" t="s">
        <v>95</v>
      </c>
      <c r="MW1" t="s">
        <v>96</v>
      </c>
      <c r="MX1" t="s">
        <v>97</v>
      </c>
      <c r="MY1" t="s">
        <v>98</v>
      </c>
      <c r="MZ1" t="s">
        <v>99</v>
      </c>
      <c r="NA1" t="s">
        <v>100</v>
      </c>
      <c r="NB1" t="s">
        <v>101</v>
      </c>
      <c r="NC1" t="s">
        <v>607</v>
      </c>
      <c r="ND1" t="s">
        <v>102</v>
      </c>
      <c r="NE1" t="s">
        <v>608</v>
      </c>
      <c r="NF1" t="s">
        <v>609</v>
      </c>
      <c r="NG1" t="s">
        <v>695</v>
      </c>
      <c r="NH1" t="s">
        <v>696</v>
      </c>
      <c r="NI1" t="s">
        <v>697</v>
      </c>
      <c r="NJ1" t="s">
        <v>698</v>
      </c>
      <c r="NK1" t="s">
        <v>610</v>
      </c>
    </row>
    <row r="2" spans="1:375" x14ac:dyDescent="0.35">
      <c r="A2" t="s">
        <v>3847</v>
      </c>
      <c r="B2" t="s">
        <v>3848</v>
      </c>
      <c r="C2" t="s">
        <v>3316</v>
      </c>
      <c r="D2">
        <v>0.18888888889341615</v>
      </c>
      <c r="E2" t="s">
        <v>193</v>
      </c>
      <c r="F2" t="s">
        <v>193</v>
      </c>
      <c r="G2" t="s">
        <v>809</v>
      </c>
      <c r="H2" t="s">
        <v>3316</v>
      </c>
      <c r="I2" t="s">
        <v>148</v>
      </c>
      <c r="J2" t="s">
        <v>193</v>
      </c>
      <c r="K2" t="s">
        <v>149</v>
      </c>
      <c r="L2" t="s">
        <v>148</v>
      </c>
      <c r="M2" t="s">
        <v>148</v>
      </c>
      <c r="N2" t="s">
        <v>150</v>
      </c>
      <c r="O2" t="s">
        <v>193</v>
      </c>
      <c r="P2" t="s">
        <v>199</v>
      </c>
      <c r="Q2" t="s">
        <v>150</v>
      </c>
      <c r="R2" t="s">
        <v>150</v>
      </c>
      <c r="S2" t="s">
        <v>123</v>
      </c>
      <c r="T2" t="s">
        <v>151</v>
      </c>
      <c r="U2" t="s">
        <v>152</v>
      </c>
      <c r="V2" t="s">
        <v>151</v>
      </c>
      <c r="W2" t="s">
        <v>242</v>
      </c>
      <c r="X2" t="s">
        <v>241</v>
      </c>
      <c r="Y2" t="s">
        <v>242</v>
      </c>
      <c r="Z2" t="s">
        <v>153</v>
      </c>
      <c r="AA2" t="s">
        <v>193</v>
      </c>
      <c r="AB2" t="s">
        <v>560</v>
      </c>
      <c r="AC2" t="s">
        <v>153</v>
      </c>
      <c r="AD2" t="s">
        <v>153</v>
      </c>
      <c r="AE2" t="s">
        <v>812</v>
      </c>
      <c r="AF2" t="s">
        <v>3849</v>
      </c>
      <c r="AG2" t="s">
        <v>108</v>
      </c>
      <c r="AH2" t="s">
        <v>812</v>
      </c>
      <c r="AI2" t="s">
        <v>812</v>
      </c>
      <c r="AJ2" t="s">
        <v>536</v>
      </c>
      <c r="AK2" t="s">
        <v>3317</v>
      </c>
      <c r="AL2" t="s">
        <v>109</v>
      </c>
      <c r="AM2" t="s">
        <v>193</v>
      </c>
      <c r="AN2" t="s">
        <v>109</v>
      </c>
      <c r="AO2" t="s">
        <v>193</v>
      </c>
      <c r="AP2" t="s">
        <v>491</v>
      </c>
      <c r="AQ2" t="s">
        <v>193</v>
      </c>
      <c r="AR2" t="s">
        <v>193</v>
      </c>
      <c r="AS2" t="s">
        <v>193</v>
      </c>
      <c r="AT2" t="s">
        <v>193</v>
      </c>
      <c r="AU2" t="s">
        <v>193</v>
      </c>
      <c r="AV2" t="s">
        <v>193</v>
      </c>
      <c r="AW2" t="s">
        <v>193</v>
      </c>
      <c r="AX2" t="s">
        <v>193</v>
      </c>
      <c r="AY2" t="s">
        <v>193</v>
      </c>
      <c r="AZ2" t="s">
        <v>193</v>
      </c>
      <c r="BA2" t="s">
        <v>193</v>
      </c>
      <c r="BB2" t="s">
        <v>193</v>
      </c>
      <c r="BC2" t="s">
        <v>193</v>
      </c>
      <c r="BD2" t="s">
        <v>193</v>
      </c>
      <c r="BE2" t="s">
        <v>193</v>
      </c>
      <c r="BF2" t="s">
        <v>193</v>
      </c>
      <c r="BG2" t="s">
        <v>193</v>
      </c>
      <c r="BH2" t="s">
        <v>193</v>
      </c>
      <c r="BI2" t="s">
        <v>193</v>
      </c>
      <c r="BJ2" t="s">
        <v>193</v>
      </c>
      <c r="BK2" t="s">
        <v>193</v>
      </c>
      <c r="BL2" t="s">
        <v>193</v>
      </c>
      <c r="BM2" t="s">
        <v>193</v>
      </c>
      <c r="BN2" t="s">
        <v>193</v>
      </c>
      <c r="BO2" t="s">
        <v>193</v>
      </c>
      <c r="BP2" t="s">
        <v>193</v>
      </c>
      <c r="BQ2" t="s">
        <v>193</v>
      </c>
      <c r="BR2" t="s">
        <v>193</v>
      </c>
      <c r="BS2" t="s">
        <v>193</v>
      </c>
      <c r="BT2" t="s">
        <v>193</v>
      </c>
      <c r="BU2" t="s">
        <v>193</v>
      </c>
      <c r="BV2" t="s">
        <v>193</v>
      </c>
      <c r="BW2" t="s">
        <v>193</v>
      </c>
      <c r="BX2" t="s">
        <v>193</v>
      </c>
      <c r="BY2" t="s">
        <v>193</v>
      </c>
      <c r="BZ2" t="s">
        <v>193</v>
      </c>
      <c r="CA2" t="s">
        <v>193</v>
      </c>
      <c r="CB2" t="s">
        <v>193</v>
      </c>
      <c r="CC2" t="s">
        <v>193</v>
      </c>
      <c r="CD2" t="s">
        <v>193</v>
      </c>
      <c r="CE2" t="s">
        <v>193</v>
      </c>
      <c r="CF2" t="s">
        <v>193</v>
      </c>
      <c r="CG2" t="s">
        <v>193</v>
      </c>
      <c r="CH2" t="s">
        <v>193</v>
      </c>
      <c r="CI2" t="s">
        <v>193</v>
      </c>
      <c r="CJ2" t="s">
        <v>193</v>
      </c>
      <c r="CK2" t="s">
        <v>193</v>
      </c>
      <c r="CL2" t="s">
        <v>193</v>
      </c>
      <c r="CM2" t="s">
        <v>193</v>
      </c>
      <c r="CN2" t="s">
        <v>193</v>
      </c>
      <c r="CO2" t="s">
        <v>193</v>
      </c>
      <c r="CP2" t="s">
        <v>193</v>
      </c>
      <c r="CQ2" t="s">
        <v>193</v>
      </c>
      <c r="CR2" t="s">
        <v>193</v>
      </c>
      <c r="CS2" t="s">
        <v>193</v>
      </c>
      <c r="CT2" t="s">
        <v>193</v>
      </c>
      <c r="CU2" t="s">
        <v>193</v>
      </c>
      <c r="CV2" t="s">
        <v>193</v>
      </c>
      <c r="CW2" t="s">
        <v>193</v>
      </c>
      <c r="CX2" t="s">
        <v>193</v>
      </c>
      <c r="CY2" t="s">
        <v>193</v>
      </c>
      <c r="CZ2" t="s">
        <v>193</v>
      </c>
      <c r="DA2" t="s">
        <v>193</v>
      </c>
      <c r="DB2" t="s">
        <v>193</v>
      </c>
      <c r="DC2" t="s">
        <v>193</v>
      </c>
      <c r="DD2" t="s">
        <v>193</v>
      </c>
      <c r="DE2" t="s">
        <v>193</v>
      </c>
      <c r="DF2" t="s">
        <v>193</v>
      </c>
      <c r="DG2" t="s">
        <v>193</v>
      </c>
      <c r="DH2" t="s">
        <v>193</v>
      </c>
      <c r="DI2" t="s">
        <v>193</v>
      </c>
      <c r="DJ2" t="s">
        <v>193</v>
      </c>
      <c r="DK2" t="s">
        <v>193</v>
      </c>
      <c r="DL2" t="s">
        <v>193</v>
      </c>
      <c r="DM2" t="s">
        <v>193</v>
      </c>
      <c r="DN2" t="s">
        <v>193</v>
      </c>
      <c r="DO2" t="s">
        <v>193</v>
      </c>
      <c r="DP2" t="s">
        <v>193</v>
      </c>
      <c r="DQ2" t="s">
        <v>193</v>
      </c>
      <c r="DR2" t="s">
        <v>193</v>
      </c>
      <c r="DS2" t="s">
        <v>193</v>
      </c>
      <c r="DT2" t="s">
        <v>193</v>
      </c>
      <c r="DU2" t="s">
        <v>193</v>
      </c>
      <c r="DV2" t="s">
        <v>193</v>
      </c>
      <c r="DW2" t="s">
        <v>193</v>
      </c>
      <c r="DX2" t="s">
        <v>193</v>
      </c>
      <c r="DY2" t="s">
        <v>193</v>
      </c>
      <c r="DZ2" t="s">
        <v>193</v>
      </c>
      <c r="EA2" t="s">
        <v>193</v>
      </c>
      <c r="EB2" t="s">
        <v>193</v>
      </c>
      <c r="EC2" t="s">
        <v>193</v>
      </c>
      <c r="ED2" t="s">
        <v>193</v>
      </c>
      <c r="EE2" t="s">
        <v>193</v>
      </c>
      <c r="EF2" t="s">
        <v>193</v>
      </c>
      <c r="EG2" t="s">
        <v>193</v>
      </c>
      <c r="EH2" t="s">
        <v>193</v>
      </c>
      <c r="EI2" t="s">
        <v>193</v>
      </c>
      <c r="EJ2" t="s">
        <v>193</v>
      </c>
      <c r="EK2" t="s">
        <v>193</v>
      </c>
      <c r="EL2" t="s">
        <v>193</v>
      </c>
      <c r="EM2" t="s">
        <v>193</v>
      </c>
      <c r="EN2" t="s">
        <v>193</v>
      </c>
      <c r="EO2" t="s">
        <v>193</v>
      </c>
      <c r="EP2" t="s">
        <v>193</v>
      </c>
      <c r="EQ2" t="s">
        <v>193</v>
      </c>
      <c r="ER2" t="s">
        <v>193</v>
      </c>
      <c r="ES2" t="s">
        <v>193</v>
      </c>
      <c r="ET2" t="s">
        <v>193</v>
      </c>
      <c r="EU2" t="s">
        <v>193</v>
      </c>
      <c r="EV2" t="s">
        <v>193</v>
      </c>
      <c r="EW2" t="s">
        <v>193</v>
      </c>
      <c r="EX2" t="s">
        <v>193</v>
      </c>
      <c r="EY2" t="s">
        <v>193</v>
      </c>
      <c r="EZ2" t="s">
        <v>193</v>
      </c>
      <c r="FA2" t="s">
        <v>193</v>
      </c>
      <c r="FB2" t="s">
        <v>193</v>
      </c>
      <c r="FC2" t="s">
        <v>193</v>
      </c>
      <c r="FD2" t="s">
        <v>193</v>
      </c>
      <c r="FE2" t="s">
        <v>193</v>
      </c>
      <c r="FF2" t="s">
        <v>193</v>
      </c>
      <c r="FG2" t="s">
        <v>193</v>
      </c>
      <c r="FH2" t="s">
        <v>193</v>
      </c>
      <c r="FI2" t="s">
        <v>193</v>
      </c>
      <c r="FJ2" t="s">
        <v>193</v>
      </c>
      <c r="FK2" t="s">
        <v>193</v>
      </c>
      <c r="FL2" t="s">
        <v>193</v>
      </c>
      <c r="FM2" t="s">
        <v>193</v>
      </c>
      <c r="FN2" t="s">
        <v>193</v>
      </c>
      <c r="FO2" t="s">
        <v>193</v>
      </c>
      <c r="FP2" t="s">
        <v>193</v>
      </c>
      <c r="FQ2" t="s">
        <v>193</v>
      </c>
      <c r="FR2" t="s">
        <v>193</v>
      </c>
      <c r="FS2" t="s">
        <v>193</v>
      </c>
      <c r="FT2" t="s">
        <v>193</v>
      </c>
      <c r="FU2" t="s">
        <v>193</v>
      </c>
      <c r="FV2" t="s">
        <v>193</v>
      </c>
      <c r="FW2" t="s">
        <v>193</v>
      </c>
      <c r="FX2" t="s">
        <v>193</v>
      </c>
      <c r="FY2" t="s">
        <v>193</v>
      </c>
      <c r="FZ2" t="s">
        <v>193</v>
      </c>
      <c r="GA2" t="s">
        <v>193</v>
      </c>
      <c r="GB2" t="s">
        <v>193</v>
      </c>
      <c r="GC2" t="s">
        <v>193</v>
      </c>
      <c r="GD2" t="s">
        <v>193</v>
      </c>
      <c r="GE2" t="s">
        <v>193</v>
      </c>
      <c r="GF2" t="s">
        <v>193</v>
      </c>
      <c r="GG2" t="s">
        <v>193</v>
      </c>
      <c r="GH2" t="s">
        <v>193</v>
      </c>
      <c r="GI2" t="s">
        <v>193</v>
      </c>
      <c r="GJ2" t="s">
        <v>193</v>
      </c>
      <c r="GK2" t="s">
        <v>193</v>
      </c>
      <c r="GL2" t="s">
        <v>193</v>
      </c>
      <c r="GM2" t="s">
        <v>193</v>
      </c>
      <c r="GN2" t="s">
        <v>193</v>
      </c>
      <c r="GO2" t="s">
        <v>193</v>
      </c>
      <c r="GP2" t="s">
        <v>193</v>
      </c>
      <c r="GQ2" t="s">
        <v>193</v>
      </c>
      <c r="GR2" t="s">
        <v>193</v>
      </c>
      <c r="GS2" t="s">
        <v>193</v>
      </c>
      <c r="GT2" t="s">
        <v>193</v>
      </c>
      <c r="GU2" t="s">
        <v>193</v>
      </c>
      <c r="GV2" t="s">
        <v>193</v>
      </c>
      <c r="GW2" t="s">
        <v>193</v>
      </c>
      <c r="GX2" t="s">
        <v>193</v>
      </c>
      <c r="GY2" t="s">
        <v>193</v>
      </c>
      <c r="GZ2" t="s">
        <v>193</v>
      </c>
      <c r="HA2" t="s">
        <v>193</v>
      </c>
      <c r="HB2" t="s">
        <v>193</v>
      </c>
      <c r="HC2" t="s">
        <v>193</v>
      </c>
      <c r="HD2" t="s">
        <v>193</v>
      </c>
      <c r="HE2" t="s">
        <v>193</v>
      </c>
      <c r="HF2" t="s">
        <v>193</v>
      </c>
      <c r="HG2" t="s">
        <v>193</v>
      </c>
      <c r="HH2" t="s">
        <v>193</v>
      </c>
      <c r="HI2" t="s">
        <v>193</v>
      </c>
      <c r="HJ2" t="s">
        <v>193</v>
      </c>
      <c r="HK2" t="s">
        <v>193</v>
      </c>
      <c r="HL2" t="s">
        <v>193</v>
      </c>
      <c r="HM2" t="s">
        <v>193</v>
      </c>
      <c r="HN2" t="s">
        <v>193</v>
      </c>
      <c r="HO2" t="s">
        <v>193</v>
      </c>
      <c r="HP2" t="s">
        <v>193</v>
      </c>
      <c r="HQ2" t="s">
        <v>193</v>
      </c>
      <c r="HR2" t="s">
        <v>193</v>
      </c>
      <c r="HS2" t="s">
        <v>193</v>
      </c>
      <c r="HT2" t="s">
        <v>193</v>
      </c>
      <c r="HU2" t="s">
        <v>193</v>
      </c>
      <c r="HV2" t="s">
        <v>193</v>
      </c>
      <c r="HW2" t="s">
        <v>193</v>
      </c>
      <c r="HX2" t="s">
        <v>193</v>
      </c>
      <c r="HY2" t="s">
        <v>193</v>
      </c>
      <c r="HZ2" t="s">
        <v>193</v>
      </c>
      <c r="IA2" t="s">
        <v>193</v>
      </c>
      <c r="IB2" t="s">
        <v>193</v>
      </c>
      <c r="IC2" t="s">
        <v>193</v>
      </c>
      <c r="ID2" t="s">
        <v>193</v>
      </c>
      <c r="IE2" t="s">
        <v>193</v>
      </c>
      <c r="IF2" t="s">
        <v>193</v>
      </c>
      <c r="IG2" t="s">
        <v>193</v>
      </c>
      <c r="IH2" t="s">
        <v>193</v>
      </c>
      <c r="II2" t="s">
        <v>193</v>
      </c>
      <c r="IJ2" t="s">
        <v>193</v>
      </c>
      <c r="IK2" t="s">
        <v>193</v>
      </c>
      <c r="IL2" t="s">
        <v>193</v>
      </c>
      <c r="IM2" t="s">
        <v>193</v>
      </c>
      <c r="IN2" t="s">
        <v>193</v>
      </c>
      <c r="IO2" t="s">
        <v>193</v>
      </c>
      <c r="IP2" t="s">
        <v>193</v>
      </c>
      <c r="IQ2" t="s">
        <v>193</v>
      </c>
      <c r="IR2" t="s">
        <v>193</v>
      </c>
      <c r="IS2" t="s">
        <v>193</v>
      </c>
      <c r="IT2" t="s">
        <v>193</v>
      </c>
      <c r="IU2" t="s">
        <v>193</v>
      </c>
      <c r="IV2" t="s">
        <v>193</v>
      </c>
      <c r="IW2" t="s">
        <v>193</v>
      </c>
      <c r="IX2" t="s">
        <v>193</v>
      </c>
      <c r="IY2" t="s">
        <v>193</v>
      </c>
      <c r="IZ2" t="s">
        <v>193</v>
      </c>
      <c r="JA2" t="s">
        <v>193</v>
      </c>
      <c r="JB2" t="s">
        <v>193</v>
      </c>
      <c r="JC2" t="s">
        <v>193</v>
      </c>
      <c r="JD2" t="s">
        <v>193</v>
      </c>
      <c r="JE2" t="s">
        <v>193</v>
      </c>
      <c r="JF2" t="s">
        <v>193</v>
      </c>
      <c r="JG2" t="s">
        <v>193</v>
      </c>
      <c r="JH2" t="s">
        <v>193</v>
      </c>
      <c r="JI2" t="s">
        <v>193</v>
      </c>
      <c r="JJ2" t="s">
        <v>193</v>
      </c>
      <c r="JK2" t="s">
        <v>193</v>
      </c>
      <c r="JL2" t="s">
        <v>193</v>
      </c>
      <c r="JM2" t="s">
        <v>193</v>
      </c>
      <c r="JN2" t="s">
        <v>193</v>
      </c>
      <c r="JO2" t="s">
        <v>193</v>
      </c>
      <c r="JP2" t="s">
        <v>193</v>
      </c>
      <c r="JQ2" t="s">
        <v>193</v>
      </c>
      <c r="JR2" t="s">
        <v>193</v>
      </c>
      <c r="JS2" t="s">
        <v>193</v>
      </c>
      <c r="JT2" t="s">
        <v>193</v>
      </c>
      <c r="JU2" t="s">
        <v>193</v>
      </c>
      <c r="JV2" t="s">
        <v>193</v>
      </c>
      <c r="JW2" t="s">
        <v>193</v>
      </c>
      <c r="JX2" t="s">
        <v>193</v>
      </c>
      <c r="JY2" t="s">
        <v>193</v>
      </c>
      <c r="JZ2" t="s">
        <v>193</v>
      </c>
      <c r="KA2" t="s">
        <v>193</v>
      </c>
      <c r="KB2" t="s">
        <v>193</v>
      </c>
      <c r="KC2" t="s">
        <v>193</v>
      </c>
      <c r="KD2" t="s">
        <v>193</v>
      </c>
      <c r="KE2" t="s">
        <v>193</v>
      </c>
      <c r="KF2" t="s">
        <v>193</v>
      </c>
      <c r="KG2" t="s">
        <v>193</v>
      </c>
      <c r="KH2" t="s">
        <v>193</v>
      </c>
      <c r="KI2" t="s">
        <v>193</v>
      </c>
      <c r="KJ2" t="s">
        <v>193</v>
      </c>
      <c r="KK2" t="s">
        <v>193</v>
      </c>
      <c r="KL2" t="s">
        <v>193</v>
      </c>
      <c r="KM2" t="s">
        <v>193</v>
      </c>
      <c r="KN2" t="s">
        <v>193</v>
      </c>
      <c r="KO2" t="s">
        <v>193</v>
      </c>
      <c r="KP2" t="s">
        <v>193</v>
      </c>
      <c r="KQ2" t="s">
        <v>193</v>
      </c>
      <c r="KR2" t="s">
        <v>193</v>
      </c>
      <c r="KS2" t="s">
        <v>193</v>
      </c>
      <c r="KT2" t="s">
        <v>193</v>
      </c>
      <c r="KU2" t="s">
        <v>109</v>
      </c>
      <c r="KV2" t="s">
        <v>505</v>
      </c>
      <c r="KW2" t="s">
        <v>3318</v>
      </c>
      <c r="KX2" t="s">
        <v>193</v>
      </c>
      <c r="KY2" t="s">
        <v>506</v>
      </c>
      <c r="KZ2" t="s">
        <v>3319</v>
      </c>
      <c r="LA2" t="s">
        <v>3318</v>
      </c>
      <c r="LB2" t="s">
        <v>796</v>
      </c>
      <c r="LC2" t="s">
        <v>193</v>
      </c>
      <c r="LD2" t="s">
        <v>3320</v>
      </c>
      <c r="LE2" t="s">
        <v>797</v>
      </c>
      <c r="LF2" t="s">
        <v>798</v>
      </c>
      <c r="LG2" t="s">
        <v>799</v>
      </c>
      <c r="LH2" t="s">
        <v>193</v>
      </c>
      <c r="LI2" t="s">
        <v>193</v>
      </c>
      <c r="LJ2" t="s">
        <v>193</v>
      </c>
      <c r="LK2" t="s">
        <v>193</v>
      </c>
      <c r="LL2" t="s">
        <v>193</v>
      </c>
      <c r="LM2">
        <v>25</v>
      </c>
      <c r="LN2">
        <v>5</v>
      </c>
      <c r="LO2" t="s">
        <v>193</v>
      </c>
      <c r="LP2" t="s">
        <v>156</v>
      </c>
      <c r="LQ2">
        <v>5</v>
      </c>
      <c r="LR2" t="s">
        <v>132</v>
      </c>
      <c r="LS2" t="s">
        <v>193</v>
      </c>
      <c r="LT2" t="s">
        <v>114</v>
      </c>
      <c r="LU2" t="s">
        <v>193</v>
      </c>
      <c r="LV2" t="s">
        <v>193</v>
      </c>
      <c r="LW2" t="s">
        <v>193</v>
      </c>
      <c r="LX2" t="s">
        <v>193</v>
      </c>
      <c r="LY2" t="s">
        <v>193</v>
      </c>
      <c r="LZ2" t="s">
        <v>193</v>
      </c>
      <c r="MA2" t="s">
        <v>193</v>
      </c>
      <c r="MB2" t="s">
        <v>193</v>
      </c>
      <c r="MC2" t="s">
        <v>193</v>
      </c>
      <c r="MD2" t="s">
        <v>193</v>
      </c>
      <c r="ME2" t="s">
        <v>193</v>
      </c>
      <c r="MF2" t="s">
        <v>193</v>
      </c>
      <c r="MG2" t="s">
        <v>193</v>
      </c>
      <c r="MH2" t="s">
        <v>114</v>
      </c>
      <c r="MI2" t="s">
        <v>193</v>
      </c>
      <c r="MJ2" t="s">
        <v>193</v>
      </c>
      <c r="MK2" t="s">
        <v>193</v>
      </c>
      <c r="ML2" t="s">
        <v>193</v>
      </c>
      <c r="MM2" t="s">
        <v>193</v>
      </c>
      <c r="MN2" t="s">
        <v>193</v>
      </c>
      <c r="MO2" t="s">
        <v>193</v>
      </c>
      <c r="MP2" t="s">
        <v>193</v>
      </c>
      <c r="MQ2" t="s">
        <v>193</v>
      </c>
      <c r="MR2" t="s">
        <v>193</v>
      </c>
      <c r="MS2" t="s">
        <v>193</v>
      </c>
      <c r="MT2" t="s">
        <v>193</v>
      </c>
      <c r="MU2" t="s">
        <v>193</v>
      </c>
      <c r="MV2" t="s">
        <v>193</v>
      </c>
      <c r="MW2" t="s">
        <v>193</v>
      </c>
      <c r="MX2" t="s">
        <v>193</v>
      </c>
      <c r="MY2" t="s">
        <v>193</v>
      </c>
      <c r="MZ2" t="s">
        <v>193</v>
      </c>
      <c r="NA2" t="s">
        <v>193</v>
      </c>
      <c r="NB2" t="s">
        <v>193</v>
      </c>
      <c r="NC2">
        <v>195573159</v>
      </c>
      <c r="ND2" t="s">
        <v>3315</v>
      </c>
      <c r="NE2" t="s">
        <v>3850</v>
      </c>
      <c r="NF2" t="s">
        <v>193</v>
      </c>
      <c r="NG2" t="s">
        <v>699</v>
      </c>
      <c r="NH2" t="s">
        <v>700</v>
      </c>
      <c r="NI2" t="s">
        <v>611</v>
      </c>
      <c r="NJ2" t="s">
        <v>193</v>
      </c>
      <c r="NK2">
        <v>1</v>
      </c>
    </row>
    <row r="3" spans="1:375" x14ac:dyDescent="0.35">
      <c r="A3" t="s">
        <v>3851</v>
      </c>
      <c r="B3" t="s">
        <v>3852</v>
      </c>
      <c r="C3" t="s">
        <v>3322</v>
      </c>
      <c r="D3">
        <v>5.5555555591126904E-3</v>
      </c>
      <c r="E3" t="s">
        <v>193</v>
      </c>
      <c r="F3" t="s">
        <v>193</v>
      </c>
      <c r="G3" t="s">
        <v>193</v>
      </c>
      <c r="H3" t="s">
        <v>3322</v>
      </c>
      <c r="I3" t="s">
        <v>179</v>
      </c>
      <c r="J3" t="s">
        <v>193</v>
      </c>
      <c r="K3" t="s">
        <v>180</v>
      </c>
      <c r="L3" t="s">
        <v>179</v>
      </c>
      <c r="M3" t="s">
        <v>179</v>
      </c>
      <c r="N3" t="s">
        <v>181</v>
      </c>
      <c r="O3" t="s">
        <v>193</v>
      </c>
      <c r="P3" t="s">
        <v>194</v>
      </c>
      <c r="Q3" t="s">
        <v>181</v>
      </c>
      <c r="R3" t="s">
        <v>181</v>
      </c>
      <c r="S3" t="s">
        <v>182</v>
      </c>
      <c r="T3" t="s">
        <v>183</v>
      </c>
      <c r="U3" t="s">
        <v>184</v>
      </c>
      <c r="V3" t="s">
        <v>183</v>
      </c>
      <c r="W3" t="s">
        <v>132</v>
      </c>
      <c r="X3" t="s">
        <v>205</v>
      </c>
      <c r="Y3" t="s">
        <v>132</v>
      </c>
      <c r="Z3" t="s">
        <v>708</v>
      </c>
      <c r="AA3" t="s">
        <v>193</v>
      </c>
      <c r="AB3" t="s">
        <v>562</v>
      </c>
      <c r="AC3" t="s">
        <v>708</v>
      </c>
      <c r="AD3" t="s">
        <v>708</v>
      </c>
      <c r="AE3" t="s">
        <v>709</v>
      </c>
      <c r="AF3" t="s">
        <v>193</v>
      </c>
      <c r="AG3" t="s">
        <v>710</v>
      </c>
      <c r="AH3" t="s">
        <v>709</v>
      </c>
      <c r="AI3" t="s">
        <v>709</v>
      </c>
      <c r="AJ3" t="s">
        <v>536</v>
      </c>
      <c r="AK3" t="s">
        <v>3317</v>
      </c>
      <c r="AL3" t="s">
        <v>109</v>
      </c>
      <c r="AM3" t="s">
        <v>193</v>
      </c>
      <c r="AN3" t="s">
        <v>109</v>
      </c>
      <c r="AO3" t="s">
        <v>193</v>
      </c>
      <c r="AP3" t="s">
        <v>494</v>
      </c>
      <c r="AQ3" t="s">
        <v>193</v>
      </c>
      <c r="AR3" t="s">
        <v>193</v>
      </c>
      <c r="AS3" t="s">
        <v>193</v>
      </c>
      <c r="AT3" t="s">
        <v>193</v>
      </c>
      <c r="AU3" t="s">
        <v>193</v>
      </c>
      <c r="AV3" t="s">
        <v>193</v>
      </c>
      <c r="AW3" t="s">
        <v>193</v>
      </c>
      <c r="AX3" t="s">
        <v>193</v>
      </c>
      <c r="AY3" t="s">
        <v>193</v>
      </c>
      <c r="AZ3" t="s">
        <v>193</v>
      </c>
      <c r="BA3" t="s">
        <v>193</v>
      </c>
      <c r="BB3" t="s">
        <v>193</v>
      </c>
      <c r="BC3" t="s">
        <v>193</v>
      </c>
      <c r="BD3" t="s">
        <v>193</v>
      </c>
      <c r="BE3" t="s">
        <v>193</v>
      </c>
      <c r="BF3" t="s">
        <v>193</v>
      </c>
      <c r="BG3" t="s">
        <v>193</v>
      </c>
      <c r="BH3" t="s">
        <v>193</v>
      </c>
      <c r="BI3" t="s">
        <v>193</v>
      </c>
      <c r="BJ3" t="s">
        <v>193</v>
      </c>
      <c r="BK3" t="s">
        <v>193</v>
      </c>
      <c r="BL3" t="s">
        <v>193</v>
      </c>
      <c r="BM3" t="s">
        <v>193</v>
      </c>
      <c r="BN3" t="s">
        <v>193</v>
      </c>
      <c r="BO3" t="s">
        <v>193</v>
      </c>
      <c r="BP3" t="s">
        <v>193</v>
      </c>
      <c r="BQ3" t="s">
        <v>193</v>
      </c>
      <c r="BR3" t="s">
        <v>193</v>
      </c>
      <c r="BS3" t="s">
        <v>193</v>
      </c>
      <c r="BT3" t="s">
        <v>193</v>
      </c>
      <c r="BU3" t="s">
        <v>193</v>
      </c>
      <c r="BV3" t="s">
        <v>193</v>
      </c>
      <c r="BW3" t="s">
        <v>193</v>
      </c>
      <c r="BX3" t="s">
        <v>193</v>
      </c>
      <c r="BY3" t="s">
        <v>193</v>
      </c>
      <c r="BZ3" t="s">
        <v>193</v>
      </c>
      <c r="CA3" t="s">
        <v>193</v>
      </c>
      <c r="CB3" t="s">
        <v>193</v>
      </c>
      <c r="CC3" t="s">
        <v>193</v>
      </c>
      <c r="CD3" t="s">
        <v>193</v>
      </c>
      <c r="CE3" t="s">
        <v>193</v>
      </c>
      <c r="CF3" t="s">
        <v>193</v>
      </c>
      <c r="CG3" t="s">
        <v>193</v>
      </c>
      <c r="CH3" t="s">
        <v>193</v>
      </c>
      <c r="CI3" t="s">
        <v>193</v>
      </c>
      <c r="CJ3" t="s">
        <v>193</v>
      </c>
      <c r="CK3" t="s">
        <v>193</v>
      </c>
      <c r="CL3" t="s">
        <v>193</v>
      </c>
      <c r="CM3" t="s">
        <v>193</v>
      </c>
      <c r="CN3" t="s">
        <v>193</v>
      </c>
      <c r="CO3" t="s">
        <v>193</v>
      </c>
      <c r="CP3" t="s">
        <v>193</v>
      </c>
      <c r="CQ3" t="s">
        <v>193</v>
      </c>
      <c r="CR3" t="s">
        <v>193</v>
      </c>
      <c r="CS3" t="s">
        <v>193</v>
      </c>
      <c r="CT3" t="s">
        <v>193</v>
      </c>
      <c r="CU3" t="s">
        <v>193</v>
      </c>
      <c r="CV3" t="s">
        <v>193</v>
      </c>
      <c r="CW3" t="s">
        <v>193</v>
      </c>
      <c r="CX3" t="s">
        <v>193</v>
      </c>
      <c r="CY3" t="s">
        <v>193</v>
      </c>
      <c r="CZ3" t="s">
        <v>193</v>
      </c>
      <c r="DA3" t="s">
        <v>193</v>
      </c>
      <c r="DB3" t="s">
        <v>193</v>
      </c>
      <c r="DC3" t="s">
        <v>193</v>
      </c>
      <c r="DD3" t="s">
        <v>193</v>
      </c>
      <c r="DE3" t="s">
        <v>193</v>
      </c>
      <c r="DF3" t="s">
        <v>193</v>
      </c>
      <c r="DG3" t="s">
        <v>193</v>
      </c>
      <c r="DH3" t="s">
        <v>193</v>
      </c>
      <c r="DI3" t="s">
        <v>193</v>
      </c>
      <c r="DJ3" t="s">
        <v>193</v>
      </c>
      <c r="DK3" t="s">
        <v>193</v>
      </c>
      <c r="DL3" t="s">
        <v>193</v>
      </c>
      <c r="DM3" t="s">
        <v>193</v>
      </c>
      <c r="DN3" t="s">
        <v>193</v>
      </c>
      <c r="DO3" t="s">
        <v>193</v>
      </c>
      <c r="DP3" t="s">
        <v>193</v>
      </c>
      <c r="DQ3" t="s">
        <v>193</v>
      </c>
      <c r="DR3" t="s">
        <v>193</v>
      </c>
      <c r="DS3" t="s">
        <v>193</v>
      </c>
      <c r="DT3" t="s">
        <v>193</v>
      </c>
      <c r="DU3" t="s">
        <v>193</v>
      </c>
      <c r="DV3" t="s">
        <v>193</v>
      </c>
      <c r="DW3" t="s">
        <v>193</v>
      </c>
      <c r="DX3" t="s">
        <v>193</v>
      </c>
      <c r="DY3" t="s">
        <v>193</v>
      </c>
      <c r="DZ3" t="s">
        <v>193</v>
      </c>
      <c r="EA3" t="s">
        <v>193</v>
      </c>
      <c r="EB3" t="s">
        <v>193</v>
      </c>
      <c r="EC3" t="s">
        <v>193</v>
      </c>
      <c r="ED3" t="s">
        <v>193</v>
      </c>
      <c r="EE3" t="s">
        <v>193</v>
      </c>
      <c r="EF3" t="s">
        <v>193</v>
      </c>
      <c r="EG3" t="s">
        <v>193</v>
      </c>
      <c r="EH3" t="s">
        <v>193</v>
      </c>
      <c r="EI3" t="s">
        <v>193</v>
      </c>
      <c r="EJ3" t="s">
        <v>193</v>
      </c>
      <c r="EK3" t="s">
        <v>193</v>
      </c>
      <c r="EL3" t="s">
        <v>193</v>
      </c>
      <c r="EM3" t="s">
        <v>193</v>
      </c>
      <c r="EN3" t="s">
        <v>193</v>
      </c>
      <c r="EO3" t="s">
        <v>193</v>
      </c>
      <c r="EP3" t="s">
        <v>193</v>
      </c>
      <c r="EQ3" t="s">
        <v>193</v>
      </c>
      <c r="ER3" t="s">
        <v>193</v>
      </c>
      <c r="ES3" t="s">
        <v>193</v>
      </c>
      <c r="ET3" t="s">
        <v>193</v>
      </c>
      <c r="EU3" t="s">
        <v>193</v>
      </c>
      <c r="EV3" t="s">
        <v>193</v>
      </c>
      <c r="EW3" t="s">
        <v>193</v>
      </c>
      <c r="EX3" t="s">
        <v>193</v>
      </c>
      <c r="EY3" t="s">
        <v>193</v>
      </c>
      <c r="EZ3" t="s">
        <v>193</v>
      </c>
      <c r="FA3" t="s">
        <v>193</v>
      </c>
      <c r="FB3" t="s">
        <v>193</v>
      </c>
      <c r="FC3" t="s">
        <v>193</v>
      </c>
      <c r="FD3" t="s">
        <v>193</v>
      </c>
      <c r="FE3" t="s">
        <v>193</v>
      </c>
      <c r="FF3" t="s">
        <v>193</v>
      </c>
      <c r="FG3" t="s">
        <v>193</v>
      </c>
      <c r="FH3" t="s">
        <v>193</v>
      </c>
      <c r="FI3" t="s">
        <v>193</v>
      </c>
      <c r="FJ3" t="s">
        <v>193</v>
      </c>
      <c r="FK3" t="s">
        <v>193</v>
      </c>
      <c r="FL3" t="s">
        <v>193</v>
      </c>
      <c r="FM3" t="s">
        <v>193</v>
      </c>
      <c r="FN3" t="s">
        <v>193</v>
      </c>
      <c r="FO3" t="s">
        <v>193</v>
      </c>
      <c r="FP3" t="s">
        <v>193</v>
      </c>
      <c r="FQ3" t="s">
        <v>193</v>
      </c>
      <c r="FR3" t="s">
        <v>193</v>
      </c>
      <c r="FS3" t="s">
        <v>193</v>
      </c>
      <c r="FT3" t="s">
        <v>193</v>
      </c>
      <c r="FU3" t="s">
        <v>193</v>
      </c>
      <c r="FV3" t="s">
        <v>193</v>
      </c>
      <c r="FW3" t="s">
        <v>193</v>
      </c>
      <c r="FX3" t="s">
        <v>193</v>
      </c>
      <c r="FY3" t="s">
        <v>193</v>
      </c>
      <c r="FZ3" t="s">
        <v>193</v>
      </c>
      <c r="GA3" t="s">
        <v>193</v>
      </c>
      <c r="GB3" t="s">
        <v>193</v>
      </c>
      <c r="GC3" t="s">
        <v>193</v>
      </c>
      <c r="GD3" t="s">
        <v>193</v>
      </c>
      <c r="GE3" t="s">
        <v>193</v>
      </c>
      <c r="GF3" t="s">
        <v>193</v>
      </c>
      <c r="GG3" t="s">
        <v>193</v>
      </c>
      <c r="GH3" t="s">
        <v>193</v>
      </c>
      <c r="GI3" t="s">
        <v>193</v>
      </c>
      <c r="GJ3" t="s">
        <v>193</v>
      </c>
      <c r="GK3" t="s">
        <v>193</v>
      </c>
      <c r="GL3" t="s">
        <v>193</v>
      </c>
      <c r="GM3" t="s">
        <v>193</v>
      </c>
      <c r="GN3" t="s">
        <v>193</v>
      </c>
      <c r="GO3" t="s">
        <v>193</v>
      </c>
      <c r="GP3" t="s">
        <v>193</v>
      </c>
      <c r="GQ3" t="s">
        <v>193</v>
      </c>
      <c r="GR3" t="s">
        <v>193</v>
      </c>
      <c r="GS3" t="s">
        <v>193</v>
      </c>
      <c r="GT3" t="s">
        <v>193</v>
      </c>
      <c r="GU3" t="s">
        <v>193</v>
      </c>
      <c r="GV3" t="s">
        <v>193</v>
      </c>
      <c r="GW3" t="s">
        <v>193</v>
      </c>
      <c r="GX3" t="s">
        <v>193</v>
      </c>
      <c r="GY3" t="s">
        <v>193</v>
      </c>
      <c r="GZ3" t="s">
        <v>193</v>
      </c>
      <c r="HA3" t="s">
        <v>193</v>
      </c>
      <c r="HB3" t="s">
        <v>193</v>
      </c>
      <c r="HC3" t="s">
        <v>193</v>
      </c>
      <c r="HD3" t="s">
        <v>193</v>
      </c>
      <c r="HE3" t="s">
        <v>193</v>
      </c>
      <c r="HF3" t="s">
        <v>193</v>
      </c>
      <c r="HG3" t="s">
        <v>193</v>
      </c>
      <c r="HH3" t="s">
        <v>193</v>
      </c>
      <c r="HI3" t="s">
        <v>193</v>
      </c>
      <c r="HJ3" t="s">
        <v>193</v>
      </c>
      <c r="HK3" t="s">
        <v>193</v>
      </c>
      <c r="HL3" t="s">
        <v>193</v>
      </c>
      <c r="HM3" t="s">
        <v>193</v>
      </c>
      <c r="HN3" t="s">
        <v>193</v>
      </c>
      <c r="HO3" t="s">
        <v>193</v>
      </c>
      <c r="HP3" t="s">
        <v>193</v>
      </c>
      <c r="HQ3" t="s">
        <v>193</v>
      </c>
      <c r="HR3" t="s">
        <v>193</v>
      </c>
      <c r="HS3" t="s">
        <v>193</v>
      </c>
      <c r="HT3" t="s">
        <v>193</v>
      </c>
      <c r="HU3" t="s">
        <v>193</v>
      </c>
      <c r="HV3" t="s">
        <v>193</v>
      </c>
      <c r="HW3" t="s">
        <v>193</v>
      </c>
      <c r="HX3" t="s">
        <v>193</v>
      </c>
      <c r="HY3" t="s">
        <v>193</v>
      </c>
      <c r="HZ3" t="s">
        <v>193</v>
      </c>
      <c r="IA3" t="s">
        <v>193</v>
      </c>
      <c r="IB3" t="s">
        <v>193</v>
      </c>
      <c r="IC3" t="s">
        <v>193</v>
      </c>
      <c r="ID3" t="s">
        <v>193</v>
      </c>
      <c r="IE3" t="s">
        <v>193</v>
      </c>
      <c r="IF3" t="s">
        <v>193</v>
      </c>
      <c r="IG3" t="s">
        <v>193</v>
      </c>
      <c r="IH3" t="s">
        <v>193</v>
      </c>
      <c r="II3" t="s">
        <v>193</v>
      </c>
      <c r="IJ3" t="s">
        <v>193</v>
      </c>
      <c r="IK3" t="s">
        <v>193</v>
      </c>
      <c r="IL3" t="s">
        <v>193</v>
      </c>
      <c r="IM3" t="s">
        <v>193</v>
      </c>
      <c r="IN3" t="s">
        <v>193</v>
      </c>
      <c r="IO3" t="s">
        <v>193</v>
      </c>
      <c r="IP3" t="s">
        <v>193</v>
      </c>
      <c r="IQ3" t="s">
        <v>193</v>
      </c>
      <c r="IR3" t="s">
        <v>193</v>
      </c>
      <c r="IS3" t="s">
        <v>193</v>
      </c>
      <c r="IT3" t="s">
        <v>193</v>
      </c>
      <c r="IU3" t="s">
        <v>193</v>
      </c>
      <c r="IV3" t="s">
        <v>193</v>
      </c>
      <c r="IW3" t="s">
        <v>193</v>
      </c>
      <c r="IX3" t="s">
        <v>193</v>
      </c>
      <c r="IY3" t="s">
        <v>193</v>
      </c>
      <c r="IZ3" t="s">
        <v>193</v>
      </c>
      <c r="JA3" t="s">
        <v>193</v>
      </c>
      <c r="JB3" t="s">
        <v>193</v>
      </c>
      <c r="JC3" t="s">
        <v>193</v>
      </c>
      <c r="JD3" t="s">
        <v>193</v>
      </c>
      <c r="JE3" t="s">
        <v>193</v>
      </c>
      <c r="JF3" t="s">
        <v>193</v>
      </c>
      <c r="JG3" t="s">
        <v>193</v>
      </c>
      <c r="JH3" t="s">
        <v>193</v>
      </c>
      <c r="JI3" t="s">
        <v>193</v>
      </c>
      <c r="JJ3" t="s">
        <v>193</v>
      </c>
      <c r="JK3" t="s">
        <v>193</v>
      </c>
      <c r="JL3" t="s">
        <v>193</v>
      </c>
      <c r="JM3" t="s">
        <v>193</v>
      </c>
      <c r="JN3" t="s">
        <v>193</v>
      </c>
      <c r="JO3" t="s">
        <v>193</v>
      </c>
      <c r="JP3" t="s">
        <v>193</v>
      </c>
      <c r="JQ3" t="s">
        <v>193</v>
      </c>
      <c r="JR3" t="s">
        <v>193</v>
      </c>
      <c r="JS3" t="s">
        <v>193</v>
      </c>
      <c r="JT3" t="s">
        <v>193</v>
      </c>
      <c r="JU3" t="s">
        <v>193</v>
      </c>
      <c r="JV3" t="s">
        <v>193</v>
      </c>
      <c r="JW3" t="s">
        <v>193</v>
      </c>
      <c r="JX3" t="s">
        <v>193</v>
      </c>
      <c r="JY3" t="s">
        <v>193</v>
      </c>
      <c r="JZ3" t="s">
        <v>193</v>
      </c>
      <c r="KA3" t="s">
        <v>193</v>
      </c>
      <c r="KB3" t="s">
        <v>193</v>
      </c>
      <c r="KC3" t="s">
        <v>193</v>
      </c>
      <c r="KD3" t="s">
        <v>193</v>
      </c>
      <c r="KE3" t="s">
        <v>193</v>
      </c>
      <c r="KF3" t="s">
        <v>193</v>
      </c>
      <c r="KG3" t="s">
        <v>193</v>
      </c>
      <c r="KH3" t="s">
        <v>193</v>
      </c>
      <c r="KI3" t="s">
        <v>193</v>
      </c>
      <c r="KJ3" t="s">
        <v>193</v>
      </c>
      <c r="KK3" t="s">
        <v>193</v>
      </c>
      <c r="KL3" t="s">
        <v>193</v>
      </c>
      <c r="KM3" t="s">
        <v>193</v>
      </c>
      <c r="KN3" t="s">
        <v>193</v>
      </c>
      <c r="KO3" t="s">
        <v>193</v>
      </c>
      <c r="KP3" t="s">
        <v>193</v>
      </c>
      <c r="KQ3" t="s">
        <v>193</v>
      </c>
      <c r="KR3" t="s">
        <v>193</v>
      </c>
      <c r="KS3" t="s">
        <v>193</v>
      </c>
      <c r="KT3" t="s">
        <v>193</v>
      </c>
      <c r="KU3" t="s">
        <v>109</v>
      </c>
      <c r="KV3" t="s">
        <v>505</v>
      </c>
      <c r="KW3" t="s">
        <v>3318</v>
      </c>
      <c r="KX3" t="s">
        <v>193</v>
      </c>
      <c r="KY3" t="s">
        <v>506</v>
      </c>
      <c r="KZ3" t="s">
        <v>3319</v>
      </c>
      <c r="LA3" t="s">
        <v>3318</v>
      </c>
      <c r="LB3" t="s">
        <v>796</v>
      </c>
      <c r="LC3" t="s">
        <v>193</v>
      </c>
      <c r="LD3" t="s">
        <v>3320</v>
      </c>
      <c r="LE3" t="s">
        <v>797</v>
      </c>
      <c r="LF3" t="s">
        <v>798</v>
      </c>
      <c r="LG3" t="s">
        <v>799</v>
      </c>
      <c r="LH3" t="s">
        <v>193</v>
      </c>
      <c r="LI3" t="s">
        <v>193</v>
      </c>
      <c r="LJ3" t="s">
        <v>193</v>
      </c>
      <c r="LK3" t="s">
        <v>193</v>
      </c>
      <c r="LL3" t="s">
        <v>193</v>
      </c>
      <c r="LM3">
        <v>50</v>
      </c>
      <c r="LN3">
        <v>10</v>
      </c>
      <c r="LO3" t="s">
        <v>193</v>
      </c>
      <c r="LP3" t="s">
        <v>156</v>
      </c>
      <c r="LQ3">
        <v>10</v>
      </c>
      <c r="LR3" t="s">
        <v>132</v>
      </c>
      <c r="LS3" t="s">
        <v>193</v>
      </c>
      <c r="LT3" t="s">
        <v>114</v>
      </c>
      <c r="LU3" t="s">
        <v>193</v>
      </c>
      <c r="LV3" t="s">
        <v>193</v>
      </c>
      <c r="LW3" t="s">
        <v>193</v>
      </c>
      <c r="LX3" t="s">
        <v>193</v>
      </c>
      <c r="LY3" t="s">
        <v>193</v>
      </c>
      <c r="LZ3" t="s">
        <v>193</v>
      </c>
      <c r="MA3" t="s">
        <v>193</v>
      </c>
      <c r="MB3" t="s">
        <v>193</v>
      </c>
      <c r="MC3" t="s">
        <v>193</v>
      </c>
      <c r="MD3" t="s">
        <v>193</v>
      </c>
      <c r="ME3" t="s">
        <v>193</v>
      </c>
      <c r="MF3" t="s">
        <v>193</v>
      </c>
      <c r="MG3" t="s">
        <v>193</v>
      </c>
      <c r="MH3" t="s">
        <v>114</v>
      </c>
      <c r="MI3" t="s">
        <v>193</v>
      </c>
      <c r="MJ3" t="s">
        <v>193</v>
      </c>
      <c r="MK3" t="s">
        <v>193</v>
      </c>
      <c r="ML3" t="s">
        <v>193</v>
      </c>
      <c r="MM3" t="s">
        <v>193</v>
      </c>
      <c r="MN3" t="s">
        <v>193</v>
      </c>
      <c r="MO3" t="s">
        <v>193</v>
      </c>
      <c r="MP3" t="s">
        <v>193</v>
      </c>
      <c r="MQ3" t="s">
        <v>193</v>
      </c>
      <c r="MR3" t="s">
        <v>193</v>
      </c>
      <c r="MS3" t="s">
        <v>193</v>
      </c>
      <c r="MT3" t="s">
        <v>193</v>
      </c>
      <c r="MU3" t="s">
        <v>193</v>
      </c>
      <c r="MV3" t="s">
        <v>193</v>
      </c>
      <c r="MW3" t="s">
        <v>193</v>
      </c>
      <c r="MX3" t="s">
        <v>193</v>
      </c>
      <c r="MY3" t="s">
        <v>193</v>
      </c>
      <c r="MZ3" t="s">
        <v>193</v>
      </c>
      <c r="NA3" t="s">
        <v>3853</v>
      </c>
      <c r="NB3" t="s">
        <v>193</v>
      </c>
      <c r="NC3">
        <v>194867431</v>
      </c>
      <c r="ND3" t="s">
        <v>3321</v>
      </c>
      <c r="NE3" t="s">
        <v>3854</v>
      </c>
      <c r="NF3" t="s">
        <v>193</v>
      </c>
      <c r="NG3" t="s">
        <v>699</v>
      </c>
      <c r="NH3" t="s">
        <v>700</v>
      </c>
      <c r="NI3" t="s">
        <v>611</v>
      </c>
      <c r="NJ3" t="s">
        <v>193</v>
      </c>
      <c r="NK3">
        <v>2</v>
      </c>
    </row>
    <row r="4" spans="1:375" x14ac:dyDescent="0.35">
      <c r="A4" t="s">
        <v>3855</v>
      </c>
      <c r="B4" t="s">
        <v>3856</v>
      </c>
      <c r="C4" t="s">
        <v>3322</v>
      </c>
      <c r="D4">
        <v>2.0833333328482695E-3</v>
      </c>
      <c r="E4" t="s">
        <v>193</v>
      </c>
      <c r="F4" t="s">
        <v>193</v>
      </c>
      <c r="G4" t="s">
        <v>193</v>
      </c>
      <c r="H4" t="s">
        <v>3322</v>
      </c>
      <c r="I4" t="s">
        <v>179</v>
      </c>
      <c r="J4" t="s">
        <v>193</v>
      </c>
      <c r="K4" t="s">
        <v>180</v>
      </c>
      <c r="L4" t="s">
        <v>179</v>
      </c>
      <c r="M4" t="s">
        <v>179</v>
      </c>
      <c r="N4" t="s">
        <v>181</v>
      </c>
      <c r="O4" t="s">
        <v>193</v>
      </c>
      <c r="P4" t="s">
        <v>194</v>
      </c>
      <c r="Q4" t="s">
        <v>181</v>
      </c>
      <c r="R4" t="s">
        <v>181</v>
      </c>
      <c r="S4" t="s">
        <v>182</v>
      </c>
      <c r="T4" t="s">
        <v>183</v>
      </c>
      <c r="U4" t="s">
        <v>184</v>
      </c>
      <c r="V4" t="s">
        <v>183</v>
      </c>
      <c r="W4" t="s">
        <v>132</v>
      </c>
      <c r="X4" t="s">
        <v>205</v>
      </c>
      <c r="Y4" t="s">
        <v>132</v>
      </c>
      <c r="Z4" t="s">
        <v>708</v>
      </c>
      <c r="AA4" t="s">
        <v>193</v>
      </c>
      <c r="AB4" t="s">
        <v>562</v>
      </c>
      <c r="AC4" t="s">
        <v>708</v>
      </c>
      <c r="AD4" t="s">
        <v>708</v>
      </c>
      <c r="AE4" t="s">
        <v>709</v>
      </c>
      <c r="AF4" t="s">
        <v>193</v>
      </c>
      <c r="AG4" t="s">
        <v>710</v>
      </c>
      <c r="AH4" t="s">
        <v>709</v>
      </c>
      <c r="AI4" t="s">
        <v>709</v>
      </c>
      <c r="AJ4" t="s">
        <v>536</v>
      </c>
      <c r="AK4" t="s">
        <v>3317</v>
      </c>
      <c r="AL4" t="s">
        <v>109</v>
      </c>
      <c r="AM4" t="s">
        <v>193</v>
      </c>
      <c r="AN4" t="s">
        <v>109</v>
      </c>
      <c r="AO4" t="s">
        <v>193</v>
      </c>
      <c r="AP4" t="s">
        <v>491</v>
      </c>
      <c r="AQ4" t="s">
        <v>193</v>
      </c>
      <c r="AR4" t="s">
        <v>193</v>
      </c>
      <c r="AS4" t="s">
        <v>193</v>
      </c>
      <c r="AT4" t="s">
        <v>193</v>
      </c>
      <c r="AU4" t="s">
        <v>193</v>
      </c>
      <c r="AV4" t="s">
        <v>193</v>
      </c>
      <c r="AW4" t="s">
        <v>193</v>
      </c>
      <c r="AX4" t="s">
        <v>193</v>
      </c>
      <c r="AY4" t="s">
        <v>193</v>
      </c>
      <c r="AZ4" t="s">
        <v>193</v>
      </c>
      <c r="BA4" t="s">
        <v>193</v>
      </c>
      <c r="BB4" t="s">
        <v>193</v>
      </c>
      <c r="BC4" t="s">
        <v>193</v>
      </c>
      <c r="BD4" t="s">
        <v>193</v>
      </c>
      <c r="BE4" t="s">
        <v>193</v>
      </c>
      <c r="BF4" t="s">
        <v>193</v>
      </c>
      <c r="BG4" t="s">
        <v>193</v>
      </c>
      <c r="BH4" t="s">
        <v>193</v>
      </c>
      <c r="BI4" t="s">
        <v>193</v>
      </c>
      <c r="BJ4" t="s">
        <v>193</v>
      </c>
      <c r="BK4" t="s">
        <v>193</v>
      </c>
      <c r="BL4" t="s">
        <v>193</v>
      </c>
      <c r="BM4" t="s">
        <v>193</v>
      </c>
      <c r="BN4" t="s">
        <v>193</v>
      </c>
      <c r="BO4" t="s">
        <v>193</v>
      </c>
      <c r="BP4" t="s">
        <v>193</v>
      </c>
      <c r="BQ4" t="s">
        <v>193</v>
      </c>
      <c r="BR4" t="s">
        <v>193</v>
      </c>
      <c r="BS4" t="s">
        <v>193</v>
      </c>
      <c r="BT4" t="s">
        <v>193</v>
      </c>
      <c r="BU4" t="s">
        <v>193</v>
      </c>
      <c r="BV4" t="s">
        <v>193</v>
      </c>
      <c r="BW4" t="s">
        <v>193</v>
      </c>
      <c r="BX4" t="s">
        <v>193</v>
      </c>
      <c r="BY4" t="s">
        <v>193</v>
      </c>
      <c r="BZ4" t="s">
        <v>193</v>
      </c>
      <c r="CA4" t="s">
        <v>193</v>
      </c>
      <c r="CB4" t="s">
        <v>193</v>
      </c>
      <c r="CC4" t="s">
        <v>193</v>
      </c>
      <c r="CD4" t="s">
        <v>193</v>
      </c>
      <c r="CE4" t="s">
        <v>193</v>
      </c>
      <c r="CF4" t="s">
        <v>193</v>
      </c>
      <c r="CG4" t="s">
        <v>193</v>
      </c>
      <c r="CH4" t="s">
        <v>193</v>
      </c>
      <c r="CI4" t="s">
        <v>193</v>
      </c>
      <c r="CJ4" t="s">
        <v>193</v>
      </c>
      <c r="CK4" t="s">
        <v>193</v>
      </c>
      <c r="CL4" t="s">
        <v>193</v>
      </c>
      <c r="CM4" t="s">
        <v>193</v>
      </c>
      <c r="CN4" t="s">
        <v>193</v>
      </c>
      <c r="CO4" t="s">
        <v>193</v>
      </c>
      <c r="CP4" t="s">
        <v>193</v>
      </c>
      <c r="CQ4" t="s">
        <v>193</v>
      </c>
      <c r="CR4" t="s">
        <v>193</v>
      </c>
      <c r="CS4" t="s">
        <v>193</v>
      </c>
      <c r="CT4" t="s">
        <v>193</v>
      </c>
      <c r="CU4" t="s">
        <v>193</v>
      </c>
      <c r="CV4" t="s">
        <v>193</v>
      </c>
      <c r="CW4" t="s">
        <v>193</v>
      </c>
      <c r="CX4" t="s">
        <v>193</v>
      </c>
      <c r="CY4" t="s">
        <v>193</v>
      </c>
      <c r="CZ4" t="s">
        <v>193</v>
      </c>
      <c r="DA4" t="s">
        <v>193</v>
      </c>
      <c r="DB4" t="s">
        <v>193</v>
      </c>
      <c r="DC4" t="s">
        <v>193</v>
      </c>
      <c r="DD4" t="s">
        <v>193</v>
      </c>
      <c r="DE4" t="s">
        <v>193</v>
      </c>
      <c r="DF4" t="s">
        <v>193</v>
      </c>
      <c r="DG4" t="s">
        <v>193</v>
      </c>
      <c r="DH4" t="s">
        <v>193</v>
      </c>
      <c r="DI4" t="s">
        <v>193</v>
      </c>
      <c r="DJ4" t="s">
        <v>193</v>
      </c>
      <c r="DK4" t="s">
        <v>193</v>
      </c>
      <c r="DL4" t="s">
        <v>193</v>
      </c>
      <c r="DM4" t="s">
        <v>193</v>
      </c>
      <c r="DN4" t="s">
        <v>193</v>
      </c>
      <c r="DO4" t="s">
        <v>193</v>
      </c>
      <c r="DP4" t="s">
        <v>193</v>
      </c>
      <c r="DQ4" t="s">
        <v>193</v>
      </c>
      <c r="DR4" t="s">
        <v>193</v>
      </c>
      <c r="DS4" t="s">
        <v>193</v>
      </c>
      <c r="DT4" t="s">
        <v>193</v>
      </c>
      <c r="DU4" t="s">
        <v>193</v>
      </c>
      <c r="DV4" t="s">
        <v>193</v>
      </c>
      <c r="DW4" t="s">
        <v>193</v>
      </c>
      <c r="DX4" t="s">
        <v>193</v>
      </c>
      <c r="DY4" t="s">
        <v>193</v>
      </c>
      <c r="DZ4" t="s">
        <v>193</v>
      </c>
      <c r="EA4" t="s">
        <v>193</v>
      </c>
      <c r="EB4" t="s">
        <v>193</v>
      </c>
      <c r="EC4" t="s">
        <v>193</v>
      </c>
      <c r="ED4" t="s">
        <v>193</v>
      </c>
      <c r="EE4" t="s">
        <v>193</v>
      </c>
      <c r="EF4" t="s">
        <v>193</v>
      </c>
      <c r="EG4" t="s">
        <v>193</v>
      </c>
      <c r="EH4" t="s">
        <v>193</v>
      </c>
      <c r="EI4" t="s">
        <v>193</v>
      </c>
      <c r="EJ4" t="s">
        <v>193</v>
      </c>
      <c r="EK4" t="s">
        <v>193</v>
      </c>
      <c r="EL4" t="s">
        <v>193</v>
      </c>
      <c r="EM4" t="s">
        <v>193</v>
      </c>
      <c r="EN4" t="s">
        <v>193</v>
      </c>
      <c r="EO4" t="s">
        <v>193</v>
      </c>
      <c r="EP4" t="s">
        <v>193</v>
      </c>
      <c r="EQ4" t="s">
        <v>193</v>
      </c>
      <c r="ER4" t="s">
        <v>193</v>
      </c>
      <c r="ES4" t="s">
        <v>193</v>
      </c>
      <c r="ET4" t="s">
        <v>193</v>
      </c>
      <c r="EU4" t="s">
        <v>193</v>
      </c>
      <c r="EV4" t="s">
        <v>193</v>
      </c>
      <c r="EW4" t="s">
        <v>193</v>
      </c>
      <c r="EX4" t="s">
        <v>193</v>
      </c>
      <c r="EY4" t="s">
        <v>193</v>
      </c>
      <c r="EZ4" t="s">
        <v>193</v>
      </c>
      <c r="FA4" t="s">
        <v>193</v>
      </c>
      <c r="FB4" t="s">
        <v>193</v>
      </c>
      <c r="FC4" t="s">
        <v>193</v>
      </c>
      <c r="FD4" t="s">
        <v>193</v>
      </c>
      <c r="FE4" t="s">
        <v>193</v>
      </c>
      <c r="FF4" t="s">
        <v>193</v>
      </c>
      <c r="FG4" t="s">
        <v>193</v>
      </c>
      <c r="FH4" t="s">
        <v>193</v>
      </c>
      <c r="FI4" t="s">
        <v>193</v>
      </c>
      <c r="FJ4" t="s">
        <v>193</v>
      </c>
      <c r="FK4" t="s">
        <v>193</v>
      </c>
      <c r="FL4" t="s">
        <v>193</v>
      </c>
      <c r="FM4" t="s">
        <v>193</v>
      </c>
      <c r="FN4" t="s">
        <v>193</v>
      </c>
      <c r="FO4" t="s">
        <v>193</v>
      </c>
      <c r="FP4" t="s">
        <v>193</v>
      </c>
      <c r="FQ4" t="s">
        <v>193</v>
      </c>
      <c r="FR4" t="s">
        <v>193</v>
      </c>
      <c r="FS4" t="s">
        <v>193</v>
      </c>
      <c r="FT4" t="s">
        <v>193</v>
      </c>
      <c r="FU4" t="s">
        <v>193</v>
      </c>
      <c r="FV4" t="s">
        <v>193</v>
      </c>
      <c r="FW4" t="s">
        <v>193</v>
      </c>
      <c r="FX4" t="s">
        <v>193</v>
      </c>
      <c r="FY4" t="s">
        <v>193</v>
      </c>
      <c r="FZ4" t="s">
        <v>193</v>
      </c>
      <c r="GA4" t="s">
        <v>193</v>
      </c>
      <c r="GB4" t="s">
        <v>193</v>
      </c>
      <c r="GC4" t="s">
        <v>193</v>
      </c>
      <c r="GD4" t="s">
        <v>193</v>
      </c>
      <c r="GE4" t="s">
        <v>193</v>
      </c>
      <c r="GF4" t="s">
        <v>193</v>
      </c>
      <c r="GG4" t="s">
        <v>193</v>
      </c>
      <c r="GH4" t="s">
        <v>193</v>
      </c>
      <c r="GI4" t="s">
        <v>193</v>
      </c>
      <c r="GJ4" t="s">
        <v>193</v>
      </c>
      <c r="GK4" t="s">
        <v>193</v>
      </c>
      <c r="GL4" t="s">
        <v>193</v>
      </c>
      <c r="GM4" t="s">
        <v>193</v>
      </c>
      <c r="GN4" t="s">
        <v>193</v>
      </c>
      <c r="GO4" t="s">
        <v>193</v>
      </c>
      <c r="GP4" t="s">
        <v>193</v>
      </c>
      <c r="GQ4" t="s">
        <v>193</v>
      </c>
      <c r="GR4" t="s">
        <v>193</v>
      </c>
      <c r="GS4" t="s">
        <v>193</v>
      </c>
      <c r="GT4" t="s">
        <v>193</v>
      </c>
      <c r="GU4" t="s">
        <v>193</v>
      </c>
      <c r="GV4" t="s">
        <v>193</v>
      </c>
      <c r="GW4" t="s">
        <v>193</v>
      </c>
      <c r="GX4" t="s">
        <v>193</v>
      </c>
      <c r="GY4" t="s">
        <v>193</v>
      </c>
      <c r="GZ4" t="s">
        <v>193</v>
      </c>
      <c r="HA4" t="s">
        <v>193</v>
      </c>
      <c r="HB4" t="s">
        <v>193</v>
      </c>
      <c r="HC4" t="s">
        <v>193</v>
      </c>
      <c r="HD4" t="s">
        <v>193</v>
      </c>
      <c r="HE4" t="s">
        <v>193</v>
      </c>
      <c r="HF4" t="s">
        <v>193</v>
      </c>
      <c r="HG4" t="s">
        <v>193</v>
      </c>
      <c r="HH4" t="s">
        <v>193</v>
      </c>
      <c r="HI4" t="s">
        <v>193</v>
      </c>
      <c r="HJ4" t="s">
        <v>193</v>
      </c>
      <c r="HK4" t="s">
        <v>193</v>
      </c>
      <c r="HL4" t="s">
        <v>193</v>
      </c>
      <c r="HM4" t="s">
        <v>193</v>
      </c>
      <c r="HN4" t="s">
        <v>193</v>
      </c>
      <c r="HO4" t="s">
        <v>193</v>
      </c>
      <c r="HP4" t="s">
        <v>193</v>
      </c>
      <c r="HQ4" t="s">
        <v>193</v>
      </c>
      <c r="HR4" t="s">
        <v>193</v>
      </c>
      <c r="HS4" t="s">
        <v>193</v>
      </c>
      <c r="HT4" t="s">
        <v>193</v>
      </c>
      <c r="HU4" t="s">
        <v>193</v>
      </c>
      <c r="HV4" t="s">
        <v>193</v>
      </c>
      <c r="HW4" t="s">
        <v>193</v>
      </c>
      <c r="HX4" t="s">
        <v>193</v>
      </c>
      <c r="HY4" t="s">
        <v>193</v>
      </c>
      <c r="HZ4" t="s">
        <v>193</v>
      </c>
      <c r="IA4" t="s">
        <v>193</v>
      </c>
      <c r="IB4" t="s">
        <v>193</v>
      </c>
      <c r="IC4" t="s">
        <v>193</v>
      </c>
      <c r="ID4" t="s">
        <v>193</v>
      </c>
      <c r="IE4" t="s">
        <v>193</v>
      </c>
      <c r="IF4" t="s">
        <v>193</v>
      </c>
      <c r="IG4" t="s">
        <v>193</v>
      </c>
      <c r="IH4" t="s">
        <v>193</v>
      </c>
      <c r="II4" t="s">
        <v>193</v>
      </c>
      <c r="IJ4" t="s">
        <v>193</v>
      </c>
      <c r="IK4" t="s">
        <v>193</v>
      </c>
      <c r="IL4" t="s">
        <v>193</v>
      </c>
      <c r="IM4" t="s">
        <v>193</v>
      </c>
      <c r="IN4" t="s">
        <v>193</v>
      </c>
      <c r="IO4" t="s">
        <v>193</v>
      </c>
      <c r="IP4" t="s">
        <v>193</v>
      </c>
      <c r="IQ4" t="s">
        <v>193</v>
      </c>
      <c r="IR4" t="s">
        <v>193</v>
      </c>
      <c r="IS4" t="s">
        <v>193</v>
      </c>
      <c r="IT4" t="s">
        <v>193</v>
      </c>
      <c r="IU4" t="s">
        <v>193</v>
      </c>
      <c r="IV4" t="s">
        <v>193</v>
      </c>
      <c r="IW4" t="s">
        <v>193</v>
      </c>
      <c r="IX4" t="s">
        <v>193</v>
      </c>
      <c r="IY4" t="s">
        <v>193</v>
      </c>
      <c r="IZ4" t="s">
        <v>193</v>
      </c>
      <c r="JA4" t="s">
        <v>193</v>
      </c>
      <c r="JB4" t="s">
        <v>193</v>
      </c>
      <c r="JC4" t="s">
        <v>193</v>
      </c>
      <c r="JD4" t="s">
        <v>193</v>
      </c>
      <c r="JE4" t="s">
        <v>193</v>
      </c>
      <c r="JF4" t="s">
        <v>193</v>
      </c>
      <c r="JG4" t="s">
        <v>193</v>
      </c>
      <c r="JH4" t="s">
        <v>193</v>
      </c>
      <c r="JI4" t="s">
        <v>193</v>
      </c>
      <c r="JJ4" t="s">
        <v>193</v>
      </c>
      <c r="JK4" t="s">
        <v>193</v>
      </c>
      <c r="JL4" t="s">
        <v>193</v>
      </c>
      <c r="JM4" t="s">
        <v>193</v>
      </c>
      <c r="JN4" t="s">
        <v>193</v>
      </c>
      <c r="JO4" t="s">
        <v>193</v>
      </c>
      <c r="JP4" t="s">
        <v>193</v>
      </c>
      <c r="JQ4" t="s">
        <v>193</v>
      </c>
      <c r="JR4" t="s">
        <v>193</v>
      </c>
      <c r="JS4" t="s">
        <v>193</v>
      </c>
      <c r="JT4" t="s">
        <v>193</v>
      </c>
      <c r="JU4" t="s">
        <v>193</v>
      </c>
      <c r="JV4" t="s">
        <v>193</v>
      </c>
      <c r="JW4" t="s">
        <v>193</v>
      </c>
      <c r="JX4" t="s">
        <v>193</v>
      </c>
      <c r="JY4" t="s">
        <v>193</v>
      </c>
      <c r="JZ4" t="s">
        <v>193</v>
      </c>
      <c r="KA4" t="s">
        <v>193</v>
      </c>
      <c r="KB4" t="s">
        <v>193</v>
      </c>
      <c r="KC4" t="s">
        <v>193</v>
      </c>
      <c r="KD4" t="s">
        <v>193</v>
      </c>
      <c r="KE4" t="s">
        <v>193</v>
      </c>
      <c r="KF4" t="s">
        <v>193</v>
      </c>
      <c r="KG4" t="s">
        <v>193</v>
      </c>
      <c r="KH4" t="s">
        <v>193</v>
      </c>
      <c r="KI4" t="s">
        <v>193</v>
      </c>
      <c r="KJ4" t="s">
        <v>193</v>
      </c>
      <c r="KK4" t="s">
        <v>193</v>
      </c>
      <c r="KL4" t="s">
        <v>193</v>
      </c>
      <c r="KM4" t="s">
        <v>193</v>
      </c>
      <c r="KN4" t="s">
        <v>193</v>
      </c>
      <c r="KO4" t="s">
        <v>193</v>
      </c>
      <c r="KP4" t="s">
        <v>193</v>
      </c>
      <c r="KQ4" t="s">
        <v>193</v>
      </c>
      <c r="KR4" t="s">
        <v>193</v>
      </c>
      <c r="KS4" t="s">
        <v>193</v>
      </c>
      <c r="KT4" t="s">
        <v>193</v>
      </c>
      <c r="KU4" t="s">
        <v>109</v>
      </c>
      <c r="KV4" t="s">
        <v>505</v>
      </c>
      <c r="KW4" t="s">
        <v>3318</v>
      </c>
      <c r="KX4" t="s">
        <v>193</v>
      </c>
      <c r="KY4" t="s">
        <v>506</v>
      </c>
      <c r="KZ4" t="s">
        <v>3319</v>
      </c>
      <c r="LA4" t="s">
        <v>3318</v>
      </c>
      <c r="LB4" t="s">
        <v>800</v>
      </c>
      <c r="LC4" t="s">
        <v>193</v>
      </c>
      <c r="LD4" t="s">
        <v>3320</v>
      </c>
      <c r="LE4" t="s">
        <v>797</v>
      </c>
      <c r="LF4" t="s">
        <v>798</v>
      </c>
      <c r="LG4" t="s">
        <v>799</v>
      </c>
      <c r="LH4" t="s">
        <v>193</v>
      </c>
      <c r="LI4" t="s">
        <v>193</v>
      </c>
      <c r="LJ4" t="s">
        <v>193</v>
      </c>
      <c r="LK4" t="s">
        <v>193</v>
      </c>
      <c r="LL4" t="s">
        <v>193</v>
      </c>
      <c r="LM4">
        <v>75</v>
      </c>
      <c r="LN4">
        <v>15</v>
      </c>
      <c r="LO4" t="s">
        <v>193</v>
      </c>
      <c r="LP4" t="s">
        <v>156</v>
      </c>
      <c r="LQ4">
        <v>15</v>
      </c>
      <c r="LR4" t="s">
        <v>109</v>
      </c>
      <c r="LS4" t="s">
        <v>193</v>
      </c>
      <c r="LT4" t="s">
        <v>114</v>
      </c>
      <c r="LU4" t="s">
        <v>193</v>
      </c>
      <c r="LV4" t="s">
        <v>193</v>
      </c>
      <c r="LW4" t="s">
        <v>193</v>
      </c>
      <c r="LX4" t="s">
        <v>193</v>
      </c>
      <c r="LY4" t="s">
        <v>193</v>
      </c>
      <c r="LZ4" t="s">
        <v>193</v>
      </c>
      <c r="MA4" t="s">
        <v>193</v>
      </c>
      <c r="MB4" t="s">
        <v>193</v>
      </c>
      <c r="MC4" t="s">
        <v>193</v>
      </c>
      <c r="MD4" t="s">
        <v>193</v>
      </c>
      <c r="ME4" t="s">
        <v>193</v>
      </c>
      <c r="MF4" t="s">
        <v>193</v>
      </c>
      <c r="MG4" t="s">
        <v>193</v>
      </c>
      <c r="MH4" t="s">
        <v>114</v>
      </c>
      <c r="MI4" t="s">
        <v>193</v>
      </c>
      <c r="MJ4" t="s">
        <v>193</v>
      </c>
      <c r="MK4" t="s">
        <v>193</v>
      </c>
      <c r="ML4" t="s">
        <v>193</v>
      </c>
      <c r="MM4" t="s">
        <v>193</v>
      </c>
      <c r="MN4" t="s">
        <v>193</v>
      </c>
      <c r="MO4" t="s">
        <v>193</v>
      </c>
      <c r="MP4" t="s">
        <v>193</v>
      </c>
      <c r="MQ4" t="s">
        <v>193</v>
      </c>
      <c r="MR4" t="s">
        <v>193</v>
      </c>
      <c r="MS4" t="s">
        <v>193</v>
      </c>
      <c r="MT4" t="s">
        <v>193</v>
      </c>
      <c r="MU4" t="s">
        <v>193</v>
      </c>
      <c r="MV4" t="s">
        <v>193</v>
      </c>
      <c r="MW4" t="s">
        <v>193</v>
      </c>
      <c r="MX4" t="s">
        <v>193</v>
      </c>
      <c r="MY4" t="s">
        <v>193</v>
      </c>
      <c r="MZ4" t="s">
        <v>193</v>
      </c>
      <c r="NA4" t="s">
        <v>3857</v>
      </c>
      <c r="NB4" t="s">
        <v>193</v>
      </c>
      <c r="NC4">
        <v>194867432</v>
      </c>
      <c r="ND4" t="s">
        <v>3323</v>
      </c>
      <c r="NE4" t="s">
        <v>3858</v>
      </c>
      <c r="NF4" t="s">
        <v>193</v>
      </c>
      <c r="NG4" t="s">
        <v>699</v>
      </c>
      <c r="NH4" t="s">
        <v>700</v>
      </c>
      <c r="NI4" t="s">
        <v>611</v>
      </c>
      <c r="NJ4" t="s">
        <v>193</v>
      </c>
      <c r="NK4">
        <v>3</v>
      </c>
    </row>
    <row r="5" spans="1:375" x14ac:dyDescent="0.35">
      <c r="A5" t="s">
        <v>3859</v>
      </c>
      <c r="B5" t="s">
        <v>3860</v>
      </c>
      <c r="C5" t="s">
        <v>3322</v>
      </c>
      <c r="D5">
        <v>2.7777777722803876E-3</v>
      </c>
      <c r="E5" t="s">
        <v>193</v>
      </c>
      <c r="F5" t="s">
        <v>193</v>
      </c>
      <c r="G5" t="s">
        <v>193</v>
      </c>
      <c r="H5" t="s">
        <v>3322</v>
      </c>
      <c r="I5" t="s">
        <v>179</v>
      </c>
      <c r="J5" t="s">
        <v>193</v>
      </c>
      <c r="K5" t="s">
        <v>180</v>
      </c>
      <c r="L5" t="s">
        <v>179</v>
      </c>
      <c r="M5" t="s">
        <v>179</v>
      </c>
      <c r="N5" t="s">
        <v>181</v>
      </c>
      <c r="O5" t="s">
        <v>193</v>
      </c>
      <c r="P5" t="s">
        <v>194</v>
      </c>
      <c r="Q5" t="s">
        <v>181</v>
      </c>
      <c r="R5" t="s">
        <v>181</v>
      </c>
      <c r="S5" t="s">
        <v>182</v>
      </c>
      <c r="T5" t="s">
        <v>183</v>
      </c>
      <c r="U5" t="s">
        <v>184</v>
      </c>
      <c r="V5" t="s">
        <v>183</v>
      </c>
      <c r="W5" t="s">
        <v>132</v>
      </c>
      <c r="X5" t="s">
        <v>205</v>
      </c>
      <c r="Y5" t="s">
        <v>132</v>
      </c>
      <c r="Z5" t="s">
        <v>708</v>
      </c>
      <c r="AA5" t="s">
        <v>193</v>
      </c>
      <c r="AB5" t="s">
        <v>562</v>
      </c>
      <c r="AC5" t="s">
        <v>708</v>
      </c>
      <c r="AD5" t="s">
        <v>708</v>
      </c>
      <c r="AE5" t="s">
        <v>709</v>
      </c>
      <c r="AF5" t="s">
        <v>193</v>
      </c>
      <c r="AG5" t="s">
        <v>710</v>
      </c>
      <c r="AH5" t="s">
        <v>709</v>
      </c>
      <c r="AI5" t="s">
        <v>709</v>
      </c>
      <c r="AJ5" t="s">
        <v>536</v>
      </c>
      <c r="AK5" t="s">
        <v>3317</v>
      </c>
      <c r="AL5" t="s">
        <v>109</v>
      </c>
      <c r="AM5" t="s">
        <v>193</v>
      </c>
      <c r="AN5" t="s">
        <v>109</v>
      </c>
      <c r="AO5" t="s">
        <v>193</v>
      </c>
      <c r="AP5" t="s">
        <v>491</v>
      </c>
      <c r="AQ5" t="s">
        <v>193</v>
      </c>
      <c r="AR5" t="s">
        <v>193</v>
      </c>
      <c r="AS5" t="s">
        <v>193</v>
      </c>
      <c r="AT5" t="s">
        <v>193</v>
      </c>
      <c r="AU5" t="s">
        <v>193</v>
      </c>
      <c r="AV5" t="s">
        <v>193</v>
      </c>
      <c r="AW5" t="s">
        <v>193</v>
      </c>
      <c r="AX5" t="s">
        <v>193</v>
      </c>
      <c r="AY5" t="s">
        <v>193</v>
      </c>
      <c r="AZ5" t="s">
        <v>193</v>
      </c>
      <c r="BA5" t="s">
        <v>193</v>
      </c>
      <c r="BB5" t="s">
        <v>193</v>
      </c>
      <c r="BC5" t="s">
        <v>193</v>
      </c>
      <c r="BD5" t="s">
        <v>193</v>
      </c>
      <c r="BE5" t="s">
        <v>193</v>
      </c>
      <c r="BF5" t="s">
        <v>193</v>
      </c>
      <c r="BG5" t="s">
        <v>193</v>
      </c>
      <c r="BH5" t="s">
        <v>193</v>
      </c>
      <c r="BI5" t="s">
        <v>193</v>
      </c>
      <c r="BJ5" t="s">
        <v>193</v>
      </c>
      <c r="BK5" t="s">
        <v>193</v>
      </c>
      <c r="BL5" t="s">
        <v>193</v>
      </c>
      <c r="BM5" t="s">
        <v>193</v>
      </c>
      <c r="BN5" t="s">
        <v>193</v>
      </c>
      <c r="BO5" t="s">
        <v>193</v>
      </c>
      <c r="BP5" t="s">
        <v>193</v>
      </c>
      <c r="BQ5" t="s">
        <v>193</v>
      </c>
      <c r="BR5" t="s">
        <v>193</v>
      </c>
      <c r="BS5" t="s">
        <v>193</v>
      </c>
      <c r="BT5" t="s">
        <v>193</v>
      </c>
      <c r="BU5" t="s">
        <v>193</v>
      </c>
      <c r="BV5" t="s">
        <v>193</v>
      </c>
      <c r="BW5" t="s">
        <v>193</v>
      </c>
      <c r="BX5" t="s">
        <v>193</v>
      </c>
      <c r="BY5" t="s">
        <v>193</v>
      </c>
      <c r="BZ5" t="s">
        <v>193</v>
      </c>
      <c r="CA5" t="s">
        <v>193</v>
      </c>
      <c r="CB5" t="s">
        <v>193</v>
      </c>
      <c r="CC5" t="s">
        <v>193</v>
      </c>
      <c r="CD5" t="s">
        <v>193</v>
      </c>
      <c r="CE5" t="s">
        <v>193</v>
      </c>
      <c r="CF5" t="s">
        <v>193</v>
      </c>
      <c r="CG5" t="s">
        <v>193</v>
      </c>
      <c r="CH5" t="s">
        <v>193</v>
      </c>
      <c r="CI5" t="s">
        <v>193</v>
      </c>
      <c r="CJ5" t="s">
        <v>193</v>
      </c>
      <c r="CK5" t="s">
        <v>193</v>
      </c>
      <c r="CL5" t="s">
        <v>193</v>
      </c>
      <c r="CM5" t="s">
        <v>193</v>
      </c>
      <c r="CN5" t="s">
        <v>193</v>
      </c>
      <c r="CO5" t="s">
        <v>193</v>
      </c>
      <c r="CP5" t="s">
        <v>193</v>
      </c>
      <c r="CQ5" t="s">
        <v>193</v>
      </c>
      <c r="CR5" t="s">
        <v>193</v>
      </c>
      <c r="CS5" t="s">
        <v>193</v>
      </c>
      <c r="CT5" t="s">
        <v>193</v>
      </c>
      <c r="CU5" t="s">
        <v>193</v>
      </c>
      <c r="CV5" t="s">
        <v>193</v>
      </c>
      <c r="CW5" t="s">
        <v>193</v>
      </c>
      <c r="CX5" t="s">
        <v>193</v>
      </c>
      <c r="CY5" t="s">
        <v>193</v>
      </c>
      <c r="CZ5" t="s">
        <v>193</v>
      </c>
      <c r="DA5" t="s">
        <v>193</v>
      </c>
      <c r="DB5" t="s">
        <v>193</v>
      </c>
      <c r="DC5" t="s">
        <v>193</v>
      </c>
      <c r="DD5" t="s">
        <v>193</v>
      </c>
      <c r="DE5" t="s">
        <v>193</v>
      </c>
      <c r="DF5" t="s">
        <v>193</v>
      </c>
      <c r="DG5" t="s">
        <v>193</v>
      </c>
      <c r="DH5" t="s">
        <v>193</v>
      </c>
      <c r="DI5" t="s">
        <v>193</v>
      </c>
      <c r="DJ5" t="s">
        <v>193</v>
      </c>
      <c r="DK5" t="s">
        <v>193</v>
      </c>
      <c r="DL5" t="s">
        <v>193</v>
      </c>
      <c r="DM5" t="s">
        <v>193</v>
      </c>
      <c r="DN5" t="s">
        <v>193</v>
      </c>
      <c r="DO5" t="s">
        <v>193</v>
      </c>
      <c r="DP5" t="s">
        <v>193</v>
      </c>
      <c r="DQ5" t="s">
        <v>193</v>
      </c>
      <c r="DR5" t="s">
        <v>193</v>
      </c>
      <c r="DS5" t="s">
        <v>193</v>
      </c>
      <c r="DT5" t="s">
        <v>193</v>
      </c>
      <c r="DU5" t="s">
        <v>193</v>
      </c>
      <c r="DV5" t="s">
        <v>193</v>
      </c>
      <c r="DW5" t="s">
        <v>193</v>
      </c>
      <c r="DX5" t="s">
        <v>193</v>
      </c>
      <c r="DY5" t="s">
        <v>193</v>
      </c>
      <c r="DZ5" t="s">
        <v>193</v>
      </c>
      <c r="EA5" t="s">
        <v>193</v>
      </c>
      <c r="EB5" t="s">
        <v>193</v>
      </c>
      <c r="EC5" t="s">
        <v>193</v>
      </c>
      <c r="ED5" t="s">
        <v>193</v>
      </c>
      <c r="EE5" t="s">
        <v>193</v>
      </c>
      <c r="EF5" t="s">
        <v>193</v>
      </c>
      <c r="EG5" t="s">
        <v>193</v>
      </c>
      <c r="EH5" t="s">
        <v>193</v>
      </c>
      <c r="EI5" t="s">
        <v>193</v>
      </c>
      <c r="EJ5" t="s">
        <v>193</v>
      </c>
      <c r="EK5" t="s">
        <v>193</v>
      </c>
      <c r="EL5" t="s">
        <v>193</v>
      </c>
      <c r="EM5" t="s">
        <v>193</v>
      </c>
      <c r="EN5" t="s">
        <v>193</v>
      </c>
      <c r="EO5" t="s">
        <v>193</v>
      </c>
      <c r="EP5" t="s">
        <v>193</v>
      </c>
      <c r="EQ5" t="s">
        <v>193</v>
      </c>
      <c r="ER5" t="s">
        <v>193</v>
      </c>
      <c r="ES5" t="s">
        <v>193</v>
      </c>
      <c r="ET5" t="s">
        <v>193</v>
      </c>
      <c r="EU5" t="s">
        <v>193</v>
      </c>
      <c r="EV5" t="s">
        <v>193</v>
      </c>
      <c r="EW5" t="s">
        <v>193</v>
      </c>
      <c r="EX5" t="s">
        <v>193</v>
      </c>
      <c r="EY5" t="s">
        <v>193</v>
      </c>
      <c r="EZ5" t="s">
        <v>193</v>
      </c>
      <c r="FA5" t="s">
        <v>193</v>
      </c>
      <c r="FB5" t="s">
        <v>193</v>
      </c>
      <c r="FC5" t="s">
        <v>193</v>
      </c>
      <c r="FD5" t="s">
        <v>193</v>
      </c>
      <c r="FE5" t="s">
        <v>193</v>
      </c>
      <c r="FF5" t="s">
        <v>193</v>
      </c>
      <c r="FG5" t="s">
        <v>193</v>
      </c>
      <c r="FH5" t="s">
        <v>193</v>
      </c>
      <c r="FI5" t="s">
        <v>193</v>
      </c>
      <c r="FJ5" t="s">
        <v>193</v>
      </c>
      <c r="FK5" t="s">
        <v>193</v>
      </c>
      <c r="FL5" t="s">
        <v>193</v>
      </c>
      <c r="FM5" t="s">
        <v>193</v>
      </c>
      <c r="FN5" t="s">
        <v>193</v>
      </c>
      <c r="FO5" t="s">
        <v>193</v>
      </c>
      <c r="FP5" t="s">
        <v>193</v>
      </c>
      <c r="FQ5" t="s">
        <v>193</v>
      </c>
      <c r="FR5" t="s">
        <v>193</v>
      </c>
      <c r="FS5" t="s">
        <v>193</v>
      </c>
      <c r="FT5" t="s">
        <v>193</v>
      </c>
      <c r="FU5" t="s">
        <v>193</v>
      </c>
      <c r="FV5" t="s">
        <v>193</v>
      </c>
      <c r="FW5" t="s">
        <v>193</v>
      </c>
      <c r="FX5" t="s">
        <v>193</v>
      </c>
      <c r="FY5" t="s">
        <v>193</v>
      </c>
      <c r="FZ5" t="s">
        <v>193</v>
      </c>
      <c r="GA5" t="s">
        <v>193</v>
      </c>
      <c r="GB5" t="s">
        <v>193</v>
      </c>
      <c r="GC5" t="s">
        <v>193</v>
      </c>
      <c r="GD5" t="s">
        <v>193</v>
      </c>
      <c r="GE5" t="s">
        <v>193</v>
      </c>
      <c r="GF5" t="s">
        <v>193</v>
      </c>
      <c r="GG5" t="s">
        <v>193</v>
      </c>
      <c r="GH5" t="s">
        <v>193</v>
      </c>
      <c r="GI5" t="s">
        <v>193</v>
      </c>
      <c r="GJ5" t="s">
        <v>193</v>
      </c>
      <c r="GK5" t="s">
        <v>193</v>
      </c>
      <c r="GL5" t="s">
        <v>193</v>
      </c>
      <c r="GM5" t="s">
        <v>193</v>
      </c>
      <c r="GN5" t="s">
        <v>193</v>
      </c>
      <c r="GO5" t="s">
        <v>193</v>
      </c>
      <c r="GP5" t="s">
        <v>193</v>
      </c>
      <c r="GQ5" t="s">
        <v>193</v>
      </c>
      <c r="GR5" t="s">
        <v>193</v>
      </c>
      <c r="GS5" t="s">
        <v>193</v>
      </c>
      <c r="GT5" t="s">
        <v>193</v>
      </c>
      <c r="GU5" t="s">
        <v>193</v>
      </c>
      <c r="GV5" t="s">
        <v>193</v>
      </c>
      <c r="GW5" t="s">
        <v>193</v>
      </c>
      <c r="GX5" t="s">
        <v>193</v>
      </c>
      <c r="GY5" t="s">
        <v>193</v>
      </c>
      <c r="GZ5" t="s">
        <v>193</v>
      </c>
      <c r="HA5" t="s">
        <v>193</v>
      </c>
      <c r="HB5" t="s">
        <v>193</v>
      </c>
      <c r="HC5" t="s">
        <v>193</v>
      </c>
      <c r="HD5" t="s">
        <v>193</v>
      </c>
      <c r="HE5" t="s">
        <v>193</v>
      </c>
      <c r="HF5" t="s">
        <v>193</v>
      </c>
      <c r="HG5" t="s">
        <v>193</v>
      </c>
      <c r="HH5" t="s">
        <v>193</v>
      </c>
      <c r="HI5" t="s">
        <v>193</v>
      </c>
      <c r="HJ5" t="s">
        <v>193</v>
      </c>
      <c r="HK5" t="s">
        <v>193</v>
      </c>
      <c r="HL5" t="s">
        <v>193</v>
      </c>
      <c r="HM5" t="s">
        <v>193</v>
      </c>
      <c r="HN5" t="s">
        <v>193</v>
      </c>
      <c r="HO5" t="s">
        <v>193</v>
      </c>
      <c r="HP5" t="s">
        <v>193</v>
      </c>
      <c r="HQ5" t="s">
        <v>193</v>
      </c>
      <c r="HR5" t="s">
        <v>193</v>
      </c>
      <c r="HS5" t="s">
        <v>193</v>
      </c>
      <c r="HT5" t="s">
        <v>193</v>
      </c>
      <c r="HU5" t="s">
        <v>193</v>
      </c>
      <c r="HV5" t="s">
        <v>193</v>
      </c>
      <c r="HW5" t="s">
        <v>193</v>
      </c>
      <c r="HX5" t="s">
        <v>193</v>
      </c>
      <c r="HY5" t="s">
        <v>193</v>
      </c>
      <c r="HZ5" t="s">
        <v>193</v>
      </c>
      <c r="IA5" t="s">
        <v>193</v>
      </c>
      <c r="IB5" t="s">
        <v>193</v>
      </c>
      <c r="IC5" t="s">
        <v>193</v>
      </c>
      <c r="ID5" t="s">
        <v>193</v>
      </c>
      <c r="IE5" t="s">
        <v>193</v>
      </c>
      <c r="IF5" t="s">
        <v>193</v>
      </c>
      <c r="IG5" t="s">
        <v>193</v>
      </c>
      <c r="IH5" t="s">
        <v>193</v>
      </c>
      <c r="II5" t="s">
        <v>193</v>
      </c>
      <c r="IJ5" t="s">
        <v>193</v>
      </c>
      <c r="IK5" t="s">
        <v>193</v>
      </c>
      <c r="IL5" t="s">
        <v>193</v>
      </c>
      <c r="IM5" t="s">
        <v>193</v>
      </c>
      <c r="IN5" t="s">
        <v>193</v>
      </c>
      <c r="IO5" t="s">
        <v>193</v>
      </c>
      <c r="IP5" t="s">
        <v>193</v>
      </c>
      <c r="IQ5" t="s">
        <v>193</v>
      </c>
      <c r="IR5" t="s">
        <v>193</v>
      </c>
      <c r="IS5" t="s">
        <v>193</v>
      </c>
      <c r="IT5" t="s">
        <v>193</v>
      </c>
      <c r="IU5" t="s">
        <v>193</v>
      </c>
      <c r="IV5" t="s">
        <v>193</v>
      </c>
      <c r="IW5" t="s">
        <v>193</v>
      </c>
      <c r="IX5" t="s">
        <v>193</v>
      </c>
      <c r="IY5" t="s">
        <v>193</v>
      </c>
      <c r="IZ5" t="s">
        <v>193</v>
      </c>
      <c r="JA5" t="s">
        <v>193</v>
      </c>
      <c r="JB5" t="s">
        <v>193</v>
      </c>
      <c r="JC5" t="s">
        <v>193</v>
      </c>
      <c r="JD5" t="s">
        <v>193</v>
      </c>
      <c r="JE5" t="s">
        <v>193</v>
      </c>
      <c r="JF5" t="s">
        <v>193</v>
      </c>
      <c r="JG5" t="s">
        <v>193</v>
      </c>
      <c r="JH5" t="s">
        <v>193</v>
      </c>
      <c r="JI5" t="s">
        <v>193</v>
      </c>
      <c r="JJ5" t="s">
        <v>193</v>
      </c>
      <c r="JK5" t="s">
        <v>193</v>
      </c>
      <c r="JL5" t="s">
        <v>193</v>
      </c>
      <c r="JM5" t="s">
        <v>193</v>
      </c>
      <c r="JN5" t="s">
        <v>193</v>
      </c>
      <c r="JO5" t="s">
        <v>193</v>
      </c>
      <c r="JP5" t="s">
        <v>193</v>
      </c>
      <c r="JQ5" t="s">
        <v>193</v>
      </c>
      <c r="JR5" t="s">
        <v>193</v>
      </c>
      <c r="JS5" t="s">
        <v>193</v>
      </c>
      <c r="JT5" t="s">
        <v>193</v>
      </c>
      <c r="JU5" t="s">
        <v>193</v>
      </c>
      <c r="JV5" t="s">
        <v>193</v>
      </c>
      <c r="JW5" t="s">
        <v>193</v>
      </c>
      <c r="JX5" t="s">
        <v>193</v>
      </c>
      <c r="JY5" t="s">
        <v>193</v>
      </c>
      <c r="JZ5" t="s">
        <v>193</v>
      </c>
      <c r="KA5" t="s">
        <v>193</v>
      </c>
      <c r="KB5" t="s">
        <v>193</v>
      </c>
      <c r="KC5" t="s">
        <v>193</v>
      </c>
      <c r="KD5" t="s">
        <v>193</v>
      </c>
      <c r="KE5" t="s">
        <v>193</v>
      </c>
      <c r="KF5" t="s">
        <v>193</v>
      </c>
      <c r="KG5" t="s">
        <v>193</v>
      </c>
      <c r="KH5" t="s">
        <v>193</v>
      </c>
      <c r="KI5" t="s">
        <v>193</v>
      </c>
      <c r="KJ5" t="s">
        <v>193</v>
      </c>
      <c r="KK5" t="s">
        <v>193</v>
      </c>
      <c r="KL5" t="s">
        <v>193</v>
      </c>
      <c r="KM5" t="s">
        <v>193</v>
      </c>
      <c r="KN5" t="s">
        <v>193</v>
      </c>
      <c r="KO5" t="s">
        <v>193</v>
      </c>
      <c r="KP5" t="s">
        <v>193</v>
      </c>
      <c r="KQ5" t="s">
        <v>193</v>
      </c>
      <c r="KR5" t="s">
        <v>193</v>
      </c>
      <c r="KS5" t="s">
        <v>193</v>
      </c>
      <c r="KT5" t="s">
        <v>193</v>
      </c>
      <c r="KU5" t="s">
        <v>109</v>
      </c>
      <c r="KV5" t="s">
        <v>505</v>
      </c>
      <c r="KW5" t="s">
        <v>3325</v>
      </c>
      <c r="KX5" t="s">
        <v>193</v>
      </c>
      <c r="KY5" t="s">
        <v>711</v>
      </c>
      <c r="KZ5" t="s">
        <v>3326</v>
      </c>
      <c r="LA5" t="s">
        <v>3325</v>
      </c>
      <c r="LB5" t="s">
        <v>810</v>
      </c>
      <c r="LC5" t="s">
        <v>193</v>
      </c>
      <c r="LD5" t="s">
        <v>3320</v>
      </c>
      <c r="LE5" t="s">
        <v>797</v>
      </c>
      <c r="LF5" t="s">
        <v>798</v>
      </c>
      <c r="LG5" t="s">
        <v>799</v>
      </c>
      <c r="LH5" t="s">
        <v>193</v>
      </c>
      <c r="LI5" t="s">
        <v>193</v>
      </c>
      <c r="LJ5" t="s">
        <v>193</v>
      </c>
      <c r="LK5" t="s">
        <v>193</v>
      </c>
      <c r="LL5" t="s">
        <v>193</v>
      </c>
      <c r="LM5">
        <v>10</v>
      </c>
      <c r="LN5">
        <v>2</v>
      </c>
      <c r="LO5" t="s">
        <v>193</v>
      </c>
      <c r="LP5" t="s">
        <v>156</v>
      </c>
      <c r="LQ5">
        <v>2</v>
      </c>
      <c r="LR5" t="s">
        <v>114</v>
      </c>
      <c r="LS5" t="s">
        <v>705</v>
      </c>
      <c r="LT5" t="s">
        <v>109</v>
      </c>
      <c r="LU5" t="s">
        <v>3327</v>
      </c>
      <c r="LV5">
        <v>0</v>
      </c>
      <c r="LW5">
        <v>0</v>
      </c>
      <c r="LX5">
        <v>0</v>
      </c>
      <c r="LY5">
        <v>1</v>
      </c>
      <c r="LZ5">
        <v>0</v>
      </c>
      <c r="MA5">
        <v>1</v>
      </c>
      <c r="MB5">
        <v>0</v>
      </c>
      <c r="MC5">
        <v>0</v>
      </c>
      <c r="MD5">
        <v>0</v>
      </c>
      <c r="ME5">
        <v>0</v>
      </c>
      <c r="MF5">
        <v>0</v>
      </c>
      <c r="MG5" t="s">
        <v>193</v>
      </c>
      <c r="MH5" t="s">
        <v>114</v>
      </c>
      <c r="MI5" t="s">
        <v>193</v>
      </c>
      <c r="MJ5" t="s">
        <v>193</v>
      </c>
      <c r="MK5" t="s">
        <v>193</v>
      </c>
      <c r="ML5" t="s">
        <v>193</v>
      </c>
      <c r="MM5" t="s">
        <v>193</v>
      </c>
      <c r="MN5" t="s">
        <v>193</v>
      </c>
      <c r="MO5" t="s">
        <v>193</v>
      </c>
      <c r="MP5" t="s">
        <v>193</v>
      </c>
      <c r="MQ5" t="s">
        <v>193</v>
      </c>
      <c r="MR5" t="s">
        <v>193</v>
      </c>
      <c r="MS5" t="s">
        <v>193</v>
      </c>
      <c r="MT5" t="s">
        <v>193</v>
      </c>
      <c r="MU5" t="s">
        <v>193</v>
      </c>
      <c r="MV5" t="s">
        <v>193</v>
      </c>
      <c r="MW5" t="s">
        <v>193</v>
      </c>
      <c r="MX5" t="s">
        <v>193</v>
      </c>
      <c r="MY5" t="s">
        <v>193</v>
      </c>
      <c r="MZ5" t="s">
        <v>193</v>
      </c>
      <c r="NA5" t="s">
        <v>193</v>
      </c>
      <c r="NB5" t="s">
        <v>193</v>
      </c>
      <c r="NC5">
        <v>194867433</v>
      </c>
      <c r="ND5" t="s">
        <v>3324</v>
      </c>
      <c r="NE5" t="s">
        <v>3861</v>
      </c>
      <c r="NF5" t="s">
        <v>193</v>
      </c>
      <c r="NG5" t="s">
        <v>699</v>
      </c>
      <c r="NH5" t="s">
        <v>700</v>
      </c>
      <c r="NI5" t="s">
        <v>611</v>
      </c>
      <c r="NJ5" t="s">
        <v>193</v>
      </c>
      <c r="NK5">
        <v>4</v>
      </c>
    </row>
    <row r="6" spans="1:375" x14ac:dyDescent="0.35">
      <c r="A6" t="s">
        <v>3862</v>
      </c>
      <c r="B6" t="s">
        <v>3863</v>
      </c>
      <c r="C6" t="s">
        <v>3322</v>
      </c>
      <c r="D6">
        <v>7.6388888919609599E-3</v>
      </c>
      <c r="E6" t="s">
        <v>193</v>
      </c>
      <c r="F6" t="s">
        <v>193</v>
      </c>
      <c r="G6" t="s">
        <v>193</v>
      </c>
      <c r="H6" t="s">
        <v>3322</v>
      </c>
      <c r="I6" t="s">
        <v>179</v>
      </c>
      <c r="J6" t="s">
        <v>193</v>
      </c>
      <c r="K6" t="s">
        <v>180</v>
      </c>
      <c r="L6" t="s">
        <v>179</v>
      </c>
      <c r="M6" t="s">
        <v>179</v>
      </c>
      <c r="N6" t="s">
        <v>181</v>
      </c>
      <c r="O6" t="s">
        <v>193</v>
      </c>
      <c r="P6" t="s">
        <v>194</v>
      </c>
      <c r="Q6" t="s">
        <v>181</v>
      </c>
      <c r="R6" t="s">
        <v>181</v>
      </c>
      <c r="S6" t="s">
        <v>182</v>
      </c>
      <c r="T6" t="s">
        <v>183</v>
      </c>
      <c r="U6" t="s">
        <v>184</v>
      </c>
      <c r="V6" t="s">
        <v>183</v>
      </c>
      <c r="W6" t="s">
        <v>132</v>
      </c>
      <c r="X6" t="s">
        <v>205</v>
      </c>
      <c r="Y6" t="s">
        <v>132</v>
      </c>
      <c r="Z6" t="s">
        <v>708</v>
      </c>
      <c r="AA6" t="s">
        <v>193</v>
      </c>
      <c r="AB6" t="s">
        <v>562</v>
      </c>
      <c r="AC6" t="s">
        <v>708</v>
      </c>
      <c r="AD6" t="s">
        <v>708</v>
      </c>
      <c r="AE6" t="s">
        <v>709</v>
      </c>
      <c r="AF6" t="s">
        <v>193</v>
      </c>
      <c r="AG6" t="s">
        <v>710</v>
      </c>
      <c r="AH6" t="s">
        <v>709</v>
      </c>
      <c r="AI6" t="s">
        <v>709</v>
      </c>
      <c r="AJ6" t="s">
        <v>536</v>
      </c>
      <c r="AK6" t="s">
        <v>3317</v>
      </c>
      <c r="AL6" t="s">
        <v>109</v>
      </c>
      <c r="AM6" t="s">
        <v>193</v>
      </c>
      <c r="AN6" t="s">
        <v>109</v>
      </c>
      <c r="AO6" t="s">
        <v>193</v>
      </c>
      <c r="AP6" t="s">
        <v>491</v>
      </c>
      <c r="AQ6" t="s">
        <v>193</v>
      </c>
      <c r="AR6" t="s">
        <v>193</v>
      </c>
      <c r="AS6" t="s">
        <v>193</v>
      </c>
      <c r="AT6" t="s">
        <v>193</v>
      </c>
      <c r="AU6" t="s">
        <v>193</v>
      </c>
      <c r="AV6" t="s">
        <v>193</v>
      </c>
      <c r="AW6" t="s">
        <v>193</v>
      </c>
      <c r="AX6" t="s">
        <v>193</v>
      </c>
      <c r="AY6" t="s">
        <v>193</v>
      </c>
      <c r="AZ6" t="s">
        <v>193</v>
      </c>
      <c r="BA6" t="s">
        <v>193</v>
      </c>
      <c r="BB6" t="s">
        <v>193</v>
      </c>
      <c r="BC6" t="s">
        <v>193</v>
      </c>
      <c r="BD6" t="s">
        <v>193</v>
      </c>
      <c r="BE6" t="s">
        <v>193</v>
      </c>
      <c r="BF6" t="s">
        <v>193</v>
      </c>
      <c r="BG6" t="s">
        <v>193</v>
      </c>
      <c r="BH6" t="s">
        <v>193</v>
      </c>
      <c r="BI6" t="s">
        <v>193</v>
      </c>
      <c r="BJ6" t="s">
        <v>193</v>
      </c>
      <c r="BK6" t="s">
        <v>193</v>
      </c>
      <c r="BL6" t="s">
        <v>193</v>
      </c>
      <c r="BM6" t="s">
        <v>193</v>
      </c>
      <c r="BN6" t="s">
        <v>193</v>
      </c>
      <c r="BO6" t="s">
        <v>193</v>
      </c>
      <c r="BP6" t="s">
        <v>193</v>
      </c>
      <c r="BQ6" t="s">
        <v>193</v>
      </c>
      <c r="BR6" t="s">
        <v>193</v>
      </c>
      <c r="BS6" t="s">
        <v>193</v>
      </c>
      <c r="BT6" t="s">
        <v>193</v>
      </c>
      <c r="BU6" t="s">
        <v>193</v>
      </c>
      <c r="BV6" t="s">
        <v>193</v>
      </c>
      <c r="BW6" t="s">
        <v>193</v>
      </c>
      <c r="BX6" t="s">
        <v>193</v>
      </c>
      <c r="BY6" t="s">
        <v>193</v>
      </c>
      <c r="BZ6" t="s">
        <v>193</v>
      </c>
      <c r="CA6" t="s">
        <v>193</v>
      </c>
      <c r="CB6" t="s">
        <v>193</v>
      </c>
      <c r="CC6" t="s">
        <v>193</v>
      </c>
      <c r="CD6" t="s">
        <v>193</v>
      </c>
      <c r="CE6" t="s">
        <v>193</v>
      </c>
      <c r="CF6" t="s">
        <v>193</v>
      </c>
      <c r="CG6" t="s">
        <v>193</v>
      </c>
      <c r="CH6" t="s">
        <v>193</v>
      </c>
      <c r="CI6" t="s">
        <v>193</v>
      </c>
      <c r="CJ6" t="s">
        <v>193</v>
      </c>
      <c r="CK6" t="s">
        <v>193</v>
      </c>
      <c r="CL6" t="s">
        <v>193</v>
      </c>
      <c r="CM6" t="s">
        <v>193</v>
      </c>
      <c r="CN6" t="s">
        <v>193</v>
      </c>
      <c r="CO6" t="s">
        <v>193</v>
      </c>
      <c r="CP6" t="s">
        <v>193</v>
      </c>
      <c r="CQ6" t="s">
        <v>193</v>
      </c>
      <c r="CR6" t="s">
        <v>193</v>
      </c>
      <c r="CS6" t="s">
        <v>193</v>
      </c>
      <c r="CT6" t="s">
        <v>193</v>
      </c>
      <c r="CU6" t="s">
        <v>193</v>
      </c>
      <c r="CV6" t="s">
        <v>193</v>
      </c>
      <c r="CW6" t="s">
        <v>193</v>
      </c>
      <c r="CX6" t="s">
        <v>193</v>
      </c>
      <c r="CY6" t="s">
        <v>193</v>
      </c>
      <c r="CZ6" t="s">
        <v>193</v>
      </c>
      <c r="DA6" t="s">
        <v>193</v>
      </c>
      <c r="DB6" t="s">
        <v>193</v>
      </c>
      <c r="DC6" t="s">
        <v>193</v>
      </c>
      <c r="DD6" t="s">
        <v>193</v>
      </c>
      <c r="DE6" t="s">
        <v>193</v>
      </c>
      <c r="DF6" t="s">
        <v>193</v>
      </c>
      <c r="DG6" t="s">
        <v>193</v>
      </c>
      <c r="DH6" t="s">
        <v>193</v>
      </c>
      <c r="DI6" t="s">
        <v>193</v>
      </c>
      <c r="DJ6" t="s">
        <v>193</v>
      </c>
      <c r="DK6" t="s">
        <v>193</v>
      </c>
      <c r="DL6" t="s">
        <v>193</v>
      </c>
      <c r="DM6" t="s">
        <v>193</v>
      </c>
      <c r="DN6" t="s">
        <v>193</v>
      </c>
      <c r="DO6" t="s">
        <v>193</v>
      </c>
      <c r="DP6" t="s">
        <v>193</v>
      </c>
      <c r="DQ6" t="s">
        <v>193</v>
      </c>
      <c r="DR6" t="s">
        <v>193</v>
      </c>
      <c r="DS6" t="s">
        <v>193</v>
      </c>
      <c r="DT6" t="s">
        <v>193</v>
      </c>
      <c r="DU6" t="s">
        <v>193</v>
      </c>
      <c r="DV6" t="s">
        <v>193</v>
      </c>
      <c r="DW6" t="s">
        <v>193</v>
      </c>
      <c r="DX6" t="s">
        <v>193</v>
      </c>
      <c r="DY6" t="s">
        <v>193</v>
      </c>
      <c r="DZ6" t="s">
        <v>193</v>
      </c>
      <c r="EA6" t="s">
        <v>193</v>
      </c>
      <c r="EB6" t="s">
        <v>193</v>
      </c>
      <c r="EC6" t="s">
        <v>193</v>
      </c>
      <c r="ED6" t="s">
        <v>193</v>
      </c>
      <c r="EE6" t="s">
        <v>193</v>
      </c>
      <c r="EF6" t="s">
        <v>193</v>
      </c>
      <c r="EG6" t="s">
        <v>193</v>
      </c>
      <c r="EH6" t="s">
        <v>193</v>
      </c>
      <c r="EI6" t="s">
        <v>193</v>
      </c>
      <c r="EJ6" t="s">
        <v>193</v>
      </c>
      <c r="EK6" t="s">
        <v>193</v>
      </c>
      <c r="EL6" t="s">
        <v>193</v>
      </c>
      <c r="EM6" t="s">
        <v>193</v>
      </c>
      <c r="EN6" t="s">
        <v>193</v>
      </c>
      <c r="EO6" t="s">
        <v>193</v>
      </c>
      <c r="EP6" t="s">
        <v>193</v>
      </c>
      <c r="EQ6" t="s">
        <v>193</v>
      </c>
      <c r="ER6" t="s">
        <v>193</v>
      </c>
      <c r="ES6" t="s">
        <v>193</v>
      </c>
      <c r="ET6" t="s">
        <v>193</v>
      </c>
      <c r="EU6" t="s">
        <v>193</v>
      </c>
      <c r="EV6" t="s">
        <v>193</v>
      </c>
      <c r="EW6" t="s">
        <v>193</v>
      </c>
      <c r="EX6" t="s">
        <v>193</v>
      </c>
      <c r="EY6" t="s">
        <v>193</v>
      </c>
      <c r="EZ6" t="s">
        <v>193</v>
      </c>
      <c r="FA6" t="s">
        <v>193</v>
      </c>
      <c r="FB6" t="s">
        <v>193</v>
      </c>
      <c r="FC6" t="s">
        <v>193</v>
      </c>
      <c r="FD6" t="s">
        <v>193</v>
      </c>
      <c r="FE6" t="s">
        <v>193</v>
      </c>
      <c r="FF6" t="s">
        <v>193</v>
      </c>
      <c r="FG6" t="s">
        <v>193</v>
      </c>
      <c r="FH6" t="s">
        <v>193</v>
      </c>
      <c r="FI6" t="s">
        <v>193</v>
      </c>
      <c r="FJ6" t="s">
        <v>193</v>
      </c>
      <c r="FK6" t="s">
        <v>193</v>
      </c>
      <c r="FL6" t="s">
        <v>193</v>
      </c>
      <c r="FM6" t="s">
        <v>193</v>
      </c>
      <c r="FN6" t="s">
        <v>193</v>
      </c>
      <c r="FO6" t="s">
        <v>193</v>
      </c>
      <c r="FP6" t="s">
        <v>193</v>
      </c>
      <c r="FQ6" t="s">
        <v>193</v>
      </c>
      <c r="FR6" t="s">
        <v>193</v>
      </c>
      <c r="FS6" t="s">
        <v>193</v>
      </c>
      <c r="FT6" t="s">
        <v>193</v>
      </c>
      <c r="FU6" t="s">
        <v>193</v>
      </c>
      <c r="FV6" t="s">
        <v>193</v>
      </c>
      <c r="FW6" t="s">
        <v>193</v>
      </c>
      <c r="FX6" t="s">
        <v>193</v>
      </c>
      <c r="FY6" t="s">
        <v>193</v>
      </c>
      <c r="FZ6" t="s">
        <v>193</v>
      </c>
      <c r="GA6" t="s">
        <v>193</v>
      </c>
      <c r="GB6" t="s">
        <v>193</v>
      </c>
      <c r="GC6" t="s">
        <v>193</v>
      </c>
      <c r="GD6" t="s">
        <v>193</v>
      </c>
      <c r="GE6" t="s">
        <v>193</v>
      </c>
      <c r="GF6" t="s">
        <v>193</v>
      </c>
      <c r="GG6" t="s">
        <v>193</v>
      </c>
      <c r="GH6" t="s">
        <v>193</v>
      </c>
      <c r="GI6" t="s">
        <v>193</v>
      </c>
      <c r="GJ6" t="s">
        <v>193</v>
      </c>
      <c r="GK6" t="s">
        <v>193</v>
      </c>
      <c r="GL6" t="s">
        <v>193</v>
      </c>
      <c r="GM6" t="s">
        <v>193</v>
      </c>
      <c r="GN6" t="s">
        <v>193</v>
      </c>
      <c r="GO6" t="s">
        <v>193</v>
      </c>
      <c r="GP6" t="s">
        <v>193</v>
      </c>
      <c r="GQ6" t="s">
        <v>193</v>
      </c>
      <c r="GR6" t="s">
        <v>193</v>
      </c>
      <c r="GS6" t="s">
        <v>193</v>
      </c>
      <c r="GT6" t="s">
        <v>193</v>
      </c>
      <c r="GU6" t="s">
        <v>193</v>
      </c>
      <c r="GV6" t="s">
        <v>193</v>
      </c>
      <c r="GW6" t="s">
        <v>193</v>
      </c>
      <c r="GX6" t="s">
        <v>193</v>
      </c>
      <c r="GY6" t="s">
        <v>193</v>
      </c>
      <c r="GZ6" t="s">
        <v>193</v>
      </c>
      <c r="HA6" t="s">
        <v>193</v>
      </c>
      <c r="HB6" t="s">
        <v>193</v>
      </c>
      <c r="HC6" t="s">
        <v>193</v>
      </c>
      <c r="HD6" t="s">
        <v>193</v>
      </c>
      <c r="HE6" t="s">
        <v>193</v>
      </c>
      <c r="HF6" t="s">
        <v>193</v>
      </c>
      <c r="HG6" t="s">
        <v>193</v>
      </c>
      <c r="HH6" t="s">
        <v>193</v>
      </c>
      <c r="HI6" t="s">
        <v>193</v>
      </c>
      <c r="HJ6" t="s">
        <v>193</v>
      </c>
      <c r="HK6" t="s">
        <v>193</v>
      </c>
      <c r="HL6" t="s">
        <v>193</v>
      </c>
      <c r="HM6" t="s">
        <v>193</v>
      </c>
      <c r="HN6" t="s">
        <v>193</v>
      </c>
      <c r="HO6" t="s">
        <v>193</v>
      </c>
      <c r="HP6" t="s">
        <v>193</v>
      </c>
      <c r="HQ6" t="s">
        <v>193</v>
      </c>
      <c r="HR6" t="s">
        <v>193</v>
      </c>
      <c r="HS6" t="s">
        <v>193</v>
      </c>
      <c r="HT6" t="s">
        <v>193</v>
      </c>
      <c r="HU6" t="s">
        <v>193</v>
      </c>
      <c r="HV6" t="s">
        <v>193</v>
      </c>
      <c r="HW6" t="s">
        <v>193</v>
      </c>
      <c r="HX6" t="s">
        <v>193</v>
      </c>
      <c r="HY6" t="s">
        <v>193</v>
      </c>
      <c r="HZ6" t="s">
        <v>193</v>
      </c>
      <c r="IA6" t="s">
        <v>193</v>
      </c>
      <c r="IB6" t="s">
        <v>193</v>
      </c>
      <c r="IC6" t="s">
        <v>193</v>
      </c>
      <c r="ID6" t="s">
        <v>193</v>
      </c>
      <c r="IE6" t="s">
        <v>193</v>
      </c>
      <c r="IF6" t="s">
        <v>193</v>
      </c>
      <c r="IG6" t="s">
        <v>193</v>
      </c>
      <c r="IH6" t="s">
        <v>193</v>
      </c>
      <c r="II6" t="s">
        <v>193</v>
      </c>
      <c r="IJ6" t="s">
        <v>193</v>
      </c>
      <c r="IK6" t="s">
        <v>193</v>
      </c>
      <c r="IL6" t="s">
        <v>193</v>
      </c>
      <c r="IM6" t="s">
        <v>193</v>
      </c>
      <c r="IN6" t="s">
        <v>193</v>
      </c>
      <c r="IO6" t="s">
        <v>193</v>
      </c>
      <c r="IP6" t="s">
        <v>193</v>
      </c>
      <c r="IQ6" t="s">
        <v>193</v>
      </c>
      <c r="IR6" t="s">
        <v>193</v>
      </c>
      <c r="IS6" t="s">
        <v>193</v>
      </c>
      <c r="IT6" t="s">
        <v>193</v>
      </c>
      <c r="IU6" t="s">
        <v>193</v>
      </c>
      <c r="IV6" t="s">
        <v>193</v>
      </c>
      <c r="IW6" t="s">
        <v>193</v>
      </c>
      <c r="IX6" t="s">
        <v>193</v>
      </c>
      <c r="IY6" t="s">
        <v>193</v>
      </c>
      <c r="IZ6" t="s">
        <v>193</v>
      </c>
      <c r="JA6" t="s">
        <v>193</v>
      </c>
      <c r="JB6" t="s">
        <v>193</v>
      </c>
      <c r="JC6" t="s">
        <v>193</v>
      </c>
      <c r="JD6" t="s">
        <v>193</v>
      </c>
      <c r="JE6" t="s">
        <v>193</v>
      </c>
      <c r="JF6" t="s">
        <v>193</v>
      </c>
      <c r="JG6" t="s">
        <v>193</v>
      </c>
      <c r="JH6" t="s">
        <v>193</v>
      </c>
      <c r="JI6" t="s">
        <v>193</v>
      </c>
      <c r="JJ6" t="s">
        <v>193</v>
      </c>
      <c r="JK6" t="s">
        <v>193</v>
      </c>
      <c r="JL6" t="s">
        <v>193</v>
      </c>
      <c r="JM6" t="s">
        <v>193</v>
      </c>
      <c r="JN6" t="s">
        <v>193</v>
      </c>
      <c r="JO6" t="s">
        <v>193</v>
      </c>
      <c r="JP6" t="s">
        <v>193</v>
      </c>
      <c r="JQ6" t="s">
        <v>193</v>
      </c>
      <c r="JR6" t="s">
        <v>193</v>
      </c>
      <c r="JS6" t="s">
        <v>193</v>
      </c>
      <c r="JT6" t="s">
        <v>193</v>
      </c>
      <c r="JU6" t="s">
        <v>193</v>
      </c>
      <c r="JV6" t="s">
        <v>193</v>
      </c>
      <c r="JW6" t="s">
        <v>193</v>
      </c>
      <c r="JX6" t="s">
        <v>193</v>
      </c>
      <c r="JY6" t="s">
        <v>193</v>
      </c>
      <c r="JZ6" t="s">
        <v>193</v>
      </c>
      <c r="KA6" t="s">
        <v>193</v>
      </c>
      <c r="KB6" t="s">
        <v>193</v>
      </c>
      <c r="KC6" t="s">
        <v>193</v>
      </c>
      <c r="KD6" t="s">
        <v>193</v>
      </c>
      <c r="KE6" t="s">
        <v>193</v>
      </c>
      <c r="KF6" t="s">
        <v>193</v>
      </c>
      <c r="KG6" t="s">
        <v>193</v>
      </c>
      <c r="KH6" t="s">
        <v>193</v>
      </c>
      <c r="KI6" t="s">
        <v>193</v>
      </c>
      <c r="KJ6" t="s">
        <v>193</v>
      </c>
      <c r="KK6" t="s">
        <v>193</v>
      </c>
      <c r="KL6" t="s">
        <v>193</v>
      </c>
      <c r="KM6" t="s">
        <v>193</v>
      </c>
      <c r="KN6" t="s">
        <v>193</v>
      </c>
      <c r="KO6" t="s">
        <v>193</v>
      </c>
      <c r="KP6" t="s">
        <v>193</v>
      </c>
      <c r="KQ6" t="s">
        <v>193</v>
      </c>
      <c r="KR6" t="s">
        <v>193</v>
      </c>
      <c r="KS6" t="s">
        <v>193</v>
      </c>
      <c r="KT6" t="s">
        <v>193</v>
      </c>
      <c r="KU6" t="s">
        <v>109</v>
      </c>
      <c r="KV6" t="s">
        <v>505</v>
      </c>
      <c r="KW6" t="s">
        <v>3318</v>
      </c>
      <c r="KX6" t="s">
        <v>193</v>
      </c>
      <c r="KY6" t="s">
        <v>506</v>
      </c>
      <c r="KZ6" t="s">
        <v>3319</v>
      </c>
      <c r="LA6" t="s">
        <v>3318</v>
      </c>
      <c r="LB6" t="s">
        <v>800</v>
      </c>
      <c r="LC6" t="s">
        <v>193</v>
      </c>
      <c r="LD6" t="s">
        <v>3320</v>
      </c>
      <c r="LE6" t="s">
        <v>797</v>
      </c>
      <c r="LF6" t="s">
        <v>798</v>
      </c>
      <c r="LG6" t="s">
        <v>799</v>
      </c>
      <c r="LH6" t="s">
        <v>193</v>
      </c>
      <c r="LI6" t="s">
        <v>193</v>
      </c>
      <c r="LJ6" t="s">
        <v>193</v>
      </c>
      <c r="LK6" t="s">
        <v>193</v>
      </c>
      <c r="LL6" t="s">
        <v>193</v>
      </c>
      <c r="LM6">
        <v>50</v>
      </c>
      <c r="LN6">
        <v>10</v>
      </c>
      <c r="LO6" t="s">
        <v>193</v>
      </c>
      <c r="LP6" t="s">
        <v>156</v>
      </c>
      <c r="LQ6">
        <v>10</v>
      </c>
      <c r="LR6" t="s">
        <v>109</v>
      </c>
      <c r="LS6" t="s">
        <v>193</v>
      </c>
      <c r="LT6" t="s">
        <v>109</v>
      </c>
      <c r="LU6" t="s">
        <v>125</v>
      </c>
      <c r="LV6">
        <v>0</v>
      </c>
      <c r="LW6">
        <v>0</v>
      </c>
      <c r="LX6">
        <v>0</v>
      </c>
      <c r="LY6">
        <v>0</v>
      </c>
      <c r="LZ6">
        <v>0</v>
      </c>
      <c r="MA6">
        <v>0</v>
      </c>
      <c r="MB6">
        <v>0</v>
      </c>
      <c r="MC6">
        <v>0</v>
      </c>
      <c r="MD6">
        <v>0</v>
      </c>
      <c r="ME6">
        <v>1</v>
      </c>
      <c r="MF6">
        <v>0</v>
      </c>
      <c r="MG6" t="s">
        <v>3329</v>
      </c>
      <c r="MH6" t="s">
        <v>109</v>
      </c>
      <c r="MI6" t="s">
        <v>3330</v>
      </c>
      <c r="MJ6">
        <v>0</v>
      </c>
      <c r="MK6">
        <v>1</v>
      </c>
      <c r="ML6">
        <v>0</v>
      </c>
      <c r="MM6" t="s">
        <v>193</v>
      </c>
      <c r="MN6" t="s">
        <v>3331</v>
      </c>
      <c r="MO6">
        <v>0</v>
      </c>
      <c r="MP6">
        <v>0</v>
      </c>
      <c r="MQ6">
        <v>1</v>
      </c>
      <c r="MR6">
        <v>0</v>
      </c>
      <c r="MS6">
        <v>0</v>
      </c>
      <c r="MT6">
        <v>0</v>
      </c>
      <c r="MU6" t="s">
        <v>193</v>
      </c>
      <c r="MV6" t="s">
        <v>193</v>
      </c>
      <c r="MW6" t="s">
        <v>193</v>
      </c>
      <c r="MX6" t="s">
        <v>193</v>
      </c>
      <c r="MY6" t="s">
        <v>193</v>
      </c>
      <c r="MZ6" t="s">
        <v>193</v>
      </c>
      <c r="NA6" t="s">
        <v>193</v>
      </c>
      <c r="NB6" t="s">
        <v>193</v>
      </c>
      <c r="NC6">
        <v>194867435</v>
      </c>
      <c r="ND6" t="s">
        <v>3328</v>
      </c>
      <c r="NE6" t="s">
        <v>3864</v>
      </c>
      <c r="NF6" t="s">
        <v>193</v>
      </c>
      <c r="NG6" t="s">
        <v>699</v>
      </c>
      <c r="NH6" t="s">
        <v>700</v>
      </c>
      <c r="NI6" t="s">
        <v>611</v>
      </c>
      <c r="NJ6" t="s">
        <v>193</v>
      </c>
      <c r="NK6">
        <v>5</v>
      </c>
    </row>
    <row r="7" spans="1:375" x14ac:dyDescent="0.35">
      <c r="A7" t="s">
        <v>3865</v>
      </c>
      <c r="B7" t="s">
        <v>3866</v>
      </c>
      <c r="C7" t="s">
        <v>3322</v>
      </c>
      <c r="D7">
        <v>4.8611111124046147E-3</v>
      </c>
      <c r="E7" t="s">
        <v>193</v>
      </c>
      <c r="F7" t="s">
        <v>193</v>
      </c>
      <c r="G7" t="s">
        <v>193</v>
      </c>
      <c r="H7" t="s">
        <v>3322</v>
      </c>
      <c r="I7" t="s">
        <v>179</v>
      </c>
      <c r="J7" t="s">
        <v>193</v>
      </c>
      <c r="K7" t="s">
        <v>180</v>
      </c>
      <c r="L7" t="s">
        <v>179</v>
      </c>
      <c r="M7" t="s">
        <v>179</v>
      </c>
      <c r="N7" t="s">
        <v>181</v>
      </c>
      <c r="O7" t="s">
        <v>193</v>
      </c>
      <c r="P7" t="s">
        <v>194</v>
      </c>
      <c r="Q7" t="s">
        <v>181</v>
      </c>
      <c r="R7" t="s">
        <v>181</v>
      </c>
      <c r="S7" t="s">
        <v>182</v>
      </c>
      <c r="T7" t="s">
        <v>183</v>
      </c>
      <c r="U7" t="s">
        <v>184</v>
      </c>
      <c r="V7" t="s">
        <v>183</v>
      </c>
      <c r="W7" t="s">
        <v>132</v>
      </c>
      <c r="X7" t="s">
        <v>205</v>
      </c>
      <c r="Y7" t="s">
        <v>132</v>
      </c>
      <c r="Z7" t="s">
        <v>708</v>
      </c>
      <c r="AA7" t="s">
        <v>193</v>
      </c>
      <c r="AB7" t="s">
        <v>562</v>
      </c>
      <c r="AC7" t="s">
        <v>708</v>
      </c>
      <c r="AD7" t="s">
        <v>708</v>
      </c>
      <c r="AE7" t="s">
        <v>709</v>
      </c>
      <c r="AF7" t="s">
        <v>193</v>
      </c>
      <c r="AG7" t="s">
        <v>710</v>
      </c>
      <c r="AH7" t="s">
        <v>709</v>
      </c>
      <c r="AI7" t="s">
        <v>709</v>
      </c>
      <c r="AJ7" t="s">
        <v>536</v>
      </c>
      <c r="AK7" t="s">
        <v>3317</v>
      </c>
      <c r="AL7" t="s">
        <v>109</v>
      </c>
      <c r="AM7" t="s">
        <v>193</v>
      </c>
      <c r="AN7" t="s">
        <v>109</v>
      </c>
      <c r="AO7" t="s">
        <v>193</v>
      </c>
      <c r="AP7" t="s">
        <v>494</v>
      </c>
      <c r="AQ7" t="s">
        <v>193</v>
      </c>
      <c r="AR7" t="s">
        <v>193</v>
      </c>
      <c r="AS7" t="s">
        <v>193</v>
      </c>
      <c r="AT7" t="s">
        <v>193</v>
      </c>
      <c r="AU7" t="s">
        <v>193</v>
      </c>
      <c r="AV7" t="s">
        <v>193</v>
      </c>
      <c r="AW7" t="s">
        <v>193</v>
      </c>
      <c r="AX7" t="s">
        <v>193</v>
      </c>
      <c r="AY7" t="s">
        <v>193</v>
      </c>
      <c r="AZ7" t="s">
        <v>193</v>
      </c>
      <c r="BA7" t="s">
        <v>193</v>
      </c>
      <c r="BB7" t="s">
        <v>193</v>
      </c>
      <c r="BC7" t="s">
        <v>193</v>
      </c>
      <c r="BD7" t="s">
        <v>193</v>
      </c>
      <c r="BE7" t="s">
        <v>193</v>
      </c>
      <c r="BF7" t="s">
        <v>193</v>
      </c>
      <c r="BG7" t="s">
        <v>193</v>
      </c>
      <c r="BH7" t="s">
        <v>193</v>
      </c>
      <c r="BI7" t="s">
        <v>193</v>
      </c>
      <c r="BJ7" t="s">
        <v>193</v>
      </c>
      <c r="BK7" t="s">
        <v>193</v>
      </c>
      <c r="BL7" t="s">
        <v>193</v>
      </c>
      <c r="BM7" t="s">
        <v>193</v>
      </c>
      <c r="BN7" t="s">
        <v>193</v>
      </c>
      <c r="BO7" t="s">
        <v>193</v>
      </c>
      <c r="BP7" t="s">
        <v>193</v>
      </c>
      <c r="BQ7" t="s">
        <v>193</v>
      </c>
      <c r="BR7" t="s">
        <v>193</v>
      </c>
      <c r="BS7" t="s">
        <v>193</v>
      </c>
      <c r="BT7" t="s">
        <v>193</v>
      </c>
      <c r="BU7" t="s">
        <v>193</v>
      </c>
      <c r="BV7" t="s">
        <v>193</v>
      </c>
      <c r="BW7" t="s">
        <v>193</v>
      </c>
      <c r="BX7" t="s">
        <v>193</v>
      </c>
      <c r="BY7" t="s">
        <v>193</v>
      </c>
      <c r="BZ7" t="s">
        <v>193</v>
      </c>
      <c r="CA7" t="s">
        <v>193</v>
      </c>
      <c r="CB7" t="s">
        <v>193</v>
      </c>
      <c r="CC7" t="s">
        <v>193</v>
      </c>
      <c r="CD7" t="s">
        <v>193</v>
      </c>
      <c r="CE7" t="s">
        <v>193</v>
      </c>
      <c r="CF7" t="s">
        <v>193</v>
      </c>
      <c r="CG7" t="s">
        <v>193</v>
      </c>
      <c r="CH7" t="s">
        <v>193</v>
      </c>
      <c r="CI7" t="s">
        <v>193</v>
      </c>
      <c r="CJ7" t="s">
        <v>193</v>
      </c>
      <c r="CK7" t="s">
        <v>193</v>
      </c>
      <c r="CL7" t="s">
        <v>193</v>
      </c>
      <c r="CM7" t="s">
        <v>193</v>
      </c>
      <c r="CN7" t="s">
        <v>193</v>
      </c>
      <c r="CO7" t="s">
        <v>193</v>
      </c>
      <c r="CP7" t="s">
        <v>193</v>
      </c>
      <c r="CQ7" t="s">
        <v>193</v>
      </c>
      <c r="CR7" t="s">
        <v>193</v>
      </c>
      <c r="CS7" t="s">
        <v>193</v>
      </c>
      <c r="CT7" t="s">
        <v>193</v>
      </c>
      <c r="CU7" t="s">
        <v>193</v>
      </c>
      <c r="CV7" t="s">
        <v>193</v>
      </c>
      <c r="CW7" t="s">
        <v>193</v>
      </c>
      <c r="CX7" t="s">
        <v>193</v>
      </c>
      <c r="CY7" t="s">
        <v>193</v>
      </c>
      <c r="CZ7" t="s">
        <v>193</v>
      </c>
      <c r="DA7" t="s">
        <v>193</v>
      </c>
      <c r="DB7" t="s">
        <v>193</v>
      </c>
      <c r="DC7" t="s">
        <v>193</v>
      </c>
      <c r="DD7" t="s">
        <v>193</v>
      </c>
      <c r="DE7" t="s">
        <v>193</v>
      </c>
      <c r="DF7" t="s">
        <v>193</v>
      </c>
      <c r="DG7" t="s">
        <v>193</v>
      </c>
      <c r="DH7" t="s">
        <v>193</v>
      </c>
      <c r="DI7" t="s">
        <v>193</v>
      </c>
      <c r="DJ7" t="s">
        <v>193</v>
      </c>
      <c r="DK7" t="s">
        <v>193</v>
      </c>
      <c r="DL7" t="s">
        <v>193</v>
      </c>
      <c r="DM7" t="s">
        <v>193</v>
      </c>
      <c r="DN7" t="s">
        <v>193</v>
      </c>
      <c r="DO7" t="s">
        <v>193</v>
      </c>
      <c r="DP7" t="s">
        <v>193</v>
      </c>
      <c r="DQ7" t="s">
        <v>193</v>
      </c>
      <c r="DR7" t="s">
        <v>193</v>
      </c>
      <c r="DS7" t="s">
        <v>193</v>
      </c>
      <c r="DT7" t="s">
        <v>193</v>
      </c>
      <c r="DU7" t="s">
        <v>193</v>
      </c>
      <c r="DV7" t="s">
        <v>193</v>
      </c>
      <c r="DW7" t="s">
        <v>193</v>
      </c>
      <c r="DX7" t="s">
        <v>193</v>
      </c>
      <c r="DY7" t="s">
        <v>193</v>
      </c>
      <c r="DZ7" t="s">
        <v>193</v>
      </c>
      <c r="EA7" t="s">
        <v>193</v>
      </c>
      <c r="EB7" t="s">
        <v>193</v>
      </c>
      <c r="EC7" t="s">
        <v>193</v>
      </c>
      <c r="ED7" t="s">
        <v>193</v>
      </c>
      <c r="EE7" t="s">
        <v>193</v>
      </c>
      <c r="EF7" t="s">
        <v>193</v>
      </c>
      <c r="EG7" t="s">
        <v>193</v>
      </c>
      <c r="EH7" t="s">
        <v>193</v>
      </c>
      <c r="EI7" t="s">
        <v>193</v>
      </c>
      <c r="EJ7" t="s">
        <v>193</v>
      </c>
      <c r="EK7" t="s">
        <v>193</v>
      </c>
      <c r="EL7" t="s">
        <v>193</v>
      </c>
      <c r="EM7" t="s">
        <v>193</v>
      </c>
      <c r="EN7" t="s">
        <v>193</v>
      </c>
      <c r="EO7" t="s">
        <v>193</v>
      </c>
      <c r="EP7" t="s">
        <v>193</v>
      </c>
      <c r="EQ7" t="s">
        <v>193</v>
      </c>
      <c r="ER7" t="s">
        <v>193</v>
      </c>
      <c r="ES7" t="s">
        <v>193</v>
      </c>
      <c r="ET7" t="s">
        <v>193</v>
      </c>
      <c r="EU7" t="s">
        <v>193</v>
      </c>
      <c r="EV7" t="s">
        <v>193</v>
      </c>
      <c r="EW7" t="s">
        <v>193</v>
      </c>
      <c r="EX7" t="s">
        <v>193</v>
      </c>
      <c r="EY7" t="s">
        <v>193</v>
      </c>
      <c r="EZ7" t="s">
        <v>193</v>
      </c>
      <c r="FA7" t="s">
        <v>193</v>
      </c>
      <c r="FB7" t="s">
        <v>193</v>
      </c>
      <c r="FC7" t="s">
        <v>193</v>
      </c>
      <c r="FD7" t="s">
        <v>193</v>
      </c>
      <c r="FE7" t="s">
        <v>193</v>
      </c>
      <c r="FF7" t="s">
        <v>193</v>
      </c>
      <c r="FG7" t="s">
        <v>193</v>
      </c>
      <c r="FH7" t="s">
        <v>193</v>
      </c>
      <c r="FI7" t="s">
        <v>193</v>
      </c>
      <c r="FJ7" t="s">
        <v>193</v>
      </c>
      <c r="FK7" t="s">
        <v>193</v>
      </c>
      <c r="FL7" t="s">
        <v>193</v>
      </c>
      <c r="FM7" t="s">
        <v>193</v>
      </c>
      <c r="FN7" t="s">
        <v>193</v>
      </c>
      <c r="FO7" t="s">
        <v>193</v>
      </c>
      <c r="FP7" t="s">
        <v>193</v>
      </c>
      <c r="FQ7" t="s">
        <v>193</v>
      </c>
      <c r="FR7" t="s">
        <v>193</v>
      </c>
      <c r="FS7" t="s">
        <v>193</v>
      </c>
      <c r="FT7" t="s">
        <v>193</v>
      </c>
      <c r="FU7" t="s">
        <v>193</v>
      </c>
      <c r="FV7" t="s">
        <v>193</v>
      </c>
      <c r="FW7" t="s">
        <v>193</v>
      </c>
      <c r="FX7" t="s">
        <v>193</v>
      </c>
      <c r="FY7" t="s">
        <v>193</v>
      </c>
      <c r="FZ7" t="s">
        <v>193</v>
      </c>
      <c r="GA7" t="s">
        <v>193</v>
      </c>
      <c r="GB7" t="s">
        <v>193</v>
      </c>
      <c r="GC7" t="s">
        <v>193</v>
      </c>
      <c r="GD7" t="s">
        <v>193</v>
      </c>
      <c r="GE7" t="s">
        <v>193</v>
      </c>
      <c r="GF7" t="s">
        <v>193</v>
      </c>
      <c r="GG7" t="s">
        <v>193</v>
      </c>
      <c r="GH7" t="s">
        <v>193</v>
      </c>
      <c r="GI7" t="s">
        <v>193</v>
      </c>
      <c r="GJ7" t="s">
        <v>193</v>
      </c>
      <c r="GK7" t="s">
        <v>193</v>
      </c>
      <c r="GL7" t="s">
        <v>193</v>
      </c>
      <c r="GM7" t="s">
        <v>193</v>
      </c>
      <c r="GN7" t="s">
        <v>193</v>
      </c>
      <c r="GO7" t="s">
        <v>193</v>
      </c>
      <c r="GP7" t="s">
        <v>193</v>
      </c>
      <c r="GQ7" t="s">
        <v>193</v>
      </c>
      <c r="GR7" t="s">
        <v>193</v>
      </c>
      <c r="GS7" t="s">
        <v>193</v>
      </c>
      <c r="GT7" t="s">
        <v>193</v>
      </c>
      <c r="GU7" t="s">
        <v>193</v>
      </c>
      <c r="GV7" t="s">
        <v>193</v>
      </c>
      <c r="GW7" t="s">
        <v>193</v>
      </c>
      <c r="GX7" t="s">
        <v>193</v>
      </c>
      <c r="GY7" t="s">
        <v>193</v>
      </c>
      <c r="GZ7" t="s">
        <v>193</v>
      </c>
      <c r="HA7" t="s">
        <v>193</v>
      </c>
      <c r="HB7" t="s">
        <v>193</v>
      </c>
      <c r="HC7" t="s">
        <v>193</v>
      </c>
      <c r="HD7" t="s">
        <v>193</v>
      </c>
      <c r="HE7" t="s">
        <v>193</v>
      </c>
      <c r="HF7" t="s">
        <v>193</v>
      </c>
      <c r="HG7" t="s">
        <v>193</v>
      </c>
      <c r="HH7" t="s">
        <v>193</v>
      </c>
      <c r="HI7" t="s">
        <v>193</v>
      </c>
      <c r="HJ7" t="s">
        <v>193</v>
      </c>
      <c r="HK7" t="s">
        <v>193</v>
      </c>
      <c r="HL7" t="s">
        <v>193</v>
      </c>
      <c r="HM7" t="s">
        <v>193</v>
      </c>
      <c r="HN7" t="s">
        <v>193</v>
      </c>
      <c r="HO7" t="s">
        <v>193</v>
      </c>
      <c r="HP7" t="s">
        <v>193</v>
      </c>
      <c r="HQ7" t="s">
        <v>193</v>
      </c>
      <c r="HR7" t="s">
        <v>193</v>
      </c>
      <c r="HS7" t="s">
        <v>193</v>
      </c>
      <c r="HT7" t="s">
        <v>193</v>
      </c>
      <c r="HU7" t="s">
        <v>193</v>
      </c>
      <c r="HV7" t="s">
        <v>193</v>
      </c>
      <c r="HW7" t="s">
        <v>193</v>
      </c>
      <c r="HX7" t="s">
        <v>193</v>
      </c>
      <c r="HY7" t="s">
        <v>193</v>
      </c>
      <c r="HZ7" t="s">
        <v>193</v>
      </c>
      <c r="IA7" t="s">
        <v>193</v>
      </c>
      <c r="IB7" t="s">
        <v>193</v>
      </c>
      <c r="IC7" t="s">
        <v>193</v>
      </c>
      <c r="ID7" t="s">
        <v>193</v>
      </c>
      <c r="IE7" t="s">
        <v>193</v>
      </c>
      <c r="IF7" t="s">
        <v>193</v>
      </c>
      <c r="IG7" t="s">
        <v>193</v>
      </c>
      <c r="IH7" t="s">
        <v>193</v>
      </c>
      <c r="II7" t="s">
        <v>193</v>
      </c>
      <c r="IJ7" t="s">
        <v>193</v>
      </c>
      <c r="IK7" t="s">
        <v>193</v>
      </c>
      <c r="IL7" t="s">
        <v>193</v>
      </c>
      <c r="IM7" t="s">
        <v>193</v>
      </c>
      <c r="IN7" t="s">
        <v>193</v>
      </c>
      <c r="IO7" t="s">
        <v>193</v>
      </c>
      <c r="IP7" t="s">
        <v>193</v>
      </c>
      <c r="IQ7" t="s">
        <v>193</v>
      </c>
      <c r="IR7" t="s">
        <v>193</v>
      </c>
      <c r="IS7" t="s">
        <v>193</v>
      </c>
      <c r="IT7" t="s">
        <v>193</v>
      </c>
      <c r="IU7" t="s">
        <v>193</v>
      </c>
      <c r="IV7" t="s">
        <v>193</v>
      </c>
      <c r="IW7" t="s">
        <v>193</v>
      </c>
      <c r="IX7" t="s">
        <v>193</v>
      </c>
      <c r="IY7" t="s">
        <v>193</v>
      </c>
      <c r="IZ7" t="s">
        <v>193</v>
      </c>
      <c r="JA7" t="s">
        <v>193</v>
      </c>
      <c r="JB7" t="s">
        <v>193</v>
      </c>
      <c r="JC7" t="s">
        <v>193</v>
      </c>
      <c r="JD7" t="s">
        <v>193</v>
      </c>
      <c r="JE7" t="s">
        <v>193</v>
      </c>
      <c r="JF7" t="s">
        <v>193</v>
      </c>
      <c r="JG7" t="s">
        <v>193</v>
      </c>
      <c r="JH7" t="s">
        <v>193</v>
      </c>
      <c r="JI7" t="s">
        <v>193</v>
      </c>
      <c r="JJ7" t="s">
        <v>193</v>
      </c>
      <c r="JK7" t="s">
        <v>193</v>
      </c>
      <c r="JL7" t="s">
        <v>193</v>
      </c>
      <c r="JM7" t="s">
        <v>193</v>
      </c>
      <c r="JN7" t="s">
        <v>193</v>
      </c>
      <c r="JO7" t="s">
        <v>193</v>
      </c>
      <c r="JP7" t="s">
        <v>193</v>
      </c>
      <c r="JQ7" t="s">
        <v>193</v>
      </c>
      <c r="JR7" t="s">
        <v>193</v>
      </c>
      <c r="JS7" t="s">
        <v>193</v>
      </c>
      <c r="JT7" t="s">
        <v>193</v>
      </c>
      <c r="JU7" t="s">
        <v>193</v>
      </c>
      <c r="JV7" t="s">
        <v>193</v>
      </c>
      <c r="JW7" t="s">
        <v>193</v>
      </c>
      <c r="JX7" t="s">
        <v>193</v>
      </c>
      <c r="JY7" t="s">
        <v>193</v>
      </c>
      <c r="JZ7" t="s">
        <v>193</v>
      </c>
      <c r="KA7" t="s">
        <v>193</v>
      </c>
      <c r="KB7" t="s">
        <v>193</v>
      </c>
      <c r="KC7" t="s">
        <v>193</v>
      </c>
      <c r="KD7" t="s">
        <v>193</v>
      </c>
      <c r="KE7" t="s">
        <v>193</v>
      </c>
      <c r="KF7" t="s">
        <v>193</v>
      </c>
      <c r="KG7" t="s">
        <v>193</v>
      </c>
      <c r="KH7" t="s">
        <v>193</v>
      </c>
      <c r="KI7" t="s">
        <v>193</v>
      </c>
      <c r="KJ7" t="s">
        <v>193</v>
      </c>
      <c r="KK7" t="s">
        <v>193</v>
      </c>
      <c r="KL7" t="s">
        <v>193</v>
      </c>
      <c r="KM7" t="s">
        <v>193</v>
      </c>
      <c r="KN7" t="s">
        <v>193</v>
      </c>
      <c r="KO7" t="s">
        <v>193</v>
      </c>
      <c r="KP7" t="s">
        <v>193</v>
      </c>
      <c r="KQ7" t="s">
        <v>193</v>
      </c>
      <c r="KR7" t="s">
        <v>193</v>
      </c>
      <c r="KS7" t="s">
        <v>193</v>
      </c>
      <c r="KT7" t="s">
        <v>193</v>
      </c>
      <c r="KU7" t="s">
        <v>109</v>
      </c>
      <c r="KV7" t="s">
        <v>505</v>
      </c>
      <c r="KW7" t="s">
        <v>3318</v>
      </c>
      <c r="KX7" t="s">
        <v>193</v>
      </c>
      <c r="KY7" t="s">
        <v>506</v>
      </c>
      <c r="KZ7" t="s">
        <v>3319</v>
      </c>
      <c r="LA7" t="s">
        <v>3318</v>
      </c>
      <c r="LB7" t="s">
        <v>800</v>
      </c>
      <c r="LC7" t="s">
        <v>193</v>
      </c>
      <c r="LD7" t="s">
        <v>3320</v>
      </c>
      <c r="LE7" t="s">
        <v>797</v>
      </c>
      <c r="LF7" t="s">
        <v>798</v>
      </c>
      <c r="LG7" t="s">
        <v>799</v>
      </c>
      <c r="LH7" t="s">
        <v>193</v>
      </c>
      <c r="LI7" t="s">
        <v>193</v>
      </c>
      <c r="LJ7" t="s">
        <v>193</v>
      </c>
      <c r="LK7" t="s">
        <v>193</v>
      </c>
      <c r="LL7" t="s">
        <v>193</v>
      </c>
      <c r="LM7">
        <v>50</v>
      </c>
      <c r="LN7">
        <v>10</v>
      </c>
      <c r="LO7" t="s">
        <v>193</v>
      </c>
      <c r="LP7" t="s">
        <v>156</v>
      </c>
      <c r="LQ7">
        <v>10</v>
      </c>
      <c r="LR7" t="s">
        <v>109</v>
      </c>
      <c r="LS7" t="s">
        <v>193</v>
      </c>
      <c r="LT7" t="s">
        <v>114</v>
      </c>
      <c r="LU7" t="s">
        <v>193</v>
      </c>
      <c r="LV7" t="s">
        <v>193</v>
      </c>
      <c r="LW7" t="s">
        <v>193</v>
      </c>
      <c r="LX7" t="s">
        <v>193</v>
      </c>
      <c r="LY7" t="s">
        <v>193</v>
      </c>
      <c r="LZ7" t="s">
        <v>193</v>
      </c>
      <c r="MA7" t="s">
        <v>193</v>
      </c>
      <c r="MB7" t="s">
        <v>193</v>
      </c>
      <c r="MC7" t="s">
        <v>193</v>
      </c>
      <c r="MD7" t="s">
        <v>193</v>
      </c>
      <c r="ME7" t="s">
        <v>193</v>
      </c>
      <c r="MF7" t="s">
        <v>193</v>
      </c>
      <c r="MG7" t="s">
        <v>193</v>
      </c>
      <c r="MH7" t="s">
        <v>114</v>
      </c>
      <c r="MI7" t="s">
        <v>193</v>
      </c>
      <c r="MJ7" t="s">
        <v>193</v>
      </c>
      <c r="MK7" t="s">
        <v>193</v>
      </c>
      <c r="ML7" t="s">
        <v>193</v>
      </c>
      <c r="MM7" t="s">
        <v>193</v>
      </c>
      <c r="MN7" t="s">
        <v>193</v>
      </c>
      <c r="MO7" t="s">
        <v>193</v>
      </c>
      <c r="MP7" t="s">
        <v>193</v>
      </c>
      <c r="MQ7" t="s">
        <v>193</v>
      </c>
      <c r="MR7" t="s">
        <v>193</v>
      </c>
      <c r="MS7" t="s">
        <v>193</v>
      </c>
      <c r="MT7" t="s">
        <v>193</v>
      </c>
      <c r="MU7" t="s">
        <v>193</v>
      </c>
      <c r="MV7" t="s">
        <v>193</v>
      </c>
      <c r="MW7" t="s">
        <v>193</v>
      </c>
      <c r="MX7" t="s">
        <v>193</v>
      </c>
      <c r="MY7" t="s">
        <v>193</v>
      </c>
      <c r="MZ7" t="s">
        <v>193</v>
      </c>
      <c r="NA7" t="s">
        <v>193</v>
      </c>
      <c r="NB7" t="s">
        <v>193</v>
      </c>
      <c r="NC7">
        <v>194867437</v>
      </c>
      <c r="ND7" t="s">
        <v>3332</v>
      </c>
      <c r="NE7" t="s">
        <v>3867</v>
      </c>
      <c r="NF7" t="s">
        <v>193</v>
      </c>
      <c r="NG7" t="s">
        <v>699</v>
      </c>
      <c r="NH7" t="s">
        <v>700</v>
      </c>
      <c r="NI7" t="s">
        <v>611</v>
      </c>
      <c r="NJ7" t="s">
        <v>193</v>
      </c>
      <c r="NK7">
        <v>6</v>
      </c>
    </row>
    <row r="8" spans="1:375" x14ac:dyDescent="0.35">
      <c r="A8" t="s">
        <v>3868</v>
      </c>
      <c r="B8" t="s">
        <v>3869</v>
      </c>
      <c r="C8" t="s">
        <v>3322</v>
      </c>
      <c r="D8" t="s">
        <v>3870</v>
      </c>
      <c r="E8" t="s">
        <v>193</v>
      </c>
      <c r="F8" t="s">
        <v>193</v>
      </c>
      <c r="G8" t="s">
        <v>193</v>
      </c>
      <c r="H8" t="s">
        <v>3322</v>
      </c>
      <c r="I8" t="s">
        <v>179</v>
      </c>
      <c r="J8" t="s">
        <v>193</v>
      </c>
      <c r="K8" t="s">
        <v>180</v>
      </c>
      <c r="L8" t="s">
        <v>179</v>
      </c>
      <c r="M8" t="s">
        <v>179</v>
      </c>
      <c r="N8" t="s">
        <v>181</v>
      </c>
      <c r="O8" t="s">
        <v>193</v>
      </c>
      <c r="P8" t="s">
        <v>194</v>
      </c>
      <c r="Q8" t="s">
        <v>181</v>
      </c>
      <c r="R8" t="s">
        <v>181</v>
      </c>
      <c r="S8" t="s">
        <v>182</v>
      </c>
      <c r="T8" t="s">
        <v>183</v>
      </c>
      <c r="U8" t="s">
        <v>184</v>
      </c>
      <c r="V8" t="s">
        <v>183</v>
      </c>
      <c r="W8" t="s">
        <v>132</v>
      </c>
      <c r="X8" t="s">
        <v>205</v>
      </c>
      <c r="Y8" t="s">
        <v>132</v>
      </c>
      <c r="Z8" t="s">
        <v>708</v>
      </c>
      <c r="AA8" t="s">
        <v>193</v>
      </c>
      <c r="AB8" t="s">
        <v>562</v>
      </c>
      <c r="AC8" t="s">
        <v>708</v>
      </c>
      <c r="AD8" t="s">
        <v>708</v>
      </c>
      <c r="AE8" t="s">
        <v>709</v>
      </c>
      <c r="AF8" t="s">
        <v>193</v>
      </c>
      <c r="AG8" t="s">
        <v>710</v>
      </c>
      <c r="AH8" t="s">
        <v>709</v>
      </c>
      <c r="AI8" t="s">
        <v>709</v>
      </c>
      <c r="AJ8" t="s">
        <v>536</v>
      </c>
      <c r="AK8" t="s">
        <v>490</v>
      </c>
      <c r="AL8" t="s">
        <v>109</v>
      </c>
      <c r="AM8" t="s">
        <v>193</v>
      </c>
      <c r="AN8" t="s">
        <v>109</v>
      </c>
      <c r="AO8" t="s">
        <v>193</v>
      </c>
      <c r="AP8" t="s">
        <v>491</v>
      </c>
      <c r="AQ8" t="s">
        <v>193</v>
      </c>
      <c r="AR8" t="s">
        <v>193</v>
      </c>
      <c r="AS8" t="s">
        <v>496</v>
      </c>
      <c r="AT8" t="s">
        <v>193</v>
      </c>
      <c r="AU8" t="s">
        <v>3350</v>
      </c>
      <c r="AV8">
        <v>0</v>
      </c>
      <c r="AW8">
        <v>0</v>
      </c>
      <c r="AX8">
        <v>0</v>
      </c>
      <c r="AY8">
        <v>0</v>
      </c>
      <c r="AZ8">
        <v>0</v>
      </c>
      <c r="BA8">
        <v>1</v>
      </c>
      <c r="BB8">
        <v>0</v>
      </c>
      <c r="BC8" t="s">
        <v>3871</v>
      </c>
      <c r="BD8" t="s">
        <v>3350</v>
      </c>
      <c r="BE8" t="s">
        <v>112</v>
      </c>
      <c r="BF8">
        <v>1</v>
      </c>
      <c r="BG8">
        <v>0</v>
      </c>
      <c r="BH8">
        <v>0</v>
      </c>
      <c r="BI8">
        <v>0</v>
      </c>
      <c r="BJ8">
        <v>0</v>
      </c>
      <c r="BK8">
        <v>0</v>
      </c>
      <c r="BL8">
        <v>0</v>
      </c>
      <c r="BM8">
        <v>0</v>
      </c>
      <c r="BN8">
        <v>0</v>
      </c>
      <c r="BO8">
        <v>0</v>
      </c>
      <c r="BP8" t="s">
        <v>193</v>
      </c>
      <c r="BQ8" t="s">
        <v>113</v>
      </c>
      <c r="BR8" t="s">
        <v>501</v>
      </c>
      <c r="BS8" t="s">
        <v>193</v>
      </c>
      <c r="BT8" t="s">
        <v>193</v>
      </c>
      <c r="BU8" t="s">
        <v>193</v>
      </c>
      <c r="BV8" t="s">
        <v>193</v>
      </c>
      <c r="BW8" t="s">
        <v>193</v>
      </c>
      <c r="BX8" t="s">
        <v>193</v>
      </c>
      <c r="BY8" t="s">
        <v>193</v>
      </c>
      <c r="BZ8" t="s">
        <v>193</v>
      </c>
      <c r="CA8" t="s">
        <v>193</v>
      </c>
      <c r="CB8" t="s">
        <v>193</v>
      </c>
      <c r="CC8" t="s">
        <v>193</v>
      </c>
      <c r="CD8" t="s">
        <v>193</v>
      </c>
      <c r="CE8" t="s">
        <v>193</v>
      </c>
      <c r="CF8" t="s">
        <v>193</v>
      </c>
      <c r="CG8" t="s">
        <v>193</v>
      </c>
      <c r="CH8" t="s">
        <v>193</v>
      </c>
      <c r="CI8" t="s">
        <v>193</v>
      </c>
      <c r="CJ8" t="s">
        <v>193</v>
      </c>
      <c r="CK8" t="s">
        <v>193</v>
      </c>
      <c r="CL8" t="s">
        <v>193</v>
      </c>
      <c r="CM8" t="s">
        <v>193</v>
      </c>
      <c r="CN8" t="s">
        <v>193</v>
      </c>
      <c r="CO8" t="s">
        <v>193</v>
      </c>
      <c r="CP8" t="s">
        <v>193</v>
      </c>
      <c r="CQ8" t="s">
        <v>193</v>
      </c>
      <c r="CR8" t="s">
        <v>193</v>
      </c>
      <c r="CS8" t="s">
        <v>193</v>
      </c>
      <c r="CT8" t="s">
        <v>193</v>
      </c>
      <c r="CU8" t="s">
        <v>193</v>
      </c>
      <c r="CV8" t="s">
        <v>193</v>
      </c>
      <c r="CW8" t="s">
        <v>193</v>
      </c>
      <c r="CX8" t="s">
        <v>193</v>
      </c>
      <c r="CY8" t="s">
        <v>193</v>
      </c>
      <c r="CZ8" t="s">
        <v>193</v>
      </c>
      <c r="DA8" t="s">
        <v>193</v>
      </c>
      <c r="DB8" t="s">
        <v>193</v>
      </c>
      <c r="DC8" t="s">
        <v>193</v>
      </c>
      <c r="DD8" t="s">
        <v>193</v>
      </c>
      <c r="DE8" t="s">
        <v>193</v>
      </c>
      <c r="DF8" t="s">
        <v>193</v>
      </c>
      <c r="DG8" t="s">
        <v>193</v>
      </c>
      <c r="DH8" t="s">
        <v>193</v>
      </c>
      <c r="DI8" t="s">
        <v>193</v>
      </c>
      <c r="DJ8" t="s">
        <v>193</v>
      </c>
      <c r="DK8" t="s">
        <v>193</v>
      </c>
      <c r="DL8" t="s">
        <v>193</v>
      </c>
      <c r="DM8" t="s">
        <v>193</v>
      </c>
      <c r="DN8" t="s">
        <v>193</v>
      </c>
      <c r="DO8" t="s">
        <v>193</v>
      </c>
      <c r="DP8" t="s">
        <v>193</v>
      </c>
      <c r="DQ8" t="s">
        <v>193</v>
      </c>
      <c r="DR8" t="s">
        <v>193</v>
      </c>
      <c r="DS8" t="s">
        <v>193</v>
      </c>
      <c r="DT8" t="s">
        <v>193</v>
      </c>
      <c r="DU8" t="s">
        <v>193</v>
      </c>
      <c r="DV8" t="s">
        <v>193</v>
      </c>
      <c r="DW8" t="s">
        <v>193</v>
      </c>
      <c r="DX8" t="s">
        <v>193</v>
      </c>
      <c r="DY8" t="s">
        <v>193</v>
      </c>
      <c r="DZ8" t="s">
        <v>193</v>
      </c>
      <c r="EA8" t="s">
        <v>193</v>
      </c>
      <c r="EB8" t="s">
        <v>193</v>
      </c>
      <c r="EC8" t="s">
        <v>193</v>
      </c>
      <c r="ED8" t="s">
        <v>193</v>
      </c>
      <c r="EE8" t="s">
        <v>193</v>
      </c>
      <c r="EF8" t="s">
        <v>193</v>
      </c>
      <c r="EG8" t="s">
        <v>193</v>
      </c>
      <c r="EH8" t="s">
        <v>193</v>
      </c>
      <c r="EI8" t="s">
        <v>193</v>
      </c>
      <c r="EJ8" t="s">
        <v>193</v>
      </c>
      <c r="EK8" t="s">
        <v>193</v>
      </c>
      <c r="EL8" t="s">
        <v>193</v>
      </c>
      <c r="EM8" t="s">
        <v>193</v>
      </c>
      <c r="EN8" t="s">
        <v>193</v>
      </c>
      <c r="EO8" t="s">
        <v>193</v>
      </c>
      <c r="EP8" t="s">
        <v>193</v>
      </c>
      <c r="EQ8" t="s">
        <v>193</v>
      </c>
      <c r="ER8" t="s">
        <v>193</v>
      </c>
      <c r="ES8" t="s">
        <v>193</v>
      </c>
      <c r="ET8" t="s">
        <v>193</v>
      </c>
      <c r="EU8" t="s">
        <v>193</v>
      </c>
      <c r="EV8" t="s">
        <v>193</v>
      </c>
      <c r="EW8" t="s">
        <v>193</v>
      </c>
      <c r="EX8" t="s">
        <v>193</v>
      </c>
      <c r="EY8" t="s">
        <v>193</v>
      </c>
      <c r="EZ8" t="s">
        <v>193</v>
      </c>
      <c r="FA8" t="s">
        <v>193</v>
      </c>
      <c r="FB8" t="s">
        <v>193</v>
      </c>
      <c r="FC8" t="s">
        <v>193</v>
      </c>
      <c r="FD8" t="s">
        <v>193</v>
      </c>
      <c r="FE8" t="s">
        <v>193</v>
      </c>
      <c r="FF8" t="s">
        <v>193</v>
      </c>
      <c r="FG8" t="s">
        <v>193</v>
      </c>
      <c r="FH8" t="s">
        <v>193</v>
      </c>
      <c r="FI8" t="s">
        <v>193</v>
      </c>
      <c r="FJ8" t="s">
        <v>193</v>
      </c>
      <c r="FK8" t="s">
        <v>193</v>
      </c>
      <c r="FL8" t="s">
        <v>193</v>
      </c>
      <c r="FM8" t="s">
        <v>193</v>
      </c>
      <c r="FN8" t="s">
        <v>193</v>
      </c>
      <c r="FO8" t="s">
        <v>193</v>
      </c>
      <c r="FP8" t="s">
        <v>193</v>
      </c>
      <c r="FQ8" t="s">
        <v>193</v>
      </c>
      <c r="FR8" t="s">
        <v>193</v>
      </c>
      <c r="FS8" t="s">
        <v>193</v>
      </c>
      <c r="FT8" t="s">
        <v>193</v>
      </c>
      <c r="FU8" t="s">
        <v>193</v>
      </c>
      <c r="FV8" t="s">
        <v>193</v>
      </c>
      <c r="FW8" t="s">
        <v>193</v>
      </c>
      <c r="FX8" t="s">
        <v>193</v>
      </c>
      <c r="FY8" t="s">
        <v>193</v>
      </c>
      <c r="FZ8" t="s">
        <v>193</v>
      </c>
      <c r="GA8" t="s">
        <v>193</v>
      </c>
      <c r="GB8" t="s">
        <v>193</v>
      </c>
      <c r="GC8" t="s">
        <v>193</v>
      </c>
      <c r="GD8" t="s">
        <v>193</v>
      </c>
      <c r="GE8" t="s">
        <v>193</v>
      </c>
      <c r="GF8" t="s">
        <v>193</v>
      </c>
      <c r="GG8" t="s">
        <v>193</v>
      </c>
      <c r="GH8" t="s">
        <v>193</v>
      </c>
      <c r="GI8" t="s">
        <v>193</v>
      </c>
      <c r="GJ8" t="s">
        <v>193</v>
      </c>
      <c r="GK8" t="s">
        <v>193</v>
      </c>
      <c r="GL8" t="s">
        <v>193</v>
      </c>
      <c r="GM8" t="s">
        <v>193</v>
      </c>
      <c r="GN8" t="s">
        <v>193</v>
      </c>
      <c r="GO8" t="s">
        <v>193</v>
      </c>
      <c r="GP8" t="s">
        <v>193</v>
      </c>
      <c r="GQ8" t="s">
        <v>193</v>
      </c>
      <c r="GR8" t="s">
        <v>193</v>
      </c>
      <c r="GS8" t="s">
        <v>193</v>
      </c>
      <c r="GT8" t="s">
        <v>193</v>
      </c>
      <c r="GU8" t="s">
        <v>193</v>
      </c>
      <c r="GV8" t="s">
        <v>193</v>
      </c>
      <c r="GW8" t="s">
        <v>193</v>
      </c>
      <c r="GX8" t="s">
        <v>193</v>
      </c>
      <c r="GY8" t="s">
        <v>193</v>
      </c>
      <c r="GZ8" t="s">
        <v>193</v>
      </c>
      <c r="HA8" t="s">
        <v>193</v>
      </c>
      <c r="HB8" t="s">
        <v>193</v>
      </c>
      <c r="HC8" t="s">
        <v>193</v>
      </c>
      <c r="HD8" t="s">
        <v>193</v>
      </c>
      <c r="HE8" t="s">
        <v>193</v>
      </c>
      <c r="HF8" t="s">
        <v>193</v>
      </c>
      <c r="HG8" t="s">
        <v>193</v>
      </c>
      <c r="HH8" t="s">
        <v>193</v>
      </c>
      <c r="HI8" t="s">
        <v>193</v>
      </c>
      <c r="HJ8" t="s">
        <v>193</v>
      </c>
      <c r="HK8" t="s">
        <v>193</v>
      </c>
      <c r="HL8" t="s">
        <v>193</v>
      </c>
      <c r="HM8" t="s">
        <v>193</v>
      </c>
      <c r="HN8" t="s">
        <v>193</v>
      </c>
      <c r="HO8" t="s">
        <v>193</v>
      </c>
      <c r="HP8" t="s">
        <v>193</v>
      </c>
      <c r="HQ8" t="s">
        <v>193</v>
      </c>
      <c r="HR8" t="s">
        <v>193</v>
      </c>
      <c r="HS8" t="s">
        <v>193</v>
      </c>
      <c r="HT8" t="s">
        <v>193</v>
      </c>
      <c r="HU8" t="s">
        <v>193</v>
      </c>
      <c r="HV8" t="s">
        <v>193</v>
      </c>
      <c r="HW8" t="s">
        <v>193</v>
      </c>
      <c r="HX8" t="s">
        <v>193</v>
      </c>
      <c r="HY8" t="s">
        <v>193</v>
      </c>
      <c r="HZ8" t="s">
        <v>193</v>
      </c>
      <c r="IA8" t="s">
        <v>193</v>
      </c>
      <c r="IB8" t="s">
        <v>193</v>
      </c>
      <c r="IC8" t="s">
        <v>193</v>
      </c>
      <c r="ID8" t="s">
        <v>193</v>
      </c>
      <c r="IE8" t="s">
        <v>193</v>
      </c>
      <c r="IF8" t="s">
        <v>193</v>
      </c>
      <c r="IG8" t="s">
        <v>193</v>
      </c>
      <c r="IH8" t="s">
        <v>193</v>
      </c>
      <c r="II8" t="s">
        <v>193</v>
      </c>
      <c r="IJ8" t="s">
        <v>193</v>
      </c>
      <c r="IK8" t="s">
        <v>193</v>
      </c>
      <c r="IL8" t="s">
        <v>193</v>
      </c>
      <c r="IM8" t="s">
        <v>193</v>
      </c>
      <c r="IN8" t="s">
        <v>193</v>
      </c>
      <c r="IO8" t="s">
        <v>193</v>
      </c>
      <c r="IP8" t="s">
        <v>193</v>
      </c>
      <c r="IQ8" t="s">
        <v>193</v>
      </c>
      <c r="IR8" t="s">
        <v>193</v>
      </c>
      <c r="IS8" t="s">
        <v>193</v>
      </c>
      <c r="IT8" t="s">
        <v>193</v>
      </c>
      <c r="IU8" t="s">
        <v>193</v>
      </c>
      <c r="IV8" t="s">
        <v>193</v>
      </c>
      <c r="IW8" t="s">
        <v>193</v>
      </c>
      <c r="IX8" t="s">
        <v>193</v>
      </c>
      <c r="IY8" t="s">
        <v>193</v>
      </c>
      <c r="IZ8" t="s">
        <v>193</v>
      </c>
      <c r="JA8" t="s">
        <v>193</v>
      </c>
      <c r="JB8" t="s">
        <v>193</v>
      </c>
      <c r="JC8" t="s">
        <v>193</v>
      </c>
      <c r="JD8" t="s">
        <v>193</v>
      </c>
      <c r="JE8" t="s">
        <v>193</v>
      </c>
      <c r="JF8" t="s">
        <v>193</v>
      </c>
      <c r="JG8" t="s">
        <v>193</v>
      </c>
      <c r="JH8" t="s">
        <v>193</v>
      </c>
      <c r="JI8" t="s">
        <v>193</v>
      </c>
      <c r="JJ8" t="s">
        <v>193</v>
      </c>
      <c r="JK8" t="s">
        <v>193</v>
      </c>
      <c r="JL8" t="s">
        <v>193</v>
      </c>
      <c r="JM8" t="s">
        <v>193</v>
      </c>
      <c r="JN8" t="s">
        <v>193</v>
      </c>
      <c r="JO8" t="s">
        <v>193</v>
      </c>
      <c r="JP8" t="s">
        <v>193</v>
      </c>
      <c r="JQ8" t="s">
        <v>114</v>
      </c>
      <c r="JR8" t="s">
        <v>114</v>
      </c>
      <c r="JS8" t="s">
        <v>193</v>
      </c>
      <c r="JT8" t="s">
        <v>193</v>
      </c>
      <c r="JU8" t="s">
        <v>193</v>
      </c>
      <c r="JV8" t="s">
        <v>193</v>
      </c>
      <c r="JW8" t="s">
        <v>193</v>
      </c>
      <c r="JX8" t="s">
        <v>193</v>
      </c>
      <c r="JY8" t="s">
        <v>193</v>
      </c>
      <c r="JZ8" t="s">
        <v>193</v>
      </c>
      <c r="KA8" t="s">
        <v>3334</v>
      </c>
      <c r="KB8">
        <v>0</v>
      </c>
      <c r="KC8">
        <v>1</v>
      </c>
      <c r="KD8">
        <v>0</v>
      </c>
      <c r="KE8">
        <v>1</v>
      </c>
      <c r="KF8">
        <v>0</v>
      </c>
      <c r="KG8">
        <v>0</v>
      </c>
      <c r="KH8">
        <v>0</v>
      </c>
      <c r="KI8">
        <v>0</v>
      </c>
      <c r="KJ8" t="s">
        <v>193</v>
      </c>
      <c r="KK8" t="s">
        <v>114</v>
      </c>
      <c r="KL8" t="s">
        <v>193</v>
      </c>
      <c r="KM8" t="s">
        <v>193</v>
      </c>
      <c r="KN8" t="s">
        <v>193</v>
      </c>
      <c r="KO8" t="s">
        <v>193</v>
      </c>
      <c r="KP8" t="s">
        <v>193</v>
      </c>
      <c r="KQ8" t="s">
        <v>193</v>
      </c>
      <c r="KR8" t="s">
        <v>193</v>
      </c>
      <c r="KS8" t="s">
        <v>193</v>
      </c>
      <c r="KT8" t="s">
        <v>193</v>
      </c>
      <c r="KU8" t="s">
        <v>193</v>
      </c>
      <c r="KV8" t="s">
        <v>193</v>
      </c>
      <c r="KW8" t="s">
        <v>193</v>
      </c>
      <c r="KX8" t="s">
        <v>193</v>
      </c>
      <c r="KY8" t="s">
        <v>193</v>
      </c>
      <c r="KZ8" t="s">
        <v>193</v>
      </c>
      <c r="LA8" t="s">
        <v>193</v>
      </c>
      <c r="LB8" t="s">
        <v>193</v>
      </c>
      <c r="LC8" t="s">
        <v>193</v>
      </c>
      <c r="LD8" t="s">
        <v>193</v>
      </c>
      <c r="LE8" t="s">
        <v>193</v>
      </c>
      <c r="LF8" t="s">
        <v>193</v>
      </c>
      <c r="LG8" t="s">
        <v>193</v>
      </c>
      <c r="LH8" t="s">
        <v>193</v>
      </c>
      <c r="LI8" t="s">
        <v>193</v>
      </c>
      <c r="LJ8" t="s">
        <v>193</v>
      </c>
      <c r="LK8" t="s">
        <v>193</v>
      </c>
      <c r="LL8" t="s">
        <v>193</v>
      </c>
      <c r="LM8" t="s">
        <v>193</v>
      </c>
      <c r="LN8" t="s">
        <v>193</v>
      </c>
      <c r="LO8" t="s">
        <v>193</v>
      </c>
      <c r="LP8" t="s">
        <v>193</v>
      </c>
      <c r="LQ8" t="s">
        <v>193</v>
      </c>
      <c r="LR8" t="s">
        <v>193</v>
      </c>
      <c r="LS8" t="s">
        <v>193</v>
      </c>
      <c r="LT8" t="s">
        <v>193</v>
      </c>
      <c r="LU8" t="s">
        <v>193</v>
      </c>
      <c r="LV8" t="s">
        <v>193</v>
      </c>
      <c r="LW8" t="s">
        <v>193</v>
      </c>
      <c r="LX8" t="s">
        <v>193</v>
      </c>
      <c r="LY8" t="s">
        <v>193</v>
      </c>
      <c r="LZ8" t="s">
        <v>193</v>
      </c>
      <c r="MA8" t="s">
        <v>193</v>
      </c>
      <c r="MB8" t="s">
        <v>193</v>
      </c>
      <c r="MC8" t="s">
        <v>193</v>
      </c>
      <c r="MD8" t="s">
        <v>193</v>
      </c>
      <c r="ME8" t="s">
        <v>193</v>
      </c>
      <c r="MF8" t="s">
        <v>193</v>
      </c>
      <c r="MG8" t="s">
        <v>193</v>
      </c>
      <c r="MH8" t="s">
        <v>193</v>
      </c>
      <c r="MI8" t="s">
        <v>193</v>
      </c>
      <c r="MJ8" t="s">
        <v>193</v>
      </c>
      <c r="MK8" t="s">
        <v>193</v>
      </c>
      <c r="ML8" t="s">
        <v>193</v>
      </c>
      <c r="MM8" t="s">
        <v>193</v>
      </c>
      <c r="MN8" t="s">
        <v>193</v>
      </c>
      <c r="MO8" t="s">
        <v>193</v>
      </c>
      <c r="MP8" t="s">
        <v>193</v>
      </c>
      <c r="MQ8" t="s">
        <v>193</v>
      </c>
      <c r="MR8" t="s">
        <v>193</v>
      </c>
      <c r="MS8" t="s">
        <v>193</v>
      </c>
      <c r="MT8" t="s">
        <v>193</v>
      </c>
      <c r="MU8" t="s">
        <v>193</v>
      </c>
      <c r="MV8" t="s">
        <v>193</v>
      </c>
      <c r="MW8" t="s">
        <v>193</v>
      </c>
      <c r="MX8" t="s">
        <v>193</v>
      </c>
      <c r="MY8" t="s">
        <v>193</v>
      </c>
      <c r="MZ8" t="s">
        <v>193</v>
      </c>
      <c r="NA8" t="s">
        <v>193</v>
      </c>
      <c r="NB8" t="s">
        <v>193</v>
      </c>
      <c r="NC8">
        <v>194867441</v>
      </c>
      <c r="ND8" t="s">
        <v>3333</v>
      </c>
      <c r="NE8" t="s">
        <v>3872</v>
      </c>
      <c r="NF8" t="s">
        <v>193</v>
      </c>
      <c r="NG8" t="s">
        <v>699</v>
      </c>
      <c r="NH8" t="s">
        <v>700</v>
      </c>
      <c r="NI8" t="s">
        <v>611</v>
      </c>
      <c r="NJ8" t="s">
        <v>193</v>
      </c>
      <c r="NK8">
        <v>8</v>
      </c>
    </row>
    <row r="9" spans="1:375" x14ac:dyDescent="0.35">
      <c r="A9" t="s">
        <v>3873</v>
      </c>
      <c r="B9" t="s">
        <v>3874</v>
      </c>
      <c r="C9" t="s">
        <v>3322</v>
      </c>
      <c r="D9" t="s">
        <v>3870</v>
      </c>
      <c r="E9" t="s">
        <v>193</v>
      </c>
      <c r="F9" t="s">
        <v>193</v>
      </c>
      <c r="G9" t="s">
        <v>193</v>
      </c>
      <c r="H9" t="s">
        <v>3322</v>
      </c>
      <c r="I9" t="s">
        <v>179</v>
      </c>
      <c r="J9" t="s">
        <v>193</v>
      </c>
      <c r="K9" t="s">
        <v>180</v>
      </c>
      <c r="L9" t="s">
        <v>179</v>
      </c>
      <c r="M9" t="s">
        <v>179</v>
      </c>
      <c r="N9" t="s">
        <v>181</v>
      </c>
      <c r="O9" t="s">
        <v>193</v>
      </c>
      <c r="P9" t="s">
        <v>194</v>
      </c>
      <c r="Q9" t="s">
        <v>181</v>
      </c>
      <c r="R9" t="s">
        <v>181</v>
      </c>
      <c r="S9" t="s">
        <v>182</v>
      </c>
      <c r="T9" t="s">
        <v>183</v>
      </c>
      <c r="U9" t="s">
        <v>184</v>
      </c>
      <c r="V9" t="s">
        <v>183</v>
      </c>
      <c r="W9" t="s">
        <v>132</v>
      </c>
      <c r="X9" t="s">
        <v>205</v>
      </c>
      <c r="Y9" t="s">
        <v>132</v>
      </c>
      <c r="Z9" t="s">
        <v>708</v>
      </c>
      <c r="AA9" t="s">
        <v>193</v>
      </c>
      <c r="AB9" t="s">
        <v>562</v>
      </c>
      <c r="AC9" t="s">
        <v>708</v>
      </c>
      <c r="AD9" t="s">
        <v>708</v>
      </c>
      <c r="AE9" t="s">
        <v>709</v>
      </c>
      <c r="AF9" t="s">
        <v>193</v>
      </c>
      <c r="AG9" t="s">
        <v>710</v>
      </c>
      <c r="AH9" t="s">
        <v>709</v>
      </c>
      <c r="AI9" t="s">
        <v>709</v>
      </c>
      <c r="AJ9" t="s">
        <v>536</v>
      </c>
      <c r="AK9" t="s">
        <v>490</v>
      </c>
      <c r="AL9" t="s">
        <v>109</v>
      </c>
      <c r="AM9" t="s">
        <v>193</v>
      </c>
      <c r="AN9" t="s">
        <v>109</v>
      </c>
      <c r="AO9" t="s">
        <v>193</v>
      </c>
      <c r="AP9" t="s">
        <v>491</v>
      </c>
      <c r="AQ9" t="s">
        <v>193</v>
      </c>
      <c r="AR9" t="s">
        <v>193</v>
      </c>
      <c r="AS9" t="s">
        <v>496</v>
      </c>
      <c r="AT9" t="s">
        <v>193</v>
      </c>
      <c r="AU9" t="s">
        <v>3350</v>
      </c>
      <c r="AV9">
        <v>0</v>
      </c>
      <c r="AW9">
        <v>0</v>
      </c>
      <c r="AX9">
        <v>0</v>
      </c>
      <c r="AY9">
        <v>0</v>
      </c>
      <c r="AZ9">
        <v>0</v>
      </c>
      <c r="BA9">
        <v>1</v>
      </c>
      <c r="BB9">
        <v>0</v>
      </c>
      <c r="BC9" t="s">
        <v>3871</v>
      </c>
      <c r="BD9" t="s">
        <v>3350</v>
      </c>
      <c r="BE9" t="s">
        <v>112</v>
      </c>
      <c r="BF9">
        <v>1</v>
      </c>
      <c r="BG9">
        <v>0</v>
      </c>
      <c r="BH9">
        <v>0</v>
      </c>
      <c r="BI9">
        <v>0</v>
      </c>
      <c r="BJ9">
        <v>0</v>
      </c>
      <c r="BK9">
        <v>0</v>
      </c>
      <c r="BL9">
        <v>0</v>
      </c>
      <c r="BM9">
        <v>0</v>
      </c>
      <c r="BN9">
        <v>0</v>
      </c>
      <c r="BO9">
        <v>0</v>
      </c>
      <c r="BP9" t="s">
        <v>193</v>
      </c>
      <c r="BQ9" t="s">
        <v>113</v>
      </c>
      <c r="BR9" t="s">
        <v>501</v>
      </c>
      <c r="BS9" t="s">
        <v>193</v>
      </c>
      <c r="BT9" t="s">
        <v>193</v>
      </c>
      <c r="BU9" t="s">
        <v>193</v>
      </c>
      <c r="BV9" t="s">
        <v>193</v>
      </c>
      <c r="BW9" t="s">
        <v>193</v>
      </c>
      <c r="BX9" t="s">
        <v>193</v>
      </c>
      <c r="BY9" t="s">
        <v>193</v>
      </c>
      <c r="BZ9" t="s">
        <v>193</v>
      </c>
      <c r="CA9" t="s">
        <v>193</v>
      </c>
      <c r="CB9" t="s">
        <v>193</v>
      </c>
      <c r="CC9" t="s">
        <v>193</v>
      </c>
      <c r="CD9" t="s">
        <v>193</v>
      </c>
      <c r="CE9" t="s">
        <v>193</v>
      </c>
      <c r="CF9" t="s">
        <v>193</v>
      </c>
      <c r="CG9" t="s">
        <v>193</v>
      </c>
      <c r="CH9" t="s">
        <v>193</v>
      </c>
      <c r="CI9" t="s">
        <v>193</v>
      </c>
      <c r="CJ9" t="s">
        <v>193</v>
      </c>
      <c r="CK9" t="s">
        <v>193</v>
      </c>
      <c r="CL9" t="s">
        <v>193</v>
      </c>
      <c r="CM9" t="s">
        <v>193</v>
      </c>
      <c r="CN9" t="s">
        <v>193</v>
      </c>
      <c r="CO9" t="s">
        <v>193</v>
      </c>
      <c r="CP9" t="s">
        <v>193</v>
      </c>
      <c r="CQ9" t="s">
        <v>193</v>
      </c>
      <c r="CR9" t="s">
        <v>193</v>
      </c>
      <c r="CS9" t="s">
        <v>193</v>
      </c>
      <c r="CT9" t="s">
        <v>193</v>
      </c>
      <c r="CU9" t="s">
        <v>193</v>
      </c>
      <c r="CV9" t="s">
        <v>193</v>
      </c>
      <c r="CW9" t="s">
        <v>193</v>
      </c>
      <c r="CX9" t="s">
        <v>193</v>
      </c>
      <c r="CY9" t="s">
        <v>193</v>
      </c>
      <c r="CZ9" t="s">
        <v>193</v>
      </c>
      <c r="DA9" t="s">
        <v>193</v>
      </c>
      <c r="DB9" t="s">
        <v>193</v>
      </c>
      <c r="DC9" t="s">
        <v>193</v>
      </c>
      <c r="DD9" t="s">
        <v>193</v>
      </c>
      <c r="DE9" t="s">
        <v>193</v>
      </c>
      <c r="DF9" t="s">
        <v>193</v>
      </c>
      <c r="DG9" t="s">
        <v>193</v>
      </c>
      <c r="DH9" t="s">
        <v>193</v>
      </c>
      <c r="DI9" t="s">
        <v>193</v>
      </c>
      <c r="DJ9" t="s">
        <v>193</v>
      </c>
      <c r="DK9" t="s">
        <v>193</v>
      </c>
      <c r="DL9" t="s">
        <v>193</v>
      </c>
      <c r="DM9" t="s">
        <v>193</v>
      </c>
      <c r="DN9" t="s">
        <v>193</v>
      </c>
      <c r="DO9" t="s">
        <v>193</v>
      </c>
      <c r="DP9" t="s">
        <v>193</v>
      </c>
      <c r="DQ9" t="s">
        <v>193</v>
      </c>
      <c r="DR9" t="s">
        <v>193</v>
      </c>
      <c r="DS9" t="s">
        <v>193</v>
      </c>
      <c r="DT9" t="s">
        <v>193</v>
      </c>
      <c r="DU9" t="s">
        <v>193</v>
      </c>
      <c r="DV9" t="s">
        <v>193</v>
      </c>
      <c r="DW9" t="s">
        <v>193</v>
      </c>
      <c r="DX9" t="s">
        <v>193</v>
      </c>
      <c r="DY9" t="s">
        <v>193</v>
      </c>
      <c r="DZ9" t="s">
        <v>193</v>
      </c>
      <c r="EA9" t="s">
        <v>193</v>
      </c>
      <c r="EB9" t="s">
        <v>193</v>
      </c>
      <c r="EC9" t="s">
        <v>193</v>
      </c>
      <c r="ED9" t="s">
        <v>193</v>
      </c>
      <c r="EE9" t="s">
        <v>193</v>
      </c>
      <c r="EF9" t="s">
        <v>193</v>
      </c>
      <c r="EG9" t="s">
        <v>193</v>
      </c>
      <c r="EH9" t="s">
        <v>193</v>
      </c>
      <c r="EI9" t="s">
        <v>193</v>
      </c>
      <c r="EJ9" t="s">
        <v>193</v>
      </c>
      <c r="EK9" t="s">
        <v>193</v>
      </c>
      <c r="EL9" t="s">
        <v>193</v>
      </c>
      <c r="EM9" t="s">
        <v>193</v>
      </c>
      <c r="EN9" t="s">
        <v>193</v>
      </c>
      <c r="EO9" t="s">
        <v>193</v>
      </c>
      <c r="EP9" t="s">
        <v>193</v>
      </c>
      <c r="EQ9" t="s">
        <v>193</v>
      </c>
      <c r="ER9" t="s">
        <v>193</v>
      </c>
      <c r="ES9" t="s">
        <v>193</v>
      </c>
      <c r="ET9" t="s">
        <v>193</v>
      </c>
      <c r="EU9" t="s">
        <v>193</v>
      </c>
      <c r="EV9" t="s">
        <v>193</v>
      </c>
      <c r="EW9" t="s">
        <v>193</v>
      </c>
      <c r="EX9" t="s">
        <v>193</v>
      </c>
      <c r="EY9" t="s">
        <v>193</v>
      </c>
      <c r="EZ9" t="s">
        <v>193</v>
      </c>
      <c r="FA9" t="s">
        <v>193</v>
      </c>
      <c r="FB9" t="s">
        <v>193</v>
      </c>
      <c r="FC9" t="s">
        <v>193</v>
      </c>
      <c r="FD9" t="s">
        <v>193</v>
      </c>
      <c r="FE9" t="s">
        <v>193</v>
      </c>
      <c r="FF9" t="s">
        <v>193</v>
      </c>
      <c r="FG9" t="s">
        <v>193</v>
      </c>
      <c r="FH9" t="s">
        <v>193</v>
      </c>
      <c r="FI9" t="s">
        <v>193</v>
      </c>
      <c r="FJ9" t="s">
        <v>193</v>
      </c>
      <c r="FK9" t="s">
        <v>193</v>
      </c>
      <c r="FL9" t="s">
        <v>193</v>
      </c>
      <c r="FM9" t="s">
        <v>193</v>
      </c>
      <c r="FN9" t="s">
        <v>193</v>
      </c>
      <c r="FO9" t="s">
        <v>193</v>
      </c>
      <c r="FP9" t="s">
        <v>193</v>
      </c>
      <c r="FQ9" t="s">
        <v>193</v>
      </c>
      <c r="FR9" t="s">
        <v>193</v>
      </c>
      <c r="FS9" t="s">
        <v>193</v>
      </c>
      <c r="FT9" t="s">
        <v>193</v>
      </c>
      <c r="FU9" t="s">
        <v>193</v>
      </c>
      <c r="FV9" t="s">
        <v>193</v>
      </c>
      <c r="FW9" t="s">
        <v>193</v>
      </c>
      <c r="FX9" t="s">
        <v>193</v>
      </c>
      <c r="FY9" t="s">
        <v>193</v>
      </c>
      <c r="FZ9" t="s">
        <v>193</v>
      </c>
      <c r="GA9" t="s">
        <v>193</v>
      </c>
      <c r="GB9" t="s">
        <v>193</v>
      </c>
      <c r="GC9" t="s">
        <v>193</v>
      </c>
      <c r="GD9" t="s">
        <v>193</v>
      </c>
      <c r="GE9" t="s">
        <v>193</v>
      </c>
      <c r="GF9" t="s">
        <v>193</v>
      </c>
      <c r="GG9" t="s">
        <v>193</v>
      </c>
      <c r="GH9" t="s">
        <v>193</v>
      </c>
      <c r="GI9" t="s">
        <v>193</v>
      </c>
      <c r="GJ9" t="s">
        <v>193</v>
      </c>
      <c r="GK9" t="s">
        <v>193</v>
      </c>
      <c r="GL9" t="s">
        <v>193</v>
      </c>
      <c r="GM9" t="s">
        <v>193</v>
      </c>
      <c r="GN9" t="s">
        <v>193</v>
      </c>
      <c r="GO9" t="s">
        <v>193</v>
      </c>
      <c r="GP9" t="s">
        <v>193</v>
      </c>
      <c r="GQ9" t="s">
        <v>193</v>
      </c>
      <c r="GR9" t="s">
        <v>193</v>
      </c>
      <c r="GS9" t="s">
        <v>193</v>
      </c>
      <c r="GT9" t="s">
        <v>193</v>
      </c>
      <c r="GU9" t="s">
        <v>193</v>
      </c>
      <c r="GV9" t="s">
        <v>193</v>
      </c>
      <c r="GW9" t="s">
        <v>193</v>
      </c>
      <c r="GX9" t="s">
        <v>193</v>
      </c>
      <c r="GY9" t="s">
        <v>193</v>
      </c>
      <c r="GZ9" t="s">
        <v>193</v>
      </c>
      <c r="HA9" t="s">
        <v>193</v>
      </c>
      <c r="HB9" t="s">
        <v>193</v>
      </c>
      <c r="HC9" t="s">
        <v>193</v>
      </c>
      <c r="HD9" t="s">
        <v>193</v>
      </c>
      <c r="HE9" t="s">
        <v>193</v>
      </c>
      <c r="HF9" t="s">
        <v>193</v>
      </c>
      <c r="HG9" t="s">
        <v>193</v>
      </c>
      <c r="HH9" t="s">
        <v>193</v>
      </c>
      <c r="HI9" t="s">
        <v>193</v>
      </c>
      <c r="HJ9" t="s">
        <v>193</v>
      </c>
      <c r="HK9" t="s">
        <v>193</v>
      </c>
      <c r="HL9" t="s">
        <v>193</v>
      </c>
      <c r="HM9" t="s">
        <v>193</v>
      </c>
      <c r="HN9" t="s">
        <v>193</v>
      </c>
      <c r="HO9" t="s">
        <v>193</v>
      </c>
      <c r="HP9" t="s">
        <v>193</v>
      </c>
      <c r="HQ9" t="s">
        <v>193</v>
      </c>
      <c r="HR9" t="s">
        <v>193</v>
      </c>
      <c r="HS9" t="s">
        <v>193</v>
      </c>
      <c r="HT9" t="s">
        <v>193</v>
      </c>
      <c r="HU9" t="s">
        <v>193</v>
      </c>
      <c r="HV9" t="s">
        <v>193</v>
      </c>
      <c r="HW9" t="s">
        <v>193</v>
      </c>
      <c r="HX9" t="s">
        <v>193</v>
      </c>
      <c r="HY9" t="s">
        <v>193</v>
      </c>
      <c r="HZ9" t="s">
        <v>193</v>
      </c>
      <c r="IA9" t="s">
        <v>193</v>
      </c>
      <c r="IB9" t="s">
        <v>193</v>
      </c>
      <c r="IC9" t="s">
        <v>193</v>
      </c>
      <c r="ID9" t="s">
        <v>193</v>
      </c>
      <c r="IE9" t="s">
        <v>193</v>
      </c>
      <c r="IF9" t="s">
        <v>193</v>
      </c>
      <c r="IG9" t="s">
        <v>193</v>
      </c>
      <c r="IH9" t="s">
        <v>193</v>
      </c>
      <c r="II9" t="s">
        <v>193</v>
      </c>
      <c r="IJ9" t="s">
        <v>193</v>
      </c>
      <c r="IK9" t="s">
        <v>193</v>
      </c>
      <c r="IL9" t="s">
        <v>193</v>
      </c>
      <c r="IM9" t="s">
        <v>193</v>
      </c>
      <c r="IN9" t="s">
        <v>193</v>
      </c>
      <c r="IO9" t="s">
        <v>193</v>
      </c>
      <c r="IP9" t="s">
        <v>193</v>
      </c>
      <c r="IQ9" t="s">
        <v>193</v>
      </c>
      <c r="IR9" t="s">
        <v>193</v>
      </c>
      <c r="IS9" t="s">
        <v>193</v>
      </c>
      <c r="IT9" t="s">
        <v>193</v>
      </c>
      <c r="IU9" t="s">
        <v>193</v>
      </c>
      <c r="IV9" t="s">
        <v>193</v>
      </c>
      <c r="IW9" t="s">
        <v>193</v>
      </c>
      <c r="IX9" t="s">
        <v>193</v>
      </c>
      <c r="IY9" t="s">
        <v>193</v>
      </c>
      <c r="IZ9" t="s">
        <v>193</v>
      </c>
      <c r="JA9" t="s">
        <v>193</v>
      </c>
      <c r="JB9" t="s">
        <v>193</v>
      </c>
      <c r="JC9" t="s">
        <v>193</v>
      </c>
      <c r="JD9" t="s">
        <v>193</v>
      </c>
      <c r="JE9" t="s">
        <v>193</v>
      </c>
      <c r="JF9" t="s">
        <v>193</v>
      </c>
      <c r="JG9" t="s">
        <v>193</v>
      </c>
      <c r="JH9" t="s">
        <v>193</v>
      </c>
      <c r="JI9" t="s">
        <v>193</v>
      </c>
      <c r="JJ9" t="s">
        <v>193</v>
      </c>
      <c r="JK9" t="s">
        <v>193</v>
      </c>
      <c r="JL9" t="s">
        <v>193</v>
      </c>
      <c r="JM9" t="s">
        <v>193</v>
      </c>
      <c r="JN9" t="s">
        <v>193</v>
      </c>
      <c r="JO9" t="s">
        <v>193</v>
      </c>
      <c r="JQ9" t="s">
        <v>114</v>
      </c>
      <c r="JR9" t="s">
        <v>114</v>
      </c>
      <c r="JS9" t="s">
        <v>193</v>
      </c>
      <c r="JT9" t="s">
        <v>193</v>
      </c>
      <c r="JU9" t="s">
        <v>193</v>
      </c>
      <c r="JV9" t="s">
        <v>193</v>
      </c>
      <c r="JW9" t="s">
        <v>193</v>
      </c>
      <c r="JX9" t="s">
        <v>193</v>
      </c>
      <c r="JY9" t="s">
        <v>193</v>
      </c>
      <c r="JZ9" t="s">
        <v>193</v>
      </c>
      <c r="KA9" t="s">
        <v>3336</v>
      </c>
      <c r="KB9">
        <v>0</v>
      </c>
      <c r="KC9">
        <v>1</v>
      </c>
      <c r="KD9">
        <v>1</v>
      </c>
      <c r="KE9">
        <v>1</v>
      </c>
      <c r="KF9">
        <v>0</v>
      </c>
      <c r="KG9">
        <v>0</v>
      </c>
      <c r="KH9">
        <v>0</v>
      </c>
      <c r="KI9">
        <v>0</v>
      </c>
      <c r="KJ9" t="s">
        <v>193</v>
      </c>
      <c r="KK9" t="s">
        <v>114</v>
      </c>
      <c r="KL9" t="s">
        <v>193</v>
      </c>
      <c r="KM9" t="s">
        <v>193</v>
      </c>
      <c r="KN9" t="s">
        <v>193</v>
      </c>
      <c r="KO9" t="s">
        <v>193</v>
      </c>
      <c r="KP9" t="s">
        <v>193</v>
      </c>
      <c r="KQ9" t="s">
        <v>193</v>
      </c>
      <c r="KR9" t="s">
        <v>193</v>
      </c>
      <c r="KS9" t="s">
        <v>193</v>
      </c>
      <c r="KT9" t="s">
        <v>193</v>
      </c>
      <c r="KU9" t="s">
        <v>193</v>
      </c>
      <c r="KV9" t="s">
        <v>193</v>
      </c>
      <c r="KW9" t="s">
        <v>193</v>
      </c>
      <c r="KX9" t="s">
        <v>193</v>
      </c>
      <c r="KY9" t="s">
        <v>193</v>
      </c>
      <c r="KZ9" t="s">
        <v>193</v>
      </c>
      <c r="LA9" t="s">
        <v>193</v>
      </c>
      <c r="LB9" t="s">
        <v>193</v>
      </c>
      <c r="LC9" t="s">
        <v>193</v>
      </c>
      <c r="LD9" t="s">
        <v>193</v>
      </c>
      <c r="LE9" t="s">
        <v>193</v>
      </c>
      <c r="LF9" t="s">
        <v>193</v>
      </c>
      <c r="LG9" t="s">
        <v>193</v>
      </c>
      <c r="LH9" t="s">
        <v>193</v>
      </c>
      <c r="LI9" t="s">
        <v>193</v>
      </c>
      <c r="LJ9" t="s">
        <v>193</v>
      </c>
      <c r="LK9" t="s">
        <v>193</v>
      </c>
      <c r="LL9" t="s">
        <v>193</v>
      </c>
      <c r="LM9" t="s">
        <v>193</v>
      </c>
      <c r="LN9" t="s">
        <v>193</v>
      </c>
      <c r="LO9" t="s">
        <v>193</v>
      </c>
      <c r="LP9" t="s">
        <v>193</v>
      </c>
      <c r="LQ9" t="s">
        <v>193</v>
      </c>
      <c r="LR9" t="s">
        <v>193</v>
      </c>
      <c r="LS9" t="s">
        <v>193</v>
      </c>
      <c r="LT9" t="s">
        <v>193</v>
      </c>
      <c r="LU9" t="s">
        <v>193</v>
      </c>
      <c r="LV9" t="s">
        <v>193</v>
      </c>
      <c r="LW9" t="s">
        <v>193</v>
      </c>
      <c r="LX9" t="s">
        <v>193</v>
      </c>
      <c r="LY9" t="s">
        <v>193</v>
      </c>
      <c r="LZ9" t="s">
        <v>193</v>
      </c>
      <c r="MA9" t="s">
        <v>193</v>
      </c>
      <c r="MB9" t="s">
        <v>193</v>
      </c>
      <c r="MC9" t="s">
        <v>193</v>
      </c>
      <c r="MD9" t="s">
        <v>193</v>
      </c>
      <c r="ME9" t="s">
        <v>193</v>
      </c>
      <c r="MF9" t="s">
        <v>193</v>
      </c>
      <c r="MG9" t="s">
        <v>193</v>
      </c>
      <c r="MH9" t="s">
        <v>193</v>
      </c>
      <c r="MI9" t="s">
        <v>193</v>
      </c>
      <c r="MJ9" t="s">
        <v>193</v>
      </c>
      <c r="MK9" t="s">
        <v>193</v>
      </c>
      <c r="ML9" t="s">
        <v>193</v>
      </c>
      <c r="MM9" t="s">
        <v>193</v>
      </c>
      <c r="MN9" t="s">
        <v>193</v>
      </c>
      <c r="MO9" t="s">
        <v>193</v>
      </c>
      <c r="MP9" t="s">
        <v>193</v>
      </c>
      <c r="MQ9" t="s">
        <v>193</v>
      </c>
      <c r="MR9" t="s">
        <v>193</v>
      </c>
      <c r="MS9" t="s">
        <v>193</v>
      </c>
      <c r="MT9" t="s">
        <v>193</v>
      </c>
      <c r="MU9" t="s">
        <v>193</v>
      </c>
      <c r="MV9" t="s">
        <v>193</v>
      </c>
      <c r="MW9" t="s">
        <v>193</v>
      </c>
      <c r="MX9" t="s">
        <v>193</v>
      </c>
      <c r="MY9" t="s">
        <v>193</v>
      </c>
      <c r="MZ9" t="s">
        <v>193</v>
      </c>
      <c r="NA9" t="s">
        <v>193</v>
      </c>
      <c r="NB9" t="s">
        <v>193</v>
      </c>
      <c r="NC9">
        <v>194867442</v>
      </c>
      <c r="ND9" t="s">
        <v>3335</v>
      </c>
      <c r="NE9" t="s">
        <v>3875</v>
      </c>
      <c r="NF9" t="s">
        <v>193</v>
      </c>
      <c r="NG9" t="s">
        <v>699</v>
      </c>
      <c r="NH9" t="s">
        <v>700</v>
      </c>
      <c r="NI9" t="s">
        <v>611</v>
      </c>
      <c r="NJ9" t="s">
        <v>193</v>
      </c>
      <c r="NK9">
        <v>9</v>
      </c>
    </row>
    <row r="10" spans="1:375" x14ac:dyDescent="0.35">
      <c r="A10" t="s">
        <v>3876</v>
      </c>
      <c r="B10" t="s">
        <v>3877</v>
      </c>
      <c r="C10" t="s">
        <v>3338</v>
      </c>
      <c r="D10">
        <v>6.9444444462923069E-4</v>
      </c>
      <c r="E10" t="s">
        <v>193</v>
      </c>
      <c r="F10" t="s">
        <v>193</v>
      </c>
      <c r="G10" t="s">
        <v>193</v>
      </c>
      <c r="H10" t="s">
        <v>3338</v>
      </c>
      <c r="I10" t="s">
        <v>187</v>
      </c>
      <c r="J10" t="s">
        <v>193</v>
      </c>
      <c r="K10" t="s">
        <v>188</v>
      </c>
      <c r="L10" t="s">
        <v>187</v>
      </c>
      <c r="M10" t="s">
        <v>187</v>
      </c>
      <c r="N10" t="s">
        <v>189</v>
      </c>
      <c r="O10" t="s">
        <v>193</v>
      </c>
      <c r="P10" t="s">
        <v>203</v>
      </c>
      <c r="Q10" t="s">
        <v>189</v>
      </c>
      <c r="R10" t="s">
        <v>189</v>
      </c>
      <c r="S10" t="s">
        <v>123</v>
      </c>
      <c r="T10" t="s">
        <v>160</v>
      </c>
      <c r="U10" t="s">
        <v>190</v>
      </c>
      <c r="V10" t="s">
        <v>160</v>
      </c>
      <c r="W10" t="s">
        <v>237</v>
      </c>
      <c r="X10" t="s">
        <v>238</v>
      </c>
      <c r="Y10" t="s">
        <v>237</v>
      </c>
      <c r="Z10" t="s">
        <v>628</v>
      </c>
      <c r="AA10" t="s">
        <v>193</v>
      </c>
      <c r="AB10" t="s">
        <v>767</v>
      </c>
      <c r="AC10" t="s">
        <v>628</v>
      </c>
      <c r="AD10" t="s">
        <v>628</v>
      </c>
      <c r="AE10" t="s">
        <v>3339</v>
      </c>
      <c r="AF10" t="s">
        <v>193</v>
      </c>
      <c r="AG10" t="s">
        <v>3878</v>
      </c>
      <c r="AH10" t="s">
        <v>3339</v>
      </c>
      <c r="AI10" t="s">
        <v>3339</v>
      </c>
      <c r="AJ10" t="s">
        <v>536</v>
      </c>
      <c r="AK10" t="s">
        <v>490</v>
      </c>
      <c r="AL10" t="s">
        <v>109</v>
      </c>
      <c r="AM10" t="s">
        <v>193</v>
      </c>
      <c r="AN10" t="s">
        <v>109</v>
      </c>
      <c r="AO10" t="s">
        <v>193</v>
      </c>
      <c r="AP10" t="s">
        <v>491</v>
      </c>
      <c r="AQ10" t="s">
        <v>193</v>
      </c>
      <c r="AR10" t="s">
        <v>193</v>
      </c>
      <c r="AS10" t="s">
        <v>496</v>
      </c>
      <c r="AT10" t="s">
        <v>193</v>
      </c>
      <c r="AU10" t="s">
        <v>701</v>
      </c>
      <c r="AV10">
        <v>0</v>
      </c>
      <c r="AW10">
        <v>1</v>
      </c>
      <c r="AX10">
        <v>0</v>
      </c>
      <c r="AY10">
        <v>0</v>
      </c>
      <c r="AZ10">
        <v>0</v>
      </c>
      <c r="BA10">
        <v>0</v>
      </c>
      <c r="BB10">
        <v>0</v>
      </c>
      <c r="BC10" t="s">
        <v>130</v>
      </c>
      <c r="BD10" t="s">
        <v>701</v>
      </c>
      <c r="BE10" t="s">
        <v>112</v>
      </c>
      <c r="BF10">
        <v>1</v>
      </c>
      <c r="BG10">
        <v>0</v>
      </c>
      <c r="BH10">
        <v>0</v>
      </c>
      <c r="BI10">
        <v>0</v>
      </c>
      <c r="BJ10">
        <v>0</v>
      </c>
      <c r="BK10">
        <v>0</v>
      </c>
      <c r="BL10">
        <v>0</v>
      </c>
      <c r="BM10">
        <v>0</v>
      </c>
      <c r="BN10">
        <v>0</v>
      </c>
      <c r="BO10">
        <v>0</v>
      </c>
      <c r="BP10" t="s">
        <v>193</v>
      </c>
      <c r="BQ10" t="s">
        <v>128</v>
      </c>
      <c r="BR10" t="s">
        <v>501</v>
      </c>
      <c r="BS10" t="s">
        <v>193</v>
      </c>
      <c r="BT10" t="s">
        <v>193</v>
      </c>
      <c r="BU10" t="s">
        <v>193</v>
      </c>
      <c r="BV10" t="s">
        <v>193</v>
      </c>
      <c r="BW10" t="s">
        <v>193</v>
      </c>
      <c r="BX10" t="s">
        <v>193</v>
      </c>
      <c r="BY10" t="s">
        <v>193</v>
      </c>
      <c r="BZ10" t="s">
        <v>193</v>
      </c>
      <c r="CA10" t="s">
        <v>193</v>
      </c>
      <c r="CB10" t="s">
        <v>193</v>
      </c>
      <c r="CC10" t="s">
        <v>193</v>
      </c>
      <c r="CD10" t="s">
        <v>193</v>
      </c>
      <c r="CE10" t="s">
        <v>193</v>
      </c>
      <c r="CF10" t="s">
        <v>193</v>
      </c>
      <c r="CG10" t="s">
        <v>193</v>
      </c>
      <c r="CH10" t="s">
        <v>193</v>
      </c>
      <c r="CI10" t="s">
        <v>193</v>
      </c>
      <c r="CJ10" t="s">
        <v>193</v>
      </c>
      <c r="CK10" t="s">
        <v>193</v>
      </c>
      <c r="CL10" t="s">
        <v>193</v>
      </c>
      <c r="CM10" t="s">
        <v>193</v>
      </c>
      <c r="CN10" t="s">
        <v>193</v>
      </c>
      <c r="CO10" t="s">
        <v>193</v>
      </c>
      <c r="CP10" t="s">
        <v>193</v>
      </c>
      <c r="CQ10" t="s">
        <v>193</v>
      </c>
      <c r="CR10" t="s">
        <v>193</v>
      </c>
      <c r="CS10" t="s">
        <v>193</v>
      </c>
      <c r="CT10" t="s">
        <v>193</v>
      </c>
      <c r="CU10" t="s">
        <v>193</v>
      </c>
      <c r="CV10" t="s">
        <v>193</v>
      </c>
      <c r="CW10" t="s">
        <v>193</v>
      </c>
      <c r="CX10" t="s">
        <v>193</v>
      </c>
      <c r="CY10" t="s">
        <v>193</v>
      </c>
      <c r="CZ10" t="s">
        <v>193</v>
      </c>
      <c r="DA10" t="s">
        <v>193</v>
      </c>
      <c r="DB10" t="s">
        <v>193</v>
      </c>
      <c r="DC10" t="s">
        <v>193</v>
      </c>
      <c r="DD10" t="s">
        <v>193</v>
      </c>
      <c r="DE10" t="s">
        <v>193</v>
      </c>
      <c r="DF10" t="s">
        <v>193</v>
      </c>
      <c r="DG10" t="s">
        <v>193</v>
      </c>
      <c r="DH10" t="s">
        <v>193</v>
      </c>
      <c r="DI10" t="s">
        <v>193</v>
      </c>
      <c r="DJ10" t="s">
        <v>193</v>
      </c>
      <c r="DK10" t="s">
        <v>193</v>
      </c>
      <c r="DL10" t="s">
        <v>193</v>
      </c>
      <c r="DM10" t="s">
        <v>193</v>
      </c>
      <c r="DN10" t="s">
        <v>193</v>
      </c>
      <c r="DO10" t="s">
        <v>193</v>
      </c>
      <c r="DP10" t="s">
        <v>193</v>
      </c>
      <c r="DQ10" t="s">
        <v>193</v>
      </c>
      <c r="DR10" t="s">
        <v>193</v>
      </c>
      <c r="DS10" t="s">
        <v>193</v>
      </c>
      <c r="DT10" t="s">
        <v>193</v>
      </c>
      <c r="DU10" t="s">
        <v>193</v>
      </c>
      <c r="DV10" t="s">
        <v>193</v>
      </c>
      <c r="DW10" t="s">
        <v>193</v>
      </c>
      <c r="DX10" t="s">
        <v>193</v>
      </c>
      <c r="DY10" t="s">
        <v>193</v>
      </c>
      <c r="DZ10" t="s">
        <v>193</v>
      </c>
      <c r="EA10" t="s">
        <v>193</v>
      </c>
      <c r="EB10" t="s">
        <v>193</v>
      </c>
      <c r="EC10" t="s">
        <v>193</v>
      </c>
      <c r="ED10" t="s">
        <v>193</v>
      </c>
      <c r="EE10" t="s">
        <v>193</v>
      </c>
      <c r="EF10" t="s">
        <v>193</v>
      </c>
      <c r="EG10" t="s">
        <v>193</v>
      </c>
      <c r="EH10" t="s">
        <v>193</v>
      </c>
      <c r="EI10" t="s">
        <v>193</v>
      </c>
      <c r="EJ10" t="s">
        <v>193</v>
      </c>
      <c r="EK10" t="s">
        <v>193</v>
      </c>
      <c r="EL10" t="s">
        <v>193</v>
      </c>
      <c r="EM10" t="s">
        <v>193</v>
      </c>
      <c r="EN10" t="s">
        <v>714</v>
      </c>
      <c r="EO10">
        <v>1</v>
      </c>
      <c r="EP10">
        <v>1</v>
      </c>
      <c r="EQ10">
        <v>1</v>
      </c>
      <c r="ER10">
        <v>1</v>
      </c>
      <c r="ES10">
        <v>1</v>
      </c>
      <c r="ET10">
        <v>0</v>
      </c>
      <c r="EU10">
        <v>1</v>
      </c>
      <c r="EV10">
        <v>1</v>
      </c>
      <c r="EW10">
        <v>0</v>
      </c>
      <c r="EX10" t="s">
        <v>109</v>
      </c>
      <c r="EY10">
        <v>35</v>
      </c>
      <c r="EZ10">
        <v>35</v>
      </c>
      <c r="FA10" t="s">
        <v>193</v>
      </c>
      <c r="FB10" t="s">
        <v>193</v>
      </c>
      <c r="FC10" t="s">
        <v>193</v>
      </c>
      <c r="FD10">
        <v>35</v>
      </c>
      <c r="FE10" t="s">
        <v>109</v>
      </c>
      <c r="FF10">
        <v>15</v>
      </c>
      <c r="FG10" t="s">
        <v>109</v>
      </c>
      <c r="FH10">
        <v>60</v>
      </c>
      <c r="FI10" t="s">
        <v>109</v>
      </c>
      <c r="FJ10" t="s">
        <v>193</v>
      </c>
      <c r="FK10" t="s">
        <v>193</v>
      </c>
      <c r="FL10" t="s">
        <v>193</v>
      </c>
      <c r="FM10" t="s">
        <v>193</v>
      </c>
      <c r="FN10" t="s">
        <v>193</v>
      </c>
      <c r="FO10" t="s">
        <v>193</v>
      </c>
      <c r="FP10" t="s">
        <v>193</v>
      </c>
      <c r="FQ10" t="s">
        <v>193</v>
      </c>
      <c r="FR10" t="s">
        <v>193</v>
      </c>
      <c r="FS10" t="s">
        <v>193</v>
      </c>
      <c r="FT10" t="s">
        <v>193</v>
      </c>
      <c r="FU10" t="s">
        <v>109</v>
      </c>
      <c r="FV10">
        <v>25</v>
      </c>
      <c r="FW10" t="s">
        <v>193</v>
      </c>
      <c r="FX10" t="s">
        <v>193</v>
      </c>
      <c r="FY10">
        <v>25</v>
      </c>
      <c r="FZ10" t="s">
        <v>109</v>
      </c>
      <c r="GA10" t="s">
        <v>109</v>
      </c>
      <c r="GB10">
        <v>75</v>
      </c>
      <c r="GC10" t="s">
        <v>193</v>
      </c>
      <c r="GD10" t="s">
        <v>193</v>
      </c>
      <c r="GE10">
        <v>75</v>
      </c>
      <c r="GF10" t="s">
        <v>109</v>
      </c>
      <c r="GG10" t="s">
        <v>109</v>
      </c>
      <c r="GH10">
        <v>100</v>
      </c>
      <c r="GI10" t="s">
        <v>193</v>
      </c>
      <c r="GJ10" t="s">
        <v>193</v>
      </c>
      <c r="GK10" t="s">
        <v>193</v>
      </c>
      <c r="GL10">
        <v>100</v>
      </c>
      <c r="GM10" t="s">
        <v>109</v>
      </c>
      <c r="GN10" t="s">
        <v>109</v>
      </c>
      <c r="GO10" t="s">
        <v>193</v>
      </c>
      <c r="GP10">
        <v>5</v>
      </c>
      <c r="GQ10" t="s">
        <v>193</v>
      </c>
      <c r="GR10" t="s">
        <v>193</v>
      </c>
      <c r="GS10" t="s">
        <v>193</v>
      </c>
      <c r="GT10" t="s">
        <v>193</v>
      </c>
      <c r="GU10" t="s">
        <v>193</v>
      </c>
      <c r="GV10" t="s">
        <v>193</v>
      </c>
      <c r="GW10" t="s">
        <v>109</v>
      </c>
      <c r="GX10" t="s">
        <v>156</v>
      </c>
      <c r="GY10">
        <v>5</v>
      </c>
      <c r="GZ10" t="s">
        <v>114</v>
      </c>
      <c r="HA10" t="s">
        <v>193</v>
      </c>
      <c r="HB10" t="s">
        <v>193</v>
      </c>
      <c r="HC10" t="s">
        <v>193</v>
      </c>
      <c r="HD10" t="s">
        <v>193</v>
      </c>
      <c r="HE10" t="s">
        <v>193</v>
      </c>
      <c r="HF10" t="s">
        <v>193</v>
      </c>
      <c r="HG10" t="s">
        <v>193</v>
      </c>
      <c r="HH10" t="s">
        <v>193</v>
      </c>
      <c r="HI10" t="s">
        <v>193</v>
      </c>
      <c r="HJ10" t="s">
        <v>193</v>
      </c>
      <c r="HK10" t="s">
        <v>193</v>
      </c>
      <c r="HL10" t="s">
        <v>193</v>
      </c>
      <c r="HM10" t="s">
        <v>193</v>
      </c>
      <c r="HN10" t="s">
        <v>193</v>
      </c>
      <c r="HO10" t="s">
        <v>193</v>
      </c>
      <c r="HP10" t="s">
        <v>193</v>
      </c>
      <c r="HQ10" t="s">
        <v>193</v>
      </c>
      <c r="HR10" t="s">
        <v>193</v>
      </c>
      <c r="HS10" t="s">
        <v>193</v>
      </c>
      <c r="HT10" t="s">
        <v>193</v>
      </c>
      <c r="HU10" t="s">
        <v>193</v>
      </c>
      <c r="HV10" t="s">
        <v>193</v>
      </c>
      <c r="HW10" t="s">
        <v>193</v>
      </c>
      <c r="HX10" t="s">
        <v>193</v>
      </c>
      <c r="HY10" t="s">
        <v>193</v>
      </c>
      <c r="HZ10" t="s">
        <v>114</v>
      </c>
      <c r="IA10" t="s">
        <v>114</v>
      </c>
      <c r="IB10" t="s">
        <v>109</v>
      </c>
      <c r="IC10" t="s">
        <v>123</v>
      </c>
      <c r="ID10" t="s">
        <v>789</v>
      </c>
      <c r="IE10" t="s">
        <v>160</v>
      </c>
      <c r="IF10" t="s">
        <v>789</v>
      </c>
      <c r="IG10" t="s">
        <v>193</v>
      </c>
      <c r="IH10" t="s">
        <v>193</v>
      </c>
      <c r="II10" t="s">
        <v>193</v>
      </c>
      <c r="IJ10" t="s">
        <v>193</v>
      </c>
      <c r="IK10" t="s">
        <v>193</v>
      </c>
      <c r="IL10" t="s">
        <v>193</v>
      </c>
      <c r="IM10" t="s">
        <v>193</v>
      </c>
      <c r="IN10" t="s">
        <v>193</v>
      </c>
      <c r="IO10" t="s">
        <v>193</v>
      </c>
      <c r="IP10" t="s">
        <v>193</v>
      </c>
      <c r="IQ10" t="s">
        <v>193</v>
      </c>
      <c r="IR10" t="s">
        <v>193</v>
      </c>
      <c r="IS10" t="s">
        <v>193</v>
      </c>
      <c r="IT10" t="s">
        <v>193</v>
      </c>
      <c r="IU10" t="s">
        <v>193</v>
      </c>
      <c r="IV10" t="s">
        <v>193</v>
      </c>
      <c r="IW10" t="s">
        <v>193</v>
      </c>
      <c r="IX10" t="s">
        <v>193</v>
      </c>
      <c r="IY10" t="s">
        <v>193</v>
      </c>
      <c r="IZ10" t="s">
        <v>193</v>
      </c>
      <c r="JA10" t="s">
        <v>193</v>
      </c>
      <c r="JB10" t="s">
        <v>193</v>
      </c>
      <c r="JC10" t="s">
        <v>193</v>
      </c>
      <c r="JD10" t="s">
        <v>193</v>
      </c>
      <c r="JE10" t="s">
        <v>193</v>
      </c>
      <c r="JF10" t="s">
        <v>193</v>
      </c>
      <c r="JG10" t="s">
        <v>193</v>
      </c>
      <c r="JH10" t="s">
        <v>193</v>
      </c>
      <c r="JI10" t="s">
        <v>193</v>
      </c>
      <c r="JJ10" t="s">
        <v>193</v>
      </c>
      <c r="JK10" t="s">
        <v>193</v>
      </c>
      <c r="JL10" t="s">
        <v>193</v>
      </c>
      <c r="JM10" t="s">
        <v>193</v>
      </c>
      <c r="JN10" t="s">
        <v>193</v>
      </c>
      <c r="JO10" t="s">
        <v>193</v>
      </c>
      <c r="JP10" t="s">
        <v>193</v>
      </c>
      <c r="JQ10" t="s">
        <v>193</v>
      </c>
      <c r="JR10" t="s">
        <v>109</v>
      </c>
      <c r="JS10" t="s">
        <v>3340</v>
      </c>
      <c r="JT10">
        <v>1</v>
      </c>
      <c r="JU10">
        <v>0</v>
      </c>
      <c r="JV10">
        <v>0</v>
      </c>
      <c r="JW10">
        <v>0</v>
      </c>
      <c r="JX10">
        <v>0</v>
      </c>
      <c r="JY10">
        <v>0</v>
      </c>
      <c r="JZ10" t="s">
        <v>193</v>
      </c>
      <c r="KA10" t="s">
        <v>3341</v>
      </c>
      <c r="KB10">
        <v>1</v>
      </c>
      <c r="KC10">
        <v>1</v>
      </c>
      <c r="KD10">
        <v>1</v>
      </c>
      <c r="KE10">
        <v>1</v>
      </c>
      <c r="KF10">
        <v>1</v>
      </c>
      <c r="KG10">
        <v>1</v>
      </c>
      <c r="KH10">
        <v>0</v>
      </c>
      <c r="KI10">
        <v>0</v>
      </c>
      <c r="KJ10" t="s">
        <v>193</v>
      </c>
      <c r="KK10" t="s">
        <v>109</v>
      </c>
      <c r="KL10" t="s">
        <v>193</v>
      </c>
      <c r="KM10" t="s">
        <v>701</v>
      </c>
      <c r="KN10">
        <v>0</v>
      </c>
      <c r="KO10">
        <v>1</v>
      </c>
      <c r="KP10">
        <v>0</v>
      </c>
      <c r="KQ10">
        <v>0</v>
      </c>
      <c r="KR10">
        <v>0</v>
      </c>
      <c r="KS10">
        <v>0</v>
      </c>
      <c r="KT10">
        <v>0</v>
      </c>
      <c r="KU10" t="s">
        <v>193</v>
      </c>
      <c r="KV10" t="s">
        <v>193</v>
      </c>
      <c r="KW10" t="s">
        <v>193</v>
      </c>
      <c r="KX10" t="s">
        <v>193</v>
      </c>
      <c r="KY10" t="s">
        <v>193</v>
      </c>
      <c r="KZ10" t="s">
        <v>193</v>
      </c>
      <c r="LA10" t="s">
        <v>193</v>
      </c>
      <c r="LB10" t="s">
        <v>193</v>
      </c>
      <c r="LC10" t="s">
        <v>193</v>
      </c>
      <c r="LD10" t="s">
        <v>193</v>
      </c>
      <c r="LE10" t="s">
        <v>193</v>
      </c>
      <c r="LF10" t="s">
        <v>193</v>
      </c>
      <c r="LG10" t="s">
        <v>193</v>
      </c>
      <c r="LH10" t="s">
        <v>193</v>
      </c>
      <c r="LI10" t="s">
        <v>193</v>
      </c>
      <c r="LJ10" t="s">
        <v>193</v>
      </c>
      <c r="LK10" t="s">
        <v>193</v>
      </c>
      <c r="LL10" t="s">
        <v>193</v>
      </c>
      <c r="LM10" t="s">
        <v>193</v>
      </c>
      <c r="LN10" t="s">
        <v>193</v>
      </c>
      <c r="LO10" t="s">
        <v>193</v>
      </c>
      <c r="LP10" t="s">
        <v>193</v>
      </c>
      <c r="LQ10" t="s">
        <v>193</v>
      </c>
      <c r="LR10" t="s">
        <v>193</v>
      </c>
      <c r="LS10" t="s">
        <v>193</v>
      </c>
      <c r="LT10" t="s">
        <v>193</v>
      </c>
      <c r="LU10" t="s">
        <v>193</v>
      </c>
      <c r="LV10" t="s">
        <v>193</v>
      </c>
      <c r="LW10" t="s">
        <v>193</v>
      </c>
      <c r="LX10" t="s">
        <v>193</v>
      </c>
      <c r="LY10" t="s">
        <v>193</v>
      </c>
      <c r="LZ10" t="s">
        <v>193</v>
      </c>
      <c r="MA10" t="s">
        <v>193</v>
      </c>
      <c r="MB10" t="s">
        <v>193</v>
      </c>
      <c r="MC10" t="s">
        <v>193</v>
      </c>
      <c r="MD10" t="s">
        <v>193</v>
      </c>
      <c r="ME10" t="s">
        <v>193</v>
      </c>
      <c r="MF10" t="s">
        <v>193</v>
      </c>
      <c r="MG10" t="s">
        <v>193</v>
      </c>
      <c r="MH10" t="s">
        <v>193</v>
      </c>
      <c r="MI10" t="s">
        <v>193</v>
      </c>
      <c r="MJ10" t="s">
        <v>193</v>
      </c>
      <c r="MK10" t="s">
        <v>193</v>
      </c>
      <c r="ML10" t="s">
        <v>193</v>
      </c>
      <c r="MM10" t="s">
        <v>193</v>
      </c>
      <c r="MN10" t="s">
        <v>193</v>
      </c>
      <c r="MO10" t="s">
        <v>193</v>
      </c>
      <c r="MP10" t="s">
        <v>193</v>
      </c>
      <c r="MQ10" t="s">
        <v>193</v>
      </c>
      <c r="MR10" t="s">
        <v>193</v>
      </c>
      <c r="MS10" t="s">
        <v>193</v>
      </c>
      <c r="MT10" t="s">
        <v>193</v>
      </c>
      <c r="MU10" t="s">
        <v>193</v>
      </c>
      <c r="MV10" t="s">
        <v>193</v>
      </c>
      <c r="MW10" t="s">
        <v>193</v>
      </c>
      <c r="MX10" t="s">
        <v>193</v>
      </c>
      <c r="MY10" t="s">
        <v>193</v>
      </c>
      <c r="MZ10" t="s">
        <v>193</v>
      </c>
      <c r="NA10" t="s">
        <v>193</v>
      </c>
      <c r="NB10" t="s">
        <v>193</v>
      </c>
      <c r="NC10">
        <v>195150464</v>
      </c>
      <c r="ND10" t="s">
        <v>3337</v>
      </c>
      <c r="NE10" t="s">
        <v>3879</v>
      </c>
      <c r="NF10" t="s">
        <v>193</v>
      </c>
      <c r="NG10" t="s">
        <v>699</v>
      </c>
      <c r="NH10" t="s">
        <v>700</v>
      </c>
      <c r="NI10" t="s">
        <v>611</v>
      </c>
      <c r="NJ10" t="s">
        <v>193</v>
      </c>
      <c r="NK10">
        <v>10</v>
      </c>
    </row>
    <row r="11" spans="1:375" x14ac:dyDescent="0.35">
      <c r="A11" t="s">
        <v>3880</v>
      </c>
      <c r="B11" t="s">
        <v>3881</v>
      </c>
      <c r="C11" t="s">
        <v>3338</v>
      </c>
      <c r="D11">
        <v>1.5972222223354038E-2</v>
      </c>
      <c r="E11" t="s">
        <v>193</v>
      </c>
      <c r="F11" t="s">
        <v>193</v>
      </c>
      <c r="G11" t="s">
        <v>193</v>
      </c>
      <c r="H11" t="s">
        <v>3338</v>
      </c>
      <c r="I11" t="s">
        <v>187</v>
      </c>
      <c r="J11" t="s">
        <v>193</v>
      </c>
      <c r="K11" t="s">
        <v>188</v>
      </c>
      <c r="L11" t="s">
        <v>187</v>
      </c>
      <c r="M11" t="s">
        <v>187</v>
      </c>
      <c r="N11" t="s">
        <v>189</v>
      </c>
      <c r="O11" t="s">
        <v>193</v>
      </c>
      <c r="P11" t="s">
        <v>203</v>
      </c>
      <c r="Q11" t="s">
        <v>189</v>
      </c>
      <c r="R11" t="s">
        <v>189</v>
      </c>
      <c r="S11" t="s">
        <v>123</v>
      </c>
      <c r="T11" t="s">
        <v>160</v>
      </c>
      <c r="U11" t="s">
        <v>190</v>
      </c>
      <c r="V11" t="s">
        <v>160</v>
      </c>
      <c r="W11" t="s">
        <v>237</v>
      </c>
      <c r="X11" t="s">
        <v>238</v>
      </c>
      <c r="Y11" t="s">
        <v>237</v>
      </c>
      <c r="Z11" t="s">
        <v>628</v>
      </c>
      <c r="AA11" t="s">
        <v>193</v>
      </c>
      <c r="AB11" t="s">
        <v>767</v>
      </c>
      <c r="AC11" t="s">
        <v>628</v>
      </c>
      <c r="AD11" t="s">
        <v>628</v>
      </c>
      <c r="AE11" t="s">
        <v>3339</v>
      </c>
      <c r="AF11" t="s">
        <v>193</v>
      </c>
      <c r="AG11" t="s">
        <v>3878</v>
      </c>
      <c r="AH11" t="s">
        <v>3339</v>
      </c>
      <c r="AI11" t="s">
        <v>3339</v>
      </c>
      <c r="AJ11" t="s">
        <v>536</v>
      </c>
      <c r="AK11" t="s">
        <v>3317</v>
      </c>
      <c r="AL11" t="s">
        <v>109</v>
      </c>
      <c r="AM11" t="s">
        <v>193</v>
      </c>
      <c r="AN11" t="s">
        <v>109</v>
      </c>
      <c r="AO11" t="s">
        <v>193</v>
      </c>
      <c r="AP11" t="s">
        <v>491</v>
      </c>
      <c r="AQ11" t="s">
        <v>193</v>
      </c>
      <c r="AR11" t="s">
        <v>193</v>
      </c>
      <c r="AS11" t="s">
        <v>193</v>
      </c>
      <c r="AT11" t="s">
        <v>193</v>
      </c>
      <c r="AU11" t="s">
        <v>193</v>
      </c>
      <c r="AV11" t="s">
        <v>193</v>
      </c>
      <c r="AW11" t="s">
        <v>193</v>
      </c>
      <c r="AX11" t="s">
        <v>193</v>
      </c>
      <c r="AY11" t="s">
        <v>193</v>
      </c>
      <c r="AZ11" t="s">
        <v>193</v>
      </c>
      <c r="BA11" t="s">
        <v>193</v>
      </c>
      <c r="BB11" t="s">
        <v>193</v>
      </c>
      <c r="BC11" t="s">
        <v>193</v>
      </c>
      <c r="BD11" t="s">
        <v>193</v>
      </c>
      <c r="BE11" t="s">
        <v>193</v>
      </c>
      <c r="BF11" t="s">
        <v>193</v>
      </c>
      <c r="BG11" t="s">
        <v>193</v>
      </c>
      <c r="BH11" t="s">
        <v>193</v>
      </c>
      <c r="BI11" t="s">
        <v>193</v>
      </c>
      <c r="BJ11" t="s">
        <v>193</v>
      </c>
      <c r="BK11" t="s">
        <v>193</v>
      </c>
      <c r="BL11" t="s">
        <v>193</v>
      </c>
      <c r="BM11" t="s">
        <v>193</v>
      </c>
      <c r="BN11" t="s">
        <v>193</v>
      </c>
      <c r="BO11" t="s">
        <v>193</v>
      </c>
      <c r="BP11" t="s">
        <v>193</v>
      </c>
      <c r="BQ11" t="s">
        <v>193</v>
      </c>
      <c r="BR11" t="s">
        <v>193</v>
      </c>
      <c r="BS11" t="s">
        <v>193</v>
      </c>
      <c r="BT11" t="s">
        <v>193</v>
      </c>
      <c r="BU11" t="s">
        <v>193</v>
      </c>
      <c r="BV11" t="s">
        <v>193</v>
      </c>
      <c r="BW11" t="s">
        <v>193</v>
      </c>
      <c r="BX11" t="s">
        <v>193</v>
      </c>
      <c r="BY11" t="s">
        <v>193</v>
      </c>
      <c r="BZ11" t="s">
        <v>193</v>
      </c>
      <c r="CA11" t="s">
        <v>193</v>
      </c>
      <c r="CB11" t="s">
        <v>193</v>
      </c>
      <c r="CC11" t="s">
        <v>193</v>
      </c>
      <c r="CD11" t="s">
        <v>193</v>
      </c>
      <c r="CE11" t="s">
        <v>193</v>
      </c>
      <c r="CF11" t="s">
        <v>193</v>
      </c>
      <c r="CG11" t="s">
        <v>193</v>
      </c>
      <c r="CH11" t="s">
        <v>193</v>
      </c>
      <c r="CI11" t="s">
        <v>193</v>
      </c>
      <c r="CJ11" t="s">
        <v>193</v>
      </c>
      <c r="CK11" t="s">
        <v>193</v>
      </c>
      <c r="CL11" t="s">
        <v>193</v>
      </c>
      <c r="CM11" t="s">
        <v>193</v>
      </c>
      <c r="CN11" t="s">
        <v>193</v>
      </c>
      <c r="CO11" t="s">
        <v>193</v>
      </c>
      <c r="CP11" t="s">
        <v>193</v>
      </c>
      <c r="CQ11" t="s">
        <v>193</v>
      </c>
      <c r="CR11" t="s">
        <v>193</v>
      </c>
      <c r="CS11" t="s">
        <v>193</v>
      </c>
      <c r="CT11" t="s">
        <v>193</v>
      </c>
      <c r="CU11" t="s">
        <v>193</v>
      </c>
      <c r="CV11" t="s">
        <v>193</v>
      </c>
      <c r="CW11" t="s">
        <v>193</v>
      </c>
      <c r="CX11" t="s">
        <v>193</v>
      </c>
      <c r="CY11" t="s">
        <v>193</v>
      </c>
      <c r="CZ11" t="s">
        <v>193</v>
      </c>
      <c r="DA11" t="s">
        <v>193</v>
      </c>
      <c r="DB11" t="s">
        <v>193</v>
      </c>
      <c r="DC11" t="s">
        <v>193</v>
      </c>
      <c r="DD11" t="s">
        <v>193</v>
      </c>
      <c r="DE11" t="s">
        <v>193</v>
      </c>
      <c r="DF11" t="s">
        <v>193</v>
      </c>
      <c r="DG11" t="s">
        <v>193</v>
      </c>
      <c r="DH11" t="s">
        <v>193</v>
      </c>
      <c r="DI11" t="s">
        <v>193</v>
      </c>
      <c r="DJ11" t="s">
        <v>193</v>
      </c>
      <c r="DK11" t="s">
        <v>193</v>
      </c>
      <c r="DL11" t="s">
        <v>193</v>
      </c>
      <c r="DM11" t="s">
        <v>193</v>
      </c>
      <c r="DN11" t="s">
        <v>193</v>
      </c>
      <c r="DO11" t="s">
        <v>193</v>
      </c>
      <c r="DP11" t="s">
        <v>193</v>
      </c>
      <c r="DQ11" t="s">
        <v>193</v>
      </c>
      <c r="DR11" t="s">
        <v>193</v>
      </c>
      <c r="DS11" t="s">
        <v>193</v>
      </c>
      <c r="DT11" t="s">
        <v>193</v>
      </c>
      <c r="DU11" t="s">
        <v>193</v>
      </c>
      <c r="DV11" t="s">
        <v>193</v>
      </c>
      <c r="DW11" t="s">
        <v>193</v>
      </c>
      <c r="DX11" t="s">
        <v>193</v>
      </c>
      <c r="DY11" t="s">
        <v>193</v>
      </c>
      <c r="DZ11" t="s">
        <v>193</v>
      </c>
      <c r="EA11" t="s">
        <v>193</v>
      </c>
      <c r="EB11" t="s">
        <v>193</v>
      </c>
      <c r="EC11" t="s">
        <v>193</v>
      </c>
      <c r="ED11" t="s">
        <v>193</v>
      </c>
      <c r="EE11" t="s">
        <v>193</v>
      </c>
      <c r="EF11" t="s">
        <v>193</v>
      </c>
      <c r="EG11" t="s">
        <v>193</v>
      </c>
      <c r="EH11" t="s">
        <v>193</v>
      </c>
      <c r="EI11" t="s">
        <v>193</v>
      </c>
      <c r="EJ11" t="s">
        <v>193</v>
      </c>
      <c r="EK11" t="s">
        <v>193</v>
      </c>
      <c r="EL11" t="s">
        <v>193</v>
      </c>
      <c r="EM11" t="s">
        <v>193</v>
      </c>
      <c r="EN11" t="s">
        <v>193</v>
      </c>
      <c r="EO11" t="s">
        <v>193</v>
      </c>
      <c r="EP11" t="s">
        <v>193</v>
      </c>
      <c r="EQ11" t="s">
        <v>193</v>
      </c>
      <c r="ER11" t="s">
        <v>193</v>
      </c>
      <c r="ES11" t="s">
        <v>193</v>
      </c>
      <c r="ET11" t="s">
        <v>193</v>
      </c>
      <c r="EU11" t="s">
        <v>193</v>
      </c>
      <c r="EV11" t="s">
        <v>193</v>
      </c>
      <c r="EW11" t="s">
        <v>193</v>
      </c>
      <c r="EX11" t="s">
        <v>193</v>
      </c>
      <c r="EY11" t="s">
        <v>193</v>
      </c>
      <c r="EZ11" t="s">
        <v>193</v>
      </c>
      <c r="FA11" t="s">
        <v>193</v>
      </c>
      <c r="FB11" t="s">
        <v>193</v>
      </c>
      <c r="FC11" t="s">
        <v>193</v>
      </c>
      <c r="FD11" t="s">
        <v>193</v>
      </c>
      <c r="FE11" t="s">
        <v>193</v>
      </c>
      <c r="FF11" t="s">
        <v>193</v>
      </c>
      <c r="FG11" t="s">
        <v>193</v>
      </c>
      <c r="FH11" t="s">
        <v>193</v>
      </c>
      <c r="FI11" t="s">
        <v>193</v>
      </c>
      <c r="FJ11" t="s">
        <v>193</v>
      </c>
      <c r="FK11" t="s">
        <v>193</v>
      </c>
      <c r="FL11" t="s">
        <v>193</v>
      </c>
      <c r="FM11" t="s">
        <v>193</v>
      </c>
      <c r="FN11" t="s">
        <v>193</v>
      </c>
      <c r="FO11" t="s">
        <v>193</v>
      </c>
      <c r="FP11" t="s">
        <v>193</v>
      </c>
      <c r="FQ11" t="s">
        <v>193</v>
      </c>
      <c r="FR11" t="s">
        <v>193</v>
      </c>
      <c r="FS11" t="s">
        <v>193</v>
      </c>
      <c r="FT11" t="s">
        <v>193</v>
      </c>
      <c r="FU11" t="s">
        <v>193</v>
      </c>
      <c r="FV11" t="s">
        <v>193</v>
      </c>
      <c r="FW11" t="s">
        <v>193</v>
      </c>
      <c r="FX11" t="s">
        <v>193</v>
      </c>
      <c r="FY11" t="s">
        <v>193</v>
      </c>
      <c r="FZ11" t="s">
        <v>193</v>
      </c>
      <c r="GA11" t="s">
        <v>193</v>
      </c>
      <c r="GB11" t="s">
        <v>193</v>
      </c>
      <c r="GC11" t="s">
        <v>193</v>
      </c>
      <c r="GD11" t="s">
        <v>193</v>
      </c>
      <c r="GE11" t="s">
        <v>193</v>
      </c>
      <c r="GF11" t="s">
        <v>193</v>
      </c>
      <c r="GG11" t="s">
        <v>193</v>
      </c>
      <c r="GH11" t="s">
        <v>193</v>
      </c>
      <c r="GI11" t="s">
        <v>193</v>
      </c>
      <c r="GJ11" t="s">
        <v>193</v>
      </c>
      <c r="GK11" t="s">
        <v>193</v>
      </c>
      <c r="GL11" t="s">
        <v>193</v>
      </c>
      <c r="GM11" t="s">
        <v>193</v>
      </c>
      <c r="GN11" t="s">
        <v>193</v>
      </c>
      <c r="GO11" t="s">
        <v>193</v>
      </c>
      <c r="GP11" t="s">
        <v>193</v>
      </c>
      <c r="GQ11" t="s">
        <v>193</v>
      </c>
      <c r="GR11" t="s">
        <v>193</v>
      </c>
      <c r="GS11" t="s">
        <v>193</v>
      </c>
      <c r="GT11" t="s">
        <v>193</v>
      </c>
      <c r="GU11" t="s">
        <v>193</v>
      </c>
      <c r="GV11" t="s">
        <v>193</v>
      </c>
      <c r="GW11" t="s">
        <v>193</v>
      </c>
      <c r="GX11" t="s">
        <v>193</v>
      </c>
      <c r="GY11" t="s">
        <v>193</v>
      </c>
      <c r="GZ11" t="s">
        <v>193</v>
      </c>
      <c r="HA11" t="s">
        <v>193</v>
      </c>
      <c r="HB11" t="s">
        <v>193</v>
      </c>
      <c r="HC11" t="s">
        <v>193</v>
      </c>
      <c r="HD11" t="s">
        <v>193</v>
      </c>
      <c r="HE11" t="s">
        <v>193</v>
      </c>
      <c r="HF11" t="s">
        <v>193</v>
      </c>
      <c r="HG11" t="s">
        <v>193</v>
      </c>
      <c r="HH11" t="s">
        <v>193</v>
      </c>
      <c r="HI11" t="s">
        <v>193</v>
      </c>
      <c r="HJ11" t="s">
        <v>193</v>
      </c>
      <c r="HK11" t="s">
        <v>193</v>
      </c>
      <c r="HL11" t="s">
        <v>193</v>
      </c>
      <c r="HM11" t="s">
        <v>193</v>
      </c>
      <c r="HN11" t="s">
        <v>193</v>
      </c>
      <c r="HO11" t="s">
        <v>193</v>
      </c>
      <c r="HP11" t="s">
        <v>193</v>
      </c>
      <c r="HQ11" t="s">
        <v>193</v>
      </c>
      <c r="HR11" t="s">
        <v>193</v>
      </c>
      <c r="HS11" t="s">
        <v>193</v>
      </c>
      <c r="HT11" t="s">
        <v>193</v>
      </c>
      <c r="HU11" t="s">
        <v>193</v>
      </c>
      <c r="HV11" t="s">
        <v>193</v>
      </c>
      <c r="HW11" t="s">
        <v>193</v>
      </c>
      <c r="HX11" t="s">
        <v>193</v>
      </c>
      <c r="HY11" t="s">
        <v>193</v>
      </c>
      <c r="HZ11" t="s">
        <v>193</v>
      </c>
      <c r="IA11" t="s">
        <v>193</v>
      </c>
      <c r="IB11" t="s">
        <v>193</v>
      </c>
      <c r="IC11" t="s">
        <v>193</v>
      </c>
      <c r="ID11" t="s">
        <v>193</v>
      </c>
      <c r="IE11" t="s">
        <v>193</v>
      </c>
      <c r="IF11" t="s">
        <v>193</v>
      </c>
      <c r="IG11" t="s">
        <v>193</v>
      </c>
      <c r="IH11" t="s">
        <v>193</v>
      </c>
      <c r="II11" t="s">
        <v>193</v>
      </c>
      <c r="IJ11" t="s">
        <v>193</v>
      </c>
      <c r="IK11" t="s">
        <v>193</v>
      </c>
      <c r="IL11" t="s">
        <v>193</v>
      </c>
      <c r="IM11" t="s">
        <v>193</v>
      </c>
      <c r="IN11" t="s">
        <v>193</v>
      </c>
      <c r="IO11" t="s">
        <v>193</v>
      </c>
      <c r="IP11" t="s">
        <v>193</v>
      </c>
      <c r="IQ11" t="s">
        <v>193</v>
      </c>
      <c r="IR11" t="s">
        <v>193</v>
      </c>
      <c r="IS11" t="s">
        <v>193</v>
      </c>
      <c r="IT11" t="s">
        <v>193</v>
      </c>
      <c r="IU11" t="s">
        <v>193</v>
      </c>
      <c r="IV11" t="s">
        <v>193</v>
      </c>
      <c r="IW11" t="s">
        <v>193</v>
      </c>
      <c r="IX11" t="s">
        <v>193</v>
      </c>
      <c r="IY11" t="s">
        <v>193</v>
      </c>
      <c r="IZ11" t="s">
        <v>193</v>
      </c>
      <c r="JA11" t="s">
        <v>193</v>
      </c>
      <c r="JB11" t="s">
        <v>193</v>
      </c>
      <c r="JC11" t="s">
        <v>193</v>
      </c>
      <c r="JD11" t="s">
        <v>193</v>
      </c>
      <c r="JE11" t="s">
        <v>193</v>
      </c>
      <c r="JF11" t="s">
        <v>193</v>
      </c>
      <c r="JG11" t="s">
        <v>193</v>
      </c>
      <c r="JH11" t="s">
        <v>193</v>
      </c>
      <c r="JI11" t="s">
        <v>193</v>
      </c>
      <c r="JJ11" t="s">
        <v>193</v>
      </c>
      <c r="JK11" t="s">
        <v>193</v>
      </c>
      <c r="JL11" t="s">
        <v>193</v>
      </c>
      <c r="JM11" t="s">
        <v>193</v>
      </c>
      <c r="JN11" t="s">
        <v>193</v>
      </c>
      <c r="JO11" t="s">
        <v>193</v>
      </c>
      <c r="JP11" t="s">
        <v>193</v>
      </c>
      <c r="JQ11" t="s">
        <v>193</v>
      </c>
      <c r="JR11" t="s">
        <v>193</v>
      </c>
      <c r="JS11" t="s">
        <v>193</v>
      </c>
      <c r="JT11" t="s">
        <v>193</v>
      </c>
      <c r="JU11" t="s">
        <v>193</v>
      </c>
      <c r="JV11" t="s">
        <v>193</v>
      </c>
      <c r="JW11" t="s">
        <v>193</v>
      </c>
      <c r="JX11" t="s">
        <v>193</v>
      </c>
      <c r="JY11" t="s">
        <v>193</v>
      </c>
      <c r="JZ11" t="s">
        <v>193</v>
      </c>
      <c r="KA11" t="s">
        <v>193</v>
      </c>
      <c r="KB11" t="s">
        <v>193</v>
      </c>
      <c r="KC11" t="s">
        <v>193</v>
      </c>
      <c r="KD11" t="s">
        <v>193</v>
      </c>
      <c r="KE11" t="s">
        <v>193</v>
      </c>
      <c r="KF11" t="s">
        <v>193</v>
      </c>
      <c r="KG11" t="s">
        <v>193</v>
      </c>
      <c r="KH11" t="s">
        <v>193</v>
      </c>
      <c r="KI11" t="s">
        <v>193</v>
      </c>
      <c r="KJ11" t="s">
        <v>193</v>
      </c>
      <c r="KK11" t="s">
        <v>193</v>
      </c>
      <c r="KL11" t="s">
        <v>193</v>
      </c>
      <c r="KM11" t="s">
        <v>193</v>
      </c>
      <c r="KN11" t="s">
        <v>193</v>
      </c>
      <c r="KO11" t="s">
        <v>193</v>
      </c>
      <c r="KP11" t="s">
        <v>193</v>
      </c>
      <c r="KQ11" t="s">
        <v>193</v>
      </c>
      <c r="KR11" t="s">
        <v>193</v>
      </c>
      <c r="KS11" t="s">
        <v>193</v>
      </c>
      <c r="KT11" t="s">
        <v>193</v>
      </c>
      <c r="KU11" t="s">
        <v>109</v>
      </c>
      <c r="KV11" t="s">
        <v>505</v>
      </c>
      <c r="KW11" t="s">
        <v>3318</v>
      </c>
      <c r="KX11" t="s">
        <v>193</v>
      </c>
      <c r="KY11" t="s">
        <v>506</v>
      </c>
      <c r="KZ11" t="s">
        <v>3319</v>
      </c>
      <c r="LA11" t="s">
        <v>3318</v>
      </c>
      <c r="LB11" t="s">
        <v>796</v>
      </c>
      <c r="LC11" t="s">
        <v>193</v>
      </c>
      <c r="LD11" t="s">
        <v>3320</v>
      </c>
      <c r="LE11" t="s">
        <v>797</v>
      </c>
      <c r="LF11" t="s">
        <v>798</v>
      </c>
      <c r="LG11" t="s">
        <v>799</v>
      </c>
      <c r="LH11" t="s">
        <v>193</v>
      </c>
      <c r="LI11" t="s">
        <v>193</v>
      </c>
      <c r="LJ11" t="s">
        <v>193</v>
      </c>
      <c r="LK11" t="s">
        <v>193</v>
      </c>
      <c r="LL11" t="s">
        <v>193</v>
      </c>
      <c r="LM11">
        <v>35</v>
      </c>
      <c r="LN11">
        <v>7</v>
      </c>
      <c r="LO11" t="s">
        <v>193</v>
      </c>
      <c r="LP11" t="s">
        <v>156</v>
      </c>
      <c r="LQ11">
        <v>7</v>
      </c>
      <c r="LR11" t="s">
        <v>109</v>
      </c>
      <c r="LS11" t="s">
        <v>193</v>
      </c>
      <c r="LT11" t="s">
        <v>114</v>
      </c>
      <c r="LU11" t="s">
        <v>193</v>
      </c>
      <c r="LV11" t="s">
        <v>193</v>
      </c>
      <c r="LW11" t="s">
        <v>193</v>
      </c>
      <c r="LX11" t="s">
        <v>193</v>
      </c>
      <c r="LY11" t="s">
        <v>193</v>
      </c>
      <c r="LZ11" t="s">
        <v>193</v>
      </c>
      <c r="MA11" t="s">
        <v>193</v>
      </c>
      <c r="MB11" t="s">
        <v>193</v>
      </c>
      <c r="MC11" t="s">
        <v>193</v>
      </c>
      <c r="MD11" t="s">
        <v>193</v>
      </c>
      <c r="ME11" t="s">
        <v>193</v>
      </c>
      <c r="MF11" t="s">
        <v>193</v>
      </c>
      <c r="MG11" t="s">
        <v>193</v>
      </c>
      <c r="MH11" t="s">
        <v>109</v>
      </c>
      <c r="MI11" t="s">
        <v>3330</v>
      </c>
      <c r="MJ11">
        <v>0</v>
      </c>
      <c r="MK11">
        <v>1</v>
      </c>
      <c r="ML11">
        <v>0</v>
      </c>
      <c r="MM11" t="s">
        <v>193</v>
      </c>
      <c r="MN11" t="s">
        <v>3343</v>
      </c>
      <c r="MO11">
        <v>1</v>
      </c>
      <c r="MP11">
        <v>0</v>
      </c>
      <c r="MQ11">
        <v>0</v>
      </c>
      <c r="MR11">
        <v>0</v>
      </c>
      <c r="MS11">
        <v>0</v>
      </c>
      <c r="MT11">
        <v>0</v>
      </c>
      <c r="MU11" t="s">
        <v>193</v>
      </c>
      <c r="MV11" t="s">
        <v>193</v>
      </c>
      <c r="MW11" t="s">
        <v>193</v>
      </c>
      <c r="MX11" t="s">
        <v>193</v>
      </c>
      <c r="MY11" t="s">
        <v>193</v>
      </c>
      <c r="MZ11" t="s">
        <v>193</v>
      </c>
      <c r="NA11" t="s">
        <v>193</v>
      </c>
      <c r="NB11" t="s">
        <v>193</v>
      </c>
      <c r="NC11">
        <v>195150036</v>
      </c>
      <c r="ND11" t="s">
        <v>3342</v>
      </c>
      <c r="NE11" t="s">
        <v>3882</v>
      </c>
      <c r="NF11" t="s">
        <v>193</v>
      </c>
      <c r="NG11" t="s">
        <v>699</v>
      </c>
      <c r="NH11" t="s">
        <v>700</v>
      </c>
      <c r="NI11" t="s">
        <v>611</v>
      </c>
      <c r="NJ11" t="s">
        <v>193</v>
      </c>
      <c r="NK11">
        <v>11</v>
      </c>
    </row>
    <row r="12" spans="1:375" x14ac:dyDescent="0.35">
      <c r="A12" t="s">
        <v>3883</v>
      </c>
      <c r="B12" t="s">
        <v>3884</v>
      </c>
      <c r="C12" t="s">
        <v>3338</v>
      </c>
      <c r="D12">
        <v>9.7222222216909616E-3</v>
      </c>
      <c r="E12" t="s">
        <v>193</v>
      </c>
      <c r="F12" t="s">
        <v>193</v>
      </c>
      <c r="G12" t="s">
        <v>193</v>
      </c>
      <c r="H12" t="s">
        <v>3338</v>
      </c>
      <c r="I12" t="s">
        <v>187</v>
      </c>
      <c r="J12" t="s">
        <v>193</v>
      </c>
      <c r="K12" t="s">
        <v>188</v>
      </c>
      <c r="L12" t="s">
        <v>187</v>
      </c>
      <c r="M12" t="s">
        <v>187</v>
      </c>
      <c r="N12" t="s">
        <v>189</v>
      </c>
      <c r="O12" t="s">
        <v>193</v>
      </c>
      <c r="P12" t="s">
        <v>203</v>
      </c>
      <c r="Q12" t="s">
        <v>189</v>
      </c>
      <c r="R12" t="s">
        <v>189</v>
      </c>
      <c r="S12" t="s">
        <v>123</v>
      </c>
      <c r="T12" t="s">
        <v>160</v>
      </c>
      <c r="U12" t="s">
        <v>190</v>
      </c>
      <c r="V12" t="s">
        <v>160</v>
      </c>
      <c r="W12" t="s">
        <v>237</v>
      </c>
      <c r="X12" t="s">
        <v>238</v>
      </c>
      <c r="Y12" t="s">
        <v>237</v>
      </c>
      <c r="Z12" t="s">
        <v>628</v>
      </c>
      <c r="AA12" t="s">
        <v>193</v>
      </c>
      <c r="AB12" t="s">
        <v>767</v>
      </c>
      <c r="AC12" t="s">
        <v>628</v>
      </c>
      <c r="AD12" t="s">
        <v>628</v>
      </c>
      <c r="AE12" t="s">
        <v>3339</v>
      </c>
      <c r="AF12" t="s">
        <v>193</v>
      </c>
      <c r="AG12" t="s">
        <v>3878</v>
      </c>
      <c r="AH12" t="s">
        <v>3339</v>
      </c>
      <c r="AI12" t="s">
        <v>3339</v>
      </c>
      <c r="AJ12" t="s">
        <v>536</v>
      </c>
      <c r="AK12" t="s">
        <v>490</v>
      </c>
      <c r="AL12" t="s">
        <v>109</v>
      </c>
      <c r="AM12" t="s">
        <v>193</v>
      </c>
      <c r="AN12" t="s">
        <v>109</v>
      </c>
      <c r="AO12" t="s">
        <v>193</v>
      </c>
      <c r="AP12" t="s">
        <v>494</v>
      </c>
      <c r="AQ12" t="s">
        <v>193</v>
      </c>
      <c r="AR12" t="s">
        <v>193</v>
      </c>
      <c r="AS12" t="s">
        <v>492</v>
      </c>
      <c r="AT12" t="s">
        <v>193</v>
      </c>
      <c r="AU12" t="s">
        <v>713</v>
      </c>
      <c r="AV12">
        <v>1</v>
      </c>
      <c r="AW12">
        <v>1</v>
      </c>
      <c r="AX12">
        <v>0</v>
      </c>
      <c r="AY12">
        <v>0</v>
      </c>
      <c r="AZ12">
        <v>0</v>
      </c>
      <c r="BA12">
        <v>0</v>
      </c>
      <c r="BB12">
        <v>0</v>
      </c>
      <c r="BC12" t="s">
        <v>110</v>
      </c>
      <c r="BD12" t="s">
        <v>1423</v>
      </c>
      <c r="BE12" t="s">
        <v>112</v>
      </c>
      <c r="BF12">
        <v>1</v>
      </c>
      <c r="BG12">
        <v>0</v>
      </c>
      <c r="BH12">
        <v>0</v>
      </c>
      <c r="BI12">
        <v>0</v>
      </c>
      <c r="BJ12">
        <v>0</v>
      </c>
      <c r="BK12">
        <v>0</v>
      </c>
      <c r="BL12">
        <v>0</v>
      </c>
      <c r="BM12">
        <v>0</v>
      </c>
      <c r="BN12">
        <v>0</v>
      </c>
      <c r="BO12">
        <v>0</v>
      </c>
      <c r="BP12" t="s">
        <v>193</v>
      </c>
      <c r="BQ12" t="s">
        <v>113</v>
      </c>
      <c r="BR12" t="s">
        <v>493</v>
      </c>
      <c r="BS12" t="s">
        <v>3345</v>
      </c>
      <c r="BT12">
        <v>0</v>
      </c>
      <c r="BU12">
        <v>1</v>
      </c>
      <c r="BV12">
        <v>1</v>
      </c>
      <c r="BW12">
        <v>1</v>
      </c>
      <c r="BX12">
        <v>0</v>
      </c>
      <c r="BY12">
        <v>0</v>
      </c>
      <c r="BZ12">
        <v>0</v>
      </c>
      <c r="CA12">
        <v>0</v>
      </c>
      <c r="CB12" t="s">
        <v>498</v>
      </c>
      <c r="CC12" t="s">
        <v>193</v>
      </c>
      <c r="CD12" t="s">
        <v>193</v>
      </c>
      <c r="CE12" t="s">
        <v>193</v>
      </c>
      <c r="CF12">
        <v>250</v>
      </c>
      <c r="CG12">
        <v>96.153846153846104</v>
      </c>
      <c r="CH12" t="s">
        <v>109</v>
      </c>
      <c r="CI12">
        <v>200</v>
      </c>
      <c r="CJ12">
        <v>86.956521739130395</v>
      </c>
      <c r="CK12" t="s">
        <v>109</v>
      </c>
      <c r="CL12">
        <v>300</v>
      </c>
      <c r="CM12">
        <v>103.448275862068</v>
      </c>
      <c r="CN12" t="s">
        <v>109</v>
      </c>
      <c r="CO12" t="s">
        <v>193</v>
      </c>
      <c r="CP12" t="s">
        <v>193</v>
      </c>
      <c r="CQ12" t="s">
        <v>193</v>
      </c>
      <c r="CR12" t="s">
        <v>193</v>
      </c>
      <c r="CS12" t="s">
        <v>193</v>
      </c>
      <c r="CT12" t="s">
        <v>193</v>
      </c>
      <c r="CU12" t="s">
        <v>193</v>
      </c>
      <c r="CV12" t="s">
        <v>193</v>
      </c>
      <c r="CW12" t="s">
        <v>193</v>
      </c>
      <c r="CX12" t="s">
        <v>193</v>
      </c>
      <c r="CY12" t="s">
        <v>193</v>
      </c>
      <c r="CZ12" t="s">
        <v>193</v>
      </c>
      <c r="DA12" t="s">
        <v>193</v>
      </c>
      <c r="DB12" t="s">
        <v>193</v>
      </c>
      <c r="DC12" t="s">
        <v>193</v>
      </c>
      <c r="DD12" t="s">
        <v>193</v>
      </c>
      <c r="DE12" t="s">
        <v>193</v>
      </c>
      <c r="DF12" t="s">
        <v>193</v>
      </c>
      <c r="DG12" t="s">
        <v>109</v>
      </c>
      <c r="DH12" t="s">
        <v>116</v>
      </c>
      <c r="DI12">
        <v>1</v>
      </c>
      <c r="DJ12">
        <v>0</v>
      </c>
      <c r="DK12">
        <v>0</v>
      </c>
      <c r="DL12">
        <v>0</v>
      </c>
      <c r="DM12">
        <v>0</v>
      </c>
      <c r="DN12">
        <v>0</v>
      </c>
      <c r="DO12">
        <v>0</v>
      </c>
      <c r="DP12">
        <v>0</v>
      </c>
      <c r="DQ12">
        <v>0</v>
      </c>
      <c r="DR12">
        <v>0</v>
      </c>
      <c r="DS12">
        <v>0</v>
      </c>
      <c r="DT12">
        <v>0</v>
      </c>
      <c r="DU12">
        <v>0</v>
      </c>
      <c r="DV12">
        <v>0</v>
      </c>
      <c r="DW12" t="s">
        <v>193</v>
      </c>
      <c r="DX12" t="s">
        <v>3345</v>
      </c>
      <c r="DY12">
        <v>0</v>
      </c>
      <c r="DZ12">
        <v>1</v>
      </c>
      <c r="EA12">
        <v>1</v>
      </c>
      <c r="EB12">
        <v>1</v>
      </c>
      <c r="EC12">
        <v>0</v>
      </c>
      <c r="ED12">
        <v>0</v>
      </c>
      <c r="EE12">
        <v>0</v>
      </c>
      <c r="EF12">
        <v>0</v>
      </c>
      <c r="EG12" t="s">
        <v>114</v>
      </c>
      <c r="EH12" t="s">
        <v>114</v>
      </c>
      <c r="EI12" t="s">
        <v>109</v>
      </c>
      <c r="EJ12" t="s">
        <v>123</v>
      </c>
      <c r="EK12" t="s">
        <v>789</v>
      </c>
      <c r="EL12" t="s">
        <v>151</v>
      </c>
      <c r="EM12" t="s">
        <v>785</v>
      </c>
      <c r="EN12" t="s">
        <v>3346</v>
      </c>
      <c r="EO12">
        <v>1</v>
      </c>
      <c r="EP12">
        <v>0</v>
      </c>
      <c r="EQ12">
        <v>0</v>
      </c>
      <c r="ER12">
        <v>1</v>
      </c>
      <c r="ES12">
        <v>1</v>
      </c>
      <c r="ET12">
        <v>0</v>
      </c>
      <c r="EU12">
        <v>1</v>
      </c>
      <c r="EV12">
        <v>0</v>
      </c>
      <c r="EW12">
        <v>0</v>
      </c>
      <c r="EX12" t="s">
        <v>109</v>
      </c>
      <c r="EY12">
        <v>30</v>
      </c>
      <c r="EZ12">
        <v>30</v>
      </c>
      <c r="FA12" t="s">
        <v>193</v>
      </c>
      <c r="FB12" t="s">
        <v>193</v>
      </c>
      <c r="FC12" t="s">
        <v>193</v>
      </c>
      <c r="FD12">
        <v>30</v>
      </c>
      <c r="FE12" t="s">
        <v>109</v>
      </c>
      <c r="FF12" t="s">
        <v>193</v>
      </c>
      <c r="FG12" t="s">
        <v>193</v>
      </c>
      <c r="FH12">
        <v>50</v>
      </c>
      <c r="FI12" t="s">
        <v>109</v>
      </c>
      <c r="FJ12" t="s">
        <v>193</v>
      </c>
      <c r="FK12" t="s">
        <v>193</v>
      </c>
      <c r="FL12" t="s">
        <v>193</v>
      </c>
      <c r="FM12" t="s">
        <v>193</v>
      </c>
      <c r="FN12" t="s">
        <v>193</v>
      </c>
      <c r="FO12" t="s">
        <v>193</v>
      </c>
      <c r="FP12" t="s">
        <v>193</v>
      </c>
      <c r="FQ12" t="s">
        <v>193</v>
      </c>
      <c r="FR12" t="s">
        <v>193</v>
      </c>
      <c r="FS12" t="s">
        <v>193</v>
      </c>
      <c r="FT12" t="s">
        <v>193</v>
      </c>
      <c r="FU12" t="s">
        <v>193</v>
      </c>
      <c r="FV12" t="s">
        <v>193</v>
      </c>
      <c r="FW12" t="s">
        <v>193</v>
      </c>
      <c r="FX12" t="s">
        <v>193</v>
      </c>
      <c r="FY12" t="s">
        <v>193</v>
      </c>
      <c r="FZ12" t="s">
        <v>193</v>
      </c>
      <c r="GA12" t="s">
        <v>193</v>
      </c>
      <c r="GB12" t="s">
        <v>193</v>
      </c>
      <c r="GC12" t="s">
        <v>193</v>
      </c>
      <c r="GD12" t="s">
        <v>193</v>
      </c>
      <c r="GE12" t="s">
        <v>193</v>
      </c>
      <c r="GF12" t="s">
        <v>193</v>
      </c>
      <c r="GG12" t="s">
        <v>109</v>
      </c>
      <c r="GH12">
        <v>75</v>
      </c>
      <c r="GI12" t="s">
        <v>193</v>
      </c>
      <c r="GJ12" t="s">
        <v>193</v>
      </c>
      <c r="GK12" t="s">
        <v>193</v>
      </c>
      <c r="GL12">
        <v>75</v>
      </c>
      <c r="GM12" t="s">
        <v>109</v>
      </c>
      <c r="GN12" t="s">
        <v>109</v>
      </c>
      <c r="GO12" t="s">
        <v>193</v>
      </c>
      <c r="GP12">
        <v>5</v>
      </c>
      <c r="GQ12" t="s">
        <v>193</v>
      </c>
      <c r="GR12" t="s">
        <v>193</v>
      </c>
      <c r="GS12" t="s">
        <v>193</v>
      </c>
      <c r="GT12" t="s">
        <v>193</v>
      </c>
      <c r="GU12" t="s">
        <v>193</v>
      </c>
      <c r="GV12" t="s">
        <v>193</v>
      </c>
      <c r="GW12" t="s">
        <v>109</v>
      </c>
      <c r="GX12" t="s">
        <v>156</v>
      </c>
      <c r="GY12">
        <v>5</v>
      </c>
      <c r="GZ12" t="s">
        <v>114</v>
      </c>
      <c r="HA12" t="s">
        <v>193</v>
      </c>
      <c r="HB12" t="s">
        <v>193</v>
      </c>
      <c r="HC12" t="s">
        <v>193</v>
      </c>
      <c r="HD12" t="s">
        <v>193</v>
      </c>
      <c r="HE12" t="s">
        <v>193</v>
      </c>
      <c r="HF12" t="s">
        <v>193</v>
      </c>
      <c r="HG12" t="s">
        <v>193</v>
      </c>
      <c r="HH12" t="s">
        <v>193</v>
      </c>
      <c r="HI12" t="s">
        <v>193</v>
      </c>
      <c r="HJ12" t="s">
        <v>193</v>
      </c>
      <c r="HK12" t="s">
        <v>193</v>
      </c>
      <c r="HL12" t="s">
        <v>193</v>
      </c>
      <c r="HM12" t="s">
        <v>193</v>
      </c>
      <c r="HN12" t="s">
        <v>193</v>
      </c>
      <c r="HO12" t="s">
        <v>193</v>
      </c>
      <c r="HP12" t="s">
        <v>193</v>
      </c>
      <c r="HQ12" t="s">
        <v>193</v>
      </c>
      <c r="HR12" t="s">
        <v>193</v>
      </c>
      <c r="HS12" t="s">
        <v>193</v>
      </c>
      <c r="HT12" t="s">
        <v>193</v>
      </c>
      <c r="HU12" t="s">
        <v>193</v>
      </c>
      <c r="HV12" t="s">
        <v>193</v>
      </c>
      <c r="HW12" t="s">
        <v>193</v>
      </c>
      <c r="HX12" t="s">
        <v>193</v>
      </c>
      <c r="HY12" t="s">
        <v>193</v>
      </c>
      <c r="HZ12" t="s">
        <v>114</v>
      </c>
      <c r="IA12" t="s">
        <v>114</v>
      </c>
      <c r="IB12" t="s">
        <v>109</v>
      </c>
      <c r="IC12" t="s">
        <v>123</v>
      </c>
      <c r="ID12" t="s">
        <v>789</v>
      </c>
      <c r="IE12" t="s">
        <v>151</v>
      </c>
      <c r="IF12" t="s">
        <v>785</v>
      </c>
      <c r="IG12" t="s">
        <v>193</v>
      </c>
      <c r="IH12" t="s">
        <v>193</v>
      </c>
      <c r="II12" t="s">
        <v>193</v>
      </c>
      <c r="IJ12" t="s">
        <v>193</v>
      </c>
      <c r="IK12" t="s">
        <v>193</v>
      </c>
      <c r="IL12" t="s">
        <v>193</v>
      </c>
      <c r="IM12" t="s">
        <v>193</v>
      </c>
      <c r="IN12" t="s">
        <v>193</v>
      </c>
      <c r="IO12" t="s">
        <v>193</v>
      </c>
      <c r="IP12" t="s">
        <v>193</v>
      </c>
      <c r="IQ12" t="s">
        <v>193</v>
      </c>
      <c r="IR12" t="s">
        <v>193</v>
      </c>
      <c r="IS12" t="s">
        <v>193</v>
      </c>
      <c r="IT12" t="s">
        <v>193</v>
      </c>
      <c r="IU12" t="s">
        <v>193</v>
      </c>
      <c r="IV12" t="s">
        <v>193</v>
      </c>
      <c r="IW12" t="s">
        <v>193</v>
      </c>
      <c r="IX12" t="s">
        <v>193</v>
      </c>
      <c r="IY12" t="s">
        <v>193</v>
      </c>
      <c r="IZ12" t="s">
        <v>193</v>
      </c>
      <c r="JA12" t="s">
        <v>193</v>
      </c>
      <c r="JB12" t="s">
        <v>193</v>
      </c>
      <c r="JC12" t="s">
        <v>193</v>
      </c>
      <c r="JD12" t="s">
        <v>193</v>
      </c>
      <c r="JE12" t="s">
        <v>193</v>
      </c>
      <c r="JF12" t="s">
        <v>193</v>
      </c>
      <c r="JG12" t="s">
        <v>193</v>
      </c>
      <c r="JH12" t="s">
        <v>193</v>
      </c>
      <c r="JI12" t="s">
        <v>193</v>
      </c>
      <c r="JJ12" t="s">
        <v>193</v>
      </c>
      <c r="JK12" t="s">
        <v>193</v>
      </c>
      <c r="JL12" t="s">
        <v>193</v>
      </c>
      <c r="JM12" t="s">
        <v>193</v>
      </c>
      <c r="JN12" t="s">
        <v>193</v>
      </c>
      <c r="JO12" t="s">
        <v>193</v>
      </c>
      <c r="JP12" t="s">
        <v>193</v>
      </c>
      <c r="JQ12" t="s">
        <v>193</v>
      </c>
      <c r="JR12" t="s">
        <v>109</v>
      </c>
      <c r="JS12" t="s">
        <v>3347</v>
      </c>
      <c r="JT12">
        <v>0</v>
      </c>
      <c r="JU12">
        <v>0</v>
      </c>
      <c r="JV12">
        <v>0</v>
      </c>
      <c r="JW12">
        <v>1</v>
      </c>
      <c r="JX12">
        <v>0</v>
      </c>
      <c r="JY12">
        <v>0</v>
      </c>
      <c r="JZ12" t="s">
        <v>193</v>
      </c>
      <c r="KA12" t="s">
        <v>3348</v>
      </c>
      <c r="KB12">
        <v>1</v>
      </c>
      <c r="KC12">
        <v>0</v>
      </c>
      <c r="KD12">
        <v>0</v>
      </c>
      <c r="KE12">
        <v>0</v>
      </c>
      <c r="KF12">
        <v>1</v>
      </c>
      <c r="KG12">
        <v>0</v>
      </c>
      <c r="KH12">
        <v>0</v>
      </c>
      <c r="KI12">
        <v>0</v>
      </c>
      <c r="KJ12" t="s">
        <v>193</v>
      </c>
      <c r="KK12" t="s">
        <v>109</v>
      </c>
      <c r="KL12" t="s">
        <v>193</v>
      </c>
      <c r="KM12" t="s">
        <v>713</v>
      </c>
      <c r="KN12">
        <v>1</v>
      </c>
      <c r="KO12">
        <v>1</v>
      </c>
      <c r="KP12">
        <v>0</v>
      </c>
      <c r="KQ12">
        <v>0</v>
      </c>
      <c r="KR12">
        <v>0</v>
      </c>
      <c r="KS12">
        <v>0</v>
      </c>
      <c r="KT12">
        <v>0</v>
      </c>
      <c r="KU12" t="s">
        <v>193</v>
      </c>
      <c r="KV12" t="s">
        <v>193</v>
      </c>
      <c r="KW12" t="s">
        <v>193</v>
      </c>
      <c r="KX12" t="s">
        <v>193</v>
      </c>
      <c r="KY12" t="s">
        <v>193</v>
      </c>
      <c r="KZ12" t="s">
        <v>193</v>
      </c>
      <c r="LA12" t="s">
        <v>193</v>
      </c>
      <c r="LB12" t="s">
        <v>193</v>
      </c>
      <c r="LC12" t="s">
        <v>193</v>
      </c>
      <c r="LD12" t="s">
        <v>193</v>
      </c>
      <c r="LE12" t="s">
        <v>193</v>
      </c>
      <c r="LF12" t="s">
        <v>193</v>
      </c>
      <c r="LG12" t="s">
        <v>193</v>
      </c>
      <c r="LH12" t="s">
        <v>193</v>
      </c>
      <c r="LI12" t="s">
        <v>193</v>
      </c>
      <c r="LJ12" t="s">
        <v>193</v>
      </c>
      <c r="LK12" t="s">
        <v>193</v>
      </c>
      <c r="LL12" t="s">
        <v>193</v>
      </c>
      <c r="LM12" t="s">
        <v>193</v>
      </c>
      <c r="LN12" t="s">
        <v>193</v>
      </c>
      <c r="LO12" t="s">
        <v>193</v>
      </c>
      <c r="LP12" t="s">
        <v>193</v>
      </c>
      <c r="LQ12" t="s">
        <v>193</v>
      </c>
      <c r="LR12" t="s">
        <v>193</v>
      </c>
      <c r="LS12" t="s">
        <v>193</v>
      </c>
      <c r="LT12" t="s">
        <v>193</v>
      </c>
      <c r="LU12" t="s">
        <v>193</v>
      </c>
      <c r="LV12" t="s">
        <v>193</v>
      </c>
      <c r="LW12" t="s">
        <v>193</v>
      </c>
      <c r="LX12" t="s">
        <v>193</v>
      </c>
      <c r="LY12" t="s">
        <v>193</v>
      </c>
      <c r="LZ12" t="s">
        <v>193</v>
      </c>
      <c r="MA12" t="s">
        <v>193</v>
      </c>
      <c r="MB12" t="s">
        <v>193</v>
      </c>
      <c r="MC12" t="s">
        <v>193</v>
      </c>
      <c r="MD12" t="s">
        <v>193</v>
      </c>
      <c r="ME12" t="s">
        <v>193</v>
      </c>
      <c r="MF12" t="s">
        <v>193</v>
      </c>
      <c r="MG12" t="s">
        <v>193</v>
      </c>
      <c r="MH12" t="s">
        <v>193</v>
      </c>
      <c r="MI12" t="s">
        <v>193</v>
      </c>
      <c r="MJ12" t="s">
        <v>193</v>
      </c>
      <c r="MK12" t="s">
        <v>193</v>
      </c>
      <c r="ML12" t="s">
        <v>193</v>
      </c>
      <c r="MM12" t="s">
        <v>193</v>
      </c>
      <c r="MN12" t="s">
        <v>193</v>
      </c>
      <c r="MO12" t="s">
        <v>193</v>
      </c>
      <c r="MP12" t="s">
        <v>193</v>
      </c>
      <c r="MQ12" t="s">
        <v>193</v>
      </c>
      <c r="MR12" t="s">
        <v>193</v>
      </c>
      <c r="MS12" t="s">
        <v>193</v>
      </c>
      <c r="MT12" t="s">
        <v>193</v>
      </c>
      <c r="MU12" t="s">
        <v>193</v>
      </c>
      <c r="MV12" t="s">
        <v>193</v>
      </c>
      <c r="MW12" t="s">
        <v>193</v>
      </c>
      <c r="MX12" t="s">
        <v>193</v>
      </c>
      <c r="MY12" t="s">
        <v>193</v>
      </c>
      <c r="MZ12" t="s">
        <v>193</v>
      </c>
      <c r="NA12" t="s">
        <v>193</v>
      </c>
      <c r="NB12" t="s">
        <v>193</v>
      </c>
      <c r="NC12">
        <v>195150050</v>
      </c>
      <c r="ND12" t="s">
        <v>3344</v>
      </c>
      <c r="NE12" t="s">
        <v>3885</v>
      </c>
      <c r="NF12" t="s">
        <v>193</v>
      </c>
      <c r="NG12" t="s">
        <v>699</v>
      </c>
      <c r="NH12" t="s">
        <v>700</v>
      </c>
      <c r="NI12" t="s">
        <v>611</v>
      </c>
      <c r="NJ12" t="s">
        <v>193</v>
      </c>
      <c r="NK12">
        <v>12</v>
      </c>
    </row>
    <row r="13" spans="1:375" x14ac:dyDescent="0.35">
      <c r="A13" t="s">
        <v>3886</v>
      </c>
      <c r="B13" t="s">
        <v>3887</v>
      </c>
      <c r="C13" t="s">
        <v>3338</v>
      </c>
      <c r="D13" t="s">
        <v>3870</v>
      </c>
      <c r="E13" t="s">
        <v>193</v>
      </c>
      <c r="F13" t="s">
        <v>193</v>
      </c>
      <c r="G13" t="s">
        <v>193</v>
      </c>
      <c r="H13" t="s">
        <v>3338</v>
      </c>
      <c r="I13" t="s">
        <v>187</v>
      </c>
      <c r="J13" t="s">
        <v>193</v>
      </c>
      <c r="K13" t="s">
        <v>188</v>
      </c>
      <c r="L13" t="s">
        <v>187</v>
      </c>
      <c r="M13" t="s">
        <v>187</v>
      </c>
      <c r="N13" t="s">
        <v>189</v>
      </c>
      <c r="O13" t="s">
        <v>193</v>
      </c>
      <c r="P13" t="s">
        <v>203</v>
      </c>
      <c r="Q13" t="s">
        <v>189</v>
      </c>
      <c r="R13" t="s">
        <v>189</v>
      </c>
      <c r="S13" t="s">
        <v>123</v>
      </c>
      <c r="T13" t="s">
        <v>160</v>
      </c>
      <c r="U13" t="s">
        <v>190</v>
      </c>
      <c r="V13" t="s">
        <v>160</v>
      </c>
      <c r="W13" t="s">
        <v>237</v>
      </c>
      <c r="X13" t="s">
        <v>238</v>
      </c>
      <c r="Y13" t="s">
        <v>237</v>
      </c>
      <c r="Z13" t="s">
        <v>628</v>
      </c>
      <c r="AA13" t="s">
        <v>193</v>
      </c>
      <c r="AB13" t="s">
        <v>767</v>
      </c>
      <c r="AC13" t="s">
        <v>628</v>
      </c>
      <c r="AD13" t="s">
        <v>628</v>
      </c>
      <c r="AE13" t="s">
        <v>3339</v>
      </c>
      <c r="AF13" t="s">
        <v>193</v>
      </c>
      <c r="AG13" t="s">
        <v>3878</v>
      </c>
      <c r="AH13" t="s">
        <v>3339</v>
      </c>
      <c r="AI13" t="s">
        <v>3339</v>
      </c>
      <c r="AJ13" t="s">
        <v>536</v>
      </c>
      <c r="AK13" t="s">
        <v>490</v>
      </c>
      <c r="AL13" t="s">
        <v>109</v>
      </c>
      <c r="AM13" t="s">
        <v>193</v>
      </c>
      <c r="AN13" t="s">
        <v>109</v>
      </c>
      <c r="AO13" t="s">
        <v>193</v>
      </c>
      <c r="AP13" t="s">
        <v>491</v>
      </c>
      <c r="AQ13" t="s">
        <v>193</v>
      </c>
      <c r="AR13" t="s">
        <v>193</v>
      </c>
      <c r="AS13" t="s">
        <v>514</v>
      </c>
      <c r="AT13" t="s">
        <v>193</v>
      </c>
      <c r="AU13" t="s">
        <v>3350</v>
      </c>
      <c r="AV13">
        <v>0</v>
      </c>
      <c r="AW13">
        <v>0</v>
      </c>
      <c r="AX13">
        <v>0</v>
      </c>
      <c r="AY13">
        <v>0</v>
      </c>
      <c r="AZ13">
        <v>0</v>
      </c>
      <c r="BA13">
        <v>1</v>
      </c>
      <c r="BB13">
        <v>0</v>
      </c>
      <c r="BC13" t="s">
        <v>3871</v>
      </c>
      <c r="BD13" t="s">
        <v>3350</v>
      </c>
      <c r="BE13" t="s">
        <v>112</v>
      </c>
      <c r="BF13">
        <v>1</v>
      </c>
      <c r="BG13">
        <v>0</v>
      </c>
      <c r="BH13">
        <v>0</v>
      </c>
      <c r="BI13">
        <v>0</v>
      </c>
      <c r="BJ13">
        <v>0</v>
      </c>
      <c r="BK13">
        <v>0</v>
      </c>
      <c r="BL13">
        <v>0</v>
      </c>
      <c r="BM13">
        <v>0</v>
      </c>
      <c r="BN13">
        <v>0</v>
      </c>
      <c r="BO13">
        <v>0</v>
      </c>
      <c r="BP13" t="s">
        <v>193</v>
      </c>
      <c r="BQ13" t="s">
        <v>143</v>
      </c>
      <c r="BR13" t="s">
        <v>501</v>
      </c>
      <c r="BS13" t="s">
        <v>193</v>
      </c>
      <c r="BT13" t="s">
        <v>193</v>
      </c>
      <c r="BU13" t="s">
        <v>193</v>
      </c>
      <c r="BV13" t="s">
        <v>193</v>
      </c>
      <c r="BW13" t="s">
        <v>193</v>
      </c>
      <c r="BX13" t="s">
        <v>193</v>
      </c>
      <c r="BY13" t="s">
        <v>193</v>
      </c>
      <c r="BZ13" t="s">
        <v>193</v>
      </c>
      <c r="CA13" t="s">
        <v>193</v>
      </c>
      <c r="CB13" t="s">
        <v>193</v>
      </c>
      <c r="CC13" t="s">
        <v>193</v>
      </c>
      <c r="CD13" t="s">
        <v>193</v>
      </c>
      <c r="CE13" t="s">
        <v>193</v>
      </c>
      <c r="CF13" t="s">
        <v>193</v>
      </c>
      <c r="CG13" t="s">
        <v>193</v>
      </c>
      <c r="CH13" t="s">
        <v>193</v>
      </c>
      <c r="CI13" t="s">
        <v>193</v>
      </c>
      <c r="CJ13" t="s">
        <v>193</v>
      </c>
      <c r="CK13" t="s">
        <v>193</v>
      </c>
      <c r="CL13" t="s">
        <v>193</v>
      </c>
      <c r="CM13" t="s">
        <v>193</v>
      </c>
      <c r="CN13" t="s">
        <v>193</v>
      </c>
      <c r="CO13" t="s">
        <v>193</v>
      </c>
      <c r="CP13" t="s">
        <v>193</v>
      </c>
      <c r="CQ13" t="s">
        <v>193</v>
      </c>
      <c r="CR13" t="s">
        <v>193</v>
      </c>
      <c r="CS13" t="s">
        <v>193</v>
      </c>
      <c r="CT13" t="s">
        <v>193</v>
      </c>
      <c r="CU13" t="s">
        <v>193</v>
      </c>
      <c r="CV13" t="s">
        <v>193</v>
      </c>
      <c r="CW13" t="s">
        <v>193</v>
      </c>
      <c r="CX13" t="s">
        <v>193</v>
      </c>
      <c r="CY13" t="s">
        <v>193</v>
      </c>
      <c r="CZ13" t="s">
        <v>193</v>
      </c>
      <c r="DA13" t="s">
        <v>193</v>
      </c>
      <c r="DB13" t="s">
        <v>193</v>
      </c>
      <c r="DC13" t="s">
        <v>193</v>
      </c>
      <c r="DD13" t="s">
        <v>193</v>
      </c>
      <c r="DE13" t="s">
        <v>193</v>
      </c>
      <c r="DF13" t="s">
        <v>193</v>
      </c>
      <c r="DG13" t="s">
        <v>193</v>
      </c>
      <c r="DH13" t="s">
        <v>193</v>
      </c>
      <c r="DI13" t="s">
        <v>193</v>
      </c>
      <c r="DJ13" t="s">
        <v>193</v>
      </c>
      <c r="DK13" t="s">
        <v>193</v>
      </c>
      <c r="DL13" t="s">
        <v>193</v>
      </c>
      <c r="DM13" t="s">
        <v>193</v>
      </c>
      <c r="DN13" t="s">
        <v>193</v>
      </c>
      <c r="DO13" t="s">
        <v>193</v>
      </c>
      <c r="DP13" t="s">
        <v>193</v>
      </c>
      <c r="DQ13" t="s">
        <v>193</v>
      </c>
      <c r="DR13" t="s">
        <v>193</v>
      </c>
      <c r="DS13" t="s">
        <v>193</v>
      </c>
      <c r="DT13" t="s">
        <v>193</v>
      </c>
      <c r="DU13" t="s">
        <v>193</v>
      </c>
      <c r="DV13" t="s">
        <v>193</v>
      </c>
      <c r="DW13" t="s">
        <v>193</v>
      </c>
      <c r="DX13" t="s">
        <v>193</v>
      </c>
      <c r="DY13" t="s">
        <v>193</v>
      </c>
      <c r="DZ13" t="s">
        <v>193</v>
      </c>
      <c r="EA13" t="s">
        <v>193</v>
      </c>
      <c r="EB13" t="s">
        <v>193</v>
      </c>
      <c r="EC13" t="s">
        <v>193</v>
      </c>
      <c r="ED13" t="s">
        <v>193</v>
      </c>
      <c r="EE13" t="s">
        <v>193</v>
      </c>
      <c r="EF13" t="s">
        <v>193</v>
      </c>
      <c r="EG13" t="s">
        <v>193</v>
      </c>
      <c r="EH13" t="s">
        <v>193</v>
      </c>
      <c r="EI13" t="s">
        <v>193</v>
      </c>
      <c r="EJ13" t="s">
        <v>193</v>
      </c>
      <c r="EK13" t="s">
        <v>193</v>
      </c>
      <c r="EL13" t="s">
        <v>193</v>
      </c>
      <c r="EM13" t="s">
        <v>193</v>
      </c>
      <c r="EN13" t="s">
        <v>193</v>
      </c>
      <c r="EO13" t="s">
        <v>193</v>
      </c>
      <c r="EP13" t="s">
        <v>193</v>
      </c>
      <c r="EQ13" t="s">
        <v>193</v>
      </c>
      <c r="ER13" t="s">
        <v>193</v>
      </c>
      <c r="ES13" t="s">
        <v>193</v>
      </c>
      <c r="ET13" t="s">
        <v>193</v>
      </c>
      <c r="EU13" t="s">
        <v>193</v>
      </c>
      <c r="EV13" t="s">
        <v>193</v>
      </c>
      <c r="EW13" t="s">
        <v>193</v>
      </c>
      <c r="EX13" t="s">
        <v>193</v>
      </c>
      <c r="EY13" t="s">
        <v>193</v>
      </c>
      <c r="EZ13" t="s">
        <v>193</v>
      </c>
      <c r="FA13" t="s">
        <v>193</v>
      </c>
      <c r="FB13" t="s">
        <v>193</v>
      </c>
      <c r="FC13" t="s">
        <v>193</v>
      </c>
      <c r="FD13" t="s">
        <v>193</v>
      </c>
      <c r="FE13" t="s">
        <v>193</v>
      </c>
      <c r="FF13" t="s">
        <v>193</v>
      </c>
      <c r="FG13" t="s">
        <v>193</v>
      </c>
      <c r="FH13" t="s">
        <v>193</v>
      </c>
      <c r="FI13" t="s">
        <v>193</v>
      </c>
      <c r="FJ13" t="s">
        <v>193</v>
      </c>
      <c r="FK13" t="s">
        <v>193</v>
      </c>
      <c r="FL13" t="s">
        <v>193</v>
      </c>
      <c r="FM13" t="s">
        <v>193</v>
      </c>
      <c r="FN13" t="s">
        <v>193</v>
      </c>
      <c r="FO13" t="s">
        <v>193</v>
      </c>
      <c r="FP13" t="s">
        <v>193</v>
      </c>
      <c r="FQ13" t="s">
        <v>193</v>
      </c>
      <c r="FR13" t="s">
        <v>193</v>
      </c>
      <c r="FS13" t="s">
        <v>193</v>
      </c>
      <c r="FT13" t="s">
        <v>193</v>
      </c>
      <c r="FU13" t="s">
        <v>193</v>
      </c>
      <c r="FV13" t="s">
        <v>193</v>
      </c>
      <c r="FW13" t="s">
        <v>193</v>
      </c>
      <c r="FX13" t="s">
        <v>193</v>
      </c>
      <c r="FY13" t="s">
        <v>193</v>
      </c>
      <c r="FZ13" t="s">
        <v>193</v>
      </c>
      <c r="GA13" t="s">
        <v>193</v>
      </c>
      <c r="GB13" t="s">
        <v>193</v>
      </c>
      <c r="GC13" t="s">
        <v>193</v>
      </c>
      <c r="GD13" t="s">
        <v>193</v>
      </c>
      <c r="GE13" t="s">
        <v>193</v>
      </c>
      <c r="GF13" t="s">
        <v>193</v>
      </c>
      <c r="GG13" t="s">
        <v>193</v>
      </c>
      <c r="GH13" t="s">
        <v>193</v>
      </c>
      <c r="GI13" t="s">
        <v>193</v>
      </c>
      <c r="GJ13" t="s">
        <v>193</v>
      </c>
      <c r="GK13" t="s">
        <v>193</v>
      </c>
      <c r="GL13" t="s">
        <v>193</v>
      </c>
      <c r="GM13" t="s">
        <v>193</v>
      </c>
      <c r="GN13" t="s">
        <v>193</v>
      </c>
      <c r="GO13" t="s">
        <v>193</v>
      </c>
      <c r="GP13" t="s">
        <v>193</v>
      </c>
      <c r="GQ13" t="s">
        <v>193</v>
      </c>
      <c r="GR13" t="s">
        <v>193</v>
      </c>
      <c r="GS13" t="s">
        <v>193</v>
      </c>
      <c r="GT13" t="s">
        <v>193</v>
      </c>
      <c r="GU13" t="s">
        <v>193</v>
      </c>
      <c r="GV13" t="s">
        <v>193</v>
      </c>
      <c r="GW13" t="s">
        <v>193</v>
      </c>
      <c r="GX13" t="s">
        <v>193</v>
      </c>
      <c r="GY13" t="s">
        <v>193</v>
      </c>
      <c r="GZ13" t="s">
        <v>193</v>
      </c>
      <c r="HA13" t="s">
        <v>193</v>
      </c>
      <c r="HB13" t="s">
        <v>193</v>
      </c>
      <c r="HC13" t="s">
        <v>193</v>
      </c>
      <c r="HD13" t="s">
        <v>193</v>
      </c>
      <c r="HE13" t="s">
        <v>193</v>
      </c>
      <c r="HF13" t="s">
        <v>193</v>
      </c>
      <c r="HG13" t="s">
        <v>193</v>
      </c>
      <c r="HH13" t="s">
        <v>193</v>
      </c>
      <c r="HI13" t="s">
        <v>193</v>
      </c>
      <c r="HJ13" t="s">
        <v>193</v>
      </c>
      <c r="HK13" t="s">
        <v>193</v>
      </c>
      <c r="HL13" t="s">
        <v>193</v>
      </c>
      <c r="HM13" t="s">
        <v>193</v>
      </c>
      <c r="HN13" t="s">
        <v>193</v>
      </c>
      <c r="HO13" t="s">
        <v>193</v>
      </c>
      <c r="HP13" t="s">
        <v>193</v>
      </c>
      <c r="HQ13" t="s">
        <v>193</v>
      </c>
      <c r="HR13" t="s">
        <v>193</v>
      </c>
      <c r="HS13" t="s">
        <v>193</v>
      </c>
      <c r="HT13" t="s">
        <v>193</v>
      </c>
      <c r="HU13" t="s">
        <v>193</v>
      </c>
      <c r="HV13" t="s">
        <v>193</v>
      </c>
      <c r="HW13" t="s">
        <v>193</v>
      </c>
      <c r="HX13" t="s">
        <v>193</v>
      </c>
      <c r="HY13" t="s">
        <v>193</v>
      </c>
      <c r="HZ13" t="s">
        <v>193</v>
      </c>
      <c r="IA13" t="s">
        <v>193</v>
      </c>
      <c r="IB13" t="s">
        <v>193</v>
      </c>
      <c r="IC13" t="s">
        <v>193</v>
      </c>
      <c r="ID13" t="s">
        <v>193</v>
      </c>
      <c r="IE13" t="s">
        <v>193</v>
      </c>
      <c r="IF13" t="s">
        <v>193</v>
      </c>
      <c r="IG13" t="s">
        <v>193</v>
      </c>
      <c r="IH13" t="s">
        <v>193</v>
      </c>
      <c r="II13" t="s">
        <v>193</v>
      </c>
      <c r="IJ13" t="s">
        <v>193</v>
      </c>
      <c r="IK13" t="s">
        <v>193</v>
      </c>
      <c r="IL13" t="s">
        <v>193</v>
      </c>
      <c r="IM13" t="s">
        <v>193</v>
      </c>
      <c r="IN13" t="s">
        <v>193</v>
      </c>
      <c r="IO13" t="s">
        <v>193</v>
      </c>
      <c r="IP13" t="s">
        <v>193</v>
      </c>
      <c r="IQ13" t="s">
        <v>193</v>
      </c>
      <c r="IR13" t="s">
        <v>193</v>
      </c>
      <c r="IS13" t="s">
        <v>193</v>
      </c>
      <c r="IT13" t="s">
        <v>193</v>
      </c>
      <c r="IU13" t="s">
        <v>193</v>
      </c>
      <c r="IV13" t="s">
        <v>193</v>
      </c>
      <c r="IW13" t="s">
        <v>193</v>
      </c>
      <c r="IX13" t="s">
        <v>193</v>
      </c>
      <c r="IY13" t="s">
        <v>193</v>
      </c>
      <c r="IZ13" t="s">
        <v>193</v>
      </c>
      <c r="JA13" t="s">
        <v>193</v>
      </c>
      <c r="JB13" t="s">
        <v>193</v>
      </c>
      <c r="JC13" t="s">
        <v>193</v>
      </c>
      <c r="JD13" t="s">
        <v>193</v>
      </c>
      <c r="JE13" t="s">
        <v>193</v>
      </c>
      <c r="JF13" t="s">
        <v>193</v>
      </c>
      <c r="JG13" t="s">
        <v>193</v>
      </c>
      <c r="JH13" t="s">
        <v>193</v>
      </c>
      <c r="JI13" t="s">
        <v>193</v>
      </c>
      <c r="JJ13" t="s">
        <v>193</v>
      </c>
      <c r="JK13" t="s">
        <v>193</v>
      </c>
      <c r="JL13" t="s">
        <v>193</v>
      </c>
      <c r="JM13" t="s">
        <v>193</v>
      </c>
      <c r="JN13" t="s">
        <v>193</v>
      </c>
      <c r="JO13" t="s">
        <v>193</v>
      </c>
      <c r="JP13">
        <v>50</v>
      </c>
      <c r="JQ13" t="s">
        <v>109</v>
      </c>
      <c r="JR13" t="s">
        <v>109</v>
      </c>
      <c r="JS13" t="s">
        <v>3340</v>
      </c>
      <c r="JT13">
        <v>1</v>
      </c>
      <c r="JU13">
        <v>0</v>
      </c>
      <c r="JV13">
        <v>0</v>
      </c>
      <c r="JW13">
        <v>0</v>
      </c>
      <c r="JX13">
        <v>0</v>
      </c>
      <c r="JY13">
        <v>0</v>
      </c>
      <c r="JZ13" t="s">
        <v>193</v>
      </c>
      <c r="KA13" t="s">
        <v>3341</v>
      </c>
      <c r="KB13">
        <v>1</v>
      </c>
      <c r="KC13">
        <v>1</v>
      </c>
      <c r="KD13">
        <v>1</v>
      </c>
      <c r="KE13">
        <v>1</v>
      </c>
      <c r="KF13">
        <v>1</v>
      </c>
      <c r="KG13">
        <v>1</v>
      </c>
      <c r="KH13">
        <v>0</v>
      </c>
      <c r="KI13">
        <v>0</v>
      </c>
      <c r="KJ13" t="s">
        <v>193</v>
      </c>
      <c r="KK13" t="s">
        <v>109</v>
      </c>
      <c r="KL13" t="s">
        <v>193</v>
      </c>
      <c r="KM13" t="s">
        <v>3350</v>
      </c>
      <c r="KN13">
        <v>0</v>
      </c>
      <c r="KO13">
        <v>0</v>
      </c>
      <c r="KP13">
        <v>0</v>
      </c>
      <c r="KQ13">
        <v>0</v>
      </c>
      <c r="KR13">
        <v>0</v>
      </c>
      <c r="KS13">
        <v>1</v>
      </c>
      <c r="KT13">
        <v>0</v>
      </c>
      <c r="KU13" t="s">
        <v>193</v>
      </c>
      <c r="KV13" t="s">
        <v>193</v>
      </c>
      <c r="KW13" t="s">
        <v>193</v>
      </c>
      <c r="KX13" t="s">
        <v>193</v>
      </c>
      <c r="KY13" t="s">
        <v>193</v>
      </c>
      <c r="KZ13" t="s">
        <v>193</v>
      </c>
      <c r="LA13" t="s">
        <v>193</v>
      </c>
      <c r="LB13" t="s">
        <v>193</v>
      </c>
      <c r="LC13" t="s">
        <v>193</v>
      </c>
      <c r="LD13" t="s">
        <v>193</v>
      </c>
      <c r="LE13" t="s">
        <v>193</v>
      </c>
      <c r="LF13" t="s">
        <v>193</v>
      </c>
      <c r="LG13" t="s">
        <v>193</v>
      </c>
      <c r="LH13" t="s">
        <v>193</v>
      </c>
      <c r="LI13" t="s">
        <v>193</v>
      </c>
      <c r="LJ13" t="s">
        <v>193</v>
      </c>
      <c r="LK13" t="s">
        <v>193</v>
      </c>
      <c r="LL13" t="s">
        <v>193</v>
      </c>
      <c r="LM13" t="s">
        <v>193</v>
      </c>
      <c r="LN13" t="s">
        <v>193</v>
      </c>
      <c r="LO13" t="s">
        <v>193</v>
      </c>
      <c r="LP13" t="s">
        <v>193</v>
      </c>
      <c r="LQ13" t="s">
        <v>193</v>
      </c>
      <c r="LR13" t="s">
        <v>193</v>
      </c>
      <c r="LS13" t="s">
        <v>193</v>
      </c>
      <c r="LT13" t="s">
        <v>193</v>
      </c>
      <c r="LU13" t="s">
        <v>193</v>
      </c>
      <c r="LV13" t="s">
        <v>193</v>
      </c>
      <c r="LW13" t="s">
        <v>193</v>
      </c>
      <c r="LX13" t="s">
        <v>193</v>
      </c>
      <c r="LY13" t="s">
        <v>193</v>
      </c>
      <c r="LZ13" t="s">
        <v>193</v>
      </c>
      <c r="MA13" t="s">
        <v>193</v>
      </c>
      <c r="MB13" t="s">
        <v>193</v>
      </c>
      <c r="MC13" t="s">
        <v>193</v>
      </c>
      <c r="MD13" t="s">
        <v>193</v>
      </c>
      <c r="ME13" t="s">
        <v>193</v>
      </c>
      <c r="MF13" t="s">
        <v>193</v>
      </c>
      <c r="MG13" t="s">
        <v>193</v>
      </c>
      <c r="MH13" t="s">
        <v>193</v>
      </c>
      <c r="MI13" t="s">
        <v>193</v>
      </c>
      <c r="MJ13" t="s">
        <v>193</v>
      </c>
      <c r="MK13" t="s">
        <v>193</v>
      </c>
      <c r="ML13" t="s">
        <v>193</v>
      </c>
      <c r="MM13" t="s">
        <v>193</v>
      </c>
      <c r="MN13" t="s">
        <v>193</v>
      </c>
      <c r="MO13" t="s">
        <v>193</v>
      </c>
      <c r="MP13" t="s">
        <v>193</v>
      </c>
      <c r="MQ13" t="s">
        <v>193</v>
      </c>
      <c r="MR13" t="s">
        <v>193</v>
      </c>
      <c r="MS13" t="s">
        <v>193</v>
      </c>
      <c r="MT13" t="s">
        <v>193</v>
      </c>
      <c r="MU13" t="s">
        <v>193</v>
      </c>
      <c r="MV13" t="s">
        <v>193</v>
      </c>
      <c r="MW13" t="s">
        <v>193</v>
      </c>
      <c r="MX13" t="s">
        <v>193</v>
      </c>
      <c r="MY13" t="s">
        <v>193</v>
      </c>
      <c r="MZ13" t="s">
        <v>193</v>
      </c>
      <c r="NA13" t="s">
        <v>193</v>
      </c>
      <c r="NB13" t="s">
        <v>193</v>
      </c>
      <c r="NC13">
        <v>195150475</v>
      </c>
      <c r="ND13" t="s">
        <v>3349</v>
      </c>
      <c r="NE13" t="s">
        <v>3888</v>
      </c>
      <c r="NF13" t="s">
        <v>193</v>
      </c>
      <c r="NG13" t="s">
        <v>699</v>
      </c>
      <c r="NH13" t="s">
        <v>700</v>
      </c>
      <c r="NI13" t="s">
        <v>611</v>
      </c>
      <c r="NJ13" t="s">
        <v>193</v>
      </c>
      <c r="NK13">
        <v>13</v>
      </c>
    </row>
    <row r="14" spans="1:375" x14ac:dyDescent="0.35">
      <c r="A14" t="s">
        <v>3889</v>
      </c>
      <c r="B14" t="s">
        <v>3890</v>
      </c>
      <c r="C14" t="s">
        <v>3338</v>
      </c>
      <c r="D14">
        <v>9.7222222248092292E-4</v>
      </c>
      <c r="E14" t="s">
        <v>193</v>
      </c>
      <c r="F14" t="s">
        <v>193</v>
      </c>
      <c r="G14" t="s">
        <v>193</v>
      </c>
      <c r="H14" t="s">
        <v>3338</v>
      </c>
      <c r="I14" t="s">
        <v>187</v>
      </c>
      <c r="J14" t="s">
        <v>193</v>
      </c>
      <c r="K14" t="s">
        <v>188</v>
      </c>
      <c r="L14" t="s">
        <v>187</v>
      </c>
      <c r="M14" t="s">
        <v>187</v>
      </c>
      <c r="N14" t="s">
        <v>189</v>
      </c>
      <c r="O14" t="s">
        <v>193</v>
      </c>
      <c r="P14" t="s">
        <v>203</v>
      </c>
      <c r="Q14" t="s">
        <v>189</v>
      </c>
      <c r="R14" t="s">
        <v>189</v>
      </c>
      <c r="S14" t="s">
        <v>123</v>
      </c>
      <c r="T14" t="s">
        <v>160</v>
      </c>
      <c r="U14" t="s">
        <v>190</v>
      </c>
      <c r="V14" t="s">
        <v>160</v>
      </c>
      <c r="W14" t="s">
        <v>237</v>
      </c>
      <c r="X14" t="s">
        <v>238</v>
      </c>
      <c r="Y14" t="s">
        <v>237</v>
      </c>
      <c r="Z14" t="s">
        <v>628</v>
      </c>
      <c r="AA14" t="s">
        <v>193</v>
      </c>
      <c r="AB14" t="s">
        <v>767</v>
      </c>
      <c r="AC14" t="s">
        <v>628</v>
      </c>
      <c r="AD14" t="s">
        <v>628</v>
      </c>
      <c r="AE14" t="s">
        <v>3339</v>
      </c>
      <c r="AF14" t="s">
        <v>193</v>
      </c>
      <c r="AG14" t="s">
        <v>3878</v>
      </c>
      <c r="AH14" t="s">
        <v>3339</v>
      </c>
      <c r="AI14" t="s">
        <v>3339</v>
      </c>
      <c r="AJ14" t="s">
        <v>536</v>
      </c>
      <c r="AK14" t="s">
        <v>490</v>
      </c>
      <c r="AL14" t="s">
        <v>109</v>
      </c>
      <c r="AM14" t="s">
        <v>193</v>
      </c>
      <c r="AN14" t="s">
        <v>109</v>
      </c>
      <c r="AO14" t="s">
        <v>193</v>
      </c>
      <c r="AP14" t="s">
        <v>494</v>
      </c>
      <c r="AQ14" t="s">
        <v>193</v>
      </c>
      <c r="AR14" t="s">
        <v>193</v>
      </c>
      <c r="AS14" t="s">
        <v>492</v>
      </c>
      <c r="AT14" t="s">
        <v>193</v>
      </c>
      <c r="AU14" t="s">
        <v>111</v>
      </c>
      <c r="AV14">
        <v>1</v>
      </c>
      <c r="AW14">
        <v>0</v>
      </c>
      <c r="AX14">
        <v>0</v>
      </c>
      <c r="AY14">
        <v>0</v>
      </c>
      <c r="AZ14">
        <v>0</v>
      </c>
      <c r="BA14">
        <v>0</v>
      </c>
      <c r="BB14">
        <v>0</v>
      </c>
      <c r="BC14" t="s">
        <v>110</v>
      </c>
      <c r="BD14" t="s">
        <v>1423</v>
      </c>
      <c r="BE14" t="s">
        <v>112</v>
      </c>
      <c r="BF14">
        <v>1</v>
      </c>
      <c r="BG14">
        <v>0</v>
      </c>
      <c r="BH14">
        <v>0</v>
      </c>
      <c r="BI14">
        <v>0</v>
      </c>
      <c r="BJ14">
        <v>0</v>
      </c>
      <c r="BK14">
        <v>0</v>
      </c>
      <c r="BL14">
        <v>0</v>
      </c>
      <c r="BM14">
        <v>0</v>
      </c>
      <c r="BN14">
        <v>0</v>
      </c>
      <c r="BO14">
        <v>0</v>
      </c>
      <c r="BP14" t="s">
        <v>193</v>
      </c>
      <c r="BQ14" t="s">
        <v>113</v>
      </c>
      <c r="BR14" t="s">
        <v>493</v>
      </c>
      <c r="BS14" t="s">
        <v>507</v>
      </c>
      <c r="BT14">
        <v>1</v>
      </c>
      <c r="BU14">
        <v>1</v>
      </c>
      <c r="BV14">
        <v>1</v>
      </c>
      <c r="BW14">
        <v>1</v>
      </c>
      <c r="BX14">
        <v>0</v>
      </c>
      <c r="BY14">
        <v>0</v>
      </c>
      <c r="BZ14">
        <v>1</v>
      </c>
      <c r="CA14">
        <v>0</v>
      </c>
      <c r="CB14" t="s">
        <v>498</v>
      </c>
      <c r="CC14">
        <v>200</v>
      </c>
      <c r="CD14">
        <v>100</v>
      </c>
      <c r="CE14" t="s">
        <v>109</v>
      </c>
      <c r="CF14">
        <v>300</v>
      </c>
      <c r="CG14">
        <v>115.384615384615</v>
      </c>
      <c r="CH14" t="s">
        <v>109</v>
      </c>
      <c r="CI14">
        <v>350</v>
      </c>
      <c r="CJ14">
        <v>152.173913043478</v>
      </c>
      <c r="CK14" t="s">
        <v>109</v>
      </c>
      <c r="CL14">
        <v>300</v>
      </c>
      <c r="CM14">
        <v>103.448275862068</v>
      </c>
      <c r="CN14" t="s">
        <v>109</v>
      </c>
      <c r="CO14" t="s">
        <v>193</v>
      </c>
      <c r="CP14" t="s">
        <v>193</v>
      </c>
      <c r="CQ14" t="s">
        <v>193</v>
      </c>
      <c r="CR14" t="s">
        <v>193</v>
      </c>
      <c r="CS14" t="s">
        <v>193</v>
      </c>
      <c r="CT14" t="s">
        <v>193</v>
      </c>
      <c r="CU14" t="s">
        <v>622</v>
      </c>
      <c r="CV14" t="s">
        <v>109</v>
      </c>
      <c r="CW14">
        <v>900</v>
      </c>
      <c r="CX14" t="s">
        <v>193</v>
      </c>
      <c r="CY14" t="s">
        <v>193</v>
      </c>
      <c r="CZ14" t="s">
        <v>193</v>
      </c>
      <c r="DA14" t="s">
        <v>193</v>
      </c>
      <c r="DB14" t="s">
        <v>193</v>
      </c>
      <c r="DC14" t="s">
        <v>193</v>
      </c>
      <c r="DD14" t="s">
        <v>156</v>
      </c>
      <c r="DE14">
        <v>900</v>
      </c>
      <c r="DF14" t="s">
        <v>109</v>
      </c>
      <c r="DG14" t="s">
        <v>114</v>
      </c>
      <c r="DH14" t="s">
        <v>193</v>
      </c>
      <c r="DI14" t="s">
        <v>193</v>
      </c>
      <c r="DJ14" t="s">
        <v>193</v>
      </c>
      <c r="DK14" t="s">
        <v>193</v>
      </c>
      <c r="DL14" t="s">
        <v>193</v>
      </c>
      <c r="DM14" t="s">
        <v>193</v>
      </c>
      <c r="DN14" t="s">
        <v>193</v>
      </c>
      <c r="DO14" t="s">
        <v>193</v>
      </c>
      <c r="DP14" t="s">
        <v>193</v>
      </c>
      <c r="DQ14" t="s">
        <v>193</v>
      </c>
      <c r="DR14" t="s">
        <v>193</v>
      </c>
      <c r="DS14" t="s">
        <v>193</v>
      </c>
      <c r="DT14" t="s">
        <v>193</v>
      </c>
      <c r="DU14" t="s">
        <v>193</v>
      </c>
      <c r="DV14" t="s">
        <v>193</v>
      </c>
      <c r="DW14" t="s">
        <v>193</v>
      </c>
      <c r="DX14" t="s">
        <v>193</v>
      </c>
      <c r="DY14" t="s">
        <v>193</v>
      </c>
      <c r="DZ14" t="s">
        <v>193</v>
      </c>
      <c r="EA14" t="s">
        <v>193</v>
      </c>
      <c r="EB14" t="s">
        <v>193</v>
      </c>
      <c r="EC14" t="s">
        <v>193</v>
      </c>
      <c r="ED14" t="s">
        <v>193</v>
      </c>
      <c r="EE14" t="s">
        <v>193</v>
      </c>
      <c r="EF14" t="s">
        <v>193</v>
      </c>
      <c r="EG14" t="s">
        <v>114</v>
      </c>
      <c r="EH14" t="s">
        <v>114</v>
      </c>
      <c r="EI14" t="s">
        <v>109</v>
      </c>
      <c r="EJ14" t="s">
        <v>123</v>
      </c>
      <c r="EK14" t="s">
        <v>789</v>
      </c>
      <c r="EL14" t="s">
        <v>151</v>
      </c>
      <c r="EM14" t="s">
        <v>785</v>
      </c>
      <c r="EN14" t="s">
        <v>193</v>
      </c>
      <c r="EO14" t="s">
        <v>193</v>
      </c>
      <c r="EP14" t="s">
        <v>193</v>
      </c>
      <c r="EQ14" t="s">
        <v>193</v>
      </c>
      <c r="ER14" t="s">
        <v>193</v>
      </c>
      <c r="ES14" t="s">
        <v>193</v>
      </c>
      <c r="ET14" t="s">
        <v>193</v>
      </c>
      <c r="EU14" t="s">
        <v>193</v>
      </c>
      <c r="EV14" t="s">
        <v>193</v>
      </c>
      <c r="EW14" t="s">
        <v>193</v>
      </c>
      <c r="EX14" t="s">
        <v>193</v>
      </c>
      <c r="EY14" t="s">
        <v>193</v>
      </c>
      <c r="EZ14" t="s">
        <v>193</v>
      </c>
      <c r="FA14" t="s">
        <v>193</v>
      </c>
      <c r="FB14" t="s">
        <v>193</v>
      </c>
      <c r="FC14" t="s">
        <v>193</v>
      </c>
      <c r="FD14" t="s">
        <v>193</v>
      </c>
      <c r="FE14" t="s">
        <v>193</v>
      </c>
      <c r="FF14" t="s">
        <v>193</v>
      </c>
      <c r="FG14" t="s">
        <v>193</v>
      </c>
      <c r="FH14" t="s">
        <v>193</v>
      </c>
      <c r="FI14" t="s">
        <v>193</v>
      </c>
      <c r="FJ14" t="s">
        <v>193</v>
      </c>
      <c r="FK14" t="s">
        <v>193</v>
      </c>
      <c r="FL14" t="s">
        <v>193</v>
      </c>
      <c r="FM14" t="s">
        <v>193</v>
      </c>
      <c r="FN14" t="s">
        <v>193</v>
      </c>
      <c r="FO14" t="s">
        <v>193</v>
      </c>
      <c r="FP14" t="s">
        <v>193</v>
      </c>
      <c r="FQ14" t="s">
        <v>193</v>
      </c>
      <c r="FR14" t="s">
        <v>193</v>
      </c>
      <c r="FS14" t="s">
        <v>193</v>
      </c>
      <c r="FT14" t="s">
        <v>193</v>
      </c>
      <c r="FU14" t="s">
        <v>193</v>
      </c>
      <c r="FV14" t="s">
        <v>193</v>
      </c>
      <c r="FW14" t="s">
        <v>193</v>
      </c>
      <c r="FX14" t="s">
        <v>193</v>
      </c>
      <c r="FY14" t="s">
        <v>193</v>
      </c>
      <c r="FZ14" t="s">
        <v>193</v>
      </c>
      <c r="GA14" t="s">
        <v>193</v>
      </c>
      <c r="GB14" t="s">
        <v>193</v>
      </c>
      <c r="GC14" t="s">
        <v>193</v>
      </c>
      <c r="GD14" t="s">
        <v>193</v>
      </c>
      <c r="GE14" t="s">
        <v>193</v>
      </c>
      <c r="GF14" t="s">
        <v>193</v>
      </c>
      <c r="GG14" t="s">
        <v>193</v>
      </c>
      <c r="GH14" t="s">
        <v>193</v>
      </c>
      <c r="GI14" t="s">
        <v>193</v>
      </c>
      <c r="GJ14" t="s">
        <v>193</v>
      </c>
      <c r="GK14" t="s">
        <v>193</v>
      </c>
      <c r="GL14" t="s">
        <v>193</v>
      </c>
      <c r="GM14" t="s">
        <v>193</v>
      </c>
      <c r="GN14" t="s">
        <v>193</v>
      </c>
      <c r="GO14" t="s">
        <v>193</v>
      </c>
      <c r="GP14" t="s">
        <v>193</v>
      </c>
      <c r="GQ14" t="s">
        <v>193</v>
      </c>
      <c r="GR14" t="s">
        <v>193</v>
      </c>
      <c r="GS14" t="s">
        <v>193</v>
      </c>
      <c r="GT14" t="s">
        <v>193</v>
      </c>
      <c r="GU14" t="s">
        <v>193</v>
      </c>
      <c r="GV14" t="s">
        <v>193</v>
      </c>
      <c r="GW14" t="s">
        <v>193</v>
      </c>
      <c r="GX14" t="s">
        <v>193</v>
      </c>
      <c r="GY14" t="s">
        <v>193</v>
      </c>
      <c r="GZ14" t="s">
        <v>193</v>
      </c>
      <c r="HA14" t="s">
        <v>193</v>
      </c>
      <c r="HB14" t="s">
        <v>193</v>
      </c>
      <c r="HC14" t="s">
        <v>193</v>
      </c>
      <c r="HD14" t="s">
        <v>193</v>
      </c>
      <c r="HE14" t="s">
        <v>193</v>
      </c>
      <c r="HF14" t="s">
        <v>193</v>
      </c>
      <c r="HG14" t="s">
        <v>193</v>
      </c>
      <c r="HH14" t="s">
        <v>193</v>
      </c>
      <c r="HI14" t="s">
        <v>193</v>
      </c>
      <c r="HJ14" t="s">
        <v>193</v>
      </c>
      <c r="HK14" t="s">
        <v>193</v>
      </c>
      <c r="HL14" t="s">
        <v>193</v>
      </c>
      <c r="HM14" t="s">
        <v>193</v>
      </c>
      <c r="HN14" t="s">
        <v>193</v>
      </c>
      <c r="HO14" t="s">
        <v>193</v>
      </c>
      <c r="HP14" t="s">
        <v>193</v>
      </c>
      <c r="HQ14" t="s">
        <v>193</v>
      </c>
      <c r="HR14" t="s">
        <v>193</v>
      </c>
      <c r="HS14" t="s">
        <v>193</v>
      </c>
      <c r="HT14" t="s">
        <v>193</v>
      </c>
      <c r="HU14" t="s">
        <v>193</v>
      </c>
      <c r="HV14" t="s">
        <v>193</v>
      </c>
      <c r="HW14" t="s">
        <v>193</v>
      </c>
      <c r="HX14" t="s">
        <v>193</v>
      </c>
      <c r="HY14" t="s">
        <v>193</v>
      </c>
      <c r="HZ14" t="s">
        <v>193</v>
      </c>
      <c r="IA14" t="s">
        <v>193</v>
      </c>
      <c r="IB14" t="s">
        <v>193</v>
      </c>
      <c r="IC14" t="s">
        <v>193</v>
      </c>
      <c r="ID14" t="s">
        <v>193</v>
      </c>
      <c r="IE14" t="s">
        <v>193</v>
      </c>
      <c r="IF14" t="s">
        <v>193</v>
      </c>
      <c r="IG14" t="s">
        <v>193</v>
      </c>
      <c r="IH14" t="s">
        <v>193</v>
      </c>
      <c r="II14" t="s">
        <v>193</v>
      </c>
      <c r="IJ14" t="s">
        <v>193</v>
      </c>
      <c r="IK14" t="s">
        <v>193</v>
      </c>
      <c r="IL14" t="s">
        <v>193</v>
      </c>
      <c r="IM14" t="s">
        <v>193</v>
      </c>
      <c r="IN14" t="s">
        <v>193</v>
      </c>
      <c r="IO14" t="s">
        <v>193</v>
      </c>
      <c r="IP14" t="s">
        <v>193</v>
      </c>
      <c r="IQ14" t="s">
        <v>193</v>
      </c>
      <c r="IR14" t="s">
        <v>193</v>
      </c>
      <c r="IS14" t="s">
        <v>193</v>
      </c>
      <c r="IT14" t="s">
        <v>193</v>
      </c>
      <c r="IU14" t="s">
        <v>193</v>
      </c>
      <c r="IV14" t="s">
        <v>193</v>
      </c>
      <c r="IW14" t="s">
        <v>193</v>
      </c>
      <c r="IX14" t="s">
        <v>193</v>
      </c>
      <c r="IY14" t="s">
        <v>193</v>
      </c>
      <c r="IZ14" t="s">
        <v>193</v>
      </c>
      <c r="JA14" t="s">
        <v>193</v>
      </c>
      <c r="JB14" t="s">
        <v>193</v>
      </c>
      <c r="JC14" t="s">
        <v>193</v>
      </c>
      <c r="JD14" t="s">
        <v>193</v>
      </c>
      <c r="JE14" t="s">
        <v>193</v>
      </c>
      <c r="JF14" t="s">
        <v>193</v>
      </c>
      <c r="JG14" t="s">
        <v>193</v>
      </c>
      <c r="JH14" t="s">
        <v>193</v>
      </c>
      <c r="JI14" t="s">
        <v>193</v>
      </c>
      <c r="JJ14" t="s">
        <v>193</v>
      </c>
      <c r="JK14" t="s">
        <v>193</v>
      </c>
      <c r="JL14" t="s">
        <v>193</v>
      </c>
      <c r="JM14" t="s">
        <v>193</v>
      </c>
      <c r="JN14" t="s">
        <v>193</v>
      </c>
      <c r="JO14" t="s">
        <v>193</v>
      </c>
      <c r="JP14" t="s">
        <v>193</v>
      </c>
      <c r="JQ14" t="s">
        <v>193</v>
      </c>
      <c r="JR14" t="s">
        <v>109</v>
      </c>
      <c r="JS14" t="s">
        <v>3352</v>
      </c>
      <c r="JT14">
        <v>1</v>
      </c>
      <c r="JU14">
        <v>1</v>
      </c>
      <c r="JV14">
        <v>0</v>
      </c>
      <c r="JW14">
        <v>1</v>
      </c>
      <c r="JX14">
        <v>0</v>
      </c>
      <c r="JY14">
        <v>0</v>
      </c>
      <c r="JZ14" t="s">
        <v>193</v>
      </c>
      <c r="KA14" t="s">
        <v>3353</v>
      </c>
      <c r="KB14">
        <v>1</v>
      </c>
      <c r="KC14">
        <v>1</v>
      </c>
      <c r="KD14">
        <v>1</v>
      </c>
      <c r="KE14">
        <v>1</v>
      </c>
      <c r="KF14">
        <v>1</v>
      </c>
      <c r="KG14">
        <v>0</v>
      </c>
      <c r="KH14">
        <v>0</v>
      </c>
      <c r="KI14">
        <v>0</v>
      </c>
      <c r="KJ14" t="s">
        <v>193</v>
      </c>
      <c r="KK14" t="s">
        <v>109</v>
      </c>
      <c r="KL14" t="s">
        <v>193</v>
      </c>
      <c r="KM14" t="s">
        <v>111</v>
      </c>
      <c r="KN14">
        <v>1</v>
      </c>
      <c r="KO14">
        <v>0</v>
      </c>
      <c r="KP14">
        <v>0</v>
      </c>
      <c r="KQ14">
        <v>0</v>
      </c>
      <c r="KR14">
        <v>0</v>
      </c>
      <c r="KS14">
        <v>0</v>
      </c>
      <c r="KT14">
        <v>0</v>
      </c>
      <c r="KU14" t="s">
        <v>193</v>
      </c>
      <c r="KV14" t="s">
        <v>193</v>
      </c>
      <c r="KW14" t="s">
        <v>193</v>
      </c>
      <c r="KX14" t="s">
        <v>193</v>
      </c>
      <c r="KY14" t="s">
        <v>193</v>
      </c>
      <c r="KZ14" t="s">
        <v>193</v>
      </c>
      <c r="LA14" t="s">
        <v>193</v>
      </c>
      <c r="LB14" t="s">
        <v>193</v>
      </c>
      <c r="LC14" t="s">
        <v>193</v>
      </c>
      <c r="LD14" t="s">
        <v>193</v>
      </c>
      <c r="LE14" t="s">
        <v>193</v>
      </c>
      <c r="LF14" t="s">
        <v>193</v>
      </c>
      <c r="LG14" t="s">
        <v>193</v>
      </c>
      <c r="LH14" t="s">
        <v>193</v>
      </c>
      <c r="LI14" t="s">
        <v>193</v>
      </c>
      <c r="LJ14" t="s">
        <v>193</v>
      </c>
      <c r="LK14" t="s">
        <v>193</v>
      </c>
      <c r="LL14" t="s">
        <v>193</v>
      </c>
      <c r="LM14" t="s">
        <v>193</v>
      </c>
      <c r="LN14" t="s">
        <v>193</v>
      </c>
      <c r="LO14" t="s">
        <v>193</v>
      </c>
      <c r="LP14" t="s">
        <v>193</v>
      </c>
      <c r="LQ14" t="s">
        <v>193</v>
      </c>
      <c r="LR14" t="s">
        <v>193</v>
      </c>
      <c r="LS14" t="s">
        <v>193</v>
      </c>
      <c r="LT14" t="s">
        <v>193</v>
      </c>
      <c r="LU14" t="s">
        <v>193</v>
      </c>
      <c r="LV14" t="s">
        <v>193</v>
      </c>
      <c r="LW14" t="s">
        <v>193</v>
      </c>
      <c r="LX14" t="s">
        <v>193</v>
      </c>
      <c r="LY14" t="s">
        <v>193</v>
      </c>
      <c r="LZ14" t="s">
        <v>193</v>
      </c>
      <c r="MA14" t="s">
        <v>193</v>
      </c>
      <c r="MB14" t="s">
        <v>193</v>
      </c>
      <c r="MC14" t="s">
        <v>193</v>
      </c>
      <c r="MD14" t="s">
        <v>193</v>
      </c>
      <c r="ME14" t="s">
        <v>193</v>
      </c>
      <c r="MF14" t="s">
        <v>193</v>
      </c>
      <c r="MG14" t="s">
        <v>193</v>
      </c>
      <c r="MH14" t="s">
        <v>193</v>
      </c>
      <c r="MI14" t="s">
        <v>193</v>
      </c>
      <c r="MJ14" t="s">
        <v>193</v>
      </c>
      <c r="MK14" t="s">
        <v>193</v>
      </c>
      <c r="ML14" t="s">
        <v>193</v>
      </c>
      <c r="MM14" t="s">
        <v>193</v>
      </c>
      <c r="MN14" t="s">
        <v>193</v>
      </c>
      <c r="MO14" t="s">
        <v>193</v>
      </c>
      <c r="MP14" t="s">
        <v>193</v>
      </c>
      <c r="MQ14" t="s">
        <v>193</v>
      </c>
      <c r="MR14" t="s">
        <v>193</v>
      </c>
      <c r="MS14" t="s">
        <v>193</v>
      </c>
      <c r="MT14" t="s">
        <v>193</v>
      </c>
      <c r="MU14" t="s">
        <v>193</v>
      </c>
      <c r="MV14" t="s">
        <v>193</v>
      </c>
      <c r="MW14" t="s">
        <v>193</v>
      </c>
      <c r="MX14" t="s">
        <v>193</v>
      </c>
      <c r="MY14" t="s">
        <v>193</v>
      </c>
      <c r="MZ14" t="s">
        <v>193</v>
      </c>
      <c r="NA14" t="s">
        <v>193</v>
      </c>
      <c r="NB14" t="s">
        <v>193</v>
      </c>
      <c r="NC14">
        <v>195150538</v>
      </c>
      <c r="ND14" t="s">
        <v>3351</v>
      </c>
      <c r="NE14" t="s">
        <v>3891</v>
      </c>
      <c r="NF14" t="s">
        <v>193</v>
      </c>
      <c r="NG14" t="s">
        <v>699</v>
      </c>
      <c r="NH14" t="s">
        <v>700</v>
      </c>
      <c r="NI14" t="s">
        <v>611</v>
      </c>
      <c r="NJ14" t="s">
        <v>193</v>
      </c>
      <c r="NK14">
        <v>14</v>
      </c>
    </row>
    <row r="15" spans="1:375" x14ac:dyDescent="0.35">
      <c r="A15" t="s">
        <v>3892</v>
      </c>
      <c r="B15" t="s">
        <v>3893</v>
      </c>
      <c r="C15" t="s">
        <v>3355</v>
      </c>
      <c r="D15">
        <v>2.0833333328482695E-3</v>
      </c>
      <c r="E15" t="s">
        <v>193</v>
      </c>
      <c r="F15" t="s">
        <v>193</v>
      </c>
      <c r="G15" t="s">
        <v>193</v>
      </c>
      <c r="H15" t="s">
        <v>3355</v>
      </c>
      <c r="I15" t="s">
        <v>187</v>
      </c>
      <c r="J15" t="s">
        <v>193</v>
      </c>
      <c r="K15" t="s">
        <v>188</v>
      </c>
      <c r="L15" t="s">
        <v>187</v>
      </c>
      <c r="M15" t="s">
        <v>187</v>
      </c>
      <c r="N15" t="s">
        <v>189</v>
      </c>
      <c r="O15" t="s">
        <v>193</v>
      </c>
      <c r="P15" t="s">
        <v>203</v>
      </c>
      <c r="Q15" t="s">
        <v>189</v>
      </c>
      <c r="R15" t="s">
        <v>189</v>
      </c>
      <c r="S15" t="s">
        <v>123</v>
      </c>
      <c r="T15" t="s">
        <v>160</v>
      </c>
      <c r="U15" t="s">
        <v>190</v>
      </c>
      <c r="V15" t="s">
        <v>160</v>
      </c>
      <c r="W15" t="s">
        <v>237</v>
      </c>
      <c r="X15" t="s">
        <v>238</v>
      </c>
      <c r="Y15" t="s">
        <v>237</v>
      </c>
      <c r="Z15" t="s">
        <v>628</v>
      </c>
      <c r="AA15" t="s">
        <v>193</v>
      </c>
      <c r="AB15" t="s">
        <v>767</v>
      </c>
      <c r="AC15" t="s">
        <v>628</v>
      </c>
      <c r="AD15" t="s">
        <v>628</v>
      </c>
      <c r="AE15" t="s">
        <v>3339</v>
      </c>
      <c r="AF15" t="s">
        <v>193</v>
      </c>
      <c r="AG15" t="s">
        <v>3878</v>
      </c>
      <c r="AH15" t="s">
        <v>3339</v>
      </c>
      <c r="AI15" t="s">
        <v>3339</v>
      </c>
      <c r="AJ15" t="s">
        <v>536</v>
      </c>
      <c r="AK15" t="s">
        <v>3317</v>
      </c>
      <c r="AL15" t="s">
        <v>109</v>
      </c>
      <c r="AM15" t="s">
        <v>193</v>
      </c>
      <c r="AN15" t="s">
        <v>109</v>
      </c>
      <c r="AO15" t="s">
        <v>193</v>
      </c>
      <c r="AP15" t="s">
        <v>494</v>
      </c>
      <c r="AQ15" t="s">
        <v>193</v>
      </c>
      <c r="AR15" t="s">
        <v>193</v>
      </c>
      <c r="AS15" t="s">
        <v>193</v>
      </c>
      <c r="AT15" t="s">
        <v>193</v>
      </c>
      <c r="AU15" t="s">
        <v>193</v>
      </c>
      <c r="AV15" t="s">
        <v>193</v>
      </c>
      <c r="AW15" t="s">
        <v>193</v>
      </c>
      <c r="AX15" t="s">
        <v>193</v>
      </c>
      <c r="AY15" t="s">
        <v>193</v>
      </c>
      <c r="AZ15" t="s">
        <v>193</v>
      </c>
      <c r="BA15" t="s">
        <v>193</v>
      </c>
      <c r="BB15" t="s">
        <v>193</v>
      </c>
      <c r="BC15" t="s">
        <v>193</v>
      </c>
      <c r="BD15" t="s">
        <v>193</v>
      </c>
      <c r="BE15" t="s">
        <v>193</v>
      </c>
      <c r="BF15" t="s">
        <v>193</v>
      </c>
      <c r="BG15" t="s">
        <v>193</v>
      </c>
      <c r="BH15" t="s">
        <v>193</v>
      </c>
      <c r="BI15" t="s">
        <v>193</v>
      </c>
      <c r="BJ15" t="s">
        <v>193</v>
      </c>
      <c r="BK15" t="s">
        <v>193</v>
      </c>
      <c r="BL15" t="s">
        <v>193</v>
      </c>
      <c r="BM15" t="s">
        <v>193</v>
      </c>
      <c r="BN15" t="s">
        <v>193</v>
      </c>
      <c r="BO15" t="s">
        <v>193</v>
      </c>
      <c r="BP15" t="s">
        <v>193</v>
      </c>
      <c r="BQ15" t="s">
        <v>193</v>
      </c>
      <c r="BR15" t="s">
        <v>193</v>
      </c>
      <c r="BS15" t="s">
        <v>193</v>
      </c>
      <c r="BT15" t="s">
        <v>193</v>
      </c>
      <c r="BU15" t="s">
        <v>193</v>
      </c>
      <c r="BV15" t="s">
        <v>193</v>
      </c>
      <c r="BW15" t="s">
        <v>193</v>
      </c>
      <c r="BX15" t="s">
        <v>193</v>
      </c>
      <c r="BY15" t="s">
        <v>193</v>
      </c>
      <c r="BZ15" t="s">
        <v>193</v>
      </c>
      <c r="CA15" t="s">
        <v>193</v>
      </c>
      <c r="CB15" t="s">
        <v>193</v>
      </c>
      <c r="CC15" t="s">
        <v>193</v>
      </c>
      <c r="CD15" t="s">
        <v>193</v>
      </c>
      <c r="CE15" t="s">
        <v>193</v>
      </c>
      <c r="CF15" t="s">
        <v>193</v>
      </c>
      <c r="CG15" t="s">
        <v>193</v>
      </c>
      <c r="CH15" t="s">
        <v>193</v>
      </c>
      <c r="CI15" t="s">
        <v>193</v>
      </c>
      <c r="CJ15" t="s">
        <v>193</v>
      </c>
      <c r="CK15" t="s">
        <v>193</v>
      </c>
      <c r="CL15" t="s">
        <v>193</v>
      </c>
      <c r="CM15" t="s">
        <v>193</v>
      </c>
      <c r="CN15" t="s">
        <v>193</v>
      </c>
      <c r="CO15" t="s">
        <v>193</v>
      </c>
      <c r="CP15" t="s">
        <v>193</v>
      </c>
      <c r="CQ15" t="s">
        <v>193</v>
      </c>
      <c r="CR15" t="s">
        <v>193</v>
      </c>
      <c r="CS15" t="s">
        <v>193</v>
      </c>
      <c r="CT15" t="s">
        <v>193</v>
      </c>
      <c r="CU15" t="s">
        <v>193</v>
      </c>
      <c r="CV15" t="s">
        <v>193</v>
      </c>
      <c r="CW15" t="s">
        <v>193</v>
      </c>
      <c r="CX15" t="s">
        <v>193</v>
      </c>
      <c r="CY15" t="s">
        <v>193</v>
      </c>
      <c r="CZ15" t="s">
        <v>193</v>
      </c>
      <c r="DA15" t="s">
        <v>193</v>
      </c>
      <c r="DB15" t="s">
        <v>193</v>
      </c>
      <c r="DC15" t="s">
        <v>193</v>
      </c>
      <c r="DD15" t="s">
        <v>193</v>
      </c>
      <c r="DE15" t="s">
        <v>193</v>
      </c>
      <c r="DF15" t="s">
        <v>193</v>
      </c>
      <c r="DG15" t="s">
        <v>193</v>
      </c>
      <c r="DH15" t="s">
        <v>193</v>
      </c>
      <c r="DI15" t="s">
        <v>193</v>
      </c>
      <c r="DJ15" t="s">
        <v>193</v>
      </c>
      <c r="DK15" t="s">
        <v>193</v>
      </c>
      <c r="DL15" t="s">
        <v>193</v>
      </c>
      <c r="DM15" t="s">
        <v>193</v>
      </c>
      <c r="DN15" t="s">
        <v>193</v>
      </c>
      <c r="DO15" t="s">
        <v>193</v>
      </c>
      <c r="DP15" t="s">
        <v>193</v>
      </c>
      <c r="DQ15" t="s">
        <v>193</v>
      </c>
      <c r="DR15" t="s">
        <v>193</v>
      </c>
      <c r="DS15" t="s">
        <v>193</v>
      </c>
      <c r="DT15" t="s">
        <v>193</v>
      </c>
      <c r="DU15" t="s">
        <v>193</v>
      </c>
      <c r="DV15" t="s">
        <v>193</v>
      </c>
      <c r="DW15" t="s">
        <v>193</v>
      </c>
      <c r="DX15" t="s">
        <v>193</v>
      </c>
      <c r="DY15" t="s">
        <v>193</v>
      </c>
      <c r="DZ15" t="s">
        <v>193</v>
      </c>
      <c r="EA15" t="s">
        <v>193</v>
      </c>
      <c r="EB15" t="s">
        <v>193</v>
      </c>
      <c r="EC15" t="s">
        <v>193</v>
      </c>
      <c r="ED15" t="s">
        <v>193</v>
      </c>
      <c r="EE15" t="s">
        <v>193</v>
      </c>
      <c r="EF15" t="s">
        <v>193</v>
      </c>
      <c r="EG15" t="s">
        <v>193</v>
      </c>
      <c r="EH15" t="s">
        <v>193</v>
      </c>
      <c r="EI15" t="s">
        <v>193</v>
      </c>
      <c r="EJ15" t="s">
        <v>193</v>
      </c>
      <c r="EK15" t="s">
        <v>193</v>
      </c>
      <c r="EL15" t="s">
        <v>193</v>
      </c>
      <c r="EM15" t="s">
        <v>193</v>
      </c>
      <c r="EN15" t="s">
        <v>193</v>
      </c>
      <c r="EO15" t="s">
        <v>193</v>
      </c>
      <c r="EP15" t="s">
        <v>193</v>
      </c>
      <c r="EQ15" t="s">
        <v>193</v>
      </c>
      <c r="ER15" t="s">
        <v>193</v>
      </c>
      <c r="ES15" t="s">
        <v>193</v>
      </c>
      <c r="ET15" t="s">
        <v>193</v>
      </c>
      <c r="EU15" t="s">
        <v>193</v>
      </c>
      <c r="EV15" t="s">
        <v>193</v>
      </c>
      <c r="EW15" t="s">
        <v>193</v>
      </c>
      <c r="EX15" t="s">
        <v>193</v>
      </c>
      <c r="EY15" t="s">
        <v>193</v>
      </c>
      <c r="EZ15" t="s">
        <v>193</v>
      </c>
      <c r="FA15" t="s">
        <v>193</v>
      </c>
      <c r="FB15" t="s">
        <v>193</v>
      </c>
      <c r="FC15" t="s">
        <v>193</v>
      </c>
      <c r="FD15" t="s">
        <v>193</v>
      </c>
      <c r="FE15" t="s">
        <v>193</v>
      </c>
      <c r="FF15" t="s">
        <v>193</v>
      </c>
      <c r="FG15" t="s">
        <v>193</v>
      </c>
      <c r="FH15" t="s">
        <v>193</v>
      </c>
      <c r="FI15" t="s">
        <v>193</v>
      </c>
      <c r="FJ15" t="s">
        <v>193</v>
      </c>
      <c r="FK15" t="s">
        <v>193</v>
      </c>
      <c r="FL15" t="s">
        <v>193</v>
      </c>
      <c r="FM15" t="s">
        <v>193</v>
      </c>
      <c r="FN15" t="s">
        <v>193</v>
      </c>
      <c r="FO15" t="s">
        <v>193</v>
      </c>
      <c r="FP15" t="s">
        <v>193</v>
      </c>
      <c r="FQ15" t="s">
        <v>193</v>
      </c>
      <c r="FR15" t="s">
        <v>193</v>
      </c>
      <c r="FS15" t="s">
        <v>193</v>
      </c>
      <c r="FT15" t="s">
        <v>193</v>
      </c>
      <c r="FU15" t="s">
        <v>193</v>
      </c>
      <c r="FV15" t="s">
        <v>193</v>
      </c>
      <c r="FW15" t="s">
        <v>193</v>
      </c>
      <c r="FX15" t="s">
        <v>193</v>
      </c>
      <c r="FY15" t="s">
        <v>193</v>
      </c>
      <c r="FZ15" t="s">
        <v>193</v>
      </c>
      <c r="GA15" t="s">
        <v>193</v>
      </c>
      <c r="GB15" t="s">
        <v>193</v>
      </c>
      <c r="GC15" t="s">
        <v>193</v>
      </c>
      <c r="GD15" t="s">
        <v>193</v>
      </c>
      <c r="GE15" t="s">
        <v>193</v>
      </c>
      <c r="GF15" t="s">
        <v>193</v>
      </c>
      <c r="GG15" t="s">
        <v>193</v>
      </c>
      <c r="GH15" t="s">
        <v>193</v>
      </c>
      <c r="GI15" t="s">
        <v>193</v>
      </c>
      <c r="GJ15" t="s">
        <v>193</v>
      </c>
      <c r="GK15" t="s">
        <v>193</v>
      </c>
      <c r="GL15" t="s">
        <v>193</v>
      </c>
      <c r="GM15" t="s">
        <v>193</v>
      </c>
      <c r="GN15" t="s">
        <v>193</v>
      </c>
      <c r="GO15" t="s">
        <v>193</v>
      </c>
      <c r="GP15" t="s">
        <v>193</v>
      </c>
      <c r="GQ15" t="s">
        <v>193</v>
      </c>
      <c r="GR15" t="s">
        <v>193</v>
      </c>
      <c r="GS15" t="s">
        <v>193</v>
      </c>
      <c r="GT15" t="s">
        <v>193</v>
      </c>
      <c r="GU15" t="s">
        <v>193</v>
      </c>
      <c r="GV15" t="s">
        <v>193</v>
      </c>
      <c r="GW15" t="s">
        <v>193</v>
      </c>
      <c r="GX15" t="s">
        <v>193</v>
      </c>
      <c r="GY15" t="s">
        <v>193</v>
      </c>
      <c r="GZ15" t="s">
        <v>193</v>
      </c>
      <c r="HA15" t="s">
        <v>193</v>
      </c>
      <c r="HB15" t="s">
        <v>193</v>
      </c>
      <c r="HC15" t="s">
        <v>193</v>
      </c>
      <c r="HD15" t="s">
        <v>193</v>
      </c>
      <c r="HE15" t="s">
        <v>193</v>
      </c>
      <c r="HF15" t="s">
        <v>193</v>
      </c>
      <c r="HG15" t="s">
        <v>193</v>
      </c>
      <c r="HH15" t="s">
        <v>193</v>
      </c>
      <c r="HI15" t="s">
        <v>193</v>
      </c>
      <c r="HJ15" t="s">
        <v>193</v>
      </c>
      <c r="HK15" t="s">
        <v>193</v>
      </c>
      <c r="HL15" t="s">
        <v>193</v>
      </c>
      <c r="HM15" t="s">
        <v>193</v>
      </c>
      <c r="HN15" t="s">
        <v>193</v>
      </c>
      <c r="HO15" t="s">
        <v>193</v>
      </c>
      <c r="HP15" t="s">
        <v>193</v>
      </c>
      <c r="HQ15" t="s">
        <v>193</v>
      </c>
      <c r="HR15" t="s">
        <v>193</v>
      </c>
      <c r="HS15" t="s">
        <v>193</v>
      </c>
      <c r="HT15" t="s">
        <v>193</v>
      </c>
      <c r="HU15" t="s">
        <v>193</v>
      </c>
      <c r="HV15" t="s">
        <v>193</v>
      </c>
      <c r="HW15" t="s">
        <v>193</v>
      </c>
      <c r="HX15" t="s">
        <v>193</v>
      </c>
      <c r="HY15" t="s">
        <v>193</v>
      </c>
      <c r="HZ15" t="s">
        <v>193</v>
      </c>
      <c r="IA15" t="s">
        <v>193</v>
      </c>
      <c r="IB15" t="s">
        <v>193</v>
      </c>
      <c r="IC15" t="s">
        <v>193</v>
      </c>
      <c r="ID15" t="s">
        <v>193</v>
      </c>
      <c r="IE15" t="s">
        <v>193</v>
      </c>
      <c r="IF15" t="s">
        <v>193</v>
      </c>
      <c r="IG15" t="s">
        <v>193</v>
      </c>
      <c r="IH15" t="s">
        <v>193</v>
      </c>
      <c r="II15" t="s">
        <v>193</v>
      </c>
      <c r="IJ15" t="s">
        <v>193</v>
      </c>
      <c r="IK15" t="s">
        <v>193</v>
      </c>
      <c r="IL15" t="s">
        <v>193</v>
      </c>
      <c r="IM15" t="s">
        <v>193</v>
      </c>
      <c r="IN15" t="s">
        <v>193</v>
      </c>
      <c r="IO15" t="s">
        <v>193</v>
      </c>
      <c r="IP15" t="s">
        <v>193</v>
      </c>
      <c r="IQ15" t="s">
        <v>193</v>
      </c>
      <c r="IR15" t="s">
        <v>193</v>
      </c>
      <c r="IS15" t="s">
        <v>193</v>
      </c>
      <c r="IT15" t="s">
        <v>193</v>
      </c>
      <c r="IU15" t="s">
        <v>193</v>
      </c>
      <c r="IV15" t="s">
        <v>193</v>
      </c>
      <c r="IW15" t="s">
        <v>193</v>
      </c>
      <c r="IX15" t="s">
        <v>193</v>
      </c>
      <c r="IY15" t="s">
        <v>193</v>
      </c>
      <c r="IZ15" t="s">
        <v>193</v>
      </c>
      <c r="JA15" t="s">
        <v>193</v>
      </c>
      <c r="JB15" t="s">
        <v>193</v>
      </c>
      <c r="JC15" t="s">
        <v>193</v>
      </c>
      <c r="JD15" t="s">
        <v>193</v>
      </c>
      <c r="JE15" t="s">
        <v>193</v>
      </c>
      <c r="JF15" t="s">
        <v>193</v>
      </c>
      <c r="JG15" t="s">
        <v>193</v>
      </c>
      <c r="JH15" t="s">
        <v>193</v>
      </c>
      <c r="JI15" t="s">
        <v>193</v>
      </c>
      <c r="JJ15" t="s">
        <v>193</v>
      </c>
      <c r="JK15" t="s">
        <v>193</v>
      </c>
      <c r="JL15" t="s">
        <v>193</v>
      </c>
      <c r="JM15" t="s">
        <v>193</v>
      </c>
      <c r="JN15" t="s">
        <v>193</v>
      </c>
      <c r="JO15" t="s">
        <v>193</v>
      </c>
      <c r="JP15" t="s">
        <v>193</v>
      </c>
      <c r="JQ15" t="s">
        <v>193</v>
      </c>
      <c r="JR15" t="s">
        <v>193</v>
      </c>
      <c r="JS15" t="s">
        <v>193</v>
      </c>
      <c r="JT15" t="s">
        <v>193</v>
      </c>
      <c r="JU15" t="s">
        <v>193</v>
      </c>
      <c r="JV15" t="s">
        <v>193</v>
      </c>
      <c r="JW15" t="s">
        <v>193</v>
      </c>
      <c r="JX15" t="s">
        <v>193</v>
      </c>
      <c r="JY15" t="s">
        <v>193</v>
      </c>
      <c r="JZ15" t="s">
        <v>193</v>
      </c>
      <c r="KA15" t="s">
        <v>193</v>
      </c>
      <c r="KB15" t="s">
        <v>193</v>
      </c>
      <c r="KC15" t="s">
        <v>193</v>
      </c>
      <c r="KD15" t="s">
        <v>193</v>
      </c>
      <c r="KE15" t="s">
        <v>193</v>
      </c>
      <c r="KF15" t="s">
        <v>193</v>
      </c>
      <c r="KG15" t="s">
        <v>193</v>
      </c>
      <c r="KH15" t="s">
        <v>193</v>
      </c>
      <c r="KI15" t="s">
        <v>193</v>
      </c>
      <c r="KJ15" t="s">
        <v>193</v>
      </c>
      <c r="KK15" t="s">
        <v>193</v>
      </c>
      <c r="KL15" t="s">
        <v>193</v>
      </c>
      <c r="KM15" t="s">
        <v>193</v>
      </c>
      <c r="KN15" t="s">
        <v>193</v>
      </c>
      <c r="KO15" t="s">
        <v>193</v>
      </c>
      <c r="KP15" t="s">
        <v>193</v>
      </c>
      <c r="KQ15" t="s">
        <v>193</v>
      </c>
      <c r="KR15" t="s">
        <v>193</v>
      </c>
      <c r="KS15" t="s">
        <v>193</v>
      </c>
      <c r="KT15" t="s">
        <v>193</v>
      </c>
      <c r="KU15" t="s">
        <v>109</v>
      </c>
      <c r="KV15" t="s">
        <v>505</v>
      </c>
      <c r="KW15" t="s">
        <v>3318</v>
      </c>
      <c r="KX15" t="s">
        <v>193</v>
      </c>
      <c r="KY15" t="s">
        <v>506</v>
      </c>
      <c r="KZ15" t="s">
        <v>3319</v>
      </c>
      <c r="LA15" t="s">
        <v>3318</v>
      </c>
      <c r="LB15" t="s">
        <v>810</v>
      </c>
      <c r="LC15" t="s">
        <v>193</v>
      </c>
      <c r="LD15" t="s">
        <v>3320</v>
      </c>
      <c r="LE15" t="s">
        <v>797</v>
      </c>
      <c r="LF15" t="s">
        <v>798</v>
      </c>
      <c r="LG15" t="s">
        <v>799</v>
      </c>
      <c r="LH15" t="s">
        <v>193</v>
      </c>
      <c r="LI15" t="s">
        <v>193</v>
      </c>
      <c r="LJ15" t="s">
        <v>193</v>
      </c>
      <c r="LK15" t="s">
        <v>193</v>
      </c>
      <c r="LL15" t="s">
        <v>193</v>
      </c>
      <c r="LM15">
        <v>30</v>
      </c>
      <c r="LN15">
        <v>6</v>
      </c>
      <c r="LO15" t="s">
        <v>193</v>
      </c>
      <c r="LP15" t="s">
        <v>156</v>
      </c>
      <c r="LQ15">
        <v>6</v>
      </c>
      <c r="LR15" t="s">
        <v>132</v>
      </c>
      <c r="LS15" t="s">
        <v>193</v>
      </c>
      <c r="LT15" t="s">
        <v>109</v>
      </c>
      <c r="LU15" t="s">
        <v>629</v>
      </c>
      <c r="LV15">
        <v>1</v>
      </c>
      <c r="LW15">
        <v>1</v>
      </c>
      <c r="LX15">
        <v>0</v>
      </c>
      <c r="LY15">
        <v>0</v>
      </c>
      <c r="LZ15">
        <v>0</v>
      </c>
      <c r="MA15">
        <v>0</v>
      </c>
      <c r="MB15">
        <v>0</v>
      </c>
      <c r="MC15">
        <v>0</v>
      </c>
      <c r="MD15">
        <v>0</v>
      </c>
      <c r="ME15">
        <v>0</v>
      </c>
      <c r="MF15">
        <v>0</v>
      </c>
      <c r="MG15" t="s">
        <v>193</v>
      </c>
      <c r="MH15" t="s">
        <v>114</v>
      </c>
      <c r="MI15" t="s">
        <v>193</v>
      </c>
      <c r="MJ15" t="s">
        <v>193</v>
      </c>
      <c r="MK15" t="s">
        <v>193</v>
      </c>
      <c r="ML15" t="s">
        <v>193</v>
      </c>
      <c r="MM15" t="s">
        <v>193</v>
      </c>
      <c r="MN15" t="s">
        <v>193</v>
      </c>
      <c r="MO15" t="s">
        <v>193</v>
      </c>
      <c r="MP15" t="s">
        <v>193</v>
      </c>
      <c r="MQ15" t="s">
        <v>193</v>
      </c>
      <c r="MR15" t="s">
        <v>193</v>
      </c>
      <c r="MS15" t="s">
        <v>193</v>
      </c>
      <c r="MT15" t="s">
        <v>193</v>
      </c>
      <c r="MU15" t="s">
        <v>193</v>
      </c>
      <c r="MV15" t="s">
        <v>193</v>
      </c>
      <c r="MW15" t="s">
        <v>193</v>
      </c>
      <c r="MX15" t="s">
        <v>193</v>
      </c>
      <c r="MY15" t="s">
        <v>193</v>
      </c>
      <c r="MZ15" t="s">
        <v>193</v>
      </c>
      <c r="NA15" t="s">
        <v>193</v>
      </c>
      <c r="NB15" t="s">
        <v>193</v>
      </c>
      <c r="NC15">
        <v>195150543</v>
      </c>
      <c r="ND15" t="s">
        <v>3354</v>
      </c>
      <c r="NE15" t="s">
        <v>3894</v>
      </c>
      <c r="NF15" t="s">
        <v>193</v>
      </c>
      <c r="NG15" t="s">
        <v>699</v>
      </c>
      <c r="NH15" t="s">
        <v>700</v>
      </c>
      <c r="NI15" t="s">
        <v>611</v>
      </c>
      <c r="NJ15" t="s">
        <v>193</v>
      </c>
      <c r="NK15">
        <v>15</v>
      </c>
    </row>
    <row r="16" spans="1:375" x14ac:dyDescent="0.35">
      <c r="A16" t="s">
        <v>3895</v>
      </c>
      <c r="B16" t="s">
        <v>3896</v>
      </c>
      <c r="C16" t="s">
        <v>3355</v>
      </c>
      <c r="D16">
        <v>4.166666665696539E-3</v>
      </c>
      <c r="E16" t="s">
        <v>193</v>
      </c>
      <c r="F16" t="s">
        <v>193</v>
      </c>
      <c r="G16" t="s">
        <v>193</v>
      </c>
      <c r="H16" t="s">
        <v>3355</v>
      </c>
      <c r="I16" t="s">
        <v>187</v>
      </c>
      <c r="J16" t="s">
        <v>193</v>
      </c>
      <c r="K16" t="s">
        <v>188</v>
      </c>
      <c r="L16" t="s">
        <v>187</v>
      </c>
      <c r="M16" t="s">
        <v>187</v>
      </c>
      <c r="N16" t="s">
        <v>189</v>
      </c>
      <c r="O16" t="s">
        <v>193</v>
      </c>
      <c r="P16" t="s">
        <v>203</v>
      </c>
      <c r="Q16" t="s">
        <v>189</v>
      </c>
      <c r="R16" t="s">
        <v>189</v>
      </c>
      <c r="S16" t="s">
        <v>123</v>
      </c>
      <c r="T16" t="s">
        <v>160</v>
      </c>
      <c r="U16" t="s">
        <v>190</v>
      </c>
      <c r="V16" t="s">
        <v>160</v>
      </c>
      <c r="W16" t="s">
        <v>237</v>
      </c>
      <c r="X16" t="s">
        <v>238</v>
      </c>
      <c r="Y16" t="s">
        <v>237</v>
      </c>
      <c r="Z16" t="s">
        <v>628</v>
      </c>
      <c r="AA16" t="s">
        <v>193</v>
      </c>
      <c r="AB16" t="s">
        <v>767</v>
      </c>
      <c r="AC16" t="s">
        <v>628</v>
      </c>
      <c r="AD16" t="s">
        <v>628</v>
      </c>
      <c r="AE16" t="s">
        <v>3339</v>
      </c>
      <c r="AF16" t="s">
        <v>193</v>
      </c>
      <c r="AG16" t="s">
        <v>3878</v>
      </c>
      <c r="AH16" t="s">
        <v>3339</v>
      </c>
      <c r="AI16" t="s">
        <v>3339</v>
      </c>
      <c r="AJ16" t="s">
        <v>536</v>
      </c>
      <c r="AK16" t="s">
        <v>3317</v>
      </c>
      <c r="AL16" t="s">
        <v>109</v>
      </c>
      <c r="AM16" t="s">
        <v>193</v>
      </c>
      <c r="AN16" t="s">
        <v>109</v>
      </c>
      <c r="AO16" t="s">
        <v>193</v>
      </c>
      <c r="AP16" t="s">
        <v>491</v>
      </c>
      <c r="AQ16" t="s">
        <v>193</v>
      </c>
      <c r="AR16" t="s">
        <v>193</v>
      </c>
      <c r="AS16" t="s">
        <v>193</v>
      </c>
      <c r="AT16" t="s">
        <v>193</v>
      </c>
      <c r="AU16" t="s">
        <v>193</v>
      </c>
      <c r="AV16" t="s">
        <v>193</v>
      </c>
      <c r="AW16" t="s">
        <v>193</v>
      </c>
      <c r="AX16" t="s">
        <v>193</v>
      </c>
      <c r="AY16" t="s">
        <v>193</v>
      </c>
      <c r="AZ16" t="s">
        <v>193</v>
      </c>
      <c r="BA16" t="s">
        <v>193</v>
      </c>
      <c r="BB16" t="s">
        <v>193</v>
      </c>
      <c r="BC16" t="s">
        <v>193</v>
      </c>
      <c r="BD16" t="s">
        <v>193</v>
      </c>
      <c r="BE16" t="s">
        <v>193</v>
      </c>
      <c r="BF16" t="s">
        <v>193</v>
      </c>
      <c r="BG16" t="s">
        <v>193</v>
      </c>
      <c r="BH16" t="s">
        <v>193</v>
      </c>
      <c r="BI16" t="s">
        <v>193</v>
      </c>
      <c r="BJ16" t="s">
        <v>193</v>
      </c>
      <c r="BK16" t="s">
        <v>193</v>
      </c>
      <c r="BL16" t="s">
        <v>193</v>
      </c>
      <c r="BM16" t="s">
        <v>193</v>
      </c>
      <c r="BN16" t="s">
        <v>193</v>
      </c>
      <c r="BO16" t="s">
        <v>193</v>
      </c>
      <c r="BP16" t="s">
        <v>193</v>
      </c>
      <c r="BQ16" t="s">
        <v>193</v>
      </c>
      <c r="BR16" t="s">
        <v>193</v>
      </c>
      <c r="BS16" t="s">
        <v>193</v>
      </c>
      <c r="BT16" t="s">
        <v>193</v>
      </c>
      <c r="BU16" t="s">
        <v>193</v>
      </c>
      <c r="BV16" t="s">
        <v>193</v>
      </c>
      <c r="BW16" t="s">
        <v>193</v>
      </c>
      <c r="BX16" t="s">
        <v>193</v>
      </c>
      <c r="BY16" t="s">
        <v>193</v>
      </c>
      <c r="BZ16" t="s">
        <v>193</v>
      </c>
      <c r="CA16" t="s">
        <v>193</v>
      </c>
      <c r="CB16" t="s">
        <v>193</v>
      </c>
      <c r="CC16" t="s">
        <v>193</v>
      </c>
      <c r="CD16" t="s">
        <v>193</v>
      </c>
      <c r="CE16" t="s">
        <v>193</v>
      </c>
      <c r="CF16" t="s">
        <v>193</v>
      </c>
      <c r="CG16" t="s">
        <v>193</v>
      </c>
      <c r="CH16" t="s">
        <v>193</v>
      </c>
      <c r="CI16" t="s">
        <v>193</v>
      </c>
      <c r="CJ16" t="s">
        <v>193</v>
      </c>
      <c r="CK16" t="s">
        <v>193</v>
      </c>
      <c r="CL16" t="s">
        <v>193</v>
      </c>
      <c r="CM16" t="s">
        <v>193</v>
      </c>
      <c r="CN16" t="s">
        <v>193</v>
      </c>
      <c r="CO16" t="s">
        <v>193</v>
      </c>
      <c r="CP16" t="s">
        <v>193</v>
      </c>
      <c r="CQ16" t="s">
        <v>193</v>
      </c>
      <c r="CR16" t="s">
        <v>193</v>
      </c>
      <c r="CS16" t="s">
        <v>193</v>
      </c>
      <c r="CT16" t="s">
        <v>193</v>
      </c>
      <c r="CU16" t="s">
        <v>193</v>
      </c>
      <c r="CV16" t="s">
        <v>193</v>
      </c>
      <c r="CW16" t="s">
        <v>193</v>
      </c>
      <c r="CX16" t="s">
        <v>193</v>
      </c>
      <c r="CY16" t="s">
        <v>193</v>
      </c>
      <c r="CZ16" t="s">
        <v>193</v>
      </c>
      <c r="DA16" t="s">
        <v>193</v>
      </c>
      <c r="DB16" t="s">
        <v>193</v>
      </c>
      <c r="DC16" t="s">
        <v>193</v>
      </c>
      <c r="DD16" t="s">
        <v>193</v>
      </c>
      <c r="DE16" t="s">
        <v>193</v>
      </c>
      <c r="DF16" t="s">
        <v>193</v>
      </c>
      <c r="DG16" t="s">
        <v>193</v>
      </c>
      <c r="DH16" t="s">
        <v>193</v>
      </c>
      <c r="DI16" t="s">
        <v>193</v>
      </c>
      <c r="DJ16" t="s">
        <v>193</v>
      </c>
      <c r="DK16" t="s">
        <v>193</v>
      </c>
      <c r="DL16" t="s">
        <v>193</v>
      </c>
      <c r="DM16" t="s">
        <v>193</v>
      </c>
      <c r="DN16" t="s">
        <v>193</v>
      </c>
      <c r="DO16" t="s">
        <v>193</v>
      </c>
      <c r="DP16" t="s">
        <v>193</v>
      </c>
      <c r="DQ16" t="s">
        <v>193</v>
      </c>
      <c r="DR16" t="s">
        <v>193</v>
      </c>
      <c r="DS16" t="s">
        <v>193</v>
      </c>
      <c r="DT16" t="s">
        <v>193</v>
      </c>
      <c r="DU16" t="s">
        <v>193</v>
      </c>
      <c r="DV16" t="s">
        <v>193</v>
      </c>
      <c r="DW16" t="s">
        <v>193</v>
      </c>
      <c r="DX16" t="s">
        <v>193</v>
      </c>
      <c r="DY16" t="s">
        <v>193</v>
      </c>
      <c r="DZ16" t="s">
        <v>193</v>
      </c>
      <c r="EA16" t="s">
        <v>193</v>
      </c>
      <c r="EB16" t="s">
        <v>193</v>
      </c>
      <c r="EC16" t="s">
        <v>193</v>
      </c>
      <c r="ED16" t="s">
        <v>193</v>
      </c>
      <c r="EE16" t="s">
        <v>193</v>
      </c>
      <c r="EF16" t="s">
        <v>193</v>
      </c>
      <c r="EG16" t="s">
        <v>193</v>
      </c>
      <c r="EH16" t="s">
        <v>193</v>
      </c>
      <c r="EI16" t="s">
        <v>193</v>
      </c>
      <c r="EJ16" t="s">
        <v>193</v>
      </c>
      <c r="EK16" t="s">
        <v>193</v>
      </c>
      <c r="EL16" t="s">
        <v>193</v>
      </c>
      <c r="EM16" t="s">
        <v>193</v>
      </c>
      <c r="EN16" t="s">
        <v>193</v>
      </c>
      <c r="EO16" t="s">
        <v>193</v>
      </c>
      <c r="EP16" t="s">
        <v>193</v>
      </c>
      <c r="EQ16" t="s">
        <v>193</v>
      </c>
      <c r="ER16" t="s">
        <v>193</v>
      </c>
      <c r="ES16" t="s">
        <v>193</v>
      </c>
      <c r="ET16" t="s">
        <v>193</v>
      </c>
      <c r="EU16" t="s">
        <v>193</v>
      </c>
      <c r="EV16" t="s">
        <v>193</v>
      </c>
      <c r="EW16" t="s">
        <v>193</v>
      </c>
      <c r="EX16" t="s">
        <v>193</v>
      </c>
      <c r="EY16" t="s">
        <v>193</v>
      </c>
      <c r="EZ16" t="s">
        <v>193</v>
      </c>
      <c r="FA16" t="s">
        <v>193</v>
      </c>
      <c r="FB16" t="s">
        <v>193</v>
      </c>
      <c r="FC16" t="s">
        <v>193</v>
      </c>
      <c r="FD16" t="s">
        <v>193</v>
      </c>
      <c r="FE16" t="s">
        <v>193</v>
      </c>
      <c r="FF16" t="s">
        <v>193</v>
      </c>
      <c r="FG16" t="s">
        <v>193</v>
      </c>
      <c r="FH16" t="s">
        <v>193</v>
      </c>
      <c r="FI16" t="s">
        <v>193</v>
      </c>
      <c r="FJ16" t="s">
        <v>193</v>
      </c>
      <c r="FK16" t="s">
        <v>193</v>
      </c>
      <c r="FL16" t="s">
        <v>193</v>
      </c>
      <c r="FM16" t="s">
        <v>193</v>
      </c>
      <c r="FN16" t="s">
        <v>193</v>
      </c>
      <c r="FO16" t="s">
        <v>193</v>
      </c>
      <c r="FP16" t="s">
        <v>193</v>
      </c>
      <c r="FQ16" t="s">
        <v>193</v>
      </c>
      <c r="FR16" t="s">
        <v>193</v>
      </c>
      <c r="FS16" t="s">
        <v>193</v>
      </c>
      <c r="FT16" t="s">
        <v>193</v>
      </c>
      <c r="FU16" t="s">
        <v>193</v>
      </c>
      <c r="FV16" t="s">
        <v>193</v>
      </c>
      <c r="FW16" t="s">
        <v>193</v>
      </c>
      <c r="FX16" t="s">
        <v>193</v>
      </c>
      <c r="FY16" t="s">
        <v>193</v>
      </c>
      <c r="FZ16" t="s">
        <v>193</v>
      </c>
      <c r="GA16" t="s">
        <v>193</v>
      </c>
      <c r="GB16" t="s">
        <v>193</v>
      </c>
      <c r="GC16" t="s">
        <v>193</v>
      </c>
      <c r="GD16" t="s">
        <v>193</v>
      </c>
      <c r="GE16" t="s">
        <v>193</v>
      </c>
      <c r="GF16" t="s">
        <v>193</v>
      </c>
      <c r="GG16" t="s">
        <v>193</v>
      </c>
      <c r="GH16" t="s">
        <v>193</v>
      </c>
      <c r="GI16" t="s">
        <v>193</v>
      </c>
      <c r="GJ16" t="s">
        <v>193</v>
      </c>
      <c r="GK16" t="s">
        <v>193</v>
      </c>
      <c r="GL16" t="s">
        <v>193</v>
      </c>
      <c r="GM16" t="s">
        <v>193</v>
      </c>
      <c r="GN16" t="s">
        <v>193</v>
      </c>
      <c r="GO16" t="s">
        <v>193</v>
      </c>
      <c r="GP16" t="s">
        <v>193</v>
      </c>
      <c r="GQ16" t="s">
        <v>193</v>
      </c>
      <c r="GR16" t="s">
        <v>193</v>
      </c>
      <c r="GS16" t="s">
        <v>193</v>
      </c>
      <c r="GT16" t="s">
        <v>193</v>
      </c>
      <c r="GU16" t="s">
        <v>193</v>
      </c>
      <c r="GV16" t="s">
        <v>193</v>
      </c>
      <c r="GW16" t="s">
        <v>193</v>
      </c>
      <c r="GX16" t="s">
        <v>193</v>
      </c>
      <c r="GY16" t="s">
        <v>193</v>
      </c>
      <c r="GZ16" t="s">
        <v>193</v>
      </c>
      <c r="HA16" t="s">
        <v>193</v>
      </c>
      <c r="HB16" t="s">
        <v>193</v>
      </c>
      <c r="HC16" t="s">
        <v>193</v>
      </c>
      <c r="HD16" t="s">
        <v>193</v>
      </c>
      <c r="HE16" t="s">
        <v>193</v>
      </c>
      <c r="HF16" t="s">
        <v>193</v>
      </c>
      <c r="HG16" t="s">
        <v>193</v>
      </c>
      <c r="HH16" t="s">
        <v>193</v>
      </c>
      <c r="HI16" t="s">
        <v>193</v>
      </c>
      <c r="HJ16" t="s">
        <v>193</v>
      </c>
      <c r="HK16" t="s">
        <v>193</v>
      </c>
      <c r="HL16" t="s">
        <v>193</v>
      </c>
      <c r="HM16" t="s">
        <v>193</v>
      </c>
      <c r="HN16" t="s">
        <v>193</v>
      </c>
      <c r="HO16" t="s">
        <v>193</v>
      </c>
      <c r="HP16" t="s">
        <v>193</v>
      </c>
      <c r="HQ16" t="s">
        <v>193</v>
      </c>
      <c r="HR16" t="s">
        <v>193</v>
      </c>
      <c r="HS16" t="s">
        <v>193</v>
      </c>
      <c r="HT16" t="s">
        <v>193</v>
      </c>
      <c r="HU16" t="s">
        <v>193</v>
      </c>
      <c r="HV16" t="s">
        <v>193</v>
      </c>
      <c r="HW16" t="s">
        <v>193</v>
      </c>
      <c r="HX16" t="s">
        <v>193</v>
      </c>
      <c r="HY16" t="s">
        <v>193</v>
      </c>
      <c r="HZ16" t="s">
        <v>193</v>
      </c>
      <c r="IA16" t="s">
        <v>193</v>
      </c>
      <c r="IB16" t="s">
        <v>193</v>
      </c>
      <c r="IC16" t="s">
        <v>193</v>
      </c>
      <c r="ID16" t="s">
        <v>193</v>
      </c>
      <c r="IE16" t="s">
        <v>193</v>
      </c>
      <c r="IF16" t="s">
        <v>193</v>
      </c>
      <c r="IG16" t="s">
        <v>193</v>
      </c>
      <c r="IH16" t="s">
        <v>193</v>
      </c>
      <c r="II16" t="s">
        <v>193</v>
      </c>
      <c r="IJ16" t="s">
        <v>193</v>
      </c>
      <c r="IK16" t="s">
        <v>193</v>
      </c>
      <c r="IL16" t="s">
        <v>193</v>
      </c>
      <c r="IM16" t="s">
        <v>193</v>
      </c>
      <c r="IN16" t="s">
        <v>193</v>
      </c>
      <c r="IO16" t="s">
        <v>193</v>
      </c>
      <c r="IP16" t="s">
        <v>193</v>
      </c>
      <c r="IQ16" t="s">
        <v>193</v>
      </c>
      <c r="IR16" t="s">
        <v>193</v>
      </c>
      <c r="IS16" t="s">
        <v>193</v>
      </c>
      <c r="IT16" t="s">
        <v>193</v>
      </c>
      <c r="IU16" t="s">
        <v>193</v>
      </c>
      <c r="IV16" t="s">
        <v>193</v>
      </c>
      <c r="IW16" t="s">
        <v>193</v>
      </c>
      <c r="IX16" t="s">
        <v>193</v>
      </c>
      <c r="IY16" t="s">
        <v>193</v>
      </c>
      <c r="IZ16" t="s">
        <v>193</v>
      </c>
      <c r="JA16" t="s">
        <v>193</v>
      </c>
      <c r="JB16" t="s">
        <v>193</v>
      </c>
      <c r="JC16" t="s">
        <v>193</v>
      </c>
      <c r="JD16" t="s">
        <v>193</v>
      </c>
      <c r="JE16" t="s">
        <v>193</v>
      </c>
      <c r="JF16" t="s">
        <v>193</v>
      </c>
      <c r="JG16" t="s">
        <v>193</v>
      </c>
      <c r="JH16" t="s">
        <v>193</v>
      </c>
      <c r="JI16" t="s">
        <v>193</v>
      </c>
      <c r="JJ16" t="s">
        <v>193</v>
      </c>
      <c r="JK16" t="s">
        <v>193</v>
      </c>
      <c r="JL16" t="s">
        <v>193</v>
      </c>
      <c r="JM16" t="s">
        <v>193</v>
      </c>
      <c r="JN16" t="s">
        <v>193</v>
      </c>
      <c r="JO16" t="s">
        <v>193</v>
      </c>
      <c r="JP16" t="s">
        <v>193</v>
      </c>
      <c r="JQ16" t="s">
        <v>193</v>
      </c>
      <c r="JR16" t="s">
        <v>193</v>
      </c>
      <c r="JS16" t="s">
        <v>193</v>
      </c>
      <c r="JT16" t="s">
        <v>193</v>
      </c>
      <c r="JU16" t="s">
        <v>193</v>
      </c>
      <c r="JV16" t="s">
        <v>193</v>
      </c>
      <c r="JW16" t="s">
        <v>193</v>
      </c>
      <c r="JX16" t="s">
        <v>193</v>
      </c>
      <c r="JY16" t="s">
        <v>193</v>
      </c>
      <c r="JZ16" t="s">
        <v>193</v>
      </c>
      <c r="KA16" t="s">
        <v>193</v>
      </c>
      <c r="KB16" t="s">
        <v>193</v>
      </c>
      <c r="KC16" t="s">
        <v>193</v>
      </c>
      <c r="KD16" t="s">
        <v>193</v>
      </c>
      <c r="KE16" t="s">
        <v>193</v>
      </c>
      <c r="KF16" t="s">
        <v>193</v>
      </c>
      <c r="KG16" t="s">
        <v>193</v>
      </c>
      <c r="KH16" t="s">
        <v>193</v>
      </c>
      <c r="KI16" t="s">
        <v>193</v>
      </c>
      <c r="KJ16" t="s">
        <v>193</v>
      </c>
      <c r="KK16" t="s">
        <v>193</v>
      </c>
      <c r="KL16" t="s">
        <v>193</v>
      </c>
      <c r="KM16" t="s">
        <v>193</v>
      </c>
      <c r="KN16" t="s">
        <v>193</v>
      </c>
      <c r="KO16" t="s">
        <v>193</v>
      </c>
      <c r="KP16" t="s">
        <v>193</v>
      </c>
      <c r="KQ16" t="s">
        <v>193</v>
      </c>
      <c r="KR16" t="s">
        <v>193</v>
      </c>
      <c r="KS16" t="s">
        <v>193</v>
      </c>
      <c r="KT16" t="s">
        <v>193</v>
      </c>
      <c r="KU16" t="s">
        <v>109</v>
      </c>
      <c r="KV16" t="s">
        <v>505</v>
      </c>
      <c r="KW16" t="s">
        <v>3357</v>
      </c>
      <c r="KX16" t="s">
        <v>193</v>
      </c>
      <c r="KY16" t="s">
        <v>516</v>
      </c>
      <c r="KZ16" t="s">
        <v>3358</v>
      </c>
      <c r="LA16" t="s">
        <v>3357</v>
      </c>
      <c r="LB16" t="s">
        <v>810</v>
      </c>
      <c r="LC16" t="s">
        <v>193</v>
      </c>
      <c r="LD16" t="s">
        <v>3320</v>
      </c>
      <c r="LE16" t="s">
        <v>802</v>
      </c>
      <c r="LF16" t="s">
        <v>803</v>
      </c>
      <c r="LG16" t="s">
        <v>804</v>
      </c>
      <c r="LH16" t="s">
        <v>193</v>
      </c>
      <c r="LI16" t="s">
        <v>193</v>
      </c>
      <c r="LJ16" t="s">
        <v>193</v>
      </c>
      <c r="LK16" t="s">
        <v>193</v>
      </c>
      <c r="LL16" t="s">
        <v>193</v>
      </c>
      <c r="LM16">
        <v>10</v>
      </c>
      <c r="LN16">
        <v>10</v>
      </c>
      <c r="LO16" t="s">
        <v>193</v>
      </c>
      <c r="LP16" t="s">
        <v>156</v>
      </c>
      <c r="LQ16">
        <v>10</v>
      </c>
      <c r="LR16" t="s">
        <v>132</v>
      </c>
      <c r="LS16" t="s">
        <v>193</v>
      </c>
      <c r="LT16" t="s">
        <v>109</v>
      </c>
      <c r="LU16" t="s">
        <v>511</v>
      </c>
      <c r="LV16">
        <v>0</v>
      </c>
      <c r="LW16">
        <v>1</v>
      </c>
      <c r="LX16">
        <v>0</v>
      </c>
      <c r="LY16">
        <v>0</v>
      </c>
      <c r="LZ16">
        <v>0</v>
      </c>
      <c r="MA16">
        <v>0</v>
      </c>
      <c r="MB16">
        <v>0</v>
      </c>
      <c r="MC16">
        <v>0</v>
      </c>
      <c r="MD16">
        <v>0</v>
      </c>
      <c r="ME16">
        <v>0</v>
      </c>
      <c r="MF16">
        <v>0</v>
      </c>
      <c r="MG16" t="s">
        <v>193</v>
      </c>
      <c r="MH16" t="s">
        <v>114</v>
      </c>
      <c r="MI16" t="s">
        <v>193</v>
      </c>
      <c r="MJ16" t="s">
        <v>193</v>
      </c>
      <c r="MK16" t="s">
        <v>193</v>
      </c>
      <c r="ML16" t="s">
        <v>193</v>
      </c>
      <c r="MM16" t="s">
        <v>193</v>
      </c>
      <c r="MN16" t="s">
        <v>193</v>
      </c>
      <c r="MO16" t="s">
        <v>193</v>
      </c>
      <c r="MP16" t="s">
        <v>193</v>
      </c>
      <c r="MQ16" t="s">
        <v>193</v>
      </c>
      <c r="MR16" t="s">
        <v>193</v>
      </c>
      <c r="MS16" t="s">
        <v>193</v>
      </c>
      <c r="MT16" t="s">
        <v>193</v>
      </c>
      <c r="MU16" t="s">
        <v>193</v>
      </c>
      <c r="MV16" t="s">
        <v>193</v>
      </c>
      <c r="MW16" t="s">
        <v>193</v>
      </c>
      <c r="MX16" t="s">
        <v>193</v>
      </c>
      <c r="MY16" t="s">
        <v>193</v>
      </c>
      <c r="MZ16" t="s">
        <v>193</v>
      </c>
      <c r="NA16" t="s">
        <v>193</v>
      </c>
      <c r="NB16" t="s">
        <v>193</v>
      </c>
      <c r="NC16">
        <v>195150723</v>
      </c>
      <c r="ND16" t="s">
        <v>3356</v>
      </c>
      <c r="NE16" t="s">
        <v>3897</v>
      </c>
      <c r="NF16" t="s">
        <v>193</v>
      </c>
      <c r="NG16" t="s">
        <v>699</v>
      </c>
      <c r="NH16" t="s">
        <v>700</v>
      </c>
      <c r="NI16" t="s">
        <v>611</v>
      </c>
      <c r="NJ16" t="s">
        <v>193</v>
      </c>
      <c r="NK16">
        <v>16</v>
      </c>
    </row>
    <row r="17" spans="1:375" x14ac:dyDescent="0.35">
      <c r="A17" t="s">
        <v>3898</v>
      </c>
      <c r="B17" t="s">
        <v>3899</v>
      </c>
      <c r="C17" t="s">
        <v>3355</v>
      </c>
      <c r="D17">
        <v>2.7777777795563452E-3</v>
      </c>
      <c r="E17" t="s">
        <v>193</v>
      </c>
      <c r="F17" t="s">
        <v>193</v>
      </c>
      <c r="G17" t="s">
        <v>193</v>
      </c>
      <c r="H17" t="s">
        <v>3355</v>
      </c>
      <c r="I17" t="s">
        <v>187</v>
      </c>
      <c r="J17" t="s">
        <v>193</v>
      </c>
      <c r="K17" t="s">
        <v>188</v>
      </c>
      <c r="L17" t="s">
        <v>187</v>
      </c>
      <c r="M17" t="s">
        <v>187</v>
      </c>
      <c r="N17" t="s">
        <v>189</v>
      </c>
      <c r="O17" t="s">
        <v>193</v>
      </c>
      <c r="P17" t="s">
        <v>203</v>
      </c>
      <c r="Q17" t="s">
        <v>189</v>
      </c>
      <c r="R17" t="s">
        <v>189</v>
      </c>
      <c r="S17" t="s">
        <v>123</v>
      </c>
      <c r="T17" t="s">
        <v>160</v>
      </c>
      <c r="U17" t="s">
        <v>190</v>
      </c>
      <c r="V17" t="s">
        <v>160</v>
      </c>
      <c r="W17" t="s">
        <v>237</v>
      </c>
      <c r="X17" t="s">
        <v>238</v>
      </c>
      <c r="Y17" t="s">
        <v>237</v>
      </c>
      <c r="Z17" t="s">
        <v>628</v>
      </c>
      <c r="AA17" t="s">
        <v>193</v>
      </c>
      <c r="AB17" t="s">
        <v>767</v>
      </c>
      <c r="AC17" t="s">
        <v>628</v>
      </c>
      <c r="AD17" t="s">
        <v>628</v>
      </c>
      <c r="AE17" t="s">
        <v>3339</v>
      </c>
      <c r="AF17" t="s">
        <v>193</v>
      </c>
      <c r="AG17" t="s">
        <v>3878</v>
      </c>
      <c r="AH17" t="s">
        <v>3339</v>
      </c>
      <c r="AI17" t="s">
        <v>3339</v>
      </c>
      <c r="AJ17" t="s">
        <v>536</v>
      </c>
      <c r="AK17" t="s">
        <v>3317</v>
      </c>
      <c r="AL17" t="s">
        <v>109</v>
      </c>
      <c r="AM17" t="s">
        <v>193</v>
      </c>
      <c r="AN17" t="s">
        <v>109</v>
      </c>
      <c r="AO17" t="s">
        <v>193</v>
      </c>
      <c r="AP17" t="s">
        <v>491</v>
      </c>
      <c r="AQ17" t="s">
        <v>193</v>
      </c>
      <c r="AR17" t="s">
        <v>193</v>
      </c>
      <c r="AS17" t="s">
        <v>193</v>
      </c>
      <c r="AT17" t="s">
        <v>193</v>
      </c>
      <c r="AU17" t="s">
        <v>193</v>
      </c>
      <c r="AV17" t="s">
        <v>193</v>
      </c>
      <c r="AW17" t="s">
        <v>193</v>
      </c>
      <c r="AX17" t="s">
        <v>193</v>
      </c>
      <c r="AY17" t="s">
        <v>193</v>
      </c>
      <c r="AZ17" t="s">
        <v>193</v>
      </c>
      <c r="BA17" t="s">
        <v>193</v>
      </c>
      <c r="BB17" t="s">
        <v>193</v>
      </c>
      <c r="BC17" t="s">
        <v>193</v>
      </c>
      <c r="BD17" t="s">
        <v>193</v>
      </c>
      <c r="BE17" t="s">
        <v>193</v>
      </c>
      <c r="BF17" t="s">
        <v>193</v>
      </c>
      <c r="BG17" t="s">
        <v>193</v>
      </c>
      <c r="BH17" t="s">
        <v>193</v>
      </c>
      <c r="BI17" t="s">
        <v>193</v>
      </c>
      <c r="BJ17" t="s">
        <v>193</v>
      </c>
      <c r="BK17" t="s">
        <v>193</v>
      </c>
      <c r="BL17" t="s">
        <v>193</v>
      </c>
      <c r="BM17" t="s">
        <v>193</v>
      </c>
      <c r="BN17" t="s">
        <v>193</v>
      </c>
      <c r="BO17" t="s">
        <v>193</v>
      </c>
      <c r="BP17" t="s">
        <v>193</v>
      </c>
      <c r="BQ17" t="s">
        <v>193</v>
      </c>
      <c r="BR17" t="s">
        <v>193</v>
      </c>
      <c r="BS17" t="s">
        <v>193</v>
      </c>
      <c r="BT17" t="s">
        <v>193</v>
      </c>
      <c r="BU17" t="s">
        <v>193</v>
      </c>
      <c r="BV17" t="s">
        <v>193</v>
      </c>
      <c r="BW17" t="s">
        <v>193</v>
      </c>
      <c r="BX17" t="s">
        <v>193</v>
      </c>
      <c r="BY17" t="s">
        <v>193</v>
      </c>
      <c r="BZ17" t="s">
        <v>193</v>
      </c>
      <c r="CA17" t="s">
        <v>193</v>
      </c>
      <c r="CB17" t="s">
        <v>193</v>
      </c>
      <c r="CC17" t="s">
        <v>193</v>
      </c>
      <c r="CD17" t="s">
        <v>193</v>
      </c>
      <c r="CE17" t="s">
        <v>193</v>
      </c>
      <c r="CF17" t="s">
        <v>193</v>
      </c>
      <c r="CG17" t="s">
        <v>193</v>
      </c>
      <c r="CH17" t="s">
        <v>193</v>
      </c>
      <c r="CI17" t="s">
        <v>193</v>
      </c>
      <c r="CJ17" t="s">
        <v>193</v>
      </c>
      <c r="CK17" t="s">
        <v>193</v>
      </c>
      <c r="CL17" t="s">
        <v>193</v>
      </c>
      <c r="CM17" t="s">
        <v>193</v>
      </c>
      <c r="CN17" t="s">
        <v>193</v>
      </c>
      <c r="CO17" t="s">
        <v>193</v>
      </c>
      <c r="CP17" t="s">
        <v>193</v>
      </c>
      <c r="CQ17" t="s">
        <v>193</v>
      </c>
      <c r="CR17" t="s">
        <v>193</v>
      </c>
      <c r="CS17" t="s">
        <v>193</v>
      </c>
      <c r="CT17" t="s">
        <v>193</v>
      </c>
      <c r="CU17" t="s">
        <v>193</v>
      </c>
      <c r="CV17" t="s">
        <v>193</v>
      </c>
      <c r="CW17" t="s">
        <v>193</v>
      </c>
      <c r="CX17" t="s">
        <v>193</v>
      </c>
      <c r="CY17" t="s">
        <v>193</v>
      </c>
      <c r="CZ17" t="s">
        <v>193</v>
      </c>
      <c r="DA17" t="s">
        <v>193</v>
      </c>
      <c r="DB17" t="s">
        <v>193</v>
      </c>
      <c r="DC17" t="s">
        <v>193</v>
      </c>
      <c r="DD17" t="s">
        <v>193</v>
      </c>
      <c r="DE17" t="s">
        <v>193</v>
      </c>
      <c r="DF17" t="s">
        <v>193</v>
      </c>
      <c r="DG17" t="s">
        <v>193</v>
      </c>
      <c r="DH17" t="s">
        <v>193</v>
      </c>
      <c r="DI17" t="s">
        <v>193</v>
      </c>
      <c r="DJ17" t="s">
        <v>193</v>
      </c>
      <c r="DK17" t="s">
        <v>193</v>
      </c>
      <c r="DL17" t="s">
        <v>193</v>
      </c>
      <c r="DM17" t="s">
        <v>193</v>
      </c>
      <c r="DN17" t="s">
        <v>193</v>
      </c>
      <c r="DO17" t="s">
        <v>193</v>
      </c>
      <c r="DP17" t="s">
        <v>193</v>
      </c>
      <c r="DQ17" t="s">
        <v>193</v>
      </c>
      <c r="DR17" t="s">
        <v>193</v>
      </c>
      <c r="DS17" t="s">
        <v>193</v>
      </c>
      <c r="DT17" t="s">
        <v>193</v>
      </c>
      <c r="DU17" t="s">
        <v>193</v>
      </c>
      <c r="DV17" t="s">
        <v>193</v>
      </c>
      <c r="DW17" t="s">
        <v>193</v>
      </c>
      <c r="DX17" t="s">
        <v>193</v>
      </c>
      <c r="DY17" t="s">
        <v>193</v>
      </c>
      <c r="DZ17" t="s">
        <v>193</v>
      </c>
      <c r="EA17" t="s">
        <v>193</v>
      </c>
      <c r="EB17" t="s">
        <v>193</v>
      </c>
      <c r="EC17" t="s">
        <v>193</v>
      </c>
      <c r="ED17" t="s">
        <v>193</v>
      </c>
      <c r="EE17" t="s">
        <v>193</v>
      </c>
      <c r="EF17" t="s">
        <v>193</v>
      </c>
      <c r="EG17" t="s">
        <v>193</v>
      </c>
      <c r="EH17" t="s">
        <v>193</v>
      </c>
      <c r="EI17" t="s">
        <v>193</v>
      </c>
      <c r="EJ17" t="s">
        <v>193</v>
      </c>
      <c r="EK17" t="s">
        <v>193</v>
      </c>
      <c r="EL17" t="s">
        <v>193</v>
      </c>
      <c r="EM17" t="s">
        <v>193</v>
      </c>
      <c r="EN17" t="s">
        <v>193</v>
      </c>
      <c r="EO17" t="s">
        <v>193</v>
      </c>
      <c r="EP17" t="s">
        <v>193</v>
      </c>
      <c r="EQ17" t="s">
        <v>193</v>
      </c>
      <c r="ER17" t="s">
        <v>193</v>
      </c>
      <c r="ES17" t="s">
        <v>193</v>
      </c>
      <c r="ET17" t="s">
        <v>193</v>
      </c>
      <c r="EU17" t="s">
        <v>193</v>
      </c>
      <c r="EV17" t="s">
        <v>193</v>
      </c>
      <c r="EW17" t="s">
        <v>193</v>
      </c>
      <c r="EX17" t="s">
        <v>193</v>
      </c>
      <c r="EY17" t="s">
        <v>193</v>
      </c>
      <c r="EZ17" t="s">
        <v>193</v>
      </c>
      <c r="FA17" t="s">
        <v>193</v>
      </c>
      <c r="FB17" t="s">
        <v>193</v>
      </c>
      <c r="FC17" t="s">
        <v>193</v>
      </c>
      <c r="FD17" t="s">
        <v>193</v>
      </c>
      <c r="FE17" t="s">
        <v>193</v>
      </c>
      <c r="FF17" t="s">
        <v>193</v>
      </c>
      <c r="FG17" t="s">
        <v>193</v>
      </c>
      <c r="FH17" t="s">
        <v>193</v>
      </c>
      <c r="FI17" t="s">
        <v>193</v>
      </c>
      <c r="FJ17" t="s">
        <v>193</v>
      </c>
      <c r="FK17" t="s">
        <v>193</v>
      </c>
      <c r="FL17" t="s">
        <v>193</v>
      </c>
      <c r="FM17" t="s">
        <v>193</v>
      </c>
      <c r="FN17" t="s">
        <v>193</v>
      </c>
      <c r="FO17" t="s">
        <v>193</v>
      </c>
      <c r="FP17" t="s">
        <v>193</v>
      </c>
      <c r="FQ17" t="s">
        <v>193</v>
      </c>
      <c r="FR17" t="s">
        <v>193</v>
      </c>
      <c r="FS17" t="s">
        <v>193</v>
      </c>
      <c r="FT17" t="s">
        <v>193</v>
      </c>
      <c r="FU17" t="s">
        <v>193</v>
      </c>
      <c r="FV17" t="s">
        <v>193</v>
      </c>
      <c r="FW17" t="s">
        <v>193</v>
      </c>
      <c r="FX17" t="s">
        <v>193</v>
      </c>
      <c r="FY17" t="s">
        <v>193</v>
      </c>
      <c r="FZ17" t="s">
        <v>193</v>
      </c>
      <c r="GA17" t="s">
        <v>193</v>
      </c>
      <c r="GB17" t="s">
        <v>193</v>
      </c>
      <c r="GC17" t="s">
        <v>193</v>
      </c>
      <c r="GD17" t="s">
        <v>193</v>
      </c>
      <c r="GE17" t="s">
        <v>193</v>
      </c>
      <c r="GF17" t="s">
        <v>193</v>
      </c>
      <c r="GG17" t="s">
        <v>193</v>
      </c>
      <c r="GH17" t="s">
        <v>193</v>
      </c>
      <c r="GI17" t="s">
        <v>193</v>
      </c>
      <c r="GJ17" t="s">
        <v>193</v>
      </c>
      <c r="GK17" t="s">
        <v>193</v>
      </c>
      <c r="GL17" t="s">
        <v>193</v>
      </c>
      <c r="GM17" t="s">
        <v>193</v>
      </c>
      <c r="GN17" t="s">
        <v>193</v>
      </c>
      <c r="GO17" t="s">
        <v>193</v>
      </c>
      <c r="GP17" t="s">
        <v>193</v>
      </c>
      <c r="GQ17" t="s">
        <v>193</v>
      </c>
      <c r="GR17" t="s">
        <v>193</v>
      </c>
      <c r="GS17" t="s">
        <v>193</v>
      </c>
      <c r="GT17" t="s">
        <v>193</v>
      </c>
      <c r="GU17" t="s">
        <v>193</v>
      </c>
      <c r="GV17" t="s">
        <v>193</v>
      </c>
      <c r="GW17" t="s">
        <v>193</v>
      </c>
      <c r="GX17" t="s">
        <v>193</v>
      </c>
      <c r="GY17" t="s">
        <v>193</v>
      </c>
      <c r="GZ17" t="s">
        <v>193</v>
      </c>
      <c r="HA17" t="s">
        <v>193</v>
      </c>
      <c r="HB17" t="s">
        <v>193</v>
      </c>
      <c r="HC17" t="s">
        <v>193</v>
      </c>
      <c r="HD17" t="s">
        <v>193</v>
      </c>
      <c r="HE17" t="s">
        <v>193</v>
      </c>
      <c r="HF17" t="s">
        <v>193</v>
      </c>
      <c r="HG17" t="s">
        <v>193</v>
      </c>
      <c r="HH17" t="s">
        <v>193</v>
      </c>
      <c r="HI17" t="s">
        <v>193</v>
      </c>
      <c r="HJ17" t="s">
        <v>193</v>
      </c>
      <c r="HK17" t="s">
        <v>193</v>
      </c>
      <c r="HL17" t="s">
        <v>193</v>
      </c>
      <c r="HM17" t="s">
        <v>193</v>
      </c>
      <c r="HN17" t="s">
        <v>193</v>
      </c>
      <c r="HO17" t="s">
        <v>193</v>
      </c>
      <c r="HP17" t="s">
        <v>193</v>
      </c>
      <c r="HQ17" t="s">
        <v>193</v>
      </c>
      <c r="HR17" t="s">
        <v>193</v>
      </c>
      <c r="HS17" t="s">
        <v>193</v>
      </c>
      <c r="HT17" t="s">
        <v>193</v>
      </c>
      <c r="HU17" t="s">
        <v>193</v>
      </c>
      <c r="HV17" t="s">
        <v>193</v>
      </c>
      <c r="HW17" t="s">
        <v>193</v>
      </c>
      <c r="HX17" t="s">
        <v>193</v>
      </c>
      <c r="HY17" t="s">
        <v>193</v>
      </c>
      <c r="HZ17" t="s">
        <v>193</v>
      </c>
      <c r="IA17" t="s">
        <v>193</v>
      </c>
      <c r="IB17" t="s">
        <v>193</v>
      </c>
      <c r="IC17" t="s">
        <v>193</v>
      </c>
      <c r="ID17" t="s">
        <v>193</v>
      </c>
      <c r="IE17" t="s">
        <v>193</v>
      </c>
      <c r="IF17" t="s">
        <v>193</v>
      </c>
      <c r="IG17" t="s">
        <v>193</v>
      </c>
      <c r="IH17" t="s">
        <v>193</v>
      </c>
      <c r="II17" t="s">
        <v>193</v>
      </c>
      <c r="IJ17" t="s">
        <v>193</v>
      </c>
      <c r="IK17" t="s">
        <v>193</v>
      </c>
      <c r="IL17" t="s">
        <v>193</v>
      </c>
      <c r="IM17" t="s">
        <v>193</v>
      </c>
      <c r="IN17" t="s">
        <v>193</v>
      </c>
      <c r="IO17" t="s">
        <v>193</v>
      </c>
      <c r="IP17" t="s">
        <v>193</v>
      </c>
      <c r="IQ17" t="s">
        <v>193</v>
      </c>
      <c r="IR17" t="s">
        <v>193</v>
      </c>
      <c r="IS17" t="s">
        <v>193</v>
      </c>
      <c r="IT17" t="s">
        <v>193</v>
      </c>
      <c r="IU17" t="s">
        <v>193</v>
      </c>
      <c r="IV17" t="s">
        <v>193</v>
      </c>
      <c r="IW17" t="s">
        <v>193</v>
      </c>
      <c r="IX17" t="s">
        <v>193</v>
      </c>
      <c r="IY17" t="s">
        <v>193</v>
      </c>
      <c r="IZ17" t="s">
        <v>193</v>
      </c>
      <c r="JA17" t="s">
        <v>193</v>
      </c>
      <c r="JB17" t="s">
        <v>193</v>
      </c>
      <c r="JC17" t="s">
        <v>193</v>
      </c>
      <c r="JD17" t="s">
        <v>193</v>
      </c>
      <c r="JE17" t="s">
        <v>193</v>
      </c>
      <c r="JF17" t="s">
        <v>193</v>
      </c>
      <c r="JG17" t="s">
        <v>193</v>
      </c>
      <c r="JH17" t="s">
        <v>193</v>
      </c>
      <c r="JI17" t="s">
        <v>193</v>
      </c>
      <c r="JJ17" t="s">
        <v>193</v>
      </c>
      <c r="JK17" t="s">
        <v>193</v>
      </c>
      <c r="JL17" t="s">
        <v>193</v>
      </c>
      <c r="JM17" t="s">
        <v>193</v>
      </c>
      <c r="JN17" t="s">
        <v>193</v>
      </c>
      <c r="JO17" t="s">
        <v>193</v>
      </c>
      <c r="JP17" t="s">
        <v>193</v>
      </c>
      <c r="JQ17" t="s">
        <v>193</v>
      </c>
      <c r="JR17" t="s">
        <v>193</v>
      </c>
      <c r="JS17" t="s">
        <v>193</v>
      </c>
      <c r="JT17" t="s">
        <v>193</v>
      </c>
      <c r="JU17" t="s">
        <v>193</v>
      </c>
      <c r="JV17" t="s">
        <v>193</v>
      </c>
      <c r="JW17" t="s">
        <v>193</v>
      </c>
      <c r="JX17" t="s">
        <v>193</v>
      </c>
      <c r="JY17" t="s">
        <v>193</v>
      </c>
      <c r="JZ17" t="s">
        <v>193</v>
      </c>
      <c r="KA17" t="s">
        <v>193</v>
      </c>
      <c r="KB17" t="s">
        <v>193</v>
      </c>
      <c r="KC17" t="s">
        <v>193</v>
      </c>
      <c r="KD17" t="s">
        <v>193</v>
      </c>
      <c r="KE17" t="s">
        <v>193</v>
      </c>
      <c r="KF17" t="s">
        <v>193</v>
      </c>
      <c r="KG17" t="s">
        <v>193</v>
      </c>
      <c r="KH17" t="s">
        <v>193</v>
      </c>
      <c r="KI17" t="s">
        <v>193</v>
      </c>
      <c r="KJ17" t="s">
        <v>193</v>
      </c>
      <c r="KK17" t="s">
        <v>193</v>
      </c>
      <c r="KL17" t="s">
        <v>193</v>
      </c>
      <c r="KM17" t="s">
        <v>193</v>
      </c>
      <c r="KN17" t="s">
        <v>193</v>
      </c>
      <c r="KO17" t="s">
        <v>193</v>
      </c>
      <c r="KP17" t="s">
        <v>193</v>
      </c>
      <c r="KQ17" t="s">
        <v>193</v>
      </c>
      <c r="KR17" t="s">
        <v>193</v>
      </c>
      <c r="KS17" t="s">
        <v>193</v>
      </c>
      <c r="KT17" t="s">
        <v>193</v>
      </c>
      <c r="KU17" t="s">
        <v>109</v>
      </c>
      <c r="KV17" t="s">
        <v>505</v>
      </c>
      <c r="KW17" t="s">
        <v>3318</v>
      </c>
      <c r="KX17" t="s">
        <v>193</v>
      </c>
      <c r="KY17" t="s">
        <v>506</v>
      </c>
      <c r="KZ17" t="s">
        <v>3319</v>
      </c>
      <c r="LA17" t="s">
        <v>3318</v>
      </c>
      <c r="LB17" t="s">
        <v>810</v>
      </c>
      <c r="LC17" t="s">
        <v>193</v>
      </c>
      <c r="LD17" t="s">
        <v>3360</v>
      </c>
      <c r="LE17" t="s">
        <v>797</v>
      </c>
      <c r="LF17" t="s">
        <v>798</v>
      </c>
      <c r="LG17" t="s">
        <v>799</v>
      </c>
      <c r="LH17" t="s">
        <v>193</v>
      </c>
      <c r="LI17" t="s">
        <v>193</v>
      </c>
      <c r="LJ17" t="s">
        <v>193</v>
      </c>
      <c r="LK17" t="s">
        <v>193</v>
      </c>
      <c r="LL17" t="s">
        <v>193</v>
      </c>
      <c r="LM17">
        <v>35</v>
      </c>
      <c r="LN17">
        <v>7</v>
      </c>
      <c r="LO17" t="s">
        <v>193</v>
      </c>
      <c r="LP17" t="s">
        <v>156</v>
      </c>
      <c r="LQ17">
        <v>7</v>
      </c>
      <c r="LR17" t="s">
        <v>109</v>
      </c>
      <c r="LS17" t="s">
        <v>193</v>
      </c>
      <c r="LT17" t="s">
        <v>109</v>
      </c>
      <c r="LU17" t="s">
        <v>821</v>
      </c>
      <c r="LV17">
        <v>1</v>
      </c>
      <c r="LW17">
        <v>1</v>
      </c>
      <c r="LX17">
        <v>0</v>
      </c>
      <c r="LY17">
        <v>0</v>
      </c>
      <c r="LZ17">
        <v>0</v>
      </c>
      <c r="MA17">
        <v>0</v>
      </c>
      <c r="MB17">
        <v>0</v>
      </c>
      <c r="MC17">
        <v>0</v>
      </c>
      <c r="MD17">
        <v>0</v>
      </c>
      <c r="ME17">
        <v>0</v>
      </c>
      <c r="MF17">
        <v>0</v>
      </c>
      <c r="MG17" t="s">
        <v>193</v>
      </c>
      <c r="MH17" t="s">
        <v>109</v>
      </c>
      <c r="MI17" t="s">
        <v>3330</v>
      </c>
      <c r="MJ17">
        <v>0</v>
      </c>
      <c r="MK17">
        <v>1</v>
      </c>
      <c r="ML17">
        <v>0</v>
      </c>
      <c r="MM17" t="s">
        <v>193</v>
      </c>
      <c r="MN17" t="s">
        <v>3361</v>
      </c>
      <c r="MO17">
        <v>0</v>
      </c>
      <c r="MP17">
        <v>1</v>
      </c>
      <c r="MQ17">
        <v>0</v>
      </c>
      <c r="MR17">
        <v>0</v>
      </c>
      <c r="MS17">
        <v>0</v>
      </c>
      <c r="MT17">
        <v>0</v>
      </c>
      <c r="MU17" t="s">
        <v>193</v>
      </c>
      <c r="MV17" t="s">
        <v>193</v>
      </c>
      <c r="MW17" t="s">
        <v>193</v>
      </c>
      <c r="MX17" t="s">
        <v>193</v>
      </c>
      <c r="MY17" t="s">
        <v>193</v>
      </c>
      <c r="MZ17" t="s">
        <v>193</v>
      </c>
      <c r="NA17" t="s">
        <v>193</v>
      </c>
      <c r="NB17" t="s">
        <v>193</v>
      </c>
      <c r="NC17">
        <v>195150730</v>
      </c>
      <c r="ND17" t="s">
        <v>3359</v>
      </c>
      <c r="NE17" t="s">
        <v>3900</v>
      </c>
      <c r="NF17" t="s">
        <v>193</v>
      </c>
      <c r="NG17" t="s">
        <v>699</v>
      </c>
      <c r="NH17" t="s">
        <v>700</v>
      </c>
      <c r="NI17" t="s">
        <v>611</v>
      </c>
      <c r="NJ17" t="s">
        <v>193</v>
      </c>
      <c r="NK17">
        <v>17</v>
      </c>
    </row>
    <row r="18" spans="1:375" x14ac:dyDescent="0.35">
      <c r="A18" t="s">
        <v>3901</v>
      </c>
      <c r="B18" t="s">
        <v>3902</v>
      </c>
      <c r="C18" t="s">
        <v>3355</v>
      </c>
      <c r="D18">
        <v>1.6666666662786156E-3</v>
      </c>
      <c r="E18" t="s">
        <v>193</v>
      </c>
      <c r="F18" t="s">
        <v>193</v>
      </c>
      <c r="G18" t="s">
        <v>193</v>
      </c>
      <c r="H18" t="s">
        <v>3355</v>
      </c>
      <c r="I18" t="s">
        <v>171</v>
      </c>
      <c r="J18" t="s">
        <v>193</v>
      </c>
      <c r="K18" t="s">
        <v>172</v>
      </c>
      <c r="L18" t="s">
        <v>171</v>
      </c>
      <c r="M18" t="s">
        <v>171</v>
      </c>
      <c r="N18" t="s">
        <v>763</v>
      </c>
      <c r="O18" t="s">
        <v>193</v>
      </c>
      <c r="P18" t="s">
        <v>195</v>
      </c>
      <c r="Q18" t="s">
        <v>764</v>
      </c>
      <c r="R18" t="s">
        <v>764</v>
      </c>
      <c r="S18" t="s">
        <v>106</v>
      </c>
      <c r="T18" t="s">
        <v>173</v>
      </c>
      <c r="U18" t="s">
        <v>174</v>
      </c>
      <c r="V18" t="s">
        <v>173</v>
      </c>
      <c r="W18" t="s">
        <v>250</v>
      </c>
      <c r="X18" t="s">
        <v>249</v>
      </c>
      <c r="Y18" t="s">
        <v>250</v>
      </c>
      <c r="Z18" t="s">
        <v>769</v>
      </c>
      <c r="AA18" t="s">
        <v>193</v>
      </c>
      <c r="AB18" t="s">
        <v>768</v>
      </c>
      <c r="AC18" t="s">
        <v>3903</v>
      </c>
      <c r="AD18" t="s">
        <v>769</v>
      </c>
      <c r="AE18" t="s">
        <v>772</v>
      </c>
      <c r="AF18" t="s">
        <v>193</v>
      </c>
      <c r="AG18" t="s">
        <v>771</v>
      </c>
      <c r="AH18" t="s">
        <v>772</v>
      </c>
      <c r="AI18" t="s">
        <v>772</v>
      </c>
      <c r="AJ18" t="s">
        <v>536</v>
      </c>
      <c r="AK18" t="s">
        <v>490</v>
      </c>
      <c r="AL18" t="s">
        <v>109</v>
      </c>
      <c r="AM18" t="s">
        <v>193</v>
      </c>
      <c r="AN18" t="s">
        <v>109</v>
      </c>
      <c r="AO18" t="s">
        <v>193</v>
      </c>
      <c r="AP18" t="s">
        <v>491</v>
      </c>
      <c r="AQ18" t="s">
        <v>193</v>
      </c>
      <c r="AR18" t="s">
        <v>193</v>
      </c>
      <c r="AS18" t="s">
        <v>492</v>
      </c>
      <c r="AT18" t="s">
        <v>193</v>
      </c>
      <c r="AU18" t="s">
        <v>111</v>
      </c>
      <c r="AV18">
        <v>1</v>
      </c>
      <c r="AW18">
        <v>0</v>
      </c>
      <c r="AX18">
        <v>0</v>
      </c>
      <c r="AY18">
        <v>0</v>
      </c>
      <c r="AZ18">
        <v>0</v>
      </c>
      <c r="BA18">
        <v>0</v>
      </c>
      <c r="BB18">
        <v>0</v>
      </c>
      <c r="BC18" t="s">
        <v>110</v>
      </c>
      <c r="BD18" t="s">
        <v>1423</v>
      </c>
      <c r="BE18" t="s">
        <v>512</v>
      </c>
      <c r="BF18">
        <v>1</v>
      </c>
      <c r="BG18">
        <v>0</v>
      </c>
      <c r="BH18">
        <v>0</v>
      </c>
      <c r="BI18">
        <v>0</v>
      </c>
      <c r="BJ18">
        <v>1</v>
      </c>
      <c r="BK18">
        <v>0</v>
      </c>
      <c r="BL18">
        <v>0</v>
      </c>
      <c r="BM18">
        <v>0</v>
      </c>
      <c r="BN18">
        <v>0</v>
      </c>
      <c r="BO18">
        <v>0</v>
      </c>
      <c r="BP18" t="s">
        <v>193</v>
      </c>
      <c r="BQ18" t="s">
        <v>128</v>
      </c>
      <c r="BR18" t="s">
        <v>501</v>
      </c>
      <c r="BS18" t="s">
        <v>3904</v>
      </c>
      <c r="BT18">
        <v>0</v>
      </c>
      <c r="BU18">
        <v>1</v>
      </c>
      <c r="BV18">
        <v>1</v>
      </c>
      <c r="BW18">
        <v>1</v>
      </c>
      <c r="BX18">
        <v>1</v>
      </c>
      <c r="BY18">
        <v>0</v>
      </c>
      <c r="BZ18">
        <v>1</v>
      </c>
      <c r="CA18">
        <v>0</v>
      </c>
      <c r="CB18" t="s">
        <v>498</v>
      </c>
      <c r="CC18" t="s">
        <v>193</v>
      </c>
      <c r="CD18" t="s">
        <v>193</v>
      </c>
      <c r="CE18" t="s">
        <v>193</v>
      </c>
      <c r="CF18">
        <v>300</v>
      </c>
      <c r="CG18">
        <v>115.384615384615</v>
      </c>
      <c r="CH18" t="s">
        <v>109</v>
      </c>
      <c r="CI18">
        <v>200</v>
      </c>
      <c r="CJ18">
        <v>86.956521739130395</v>
      </c>
      <c r="CK18" t="s">
        <v>109</v>
      </c>
      <c r="CL18">
        <v>240</v>
      </c>
      <c r="CM18">
        <v>82.758620689655103</v>
      </c>
      <c r="CN18" t="s">
        <v>132</v>
      </c>
      <c r="CO18">
        <v>520</v>
      </c>
      <c r="CP18">
        <v>216.666666666666</v>
      </c>
      <c r="CQ18" t="s">
        <v>114</v>
      </c>
      <c r="CR18" t="s">
        <v>193</v>
      </c>
      <c r="CS18" t="s">
        <v>193</v>
      </c>
      <c r="CT18" t="s">
        <v>193</v>
      </c>
      <c r="CU18" t="s">
        <v>622</v>
      </c>
      <c r="CV18" t="s">
        <v>114</v>
      </c>
      <c r="CW18" t="s">
        <v>193</v>
      </c>
      <c r="CX18" t="s">
        <v>193</v>
      </c>
      <c r="CY18" t="s">
        <v>121</v>
      </c>
      <c r="CZ18" t="s">
        <v>122</v>
      </c>
      <c r="DA18" t="s">
        <v>121</v>
      </c>
      <c r="DB18">
        <v>571</v>
      </c>
      <c r="DC18">
        <v>125</v>
      </c>
      <c r="DD18">
        <v>828.59019264448295</v>
      </c>
      <c r="DE18">
        <v>828.59019264448295</v>
      </c>
      <c r="DF18" t="s">
        <v>132</v>
      </c>
      <c r="DG18" t="s">
        <v>109</v>
      </c>
      <c r="DH18" t="s">
        <v>3363</v>
      </c>
      <c r="DI18">
        <v>1</v>
      </c>
      <c r="DJ18">
        <v>1</v>
      </c>
      <c r="DK18">
        <v>0</v>
      </c>
      <c r="DL18">
        <v>0</v>
      </c>
      <c r="DM18">
        <v>1</v>
      </c>
      <c r="DN18">
        <v>1</v>
      </c>
      <c r="DO18">
        <v>1</v>
      </c>
      <c r="DP18">
        <v>0</v>
      </c>
      <c r="DQ18">
        <v>0</v>
      </c>
      <c r="DR18">
        <v>0</v>
      </c>
      <c r="DS18">
        <v>0</v>
      </c>
      <c r="DT18">
        <v>0</v>
      </c>
      <c r="DU18">
        <v>0</v>
      </c>
      <c r="DV18">
        <v>0</v>
      </c>
      <c r="DW18" t="s">
        <v>193</v>
      </c>
      <c r="DX18" t="s">
        <v>186</v>
      </c>
      <c r="DY18">
        <v>0</v>
      </c>
      <c r="DZ18">
        <v>0</v>
      </c>
      <c r="EA18">
        <v>0</v>
      </c>
      <c r="EB18">
        <v>1</v>
      </c>
      <c r="EC18">
        <v>0</v>
      </c>
      <c r="ED18">
        <v>0</v>
      </c>
      <c r="EE18">
        <v>0</v>
      </c>
      <c r="EF18">
        <v>0</v>
      </c>
      <c r="EG18" t="s">
        <v>114</v>
      </c>
      <c r="EH18" t="s">
        <v>114</v>
      </c>
      <c r="EI18" t="s">
        <v>109</v>
      </c>
      <c r="EJ18" t="s">
        <v>106</v>
      </c>
      <c r="EK18" t="s">
        <v>789</v>
      </c>
      <c r="EL18" t="s">
        <v>173</v>
      </c>
      <c r="EM18" t="s">
        <v>789</v>
      </c>
      <c r="EN18" t="s">
        <v>193</v>
      </c>
      <c r="EO18" t="s">
        <v>193</v>
      </c>
      <c r="EP18" t="s">
        <v>193</v>
      </c>
      <c r="EQ18" t="s">
        <v>193</v>
      </c>
      <c r="ER18" t="s">
        <v>193</v>
      </c>
      <c r="ES18" t="s">
        <v>193</v>
      </c>
      <c r="ET18" t="s">
        <v>193</v>
      </c>
      <c r="EU18" t="s">
        <v>193</v>
      </c>
      <c r="EV18" t="s">
        <v>193</v>
      </c>
      <c r="EW18" t="s">
        <v>193</v>
      </c>
      <c r="EX18" t="s">
        <v>193</v>
      </c>
      <c r="EY18" t="s">
        <v>193</v>
      </c>
      <c r="EZ18" t="s">
        <v>193</v>
      </c>
      <c r="FA18" t="s">
        <v>193</v>
      </c>
      <c r="FB18" t="s">
        <v>193</v>
      </c>
      <c r="FC18" t="s">
        <v>193</v>
      </c>
      <c r="FD18" t="s">
        <v>193</v>
      </c>
      <c r="FE18" t="s">
        <v>193</v>
      </c>
      <c r="FF18" t="s">
        <v>193</v>
      </c>
      <c r="FG18" t="s">
        <v>193</v>
      </c>
      <c r="FH18" t="s">
        <v>193</v>
      </c>
      <c r="FI18" t="s">
        <v>193</v>
      </c>
      <c r="FJ18" t="s">
        <v>193</v>
      </c>
      <c r="FK18" t="s">
        <v>193</v>
      </c>
      <c r="FL18" t="s">
        <v>193</v>
      </c>
      <c r="FM18" t="s">
        <v>193</v>
      </c>
      <c r="FN18" t="s">
        <v>193</v>
      </c>
      <c r="FO18" t="s">
        <v>193</v>
      </c>
      <c r="FP18" t="s">
        <v>193</v>
      </c>
      <c r="FQ18" t="s">
        <v>193</v>
      </c>
      <c r="FR18" t="s">
        <v>193</v>
      </c>
      <c r="FS18" t="s">
        <v>193</v>
      </c>
      <c r="FT18" t="s">
        <v>193</v>
      </c>
      <c r="FU18" t="s">
        <v>193</v>
      </c>
      <c r="FV18" t="s">
        <v>193</v>
      </c>
      <c r="FW18" t="s">
        <v>193</v>
      </c>
      <c r="FX18" t="s">
        <v>193</v>
      </c>
      <c r="FY18" t="s">
        <v>193</v>
      </c>
      <c r="FZ18" t="s">
        <v>193</v>
      </c>
      <c r="GA18" t="s">
        <v>193</v>
      </c>
      <c r="GB18" t="s">
        <v>193</v>
      </c>
      <c r="GC18" t="s">
        <v>193</v>
      </c>
      <c r="GD18" t="s">
        <v>193</v>
      </c>
      <c r="GE18" t="s">
        <v>193</v>
      </c>
      <c r="GF18" t="s">
        <v>193</v>
      </c>
      <c r="GG18" t="s">
        <v>193</v>
      </c>
      <c r="GH18" t="s">
        <v>193</v>
      </c>
      <c r="GI18" t="s">
        <v>193</v>
      </c>
      <c r="GJ18" t="s">
        <v>193</v>
      </c>
      <c r="GK18" t="s">
        <v>193</v>
      </c>
      <c r="GL18" t="s">
        <v>193</v>
      </c>
      <c r="GM18" t="s">
        <v>193</v>
      </c>
      <c r="GN18" t="s">
        <v>193</v>
      </c>
      <c r="GO18" t="s">
        <v>193</v>
      </c>
      <c r="GP18" t="s">
        <v>193</v>
      </c>
      <c r="GQ18" t="s">
        <v>193</v>
      </c>
      <c r="GR18" t="s">
        <v>193</v>
      </c>
      <c r="GS18" t="s">
        <v>193</v>
      </c>
      <c r="GT18" t="s">
        <v>193</v>
      </c>
      <c r="GU18" t="s">
        <v>193</v>
      </c>
      <c r="GV18" t="s">
        <v>193</v>
      </c>
      <c r="GW18" t="s">
        <v>193</v>
      </c>
      <c r="GX18" t="s">
        <v>193</v>
      </c>
      <c r="GY18" t="s">
        <v>193</v>
      </c>
      <c r="GZ18" t="s">
        <v>193</v>
      </c>
      <c r="HA18" t="s">
        <v>193</v>
      </c>
      <c r="HB18" t="s">
        <v>193</v>
      </c>
      <c r="HC18" t="s">
        <v>193</v>
      </c>
      <c r="HD18" t="s">
        <v>193</v>
      </c>
      <c r="HE18" t="s">
        <v>193</v>
      </c>
      <c r="HF18" t="s">
        <v>193</v>
      </c>
      <c r="HG18" t="s">
        <v>193</v>
      </c>
      <c r="HH18" t="s">
        <v>193</v>
      </c>
      <c r="HI18" t="s">
        <v>193</v>
      </c>
      <c r="HJ18" t="s">
        <v>193</v>
      </c>
      <c r="HK18" t="s">
        <v>193</v>
      </c>
      <c r="HL18" t="s">
        <v>193</v>
      </c>
      <c r="HM18" t="s">
        <v>193</v>
      </c>
      <c r="HN18" t="s">
        <v>193</v>
      </c>
      <c r="HO18" t="s">
        <v>193</v>
      </c>
      <c r="HP18" t="s">
        <v>193</v>
      </c>
      <c r="HQ18" t="s">
        <v>193</v>
      </c>
      <c r="HR18" t="s">
        <v>193</v>
      </c>
      <c r="HS18" t="s">
        <v>193</v>
      </c>
      <c r="HT18" t="s">
        <v>193</v>
      </c>
      <c r="HU18" t="s">
        <v>193</v>
      </c>
      <c r="HV18" t="s">
        <v>193</v>
      </c>
      <c r="HW18" t="s">
        <v>193</v>
      </c>
      <c r="HX18" t="s">
        <v>193</v>
      </c>
      <c r="HY18" t="s">
        <v>193</v>
      </c>
      <c r="HZ18" t="s">
        <v>193</v>
      </c>
      <c r="IA18" t="s">
        <v>193</v>
      </c>
      <c r="IB18" t="s">
        <v>193</v>
      </c>
      <c r="IC18" t="s">
        <v>193</v>
      </c>
      <c r="ID18" t="s">
        <v>193</v>
      </c>
      <c r="IE18" t="s">
        <v>193</v>
      </c>
      <c r="IF18" t="s">
        <v>193</v>
      </c>
      <c r="IG18" t="s">
        <v>193</v>
      </c>
      <c r="IH18" t="s">
        <v>193</v>
      </c>
      <c r="II18" t="s">
        <v>193</v>
      </c>
      <c r="IJ18" t="s">
        <v>193</v>
      </c>
      <c r="IK18" t="s">
        <v>193</v>
      </c>
      <c r="IL18" t="s">
        <v>193</v>
      </c>
      <c r="IM18" t="s">
        <v>193</v>
      </c>
      <c r="IN18" t="s">
        <v>193</v>
      </c>
      <c r="IO18" t="s">
        <v>193</v>
      </c>
      <c r="IP18" t="s">
        <v>193</v>
      </c>
      <c r="IQ18" t="s">
        <v>193</v>
      </c>
      <c r="IR18" t="s">
        <v>193</v>
      </c>
      <c r="IS18" t="s">
        <v>193</v>
      </c>
      <c r="IT18" t="s">
        <v>193</v>
      </c>
      <c r="IU18" t="s">
        <v>193</v>
      </c>
      <c r="IV18" t="s">
        <v>193</v>
      </c>
      <c r="IW18" t="s">
        <v>193</v>
      </c>
      <c r="IX18" t="s">
        <v>193</v>
      </c>
      <c r="IY18" t="s">
        <v>193</v>
      </c>
      <c r="IZ18" t="s">
        <v>193</v>
      </c>
      <c r="JA18" t="s">
        <v>193</v>
      </c>
      <c r="JB18" t="s">
        <v>193</v>
      </c>
      <c r="JC18" t="s">
        <v>193</v>
      </c>
      <c r="JD18" t="s">
        <v>193</v>
      </c>
      <c r="JE18" t="s">
        <v>193</v>
      </c>
      <c r="JF18" t="s">
        <v>193</v>
      </c>
      <c r="JG18" t="s">
        <v>193</v>
      </c>
      <c r="JH18" t="s">
        <v>193</v>
      </c>
      <c r="JI18" t="s">
        <v>193</v>
      </c>
      <c r="JJ18" t="s">
        <v>193</v>
      </c>
      <c r="JK18" t="s">
        <v>193</v>
      </c>
      <c r="JL18" t="s">
        <v>193</v>
      </c>
      <c r="JM18" t="s">
        <v>193</v>
      </c>
      <c r="JN18" t="s">
        <v>193</v>
      </c>
      <c r="JO18" t="s">
        <v>193</v>
      </c>
      <c r="JP18" t="s">
        <v>193</v>
      </c>
      <c r="JQ18" t="s">
        <v>193</v>
      </c>
      <c r="JR18" t="s">
        <v>114</v>
      </c>
      <c r="JS18" t="s">
        <v>193</v>
      </c>
      <c r="JT18" t="s">
        <v>193</v>
      </c>
      <c r="JU18" t="s">
        <v>193</v>
      </c>
      <c r="JV18" t="s">
        <v>193</v>
      </c>
      <c r="JW18" t="s">
        <v>193</v>
      </c>
      <c r="JX18" t="s">
        <v>193</v>
      </c>
      <c r="JY18" t="s">
        <v>193</v>
      </c>
      <c r="JZ18" t="s">
        <v>193</v>
      </c>
      <c r="KA18" t="s">
        <v>3364</v>
      </c>
      <c r="KB18">
        <v>0</v>
      </c>
      <c r="KC18">
        <v>1</v>
      </c>
      <c r="KD18">
        <v>1</v>
      </c>
      <c r="KE18">
        <v>1</v>
      </c>
      <c r="KF18">
        <v>0</v>
      </c>
      <c r="KG18">
        <v>0</v>
      </c>
      <c r="KH18">
        <v>0</v>
      </c>
      <c r="KI18">
        <v>0</v>
      </c>
      <c r="KJ18" t="s">
        <v>193</v>
      </c>
      <c r="KK18" t="s">
        <v>114</v>
      </c>
      <c r="KL18" t="s">
        <v>193</v>
      </c>
      <c r="KM18" t="s">
        <v>193</v>
      </c>
      <c r="KN18" t="s">
        <v>193</v>
      </c>
      <c r="KO18" t="s">
        <v>193</v>
      </c>
      <c r="KP18" t="s">
        <v>193</v>
      </c>
      <c r="KQ18" t="s">
        <v>193</v>
      </c>
      <c r="KR18" t="s">
        <v>193</v>
      </c>
      <c r="KS18" t="s">
        <v>193</v>
      </c>
      <c r="KT18" t="s">
        <v>193</v>
      </c>
      <c r="KU18" t="s">
        <v>193</v>
      </c>
      <c r="KV18" t="s">
        <v>193</v>
      </c>
      <c r="KW18" t="s">
        <v>193</v>
      </c>
      <c r="KX18" t="s">
        <v>193</v>
      </c>
      <c r="KY18" t="s">
        <v>193</v>
      </c>
      <c r="KZ18" t="s">
        <v>193</v>
      </c>
      <c r="LA18" t="s">
        <v>193</v>
      </c>
      <c r="LB18" t="s">
        <v>193</v>
      </c>
      <c r="LC18" t="s">
        <v>193</v>
      </c>
      <c r="LD18" t="s">
        <v>193</v>
      </c>
      <c r="LE18" t="s">
        <v>193</v>
      </c>
      <c r="LF18" t="s">
        <v>193</v>
      </c>
      <c r="LG18" t="s">
        <v>193</v>
      </c>
      <c r="LH18" t="s">
        <v>193</v>
      </c>
      <c r="LI18" t="s">
        <v>193</v>
      </c>
      <c r="LJ18" t="s">
        <v>193</v>
      </c>
      <c r="LK18" t="s">
        <v>193</v>
      </c>
      <c r="LL18" t="s">
        <v>193</v>
      </c>
      <c r="LM18" t="s">
        <v>193</v>
      </c>
      <c r="LN18" t="s">
        <v>193</v>
      </c>
      <c r="LO18" t="s">
        <v>193</v>
      </c>
      <c r="LP18" t="s">
        <v>193</v>
      </c>
      <c r="LQ18" t="s">
        <v>193</v>
      </c>
      <c r="LR18" t="s">
        <v>193</v>
      </c>
      <c r="LS18" t="s">
        <v>193</v>
      </c>
      <c r="LT18" t="s">
        <v>193</v>
      </c>
      <c r="LU18" t="s">
        <v>193</v>
      </c>
      <c r="LV18" t="s">
        <v>193</v>
      </c>
      <c r="LW18" t="s">
        <v>193</v>
      </c>
      <c r="LX18" t="s">
        <v>193</v>
      </c>
      <c r="LY18" t="s">
        <v>193</v>
      </c>
      <c r="LZ18" t="s">
        <v>193</v>
      </c>
      <c r="MA18" t="s">
        <v>193</v>
      </c>
      <c r="MB18" t="s">
        <v>193</v>
      </c>
      <c r="MC18" t="s">
        <v>193</v>
      </c>
      <c r="MD18" t="s">
        <v>193</v>
      </c>
      <c r="ME18" t="s">
        <v>193</v>
      </c>
      <c r="MF18" t="s">
        <v>193</v>
      </c>
      <c r="MG18" t="s">
        <v>193</v>
      </c>
      <c r="MH18" t="s">
        <v>193</v>
      </c>
      <c r="MI18" t="s">
        <v>193</v>
      </c>
      <c r="MJ18" t="s">
        <v>193</v>
      </c>
      <c r="MK18" t="s">
        <v>193</v>
      </c>
      <c r="ML18" t="s">
        <v>193</v>
      </c>
      <c r="MM18" t="s">
        <v>193</v>
      </c>
      <c r="MN18" t="s">
        <v>193</v>
      </c>
      <c r="MO18" t="s">
        <v>193</v>
      </c>
      <c r="MP18" t="s">
        <v>193</v>
      </c>
      <c r="MQ18" t="s">
        <v>193</v>
      </c>
      <c r="MR18" t="s">
        <v>193</v>
      </c>
      <c r="MS18" t="s">
        <v>193</v>
      </c>
      <c r="MT18" t="s">
        <v>193</v>
      </c>
      <c r="MU18" t="s">
        <v>193</v>
      </c>
      <c r="MV18" t="s">
        <v>193</v>
      </c>
      <c r="MW18" t="s">
        <v>193</v>
      </c>
      <c r="MX18" t="s">
        <v>193</v>
      </c>
      <c r="MY18" t="s">
        <v>193</v>
      </c>
      <c r="MZ18" t="s">
        <v>193</v>
      </c>
      <c r="NA18" t="s">
        <v>193</v>
      </c>
      <c r="NB18" t="s">
        <v>193</v>
      </c>
      <c r="NC18">
        <v>195199102</v>
      </c>
      <c r="ND18" t="s">
        <v>3362</v>
      </c>
      <c r="NE18" t="s">
        <v>3905</v>
      </c>
      <c r="NF18" t="s">
        <v>193</v>
      </c>
      <c r="NG18" t="s">
        <v>699</v>
      </c>
      <c r="NH18" t="s">
        <v>700</v>
      </c>
      <c r="NI18" t="s">
        <v>611</v>
      </c>
      <c r="NJ18" t="s">
        <v>193</v>
      </c>
      <c r="NK18">
        <v>18</v>
      </c>
    </row>
    <row r="19" spans="1:375" x14ac:dyDescent="0.35">
      <c r="A19" t="s">
        <v>3906</v>
      </c>
      <c r="B19" t="s">
        <v>3907</v>
      </c>
      <c r="C19" t="s">
        <v>3355</v>
      </c>
      <c r="D19">
        <v>4.8611111124046147E-3</v>
      </c>
      <c r="E19" t="s">
        <v>193</v>
      </c>
      <c r="F19" t="s">
        <v>193</v>
      </c>
      <c r="G19" t="s">
        <v>193</v>
      </c>
      <c r="H19" t="s">
        <v>3355</v>
      </c>
      <c r="I19" t="s">
        <v>171</v>
      </c>
      <c r="J19" t="s">
        <v>193</v>
      </c>
      <c r="K19" t="s">
        <v>172</v>
      </c>
      <c r="L19" t="s">
        <v>171</v>
      </c>
      <c r="M19" t="s">
        <v>171</v>
      </c>
      <c r="N19" t="s">
        <v>763</v>
      </c>
      <c r="O19" t="s">
        <v>193</v>
      </c>
      <c r="P19" t="s">
        <v>195</v>
      </c>
      <c r="Q19" t="s">
        <v>764</v>
      </c>
      <c r="R19" t="s">
        <v>764</v>
      </c>
      <c r="S19" t="s">
        <v>106</v>
      </c>
      <c r="T19" t="s">
        <v>173</v>
      </c>
      <c r="U19" t="s">
        <v>174</v>
      </c>
      <c r="V19" t="s">
        <v>173</v>
      </c>
      <c r="W19" t="s">
        <v>250</v>
      </c>
      <c r="X19" t="s">
        <v>249</v>
      </c>
      <c r="Y19" t="s">
        <v>250</v>
      </c>
      <c r="Z19" t="s">
        <v>769</v>
      </c>
      <c r="AA19" t="s">
        <v>193</v>
      </c>
      <c r="AB19" t="s">
        <v>768</v>
      </c>
      <c r="AC19" t="s">
        <v>3903</v>
      </c>
      <c r="AD19" t="s">
        <v>769</v>
      </c>
      <c r="AE19" t="s">
        <v>772</v>
      </c>
      <c r="AF19" t="s">
        <v>193</v>
      </c>
      <c r="AG19" t="s">
        <v>771</v>
      </c>
      <c r="AH19" t="s">
        <v>772</v>
      </c>
      <c r="AI19" t="s">
        <v>772</v>
      </c>
      <c r="AJ19" t="s">
        <v>536</v>
      </c>
      <c r="AK19" t="s">
        <v>3317</v>
      </c>
      <c r="AL19" t="s">
        <v>109</v>
      </c>
      <c r="AM19" t="s">
        <v>193</v>
      </c>
      <c r="AN19" t="s">
        <v>109</v>
      </c>
      <c r="AO19" t="s">
        <v>193</v>
      </c>
      <c r="AP19" t="s">
        <v>491</v>
      </c>
      <c r="AQ19" t="s">
        <v>193</v>
      </c>
      <c r="AR19" t="s">
        <v>193</v>
      </c>
      <c r="AS19" t="s">
        <v>193</v>
      </c>
      <c r="AT19" t="s">
        <v>193</v>
      </c>
      <c r="AU19" t="s">
        <v>193</v>
      </c>
      <c r="AV19" t="s">
        <v>193</v>
      </c>
      <c r="AW19" t="s">
        <v>193</v>
      </c>
      <c r="AX19" t="s">
        <v>193</v>
      </c>
      <c r="AY19" t="s">
        <v>193</v>
      </c>
      <c r="AZ19" t="s">
        <v>193</v>
      </c>
      <c r="BA19" t="s">
        <v>193</v>
      </c>
      <c r="BB19" t="s">
        <v>193</v>
      </c>
      <c r="BC19" t="s">
        <v>193</v>
      </c>
      <c r="BD19" t="s">
        <v>193</v>
      </c>
      <c r="BE19" t="s">
        <v>193</v>
      </c>
      <c r="BF19" t="s">
        <v>193</v>
      </c>
      <c r="BG19" t="s">
        <v>193</v>
      </c>
      <c r="BH19" t="s">
        <v>193</v>
      </c>
      <c r="BI19" t="s">
        <v>193</v>
      </c>
      <c r="BJ19" t="s">
        <v>193</v>
      </c>
      <c r="BK19" t="s">
        <v>193</v>
      </c>
      <c r="BL19" t="s">
        <v>193</v>
      </c>
      <c r="BM19" t="s">
        <v>193</v>
      </c>
      <c r="BN19" t="s">
        <v>193</v>
      </c>
      <c r="BO19" t="s">
        <v>193</v>
      </c>
      <c r="BP19" t="s">
        <v>193</v>
      </c>
      <c r="BQ19" t="s">
        <v>193</v>
      </c>
      <c r="BR19" t="s">
        <v>193</v>
      </c>
      <c r="BS19" t="s">
        <v>193</v>
      </c>
      <c r="BT19" t="s">
        <v>193</v>
      </c>
      <c r="BU19" t="s">
        <v>193</v>
      </c>
      <c r="BV19" t="s">
        <v>193</v>
      </c>
      <c r="BW19" t="s">
        <v>193</v>
      </c>
      <c r="BX19" t="s">
        <v>193</v>
      </c>
      <c r="BY19" t="s">
        <v>193</v>
      </c>
      <c r="BZ19" t="s">
        <v>193</v>
      </c>
      <c r="CA19" t="s">
        <v>193</v>
      </c>
      <c r="CB19" t="s">
        <v>193</v>
      </c>
      <c r="CC19" t="s">
        <v>193</v>
      </c>
      <c r="CD19" t="s">
        <v>193</v>
      </c>
      <c r="CE19" t="s">
        <v>193</v>
      </c>
      <c r="CF19" t="s">
        <v>193</v>
      </c>
      <c r="CG19" t="s">
        <v>193</v>
      </c>
      <c r="CH19" t="s">
        <v>193</v>
      </c>
      <c r="CI19" t="s">
        <v>193</v>
      </c>
      <c r="CJ19" t="s">
        <v>193</v>
      </c>
      <c r="CK19" t="s">
        <v>193</v>
      </c>
      <c r="CL19" t="s">
        <v>193</v>
      </c>
      <c r="CM19" t="s">
        <v>193</v>
      </c>
      <c r="CN19" t="s">
        <v>193</v>
      </c>
      <c r="CO19" t="s">
        <v>193</v>
      </c>
      <c r="CP19" t="s">
        <v>193</v>
      </c>
      <c r="CQ19" t="s">
        <v>193</v>
      </c>
      <c r="CR19" t="s">
        <v>193</v>
      </c>
      <c r="CS19" t="s">
        <v>193</v>
      </c>
      <c r="CT19" t="s">
        <v>193</v>
      </c>
      <c r="CU19" t="s">
        <v>193</v>
      </c>
      <c r="CV19" t="s">
        <v>193</v>
      </c>
      <c r="CW19" t="s">
        <v>193</v>
      </c>
      <c r="CX19" t="s">
        <v>193</v>
      </c>
      <c r="CY19" t="s">
        <v>193</v>
      </c>
      <c r="CZ19" t="s">
        <v>193</v>
      </c>
      <c r="DA19" t="s">
        <v>193</v>
      </c>
      <c r="DB19" t="s">
        <v>193</v>
      </c>
      <c r="DC19" t="s">
        <v>193</v>
      </c>
      <c r="DD19" t="s">
        <v>193</v>
      </c>
      <c r="DE19" t="s">
        <v>193</v>
      </c>
      <c r="DF19" t="s">
        <v>193</v>
      </c>
      <c r="DG19" t="s">
        <v>193</v>
      </c>
      <c r="DH19" t="s">
        <v>193</v>
      </c>
      <c r="DI19" t="s">
        <v>193</v>
      </c>
      <c r="DJ19" t="s">
        <v>193</v>
      </c>
      <c r="DK19" t="s">
        <v>193</v>
      </c>
      <c r="DL19" t="s">
        <v>193</v>
      </c>
      <c r="DM19" t="s">
        <v>193</v>
      </c>
      <c r="DN19" t="s">
        <v>193</v>
      </c>
      <c r="DO19" t="s">
        <v>193</v>
      </c>
      <c r="DP19" t="s">
        <v>193</v>
      </c>
      <c r="DQ19" t="s">
        <v>193</v>
      </c>
      <c r="DR19" t="s">
        <v>193</v>
      </c>
      <c r="DS19" t="s">
        <v>193</v>
      </c>
      <c r="DT19" t="s">
        <v>193</v>
      </c>
      <c r="DU19" t="s">
        <v>193</v>
      </c>
      <c r="DV19" t="s">
        <v>193</v>
      </c>
      <c r="DW19" t="s">
        <v>193</v>
      </c>
      <c r="DX19" t="s">
        <v>193</v>
      </c>
      <c r="DY19" t="s">
        <v>193</v>
      </c>
      <c r="DZ19" t="s">
        <v>193</v>
      </c>
      <c r="EA19" t="s">
        <v>193</v>
      </c>
      <c r="EB19" t="s">
        <v>193</v>
      </c>
      <c r="EC19" t="s">
        <v>193</v>
      </c>
      <c r="ED19" t="s">
        <v>193</v>
      </c>
      <c r="EE19" t="s">
        <v>193</v>
      </c>
      <c r="EF19" t="s">
        <v>193</v>
      </c>
      <c r="EG19" t="s">
        <v>193</v>
      </c>
      <c r="EH19" t="s">
        <v>193</v>
      </c>
      <c r="EI19" t="s">
        <v>193</v>
      </c>
      <c r="EJ19" t="s">
        <v>193</v>
      </c>
      <c r="EK19" t="s">
        <v>193</v>
      </c>
      <c r="EL19" t="s">
        <v>193</v>
      </c>
      <c r="EM19" t="s">
        <v>193</v>
      </c>
      <c r="EN19" t="s">
        <v>193</v>
      </c>
      <c r="EO19" t="s">
        <v>193</v>
      </c>
      <c r="EP19" t="s">
        <v>193</v>
      </c>
      <c r="EQ19" t="s">
        <v>193</v>
      </c>
      <c r="ER19" t="s">
        <v>193</v>
      </c>
      <c r="ES19" t="s">
        <v>193</v>
      </c>
      <c r="ET19" t="s">
        <v>193</v>
      </c>
      <c r="EU19" t="s">
        <v>193</v>
      </c>
      <c r="EV19" t="s">
        <v>193</v>
      </c>
      <c r="EW19" t="s">
        <v>193</v>
      </c>
      <c r="EX19" t="s">
        <v>193</v>
      </c>
      <c r="EY19" t="s">
        <v>193</v>
      </c>
      <c r="EZ19" t="s">
        <v>193</v>
      </c>
      <c r="FA19" t="s">
        <v>193</v>
      </c>
      <c r="FB19" t="s">
        <v>193</v>
      </c>
      <c r="FC19" t="s">
        <v>193</v>
      </c>
      <c r="FD19" t="s">
        <v>193</v>
      </c>
      <c r="FE19" t="s">
        <v>193</v>
      </c>
      <c r="FF19" t="s">
        <v>193</v>
      </c>
      <c r="FG19" t="s">
        <v>193</v>
      </c>
      <c r="FH19" t="s">
        <v>193</v>
      </c>
      <c r="FI19" t="s">
        <v>193</v>
      </c>
      <c r="FJ19" t="s">
        <v>193</v>
      </c>
      <c r="FK19" t="s">
        <v>193</v>
      </c>
      <c r="FL19" t="s">
        <v>193</v>
      </c>
      <c r="FM19" t="s">
        <v>193</v>
      </c>
      <c r="FN19" t="s">
        <v>193</v>
      </c>
      <c r="FO19" t="s">
        <v>193</v>
      </c>
      <c r="FP19" t="s">
        <v>193</v>
      </c>
      <c r="FQ19" t="s">
        <v>193</v>
      </c>
      <c r="FR19" t="s">
        <v>193</v>
      </c>
      <c r="FS19" t="s">
        <v>193</v>
      </c>
      <c r="FT19" t="s">
        <v>193</v>
      </c>
      <c r="FU19" t="s">
        <v>193</v>
      </c>
      <c r="FV19" t="s">
        <v>193</v>
      </c>
      <c r="FW19" t="s">
        <v>193</v>
      </c>
      <c r="FX19" t="s">
        <v>193</v>
      </c>
      <c r="FY19" t="s">
        <v>193</v>
      </c>
      <c r="FZ19" t="s">
        <v>193</v>
      </c>
      <c r="GA19" t="s">
        <v>193</v>
      </c>
      <c r="GB19" t="s">
        <v>193</v>
      </c>
      <c r="GC19" t="s">
        <v>193</v>
      </c>
      <c r="GD19" t="s">
        <v>193</v>
      </c>
      <c r="GE19" t="s">
        <v>193</v>
      </c>
      <c r="GF19" t="s">
        <v>193</v>
      </c>
      <c r="GG19" t="s">
        <v>193</v>
      </c>
      <c r="GH19" t="s">
        <v>193</v>
      </c>
      <c r="GI19" t="s">
        <v>193</v>
      </c>
      <c r="GJ19" t="s">
        <v>193</v>
      </c>
      <c r="GK19" t="s">
        <v>193</v>
      </c>
      <c r="GL19" t="s">
        <v>193</v>
      </c>
      <c r="GM19" t="s">
        <v>193</v>
      </c>
      <c r="GN19" t="s">
        <v>193</v>
      </c>
      <c r="GO19" t="s">
        <v>193</v>
      </c>
      <c r="GP19" t="s">
        <v>193</v>
      </c>
      <c r="GQ19" t="s">
        <v>193</v>
      </c>
      <c r="GR19" t="s">
        <v>193</v>
      </c>
      <c r="GS19" t="s">
        <v>193</v>
      </c>
      <c r="GT19" t="s">
        <v>193</v>
      </c>
      <c r="GU19" t="s">
        <v>193</v>
      </c>
      <c r="GV19" t="s">
        <v>193</v>
      </c>
      <c r="GW19" t="s">
        <v>193</v>
      </c>
      <c r="GX19" t="s">
        <v>193</v>
      </c>
      <c r="GY19" t="s">
        <v>193</v>
      </c>
      <c r="GZ19" t="s">
        <v>193</v>
      </c>
      <c r="HA19" t="s">
        <v>193</v>
      </c>
      <c r="HB19" t="s">
        <v>193</v>
      </c>
      <c r="HC19" t="s">
        <v>193</v>
      </c>
      <c r="HD19" t="s">
        <v>193</v>
      </c>
      <c r="HE19" t="s">
        <v>193</v>
      </c>
      <c r="HF19" t="s">
        <v>193</v>
      </c>
      <c r="HG19" t="s">
        <v>193</v>
      </c>
      <c r="HH19" t="s">
        <v>193</v>
      </c>
      <c r="HI19" t="s">
        <v>193</v>
      </c>
      <c r="HJ19" t="s">
        <v>193</v>
      </c>
      <c r="HK19" t="s">
        <v>193</v>
      </c>
      <c r="HL19" t="s">
        <v>193</v>
      </c>
      <c r="HM19" t="s">
        <v>193</v>
      </c>
      <c r="HN19" t="s">
        <v>193</v>
      </c>
      <c r="HO19" t="s">
        <v>193</v>
      </c>
      <c r="HP19" t="s">
        <v>193</v>
      </c>
      <c r="HQ19" t="s">
        <v>193</v>
      </c>
      <c r="HR19" t="s">
        <v>193</v>
      </c>
      <c r="HS19" t="s">
        <v>193</v>
      </c>
      <c r="HT19" t="s">
        <v>193</v>
      </c>
      <c r="HU19" t="s">
        <v>193</v>
      </c>
      <c r="HV19" t="s">
        <v>193</v>
      </c>
      <c r="HW19" t="s">
        <v>193</v>
      </c>
      <c r="HX19" t="s">
        <v>193</v>
      </c>
      <c r="HY19" t="s">
        <v>193</v>
      </c>
      <c r="HZ19" t="s">
        <v>193</v>
      </c>
      <c r="IA19" t="s">
        <v>193</v>
      </c>
      <c r="IB19" t="s">
        <v>193</v>
      </c>
      <c r="IC19" t="s">
        <v>193</v>
      </c>
      <c r="ID19" t="s">
        <v>193</v>
      </c>
      <c r="IE19" t="s">
        <v>193</v>
      </c>
      <c r="IF19" t="s">
        <v>193</v>
      </c>
      <c r="IG19" t="s">
        <v>193</v>
      </c>
      <c r="IH19" t="s">
        <v>193</v>
      </c>
      <c r="II19" t="s">
        <v>193</v>
      </c>
      <c r="IJ19" t="s">
        <v>193</v>
      </c>
      <c r="IK19" t="s">
        <v>193</v>
      </c>
      <c r="IL19" t="s">
        <v>193</v>
      </c>
      <c r="IM19" t="s">
        <v>193</v>
      </c>
      <c r="IN19" t="s">
        <v>193</v>
      </c>
      <c r="IO19" t="s">
        <v>193</v>
      </c>
      <c r="IP19" t="s">
        <v>193</v>
      </c>
      <c r="IQ19" t="s">
        <v>193</v>
      </c>
      <c r="IR19" t="s">
        <v>193</v>
      </c>
      <c r="IS19" t="s">
        <v>193</v>
      </c>
      <c r="IT19" t="s">
        <v>193</v>
      </c>
      <c r="IU19" t="s">
        <v>193</v>
      </c>
      <c r="IV19" t="s">
        <v>193</v>
      </c>
      <c r="IW19" t="s">
        <v>193</v>
      </c>
      <c r="IX19" t="s">
        <v>193</v>
      </c>
      <c r="IY19" t="s">
        <v>193</v>
      </c>
      <c r="IZ19" t="s">
        <v>193</v>
      </c>
      <c r="JA19" t="s">
        <v>193</v>
      </c>
      <c r="JB19" t="s">
        <v>193</v>
      </c>
      <c r="JC19" t="s">
        <v>193</v>
      </c>
      <c r="JD19" t="s">
        <v>193</v>
      </c>
      <c r="JE19" t="s">
        <v>193</v>
      </c>
      <c r="JF19" t="s">
        <v>193</v>
      </c>
      <c r="JG19" t="s">
        <v>193</v>
      </c>
      <c r="JH19" t="s">
        <v>193</v>
      </c>
      <c r="JI19" t="s">
        <v>193</v>
      </c>
      <c r="JJ19" t="s">
        <v>193</v>
      </c>
      <c r="JK19" t="s">
        <v>193</v>
      </c>
      <c r="JL19" t="s">
        <v>193</v>
      </c>
      <c r="JM19" t="s">
        <v>193</v>
      </c>
      <c r="JN19" t="s">
        <v>193</v>
      </c>
      <c r="JO19" t="s">
        <v>193</v>
      </c>
      <c r="JP19" t="s">
        <v>193</v>
      </c>
      <c r="JQ19" t="s">
        <v>193</v>
      </c>
      <c r="JR19" t="s">
        <v>193</v>
      </c>
      <c r="JS19" t="s">
        <v>193</v>
      </c>
      <c r="JT19" t="s">
        <v>193</v>
      </c>
      <c r="JU19" t="s">
        <v>193</v>
      </c>
      <c r="JV19" t="s">
        <v>193</v>
      </c>
      <c r="JW19" t="s">
        <v>193</v>
      </c>
      <c r="JX19" t="s">
        <v>193</v>
      </c>
      <c r="JY19" t="s">
        <v>193</v>
      </c>
      <c r="JZ19" t="s">
        <v>193</v>
      </c>
      <c r="KA19" t="s">
        <v>193</v>
      </c>
      <c r="KB19" t="s">
        <v>193</v>
      </c>
      <c r="KC19" t="s">
        <v>193</v>
      </c>
      <c r="KD19" t="s">
        <v>193</v>
      </c>
      <c r="KE19" t="s">
        <v>193</v>
      </c>
      <c r="KF19" t="s">
        <v>193</v>
      </c>
      <c r="KG19" t="s">
        <v>193</v>
      </c>
      <c r="KH19" t="s">
        <v>193</v>
      </c>
      <c r="KI19" t="s">
        <v>193</v>
      </c>
      <c r="KJ19" t="s">
        <v>193</v>
      </c>
      <c r="KK19" t="s">
        <v>193</v>
      </c>
      <c r="KL19" t="s">
        <v>193</v>
      </c>
      <c r="KM19" t="s">
        <v>193</v>
      </c>
      <c r="KN19" t="s">
        <v>193</v>
      </c>
      <c r="KO19" t="s">
        <v>193</v>
      </c>
      <c r="KP19" t="s">
        <v>193</v>
      </c>
      <c r="KQ19" t="s">
        <v>193</v>
      </c>
      <c r="KR19" t="s">
        <v>193</v>
      </c>
      <c r="KS19" t="s">
        <v>193</v>
      </c>
      <c r="KT19" t="s">
        <v>193</v>
      </c>
      <c r="KU19" t="s">
        <v>109</v>
      </c>
      <c r="KV19" t="s">
        <v>505</v>
      </c>
      <c r="KW19" t="s">
        <v>3366</v>
      </c>
      <c r="KX19" t="s">
        <v>193</v>
      </c>
      <c r="KY19" t="s">
        <v>509</v>
      </c>
      <c r="KZ19" t="s">
        <v>3367</v>
      </c>
      <c r="LA19" t="s">
        <v>3368</v>
      </c>
      <c r="LB19" t="s">
        <v>796</v>
      </c>
      <c r="LC19" t="s">
        <v>193</v>
      </c>
      <c r="LD19" t="s">
        <v>807</v>
      </c>
      <c r="LE19" t="s">
        <v>797</v>
      </c>
      <c r="LF19" t="s">
        <v>798</v>
      </c>
      <c r="LG19" t="s">
        <v>799</v>
      </c>
      <c r="LH19" t="s">
        <v>193</v>
      </c>
      <c r="LI19" t="s">
        <v>193</v>
      </c>
      <c r="LJ19" t="s">
        <v>193</v>
      </c>
      <c r="LK19" t="s">
        <v>193</v>
      </c>
      <c r="LL19" t="s">
        <v>193</v>
      </c>
      <c r="LM19">
        <v>0</v>
      </c>
      <c r="LN19">
        <v>0</v>
      </c>
      <c r="LO19" t="s">
        <v>193</v>
      </c>
      <c r="LP19" t="s">
        <v>156</v>
      </c>
      <c r="LQ19">
        <v>0</v>
      </c>
      <c r="LR19" t="s">
        <v>114</v>
      </c>
      <c r="LS19" t="s">
        <v>705</v>
      </c>
      <c r="LT19" t="s">
        <v>132</v>
      </c>
      <c r="LU19" t="s">
        <v>193</v>
      </c>
      <c r="LV19" t="s">
        <v>193</v>
      </c>
      <c r="LW19" t="s">
        <v>193</v>
      </c>
      <c r="LX19" t="s">
        <v>193</v>
      </c>
      <c r="LY19" t="s">
        <v>193</v>
      </c>
      <c r="LZ19" t="s">
        <v>193</v>
      </c>
      <c r="MA19" t="s">
        <v>193</v>
      </c>
      <c r="MB19" t="s">
        <v>193</v>
      </c>
      <c r="MC19" t="s">
        <v>193</v>
      </c>
      <c r="MD19" t="s">
        <v>193</v>
      </c>
      <c r="ME19" t="s">
        <v>193</v>
      </c>
      <c r="MF19" t="s">
        <v>193</v>
      </c>
      <c r="MG19" t="s">
        <v>193</v>
      </c>
      <c r="MH19" t="s">
        <v>114</v>
      </c>
      <c r="MI19" t="s">
        <v>193</v>
      </c>
      <c r="MJ19" t="s">
        <v>193</v>
      </c>
      <c r="MK19" t="s">
        <v>193</v>
      </c>
      <c r="ML19" t="s">
        <v>193</v>
      </c>
      <c r="MM19" t="s">
        <v>193</v>
      </c>
      <c r="MN19" t="s">
        <v>193</v>
      </c>
      <c r="MO19" t="s">
        <v>193</v>
      </c>
      <c r="MP19" t="s">
        <v>193</v>
      </c>
      <c r="MQ19" t="s">
        <v>193</v>
      </c>
      <c r="MR19" t="s">
        <v>193</v>
      </c>
      <c r="MS19" t="s">
        <v>193</v>
      </c>
      <c r="MT19" t="s">
        <v>193</v>
      </c>
      <c r="MU19" t="s">
        <v>193</v>
      </c>
      <c r="MV19" t="s">
        <v>193</v>
      </c>
      <c r="MW19" t="s">
        <v>193</v>
      </c>
      <c r="MX19" t="s">
        <v>193</v>
      </c>
      <c r="MY19" t="s">
        <v>193</v>
      </c>
      <c r="MZ19" t="s">
        <v>193</v>
      </c>
      <c r="NA19" t="s">
        <v>193</v>
      </c>
      <c r="NB19" t="s">
        <v>193</v>
      </c>
      <c r="NC19">
        <v>195199107</v>
      </c>
      <c r="ND19" t="s">
        <v>3365</v>
      </c>
      <c r="NE19" t="s">
        <v>3908</v>
      </c>
      <c r="NF19" t="s">
        <v>193</v>
      </c>
      <c r="NG19" t="s">
        <v>699</v>
      </c>
      <c r="NH19" t="s">
        <v>700</v>
      </c>
      <c r="NI19" t="s">
        <v>611</v>
      </c>
      <c r="NJ19" t="s">
        <v>193</v>
      </c>
      <c r="NK19">
        <v>19</v>
      </c>
    </row>
    <row r="20" spans="1:375" x14ac:dyDescent="0.35">
      <c r="A20" t="s">
        <v>3909</v>
      </c>
      <c r="B20" t="s">
        <v>3910</v>
      </c>
      <c r="C20" t="s">
        <v>3355</v>
      </c>
      <c r="D20">
        <v>6.9444444462923069E-4</v>
      </c>
      <c r="E20" t="s">
        <v>193</v>
      </c>
      <c r="F20" t="s">
        <v>193</v>
      </c>
      <c r="G20" t="s">
        <v>193</v>
      </c>
      <c r="H20" t="s">
        <v>3355</v>
      </c>
      <c r="I20" t="s">
        <v>171</v>
      </c>
      <c r="J20" t="s">
        <v>193</v>
      </c>
      <c r="K20" t="s">
        <v>172</v>
      </c>
      <c r="L20" t="s">
        <v>171</v>
      </c>
      <c r="M20" t="s">
        <v>171</v>
      </c>
      <c r="N20" t="s">
        <v>763</v>
      </c>
      <c r="O20" t="s">
        <v>193</v>
      </c>
      <c r="P20" t="s">
        <v>195</v>
      </c>
      <c r="Q20" t="s">
        <v>764</v>
      </c>
      <c r="R20" t="s">
        <v>764</v>
      </c>
      <c r="S20" t="s">
        <v>106</v>
      </c>
      <c r="T20" t="s">
        <v>173</v>
      </c>
      <c r="U20" t="s">
        <v>174</v>
      </c>
      <c r="V20" t="s">
        <v>173</v>
      </c>
      <c r="W20" t="s">
        <v>250</v>
      </c>
      <c r="X20" t="s">
        <v>249</v>
      </c>
      <c r="Y20" t="s">
        <v>250</v>
      </c>
      <c r="Z20" t="s">
        <v>769</v>
      </c>
      <c r="AA20" t="s">
        <v>193</v>
      </c>
      <c r="AB20" t="s">
        <v>768</v>
      </c>
      <c r="AC20" t="s">
        <v>3903</v>
      </c>
      <c r="AD20" t="s">
        <v>769</v>
      </c>
      <c r="AE20" t="s">
        <v>772</v>
      </c>
      <c r="AF20" t="s">
        <v>193</v>
      </c>
      <c r="AG20" t="s">
        <v>771</v>
      </c>
      <c r="AH20" t="s">
        <v>772</v>
      </c>
      <c r="AI20" t="s">
        <v>772</v>
      </c>
      <c r="AJ20" t="s">
        <v>536</v>
      </c>
      <c r="AK20" t="s">
        <v>490</v>
      </c>
      <c r="AL20" t="s">
        <v>109</v>
      </c>
      <c r="AM20" t="s">
        <v>193</v>
      </c>
      <c r="AN20" t="s">
        <v>109</v>
      </c>
      <c r="AO20" t="s">
        <v>193</v>
      </c>
      <c r="AP20" t="s">
        <v>491</v>
      </c>
      <c r="AQ20" t="s">
        <v>193</v>
      </c>
      <c r="AR20" t="s">
        <v>193</v>
      </c>
      <c r="AS20" t="s">
        <v>492</v>
      </c>
      <c r="AT20" t="s">
        <v>193</v>
      </c>
      <c r="AU20" t="s">
        <v>713</v>
      </c>
      <c r="AV20">
        <v>1</v>
      </c>
      <c r="AW20">
        <v>1</v>
      </c>
      <c r="AX20">
        <v>0</v>
      </c>
      <c r="AY20">
        <v>0</v>
      </c>
      <c r="AZ20">
        <v>0</v>
      </c>
      <c r="BA20">
        <v>0</v>
      </c>
      <c r="BB20">
        <v>0</v>
      </c>
      <c r="BC20" t="s">
        <v>110</v>
      </c>
      <c r="BD20" t="s">
        <v>1423</v>
      </c>
      <c r="BE20" t="s">
        <v>512</v>
      </c>
      <c r="BF20">
        <v>1</v>
      </c>
      <c r="BG20">
        <v>0</v>
      </c>
      <c r="BH20">
        <v>0</v>
      </c>
      <c r="BI20">
        <v>0</v>
      </c>
      <c r="BJ20">
        <v>1</v>
      </c>
      <c r="BK20">
        <v>0</v>
      </c>
      <c r="BL20">
        <v>0</v>
      </c>
      <c r="BM20">
        <v>0</v>
      </c>
      <c r="BN20">
        <v>0</v>
      </c>
      <c r="BO20">
        <v>0</v>
      </c>
      <c r="BP20" t="s">
        <v>193</v>
      </c>
      <c r="BQ20" t="s">
        <v>142</v>
      </c>
      <c r="BR20" t="s">
        <v>493</v>
      </c>
      <c r="BS20" t="s">
        <v>845</v>
      </c>
      <c r="BT20">
        <v>1</v>
      </c>
      <c r="BU20">
        <v>1</v>
      </c>
      <c r="BV20">
        <v>1</v>
      </c>
      <c r="BW20">
        <v>1</v>
      </c>
      <c r="BX20">
        <v>1</v>
      </c>
      <c r="BY20">
        <v>1</v>
      </c>
      <c r="BZ20">
        <v>1</v>
      </c>
      <c r="CA20">
        <v>0</v>
      </c>
      <c r="CB20" t="s">
        <v>498</v>
      </c>
      <c r="CC20">
        <v>225</v>
      </c>
      <c r="CD20">
        <v>112.5</v>
      </c>
      <c r="CE20" t="s">
        <v>132</v>
      </c>
      <c r="CF20">
        <v>300</v>
      </c>
      <c r="CG20">
        <v>115.384615384615</v>
      </c>
      <c r="CH20" t="s">
        <v>109</v>
      </c>
      <c r="CI20">
        <v>250</v>
      </c>
      <c r="CJ20">
        <v>108.695652173913</v>
      </c>
      <c r="CK20" t="s">
        <v>109</v>
      </c>
      <c r="CL20">
        <v>275</v>
      </c>
      <c r="CM20">
        <v>94.827586206896498</v>
      </c>
      <c r="CN20" t="s">
        <v>132</v>
      </c>
      <c r="CO20">
        <v>600</v>
      </c>
      <c r="CP20">
        <v>250</v>
      </c>
      <c r="CQ20" t="s">
        <v>114</v>
      </c>
      <c r="CR20">
        <v>750</v>
      </c>
      <c r="CS20">
        <v>312.5</v>
      </c>
      <c r="CT20" t="s">
        <v>109</v>
      </c>
      <c r="CU20" t="s">
        <v>622</v>
      </c>
      <c r="CV20" t="s">
        <v>109</v>
      </c>
      <c r="CW20">
        <v>750</v>
      </c>
      <c r="CX20" t="s">
        <v>193</v>
      </c>
      <c r="CY20" t="s">
        <v>193</v>
      </c>
      <c r="CZ20" t="s">
        <v>193</v>
      </c>
      <c r="DA20" t="s">
        <v>193</v>
      </c>
      <c r="DB20" t="s">
        <v>193</v>
      </c>
      <c r="DC20" t="s">
        <v>193</v>
      </c>
      <c r="DD20" t="s">
        <v>156</v>
      </c>
      <c r="DE20">
        <v>750</v>
      </c>
      <c r="DF20" t="s">
        <v>109</v>
      </c>
      <c r="DG20" t="s">
        <v>109</v>
      </c>
      <c r="DH20" t="s">
        <v>3363</v>
      </c>
      <c r="DI20">
        <v>1</v>
      </c>
      <c r="DJ20">
        <v>1</v>
      </c>
      <c r="DK20">
        <v>0</v>
      </c>
      <c r="DL20">
        <v>0</v>
      </c>
      <c r="DM20">
        <v>1</v>
      </c>
      <c r="DN20">
        <v>1</v>
      </c>
      <c r="DO20">
        <v>1</v>
      </c>
      <c r="DP20">
        <v>0</v>
      </c>
      <c r="DQ20">
        <v>0</v>
      </c>
      <c r="DR20">
        <v>0</v>
      </c>
      <c r="DS20">
        <v>0</v>
      </c>
      <c r="DT20">
        <v>0</v>
      </c>
      <c r="DU20">
        <v>0</v>
      </c>
      <c r="DV20">
        <v>0</v>
      </c>
      <c r="DW20" t="s">
        <v>193</v>
      </c>
      <c r="DX20" t="s">
        <v>822</v>
      </c>
      <c r="DY20">
        <v>0</v>
      </c>
      <c r="DZ20">
        <v>1</v>
      </c>
      <c r="EA20">
        <v>0</v>
      </c>
      <c r="EB20">
        <v>0</v>
      </c>
      <c r="EC20">
        <v>0</v>
      </c>
      <c r="ED20">
        <v>0</v>
      </c>
      <c r="EE20">
        <v>1</v>
      </c>
      <c r="EF20">
        <v>0</v>
      </c>
      <c r="EG20" t="s">
        <v>114</v>
      </c>
      <c r="EH20" t="s">
        <v>114</v>
      </c>
      <c r="EI20" t="s">
        <v>109</v>
      </c>
      <c r="EJ20" t="s">
        <v>106</v>
      </c>
      <c r="EK20" t="s">
        <v>789</v>
      </c>
      <c r="EL20" t="s">
        <v>129</v>
      </c>
      <c r="EM20" t="s">
        <v>785</v>
      </c>
      <c r="EN20" t="s">
        <v>714</v>
      </c>
      <c r="EO20">
        <v>1</v>
      </c>
      <c r="EP20">
        <v>1</v>
      </c>
      <c r="EQ20">
        <v>1</v>
      </c>
      <c r="ER20">
        <v>1</v>
      </c>
      <c r="ES20">
        <v>1</v>
      </c>
      <c r="ET20">
        <v>0</v>
      </c>
      <c r="EU20">
        <v>1</v>
      </c>
      <c r="EV20">
        <v>1</v>
      </c>
      <c r="EW20">
        <v>0</v>
      </c>
      <c r="EX20" t="s">
        <v>109</v>
      </c>
      <c r="EY20">
        <v>30</v>
      </c>
      <c r="EZ20">
        <v>30</v>
      </c>
      <c r="FA20" t="s">
        <v>193</v>
      </c>
      <c r="FB20" t="s">
        <v>193</v>
      </c>
      <c r="FC20" t="s">
        <v>193</v>
      </c>
      <c r="FD20">
        <v>30</v>
      </c>
      <c r="FE20" t="s">
        <v>132</v>
      </c>
      <c r="FF20">
        <v>25</v>
      </c>
      <c r="FG20" t="s">
        <v>132</v>
      </c>
      <c r="FH20">
        <v>75</v>
      </c>
      <c r="FI20" t="s">
        <v>132</v>
      </c>
      <c r="FJ20" t="s">
        <v>193</v>
      </c>
      <c r="FK20" t="s">
        <v>193</v>
      </c>
      <c r="FL20" t="s">
        <v>193</v>
      </c>
      <c r="FM20" t="s">
        <v>193</v>
      </c>
      <c r="FN20" t="s">
        <v>193</v>
      </c>
      <c r="FO20" t="s">
        <v>193</v>
      </c>
      <c r="FP20" t="s">
        <v>193</v>
      </c>
      <c r="FQ20" t="s">
        <v>193</v>
      </c>
      <c r="FR20" t="s">
        <v>193</v>
      </c>
      <c r="FS20" t="s">
        <v>193</v>
      </c>
      <c r="FT20" t="s">
        <v>193</v>
      </c>
      <c r="FU20" t="s">
        <v>109</v>
      </c>
      <c r="FV20">
        <v>35</v>
      </c>
      <c r="FW20" t="s">
        <v>193</v>
      </c>
      <c r="FX20" t="s">
        <v>193</v>
      </c>
      <c r="FY20">
        <v>35</v>
      </c>
      <c r="FZ20" t="s">
        <v>132</v>
      </c>
      <c r="GA20" t="s">
        <v>109</v>
      </c>
      <c r="GB20">
        <v>100</v>
      </c>
      <c r="GC20" t="s">
        <v>193</v>
      </c>
      <c r="GD20" t="s">
        <v>193</v>
      </c>
      <c r="GE20">
        <v>100</v>
      </c>
      <c r="GF20" t="s">
        <v>132</v>
      </c>
      <c r="GG20" t="s">
        <v>109</v>
      </c>
      <c r="GH20">
        <v>75</v>
      </c>
      <c r="GI20" t="s">
        <v>193</v>
      </c>
      <c r="GJ20" t="s">
        <v>193</v>
      </c>
      <c r="GK20" t="s">
        <v>193</v>
      </c>
      <c r="GL20">
        <v>75</v>
      </c>
      <c r="GM20" t="s">
        <v>132</v>
      </c>
      <c r="GN20" t="s">
        <v>109</v>
      </c>
      <c r="GO20" t="s">
        <v>193</v>
      </c>
      <c r="GP20">
        <v>5</v>
      </c>
      <c r="GQ20" t="s">
        <v>193</v>
      </c>
      <c r="GR20" t="s">
        <v>193</v>
      </c>
      <c r="GS20" t="s">
        <v>193</v>
      </c>
      <c r="GT20" t="s">
        <v>193</v>
      </c>
      <c r="GU20" t="s">
        <v>193</v>
      </c>
      <c r="GV20" t="s">
        <v>193</v>
      </c>
      <c r="GW20" t="s">
        <v>132</v>
      </c>
      <c r="GX20" t="s">
        <v>156</v>
      </c>
      <c r="GY20">
        <v>5</v>
      </c>
      <c r="GZ20" t="s">
        <v>109</v>
      </c>
      <c r="HA20" t="s">
        <v>3370</v>
      </c>
      <c r="HB20">
        <v>1</v>
      </c>
      <c r="HC20">
        <v>1</v>
      </c>
      <c r="HD20">
        <v>0</v>
      </c>
      <c r="HE20">
        <v>1</v>
      </c>
      <c r="HF20">
        <v>1</v>
      </c>
      <c r="HG20">
        <v>0</v>
      </c>
      <c r="HH20">
        <v>0</v>
      </c>
      <c r="HI20">
        <v>0</v>
      </c>
      <c r="HJ20">
        <v>0</v>
      </c>
      <c r="HK20">
        <v>0</v>
      </c>
      <c r="HL20">
        <v>0</v>
      </c>
      <c r="HM20">
        <v>0</v>
      </c>
      <c r="HN20">
        <v>0</v>
      </c>
      <c r="HO20" t="s">
        <v>193</v>
      </c>
      <c r="HP20" t="s">
        <v>3371</v>
      </c>
      <c r="HQ20">
        <v>1</v>
      </c>
      <c r="HR20">
        <v>0</v>
      </c>
      <c r="HS20">
        <v>0</v>
      </c>
      <c r="HT20">
        <v>1</v>
      </c>
      <c r="HU20">
        <v>1</v>
      </c>
      <c r="HV20">
        <v>0</v>
      </c>
      <c r="HW20">
        <v>0</v>
      </c>
      <c r="HX20">
        <v>0</v>
      </c>
      <c r="HY20">
        <v>0</v>
      </c>
      <c r="HZ20" t="s">
        <v>114</v>
      </c>
      <c r="IA20" t="s">
        <v>114</v>
      </c>
      <c r="IB20" t="s">
        <v>109</v>
      </c>
      <c r="IC20" t="s">
        <v>106</v>
      </c>
      <c r="ID20" t="s">
        <v>789</v>
      </c>
      <c r="IE20" t="s">
        <v>129</v>
      </c>
      <c r="IF20" t="s">
        <v>785</v>
      </c>
      <c r="IG20" t="s">
        <v>193</v>
      </c>
      <c r="IH20" t="s">
        <v>193</v>
      </c>
      <c r="II20" t="s">
        <v>193</v>
      </c>
      <c r="IJ20" t="s">
        <v>193</v>
      </c>
      <c r="IK20" t="s">
        <v>193</v>
      </c>
      <c r="IL20" t="s">
        <v>193</v>
      </c>
      <c r="IM20" t="s">
        <v>193</v>
      </c>
      <c r="IN20" t="s">
        <v>193</v>
      </c>
      <c r="IO20" t="s">
        <v>193</v>
      </c>
      <c r="IP20" t="s">
        <v>193</v>
      </c>
      <c r="IQ20" t="s">
        <v>193</v>
      </c>
      <c r="IR20" t="s">
        <v>193</v>
      </c>
      <c r="IS20" t="s">
        <v>193</v>
      </c>
      <c r="IT20" t="s">
        <v>193</v>
      </c>
      <c r="IU20" t="s">
        <v>193</v>
      </c>
      <c r="IV20" t="s">
        <v>193</v>
      </c>
      <c r="IW20" t="s">
        <v>193</v>
      </c>
      <c r="IX20" t="s">
        <v>193</v>
      </c>
      <c r="IY20" t="s">
        <v>193</v>
      </c>
      <c r="IZ20" t="s">
        <v>193</v>
      </c>
      <c r="JA20" t="s">
        <v>193</v>
      </c>
      <c r="JB20" t="s">
        <v>193</v>
      </c>
      <c r="JC20" t="s">
        <v>193</v>
      </c>
      <c r="JD20" t="s">
        <v>193</v>
      </c>
      <c r="JE20" t="s">
        <v>193</v>
      </c>
      <c r="JF20" t="s">
        <v>193</v>
      </c>
      <c r="JG20" t="s">
        <v>193</v>
      </c>
      <c r="JH20" t="s">
        <v>193</v>
      </c>
      <c r="JI20" t="s">
        <v>193</v>
      </c>
      <c r="JJ20" t="s">
        <v>193</v>
      </c>
      <c r="JK20" t="s">
        <v>193</v>
      </c>
      <c r="JL20" t="s">
        <v>193</v>
      </c>
      <c r="JM20" t="s">
        <v>193</v>
      </c>
      <c r="JN20" t="s">
        <v>193</v>
      </c>
      <c r="JO20" t="s">
        <v>193</v>
      </c>
      <c r="JP20" t="s">
        <v>193</v>
      </c>
      <c r="JQ20" t="s">
        <v>193</v>
      </c>
      <c r="JR20" t="s">
        <v>114</v>
      </c>
      <c r="JS20" t="s">
        <v>193</v>
      </c>
      <c r="JT20" t="s">
        <v>193</v>
      </c>
      <c r="JU20" t="s">
        <v>193</v>
      </c>
      <c r="JV20" t="s">
        <v>193</v>
      </c>
      <c r="JW20" t="s">
        <v>193</v>
      </c>
      <c r="JX20" t="s">
        <v>193</v>
      </c>
      <c r="JY20" t="s">
        <v>193</v>
      </c>
      <c r="JZ20" t="s">
        <v>193</v>
      </c>
      <c r="KA20" t="s">
        <v>3336</v>
      </c>
      <c r="KB20">
        <v>0</v>
      </c>
      <c r="KC20">
        <v>1</v>
      </c>
      <c r="KD20">
        <v>1</v>
      </c>
      <c r="KE20">
        <v>1</v>
      </c>
      <c r="KF20">
        <v>0</v>
      </c>
      <c r="KG20">
        <v>0</v>
      </c>
      <c r="KH20">
        <v>0</v>
      </c>
      <c r="KI20">
        <v>0</v>
      </c>
      <c r="KJ20" t="s">
        <v>193</v>
      </c>
      <c r="KK20" t="s">
        <v>109</v>
      </c>
      <c r="KL20" t="s">
        <v>193</v>
      </c>
      <c r="KM20" t="s">
        <v>713</v>
      </c>
      <c r="KN20">
        <v>1</v>
      </c>
      <c r="KO20">
        <v>1</v>
      </c>
      <c r="KP20">
        <v>0</v>
      </c>
      <c r="KQ20">
        <v>0</v>
      </c>
      <c r="KR20">
        <v>0</v>
      </c>
      <c r="KS20">
        <v>0</v>
      </c>
      <c r="KT20">
        <v>0</v>
      </c>
      <c r="KU20" t="s">
        <v>193</v>
      </c>
      <c r="KV20" t="s">
        <v>193</v>
      </c>
      <c r="KW20" t="s">
        <v>193</v>
      </c>
      <c r="KX20" t="s">
        <v>193</v>
      </c>
      <c r="KY20" t="s">
        <v>193</v>
      </c>
      <c r="KZ20" t="s">
        <v>193</v>
      </c>
      <c r="LA20" t="s">
        <v>193</v>
      </c>
      <c r="LB20" t="s">
        <v>193</v>
      </c>
      <c r="LC20" t="s">
        <v>193</v>
      </c>
      <c r="LD20" t="s">
        <v>193</v>
      </c>
      <c r="LE20" t="s">
        <v>193</v>
      </c>
      <c r="LF20" t="s">
        <v>193</v>
      </c>
      <c r="LG20" t="s">
        <v>193</v>
      </c>
      <c r="LH20" t="s">
        <v>193</v>
      </c>
      <c r="LI20" t="s">
        <v>193</v>
      </c>
      <c r="LJ20" t="s">
        <v>193</v>
      </c>
      <c r="LK20" t="s">
        <v>193</v>
      </c>
      <c r="LL20" t="s">
        <v>193</v>
      </c>
      <c r="LM20" t="s">
        <v>193</v>
      </c>
      <c r="LN20" t="s">
        <v>193</v>
      </c>
      <c r="LO20" t="s">
        <v>193</v>
      </c>
      <c r="LP20" t="s">
        <v>193</v>
      </c>
      <c r="LQ20" t="s">
        <v>193</v>
      </c>
      <c r="LR20" t="s">
        <v>193</v>
      </c>
      <c r="LS20" t="s">
        <v>193</v>
      </c>
      <c r="LT20" t="s">
        <v>193</v>
      </c>
      <c r="LU20" t="s">
        <v>193</v>
      </c>
      <c r="LV20" t="s">
        <v>193</v>
      </c>
      <c r="LW20" t="s">
        <v>193</v>
      </c>
      <c r="LX20" t="s">
        <v>193</v>
      </c>
      <c r="LY20" t="s">
        <v>193</v>
      </c>
      <c r="LZ20" t="s">
        <v>193</v>
      </c>
      <c r="MA20" t="s">
        <v>193</v>
      </c>
      <c r="MB20" t="s">
        <v>193</v>
      </c>
      <c r="MC20" t="s">
        <v>193</v>
      </c>
      <c r="MD20" t="s">
        <v>193</v>
      </c>
      <c r="ME20" t="s">
        <v>193</v>
      </c>
      <c r="MF20" t="s">
        <v>193</v>
      </c>
      <c r="MG20" t="s">
        <v>193</v>
      </c>
      <c r="MH20" t="s">
        <v>193</v>
      </c>
      <c r="MI20" t="s">
        <v>193</v>
      </c>
      <c r="MJ20" t="s">
        <v>193</v>
      </c>
      <c r="MK20" t="s">
        <v>193</v>
      </c>
      <c r="ML20" t="s">
        <v>193</v>
      </c>
      <c r="MM20" t="s">
        <v>193</v>
      </c>
      <c r="MN20" t="s">
        <v>193</v>
      </c>
      <c r="MO20" t="s">
        <v>193</v>
      </c>
      <c r="MP20" t="s">
        <v>193</v>
      </c>
      <c r="MQ20" t="s">
        <v>193</v>
      </c>
      <c r="MR20" t="s">
        <v>193</v>
      </c>
      <c r="MS20" t="s">
        <v>193</v>
      </c>
      <c r="MT20" t="s">
        <v>193</v>
      </c>
      <c r="MU20" t="s">
        <v>193</v>
      </c>
      <c r="MV20" t="s">
        <v>193</v>
      </c>
      <c r="MW20" t="s">
        <v>193</v>
      </c>
      <c r="MX20" t="s">
        <v>193</v>
      </c>
      <c r="MY20" t="s">
        <v>193</v>
      </c>
      <c r="MZ20" t="s">
        <v>193</v>
      </c>
      <c r="NA20" t="s">
        <v>3911</v>
      </c>
      <c r="NB20" t="s">
        <v>193</v>
      </c>
      <c r="NC20">
        <v>195199118</v>
      </c>
      <c r="ND20" t="s">
        <v>3369</v>
      </c>
      <c r="NE20" t="s">
        <v>3912</v>
      </c>
      <c r="NF20" t="s">
        <v>193</v>
      </c>
      <c r="NG20" t="s">
        <v>699</v>
      </c>
      <c r="NH20" t="s">
        <v>700</v>
      </c>
      <c r="NI20" t="s">
        <v>611</v>
      </c>
      <c r="NJ20" t="s">
        <v>193</v>
      </c>
      <c r="NK20">
        <v>20</v>
      </c>
    </row>
    <row r="21" spans="1:375" x14ac:dyDescent="0.35">
      <c r="A21" t="s">
        <v>3913</v>
      </c>
      <c r="B21" t="s">
        <v>3914</v>
      </c>
      <c r="C21" t="s">
        <v>3355</v>
      </c>
      <c r="D21">
        <v>8.333333331393078E-3</v>
      </c>
      <c r="E21" t="s">
        <v>193</v>
      </c>
      <c r="F21" t="s">
        <v>193</v>
      </c>
      <c r="G21" t="s">
        <v>193</v>
      </c>
      <c r="H21" t="s">
        <v>3355</v>
      </c>
      <c r="I21" t="s">
        <v>171</v>
      </c>
      <c r="J21" t="s">
        <v>193</v>
      </c>
      <c r="K21" t="s">
        <v>172</v>
      </c>
      <c r="L21" t="s">
        <v>171</v>
      </c>
      <c r="M21" t="s">
        <v>171</v>
      </c>
      <c r="N21" t="s">
        <v>763</v>
      </c>
      <c r="O21" t="s">
        <v>193</v>
      </c>
      <c r="P21" t="s">
        <v>195</v>
      </c>
      <c r="Q21" t="s">
        <v>764</v>
      </c>
      <c r="R21" t="s">
        <v>764</v>
      </c>
      <c r="S21" t="s">
        <v>106</v>
      </c>
      <c r="T21" t="s">
        <v>173</v>
      </c>
      <c r="U21" t="s">
        <v>174</v>
      </c>
      <c r="V21" t="s">
        <v>173</v>
      </c>
      <c r="W21" t="s">
        <v>250</v>
      </c>
      <c r="X21" t="s">
        <v>249</v>
      </c>
      <c r="Y21" t="s">
        <v>250</v>
      </c>
      <c r="Z21" t="s">
        <v>769</v>
      </c>
      <c r="AA21" t="s">
        <v>193</v>
      </c>
      <c r="AB21" t="s">
        <v>768</v>
      </c>
      <c r="AC21" t="s">
        <v>3903</v>
      </c>
      <c r="AD21" t="s">
        <v>769</v>
      </c>
      <c r="AE21" t="s">
        <v>772</v>
      </c>
      <c r="AF21" t="s">
        <v>193</v>
      </c>
      <c r="AG21" t="s">
        <v>771</v>
      </c>
      <c r="AH21" t="s">
        <v>772</v>
      </c>
      <c r="AI21" t="s">
        <v>772</v>
      </c>
      <c r="AJ21" t="s">
        <v>536</v>
      </c>
      <c r="AK21" t="s">
        <v>3317</v>
      </c>
      <c r="AL21" t="s">
        <v>109</v>
      </c>
      <c r="AM21" t="s">
        <v>193</v>
      </c>
      <c r="AN21" t="s">
        <v>109</v>
      </c>
      <c r="AO21" t="s">
        <v>193</v>
      </c>
      <c r="AP21" t="s">
        <v>491</v>
      </c>
      <c r="AQ21" t="s">
        <v>193</v>
      </c>
      <c r="AR21" t="s">
        <v>193</v>
      </c>
      <c r="AS21" t="s">
        <v>193</v>
      </c>
      <c r="AT21" t="s">
        <v>193</v>
      </c>
      <c r="AU21" t="s">
        <v>193</v>
      </c>
      <c r="AV21" t="s">
        <v>193</v>
      </c>
      <c r="AW21" t="s">
        <v>193</v>
      </c>
      <c r="AX21" t="s">
        <v>193</v>
      </c>
      <c r="AY21" t="s">
        <v>193</v>
      </c>
      <c r="AZ21" t="s">
        <v>193</v>
      </c>
      <c r="BA21" t="s">
        <v>193</v>
      </c>
      <c r="BB21" t="s">
        <v>193</v>
      </c>
      <c r="BC21" t="s">
        <v>193</v>
      </c>
      <c r="BD21" t="s">
        <v>193</v>
      </c>
      <c r="BE21" t="s">
        <v>193</v>
      </c>
      <c r="BF21" t="s">
        <v>193</v>
      </c>
      <c r="BG21" t="s">
        <v>193</v>
      </c>
      <c r="BH21" t="s">
        <v>193</v>
      </c>
      <c r="BI21" t="s">
        <v>193</v>
      </c>
      <c r="BJ21" t="s">
        <v>193</v>
      </c>
      <c r="BK21" t="s">
        <v>193</v>
      </c>
      <c r="BL21" t="s">
        <v>193</v>
      </c>
      <c r="BM21" t="s">
        <v>193</v>
      </c>
      <c r="BN21" t="s">
        <v>193</v>
      </c>
      <c r="BO21" t="s">
        <v>193</v>
      </c>
      <c r="BP21" t="s">
        <v>193</v>
      </c>
      <c r="BQ21" t="s">
        <v>193</v>
      </c>
      <c r="BR21" t="s">
        <v>193</v>
      </c>
      <c r="BS21" t="s">
        <v>193</v>
      </c>
      <c r="BT21" t="s">
        <v>193</v>
      </c>
      <c r="BU21" t="s">
        <v>193</v>
      </c>
      <c r="BV21" t="s">
        <v>193</v>
      </c>
      <c r="BW21" t="s">
        <v>193</v>
      </c>
      <c r="BX21" t="s">
        <v>193</v>
      </c>
      <c r="BY21" t="s">
        <v>193</v>
      </c>
      <c r="BZ21" t="s">
        <v>193</v>
      </c>
      <c r="CA21" t="s">
        <v>193</v>
      </c>
      <c r="CB21" t="s">
        <v>193</v>
      </c>
      <c r="CC21" t="s">
        <v>193</v>
      </c>
      <c r="CD21" t="s">
        <v>193</v>
      </c>
      <c r="CE21" t="s">
        <v>193</v>
      </c>
      <c r="CF21" t="s">
        <v>193</v>
      </c>
      <c r="CG21" t="s">
        <v>193</v>
      </c>
      <c r="CH21" t="s">
        <v>193</v>
      </c>
      <c r="CI21" t="s">
        <v>193</v>
      </c>
      <c r="CJ21" t="s">
        <v>193</v>
      </c>
      <c r="CK21" t="s">
        <v>193</v>
      </c>
      <c r="CL21" t="s">
        <v>193</v>
      </c>
      <c r="CM21" t="s">
        <v>193</v>
      </c>
      <c r="CN21" t="s">
        <v>193</v>
      </c>
      <c r="CO21" t="s">
        <v>193</v>
      </c>
      <c r="CP21" t="s">
        <v>193</v>
      </c>
      <c r="CQ21" t="s">
        <v>193</v>
      </c>
      <c r="CR21" t="s">
        <v>193</v>
      </c>
      <c r="CS21" t="s">
        <v>193</v>
      </c>
      <c r="CT21" t="s">
        <v>193</v>
      </c>
      <c r="CU21" t="s">
        <v>193</v>
      </c>
      <c r="CV21" t="s">
        <v>193</v>
      </c>
      <c r="CW21" t="s">
        <v>193</v>
      </c>
      <c r="CX21" t="s">
        <v>193</v>
      </c>
      <c r="CY21" t="s">
        <v>193</v>
      </c>
      <c r="CZ21" t="s">
        <v>193</v>
      </c>
      <c r="DA21" t="s">
        <v>193</v>
      </c>
      <c r="DB21" t="s">
        <v>193</v>
      </c>
      <c r="DC21" t="s">
        <v>193</v>
      </c>
      <c r="DD21" t="s">
        <v>193</v>
      </c>
      <c r="DE21" t="s">
        <v>193</v>
      </c>
      <c r="DF21" t="s">
        <v>193</v>
      </c>
      <c r="DG21" t="s">
        <v>193</v>
      </c>
      <c r="DH21" t="s">
        <v>193</v>
      </c>
      <c r="DI21" t="s">
        <v>193</v>
      </c>
      <c r="DJ21" t="s">
        <v>193</v>
      </c>
      <c r="DK21" t="s">
        <v>193</v>
      </c>
      <c r="DL21" t="s">
        <v>193</v>
      </c>
      <c r="DM21" t="s">
        <v>193</v>
      </c>
      <c r="DN21" t="s">
        <v>193</v>
      </c>
      <c r="DO21" t="s">
        <v>193</v>
      </c>
      <c r="DP21" t="s">
        <v>193</v>
      </c>
      <c r="DQ21" t="s">
        <v>193</v>
      </c>
      <c r="DR21" t="s">
        <v>193</v>
      </c>
      <c r="DS21" t="s">
        <v>193</v>
      </c>
      <c r="DT21" t="s">
        <v>193</v>
      </c>
      <c r="DU21" t="s">
        <v>193</v>
      </c>
      <c r="DV21" t="s">
        <v>193</v>
      </c>
      <c r="DW21" t="s">
        <v>193</v>
      </c>
      <c r="DX21" t="s">
        <v>193</v>
      </c>
      <c r="DY21" t="s">
        <v>193</v>
      </c>
      <c r="DZ21" t="s">
        <v>193</v>
      </c>
      <c r="EA21" t="s">
        <v>193</v>
      </c>
      <c r="EB21" t="s">
        <v>193</v>
      </c>
      <c r="EC21" t="s">
        <v>193</v>
      </c>
      <c r="ED21" t="s">
        <v>193</v>
      </c>
      <c r="EE21" t="s">
        <v>193</v>
      </c>
      <c r="EF21" t="s">
        <v>193</v>
      </c>
      <c r="EG21" t="s">
        <v>193</v>
      </c>
      <c r="EH21" t="s">
        <v>193</v>
      </c>
      <c r="EI21" t="s">
        <v>193</v>
      </c>
      <c r="EJ21" t="s">
        <v>193</v>
      </c>
      <c r="EK21" t="s">
        <v>193</v>
      </c>
      <c r="EL21" t="s">
        <v>193</v>
      </c>
      <c r="EM21" t="s">
        <v>193</v>
      </c>
      <c r="EN21" t="s">
        <v>193</v>
      </c>
      <c r="EO21" t="s">
        <v>193</v>
      </c>
      <c r="EP21" t="s">
        <v>193</v>
      </c>
      <c r="EQ21" t="s">
        <v>193</v>
      </c>
      <c r="ER21" t="s">
        <v>193</v>
      </c>
      <c r="ES21" t="s">
        <v>193</v>
      </c>
      <c r="ET21" t="s">
        <v>193</v>
      </c>
      <c r="EU21" t="s">
        <v>193</v>
      </c>
      <c r="EV21" t="s">
        <v>193</v>
      </c>
      <c r="EW21" t="s">
        <v>193</v>
      </c>
      <c r="EX21" t="s">
        <v>193</v>
      </c>
      <c r="EY21" t="s">
        <v>193</v>
      </c>
      <c r="EZ21" t="s">
        <v>193</v>
      </c>
      <c r="FA21" t="s">
        <v>193</v>
      </c>
      <c r="FB21" t="s">
        <v>193</v>
      </c>
      <c r="FC21" t="s">
        <v>193</v>
      </c>
      <c r="FD21" t="s">
        <v>193</v>
      </c>
      <c r="FE21" t="s">
        <v>193</v>
      </c>
      <c r="FF21" t="s">
        <v>193</v>
      </c>
      <c r="FG21" t="s">
        <v>193</v>
      </c>
      <c r="FH21" t="s">
        <v>193</v>
      </c>
      <c r="FI21" t="s">
        <v>193</v>
      </c>
      <c r="FJ21" t="s">
        <v>193</v>
      </c>
      <c r="FK21" t="s">
        <v>193</v>
      </c>
      <c r="FL21" t="s">
        <v>193</v>
      </c>
      <c r="FM21" t="s">
        <v>193</v>
      </c>
      <c r="FN21" t="s">
        <v>193</v>
      </c>
      <c r="FO21" t="s">
        <v>193</v>
      </c>
      <c r="FP21" t="s">
        <v>193</v>
      </c>
      <c r="FQ21" t="s">
        <v>193</v>
      </c>
      <c r="FR21" t="s">
        <v>193</v>
      </c>
      <c r="FS21" t="s">
        <v>193</v>
      </c>
      <c r="FT21" t="s">
        <v>193</v>
      </c>
      <c r="FU21" t="s">
        <v>193</v>
      </c>
      <c r="FV21" t="s">
        <v>193</v>
      </c>
      <c r="FW21" t="s">
        <v>193</v>
      </c>
      <c r="FX21" t="s">
        <v>193</v>
      </c>
      <c r="FY21" t="s">
        <v>193</v>
      </c>
      <c r="FZ21" t="s">
        <v>193</v>
      </c>
      <c r="GA21" t="s">
        <v>193</v>
      </c>
      <c r="GB21" t="s">
        <v>193</v>
      </c>
      <c r="GC21" t="s">
        <v>193</v>
      </c>
      <c r="GD21" t="s">
        <v>193</v>
      </c>
      <c r="GE21" t="s">
        <v>193</v>
      </c>
      <c r="GF21" t="s">
        <v>193</v>
      </c>
      <c r="GG21" t="s">
        <v>193</v>
      </c>
      <c r="GH21" t="s">
        <v>193</v>
      </c>
      <c r="GI21" t="s">
        <v>193</v>
      </c>
      <c r="GJ21" t="s">
        <v>193</v>
      </c>
      <c r="GK21" t="s">
        <v>193</v>
      </c>
      <c r="GL21" t="s">
        <v>193</v>
      </c>
      <c r="GM21" t="s">
        <v>193</v>
      </c>
      <c r="GN21" t="s">
        <v>193</v>
      </c>
      <c r="GO21" t="s">
        <v>193</v>
      </c>
      <c r="GP21" t="s">
        <v>193</v>
      </c>
      <c r="GQ21" t="s">
        <v>193</v>
      </c>
      <c r="GR21" t="s">
        <v>193</v>
      </c>
      <c r="GS21" t="s">
        <v>193</v>
      </c>
      <c r="GT21" t="s">
        <v>193</v>
      </c>
      <c r="GU21" t="s">
        <v>193</v>
      </c>
      <c r="GV21" t="s">
        <v>193</v>
      </c>
      <c r="GW21" t="s">
        <v>193</v>
      </c>
      <c r="GX21" t="s">
        <v>193</v>
      </c>
      <c r="GY21" t="s">
        <v>193</v>
      </c>
      <c r="GZ21" t="s">
        <v>193</v>
      </c>
      <c r="HA21" t="s">
        <v>193</v>
      </c>
      <c r="HB21" t="s">
        <v>193</v>
      </c>
      <c r="HC21" t="s">
        <v>193</v>
      </c>
      <c r="HD21" t="s">
        <v>193</v>
      </c>
      <c r="HE21" t="s">
        <v>193</v>
      </c>
      <c r="HF21" t="s">
        <v>193</v>
      </c>
      <c r="HG21" t="s">
        <v>193</v>
      </c>
      <c r="HH21" t="s">
        <v>193</v>
      </c>
      <c r="HI21" t="s">
        <v>193</v>
      </c>
      <c r="HJ21" t="s">
        <v>193</v>
      </c>
      <c r="HK21" t="s">
        <v>193</v>
      </c>
      <c r="HL21" t="s">
        <v>193</v>
      </c>
      <c r="HM21" t="s">
        <v>193</v>
      </c>
      <c r="HN21" t="s">
        <v>193</v>
      </c>
      <c r="HO21" t="s">
        <v>193</v>
      </c>
      <c r="HP21" t="s">
        <v>193</v>
      </c>
      <c r="HQ21" t="s">
        <v>193</v>
      </c>
      <c r="HR21" t="s">
        <v>193</v>
      </c>
      <c r="HS21" t="s">
        <v>193</v>
      </c>
      <c r="HT21" t="s">
        <v>193</v>
      </c>
      <c r="HU21" t="s">
        <v>193</v>
      </c>
      <c r="HV21" t="s">
        <v>193</v>
      </c>
      <c r="HW21" t="s">
        <v>193</v>
      </c>
      <c r="HX21" t="s">
        <v>193</v>
      </c>
      <c r="HY21" t="s">
        <v>193</v>
      </c>
      <c r="HZ21" t="s">
        <v>193</v>
      </c>
      <c r="IA21" t="s">
        <v>193</v>
      </c>
      <c r="IB21" t="s">
        <v>193</v>
      </c>
      <c r="IC21" t="s">
        <v>193</v>
      </c>
      <c r="ID21" t="s">
        <v>193</v>
      </c>
      <c r="IE21" t="s">
        <v>193</v>
      </c>
      <c r="IF21" t="s">
        <v>193</v>
      </c>
      <c r="IG21" t="s">
        <v>193</v>
      </c>
      <c r="IH21" t="s">
        <v>193</v>
      </c>
      <c r="II21" t="s">
        <v>193</v>
      </c>
      <c r="IJ21" t="s">
        <v>193</v>
      </c>
      <c r="IK21" t="s">
        <v>193</v>
      </c>
      <c r="IL21" t="s">
        <v>193</v>
      </c>
      <c r="IM21" t="s">
        <v>193</v>
      </c>
      <c r="IN21" t="s">
        <v>193</v>
      </c>
      <c r="IO21" t="s">
        <v>193</v>
      </c>
      <c r="IP21" t="s">
        <v>193</v>
      </c>
      <c r="IQ21" t="s">
        <v>193</v>
      </c>
      <c r="IR21" t="s">
        <v>193</v>
      </c>
      <c r="IS21" t="s">
        <v>193</v>
      </c>
      <c r="IT21" t="s">
        <v>193</v>
      </c>
      <c r="IU21" t="s">
        <v>193</v>
      </c>
      <c r="IV21" t="s">
        <v>193</v>
      </c>
      <c r="IW21" t="s">
        <v>193</v>
      </c>
      <c r="IX21" t="s">
        <v>193</v>
      </c>
      <c r="IY21" t="s">
        <v>193</v>
      </c>
      <c r="IZ21" t="s">
        <v>193</v>
      </c>
      <c r="JA21" t="s">
        <v>193</v>
      </c>
      <c r="JB21" t="s">
        <v>193</v>
      </c>
      <c r="JC21" t="s">
        <v>193</v>
      </c>
      <c r="JD21" t="s">
        <v>193</v>
      </c>
      <c r="JE21" t="s">
        <v>193</v>
      </c>
      <c r="JF21" t="s">
        <v>193</v>
      </c>
      <c r="JG21" t="s">
        <v>193</v>
      </c>
      <c r="JH21" t="s">
        <v>193</v>
      </c>
      <c r="JI21" t="s">
        <v>193</v>
      </c>
      <c r="JJ21" t="s">
        <v>193</v>
      </c>
      <c r="JK21" t="s">
        <v>193</v>
      </c>
      <c r="JL21" t="s">
        <v>193</v>
      </c>
      <c r="JM21" t="s">
        <v>193</v>
      </c>
      <c r="JN21" t="s">
        <v>193</v>
      </c>
      <c r="JO21" t="s">
        <v>193</v>
      </c>
      <c r="JP21" t="s">
        <v>193</v>
      </c>
      <c r="JQ21" t="s">
        <v>193</v>
      </c>
      <c r="JR21" t="s">
        <v>193</v>
      </c>
      <c r="JS21" t="s">
        <v>193</v>
      </c>
      <c r="JT21" t="s">
        <v>193</v>
      </c>
      <c r="JU21" t="s">
        <v>193</v>
      </c>
      <c r="JV21" t="s">
        <v>193</v>
      </c>
      <c r="JW21" t="s">
        <v>193</v>
      </c>
      <c r="JX21" t="s">
        <v>193</v>
      </c>
      <c r="JY21" t="s">
        <v>193</v>
      </c>
      <c r="JZ21" t="s">
        <v>193</v>
      </c>
      <c r="KA21" t="s">
        <v>193</v>
      </c>
      <c r="KB21" t="s">
        <v>193</v>
      </c>
      <c r="KC21" t="s">
        <v>193</v>
      </c>
      <c r="KD21" t="s">
        <v>193</v>
      </c>
      <c r="KE21" t="s">
        <v>193</v>
      </c>
      <c r="KF21" t="s">
        <v>193</v>
      </c>
      <c r="KG21" t="s">
        <v>193</v>
      </c>
      <c r="KH21" t="s">
        <v>193</v>
      </c>
      <c r="KI21" t="s">
        <v>193</v>
      </c>
      <c r="KJ21" t="s">
        <v>193</v>
      </c>
      <c r="KK21" t="s">
        <v>193</v>
      </c>
      <c r="KL21" t="s">
        <v>193</v>
      </c>
      <c r="KM21" t="s">
        <v>193</v>
      </c>
      <c r="KN21" t="s">
        <v>193</v>
      </c>
      <c r="KO21" t="s">
        <v>193</v>
      </c>
      <c r="KP21" t="s">
        <v>193</v>
      </c>
      <c r="KQ21" t="s">
        <v>193</v>
      </c>
      <c r="KR21" t="s">
        <v>193</v>
      </c>
      <c r="KS21" t="s">
        <v>193</v>
      </c>
      <c r="KT21" t="s">
        <v>193</v>
      </c>
      <c r="KU21" t="s">
        <v>109</v>
      </c>
      <c r="KV21" t="s">
        <v>505</v>
      </c>
      <c r="KW21" t="s">
        <v>3318</v>
      </c>
      <c r="KX21" t="s">
        <v>193</v>
      </c>
      <c r="KY21" t="s">
        <v>506</v>
      </c>
      <c r="KZ21" t="s">
        <v>3319</v>
      </c>
      <c r="LA21" t="s">
        <v>3318</v>
      </c>
      <c r="LB21" t="s">
        <v>800</v>
      </c>
      <c r="LC21" t="s">
        <v>193</v>
      </c>
      <c r="LD21" t="s">
        <v>3360</v>
      </c>
      <c r="LE21" t="s">
        <v>797</v>
      </c>
      <c r="LF21" t="s">
        <v>798</v>
      </c>
      <c r="LG21" t="s">
        <v>799</v>
      </c>
      <c r="LH21" t="s">
        <v>193</v>
      </c>
      <c r="LI21" t="s">
        <v>193</v>
      </c>
      <c r="LJ21" t="s">
        <v>193</v>
      </c>
      <c r="LK21" t="s">
        <v>193</v>
      </c>
      <c r="LL21" t="s">
        <v>193</v>
      </c>
      <c r="LM21">
        <v>75</v>
      </c>
      <c r="LN21">
        <v>15</v>
      </c>
      <c r="LO21" t="s">
        <v>193</v>
      </c>
      <c r="LP21" t="s">
        <v>156</v>
      </c>
      <c r="LQ21">
        <v>15</v>
      </c>
      <c r="LR21" t="s">
        <v>109</v>
      </c>
      <c r="LS21" t="s">
        <v>193</v>
      </c>
      <c r="LT21" t="s">
        <v>109</v>
      </c>
      <c r="LU21" t="s">
        <v>3373</v>
      </c>
      <c r="LV21">
        <v>0</v>
      </c>
      <c r="LW21">
        <v>1</v>
      </c>
      <c r="LX21">
        <v>0</v>
      </c>
      <c r="LY21">
        <v>0</v>
      </c>
      <c r="LZ21">
        <v>0</v>
      </c>
      <c r="MA21">
        <v>0</v>
      </c>
      <c r="MB21">
        <v>0</v>
      </c>
      <c r="MC21">
        <v>0</v>
      </c>
      <c r="MD21">
        <v>1</v>
      </c>
      <c r="ME21">
        <v>1</v>
      </c>
      <c r="MF21">
        <v>0</v>
      </c>
      <c r="MG21" t="s">
        <v>3374</v>
      </c>
      <c r="MH21" t="s">
        <v>114</v>
      </c>
      <c r="MI21" t="s">
        <v>193</v>
      </c>
      <c r="MJ21" t="s">
        <v>193</v>
      </c>
      <c r="MK21" t="s">
        <v>193</v>
      </c>
      <c r="ML21" t="s">
        <v>193</v>
      </c>
      <c r="MM21" t="s">
        <v>193</v>
      </c>
      <c r="MN21" t="s">
        <v>193</v>
      </c>
      <c r="MO21" t="s">
        <v>193</v>
      </c>
      <c r="MP21" t="s">
        <v>193</v>
      </c>
      <c r="MQ21" t="s">
        <v>193</v>
      </c>
      <c r="MR21" t="s">
        <v>193</v>
      </c>
      <c r="MS21" t="s">
        <v>193</v>
      </c>
      <c r="MT21" t="s">
        <v>193</v>
      </c>
      <c r="MU21" t="s">
        <v>193</v>
      </c>
      <c r="MV21" t="s">
        <v>193</v>
      </c>
      <c r="MW21" t="s">
        <v>193</v>
      </c>
      <c r="MX21" t="s">
        <v>193</v>
      </c>
      <c r="MY21" t="s">
        <v>193</v>
      </c>
      <c r="MZ21" t="s">
        <v>193</v>
      </c>
      <c r="NA21" t="s">
        <v>193</v>
      </c>
      <c r="NB21" t="s">
        <v>193</v>
      </c>
      <c r="NC21">
        <v>195199122</v>
      </c>
      <c r="ND21" t="s">
        <v>3372</v>
      </c>
      <c r="NE21" t="s">
        <v>3915</v>
      </c>
      <c r="NF21" t="s">
        <v>193</v>
      </c>
      <c r="NG21" t="s">
        <v>699</v>
      </c>
      <c r="NH21" t="s">
        <v>700</v>
      </c>
      <c r="NI21" t="s">
        <v>611</v>
      </c>
      <c r="NJ21" t="s">
        <v>193</v>
      </c>
      <c r="NK21">
        <v>21</v>
      </c>
    </row>
    <row r="22" spans="1:375" x14ac:dyDescent="0.35">
      <c r="A22" t="s">
        <v>3916</v>
      </c>
      <c r="B22" t="s">
        <v>3917</v>
      </c>
      <c r="C22" t="s">
        <v>3355</v>
      </c>
      <c r="D22">
        <v>7.4404761887438193E-4</v>
      </c>
      <c r="E22" t="s">
        <v>193</v>
      </c>
      <c r="F22" t="s">
        <v>193</v>
      </c>
      <c r="G22" t="s">
        <v>193</v>
      </c>
      <c r="H22" t="s">
        <v>3355</v>
      </c>
      <c r="I22" t="s">
        <v>171</v>
      </c>
      <c r="J22" t="s">
        <v>193</v>
      </c>
      <c r="K22" t="s">
        <v>172</v>
      </c>
      <c r="L22" t="s">
        <v>171</v>
      </c>
      <c r="M22" t="s">
        <v>171</v>
      </c>
      <c r="N22" t="s">
        <v>763</v>
      </c>
      <c r="O22" t="s">
        <v>193</v>
      </c>
      <c r="P22" t="s">
        <v>195</v>
      </c>
      <c r="Q22" t="s">
        <v>764</v>
      </c>
      <c r="R22" t="s">
        <v>764</v>
      </c>
      <c r="S22" t="s">
        <v>106</v>
      </c>
      <c r="T22" t="s">
        <v>173</v>
      </c>
      <c r="U22" t="s">
        <v>174</v>
      </c>
      <c r="V22" t="s">
        <v>173</v>
      </c>
      <c r="W22" t="s">
        <v>250</v>
      </c>
      <c r="X22" t="s">
        <v>249</v>
      </c>
      <c r="Y22" t="s">
        <v>250</v>
      </c>
      <c r="Z22" t="s">
        <v>769</v>
      </c>
      <c r="AA22" t="s">
        <v>193</v>
      </c>
      <c r="AB22" t="s">
        <v>768</v>
      </c>
      <c r="AC22" t="s">
        <v>3903</v>
      </c>
      <c r="AD22" t="s">
        <v>769</v>
      </c>
      <c r="AE22" t="s">
        <v>772</v>
      </c>
      <c r="AF22" t="s">
        <v>193</v>
      </c>
      <c r="AG22" t="s">
        <v>771</v>
      </c>
      <c r="AH22" t="s">
        <v>772</v>
      </c>
      <c r="AI22" t="s">
        <v>772</v>
      </c>
      <c r="AJ22" t="s">
        <v>536</v>
      </c>
      <c r="AK22" t="s">
        <v>490</v>
      </c>
      <c r="AL22" t="s">
        <v>109</v>
      </c>
      <c r="AM22" t="s">
        <v>193</v>
      </c>
      <c r="AN22" t="s">
        <v>109</v>
      </c>
      <c r="AO22" t="s">
        <v>193</v>
      </c>
      <c r="AP22" t="s">
        <v>491</v>
      </c>
      <c r="AQ22" t="s">
        <v>193</v>
      </c>
      <c r="AR22" t="s">
        <v>193</v>
      </c>
      <c r="AS22" t="s">
        <v>492</v>
      </c>
      <c r="AT22" t="s">
        <v>193</v>
      </c>
      <c r="AU22" t="s">
        <v>3377</v>
      </c>
      <c r="AV22">
        <v>1</v>
      </c>
      <c r="AW22">
        <v>1</v>
      </c>
      <c r="AX22">
        <v>0</v>
      </c>
      <c r="AY22">
        <v>0</v>
      </c>
      <c r="AZ22">
        <v>0</v>
      </c>
      <c r="BA22">
        <v>1</v>
      </c>
      <c r="BB22">
        <v>0</v>
      </c>
      <c r="BC22" t="s">
        <v>110</v>
      </c>
      <c r="BD22" t="s">
        <v>1423</v>
      </c>
      <c r="BE22" t="s">
        <v>512</v>
      </c>
      <c r="BF22">
        <v>1</v>
      </c>
      <c r="BG22">
        <v>0</v>
      </c>
      <c r="BH22">
        <v>0</v>
      </c>
      <c r="BI22">
        <v>0</v>
      </c>
      <c r="BJ22">
        <v>1</v>
      </c>
      <c r="BK22">
        <v>0</v>
      </c>
      <c r="BL22">
        <v>0</v>
      </c>
      <c r="BM22">
        <v>0</v>
      </c>
      <c r="BN22">
        <v>0</v>
      </c>
      <c r="BO22">
        <v>0</v>
      </c>
      <c r="BP22" t="s">
        <v>193</v>
      </c>
      <c r="BQ22" t="s">
        <v>142</v>
      </c>
      <c r="BR22" t="s">
        <v>493</v>
      </c>
      <c r="BS22" t="s">
        <v>499</v>
      </c>
      <c r="BT22">
        <v>1</v>
      </c>
      <c r="BU22">
        <v>1</v>
      </c>
      <c r="BV22">
        <v>1</v>
      </c>
      <c r="BW22">
        <v>1</v>
      </c>
      <c r="BX22">
        <v>1</v>
      </c>
      <c r="BY22">
        <v>1</v>
      </c>
      <c r="BZ22">
        <v>1</v>
      </c>
      <c r="CA22">
        <v>0</v>
      </c>
      <c r="CB22" t="s">
        <v>498</v>
      </c>
      <c r="CC22">
        <v>220</v>
      </c>
      <c r="CD22">
        <v>110</v>
      </c>
      <c r="CE22" t="s">
        <v>132</v>
      </c>
      <c r="CF22">
        <v>350</v>
      </c>
      <c r="CG22">
        <v>134.61538461538399</v>
      </c>
      <c r="CH22" t="s">
        <v>109</v>
      </c>
      <c r="CI22">
        <v>250</v>
      </c>
      <c r="CJ22">
        <v>108.695652173913</v>
      </c>
      <c r="CK22" t="s">
        <v>109</v>
      </c>
      <c r="CL22">
        <v>240</v>
      </c>
      <c r="CM22">
        <v>82.758620689655103</v>
      </c>
      <c r="CN22" t="s">
        <v>132</v>
      </c>
      <c r="CO22">
        <v>550</v>
      </c>
      <c r="CP22">
        <v>229.166666666666</v>
      </c>
      <c r="CQ22" t="s">
        <v>114</v>
      </c>
      <c r="CR22">
        <v>950</v>
      </c>
      <c r="CS22">
        <v>395.83333333333297</v>
      </c>
      <c r="CT22" t="s">
        <v>114</v>
      </c>
      <c r="CU22" t="s">
        <v>622</v>
      </c>
      <c r="CV22" t="s">
        <v>109</v>
      </c>
      <c r="CW22">
        <v>750</v>
      </c>
      <c r="CX22" t="s">
        <v>193</v>
      </c>
      <c r="CY22" t="s">
        <v>193</v>
      </c>
      <c r="CZ22" t="s">
        <v>193</v>
      </c>
      <c r="DA22" t="s">
        <v>193</v>
      </c>
      <c r="DB22" t="s">
        <v>193</v>
      </c>
      <c r="DC22" t="s">
        <v>193</v>
      </c>
      <c r="DD22" t="s">
        <v>156</v>
      </c>
      <c r="DE22">
        <v>750</v>
      </c>
      <c r="DF22" t="s">
        <v>132</v>
      </c>
      <c r="DG22" t="s">
        <v>114</v>
      </c>
      <c r="DH22" t="s">
        <v>193</v>
      </c>
      <c r="DI22" t="s">
        <v>193</v>
      </c>
      <c r="DJ22" t="s">
        <v>193</v>
      </c>
      <c r="DK22" t="s">
        <v>193</v>
      </c>
      <c r="DL22" t="s">
        <v>193</v>
      </c>
      <c r="DM22" t="s">
        <v>193</v>
      </c>
      <c r="DN22" t="s">
        <v>193</v>
      </c>
      <c r="DO22" t="s">
        <v>193</v>
      </c>
      <c r="DP22" t="s">
        <v>193</v>
      </c>
      <c r="DQ22" t="s">
        <v>193</v>
      </c>
      <c r="DR22" t="s">
        <v>193</v>
      </c>
      <c r="DS22" t="s">
        <v>193</v>
      </c>
      <c r="DT22" t="s">
        <v>193</v>
      </c>
      <c r="DU22" t="s">
        <v>193</v>
      </c>
      <c r="DV22" t="s">
        <v>193</v>
      </c>
      <c r="DW22" t="s">
        <v>193</v>
      </c>
      <c r="DX22" t="s">
        <v>193</v>
      </c>
      <c r="DY22" t="s">
        <v>193</v>
      </c>
      <c r="DZ22" t="s">
        <v>193</v>
      </c>
      <c r="EA22" t="s">
        <v>193</v>
      </c>
      <c r="EB22" t="s">
        <v>193</v>
      </c>
      <c r="EC22" t="s">
        <v>193</v>
      </c>
      <c r="ED22" t="s">
        <v>193</v>
      </c>
      <c r="EE22" t="s">
        <v>193</v>
      </c>
      <c r="EF22" t="s">
        <v>193</v>
      </c>
      <c r="EG22" t="s">
        <v>114</v>
      </c>
      <c r="EH22" t="s">
        <v>114</v>
      </c>
      <c r="EI22" t="s">
        <v>109</v>
      </c>
      <c r="EJ22" t="s">
        <v>106</v>
      </c>
      <c r="EK22" t="s">
        <v>789</v>
      </c>
      <c r="EL22" t="s">
        <v>129</v>
      </c>
      <c r="EM22" t="s">
        <v>785</v>
      </c>
      <c r="EN22" t="s">
        <v>714</v>
      </c>
      <c r="EO22">
        <v>1</v>
      </c>
      <c r="EP22">
        <v>1</v>
      </c>
      <c r="EQ22">
        <v>1</v>
      </c>
      <c r="ER22">
        <v>1</v>
      </c>
      <c r="ES22">
        <v>1</v>
      </c>
      <c r="ET22">
        <v>0</v>
      </c>
      <c r="EU22">
        <v>1</v>
      </c>
      <c r="EV22">
        <v>1</v>
      </c>
      <c r="EW22">
        <v>0</v>
      </c>
      <c r="EX22" t="s">
        <v>109</v>
      </c>
      <c r="EY22">
        <v>30</v>
      </c>
      <c r="EZ22">
        <v>30</v>
      </c>
      <c r="FA22" t="s">
        <v>193</v>
      </c>
      <c r="FB22" t="s">
        <v>193</v>
      </c>
      <c r="FC22" t="s">
        <v>193</v>
      </c>
      <c r="FD22">
        <v>30</v>
      </c>
      <c r="FE22" t="s">
        <v>132</v>
      </c>
      <c r="FF22">
        <v>15</v>
      </c>
      <c r="FG22" t="s">
        <v>132</v>
      </c>
      <c r="FH22">
        <v>50</v>
      </c>
      <c r="FI22" t="s">
        <v>132</v>
      </c>
      <c r="FJ22" t="s">
        <v>193</v>
      </c>
      <c r="FK22" t="s">
        <v>193</v>
      </c>
      <c r="FL22" t="s">
        <v>193</v>
      </c>
      <c r="FM22" t="s">
        <v>193</v>
      </c>
      <c r="FN22" t="s">
        <v>193</v>
      </c>
      <c r="FO22" t="s">
        <v>193</v>
      </c>
      <c r="FP22" t="s">
        <v>193</v>
      </c>
      <c r="FQ22" t="s">
        <v>193</v>
      </c>
      <c r="FR22" t="s">
        <v>193</v>
      </c>
      <c r="FS22" t="s">
        <v>193</v>
      </c>
      <c r="FT22" t="s">
        <v>193</v>
      </c>
      <c r="FU22" t="s">
        <v>109</v>
      </c>
      <c r="FV22">
        <v>25</v>
      </c>
      <c r="FW22" t="s">
        <v>193</v>
      </c>
      <c r="FX22" t="s">
        <v>193</v>
      </c>
      <c r="FY22">
        <v>25</v>
      </c>
      <c r="FZ22" t="s">
        <v>132</v>
      </c>
      <c r="GA22" t="s">
        <v>109</v>
      </c>
      <c r="GB22">
        <v>100</v>
      </c>
      <c r="GC22" t="s">
        <v>193</v>
      </c>
      <c r="GD22" t="s">
        <v>193</v>
      </c>
      <c r="GE22">
        <v>100</v>
      </c>
      <c r="GF22" t="s">
        <v>132</v>
      </c>
      <c r="GG22" t="s">
        <v>109</v>
      </c>
      <c r="GH22">
        <v>75</v>
      </c>
      <c r="GI22" t="s">
        <v>193</v>
      </c>
      <c r="GJ22" t="s">
        <v>193</v>
      </c>
      <c r="GK22" t="s">
        <v>193</v>
      </c>
      <c r="GL22">
        <v>75</v>
      </c>
      <c r="GM22" t="s">
        <v>132</v>
      </c>
      <c r="GN22" t="s">
        <v>109</v>
      </c>
      <c r="GO22" t="s">
        <v>193</v>
      </c>
      <c r="GP22">
        <v>5</v>
      </c>
      <c r="GQ22" t="s">
        <v>193</v>
      </c>
      <c r="GR22" t="s">
        <v>193</v>
      </c>
      <c r="GS22" t="s">
        <v>193</v>
      </c>
      <c r="GT22" t="s">
        <v>193</v>
      </c>
      <c r="GU22" t="s">
        <v>193</v>
      </c>
      <c r="GV22" t="s">
        <v>193</v>
      </c>
      <c r="GW22" t="s">
        <v>132</v>
      </c>
      <c r="GX22" t="s">
        <v>156</v>
      </c>
      <c r="GY22">
        <v>5</v>
      </c>
      <c r="GZ22" t="s">
        <v>114</v>
      </c>
      <c r="HA22" t="s">
        <v>193</v>
      </c>
      <c r="HB22" t="s">
        <v>193</v>
      </c>
      <c r="HC22" t="s">
        <v>193</v>
      </c>
      <c r="HD22" t="s">
        <v>193</v>
      </c>
      <c r="HE22" t="s">
        <v>193</v>
      </c>
      <c r="HF22" t="s">
        <v>193</v>
      </c>
      <c r="HG22" t="s">
        <v>193</v>
      </c>
      <c r="HH22" t="s">
        <v>193</v>
      </c>
      <c r="HI22" t="s">
        <v>193</v>
      </c>
      <c r="HJ22" t="s">
        <v>193</v>
      </c>
      <c r="HK22" t="s">
        <v>193</v>
      </c>
      <c r="HL22" t="s">
        <v>193</v>
      </c>
      <c r="HM22" t="s">
        <v>193</v>
      </c>
      <c r="HN22" t="s">
        <v>193</v>
      </c>
      <c r="HO22" t="s">
        <v>193</v>
      </c>
      <c r="HP22" t="s">
        <v>193</v>
      </c>
      <c r="HQ22" t="s">
        <v>193</v>
      </c>
      <c r="HR22" t="s">
        <v>193</v>
      </c>
      <c r="HS22" t="s">
        <v>193</v>
      </c>
      <c r="HT22" t="s">
        <v>193</v>
      </c>
      <c r="HU22" t="s">
        <v>193</v>
      </c>
      <c r="HV22" t="s">
        <v>193</v>
      </c>
      <c r="HW22" t="s">
        <v>193</v>
      </c>
      <c r="HX22" t="s">
        <v>193</v>
      </c>
      <c r="HY22" t="s">
        <v>193</v>
      </c>
      <c r="HZ22" t="s">
        <v>114</v>
      </c>
      <c r="IA22" t="s">
        <v>114</v>
      </c>
      <c r="IB22" t="s">
        <v>109</v>
      </c>
      <c r="IC22" t="s">
        <v>106</v>
      </c>
      <c r="ID22" t="s">
        <v>789</v>
      </c>
      <c r="IE22" t="s">
        <v>129</v>
      </c>
      <c r="IF22" t="s">
        <v>785</v>
      </c>
      <c r="IG22" t="s">
        <v>193</v>
      </c>
      <c r="IH22" t="s">
        <v>193</v>
      </c>
      <c r="II22" t="s">
        <v>193</v>
      </c>
      <c r="IJ22" t="s">
        <v>193</v>
      </c>
      <c r="IK22" t="s">
        <v>193</v>
      </c>
      <c r="IL22" t="s">
        <v>193</v>
      </c>
      <c r="IM22" t="s">
        <v>193</v>
      </c>
      <c r="IN22" t="s">
        <v>193</v>
      </c>
      <c r="IO22" t="s">
        <v>193</v>
      </c>
      <c r="IP22" t="s">
        <v>193</v>
      </c>
      <c r="IQ22" t="s">
        <v>193</v>
      </c>
      <c r="IR22" t="s">
        <v>193</v>
      </c>
      <c r="IS22" t="s">
        <v>193</v>
      </c>
      <c r="IT22" t="s">
        <v>193</v>
      </c>
      <c r="IU22" t="s">
        <v>193</v>
      </c>
      <c r="IV22" t="s">
        <v>193</v>
      </c>
      <c r="IW22" t="s">
        <v>193</v>
      </c>
      <c r="IX22" t="s">
        <v>193</v>
      </c>
      <c r="IY22" t="s">
        <v>193</v>
      </c>
      <c r="IZ22" t="s">
        <v>193</v>
      </c>
      <c r="JA22" t="s">
        <v>193</v>
      </c>
      <c r="JB22" t="s">
        <v>193</v>
      </c>
      <c r="JC22" t="s">
        <v>193</v>
      </c>
      <c r="JD22" t="s">
        <v>193</v>
      </c>
      <c r="JE22" t="s">
        <v>193</v>
      </c>
      <c r="JF22" t="s">
        <v>193</v>
      </c>
      <c r="JG22" t="s">
        <v>193</v>
      </c>
      <c r="JH22" t="s">
        <v>193</v>
      </c>
      <c r="JI22" t="s">
        <v>193</v>
      </c>
      <c r="JJ22" t="s">
        <v>193</v>
      </c>
      <c r="JK22" t="s">
        <v>193</v>
      </c>
      <c r="JL22" t="s">
        <v>193</v>
      </c>
      <c r="JM22" t="s">
        <v>193</v>
      </c>
      <c r="JN22" t="s">
        <v>193</v>
      </c>
      <c r="JO22" t="s">
        <v>193</v>
      </c>
      <c r="JP22">
        <v>50</v>
      </c>
      <c r="JQ22" t="s">
        <v>109</v>
      </c>
      <c r="JR22" t="s">
        <v>114</v>
      </c>
      <c r="JS22" t="s">
        <v>193</v>
      </c>
      <c r="JT22" t="s">
        <v>193</v>
      </c>
      <c r="JU22" t="s">
        <v>193</v>
      </c>
      <c r="JV22" t="s">
        <v>193</v>
      </c>
      <c r="JW22" t="s">
        <v>193</v>
      </c>
      <c r="JX22" t="s">
        <v>193</v>
      </c>
      <c r="JY22" t="s">
        <v>193</v>
      </c>
      <c r="JZ22" t="s">
        <v>193</v>
      </c>
      <c r="KA22" t="s">
        <v>3376</v>
      </c>
      <c r="KB22">
        <v>1</v>
      </c>
      <c r="KC22">
        <v>1</v>
      </c>
      <c r="KD22">
        <v>1</v>
      </c>
      <c r="KE22">
        <v>1</v>
      </c>
      <c r="KF22">
        <v>0</v>
      </c>
      <c r="KG22">
        <v>0</v>
      </c>
      <c r="KH22">
        <v>0</v>
      </c>
      <c r="KI22">
        <v>0</v>
      </c>
      <c r="KJ22" t="s">
        <v>193</v>
      </c>
      <c r="KK22" t="s">
        <v>109</v>
      </c>
      <c r="KL22" t="s">
        <v>193</v>
      </c>
      <c r="KM22" t="s">
        <v>3377</v>
      </c>
      <c r="KN22">
        <v>1</v>
      </c>
      <c r="KO22">
        <v>1</v>
      </c>
      <c r="KP22">
        <v>0</v>
      </c>
      <c r="KQ22">
        <v>0</v>
      </c>
      <c r="KR22">
        <v>0</v>
      </c>
      <c r="KS22">
        <v>1</v>
      </c>
      <c r="KT22">
        <v>0</v>
      </c>
      <c r="KU22" t="s">
        <v>193</v>
      </c>
      <c r="KV22" t="s">
        <v>193</v>
      </c>
      <c r="KW22" t="s">
        <v>193</v>
      </c>
      <c r="KX22" t="s">
        <v>193</v>
      </c>
      <c r="KY22" t="s">
        <v>193</v>
      </c>
      <c r="KZ22" t="s">
        <v>193</v>
      </c>
      <c r="LA22" t="s">
        <v>193</v>
      </c>
      <c r="LB22" t="s">
        <v>193</v>
      </c>
      <c r="LC22" t="s">
        <v>193</v>
      </c>
      <c r="LD22" t="s">
        <v>193</v>
      </c>
      <c r="LE22" t="s">
        <v>193</v>
      </c>
      <c r="LF22" t="s">
        <v>193</v>
      </c>
      <c r="LG22" t="s">
        <v>193</v>
      </c>
      <c r="LH22" t="s">
        <v>193</v>
      </c>
      <c r="LI22" t="s">
        <v>193</v>
      </c>
      <c r="LJ22" t="s">
        <v>193</v>
      </c>
      <c r="LK22" t="s">
        <v>193</v>
      </c>
      <c r="LL22" t="s">
        <v>193</v>
      </c>
      <c r="LM22" t="s">
        <v>193</v>
      </c>
      <c r="LN22" t="s">
        <v>193</v>
      </c>
      <c r="LO22" t="s">
        <v>193</v>
      </c>
      <c r="LP22" t="s">
        <v>193</v>
      </c>
      <c r="LQ22" t="s">
        <v>193</v>
      </c>
      <c r="LR22" t="s">
        <v>193</v>
      </c>
      <c r="LS22" t="s">
        <v>193</v>
      </c>
      <c r="LT22" t="s">
        <v>193</v>
      </c>
      <c r="LU22" t="s">
        <v>193</v>
      </c>
      <c r="LV22" t="s">
        <v>193</v>
      </c>
      <c r="LW22" t="s">
        <v>193</v>
      </c>
      <c r="LX22" t="s">
        <v>193</v>
      </c>
      <c r="LY22" t="s">
        <v>193</v>
      </c>
      <c r="LZ22" t="s">
        <v>193</v>
      </c>
      <c r="MA22" t="s">
        <v>193</v>
      </c>
      <c r="MB22" t="s">
        <v>193</v>
      </c>
      <c r="MC22" t="s">
        <v>193</v>
      </c>
      <c r="MD22" t="s">
        <v>193</v>
      </c>
      <c r="ME22" t="s">
        <v>193</v>
      </c>
      <c r="MF22" t="s">
        <v>193</v>
      </c>
      <c r="MG22" t="s">
        <v>193</v>
      </c>
      <c r="MH22" t="s">
        <v>193</v>
      </c>
      <c r="MI22" t="s">
        <v>193</v>
      </c>
      <c r="MJ22" t="s">
        <v>193</v>
      </c>
      <c r="MK22" t="s">
        <v>193</v>
      </c>
      <c r="ML22" t="s">
        <v>193</v>
      </c>
      <c r="MM22" t="s">
        <v>193</v>
      </c>
      <c r="MN22" t="s">
        <v>193</v>
      </c>
      <c r="MO22" t="s">
        <v>193</v>
      </c>
      <c r="MP22" t="s">
        <v>193</v>
      </c>
      <c r="MQ22" t="s">
        <v>193</v>
      </c>
      <c r="MR22" t="s">
        <v>193</v>
      </c>
      <c r="MS22" t="s">
        <v>193</v>
      </c>
      <c r="MT22" t="s">
        <v>193</v>
      </c>
      <c r="MU22" t="s">
        <v>193</v>
      </c>
      <c r="MV22" t="s">
        <v>193</v>
      </c>
      <c r="MW22" t="s">
        <v>193</v>
      </c>
      <c r="MX22" t="s">
        <v>193</v>
      </c>
      <c r="MY22" t="s">
        <v>193</v>
      </c>
      <c r="MZ22" t="s">
        <v>193</v>
      </c>
      <c r="NA22" t="s">
        <v>3918</v>
      </c>
      <c r="NB22" t="s">
        <v>193</v>
      </c>
      <c r="NC22">
        <v>195199128</v>
      </c>
      <c r="ND22" t="s">
        <v>3375</v>
      </c>
      <c r="NE22" t="s">
        <v>3919</v>
      </c>
      <c r="NF22" t="s">
        <v>193</v>
      </c>
      <c r="NG22" t="s">
        <v>699</v>
      </c>
      <c r="NH22" t="s">
        <v>700</v>
      </c>
      <c r="NI22" t="s">
        <v>611</v>
      </c>
      <c r="NJ22" t="s">
        <v>193</v>
      </c>
      <c r="NK22">
        <v>22</v>
      </c>
    </row>
    <row r="23" spans="1:375" x14ac:dyDescent="0.35">
      <c r="A23" t="s">
        <v>3920</v>
      </c>
      <c r="B23" t="s">
        <v>3921</v>
      </c>
      <c r="C23" t="s">
        <v>3355</v>
      </c>
      <c r="D23">
        <v>3.4722222262644209E-3</v>
      </c>
      <c r="E23" t="s">
        <v>193</v>
      </c>
      <c r="F23" t="s">
        <v>193</v>
      </c>
      <c r="G23" t="s">
        <v>193</v>
      </c>
      <c r="H23" t="s">
        <v>3355</v>
      </c>
      <c r="I23" t="s">
        <v>171</v>
      </c>
      <c r="J23" t="s">
        <v>193</v>
      </c>
      <c r="K23" t="s">
        <v>172</v>
      </c>
      <c r="L23" t="s">
        <v>171</v>
      </c>
      <c r="M23" t="s">
        <v>171</v>
      </c>
      <c r="N23" t="s">
        <v>763</v>
      </c>
      <c r="O23" t="s">
        <v>193</v>
      </c>
      <c r="P23" t="s">
        <v>195</v>
      </c>
      <c r="Q23" t="s">
        <v>764</v>
      </c>
      <c r="R23" t="s">
        <v>764</v>
      </c>
      <c r="S23" t="s">
        <v>106</v>
      </c>
      <c r="T23" t="s">
        <v>173</v>
      </c>
      <c r="U23" t="s">
        <v>174</v>
      </c>
      <c r="V23" t="s">
        <v>173</v>
      </c>
      <c r="W23" t="s">
        <v>250</v>
      </c>
      <c r="X23" t="s">
        <v>249</v>
      </c>
      <c r="Y23" t="s">
        <v>250</v>
      </c>
      <c r="Z23" t="s">
        <v>769</v>
      </c>
      <c r="AA23" t="s">
        <v>193</v>
      </c>
      <c r="AB23" t="s">
        <v>768</v>
      </c>
      <c r="AC23" t="s">
        <v>3903</v>
      </c>
      <c r="AD23" t="s">
        <v>769</v>
      </c>
      <c r="AE23" t="s">
        <v>772</v>
      </c>
      <c r="AF23" t="s">
        <v>193</v>
      </c>
      <c r="AG23" t="s">
        <v>771</v>
      </c>
      <c r="AH23" t="s">
        <v>772</v>
      </c>
      <c r="AI23" t="s">
        <v>772</v>
      </c>
      <c r="AJ23" t="s">
        <v>536</v>
      </c>
      <c r="AK23" t="s">
        <v>3317</v>
      </c>
      <c r="AL23" t="s">
        <v>109</v>
      </c>
      <c r="AM23" t="s">
        <v>193</v>
      </c>
      <c r="AN23" t="s">
        <v>109</v>
      </c>
      <c r="AO23" t="s">
        <v>193</v>
      </c>
      <c r="AP23" t="s">
        <v>491</v>
      </c>
      <c r="AQ23" t="s">
        <v>193</v>
      </c>
      <c r="AR23" t="s">
        <v>193</v>
      </c>
      <c r="AS23" t="s">
        <v>193</v>
      </c>
      <c r="AT23" t="s">
        <v>193</v>
      </c>
      <c r="AU23" t="s">
        <v>193</v>
      </c>
      <c r="AV23" t="s">
        <v>193</v>
      </c>
      <c r="AW23" t="s">
        <v>193</v>
      </c>
      <c r="AX23" t="s">
        <v>193</v>
      </c>
      <c r="AY23" t="s">
        <v>193</v>
      </c>
      <c r="AZ23" t="s">
        <v>193</v>
      </c>
      <c r="BA23" t="s">
        <v>193</v>
      </c>
      <c r="BB23" t="s">
        <v>193</v>
      </c>
      <c r="BC23" t="s">
        <v>193</v>
      </c>
      <c r="BD23" t="s">
        <v>193</v>
      </c>
      <c r="BE23" t="s">
        <v>193</v>
      </c>
      <c r="BF23" t="s">
        <v>193</v>
      </c>
      <c r="BG23" t="s">
        <v>193</v>
      </c>
      <c r="BH23" t="s">
        <v>193</v>
      </c>
      <c r="BI23" t="s">
        <v>193</v>
      </c>
      <c r="BJ23" t="s">
        <v>193</v>
      </c>
      <c r="BK23" t="s">
        <v>193</v>
      </c>
      <c r="BL23" t="s">
        <v>193</v>
      </c>
      <c r="BM23" t="s">
        <v>193</v>
      </c>
      <c r="BN23" t="s">
        <v>193</v>
      </c>
      <c r="BO23" t="s">
        <v>193</v>
      </c>
      <c r="BP23" t="s">
        <v>193</v>
      </c>
      <c r="BQ23" t="s">
        <v>193</v>
      </c>
      <c r="BR23" t="s">
        <v>193</v>
      </c>
      <c r="BS23" t="s">
        <v>193</v>
      </c>
      <c r="BT23" t="s">
        <v>193</v>
      </c>
      <c r="BU23" t="s">
        <v>193</v>
      </c>
      <c r="BV23" t="s">
        <v>193</v>
      </c>
      <c r="BW23" t="s">
        <v>193</v>
      </c>
      <c r="BX23" t="s">
        <v>193</v>
      </c>
      <c r="BY23" t="s">
        <v>193</v>
      </c>
      <c r="BZ23" t="s">
        <v>193</v>
      </c>
      <c r="CA23" t="s">
        <v>193</v>
      </c>
      <c r="CB23" t="s">
        <v>193</v>
      </c>
      <c r="CC23" t="s">
        <v>193</v>
      </c>
      <c r="CD23" t="s">
        <v>193</v>
      </c>
      <c r="CE23" t="s">
        <v>193</v>
      </c>
      <c r="CF23" t="s">
        <v>193</v>
      </c>
      <c r="CG23" t="s">
        <v>193</v>
      </c>
      <c r="CH23" t="s">
        <v>193</v>
      </c>
      <c r="CI23" t="s">
        <v>193</v>
      </c>
      <c r="CJ23" t="s">
        <v>193</v>
      </c>
      <c r="CK23" t="s">
        <v>193</v>
      </c>
      <c r="CL23" t="s">
        <v>193</v>
      </c>
      <c r="CM23" t="s">
        <v>193</v>
      </c>
      <c r="CN23" t="s">
        <v>193</v>
      </c>
      <c r="CO23" t="s">
        <v>193</v>
      </c>
      <c r="CP23" t="s">
        <v>193</v>
      </c>
      <c r="CQ23" t="s">
        <v>193</v>
      </c>
      <c r="CR23" t="s">
        <v>193</v>
      </c>
      <c r="CS23" t="s">
        <v>193</v>
      </c>
      <c r="CT23" t="s">
        <v>193</v>
      </c>
      <c r="CU23" t="s">
        <v>193</v>
      </c>
      <c r="CV23" t="s">
        <v>193</v>
      </c>
      <c r="CW23" t="s">
        <v>193</v>
      </c>
      <c r="CX23" t="s">
        <v>193</v>
      </c>
      <c r="CY23" t="s">
        <v>193</v>
      </c>
      <c r="CZ23" t="s">
        <v>193</v>
      </c>
      <c r="DA23" t="s">
        <v>193</v>
      </c>
      <c r="DB23" t="s">
        <v>193</v>
      </c>
      <c r="DC23" t="s">
        <v>193</v>
      </c>
      <c r="DD23" t="s">
        <v>193</v>
      </c>
      <c r="DE23" t="s">
        <v>193</v>
      </c>
      <c r="DF23" t="s">
        <v>193</v>
      </c>
      <c r="DG23" t="s">
        <v>193</v>
      </c>
      <c r="DH23" t="s">
        <v>193</v>
      </c>
      <c r="DI23" t="s">
        <v>193</v>
      </c>
      <c r="DJ23" t="s">
        <v>193</v>
      </c>
      <c r="DK23" t="s">
        <v>193</v>
      </c>
      <c r="DL23" t="s">
        <v>193</v>
      </c>
      <c r="DM23" t="s">
        <v>193</v>
      </c>
      <c r="DN23" t="s">
        <v>193</v>
      </c>
      <c r="DO23" t="s">
        <v>193</v>
      </c>
      <c r="DP23" t="s">
        <v>193</v>
      </c>
      <c r="DQ23" t="s">
        <v>193</v>
      </c>
      <c r="DR23" t="s">
        <v>193</v>
      </c>
      <c r="DS23" t="s">
        <v>193</v>
      </c>
      <c r="DT23" t="s">
        <v>193</v>
      </c>
      <c r="DU23" t="s">
        <v>193</v>
      </c>
      <c r="DV23" t="s">
        <v>193</v>
      </c>
      <c r="DW23" t="s">
        <v>193</v>
      </c>
      <c r="DX23" t="s">
        <v>193</v>
      </c>
      <c r="DY23" t="s">
        <v>193</v>
      </c>
      <c r="DZ23" t="s">
        <v>193</v>
      </c>
      <c r="EA23" t="s">
        <v>193</v>
      </c>
      <c r="EB23" t="s">
        <v>193</v>
      </c>
      <c r="EC23" t="s">
        <v>193</v>
      </c>
      <c r="ED23" t="s">
        <v>193</v>
      </c>
      <c r="EE23" t="s">
        <v>193</v>
      </c>
      <c r="EF23" t="s">
        <v>193</v>
      </c>
      <c r="EG23" t="s">
        <v>193</v>
      </c>
      <c r="EH23" t="s">
        <v>193</v>
      </c>
      <c r="EI23" t="s">
        <v>193</v>
      </c>
      <c r="EJ23" t="s">
        <v>193</v>
      </c>
      <c r="EK23" t="s">
        <v>193</v>
      </c>
      <c r="EL23" t="s">
        <v>193</v>
      </c>
      <c r="EM23" t="s">
        <v>193</v>
      </c>
      <c r="EN23" t="s">
        <v>193</v>
      </c>
      <c r="EO23" t="s">
        <v>193</v>
      </c>
      <c r="EP23" t="s">
        <v>193</v>
      </c>
      <c r="EQ23" t="s">
        <v>193</v>
      </c>
      <c r="ER23" t="s">
        <v>193</v>
      </c>
      <c r="ES23" t="s">
        <v>193</v>
      </c>
      <c r="ET23" t="s">
        <v>193</v>
      </c>
      <c r="EU23" t="s">
        <v>193</v>
      </c>
      <c r="EV23" t="s">
        <v>193</v>
      </c>
      <c r="EW23" t="s">
        <v>193</v>
      </c>
      <c r="EX23" t="s">
        <v>193</v>
      </c>
      <c r="EY23" t="s">
        <v>193</v>
      </c>
      <c r="EZ23" t="s">
        <v>193</v>
      </c>
      <c r="FA23" t="s">
        <v>193</v>
      </c>
      <c r="FB23" t="s">
        <v>193</v>
      </c>
      <c r="FC23" t="s">
        <v>193</v>
      </c>
      <c r="FD23" t="s">
        <v>193</v>
      </c>
      <c r="FE23" t="s">
        <v>193</v>
      </c>
      <c r="FF23" t="s">
        <v>193</v>
      </c>
      <c r="FG23" t="s">
        <v>193</v>
      </c>
      <c r="FH23" t="s">
        <v>193</v>
      </c>
      <c r="FI23" t="s">
        <v>193</v>
      </c>
      <c r="FJ23" t="s">
        <v>193</v>
      </c>
      <c r="FK23" t="s">
        <v>193</v>
      </c>
      <c r="FL23" t="s">
        <v>193</v>
      </c>
      <c r="FM23" t="s">
        <v>193</v>
      </c>
      <c r="FN23" t="s">
        <v>193</v>
      </c>
      <c r="FO23" t="s">
        <v>193</v>
      </c>
      <c r="FP23" t="s">
        <v>193</v>
      </c>
      <c r="FQ23" t="s">
        <v>193</v>
      </c>
      <c r="FR23" t="s">
        <v>193</v>
      </c>
      <c r="FS23" t="s">
        <v>193</v>
      </c>
      <c r="FT23" t="s">
        <v>193</v>
      </c>
      <c r="FU23" t="s">
        <v>193</v>
      </c>
      <c r="FV23" t="s">
        <v>193</v>
      </c>
      <c r="FW23" t="s">
        <v>193</v>
      </c>
      <c r="FX23" t="s">
        <v>193</v>
      </c>
      <c r="FY23" t="s">
        <v>193</v>
      </c>
      <c r="FZ23" t="s">
        <v>193</v>
      </c>
      <c r="GA23" t="s">
        <v>193</v>
      </c>
      <c r="GB23" t="s">
        <v>193</v>
      </c>
      <c r="GC23" t="s">
        <v>193</v>
      </c>
      <c r="GD23" t="s">
        <v>193</v>
      </c>
      <c r="GE23" t="s">
        <v>193</v>
      </c>
      <c r="GF23" t="s">
        <v>193</v>
      </c>
      <c r="GG23" t="s">
        <v>193</v>
      </c>
      <c r="GH23" t="s">
        <v>193</v>
      </c>
      <c r="GI23" t="s">
        <v>193</v>
      </c>
      <c r="GJ23" t="s">
        <v>193</v>
      </c>
      <c r="GK23" t="s">
        <v>193</v>
      </c>
      <c r="GL23" t="s">
        <v>193</v>
      </c>
      <c r="GM23" t="s">
        <v>193</v>
      </c>
      <c r="GN23" t="s">
        <v>193</v>
      </c>
      <c r="GO23" t="s">
        <v>193</v>
      </c>
      <c r="GP23" t="s">
        <v>193</v>
      </c>
      <c r="GQ23" t="s">
        <v>193</v>
      </c>
      <c r="GR23" t="s">
        <v>193</v>
      </c>
      <c r="GS23" t="s">
        <v>193</v>
      </c>
      <c r="GT23" t="s">
        <v>193</v>
      </c>
      <c r="GU23" t="s">
        <v>193</v>
      </c>
      <c r="GV23" t="s">
        <v>193</v>
      </c>
      <c r="GW23" t="s">
        <v>193</v>
      </c>
      <c r="GX23" t="s">
        <v>193</v>
      </c>
      <c r="GY23" t="s">
        <v>193</v>
      </c>
      <c r="GZ23" t="s">
        <v>193</v>
      </c>
      <c r="HA23" t="s">
        <v>193</v>
      </c>
      <c r="HB23" t="s">
        <v>193</v>
      </c>
      <c r="HC23" t="s">
        <v>193</v>
      </c>
      <c r="HD23" t="s">
        <v>193</v>
      </c>
      <c r="HE23" t="s">
        <v>193</v>
      </c>
      <c r="HF23" t="s">
        <v>193</v>
      </c>
      <c r="HG23" t="s">
        <v>193</v>
      </c>
      <c r="HH23" t="s">
        <v>193</v>
      </c>
      <c r="HI23" t="s">
        <v>193</v>
      </c>
      <c r="HJ23" t="s">
        <v>193</v>
      </c>
      <c r="HK23" t="s">
        <v>193</v>
      </c>
      <c r="HL23" t="s">
        <v>193</v>
      </c>
      <c r="HM23" t="s">
        <v>193</v>
      </c>
      <c r="HN23" t="s">
        <v>193</v>
      </c>
      <c r="HO23" t="s">
        <v>193</v>
      </c>
      <c r="HP23" t="s">
        <v>193</v>
      </c>
      <c r="HQ23" t="s">
        <v>193</v>
      </c>
      <c r="HR23" t="s">
        <v>193</v>
      </c>
      <c r="HS23" t="s">
        <v>193</v>
      </c>
      <c r="HT23" t="s">
        <v>193</v>
      </c>
      <c r="HU23" t="s">
        <v>193</v>
      </c>
      <c r="HV23" t="s">
        <v>193</v>
      </c>
      <c r="HW23" t="s">
        <v>193</v>
      </c>
      <c r="HX23" t="s">
        <v>193</v>
      </c>
      <c r="HY23" t="s">
        <v>193</v>
      </c>
      <c r="HZ23" t="s">
        <v>193</v>
      </c>
      <c r="IA23" t="s">
        <v>193</v>
      </c>
      <c r="IB23" t="s">
        <v>193</v>
      </c>
      <c r="IC23" t="s">
        <v>193</v>
      </c>
      <c r="ID23" t="s">
        <v>193</v>
      </c>
      <c r="IE23" t="s">
        <v>193</v>
      </c>
      <c r="IF23" t="s">
        <v>193</v>
      </c>
      <c r="IG23" t="s">
        <v>193</v>
      </c>
      <c r="IH23" t="s">
        <v>193</v>
      </c>
      <c r="II23" t="s">
        <v>193</v>
      </c>
      <c r="IJ23" t="s">
        <v>193</v>
      </c>
      <c r="IK23" t="s">
        <v>193</v>
      </c>
      <c r="IL23" t="s">
        <v>193</v>
      </c>
      <c r="IM23" t="s">
        <v>193</v>
      </c>
      <c r="IN23" t="s">
        <v>193</v>
      </c>
      <c r="IO23" t="s">
        <v>193</v>
      </c>
      <c r="IP23" t="s">
        <v>193</v>
      </c>
      <c r="IQ23" t="s">
        <v>193</v>
      </c>
      <c r="IR23" t="s">
        <v>193</v>
      </c>
      <c r="IS23" t="s">
        <v>193</v>
      </c>
      <c r="IT23" t="s">
        <v>193</v>
      </c>
      <c r="IU23" t="s">
        <v>193</v>
      </c>
      <c r="IV23" t="s">
        <v>193</v>
      </c>
      <c r="IW23" t="s">
        <v>193</v>
      </c>
      <c r="IX23" t="s">
        <v>193</v>
      </c>
      <c r="IY23" t="s">
        <v>193</v>
      </c>
      <c r="IZ23" t="s">
        <v>193</v>
      </c>
      <c r="JA23" t="s">
        <v>193</v>
      </c>
      <c r="JB23" t="s">
        <v>193</v>
      </c>
      <c r="JC23" t="s">
        <v>193</v>
      </c>
      <c r="JD23" t="s">
        <v>193</v>
      </c>
      <c r="JE23" t="s">
        <v>193</v>
      </c>
      <c r="JF23" t="s">
        <v>193</v>
      </c>
      <c r="JG23" t="s">
        <v>193</v>
      </c>
      <c r="JH23" t="s">
        <v>193</v>
      </c>
      <c r="JI23" t="s">
        <v>193</v>
      </c>
      <c r="JJ23" t="s">
        <v>193</v>
      </c>
      <c r="JK23" t="s">
        <v>193</v>
      </c>
      <c r="JL23" t="s">
        <v>193</v>
      </c>
      <c r="JM23" t="s">
        <v>193</v>
      </c>
      <c r="JN23" t="s">
        <v>193</v>
      </c>
      <c r="JO23" t="s">
        <v>193</v>
      </c>
      <c r="JP23" t="s">
        <v>193</v>
      </c>
      <c r="JQ23" t="s">
        <v>193</v>
      </c>
      <c r="JR23" t="s">
        <v>193</v>
      </c>
      <c r="JS23" t="s">
        <v>193</v>
      </c>
      <c r="JT23" t="s">
        <v>193</v>
      </c>
      <c r="JU23" t="s">
        <v>193</v>
      </c>
      <c r="JV23" t="s">
        <v>193</v>
      </c>
      <c r="JW23" t="s">
        <v>193</v>
      </c>
      <c r="JX23" t="s">
        <v>193</v>
      </c>
      <c r="JY23" t="s">
        <v>193</v>
      </c>
      <c r="JZ23" t="s">
        <v>193</v>
      </c>
      <c r="KA23" t="s">
        <v>193</v>
      </c>
      <c r="KB23" t="s">
        <v>193</v>
      </c>
      <c r="KC23" t="s">
        <v>193</v>
      </c>
      <c r="KD23" t="s">
        <v>193</v>
      </c>
      <c r="KE23" t="s">
        <v>193</v>
      </c>
      <c r="KF23" t="s">
        <v>193</v>
      </c>
      <c r="KG23" t="s">
        <v>193</v>
      </c>
      <c r="KH23" t="s">
        <v>193</v>
      </c>
      <c r="KI23" t="s">
        <v>193</v>
      </c>
      <c r="KJ23" t="s">
        <v>193</v>
      </c>
      <c r="KK23" t="s">
        <v>193</v>
      </c>
      <c r="KL23" t="s">
        <v>193</v>
      </c>
      <c r="KM23" t="s">
        <v>193</v>
      </c>
      <c r="KN23" t="s">
        <v>193</v>
      </c>
      <c r="KO23" t="s">
        <v>193</v>
      </c>
      <c r="KP23" t="s">
        <v>193</v>
      </c>
      <c r="KQ23" t="s">
        <v>193</v>
      </c>
      <c r="KR23" t="s">
        <v>193</v>
      </c>
      <c r="KS23" t="s">
        <v>193</v>
      </c>
      <c r="KT23" t="s">
        <v>193</v>
      </c>
      <c r="KU23" t="s">
        <v>109</v>
      </c>
      <c r="KV23" t="s">
        <v>1670</v>
      </c>
      <c r="KW23" t="s">
        <v>193</v>
      </c>
      <c r="KX23" t="s">
        <v>193</v>
      </c>
      <c r="KY23" t="s">
        <v>193</v>
      </c>
      <c r="KZ23" t="s">
        <v>193</v>
      </c>
      <c r="LA23" t="s">
        <v>193</v>
      </c>
      <c r="LB23" t="s">
        <v>193</v>
      </c>
      <c r="LC23" t="s">
        <v>193</v>
      </c>
      <c r="LD23" t="s">
        <v>193</v>
      </c>
      <c r="LE23" t="s">
        <v>193</v>
      </c>
      <c r="LF23" t="s">
        <v>193</v>
      </c>
      <c r="LG23" t="s">
        <v>193</v>
      </c>
      <c r="LH23" t="s">
        <v>193</v>
      </c>
      <c r="LI23" t="s">
        <v>193</v>
      </c>
      <c r="LJ23" t="s">
        <v>193</v>
      </c>
      <c r="LK23" t="s">
        <v>193</v>
      </c>
      <c r="LL23" t="s">
        <v>193</v>
      </c>
      <c r="LM23" t="s">
        <v>193</v>
      </c>
      <c r="LN23" t="s">
        <v>193</v>
      </c>
      <c r="LO23" t="s">
        <v>193</v>
      </c>
      <c r="LP23" t="s">
        <v>193</v>
      </c>
      <c r="LQ23" t="s">
        <v>193</v>
      </c>
      <c r="LR23" t="s">
        <v>193</v>
      </c>
      <c r="LS23" t="s">
        <v>193</v>
      </c>
      <c r="LT23" t="s">
        <v>193</v>
      </c>
      <c r="LU23" t="s">
        <v>193</v>
      </c>
      <c r="LV23" t="s">
        <v>193</v>
      </c>
      <c r="LW23" t="s">
        <v>193</v>
      </c>
      <c r="LX23" t="s">
        <v>193</v>
      </c>
      <c r="LY23" t="s">
        <v>193</v>
      </c>
      <c r="LZ23" t="s">
        <v>193</v>
      </c>
      <c r="MA23" t="s">
        <v>193</v>
      </c>
      <c r="MB23" t="s">
        <v>193</v>
      </c>
      <c r="MC23" t="s">
        <v>193</v>
      </c>
      <c r="MD23" t="s">
        <v>193</v>
      </c>
      <c r="ME23" t="s">
        <v>193</v>
      </c>
      <c r="MF23" t="s">
        <v>193</v>
      </c>
      <c r="MG23" t="s">
        <v>193</v>
      </c>
      <c r="MH23" t="s">
        <v>109</v>
      </c>
      <c r="MI23" t="s">
        <v>107</v>
      </c>
      <c r="MJ23">
        <v>0</v>
      </c>
      <c r="MK23">
        <v>0</v>
      </c>
      <c r="ML23">
        <v>1</v>
      </c>
      <c r="MM23" t="s">
        <v>3379</v>
      </c>
      <c r="MN23" t="s">
        <v>3380</v>
      </c>
      <c r="MO23">
        <v>0</v>
      </c>
      <c r="MP23">
        <v>0</v>
      </c>
      <c r="MQ23">
        <v>1</v>
      </c>
      <c r="MR23">
        <v>0</v>
      </c>
      <c r="MS23">
        <v>1</v>
      </c>
      <c r="MT23">
        <v>0</v>
      </c>
      <c r="MU23" t="s">
        <v>3381</v>
      </c>
      <c r="MV23" t="s">
        <v>193</v>
      </c>
      <c r="MW23" t="s">
        <v>193</v>
      </c>
      <c r="MX23" t="s">
        <v>193</v>
      </c>
      <c r="MY23" t="s">
        <v>193</v>
      </c>
      <c r="MZ23" t="s">
        <v>193</v>
      </c>
      <c r="NA23" t="s">
        <v>193</v>
      </c>
      <c r="NB23" t="s">
        <v>193</v>
      </c>
      <c r="NC23">
        <v>195199132</v>
      </c>
      <c r="ND23" t="s">
        <v>3378</v>
      </c>
      <c r="NE23" t="s">
        <v>3922</v>
      </c>
      <c r="NF23" t="s">
        <v>193</v>
      </c>
      <c r="NG23" t="s">
        <v>699</v>
      </c>
      <c r="NH23" t="s">
        <v>700</v>
      </c>
      <c r="NI23" t="s">
        <v>611</v>
      </c>
      <c r="NJ23" t="s">
        <v>193</v>
      </c>
      <c r="NK23">
        <v>23</v>
      </c>
    </row>
    <row r="24" spans="1:375" x14ac:dyDescent="0.35">
      <c r="A24" t="s">
        <v>3923</v>
      </c>
      <c r="B24" t="s">
        <v>3924</v>
      </c>
      <c r="C24" t="s">
        <v>3355</v>
      </c>
      <c r="D24">
        <v>1.2660256410666849E-2</v>
      </c>
      <c r="E24" t="s">
        <v>193</v>
      </c>
      <c r="F24" t="s">
        <v>193</v>
      </c>
      <c r="G24" t="s">
        <v>809</v>
      </c>
      <c r="H24" t="s">
        <v>3355</v>
      </c>
      <c r="I24" t="s">
        <v>171</v>
      </c>
      <c r="J24" t="s">
        <v>193</v>
      </c>
      <c r="K24" t="s">
        <v>172</v>
      </c>
      <c r="L24" t="s">
        <v>171</v>
      </c>
      <c r="M24" t="s">
        <v>171</v>
      </c>
      <c r="N24" t="s">
        <v>763</v>
      </c>
      <c r="O24" t="s">
        <v>193</v>
      </c>
      <c r="P24" t="s">
        <v>195</v>
      </c>
      <c r="Q24" t="s">
        <v>764</v>
      </c>
      <c r="R24" t="s">
        <v>764</v>
      </c>
      <c r="S24" t="s">
        <v>106</v>
      </c>
      <c r="T24" t="s">
        <v>173</v>
      </c>
      <c r="U24" t="s">
        <v>174</v>
      </c>
      <c r="V24" t="s">
        <v>173</v>
      </c>
      <c r="W24" t="s">
        <v>250</v>
      </c>
      <c r="X24" t="s">
        <v>249</v>
      </c>
      <c r="Y24" t="s">
        <v>250</v>
      </c>
      <c r="Z24" t="s">
        <v>769</v>
      </c>
      <c r="AA24" t="s">
        <v>193</v>
      </c>
      <c r="AB24" t="s">
        <v>768</v>
      </c>
      <c r="AC24" t="s">
        <v>3903</v>
      </c>
      <c r="AD24" t="s">
        <v>769</v>
      </c>
      <c r="AE24" t="s">
        <v>772</v>
      </c>
      <c r="AF24" t="s">
        <v>193</v>
      </c>
      <c r="AG24" t="s">
        <v>771</v>
      </c>
      <c r="AH24" t="s">
        <v>772</v>
      </c>
      <c r="AI24" t="s">
        <v>772</v>
      </c>
      <c r="AJ24" t="s">
        <v>536</v>
      </c>
      <c r="AK24" t="s">
        <v>490</v>
      </c>
      <c r="AL24" t="s">
        <v>109</v>
      </c>
      <c r="AM24" t="s">
        <v>193</v>
      </c>
      <c r="AN24" t="s">
        <v>109</v>
      </c>
      <c r="AO24" t="s">
        <v>193</v>
      </c>
      <c r="AP24" t="s">
        <v>491</v>
      </c>
      <c r="AQ24" t="s">
        <v>193</v>
      </c>
      <c r="AR24" t="s">
        <v>193</v>
      </c>
      <c r="AS24" t="s">
        <v>492</v>
      </c>
      <c r="AT24" t="s">
        <v>193</v>
      </c>
      <c r="AU24" t="s">
        <v>3377</v>
      </c>
      <c r="AV24">
        <v>1</v>
      </c>
      <c r="AW24">
        <v>1</v>
      </c>
      <c r="AX24">
        <v>0</v>
      </c>
      <c r="AY24">
        <v>0</v>
      </c>
      <c r="AZ24">
        <v>0</v>
      </c>
      <c r="BA24">
        <v>1</v>
      </c>
      <c r="BB24">
        <v>0</v>
      </c>
      <c r="BC24" t="s">
        <v>110</v>
      </c>
      <c r="BD24" t="s">
        <v>1423</v>
      </c>
      <c r="BE24" t="s">
        <v>512</v>
      </c>
      <c r="BF24">
        <v>1</v>
      </c>
      <c r="BG24">
        <v>0</v>
      </c>
      <c r="BH24">
        <v>0</v>
      </c>
      <c r="BI24">
        <v>0</v>
      </c>
      <c r="BJ24">
        <v>1</v>
      </c>
      <c r="BK24">
        <v>0</v>
      </c>
      <c r="BL24">
        <v>0</v>
      </c>
      <c r="BM24">
        <v>0</v>
      </c>
      <c r="BN24">
        <v>0</v>
      </c>
      <c r="BO24">
        <v>0</v>
      </c>
      <c r="BP24" t="s">
        <v>193</v>
      </c>
      <c r="BQ24" t="s">
        <v>142</v>
      </c>
      <c r="BR24" t="s">
        <v>501</v>
      </c>
      <c r="BS24" t="s">
        <v>503</v>
      </c>
      <c r="BT24">
        <v>1</v>
      </c>
      <c r="BU24">
        <v>1</v>
      </c>
      <c r="BV24">
        <v>1</v>
      </c>
      <c r="BW24">
        <v>1</v>
      </c>
      <c r="BX24">
        <v>1</v>
      </c>
      <c r="BY24">
        <v>0</v>
      </c>
      <c r="BZ24">
        <v>1</v>
      </c>
      <c r="CA24">
        <v>0</v>
      </c>
      <c r="CB24" t="s">
        <v>498</v>
      </c>
      <c r="CC24">
        <v>200</v>
      </c>
      <c r="CD24">
        <v>100</v>
      </c>
      <c r="CE24" t="s">
        <v>132</v>
      </c>
      <c r="CF24">
        <v>350</v>
      </c>
      <c r="CG24">
        <v>134.61538461538399</v>
      </c>
      <c r="CH24" t="s">
        <v>109</v>
      </c>
      <c r="CI24">
        <v>240</v>
      </c>
      <c r="CJ24">
        <v>104.347826086956</v>
      </c>
      <c r="CK24" t="s">
        <v>109</v>
      </c>
      <c r="CL24">
        <v>240</v>
      </c>
      <c r="CM24">
        <v>82.758620689655103</v>
      </c>
      <c r="CN24" t="s">
        <v>132</v>
      </c>
      <c r="CO24">
        <v>600</v>
      </c>
      <c r="CP24">
        <v>250</v>
      </c>
      <c r="CQ24" t="s">
        <v>132</v>
      </c>
      <c r="CR24" t="s">
        <v>193</v>
      </c>
      <c r="CS24" t="s">
        <v>193</v>
      </c>
      <c r="CT24" t="s">
        <v>193</v>
      </c>
      <c r="CU24" t="s">
        <v>622</v>
      </c>
      <c r="CV24" t="s">
        <v>114</v>
      </c>
      <c r="CW24" t="s">
        <v>193</v>
      </c>
      <c r="CX24" t="s">
        <v>193</v>
      </c>
      <c r="CY24" t="s">
        <v>121</v>
      </c>
      <c r="CZ24" t="s">
        <v>122</v>
      </c>
      <c r="DA24" t="s">
        <v>121</v>
      </c>
      <c r="DB24">
        <v>571</v>
      </c>
      <c r="DC24">
        <v>150</v>
      </c>
      <c r="DD24">
        <v>994.30823117338002</v>
      </c>
      <c r="DE24">
        <v>994.30823117338002</v>
      </c>
      <c r="DF24" t="s">
        <v>132</v>
      </c>
      <c r="DG24" t="s">
        <v>114</v>
      </c>
      <c r="DH24" t="s">
        <v>193</v>
      </c>
      <c r="DI24" t="s">
        <v>193</v>
      </c>
      <c r="DJ24" t="s">
        <v>193</v>
      </c>
      <c r="DK24" t="s">
        <v>193</v>
      </c>
      <c r="DL24" t="s">
        <v>193</v>
      </c>
      <c r="DM24" t="s">
        <v>193</v>
      </c>
      <c r="DN24" t="s">
        <v>193</v>
      </c>
      <c r="DO24" t="s">
        <v>193</v>
      </c>
      <c r="DP24" t="s">
        <v>193</v>
      </c>
      <c r="DQ24" t="s">
        <v>193</v>
      </c>
      <c r="DR24" t="s">
        <v>193</v>
      </c>
      <c r="DS24" t="s">
        <v>193</v>
      </c>
      <c r="DT24" t="s">
        <v>193</v>
      </c>
      <c r="DU24" t="s">
        <v>193</v>
      </c>
      <c r="DV24" t="s">
        <v>193</v>
      </c>
      <c r="DW24" t="s">
        <v>193</v>
      </c>
      <c r="DX24" t="s">
        <v>193</v>
      </c>
      <c r="DY24" t="s">
        <v>193</v>
      </c>
      <c r="DZ24" t="s">
        <v>193</v>
      </c>
      <c r="EA24" t="s">
        <v>193</v>
      </c>
      <c r="EB24" t="s">
        <v>193</v>
      </c>
      <c r="EC24" t="s">
        <v>193</v>
      </c>
      <c r="ED24" t="s">
        <v>193</v>
      </c>
      <c r="EE24" t="s">
        <v>193</v>
      </c>
      <c r="EF24" t="s">
        <v>193</v>
      </c>
      <c r="EG24" t="s">
        <v>114</v>
      </c>
      <c r="EH24" t="s">
        <v>114</v>
      </c>
      <c r="EI24" t="s">
        <v>109</v>
      </c>
      <c r="EJ24" t="s">
        <v>106</v>
      </c>
      <c r="EK24" t="s">
        <v>789</v>
      </c>
      <c r="EL24" t="s">
        <v>129</v>
      </c>
      <c r="EM24" t="s">
        <v>785</v>
      </c>
      <c r="EN24" t="s">
        <v>714</v>
      </c>
      <c r="EO24">
        <v>1</v>
      </c>
      <c r="EP24">
        <v>1</v>
      </c>
      <c r="EQ24">
        <v>1</v>
      </c>
      <c r="ER24">
        <v>1</v>
      </c>
      <c r="ES24">
        <v>1</v>
      </c>
      <c r="ET24">
        <v>0</v>
      </c>
      <c r="EU24">
        <v>1</v>
      </c>
      <c r="EV24">
        <v>1</v>
      </c>
      <c r="EW24">
        <v>0</v>
      </c>
      <c r="EX24" t="s">
        <v>109</v>
      </c>
      <c r="EY24">
        <v>30</v>
      </c>
      <c r="EZ24">
        <v>30</v>
      </c>
      <c r="FA24" t="s">
        <v>193</v>
      </c>
      <c r="FB24" t="s">
        <v>193</v>
      </c>
      <c r="FC24" t="s">
        <v>193</v>
      </c>
      <c r="FD24">
        <v>30</v>
      </c>
      <c r="FE24" t="s">
        <v>132</v>
      </c>
      <c r="FF24">
        <v>15</v>
      </c>
      <c r="FG24" t="s">
        <v>132</v>
      </c>
      <c r="FH24">
        <v>75</v>
      </c>
      <c r="FI24" t="s">
        <v>132</v>
      </c>
      <c r="FJ24" t="s">
        <v>193</v>
      </c>
      <c r="FK24" t="s">
        <v>193</v>
      </c>
      <c r="FL24" t="s">
        <v>193</v>
      </c>
      <c r="FM24" t="s">
        <v>193</v>
      </c>
      <c r="FN24" t="s">
        <v>193</v>
      </c>
      <c r="FO24" t="s">
        <v>193</v>
      </c>
      <c r="FP24" t="s">
        <v>193</v>
      </c>
      <c r="FQ24" t="s">
        <v>193</v>
      </c>
      <c r="FR24" t="s">
        <v>193</v>
      </c>
      <c r="FS24" t="s">
        <v>193</v>
      </c>
      <c r="FT24" t="s">
        <v>193</v>
      </c>
      <c r="FU24" t="s">
        <v>109</v>
      </c>
      <c r="FV24">
        <v>25</v>
      </c>
      <c r="FW24" t="s">
        <v>193</v>
      </c>
      <c r="FX24" t="s">
        <v>193</v>
      </c>
      <c r="FY24">
        <v>25</v>
      </c>
      <c r="FZ24" t="s">
        <v>132</v>
      </c>
      <c r="GA24" t="s">
        <v>109</v>
      </c>
      <c r="GB24">
        <v>125</v>
      </c>
      <c r="GC24" t="s">
        <v>193</v>
      </c>
      <c r="GD24" t="s">
        <v>193</v>
      </c>
      <c r="GE24">
        <v>125</v>
      </c>
      <c r="GF24" t="s">
        <v>132</v>
      </c>
      <c r="GG24" t="s">
        <v>109</v>
      </c>
      <c r="GH24">
        <v>75</v>
      </c>
      <c r="GI24" t="s">
        <v>193</v>
      </c>
      <c r="GJ24" t="s">
        <v>193</v>
      </c>
      <c r="GK24" t="s">
        <v>193</v>
      </c>
      <c r="GL24">
        <v>75</v>
      </c>
      <c r="GM24" t="s">
        <v>132</v>
      </c>
      <c r="GN24" t="s">
        <v>109</v>
      </c>
      <c r="GO24" t="s">
        <v>193</v>
      </c>
      <c r="GP24">
        <v>5</v>
      </c>
      <c r="GQ24" t="s">
        <v>193</v>
      </c>
      <c r="GR24" t="s">
        <v>193</v>
      </c>
      <c r="GS24" t="s">
        <v>193</v>
      </c>
      <c r="GT24" t="s">
        <v>193</v>
      </c>
      <c r="GU24" t="s">
        <v>193</v>
      </c>
      <c r="GV24" t="s">
        <v>193</v>
      </c>
      <c r="GW24" t="s">
        <v>132</v>
      </c>
      <c r="GX24" t="s">
        <v>156</v>
      </c>
      <c r="GY24">
        <v>5</v>
      </c>
      <c r="GZ24" t="s">
        <v>109</v>
      </c>
      <c r="HA24" t="s">
        <v>3370</v>
      </c>
      <c r="HB24">
        <v>1</v>
      </c>
      <c r="HC24">
        <v>1</v>
      </c>
      <c r="HD24">
        <v>0</v>
      </c>
      <c r="HE24">
        <v>1</v>
      </c>
      <c r="HF24">
        <v>1</v>
      </c>
      <c r="HG24">
        <v>0</v>
      </c>
      <c r="HH24">
        <v>0</v>
      </c>
      <c r="HI24">
        <v>0</v>
      </c>
      <c r="HJ24">
        <v>0</v>
      </c>
      <c r="HK24">
        <v>0</v>
      </c>
      <c r="HL24">
        <v>0</v>
      </c>
      <c r="HM24">
        <v>0</v>
      </c>
      <c r="HN24">
        <v>0</v>
      </c>
      <c r="HO24" t="s">
        <v>193</v>
      </c>
      <c r="HP24" t="s">
        <v>819</v>
      </c>
      <c r="HQ24">
        <v>1</v>
      </c>
      <c r="HR24">
        <v>0</v>
      </c>
      <c r="HS24">
        <v>0</v>
      </c>
      <c r="HT24">
        <v>1</v>
      </c>
      <c r="HU24">
        <v>1</v>
      </c>
      <c r="HV24">
        <v>0</v>
      </c>
      <c r="HW24">
        <v>1</v>
      </c>
      <c r="HX24">
        <v>1</v>
      </c>
      <c r="HY24">
        <v>0</v>
      </c>
      <c r="HZ24" t="s">
        <v>114</v>
      </c>
      <c r="IA24" t="s">
        <v>114</v>
      </c>
      <c r="IB24" t="s">
        <v>109</v>
      </c>
      <c r="IC24" t="s">
        <v>106</v>
      </c>
      <c r="ID24" t="s">
        <v>789</v>
      </c>
      <c r="IE24" t="s">
        <v>129</v>
      </c>
      <c r="IF24" t="s">
        <v>785</v>
      </c>
      <c r="IG24" t="s">
        <v>193</v>
      </c>
      <c r="IH24" t="s">
        <v>193</v>
      </c>
      <c r="II24" t="s">
        <v>193</v>
      </c>
      <c r="IJ24" t="s">
        <v>193</v>
      </c>
      <c r="IK24" t="s">
        <v>193</v>
      </c>
      <c r="IL24" t="s">
        <v>193</v>
      </c>
      <c r="IM24" t="s">
        <v>193</v>
      </c>
      <c r="IN24" t="s">
        <v>193</v>
      </c>
      <c r="IO24" t="s">
        <v>193</v>
      </c>
      <c r="IP24" t="s">
        <v>193</v>
      </c>
      <c r="IQ24" t="s">
        <v>193</v>
      </c>
      <c r="IR24" t="s">
        <v>193</v>
      </c>
      <c r="IS24" t="s">
        <v>193</v>
      </c>
      <c r="IT24" t="s">
        <v>193</v>
      </c>
      <c r="IU24" t="s">
        <v>193</v>
      </c>
      <c r="IV24" t="s">
        <v>193</v>
      </c>
      <c r="IW24" t="s">
        <v>193</v>
      </c>
      <c r="IX24" t="s">
        <v>193</v>
      </c>
      <c r="IY24" t="s">
        <v>193</v>
      </c>
      <c r="IZ24" t="s">
        <v>193</v>
      </c>
      <c r="JA24" t="s">
        <v>193</v>
      </c>
      <c r="JB24" t="s">
        <v>193</v>
      </c>
      <c r="JC24" t="s">
        <v>193</v>
      </c>
      <c r="JD24" t="s">
        <v>193</v>
      </c>
      <c r="JE24" t="s">
        <v>193</v>
      </c>
      <c r="JF24" t="s">
        <v>193</v>
      </c>
      <c r="JG24" t="s">
        <v>193</v>
      </c>
      <c r="JH24" t="s">
        <v>193</v>
      </c>
      <c r="JI24" t="s">
        <v>193</v>
      </c>
      <c r="JJ24" t="s">
        <v>193</v>
      </c>
      <c r="JK24" t="s">
        <v>193</v>
      </c>
      <c r="JL24" t="s">
        <v>193</v>
      </c>
      <c r="JM24" t="s">
        <v>193</v>
      </c>
      <c r="JN24" t="s">
        <v>193</v>
      </c>
      <c r="JO24" t="s">
        <v>193</v>
      </c>
      <c r="JP24">
        <v>50</v>
      </c>
      <c r="JQ24" t="s">
        <v>109</v>
      </c>
      <c r="JR24" t="s">
        <v>114</v>
      </c>
      <c r="JS24" t="s">
        <v>193</v>
      </c>
      <c r="JT24" t="s">
        <v>193</v>
      </c>
      <c r="JU24" t="s">
        <v>193</v>
      </c>
      <c r="JV24" t="s">
        <v>193</v>
      </c>
      <c r="JW24" t="s">
        <v>193</v>
      </c>
      <c r="JX24" t="s">
        <v>193</v>
      </c>
      <c r="JY24" t="s">
        <v>193</v>
      </c>
      <c r="JZ24" t="s">
        <v>193</v>
      </c>
      <c r="KA24" t="s">
        <v>3383</v>
      </c>
      <c r="KB24">
        <v>0</v>
      </c>
      <c r="KC24">
        <v>1</v>
      </c>
      <c r="KD24">
        <v>1</v>
      </c>
      <c r="KE24">
        <v>1</v>
      </c>
      <c r="KF24">
        <v>1</v>
      </c>
      <c r="KG24">
        <v>0</v>
      </c>
      <c r="KH24">
        <v>0</v>
      </c>
      <c r="KI24">
        <v>0</v>
      </c>
      <c r="KJ24" t="s">
        <v>193</v>
      </c>
      <c r="KK24" t="s">
        <v>109</v>
      </c>
      <c r="KL24" t="s">
        <v>193</v>
      </c>
      <c r="KM24" t="s">
        <v>3377</v>
      </c>
      <c r="KN24">
        <v>1</v>
      </c>
      <c r="KO24">
        <v>1</v>
      </c>
      <c r="KP24">
        <v>0</v>
      </c>
      <c r="KQ24">
        <v>0</v>
      </c>
      <c r="KR24">
        <v>0</v>
      </c>
      <c r="KS24">
        <v>1</v>
      </c>
      <c r="KT24">
        <v>0</v>
      </c>
      <c r="KU24" t="s">
        <v>193</v>
      </c>
      <c r="KV24" t="s">
        <v>193</v>
      </c>
      <c r="KW24" t="s">
        <v>193</v>
      </c>
      <c r="KX24" t="s">
        <v>193</v>
      </c>
      <c r="KY24" t="s">
        <v>193</v>
      </c>
      <c r="KZ24" t="s">
        <v>193</v>
      </c>
      <c r="LA24" t="s">
        <v>193</v>
      </c>
      <c r="LB24" t="s">
        <v>193</v>
      </c>
      <c r="LC24" t="s">
        <v>193</v>
      </c>
      <c r="LD24" t="s">
        <v>193</v>
      </c>
      <c r="LE24" t="s">
        <v>193</v>
      </c>
      <c r="LF24" t="s">
        <v>193</v>
      </c>
      <c r="LG24" t="s">
        <v>193</v>
      </c>
      <c r="LH24" t="s">
        <v>193</v>
      </c>
      <c r="LI24" t="s">
        <v>193</v>
      </c>
      <c r="LJ24" t="s">
        <v>193</v>
      </c>
      <c r="LK24" t="s">
        <v>193</v>
      </c>
      <c r="LL24" t="s">
        <v>193</v>
      </c>
      <c r="LM24" t="s">
        <v>193</v>
      </c>
      <c r="LN24" t="s">
        <v>193</v>
      </c>
      <c r="LO24" t="s">
        <v>193</v>
      </c>
      <c r="LP24" t="s">
        <v>193</v>
      </c>
      <c r="LQ24" t="s">
        <v>193</v>
      </c>
      <c r="LR24" t="s">
        <v>193</v>
      </c>
      <c r="LS24" t="s">
        <v>193</v>
      </c>
      <c r="LT24" t="s">
        <v>193</v>
      </c>
      <c r="LU24" t="s">
        <v>193</v>
      </c>
      <c r="LV24" t="s">
        <v>193</v>
      </c>
      <c r="LW24" t="s">
        <v>193</v>
      </c>
      <c r="LX24" t="s">
        <v>193</v>
      </c>
      <c r="LY24" t="s">
        <v>193</v>
      </c>
      <c r="LZ24" t="s">
        <v>193</v>
      </c>
      <c r="MA24" t="s">
        <v>193</v>
      </c>
      <c r="MB24" t="s">
        <v>193</v>
      </c>
      <c r="MC24" t="s">
        <v>193</v>
      </c>
      <c r="MD24" t="s">
        <v>193</v>
      </c>
      <c r="ME24" t="s">
        <v>193</v>
      </c>
      <c r="MF24" t="s">
        <v>193</v>
      </c>
      <c r="MG24" t="s">
        <v>193</v>
      </c>
      <c r="MH24" t="s">
        <v>193</v>
      </c>
      <c r="MI24" t="s">
        <v>193</v>
      </c>
      <c r="MJ24" t="s">
        <v>193</v>
      </c>
      <c r="MK24" t="s">
        <v>193</v>
      </c>
      <c r="ML24" t="s">
        <v>193</v>
      </c>
      <c r="MM24" t="s">
        <v>193</v>
      </c>
      <c r="MN24" t="s">
        <v>193</v>
      </c>
      <c r="MO24" t="s">
        <v>193</v>
      </c>
      <c r="MP24" t="s">
        <v>193</v>
      </c>
      <c r="MQ24" t="s">
        <v>193</v>
      </c>
      <c r="MR24" t="s">
        <v>193</v>
      </c>
      <c r="MS24" t="s">
        <v>193</v>
      </c>
      <c r="MT24" t="s">
        <v>193</v>
      </c>
      <c r="MU24" t="s">
        <v>193</v>
      </c>
      <c r="MV24" t="s">
        <v>193</v>
      </c>
      <c r="MW24" t="s">
        <v>193</v>
      </c>
      <c r="MX24" t="s">
        <v>193</v>
      </c>
      <c r="MY24" t="s">
        <v>193</v>
      </c>
      <c r="MZ24" t="s">
        <v>193</v>
      </c>
      <c r="NA24" t="s">
        <v>3925</v>
      </c>
      <c r="NB24" t="s">
        <v>193</v>
      </c>
      <c r="NC24">
        <v>195199163</v>
      </c>
      <c r="ND24" t="s">
        <v>3382</v>
      </c>
      <c r="NE24" t="s">
        <v>3926</v>
      </c>
      <c r="NF24" t="s">
        <v>193</v>
      </c>
      <c r="NG24" t="s">
        <v>699</v>
      </c>
      <c r="NH24" t="s">
        <v>700</v>
      </c>
      <c r="NI24" t="s">
        <v>611</v>
      </c>
      <c r="NJ24" t="s">
        <v>193</v>
      </c>
      <c r="NK24">
        <v>24</v>
      </c>
    </row>
    <row r="25" spans="1:375" x14ac:dyDescent="0.35">
      <c r="A25" t="s">
        <v>3927</v>
      </c>
      <c r="B25" t="s">
        <v>3928</v>
      </c>
      <c r="C25" t="s">
        <v>3355</v>
      </c>
      <c r="D25">
        <v>3.4722222262644209E-3</v>
      </c>
      <c r="E25" t="s">
        <v>193</v>
      </c>
      <c r="F25" t="s">
        <v>193</v>
      </c>
      <c r="G25" t="s">
        <v>193</v>
      </c>
      <c r="H25" t="s">
        <v>3355</v>
      </c>
      <c r="I25" t="s">
        <v>171</v>
      </c>
      <c r="J25" t="s">
        <v>193</v>
      </c>
      <c r="K25" t="s">
        <v>172</v>
      </c>
      <c r="L25" t="s">
        <v>171</v>
      </c>
      <c r="M25" t="s">
        <v>171</v>
      </c>
      <c r="N25" t="s">
        <v>763</v>
      </c>
      <c r="O25" t="s">
        <v>193</v>
      </c>
      <c r="P25" t="s">
        <v>195</v>
      </c>
      <c r="Q25" t="s">
        <v>764</v>
      </c>
      <c r="R25" t="s">
        <v>764</v>
      </c>
      <c r="S25" t="s">
        <v>106</v>
      </c>
      <c r="T25" t="s">
        <v>173</v>
      </c>
      <c r="U25" t="s">
        <v>174</v>
      </c>
      <c r="V25" t="s">
        <v>173</v>
      </c>
      <c r="W25" t="s">
        <v>250</v>
      </c>
      <c r="X25" t="s">
        <v>249</v>
      </c>
      <c r="Y25" t="s">
        <v>250</v>
      </c>
      <c r="Z25" t="s">
        <v>769</v>
      </c>
      <c r="AA25" t="s">
        <v>193</v>
      </c>
      <c r="AB25" t="s">
        <v>768</v>
      </c>
      <c r="AC25" t="s">
        <v>3903</v>
      </c>
      <c r="AD25" t="s">
        <v>769</v>
      </c>
      <c r="AE25" t="s">
        <v>772</v>
      </c>
      <c r="AF25" t="s">
        <v>193</v>
      </c>
      <c r="AG25" t="s">
        <v>771</v>
      </c>
      <c r="AH25" t="s">
        <v>772</v>
      </c>
      <c r="AI25" t="s">
        <v>772</v>
      </c>
      <c r="AJ25" t="s">
        <v>536</v>
      </c>
      <c r="AK25" t="s">
        <v>3317</v>
      </c>
      <c r="AL25" t="s">
        <v>109</v>
      </c>
      <c r="AM25" t="s">
        <v>193</v>
      </c>
      <c r="AN25" t="s">
        <v>109</v>
      </c>
      <c r="AO25" t="s">
        <v>193</v>
      </c>
      <c r="AP25" t="s">
        <v>491</v>
      </c>
      <c r="AQ25" t="s">
        <v>193</v>
      </c>
      <c r="AR25" t="s">
        <v>193</v>
      </c>
      <c r="AS25" t="s">
        <v>193</v>
      </c>
      <c r="AT25" t="s">
        <v>193</v>
      </c>
      <c r="AU25" t="s">
        <v>193</v>
      </c>
      <c r="AV25" t="s">
        <v>193</v>
      </c>
      <c r="AW25" t="s">
        <v>193</v>
      </c>
      <c r="AX25" t="s">
        <v>193</v>
      </c>
      <c r="AY25" t="s">
        <v>193</v>
      </c>
      <c r="AZ25" t="s">
        <v>193</v>
      </c>
      <c r="BA25" t="s">
        <v>193</v>
      </c>
      <c r="BB25" t="s">
        <v>193</v>
      </c>
      <c r="BC25" t="s">
        <v>193</v>
      </c>
      <c r="BD25" t="s">
        <v>193</v>
      </c>
      <c r="BE25" t="s">
        <v>193</v>
      </c>
      <c r="BF25" t="s">
        <v>193</v>
      </c>
      <c r="BG25" t="s">
        <v>193</v>
      </c>
      <c r="BH25" t="s">
        <v>193</v>
      </c>
      <c r="BI25" t="s">
        <v>193</v>
      </c>
      <c r="BJ25" t="s">
        <v>193</v>
      </c>
      <c r="BK25" t="s">
        <v>193</v>
      </c>
      <c r="BL25" t="s">
        <v>193</v>
      </c>
      <c r="BM25" t="s">
        <v>193</v>
      </c>
      <c r="BN25" t="s">
        <v>193</v>
      </c>
      <c r="BO25" t="s">
        <v>193</v>
      </c>
      <c r="BP25" t="s">
        <v>193</v>
      </c>
      <c r="BQ25" t="s">
        <v>193</v>
      </c>
      <c r="BR25" t="s">
        <v>193</v>
      </c>
      <c r="BS25" t="s">
        <v>193</v>
      </c>
      <c r="BT25" t="s">
        <v>193</v>
      </c>
      <c r="BU25" t="s">
        <v>193</v>
      </c>
      <c r="BV25" t="s">
        <v>193</v>
      </c>
      <c r="BW25" t="s">
        <v>193</v>
      </c>
      <c r="BX25" t="s">
        <v>193</v>
      </c>
      <c r="BY25" t="s">
        <v>193</v>
      </c>
      <c r="BZ25" t="s">
        <v>193</v>
      </c>
      <c r="CA25" t="s">
        <v>193</v>
      </c>
      <c r="CB25" t="s">
        <v>193</v>
      </c>
      <c r="CC25" t="s">
        <v>193</v>
      </c>
      <c r="CD25" t="s">
        <v>193</v>
      </c>
      <c r="CE25" t="s">
        <v>193</v>
      </c>
      <c r="CF25" t="s">
        <v>193</v>
      </c>
      <c r="CG25" t="s">
        <v>193</v>
      </c>
      <c r="CH25" t="s">
        <v>193</v>
      </c>
      <c r="CI25" t="s">
        <v>193</v>
      </c>
      <c r="CJ25" t="s">
        <v>193</v>
      </c>
      <c r="CK25" t="s">
        <v>193</v>
      </c>
      <c r="CL25" t="s">
        <v>193</v>
      </c>
      <c r="CM25" t="s">
        <v>193</v>
      </c>
      <c r="CN25" t="s">
        <v>193</v>
      </c>
      <c r="CO25" t="s">
        <v>193</v>
      </c>
      <c r="CP25" t="s">
        <v>193</v>
      </c>
      <c r="CQ25" t="s">
        <v>193</v>
      </c>
      <c r="CR25" t="s">
        <v>193</v>
      </c>
      <c r="CS25" t="s">
        <v>193</v>
      </c>
      <c r="CT25" t="s">
        <v>193</v>
      </c>
      <c r="CU25" t="s">
        <v>193</v>
      </c>
      <c r="CV25" t="s">
        <v>193</v>
      </c>
      <c r="CW25" t="s">
        <v>193</v>
      </c>
      <c r="CX25" t="s">
        <v>193</v>
      </c>
      <c r="CY25" t="s">
        <v>193</v>
      </c>
      <c r="CZ25" t="s">
        <v>193</v>
      </c>
      <c r="DA25" t="s">
        <v>193</v>
      </c>
      <c r="DB25" t="s">
        <v>193</v>
      </c>
      <c r="DC25" t="s">
        <v>193</v>
      </c>
      <c r="DD25" t="s">
        <v>193</v>
      </c>
      <c r="DE25" t="s">
        <v>193</v>
      </c>
      <c r="DF25" t="s">
        <v>193</v>
      </c>
      <c r="DG25" t="s">
        <v>193</v>
      </c>
      <c r="DH25" t="s">
        <v>193</v>
      </c>
      <c r="DI25" t="s">
        <v>193</v>
      </c>
      <c r="DJ25" t="s">
        <v>193</v>
      </c>
      <c r="DK25" t="s">
        <v>193</v>
      </c>
      <c r="DL25" t="s">
        <v>193</v>
      </c>
      <c r="DM25" t="s">
        <v>193</v>
      </c>
      <c r="DN25" t="s">
        <v>193</v>
      </c>
      <c r="DO25" t="s">
        <v>193</v>
      </c>
      <c r="DP25" t="s">
        <v>193</v>
      </c>
      <c r="DQ25" t="s">
        <v>193</v>
      </c>
      <c r="DR25" t="s">
        <v>193</v>
      </c>
      <c r="DS25" t="s">
        <v>193</v>
      </c>
      <c r="DT25" t="s">
        <v>193</v>
      </c>
      <c r="DU25" t="s">
        <v>193</v>
      </c>
      <c r="DV25" t="s">
        <v>193</v>
      </c>
      <c r="DW25" t="s">
        <v>193</v>
      </c>
      <c r="DX25" t="s">
        <v>193</v>
      </c>
      <c r="DY25" t="s">
        <v>193</v>
      </c>
      <c r="DZ25" t="s">
        <v>193</v>
      </c>
      <c r="EA25" t="s">
        <v>193</v>
      </c>
      <c r="EB25" t="s">
        <v>193</v>
      </c>
      <c r="EC25" t="s">
        <v>193</v>
      </c>
      <c r="ED25" t="s">
        <v>193</v>
      </c>
      <c r="EE25" t="s">
        <v>193</v>
      </c>
      <c r="EF25" t="s">
        <v>193</v>
      </c>
      <c r="EG25" t="s">
        <v>193</v>
      </c>
      <c r="EH25" t="s">
        <v>193</v>
      </c>
      <c r="EI25" t="s">
        <v>193</v>
      </c>
      <c r="EJ25" t="s">
        <v>193</v>
      </c>
      <c r="EK25" t="s">
        <v>193</v>
      </c>
      <c r="EL25" t="s">
        <v>193</v>
      </c>
      <c r="EM25" t="s">
        <v>193</v>
      </c>
      <c r="EN25" t="s">
        <v>193</v>
      </c>
      <c r="EO25" t="s">
        <v>193</v>
      </c>
      <c r="EP25" t="s">
        <v>193</v>
      </c>
      <c r="EQ25" t="s">
        <v>193</v>
      </c>
      <c r="ER25" t="s">
        <v>193</v>
      </c>
      <c r="ES25" t="s">
        <v>193</v>
      </c>
      <c r="ET25" t="s">
        <v>193</v>
      </c>
      <c r="EU25" t="s">
        <v>193</v>
      </c>
      <c r="EV25" t="s">
        <v>193</v>
      </c>
      <c r="EW25" t="s">
        <v>193</v>
      </c>
      <c r="EX25" t="s">
        <v>193</v>
      </c>
      <c r="EY25" t="s">
        <v>193</v>
      </c>
      <c r="EZ25" t="s">
        <v>193</v>
      </c>
      <c r="FA25" t="s">
        <v>193</v>
      </c>
      <c r="FB25" t="s">
        <v>193</v>
      </c>
      <c r="FC25" t="s">
        <v>193</v>
      </c>
      <c r="FD25" t="s">
        <v>193</v>
      </c>
      <c r="FE25" t="s">
        <v>193</v>
      </c>
      <c r="FF25" t="s">
        <v>193</v>
      </c>
      <c r="FG25" t="s">
        <v>193</v>
      </c>
      <c r="FH25" t="s">
        <v>193</v>
      </c>
      <c r="FI25" t="s">
        <v>193</v>
      </c>
      <c r="FJ25" t="s">
        <v>193</v>
      </c>
      <c r="FK25" t="s">
        <v>193</v>
      </c>
      <c r="FL25" t="s">
        <v>193</v>
      </c>
      <c r="FM25" t="s">
        <v>193</v>
      </c>
      <c r="FN25" t="s">
        <v>193</v>
      </c>
      <c r="FO25" t="s">
        <v>193</v>
      </c>
      <c r="FP25" t="s">
        <v>193</v>
      </c>
      <c r="FQ25" t="s">
        <v>193</v>
      </c>
      <c r="FR25" t="s">
        <v>193</v>
      </c>
      <c r="FS25" t="s">
        <v>193</v>
      </c>
      <c r="FT25" t="s">
        <v>193</v>
      </c>
      <c r="FU25" t="s">
        <v>193</v>
      </c>
      <c r="FV25" t="s">
        <v>193</v>
      </c>
      <c r="FW25" t="s">
        <v>193</v>
      </c>
      <c r="FX25" t="s">
        <v>193</v>
      </c>
      <c r="FY25" t="s">
        <v>193</v>
      </c>
      <c r="FZ25" t="s">
        <v>193</v>
      </c>
      <c r="GA25" t="s">
        <v>193</v>
      </c>
      <c r="GB25" t="s">
        <v>193</v>
      </c>
      <c r="GC25" t="s">
        <v>193</v>
      </c>
      <c r="GD25" t="s">
        <v>193</v>
      </c>
      <c r="GE25" t="s">
        <v>193</v>
      </c>
      <c r="GF25" t="s">
        <v>193</v>
      </c>
      <c r="GG25" t="s">
        <v>193</v>
      </c>
      <c r="GH25" t="s">
        <v>193</v>
      </c>
      <c r="GI25" t="s">
        <v>193</v>
      </c>
      <c r="GJ25" t="s">
        <v>193</v>
      </c>
      <c r="GK25" t="s">
        <v>193</v>
      </c>
      <c r="GL25" t="s">
        <v>193</v>
      </c>
      <c r="GM25" t="s">
        <v>193</v>
      </c>
      <c r="GN25" t="s">
        <v>193</v>
      </c>
      <c r="GO25" t="s">
        <v>193</v>
      </c>
      <c r="GP25" t="s">
        <v>193</v>
      </c>
      <c r="GQ25" t="s">
        <v>193</v>
      </c>
      <c r="GR25" t="s">
        <v>193</v>
      </c>
      <c r="GS25" t="s">
        <v>193</v>
      </c>
      <c r="GT25" t="s">
        <v>193</v>
      </c>
      <c r="GU25" t="s">
        <v>193</v>
      </c>
      <c r="GV25" t="s">
        <v>193</v>
      </c>
      <c r="GW25" t="s">
        <v>193</v>
      </c>
      <c r="GX25" t="s">
        <v>193</v>
      </c>
      <c r="GY25" t="s">
        <v>193</v>
      </c>
      <c r="GZ25" t="s">
        <v>193</v>
      </c>
      <c r="HA25" t="s">
        <v>193</v>
      </c>
      <c r="HB25" t="s">
        <v>193</v>
      </c>
      <c r="HC25" t="s">
        <v>193</v>
      </c>
      <c r="HD25" t="s">
        <v>193</v>
      </c>
      <c r="HE25" t="s">
        <v>193</v>
      </c>
      <c r="HF25" t="s">
        <v>193</v>
      </c>
      <c r="HG25" t="s">
        <v>193</v>
      </c>
      <c r="HH25" t="s">
        <v>193</v>
      </c>
      <c r="HI25" t="s">
        <v>193</v>
      </c>
      <c r="HJ25" t="s">
        <v>193</v>
      </c>
      <c r="HK25" t="s">
        <v>193</v>
      </c>
      <c r="HL25" t="s">
        <v>193</v>
      </c>
      <c r="HM25" t="s">
        <v>193</v>
      </c>
      <c r="HN25" t="s">
        <v>193</v>
      </c>
      <c r="HO25" t="s">
        <v>193</v>
      </c>
      <c r="HP25" t="s">
        <v>193</v>
      </c>
      <c r="HQ25" t="s">
        <v>193</v>
      </c>
      <c r="HR25" t="s">
        <v>193</v>
      </c>
      <c r="HS25" t="s">
        <v>193</v>
      </c>
      <c r="HT25" t="s">
        <v>193</v>
      </c>
      <c r="HU25" t="s">
        <v>193</v>
      </c>
      <c r="HV25" t="s">
        <v>193</v>
      </c>
      <c r="HW25" t="s">
        <v>193</v>
      </c>
      <c r="HX25" t="s">
        <v>193</v>
      </c>
      <c r="HY25" t="s">
        <v>193</v>
      </c>
      <c r="HZ25" t="s">
        <v>193</v>
      </c>
      <c r="IA25" t="s">
        <v>193</v>
      </c>
      <c r="IB25" t="s">
        <v>193</v>
      </c>
      <c r="IC25" t="s">
        <v>193</v>
      </c>
      <c r="ID25" t="s">
        <v>193</v>
      </c>
      <c r="IE25" t="s">
        <v>193</v>
      </c>
      <c r="IF25" t="s">
        <v>193</v>
      </c>
      <c r="IG25" t="s">
        <v>193</v>
      </c>
      <c r="IH25" t="s">
        <v>193</v>
      </c>
      <c r="II25" t="s">
        <v>193</v>
      </c>
      <c r="IJ25" t="s">
        <v>193</v>
      </c>
      <c r="IK25" t="s">
        <v>193</v>
      </c>
      <c r="IL25" t="s">
        <v>193</v>
      </c>
      <c r="IM25" t="s">
        <v>193</v>
      </c>
      <c r="IN25" t="s">
        <v>193</v>
      </c>
      <c r="IO25" t="s">
        <v>193</v>
      </c>
      <c r="IP25" t="s">
        <v>193</v>
      </c>
      <c r="IQ25" t="s">
        <v>193</v>
      </c>
      <c r="IR25" t="s">
        <v>193</v>
      </c>
      <c r="IS25" t="s">
        <v>193</v>
      </c>
      <c r="IT25" t="s">
        <v>193</v>
      </c>
      <c r="IU25" t="s">
        <v>193</v>
      </c>
      <c r="IV25" t="s">
        <v>193</v>
      </c>
      <c r="IW25" t="s">
        <v>193</v>
      </c>
      <c r="IX25" t="s">
        <v>193</v>
      </c>
      <c r="IY25" t="s">
        <v>193</v>
      </c>
      <c r="IZ25" t="s">
        <v>193</v>
      </c>
      <c r="JA25" t="s">
        <v>193</v>
      </c>
      <c r="JB25" t="s">
        <v>193</v>
      </c>
      <c r="JC25" t="s">
        <v>193</v>
      </c>
      <c r="JD25" t="s">
        <v>193</v>
      </c>
      <c r="JE25" t="s">
        <v>193</v>
      </c>
      <c r="JF25" t="s">
        <v>193</v>
      </c>
      <c r="JG25" t="s">
        <v>193</v>
      </c>
      <c r="JH25" t="s">
        <v>193</v>
      </c>
      <c r="JI25" t="s">
        <v>193</v>
      </c>
      <c r="JJ25" t="s">
        <v>193</v>
      </c>
      <c r="JK25" t="s">
        <v>193</v>
      </c>
      <c r="JL25" t="s">
        <v>193</v>
      </c>
      <c r="JM25" t="s">
        <v>193</v>
      </c>
      <c r="JN25" t="s">
        <v>193</v>
      </c>
      <c r="JO25" t="s">
        <v>193</v>
      </c>
      <c r="JP25" t="s">
        <v>193</v>
      </c>
      <c r="JQ25" t="s">
        <v>193</v>
      </c>
      <c r="JR25" t="s">
        <v>193</v>
      </c>
      <c r="JS25" t="s">
        <v>193</v>
      </c>
      <c r="JT25" t="s">
        <v>193</v>
      </c>
      <c r="JU25" t="s">
        <v>193</v>
      </c>
      <c r="JV25" t="s">
        <v>193</v>
      </c>
      <c r="JW25" t="s">
        <v>193</v>
      </c>
      <c r="JX25" t="s">
        <v>193</v>
      </c>
      <c r="JY25" t="s">
        <v>193</v>
      </c>
      <c r="JZ25" t="s">
        <v>193</v>
      </c>
      <c r="KA25" t="s">
        <v>193</v>
      </c>
      <c r="KB25" t="s">
        <v>193</v>
      </c>
      <c r="KC25" t="s">
        <v>193</v>
      </c>
      <c r="KD25" t="s">
        <v>193</v>
      </c>
      <c r="KE25" t="s">
        <v>193</v>
      </c>
      <c r="KF25" t="s">
        <v>193</v>
      </c>
      <c r="KG25" t="s">
        <v>193</v>
      </c>
      <c r="KH25" t="s">
        <v>193</v>
      </c>
      <c r="KI25" t="s">
        <v>193</v>
      </c>
      <c r="KJ25" t="s">
        <v>193</v>
      </c>
      <c r="KK25" t="s">
        <v>193</v>
      </c>
      <c r="KL25" t="s">
        <v>193</v>
      </c>
      <c r="KM25" t="s">
        <v>193</v>
      </c>
      <c r="KN25" t="s">
        <v>193</v>
      </c>
      <c r="KO25" t="s">
        <v>193</v>
      </c>
      <c r="KP25" t="s">
        <v>193</v>
      </c>
      <c r="KQ25" t="s">
        <v>193</v>
      </c>
      <c r="KR25" t="s">
        <v>193</v>
      </c>
      <c r="KS25" t="s">
        <v>193</v>
      </c>
      <c r="KT25" t="s">
        <v>193</v>
      </c>
      <c r="KU25" t="s">
        <v>109</v>
      </c>
      <c r="KV25" t="s">
        <v>505</v>
      </c>
      <c r="KW25" t="s">
        <v>3318</v>
      </c>
      <c r="KX25" t="s">
        <v>193</v>
      </c>
      <c r="KY25" t="s">
        <v>506</v>
      </c>
      <c r="KZ25" t="s">
        <v>3319</v>
      </c>
      <c r="LA25" t="s">
        <v>3318</v>
      </c>
      <c r="LB25" t="s">
        <v>800</v>
      </c>
      <c r="LC25" t="s">
        <v>193</v>
      </c>
      <c r="LD25" t="s">
        <v>805</v>
      </c>
      <c r="LE25" t="s">
        <v>797</v>
      </c>
      <c r="LF25" t="s">
        <v>798</v>
      </c>
      <c r="LG25" t="s">
        <v>799</v>
      </c>
      <c r="LH25" t="s">
        <v>193</v>
      </c>
      <c r="LI25" t="s">
        <v>193</v>
      </c>
      <c r="LJ25" t="s">
        <v>193</v>
      </c>
      <c r="LK25" t="s">
        <v>193</v>
      </c>
      <c r="LL25" t="s">
        <v>193</v>
      </c>
      <c r="LM25">
        <v>50</v>
      </c>
      <c r="LN25">
        <v>10</v>
      </c>
      <c r="LO25" t="s">
        <v>193</v>
      </c>
      <c r="LP25" t="s">
        <v>156</v>
      </c>
      <c r="LQ25">
        <v>10</v>
      </c>
      <c r="LR25" t="s">
        <v>109</v>
      </c>
      <c r="LS25" t="s">
        <v>193</v>
      </c>
      <c r="LT25" t="s">
        <v>109</v>
      </c>
      <c r="LU25" t="s">
        <v>3385</v>
      </c>
      <c r="LV25">
        <v>0</v>
      </c>
      <c r="LW25">
        <v>1</v>
      </c>
      <c r="LX25">
        <v>0</v>
      </c>
      <c r="LY25">
        <v>0</v>
      </c>
      <c r="LZ25">
        <v>0</v>
      </c>
      <c r="MA25">
        <v>0</v>
      </c>
      <c r="MB25">
        <v>0</v>
      </c>
      <c r="MC25">
        <v>0</v>
      </c>
      <c r="MD25">
        <v>0</v>
      </c>
      <c r="ME25">
        <v>1</v>
      </c>
      <c r="MF25">
        <v>0</v>
      </c>
      <c r="MG25" t="s">
        <v>3386</v>
      </c>
      <c r="MH25" t="s">
        <v>109</v>
      </c>
      <c r="MI25" t="s">
        <v>3387</v>
      </c>
      <c r="MJ25">
        <v>1</v>
      </c>
      <c r="MK25">
        <v>1</v>
      </c>
      <c r="ML25">
        <v>1</v>
      </c>
      <c r="MM25" t="s">
        <v>3388</v>
      </c>
      <c r="MN25" t="s">
        <v>3380</v>
      </c>
      <c r="MO25">
        <v>0</v>
      </c>
      <c r="MP25">
        <v>0</v>
      </c>
      <c r="MQ25">
        <v>1</v>
      </c>
      <c r="MR25">
        <v>0</v>
      </c>
      <c r="MS25">
        <v>1</v>
      </c>
      <c r="MT25">
        <v>0</v>
      </c>
      <c r="MU25" t="s">
        <v>3389</v>
      </c>
      <c r="MV25" t="s">
        <v>193</v>
      </c>
      <c r="MW25" t="s">
        <v>193</v>
      </c>
      <c r="MX25" t="s">
        <v>193</v>
      </c>
      <c r="MY25" t="s">
        <v>193</v>
      </c>
      <c r="MZ25" t="s">
        <v>193</v>
      </c>
      <c r="NA25" t="s">
        <v>193</v>
      </c>
      <c r="NB25" t="s">
        <v>193</v>
      </c>
      <c r="NC25">
        <v>195199173</v>
      </c>
      <c r="ND25" t="s">
        <v>3384</v>
      </c>
      <c r="NE25" t="s">
        <v>3929</v>
      </c>
      <c r="NF25" t="s">
        <v>193</v>
      </c>
      <c r="NG25" t="s">
        <v>699</v>
      </c>
      <c r="NH25" t="s">
        <v>700</v>
      </c>
      <c r="NI25" t="s">
        <v>611</v>
      </c>
      <c r="NJ25" t="s">
        <v>193</v>
      </c>
      <c r="NK25">
        <v>25</v>
      </c>
    </row>
    <row r="26" spans="1:375" x14ac:dyDescent="0.35">
      <c r="A26" t="s">
        <v>3930</v>
      </c>
      <c r="B26" t="s">
        <v>3931</v>
      </c>
      <c r="C26" t="s">
        <v>3355</v>
      </c>
      <c r="D26">
        <v>1.8162393165626922E-3</v>
      </c>
      <c r="E26" t="s">
        <v>193</v>
      </c>
      <c r="F26" t="s">
        <v>193</v>
      </c>
      <c r="G26" t="s">
        <v>193</v>
      </c>
      <c r="H26" t="s">
        <v>3355</v>
      </c>
      <c r="I26" t="s">
        <v>171</v>
      </c>
      <c r="J26" t="s">
        <v>193</v>
      </c>
      <c r="K26" t="s">
        <v>172</v>
      </c>
      <c r="L26" t="s">
        <v>171</v>
      </c>
      <c r="M26" t="s">
        <v>171</v>
      </c>
      <c r="N26" t="s">
        <v>763</v>
      </c>
      <c r="O26" t="s">
        <v>193</v>
      </c>
      <c r="P26" t="s">
        <v>195</v>
      </c>
      <c r="Q26" t="s">
        <v>764</v>
      </c>
      <c r="R26" t="s">
        <v>764</v>
      </c>
      <c r="S26" t="s">
        <v>106</v>
      </c>
      <c r="T26" t="s">
        <v>173</v>
      </c>
      <c r="U26" t="s">
        <v>174</v>
      </c>
      <c r="V26" t="s">
        <v>173</v>
      </c>
      <c r="W26" t="s">
        <v>250</v>
      </c>
      <c r="X26" t="s">
        <v>249</v>
      </c>
      <c r="Y26" t="s">
        <v>250</v>
      </c>
      <c r="Z26" t="s">
        <v>769</v>
      </c>
      <c r="AA26" t="s">
        <v>193</v>
      </c>
      <c r="AB26" t="s">
        <v>768</v>
      </c>
      <c r="AC26" t="s">
        <v>3903</v>
      </c>
      <c r="AD26" t="s">
        <v>769</v>
      </c>
      <c r="AE26" t="s">
        <v>772</v>
      </c>
      <c r="AF26" t="s">
        <v>193</v>
      </c>
      <c r="AG26" t="s">
        <v>771</v>
      </c>
      <c r="AH26" t="s">
        <v>772</v>
      </c>
      <c r="AI26" t="s">
        <v>772</v>
      </c>
      <c r="AJ26" t="s">
        <v>536</v>
      </c>
      <c r="AK26" t="s">
        <v>490</v>
      </c>
      <c r="AL26" t="s">
        <v>109</v>
      </c>
      <c r="AM26" t="s">
        <v>193</v>
      </c>
      <c r="AN26" t="s">
        <v>109</v>
      </c>
      <c r="AO26" t="s">
        <v>193</v>
      </c>
      <c r="AP26" t="s">
        <v>491</v>
      </c>
      <c r="AQ26" t="s">
        <v>193</v>
      </c>
      <c r="AR26" t="s">
        <v>193</v>
      </c>
      <c r="AS26" t="s">
        <v>492</v>
      </c>
      <c r="AT26" t="s">
        <v>193</v>
      </c>
      <c r="AU26" t="s">
        <v>3377</v>
      </c>
      <c r="AV26">
        <v>1</v>
      </c>
      <c r="AW26">
        <v>1</v>
      </c>
      <c r="AX26">
        <v>0</v>
      </c>
      <c r="AY26">
        <v>0</v>
      </c>
      <c r="AZ26">
        <v>0</v>
      </c>
      <c r="BA26">
        <v>1</v>
      </c>
      <c r="BB26">
        <v>0</v>
      </c>
      <c r="BC26" t="s">
        <v>110</v>
      </c>
      <c r="BD26" t="s">
        <v>1423</v>
      </c>
      <c r="BE26" t="s">
        <v>512</v>
      </c>
      <c r="BF26">
        <v>1</v>
      </c>
      <c r="BG26">
        <v>0</v>
      </c>
      <c r="BH26">
        <v>0</v>
      </c>
      <c r="BI26">
        <v>0</v>
      </c>
      <c r="BJ26">
        <v>1</v>
      </c>
      <c r="BK26">
        <v>0</v>
      </c>
      <c r="BL26">
        <v>0</v>
      </c>
      <c r="BM26">
        <v>0</v>
      </c>
      <c r="BN26">
        <v>0</v>
      </c>
      <c r="BO26">
        <v>0</v>
      </c>
      <c r="BP26" t="s">
        <v>193</v>
      </c>
      <c r="BQ26" t="s">
        <v>142</v>
      </c>
      <c r="BR26" t="s">
        <v>493</v>
      </c>
      <c r="BS26" t="s">
        <v>503</v>
      </c>
      <c r="BT26">
        <v>1</v>
      </c>
      <c r="BU26">
        <v>1</v>
      </c>
      <c r="BV26">
        <v>1</v>
      </c>
      <c r="BW26">
        <v>1</v>
      </c>
      <c r="BX26">
        <v>1</v>
      </c>
      <c r="BY26">
        <v>0</v>
      </c>
      <c r="BZ26">
        <v>1</v>
      </c>
      <c r="CA26">
        <v>0</v>
      </c>
      <c r="CB26" t="s">
        <v>498</v>
      </c>
      <c r="CC26">
        <v>240</v>
      </c>
      <c r="CD26">
        <v>120</v>
      </c>
      <c r="CE26" t="s">
        <v>132</v>
      </c>
      <c r="CF26">
        <v>320</v>
      </c>
      <c r="CG26">
        <v>123.07692307692299</v>
      </c>
      <c r="CH26" t="s">
        <v>109</v>
      </c>
      <c r="CI26">
        <v>240</v>
      </c>
      <c r="CJ26">
        <v>104.347826086956</v>
      </c>
      <c r="CK26" t="s">
        <v>109</v>
      </c>
      <c r="CL26">
        <v>270</v>
      </c>
      <c r="CM26">
        <v>93.103448275861993</v>
      </c>
      <c r="CN26" t="s">
        <v>132</v>
      </c>
      <c r="CO26">
        <v>600</v>
      </c>
      <c r="CP26">
        <v>250</v>
      </c>
      <c r="CQ26" t="s">
        <v>114</v>
      </c>
      <c r="CR26" t="s">
        <v>193</v>
      </c>
      <c r="CS26" t="s">
        <v>193</v>
      </c>
      <c r="CT26" t="s">
        <v>193</v>
      </c>
      <c r="CU26" t="s">
        <v>622</v>
      </c>
      <c r="CV26" t="s">
        <v>114</v>
      </c>
      <c r="CW26" t="s">
        <v>193</v>
      </c>
      <c r="CX26" t="s">
        <v>193</v>
      </c>
      <c r="CY26" t="s">
        <v>121</v>
      </c>
      <c r="CZ26" t="s">
        <v>122</v>
      </c>
      <c r="DA26" t="s">
        <v>121</v>
      </c>
      <c r="DB26">
        <v>571</v>
      </c>
      <c r="DC26">
        <v>130</v>
      </c>
      <c r="DD26">
        <v>861.73380035026196</v>
      </c>
      <c r="DE26">
        <v>861.73380035026196</v>
      </c>
      <c r="DF26" t="s">
        <v>132</v>
      </c>
      <c r="DG26" t="s">
        <v>109</v>
      </c>
      <c r="DH26" t="s">
        <v>3391</v>
      </c>
      <c r="DI26">
        <v>1</v>
      </c>
      <c r="DJ26">
        <v>1</v>
      </c>
      <c r="DK26">
        <v>0</v>
      </c>
      <c r="DL26">
        <v>0</v>
      </c>
      <c r="DM26">
        <v>1</v>
      </c>
      <c r="DN26">
        <v>1</v>
      </c>
      <c r="DO26">
        <v>1</v>
      </c>
      <c r="DP26">
        <v>0</v>
      </c>
      <c r="DQ26">
        <v>0</v>
      </c>
      <c r="DR26">
        <v>0</v>
      </c>
      <c r="DS26">
        <v>0</v>
      </c>
      <c r="DT26">
        <v>0</v>
      </c>
      <c r="DU26">
        <v>0</v>
      </c>
      <c r="DV26">
        <v>0</v>
      </c>
      <c r="DW26" t="s">
        <v>193</v>
      </c>
      <c r="DX26" t="s">
        <v>186</v>
      </c>
      <c r="DY26">
        <v>0</v>
      </c>
      <c r="DZ26">
        <v>0</v>
      </c>
      <c r="EA26">
        <v>0</v>
      </c>
      <c r="EB26">
        <v>1</v>
      </c>
      <c r="EC26">
        <v>0</v>
      </c>
      <c r="ED26">
        <v>0</v>
      </c>
      <c r="EE26">
        <v>0</v>
      </c>
      <c r="EF26">
        <v>0</v>
      </c>
      <c r="EG26" t="s">
        <v>114</v>
      </c>
      <c r="EH26" t="s">
        <v>114</v>
      </c>
      <c r="EI26" t="s">
        <v>109</v>
      </c>
      <c r="EJ26" t="s">
        <v>106</v>
      </c>
      <c r="EK26" t="s">
        <v>789</v>
      </c>
      <c r="EL26" t="s">
        <v>129</v>
      </c>
      <c r="EM26" t="s">
        <v>785</v>
      </c>
      <c r="EN26" t="s">
        <v>714</v>
      </c>
      <c r="EO26">
        <v>1</v>
      </c>
      <c r="EP26">
        <v>1</v>
      </c>
      <c r="EQ26">
        <v>1</v>
      </c>
      <c r="ER26">
        <v>1</v>
      </c>
      <c r="ES26">
        <v>1</v>
      </c>
      <c r="ET26">
        <v>0</v>
      </c>
      <c r="EU26">
        <v>1</v>
      </c>
      <c r="EV26">
        <v>1</v>
      </c>
      <c r="EW26">
        <v>0</v>
      </c>
      <c r="EX26" t="s">
        <v>109</v>
      </c>
      <c r="EY26">
        <v>30</v>
      </c>
      <c r="EZ26">
        <v>30</v>
      </c>
      <c r="FA26" t="s">
        <v>193</v>
      </c>
      <c r="FB26" t="s">
        <v>193</v>
      </c>
      <c r="FC26" t="s">
        <v>193</v>
      </c>
      <c r="FD26">
        <v>30</v>
      </c>
      <c r="FE26" t="s">
        <v>132</v>
      </c>
      <c r="FF26">
        <v>15</v>
      </c>
      <c r="FG26" t="s">
        <v>132</v>
      </c>
      <c r="FH26">
        <v>75</v>
      </c>
      <c r="FI26" t="s">
        <v>132</v>
      </c>
      <c r="FJ26" t="s">
        <v>193</v>
      </c>
      <c r="FK26" t="s">
        <v>193</v>
      </c>
      <c r="FL26" t="s">
        <v>193</v>
      </c>
      <c r="FM26" t="s">
        <v>193</v>
      </c>
      <c r="FN26" t="s">
        <v>193</v>
      </c>
      <c r="FO26" t="s">
        <v>193</v>
      </c>
      <c r="FP26" t="s">
        <v>193</v>
      </c>
      <c r="FQ26" t="s">
        <v>193</v>
      </c>
      <c r="FR26" t="s">
        <v>193</v>
      </c>
      <c r="FS26" t="s">
        <v>193</v>
      </c>
      <c r="FT26" t="s">
        <v>193</v>
      </c>
      <c r="FU26" t="s">
        <v>109</v>
      </c>
      <c r="FV26">
        <v>25</v>
      </c>
      <c r="FW26" t="s">
        <v>193</v>
      </c>
      <c r="FX26" t="s">
        <v>193</v>
      </c>
      <c r="FY26">
        <v>25</v>
      </c>
      <c r="FZ26" t="s">
        <v>132</v>
      </c>
      <c r="GA26" t="s">
        <v>109</v>
      </c>
      <c r="GB26">
        <v>125</v>
      </c>
      <c r="GC26" t="s">
        <v>193</v>
      </c>
      <c r="GD26" t="s">
        <v>193</v>
      </c>
      <c r="GE26">
        <v>125</v>
      </c>
      <c r="GF26" t="s">
        <v>132</v>
      </c>
      <c r="GG26" t="s">
        <v>109</v>
      </c>
      <c r="GH26">
        <v>75</v>
      </c>
      <c r="GI26" t="s">
        <v>193</v>
      </c>
      <c r="GJ26" t="s">
        <v>193</v>
      </c>
      <c r="GK26" t="s">
        <v>193</v>
      </c>
      <c r="GL26">
        <v>75</v>
      </c>
      <c r="GM26" t="s">
        <v>132</v>
      </c>
      <c r="GN26" t="s">
        <v>109</v>
      </c>
      <c r="GO26" t="s">
        <v>193</v>
      </c>
      <c r="GP26">
        <v>5</v>
      </c>
      <c r="GQ26" t="s">
        <v>193</v>
      </c>
      <c r="GR26" t="s">
        <v>193</v>
      </c>
      <c r="GS26" t="s">
        <v>193</v>
      </c>
      <c r="GT26" t="s">
        <v>193</v>
      </c>
      <c r="GU26" t="s">
        <v>193</v>
      </c>
      <c r="GV26" t="s">
        <v>193</v>
      </c>
      <c r="GW26" t="s">
        <v>132</v>
      </c>
      <c r="GX26" t="s">
        <v>156</v>
      </c>
      <c r="GY26">
        <v>5</v>
      </c>
      <c r="GZ26" t="s">
        <v>109</v>
      </c>
      <c r="HA26" t="s">
        <v>3392</v>
      </c>
      <c r="HB26">
        <v>1</v>
      </c>
      <c r="HC26">
        <v>1</v>
      </c>
      <c r="HD26">
        <v>0</v>
      </c>
      <c r="HE26">
        <v>1</v>
      </c>
      <c r="HF26">
        <v>1</v>
      </c>
      <c r="HG26">
        <v>0</v>
      </c>
      <c r="HH26">
        <v>0</v>
      </c>
      <c r="HI26">
        <v>0</v>
      </c>
      <c r="HJ26">
        <v>0</v>
      </c>
      <c r="HK26">
        <v>0</v>
      </c>
      <c r="HL26">
        <v>0</v>
      </c>
      <c r="HM26">
        <v>0</v>
      </c>
      <c r="HN26">
        <v>0</v>
      </c>
      <c r="HO26" t="s">
        <v>193</v>
      </c>
      <c r="HP26" t="s">
        <v>3393</v>
      </c>
      <c r="HQ26">
        <v>0</v>
      </c>
      <c r="HR26">
        <v>0</v>
      </c>
      <c r="HS26">
        <v>0</v>
      </c>
      <c r="HT26">
        <v>1</v>
      </c>
      <c r="HU26">
        <v>1</v>
      </c>
      <c r="HV26">
        <v>0</v>
      </c>
      <c r="HW26">
        <v>1</v>
      </c>
      <c r="HX26">
        <v>0</v>
      </c>
      <c r="HY26">
        <v>0</v>
      </c>
      <c r="HZ26" t="s">
        <v>114</v>
      </c>
      <c r="IA26" t="s">
        <v>114</v>
      </c>
      <c r="IB26" t="s">
        <v>109</v>
      </c>
      <c r="IC26" t="s">
        <v>106</v>
      </c>
      <c r="ID26" t="s">
        <v>789</v>
      </c>
      <c r="IE26" t="s">
        <v>129</v>
      </c>
      <c r="IF26" t="s">
        <v>785</v>
      </c>
      <c r="IG26" t="s">
        <v>193</v>
      </c>
      <c r="IH26" t="s">
        <v>193</v>
      </c>
      <c r="II26" t="s">
        <v>193</v>
      </c>
      <c r="IJ26" t="s">
        <v>193</v>
      </c>
      <c r="IK26" t="s">
        <v>193</v>
      </c>
      <c r="IL26" t="s">
        <v>193</v>
      </c>
      <c r="IM26" t="s">
        <v>193</v>
      </c>
      <c r="IN26" t="s">
        <v>193</v>
      </c>
      <c r="IO26" t="s">
        <v>193</v>
      </c>
      <c r="IP26" t="s">
        <v>193</v>
      </c>
      <c r="IQ26" t="s">
        <v>193</v>
      </c>
      <c r="IR26" t="s">
        <v>193</v>
      </c>
      <c r="IS26" t="s">
        <v>193</v>
      </c>
      <c r="IT26" t="s">
        <v>193</v>
      </c>
      <c r="IU26" t="s">
        <v>193</v>
      </c>
      <c r="IV26" t="s">
        <v>193</v>
      </c>
      <c r="IW26" t="s">
        <v>193</v>
      </c>
      <c r="IX26" t="s">
        <v>193</v>
      </c>
      <c r="IY26" t="s">
        <v>193</v>
      </c>
      <c r="IZ26" t="s">
        <v>193</v>
      </c>
      <c r="JA26" t="s">
        <v>193</v>
      </c>
      <c r="JB26" t="s">
        <v>193</v>
      </c>
      <c r="JC26" t="s">
        <v>193</v>
      </c>
      <c r="JD26" t="s">
        <v>193</v>
      </c>
      <c r="JE26" t="s">
        <v>193</v>
      </c>
      <c r="JF26" t="s">
        <v>193</v>
      </c>
      <c r="JG26" t="s">
        <v>193</v>
      </c>
      <c r="JH26" t="s">
        <v>193</v>
      </c>
      <c r="JI26" t="s">
        <v>193</v>
      </c>
      <c r="JJ26" t="s">
        <v>193</v>
      </c>
      <c r="JK26" t="s">
        <v>193</v>
      </c>
      <c r="JL26" t="s">
        <v>193</v>
      </c>
      <c r="JM26" t="s">
        <v>193</v>
      </c>
      <c r="JN26" t="s">
        <v>193</v>
      </c>
      <c r="JO26" t="s">
        <v>193</v>
      </c>
      <c r="JP26">
        <v>50</v>
      </c>
      <c r="JQ26" t="s">
        <v>109</v>
      </c>
      <c r="JR26" t="s">
        <v>109</v>
      </c>
      <c r="JS26" t="s">
        <v>107</v>
      </c>
      <c r="JT26">
        <v>0</v>
      </c>
      <c r="JU26">
        <v>0</v>
      </c>
      <c r="JV26">
        <v>0</v>
      </c>
      <c r="JW26">
        <v>0</v>
      </c>
      <c r="JX26">
        <v>0</v>
      </c>
      <c r="JY26">
        <v>1</v>
      </c>
      <c r="JZ26" t="s">
        <v>3394</v>
      </c>
      <c r="KA26" t="s">
        <v>3395</v>
      </c>
      <c r="KB26">
        <v>0</v>
      </c>
      <c r="KC26">
        <v>1</v>
      </c>
      <c r="KD26">
        <v>1</v>
      </c>
      <c r="KE26">
        <v>1</v>
      </c>
      <c r="KF26">
        <v>0</v>
      </c>
      <c r="KG26">
        <v>0</v>
      </c>
      <c r="KH26">
        <v>0</v>
      </c>
      <c r="KI26">
        <v>0</v>
      </c>
      <c r="KJ26" t="s">
        <v>193</v>
      </c>
      <c r="KK26" t="s">
        <v>109</v>
      </c>
      <c r="KL26" t="s">
        <v>193</v>
      </c>
      <c r="KM26" t="s">
        <v>3377</v>
      </c>
      <c r="KN26">
        <v>1</v>
      </c>
      <c r="KO26">
        <v>1</v>
      </c>
      <c r="KP26">
        <v>0</v>
      </c>
      <c r="KQ26">
        <v>0</v>
      </c>
      <c r="KR26">
        <v>0</v>
      </c>
      <c r="KS26">
        <v>1</v>
      </c>
      <c r="KT26">
        <v>0</v>
      </c>
      <c r="KU26" t="s">
        <v>193</v>
      </c>
      <c r="KV26" t="s">
        <v>193</v>
      </c>
      <c r="KW26" t="s">
        <v>193</v>
      </c>
      <c r="KX26" t="s">
        <v>193</v>
      </c>
      <c r="KY26" t="s">
        <v>193</v>
      </c>
      <c r="KZ26" t="s">
        <v>193</v>
      </c>
      <c r="LA26" t="s">
        <v>193</v>
      </c>
      <c r="LB26" t="s">
        <v>193</v>
      </c>
      <c r="LC26" t="s">
        <v>193</v>
      </c>
      <c r="LD26" t="s">
        <v>193</v>
      </c>
      <c r="LE26" t="s">
        <v>193</v>
      </c>
      <c r="LF26" t="s">
        <v>193</v>
      </c>
      <c r="LG26" t="s">
        <v>193</v>
      </c>
      <c r="LH26" t="s">
        <v>193</v>
      </c>
      <c r="LI26" t="s">
        <v>193</v>
      </c>
      <c r="LJ26" t="s">
        <v>193</v>
      </c>
      <c r="LK26" t="s">
        <v>193</v>
      </c>
      <c r="LL26" t="s">
        <v>193</v>
      </c>
      <c r="LM26" t="s">
        <v>193</v>
      </c>
      <c r="LN26" t="s">
        <v>193</v>
      </c>
      <c r="LO26" t="s">
        <v>193</v>
      </c>
      <c r="LP26" t="s">
        <v>193</v>
      </c>
      <c r="LQ26" t="s">
        <v>193</v>
      </c>
      <c r="LR26" t="s">
        <v>193</v>
      </c>
      <c r="LS26" t="s">
        <v>193</v>
      </c>
      <c r="LT26" t="s">
        <v>193</v>
      </c>
      <c r="LU26" t="s">
        <v>193</v>
      </c>
      <c r="LV26" t="s">
        <v>193</v>
      </c>
      <c r="LW26" t="s">
        <v>193</v>
      </c>
      <c r="LX26" t="s">
        <v>193</v>
      </c>
      <c r="LY26" t="s">
        <v>193</v>
      </c>
      <c r="LZ26" t="s">
        <v>193</v>
      </c>
      <c r="MA26" t="s">
        <v>193</v>
      </c>
      <c r="MB26" t="s">
        <v>193</v>
      </c>
      <c r="MC26" t="s">
        <v>193</v>
      </c>
      <c r="MD26" t="s">
        <v>193</v>
      </c>
      <c r="ME26" t="s">
        <v>193</v>
      </c>
      <c r="MF26" t="s">
        <v>193</v>
      </c>
      <c r="MG26" t="s">
        <v>193</v>
      </c>
      <c r="MH26" t="s">
        <v>193</v>
      </c>
      <c r="MI26" t="s">
        <v>193</v>
      </c>
      <c r="MJ26" t="s">
        <v>193</v>
      </c>
      <c r="MK26" t="s">
        <v>193</v>
      </c>
      <c r="ML26" t="s">
        <v>193</v>
      </c>
      <c r="MM26" t="s">
        <v>193</v>
      </c>
      <c r="MN26" t="s">
        <v>193</v>
      </c>
      <c r="MO26" t="s">
        <v>193</v>
      </c>
      <c r="MP26" t="s">
        <v>193</v>
      </c>
      <c r="MQ26" t="s">
        <v>193</v>
      </c>
      <c r="MR26" t="s">
        <v>193</v>
      </c>
      <c r="MS26" t="s">
        <v>193</v>
      </c>
      <c r="MT26" t="s">
        <v>193</v>
      </c>
      <c r="MU26" t="s">
        <v>193</v>
      </c>
      <c r="MV26" t="s">
        <v>193</v>
      </c>
      <c r="MW26" t="s">
        <v>193</v>
      </c>
      <c r="MX26" t="s">
        <v>193</v>
      </c>
      <c r="MY26" t="s">
        <v>193</v>
      </c>
      <c r="MZ26" t="s">
        <v>193</v>
      </c>
      <c r="NA26" t="s">
        <v>193</v>
      </c>
      <c r="NB26" t="s">
        <v>193</v>
      </c>
      <c r="NC26">
        <v>195199205</v>
      </c>
      <c r="ND26" t="s">
        <v>3390</v>
      </c>
      <c r="NE26" t="s">
        <v>3932</v>
      </c>
      <c r="NF26" t="s">
        <v>193</v>
      </c>
      <c r="NG26" t="s">
        <v>699</v>
      </c>
      <c r="NH26" t="s">
        <v>700</v>
      </c>
      <c r="NI26" t="s">
        <v>611</v>
      </c>
      <c r="NJ26" t="s">
        <v>193</v>
      </c>
      <c r="NK26">
        <v>26</v>
      </c>
    </row>
    <row r="27" spans="1:375" x14ac:dyDescent="0.35">
      <c r="A27" t="s">
        <v>3933</v>
      </c>
      <c r="B27" t="s">
        <v>3934</v>
      </c>
      <c r="C27" t="s">
        <v>3355</v>
      </c>
      <c r="D27">
        <v>4.166666665696539E-3</v>
      </c>
      <c r="E27" t="s">
        <v>193</v>
      </c>
      <c r="F27" t="s">
        <v>193</v>
      </c>
      <c r="G27" t="s">
        <v>193</v>
      </c>
      <c r="H27" t="s">
        <v>3355</v>
      </c>
      <c r="I27" t="s">
        <v>171</v>
      </c>
      <c r="J27" t="s">
        <v>193</v>
      </c>
      <c r="K27" t="s">
        <v>172</v>
      </c>
      <c r="L27" t="s">
        <v>171</v>
      </c>
      <c r="M27" t="s">
        <v>171</v>
      </c>
      <c r="N27" t="s">
        <v>763</v>
      </c>
      <c r="O27" t="s">
        <v>193</v>
      </c>
      <c r="P27" t="s">
        <v>195</v>
      </c>
      <c r="Q27" t="s">
        <v>764</v>
      </c>
      <c r="R27" t="s">
        <v>764</v>
      </c>
      <c r="S27" t="s">
        <v>106</v>
      </c>
      <c r="T27" t="s">
        <v>173</v>
      </c>
      <c r="U27" t="s">
        <v>174</v>
      </c>
      <c r="V27" t="s">
        <v>173</v>
      </c>
      <c r="W27" t="s">
        <v>250</v>
      </c>
      <c r="X27" t="s">
        <v>249</v>
      </c>
      <c r="Y27" t="s">
        <v>250</v>
      </c>
      <c r="Z27" t="s">
        <v>769</v>
      </c>
      <c r="AA27" t="s">
        <v>193</v>
      </c>
      <c r="AB27" t="s">
        <v>768</v>
      </c>
      <c r="AC27" t="s">
        <v>3903</v>
      </c>
      <c r="AD27" t="s">
        <v>769</v>
      </c>
      <c r="AE27" t="s">
        <v>772</v>
      </c>
      <c r="AF27" t="s">
        <v>193</v>
      </c>
      <c r="AG27" t="s">
        <v>771</v>
      </c>
      <c r="AH27" t="s">
        <v>772</v>
      </c>
      <c r="AI27" t="s">
        <v>772</v>
      </c>
      <c r="AJ27" t="s">
        <v>536</v>
      </c>
      <c r="AK27" t="s">
        <v>3317</v>
      </c>
      <c r="AL27" t="s">
        <v>109</v>
      </c>
      <c r="AM27" t="s">
        <v>193</v>
      </c>
      <c r="AN27" t="s">
        <v>109</v>
      </c>
      <c r="AO27" t="s">
        <v>193</v>
      </c>
      <c r="AP27" t="s">
        <v>491</v>
      </c>
      <c r="AQ27" t="s">
        <v>193</v>
      </c>
      <c r="AR27" t="s">
        <v>193</v>
      </c>
      <c r="AS27" t="s">
        <v>193</v>
      </c>
      <c r="AT27" t="s">
        <v>193</v>
      </c>
      <c r="AU27" t="s">
        <v>193</v>
      </c>
      <c r="AV27" t="s">
        <v>193</v>
      </c>
      <c r="AW27" t="s">
        <v>193</v>
      </c>
      <c r="AX27" t="s">
        <v>193</v>
      </c>
      <c r="AY27" t="s">
        <v>193</v>
      </c>
      <c r="AZ27" t="s">
        <v>193</v>
      </c>
      <c r="BA27" t="s">
        <v>193</v>
      </c>
      <c r="BB27" t="s">
        <v>193</v>
      </c>
      <c r="BC27" t="s">
        <v>193</v>
      </c>
      <c r="BD27" t="s">
        <v>193</v>
      </c>
      <c r="BE27" t="s">
        <v>193</v>
      </c>
      <c r="BF27" t="s">
        <v>193</v>
      </c>
      <c r="BG27" t="s">
        <v>193</v>
      </c>
      <c r="BH27" t="s">
        <v>193</v>
      </c>
      <c r="BI27" t="s">
        <v>193</v>
      </c>
      <c r="BJ27" t="s">
        <v>193</v>
      </c>
      <c r="BK27" t="s">
        <v>193</v>
      </c>
      <c r="BL27" t="s">
        <v>193</v>
      </c>
      <c r="BM27" t="s">
        <v>193</v>
      </c>
      <c r="BN27" t="s">
        <v>193</v>
      </c>
      <c r="BO27" t="s">
        <v>193</v>
      </c>
      <c r="BP27" t="s">
        <v>193</v>
      </c>
      <c r="BQ27" t="s">
        <v>193</v>
      </c>
      <c r="BR27" t="s">
        <v>193</v>
      </c>
      <c r="BS27" t="s">
        <v>193</v>
      </c>
      <c r="BT27" t="s">
        <v>193</v>
      </c>
      <c r="BU27" t="s">
        <v>193</v>
      </c>
      <c r="BV27" t="s">
        <v>193</v>
      </c>
      <c r="BW27" t="s">
        <v>193</v>
      </c>
      <c r="BX27" t="s">
        <v>193</v>
      </c>
      <c r="BY27" t="s">
        <v>193</v>
      </c>
      <c r="BZ27" t="s">
        <v>193</v>
      </c>
      <c r="CA27" t="s">
        <v>193</v>
      </c>
      <c r="CB27" t="s">
        <v>193</v>
      </c>
      <c r="CC27" t="s">
        <v>193</v>
      </c>
      <c r="CD27" t="s">
        <v>193</v>
      </c>
      <c r="CE27" t="s">
        <v>193</v>
      </c>
      <c r="CF27" t="s">
        <v>193</v>
      </c>
      <c r="CG27" t="s">
        <v>193</v>
      </c>
      <c r="CH27" t="s">
        <v>193</v>
      </c>
      <c r="CI27" t="s">
        <v>193</v>
      </c>
      <c r="CJ27" t="s">
        <v>193</v>
      </c>
      <c r="CK27" t="s">
        <v>193</v>
      </c>
      <c r="CL27" t="s">
        <v>193</v>
      </c>
      <c r="CM27" t="s">
        <v>193</v>
      </c>
      <c r="CN27" t="s">
        <v>193</v>
      </c>
      <c r="CO27" t="s">
        <v>193</v>
      </c>
      <c r="CP27" t="s">
        <v>193</v>
      </c>
      <c r="CQ27" t="s">
        <v>193</v>
      </c>
      <c r="CR27" t="s">
        <v>193</v>
      </c>
      <c r="CS27" t="s">
        <v>193</v>
      </c>
      <c r="CT27" t="s">
        <v>193</v>
      </c>
      <c r="CU27" t="s">
        <v>193</v>
      </c>
      <c r="CV27" t="s">
        <v>193</v>
      </c>
      <c r="CW27" t="s">
        <v>193</v>
      </c>
      <c r="CX27" t="s">
        <v>193</v>
      </c>
      <c r="CY27" t="s">
        <v>193</v>
      </c>
      <c r="CZ27" t="s">
        <v>193</v>
      </c>
      <c r="DA27" t="s">
        <v>193</v>
      </c>
      <c r="DB27" t="s">
        <v>193</v>
      </c>
      <c r="DC27" t="s">
        <v>193</v>
      </c>
      <c r="DD27" t="s">
        <v>193</v>
      </c>
      <c r="DE27" t="s">
        <v>193</v>
      </c>
      <c r="DF27" t="s">
        <v>193</v>
      </c>
      <c r="DG27" t="s">
        <v>193</v>
      </c>
      <c r="DH27" t="s">
        <v>193</v>
      </c>
      <c r="DI27" t="s">
        <v>193</v>
      </c>
      <c r="DJ27" t="s">
        <v>193</v>
      </c>
      <c r="DK27" t="s">
        <v>193</v>
      </c>
      <c r="DL27" t="s">
        <v>193</v>
      </c>
      <c r="DM27" t="s">
        <v>193</v>
      </c>
      <c r="DN27" t="s">
        <v>193</v>
      </c>
      <c r="DO27" t="s">
        <v>193</v>
      </c>
      <c r="DP27" t="s">
        <v>193</v>
      </c>
      <c r="DQ27" t="s">
        <v>193</v>
      </c>
      <c r="DR27" t="s">
        <v>193</v>
      </c>
      <c r="DS27" t="s">
        <v>193</v>
      </c>
      <c r="DT27" t="s">
        <v>193</v>
      </c>
      <c r="DU27" t="s">
        <v>193</v>
      </c>
      <c r="DV27" t="s">
        <v>193</v>
      </c>
      <c r="DW27" t="s">
        <v>193</v>
      </c>
      <c r="DX27" t="s">
        <v>193</v>
      </c>
      <c r="DY27" t="s">
        <v>193</v>
      </c>
      <c r="DZ27" t="s">
        <v>193</v>
      </c>
      <c r="EA27" t="s">
        <v>193</v>
      </c>
      <c r="EB27" t="s">
        <v>193</v>
      </c>
      <c r="EC27" t="s">
        <v>193</v>
      </c>
      <c r="ED27" t="s">
        <v>193</v>
      </c>
      <c r="EE27" t="s">
        <v>193</v>
      </c>
      <c r="EF27" t="s">
        <v>193</v>
      </c>
      <c r="EG27" t="s">
        <v>193</v>
      </c>
      <c r="EH27" t="s">
        <v>193</v>
      </c>
      <c r="EI27" t="s">
        <v>193</v>
      </c>
      <c r="EJ27" t="s">
        <v>193</v>
      </c>
      <c r="EK27" t="s">
        <v>193</v>
      </c>
      <c r="EL27" t="s">
        <v>193</v>
      </c>
      <c r="EM27" t="s">
        <v>193</v>
      </c>
      <c r="EN27" t="s">
        <v>193</v>
      </c>
      <c r="EO27" t="s">
        <v>193</v>
      </c>
      <c r="EP27" t="s">
        <v>193</v>
      </c>
      <c r="EQ27" t="s">
        <v>193</v>
      </c>
      <c r="ER27" t="s">
        <v>193</v>
      </c>
      <c r="ES27" t="s">
        <v>193</v>
      </c>
      <c r="ET27" t="s">
        <v>193</v>
      </c>
      <c r="EU27" t="s">
        <v>193</v>
      </c>
      <c r="EV27" t="s">
        <v>193</v>
      </c>
      <c r="EW27" t="s">
        <v>193</v>
      </c>
      <c r="EX27" t="s">
        <v>193</v>
      </c>
      <c r="EY27" t="s">
        <v>193</v>
      </c>
      <c r="EZ27" t="s">
        <v>193</v>
      </c>
      <c r="FA27" t="s">
        <v>193</v>
      </c>
      <c r="FB27" t="s">
        <v>193</v>
      </c>
      <c r="FC27" t="s">
        <v>193</v>
      </c>
      <c r="FD27" t="s">
        <v>193</v>
      </c>
      <c r="FE27" t="s">
        <v>193</v>
      </c>
      <c r="FF27" t="s">
        <v>193</v>
      </c>
      <c r="FG27" t="s">
        <v>193</v>
      </c>
      <c r="FH27" t="s">
        <v>193</v>
      </c>
      <c r="FI27" t="s">
        <v>193</v>
      </c>
      <c r="FJ27" t="s">
        <v>193</v>
      </c>
      <c r="FK27" t="s">
        <v>193</v>
      </c>
      <c r="FL27" t="s">
        <v>193</v>
      </c>
      <c r="FM27" t="s">
        <v>193</v>
      </c>
      <c r="FN27" t="s">
        <v>193</v>
      </c>
      <c r="FO27" t="s">
        <v>193</v>
      </c>
      <c r="FP27" t="s">
        <v>193</v>
      </c>
      <c r="FQ27" t="s">
        <v>193</v>
      </c>
      <c r="FR27" t="s">
        <v>193</v>
      </c>
      <c r="FS27" t="s">
        <v>193</v>
      </c>
      <c r="FT27" t="s">
        <v>193</v>
      </c>
      <c r="FU27" t="s">
        <v>193</v>
      </c>
      <c r="FV27" t="s">
        <v>193</v>
      </c>
      <c r="FW27" t="s">
        <v>193</v>
      </c>
      <c r="FX27" t="s">
        <v>193</v>
      </c>
      <c r="FY27" t="s">
        <v>193</v>
      </c>
      <c r="FZ27" t="s">
        <v>193</v>
      </c>
      <c r="GA27" t="s">
        <v>193</v>
      </c>
      <c r="GB27" t="s">
        <v>193</v>
      </c>
      <c r="GC27" t="s">
        <v>193</v>
      </c>
      <c r="GD27" t="s">
        <v>193</v>
      </c>
      <c r="GE27" t="s">
        <v>193</v>
      </c>
      <c r="GF27" t="s">
        <v>193</v>
      </c>
      <c r="GG27" t="s">
        <v>193</v>
      </c>
      <c r="GH27" t="s">
        <v>193</v>
      </c>
      <c r="GI27" t="s">
        <v>193</v>
      </c>
      <c r="GJ27" t="s">
        <v>193</v>
      </c>
      <c r="GK27" t="s">
        <v>193</v>
      </c>
      <c r="GL27" t="s">
        <v>193</v>
      </c>
      <c r="GM27" t="s">
        <v>193</v>
      </c>
      <c r="GN27" t="s">
        <v>193</v>
      </c>
      <c r="GO27" t="s">
        <v>193</v>
      </c>
      <c r="GP27" t="s">
        <v>193</v>
      </c>
      <c r="GQ27" t="s">
        <v>193</v>
      </c>
      <c r="GR27" t="s">
        <v>193</v>
      </c>
      <c r="GS27" t="s">
        <v>193</v>
      </c>
      <c r="GT27" t="s">
        <v>193</v>
      </c>
      <c r="GU27" t="s">
        <v>193</v>
      </c>
      <c r="GV27" t="s">
        <v>193</v>
      </c>
      <c r="GW27" t="s">
        <v>193</v>
      </c>
      <c r="GX27" t="s">
        <v>193</v>
      </c>
      <c r="GY27" t="s">
        <v>193</v>
      </c>
      <c r="GZ27" t="s">
        <v>193</v>
      </c>
      <c r="HA27" t="s">
        <v>193</v>
      </c>
      <c r="HB27" t="s">
        <v>193</v>
      </c>
      <c r="HC27" t="s">
        <v>193</v>
      </c>
      <c r="HD27" t="s">
        <v>193</v>
      </c>
      <c r="HE27" t="s">
        <v>193</v>
      </c>
      <c r="HF27" t="s">
        <v>193</v>
      </c>
      <c r="HG27" t="s">
        <v>193</v>
      </c>
      <c r="HH27" t="s">
        <v>193</v>
      </c>
      <c r="HI27" t="s">
        <v>193</v>
      </c>
      <c r="HJ27" t="s">
        <v>193</v>
      </c>
      <c r="HK27" t="s">
        <v>193</v>
      </c>
      <c r="HL27" t="s">
        <v>193</v>
      </c>
      <c r="HM27" t="s">
        <v>193</v>
      </c>
      <c r="HN27" t="s">
        <v>193</v>
      </c>
      <c r="HO27" t="s">
        <v>193</v>
      </c>
      <c r="HP27" t="s">
        <v>193</v>
      </c>
      <c r="HQ27" t="s">
        <v>193</v>
      </c>
      <c r="HR27" t="s">
        <v>193</v>
      </c>
      <c r="HS27" t="s">
        <v>193</v>
      </c>
      <c r="HT27" t="s">
        <v>193</v>
      </c>
      <c r="HU27" t="s">
        <v>193</v>
      </c>
      <c r="HV27" t="s">
        <v>193</v>
      </c>
      <c r="HW27" t="s">
        <v>193</v>
      </c>
      <c r="HX27" t="s">
        <v>193</v>
      </c>
      <c r="HY27" t="s">
        <v>193</v>
      </c>
      <c r="HZ27" t="s">
        <v>193</v>
      </c>
      <c r="IA27" t="s">
        <v>193</v>
      </c>
      <c r="IB27" t="s">
        <v>193</v>
      </c>
      <c r="IC27" t="s">
        <v>193</v>
      </c>
      <c r="ID27" t="s">
        <v>193</v>
      </c>
      <c r="IE27" t="s">
        <v>193</v>
      </c>
      <c r="IF27" t="s">
        <v>193</v>
      </c>
      <c r="IG27" t="s">
        <v>193</v>
      </c>
      <c r="IH27" t="s">
        <v>193</v>
      </c>
      <c r="II27" t="s">
        <v>193</v>
      </c>
      <c r="IJ27" t="s">
        <v>193</v>
      </c>
      <c r="IK27" t="s">
        <v>193</v>
      </c>
      <c r="IL27" t="s">
        <v>193</v>
      </c>
      <c r="IM27" t="s">
        <v>193</v>
      </c>
      <c r="IN27" t="s">
        <v>193</v>
      </c>
      <c r="IO27" t="s">
        <v>193</v>
      </c>
      <c r="IP27" t="s">
        <v>193</v>
      </c>
      <c r="IQ27" t="s">
        <v>193</v>
      </c>
      <c r="IR27" t="s">
        <v>193</v>
      </c>
      <c r="IS27" t="s">
        <v>193</v>
      </c>
      <c r="IT27" t="s">
        <v>193</v>
      </c>
      <c r="IU27" t="s">
        <v>193</v>
      </c>
      <c r="IV27" t="s">
        <v>193</v>
      </c>
      <c r="IW27" t="s">
        <v>193</v>
      </c>
      <c r="IX27" t="s">
        <v>193</v>
      </c>
      <c r="IY27" t="s">
        <v>193</v>
      </c>
      <c r="IZ27" t="s">
        <v>193</v>
      </c>
      <c r="JA27" t="s">
        <v>193</v>
      </c>
      <c r="JB27" t="s">
        <v>193</v>
      </c>
      <c r="JC27" t="s">
        <v>193</v>
      </c>
      <c r="JD27" t="s">
        <v>193</v>
      </c>
      <c r="JE27" t="s">
        <v>193</v>
      </c>
      <c r="JF27" t="s">
        <v>193</v>
      </c>
      <c r="JG27" t="s">
        <v>193</v>
      </c>
      <c r="JH27" t="s">
        <v>193</v>
      </c>
      <c r="JI27" t="s">
        <v>193</v>
      </c>
      <c r="JJ27" t="s">
        <v>193</v>
      </c>
      <c r="JK27" t="s">
        <v>193</v>
      </c>
      <c r="JL27" t="s">
        <v>193</v>
      </c>
      <c r="JM27" t="s">
        <v>193</v>
      </c>
      <c r="JN27" t="s">
        <v>193</v>
      </c>
      <c r="JO27" t="s">
        <v>193</v>
      </c>
      <c r="JP27" t="s">
        <v>193</v>
      </c>
      <c r="JQ27" t="s">
        <v>193</v>
      </c>
      <c r="JR27" t="s">
        <v>193</v>
      </c>
      <c r="JS27" t="s">
        <v>193</v>
      </c>
      <c r="JT27" t="s">
        <v>193</v>
      </c>
      <c r="JU27" t="s">
        <v>193</v>
      </c>
      <c r="JV27" t="s">
        <v>193</v>
      </c>
      <c r="JW27" t="s">
        <v>193</v>
      </c>
      <c r="JX27" t="s">
        <v>193</v>
      </c>
      <c r="JY27" t="s">
        <v>193</v>
      </c>
      <c r="JZ27" t="s">
        <v>193</v>
      </c>
      <c r="KA27" t="s">
        <v>193</v>
      </c>
      <c r="KB27" t="s">
        <v>193</v>
      </c>
      <c r="KC27" t="s">
        <v>193</v>
      </c>
      <c r="KD27" t="s">
        <v>193</v>
      </c>
      <c r="KE27" t="s">
        <v>193</v>
      </c>
      <c r="KF27" t="s">
        <v>193</v>
      </c>
      <c r="KG27" t="s">
        <v>193</v>
      </c>
      <c r="KH27" t="s">
        <v>193</v>
      </c>
      <c r="KI27" t="s">
        <v>193</v>
      </c>
      <c r="KJ27" t="s">
        <v>193</v>
      </c>
      <c r="KK27" t="s">
        <v>193</v>
      </c>
      <c r="KL27" t="s">
        <v>193</v>
      </c>
      <c r="KM27" t="s">
        <v>193</v>
      </c>
      <c r="KN27" t="s">
        <v>193</v>
      </c>
      <c r="KO27" t="s">
        <v>193</v>
      </c>
      <c r="KP27" t="s">
        <v>193</v>
      </c>
      <c r="KQ27" t="s">
        <v>193</v>
      </c>
      <c r="KR27" t="s">
        <v>193</v>
      </c>
      <c r="KS27" t="s">
        <v>193</v>
      </c>
      <c r="KT27" t="s">
        <v>193</v>
      </c>
      <c r="KU27" t="s">
        <v>109</v>
      </c>
      <c r="KV27" t="s">
        <v>505</v>
      </c>
      <c r="KW27" t="s">
        <v>3318</v>
      </c>
      <c r="KX27" t="s">
        <v>193</v>
      </c>
      <c r="KY27" t="s">
        <v>506</v>
      </c>
      <c r="KZ27" t="s">
        <v>3319</v>
      </c>
      <c r="LA27" t="s">
        <v>3318</v>
      </c>
      <c r="LB27" t="s">
        <v>800</v>
      </c>
      <c r="LC27" t="s">
        <v>193</v>
      </c>
      <c r="LD27" t="s">
        <v>3360</v>
      </c>
      <c r="LE27" t="s">
        <v>797</v>
      </c>
      <c r="LF27" t="s">
        <v>798</v>
      </c>
      <c r="LG27" t="s">
        <v>799</v>
      </c>
      <c r="LH27" t="s">
        <v>193</v>
      </c>
      <c r="LI27" t="s">
        <v>193</v>
      </c>
      <c r="LJ27" t="s">
        <v>193</v>
      </c>
      <c r="LK27" t="s">
        <v>193</v>
      </c>
      <c r="LL27" t="s">
        <v>193</v>
      </c>
      <c r="LM27">
        <v>50</v>
      </c>
      <c r="LN27">
        <v>10</v>
      </c>
      <c r="LO27" t="s">
        <v>193</v>
      </c>
      <c r="LP27" t="s">
        <v>156</v>
      </c>
      <c r="LQ27">
        <v>10</v>
      </c>
      <c r="LR27" t="s">
        <v>109</v>
      </c>
      <c r="LS27" t="s">
        <v>193</v>
      </c>
      <c r="LT27" t="s">
        <v>132</v>
      </c>
      <c r="LU27" t="s">
        <v>193</v>
      </c>
      <c r="LV27" t="s">
        <v>193</v>
      </c>
      <c r="LW27" t="s">
        <v>193</v>
      </c>
      <c r="LX27" t="s">
        <v>193</v>
      </c>
      <c r="LY27" t="s">
        <v>193</v>
      </c>
      <c r="LZ27" t="s">
        <v>193</v>
      </c>
      <c r="MA27" t="s">
        <v>193</v>
      </c>
      <c r="MB27" t="s">
        <v>193</v>
      </c>
      <c r="MC27" t="s">
        <v>193</v>
      </c>
      <c r="MD27" t="s">
        <v>193</v>
      </c>
      <c r="ME27" t="s">
        <v>193</v>
      </c>
      <c r="MF27" t="s">
        <v>193</v>
      </c>
      <c r="MG27" t="s">
        <v>193</v>
      </c>
      <c r="MH27" t="s">
        <v>114</v>
      </c>
      <c r="MI27" t="s">
        <v>193</v>
      </c>
      <c r="MJ27" t="s">
        <v>193</v>
      </c>
      <c r="MK27" t="s">
        <v>193</v>
      </c>
      <c r="ML27" t="s">
        <v>193</v>
      </c>
      <c r="MM27" t="s">
        <v>193</v>
      </c>
      <c r="MN27" t="s">
        <v>193</v>
      </c>
      <c r="MO27" t="s">
        <v>193</v>
      </c>
      <c r="MP27" t="s">
        <v>193</v>
      </c>
      <c r="MQ27" t="s">
        <v>193</v>
      </c>
      <c r="MR27" t="s">
        <v>193</v>
      </c>
      <c r="MS27" t="s">
        <v>193</v>
      </c>
      <c r="MT27" t="s">
        <v>193</v>
      </c>
      <c r="MU27" t="s">
        <v>193</v>
      </c>
      <c r="MV27" t="s">
        <v>193</v>
      </c>
      <c r="MW27" t="s">
        <v>193</v>
      </c>
      <c r="MX27" t="s">
        <v>193</v>
      </c>
      <c r="MY27" t="s">
        <v>193</v>
      </c>
      <c r="MZ27" t="s">
        <v>193</v>
      </c>
      <c r="NA27" t="s">
        <v>3935</v>
      </c>
      <c r="NB27" t="s">
        <v>193</v>
      </c>
      <c r="NC27">
        <v>195199213</v>
      </c>
      <c r="ND27" t="s">
        <v>3396</v>
      </c>
      <c r="NE27" t="s">
        <v>3936</v>
      </c>
      <c r="NF27" t="s">
        <v>193</v>
      </c>
      <c r="NG27" t="s">
        <v>699</v>
      </c>
      <c r="NH27" t="s">
        <v>700</v>
      </c>
      <c r="NI27" t="s">
        <v>611</v>
      </c>
      <c r="NJ27" t="s">
        <v>193</v>
      </c>
      <c r="NK27">
        <v>27</v>
      </c>
    </row>
    <row r="28" spans="1:375" x14ac:dyDescent="0.35">
      <c r="A28" t="s">
        <v>3937</v>
      </c>
      <c r="B28" t="s">
        <v>3938</v>
      </c>
      <c r="C28" t="s">
        <v>3355</v>
      </c>
      <c r="D28">
        <v>2.0833333328482695E-3</v>
      </c>
      <c r="E28" t="s">
        <v>193</v>
      </c>
      <c r="F28" t="s">
        <v>193</v>
      </c>
      <c r="G28" t="s">
        <v>193</v>
      </c>
      <c r="H28" t="s">
        <v>3355</v>
      </c>
      <c r="I28" t="s">
        <v>171</v>
      </c>
      <c r="J28" t="s">
        <v>193</v>
      </c>
      <c r="K28" t="s">
        <v>172</v>
      </c>
      <c r="L28" t="s">
        <v>171</v>
      </c>
      <c r="M28" t="s">
        <v>171</v>
      </c>
      <c r="N28" t="s">
        <v>763</v>
      </c>
      <c r="O28" t="s">
        <v>193</v>
      </c>
      <c r="P28" t="s">
        <v>195</v>
      </c>
      <c r="Q28" t="s">
        <v>764</v>
      </c>
      <c r="R28" t="s">
        <v>764</v>
      </c>
      <c r="S28" t="s">
        <v>106</v>
      </c>
      <c r="T28" t="s">
        <v>173</v>
      </c>
      <c r="U28" t="s">
        <v>174</v>
      </c>
      <c r="V28" t="s">
        <v>173</v>
      </c>
      <c r="W28" t="s">
        <v>250</v>
      </c>
      <c r="X28" t="s">
        <v>249</v>
      </c>
      <c r="Y28" t="s">
        <v>250</v>
      </c>
      <c r="Z28" t="s">
        <v>769</v>
      </c>
      <c r="AA28" t="s">
        <v>193</v>
      </c>
      <c r="AB28" t="s">
        <v>768</v>
      </c>
      <c r="AC28" t="s">
        <v>3903</v>
      </c>
      <c r="AD28" t="s">
        <v>769</v>
      </c>
      <c r="AE28" t="s">
        <v>772</v>
      </c>
      <c r="AF28" t="s">
        <v>193</v>
      </c>
      <c r="AG28" t="s">
        <v>771</v>
      </c>
      <c r="AH28" t="s">
        <v>772</v>
      </c>
      <c r="AI28" t="s">
        <v>772</v>
      </c>
      <c r="AJ28" t="s">
        <v>536</v>
      </c>
      <c r="AK28" t="s">
        <v>3317</v>
      </c>
      <c r="AL28" t="s">
        <v>109</v>
      </c>
      <c r="AM28" t="s">
        <v>193</v>
      </c>
      <c r="AN28" t="s">
        <v>109</v>
      </c>
      <c r="AO28" t="s">
        <v>193</v>
      </c>
      <c r="AP28" t="s">
        <v>491</v>
      </c>
      <c r="AQ28" t="s">
        <v>193</v>
      </c>
      <c r="AR28" t="s">
        <v>193</v>
      </c>
      <c r="AS28" t="s">
        <v>193</v>
      </c>
      <c r="AT28" t="s">
        <v>193</v>
      </c>
      <c r="AU28" t="s">
        <v>193</v>
      </c>
      <c r="AV28" t="s">
        <v>193</v>
      </c>
      <c r="AW28" t="s">
        <v>193</v>
      </c>
      <c r="AX28" t="s">
        <v>193</v>
      </c>
      <c r="AY28" t="s">
        <v>193</v>
      </c>
      <c r="AZ28" t="s">
        <v>193</v>
      </c>
      <c r="BA28" t="s">
        <v>193</v>
      </c>
      <c r="BB28" t="s">
        <v>193</v>
      </c>
      <c r="BC28" t="s">
        <v>193</v>
      </c>
      <c r="BD28" t="s">
        <v>193</v>
      </c>
      <c r="BE28" t="s">
        <v>193</v>
      </c>
      <c r="BF28" t="s">
        <v>193</v>
      </c>
      <c r="BG28" t="s">
        <v>193</v>
      </c>
      <c r="BH28" t="s">
        <v>193</v>
      </c>
      <c r="BI28" t="s">
        <v>193</v>
      </c>
      <c r="BJ28" t="s">
        <v>193</v>
      </c>
      <c r="BK28" t="s">
        <v>193</v>
      </c>
      <c r="BL28" t="s">
        <v>193</v>
      </c>
      <c r="BM28" t="s">
        <v>193</v>
      </c>
      <c r="BN28" t="s">
        <v>193</v>
      </c>
      <c r="BO28" t="s">
        <v>193</v>
      </c>
      <c r="BP28" t="s">
        <v>193</v>
      </c>
      <c r="BQ28" t="s">
        <v>193</v>
      </c>
      <c r="BR28" t="s">
        <v>193</v>
      </c>
      <c r="BS28" t="s">
        <v>193</v>
      </c>
      <c r="BT28" t="s">
        <v>193</v>
      </c>
      <c r="BU28" t="s">
        <v>193</v>
      </c>
      <c r="BV28" t="s">
        <v>193</v>
      </c>
      <c r="BW28" t="s">
        <v>193</v>
      </c>
      <c r="BX28" t="s">
        <v>193</v>
      </c>
      <c r="BY28" t="s">
        <v>193</v>
      </c>
      <c r="BZ28" t="s">
        <v>193</v>
      </c>
      <c r="CA28" t="s">
        <v>193</v>
      </c>
      <c r="CB28" t="s">
        <v>193</v>
      </c>
      <c r="CC28" t="s">
        <v>193</v>
      </c>
      <c r="CD28" t="s">
        <v>193</v>
      </c>
      <c r="CE28" t="s">
        <v>193</v>
      </c>
      <c r="CF28" t="s">
        <v>193</v>
      </c>
      <c r="CG28" t="s">
        <v>193</v>
      </c>
      <c r="CH28" t="s">
        <v>193</v>
      </c>
      <c r="CI28" t="s">
        <v>193</v>
      </c>
      <c r="CJ28" t="s">
        <v>193</v>
      </c>
      <c r="CK28" t="s">
        <v>193</v>
      </c>
      <c r="CL28" t="s">
        <v>193</v>
      </c>
      <c r="CM28" t="s">
        <v>193</v>
      </c>
      <c r="CN28" t="s">
        <v>193</v>
      </c>
      <c r="CO28" t="s">
        <v>193</v>
      </c>
      <c r="CP28" t="s">
        <v>193</v>
      </c>
      <c r="CQ28" t="s">
        <v>193</v>
      </c>
      <c r="CR28" t="s">
        <v>193</v>
      </c>
      <c r="CS28" t="s">
        <v>193</v>
      </c>
      <c r="CT28" t="s">
        <v>193</v>
      </c>
      <c r="CU28" t="s">
        <v>193</v>
      </c>
      <c r="CV28" t="s">
        <v>193</v>
      </c>
      <c r="CW28" t="s">
        <v>193</v>
      </c>
      <c r="CX28" t="s">
        <v>193</v>
      </c>
      <c r="CY28" t="s">
        <v>193</v>
      </c>
      <c r="CZ28" t="s">
        <v>193</v>
      </c>
      <c r="DA28" t="s">
        <v>193</v>
      </c>
      <c r="DB28" t="s">
        <v>193</v>
      </c>
      <c r="DC28" t="s">
        <v>193</v>
      </c>
      <c r="DD28" t="s">
        <v>193</v>
      </c>
      <c r="DE28" t="s">
        <v>193</v>
      </c>
      <c r="DF28" t="s">
        <v>193</v>
      </c>
      <c r="DG28" t="s">
        <v>193</v>
      </c>
      <c r="DH28" t="s">
        <v>193</v>
      </c>
      <c r="DI28" t="s">
        <v>193</v>
      </c>
      <c r="DJ28" t="s">
        <v>193</v>
      </c>
      <c r="DK28" t="s">
        <v>193</v>
      </c>
      <c r="DL28" t="s">
        <v>193</v>
      </c>
      <c r="DM28" t="s">
        <v>193</v>
      </c>
      <c r="DN28" t="s">
        <v>193</v>
      </c>
      <c r="DO28" t="s">
        <v>193</v>
      </c>
      <c r="DP28" t="s">
        <v>193</v>
      </c>
      <c r="DQ28" t="s">
        <v>193</v>
      </c>
      <c r="DR28" t="s">
        <v>193</v>
      </c>
      <c r="DS28" t="s">
        <v>193</v>
      </c>
      <c r="DT28" t="s">
        <v>193</v>
      </c>
      <c r="DU28" t="s">
        <v>193</v>
      </c>
      <c r="DV28" t="s">
        <v>193</v>
      </c>
      <c r="DW28" t="s">
        <v>193</v>
      </c>
      <c r="DX28" t="s">
        <v>193</v>
      </c>
      <c r="DY28" t="s">
        <v>193</v>
      </c>
      <c r="DZ28" t="s">
        <v>193</v>
      </c>
      <c r="EA28" t="s">
        <v>193</v>
      </c>
      <c r="EB28" t="s">
        <v>193</v>
      </c>
      <c r="EC28" t="s">
        <v>193</v>
      </c>
      <c r="ED28" t="s">
        <v>193</v>
      </c>
      <c r="EE28" t="s">
        <v>193</v>
      </c>
      <c r="EF28" t="s">
        <v>193</v>
      </c>
      <c r="EG28" t="s">
        <v>193</v>
      </c>
      <c r="EH28" t="s">
        <v>193</v>
      </c>
      <c r="EI28" t="s">
        <v>193</v>
      </c>
      <c r="EJ28" t="s">
        <v>193</v>
      </c>
      <c r="EK28" t="s">
        <v>193</v>
      </c>
      <c r="EL28" t="s">
        <v>193</v>
      </c>
      <c r="EM28" t="s">
        <v>193</v>
      </c>
      <c r="EN28" t="s">
        <v>193</v>
      </c>
      <c r="EO28" t="s">
        <v>193</v>
      </c>
      <c r="EP28" t="s">
        <v>193</v>
      </c>
      <c r="EQ28" t="s">
        <v>193</v>
      </c>
      <c r="ER28" t="s">
        <v>193</v>
      </c>
      <c r="ES28" t="s">
        <v>193</v>
      </c>
      <c r="ET28" t="s">
        <v>193</v>
      </c>
      <c r="EU28" t="s">
        <v>193</v>
      </c>
      <c r="EV28" t="s">
        <v>193</v>
      </c>
      <c r="EW28" t="s">
        <v>193</v>
      </c>
      <c r="EX28" t="s">
        <v>193</v>
      </c>
      <c r="EY28" t="s">
        <v>193</v>
      </c>
      <c r="EZ28" t="s">
        <v>193</v>
      </c>
      <c r="FA28" t="s">
        <v>193</v>
      </c>
      <c r="FB28" t="s">
        <v>193</v>
      </c>
      <c r="FC28" t="s">
        <v>193</v>
      </c>
      <c r="FD28" t="s">
        <v>193</v>
      </c>
      <c r="FE28" t="s">
        <v>193</v>
      </c>
      <c r="FF28" t="s">
        <v>193</v>
      </c>
      <c r="FG28" t="s">
        <v>193</v>
      </c>
      <c r="FH28" t="s">
        <v>193</v>
      </c>
      <c r="FI28" t="s">
        <v>193</v>
      </c>
      <c r="FJ28" t="s">
        <v>193</v>
      </c>
      <c r="FK28" t="s">
        <v>193</v>
      </c>
      <c r="FL28" t="s">
        <v>193</v>
      </c>
      <c r="FM28" t="s">
        <v>193</v>
      </c>
      <c r="FN28" t="s">
        <v>193</v>
      </c>
      <c r="FO28" t="s">
        <v>193</v>
      </c>
      <c r="FP28" t="s">
        <v>193</v>
      </c>
      <c r="FQ28" t="s">
        <v>193</v>
      </c>
      <c r="FR28" t="s">
        <v>193</v>
      </c>
      <c r="FS28" t="s">
        <v>193</v>
      </c>
      <c r="FT28" t="s">
        <v>193</v>
      </c>
      <c r="FU28" t="s">
        <v>193</v>
      </c>
      <c r="FV28" t="s">
        <v>193</v>
      </c>
      <c r="FW28" t="s">
        <v>193</v>
      </c>
      <c r="FX28" t="s">
        <v>193</v>
      </c>
      <c r="FY28" t="s">
        <v>193</v>
      </c>
      <c r="FZ28" t="s">
        <v>193</v>
      </c>
      <c r="GA28" t="s">
        <v>193</v>
      </c>
      <c r="GB28" t="s">
        <v>193</v>
      </c>
      <c r="GC28" t="s">
        <v>193</v>
      </c>
      <c r="GD28" t="s">
        <v>193</v>
      </c>
      <c r="GE28" t="s">
        <v>193</v>
      </c>
      <c r="GF28" t="s">
        <v>193</v>
      </c>
      <c r="GG28" t="s">
        <v>193</v>
      </c>
      <c r="GH28" t="s">
        <v>193</v>
      </c>
      <c r="GI28" t="s">
        <v>193</v>
      </c>
      <c r="GJ28" t="s">
        <v>193</v>
      </c>
      <c r="GK28" t="s">
        <v>193</v>
      </c>
      <c r="GL28" t="s">
        <v>193</v>
      </c>
      <c r="GM28" t="s">
        <v>193</v>
      </c>
      <c r="GN28" t="s">
        <v>193</v>
      </c>
      <c r="GO28" t="s">
        <v>193</v>
      </c>
      <c r="GP28" t="s">
        <v>193</v>
      </c>
      <c r="GQ28" t="s">
        <v>193</v>
      </c>
      <c r="GR28" t="s">
        <v>193</v>
      </c>
      <c r="GS28" t="s">
        <v>193</v>
      </c>
      <c r="GT28" t="s">
        <v>193</v>
      </c>
      <c r="GU28" t="s">
        <v>193</v>
      </c>
      <c r="GV28" t="s">
        <v>193</v>
      </c>
      <c r="GW28" t="s">
        <v>193</v>
      </c>
      <c r="GX28" t="s">
        <v>193</v>
      </c>
      <c r="GY28" t="s">
        <v>193</v>
      </c>
      <c r="GZ28" t="s">
        <v>193</v>
      </c>
      <c r="HA28" t="s">
        <v>193</v>
      </c>
      <c r="HB28" t="s">
        <v>193</v>
      </c>
      <c r="HC28" t="s">
        <v>193</v>
      </c>
      <c r="HD28" t="s">
        <v>193</v>
      </c>
      <c r="HE28" t="s">
        <v>193</v>
      </c>
      <c r="HF28" t="s">
        <v>193</v>
      </c>
      <c r="HG28" t="s">
        <v>193</v>
      </c>
      <c r="HH28" t="s">
        <v>193</v>
      </c>
      <c r="HI28" t="s">
        <v>193</v>
      </c>
      <c r="HJ28" t="s">
        <v>193</v>
      </c>
      <c r="HK28" t="s">
        <v>193</v>
      </c>
      <c r="HL28" t="s">
        <v>193</v>
      </c>
      <c r="HM28" t="s">
        <v>193</v>
      </c>
      <c r="HN28" t="s">
        <v>193</v>
      </c>
      <c r="HO28" t="s">
        <v>193</v>
      </c>
      <c r="HP28" t="s">
        <v>193</v>
      </c>
      <c r="HQ28" t="s">
        <v>193</v>
      </c>
      <c r="HR28" t="s">
        <v>193</v>
      </c>
      <c r="HS28" t="s">
        <v>193</v>
      </c>
      <c r="HT28" t="s">
        <v>193</v>
      </c>
      <c r="HU28" t="s">
        <v>193</v>
      </c>
      <c r="HV28" t="s">
        <v>193</v>
      </c>
      <c r="HW28" t="s">
        <v>193</v>
      </c>
      <c r="HX28" t="s">
        <v>193</v>
      </c>
      <c r="HY28" t="s">
        <v>193</v>
      </c>
      <c r="HZ28" t="s">
        <v>193</v>
      </c>
      <c r="IA28" t="s">
        <v>193</v>
      </c>
      <c r="IB28" t="s">
        <v>193</v>
      </c>
      <c r="IC28" t="s">
        <v>193</v>
      </c>
      <c r="ID28" t="s">
        <v>193</v>
      </c>
      <c r="IE28" t="s">
        <v>193</v>
      </c>
      <c r="IF28" t="s">
        <v>193</v>
      </c>
      <c r="IG28" t="s">
        <v>193</v>
      </c>
      <c r="IH28" t="s">
        <v>193</v>
      </c>
      <c r="II28" t="s">
        <v>193</v>
      </c>
      <c r="IJ28" t="s">
        <v>193</v>
      </c>
      <c r="IK28" t="s">
        <v>193</v>
      </c>
      <c r="IL28" t="s">
        <v>193</v>
      </c>
      <c r="IM28" t="s">
        <v>193</v>
      </c>
      <c r="IN28" t="s">
        <v>193</v>
      </c>
      <c r="IO28" t="s">
        <v>193</v>
      </c>
      <c r="IP28" t="s">
        <v>193</v>
      </c>
      <c r="IQ28" t="s">
        <v>193</v>
      </c>
      <c r="IR28" t="s">
        <v>193</v>
      </c>
      <c r="IS28" t="s">
        <v>193</v>
      </c>
      <c r="IT28" t="s">
        <v>193</v>
      </c>
      <c r="IU28" t="s">
        <v>193</v>
      </c>
      <c r="IV28" t="s">
        <v>193</v>
      </c>
      <c r="IW28" t="s">
        <v>193</v>
      </c>
      <c r="IX28" t="s">
        <v>193</v>
      </c>
      <c r="IY28" t="s">
        <v>193</v>
      </c>
      <c r="IZ28" t="s">
        <v>193</v>
      </c>
      <c r="JA28" t="s">
        <v>193</v>
      </c>
      <c r="JB28" t="s">
        <v>193</v>
      </c>
      <c r="JC28" t="s">
        <v>193</v>
      </c>
      <c r="JD28" t="s">
        <v>193</v>
      </c>
      <c r="JE28" t="s">
        <v>193</v>
      </c>
      <c r="JF28" t="s">
        <v>193</v>
      </c>
      <c r="JG28" t="s">
        <v>193</v>
      </c>
      <c r="JH28" t="s">
        <v>193</v>
      </c>
      <c r="JI28" t="s">
        <v>193</v>
      </c>
      <c r="JJ28" t="s">
        <v>193</v>
      </c>
      <c r="JK28" t="s">
        <v>193</v>
      </c>
      <c r="JL28" t="s">
        <v>193</v>
      </c>
      <c r="JM28" t="s">
        <v>193</v>
      </c>
      <c r="JN28" t="s">
        <v>193</v>
      </c>
      <c r="JO28" t="s">
        <v>193</v>
      </c>
      <c r="JP28" t="s">
        <v>193</v>
      </c>
      <c r="JQ28" t="s">
        <v>193</v>
      </c>
      <c r="JR28" t="s">
        <v>193</v>
      </c>
      <c r="JS28" t="s">
        <v>193</v>
      </c>
      <c r="JT28" t="s">
        <v>193</v>
      </c>
      <c r="JU28" t="s">
        <v>193</v>
      </c>
      <c r="JV28" t="s">
        <v>193</v>
      </c>
      <c r="JW28" t="s">
        <v>193</v>
      </c>
      <c r="JX28" t="s">
        <v>193</v>
      </c>
      <c r="JY28" t="s">
        <v>193</v>
      </c>
      <c r="JZ28" t="s">
        <v>193</v>
      </c>
      <c r="KA28" t="s">
        <v>193</v>
      </c>
      <c r="KB28" t="s">
        <v>193</v>
      </c>
      <c r="KC28" t="s">
        <v>193</v>
      </c>
      <c r="KD28" t="s">
        <v>193</v>
      </c>
      <c r="KE28" t="s">
        <v>193</v>
      </c>
      <c r="KF28" t="s">
        <v>193</v>
      </c>
      <c r="KG28" t="s">
        <v>193</v>
      </c>
      <c r="KH28" t="s">
        <v>193</v>
      </c>
      <c r="KI28" t="s">
        <v>193</v>
      </c>
      <c r="KJ28" t="s">
        <v>193</v>
      </c>
      <c r="KK28" t="s">
        <v>193</v>
      </c>
      <c r="KL28" t="s">
        <v>193</v>
      </c>
      <c r="KM28" t="s">
        <v>193</v>
      </c>
      <c r="KN28" t="s">
        <v>193</v>
      </c>
      <c r="KO28" t="s">
        <v>193</v>
      </c>
      <c r="KP28" t="s">
        <v>193</v>
      </c>
      <c r="KQ28" t="s">
        <v>193</v>
      </c>
      <c r="KR28" t="s">
        <v>193</v>
      </c>
      <c r="KS28" t="s">
        <v>193</v>
      </c>
      <c r="KT28" t="s">
        <v>193</v>
      </c>
      <c r="KU28" t="s">
        <v>109</v>
      </c>
      <c r="KV28" t="s">
        <v>505</v>
      </c>
      <c r="KW28" t="s">
        <v>3318</v>
      </c>
      <c r="KX28" t="s">
        <v>193</v>
      </c>
      <c r="KY28" t="s">
        <v>506</v>
      </c>
      <c r="KZ28" t="s">
        <v>3319</v>
      </c>
      <c r="LA28" t="s">
        <v>3318</v>
      </c>
      <c r="LB28" t="s">
        <v>800</v>
      </c>
      <c r="LC28" t="s">
        <v>193</v>
      </c>
      <c r="LD28" t="s">
        <v>3360</v>
      </c>
      <c r="LE28" t="s">
        <v>797</v>
      </c>
      <c r="LF28" t="s">
        <v>798</v>
      </c>
      <c r="LG28" t="s">
        <v>799</v>
      </c>
      <c r="LH28" t="s">
        <v>193</v>
      </c>
      <c r="LI28" t="s">
        <v>193</v>
      </c>
      <c r="LJ28" t="s">
        <v>193</v>
      </c>
      <c r="LK28" t="s">
        <v>193</v>
      </c>
      <c r="LL28" t="s">
        <v>193</v>
      </c>
      <c r="LM28">
        <v>50</v>
      </c>
      <c r="LN28">
        <v>10</v>
      </c>
      <c r="LO28" t="s">
        <v>193</v>
      </c>
      <c r="LP28" t="s">
        <v>156</v>
      </c>
      <c r="LQ28">
        <v>10</v>
      </c>
      <c r="LR28" t="s">
        <v>109</v>
      </c>
      <c r="LS28" t="s">
        <v>193</v>
      </c>
      <c r="LT28" t="s">
        <v>109</v>
      </c>
      <c r="LU28" t="s">
        <v>3398</v>
      </c>
      <c r="LV28">
        <v>0</v>
      </c>
      <c r="LW28">
        <v>1</v>
      </c>
      <c r="LX28">
        <v>0</v>
      </c>
      <c r="LY28">
        <v>1</v>
      </c>
      <c r="LZ28">
        <v>0</v>
      </c>
      <c r="MA28">
        <v>0</v>
      </c>
      <c r="MB28">
        <v>0</v>
      </c>
      <c r="MC28">
        <v>0</v>
      </c>
      <c r="MD28">
        <v>0</v>
      </c>
      <c r="ME28">
        <v>1</v>
      </c>
      <c r="MF28">
        <v>0</v>
      </c>
      <c r="MG28" t="s">
        <v>3399</v>
      </c>
      <c r="MH28" t="s">
        <v>114</v>
      </c>
      <c r="MI28" t="s">
        <v>193</v>
      </c>
      <c r="MJ28" t="s">
        <v>193</v>
      </c>
      <c r="MK28" t="s">
        <v>193</v>
      </c>
      <c r="ML28" t="s">
        <v>193</v>
      </c>
      <c r="MM28" t="s">
        <v>193</v>
      </c>
      <c r="MN28" t="s">
        <v>193</v>
      </c>
      <c r="MO28" t="s">
        <v>193</v>
      </c>
      <c r="MP28" t="s">
        <v>193</v>
      </c>
      <c r="MQ28" t="s">
        <v>193</v>
      </c>
      <c r="MR28" t="s">
        <v>193</v>
      </c>
      <c r="MS28" t="s">
        <v>193</v>
      </c>
      <c r="MT28" t="s">
        <v>193</v>
      </c>
      <c r="MU28" t="s">
        <v>193</v>
      </c>
      <c r="MV28" t="s">
        <v>193</v>
      </c>
      <c r="MW28" t="s">
        <v>193</v>
      </c>
      <c r="MX28" t="s">
        <v>193</v>
      </c>
      <c r="MY28" t="s">
        <v>193</v>
      </c>
      <c r="MZ28" t="s">
        <v>193</v>
      </c>
      <c r="NA28" t="s">
        <v>193</v>
      </c>
      <c r="NB28" t="s">
        <v>193</v>
      </c>
      <c r="NC28">
        <v>195199271</v>
      </c>
      <c r="ND28" t="s">
        <v>3397</v>
      </c>
      <c r="NE28" t="s">
        <v>3939</v>
      </c>
      <c r="NF28" t="s">
        <v>193</v>
      </c>
      <c r="NG28" t="s">
        <v>699</v>
      </c>
      <c r="NH28" t="s">
        <v>700</v>
      </c>
      <c r="NI28" t="s">
        <v>611</v>
      </c>
      <c r="NJ28" t="s">
        <v>193</v>
      </c>
      <c r="NK28">
        <v>28</v>
      </c>
    </row>
    <row r="29" spans="1:375" x14ac:dyDescent="0.35">
      <c r="A29" t="s">
        <v>3940</v>
      </c>
      <c r="B29" t="s">
        <v>3941</v>
      </c>
      <c r="C29" t="s">
        <v>3355</v>
      </c>
      <c r="D29">
        <v>8.4876543244010664E-4</v>
      </c>
      <c r="E29" t="s">
        <v>193</v>
      </c>
      <c r="F29" t="s">
        <v>193</v>
      </c>
      <c r="G29" t="s">
        <v>193</v>
      </c>
      <c r="H29" t="s">
        <v>3355</v>
      </c>
      <c r="I29" t="s">
        <v>171</v>
      </c>
      <c r="J29" t="s">
        <v>193</v>
      </c>
      <c r="K29" t="s">
        <v>172</v>
      </c>
      <c r="L29" t="s">
        <v>171</v>
      </c>
      <c r="M29" t="s">
        <v>171</v>
      </c>
      <c r="N29" t="s">
        <v>763</v>
      </c>
      <c r="O29" t="s">
        <v>193</v>
      </c>
      <c r="P29" t="s">
        <v>195</v>
      </c>
      <c r="Q29" t="s">
        <v>764</v>
      </c>
      <c r="R29" t="s">
        <v>764</v>
      </c>
      <c r="S29" t="s">
        <v>106</v>
      </c>
      <c r="T29" t="s">
        <v>173</v>
      </c>
      <c r="U29" t="s">
        <v>174</v>
      </c>
      <c r="V29" t="s">
        <v>173</v>
      </c>
      <c r="W29" t="s">
        <v>250</v>
      </c>
      <c r="X29" t="s">
        <v>249</v>
      </c>
      <c r="Y29" t="s">
        <v>250</v>
      </c>
      <c r="Z29" t="s">
        <v>769</v>
      </c>
      <c r="AA29" t="s">
        <v>193</v>
      </c>
      <c r="AB29" t="s">
        <v>768</v>
      </c>
      <c r="AC29" t="s">
        <v>3903</v>
      </c>
      <c r="AD29" t="s">
        <v>769</v>
      </c>
      <c r="AE29" t="s">
        <v>772</v>
      </c>
      <c r="AF29" t="s">
        <v>193</v>
      </c>
      <c r="AG29" t="s">
        <v>771</v>
      </c>
      <c r="AH29" t="s">
        <v>772</v>
      </c>
      <c r="AI29" t="s">
        <v>772</v>
      </c>
      <c r="AJ29" t="s">
        <v>536</v>
      </c>
      <c r="AK29" t="s">
        <v>490</v>
      </c>
      <c r="AL29" t="s">
        <v>109</v>
      </c>
      <c r="AM29" t="s">
        <v>193</v>
      </c>
      <c r="AN29" t="s">
        <v>109</v>
      </c>
      <c r="AO29" t="s">
        <v>193</v>
      </c>
      <c r="AP29" t="s">
        <v>494</v>
      </c>
      <c r="AQ29" t="s">
        <v>193</v>
      </c>
      <c r="AR29" t="s">
        <v>193</v>
      </c>
      <c r="AS29" t="s">
        <v>492</v>
      </c>
      <c r="AT29" t="s">
        <v>193</v>
      </c>
      <c r="AU29" t="s">
        <v>713</v>
      </c>
      <c r="AV29">
        <v>1</v>
      </c>
      <c r="AW29">
        <v>1</v>
      </c>
      <c r="AX29">
        <v>0</v>
      </c>
      <c r="AY29">
        <v>0</v>
      </c>
      <c r="AZ29">
        <v>0</v>
      </c>
      <c r="BA29">
        <v>0</v>
      </c>
      <c r="BB29">
        <v>0</v>
      </c>
      <c r="BC29" t="s">
        <v>110</v>
      </c>
      <c r="BD29" t="s">
        <v>1423</v>
      </c>
      <c r="BE29" t="s">
        <v>512</v>
      </c>
      <c r="BF29">
        <v>1</v>
      </c>
      <c r="BG29">
        <v>0</v>
      </c>
      <c r="BH29">
        <v>0</v>
      </c>
      <c r="BI29">
        <v>0</v>
      </c>
      <c r="BJ29">
        <v>1</v>
      </c>
      <c r="BK29">
        <v>0</v>
      </c>
      <c r="BL29">
        <v>0</v>
      </c>
      <c r="BM29">
        <v>0</v>
      </c>
      <c r="BN29">
        <v>0</v>
      </c>
      <c r="BO29">
        <v>0</v>
      </c>
      <c r="BP29" t="s">
        <v>193</v>
      </c>
      <c r="BQ29" t="s">
        <v>142</v>
      </c>
      <c r="BR29" t="s">
        <v>493</v>
      </c>
      <c r="BS29" t="s">
        <v>3942</v>
      </c>
      <c r="BT29">
        <v>0</v>
      </c>
      <c r="BU29">
        <v>0</v>
      </c>
      <c r="BV29">
        <v>0</v>
      </c>
      <c r="BW29">
        <v>1</v>
      </c>
      <c r="BX29">
        <v>0</v>
      </c>
      <c r="BY29">
        <v>0</v>
      </c>
      <c r="BZ29">
        <v>1</v>
      </c>
      <c r="CA29">
        <v>0</v>
      </c>
      <c r="CB29" t="s">
        <v>498</v>
      </c>
      <c r="CC29" t="s">
        <v>193</v>
      </c>
      <c r="CD29" t="s">
        <v>193</v>
      </c>
      <c r="CE29" t="s">
        <v>193</v>
      </c>
      <c r="CF29" t="s">
        <v>193</v>
      </c>
      <c r="CG29" t="s">
        <v>193</v>
      </c>
      <c r="CH29" t="s">
        <v>193</v>
      </c>
      <c r="CI29" t="s">
        <v>193</v>
      </c>
      <c r="CJ29" t="s">
        <v>193</v>
      </c>
      <c r="CK29" t="s">
        <v>193</v>
      </c>
      <c r="CL29">
        <v>280</v>
      </c>
      <c r="CM29">
        <v>96.551724137931004</v>
      </c>
      <c r="CN29" t="s">
        <v>132</v>
      </c>
      <c r="CO29" t="s">
        <v>193</v>
      </c>
      <c r="CP29" t="s">
        <v>193</v>
      </c>
      <c r="CQ29" t="s">
        <v>193</v>
      </c>
      <c r="CR29" t="s">
        <v>193</v>
      </c>
      <c r="CS29" t="s">
        <v>193</v>
      </c>
      <c r="CT29" t="s">
        <v>193</v>
      </c>
      <c r="CU29" t="s">
        <v>612</v>
      </c>
      <c r="CV29" t="s">
        <v>109</v>
      </c>
      <c r="CW29">
        <v>750</v>
      </c>
      <c r="CX29" t="s">
        <v>193</v>
      </c>
      <c r="CY29" t="s">
        <v>193</v>
      </c>
      <c r="CZ29" t="s">
        <v>193</v>
      </c>
      <c r="DA29" t="s">
        <v>193</v>
      </c>
      <c r="DB29" t="s">
        <v>193</v>
      </c>
      <c r="DC29" t="s">
        <v>193</v>
      </c>
      <c r="DD29" t="s">
        <v>156</v>
      </c>
      <c r="DE29">
        <v>750</v>
      </c>
      <c r="DF29" t="s">
        <v>132</v>
      </c>
      <c r="DG29" t="s">
        <v>114</v>
      </c>
      <c r="DH29" t="s">
        <v>193</v>
      </c>
      <c r="DI29" t="s">
        <v>193</v>
      </c>
      <c r="DJ29" t="s">
        <v>193</v>
      </c>
      <c r="DK29" t="s">
        <v>193</v>
      </c>
      <c r="DL29" t="s">
        <v>193</v>
      </c>
      <c r="DM29" t="s">
        <v>193</v>
      </c>
      <c r="DN29" t="s">
        <v>193</v>
      </c>
      <c r="DO29" t="s">
        <v>193</v>
      </c>
      <c r="DP29" t="s">
        <v>193</v>
      </c>
      <c r="DQ29" t="s">
        <v>193</v>
      </c>
      <c r="DR29" t="s">
        <v>193</v>
      </c>
      <c r="DS29" t="s">
        <v>193</v>
      </c>
      <c r="DT29" t="s">
        <v>193</v>
      </c>
      <c r="DU29" t="s">
        <v>193</v>
      </c>
      <c r="DV29" t="s">
        <v>193</v>
      </c>
      <c r="DW29" t="s">
        <v>193</v>
      </c>
      <c r="DX29" t="s">
        <v>193</v>
      </c>
      <c r="DY29" t="s">
        <v>193</v>
      </c>
      <c r="DZ29" t="s">
        <v>193</v>
      </c>
      <c r="EA29" t="s">
        <v>193</v>
      </c>
      <c r="EB29" t="s">
        <v>193</v>
      </c>
      <c r="EC29" t="s">
        <v>193</v>
      </c>
      <c r="ED29" t="s">
        <v>193</v>
      </c>
      <c r="EE29" t="s">
        <v>193</v>
      </c>
      <c r="EF29" t="s">
        <v>193</v>
      </c>
      <c r="EG29" t="s">
        <v>109</v>
      </c>
      <c r="EH29" t="s">
        <v>114</v>
      </c>
      <c r="EI29" t="s">
        <v>109</v>
      </c>
      <c r="EJ29" t="s">
        <v>106</v>
      </c>
      <c r="EK29" t="s">
        <v>789</v>
      </c>
      <c r="EL29" t="s">
        <v>129</v>
      </c>
      <c r="EM29" t="s">
        <v>785</v>
      </c>
      <c r="EN29" t="s">
        <v>714</v>
      </c>
      <c r="EO29">
        <v>1</v>
      </c>
      <c r="EP29">
        <v>1</v>
      </c>
      <c r="EQ29">
        <v>1</v>
      </c>
      <c r="ER29">
        <v>1</v>
      </c>
      <c r="ES29">
        <v>1</v>
      </c>
      <c r="ET29">
        <v>0</v>
      </c>
      <c r="EU29">
        <v>1</v>
      </c>
      <c r="EV29">
        <v>1</v>
      </c>
      <c r="EW29">
        <v>0</v>
      </c>
      <c r="EX29" t="s">
        <v>109</v>
      </c>
      <c r="EY29">
        <v>30</v>
      </c>
      <c r="EZ29">
        <v>30</v>
      </c>
      <c r="FA29" t="s">
        <v>193</v>
      </c>
      <c r="FB29" t="s">
        <v>193</v>
      </c>
      <c r="FC29" t="s">
        <v>193</v>
      </c>
      <c r="FD29">
        <v>30</v>
      </c>
      <c r="FE29" t="s">
        <v>132</v>
      </c>
      <c r="FF29">
        <v>15</v>
      </c>
      <c r="FG29" t="s">
        <v>132</v>
      </c>
      <c r="FH29">
        <v>75</v>
      </c>
      <c r="FI29" t="s">
        <v>132</v>
      </c>
      <c r="FJ29" t="s">
        <v>193</v>
      </c>
      <c r="FK29" t="s">
        <v>193</v>
      </c>
      <c r="FL29" t="s">
        <v>193</v>
      </c>
      <c r="FM29" t="s">
        <v>193</v>
      </c>
      <c r="FN29" t="s">
        <v>193</v>
      </c>
      <c r="FO29" t="s">
        <v>193</v>
      </c>
      <c r="FP29" t="s">
        <v>193</v>
      </c>
      <c r="FQ29" t="s">
        <v>193</v>
      </c>
      <c r="FR29" t="s">
        <v>193</v>
      </c>
      <c r="FS29" t="s">
        <v>193</v>
      </c>
      <c r="FT29" t="s">
        <v>193</v>
      </c>
      <c r="FU29" t="s">
        <v>109</v>
      </c>
      <c r="FV29">
        <v>25</v>
      </c>
      <c r="FW29" t="s">
        <v>193</v>
      </c>
      <c r="FX29" t="s">
        <v>193</v>
      </c>
      <c r="FY29">
        <v>25</v>
      </c>
      <c r="FZ29" t="s">
        <v>132</v>
      </c>
      <c r="GA29" t="s">
        <v>109</v>
      </c>
      <c r="GB29">
        <v>125</v>
      </c>
      <c r="GC29" t="s">
        <v>193</v>
      </c>
      <c r="GD29" t="s">
        <v>193</v>
      </c>
      <c r="GE29">
        <v>125</v>
      </c>
      <c r="GF29" t="s">
        <v>132</v>
      </c>
      <c r="GG29" t="s">
        <v>109</v>
      </c>
      <c r="GH29">
        <v>75</v>
      </c>
      <c r="GI29" t="s">
        <v>193</v>
      </c>
      <c r="GJ29" t="s">
        <v>193</v>
      </c>
      <c r="GK29" t="s">
        <v>193</v>
      </c>
      <c r="GL29">
        <v>75</v>
      </c>
      <c r="GM29" t="s">
        <v>132</v>
      </c>
      <c r="GN29" t="s">
        <v>109</v>
      </c>
      <c r="GO29" t="s">
        <v>193</v>
      </c>
      <c r="GP29">
        <v>5</v>
      </c>
      <c r="GQ29" t="s">
        <v>193</v>
      </c>
      <c r="GR29" t="s">
        <v>193</v>
      </c>
      <c r="GS29" t="s">
        <v>193</v>
      </c>
      <c r="GT29" t="s">
        <v>193</v>
      </c>
      <c r="GU29" t="s">
        <v>193</v>
      </c>
      <c r="GV29" t="s">
        <v>193</v>
      </c>
      <c r="GW29" t="s">
        <v>132</v>
      </c>
      <c r="GX29" t="s">
        <v>156</v>
      </c>
      <c r="GY29">
        <v>5</v>
      </c>
      <c r="GZ29" t="s">
        <v>114</v>
      </c>
      <c r="HA29" t="s">
        <v>193</v>
      </c>
      <c r="HB29" t="s">
        <v>193</v>
      </c>
      <c r="HC29" t="s">
        <v>193</v>
      </c>
      <c r="HD29" t="s">
        <v>193</v>
      </c>
      <c r="HE29" t="s">
        <v>193</v>
      </c>
      <c r="HF29" t="s">
        <v>193</v>
      </c>
      <c r="HG29" t="s">
        <v>193</v>
      </c>
      <c r="HH29" t="s">
        <v>193</v>
      </c>
      <c r="HI29" t="s">
        <v>193</v>
      </c>
      <c r="HJ29" t="s">
        <v>193</v>
      </c>
      <c r="HK29" t="s">
        <v>193</v>
      </c>
      <c r="HL29" t="s">
        <v>193</v>
      </c>
      <c r="HM29" t="s">
        <v>193</v>
      </c>
      <c r="HN29" t="s">
        <v>193</v>
      </c>
      <c r="HO29" t="s">
        <v>193</v>
      </c>
      <c r="HP29" t="s">
        <v>193</v>
      </c>
      <c r="HQ29" t="s">
        <v>193</v>
      </c>
      <c r="HR29" t="s">
        <v>193</v>
      </c>
      <c r="HS29" t="s">
        <v>193</v>
      </c>
      <c r="HT29" t="s">
        <v>193</v>
      </c>
      <c r="HU29" t="s">
        <v>193</v>
      </c>
      <c r="HV29" t="s">
        <v>193</v>
      </c>
      <c r="HW29" t="s">
        <v>193</v>
      </c>
      <c r="HX29" t="s">
        <v>193</v>
      </c>
      <c r="HY29" t="s">
        <v>193</v>
      </c>
      <c r="HZ29" t="s">
        <v>132</v>
      </c>
      <c r="IA29" t="s">
        <v>132</v>
      </c>
      <c r="IB29" t="s">
        <v>109</v>
      </c>
      <c r="IC29" t="s">
        <v>106</v>
      </c>
      <c r="ID29" t="s">
        <v>789</v>
      </c>
      <c r="IE29" t="s">
        <v>129</v>
      </c>
      <c r="IF29" t="s">
        <v>785</v>
      </c>
      <c r="IG29" t="s">
        <v>193</v>
      </c>
      <c r="IH29" t="s">
        <v>193</v>
      </c>
      <c r="II29" t="s">
        <v>193</v>
      </c>
      <c r="IJ29" t="s">
        <v>193</v>
      </c>
      <c r="IK29" t="s">
        <v>193</v>
      </c>
      <c r="IL29" t="s">
        <v>193</v>
      </c>
      <c r="IM29" t="s">
        <v>193</v>
      </c>
      <c r="IN29" t="s">
        <v>193</v>
      </c>
      <c r="IO29" t="s">
        <v>193</v>
      </c>
      <c r="IP29" t="s">
        <v>193</v>
      </c>
      <c r="IQ29" t="s">
        <v>193</v>
      </c>
      <c r="IR29" t="s">
        <v>193</v>
      </c>
      <c r="IS29" t="s">
        <v>193</v>
      </c>
      <c r="IT29" t="s">
        <v>193</v>
      </c>
      <c r="IU29" t="s">
        <v>193</v>
      </c>
      <c r="IV29" t="s">
        <v>193</v>
      </c>
      <c r="IW29" t="s">
        <v>193</v>
      </c>
      <c r="IX29" t="s">
        <v>193</v>
      </c>
      <c r="IY29" t="s">
        <v>193</v>
      </c>
      <c r="IZ29" t="s">
        <v>193</v>
      </c>
      <c r="JA29" t="s">
        <v>193</v>
      </c>
      <c r="JB29" t="s">
        <v>193</v>
      </c>
      <c r="JC29" t="s">
        <v>193</v>
      </c>
      <c r="JD29" t="s">
        <v>193</v>
      </c>
      <c r="JE29" t="s">
        <v>193</v>
      </c>
      <c r="JF29" t="s">
        <v>193</v>
      </c>
      <c r="JG29" t="s">
        <v>193</v>
      </c>
      <c r="JH29" t="s">
        <v>193</v>
      </c>
      <c r="JI29" t="s">
        <v>193</v>
      </c>
      <c r="JJ29" t="s">
        <v>193</v>
      </c>
      <c r="JK29" t="s">
        <v>193</v>
      </c>
      <c r="JL29" t="s">
        <v>193</v>
      </c>
      <c r="JM29" t="s">
        <v>193</v>
      </c>
      <c r="JN29" t="s">
        <v>193</v>
      </c>
      <c r="JO29" t="s">
        <v>193</v>
      </c>
      <c r="JP29" t="s">
        <v>193</v>
      </c>
      <c r="JQ29" t="s">
        <v>193</v>
      </c>
      <c r="JR29" t="s">
        <v>114</v>
      </c>
      <c r="JS29" t="s">
        <v>193</v>
      </c>
      <c r="JT29" t="s">
        <v>193</v>
      </c>
      <c r="JU29" t="s">
        <v>193</v>
      </c>
      <c r="JV29" t="s">
        <v>193</v>
      </c>
      <c r="JW29" t="s">
        <v>193</v>
      </c>
      <c r="JX29" t="s">
        <v>193</v>
      </c>
      <c r="JY29" t="s">
        <v>193</v>
      </c>
      <c r="JZ29" t="s">
        <v>193</v>
      </c>
      <c r="KA29" t="s">
        <v>3401</v>
      </c>
      <c r="KB29">
        <v>1</v>
      </c>
      <c r="KC29">
        <v>1</v>
      </c>
      <c r="KD29">
        <v>1</v>
      </c>
      <c r="KE29">
        <v>1</v>
      </c>
      <c r="KF29">
        <v>0</v>
      </c>
      <c r="KG29">
        <v>0</v>
      </c>
      <c r="KH29">
        <v>0</v>
      </c>
      <c r="KI29">
        <v>0</v>
      </c>
      <c r="KJ29" t="s">
        <v>193</v>
      </c>
      <c r="KK29" t="s">
        <v>132</v>
      </c>
      <c r="KL29" t="s">
        <v>193</v>
      </c>
      <c r="KM29" t="s">
        <v>193</v>
      </c>
      <c r="KN29" t="s">
        <v>193</v>
      </c>
      <c r="KO29" t="s">
        <v>193</v>
      </c>
      <c r="KP29" t="s">
        <v>193</v>
      </c>
      <c r="KQ29" t="s">
        <v>193</v>
      </c>
      <c r="KR29" t="s">
        <v>193</v>
      </c>
      <c r="KS29" t="s">
        <v>193</v>
      </c>
      <c r="KT29" t="s">
        <v>193</v>
      </c>
      <c r="KU29" t="s">
        <v>193</v>
      </c>
      <c r="KV29" t="s">
        <v>193</v>
      </c>
      <c r="KW29" t="s">
        <v>193</v>
      </c>
      <c r="KX29" t="s">
        <v>193</v>
      </c>
      <c r="KY29" t="s">
        <v>193</v>
      </c>
      <c r="KZ29" t="s">
        <v>193</v>
      </c>
      <c r="LA29" t="s">
        <v>193</v>
      </c>
      <c r="LB29" t="s">
        <v>193</v>
      </c>
      <c r="LC29" t="s">
        <v>193</v>
      </c>
      <c r="LD29" t="s">
        <v>193</v>
      </c>
      <c r="LE29" t="s">
        <v>193</v>
      </c>
      <c r="LF29" t="s">
        <v>193</v>
      </c>
      <c r="LG29" t="s">
        <v>193</v>
      </c>
      <c r="LH29" t="s">
        <v>193</v>
      </c>
      <c r="LI29" t="s">
        <v>193</v>
      </c>
      <c r="LJ29" t="s">
        <v>193</v>
      </c>
      <c r="LK29" t="s">
        <v>193</v>
      </c>
      <c r="LL29" t="s">
        <v>193</v>
      </c>
      <c r="LM29" t="s">
        <v>193</v>
      </c>
      <c r="LN29" t="s">
        <v>193</v>
      </c>
      <c r="LO29" t="s">
        <v>193</v>
      </c>
      <c r="LP29" t="s">
        <v>193</v>
      </c>
      <c r="LQ29" t="s">
        <v>193</v>
      </c>
      <c r="LR29" t="s">
        <v>193</v>
      </c>
      <c r="LS29" t="s">
        <v>193</v>
      </c>
      <c r="LT29" t="s">
        <v>193</v>
      </c>
      <c r="LU29" t="s">
        <v>193</v>
      </c>
      <c r="LV29" t="s">
        <v>193</v>
      </c>
      <c r="LW29" t="s">
        <v>193</v>
      </c>
      <c r="LX29" t="s">
        <v>193</v>
      </c>
      <c r="LY29" t="s">
        <v>193</v>
      </c>
      <c r="LZ29" t="s">
        <v>193</v>
      </c>
      <c r="MA29" t="s">
        <v>193</v>
      </c>
      <c r="MB29" t="s">
        <v>193</v>
      </c>
      <c r="MC29" t="s">
        <v>193</v>
      </c>
      <c r="MD29" t="s">
        <v>193</v>
      </c>
      <c r="ME29" t="s">
        <v>193</v>
      </c>
      <c r="MF29" t="s">
        <v>193</v>
      </c>
      <c r="MG29" t="s">
        <v>193</v>
      </c>
      <c r="MH29" t="s">
        <v>193</v>
      </c>
      <c r="MI29" t="s">
        <v>193</v>
      </c>
      <c r="MJ29" t="s">
        <v>193</v>
      </c>
      <c r="MK29" t="s">
        <v>193</v>
      </c>
      <c r="ML29" t="s">
        <v>193</v>
      </c>
      <c r="MM29" t="s">
        <v>193</v>
      </c>
      <c r="MN29" t="s">
        <v>193</v>
      </c>
      <c r="MO29" t="s">
        <v>193</v>
      </c>
      <c r="MP29" t="s">
        <v>193</v>
      </c>
      <c r="MQ29" t="s">
        <v>193</v>
      </c>
      <c r="MR29" t="s">
        <v>193</v>
      </c>
      <c r="MS29" t="s">
        <v>193</v>
      </c>
      <c r="MT29" t="s">
        <v>193</v>
      </c>
      <c r="MU29" t="s">
        <v>193</v>
      </c>
      <c r="MV29" t="s">
        <v>193</v>
      </c>
      <c r="MW29" t="s">
        <v>193</v>
      </c>
      <c r="MX29" t="s">
        <v>193</v>
      </c>
      <c r="MY29" t="s">
        <v>193</v>
      </c>
      <c r="MZ29" t="s">
        <v>193</v>
      </c>
      <c r="NA29" t="s">
        <v>193</v>
      </c>
      <c r="NB29" t="s">
        <v>193</v>
      </c>
      <c r="NC29">
        <v>195199308</v>
      </c>
      <c r="ND29" t="s">
        <v>3400</v>
      </c>
      <c r="NE29" t="s">
        <v>3943</v>
      </c>
      <c r="NF29" t="s">
        <v>193</v>
      </c>
      <c r="NG29" t="s">
        <v>699</v>
      </c>
      <c r="NH29" t="s">
        <v>700</v>
      </c>
      <c r="NI29" t="s">
        <v>611</v>
      </c>
      <c r="NJ29" t="s">
        <v>193</v>
      </c>
      <c r="NK29">
        <v>29</v>
      </c>
    </row>
    <row r="30" spans="1:375" x14ac:dyDescent="0.35">
      <c r="A30" t="s">
        <v>3944</v>
      </c>
      <c r="B30" t="s">
        <v>3945</v>
      </c>
      <c r="C30" t="s">
        <v>3355</v>
      </c>
      <c r="D30">
        <v>3.4722222189884633E-3</v>
      </c>
      <c r="E30" t="s">
        <v>193</v>
      </c>
      <c r="F30" t="s">
        <v>193</v>
      </c>
      <c r="G30" t="s">
        <v>193</v>
      </c>
      <c r="H30" t="s">
        <v>3355</v>
      </c>
      <c r="I30" t="s">
        <v>171</v>
      </c>
      <c r="J30" t="s">
        <v>193</v>
      </c>
      <c r="K30" t="s">
        <v>172</v>
      </c>
      <c r="L30" t="s">
        <v>171</v>
      </c>
      <c r="M30" t="s">
        <v>171</v>
      </c>
      <c r="N30" t="s">
        <v>763</v>
      </c>
      <c r="O30" t="s">
        <v>193</v>
      </c>
      <c r="P30" t="s">
        <v>195</v>
      </c>
      <c r="Q30" t="s">
        <v>764</v>
      </c>
      <c r="R30" t="s">
        <v>764</v>
      </c>
      <c r="S30" t="s">
        <v>106</v>
      </c>
      <c r="T30" t="s">
        <v>173</v>
      </c>
      <c r="U30" t="s">
        <v>174</v>
      </c>
      <c r="V30" t="s">
        <v>173</v>
      </c>
      <c r="W30" t="s">
        <v>250</v>
      </c>
      <c r="X30" t="s">
        <v>249</v>
      </c>
      <c r="Y30" t="s">
        <v>250</v>
      </c>
      <c r="Z30" t="s">
        <v>769</v>
      </c>
      <c r="AA30" t="s">
        <v>193</v>
      </c>
      <c r="AB30" t="s">
        <v>768</v>
      </c>
      <c r="AC30" t="s">
        <v>3903</v>
      </c>
      <c r="AD30" t="s">
        <v>769</v>
      </c>
      <c r="AE30" t="s">
        <v>772</v>
      </c>
      <c r="AF30" t="s">
        <v>193</v>
      </c>
      <c r="AG30" t="s">
        <v>771</v>
      </c>
      <c r="AH30" t="s">
        <v>772</v>
      </c>
      <c r="AI30" t="s">
        <v>772</v>
      </c>
      <c r="AJ30" t="s">
        <v>536</v>
      </c>
      <c r="AK30" t="s">
        <v>3317</v>
      </c>
      <c r="AL30" t="s">
        <v>109</v>
      </c>
      <c r="AM30" t="s">
        <v>193</v>
      </c>
      <c r="AN30" t="s">
        <v>109</v>
      </c>
      <c r="AO30" t="s">
        <v>193</v>
      </c>
      <c r="AP30" t="s">
        <v>494</v>
      </c>
      <c r="AQ30" t="s">
        <v>193</v>
      </c>
      <c r="AR30" t="s">
        <v>193</v>
      </c>
      <c r="AS30" t="s">
        <v>193</v>
      </c>
      <c r="AT30" t="s">
        <v>193</v>
      </c>
      <c r="AU30" t="s">
        <v>193</v>
      </c>
      <c r="AV30" t="s">
        <v>193</v>
      </c>
      <c r="AW30" t="s">
        <v>193</v>
      </c>
      <c r="AX30" t="s">
        <v>193</v>
      </c>
      <c r="AY30" t="s">
        <v>193</v>
      </c>
      <c r="AZ30" t="s">
        <v>193</v>
      </c>
      <c r="BA30" t="s">
        <v>193</v>
      </c>
      <c r="BB30" t="s">
        <v>193</v>
      </c>
      <c r="BC30" t="s">
        <v>193</v>
      </c>
      <c r="BD30" t="s">
        <v>193</v>
      </c>
      <c r="BE30" t="s">
        <v>193</v>
      </c>
      <c r="BF30" t="s">
        <v>193</v>
      </c>
      <c r="BG30" t="s">
        <v>193</v>
      </c>
      <c r="BH30" t="s">
        <v>193</v>
      </c>
      <c r="BI30" t="s">
        <v>193</v>
      </c>
      <c r="BJ30" t="s">
        <v>193</v>
      </c>
      <c r="BK30" t="s">
        <v>193</v>
      </c>
      <c r="BL30" t="s">
        <v>193</v>
      </c>
      <c r="BM30" t="s">
        <v>193</v>
      </c>
      <c r="BN30" t="s">
        <v>193</v>
      </c>
      <c r="BO30" t="s">
        <v>193</v>
      </c>
      <c r="BP30" t="s">
        <v>193</v>
      </c>
      <c r="BQ30" t="s">
        <v>193</v>
      </c>
      <c r="BR30" t="s">
        <v>193</v>
      </c>
      <c r="BS30" t="s">
        <v>193</v>
      </c>
      <c r="BT30" t="s">
        <v>193</v>
      </c>
      <c r="BU30" t="s">
        <v>193</v>
      </c>
      <c r="BV30" t="s">
        <v>193</v>
      </c>
      <c r="BW30" t="s">
        <v>193</v>
      </c>
      <c r="BX30" t="s">
        <v>193</v>
      </c>
      <c r="BY30" t="s">
        <v>193</v>
      </c>
      <c r="BZ30" t="s">
        <v>193</v>
      </c>
      <c r="CA30" t="s">
        <v>193</v>
      </c>
      <c r="CB30" t="s">
        <v>193</v>
      </c>
      <c r="CC30" t="s">
        <v>193</v>
      </c>
      <c r="CD30" t="s">
        <v>193</v>
      </c>
      <c r="CE30" t="s">
        <v>193</v>
      </c>
      <c r="CF30" t="s">
        <v>193</v>
      </c>
      <c r="CG30" t="s">
        <v>193</v>
      </c>
      <c r="CH30" t="s">
        <v>193</v>
      </c>
      <c r="CI30" t="s">
        <v>193</v>
      </c>
      <c r="CJ30" t="s">
        <v>193</v>
      </c>
      <c r="CK30" t="s">
        <v>193</v>
      </c>
      <c r="CL30" t="s">
        <v>193</v>
      </c>
      <c r="CM30" t="s">
        <v>193</v>
      </c>
      <c r="CN30" t="s">
        <v>193</v>
      </c>
      <c r="CO30" t="s">
        <v>193</v>
      </c>
      <c r="CP30" t="s">
        <v>193</v>
      </c>
      <c r="CQ30" t="s">
        <v>193</v>
      </c>
      <c r="CR30" t="s">
        <v>193</v>
      </c>
      <c r="CS30" t="s">
        <v>193</v>
      </c>
      <c r="CT30" t="s">
        <v>193</v>
      </c>
      <c r="CU30" t="s">
        <v>193</v>
      </c>
      <c r="CV30" t="s">
        <v>193</v>
      </c>
      <c r="CW30" t="s">
        <v>193</v>
      </c>
      <c r="CX30" t="s">
        <v>193</v>
      </c>
      <c r="CY30" t="s">
        <v>193</v>
      </c>
      <c r="CZ30" t="s">
        <v>193</v>
      </c>
      <c r="DA30" t="s">
        <v>193</v>
      </c>
      <c r="DB30" t="s">
        <v>193</v>
      </c>
      <c r="DC30" t="s">
        <v>193</v>
      </c>
      <c r="DD30" t="s">
        <v>193</v>
      </c>
      <c r="DE30" t="s">
        <v>193</v>
      </c>
      <c r="DF30" t="s">
        <v>193</v>
      </c>
      <c r="DG30" t="s">
        <v>193</v>
      </c>
      <c r="DH30" t="s">
        <v>193</v>
      </c>
      <c r="DI30" t="s">
        <v>193</v>
      </c>
      <c r="DJ30" t="s">
        <v>193</v>
      </c>
      <c r="DK30" t="s">
        <v>193</v>
      </c>
      <c r="DL30" t="s">
        <v>193</v>
      </c>
      <c r="DM30" t="s">
        <v>193</v>
      </c>
      <c r="DN30" t="s">
        <v>193</v>
      </c>
      <c r="DO30" t="s">
        <v>193</v>
      </c>
      <c r="DP30" t="s">
        <v>193</v>
      </c>
      <c r="DQ30" t="s">
        <v>193</v>
      </c>
      <c r="DR30" t="s">
        <v>193</v>
      </c>
      <c r="DS30" t="s">
        <v>193</v>
      </c>
      <c r="DT30" t="s">
        <v>193</v>
      </c>
      <c r="DU30" t="s">
        <v>193</v>
      </c>
      <c r="DV30" t="s">
        <v>193</v>
      </c>
      <c r="DW30" t="s">
        <v>193</v>
      </c>
      <c r="DX30" t="s">
        <v>193</v>
      </c>
      <c r="DY30" t="s">
        <v>193</v>
      </c>
      <c r="DZ30" t="s">
        <v>193</v>
      </c>
      <c r="EA30" t="s">
        <v>193</v>
      </c>
      <c r="EB30" t="s">
        <v>193</v>
      </c>
      <c r="EC30" t="s">
        <v>193</v>
      </c>
      <c r="ED30" t="s">
        <v>193</v>
      </c>
      <c r="EE30" t="s">
        <v>193</v>
      </c>
      <c r="EF30" t="s">
        <v>193</v>
      </c>
      <c r="EG30" t="s">
        <v>193</v>
      </c>
      <c r="EH30" t="s">
        <v>193</v>
      </c>
      <c r="EI30" t="s">
        <v>193</v>
      </c>
      <c r="EJ30" t="s">
        <v>193</v>
      </c>
      <c r="EK30" t="s">
        <v>193</v>
      </c>
      <c r="EL30" t="s">
        <v>193</v>
      </c>
      <c r="EM30" t="s">
        <v>193</v>
      </c>
      <c r="EN30" t="s">
        <v>193</v>
      </c>
      <c r="EO30" t="s">
        <v>193</v>
      </c>
      <c r="EP30" t="s">
        <v>193</v>
      </c>
      <c r="EQ30" t="s">
        <v>193</v>
      </c>
      <c r="ER30" t="s">
        <v>193</v>
      </c>
      <c r="ES30" t="s">
        <v>193</v>
      </c>
      <c r="ET30" t="s">
        <v>193</v>
      </c>
      <c r="EU30" t="s">
        <v>193</v>
      </c>
      <c r="EV30" t="s">
        <v>193</v>
      </c>
      <c r="EW30" t="s">
        <v>193</v>
      </c>
      <c r="EX30" t="s">
        <v>193</v>
      </c>
      <c r="EY30" t="s">
        <v>193</v>
      </c>
      <c r="EZ30" t="s">
        <v>193</v>
      </c>
      <c r="FA30" t="s">
        <v>193</v>
      </c>
      <c r="FB30" t="s">
        <v>193</v>
      </c>
      <c r="FC30" t="s">
        <v>193</v>
      </c>
      <c r="FD30" t="s">
        <v>193</v>
      </c>
      <c r="FE30" t="s">
        <v>193</v>
      </c>
      <c r="FF30" t="s">
        <v>193</v>
      </c>
      <c r="FG30" t="s">
        <v>193</v>
      </c>
      <c r="FH30" t="s">
        <v>193</v>
      </c>
      <c r="FI30" t="s">
        <v>193</v>
      </c>
      <c r="FJ30" t="s">
        <v>193</v>
      </c>
      <c r="FK30" t="s">
        <v>193</v>
      </c>
      <c r="FL30" t="s">
        <v>193</v>
      </c>
      <c r="FM30" t="s">
        <v>193</v>
      </c>
      <c r="FN30" t="s">
        <v>193</v>
      </c>
      <c r="FO30" t="s">
        <v>193</v>
      </c>
      <c r="FP30" t="s">
        <v>193</v>
      </c>
      <c r="FQ30" t="s">
        <v>193</v>
      </c>
      <c r="FR30" t="s">
        <v>193</v>
      </c>
      <c r="FS30" t="s">
        <v>193</v>
      </c>
      <c r="FT30" t="s">
        <v>193</v>
      </c>
      <c r="FU30" t="s">
        <v>193</v>
      </c>
      <c r="FV30" t="s">
        <v>193</v>
      </c>
      <c r="FW30" t="s">
        <v>193</v>
      </c>
      <c r="FX30" t="s">
        <v>193</v>
      </c>
      <c r="FY30" t="s">
        <v>193</v>
      </c>
      <c r="FZ30" t="s">
        <v>193</v>
      </c>
      <c r="GA30" t="s">
        <v>193</v>
      </c>
      <c r="GB30" t="s">
        <v>193</v>
      </c>
      <c r="GC30" t="s">
        <v>193</v>
      </c>
      <c r="GD30" t="s">
        <v>193</v>
      </c>
      <c r="GE30" t="s">
        <v>193</v>
      </c>
      <c r="GF30" t="s">
        <v>193</v>
      </c>
      <c r="GG30" t="s">
        <v>193</v>
      </c>
      <c r="GH30" t="s">
        <v>193</v>
      </c>
      <c r="GI30" t="s">
        <v>193</v>
      </c>
      <c r="GJ30" t="s">
        <v>193</v>
      </c>
      <c r="GK30" t="s">
        <v>193</v>
      </c>
      <c r="GL30" t="s">
        <v>193</v>
      </c>
      <c r="GM30" t="s">
        <v>193</v>
      </c>
      <c r="GN30" t="s">
        <v>193</v>
      </c>
      <c r="GO30" t="s">
        <v>193</v>
      </c>
      <c r="GP30" t="s">
        <v>193</v>
      </c>
      <c r="GQ30" t="s">
        <v>193</v>
      </c>
      <c r="GR30" t="s">
        <v>193</v>
      </c>
      <c r="GS30" t="s">
        <v>193</v>
      </c>
      <c r="GT30" t="s">
        <v>193</v>
      </c>
      <c r="GU30" t="s">
        <v>193</v>
      </c>
      <c r="GV30" t="s">
        <v>193</v>
      </c>
      <c r="GW30" t="s">
        <v>193</v>
      </c>
      <c r="GX30" t="s">
        <v>193</v>
      </c>
      <c r="GY30" t="s">
        <v>193</v>
      </c>
      <c r="GZ30" t="s">
        <v>193</v>
      </c>
      <c r="HA30" t="s">
        <v>193</v>
      </c>
      <c r="HB30" t="s">
        <v>193</v>
      </c>
      <c r="HC30" t="s">
        <v>193</v>
      </c>
      <c r="HD30" t="s">
        <v>193</v>
      </c>
      <c r="HE30" t="s">
        <v>193</v>
      </c>
      <c r="HF30" t="s">
        <v>193</v>
      </c>
      <c r="HG30" t="s">
        <v>193</v>
      </c>
      <c r="HH30" t="s">
        <v>193</v>
      </c>
      <c r="HI30" t="s">
        <v>193</v>
      </c>
      <c r="HJ30" t="s">
        <v>193</v>
      </c>
      <c r="HK30" t="s">
        <v>193</v>
      </c>
      <c r="HL30" t="s">
        <v>193</v>
      </c>
      <c r="HM30" t="s">
        <v>193</v>
      </c>
      <c r="HN30" t="s">
        <v>193</v>
      </c>
      <c r="HO30" t="s">
        <v>193</v>
      </c>
      <c r="HP30" t="s">
        <v>193</v>
      </c>
      <c r="HQ30" t="s">
        <v>193</v>
      </c>
      <c r="HR30" t="s">
        <v>193</v>
      </c>
      <c r="HS30" t="s">
        <v>193</v>
      </c>
      <c r="HT30" t="s">
        <v>193</v>
      </c>
      <c r="HU30" t="s">
        <v>193</v>
      </c>
      <c r="HV30" t="s">
        <v>193</v>
      </c>
      <c r="HW30" t="s">
        <v>193</v>
      </c>
      <c r="HX30" t="s">
        <v>193</v>
      </c>
      <c r="HY30" t="s">
        <v>193</v>
      </c>
      <c r="HZ30" t="s">
        <v>193</v>
      </c>
      <c r="IA30" t="s">
        <v>193</v>
      </c>
      <c r="IB30" t="s">
        <v>193</v>
      </c>
      <c r="IC30" t="s">
        <v>193</v>
      </c>
      <c r="ID30" t="s">
        <v>193</v>
      </c>
      <c r="IE30" t="s">
        <v>193</v>
      </c>
      <c r="IF30" t="s">
        <v>193</v>
      </c>
      <c r="IG30" t="s">
        <v>193</v>
      </c>
      <c r="IH30" t="s">
        <v>193</v>
      </c>
      <c r="II30" t="s">
        <v>193</v>
      </c>
      <c r="IJ30" t="s">
        <v>193</v>
      </c>
      <c r="IK30" t="s">
        <v>193</v>
      </c>
      <c r="IL30" t="s">
        <v>193</v>
      </c>
      <c r="IM30" t="s">
        <v>193</v>
      </c>
      <c r="IN30" t="s">
        <v>193</v>
      </c>
      <c r="IO30" t="s">
        <v>193</v>
      </c>
      <c r="IP30" t="s">
        <v>193</v>
      </c>
      <c r="IQ30" t="s">
        <v>193</v>
      </c>
      <c r="IR30" t="s">
        <v>193</v>
      </c>
      <c r="IS30" t="s">
        <v>193</v>
      </c>
      <c r="IT30" t="s">
        <v>193</v>
      </c>
      <c r="IU30" t="s">
        <v>193</v>
      </c>
      <c r="IV30" t="s">
        <v>193</v>
      </c>
      <c r="IW30" t="s">
        <v>193</v>
      </c>
      <c r="IX30" t="s">
        <v>193</v>
      </c>
      <c r="IY30" t="s">
        <v>193</v>
      </c>
      <c r="IZ30" t="s">
        <v>193</v>
      </c>
      <c r="JA30" t="s">
        <v>193</v>
      </c>
      <c r="JB30" t="s">
        <v>193</v>
      </c>
      <c r="JC30" t="s">
        <v>193</v>
      </c>
      <c r="JD30" t="s">
        <v>193</v>
      </c>
      <c r="JE30" t="s">
        <v>193</v>
      </c>
      <c r="JF30" t="s">
        <v>193</v>
      </c>
      <c r="JG30" t="s">
        <v>193</v>
      </c>
      <c r="JH30" t="s">
        <v>193</v>
      </c>
      <c r="JI30" t="s">
        <v>193</v>
      </c>
      <c r="JJ30" t="s">
        <v>193</v>
      </c>
      <c r="JK30" t="s">
        <v>193</v>
      </c>
      <c r="JL30" t="s">
        <v>193</v>
      </c>
      <c r="JM30" t="s">
        <v>193</v>
      </c>
      <c r="JN30" t="s">
        <v>193</v>
      </c>
      <c r="JO30" t="s">
        <v>193</v>
      </c>
      <c r="JP30" t="s">
        <v>193</v>
      </c>
      <c r="JQ30" t="s">
        <v>193</v>
      </c>
      <c r="JR30" t="s">
        <v>193</v>
      </c>
      <c r="JS30" t="s">
        <v>193</v>
      </c>
      <c r="JT30" t="s">
        <v>193</v>
      </c>
      <c r="JU30" t="s">
        <v>193</v>
      </c>
      <c r="JV30" t="s">
        <v>193</v>
      </c>
      <c r="JW30" t="s">
        <v>193</v>
      </c>
      <c r="JX30" t="s">
        <v>193</v>
      </c>
      <c r="JY30" t="s">
        <v>193</v>
      </c>
      <c r="JZ30" t="s">
        <v>193</v>
      </c>
      <c r="KA30" t="s">
        <v>193</v>
      </c>
      <c r="KB30" t="s">
        <v>193</v>
      </c>
      <c r="KC30" t="s">
        <v>193</v>
      </c>
      <c r="KD30" t="s">
        <v>193</v>
      </c>
      <c r="KE30" t="s">
        <v>193</v>
      </c>
      <c r="KF30" t="s">
        <v>193</v>
      </c>
      <c r="KG30" t="s">
        <v>193</v>
      </c>
      <c r="KH30" t="s">
        <v>193</v>
      </c>
      <c r="KI30" t="s">
        <v>193</v>
      </c>
      <c r="KJ30" t="s">
        <v>193</v>
      </c>
      <c r="KK30" t="s">
        <v>193</v>
      </c>
      <c r="KL30" t="s">
        <v>193</v>
      </c>
      <c r="KM30" t="s">
        <v>193</v>
      </c>
      <c r="KN30" t="s">
        <v>193</v>
      </c>
      <c r="KO30" t="s">
        <v>193</v>
      </c>
      <c r="KP30" t="s">
        <v>193</v>
      </c>
      <c r="KQ30" t="s">
        <v>193</v>
      </c>
      <c r="KR30" t="s">
        <v>193</v>
      </c>
      <c r="KS30" t="s">
        <v>193</v>
      </c>
      <c r="KT30" t="s">
        <v>193</v>
      </c>
      <c r="KU30" t="s">
        <v>109</v>
      </c>
      <c r="KV30" t="s">
        <v>505</v>
      </c>
      <c r="KW30" t="s">
        <v>3318</v>
      </c>
      <c r="KX30" t="s">
        <v>193</v>
      </c>
      <c r="KY30" t="s">
        <v>506</v>
      </c>
      <c r="KZ30" t="s">
        <v>3319</v>
      </c>
      <c r="LA30" t="s">
        <v>3318</v>
      </c>
      <c r="LB30" t="s">
        <v>800</v>
      </c>
      <c r="LC30" t="s">
        <v>193</v>
      </c>
      <c r="LD30" t="s">
        <v>3360</v>
      </c>
      <c r="LE30" t="s">
        <v>797</v>
      </c>
      <c r="LF30" t="s">
        <v>798</v>
      </c>
      <c r="LG30" t="s">
        <v>799</v>
      </c>
      <c r="LH30" t="s">
        <v>193</v>
      </c>
      <c r="LI30" t="s">
        <v>193</v>
      </c>
      <c r="LJ30" t="s">
        <v>193</v>
      </c>
      <c r="LK30" t="s">
        <v>193</v>
      </c>
      <c r="LL30" t="s">
        <v>193</v>
      </c>
      <c r="LM30">
        <v>50</v>
      </c>
      <c r="LN30">
        <v>10</v>
      </c>
      <c r="LO30" t="s">
        <v>193</v>
      </c>
      <c r="LP30" t="s">
        <v>156</v>
      </c>
      <c r="LQ30">
        <v>10</v>
      </c>
      <c r="LR30" t="s">
        <v>109</v>
      </c>
      <c r="LS30" t="s">
        <v>193</v>
      </c>
      <c r="LT30" t="s">
        <v>132</v>
      </c>
      <c r="LU30" t="s">
        <v>193</v>
      </c>
      <c r="LV30" t="s">
        <v>193</v>
      </c>
      <c r="LW30" t="s">
        <v>193</v>
      </c>
      <c r="LX30" t="s">
        <v>193</v>
      </c>
      <c r="LY30" t="s">
        <v>193</v>
      </c>
      <c r="LZ30" t="s">
        <v>193</v>
      </c>
      <c r="MA30" t="s">
        <v>193</v>
      </c>
      <c r="MB30" t="s">
        <v>193</v>
      </c>
      <c r="MC30" t="s">
        <v>193</v>
      </c>
      <c r="MD30" t="s">
        <v>193</v>
      </c>
      <c r="ME30" t="s">
        <v>193</v>
      </c>
      <c r="MF30" t="s">
        <v>193</v>
      </c>
      <c r="MG30" t="s">
        <v>193</v>
      </c>
      <c r="MH30" t="s">
        <v>109</v>
      </c>
      <c r="MI30" t="s">
        <v>107</v>
      </c>
      <c r="MJ30">
        <v>0</v>
      </c>
      <c r="MK30">
        <v>0</v>
      </c>
      <c r="ML30">
        <v>1</v>
      </c>
      <c r="MM30" t="s">
        <v>3403</v>
      </c>
      <c r="MN30" t="s">
        <v>3331</v>
      </c>
      <c r="MO30">
        <v>0</v>
      </c>
      <c r="MP30">
        <v>0</v>
      </c>
      <c r="MQ30">
        <v>1</v>
      </c>
      <c r="MR30">
        <v>0</v>
      </c>
      <c r="MS30">
        <v>0</v>
      </c>
      <c r="MT30">
        <v>0</v>
      </c>
      <c r="MU30" t="s">
        <v>193</v>
      </c>
      <c r="MV30" t="s">
        <v>193</v>
      </c>
      <c r="MW30" t="s">
        <v>193</v>
      </c>
      <c r="MX30" t="s">
        <v>193</v>
      </c>
      <c r="MY30" t="s">
        <v>193</v>
      </c>
      <c r="MZ30" t="s">
        <v>193</v>
      </c>
      <c r="NA30" t="s">
        <v>193</v>
      </c>
      <c r="NB30" t="s">
        <v>193</v>
      </c>
      <c r="NC30">
        <v>195199331</v>
      </c>
      <c r="ND30" t="s">
        <v>3402</v>
      </c>
      <c r="NE30" t="s">
        <v>3946</v>
      </c>
      <c r="NF30" t="s">
        <v>193</v>
      </c>
      <c r="NG30" t="s">
        <v>699</v>
      </c>
      <c r="NH30" t="s">
        <v>700</v>
      </c>
      <c r="NI30" t="s">
        <v>611</v>
      </c>
      <c r="NJ30" t="s">
        <v>193</v>
      </c>
      <c r="NK30">
        <v>30</v>
      </c>
    </row>
    <row r="31" spans="1:375" x14ac:dyDescent="0.35">
      <c r="A31" t="s">
        <v>3947</v>
      </c>
      <c r="B31" t="s">
        <v>3948</v>
      </c>
      <c r="C31" t="s">
        <v>3355</v>
      </c>
      <c r="D31">
        <v>1.9841269843579668E-3</v>
      </c>
      <c r="E31" t="s">
        <v>193</v>
      </c>
      <c r="F31" t="s">
        <v>193</v>
      </c>
      <c r="G31" t="s">
        <v>193</v>
      </c>
      <c r="H31" t="s">
        <v>3355</v>
      </c>
      <c r="I31" t="s">
        <v>171</v>
      </c>
      <c r="J31" t="s">
        <v>193</v>
      </c>
      <c r="K31" t="s">
        <v>172</v>
      </c>
      <c r="L31" t="s">
        <v>171</v>
      </c>
      <c r="M31" t="s">
        <v>171</v>
      </c>
      <c r="N31" t="s">
        <v>763</v>
      </c>
      <c r="O31" t="s">
        <v>193</v>
      </c>
      <c r="P31" t="s">
        <v>195</v>
      </c>
      <c r="Q31" t="s">
        <v>764</v>
      </c>
      <c r="R31" t="s">
        <v>764</v>
      </c>
      <c r="S31" t="s">
        <v>106</v>
      </c>
      <c r="T31" t="s">
        <v>173</v>
      </c>
      <c r="U31" t="s">
        <v>174</v>
      </c>
      <c r="V31" t="s">
        <v>173</v>
      </c>
      <c r="W31" t="s">
        <v>250</v>
      </c>
      <c r="X31" t="s">
        <v>249</v>
      </c>
      <c r="Y31" t="s">
        <v>250</v>
      </c>
      <c r="Z31" t="s">
        <v>769</v>
      </c>
      <c r="AA31" t="s">
        <v>193</v>
      </c>
      <c r="AB31" t="s">
        <v>768</v>
      </c>
      <c r="AC31" t="s">
        <v>3903</v>
      </c>
      <c r="AD31" t="s">
        <v>769</v>
      </c>
      <c r="AE31" t="s">
        <v>772</v>
      </c>
      <c r="AF31" t="s">
        <v>193</v>
      </c>
      <c r="AG31" t="s">
        <v>771</v>
      </c>
      <c r="AH31" t="s">
        <v>772</v>
      </c>
      <c r="AI31" t="s">
        <v>772</v>
      </c>
      <c r="AJ31" t="s">
        <v>536</v>
      </c>
      <c r="AK31" t="s">
        <v>490</v>
      </c>
      <c r="AL31" t="s">
        <v>109</v>
      </c>
      <c r="AM31" t="s">
        <v>193</v>
      </c>
      <c r="AN31" t="s">
        <v>109</v>
      </c>
      <c r="AO31" t="s">
        <v>193</v>
      </c>
      <c r="AP31" t="s">
        <v>491</v>
      </c>
      <c r="AQ31" t="s">
        <v>193</v>
      </c>
      <c r="AR31" t="s">
        <v>193</v>
      </c>
      <c r="AS31" t="s">
        <v>492</v>
      </c>
      <c r="AT31" t="s">
        <v>193</v>
      </c>
      <c r="AU31" t="s">
        <v>3949</v>
      </c>
      <c r="AV31">
        <v>0</v>
      </c>
      <c r="AW31">
        <v>1</v>
      </c>
      <c r="AX31">
        <v>1</v>
      </c>
      <c r="AY31">
        <v>1</v>
      </c>
      <c r="AZ31">
        <v>1</v>
      </c>
      <c r="BA31">
        <v>0</v>
      </c>
      <c r="BB31">
        <v>0</v>
      </c>
      <c r="BC31" t="s">
        <v>130</v>
      </c>
      <c r="BD31" t="s">
        <v>701</v>
      </c>
      <c r="BE31" t="s">
        <v>512</v>
      </c>
      <c r="BF31">
        <v>1</v>
      </c>
      <c r="BG31">
        <v>0</v>
      </c>
      <c r="BH31">
        <v>0</v>
      </c>
      <c r="BI31">
        <v>0</v>
      </c>
      <c r="BJ31">
        <v>1</v>
      </c>
      <c r="BK31">
        <v>0</v>
      </c>
      <c r="BL31">
        <v>0</v>
      </c>
      <c r="BM31">
        <v>0</v>
      </c>
      <c r="BN31">
        <v>0</v>
      </c>
      <c r="BO31">
        <v>0</v>
      </c>
      <c r="BP31" t="s">
        <v>193</v>
      </c>
      <c r="BQ31" t="s">
        <v>142</v>
      </c>
      <c r="BR31" t="s">
        <v>493</v>
      </c>
      <c r="BS31" t="s">
        <v>193</v>
      </c>
      <c r="BT31" t="s">
        <v>193</v>
      </c>
      <c r="BU31" t="s">
        <v>193</v>
      </c>
      <c r="BV31" t="s">
        <v>193</v>
      </c>
      <c r="BW31" t="s">
        <v>193</v>
      </c>
      <c r="BX31" t="s">
        <v>193</v>
      </c>
      <c r="BY31" t="s">
        <v>193</v>
      </c>
      <c r="BZ31" t="s">
        <v>193</v>
      </c>
      <c r="CA31" t="s">
        <v>193</v>
      </c>
      <c r="CB31" t="s">
        <v>193</v>
      </c>
      <c r="CC31" t="s">
        <v>193</v>
      </c>
      <c r="CD31" t="s">
        <v>193</v>
      </c>
      <c r="CE31" t="s">
        <v>193</v>
      </c>
      <c r="CF31" t="s">
        <v>193</v>
      </c>
      <c r="CG31" t="s">
        <v>193</v>
      </c>
      <c r="CH31" t="s">
        <v>193</v>
      </c>
      <c r="CI31" t="s">
        <v>193</v>
      </c>
      <c r="CJ31" t="s">
        <v>193</v>
      </c>
      <c r="CK31" t="s">
        <v>193</v>
      </c>
      <c r="CL31" t="s">
        <v>193</v>
      </c>
      <c r="CM31" t="s">
        <v>193</v>
      </c>
      <c r="CN31" t="s">
        <v>193</v>
      </c>
      <c r="CO31" t="s">
        <v>193</v>
      </c>
      <c r="CP31" t="s">
        <v>193</v>
      </c>
      <c r="CQ31" t="s">
        <v>193</v>
      </c>
      <c r="CR31" t="s">
        <v>193</v>
      </c>
      <c r="CS31" t="s">
        <v>193</v>
      </c>
      <c r="CT31" t="s">
        <v>193</v>
      </c>
      <c r="CU31" t="s">
        <v>193</v>
      </c>
      <c r="CV31" t="s">
        <v>193</v>
      </c>
      <c r="CW31" t="s">
        <v>193</v>
      </c>
      <c r="CX31" t="s">
        <v>193</v>
      </c>
      <c r="CY31" t="s">
        <v>193</v>
      </c>
      <c r="CZ31" t="s">
        <v>193</v>
      </c>
      <c r="DA31" t="s">
        <v>193</v>
      </c>
      <c r="DB31" t="s">
        <v>193</v>
      </c>
      <c r="DC31" t="s">
        <v>193</v>
      </c>
      <c r="DD31" t="s">
        <v>193</v>
      </c>
      <c r="DE31" t="s">
        <v>193</v>
      </c>
      <c r="DF31" t="s">
        <v>193</v>
      </c>
      <c r="DG31" t="s">
        <v>193</v>
      </c>
      <c r="DH31" t="s">
        <v>193</v>
      </c>
      <c r="DI31" t="s">
        <v>193</v>
      </c>
      <c r="DJ31" t="s">
        <v>193</v>
      </c>
      <c r="DK31" t="s">
        <v>193</v>
      </c>
      <c r="DL31" t="s">
        <v>193</v>
      </c>
      <c r="DM31" t="s">
        <v>193</v>
      </c>
      <c r="DN31" t="s">
        <v>193</v>
      </c>
      <c r="DO31" t="s">
        <v>193</v>
      </c>
      <c r="DP31" t="s">
        <v>193</v>
      </c>
      <c r="DQ31" t="s">
        <v>193</v>
      </c>
      <c r="DR31" t="s">
        <v>193</v>
      </c>
      <c r="DS31" t="s">
        <v>193</v>
      </c>
      <c r="DT31" t="s">
        <v>193</v>
      </c>
      <c r="DU31" t="s">
        <v>193</v>
      </c>
      <c r="DV31" t="s">
        <v>193</v>
      </c>
      <c r="DW31" t="s">
        <v>193</v>
      </c>
      <c r="DX31" t="s">
        <v>193</v>
      </c>
      <c r="DY31" t="s">
        <v>193</v>
      </c>
      <c r="DZ31" t="s">
        <v>193</v>
      </c>
      <c r="EA31" t="s">
        <v>193</v>
      </c>
      <c r="EB31" t="s">
        <v>193</v>
      </c>
      <c r="EC31" t="s">
        <v>193</v>
      </c>
      <c r="ED31" t="s">
        <v>193</v>
      </c>
      <c r="EE31" t="s">
        <v>193</v>
      </c>
      <c r="EF31" t="s">
        <v>193</v>
      </c>
      <c r="EG31" t="s">
        <v>193</v>
      </c>
      <c r="EH31" t="s">
        <v>193</v>
      </c>
      <c r="EI31" t="s">
        <v>193</v>
      </c>
      <c r="EJ31" t="s">
        <v>193</v>
      </c>
      <c r="EK31" t="s">
        <v>193</v>
      </c>
      <c r="EL31" t="s">
        <v>193</v>
      </c>
      <c r="EM31" t="s">
        <v>193</v>
      </c>
      <c r="EN31" t="s">
        <v>504</v>
      </c>
      <c r="EO31">
        <v>0</v>
      </c>
      <c r="EP31">
        <v>1</v>
      </c>
      <c r="EQ31">
        <v>1</v>
      </c>
      <c r="ER31">
        <v>1</v>
      </c>
      <c r="ES31">
        <v>1</v>
      </c>
      <c r="ET31">
        <v>0</v>
      </c>
      <c r="EU31">
        <v>0</v>
      </c>
      <c r="EV31">
        <v>1</v>
      </c>
      <c r="EW31">
        <v>0</v>
      </c>
      <c r="EX31" t="s">
        <v>193</v>
      </c>
      <c r="EY31" t="s">
        <v>193</v>
      </c>
      <c r="EZ31" t="s">
        <v>193</v>
      </c>
      <c r="FA31" t="s">
        <v>193</v>
      </c>
      <c r="FB31" t="s">
        <v>193</v>
      </c>
      <c r="FC31" t="s">
        <v>193</v>
      </c>
      <c r="FD31" t="s">
        <v>193</v>
      </c>
      <c r="FE31" t="s">
        <v>193</v>
      </c>
      <c r="FF31">
        <v>25</v>
      </c>
      <c r="FG31" t="s">
        <v>109</v>
      </c>
      <c r="FH31">
        <v>50</v>
      </c>
      <c r="FI31" t="s">
        <v>109</v>
      </c>
      <c r="FJ31" t="s">
        <v>193</v>
      </c>
      <c r="FK31" t="s">
        <v>193</v>
      </c>
      <c r="FL31" t="s">
        <v>193</v>
      </c>
      <c r="FM31" t="s">
        <v>193</v>
      </c>
      <c r="FN31" t="s">
        <v>193</v>
      </c>
      <c r="FO31" t="s">
        <v>193</v>
      </c>
      <c r="FP31" t="s">
        <v>193</v>
      </c>
      <c r="FQ31" t="s">
        <v>193</v>
      </c>
      <c r="FR31" t="s">
        <v>193</v>
      </c>
      <c r="FS31" t="s">
        <v>193</v>
      </c>
      <c r="FT31" t="s">
        <v>193</v>
      </c>
      <c r="FU31" t="s">
        <v>109</v>
      </c>
      <c r="FV31">
        <v>50</v>
      </c>
      <c r="FW31" t="s">
        <v>193</v>
      </c>
      <c r="FX31" t="s">
        <v>193</v>
      </c>
      <c r="FY31">
        <v>50</v>
      </c>
      <c r="FZ31" t="s">
        <v>109</v>
      </c>
      <c r="GA31" t="s">
        <v>109</v>
      </c>
      <c r="GB31">
        <v>150</v>
      </c>
      <c r="GC31" t="s">
        <v>193</v>
      </c>
      <c r="GD31" t="s">
        <v>193</v>
      </c>
      <c r="GE31">
        <v>150</v>
      </c>
      <c r="GF31" t="s">
        <v>109</v>
      </c>
      <c r="GG31" t="s">
        <v>109</v>
      </c>
      <c r="GH31">
        <v>75</v>
      </c>
      <c r="GI31" t="s">
        <v>193</v>
      </c>
      <c r="GJ31" t="s">
        <v>193</v>
      </c>
      <c r="GK31" t="s">
        <v>193</v>
      </c>
      <c r="GL31">
        <v>75</v>
      </c>
      <c r="GM31" t="s">
        <v>109</v>
      </c>
      <c r="GN31" t="s">
        <v>193</v>
      </c>
      <c r="GO31" t="s">
        <v>193</v>
      </c>
      <c r="GP31" t="s">
        <v>193</v>
      </c>
      <c r="GQ31" t="s">
        <v>193</v>
      </c>
      <c r="GR31" t="s">
        <v>193</v>
      </c>
      <c r="GS31" t="s">
        <v>193</v>
      </c>
      <c r="GT31" t="s">
        <v>193</v>
      </c>
      <c r="GU31" t="s">
        <v>193</v>
      </c>
      <c r="GV31" t="s">
        <v>193</v>
      </c>
      <c r="GW31" t="s">
        <v>193</v>
      </c>
      <c r="GX31" t="s">
        <v>193</v>
      </c>
      <c r="GY31" t="s">
        <v>193</v>
      </c>
      <c r="GZ31" t="s">
        <v>109</v>
      </c>
      <c r="HA31" t="s">
        <v>3405</v>
      </c>
      <c r="HB31">
        <v>1</v>
      </c>
      <c r="HC31">
        <v>1</v>
      </c>
      <c r="HD31">
        <v>0</v>
      </c>
      <c r="HE31">
        <v>1</v>
      </c>
      <c r="HF31">
        <v>1</v>
      </c>
      <c r="HG31">
        <v>0</v>
      </c>
      <c r="HH31">
        <v>0</v>
      </c>
      <c r="HI31">
        <v>0</v>
      </c>
      <c r="HJ31">
        <v>0</v>
      </c>
      <c r="HK31">
        <v>0</v>
      </c>
      <c r="HL31">
        <v>0</v>
      </c>
      <c r="HM31">
        <v>0</v>
      </c>
      <c r="HN31">
        <v>0</v>
      </c>
      <c r="HO31" t="s">
        <v>193</v>
      </c>
      <c r="HP31" t="s">
        <v>3406</v>
      </c>
      <c r="HQ31">
        <v>0</v>
      </c>
      <c r="HR31">
        <v>0</v>
      </c>
      <c r="HS31">
        <v>1</v>
      </c>
      <c r="HT31">
        <v>0</v>
      </c>
      <c r="HU31">
        <v>0</v>
      </c>
      <c r="HV31">
        <v>0</v>
      </c>
      <c r="HW31">
        <v>0</v>
      </c>
      <c r="HX31">
        <v>1</v>
      </c>
      <c r="HY31">
        <v>0</v>
      </c>
      <c r="HZ31" t="s">
        <v>114</v>
      </c>
      <c r="IA31" t="s">
        <v>114</v>
      </c>
      <c r="IB31" t="s">
        <v>109</v>
      </c>
      <c r="IC31" t="s">
        <v>106</v>
      </c>
      <c r="ID31" t="s">
        <v>789</v>
      </c>
      <c r="IE31" t="s">
        <v>129</v>
      </c>
      <c r="IF31" t="s">
        <v>785</v>
      </c>
      <c r="IG31" t="s">
        <v>109</v>
      </c>
      <c r="IH31">
        <v>500</v>
      </c>
      <c r="II31" t="s">
        <v>193</v>
      </c>
      <c r="IJ31" t="s">
        <v>193</v>
      </c>
      <c r="IK31" t="s">
        <v>193</v>
      </c>
      <c r="IL31" t="s">
        <v>193</v>
      </c>
      <c r="IM31" t="s">
        <v>193</v>
      </c>
      <c r="IN31" t="s">
        <v>3407</v>
      </c>
      <c r="IO31">
        <v>0</v>
      </c>
      <c r="IP31">
        <v>1</v>
      </c>
      <c r="IQ31">
        <v>0</v>
      </c>
      <c r="IR31">
        <v>0</v>
      </c>
      <c r="IS31">
        <v>0</v>
      </c>
      <c r="IT31">
        <v>0</v>
      </c>
      <c r="IU31">
        <v>0</v>
      </c>
      <c r="IV31">
        <v>0</v>
      </c>
      <c r="IW31" t="s">
        <v>193</v>
      </c>
      <c r="IX31" t="s">
        <v>193</v>
      </c>
      <c r="IY31" t="s">
        <v>193</v>
      </c>
      <c r="IZ31">
        <v>500</v>
      </c>
      <c r="JA31" t="s">
        <v>193</v>
      </c>
      <c r="JB31" t="s">
        <v>193</v>
      </c>
      <c r="JC31" t="s">
        <v>193</v>
      </c>
      <c r="JD31" t="s">
        <v>193</v>
      </c>
      <c r="JE31" t="s">
        <v>193</v>
      </c>
      <c r="JF31" t="s">
        <v>132</v>
      </c>
      <c r="JG31" t="s">
        <v>193</v>
      </c>
      <c r="JH31" t="s">
        <v>3408</v>
      </c>
      <c r="JI31">
        <v>0</v>
      </c>
      <c r="JJ31">
        <v>1</v>
      </c>
      <c r="JK31">
        <v>0</v>
      </c>
      <c r="JL31" t="s">
        <v>193</v>
      </c>
      <c r="JM31">
        <v>400</v>
      </c>
      <c r="JN31" t="s">
        <v>193</v>
      </c>
      <c r="JO31" t="s">
        <v>109</v>
      </c>
      <c r="JP31" t="s">
        <v>193</v>
      </c>
      <c r="JQ31" t="s">
        <v>193</v>
      </c>
      <c r="JR31" t="s">
        <v>109</v>
      </c>
      <c r="JS31" t="s">
        <v>107</v>
      </c>
      <c r="JT31">
        <v>0</v>
      </c>
      <c r="JU31">
        <v>0</v>
      </c>
      <c r="JV31">
        <v>0</v>
      </c>
      <c r="JW31">
        <v>0</v>
      </c>
      <c r="JX31">
        <v>0</v>
      </c>
      <c r="JY31">
        <v>1</v>
      </c>
      <c r="JZ31" t="s">
        <v>3409</v>
      </c>
      <c r="KA31" t="s">
        <v>3376</v>
      </c>
      <c r="KB31">
        <v>1</v>
      </c>
      <c r="KC31">
        <v>1</v>
      </c>
      <c r="KD31">
        <v>1</v>
      </c>
      <c r="KE31">
        <v>1</v>
      </c>
      <c r="KF31">
        <v>0</v>
      </c>
      <c r="KG31">
        <v>0</v>
      </c>
      <c r="KH31">
        <v>0</v>
      </c>
      <c r="KI31">
        <v>0</v>
      </c>
      <c r="KJ31" t="s">
        <v>193</v>
      </c>
      <c r="KK31" t="s">
        <v>132</v>
      </c>
      <c r="KL31" t="s">
        <v>193</v>
      </c>
      <c r="KM31" t="s">
        <v>193</v>
      </c>
      <c r="KN31" t="s">
        <v>193</v>
      </c>
      <c r="KO31" t="s">
        <v>193</v>
      </c>
      <c r="KP31" t="s">
        <v>193</v>
      </c>
      <c r="KQ31" t="s">
        <v>193</v>
      </c>
      <c r="KR31" t="s">
        <v>193</v>
      </c>
      <c r="KS31" t="s">
        <v>193</v>
      </c>
      <c r="KT31" t="s">
        <v>193</v>
      </c>
      <c r="KU31" t="s">
        <v>193</v>
      </c>
      <c r="KV31" t="s">
        <v>193</v>
      </c>
      <c r="KW31" t="s">
        <v>193</v>
      </c>
      <c r="KX31" t="s">
        <v>193</v>
      </c>
      <c r="KY31" t="s">
        <v>193</v>
      </c>
      <c r="KZ31" t="s">
        <v>193</v>
      </c>
      <c r="LA31" t="s">
        <v>193</v>
      </c>
      <c r="LB31" t="s">
        <v>193</v>
      </c>
      <c r="LC31" t="s">
        <v>193</v>
      </c>
      <c r="LD31" t="s">
        <v>193</v>
      </c>
      <c r="LE31" t="s">
        <v>193</v>
      </c>
      <c r="LF31" t="s">
        <v>193</v>
      </c>
      <c r="LG31" t="s">
        <v>193</v>
      </c>
      <c r="LH31" t="s">
        <v>193</v>
      </c>
      <c r="LI31" t="s">
        <v>193</v>
      </c>
      <c r="LJ31" t="s">
        <v>193</v>
      </c>
      <c r="LK31" t="s">
        <v>193</v>
      </c>
      <c r="LL31" t="s">
        <v>193</v>
      </c>
      <c r="LM31" t="s">
        <v>193</v>
      </c>
      <c r="LN31" t="s">
        <v>193</v>
      </c>
      <c r="LO31" t="s">
        <v>193</v>
      </c>
      <c r="LP31" t="s">
        <v>193</v>
      </c>
      <c r="LQ31" t="s">
        <v>193</v>
      </c>
      <c r="LR31" t="s">
        <v>193</v>
      </c>
      <c r="LS31" t="s">
        <v>193</v>
      </c>
      <c r="LT31" t="s">
        <v>193</v>
      </c>
      <c r="LU31" t="s">
        <v>193</v>
      </c>
      <c r="LV31" t="s">
        <v>193</v>
      </c>
      <c r="LW31" t="s">
        <v>193</v>
      </c>
      <c r="LX31" t="s">
        <v>193</v>
      </c>
      <c r="LY31" t="s">
        <v>193</v>
      </c>
      <c r="LZ31" t="s">
        <v>193</v>
      </c>
      <c r="MA31" t="s">
        <v>193</v>
      </c>
      <c r="MB31" t="s">
        <v>193</v>
      </c>
      <c r="MC31" t="s">
        <v>193</v>
      </c>
      <c r="MD31" t="s">
        <v>193</v>
      </c>
      <c r="ME31" t="s">
        <v>193</v>
      </c>
      <c r="MF31" t="s">
        <v>193</v>
      </c>
      <c r="MG31" t="s">
        <v>193</v>
      </c>
      <c r="MH31" t="s">
        <v>193</v>
      </c>
      <c r="MI31" t="s">
        <v>193</v>
      </c>
      <c r="MJ31" t="s">
        <v>193</v>
      </c>
      <c r="MK31" t="s">
        <v>193</v>
      </c>
      <c r="ML31" t="s">
        <v>193</v>
      </c>
      <c r="MM31" t="s">
        <v>193</v>
      </c>
      <c r="MN31" t="s">
        <v>193</v>
      </c>
      <c r="MO31" t="s">
        <v>193</v>
      </c>
      <c r="MP31" t="s">
        <v>193</v>
      </c>
      <c r="MQ31" t="s">
        <v>193</v>
      </c>
      <c r="MR31" t="s">
        <v>193</v>
      </c>
      <c r="MS31" t="s">
        <v>193</v>
      </c>
      <c r="MT31" t="s">
        <v>193</v>
      </c>
      <c r="MU31" t="s">
        <v>193</v>
      </c>
      <c r="MV31" t="s">
        <v>193</v>
      </c>
      <c r="MW31" t="s">
        <v>193</v>
      </c>
      <c r="MX31" t="s">
        <v>193</v>
      </c>
      <c r="MY31" t="s">
        <v>193</v>
      </c>
      <c r="MZ31" t="s">
        <v>193</v>
      </c>
      <c r="NA31" t="s">
        <v>193</v>
      </c>
      <c r="NB31" t="s">
        <v>193</v>
      </c>
      <c r="NC31">
        <v>195199342</v>
      </c>
      <c r="ND31" t="s">
        <v>3404</v>
      </c>
      <c r="NE31" t="s">
        <v>3950</v>
      </c>
      <c r="NF31" t="s">
        <v>193</v>
      </c>
      <c r="NG31" t="s">
        <v>699</v>
      </c>
      <c r="NH31" t="s">
        <v>700</v>
      </c>
      <c r="NI31" t="s">
        <v>611</v>
      </c>
      <c r="NJ31" t="s">
        <v>193</v>
      </c>
      <c r="NK31">
        <v>31</v>
      </c>
    </row>
    <row r="32" spans="1:375" x14ac:dyDescent="0.35">
      <c r="A32" t="s">
        <v>3951</v>
      </c>
      <c r="B32" t="s">
        <v>3952</v>
      </c>
      <c r="C32" t="s">
        <v>3355</v>
      </c>
      <c r="D32">
        <v>1.0416666664241347E-3</v>
      </c>
      <c r="E32" t="s">
        <v>193</v>
      </c>
      <c r="F32" t="s">
        <v>193</v>
      </c>
      <c r="G32" t="s">
        <v>193</v>
      </c>
      <c r="H32" t="s">
        <v>3355</v>
      </c>
      <c r="I32" t="s">
        <v>171</v>
      </c>
      <c r="J32" t="s">
        <v>193</v>
      </c>
      <c r="K32" t="s">
        <v>172</v>
      </c>
      <c r="L32" t="s">
        <v>171</v>
      </c>
      <c r="M32" t="s">
        <v>171</v>
      </c>
      <c r="N32" t="s">
        <v>763</v>
      </c>
      <c r="O32" t="s">
        <v>193</v>
      </c>
      <c r="P32" t="s">
        <v>195</v>
      </c>
      <c r="Q32" t="s">
        <v>764</v>
      </c>
      <c r="R32" t="s">
        <v>764</v>
      </c>
      <c r="S32" t="s">
        <v>106</v>
      </c>
      <c r="T32" t="s">
        <v>173</v>
      </c>
      <c r="U32" t="s">
        <v>174</v>
      </c>
      <c r="V32" t="s">
        <v>173</v>
      </c>
      <c r="W32" t="s">
        <v>250</v>
      </c>
      <c r="X32" t="s">
        <v>249</v>
      </c>
      <c r="Y32" t="s">
        <v>250</v>
      </c>
      <c r="Z32" t="s">
        <v>769</v>
      </c>
      <c r="AA32" t="s">
        <v>193</v>
      </c>
      <c r="AB32" t="s">
        <v>768</v>
      </c>
      <c r="AC32" t="s">
        <v>3903</v>
      </c>
      <c r="AD32" t="s">
        <v>769</v>
      </c>
      <c r="AE32" t="s">
        <v>772</v>
      </c>
      <c r="AF32" t="s">
        <v>193</v>
      </c>
      <c r="AG32" t="s">
        <v>771</v>
      </c>
      <c r="AH32" t="s">
        <v>772</v>
      </c>
      <c r="AI32" t="s">
        <v>772</v>
      </c>
      <c r="AJ32" t="s">
        <v>536</v>
      </c>
      <c r="AK32" t="s">
        <v>490</v>
      </c>
      <c r="AL32" t="s">
        <v>109</v>
      </c>
      <c r="AM32" t="s">
        <v>193</v>
      </c>
      <c r="AN32" t="s">
        <v>109</v>
      </c>
      <c r="AO32" t="s">
        <v>193</v>
      </c>
      <c r="AP32" t="s">
        <v>491</v>
      </c>
      <c r="AQ32" t="s">
        <v>193</v>
      </c>
      <c r="AR32" t="s">
        <v>193</v>
      </c>
      <c r="AS32" t="s">
        <v>496</v>
      </c>
      <c r="AT32" t="s">
        <v>193</v>
      </c>
      <c r="AU32" t="s">
        <v>3414</v>
      </c>
      <c r="AV32">
        <v>0</v>
      </c>
      <c r="AW32">
        <v>0</v>
      </c>
      <c r="AX32">
        <v>0</v>
      </c>
      <c r="AY32">
        <v>1</v>
      </c>
      <c r="AZ32">
        <v>1</v>
      </c>
      <c r="BA32">
        <v>1</v>
      </c>
      <c r="BB32">
        <v>0</v>
      </c>
      <c r="BC32" t="s">
        <v>3953</v>
      </c>
      <c r="BD32" t="s">
        <v>3554</v>
      </c>
      <c r="BE32" t="s">
        <v>512</v>
      </c>
      <c r="BF32">
        <v>1</v>
      </c>
      <c r="BG32">
        <v>0</v>
      </c>
      <c r="BH32">
        <v>0</v>
      </c>
      <c r="BI32">
        <v>0</v>
      </c>
      <c r="BJ32">
        <v>1</v>
      </c>
      <c r="BK32">
        <v>0</v>
      </c>
      <c r="BL32">
        <v>0</v>
      </c>
      <c r="BM32">
        <v>0</v>
      </c>
      <c r="BN32">
        <v>0</v>
      </c>
      <c r="BO32">
        <v>0</v>
      </c>
      <c r="BP32" t="s">
        <v>193</v>
      </c>
      <c r="BQ32" t="s">
        <v>142</v>
      </c>
      <c r="BR32" t="s">
        <v>501</v>
      </c>
      <c r="BS32" t="s">
        <v>193</v>
      </c>
      <c r="BT32" t="s">
        <v>193</v>
      </c>
      <c r="BU32" t="s">
        <v>193</v>
      </c>
      <c r="BV32" t="s">
        <v>193</v>
      </c>
      <c r="BW32" t="s">
        <v>193</v>
      </c>
      <c r="BX32" t="s">
        <v>193</v>
      </c>
      <c r="BY32" t="s">
        <v>193</v>
      </c>
      <c r="BZ32" t="s">
        <v>193</v>
      </c>
      <c r="CA32" t="s">
        <v>193</v>
      </c>
      <c r="CB32" t="s">
        <v>193</v>
      </c>
      <c r="CC32" t="s">
        <v>193</v>
      </c>
      <c r="CD32" t="s">
        <v>193</v>
      </c>
      <c r="CE32" t="s">
        <v>193</v>
      </c>
      <c r="CF32" t="s">
        <v>193</v>
      </c>
      <c r="CG32" t="s">
        <v>193</v>
      </c>
      <c r="CH32" t="s">
        <v>193</v>
      </c>
      <c r="CI32" t="s">
        <v>193</v>
      </c>
      <c r="CJ32" t="s">
        <v>193</v>
      </c>
      <c r="CK32" t="s">
        <v>193</v>
      </c>
      <c r="CL32" t="s">
        <v>193</v>
      </c>
      <c r="CM32" t="s">
        <v>193</v>
      </c>
      <c r="CN32" t="s">
        <v>193</v>
      </c>
      <c r="CO32" t="s">
        <v>193</v>
      </c>
      <c r="CP32" t="s">
        <v>193</v>
      </c>
      <c r="CQ32" t="s">
        <v>193</v>
      </c>
      <c r="CR32" t="s">
        <v>193</v>
      </c>
      <c r="CS32" t="s">
        <v>193</v>
      </c>
      <c r="CT32" t="s">
        <v>193</v>
      </c>
      <c r="CU32" t="s">
        <v>193</v>
      </c>
      <c r="CV32" t="s">
        <v>193</v>
      </c>
      <c r="CW32" t="s">
        <v>193</v>
      </c>
      <c r="CX32" t="s">
        <v>193</v>
      </c>
      <c r="CY32" t="s">
        <v>193</v>
      </c>
      <c r="CZ32" t="s">
        <v>193</v>
      </c>
      <c r="DA32" t="s">
        <v>193</v>
      </c>
      <c r="DB32" t="s">
        <v>193</v>
      </c>
      <c r="DC32" t="s">
        <v>193</v>
      </c>
      <c r="DD32" t="s">
        <v>193</v>
      </c>
      <c r="DE32" t="s">
        <v>193</v>
      </c>
      <c r="DF32" t="s">
        <v>193</v>
      </c>
      <c r="DG32" t="s">
        <v>193</v>
      </c>
      <c r="DH32" t="s">
        <v>193</v>
      </c>
      <c r="DI32" t="s">
        <v>193</v>
      </c>
      <c r="DJ32" t="s">
        <v>193</v>
      </c>
      <c r="DK32" t="s">
        <v>193</v>
      </c>
      <c r="DL32" t="s">
        <v>193</v>
      </c>
      <c r="DM32" t="s">
        <v>193</v>
      </c>
      <c r="DN32" t="s">
        <v>193</v>
      </c>
      <c r="DO32" t="s">
        <v>193</v>
      </c>
      <c r="DP32" t="s">
        <v>193</v>
      </c>
      <c r="DQ32" t="s">
        <v>193</v>
      </c>
      <c r="DR32" t="s">
        <v>193</v>
      </c>
      <c r="DS32" t="s">
        <v>193</v>
      </c>
      <c r="DT32" t="s">
        <v>193</v>
      </c>
      <c r="DU32" t="s">
        <v>193</v>
      </c>
      <c r="DV32" t="s">
        <v>193</v>
      </c>
      <c r="DW32" t="s">
        <v>193</v>
      </c>
      <c r="DX32" t="s">
        <v>193</v>
      </c>
      <c r="DY32" t="s">
        <v>193</v>
      </c>
      <c r="DZ32" t="s">
        <v>193</v>
      </c>
      <c r="EA32" t="s">
        <v>193</v>
      </c>
      <c r="EB32" t="s">
        <v>193</v>
      </c>
      <c r="EC32" t="s">
        <v>193</v>
      </c>
      <c r="ED32" t="s">
        <v>193</v>
      </c>
      <c r="EE32" t="s">
        <v>193</v>
      </c>
      <c r="EF32" t="s">
        <v>193</v>
      </c>
      <c r="EG32" t="s">
        <v>193</v>
      </c>
      <c r="EH32" t="s">
        <v>193</v>
      </c>
      <c r="EI32" t="s">
        <v>193</v>
      </c>
      <c r="EJ32" t="s">
        <v>193</v>
      </c>
      <c r="EK32" t="s">
        <v>193</v>
      </c>
      <c r="EL32" t="s">
        <v>193</v>
      </c>
      <c r="EM32" t="s">
        <v>193</v>
      </c>
      <c r="EN32" t="s">
        <v>193</v>
      </c>
      <c r="EO32" t="s">
        <v>193</v>
      </c>
      <c r="EP32" t="s">
        <v>193</v>
      </c>
      <c r="EQ32" t="s">
        <v>193</v>
      </c>
      <c r="ER32" t="s">
        <v>193</v>
      </c>
      <c r="ES32" t="s">
        <v>193</v>
      </c>
      <c r="ET32" t="s">
        <v>193</v>
      </c>
      <c r="EU32" t="s">
        <v>193</v>
      </c>
      <c r="EV32" t="s">
        <v>193</v>
      </c>
      <c r="EW32" t="s">
        <v>193</v>
      </c>
      <c r="EX32" t="s">
        <v>193</v>
      </c>
      <c r="EY32" t="s">
        <v>193</v>
      </c>
      <c r="EZ32" t="s">
        <v>193</v>
      </c>
      <c r="FA32" t="s">
        <v>193</v>
      </c>
      <c r="FB32" t="s">
        <v>193</v>
      </c>
      <c r="FC32" t="s">
        <v>193</v>
      </c>
      <c r="FD32" t="s">
        <v>193</v>
      </c>
      <c r="FE32" t="s">
        <v>193</v>
      </c>
      <c r="FF32" t="s">
        <v>193</v>
      </c>
      <c r="FG32" t="s">
        <v>193</v>
      </c>
      <c r="FH32" t="s">
        <v>193</v>
      </c>
      <c r="FI32" t="s">
        <v>193</v>
      </c>
      <c r="FJ32" t="s">
        <v>193</v>
      </c>
      <c r="FK32" t="s">
        <v>193</v>
      </c>
      <c r="FL32" t="s">
        <v>193</v>
      </c>
      <c r="FM32" t="s">
        <v>193</v>
      </c>
      <c r="FN32" t="s">
        <v>193</v>
      </c>
      <c r="FO32" t="s">
        <v>193</v>
      </c>
      <c r="FP32" t="s">
        <v>193</v>
      </c>
      <c r="FQ32" t="s">
        <v>193</v>
      </c>
      <c r="FR32" t="s">
        <v>193</v>
      </c>
      <c r="FS32" t="s">
        <v>193</v>
      </c>
      <c r="FT32" t="s">
        <v>193</v>
      </c>
      <c r="FU32" t="s">
        <v>193</v>
      </c>
      <c r="FV32" t="s">
        <v>193</v>
      </c>
      <c r="FW32" t="s">
        <v>193</v>
      </c>
      <c r="FX32" t="s">
        <v>193</v>
      </c>
      <c r="FY32" t="s">
        <v>193</v>
      </c>
      <c r="FZ32" t="s">
        <v>193</v>
      </c>
      <c r="GA32" t="s">
        <v>193</v>
      </c>
      <c r="GB32" t="s">
        <v>193</v>
      </c>
      <c r="GC32" t="s">
        <v>193</v>
      </c>
      <c r="GD32" t="s">
        <v>193</v>
      </c>
      <c r="GE32" t="s">
        <v>193</v>
      </c>
      <c r="GF32" t="s">
        <v>193</v>
      </c>
      <c r="GG32" t="s">
        <v>193</v>
      </c>
      <c r="GH32" t="s">
        <v>193</v>
      </c>
      <c r="GI32" t="s">
        <v>193</v>
      </c>
      <c r="GJ32" t="s">
        <v>193</v>
      </c>
      <c r="GK32" t="s">
        <v>193</v>
      </c>
      <c r="GL32" t="s">
        <v>193</v>
      </c>
      <c r="GM32" t="s">
        <v>193</v>
      </c>
      <c r="GN32" t="s">
        <v>193</v>
      </c>
      <c r="GO32" t="s">
        <v>193</v>
      </c>
      <c r="GP32" t="s">
        <v>193</v>
      </c>
      <c r="GQ32" t="s">
        <v>193</v>
      </c>
      <c r="GR32" t="s">
        <v>193</v>
      </c>
      <c r="GS32" t="s">
        <v>193</v>
      </c>
      <c r="GT32" t="s">
        <v>193</v>
      </c>
      <c r="GU32" t="s">
        <v>193</v>
      </c>
      <c r="GV32" t="s">
        <v>193</v>
      </c>
      <c r="GW32" t="s">
        <v>193</v>
      </c>
      <c r="GX32" t="s">
        <v>193</v>
      </c>
      <c r="GY32" t="s">
        <v>193</v>
      </c>
      <c r="GZ32" t="s">
        <v>193</v>
      </c>
      <c r="HA32" t="s">
        <v>193</v>
      </c>
      <c r="HB32" t="s">
        <v>193</v>
      </c>
      <c r="HC32" t="s">
        <v>193</v>
      </c>
      <c r="HD32" t="s">
        <v>193</v>
      </c>
      <c r="HE32" t="s">
        <v>193</v>
      </c>
      <c r="HF32" t="s">
        <v>193</v>
      </c>
      <c r="HG32" t="s">
        <v>193</v>
      </c>
      <c r="HH32" t="s">
        <v>193</v>
      </c>
      <c r="HI32" t="s">
        <v>193</v>
      </c>
      <c r="HJ32" t="s">
        <v>193</v>
      </c>
      <c r="HK32" t="s">
        <v>193</v>
      </c>
      <c r="HL32" t="s">
        <v>193</v>
      </c>
      <c r="HM32" t="s">
        <v>193</v>
      </c>
      <c r="HN32" t="s">
        <v>193</v>
      </c>
      <c r="HO32" t="s">
        <v>193</v>
      </c>
      <c r="HP32" t="s">
        <v>193</v>
      </c>
      <c r="HQ32" t="s">
        <v>193</v>
      </c>
      <c r="HR32" t="s">
        <v>193</v>
      </c>
      <c r="HS32" t="s">
        <v>193</v>
      </c>
      <c r="HT32" t="s">
        <v>193</v>
      </c>
      <c r="HU32" t="s">
        <v>193</v>
      </c>
      <c r="HV32" t="s">
        <v>193</v>
      </c>
      <c r="HW32" t="s">
        <v>193</v>
      </c>
      <c r="HX32" t="s">
        <v>193</v>
      </c>
      <c r="HY32" t="s">
        <v>193</v>
      </c>
      <c r="HZ32" t="s">
        <v>193</v>
      </c>
      <c r="IA32" t="s">
        <v>193</v>
      </c>
      <c r="IB32" t="s">
        <v>193</v>
      </c>
      <c r="IC32" t="s">
        <v>193</v>
      </c>
      <c r="ID32" t="s">
        <v>193</v>
      </c>
      <c r="IE32" t="s">
        <v>193</v>
      </c>
      <c r="IF32" t="s">
        <v>193</v>
      </c>
      <c r="IG32" t="s">
        <v>193</v>
      </c>
      <c r="IH32" t="s">
        <v>193</v>
      </c>
      <c r="II32" t="s">
        <v>193</v>
      </c>
      <c r="IJ32" t="s">
        <v>193</v>
      </c>
      <c r="IK32" t="s">
        <v>193</v>
      </c>
      <c r="IL32" t="s">
        <v>193</v>
      </c>
      <c r="IM32" t="s">
        <v>193</v>
      </c>
      <c r="IN32" t="s">
        <v>3411</v>
      </c>
      <c r="IO32">
        <v>0</v>
      </c>
      <c r="IP32">
        <v>1</v>
      </c>
      <c r="IQ32">
        <v>1</v>
      </c>
      <c r="IR32">
        <v>1</v>
      </c>
      <c r="IS32">
        <v>1</v>
      </c>
      <c r="IT32">
        <v>1</v>
      </c>
      <c r="IU32">
        <v>1</v>
      </c>
      <c r="IV32">
        <v>0</v>
      </c>
      <c r="IW32" t="s">
        <v>193</v>
      </c>
      <c r="IX32" t="s">
        <v>193</v>
      </c>
      <c r="IY32" t="s">
        <v>193</v>
      </c>
      <c r="IZ32">
        <v>350</v>
      </c>
      <c r="JA32">
        <v>200</v>
      </c>
      <c r="JB32">
        <v>100</v>
      </c>
      <c r="JC32">
        <v>25</v>
      </c>
      <c r="JD32">
        <v>75</v>
      </c>
      <c r="JE32">
        <v>78</v>
      </c>
      <c r="JF32" t="s">
        <v>109</v>
      </c>
      <c r="JG32" t="s">
        <v>193</v>
      </c>
      <c r="JH32" t="s">
        <v>3412</v>
      </c>
      <c r="JI32">
        <v>1</v>
      </c>
      <c r="JJ32">
        <v>1</v>
      </c>
      <c r="JK32">
        <v>0</v>
      </c>
      <c r="JL32">
        <v>150</v>
      </c>
      <c r="JM32">
        <v>250</v>
      </c>
      <c r="JN32" t="s">
        <v>193</v>
      </c>
      <c r="JO32" t="s">
        <v>109</v>
      </c>
      <c r="JP32">
        <v>50</v>
      </c>
      <c r="JQ32" t="s">
        <v>109</v>
      </c>
      <c r="JR32" t="s">
        <v>109</v>
      </c>
      <c r="JS32" t="s">
        <v>107</v>
      </c>
      <c r="JT32">
        <v>0</v>
      </c>
      <c r="JU32">
        <v>0</v>
      </c>
      <c r="JV32">
        <v>0</v>
      </c>
      <c r="JW32">
        <v>0</v>
      </c>
      <c r="JX32">
        <v>0</v>
      </c>
      <c r="JY32">
        <v>1</v>
      </c>
      <c r="JZ32" t="s">
        <v>3409</v>
      </c>
      <c r="KA32" t="s">
        <v>3413</v>
      </c>
      <c r="KB32">
        <v>0</v>
      </c>
      <c r="KC32">
        <v>0</v>
      </c>
      <c r="KD32">
        <v>1</v>
      </c>
      <c r="KE32">
        <v>1</v>
      </c>
      <c r="KF32">
        <v>0</v>
      </c>
      <c r="KG32">
        <v>0</v>
      </c>
      <c r="KH32">
        <v>0</v>
      </c>
      <c r="KI32">
        <v>0</v>
      </c>
      <c r="KJ32" t="s">
        <v>193</v>
      </c>
      <c r="KK32" t="s">
        <v>109</v>
      </c>
      <c r="KL32" t="s">
        <v>193</v>
      </c>
      <c r="KM32" t="s">
        <v>3414</v>
      </c>
      <c r="KN32">
        <v>0</v>
      </c>
      <c r="KO32">
        <v>0</v>
      </c>
      <c r="KP32">
        <v>0</v>
      </c>
      <c r="KQ32">
        <v>1</v>
      </c>
      <c r="KR32">
        <v>1</v>
      </c>
      <c r="KS32">
        <v>1</v>
      </c>
      <c r="KT32">
        <v>0</v>
      </c>
      <c r="KU32" t="s">
        <v>193</v>
      </c>
      <c r="KV32" t="s">
        <v>193</v>
      </c>
      <c r="KW32" t="s">
        <v>193</v>
      </c>
      <c r="KX32" t="s">
        <v>193</v>
      </c>
      <c r="KY32" t="s">
        <v>193</v>
      </c>
      <c r="KZ32" t="s">
        <v>193</v>
      </c>
      <c r="LA32" t="s">
        <v>193</v>
      </c>
      <c r="LB32" t="s">
        <v>193</v>
      </c>
      <c r="LC32" t="s">
        <v>193</v>
      </c>
      <c r="LD32" t="s">
        <v>193</v>
      </c>
      <c r="LE32" t="s">
        <v>193</v>
      </c>
      <c r="LF32" t="s">
        <v>193</v>
      </c>
      <c r="LG32" t="s">
        <v>193</v>
      </c>
      <c r="LH32" t="s">
        <v>193</v>
      </c>
      <c r="LI32" t="s">
        <v>193</v>
      </c>
      <c r="LJ32" t="s">
        <v>193</v>
      </c>
      <c r="LK32" t="s">
        <v>193</v>
      </c>
      <c r="LL32" t="s">
        <v>193</v>
      </c>
      <c r="LM32" t="s">
        <v>193</v>
      </c>
      <c r="LN32" t="s">
        <v>193</v>
      </c>
      <c r="LO32" t="s">
        <v>193</v>
      </c>
      <c r="LP32" t="s">
        <v>193</v>
      </c>
      <c r="LQ32" t="s">
        <v>193</v>
      </c>
      <c r="LR32" t="s">
        <v>193</v>
      </c>
      <c r="LS32" t="s">
        <v>193</v>
      </c>
      <c r="LT32" t="s">
        <v>193</v>
      </c>
      <c r="LU32" t="s">
        <v>193</v>
      </c>
      <c r="LV32" t="s">
        <v>193</v>
      </c>
      <c r="LW32" t="s">
        <v>193</v>
      </c>
      <c r="LX32" t="s">
        <v>193</v>
      </c>
      <c r="LY32" t="s">
        <v>193</v>
      </c>
      <c r="LZ32" t="s">
        <v>193</v>
      </c>
      <c r="MA32" t="s">
        <v>193</v>
      </c>
      <c r="MB32" t="s">
        <v>193</v>
      </c>
      <c r="MC32" t="s">
        <v>193</v>
      </c>
      <c r="MD32" t="s">
        <v>193</v>
      </c>
      <c r="ME32" t="s">
        <v>193</v>
      </c>
      <c r="MF32" t="s">
        <v>193</v>
      </c>
      <c r="MG32" t="s">
        <v>193</v>
      </c>
      <c r="MH32" t="s">
        <v>193</v>
      </c>
      <c r="MI32" t="s">
        <v>193</v>
      </c>
      <c r="MJ32" t="s">
        <v>193</v>
      </c>
      <c r="MK32" t="s">
        <v>193</v>
      </c>
      <c r="ML32" t="s">
        <v>193</v>
      </c>
      <c r="MM32" t="s">
        <v>193</v>
      </c>
      <c r="MN32" t="s">
        <v>193</v>
      </c>
      <c r="MO32" t="s">
        <v>193</v>
      </c>
      <c r="MP32" t="s">
        <v>193</v>
      </c>
      <c r="MQ32" t="s">
        <v>193</v>
      </c>
      <c r="MR32" t="s">
        <v>193</v>
      </c>
      <c r="MS32" t="s">
        <v>193</v>
      </c>
      <c r="MT32" t="s">
        <v>193</v>
      </c>
      <c r="MU32" t="s">
        <v>193</v>
      </c>
      <c r="MV32" t="s">
        <v>193</v>
      </c>
      <c r="MW32" t="s">
        <v>193</v>
      </c>
      <c r="MX32" t="s">
        <v>193</v>
      </c>
      <c r="MY32" t="s">
        <v>193</v>
      </c>
      <c r="MZ32" t="s">
        <v>193</v>
      </c>
      <c r="NA32" t="s">
        <v>193</v>
      </c>
      <c r="NB32" t="s">
        <v>193</v>
      </c>
      <c r="NC32">
        <v>195199365</v>
      </c>
      <c r="ND32" t="s">
        <v>3410</v>
      </c>
      <c r="NE32" t="s">
        <v>3954</v>
      </c>
      <c r="NF32" t="s">
        <v>193</v>
      </c>
      <c r="NG32" t="s">
        <v>699</v>
      </c>
      <c r="NH32" t="s">
        <v>700</v>
      </c>
      <c r="NI32" t="s">
        <v>611</v>
      </c>
      <c r="NJ32" t="s">
        <v>193</v>
      </c>
      <c r="NK32">
        <v>32</v>
      </c>
    </row>
    <row r="33" spans="1:375" x14ac:dyDescent="0.35">
      <c r="A33" t="s">
        <v>3955</v>
      </c>
      <c r="B33" t="s">
        <v>3956</v>
      </c>
      <c r="C33" t="s">
        <v>3355</v>
      </c>
      <c r="D33">
        <v>7.9365079311953328E-4</v>
      </c>
      <c r="E33" t="s">
        <v>193</v>
      </c>
      <c r="F33" t="s">
        <v>193</v>
      </c>
      <c r="G33" t="s">
        <v>193</v>
      </c>
      <c r="H33" t="s">
        <v>3355</v>
      </c>
      <c r="I33" t="s">
        <v>171</v>
      </c>
      <c r="J33" t="s">
        <v>193</v>
      </c>
      <c r="K33" t="s">
        <v>172</v>
      </c>
      <c r="L33" t="s">
        <v>171</v>
      </c>
      <c r="M33" t="s">
        <v>171</v>
      </c>
      <c r="N33" t="s">
        <v>763</v>
      </c>
      <c r="O33" t="s">
        <v>193</v>
      </c>
      <c r="P33" t="s">
        <v>195</v>
      </c>
      <c r="Q33" t="s">
        <v>764</v>
      </c>
      <c r="R33" t="s">
        <v>764</v>
      </c>
      <c r="S33" t="s">
        <v>106</v>
      </c>
      <c r="T33" t="s">
        <v>173</v>
      </c>
      <c r="U33" t="s">
        <v>174</v>
      </c>
      <c r="V33" t="s">
        <v>173</v>
      </c>
      <c r="W33" t="s">
        <v>250</v>
      </c>
      <c r="X33" t="s">
        <v>249</v>
      </c>
      <c r="Y33" t="s">
        <v>250</v>
      </c>
      <c r="Z33" t="s">
        <v>769</v>
      </c>
      <c r="AA33" t="s">
        <v>193</v>
      </c>
      <c r="AB33" t="s">
        <v>768</v>
      </c>
      <c r="AC33" t="s">
        <v>3903</v>
      </c>
      <c r="AD33" t="s">
        <v>769</v>
      </c>
      <c r="AE33" t="s">
        <v>772</v>
      </c>
      <c r="AF33" t="s">
        <v>193</v>
      </c>
      <c r="AG33" t="s">
        <v>771</v>
      </c>
      <c r="AH33" t="s">
        <v>772</v>
      </c>
      <c r="AI33" t="s">
        <v>772</v>
      </c>
      <c r="AJ33" t="s">
        <v>536</v>
      </c>
      <c r="AK33" t="s">
        <v>490</v>
      </c>
      <c r="AL33" t="s">
        <v>109</v>
      </c>
      <c r="AM33" t="s">
        <v>193</v>
      </c>
      <c r="AN33" t="s">
        <v>109</v>
      </c>
      <c r="AO33" t="s">
        <v>193</v>
      </c>
      <c r="AP33" t="s">
        <v>491</v>
      </c>
      <c r="AQ33" t="s">
        <v>193</v>
      </c>
      <c r="AR33" t="s">
        <v>193</v>
      </c>
      <c r="AS33" t="s">
        <v>496</v>
      </c>
      <c r="AT33" t="s">
        <v>193</v>
      </c>
      <c r="AU33" t="s">
        <v>3417</v>
      </c>
      <c r="AV33">
        <v>0</v>
      </c>
      <c r="AW33">
        <v>0</v>
      </c>
      <c r="AX33">
        <v>0</v>
      </c>
      <c r="AY33">
        <v>1</v>
      </c>
      <c r="AZ33">
        <v>1</v>
      </c>
      <c r="BA33">
        <v>0</v>
      </c>
      <c r="BB33">
        <v>0</v>
      </c>
      <c r="BC33" t="s">
        <v>3953</v>
      </c>
      <c r="BD33" t="s">
        <v>3554</v>
      </c>
      <c r="BE33" t="s">
        <v>512</v>
      </c>
      <c r="BF33">
        <v>1</v>
      </c>
      <c r="BG33">
        <v>0</v>
      </c>
      <c r="BH33">
        <v>0</v>
      </c>
      <c r="BI33">
        <v>0</v>
      </c>
      <c r="BJ33">
        <v>1</v>
      </c>
      <c r="BK33">
        <v>0</v>
      </c>
      <c r="BL33">
        <v>0</v>
      </c>
      <c r="BM33">
        <v>0</v>
      </c>
      <c r="BN33">
        <v>0</v>
      </c>
      <c r="BO33">
        <v>0</v>
      </c>
      <c r="BP33" t="s">
        <v>193</v>
      </c>
      <c r="BQ33" t="s">
        <v>142</v>
      </c>
      <c r="BR33" t="s">
        <v>493</v>
      </c>
      <c r="BS33" t="s">
        <v>193</v>
      </c>
      <c r="BT33" t="s">
        <v>193</v>
      </c>
      <c r="BU33" t="s">
        <v>193</v>
      </c>
      <c r="BV33" t="s">
        <v>193</v>
      </c>
      <c r="BW33" t="s">
        <v>193</v>
      </c>
      <c r="BX33" t="s">
        <v>193</v>
      </c>
      <c r="BY33" t="s">
        <v>193</v>
      </c>
      <c r="BZ33" t="s">
        <v>193</v>
      </c>
      <c r="CA33" t="s">
        <v>193</v>
      </c>
      <c r="CB33" t="s">
        <v>193</v>
      </c>
      <c r="CC33" t="s">
        <v>193</v>
      </c>
      <c r="CD33" t="s">
        <v>193</v>
      </c>
      <c r="CE33" t="s">
        <v>193</v>
      </c>
      <c r="CF33" t="s">
        <v>193</v>
      </c>
      <c r="CG33" t="s">
        <v>193</v>
      </c>
      <c r="CH33" t="s">
        <v>193</v>
      </c>
      <c r="CI33" t="s">
        <v>193</v>
      </c>
      <c r="CJ33" t="s">
        <v>193</v>
      </c>
      <c r="CK33" t="s">
        <v>193</v>
      </c>
      <c r="CL33" t="s">
        <v>193</v>
      </c>
      <c r="CM33" t="s">
        <v>193</v>
      </c>
      <c r="CN33" t="s">
        <v>193</v>
      </c>
      <c r="CO33" t="s">
        <v>193</v>
      </c>
      <c r="CP33" t="s">
        <v>193</v>
      </c>
      <c r="CQ33" t="s">
        <v>193</v>
      </c>
      <c r="CR33" t="s">
        <v>193</v>
      </c>
      <c r="CS33" t="s">
        <v>193</v>
      </c>
      <c r="CT33" t="s">
        <v>193</v>
      </c>
      <c r="CU33" t="s">
        <v>193</v>
      </c>
      <c r="CV33" t="s">
        <v>193</v>
      </c>
      <c r="CW33" t="s">
        <v>193</v>
      </c>
      <c r="CX33" t="s">
        <v>193</v>
      </c>
      <c r="CY33" t="s">
        <v>193</v>
      </c>
      <c r="CZ33" t="s">
        <v>193</v>
      </c>
      <c r="DA33" t="s">
        <v>193</v>
      </c>
      <c r="DB33" t="s">
        <v>193</v>
      </c>
      <c r="DC33" t="s">
        <v>193</v>
      </c>
      <c r="DD33" t="s">
        <v>193</v>
      </c>
      <c r="DE33" t="s">
        <v>193</v>
      </c>
      <c r="DF33" t="s">
        <v>193</v>
      </c>
      <c r="DG33" t="s">
        <v>193</v>
      </c>
      <c r="DH33" t="s">
        <v>193</v>
      </c>
      <c r="DI33" t="s">
        <v>193</v>
      </c>
      <c r="DJ33" t="s">
        <v>193</v>
      </c>
      <c r="DK33" t="s">
        <v>193</v>
      </c>
      <c r="DL33" t="s">
        <v>193</v>
      </c>
      <c r="DM33" t="s">
        <v>193</v>
      </c>
      <c r="DN33" t="s">
        <v>193</v>
      </c>
      <c r="DO33" t="s">
        <v>193</v>
      </c>
      <c r="DP33" t="s">
        <v>193</v>
      </c>
      <c r="DQ33" t="s">
        <v>193</v>
      </c>
      <c r="DR33" t="s">
        <v>193</v>
      </c>
      <c r="DS33" t="s">
        <v>193</v>
      </c>
      <c r="DT33" t="s">
        <v>193</v>
      </c>
      <c r="DU33" t="s">
        <v>193</v>
      </c>
      <c r="DV33" t="s">
        <v>193</v>
      </c>
      <c r="DW33" t="s">
        <v>193</v>
      </c>
      <c r="DX33" t="s">
        <v>193</v>
      </c>
      <c r="DY33" t="s">
        <v>193</v>
      </c>
      <c r="DZ33" t="s">
        <v>193</v>
      </c>
      <c r="EA33" t="s">
        <v>193</v>
      </c>
      <c r="EB33" t="s">
        <v>193</v>
      </c>
      <c r="EC33" t="s">
        <v>193</v>
      </c>
      <c r="ED33" t="s">
        <v>193</v>
      </c>
      <c r="EE33" t="s">
        <v>193</v>
      </c>
      <c r="EF33" t="s">
        <v>193</v>
      </c>
      <c r="EG33" t="s">
        <v>193</v>
      </c>
      <c r="EH33" t="s">
        <v>193</v>
      </c>
      <c r="EI33" t="s">
        <v>193</v>
      </c>
      <c r="EJ33" t="s">
        <v>193</v>
      </c>
      <c r="EK33" t="s">
        <v>193</v>
      </c>
      <c r="EL33" t="s">
        <v>193</v>
      </c>
      <c r="EM33" t="s">
        <v>193</v>
      </c>
      <c r="EN33" t="s">
        <v>193</v>
      </c>
      <c r="EO33" t="s">
        <v>193</v>
      </c>
      <c r="EP33" t="s">
        <v>193</v>
      </c>
      <c r="EQ33" t="s">
        <v>193</v>
      </c>
      <c r="ER33" t="s">
        <v>193</v>
      </c>
      <c r="ES33" t="s">
        <v>193</v>
      </c>
      <c r="ET33" t="s">
        <v>193</v>
      </c>
      <c r="EU33" t="s">
        <v>193</v>
      </c>
      <c r="EV33" t="s">
        <v>193</v>
      </c>
      <c r="EW33" t="s">
        <v>193</v>
      </c>
      <c r="EX33" t="s">
        <v>193</v>
      </c>
      <c r="EY33" t="s">
        <v>193</v>
      </c>
      <c r="EZ33" t="s">
        <v>193</v>
      </c>
      <c r="FA33" t="s">
        <v>193</v>
      </c>
      <c r="FB33" t="s">
        <v>193</v>
      </c>
      <c r="FC33" t="s">
        <v>193</v>
      </c>
      <c r="FD33" t="s">
        <v>193</v>
      </c>
      <c r="FE33" t="s">
        <v>193</v>
      </c>
      <c r="FF33" t="s">
        <v>193</v>
      </c>
      <c r="FG33" t="s">
        <v>193</v>
      </c>
      <c r="FH33" t="s">
        <v>193</v>
      </c>
      <c r="FI33" t="s">
        <v>193</v>
      </c>
      <c r="FJ33" t="s">
        <v>193</v>
      </c>
      <c r="FK33" t="s">
        <v>193</v>
      </c>
      <c r="FL33" t="s">
        <v>193</v>
      </c>
      <c r="FM33" t="s">
        <v>193</v>
      </c>
      <c r="FN33" t="s">
        <v>193</v>
      </c>
      <c r="FO33" t="s">
        <v>193</v>
      </c>
      <c r="FP33" t="s">
        <v>193</v>
      </c>
      <c r="FQ33" t="s">
        <v>193</v>
      </c>
      <c r="FR33" t="s">
        <v>193</v>
      </c>
      <c r="FS33" t="s">
        <v>193</v>
      </c>
      <c r="FT33" t="s">
        <v>193</v>
      </c>
      <c r="FU33" t="s">
        <v>193</v>
      </c>
      <c r="FV33" t="s">
        <v>193</v>
      </c>
      <c r="FW33" t="s">
        <v>193</v>
      </c>
      <c r="FX33" t="s">
        <v>193</v>
      </c>
      <c r="FY33" t="s">
        <v>193</v>
      </c>
      <c r="FZ33" t="s">
        <v>193</v>
      </c>
      <c r="GA33" t="s">
        <v>193</v>
      </c>
      <c r="GB33" t="s">
        <v>193</v>
      </c>
      <c r="GC33" t="s">
        <v>193</v>
      </c>
      <c r="GD33" t="s">
        <v>193</v>
      </c>
      <c r="GE33" t="s">
        <v>193</v>
      </c>
      <c r="GF33" t="s">
        <v>193</v>
      </c>
      <c r="GG33" t="s">
        <v>193</v>
      </c>
      <c r="GH33" t="s">
        <v>193</v>
      </c>
      <c r="GI33" t="s">
        <v>193</v>
      </c>
      <c r="GJ33" t="s">
        <v>193</v>
      </c>
      <c r="GK33" t="s">
        <v>193</v>
      </c>
      <c r="GL33" t="s">
        <v>193</v>
      </c>
      <c r="GM33" t="s">
        <v>193</v>
      </c>
      <c r="GN33" t="s">
        <v>193</v>
      </c>
      <c r="GO33" t="s">
        <v>193</v>
      </c>
      <c r="GP33" t="s">
        <v>193</v>
      </c>
      <c r="GQ33" t="s">
        <v>193</v>
      </c>
      <c r="GR33" t="s">
        <v>193</v>
      </c>
      <c r="GS33" t="s">
        <v>193</v>
      </c>
      <c r="GT33" t="s">
        <v>193</v>
      </c>
      <c r="GU33" t="s">
        <v>193</v>
      </c>
      <c r="GV33" t="s">
        <v>193</v>
      </c>
      <c r="GW33" t="s">
        <v>193</v>
      </c>
      <c r="GX33" t="s">
        <v>193</v>
      </c>
      <c r="GY33" t="s">
        <v>193</v>
      </c>
      <c r="GZ33" t="s">
        <v>193</v>
      </c>
      <c r="HA33" t="s">
        <v>193</v>
      </c>
      <c r="HB33" t="s">
        <v>193</v>
      </c>
      <c r="HC33" t="s">
        <v>193</v>
      </c>
      <c r="HD33" t="s">
        <v>193</v>
      </c>
      <c r="HE33" t="s">
        <v>193</v>
      </c>
      <c r="HF33" t="s">
        <v>193</v>
      </c>
      <c r="HG33" t="s">
        <v>193</v>
      </c>
      <c r="HH33" t="s">
        <v>193</v>
      </c>
      <c r="HI33" t="s">
        <v>193</v>
      </c>
      <c r="HJ33" t="s">
        <v>193</v>
      </c>
      <c r="HK33" t="s">
        <v>193</v>
      </c>
      <c r="HL33" t="s">
        <v>193</v>
      </c>
      <c r="HM33" t="s">
        <v>193</v>
      </c>
      <c r="HN33" t="s">
        <v>193</v>
      </c>
      <c r="HO33" t="s">
        <v>193</v>
      </c>
      <c r="HP33" t="s">
        <v>193</v>
      </c>
      <c r="HQ33" t="s">
        <v>193</v>
      </c>
      <c r="HR33" t="s">
        <v>193</v>
      </c>
      <c r="HS33" t="s">
        <v>193</v>
      </c>
      <c r="HT33" t="s">
        <v>193</v>
      </c>
      <c r="HU33" t="s">
        <v>193</v>
      </c>
      <c r="HV33" t="s">
        <v>193</v>
      </c>
      <c r="HW33" t="s">
        <v>193</v>
      </c>
      <c r="HX33" t="s">
        <v>193</v>
      </c>
      <c r="HY33" t="s">
        <v>193</v>
      </c>
      <c r="HZ33" t="s">
        <v>193</v>
      </c>
      <c r="IA33" t="s">
        <v>193</v>
      </c>
      <c r="IB33" t="s">
        <v>193</v>
      </c>
      <c r="IC33" t="s">
        <v>193</v>
      </c>
      <c r="ID33" t="s">
        <v>193</v>
      </c>
      <c r="IE33" t="s">
        <v>193</v>
      </c>
      <c r="IF33" t="s">
        <v>193</v>
      </c>
      <c r="IG33" t="s">
        <v>193</v>
      </c>
      <c r="IH33" t="s">
        <v>193</v>
      </c>
      <c r="II33" t="s">
        <v>193</v>
      </c>
      <c r="IJ33" t="s">
        <v>193</v>
      </c>
      <c r="IK33" t="s">
        <v>193</v>
      </c>
      <c r="IL33" t="s">
        <v>193</v>
      </c>
      <c r="IM33" t="s">
        <v>193</v>
      </c>
      <c r="IN33" t="s">
        <v>3416</v>
      </c>
      <c r="IO33">
        <v>0</v>
      </c>
      <c r="IP33">
        <v>0</v>
      </c>
      <c r="IQ33">
        <v>1</v>
      </c>
      <c r="IR33">
        <v>1</v>
      </c>
      <c r="IS33">
        <v>1</v>
      </c>
      <c r="IT33">
        <v>1</v>
      </c>
      <c r="IU33">
        <v>1</v>
      </c>
      <c r="IV33">
        <v>0</v>
      </c>
      <c r="IW33" t="s">
        <v>193</v>
      </c>
      <c r="IX33" t="s">
        <v>193</v>
      </c>
      <c r="IY33" t="s">
        <v>193</v>
      </c>
      <c r="IZ33" t="s">
        <v>193</v>
      </c>
      <c r="JA33">
        <v>50</v>
      </c>
      <c r="JB33">
        <v>75</v>
      </c>
      <c r="JC33">
        <v>25</v>
      </c>
      <c r="JD33">
        <v>75</v>
      </c>
      <c r="JE33">
        <v>75</v>
      </c>
      <c r="JF33" t="s">
        <v>109</v>
      </c>
      <c r="JG33" t="s">
        <v>193</v>
      </c>
      <c r="JH33" t="s">
        <v>3412</v>
      </c>
      <c r="JI33">
        <v>1</v>
      </c>
      <c r="JJ33">
        <v>1</v>
      </c>
      <c r="JK33">
        <v>0</v>
      </c>
      <c r="JL33">
        <v>150</v>
      </c>
      <c r="JM33">
        <v>250</v>
      </c>
      <c r="JN33" t="s">
        <v>193</v>
      </c>
      <c r="JO33" t="s">
        <v>109</v>
      </c>
      <c r="JP33" t="s">
        <v>193</v>
      </c>
      <c r="JQ33" t="s">
        <v>193</v>
      </c>
      <c r="JR33" t="s">
        <v>109</v>
      </c>
      <c r="JS33" t="s">
        <v>107</v>
      </c>
      <c r="JT33">
        <v>0</v>
      </c>
      <c r="JU33">
        <v>0</v>
      </c>
      <c r="JV33">
        <v>0</v>
      </c>
      <c r="JW33">
        <v>0</v>
      </c>
      <c r="JX33">
        <v>0</v>
      </c>
      <c r="JY33">
        <v>1</v>
      </c>
      <c r="JZ33" t="s">
        <v>3409</v>
      </c>
      <c r="KA33" t="s">
        <v>3364</v>
      </c>
      <c r="KB33">
        <v>0</v>
      </c>
      <c r="KC33">
        <v>1</v>
      </c>
      <c r="KD33">
        <v>1</v>
      </c>
      <c r="KE33">
        <v>1</v>
      </c>
      <c r="KF33">
        <v>0</v>
      </c>
      <c r="KG33">
        <v>0</v>
      </c>
      <c r="KH33">
        <v>0</v>
      </c>
      <c r="KI33">
        <v>0</v>
      </c>
      <c r="KJ33" t="s">
        <v>193</v>
      </c>
      <c r="KK33" t="s">
        <v>109</v>
      </c>
      <c r="KL33" t="s">
        <v>193</v>
      </c>
      <c r="KM33" t="s">
        <v>3417</v>
      </c>
      <c r="KN33">
        <v>0</v>
      </c>
      <c r="KO33">
        <v>0</v>
      </c>
      <c r="KP33">
        <v>0</v>
      </c>
      <c r="KQ33">
        <v>1</v>
      </c>
      <c r="KR33">
        <v>1</v>
      </c>
      <c r="KS33">
        <v>0</v>
      </c>
      <c r="KT33">
        <v>0</v>
      </c>
      <c r="KU33" t="s">
        <v>193</v>
      </c>
      <c r="KV33" t="s">
        <v>193</v>
      </c>
      <c r="KW33" t="s">
        <v>193</v>
      </c>
      <c r="KX33" t="s">
        <v>193</v>
      </c>
      <c r="KY33" t="s">
        <v>193</v>
      </c>
      <c r="KZ33" t="s">
        <v>193</v>
      </c>
      <c r="LA33" t="s">
        <v>193</v>
      </c>
      <c r="LB33" t="s">
        <v>193</v>
      </c>
      <c r="LC33" t="s">
        <v>193</v>
      </c>
      <c r="LD33" t="s">
        <v>193</v>
      </c>
      <c r="LE33" t="s">
        <v>193</v>
      </c>
      <c r="LF33" t="s">
        <v>193</v>
      </c>
      <c r="LG33" t="s">
        <v>193</v>
      </c>
      <c r="LH33" t="s">
        <v>193</v>
      </c>
      <c r="LI33" t="s">
        <v>193</v>
      </c>
      <c r="LJ33" t="s">
        <v>193</v>
      </c>
      <c r="LK33" t="s">
        <v>193</v>
      </c>
      <c r="LL33" t="s">
        <v>193</v>
      </c>
      <c r="LM33" t="s">
        <v>193</v>
      </c>
      <c r="LN33" t="s">
        <v>193</v>
      </c>
      <c r="LO33" t="s">
        <v>193</v>
      </c>
      <c r="LP33" t="s">
        <v>193</v>
      </c>
      <c r="LQ33" t="s">
        <v>193</v>
      </c>
      <c r="LR33" t="s">
        <v>193</v>
      </c>
      <c r="LS33" t="s">
        <v>193</v>
      </c>
      <c r="LT33" t="s">
        <v>193</v>
      </c>
      <c r="LU33" t="s">
        <v>193</v>
      </c>
      <c r="LV33" t="s">
        <v>193</v>
      </c>
      <c r="LW33" t="s">
        <v>193</v>
      </c>
      <c r="LX33" t="s">
        <v>193</v>
      </c>
      <c r="LY33" t="s">
        <v>193</v>
      </c>
      <c r="LZ33" t="s">
        <v>193</v>
      </c>
      <c r="MA33" t="s">
        <v>193</v>
      </c>
      <c r="MB33" t="s">
        <v>193</v>
      </c>
      <c r="MC33" t="s">
        <v>193</v>
      </c>
      <c r="MD33" t="s">
        <v>193</v>
      </c>
      <c r="ME33" t="s">
        <v>193</v>
      </c>
      <c r="MF33" t="s">
        <v>193</v>
      </c>
      <c r="MG33" t="s">
        <v>193</v>
      </c>
      <c r="MH33" t="s">
        <v>193</v>
      </c>
      <c r="MI33" t="s">
        <v>193</v>
      </c>
      <c r="MJ33" t="s">
        <v>193</v>
      </c>
      <c r="MK33" t="s">
        <v>193</v>
      </c>
      <c r="ML33" t="s">
        <v>193</v>
      </c>
      <c r="MM33" t="s">
        <v>193</v>
      </c>
      <c r="MN33" t="s">
        <v>193</v>
      </c>
      <c r="MO33" t="s">
        <v>193</v>
      </c>
      <c r="MP33" t="s">
        <v>193</v>
      </c>
      <c r="MQ33" t="s">
        <v>193</v>
      </c>
      <c r="MR33" t="s">
        <v>193</v>
      </c>
      <c r="MS33" t="s">
        <v>193</v>
      </c>
      <c r="MT33" t="s">
        <v>193</v>
      </c>
      <c r="MU33" t="s">
        <v>193</v>
      </c>
      <c r="MV33" t="s">
        <v>193</v>
      </c>
      <c r="MW33" t="s">
        <v>193</v>
      </c>
      <c r="MX33" t="s">
        <v>193</v>
      </c>
      <c r="MY33" t="s">
        <v>193</v>
      </c>
      <c r="MZ33" t="s">
        <v>193</v>
      </c>
      <c r="NA33" t="s">
        <v>193</v>
      </c>
      <c r="NB33" t="s">
        <v>193</v>
      </c>
      <c r="NC33">
        <v>195199376</v>
      </c>
      <c r="ND33" t="s">
        <v>3415</v>
      </c>
      <c r="NE33" t="s">
        <v>3957</v>
      </c>
      <c r="NF33" t="s">
        <v>193</v>
      </c>
      <c r="NG33" t="s">
        <v>699</v>
      </c>
      <c r="NH33" t="s">
        <v>700</v>
      </c>
      <c r="NI33" t="s">
        <v>611</v>
      </c>
      <c r="NJ33" t="s">
        <v>193</v>
      </c>
      <c r="NK33">
        <v>33</v>
      </c>
    </row>
    <row r="34" spans="1:375" x14ac:dyDescent="0.35">
      <c r="A34" t="s">
        <v>3958</v>
      </c>
      <c r="B34" t="s">
        <v>3959</v>
      </c>
      <c r="C34" t="s">
        <v>3355</v>
      </c>
      <c r="D34">
        <v>9.0277777781011537E-4</v>
      </c>
      <c r="E34" t="s">
        <v>193</v>
      </c>
      <c r="F34" t="s">
        <v>193</v>
      </c>
      <c r="G34" t="s">
        <v>809</v>
      </c>
      <c r="H34" t="s">
        <v>3355</v>
      </c>
      <c r="I34" t="s">
        <v>171</v>
      </c>
      <c r="J34" t="s">
        <v>193</v>
      </c>
      <c r="K34" t="s">
        <v>172</v>
      </c>
      <c r="L34" t="s">
        <v>171</v>
      </c>
      <c r="M34" t="s">
        <v>171</v>
      </c>
      <c r="N34" t="s">
        <v>763</v>
      </c>
      <c r="O34" t="s">
        <v>193</v>
      </c>
      <c r="P34" t="s">
        <v>195</v>
      </c>
      <c r="Q34" t="s">
        <v>764</v>
      </c>
      <c r="R34" t="s">
        <v>764</v>
      </c>
      <c r="S34" t="s">
        <v>106</v>
      </c>
      <c r="T34" t="s">
        <v>173</v>
      </c>
      <c r="U34" t="s">
        <v>174</v>
      </c>
      <c r="V34" t="s">
        <v>173</v>
      </c>
      <c r="W34" t="s">
        <v>250</v>
      </c>
      <c r="X34" t="s">
        <v>249</v>
      </c>
      <c r="Y34" t="s">
        <v>250</v>
      </c>
      <c r="Z34" t="s">
        <v>769</v>
      </c>
      <c r="AA34" t="s">
        <v>193</v>
      </c>
      <c r="AB34" t="s">
        <v>768</v>
      </c>
      <c r="AC34" t="s">
        <v>3903</v>
      </c>
      <c r="AD34" t="s">
        <v>769</v>
      </c>
      <c r="AE34" t="s">
        <v>772</v>
      </c>
      <c r="AF34" t="s">
        <v>193</v>
      </c>
      <c r="AG34" t="s">
        <v>771</v>
      </c>
      <c r="AH34" t="s">
        <v>772</v>
      </c>
      <c r="AI34" t="s">
        <v>772</v>
      </c>
      <c r="AJ34" t="s">
        <v>536</v>
      </c>
      <c r="AK34" t="s">
        <v>490</v>
      </c>
      <c r="AL34" t="s">
        <v>109</v>
      </c>
      <c r="AM34" t="s">
        <v>193</v>
      </c>
      <c r="AN34" t="s">
        <v>109</v>
      </c>
      <c r="AO34" t="s">
        <v>193</v>
      </c>
      <c r="AP34" t="s">
        <v>491</v>
      </c>
      <c r="AQ34" t="s">
        <v>193</v>
      </c>
      <c r="AR34" t="s">
        <v>193</v>
      </c>
      <c r="AS34" t="s">
        <v>496</v>
      </c>
      <c r="AT34" t="s">
        <v>193</v>
      </c>
      <c r="AU34" t="s">
        <v>3417</v>
      </c>
      <c r="AV34">
        <v>0</v>
      </c>
      <c r="AW34">
        <v>0</v>
      </c>
      <c r="AX34">
        <v>0</v>
      </c>
      <c r="AY34">
        <v>1</v>
      </c>
      <c r="AZ34">
        <v>1</v>
      </c>
      <c r="BA34">
        <v>0</v>
      </c>
      <c r="BB34">
        <v>0</v>
      </c>
      <c r="BC34" t="s">
        <v>3953</v>
      </c>
      <c r="BD34" t="s">
        <v>3554</v>
      </c>
      <c r="BE34" t="s">
        <v>512</v>
      </c>
      <c r="BF34">
        <v>1</v>
      </c>
      <c r="BG34">
        <v>0</v>
      </c>
      <c r="BH34">
        <v>0</v>
      </c>
      <c r="BI34">
        <v>0</v>
      </c>
      <c r="BJ34">
        <v>1</v>
      </c>
      <c r="BK34">
        <v>0</v>
      </c>
      <c r="BL34">
        <v>0</v>
      </c>
      <c r="BM34">
        <v>0</v>
      </c>
      <c r="BN34">
        <v>0</v>
      </c>
      <c r="BO34">
        <v>0</v>
      </c>
      <c r="BP34" t="s">
        <v>193</v>
      </c>
      <c r="BQ34" t="s">
        <v>142</v>
      </c>
      <c r="BR34" t="s">
        <v>493</v>
      </c>
      <c r="BS34" t="s">
        <v>193</v>
      </c>
      <c r="BT34" t="s">
        <v>193</v>
      </c>
      <c r="BU34" t="s">
        <v>193</v>
      </c>
      <c r="BV34" t="s">
        <v>193</v>
      </c>
      <c r="BW34" t="s">
        <v>193</v>
      </c>
      <c r="BX34" t="s">
        <v>193</v>
      </c>
      <c r="BY34" t="s">
        <v>193</v>
      </c>
      <c r="BZ34" t="s">
        <v>193</v>
      </c>
      <c r="CA34" t="s">
        <v>193</v>
      </c>
      <c r="CB34" t="s">
        <v>193</v>
      </c>
      <c r="CC34" t="s">
        <v>193</v>
      </c>
      <c r="CD34" t="s">
        <v>193</v>
      </c>
      <c r="CE34" t="s">
        <v>193</v>
      </c>
      <c r="CF34" t="s">
        <v>193</v>
      </c>
      <c r="CG34" t="s">
        <v>193</v>
      </c>
      <c r="CH34" t="s">
        <v>193</v>
      </c>
      <c r="CI34" t="s">
        <v>193</v>
      </c>
      <c r="CJ34" t="s">
        <v>193</v>
      </c>
      <c r="CK34" t="s">
        <v>193</v>
      </c>
      <c r="CL34" t="s">
        <v>193</v>
      </c>
      <c r="CM34" t="s">
        <v>193</v>
      </c>
      <c r="CN34" t="s">
        <v>193</v>
      </c>
      <c r="CO34" t="s">
        <v>193</v>
      </c>
      <c r="CP34" t="s">
        <v>193</v>
      </c>
      <c r="CQ34" t="s">
        <v>193</v>
      </c>
      <c r="CR34" t="s">
        <v>193</v>
      </c>
      <c r="CS34" t="s">
        <v>193</v>
      </c>
      <c r="CT34" t="s">
        <v>193</v>
      </c>
      <c r="CU34" t="s">
        <v>193</v>
      </c>
      <c r="CV34" t="s">
        <v>193</v>
      </c>
      <c r="CW34" t="s">
        <v>193</v>
      </c>
      <c r="CX34" t="s">
        <v>193</v>
      </c>
      <c r="CY34" t="s">
        <v>193</v>
      </c>
      <c r="CZ34" t="s">
        <v>193</v>
      </c>
      <c r="DA34" t="s">
        <v>193</v>
      </c>
      <c r="DB34" t="s">
        <v>193</v>
      </c>
      <c r="DC34" t="s">
        <v>193</v>
      </c>
      <c r="DD34" t="s">
        <v>193</v>
      </c>
      <c r="DE34" t="s">
        <v>193</v>
      </c>
      <c r="DF34" t="s">
        <v>193</v>
      </c>
      <c r="DG34" t="s">
        <v>193</v>
      </c>
      <c r="DH34" t="s">
        <v>193</v>
      </c>
      <c r="DI34" t="s">
        <v>193</v>
      </c>
      <c r="DJ34" t="s">
        <v>193</v>
      </c>
      <c r="DK34" t="s">
        <v>193</v>
      </c>
      <c r="DL34" t="s">
        <v>193</v>
      </c>
      <c r="DM34" t="s">
        <v>193</v>
      </c>
      <c r="DN34" t="s">
        <v>193</v>
      </c>
      <c r="DO34" t="s">
        <v>193</v>
      </c>
      <c r="DP34" t="s">
        <v>193</v>
      </c>
      <c r="DQ34" t="s">
        <v>193</v>
      </c>
      <c r="DR34" t="s">
        <v>193</v>
      </c>
      <c r="DS34" t="s">
        <v>193</v>
      </c>
      <c r="DT34" t="s">
        <v>193</v>
      </c>
      <c r="DU34" t="s">
        <v>193</v>
      </c>
      <c r="DV34" t="s">
        <v>193</v>
      </c>
      <c r="DW34" t="s">
        <v>193</v>
      </c>
      <c r="DX34" t="s">
        <v>193</v>
      </c>
      <c r="DY34" t="s">
        <v>193</v>
      </c>
      <c r="DZ34" t="s">
        <v>193</v>
      </c>
      <c r="EA34" t="s">
        <v>193</v>
      </c>
      <c r="EB34" t="s">
        <v>193</v>
      </c>
      <c r="EC34" t="s">
        <v>193</v>
      </c>
      <c r="ED34" t="s">
        <v>193</v>
      </c>
      <c r="EE34" t="s">
        <v>193</v>
      </c>
      <c r="EF34" t="s">
        <v>193</v>
      </c>
      <c r="EG34" t="s">
        <v>193</v>
      </c>
      <c r="EH34" t="s">
        <v>193</v>
      </c>
      <c r="EI34" t="s">
        <v>193</v>
      </c>
      <c r="EJ34" t="s">
        <v>193</v>
      </c>
      <c r="EK34" t="s">
        <v>193</v>
      </c>
      <c r="EL34" t="s">
        <v>193</v>
      </c>
      <c r="EM34" t="s">
        <v>193</v>
      </c>
      <c r="EN34" t="s">
        <v>193</v>
      </c>
      <c r="EO34" t="s">
        <v>193</v>
      </c>
      <c r="EP34" t="s">
        <v>193</v>
      </c>
      <c r="EQ34" t="s">
        <v>193</v>
      </c>
      <c r="ER34" t="s">
        <v>193</v>
      </c>
      <c r="ES34" t="s">
        <v>193</v>
      </c>
      <c r="ET34" t="s">
        <v>193</v>
      </c>
      <c r="EU34" t="s">
        <v>193</v>
      </c>
      <c r="EV34" t="s">
        <v>193</v>
      </c>
      <c r="EW34" t="s">
        <v>193</v>
      </c>
      <c r="EX34" t="s">
        <v>193</v>
      </c>
      <c r="EY34" t="s">
        <v>193</v>
      </c>
      <c r="EZ34" t="s">
        <v>193</v>
      </c>
      <c r="FA34" t="s">
        <v>193</v>
      </c>
      <c r="FB34" t="s">
        <v>193</v>
      </c>
      <c r="FC34" t="s">
        <v>193</v>
      </c>
      <c r="FD34" t="s">
        <v>193</v>
      </c>
      <c r="FE34" t="s">
        <v>193</v>
      </c>
      <c r="FF34" t="s">
        <v>193</v>
      </c>
      <c r="FG34" t="s">
        <v>193</v>
      </c>
      <c r="FH34" t="s">
        <v>193</v>
      </c>
      <c r="FI34" t="s">
        <v>193</v>
      </c>
      <c r="FJ34" t="s">
        <v>193</v>
      </c>
      <c r="FK34" t="s">
        <v>193</v>
      </c>
      <c r="FL34" t="s">
        <v>193</v>
      </c>
      <c r="FM34" t="s">
        <v>193</v>
      </c>
      <c r="FN34" t="s">
        <v>193</v>
      </c>
      <c r="FO34" t="s">
        <v>193</v>
      </c>
      <c r="FP34" t="s">
        <v>193</v>
      </c>
      <c r="FQ34" t="s">
        <v>193</v>
      </c>
      <c r="FR34" t="s">
        <v>193</v>
      </c>
      <c r="FS34" t="s">
        <v>193</v>
      </c>
      <c r="FT34" t="s">
        <v>193</v>
      </c>
      <c r="FU34" t="s">
        <v>193</v>
      </c>
      <c r="FV34" t="s">
        <v>193</v>
      </c>
      <c r="FW34" t="s">
        <v>193</v>
      </c>
      <c r="FX34" t="s">
        <v>193</v>
      </c>
      <c r="FY34" t="s">
        <v>193</v>
      </c>
      <c r="FZ34" t="s">
        <v>193</v>
      </c>
      <c r="GA34" t="s">
        <v>193</v>
      </c>
      <c r="GB34" t="s">
        <v>193</v>
      </c>
      <c r="GC34" t="s">
        <v>193</v>
      </c>
      <c r="GD34" t="s">
        <v>193</v>
      </c>
      <c r="GE34" t="s">
        <v>193</v>
      </c>
      <c r="GF34" t="s">
        <v>193</v>
      </c>
      <c r="GG34" t="s">
        <v>193</v>
      </c>
      <c r="GH34" t="s">
        <v>193</v>
      </c>
      <c r="GI34" t="s">
        <v>193</v>
      </c>
      <c r="GJ34" t="s">
        <v>193</v>
      </c>
      <c r="GK34" t="s">
        <v>193</v>
      </c>
      <c r="GL34" t="s">
        <v>193</v>
      </c>
      <c r="GM34" t="s">
        <v>193</v>
      </c>
      <c r="GN34" t="s">
        <v>193</v>
      </c>
      <c r="GO34" t="s">
        <v>193</v>
      </c>
      <c r="GP34" t="s">
        <v>193</v>
      </c>
      <c r="GQ34" t="s">
        <v>193</v>
      </c>
      <c r="GR34" t="s">
        <v>193</v>
      </c>
      <c r="GS34" t="s">
        <v>193</v>
      </c>
      <c r="GT34" t="s">
        <v>193</v>
      </c>
      <c r="GU34" t="s">
        <v>193</v>
      </c>
      <c r="GV34" t="s">
        <v>193</v>
      </c>
      <c r="GW34" t="s">
        <v>193</v>
      </c>
      <c r="GX34" t="s">
        <v>193</v>
      </c>
      <c r="GY34" t="s">
        <v>193</v>
      </c>
      <c r="GZ34" t="s">
        <v>193</v>
      </c>
      <c r="HA34" t="s">
        <v>193</v>
      </c>
      <c r="HB34" t="s">
        <v>193</v>
      </c>
      <c r="HC34" t="s">
        <v>193</v>
      </c>
      <c r="HD34" t="s">
        <v>193</v>
      </c>
      <c r="HE34" t="s">
        <v>193</v>
      </c>
      <c r="HF34" t="s">
        <v>193</v>
      </c>
      <c r="HG34" t="s">
        <v>193</v>
      </c>
      <c r="HH34" t="s">
        <v>193</v>
      </c>
      <c r="HI34" t="s">
        <v>193</v>
      </c>
      <c r="HJ34" t="s">
        <v>193</v>
      </c>
      <c r="HK34" t="s">
        <v>193</v>
      </c>
      <c r="HL34" t="s">
        <v>193</v>
      </c>
      <c r="HM34" t="s">
        <v>193</v>
      </c>
      <c r="HN34" t="s">
        <v>193</v>
      </c>
      <c r="HO34" t="s">
        <v>193</v>
      </c>
      <c r="HP34" t="s">
        <v>193</v>
      </c>
      <c r="HQ34" t="s">
        <v>193</v>
      </c>
      <c r="HR34" t="s">
        <v>193</v>
      </c>
      <c r="HS34" t="s">
        <v>193</v>
      </c>
      <c r="HT34" t="s">
        <v>193</v>
      </c>
      <c r="HU34" t="s">
        <v>193</v>
      </c>
      <c r="HV34" t="s">
        <v>193</v>
      </c>
      <c r="HW34" t="s">
        <v>193</v>
      </c>
      <c r="HX34" t="s">
        <v>193</v>
      </c>
      <c r="HY34" t="s">
        <v>193</v>
      </c>
      <c r="HZ34" t="s">
        <v>193</v>
      </c>
      <c r="IA34" t="s">
        <v>193</v>
      </c>
      <c r="IB34" t="s">
        <v>193</v>
      </c>
      <c r="IC34" t="s">
        <v>193</v>
      </c>
      <c r="ID34" t="s">
        <v>193</v>
      </c>
      <c r="IE34" t="s">
        <v>193</v>
      </c>
      <c r="IF34" t="s">
        <v>193</v>
      </c>
      <c r="IG34" t="s">
        <v>193</v>
      </c>
      <c r="IH34" t="s">
        <v>193</v>
      </c>
      <c r="II34" t="s">
        <v>193</v>
      </c>
      <c r="IJ34" t="s">
        <v>193</v>
      </c>
      <c r="IK34" t="s">
        <v>193</v>
      </c>
      <c r="IL34" t="s">
        <v>193</v>
      </c>
      <c r="IM34" t="s">
        <v>193</v>
      </c>
      <c r="IN34" t="s">
        <v>3419</v>
      </c>
      <c r="IO34">
        <v>1</v>
      </c>
      <c r="IP34">
        <v>1</v>
      </c>
      <c r="IQ34">
        <v>1</v>
      </c>
      <c r="IR34">
        <v>1</v>
      </c>
      <c r="IS34">
        <v>1</v>
      </c>
      <c r="IT34">
        <v>1</v>
      </c>
      <c r="IU34">
        <v>1</v>
      </c>
      <c r="IV34">
        <v>0</v>
      </c>
      <c r="IW34" t="s">
        <v>3420</v>
      </c>
      <c r="IX34">
        <v>3000</v>
      </c>
      <c r="IY34" t="s">
        <v>193</v>
      </c>
      <c r="IZ34" t="s">
        <v>193</v>
      </c>
      <c r="JA34">
        <v>50</v>
      </c>
      <c r="JB34">
        <v>125</v>
      </c>
      <c r="JC34">
        <v>25</v>
      </c>
      <c r="JD34">
        <v>75</v>
      </c>
      <c r="JE34">
        <v>75</v>
      </c>
      <c r="JF34" t="s">
        <v>109</v>
      </c>
      <c r="JG34" t="s">
        <v>193</v>
      </c>
      <c r="JH34" t="s">
        <v>3421</v>
      </c>
      <c r="JI34">
        <v>1</v>
      </c>
      <c r="JJ34">
        <v>1</v>
      </c>
      <c r="JK34">
        <v>1</v>
      </c>
      <c r="JL34">
        <v>150</v>
      </c>
      <c r="JM34">
        <v>400</v>
      </c>
      <c r="JN34">
        <v>25</v>
      </c>
      <c r="JO34" t="s">
        <v>109</v>
      </c>
      <c r="JP34" t="s">
        <v>193</v>
      </c>
      <c r="JQ34" t="s">
        <v>193</v>
      </c>
      <c r="JR34" t="s">
        <v>132</v>
      </c>
      <c r="JS34" t="s">
        <v>193</v>
      </c>
      <c r="JT34" t="s">
        <v>193</v>
      </c>
      <c r="JU34" t="s">
        <v>193</v>
      </c>
      <c r="JV34" t="s">
        <v>193</v>
      </c>
      <c r="JW34" t="s">
        <v>193</v>
      </c>
      <c r="JX34" t="s">
        <v>193</v>
      </c>
      <c r="JY34" t="s">
        <v>193</v>
      </c>
      <c r="JZ34" t="s">
        <v>193</v>
      </c>
      <c r="KA34" t="s">
        <v>3422</v>
      </c>
      <c r="KB34">
        <v>1</v>
      </c>
      <c r="KC34">
        <v>0</v>
      </c>
      <c r="KD34">
        <v>1</v>
      </c>
      <c r="KE34">
        <v>1</v>
      </c>
      <c r="KF34">
        <v>1</v>
      </c>
      <c r="KG34">
        <v>0</v>
      </c>
      <c r="KH34">
        <v>0</v>
      </c>
      <c r="KI34">
        <v>0</v>
      </c>
      <c r="KJ34" t="s">
        <v>193</v>
      </c>
      <c r="KK34" t="s">
        <v>109</v>
      </c>
      <c r="KL34" t="s">
        <v>193</v>
      </c>
      <c r="KM34" t="s">
        <v>3417</v>
      </c>
      <c r="KN34">
        <v>0</v>
      </c>
      <c r="KO34">
        <v>0</v>
      </c>
      <c r="KP34">
        <v>0</v>
      </c>
      <c r="KQ34">
        <v>1</v>
      </c>
      <c r="KR34">
        <v>1</v>
      </c>
      <c r="KS34">
        <v>0</v>
      </c>
      <c r="KT34">
        <v>0</v>
      </c>
      <c r="KU34" t="s">
        <v>193</v>
      </c>
      <c r="KV34" t="s">
        <v>193</v>
      </c>
      <c r="KW34" t="s">
        <v>193</v>
      </c>
      <c r="KX34" t="s">
        <v>193</v>
      </c>
      <c r="KY34" t="s">
        <v>193</v>
      </c>
      <c r="KZ34" t="s">
        <v>193</v>
      </c>
      <c r="LA34" t="s">
        <v>193</v>
      </c>
      <c r="LB34" t="s">
        <v>193</v>
      </c>
      <c r="LC34" t="s">
        <v>193</v>
      </c>
      <c r="LD34" t="s">
        <v>193</v>
      </c>
      <c r="LE34" t="s">
        <v>193</v>
      </c>
      <c r="LF34" t="s">
        <v>193</v>
      </c>
      <c r="LG34" t="s">
        <v>193</v>
      </c>
      <c r="LH34" t="s">
        <v>193</v>
      </c>
      <c r="LI34" t="s">
        <v>193</v>
      </c>
      <c r="LJ34" t="s">
        <v>193</v>
      </c>
      <c r="LK34" t="s">
        <v>193</v>
      </c>
      <c r="LL34" t="s">
        <v>193</v>
      </c>
      <c r="LM34" t="s">
        <v>193</v>
      </c>
      <c r="LN34" t="s">
        <v>193</v>
      </c>
      <c r="LO34" t="s">
        <v>193</v>
      </c>
      <c r="LP34" t="s">
        <v>193</v>
      </c>
      <c r="LQ34" t="s">
        <v>193</v>
      </c>
      <c r="LR34" t="s">
        <v>193</v>
      </c>
      <c r="LS34" t="s">
        <v>193</v>
      </c>
      <c r="LT34" t="s">
        <v>193</v>
      </c>
      <c r="LU34" t="s">
        <v>193</v>
      </c>
      <c r="LV34" t="s">
        <v>193</v>
      </c>
      <c r="LW34" t="s">
        <v>193</v>
      </c>
      <c r="LX34" t="s">
        <v>193</v>
      </c>
      <c r="LY34" t="s">
        <v>193</v>
      </c>
      <c r="LZ34" t="s">
        <v>193</v>
      </c>
      <c r="MA34" t="s">
        <v>193</v>
      </c>
      <c r="MB34" t="s">
        <v>193</v>
      </c>
      <c r="MC34" t="s">
        <v>193</v>
      </c>
      <c r="MD34" t="s">
        <v>193</v>
      </c>
      <c r="ME34" t="s">
        <v>193</v>
      </c>
      <c r="MF34" t="s">
        <v>193</v>
      </c>
      <c r="MG34" t="s">
        <v>193</v>
      </c>
      <c r="MH34" t="s">
        <v>193</v>
      </c>
      <c r="MI34" t="s">
        <v>193</v>
      </c>
      <c r="MJ34" t="s">
        <v>193</v>
      </c>
      <c r="MK34" t="s">
        <v>193</v>
      </c>
      <c r="ML34" t="s">
        <v>193</v>
      </c>
      <c r="MM34" t="s">
        <v>193</v>
      </c>
      <c r="MN34" t="s">
        <v>193</v>
      </c>
      <c r="MO34" t="s">
        <v>193</v>
      </c>
      <c r="MP34" t="s">
        <v>193</v>
      </c>
      <c r="MQ34" t="s">
        <v>193</v>
      </c>
      <c r="MR34" t="s">
        <v>193</v>
      </c>
      <c r="MS34" t="s">
        <v>193</v>
      </c>
      <c r="MT34" t="s">
        <v>193</v>
      </c>
      <c r="MU34" t="s">
        <v>193</v>
      </c>
      <c r="MV34" t="s">
        <v>193</v>
      </c>
      <c r="MW34" t="s">
        <v>193</v>
      </c>
      <c r="MX34" t="s">
        <v>193</v>
      </c>
      <c r="MY34" t="s">
        <v>193</v>
      </c>
      <c r="MZ34" t="s">
        <v>193</v>
      </c>
      <c r="NA34" t="s">
        <v>3960</v>
      </c>
      <c r="NB34" t="s">
        <v>193</v>
      </c>
      <c r="NC34">
        <v>195199441</v>
      </c>
      <c r="ND34" t="s">
        <v>3418</v>
      </c>
      <c r="NE34" t="s">
        <v>3961</v>
      </c>
      <c r="NF34" t="s">
        <v>193</v>
      </c>
      <c r="NG34" t="s">
        <v>699</v>
      </c>
      <c r="NH34" t="s">
        <v>700</v>
      </c>
      <c r="NI34" t="s">
        <v>611</v>
      </c>
      <c r="NJ34" t="s">
        <v>193</v>
      </c>
      <c r="NK34">
        <v>34</v>
      </c>
    </row>
    <row r="35" spans="1:375" x14ac:dyDescent="0.35">
      <c r="A35" t="s">
        <v>3962</v>
      </c>
      <c r="B35" t="s">
        <v>3963</v>
      </c>
      <c r="C35" t="s">
        <v>3355</v>
      </c>
      <c r="D35">
        <v>2.1825396823779947E-3</v>
      </c>
      <c r="E35" t="s">
        <v>193</v>
      </c>
      <c r="F35" t="s">
        <v>193</v>
      </c>
      <c r="G35" t="s">
        <v>193</v>
      </c>
      <c r="H35" t="s">
        <v>3355</v>
      </c>
      <c r="I35" t="s">
        <v>613</v>
      </c>
      <c r="J35" t="s">
        <v>193</v>
      </c>
      <c r="K35" t="s">
        <v>614</v>
      </c>
      <c r="L35" t="s">
        <v>613</v>
      </c>
      <c r="M35" t="s">
        <v>613</v>
      </c>
      <c r="N35" t="s">
        <v>1346</v>
      </c>
      <c r="O35" t="s">
        <v>193</v>
      </c>
      <c r="P35" t="s">
        <v>1345</v>
      </c>
      <c r="Q35" t="s">
        <v>1346</v>
      </c>
      <c r="R35" t="s">
        <v>1346</v>
      </c>
      <c r="S35" t="s">
        <v>182</v>
      </c>
      <c r="T35" t="s">
        <v>1959</v>
      </c>
      <c r="U35" t="s">
        <v>1958</v>
      </c>
      <c r="V35" t="s">
        <v>1959</v>
      </c>
      <c r="W35" t="s">
        <v>2836</v>
      </c>
      <c r="X35" t="s">
        <v>2835</v>
      </c>
      <c r="Y35" t="s">
        <v>2836</v>
      </c>
      <c r="Z35" t="s">
        <v>3424</v>
      </c>
      <c r="AA35" t="s">
        <v>193</v>
      </c>
      <c r="AB35" t="s">
        <v>3964</v>
      </c>
      <c r="AC35" t="s">
        <v>3424</v>
      </c>
      <c r="AD35" t="s">
        <v>3424</v>
      </c>
      <c r="AE35" t="s">
        <v>3425</v>
      </c>
      <c r="AF35" t="s">
        <v>193</v>
      </c>
      <c r="AG35" t="s">
        <v>1959</v>
      </c>
      <c r="AH35" t="s">
        <v>3425</v>
      </c>
      <c r="AI35" t="s">
        <v>3425</v>
      </c>
      <c r="AJ35" t="s">
        <v>489</v>
      </c>
      <c r="AK35" t="s">
        <v>490</v>
      </c>
      <c r="AL35" t="s">
        <v>109</v>
      </c>
      <c r="AM35" t="s">
        <v>193</v>
      </c>
      <c r="AN35" t="s">
        <v>109</v>
      </c>
      <c r="AO35" t="s">
        <v>193</v>
      </c>
      <c r="AP35" t="s">
        <v>491</v>
      </c>
      <c r="AQ35" t="s">
        <v>193</v>
      </c>
      <c r="AR35" t="s">
        <v>193</v>
      </c>
      <c r="AS35" t="s">
        <v>496</v>
      </c>
      <c r="AT35" t="s">
        <v>193</v>
      </c>
      <c r="AU35" t="s">
        <v>111</v>
      </c>
      <c r="AV35">
        <v>1</v>
      </c>
      <c r="AW35">
        <v>0</v>
      </c>
      <c r="AX35">
        <v>0</v>
      </c>
      <c r="AY35">
        <v>0</v>
      </c>
      <c r="AZ35">
        <v>0</v>
      </c>
      <c r="BA35">
        <v>0</v>
      </c>
      <c r="BB35">
        <v>0</v>
      </c>
      <c r="BC35" t="s">
        <v>110</v>
      </c>
      <c r="BD35" t="s">
        <v>1423</v>
      </c>
      <c r="BE35" t="s">
        <v>112</v>
      </c>
      <c r="BF35">
        <v>1</v>
      </c>
      <c r="BG35">
        <v>0</v>
      </c>
      <c r="BH35">
        <v>0</v>
      </c>
      <c r="BI35">
        <v>0</v>
      </c>
      <c r="BJ35">
        <v>0</v>
      </c>
      <c r="BK35">
        <v>0</v>
      </c>
      <c r="BL35">
        <v>0</v>
      </c>
      <c r="BM35">
        <v>0</v>
      </c>
      <c r="BN35">
        <v>0</v>
      </c>
      <c r="BO35">
        <v>0</v>
      </c>
      <c r="BP35" t="s">
        <v>193</v>
      </c>
      <c r="BQ35" t="s">
        <v>142</v>
      </c>
      <c r="BR35" t="s">
        <v>501</v>
      </c>
      <c r="BS35" t="s">
        <v>3965</v>
      </c>
      <c r="BT35">
        <v>1</v>
      </c>
      <c r="BU35">
        <v>1</v>
      </c>
      <c r="BV35">
        <v>1</v>
      </c>
      <c r="BW35">
        <v>1</v>
      </c>
      <c r="BX35">
        <v>1</v>
      </c>
      <c r="BY35">
        <v>1</v>
      </c>
      <c r="BZ35">
        <v>1</v>
      </c>
      <c r="CA35">
        <v>0</v>
      </c>
      <c r="CB35" t="s">
        <v>498</v>
      </c>
      <c r="CC35">
        <v>180</v>
      </c>
      <c r="CD35">
        <v>90</v>
      </c>
      <c r="CE35" t="s">
        <v>109</v>
      </c>
      <c r="CF35">
        <v>250</v>
      </c>
      <c r="CG35">
        <v>96.153846153846104</v>
      </c>
      <c r="CH35" t="s">
        <v>109</v>
      </c>
      <c r="CI35">
        <v>180</v>
      </c>
      <c r="CJ35">
        <v>78.260869565217305</v>
      </c>
      <c r="CK35" t="s">
        <v>109</v>
      </c>
      <c r="CL35">
        <v>240</v>
      </c>
      <c r="CM35">
        <v>82.758620689655103</v>
      </c>
      <c r="CN35" t="s">
        <v>114</v>
      </c>
      <c r="CO35">
        <v>450</v>
      </c>
      <c r="CP35">
        <v>187.5</v>
      </c>
      <c r="CQ35" t="s">
        <v>114</v>
      </c>
      <c r="CR35" t="s">
        <v>193</v>
      </c>
      <c r="CS35" t="s">
        <v>193</v>
      </c>
      <c r="CT35" t="s">
        <v>114</v>
      </c>
      <c r="CU35" t="s">
        <v>622</v>
      </c>
      <c r="CV35" t="s">
        <v>109</v>
      </c>
      <c r="CW35">
        <v>800</v>
      </c>
      <c r="CX35" t="s">
        <v>193</v>
      </c>
      <c r="CY35" t="s">
        <v>193</v>
      </c>
      <c r="CZ35" t="s">
        <v>193</v>
      </c>
      <c r="DA35" t="s">
        <v>193</v>
      </c>
      <c r="DB35" t="s">
        <v>193</v>
      </c>
      <c r="DC35" t="s">
        <v>193</v>
      </c>
      <c r="DD35" t="s">
        <v>156</v>
      </c>
      <c r="DE35">
        <v>800</v>
      </c>
      <c r="DF35" t="s">
        <v>114</v>
      </c>
      <c r="DG35" t="s">
        <v>109</v>
      </c>
      <c r="DH35" t="s">
        <v>1554</v>
      </c>
      <c r="DI35">
        <v>0</v>
      </c>
      <c r="DJ35">
        <v>0</v>
      </c>
      <c r="DK35">
        <v>0</v>
      </c>
      <c r="DL35">
        <v>0</v>
      </c>
      <c r="DM35">
        <v>0</v>
      </c>
      <c r="DN35">
        <v>0</v>
      </c>
      <c r="DO35">
        <v>0</v>
      </c>
      <c r="DP35">
        <v>0</v>
      </c>
      <c r="DQ35">
        <v>0</v>
      </c>
      <c r="DR35">
        <v>0</v>
      </c>
      <c r="DS35">
        <v>0</v>
      </c>
      <c r="DT35">
        <v>1</v>
      </c>
      <c r="DU35">
        <v>0</v>
      </c>
      <c r="DV35">
        <v>0</v>
      </c>
      <c r="DW35" t="s">
        <v>193</v>
      </c>
      <c r="DX35" t="s">
        <v>507</v>
      </c>
      <c r="DY35">
        <v>1</v>
      </c>
      <c r="DZ35">
        <v>1</v>
      </c>
      <c r="EA35">
        <v>1</v>
      </c>
      <c r="EB35">
        <v>1</v>
      </c>
      <c r="EC35">
        <v>0</v>
      </c>
      <c r="ED35">
        <v>0</v>
      </c>
      <c r="EE35">
        <v>1</v>
      </c>
      <c r="EF35">
        <v>0</v>
      </c>
      <c r="EG35" t="s">
        <v>109</v>
      </c>
      <c r="EH35" t="s">
        <v>109</v>
      </c>
      <c r="EI35" t="s">
        <v>109</v>
      </c>
      <c r="EJ35" t="s">
        <v>182</v>
      </c>
      <c r="EK35" t="s">
        <v>789</v>
      </c>
      <c r="EL35" t="s">
        <v>185</v>
      </c>
      <c r="EM35" t="s">
        <v>785</v>
      </c>
      <c r="EN35" t="s">
        <v>193</v>
      </c>
      <c r="EO35" t="s">
        <v>193</v>
      </c>
      <c r="EP35" t="s">
        <v>193</v>
      </c>
      <c r="EQ35" t="s">
        <v>193</v>
      </c>
      <c r="ER35" t="s">
        <v>193</v>
      </c>
      <c r="ES35" t="s">
        <v>193</v>
      </c>
      <c r="ET35" t="s">
        <v>193</v>
      </c>
      <c r="EU35" t="s">
        <v>193</v>
      </c>
      <c r="EV35" t="s">
        <v>193</v>
      </c>
      <c r="EW35" t="s">
        <v>193</v>
      </c>
      <c r="EX35" t="s">
        <v>193</v>
      </c>
      <c r="EY35" t="s">
        <v>193</v>
      </c>
      <c r="EZ35" t="s">
        <v>193</v>
      </c>
      <c r="FA35" t="s">
        <v>193</v>
      </c>
      <c r="FB35" t="s">
        <v>193</v>
      </c>
      <c r="FC35" t="s">
        <v>193</v>
      </c>
      <c r="FD35" t="s">
        <v>193</v>
      </c>
      <c r="FE35" t="s">
        <v>193</v>
      </c>
      <c r="FF35" t="s">
        <v>193</v>
      </c>
      <c r="FG35" t="s">
        <v>193</v>
      </c>
      <c r="FH35" t="s">
        <v>193</v>
      </c>
      <c r="FI35" t="s">
        <v>193</v>
      </c>
      <c r="FJ35" t="s">
        <v>193</v>
      </c>
      <c r="FK35" t="s">
        <v>193</v>
      </c>
      <c r="FL35" t="s">
        <v>193</v>
      </c>
      <c r="FM35" t="s">
        <v>193</v>
      </c>
      <c r="FN35" t="s">
        <v>193</v>
      </c>
      <c r="FO35" t="s">
        <v>193</v>
      </c>
      <c r="FP35" t="s">
        <v>193</v>
      </c>
      <c r="FQ35" t="s">
        <v>193</v>
      </c>
      <c r="FR35" t="s">
        <v>193</v>
      </c>
      <c r="FS35" t="s">
        <v>193</v>
      </c>
      <c r="FT35" t="s">
        <v>193</v>
      </c>
      <c r="FU35" t="s">
        <v>193</v>
      </c>
      <c r="FV35" t="s">
        <v>193</v>
      </c>
      <c r="FW35" t="s">
        <v>193</v>
      </c>
      <c r="FX35" t="s">
        <v>193</v>
      </c>
      <c r="FY35" t="s">
        <v>193</v>
      </c>
      <c r="FZ35" t="s">
        <v>193</v>
      </c>
      <c r="GA35" t="s">
        <v>193</v>
      </c>
      <c r="GB35" t="s">
        <v>193</v>
      </c>
      <c r="GC35" t="s">
        <v>193</v>
      </c>
      <c r="GD35" t="s">
        <v>193</v>
      </c>
      <c r="GE35" t="s">
        <v>193</v>
      </c>
      <c r="GF35" t="s">
        <v>193</v>
      </c>
      <c r="GG35" t="s">
        <v>193</v>
      </c>
      <c r="GH35" t="s">
        <v>193</v>
      </c>
      <c r="GI35" t="s">
        <v>193</v>
      </c>
      <c r="GJ35" t="s">
        <v>193</v>
      </c>
      <c r="GK35" t="s">
        <v>193</v>
      </c>
      <c r="GL35" t="s">
        <v>193</v>
      </c>
      <c r="GM35" t="s">
        <v>193</v>
      </c>
      <c r="GN35" t="s">
        <v>193</v>
      </c>
      <c r="GO35" t="s">
        <v>193</v>
      </c>
      <c r="GP35" t="s">
        <v>193</v>
      </c>
      <c r="GQ35" t="s">
        <v>193</v>
      </c>
      <c r="GR35" t="s">
        <v>193</v>
      </c>
      <c r="GS35" t="s">
        <v>193</v>
      </c>
      <c r="GT35" t="s">
        <v>193</v>
      </c>
      <c r="GU35" t="s">
        <v>193</v>
      </c>
      <c r="GV35" t="s">
        <v>193</v>
      </c>
      <c r="GW35" t="s">
        <v>193</v>
      </c>
      <c r="GX35" t="s">
        <v>193</v>
      </c>
      <c r="GY35" t="s">
        <v>193</v>
      </c>
      <c r="GZ35" t="s">
        <v>193</v>
      </c>
      <c r="HA35" t="s">
        <v>193</v>
      </c>
      <c r="HB35" t="s">
        <v>193</v>
      </c>
      <c r="HC35" t="s">
        <v>193</v>
      </c>
      <c r="HD35" t="s">
        <v>193</v>
      </c>
      <c r="HE35" t="s">
        <v>193</v>
      </c>
      <c r="HF35" t="s">
        <v>193</v>
      </c>
      <c r="HG35" t="s">
        <v>193</v>
      </c>
      <c r="HH35" t="s">
        <v>193</v>
      </c>
      <c r="HI35" t="s">
        <v>193</v>
      </c>
      <c r="HJ35" t="s">
        <v>193</v>
      </c>
      <c r="HK35" t="s">
        <v>193</v>
      </c>
      <c r="HL35" t="s">
        <v>193</v>
      </c>
      <c r="HM35" t="s">
        <v>193</v>
      </c>
      <c r="HN35" t="s">
        <v>193</v>
      </c>
      <c r="HO35" t="s">
        <v>193</v>
      </c>
      <c r="HP35" t="s">
        <v>193</v>
      </c>
      <c r="HQ35" t="s">
        <v>193</v>
      </c>
      <c r="HR35" t="s">
        <v>193</v>
      </c>
      <c r="HS35" t="s">
        <v>193</v>
      </c>
      <c r="HT35" t="s">
        <v>193</v>
      </c>
      <c r="HU35" t="s">
        <v>193</v>
      </c>
      <c r="HV35" t="s">
        <v>193</v>
      </c>
      <c r="HW35" t="s">
        <v>193</v>
      </c>
      <c r="HX35" t="s">
        <v>193</v>
      </c>
      <c r="HY35" t="s">
        <v>193</v>
      </c>
      <c r="HZ35" t="s">
        <v>193</v>
      </c>
      <c r="IA35" t="s">
        <v>193</v>
      </c>
      <c r="IB35" t="s">
        <v>193</v>
      </c>
      <c r="IC35" t="s">
        <v>193</v>
      </c>
      <c r="ID35" t="s">
        <v>193</v>
      </c>
      <c r="IE35" t="s">
        <v>193</v>
      </c>
      <c r="IF35" t="s">
        <v>193</v>
      </c>
      <c r="IG35" t="s">
        <v>193</v>
      </c>
      <c r="IH35" t="s">
        <v>193</v>
      </c>
      <c r="II35" t="s">
        <v>193</v>
      </c>
      <c r="IJ35" t="s">
        <v>193</v>
      </c>
      <c r="IK35" t="s">
        <v>193</v>
      </c>
      <c r="IL35" t="s">
        <v>193</v>
      </c>
      <c r="IM35" t="s">
        <v>193</v>
      </c>
      <c r="IN35" t="s">
        <v>193</v>
      </c>
      <c r="IO35" t="s">
        <v>193</v>
      </c>
      <c r="IP35" t="s">
        <v>193</v>
      </c>
      <c r="IQ35" t="s">
        <v>193</v>
      </c>
      <c r="IR35" t="s">
        <v>193</v>
      </c>
      <c r="IS35" t="s">
        <v>193</v>
      </c>
      <c r="IT35" t="s">
        <v>193</v>
      </c>
      <c r="IU35" t="s">
        <v>193</v>
      </c>
      <c r="IV35" t="s">
        <v>193</v>
      </c>
      <c r="IW35" t="s">
        <v>193</v>
      </c>
      <c r="IX35" t="s">
        <v>193</v>
      </c>
      <c r="IY35" t="s">
        <v>193</v>
      </c>
      <c r="IZ35" t="s">
        <v>193</v>
      </c>
      <c r="JA35" t="s">
        <v>193</v>
      </c>
      <c r="JB35" t="s">
        <v>193</v>
      </c>
      <c r="JC35" t="s">
        <v>193</v>
      </c>
      <c r="JD35" t="s">
        <v>193</v>
      </c>
      <c r="JE35" t="s">
        <v>193</v>
      </c>
      <c r="JF35" t="s">
        <v>193</v>
      </c>
      <c r="JG35" t="s">
        <v>193</v>
      </c>
      <c r="JH35" t="s">
        <v>193</v>
      </c>
      <c r="JI35" t="s">
        <v>193</v>
      </c>
      <c r="JJ35" t="s">
        <v>193</v>
      </c>
      <c r="JK35" t="s">
        <v>193</v>
      </c>
      <c r="JL35" t="s">
        <v>193</v>
      </c>
      <c r="JM35" t="s">
        <v>193</v>
      </c>
      <c r="JN35" t="s">
        <v>193</v>
      </c>
      <c r="JO35" t="s">
        <v>193</v>
      </c>
      <c r="JP35" t="s">
        <v>193</v>
      </c>
      <c r="JQ35" t="s">
        <v>193</v>
      </c>
      <c r="JR35" t="s">
        <v>114</v>
      </c>
      <c r="JS35" t="s">
        <v>193</v>
      </c>
      <c r="JT35" t="s">
        <v>193</v>
      </c>
      <c r="JU35" t="s">
        <v>193</v>
      </c>
      <c r="JV35" t="s">
        <v>193</v>
      </c>
      <c r="JW35" t="s">
        <v>193</v>
      </c>
      <c r="JX35" t="s">
        <v>193</v>
      </c>
      <c r="JY35" t="s">
        <v>193</v>
      </c>
      <c r="JZ35" t="s">
        <v>193</v>
      </c>
      <c r="KA35" t="s">
        <v>3426</v>
      </c>
      <c r="KB35">
        <v>0</v>
      </c>
      <c r="KC35">
        <v>0</v>
      </c>
      <c r="KD35">
        <v>0</v>
      </c>
      <c r="KE35">
        <v>0</v>
      </c>
      <c r="KF35">
        <v>0</v>
      </c>
      <c r="KG35">
        <v>1</v>
      </c>
      <c r="KH35">
        <v>0</v>
      </c>
      <c r="KI35">
        <v>0</v>
      </c>
      <c r="KJ35" t="s">
        <v>193</v>
      </c>
      <c r="KK35" t="s">
        <v>109</v>
      </c>
      <c r="KL35" t="s">
        <v>193</v>
      </c>
      <c r="KM35" t="s">
        <v>111</v>
      </c>
      <c r="KN35">
        <v>1</v>
      </c>
      <c r="KO35">
        <v>0</v>
      </c>
      <c r="KP35">
        <v>0</v>
      </c>
      <c r="KQ35">
        <v>0</v>
      </c>
      <c r="KR35">
        <v>0</v>
      </c>
      <c r="KS35">
        <v>0</v>
      </c>
      <c r="KT35">
        <v>0</v>
      </c>
      <c r="KU35" t="s">
        <v>193</v>
      </c>
      <c r="KV35" t="s">
        <v>193</v>
      </c>
      <c r="KW35" t="s">
        <v>193</v>
      </c>
      <c r="KX35" t="s">
        <v>193</v>
      </c>
      <c r="KY35" t="s">
        <v>193</v>
      </c>
      <c r="KZ35" t="s">
        <v>193</v>
      </c>
      <c r="LA35" t="s">
        <v>193</v>
      </c>
      <c r="LB35" t="s">
        <v>193</v>
      </c>
      <c r="LC35" t="s">
        <v>193</v>
      </c>
      <c r="LD35" t="s">
        <v>193</v>
      </c>
      <c r="LE35" t="s">
        <v>193</v>
      </c>
      <c r="LF35" t="s">
        <v>193</v>
      </c>
      <c r="LG35" t="s">
        <v>193</v>
      </c>
      <c r="LH35" t="s">
        <v>193</v>
      </c>
      <c r="LI35" t="s">
        <v>193</v>
      </c>
      <c r="LJ35" t="s">
        <v>193</v>
      </c>
      <c r="LK35" t="s">
        <v>193</v>
      </c>
      <c r="LL35" t="s">
        <v>193</v>
      </c>
      <c r="LM35" t="s">
        <v>193</v>
      </c>
      <c r="LN35" t="s">
        <v>193</v>
      </c>
      <c r="LO35" t="s">
        <v>193</v>
      </c>
      <c r="LP35" t="s">
        <v>193</v>
      </c>
      <c r="LQ35" t="s">
        <v>193</v>
      </c>
      <c r="LR35" t="s">
        <v>193</v>
      </c>
      <c r="LS35" t="s">
        <v>193</v>
      </c>
      <c r="LT35" t="s">
        <v>193</v>
      </c>
      <c r="LU35" t="s">
        <v>193</v>
      </c>
      <c r="LV35" t="s">
        <v>193</v>
      </c>
      <c r="LW35" t="s">
        <v>193</v>
      </c>
      <c r="LX35" t="s">
        <v>193</v>
      </c>
      <c r="LY35" t="s">
        <v>193</v>
      </c>
      <c r="LZ35" t="s">
        <v>193</v>
      </c>
      <c r="MA35" t="s">
        <v>193</v>
      </c>
      <c r="MB35" t="s">
        <v>193</v>
      </c>
      <c r="MC35" t="s">
        <v>193</v>
      </c>
      <c r="MD35" t="s">
        <v>193</v>
      </c>
      <c r="ME35" t="s">
        <v>193</v>
      </c>
      <c r="MF35" t="s">
        <v>193</v>
      </c>
      <c r="MG35" t="s">
        <v>193</v>
      </c>
      <c r="MH35" t="s">
        <v>193</v>
      </c>
      <c r="MI35" t="s">
        <v>193</v>
      </c>
      <c r="MJ35" t="s">
        <v>193</v>
      </c>
      <c r="MK35" t="s">
        <v>193</v>
      </c>
      <c r="ML35" t="s">
        <v>193</v>
      </c>
      <c r="MM35" t="s">
        <v>193</v>
      </c>
      <c r="MN35" t="s">
        <v>193</v>
      </c>
      <c r="MO35" t="s">
        <v>193</v>
      </c>
      <c r="MP35" t="s">
        <v>193</v>
      </c>
      <c r="MQ35" t="s">
        <v>193</v>
      </c>
      <c r="MR35" t="s">
        <v>193</v>
      </c>
      <c r="MS35" t="s">
        <v>193</v>
      </c>
      <c r="MT35" t="s">
        <v>193</v>
      </c>
      <c r="MU35" t="s">
        <v>193</v>
      </c>
      <c r="MV35" t="s">
        <v>193</v>
      </c>
      <c r="MW35" t="s">
        <v>193</v>
      </c>
      <c r="MX35" t="s">
        <v>193</v>
      </c>
      <c r="MY35" t="s">
        <v>193</v>
      </c>
      <c r="MZ35" t="s">
        <v>193</v>
      </c>
      <c r="NA35" t="s">
        <v>3966</v>
      </c>
      <c r="NB35" t="s">
        <v>193</v>
      </c>
      <c r="NC35">
        <v>195211450</v>
      </c>
      <c r="ND35" t="s">
        <v>3423</v>
      </c>
      <c r="NE35" t="s">
        <v>3967</v>
      </c>
      <c r="NF35" t="s">
        <v>193</v>
      </c>
      <c r="NG35" t="s">
        <v>699</v>
      </c>
      <c r="NH35" t="s">
        <v>700</v>
      </c>
      <c r="NI35" t="s">
        <v>611</v>
      </c>
      <c r="NJ35" t="s">
        <v>193</v>
      </c>
      <c r="NK35">
        <v>35</v>
      </c>
    </row>
    <row r="36" spans="1:375" x14ac:dyDescent="0.35">
      <c r="A36" t="s">
        <v>3968</v>
      </c>
      <c r="B36" t="s">
        <v>3969</v>
      </c>
      <c r="C36" t="s">
        <v>3355</v>
      </c>
      <c r="D36">
        <v>1.8518518518249039E-3</v>
      </c>
      <c r="E36" t="s">
        <v>193</v>
      </c>
      <c r="F36" t="s">
        <v>193</v>
      </c>
      <c r="G36" t="s">
        <v>193</v>
      </c>
      <c r="H36" t="s">
        <v>3355</v>
      </c>
      <c r="I36" t="s">
        <v>613</v>
      </c>
      <c r="J36" t="s">
        <v>193</v>
      </c>
      <c r="K36" t="s">
        <v>614</v>
      </c>
      <c r="L36" t="s">
        <v>613</v>
      </c>
      <c r="M36" t="s">
        <v>613</v>
      </c>
      <c r="N36" t="s">
        <v>1346</v>
      </c>
      <c r="O36" t="s">
        <v>193</v>
      </c>
      <c r="P36" t="s">
        <v>1345</v>
      </c>
      <c r="Q36" t="s">
        <v>1346</v>
      </c>
      <c r="R36" t="s">
        <v>1346</v>
      </c>
      <c r="S36" t="s">
        <v>182</v>
      </c>
      <c r="T36" t="s">
        <v>1959</v>
      </c>
      <c r="U36" t="s">
        <v>1958</v>
      </c>
      <c r="V36" t="s">
        <v>1959</v>
      </c>
      <c r="W36" t="s">
        <v>2836</v>
      </c>
      <c r="X36" t="s">
        <v>2835</v>
      </c>
      <c r="Y36" t="s">
        <v>2836</v>
      </c>
      <c r="Z36" t="s">
        <v>3424</v>
      </c>
      <c r="AA36" t="s">
        <v>193</v>
      </c>
      <c r="AB36" t="s">
        <v>3964</v>
      </c>
      <c r="AC36" t="s">
        <v>3424</v>
      </c>
      <c r="AD36" t="s">
        <v>3424</v>
      </c>
      <c r="AE36" t="s">
        <v>3425</v>
      </c>
      <c r="AF36" t="s">
        <v>193</v>
      </c>
      <c r="AG36" t="s">
        <v>1959</v>
      </c>
      <c r="AH36" t="s">
        <v>3425</v>
      </c>
      <c r="AI36" t="s">
        <v>3425</v>
      </c>
      <c r="AJ36" t="s">
        <v>489</v>
      </c>
      <c r="AK36" t="s">
        <v>490</v>
      </c>
      <c r="AL36" t="s">
        <v>109</v>
      </c>
      <c r="AM36" t="s">
        <v>193</v>
      </c>
      <c r="AN36" t="s">
        <v>109</v>
      </c>
      <c r="AO36" t="s">
        <v>193</v>
      </c>
      <c r="AP36" t="s">
        <v>491</v>
      </c>
      <c r="AQ36" t="s">
        <v>193</v>
      </c>
      <c r="AR36" t="s">
        <v>193</v>
      </c>
      <c r="AS36" t="s">
        <v>492</v>
      </c>
      <c r="AT36" t="s">
        <v>193</v>
      </c>
      <c r="AU36" t="s">
        <v>111</v>
      </c>
      <c r="AV36">
        <v>1</v>
      </c>
      <c r="AW36">
        <v>0</v>
      </c>
      <c r="AX36">
        <v>0</v>
      </c>
      <c r="AY36">
        <v>0</v>
      </c>
      <c r="AZ36">
        <v>0</v>
      </c>
      <c r="BA36">
        <v>0</v>
      </c>
      <c r="BB36">
        <v>0</v>
      </c>
      <c r="BC36" t="s">
        <v>110</v>
      </c>
      <c r="BD36" t="s">
        <v>1423</v>
      </c>
      <c r="BE36" t="s">
        <v>842</v>
      </c>
      <c r="BF36">
        <v>1</v>
      </c>
      <c r="BG36">
        <v>0</v>
      </c>
      <c r="BH36">
        <v>0</v>
      </c>
      <c r="BI36">
        <v>0</v>
      </c>
      <c r="BJ36">
        <v>1</v>
      </c>
      <c r="BK36">
        <v>0</v>
      </c>
      <c r="BL36">
        <v>0</v>
      </c>
      <c r="BM36">
        <v>0</v>
      </c>
      <c r="BN36">
        <v>0</v>
      </c>
      <c r="BO36">
        <v>0</v>
      </c>
      <c r="BP36" t="s">
        <v>193</v>
      </c>
      <c r="BQ36" t="s">
        <v>143</v>
      </c>
      <c r="BR36" t="s">
        <v>493</v>
      </c>
      <c r="BS36" t="s">
        <v>503</v>
      </c>
      <c r="BT36">
        <v>1</v>
      </c>
      <c r="BU36">
        <v>1</v>
      </c>
      <c r="BV36">
        <v>1</v>
      </c>
      <c r="BW36">
        <v>1</v>
      </c>
      <c r="BX36">
        <v>1</v>
      </c>
      <c r="BY36">
        <v>0</v>
      </c>
      <c r="BZ36">
        <v>1</v>
      </c>
      <c r="CA36">
        <v>0</v>
      </c>
      <c r="CB36" t="s">
        <v>498</v>
      </c>
      <c r="CC36">
        <v>200</v>
      </c>
      <c r="CD36">
        <v>100</v>
      </c>
      <c r="CE36" t="s">
        <v>114</v>
      </c>
      <c r="CF36">
        <v>250</v>
      </c>
      <c r="CG36">
        <v>96.153846153846104</v>
      </c>
      <c r="CH36" t="s">
        <v>109</v>
      </c>
      <c r="CI36">
        <v>200</v>
      </c>
      <c r="CJ36">
        <v>86.956521739130395</v>
      </c>
      <c r="CK36" t="s">
        <v>109</v>
      </c>
      <c r="CL36">
        <v>248</v>
      </c>
      <c r="CM36">
        <v>85.517241379310306</v>
      </c>
      <c r="CN36" t="s">
        <v>114</v>
      </c>
      <c r="CO36">
        <v>450</v>
      </c>
      <c r="CP36">
        <v>187.5</v>
      </c>
      <c r="CQ36" t="s">
        <v>109</v>
      </c>
      <c r="CR36" t="s">
        <v>193</v>
      </c>
      <c r="CS36" t="s">
        <v>193</v>
      </c>
      <c r="CT36" t="s">
        <v>193</v>
      </c>
      <c r="CU36" t="s">
        <v>622</v>
      </c>
      <c r="CV36" t="s">
        <v>109</v>
      </c>
      <c r="CW36">
        <v>780</v>
      </c>
      <c r="CX36" t="s">
        <v>193</v>
      </c>
      <c r="CY36" t="s">
        <v>193</v>
      </c>
      <c r="CZ36" t="s">
        <v>193</v>
      </c>
      <c r="DA36" t="s">
        <v>193</v>
      </c>
      <c r="DB36" t="s">
        <v>193</v>
      </c>
      <c r="DC36" t="s">
        <v>193</v>
      </c>
      <c r="DD36" t="s">
        <v>156</v>
      </c>
      <c r="DE36">
        <v>780</v>
      </c>
      <c r="DF36" t="s">
        <v>114</v>
      </c>
      <c r="DG36" t="s">
        <v>114</v>
      </c>
      <c r="DH36" t="s">
        <v>193</v>
      </c>
      <c r="DI36" t="s">
        <v>193</v>
      </c>
      <c r="DJ36" t="s">
        <v>193</v>
      </c>
      <c r="DK36" t="s">
        <v>193</v>
      </c>
      <c r="DL36" t="s">
        <v>193</v>
      </c>
      <c r="DM36" t="s">
        <v>193</v>
      </c>
      <c r="DN36" t="s">
        <v>193</v>
      </c>
      <c r="DO36" t="s">
        <v>193</v>
      </c>
      <c r="DP36" t="s">
        <v>193</v>
      </c>
      <c r="DQ36" t="s">
        <v>193</v>
      </c>
      <c r="DR36" t="s">
        <v>193</v>
      </c>
      <c r="DS36" t="s">
        <v>193</v>
      </c>
      <c r="DT36" t="s">
        <v>193</v>
      </c>
      <c r="DU36" t="s">
        <v>193</v>
      </c>
      <c r="DV36" t="s">
        <v>193</v>
      </c>
      <c r="DW36" t="s">
        <v>193</v>
      </c>
      <c r="DX36" t="s">
        <v>193</v>
      </c>
      <c r="DY36" t="s">
        <v>193</v>
      </c>
      <c r="DZ36" t="s">
        <v>193</v>
      </c>
      <c r="EA36" t="s">
        <v>193</v>
      </c>
      <c r="EB36" t="s">
        <v>193</v>
      </c>
      <c r="EC36" t="s">
        <v>193</v>
      </c>
      <c r="ED36" t="s">
        <v>193</v>
      </c>
      <c r="EE36" t="s">
        <v>193</v>
      </c>
      <c r="EF36" t="s">
        <v>193</v>
      </c>
      <c r="EG36" t="s">
        <v>114</v>
      </c>
      <c r="EH36" t="s">
        <v>109</v>
      </c>
      <c r="EI36" t="s">
        <v>109</v>
      </c>
      <c r="EJ36" t="s">
        <v>182</v>
      </c>
      <c r="EK36" t="s">
        <v>789</v>
      </c>
      <c r="EL36" t="s">
        <v>185</v>
      </c>
      <c r="EM36" t="s">
        <v>785</v>
      </c>
      <c r="EN36" t="s">
        <v>193</v>
      </c>
      <c r="EO36" t="s">
        <v>193</v>
      </c>
      <c r="EP36" t="s">
        <v>193</v>
      </c>
      <c r="EQ36" t="s">
        <v>193</v>
      </c>
      <c r="ER36" t="s">
        <v>193</v>
      </c>
      <c r="ES36" t="s">
        <v>193</v>
      </c>
      <c r="ET36" t="s">
        <v>193</v>
      </c>
      <c r="EU36" t="s">
        <v>193</v>
      </c>
      <c r="EV36" t="s">
        <v>193</v>
      </c>
      <c r="EW36" t="s">
        <v>193</v>
      </c>
      <c r="EX36" t="s">
        <v>193</v>
      </c>
      <c r="EY36" t="s">
        <v>193</v>
      </c>
      <c r="EZ36" t="s">
        <v>193</v>
      </c>
      <c r="FA36" t="s">
        <v>193</v>
      </c>
      <c r="FB36" t="s">
        <v>193</v>
      </c>
      <c r="FC36" t="s">
        <v>193</v>
      </c>
      <c r="FD36" t="s">
        <v>193</v>
      </c>
      <c r="FE36" t="s">
        <v>193</v>
      </c>
      <c r="FF36" t="s">
        <v>193</v>
      </c>
      <c r="FG36" t="s">
        <v>193</v>
      </c>
      <c r="FH36" t="s">
        <v>193</v>
      </c>
      <c r="FI36" t="s">
        <v>193</v>
      </c>
      <c r="FJ36" t="s">
        <v>193</v>
      </c>
      <c r="FK36" t="s">
        <v>193</v>
      </c>
      <c r="FL36" t="s">
        <v>193</v>
      </c>
      <c r="FM36" t="s">
        <v>193</v>
      </c>
      <c r="FN36" t="s">
        <v>193</v>
      </c>
      <c r="FO36" t="s">
        <v>193</v>
      </c>
      <c r="FP36" t="s">
        <v>193</v>
      </c>
      <c r="FQ36" t="s">
        <v>193</v>
      </c>
      <c r="FR36" t="s">
        <v>193</v>
      </c>
      <c r="FS36" t="s">
        <v>193</v>
      </c>
      <c r="FT36" t="s">
        <v>193</v>
      </c>
      <c r="FU36" t="s">
        <v>193</v>
      </c>
      <c r="FV36" t="s">
        <v>193</v>
      </c>
      <c r="FW36" t="s">
        <v>193</v>
      </c>
      <c r="FX36" t="s">
        <v>193</v>
      </c>
      <c r="FY36" t="s">
        <v>193</v>
      </c>
      <c r="FZ36" t="s">
        <v>193</v>
      </c>
      <c r="GA36" t="s">
        <v>193</v>
      </c>
      <c r="GB36" t="s">
        <v>193</v>
      </c>
      <c r="GC36" t="s">
        <v>193</v>
      </c>
      <c r="GD36" t="s">
        <v>193</v>
      </c>
      <c r="GE36" t="s">
        <v>193</v>
      </c>
      <c r="GF36" t="s">
        <v>193</v>
      </c>
      <c r="GG36" t="s">
        <v>193</v>
      </c>
      <c r="GH36" t="s">
        <v>193</v>
      </c>
      <c r="GI36" t="s">
        <v>193</v>
      </c>
      <c r="GJ36" t="s">
        <v>193</v>
      </c>
      <c r="GK36" t="s">
        <v>193</v>
      </c>
      <c r="GL36" t="s">
        <v>193</v>
      </c>
      <c r="GM36" t="s">
        <v>193</v>
      </c>
      <c r="GN36" t="s">
        <v>193</v>
      </c>
      <c r="GO36" t="s">
        <v>193</v>
      </c>
      <c r="GP36" t="s">
        <v>193</v>
      </c>
      <c r="GQ36" t="s">
        <v>193</v>
      </c>
      <c r="GR36" t="s">
        <v>193</v>
      </c>
      <c r="GS36" t="s">
        <v>193</v>
      </c>
      <c r="GT36" t="s">
        <v>193</v>
      </c>
      <c r="GU36" t="s">
        <v>193</v>
      </c>
      <c r="GV36" t="s">
        <v>193</v>
      </c>
      <c r="GW36" t="s">
        <v>193</v>
      </c>
      <c r="GX36" t="s">
        <v>193</v>
      </c>
      <c r="GY36" t="s">
        <v>193</v>
      </c>
      <c r="GZ36" t="s">
        <v>193</v>
      </c>
      <c r="HA36" t="s">
        <v>193</v>
      </c>
      <c r="HB36" t="s">
        <v>193</v>
      </c>
      <c r="HC36" t="s">
        <v>193</v>
      </c>
      <c r="HD36" t="s">
        <v>193</v>
      </c>
      <c r="HE36" t="s">
        <v>193</v>
      </c>
      <c r="HF36" t="s">
        <v>193</v>
      </c>
      <c r="HG36" t="s">
        <v>193</v>
      </c>
      <c r="HH36" t="s">
        <v>193</v>
      </c>
      <c r="HI36" t="s">
        <v>193</v>
      </c>
      <c r="HJ36" t="s">
        <v>193</v>
      </c>
      <c r="HK36" t="s">
        <v>193</v>
      </c>
      <c r="HL36" t="s">
        <v>193</v>
      </c>
      <c r="HM36" t="s">
        <v>193</v>
      </c>
      <c r="HN36" t="s">
        <v>193</v>
      </c>
      <c r="HO36" t="s">
        <v>193</v>
      </c>
      <c r="HP36" t="s">
        <v>193</v>
      </c>
      <c r="HQ36" t="s">
        <v>193</v>
      </c>
      <c r="HR36" t="s">
        <v>193</v>
      </c>
      <c r="HS36" t="s">
        <v>193</v>
      </c>
      <c r="HT36" t="s">
        <v>193</v>
      </c>
      <c r="HU36" t="s">
        <v>193</v>
      </c>
      <c r="HV36" t="s">
        <v>193</v>
      </c>
      <c r="HW36" t="s">
        <v>193</v>
      </c>
      <c r="HX36" t="s">
        <v>193</v>
      </c>
      <c r="HY36" t="s">
        <v>193</v>
      </c>
      <c r="HZ36" t="s">
        <v>193</v>
      </c>
      <c r="IA36" t="s">
        <v>193</v>
      </c>
      <c r="IB36" t="s">
        <v>193</v>
      </c>
      <c r="IC36" t="s">
        <v>193</v>
      </c>
      <c r="ID36" t="s">
        <v>193</v>
      </c>
      <c r="IE36" t="s">
        <v>193</v>
      </c>
      <c r="IF36" t="s">
        <v>193</v>
      </c>
      <c r="IG36" t="s">
        <v>193</v>
      </c>
      <c r="IH36" t="s">
        <v>193</v>
      </c>
      <c r="II36" t="s">
        <v>193</v>
      </c>
      <c r="IJ36" t="s">
        <v>193</v>
      </c>
      <c r="IK36" t="s">
        <v>193</v>
      </c>
      <c r="IL36" t="s">
        <v>193</v>
      </c>
      <c r="IM36" t="s">
        <v>193</v>
      </c>
      <c r="IN36" t="s">
        <v>193</v>
      </c>
      <c r="IO36" t="s">
        <v>193</v>
      </c>
      <c r="IP36" t="s">
        <v>193</v>
      </c>
      <c r="IQ36" t="s">
        <v>193</v>
      </c>
      <c r="IR36" t="s">
        <v>193</v>
      </c>
      <c r="IS36" t="s">
        <v>193</v>
      </c>
      <c r="IT36" t="s">
        <v>193</v>
      </c>
      <c r="IU36" t="s">
        <v>193</v>
      </c>
      <c r="IV36" t="s">
        <v>193</v>
      </c>
      <c r="IW36" t="s">
        <v>193</v>
      </c>
      <c r="IX36" t="s">
        <v>193</v>
      </c>
      <c r="IY36" t="s">
        <v>193</v>
      </c>
      <c r="IZ36" t="s">
        <v>193</v>
      </c>
      <c r="JA36" t="s">
        <v>193</v>
      </c>
      <c r="JB36" t="s">
        <v>193</v>
      </c>
      <c r="JC36" t="s">
        <v>193</v>
      </c>
      <c r="JD36" t="s">
        <v>193</v>
      </c>
      <c r="JE36" t="s">
        <v>193</v>
      </c>
      <c r="JF36" t="s">
        <v>193</v>
      </c>
      <c r="JG36" t="s">
        <v>193</v>
      </c>
      <c r="JH36" t="s">
        <v>193</v>
      </c>
      <c r="JI36" t="s">
        <v>193</v>
      </c>
      <c r="JJ36" t="s">
        <v>193</v>
      </c>
      <c r="JK36" t="s">
        <v>193</v>
      </c>
      <c r="JL36" t="s">
        <v>193</v>
      </c>
      <c r="JM36" t="s">
        <v>193</v>
      </c>
      <c r="JN36" t="s">
        <v>193</v>
      </c>
      <c r="JO36" t="s">
        <v>193</v>
      </c>
      <c r="JP36" t="s">
        <v>193</v>
      </c>
      <c r="JQ36" t="s">
        <v>193</v>
      </c>
      <c r="JR36" t="s">
        <v>114</v>
      </c>
      <c r="JS36" t="s">
        <v>193</v>
      </c>
      <c r="JT36" t="s">
        <v>193</v>
      </c>
      <c r="JU36" t="s">
        <v>193</v>
      </c>
      <c r="JV36" t="s">
        <v>193</v>
      </c>
      <c r="JW36" t="s">
        <v>193</v>
      </c>
      <c r="JX36" t="s">
        <v>193</v>
      </c>
      <c r="JY36" t="s">
        <v>193</v>
      </c>
      <c r="JZ36" t="s">
        <v>193</v>
      </c>
      <c r="KA36" t="s">
        <v>3426</v>
      </c>
      <c r="KB36">
        <v>0</v>
      </c>
      <c r="KC36">
        <v>0</v>
      </c>
      <c r="KD36">
        <v>0</v>
      </c>
      <c r="KE36">
        <v>0</v>
      </c>
      <c r="KF36">
        <v>0</v>
      </c>
      <c r="KG36">
        <v>1</v>
      </c>
      <c r="KH36">
        <v>0</v>
      </c>
      <c r="KI36">
        <v>0</v>
      </c>
      <c r="KJ36" t="s">
        <v>193</v>
      </c>
      <c r="KK36" t="s">
        <v>114</v>
      </c>
      <c r="KL36" t="s">
        <v>193</v>
      </c>
      <c r="KM36" t="s">
        <v>193</v>
      </c>
      <c r="KN36" t="s">
        <v>193</v>
      </c>
      <c r="KO36" t="s">
        <v>193</v>
      </c>
      <c r="KP36" t="s">
        <v>193</v>
      </c>
      <c r="KQ36" t="s">
        <v>193</v>
      </c>
      <c r="KR36" t="s">
        <v>193</v>
      </c>
      <c r="KS36" t="s">
        <v>193</v>
      </c>
      <c r="KT36" t="s">
        <v>193</v>
      </c>
      <c r="KU36" t="s">
        <v>193</v>
      </c>
      <c r="KV36" t="s">
        <v>193</v>
      </c>
      <c r="KW36" t="s">
        <v>193</v>
      </c>
      <c r="KX36" t="s">
        <v>193</v>
      </c>
      <c r="KY36" t="s">
        <v>193</v>
      </c>
      <c r="KZ36" t="s">
        <v>193</v>
      </c>
      <c r="LA36" t="s">
        <v>193</v>
      </c>
      <c r="LB36" t="s">
        <v>193</v>
      </c>
      <c r="LC36" t="s">
        <v>193</v>
      </c>
      <c r="LD36" t="s">
        <v>193</v>
      </c>
      <c r="LE36" t="s">
        <v>193</v>
      </c>
      <c r="LF36" t="s">
        <v>193</v>
      </c>
      <c r="LG36" t="s">
        <v>193</v>
      </c>
      <c r="LH36" t="s">
        <v>193</v>
      </c>
      <c r="LI36" t="s">
        <v>193</v>
      </c>
      <c r="LJ36" t="s">
        <v>193</v>
      </c>
      <c r="LK36" t="s">
        <v>193</v>
      </c>
      <c r="LL36" t="s">
        <v>193</v>
      </c>
      <c r="LM36" t="s">
        <v>193</v>
      </c>
      <c r="LN36" t="s">
        <v>193</v>
      </c>
      <c r="LO36" t="s">
        <v>193</v>
      </c>
      <c r="LP36" t="s">
        <v>193</v>
      </c>
      <c r="LQ36" t="s">
        <v>193</v>
      </c>
      <c r="LR36" t="s">
        <v>193</v>
      </c>
      <c r="LS36" t="s">
        <v>193</v>
      </c>
      <c r="LT36" t="s">
        <v>193</v>
      </c>
      <c r="LU36" t="s">
        <v>193</v>
      </c>
      <c r="LV36" t="s">
        <v>193</v>
      </c>
      <c r="LW36" t="s">
        <v>193</v>
      </c>
      <c r="LX36" t="s">
        <v>193</v>
      </c>
      <c r="LY36" t="s">
        <v>193</v>
      </c>
      <c r="LZ36" t="s">
        <v>193</v>
      </c>
      <c r="MA36" t="s">
        <v>193</v>
      </c>
      <c r="MB36" t="s">
        <v>193</v>
      </c>
      <c r="MC36" t="s">
        <v>193</v>
      </c>
      <c r="MD36" t="s">
        <v>193</v>
      </c>
      <c r="ME36" t="s">
        <v>193</v>
      </c>
      <c r="MF36" t="s">
        <v>193</v>
      </c>
      <c r="MG36" t="s">
        <v>193</v>
      </c>
      <c r="MH36" t="s">
        <v>193</v>
      </c>
      <c r="MI36" t="s">
        <v>193</v>
      </c>
      <c r="MJ36" t="s">
        <v>193</v>
      </c>
      <c r="MK36" t="s">
        <v>193</v>
      </c>
      <c r="ML36" t="s">
        <v>193</v>
      </c>
      <c r="MM36" t="s">
        <v>193</v>
      </c>
      <c r="MN36" t="s">
        <v>193</v>
      </c>
      <c r="MO36" t="s">
        <v>193</v>
      </c>
      <c r="MP36" t="s">
        <v>193</v>
      </c>
      <c r="MQ36" t="s">
        <v>193</v>
      </c>
      <c r="MR36" t="s">
        <v>193</v>
      </c>
      <c r="MS36" t="s">
        <v>193</v>
      </c>
      <c r="MT36" t="s">
        <v>193</v>
      </c>
      <c r="MU36" t="s">
        <v>193</v>
      </c>
      <c r="MV36" t="s">
        <v>193</v>
      </c>
      <c r="MW36" t="s">
        <v>193</v>
      </c>
      <c r="MX36" t="s">
        <v>193</v>
      </c>
      <c r="MY36" t="s">
        <v>193</v>
      </c>
      <c r="MZ36" t="s">
        <v>193</v>
      </c>
      <c r="NA36" t="s">
        <v>3970</v>
      </c>
      <c r="NB36" t="s">
        <v>193</v>
      </c>
      <c r="NC36">
        <v>195211452</v>
      </c>
      <c r="ND36" t="s">
        <v>3427</v>
      </c>
      <c r="NE36" t="s">
        <v>3971</v>
      </c>
      <c r="NF36" t="s">
        <v>193</v>
      </c>
      <c r="NG36" t="s">
        <v>699</v>
      </c>
      <c r="NH36" t="s">
        <v>700</v>
      </c>
      <c r="NI36" t="s">
        <v>611</v>
      </c>
      <c r="NJ36" t="s">
        <v>193</v>
      </c>
      <c r="NK36">
        <v>36</v>
      </c>
    </row>
    <row r="37" spans="1:375" x14ac:dyDescent="0.35">
      <c r="A37" t="s">
        <v>3972</v>
      </c>
      <c r="B37" t="s">
        <v>3973</v>
      </c>
      <c r="C37" t="s">
        <v>3355</v>
      </c>
      <c r="D37">
        <v>5.5555555518367328E-3</v>
      </c>
      <c r="E37" t="s">
        <v>193</v>
      </c>
      <c r="F37" t="s">
        <v>193</v>
      </c>
      <c r="G37" t="s">
        <v>193</v>
      </c>
      <c r="H37" t="s">
        <v>3355</v>
      </c>
      <c r="I37" t="s">
        <v>613</v>
      </c>
      <c r="J37" t="s">
        <v>193</v>
      </c>
      <c r="K37" t="s">
        <v>614</v>
      </c>
      <c r="L37" t="s">
        <v>613</v>
      </c>
      <c r="M37" t="s">
        <v>613</v>
      </c>
      <c r="N37" t="s">
        <v>1346</v>
      </c>
      <c r="O37" t="s">
        <v>193</v>
      </c>
      <c r="P37" t="s">
        <v>1345</v>
      </c>
      <c r="Q37" t="s">
        <v>1346</v>
      </c>
      <c r="R37" t="s">
        <v>1346</v>
      </c>
      <c r="S37" t="s">
        <v>182</v>
      </c>
      <c r="T37" t="s">
        <v>1959</v>
      </c>
      <c r="U37" t="s">
        <v>1958</v>
      </c>
      <c r="V37" t="s">
        <v>1959</v>
      </c>
      <c r="W37" t="s">
        <v>2836</v>
      </c>
      <c r="X37" t="s">
        <v>2835</v>
      </c>
      <c r="Y37" t="s">
        <v>2836</v>
      </c>
      <c r="Z37" t="s">
        <v>3424</v>
      </c>
      <c r="AA37" t="s">
        <v>193</v>
      </c>
      <c r="AB37" t="s">
        <v>3964</v>
      </c>
      <c r="AC37" t="s">
        <v>3424</v>
      </c>
      <c r="AD37" t="s">
        <v>3424</v>
      </c>
      <c r="AE37" t="s">
        <v>3425</v>
      </c>
      <c r="AF37" t="s">
        <v>193</v>
      </c>
      <c r="AG37" t="s">
        <v>1959</v>
      </c>
      <c r="AH37" t="s">
        <v>3425</v>
      </c>
      <c r="AI37" t="s">
        <v>3425</v>
      </c>
      <c r="AJ37" t="s">
        <v>489</v>
      </c>
      <c r="AK37" t="s">
        <v>3317</v>
      </c>
      <c r="AL37" t="s">
        <v>109</v>
      </c>
      <c r="AM37" t="s">
        <v>193</v>
      </c>
      <c r="AN37" t="s">
        <v>109</v>
      </c>
      <c r="AO37" t="s">
        <v>193</v>
      </c>
      <c r="AP37" t="s">
        <v>491</v>
      </c>
      <c r="AQ37" t="s">
        <v>193</v>
      </c>
      <c r="AR37" t="s">
        <v>193</v>
      </c>
      <c r="AS37" t="s">
        <v>193</v>
      </c>
      <c r="AT37" t="s">
        <v>193</v>
      </c>
      <c r="AU37" t="s">
        <v>193</v>
      </c>
      <c r="AV37" t="s">
        <v>193</v>
      </c>
      <c r="AW37" t="s">
        <v>193</v>
      </c>
      <c r="AX37" t="s">
        <v>193</v>
      </c>
      <c r="AY37" t="s">
        <v>193</v>
      </c>
      <c r="AZ37" t="s">
        <v>193</v>
      </c>
      <c r="BA37" t="s">
        <v>193</v>
      </c>
      <c r="BB37" t="s">
        <v>193</v>
      </c>
      <c r="BC37" t="s">
        <v>193</v>
      </c>
      <c r="BD37" t="s">
        <v>193</v>
      </c>
      <c r="BE37" t="s">
        <v>193</v>
      </c>
      <c r="BF37" t="s">
        <v>193</v>
      </c>
      <c r="BG37" t="s">
        <v>193</v>
      </c>
      <c r="BH37" t="s">
        <v>193</v>
      </c>
      <c r="BI37" t="s">
        <v>193</v>
      </c>
      <c r="BJ37" t="s">
        <v>193</v>
      </c>
      <c r="BK37" t="s">
        <v>193</v>
      </c>
      <c r="BL37" t="s">
        <v>193</v>
      </c>
      <c r="BM37" t="s">
        <v>193</v>
      </c>
      <c r="BN37" t="s">
        <v>193</v>
      </c>
      <c r="BO37" t="s">
        <v>193</v>
      </c>
      <c r="BP37" t="s">
        <v>193</v>
      </c>
      <c r="BQ37" t="s">
        <v>193</v>
      </c>
      <c r="BR37" t="s">
        <v>193</v>
      </c>
      <c r="BS37" t="s">
        <v>193</v>
      </c>
      <c r="BT37" t="s">
        <v>193</v>
      </c>
      <c r="BU37" t="s">
        <v>193</v>
      </c>
      <c r="BV37" t="s">
        <v>193</v>
      </c>
      <c r="BW37" t="s">
        <v>193</v>
      </c>
      <c r="BX37" t="s">
        <v>193</v>
      </c>
      <c r="BY37" t="s">
        <v>193</v>
      </c>
      <c r="BZ37" t="s">
        <v>193</v>
      </c>
      <c r="CA37" t="s">
        <v>193</v>
      </c>
      <c r="CB37" t="s">
        <v>193</v>
      </c>
      <c r="CC37" t="s">
        <v>193</v>
      </c>
      <c r="CD37" t="s">
        <v>193</v>
      </c>
      <c r="CE37" t="s">
        <v>193</v>
      </c>
      <c r="CF37" t="s">
        <v>193</v>
      </c>
      <c r="CG37" t="s">
        <v>193</v>
      </c>
      <c r="CH37" t="s">
        <v>193</v>
      </c>
      <c r="CI37" t="s">
        <v>193</v>
      </c>
      <c r="CJ37" t="s">
        <v>193</v>
      </c>
      <c r="CK37" t="s">
        <v>193</v>
      </c>
      <c r="CL37" t="s">
        <v>193</v>
      </c>
      <c r="CM37" t="s">
        <v>193</v>
      </c>
      <c r="CN37" t="s">
        <v>193</v>
      </c>
      <c r="CO37" t="s">
        <v>193</v>
      </c>
      <c r="CP37" t="s">
        <v>193</v>
      </c>
      <c r="CQ37" t="s">
        <v>193</v>
      </c>
      <c r="CR37" t="s">
        <v>193</v>
      </c>
      <c r="CS37" t="s">
        <v>193</v>
      </c>
      <c r="CT37" t="s">
        <v>193</v>
      </c>
      <c r="CU37" t="s">
        <v>193</v>
      </c>
      <c r="CV37" t="s">
        <v>193</v>
      </c>
      <c r="CW37" t="s">
        <v>193</v>
      </c>
      <c r="CX37" t="s">
        <v>193</v>
      </c>
      <c r="CY37" t="s">
        <v>193</v>
      </c>
      <c r="CZ37" t="s">
        <v>193</v>
      </c>
      <c r="DA37" t="s">
        <v>193</v>
      </c>
      <c r="DB37" t="s">
        <v>193</v>
      </c>
      <c r="DC37" t="s">
        <v>193</v>
      </c>
      <c r="DD37" t="s">
        <v>193</v>
      </c>
      <c r="DE37" t="s">
        <v>193</v>
      </c>
      <c r="DF37" t="s">
        <v>193</v>
      </c>
      <c r="DG37" t="s">
        <v>193</v>
      </c>
      <c r="DH37" t="s">
        <v>193</v>
      </c>
      <c r="DI37" t="s">
        <v>193</v>
      </c>
      <c r="DJ37" t="s">
        <v>193</v>
      </c>
      <c r="DK37" t="s">
        <v>193</v>
      </c>
      <c r="DL37" t="s">
        <v>193</v>
      </c>
      <c r="DM37" t="s">
        <v>193</v>
      </c>
      <c r="DN37" t="s">
        <v>193</v>
      </c>
      <c r="DO37" t="s">
        <v>193</v>
      </c>
      <c r="DP37" t="s">
        <v>193</v>
      </c>
      <c r="DQ37" t="s">
        <v>193</v>
      </c>
      <c r="DR37" t="s">
        <v>193</v>
      </c>
      <c r="DS37" t="s">
        <v>193</v>
      </c>
      <c r="DT37" t="s">
        <v>193</v>
      </c>
      <c r="DU37" t="s">
        <v>193</v>
      </c>
      <c r="DV37" t="s">
        <v>193</v>
      </c>
      <c r="DW37" t="s">
        <v>193</v>
      </c>
      <c r="DX37" t="s">
        <v>193</v>
      </c>
      <c r="DY37" t="s">
        <v>193</v>
      </c>
      <c r="DZ37" t="s">
        <v>193</v>
      </c>
      <c r="EA37" t="s">
        <v>193</v>
      </c>
      <c r="EB37" t="s">
        <v>193</v>
      </c>
      <c r="EC37" t="s">
        <v>193</v>
      </c>
      <c r="ED37" t="s">
        <v>193</v>
      </c>
      <c r="EE37" t="s">
        <v>193</v>
      </c>
      <c r="EF37" t="s">
        <v>193</v>
      </c>
      <c r="EG37" t="s">
        <v>193</v>
      </c>
      <c r="EH37" t="s">
        <v>193</v>
      </c>
      <c r="EI37" t="s">
        <v>193</v>
      </c>
      <c r="EJ37" t="s">
        <v>193</v>
      </c>
      <c r="EK37" t="s">
        <v>193</v>
      </c>
      <c r="EL37" t="s">
        <v>193</v>
      </c>
      <c r="EM37" t="s">
        <v>193</v>
      </c>
      <c r="EN37" t="s">
        <v>193</v>
      </c>
      <c r="EO37" t="s">
        <v>193</v>
      </c>
      <c r="EP37" t="s">
        <v>193</v>
      </c>
      <c r="EQ37" t="s">
        <v>193</v>
      </c>
      <c r="ER37" t="s">
        <v>193</v>
      </c>
      <c r="ES37" t="s">
        <v>193</v>
      </c>
      <c r="ET37" t="s">
        <v>193</v>
      </c>
      <c r="EU37" t="s">
        <v>193</v>
      </c>
      <c r="EV37" t="s">
        <v>193</v>
      </c>
      <c r="EW37" t="s">
        <v>193</v>
      </c>
      <c r="EX37" t="s">
        <v>193</v>
      </c>
      <c r="EY37" t="s">
        <v>193</v>
      </c>
      <c r="EZ37" t="s">
        <v>193</v>
      </c>
      <c r="FA37" t="s">
        <v>193</v>
      </c>
      <c r="FB37" t="s">
        <v>193</v>
      </c>
      <c r="FC37" t="s">
        <v>193</v>
      </c>
      <c r="FD37" t="s">
        <v>193</v>
      </c>
      <c r="FE37" t="s">
        <v>193</v>
      </c>
      <c r="FF37" t="s">
        <v>193</v>
      </c>
      <c r="FG37" t="s">
        <v>193</v>
      </c>
      <c r="FH37" t="s">
        <v>193</v>
      </c>
      <c r="FI37" t="s">
        <v>193</v>
      </c>
      <c r="FJ37" t="s">
        <v>193</v>
      </c>
      <c r="FK37" t="s">
        <v>193</v>
      </c>
      <c r="FL37" t="s">
        <v>193</v>
      </c>
      <c r="FM37" t="s">
        <v>193</v>
      </c>
      <c r="FN37" t="s">
        <v>193</v>
      </c>
      <c r="FO37" t="s">
        <v>193</v>
      </c>
      <c r="FP37" t="s">
        <v>193</v>
      </c>
      <c r="FQ37" t="s">
        <v>193</v>
      </c>
      <c r="FR37" t="s">
        <v>193</v>
      </c>
      <c r="FS37" t="s">
        <v>193</v>
      </c>
      <c r="FT37" t="s">
        <v>193</v>
      </c>
      <c r="FU37" t="s">
        <v>193</v>
      </c>
      <c r="FV37" t="s">
        <v>193</v>
      </c>
      <c r="FW37" t="s">
        <v>193</v>
      </c>
      <c r="FX37" t="s">
        <v>193</v>
      </c>
      <c r="FY37" t="s">
        <v>193</v>
      </c>
      <c r="FZ37" t="s">
        <v>193</v>
      </c>
      <c r="GA37" t="s">
        <v>193</v>
      </c>
      <c r="GB37" t="s">
        <v>193</v>
      </c>
      <c r="GC37" t="s">
        <v>193</v>
      </c>
      <c r="GD37" t="s">
        <v>193</v>
      </c>
      <c r="GE37" t="s">
        <v>193</v>
      </c>
      <c r="GF37" t="s">
        <v>193</v>
      </c>
      <c r="GG37" t="s">
        <v>193</v>
      </c>
      <c r="GH37" t="s">
        <v>193</v>
      </c>
      <c r="GI37" t="s">
        <v>193</v>
      </c>
      <c r="GJ37" t="s">
        <v>193</v>
      </c>
      <c r="GK37" t="s">
        <v>193</v>
      </c>
      <c r="GL37" t="s">
        <v>193</v>
      </c>
      <c r="GM37" t="s">
        <v>193</v>
      </c>
      <c r="GN37" t="s">
        <v>193</v>
      </c>
      <c r="GO37" t="s">
        <v>193</v>
      </c>
      <c r="GP37" t="s">
        <v>193</v>
      </c>
      <c r="GQ37" t="s">
        <v>193</v>
      </c>
      <c r="GR37" t="s">
        <v>193</v>
      </c>
      <c r="GS37" t="s">
        <v>193</v>
      </c>
      <c r="GT37" t="s">
        <v>193</v>
      </c>
      <c r="GU37" t="s">
        <v>193</v>
      </c>
      <c r="GV37" t="s">
        <v>193</v>
      </c>
      <c r="GW37" t="s">
        <v>193</v>
      </c>
      <c r="GX37" t="s">
        <v>193</v>
      </c>
      <c r="GY37" t="s">
        <v>193</v>
      </c>
      <c r="GZ37" t="s">
        <v>193</v>
      </c>
      <c r="HA37" t="s">
        <v>193</v>
      </c>
      <c r="HB37" t="s">
        <v>193</v>
      </c>
      <c r="HC37" t="s">
        <v>193</v>
      </c>
      <c r="HD37" t="s">
        <v>193</v>
      </c>
      <c r="HE37" t="s">
        <v>193</v>
      </c>
      <c r="HF37" t="s">
        <v>193</v>
      </c>
      <c r="HG37" t="s">
        <v>193</v>
      </c>
      <c r="HH37" t="s">
        <v>193</v>
      </c>
      <c r="HI37" t="s">
        <v>193</v>
      </c>
      <c r="HJ37" t="s">
        <v>193</v>
      </c>
      <c r="HK37" t="s">
        <v>193</v>
      </c>
      <c r="HL37" t="s">
        <v>193</v>
      </c>
      <c r="HM37" t="s">
        <v>193</v>
      </c>
      <c r="HN37" t="s">
        <v>193</v>
      </c>
      <c r="HO37" t="s">
        <v>193</v>
      </c>
      <c r="HP37" t="s">
        <v>193</v>
      </c>
      <c r="HQ37" t="s">
        <v>193</v>
      </c>
      <c r="HR37" t="s">
        <v>193</v>
      </c>
      <c r="HS37" t="s">
        <v>193</v>
      </c>
      <c r="HT37" t="s">
        <v>193</v>
      </c>
      <c r="HU37" t="s">
        <v>193</v>
      </c>
      <c r="HV37" t="s">
        <v>193</v>
      </c>
      <c r="HW37" t="s">
        <v>193</v>
      </c>
      <c r="HX37" t="s">
        <v>193</v>
      </c>
      <c r="HY37" t="s">
        <v>193</v>
      </c>
      <c r="HZ37" t="s">
        <v>193</v>
      </c>
      <c r="IA37" t="s">
        <v>193</v>
      </c>
      <c r="IB37" t="s">
        <v>193</v>
      </c>
      <c r="IC37" t="s">
        <v>193</v>
      </c>
      <c r="ID37" t="s">
        <v>193</v>
      </c>
      <c r="IE37" t="s">
        <v>193</v>
      </c>
      <c r="IF37" t="s">
        <v>193</v>
      </c>
      <c r="IG37" t="s">
        <v>193</v>
      </c>
      <c r="IH37" t="s">
        <v>193</v>
      </c>
      <c r="II37" t="s">
        <v>193</v>
      </c>
      <c r="IJ37" t="s">
        <v>193</v>
      </c>
      <c r="IK37" t="s">
        <v>193</v>
      </c>
      <c r="IL37" t="s">
        <v>193</v>
      </c>
      <c r="IM37" t="s">
        <v>193</v>
      </c>
      <c r="IN37" t="s">
        <v>193</v>
      </c>
      <c r="IO37" t="s">
        <v>193</v>
      </c>
      <c r="IP37" t="s">
        <v>193</v>
      </c>
      <c r="IQ37" t="s">
        <v>193</v>
      </c>
      <c r="IR37" t="s">
        <v>193</v>
      </c>
      <c r="IS37" t="s">
        <v>193</v>
      </c>
      <c r="IT37" t="s">
        <v>193</v>
      </c>
      <c r="IU37" t="s">
        <v>193</v>
      </c>
      <c r="IV37" t="s">
        <v>193</v>
      </c>
      <c r="IW37" t="s">
        <v>193</v>
      </c>
      <c r="IX37" t="s">
        <v>193</v>
      </c>
      <c r="IY37" t="s">
        <v>193</v>
      </c>
      <c r="IZ37" t="s">
        <v>193</v>
      </c>
      <c r="JA37" t="s">
        <v>193</v>
      </c>
      <c r="JB37" t="s">
        <v>193</v>
      </c>
      <c r="JC37" t="s">
        <v>193</v>
      </c>
      <c r="JD37" t="s">
        <v>193</v>
      </c>
      <c r="JE37" t="s">
        <v>193</v>
      </c>
      <c r="JF37" t="s">
        <v>193</v>
      </c>
      <c r="JG37" t="s">
        <v>193</v>
      </c>
      <c r="JH37" t="s">
        <v>193</v>
      </c>
      <c r="JI37" t="s">
        <v>193</v>
      </c>
      <c r="JJ37" t="s">
        <v>193</v>
      </c>
      <c r="JK37" t="s">
        <v>193</v>
      </c>
      <c r="JL37" t="s">
        <v>193</v>
      </c>
      <c r="JM37" t="s">
        <v>193</v>
      </c>
      <c r="JN37" t="s">
        <v>193</v>
      </c>
      <c r="JO37" t="s">
        <v>193</v>
      </c>
      <c r="JP37" t="s">
        <v>193</v>
      </c>
      <c r="JQ37" t="s">
        <v>193</v>
      </c>
      <c r="JR37" t="s">
        <v>193</v>
      </c>
      <c r="JS37" t="s">
        <v>193</v>
      </c>
      <c r="JT37" t="s">
        <v>193</v>
      </c>
      <c r="JU37" t="s">
        <v>193</v>
      </c>
      <c r="JV37" t="s">
        <v>193</v>
      </c>
      <c r="JW37" t="s">
        <v>193</v>
      </c>
      <c r="JX37" t="s">
        <v>193</v>
      </c>
      <c r="JY37" t="s">
        <v>193</v>
      </c>
      <c r="JZ37" t="s">
        <v>193</v>
      </c>
      <c r="KA37" t="s">
        <v>193</v>
      </c>
      <c r="KB37" t="s">
        <v>193</v>
      </c>
      <c r="KC37" t="s">
        <v>193</v>
      </c>
      <c r="KD37" t="s">
        <v>193</v>
      </c>
      <c r="KE37" t="s">
        <v>193</v>
      </c>
      <c r="KF37" t="s">
        <v>193</v>
      </c>
      <c r="KG37" t="s">
        <v>193</v>
      </c>
      <c r="KH37" t="s">
        <v>193</v>
      </c>
      <c r="KI37" t="s">
        <v>193</v>
      </c>
      <c r="KJ37" t="s">
        <v>193</v>
      </c>
      <c r="KK37" t="s">
        <v>193</v>
      </c>
      <c r="KL37" t="s">
        <v>193</v>
      </c>
      <c r="KM37" t="s">
        <v>193</v>
      </c>
      <c r="KN37" t="s">
        <v>193</v>
      </c>
      <c r="KO37" t="s">
        <v>193</v>
      </c>
      <c r="KP37" t="s">
        <v>193</v>
      </c>
      <c r="KQ37" t="s">
        <v>193</v>
      </c>
      <c r="KR37" t="s">
        <v>193</v>
      </c>
      <c r="KS37" t="s">
        <v>193</v>
      </c>
      <c r="KT37" t="s">
        <v>193</v>
      </c>
      <c r="KU37" t="s">
        <v>109</v>
      </c>
      <c r="KV37" t="s">
        <v>505</v>
      </c>
      <c r="KW37" t="s">
        <v>3366</v>
      </c>
      <c r="KX37" t="s">
        <v>193</v>
      </c>
      <c r="KY37" t="s">
        <v>509</v>
      </c>
      <c r="KZ37" t="s">
        <v>3367</v>
      </c>
      <c r="LA37" t="s">
        <v>3368</v>
      </c>
      <c r="LB37" t="s">
        <v>796</v>
      </c>
      <c r="LC37" t="s">
        <v>193</v>
      </c>
      <c r="LD37" t="s">
        <v>3320</v>
      </c>
      <c r="LE37" t="s">
        <v>802</v>
      </c>
      <c r="LF37" t="s">
        <v>803</v>
      </c>
      <c r="LG37" t="s">
        <v>804</v>
      </c>
      <c r="LH37" t="s">
        <v>193</v>
      </c>
      <c r="LI37" t="s">
        <v>193</v>
      </c>
      <c r="LJ37" t="s">
        <v>193</v>
      </c>
      <c r="LK37" t="s">
        <v>193</v>
      </c>
      <c r="LL37" t="s">
        <v>193</v>
      </c>
      <c r="LM37">
        <v>0</v>
      </c>
      <c r="LN37">
        <v>0</v>
      </c>
      <c r="LO37" t="s">
        <v>193</v>
      </c>
      <c r="LP37" t="s">
        <v>156</v>
      </c>
      <c r="LQ37">
        <v>0</v>
      </c>
      <c r="LR37" t="s">
        <v>114</v>
      </c>
      <c r="LS37" t="s">
        <v>827</v>
      </c>
      <c r="LT37" t="s">
        <v>114</v>
      </c>
      <c r="LU37" t="s">
        <v>193</v>
      </c>
      <c r="LV37" t="s">
        <v>193</v>
      </c>
      <c r="LW37" t="s">
        <v>193</v>
      </c>
      <c r="LX37" t="s">
        <v>193</v>
      </c>
      <c r="LY37" t="s">
        <v>193</v>
      </c>
      <c r="LZ37" t="s">
        <v>193</v>
      </c>
      <c r="MA37" t="s">
        <v>193</v>
      </c>
      <c r="MB37" t="s">
        <v>193</v>
      </c>
      <c r="MC37" t="s">
        <v>193</v>
      </c>
      <c r="MD37" t="s">
        <v>193</v>
      </c>
      <c r="ME37" t="s">
        <v>193</v>
      </c>
      <c r="MF37" t="s">
        <v>193</v>
      </c>
      <c r="MG37" t="s">
        <v>193</v>
      </c>
      <c r="MH37" t="s">
        <v>114</v>
      </c>
      <c r="MI37" t="s">
        <v>193</v>
      </c>
      <c r="MJ37" t="s">
        <v>193</v>
      </c>
      <c r="MK37" t="s">
        <v>193</v>
      </c>
      <c r="ML37" t="s">
        <v>193</v>
      </c>
      <c r="MM37" t="s">
        <v>193</v>
      </c>
      <c r="MN37" t="s">
        <v>193</v>
      </c>
      <c r="MO37" t="s">
        <v>193</v>
      </c>
      <c r="MP37" t="s">
        <v>193</v>
      </c>
      <c r="MQ37" t="s">
        <v>193</v>
      </c>
      <c r="MR37" t="s">
        <v>193</v>
      </c>
      <c r="MS37" t="s">
        <v>193</v>
      </c>
      <c r="MT37" t="s">
        <v>193</v>
      </c>
      <c r="MU37" t="s">
        <v>193</v>
      </c>
      <c r="MV37" t="s">
        <v>193</v>
      </c>
      <c r="MW37" t="s">
        <v>193</v>
      </c>
      <c r="MX37" t="s">
        <v>193</v>
      </c>
      <c r="MY37" t="s">
        <v>193</v>
      </c>
      <c r="MZ37" t="s">
        <v>193</v>
      </c>
      <c r="NA37" t="s">
        <v>3974</v>
      </c>
      <c r="NB37" t="s">
        <v>193</v>
      </c>
      <c r="NC37">
        <v>195211459</v>
      </c>
      <c r="ND37" t="s">
        <v>3428</v>
      </c>
      <c r="NE37" t="s">
        <v>3975</v>
      </c>
      <c r="NF37" t="s">
        <v>193</v>
      </c>
      <c r="NG37" t="s">
        <v>699</v>
      </c>
      <c r="NH37" t="s">
        <v>700</v>
      </c>
      <c r="NI37" t="s">
        <v>611</v>
      </c>
      <c r="NJ37" t="s">
        <v>193</v>
      </c>
      <c r="NK37">
        <v>37</v>
      </c>
    </row>
    <row r="38" spans="1:375" x14ac:dyDescent="0.35">
      <c r="A38" t="s">
        <v>3976</v>
      </c>
      <c r="B38" t="s">
        <v>3977</v>
      </c>
      <c r="C38" t="s">
        <v>3355</v>
      </c>
      <c r="D38">
        <v>2.3148148150842949E-3</v>
      </c>
      <c r="E38" t="s">
        <v>193</v>
      </c>
      <c r="F38" t="s">
        <v>193</v>
      </c>
      <c r="G38" t="s">
        <v>809</v>
      </c>
      <c r="H38" t="s">
        <v>3355</v>
      </c>
      <c r="I38" t="s">
        <v>613</v>
      </c>
      <c r="J38" t="s">
        <v>193</v>
      </c>
      <c r="K38" t="s">
        <v>614</v>
      </c>
      <c r="L38" t="s">
        <v>613</v>
      </c>
      <c r="M38" t="s">
        <v>613</v>
      </c>
      <c r="N38" t="s">
        <v>1346</v>
      </c>
      <c r="O38" t="s">
        <v>193</v>
      </c>
      <c r="P38" t="s">
        <v>1345</v>
      </c>
      <c r="Q38" t="s">
        <v>1346</v>
      </c>
      <c r="R38" t="s">
        <v>1346</v>
      </c>
      <c r="S38" t="s">
        <v>182</v>
      </c>
      <c r="T38" t="s">
        <v>1959</v>
      </c>
      <c r="U38" t="s">
        <v>1958</v>
      </c>
      <c r="V38" t="s">
        <v>1959</v>
      </c>
      <c r="W38" t="s">
        <v>2836</v>
      </c>
      <c r="X38" t="s">
        <v>2835</v>
      </c>
      <c r="Y38" t="s">
        <v>2836</v>
      </c>
      <c r="Z38" t="s">
        <v>3424</v>
      </c>
      <c r="AA38" t="s">
        <v>193</v>
      </c>
      <c r="AB38" t="s">
        <v>3964</v>
      </c>
      <c r="AC38" t="s">
        <v>3424</v>
      </c>
      <c r="AD38" t="s">
        <v>3424</v>
      </c>
      <c r="AE38" t="s">
        <v>3425</v>
      </c>
      <c r="AF38" t="s">
        <v>193</v>
      </c>
      <c r="AG38" t="s">
        <v>1959</v>
      </c>
      <c r="AH38" t="s">
        <v>3425</v>
      </c>
      <c r="AI38" t="s">
        <v>3425</v>
      </c>
      <c r="AJ38" t="s">
        <v>489</v>
      </c>
      <c r="AK38" t="s">
        <v>490</v>
      </c>
      <c r="AL38" t="s">
        <v>109</v>
      </c>
      <c r="AM38" t="s">
        <v>193</v>
      </c>
      <c r="AN38" t="s">
        <v>109</v>
      </c>
      <c r="AO38" t="s">
        <v>193</v>
      </c>
      <c r="AP38" t="s">
        <v>491</v>
      </c>
      <c r="AQ38" t="s">
        <v>193</v>
      </c>
      <c r="AR38" t="s">
        <v>193</v>
      </c>
      <c r="AS38" t="s">
        <v>496</v>
      </c>
      <c r="AT38" t="s">
        <v>193</v>
      </c>
      <c r="AU38" t="s">
        <v>701</v>
      </c>
      <c r="AV38">
        <v>0</v>
      </c>
      <c r="AW38">
        <v>1</v>
      </c>
      <c r="AX38">
        <v>0</v>
      </c>
      <c r="AY38">
        <v>0</v>
      </c>
      <c r="AZ38">
        <v>0</v>
      </c>
      <c r="BA38">
        <v>0</v>
      </c>
      <c r="BB38">
        <v>0</v>
      </c>
      <c r="BC38" t="s">
        <v>130</v>
      </c>
      <c r="BD38" t="s">
        <v>701</v>
      </c>
      <c r="BE38" t="s">
        <v>112</v>
      </c>
      <c r="BF38">
        <v>1</v>
      </c>
      <c r="BG38">
        <v>0</v>
      </c>
      <c r="BH38">
        <v>0</v>
      </c>
      <c r="BI38">
        <v>0</v>
      </c>
      <c r="BJ38">
        <v>0</v>
      </c>
      <c r="BK38">
        <v>0</v>
      </c>
      <c r="BL38">
        <v>0</v>
      </c>
      <c r="BM38">
        <v>0</v>
      </c>
      <c r="BN38">
        <v>0</v>
      </c>
      <c r="BO38">
        <v>0</v>
      </c>
      <c r="BP38" t="s">
        <v>193</v>
      </c>
      <c r="BQ38" t="s">
        <v>142</v>
      </c>
      <c r="BR38" t="s">
        <v>493</v>
      </c>
      <c r="BS38" t="s">
        <v>193</v>
      </c>
      <c r="BT38" t="s">
        <v>193</v>
      </c>
      <c r="BU38" t="s">
        <v>193</v>
      </c>
      <c r="BV38" t="s">
        <v>193</v>
      </c>
      <c r="BW38" t="s">
        <v>193</v>
      </c>
      <c r="BX38" t="s">
        <v>193</v>
      </c>
      <c r="BY38" t="s">
        <v>193</v>
      </c>
      <c r="BZ38" t="s">
        <v>193</v>
      </c>
      <c r="CA38" t="s">
        <v>193</v>
      </c>
      <c r="CB38" t="s">
        <v>193</v>
      </c>
      <c r="CC38" t="s">
        <v>193</v>
      </c>
      <c r="CD38" t="s">
        <v>193</v>
      </c>
      <c r="CE38" t="s">
        <v>193</v>
      </c>
      <c r="CF38" t="s">
        <v>193</v>
      </c>
      <c r="CG38" t="s">
        <v>193</v>
      </c>
      <c r="CH38" t="s">
        <v>193</v>
      </c>
      <c r="CI38" t="s">
        <v>193</v>
      </c>
      <c r="CJ38" t="s">
        <v>193</v>
      </c>
      <c r="CK38" t="s">
        <v>193</v>
      </c>
      <c r="CL38" t="s">
        <v>193</v>
      </c>
      <c r="CM38" t="s">
        <v>193</v>
      </c>
      <c r="CN38" t="s">
        <v>193</v>
      </c>
      <c r="CO38" t="s">
        <v>193</v>
      </c>
      <c r="CP38" t="s">
        <v>193</v>
      </c>
      <c r="CQ38" t="s">
        <v>193</v>
      </c>
      <c r="CR38" t="s">
        <v>193</v>
      </c>
      <c r="CS38" t="s">
        <v>193</v>
      </c>
      <c r="CT38" t="s">
        <v>193</v>
      </c>
      <c r="CU38" t="s">
        <v>193</v>
      </c>
      <c r="CV38" t="s">
        <v>193</v>
      </c>
      <c r="CW38" t="s">
        <v>193</v>
      </c>
      <c r="CX38" t="s">
        <v>193</v>
      </c>
      <c r="CY38" t="s">
        <v>193</v>
      </c>
      <c r="CZ38" t="s">
        <v>193</v>
      </c>
      <c r="DA38" t="s">
        <v>193</v>
      </c>
      <c r="DB38" t="s">
        <v>193</v>
      </c>
      <c r="DC38" t="s">
        <v>193</v>
      </c>
      <c r="DD38" t="s">
        <v>193</v>
      </c>
      <c r="DE38" t="s">
        <v>193</v>
      </c>
      <c r="DF38" t="s">
        <v>193</v>
      </c>
      <c r="DG38" t="s">
        <v>193</v>
      </c>
      <c r="DH38" t="s">
        <v>193</v>
      </c>
      <c r="DI38" t="s">
        <v>193</v>
      </c>
      <c r="DJ38" t="s">
        <v>193</v>
      </c>
      <c r="DK38" t="s">
        <v>193</v>
      </c>
      <c r="DL38" t="s">
        <v>193</v>
      </c>
      <c r="DM38" t="s">
        <v>193</v>
      </c>
      <c r="DN38" t="s">
        <v>193</v>
      </c>
      <c r="DO38" t="s">
        <v>193</v>
      </c>
      <c r="DP38" t="s">
        <v>193</v>
      </c>
      <c r="DQ38" t="s">
        <v>193</v>
      </c>
      <c r="DR38" t="s">
        <v>193</v>
      </c>
      <c r="DS38" t="s">
        <v>193</v>
      </c>
      <c r="DT38" t="s">
        <v>193</v>
      </c>
      <c r="DU38" t="s">
        <v>193</v>
      </c>
      <c r="DV38" t="s">
        <v>193</v>
      </c>
      <c r="DW38" t="s">
        <v>193</v>
      </c>
      <c r="DX38" t="s">
        <v>193</v>
      </c>
      <c r="DY38" t="s">
        <v>193</v>
      </c>
      <c r="DZ38" t="s">
        <v>193</v>
      </c>
      <c r="EA38" t="s">
        <v>193</v>
      </c>
      <c r="EB38" t="s">
        <v>193</v>
      </c>
      <c r="EC38" t="s">
        <v>193</v>
      </c>
      <c r="ED38" t="s">
        <v>193</v>
      </c>
      <c r="EE38" t="s">
        <v>193</v>
      </c>
      <c r="EF38" t="s">
        <v>193</v>
      </c>
      <c r="EG38" t="s">
        <v>193</v>
      </c>
      <c r="EH38" t="s">
        <v>193</v>
      </c>
      <c r="EI38" t="s">
        <v>193</v>
      </c>
      <c r="EJ38" t="s">
        <v>193</v>
      </c>
      <c r="EK38" t="s">
        <v>193</v>
      </c>
      <c r="EL38" t="s">
        <v>193</v>
      </c>
      <c r="EM38" t="s">
        <v>193</v>
      </c>
      <c r="EN38" t="s">
        <v>3430</v>
      </c>
      <c r="EO38">
        <v>0</v>
      </c>
      <c r="EP38">
        <v>1</v>
      </c>
      <c r="EQ38">
        <v>1</v>
      </c>
      <c r="ER38">
        <v>1</v>
      </c>
      <c r="ES38">
        <v>1</v>
      </c>
      <c r="ET38">
        <v>0</v>
      </c>
      <c r="EU38">
        <v>1</v>
      </c>
      <c r="EV38">
        <v>1</v>
      </c>
      <c r="EW38">
        <v>0</v>
      </c>
      <c r="EX38" t="s">
        <v>193</v>
      </c>
      <c r="EY38" t="s">
        <v>193</v>
      </c>
      <c r="EZ38" t="s">
        <v>193</v>
      </c>
      <c r="FA38" t="s">
        <v>193</v>
      </c>
      <c r="FB38" t="s">
        <v>193</v>
      </c>
      <c r="FC38" t="s">
        <v>193</v>
      </c>
      <c r="FD38" t="s">
        <v>193</v>
      </c>
      <c r="FE38" t="s">
        <v>193</v>
      </c>
      <c r="FF38">
        <v>25</v>
      </c>
      <c r="FG38" t="s">
        <v>114</v>
      </c>
      <c r="FH38">
        <v>25</v>
      </c>
      <c r="FI38" t="s">
        <v>114</v>
      </c>
      <c r="FJ38" t="s">
        <v>193</v>
      </c>
      <c r="FK38" t="s">
        <v>193</v>
      </c>
      <c r="FL38" t="s">
        <v>193</v>
      </c>
      <c r="FM38" t="s">
        <v>193</v>
      </c>
      <c r="FN38" t="s">
        <v>193</v>
      </c>
      <c r="FO38" t="s">
        <v>193</v>
      </c>
      <c r="FP38" t="s">
        <v>193</v>
      </c>
      <c r="FQ38" t="s">
        <v>193</v>
      </c>
      <c r="FR38" t="s">
        <v>193</v>
      </c>
      <c r="FS38" t="s">
        <v>193</v>
      </c>
      <c r="FT38" t="s">
        <v>193</v>
      </c>
      <c r="FU38" t="s">
        <v>109</v>
      </c>
      <c r="FV38">
        <v>15</v>
      </c>
      <c r="FW38" t="s">
        <v>193</v>
      </c>
      <c r="FX38" t="s">
        <v>193</v>
      </c>
      <c r="FY38">
        <v>15</v>
      </c>
      <c r="FZ38" t="s">
        <v>114</v>
      </c>
      <c r="GA38" t="s">
        <v>109</v>
      </c>
      <c r="GB38">
        <v>100</v>
      </c>
      <c r="GC38" t="s">
        <v>193</v>
      </c>
      <c r="GD38" t="s">
        <v>193</v>
      </c>
      <c r="GE38">
        <v>100</v>
      </c>
      <c r="GF38" t="s">
        <v>114</v>
      </c>
      <c r="GG38" t="s">
        <v>109</v>
      </c>
      <c r="GH38">
        <v>50</v>
      </c>
      <c r="GI38" t="s">
        <v>193</v>
      </c>
      <c r="GJ38" t="s">
        <v>193</v>
      </c>
      <c r="GK38" t="s">
        <v>193</v>
      </c>
      <c r="GL38">
        <v>50</v>
      </c>
      <c r="GM38" t="s">
        <v>114</v>
      </c>
      <c r="GN38" t="s">
        <v>109</v>
      </c>
      <c r="GO38" t="s">
        <v>193</v>
      </c>
      <c r="GP38">
        <v>15</v>
      </c>
      <c r="GQ38" t="s">
        <v>193</v>
      </c>
      <c r="GR38" t="s">
        <v>193</v>
      </c>
      <c r="GS38" t="s">
        <v>193</v>
      </c>
      <c r="GT38" t="s">
        <v>193</v>
      </c>
      <c r="GU38" t="s">
        <v>193</v>
      </c>
      <c r="GV38" t="s">
        <v>193</v>
      </c>
      <c r="GW38" t="s">
        <v>132</v>
      </c>
      <c r="GX38" t="s">
        <v>156</v>
      </c>
      <c r="GY38">
        <v>15</v>
      </c>
      <c r="GZ38" t="s">
        <v>114</v>
      </c>
      <c r="HA38" t="s">
        <v>193</v>
      </c>
      <c r="HB38" t="s">
        <v>193</v>
      </c>
      <c r="HC38" t="s">
        <v>193</v>
      </c>
      <c r="HD38" t="s">
        <v>193</v>
      </c>
      <c r="HE38" t="s">
        <v>193</v>
      </c>
      <c r="HF38" t="s">
        <v>193</v>
      </c>
      <c r="HG38" t="s">
        <v>193</v>
      </c>
      <c r="HH38" t="s">
        <v>193</v>
      </c>
      <c r="HI38" t="s">
        <v>193</v>
      </c>
      <c r="HJ38" t="s">
        <v>193</v>
      </c>
      <c r="HK38" t="s">
        <v>193</v>
      </c>
      <c r="HL38" t="s">
        <v>193</v>
      </c>
      <c r="HM38" t="s">
        <v>193</v>
      </c>
      <c r="HN38" t="s">
        <v>193</v>
      </c>
      <c r="HO38" t="s">
        <v>193</v>
      </c>
      <c r="HP38" t="s">
        <v>193</v>
      </c>
      <c r="HQ38" t="s">
        <v>193</v>
      </c>
      <c r="HR38" t="s">
        <v>193</v>
      </c>
      <c r="HS38" t="s">
        <v>193</v>
      </c>
      <c r="HT38" t="s">
        <v>193</v>
      </c>
      <c r="HU38" t="s">
        <v>193</v>
      </c>
      <c r="HV38" t="s">
        <v>193</v>
      </c>
      <c r="HW38" t="s">
        <v>193</v>
      </c>
      <c r="HX38" t="s">
        <v>193</v>
      </c>
      <c r="HY38" t="s">
        <v>193</v>
      </c>
      <c r="HZ38" t="s">
        <v>114</v>
      </c>
      <c r="IA38" t="s">
        <v>109</v>
      </c>
      <c r="IB38" t="s">
        <v>109</v>
      </c>
      <c r="IC38" t="s">
        <v>123</v>
      </c>
      <c r="ID38" t="s">
        <v>785</v>
      </c>
      <c r="IE38" t="s">
        <v>124</v>
      </c>
      <c r="IF38" t="s">
        <v>785</v>
      </c>
      <c r="IG38" t="s">
        <v>193</v>
      </c>
      <c r="IH38" t="s">
        <v>193</v>
      </c>
      <c r="II38" t="s">
        <v>193</v>
      </c>
      <c r="IJ38" t="s">
        <v>193</v>
      </c>
      <c r="IK38" t="s">
        <v>193</v>
      </c>
      <c r="IL38" t="s">
        <v>193</v>
      </c>
      <c r="IM38" t="s">
        <v>193</v>
      </c>
      <c r="IN38" t="s">
        <v>193</v>
      </c>
      <c r="IO38" t="s">
        <v>193</v>
      </c>
      <c r="IP38" t="s">
        <v>193</v>
      </c>
      <c r="IQ38" t="s">
        <v>193</v>
      </c>
      <c r="IR38" t="s">
        <v>193</v>
      </c>
      <c r="IS38" t="s">
        <v>193</v>
      </c>
      <c r="IT38" t="s">
        <v>193</v>
      </c>
      <c r="IU38" t="s">
        <v>193</v>
      </c>
      <c r="IV38" t="s">
        <v>193</v>
      </c>
      <c r="IW38" t="s">
        <v>193</v>
      </c>
      <c r="IX38" t="s">
        <v>193</v>
      </c>
      <c r="IY38" t="s">
        <v>193</v>
      </c>
      <c r="IZ38" t="s">
        <v>193</v>
      </c>
      <c r="JA38" t="s">
        <v>193</v>
      </c>
      <c r="JB38" t="s">
        <v>193</v>
      </c>
      <c r="JC38" t="s">
        <v>193</v>
      </c>
      <c r="JD38" t="s">
        <v>193</v>
      </c>
      <c r="JE38" t="s">
        <v>193</v>
      </c>
      <c r="JF38" t="s">
        <v>193</v>
      </c>
      <c r="JG38" t="s">
        <v>193</v>
      </c>
      <c r="JH38" t="s">
        <v>193</v>
      </c>
      <c r="JI38" t="s">
        <v>193</v>
      </c>
      <c r="JJ38" t="s">
        <v>193</v>
      </c>
      <c r="JK38" t="s">
        <v>193</v>
      </c>
      <c r="JL38" t="s">
        <v>193</v>
      </c>
      <c r="JM38" t="s">
        <v>193</v>
      </c>
      <c r="JN38" t="s">
        <v>193</v>
      </c>
      <c r="JO38" t="s">
        <v>193</v>
      </c>
      <c r="JP38" t="s">
        <v>193</v>
      </c>
      <c r="JQ38" t="s">
        <v>193</v>
      </c>
      <c r="JR38" t="s">
        <v>114</v>
      </c>
      <c r="JS38" t="s">
        <v>193</v>
      </c>
      <c r="JT38" t="s">
        <v>193</v>
      </c>
      <c r="JU38" t="s">
        <v>193</v>
      </c>
      <c r="JV38" t="s">
        <v>193</v>
      </c>
      <c r="JW38" t="s">
        <v>193</v>
      </c>
      <c r="JX38" t="s">
        <v>193</v>
      </c>
      <c r="JY38" t="s">
        <v>193</v>
      </c>
      <c r="JZ38" t="s">
        <v>193</v>
      </c>
      <c r="KA38" t="s">
        <v>3426</v>
      </c>
      <c r="KB38">
        <v>0</v>
      </c>
      <c r="KC38">
        <v>0</v>
      </c>
      <c r="KD38">
        <v>0</v>
      </c>
      <c r="KE38">
        <v>0</v>
      </c>
      <c r="KF38">
        <v>0</v>
      </c>
      <c r="KG38">
        <v>1</v>
      </c>
      <c r="KH38">
        <v>0</v>
      </c>
      <c r="KI38">
        <v>0</v>
      </c>
      <c r="KJ38" t="s">
        <v>193</v>
      </c>
      <c r="KK38" t="s">
        <v>109</v>
      </c>
      <c r="KL38" t="s">
        <v>193</v>
      </c>
      <c r="KM38" t="s">
        <v>701</v>
      </c>
      <c r="KN38">
        <v>0</v>
      </c>
      <c r="KO38">
        <v>1</v>
      </c>
      <c r="KP38">
        <v>0</v>
      </c>
      <c r="KQ38">
        <v>0</v>
      </c>
      <c r="KR38">
        <v>0</v>
      </c>
      <c r="KS38">
        <v>0</v>
      </c>
      <c r="KT38">
        <v>0</v>
      </c>
      <c r="KU38" t="s">
        <v>193</v>
      </c>
      <c r="KV38" t="s">
        <v>193</v>
      </c>
      <c r="KW38" t="s">
        <v>193</v>
      </c>
      <c r="KX38" t="s">
        <v>193</v>
      </c>
      <c r="KY38" t="s">
        <v>193</v>
      </c>
      <c r="KZ38" t="s">
        <v>193</v>
      </c>
      <c r="LA38" t="s">
        <v>193</v>
      </c>
      <c r="LB38" t="s">
        <v>193</v>
      </c>
      <c r="LC38" t="s">
        <v>193</v>
      </c>
      <c r="LD38" t="s">
        <v>193</v>
      </c>
      <c r="LE38" t="s">
        <v>193</v>
      </c>
      <c r="LF38" t="s">
        <v>193</v>
      </c>
      <c r="LG38" t="s">
        <v>193</v>
      </c>
      <c r="LH38" t="s">
        <v>193</v>
      </c>
      <c r="LI38" t="s">
        <v>193</v>
      </c>
      <c r="LJ38" t="s">
        <v>193</v>
      </c>
      <c r="LK38" t="s">
        <v>193</v>
      </c>
      <c r="LL38" t="s">
        <v>193</v>
      </c>
      <c r="LM38" t="s">
        <v>193</v>
      </c>
      <c r="LN38" t="s">
        <v>193</v>
      </c>
      <c r="LO38" t="s">
        <v>193</v>
      </c>
      <c r="LP38" t="s">
        <v>193</v>
      </c>
      <c r="LQ38" t="s">
        <v>193</v>
      </c>
      <c r="LR38" t="s">
        <v>193</v>
      </c>
      <c r="LS38" t="s">
        <v>193</v>
      </c>
      <c r="LT38" t="s">
        <v>193</v>
      </c>
      <c r="LU38" t="s">
        <v>193</v>
      </c>
      <c r="LV38" t="s">
        <v>193</v>
      </c>
      <c r="LW38" t="s">
        <v>193</v>
      </c>
      <c r="LX38" t="s">
        <v>193</v>
      </c>
      <c r="LY38" t="s">
        <v>193</v>
      </c>
      <c r="LZ38" t="s">
        <v>193</v>
      </c>
      <c r="MA38" t="s">
        <v>193</v>
      </c>
      <c r="MB38" t="s">
        <v>193</v>
      </c>
      <c r="MC38" t="s">
        <v>193</v>
      </c>
      <c r="MD38" t="s">
        <v>193</v>
      </c>
      <c r="ME38" t="s">
        <v>193</v>
      </c>
      <c r="MF38" t="s">
        <v>193</v>
      </c>
      <c r="MG38" t="s">
        <v>193</v>
      </c>
      <c r="MH38" t="s">
        <v>193</v>
      </c>
      <c r="MI38" t="s">
        <v>193</v>
      </c>
      <c r="MJ38" t="s">
        <v>193</v>
      </c>
      <c r="MK38" t="s">
        <v>193</v>
      </c>
      <c r="ML38" t="s">
        <v>193</v>
      </c>
      <c r="MM38" t="s">
        <v>193</v>
      </c>
      <c r="MN38" t="s">
        <v>193</v>
      </c>
      <c r="MO38" t="s">
        <v>193</v>
      </c>
      <c r="MP38" t="s">
        <v>193</v>
      </c>
      <c r="MQ38" t="s">
        <v>193</v>
      </c>
      <c r="MR38" t="s">
        <v>193</v>
      </c>
      <c r="MS38" t="s">
        <v>193</v>
      </c>
      <c r="MT38" t="s">
        <v>193</v>
      </c>
      <c r="MU38" t="s">
        <v>193</v>
      </c>
      <c r="MV38" t="s">
        <v>193</v>
      </c>
      <c r="MW38" t="s">
        <v>193</v>
      </c>
      <c r="MX38" t="s">
        <v>193</v>
      </c>
      <c r="MY38" t="s">
        <v>193</v>
      </c>
      <c r="MZ38" t="s">
        <v>193</v>
      </c>
      <c r="NA38" t="s">
        <v>3978</v>
      </c>
      <c r="NB38" t="s">
        <v>193</v>
      </c>
      <c r="NC38">
        <v>195211461</v>
      </c>
      <c r="ND38" t="s">
        <v>3429</v>
      </c>
      <c r="NE38" t="s">
        <v>3979</v>
      </c>
      <c r="NF38" t="s">
        <v>193</v>
      </c>
      <c r="NG38" t="s">
        <v>699</v>
      </c>
      <c r="NH38" t="s">
        <v>700</v>
      </c>
      <c r="NI38" t="s">
        <v>611</v>
      </c>
      <c r="NJ38" t="s">
        <v>193</v>
      </c>
      <c r="NK38">
        <v>38</v>
      </c>
    </row>
    <row r="39" spans="1:375" x14ac:dyDescent="0.35">
      <c r="A39" t="s">
        <v>3980</v>
      </c>
      <c r="B39" t="s">
        <v>3981</v>
      </c>
      <c r="C39" t="s">
        <v>3355</v>
      </c>
      <c r="D39">
        <v>1.0912698417087086E-3</v>
      </c>
      <c r="E39" t="s">
        <v>193</v>
      </c>
      <c r="F39" t="s">
        <v>193</v>
      </c>
      <c r="G39" t="s">
        <v>193</v>
      </c>
      <c r="H39" t="s">
        <v>3355</v>
      </c>
      <c r="I39" t="s">
        <v>613</v>
      </c>
      <c r="J39" t="s">
        <v>193</v>
      </c>
      <c r="K39" t="s">
        <v>614</v>
      </c>
      <c r="L39" t="s">
        <v>613</v>
      </c>
      <c r="M39" t="s">
        <v>613</v>
      </c>
      <c r="N39" t="s">
        <v>1346</v>
      </c>
      <c r="O39" t="s">
        <v>193</v>
      </c>
      <c r="P39" t="s">
        <v>1345</v>
      </c>
      <c r="Q39" t="s">
        <v>1346</v>
      </c>
      <c r="R39" t="s">
        <v>1346</v>
      </c>
      <c r="S39" t="s">
        <v>182</v>
      </c>
      <c r="T39" t="s">
        <v>1959</v>
      </c>
      <c r="U39" t="s">
        <v>1958</v>
      </c>
      <c r="V39" t="s">
        <v>1959</v>
      </c>
      <c r="W39" t="s">
        <v>2836</v>
      </c>
      <c r="X39" t="s">
        <v>2835</v>
      </c>
      <c r="Y39" t="s">
        <v>2836</v>
      </c>
      <c r="Z39" t="s">
        <v>3424</v>
      </c>
      <c r="AA39" t="s">
        <v>193</v>
      </c>
      <c r="AB39" t="s">
        <v>3964</v>
      </c>
      <c r="AC39" t="s">
        <v>3424</v>
      </c>
      <c r="AD39" t="s">
        <v>3424</v>
      </c>
      <c r="AE39" t="s">
        <v>3425</v>
      </c>
      <c r="AF39" t="s">
        <v>193</v>
      </c>
      <c r="AG39" t="s">
        <v>1959</v>
      </c>
      <c r="AH39" t="s">
        <v>3425</v>
      </c>
      <c r="AI39" t="s">
        <v>3425</v>
      </c>
      <c r="AJ39" t="s">
        <v>489</v>
      </c>
      <c r="AK39" t="s">
        <v>490</v>
      </c>
      <c r="AL39" t="s">
        <v>109</v>
      </c>
      <c r="AM39" t="s">
        <v>193</v>
      </c>
      <c r="AN39" t="s">
        <v>109</v>
      </c>
      <c r="AO39" t="s">
        <v>193</v>
      </c>
      <c r="AP39" t="s">
        <v>491</v>
      </c>
      <c r="AQ39" t="s">
        <v>193</v>
      </c>
      <c r="AR39" t="s">
        <v>193</v>
      </c>
      <c r="AS39" t="s">
        <v>496</v>
      </c>
      <c r="AT39" t="s">
        <v>193</v>
      </c>
      <c r="AU39" t="s">
        <v>701</v>
      </c>
      <c r="AV39">
        <v>0</v>
      </c>
      <c r="AW39">
        <v>1</v>
      </c>
      <c r="AX39">
        <v>0</v>
      </c>
      <c r="AY39">
        <v>0</v>
      </c>
      <c r="AZ39">
        <v>0</v>
      </c>
      <c r="BA39">
        <v>0</v>
      </c>
      <c r="BB39">
        <v>0</v>
      </c>
      <c r="BC39" t="s">
        <v>130</v>
      </c>
      <c r="BD39" t="s">
        <v>701</v>
      </c>
      <c r="BE39" t="s">
        <v>112</v>
      </c>
      <c r="BF39">
        <v>1</v>
      </c>
      <c r="BG39">
        <v>0</v>
      </c>
      <c r="BH39">
        <v>0</v>
      </c>
      <c r="BI39">
        <v>0</v>
      </c>
      <c r="BJ39">
        <v>0</v>
      </c>
      <c r="BK39">
        <v>0</v>
      </c>
      <c r="BL39">
        <v>0</v>
      </c>
      <c r="BM39">
        <v>0</v>
      </c>
      <c r="BN39">
        <v>0</v>
      </c>
      <c r="BO39">
        <v>0</v>
      </c>
      <c r="BP39" t="s">
        <v>193</v>
      </c>
      <c r="BQ39" t="s">
        <v>113</v>
      </c>
      <c r="BR39" t="s">
        <v>501</v>
      </c>
      <c r="BS39" t="s">
        <v>193</v>
      </c>
      <c r="BT39" t="s">
        <v>193</v>
      </c>
      <c r="BU39" t="s">
        <v>193</v>
      </c>
      <c r="BV39" t="s">
        <v>193</v>
      </c>
      <c r="BW39" t="s">
        <v>193</v>
      </c>
      <c r="BX39" t="s">
        <v>193</v>
      </c>
      <c r="BY39" t="s">
        <v>193</v>
      </c>
      <c r="BZ39" t="s">
        <v>193</v>
      </c>
      <c r="CA39" t="s">
        <v>193</v>
      </c>
      <c r="CB39" t="s">
        <v>193</v>
      </c>
      <c r="CC39" t="s">
        <v>193</v>
      </c>
      <c r="CD39" t="s">
        <v>193</v>
      </c>
      <c r="CE39" t="s">
        <v>193</v>
      </c>
      <c r="CF39" t="s">
        <v>193</v>
      </c>
      <c r="CG39" t="s">
        <v>193</v>
      </c>
      <c r="CH39" t="s">
        <v>193</v>
      </c>
      <c r="CI39" t="s">
        <v>193</v>
      </c>
      <c r="CJ39" t="s">
        <v>193</v>
      </c>
      <c r="CK39" t="s">
        <v>193</v>
      </c>
      <c r="CL39" t="s">
        <v>193</v>
      </c>
      <c r="CM39" t="s">
        <v>193</v>
      </c>
      <c r="CN39" t="s">
        <v>193</v>
      </c>
      <c r="CO39" t="s">
        <v>193</v>
      </c>
      <c r="CP39" t="s">
        <v>193</v>
      </c>
      <c r="CQ39" t="s">
        <v>193</v>
      </c>
      <c r="CR39" t="s">
        <v>193</v>
      </c>
      <c r="CS39" t="s">
        <v>193</v>
      </c>
      <c r="CT39" t="s">
        <v>193</v>
      </c>
      <c r="CU39" t="s">
        <v>193</v>
      </c>
      <c r="CV39" t="s">
        <v>193</v>
      </c>
      <c r="CW39" t="s">
        <v>193</v>
      </c>
      <c r="CX39" t="s">
        <v>193</v>
      </c>
      <c r="CY39" t="s">
        <v>193</v>
      </c>
      <c r="CZ39" t="s">
        <v>193</v>
      </c>
      <c r="DA39" t="s">
        <v>193</v>
      </c>
      <c r="DB39" t="s">
        <v>193</v>
      </c>
      <c r="DC39" t="s">
        <v>193</v>
      </c>
      <c r="DD39" t="s">
        <v>193</v>
      </c>
      <c r="DE39" t="s">
        <v>193</v>
      </c>
      <c r="DF39" t="s">
        <v>193</v>
      </c>
      <c r="DG39" t="s">
        <v>193</v>
      </c>
      <c r="DH39" t="s">
        <v>193</v>
      </c>
      <c r="DI39" t="s">
        <v>193</v>
      </c>
      <c r="DJ39" t="s">
        <v>193</v>
      </c>
      <c r="DK39" t="s">
        <v>193</v>
      </c>
      <c r="DL39" t="s">
        <v>193</v>
      </c>
      <c r="DM39" t="s">
        <v>193</v>
      </c>
      <c r="DN39" t="s">
        <v>193</v>
      </c>
      <c r="DO39" t="s">
        <v>193</v>
      </c>
      <c r="DP39" t="s">
        <v>193</v>
      </c>
      <c r="DQ39" t="s">
        <v>193</v>
      </c>
      <c r="DR39" t="s">
        <v>193</v>
      </c>
      <c r="DS39" t="s">
        <v>193</v>
      </c>
      <c r="DT39" t="s">
        <v>193</v>
      </c>
      <c r="DU39" t="s">
        <v>193</v>
      </c>
      <c r="DV39" t="s">
        <v>193</v>
      </c>
      <c r="DW39" t="s">
        <v>193</v>
      </c>
      <c r="DX39" t="s">
        <v>193</v>
      </c>
      <c r="DY39" t="s">
        <v>193</v>
      </c>
      <c r="DZ39" t="s">
        <v>193</v>
      </c>
      <c r="EA39" t="s">
        <v>193</v>
      </c>
      <c r="EB39" t="s">
        <v>193</v>
      </c>
      <c r="EC39" t="s">
        <v>193</v>
      </c>
      <c r="ED39" t="s">
        <v>193</v>
      </c>
      <c r="EE39" t="s">
        <v>193</v>
      </c>
      <c r="EF39" t="s">
        <v>193</v>
      </c>
      <c r="EG39" t="s">
        <v>193</v>
      </c>
      <c r="EH39" t="s">
        <v>193</v>
      </c>
      <c r="EI39" t="s">
        <v>193</v>
      </c>
      <c r="EJ39" t="s">
        <v>193</v>
      </c>
      <c r="EK39" t="s">
        <v>193</v>
      </c>
      <c r="EL39" t="s">
        <v>193</v>
      </c>
      <c r="EM39" t="s">
        <v>193</v>
      </c>
      <c r="EN39" t="s">
        <v>714</v>
      </c>
      <c r="EO39">
        <v>1</v>
      </c>
      <c r="EP39">
        <v>1</v>
      </c>
      <c r="EQ39">
        <v>1</v>
      </c>
      <c r="ER39">
        <v>1</v>
      </c>
      <c r="ES39">
        <v>1</v>
      </c>
      <c r="ET39">
        <v>0</v>
      </c>
      <c r="EU39">
        <v>1</v>
      </c>
      <c r="EV39">
        <v>1</v>
      </c>
      <c r="EW39">
        <v>0</v>
      </c>
      <c r="EX39" t="s">
        <v>109</v>
      </c>
      <c r="EY39">
        <v>30</v>
      </c>
      <c r="EZ39">
        <v>30</v>
      </c>
      <c r="FA39" t="s">
        <v>193</v>
      </c>
      <c r="FB39" t="s">
        <v>193</v>
      </c>
      <c r="FC39" t="s">
        <v>193</v>
      </c>
      <c r="FD39">
        <v>30</v>
      </c>
      <c r="FE39" t="s">
        <v>114</v>
      </c>
      <c r="FF39">
        <v>20</v>
      </c>
      <c r="FG39" t="s">
        <v>114</v>
      </c>
      <c r="FH39">
        <v>15</v>
      </c>
      <c r="FI39" t="s">
        <v>114</v>
      </c>
      <c r="FJ39" t="s">
        <v>193</v>
      </c>
      <c r="FK39" t="s">
        <v>193</v>
      </c>
      <c r="FL39" t="s">
        <v>193</v>
      </c>
      <c r="FM39" t="s">
        <v>193</v>
      </c>
      <c r="FN39" t="s">
        <v>193</v>
      </c>
      <c r="FO39" t="s">
        <v>193</v>
      </c>
      <c r="FP39" t="s">
        <v>193</v>
      </c>
      <c r="FQ39" t="s">
        <v>193</v>
      </c>
      <c r="FR39" t="s">
        <v>193</v>
      </c>
      <c r="FS39" t="s">
        <v>193</v>
      </c>
      <c r="FT39" t="s">
        <v>193</v>
      </c>
      <c r="FU39" t="s">
        <v>109</v>
      </c>
      <c r="FV39">
        <v>25</v>
      </c>
      <c r="FW39" t="s">
        <v>193</v>
      </c>
      <c r="FX39" t="s">
        <v>193</v>
      </c>
      <c r="FY39">
        <v>25</v>
      </c>
      <c r="FZ39" t="s">
        <v>114</v>
      </c>
      <c r="GA39" t="s">
        <v>109</v>
      </c>
      <c r="GB39">
        <v>100</v>
      </c>
      <c r="GC39" t="s">
        <v>193</v>
      </c>
      <c r="GD39" t="s">
        <v>193</v>
      </c>
      <c r="GE39">
        <v>100</v>
      </c>
      <c r="GF39" t="s">
        <v>132</v>
      </c>
      <c r="GG39" t="s">
        <v>109</v>
      </c>
      <c r="GH39">
        <v>50</v>
      </c>
      <c r="GI39" t="s">
        <v>193</v>
      </c>
      <c r="GJ39" t="s">
        <v>193</v>
      </c>
      <c r="GK39" t="s">
        <v>193</v>
      </c>
      <c r="GL39">
        <v>50</v>
      </c>
      <c r="GM39" t="s">
        <v>114</v>
      </c>
      <c r="GN39" t="s">
        <v>109</v>
      </c>
      <c r="GO39" t="s">
        <v>193</v>
      </c>
      <c r="GP39">
        <v>15</v>
      </c>
      <c r="GQ39" t="s">
        <v>193</v>
      </c>
      <c r="GR39" t="s">
        <v>193</v>
      </c>
      <c r="GS39" t="s">
        <v>193</v>
      </c>
      <c r="GT39" t="s">
        <v>193</v>
      </c>
      <c r="GU39" t="s">
        <v>193</v>
      </c>
      <c r="GV39" t="s">
        <v>193</v>
      </c>
      <c r="GW39" t="s">
        <v>114</v>
      </c>
      <c r="GX39" t="s">
        <v>156</v>
      </c>
      <c r="GY39">
        <v>15</v>
      </c>
      <c r="GZ39" t="s">
        <v>114</v>
      </c>
      <c r="HA39" t="s">
        <v>193</v>
      </c>
      <c r="HB39" t="s">
        <v>193</v>
      </c>
      <c r="HC39" t="s">
        <v>193</v>
      </c>
      <c r="HD39" t="s">
        <v>193</v>
      </c>
      <c r="HE39" t="s">
        <v>193</v>
      </c>
      <c r="HF39" t="s">
        <v>193</v>
      </c>
      <c r="HG39" t="s">
        <v>193</v>
      </c>
      <c r="HH39" t="s">
        <v>193</v>
      </c>
      <c r="HI39" t="s">
        <v>193</v>
      </c>
      <c r="HJ39" t="s">
        <v>193</v>
      </c>
      <c r="HK39" t="s">
        <v>193</v>
      </c>
      <c r="HL39" t="s">
        <v>193</v>
      </c>
      <c r="HM39" t="s">
        <v>193</v>
      </c>
      <c r="HN39" t="s">
        <v>193</v>
      </c>
      <c r="HO39" t="s">
        <v>193</v>
      </c>
      <c r="HP39" t="s">
        <v>193</v>
      </c>
      <c r="HQ39" t="s">
        <v>193</v>
      </c>
      <c r="HR39" t="s">
        <v>193</v>
      </c>
      <c r="HS39" t="s">
        <v>193</v>
      </c>
      <c r="HT39" t="s">
        <v>193</v>
      </c>
      <c r="HU39" t="s">
        <v>193</v>
      </c>
      <c r="HV39" t="s">
        <v>193</v>
      </c>
      <c r="HW39" t="s">
        <v>193</v>
      </c>
      <c r="HX39" t="s">
        <v>193</v>
      </c>
      <c r="HY39" t="s">
        <v>193</v>
      </c>
      <c r="HZ39" t="s">
        <v>114</v>
      </c>
      <c r="IA39" t="s">
        <v>132</v>
      </c>
      <c r="IB39" t="s">
        <v>109</v>
      </c>
      <c r="IC39" t="s">
        <v>182</v>
      </c>
      <c r="ID39" t="s">
        <v>789</v>
      </c>
      <c r="IE39" t="s">
        <v>1959</v>
      </c>
      <c r="IF39" t="s">
        <v>789</v>
      </c>
      <c r="IG39" t="s">
        <v>193</v>
      </c>
      <c r="IH39" t="s">
        <v>193</v>
      </c>
      <c r="II39" t="s">
        <v>193</v>
      </c>
      <c r="IJ39" t="s">
        <v>193</v>
      </c>
      <c r="IK39" t="s">
        <v>193</v>
      </c>
      <c r="IL39" t="s">
        <v>193</v>
      </c>
      <c r="IM39" t="s">
        <v>193</v>
      </c>
      <c r="IN39" t="s">
        <v>193</v>
      </c>
      <c r="IO39" t="s">
        <v>193</v>
      </c>
      <c r="IP39" t="s">
        <v>193</v>
      </c>
      <c r="IQ39" t="s">
        <v>193</v>
      </c>
      <c r="IR39" t="s">
        <v>193</v>
      </c>
      <c r="IS39" t="s">
        <v>193</v>
      </c>
      <c r="IT39" t="s">
        <v>193</v>
      </c>
      <c r="IU39" t="s">
        <v>193</v>
      </c>
      <c r="IV39" t="s">
        <v>193</v>
      </c>
      <c r="IW39" t="s">
        <v>193</v>
      </c>
      <c r="IX39" t="s">
        <v>193</v>
      </c>
      <c r="IY39" t="s">
        <v>193</v>
      </c>
      <c r="IZ39" t="s">
        <v>193</v>
      </c>
      <c r="JA39" t="s">
        <v>193</v>
      </c>
      <c r="JB39" t="s">
        <v>193</v>
      </c>
      <c r="JC39" t="s">
        <v>193</v>
      </c>
      <c r="JD39" t="s">
        <v>193</v>
      </c>
      <c r="JE39" t="s">
        <v>193</v>
      </c>
      <c r="JF39" t="s">
        <v>193</v>
      </c>
      <c r="JG39" t="s">
        <v>193</v>
      </c>
      <c r="JH39" t="s">
        <v>193</v>
      </c>
      <c r="JI39" t="s">
        <v>193</v>
      </c>
      <c r="JJ39" t="s">
        <v>193</v>
      </c>
      <c r="JK39" t="s">
        <v>193</v>
      </c>
      <c r="JL39" t="s">
        <v>193</v>
      </c>
      <c r="JM39" t="s">
        <v>193</v>
      </c>
      <c r="JN39" t="s">
        <v>193</v>
      </c>
      <c r="JO39" t="s">
        <v>193</v>
      </c>
      <c r="JP39" t="s">
        <v>193</v>
      </c>
      <c r="JQ39" t="s">
        <v>193</v>
      </c>
      <c r="JR39" t="s">
        <v>114</v>
      </c>
      <c r="JS39" t="s">
        <v>193</v>
      </c>
      <c r="JT39" t="s">
        <v>193</v>
      </c>
      <c r="JU39" t="s">
        <v>193</v>
      </c>
      <c r="JV39" t="s">
        <v>193</v>
      </c>
      <c r="JW39" t="s">
        <v>193</v>
      </c>
      <c r="JX39" t="s">
        <v>193</v>
      </c>
      <c r="JY39" t="s">
        <v>193</v>
      </c>
      <c r="JZ39" t="s">
        <v>193</v>
      </c>
      <c r="KA39" t="s">
        <v>3426</v>
      </c>
      <c r="KB39">
        <v>0</v>
      </c>
      <c r="KC39">
        <v>0</v>
      </c>
      <c r="KD39">
        <v>0</v>
      </c>
      <c r="KE39">
        <v>0</v>
      </c>
      <c r="KF39">
        <v>0</v>
      </c>
      <c r="KG39">
        <v>1</v>
      </c>
      <c r="KH39">
        <v>0</v>
      </c>
      <c r="KI39">
        <v>0</v>
      </c>
      <c r="KJ39" t="s">
        <v>193</v>
      </c>
      <c r="KK39" t="s">
        <v>114</v>
      </c>
      <c r="KL39" t="s">
        <v>193</v>
      </c>
      <c r="KM39" t="s">
        <v>193</v>
      </c>
      <c r="KN39" t="s">
        <v>193</v>
      </c>
      <c r="KO39" t="s">
        <v>193</v>
      </c>
      <c r="KP39" t="s">
        <v>193</v>
      </c>
      <c r="KQ39" t="s">
        <v>193</v>
      </c>
      <c r="KR39" t="s">
        <v>193</v>
      </c>
      <c r="KS39" t="s">
        <v>193</v>
      </c>
      <c r="KT39" t="s">
        <v>193</v>
      </c>
      <c r="KU39" t="s">
        <v>193</v>
      </c>
      <c r="KV39" t="s">
        <v>193</v>
      </c>
      <c r="KW39" t="s">
        <v>193</v>
      </c>
      <c r="KX39" t="s">
        <v>193</v>
      </c>
      <c r="KY39" t="s">
        <v>193</v>
      </c>
      <c r="KZ39" t="s">
        <v>193</v>
      </c>
      <c r="LA39" t="s">
        <v>193</v>
      </c>
      <c r="LB39" t="s">
        <v>193</v>
      </c>
      <c r="LC39" t="s">
        <v>193</v>
      </c>
      <c r="LD39" t="s">
        <v>193</v>
      </c>
      <c r="LE39" t="s">
        <v>193</v>
      </c>
      <c r="LF39" t="s">
        <v>193</v>
      </c>
      <c r="LG39" t="s">
        <v>193</v>
      </c>
      <c r="LH39" t="s">
        <v>193</v>
      </c>
      <c r="LI39" t="s">
        <v>193</v>
      </c>
      <c r="LJ39" t="s">
        <v>193</v>
      </c>
      <c r="LK39" t="s">
        <v>193</v>
      </c>
      <c r="LL39" t="s">
        <v>193</v>
      </c>
      <c r="LM39" t="s">
        <v>193</v>
      </c>
      <c r="LN39" t="s">
        <v>193</v>
      </c>
      <c r="LO39" t="s">
        <v>193</v>
      </c>
      <c r="LP39" t="s">
        <v>193</v>
      </c>
      <c r="LQ39" t="s">
        <v>193</v>
      </c>
      <c r="LR39" t="s">
        <v>193</v>
      </c>
      <c r="LS39" t="s">
        <v>193</v>
      </c>
      <c r="LT39" t="s">
        <v>193</v>
      </c>
      <c r="LU39" t="s">
        <v>193</v>
      </c>
      <c r="LV39" t="s">
        <v>193</v>
      </c>
      <c r="LW39" t="s">
        <v>193</v>
      </c>
      <c r="LX39" t="s">
        <v>193</v>
      </c>
      <c r="LY39" t="s">
        <v>193</v>
      </c>
      <c r="LZ39" t="s">
        <v>193</v>
      </c>
      <c r="MA39" t="s">
        <v>193</v>
      </c>
      <c r="MB39" t="s">
        <v>193</v>
      </c>
      <c r="MC39" t="s">
        <v>193</v>
      </c>
      <c r="MD39" t="s">
        <v>193</v>
      </c>
      <c r="ME39" t="s">
        <v>193</v>
      </c>
      <c r="MF39" t="s">
        <v>193</v>
      </c>
      <c r="MG39" t="s">
        <v>193</v>
      </c>
      <c r="MH39" t="s">
        <v>193</v>
      </c>
      <c r="MI39" t="s">
        <v>193</v>
      </c>
      <c r="MJ39" t="s">
        <v>193</v>
      </c>
      <c r="MK39" t="s">
        <v>193</v>
      </c>
      <c r="ML39" t="s">
        <v>193</v>
      </c>
      <c r="MM39" t="s">
        <v>193</v>
      </c>
      <c r="MN39" t="s">
        <v>193</v>
      </c>
      <c r="MO39" t="s">
        <v>193</v>
      </c>
      <c r="MP39" t="s">
        <v>193</v>
      </c>
      <c r="MQ39" t="s">
        <v>193</v>
      </c>
      <c r="MR39" t="s">
        <v>193</v>
      </c>
      <c r="MS39" t="s">
        <v>193</v>
      </c>
      <c r="MT39" t="s">
        <v>193</v>
      </c>
      <c r="MU39" t="s">
        <v>193</v>
      </c>
      <c r="MV39" t="s">
        <v>193</v>
      </c>
      <c r="MW39" t="s">
        <v>193</v>
      </c>
      <c r="MX39" t="s">
        <v>193</v>
      </c>
      <c r="MY39" t="s">
        <v>193</v>
      </c>
      <c r="MZ39" t="s">
        <v>193</v>
      </c>
      <c r="NA39" t="s">
        <v>3982</v>
      </c>
      <c r="NB39" t="s">
        <v>193</v>
      </c>
      <c r="NC39">
        <v>195211470</v>
      </c>
      <c r="ND39" t="s">
        <v>3431</v>
      </c>
      <c r="NE39" t="s">
        <v>3983</v>
      </c>
      <c r="NF39" t="s">
        <v>193</v>
      </c>
      <c r="NG39" t="s">
        <v>699</v>
      </c>
      <c r="NH39" t="s">
        <v>700</v>
      </c>
      <c r="NI39" t="s">
        <v>611</v>
      </c>
      <c r="NJ39" t="s">
        <v>193</v>
      </c>
      <c r="NK39">
        <v>39</v>
      </c>
    </row>
    <row r="40" spans="1:375" x14ac:dyDescent="0.35">
      <c r="A40" t="s">
        <v>3984</v>
      </c>
      <c r="B40" t="s">
        <v>3985</v>
      </c>
      <c r="C40" t="s">
        <v>3355</v>
      </c>
      <c r="D40">
        <v>6.2499999985448085E-3</v>
      </c>
      <c r="E40" t="s">
        <v>193</v>
      </c>
      <c r="F40" t="s">
        <v>193</v>
      </c>
      <c r="G40" t="s">
        <v>193</v>
      </c>
      <c r="H40" t="s">
        <v>3355</v>
      </c>
      <c r="I40" t="s">
        <v>613</v>
      </c>
      <c r="J40" t="s">
        <v>193</v>
      </c>
      <c r="K40" t="s">
        <v>614</v>
      </c>
      <c r="L40" t="s">
        <v>613</v>
      </c>
      <c r="M40" t="s">
        <v>613</v>
      </c>
      <c r="N40" t="s">
        <v>1346</v>
      </c>
      <c r="O40" t="s">
        <v>193</v>
      </c>
      <c r="P40" t="s">
        <v>1345</v>
      </c>
      <c r="Q40" t="s">
        <v>1346</v>
      </c>
      <c r="R40" t="s">
        <v>1346</v>
      </c>
      <c r="S40" t="s">
        <v>182</v>
      </c>
      <c r="T40" t="s">
        <v>1959</v>
      </c>
      <c r="U40" t="s">
        <v>1958</v>
      </c>
      <c r="V40" t="s">
        <v>1959</v>
      </c>
      <c r="W40" t="s">
        <v>2836</v>
      </c>
      <c r="X40" t="s">
        <v>2835</v>
      </c>
      <c r="Y40" t="s">
        <v>2836</v>
      </c>
      <c r="Z40" t="s">
        <v>3424</v>
      </c>
      <c r="AA40" t="s">
        <v>193</v>
      </c>
      <c r="AB40" t="s">
        <v>3964</v>
      </c>
      <c r="AC40" t="s">
        <v>3424</v>
      </c>
      <c r="AD40" t="s">
        <v>3424</v>
      </c>
      <c r="AE40" t="s">
        <v>3425</v>
      </c>
      <c r="AF40" t="s">
        <v>193</v>
      </c>
      <c r="AG40" t="s">
        <v>1959</v>
      </c>
      <c r="AH40" t="s">
        <v>3425</v>
      </c>
      <c r="AI40" t="s">
        <v>3425</v>
      </c>
      <c r="AJ40" t="s">
        <v>489</v>
      </c>
      <c r="AK40" t="s">
        <v>3317</v>
      </c>
      <c r="AL40" t="s">
        <v>109</v>
      </c>
      <c r="AM40" t="s">
        <v>193</v>
      </c>
      <c r="AN40" t="s">
        <v>109</v>
      </c>
      <c r="AO40" t="s">
        <v>193</v>
      </c>
      <c r="AP40" t="s">
        <v>491</v>
      </c>
      <c r="AQ40" t="s">
        <v>193</v>
      </c>
      <c r="AR40" t="s">
        <v>193</v>
      </c>
      <c r="AS40" t="s">
        <v>193</v>
      </c>
      <c r="AT40" t="s">
        <v>193</v>
      </c>
      <c r="AU40" t="s">
        <v>193</v>
      </c>
      <c r="AV40" t="s">
        <v>193</v>
      </c>
      <c r="AW40" t="s">
        <v>193</v>
      </c>
      <c r="AX40" t="s">
        <v>193</v>
      </c>
      <c r="AY40" t="s">
        <v>193</v>
      </c>
      <c r="AZ40" t="s">
        <v>193</v>
      </c>
      <c r="BA40" t="s">
        <v>193</v>
      </c>
      <c r="BB40" t="s">
        <v>193</v>
      </c>
      <c r="BC40" t="s">
        <v>193</v>
      </c>
      <c r="BD40" t="s">
        <v>193</v>
      </c>
      <c r="BE40" t="s">
        <v>193</v>
      </c>
      <c r="BF40" t="s">
        <v>193</v>
      </c>
      <c r="BG40" t="s">
        <v>193</v>
      </c>
      <c r="BH40" t="s">
        <v>193</v>
      </c>
      <c r="BI40" t="s">
        <v>193</v>
      </c>
      <c r="BJ40" t="s">
        <v>193</v>
      </c>
      <c r="BK40" t="s">
        <v>193</v>
      </c>
      <c r="BL40" t="s">
        <v>193</v>
      </c>
      <c r="BM40" t="s">
        <v>193</v>
      </c>
      <c r="BN40" t="s">
        <v>193</v>
      </c>
      <c r="BO40" t="s">
        <v>193</v>
      </c>
      <c r="BP40" t="s">
        <v>193</v>
      </c>
      <c r="BQ40" t="s">
        <v>193</v>
      </c>
      <c r="BR40" t="s">
        <v>193</v>
      </c>
      <c r="BS40" t="s">
        <v>193</v>
      </c>
      <c r="BT40" t="s">
        <v>193</v>
      </c>
      <c r="BU40" t="s">
        <v>193</v>
      </c>
      <c r="BV40" t="s">
        <v>193</v>
      </c>
      <c r="BW40" t="s">
        <v>193</v>
      </c>
      <c r="BX40" t="s">
        <v>193</v>
      </c>
      <c r="BY40" t="s">
        <v>193</v>
      </c>
      <c r="BZ40" t="s">
        <v>193</v>
      </c>
      <c r="CA40" t="s">
        <v>193</v>
      </c>
      <c r="CB40" t="s">
        <v>193</v>
      </c>
      <c r="CC40" t="s">
        <v>193</v>
      </c>
      <c r="CD40" t="s">
        <v>193</v>
      </c>
      <c r="CE40" t="s">
        <v>193</v>
      </c>
      <c r="CF40" t="s">
        <v>193</v>
      </c>
      <c r="CG40" t="s">
        <v>193</v>
      </c>
      <c r="CH40" t="s">
        <v>193</v>
      </c>
      <c r="CI40" t="s">
        <v>193</v>
      </c>
      <c r="CJ40" t="s">
        <v>193</v>
      </c>
      <c r="CK40" t="s">
        <v>193</v>
      </c>
      <c r="CL40" t="s">
        <v>193</v>
      </c>
      <c r="CM40" t="s">
        <v>193</v>
      </c>
      <c r="CN40" t="s">
        <v>193</v>
      </c>
      <c r="CO40" t="s">
        <v>193</v>
      </c>
      <c r="CP40" t="s">
        <v>193</v>
      </c>
      <c r="CQ40" t="s">
        <v>193</v>
      </c>
      <c r="CR40" t="s">
        <v>193</v>
      </c>
      <c r="CS40" t="s">
        <v>193</v>
      </c>
      <c r="CT40" t="s">
        <v>193</v>
      </c>
      <c r="CU40" t="s">
        <v>193</v>
      </c>
      <c r="CV40" t="s">
        <v>193</v>
      </c>
      <c r="CW40" t="s">
        <v>193</v>
      </c>
      <c r="CX40" t="s">
        <v>193</v>
      </c>
      <c r="CY40" t="s">
        <v>193</v>
      </c>
      <c r="CZ40" t="s">
        <v>193</v>
      </c>
      <c r="DA40" t="s">
        <v>193</v>
      </c>
      <c r="DB40" t="s">
        <v>193</v>
      </c>
      <c r="DC40" t="s">
        <v>193</v>
      </c>
      <c r="DD40" t="s">
        <v>193</v>
      </c>
      <c r="DE40" t="s">
        <v>193</v>
      </c>
      <c r="DF40" t="s">
        <v>193</v>
      </c>
      <c r="DG40" t="s">
        <v>193</v>
      </c>
      <c r="DH40" t="s">
        <v>193</v>
      </c>
      <c r="DI40" t="s">
        <v>193</v>
      </c>
      <c r="DJ40" t="s">
        <v>193</v>
      </c>
      <c r="DK40" t="s">
        <v>193</v>
      </c>
      <c r="DL40" t="s">
        <v>193</v>
      </c>
      <c r="DM40" t="s">
        <v>193</v>
      </c>
      <c r="DN40" t="s">
        <v>193</v>
      </c>
      <c r="DO40" t="s">
        <v>193</v>
      </c>
      <c r="DP40" t="s">
        <v>193</v>
      </c>
      <c r="DQ40" t="s">
        <v>193</v>
      </c>
      <c r="DR40" t="s">
        <v>193</v>
      </c>
      <c r="DS40" t="s">
        <v>193</v>
      </c>
      <c r="DT40" t="s">
        <v>193</v>
      </c>
      <c r="DU40" t="s">
        <v>193</v>
      </c>
      <c r="DV40" t="s">
        <v>193</v>
      </c>
      <c r="DW40" t="s">
        <v>193</v>
      </c>
      <c r="DX40" t="s">
        <v>193</v>
      </c>
      <c r="DY40" t="s">
        <v>193</v>
      </c>
      <c r="DZ40" t="s">
        <v>193</v>
      </c>
      <c r="EA40" t="s">
        <v>193</v>
      </c>
      <c r="EB40" t="s">
        <v>193</v>
      </c>
      <c r="EC40" t="s">
        <v>193</v>
      </c>
      <c r="ED40" t="s">
        <v>193</v>
      </c>
      <c r="EE40" t="s">
        <v>193</v>
      </c>
      <c r="EF40" t="s">
        <v>193</v>
      </c>
      <c r="EG40" t="s">
        <v>193</v>
      </c>
      <c r="EH40" t="s">
        <v>193</v>
      </c>
      <c r="EI40" t="s">
        <v>193</v>
      </c>
      <c r="EJ40" t="s">
        <v>193</v>
      </c>
      <c r="EK40" t="s">
        <v>193</v>
      </c>
      <c r="EL40" t="s">
        <v>193</v>
      </c>
      <c r="EM40" t="s">
        <v>193</v>
      </c>
      <c r="EN40" t="s">
        <v>193</v>
      </c>
      <c r="EO40" t="s">
        <v>193</v>
      </c>
      <c r="EP40" t="s">
        <v>193</v>
      </c>
      <c r="EQ40" t="s">
        <v>193</v>
      </c>
      <c r="ER40" t="s">
        <v>193</v>
      </c>
      <c r="ES40" t="s">
        <v>193</v>
      </c>
      <c r="ET40" t="s">
        <v>193</v>
      </c>
      <c r="EU40" t="s">
        <v>193</v>
      </c>
      <c r="EV40" t="s">
        <v>193</v>
      </c>
      <c r="EW40" t="s">
        <v>193</v>
      </c>
      <c r="EX40" t="s">
        <v>193</v>
      </c>
      <c r="EY40" t="s">
        <v>193</v>
      </c>
      <c r="EZ40" t="s">
        <v>193</v>
      </c>
      <c r="FA40" t="s">
        <v>193</v>
      </c>
      <c r="FB40" t="s">
        <v>193</v>
      </c>
      <c r="FC40" t="s">
        <v>193</v>
      </c>
      <c r="FD40" t="s">
        <v>193</v>
      </c>
      <c r="FE40" t="s">
        <v>193</v>
      </c>
      <c r="FF40" t="s">
        <v>193</v>
      </c>
      <c r="FG40" t="s">
        <v>193</v>
      </c>
      <c r="FH40" t="s">
        <v>193</v>
      </c>
      <c r="FI40" t="s">
        <v>193</v>
      </c>
      <c r="FJ40" t="s">
        <v>193</v>
      </c>
      <c r="FK40" t="s">
        <v>193</v>
      </c>
      <c r="FL40" t="s">
        <v>193</v>
      </c>
      <c r="FM40" t="s">
        <v>193</v>
      </c>
      <c r="FN40" t="s">
        <v>193</v>
      </c>
      <c r="FO40" t="s">
        <v>193</v>
      </c>
      <c r="FP40" t="s">
        <v>193</v>
      </c>
      <c r="FQ40" t="s">
        <v>193</v>
      </c>
      <c r="FR40" t="s">
        <v>193</v>
      </c>
      <c r="FS40" t="s">
        <v>193</v>
      </c>
      <c r="FT40" t="s">
        <v>193</v>
      </c>
      <c r="FU40" t="s">
        <v>193</v>
      </c>
      <c r="FV40" t="s">
        <v>193</v>
      </c>
      <c r="FW40" t="s">
        <v>193</v>
      </c>
      <c r="FX40" t="s">
        <v>193</v>
      </c>
      <c r="FY40" t="s">
        <v>193</v>
      </c>
      <c r="FZ40" t="s">
        <v>193</v>
      </c>
      <c r="GA40" t="s">
        <v>193</v>
      </c>
      <c r="GB40" t="s">
        <v>193</v>
      </c>
      <c r="GC40" t="s">
        <v>193</v>
      </c>
      <c r="GD40" t="s">
        <v>193</v>
      </c>
      <c r="GE40" t="s">
        <v>193</v>
      </c>
      <c r="GF40" t="s">
        <v>193</v>
      </c>
      <c r="GG40" t="s">
        <v>193</v>
      </c>
      <c r="GH40" t="s">
        <v>193</v>
      </c>
      <c r="GI40" t="s">
        <v>193</v>
      </c>
      <c r="GJ40" t="s">
        <v>193</v>
      </c>
      <c r="GK40" t="s">
        <v>193</v>
      </c>
      <c r="GL40" t="s">
        <v>193</v>
      </c>
      <c r="GM40" t="s">
        <v>193</v>
      </c>
      <c r="GN40" t="s">
        <v>193</v>
      </c>
      <c r="GO40" t="s">
        <v>193</v>
      </c>
      <c r="GP40" t="s">
        <v>193</v>
      </c>
      <c r="GQ40" t="s">
        <v>193</v>
      </c>
      <c r="GR40" t="s">
        <v>193</v>
      </c>
      <c r="GS40" t="s">
        <v>193</v>
      </c>
      <c r="GT40" t="s">
        <v>193</v>
      </c>
      <c r="GU40" t="s">
        <v>193</v>
      </c>
      <c r="GV40" t="s">
        <v>193</v>
      </c>
      <c r="GW40" t="s">
        <v>193</v>
      </c>
      <c r="GX40" t="s">
        <v>193</v>
      </c>
      <c r="GY40" t="s">
        <v>193</v>
      </c>
      <c r="GZ40" t="s">
        <v>193</v>
      </c>
      <c r="HA40" t="s">
        <v>193</v>
      </c>
      <c r="HB40" t="s">
        <v>193</v>
      </c>
      <c r="HC40" t="s">
        <v>193</v>
      </c>
      <c r="HD40" t="s">
        <v>193</v>
      </c>
      <c r="HE40" t="s">
        <v>193</v>
      </c>
      <c r="HF40" t="s">
        <v>193</v>
      </c>
      <c r="HG40" t="s">
        <v>193</v>
      </c>
      <c r="HH40" t="s">
        <v>193</v>
      </c>
      <c r="HI40" t="s">
        <v>193</v>
      </c>
      <c r="HJ40" t="s">
        <v>193</v>
      </c>
      <c r="HK40" t="s">
        <v>193</v>
      </c>
      <c r="HL40" t="s">
        <v>193</v>
      </c>
      <c r="HM40" t="s">
        <v>193</v>
      </c>
      <c r="HN40" t="s">
        <v>193</v>
      </c>
      <c r="HO40" t="s">
        <v>193</v>
      </c>
      <c r="HP40" t="s">
        <v>193</v>
      </c>
      <c r="HQ40" t="s">
        <v>193</v>
      </c>
      <c r="HR40" t="s">
        <v>193</v>
      </c>
      <c r="HS40" t="s">
        <v>193</v>
      </c>
      <c r="HT40" t="s">
        <v>193</v>
      </c>
      <c r="HU40" t="s">
        <v>193</v>
      </c>
      <c r="HV40" t="s">
        <v>193</v>
      </c>
      <c r="HW40" t="s">
        <v>193</v>
      </c>
      <c r="HX40" t="s">
        <v>193</v>
      </c>
      <c r="HY40" t="s">
        <v>193</v>
      </c>
      <c r="HZ40" t="s">
        <v>193</v>
      </c>
      <c r="IA40" t="s">
        <v>193</v>
      </c>
      <c r="IB40" t="s">
        <v>193</v>
      </c>
      <c r="IC40" t="s">
        <v>193</v>
      </c>
      <c r="ID40" t="s">
        <v>193</v>
      </c>
      <c r="IE40" t="s">
        <v>193</v>
      </c>
      <c r="IF40" t="s">
        <v>193</v>
      </c>
      <c r="IG40" t="s">
        <v>193</v>
      </c>
      <c r="IH40" t="s">
        <v>193</v>
      </c>
      <c r="II40" t="s">
        <v>193</v>
      </c>
      <c r="IJ40" t="s">
        <v>193</v>
      </c>
      <c r="IK40" t="s">
        <v>193</v>
      </c>
      <c r="IL40" t="s">
        <v>193</v>
      </c>
      <c r="IM40" t="s">
        <v>193</v>
      </c>
      <c r="IN40" t="s">
        <v>193</v>
      </c>
      <c r="IO40" t="s">
        <v>193</v>
      </c>
      <c r="IP40" t="s">
        <v>193</v>
      </c>
      <c r="IQ40" t="s">
        <v>193</v>
      </c>
      <c r="IR40" t="s">
        <v>193</v>
      </c>
      <c r="IS40" t="s">
        <v>193</v>
      </c>
      <c r="IT40" t="s">
        <v>193</v>
      </c>
      <c r="IU40" t="s">
        <v>193</v>
      </c>
      <c r="IV40" t="s">
        <v>193</v>
      </c>
      <c r="IW40" t="s">
        <v>193</v>
      </c>
      <c r="IX40" t="s">
        <v>193</v>
      </c>
      <c r="IY40" t="s">
        <v>193</v>
      </c>
      <c r="IZ40" t="s">
        <v>193</v>
      </c>
      <c r="JA40" t="s">
        <v>193</v>
      </c>
      <c r="JB40" t="s">
        <v>193</v>
      </c>
      <c r="JC40" t="s">
        <v>193</v>
      </c>
      <c r="JD40" t="s">
        <v>193</v>
      </c>
      <c r="JE40" t="s">
        <v>193</v>
      </c>
      <c r="JF40" t="s">
        <v>193</v>
      </c>
      <c r="JG40" t="s">
        <v>193</v>
      </c>
      <c r="JH40" t="s">
        <v>193</v>
      </c>
      <c r="JI40" t="s">
        <v>193</v>
      </c>
      <c r="JJ40" t="s">
        <v>193</v>
      </c>
      <c r="JK40" t="s">
        <v>193</v>
      </c>
      <c r="JL40" t="s">
        <v>193</v>
      </c>
      <c r="JM40" t="s">
        <v>193</v>
      </c>
      <c r="JN40" t="s">
        <v>193</v>
      </c>
      <c r="JO40" t="s">
        <v>193</v>
      </c>
      <c r="JP40" t="s">
        <v>193</v>
      </c>
      <c r="JQ40" t="s">
        <v>193</v>
      </c>
      <c r="JR40" t="s">
        <v>193</v>
      </c>
      <c r="JS40" t="s">
        <v>193</v>
      </c>
      <c r="JT40" t="s">
        <v>193</v>
      </c>
      <c r="JU40" t="s">
        <v>193</v>
      </c>
      <c r="JV40" t="s">
        <v>193</v>
      </c>
      <c r="JW40" t="s">
        <v>193</v>
      </c>
      <c r="JX40" t="s">
        <v>193</v>
      </c>
      <c r="JY40" t="s">
        <v>193</v>
      </c>
      <c r="JZ40" t="s">
        <v>193</v>
      </c>
      <c r="KA40" t="s">
        <v>193</v>
      </c>
      <c r="KB40" t="s">
        <v>193</v>
      </c>
      <c r="KC40" t="s">
        <v>193</v>
      </c>
      <c r="KD40" t="s">
        <v>193</v>
      </c>
      <c r="KE40" t="s">
        <v>193</v>
      </c>
      <c r="KF40" t="s">
        <v>193</v>
      </c>
      <c r="KG40" t="s">
        <v>193</v>
      </c>
      <c r="KH40" t="s">
        <v>193</v>
      </c>
      <c r="KI40" t="s">
        <v>193</v>
      </c>
      <c r="KJ40" t="s">
        <v>193</v>
      </c>
      <c r="KK40" t="s">
        <v>193</v>
      </c>
      <c r="KL40" t="s">
        <v>193</v>
      </c>
      <c r="KM40" t="s">
        <v>193</v>
      </c>
      <c r="KN40" t="s">
        <v>193</v>
      </c>
      <c r="KO40" t="s">
        <v>193</v>
      </c>
      <c r="KP40" t="s">
        <v>193</v>
      </c>
      <c r="KQ40" t="s">
        <v>193</v>
      </c>
      <c r="KR40" t="s">
        <v>193</v>
      </c>
      <c r="KS40" t="s">
        <v>193</v>
      </c>
      <c r="KT40" t="s">
        <v>193</v>
      </c>
      <c r="KU40" t="s">
        <v>109</v>
      </c>
      <c r="KV40" t="s">
        <v>505</v>
      </c>
      <c r="KW40" t="s">
        <v>3318</v>
      </c>
      <c r="KX40" t="s">
        <v>193</v>
      </c>
      <c r="KY40" t="s">
        <v>506</v>
      </c>
      <c r="KZ40" t="s">
        <v>3319</v>
      </c>
      <c r="LA40" t="s">
        <v>3318</v>
      </c>
      <c r="LB40" t="s">
        <v>800</v>
      </c>
      <c r="LC40" t="s">
        <v>193</v>
      </c>
      <c r="LD40" t="s">
        <v>807</v>
      </c>
      <c r="LE40" t="s">
        <v>797</v>
      </c>
      <c r="LF40" t="s">
        <v>798</v>
      </c>
      <c r="LG40" t="s">
        <v>799</v>
      </c>
      <c r="LH40" t="s">
        <v>193</v>
      </c>
      <c r="LI40" t="s">
        <v>193</v>
      </c>
      <c r="LJ40" t="s">
        <v>193</v>
      </c>
      <c r="LK40" t="s">
        <v>193</v>
      </c>
      <c r="LL40" t="s">
        <v>193</v>
      </c>
      <c r="LM40">
        <v>50</v>
      </c>
      <c r="LN40">
        <v>10</v>
      </c>
      <c r="LO40" t="s">
        <v>193</v>
      </c>
      <c r="LP40" t="s">
        <v>156</v>
      </c>
      <c r="LQ40">
        <v>10</v>
      </c>
      <c r="LR40" t="s">
        <v>109</v>
      </c>
      <c r="LS40" t="s">
        <v>193</v>
      </c>
      <c r="LT40" t="s">
        <v>114</v>
      </c>
      <c r="LU40" t="s">
        <v>193</v>
      </c>
      <c r="LV40" t="s">
        <v>193</v>
      </c>
      <c r="LW40" t="s">
        <v>193</v>
      </c>
      <c r="LX40" t="s">
        <v>193</v>
      </c>
      <c r="LY40" t="s">
        <v>193</v>
      </c>
      <c r="LZ40" t="s">
        <v>193</v>
      </c>
      <c r="MA40" t="s">
        <v>193</v>
      </c>
      <c r="MB40" t="s">
        <v>193</v>
      </c>
      <c r="MC40" t="s">
        <v>193</v>
      </c>
      <c r="MD40" t="s">
        <v>193</v>
      </c>
      <c r="ME40" t="s">
        <v>193</v>
      </c>
      <c r="MF40" t="s">
        <v>193</v>
      </c>
      <c r="MG40" t="s">
        <v>193</v>
      </c>
      <c r="MH40" t="s">
        <v>114</v>
      </c>
      <c r="MI40" t="s">
        <v>193</v>
      </c>
      <c r="MJ40" t="s">
        <v>193</v>
      </c>
      <c r="MK40" t="s">
        <v>193</v>
      </c>
      <c r="ML40" t="s">
        <v>193</v>
      </c>
      <c r="MM40" t="s">
        <v>193</v>
      </c>
      <c r="MN40" t="s">
        <v>193</v>
      </c>
      <c r="MO40" t="s">
        <v>193</v>
      </c>
      <c r="MP40" t="s">
        <v>193</v>
      </c>
      <c r="MQ40" t="s">
        <v>193</v>
      </c>
      <c r="MR40" t="s">
        <v>193</v>
      </c>
      <c r="MS40" t="s">
        <v>193</v>
      </c>
      <c r="MT40" t="s">
        <v>193</v>
      </c>
      <c r="MU40" t="s">
        <v>193</v>
      </c>
      <c r="MV40" t="s">
        <v>193</v>
      </c>
      <c r="MW40" t="s">
        <v>193</v>
      </c>
      <c r="MX40" t="s">
        <v>193</v>
      </c>
      <c r="MY40" t="s">
        <v>193</v>
      </c>
      <c r="MZ40" t="s">
        <v>193</v>
      </c>
      <c r="NA40" t="s">
        <v>3986</v>
      </c>
      <c r="NB40" t="s">
        <v>193</v>
      </c>
      <c r="NC40">
        <v>195211477</v>
      </c>
      <c r="ND40" t="s">
        <v>3432</v>
      </c>
      <c r="NE40" t="s">
        <v>3987</v>
      </c>
      <c r="NF40" t="s">
        <v>193</v>
      </c>
      <c r="NG40" t="s">
        <v>699</v>
      </c>
      <c r="NH40" t="s">
        <v>700</v>
      </c>
      <c r="NI40" t="s">
        <v>611</v>
      </c>
      <c r="NJ40" t="s">
        <v>193</v>
      </c>
      <c r="NK40">
        <v>40</v>
      </c>
    </row>
    <row r="41" spans="1:375" x14ac:dyDescent="0.35">
      <c r="A41" t="s">
        <v>3988</v>
      </c>
      <c r="B41" t="s">
        <v>3989</v>
      </c>
      <c r="C41" t="s">
        <v>3355</v>
      </c>
      <c r="D41">
        <v>2.5462962973203198E-3</v>
      </c>
      <c r="E41" t="s">
        <v>193</v>
      </c>
      <c r="F41" t="s">
        <v>193</v>
      </c>
      <c r="G41" t="s">
        <v>193</v>
      </c>
      <c r="H41" t="s">
        <v>3355</v>
      </c>
      <c r="I41" t="s">
        <v>613</v>
      </c>
      <c r="J41" t="s">
        <v>193</v>
      </c>
      <c r="K41" t="s">
        <v>614</v>
      </c>
      <c r="L41" t="s">
        <v>613</v>
      </c>
      <c r="M41" t="s">
        <v>613</v>
      </c>
      <c r="N41" t="s">
        <v>1346</v>
      </c>
      <c r="O41" t="s">
        <v>193</v>
      </c>
      <c r="P41" t="s">
        <v>1345</v>
      </c>
      <c r="Q41" t="s">
        <v>1346</v>
      </c>
      <c r="R41" t="s">
        <v>1346</v>
      </c>
      <c r="S41" t="s">
        <v>182</v>
      </c>
      <c r="T41" t="s">
        <v>1959</v>
      </c>
      <c r="U41" t="s">
        <v>1958</v>
      </c>
      <c r="V41" t="s">
        <v>1959</v>
      </c>
      <c r="W41" t="s">
        <v>2836</v>
      </c>
      <c r="X41" t="s">
        <v>2835</v>
      </c>
      <c r="Y41" t="s">
        <v>2836</v>
      </c>
      <c r="Z41" t="s">
        <v>3424</v>
      </c>
      <c r="AA41" t="s">
        <v>193</v>
      </c>
      <c r="AB41" t="s">
        <v>3964</v>
      </c>
      <c r="AC41" t="s">
        <v>3424</v>
      </c>
      <c r="AD41" t="s">
        <v>3424</v>
      </c>
      <c r="AE41" t="s">
        <v>3425</v>
      </c>
      <c r="AF41" t="s">
        <v>193</v>
      </c>
      <c r="AG41" t="s">
        <v>1959</v>
      </c>
      <c r="AH41" t="s">
        <v>3425</v>
      </c>
      <c r="AI41" t="s">
        <v>3425</v>
      </c>
      <c r="AJ41" t="s">
        <v>489</v>
      </c>
      <c r="AK41" t="s">
        <v>490</v>
      </c>
      <c r="AL41" t="s">
        <v>109</v>
      </c>
      <c r="AM41" t="s">
        <v>193</v>
      </c>
      <c r="AN41" t="s">
        <v>109</v>
      </c>
      <c r="AO41" t="s">
        <v>193</v>
      </c>
      <c r="AP41" t="s">
        <v>491</v>
      </c>
      <c r="AQ41" t="s">
        <v>193</v>
      </c>
      <c r="AR41" t="s">
        <v>193</v>
      </c>
      <c r="AS41" t="s">
        <v>496</v>
      </c>
      <c r="AT41" t="s">
        <v>193</v>
      </c>
      <c r="AU41" t="s">
        <v>3510</v>
      </c>
      <c r="AV41">
        <v>0</v>
      </c>
      <c r="AW41">
        <v>0</v>
      </c>
      <c r="AX41">
        <v>0</v>
      </c>
      <c r="AY41">
        <v>0</v>
      </c>
      <c r="AZ41">
        <v>1</v>
      </c>
      <c r="BA41">
        <v>0</v>
      </c>
      <c r="BB41">
        <v>0</v>
      </c>
      <c r="BC41" t="s">
        <v>3990</v>
      </c>
      <c r="BD41" t="s">
        <v>3510</v>
      </c>
      <c r="BE41" t="s">
        <v>112</v>
      </c>
      <c r="BF41">
        <v>1</v>
      </c>
      <c r="BG41">
        <v>0</v>
      </c>
      <c r="BH41">
        <v>0</v>
      </c>
      <c r="BI41">
        <v>0</v>
      </c>
      <c r="BJ41">
        <v>0</v>
      </c>
      <c r="BK41">
        <v>0</v>
      </c>
      <c r="BL41">
        <v>0</v>
      </c>
      <c r="BM41">
        <v>0</v>
      </c>
      <c r="BN41">
        <v>0</v>
      </c>
      <c r="BO41">
        <v>0</v>
      </c>
      <c r="BP41" t="s">
        <v>193</v>
      </c>
      <c r="BQ41" t="s">
        <v>113</v>
      </c>
      <c r="BR41" t="s">
        <v>501</v>
      </c>
      <c r="BS41" t="s">
        <v>193</v>
      </c>
      <c r="BT41" t="s">
        <v>193</v>
      </c>
      <c r="BU41" t="s">
        <v>193</v>
      </c>
      <c r="BV41" t="s">
        <v>193</v>
      </c>
      <c r="BW41" t="s">
        <v>193</v>
      </c>
      <c r="BX41" t="s">
        <v>193</v>
      </c>
      <c r="BY41" t="s">
        <v>193</v>
      </c>
      <c r="BZ41" t="s">
        <v>193</v>
      </c>
      <c r="CA41" t="s">
        <v>193</v>
      </c>
      <c r="CB41" t="s">
        <v>193</v>
      </c>
      <c r="CC41" t="s">
        <v>193</v>
      </c>
      <c r="CD41" t="s">
        <v>193</v>
      </c>
      <c r="CE41" t="s">
        <v>193</v>
      </c>
      <c r="CF41" t="s">
        <v>193</v>
      </c>
      <c r="CG41" t="s">
        <v>193</v>
      </c>
      <c r="CH41" t="s">
        <v>193</v>
      </c>
      <c r="CI41" t="s">
        <v>193</v>
      </c>
      <c r="CJ41" t="s">
        <v>193</v>
      </c>
      <c r="CK41" t="s">
        <v>193</v>
      </c>
      <c r="CL41" t="s">
        <v>193</v>
      </c>
      <c r="CM41" t="s">
        <v>193</v>
      </c>
      <c r="CN41" t="s">
        <v>193</v>
      </c>
      <c r="CO41" t="s">
        <v>193</v>
      </c>
      <c r="CP41" t="s">
        <v>193</v>
      </c>
      <c r="CQ41" t="s">
        <v>193</v>
      </c>
      <c r="CR41" t="s">
        <v>193</v>
      </c>
      <c r="CS41" t="s">
        <v>193</v>
      </c>
      <c r="CT41" t="s">
        <v>193</v>
      </c>
      <c r="CU41" t="s">
        <v>193</v>
      </c>
      <c r="CV41" t="s">
        <v>193</v>
      </c>
      <c r="CW41" t="s">
        <v>193</v>
      </c>
      <c r="CX41" t="s">
        <v>193</v>
      </c>
      <c r="CY41" t="s">
        <v>193</v>
      </c>
      <c r="CZ41" t="s">
        <v>193</v>
      </c>
      <c r="DA41" t="s">
        <v>193</v>
      </c>
      <c r="DB41" t="s">
        <v>193</v>
      </c>
      <c r="DC41" t="s">
        <v>193</v>
      </c>
      <c r="DD41" t="s">
        <v>193</v>
      </c>
      <c r="DE41" t="s">
        <v>193</v>
      </c>
      <c r="DF41" t="s">
        <v>193</v>
      </c>
      <c r="DG41" t="s">
        <v>193</v>
      </c>
      <c r="DH41" t="s">
        <v>193</v>
      </c>
      <c r="DI41" t="s">
        <v>193</v>
      </c>
      <c r="DJ41" t="s">
        <v>193</v>
      </c>
      <c r="DK41" t="s">
        <v>193</v>
      </c>
      <c r="DL41" t="s">
        <v>193</v>
      </c>
      <c r="DM41" t="s">
        <v>193</v>
      </c>
      <c r="DN41" t="s">
        <v>193</v>
      </c>
      <c r="DO41" t="s">
        <v>193</v>
      </c>
      <c r="DP41" t="s">
        <v>193</v>
      </c>
      <c r="DQ41" t="s">
        <v>193</v>
      </c>
      <c r="DR41" t="s">
        <v>193</v>
      </c>
      <c r="DS41" t="s">
        <v>193</v>
      </c>
      <c r="DT41" t="s">
        <v>193</v>
      </c>
      <c r="DU41" t="s">
        <v>193</v>
      </c>
      <c r="DV41" t="s">
        <v>193</v>
      </c>
      <c r="DW41" t="s">
        <v>193</v>
      </c>
      <c r="DX41" t="s">
        <v>193</v>
      </c>
      <c r="DY41" t="s">
        <v>193</v>
      </c>
      <c r="DZ41" t="s">
        <v>193</v>
      </c>
      <c r="EA41" t="s">
        <v>193</v>
      </c>
      <c r="EB41" t="s">
        <v>193</v>
      </c>
      <c r="EC41" t="s">
        <v>193</v>
      </c>
      <c r="ED41" t="s">
        <v>193</v>
      </c>
      <c r="EE41" t="s">
        <v>193</v>
      </c>
      <c r="EF41" t="s">
        <v>193</v>
      </c>
      <c r="EG41" t="s">
        <v>193</v>
      </c>
      <c r="EH41" t="s">
        <v>193</v>
      </c>
      <c r="EI41" t="s">
        <v>193</v>
      </c>
      <c r="EJ41" t="s">
        <v>193</v>
      </c>
      <c r="EK41" t="s">
        <v>193</v>
      </c>
      <c r="EL41" t="s">
        <v>193</v>
      </c>
      <c r="EM41" t="s">
        <v>193</v>
      </c>
      <c r="EN41" t="s">
        <v>193</v>
      </c>
      <c r="EO41" t="s">
        <v>193</v>
      </c>
      <c r="EP41" t="s">
        <v>193</v>
      </c>
      <c r="EQ41" t="s">
        <v>193</v>
      </c>
      <c r="ER41" t="s">
        <v>193</v>
      </c>
      <c r="ES41" t="s">
        <v>193</v>
      </c>
      <c r="ET41" t="s">
        <v>193</v>
      </c>
      <c r="EU41" t="s">
        <v>193</v>
      </c>
      <c r="EV41" t="s">
        <v>193</v>
      </c>
      <c r="EW41" t="s">
        <v>193</v>
      </c>
      <c r="EX41" t="s">
        <v>193</v>
      </c>
      <c r="EY41" t="s">
        <v>193</v>
      </c>
      <c r="EZ41" t="s">
        <v>193</v>
      </c>
      <c r="FA41" t="s">
        <v>193</v>
      </c>
      <c r="FB41" t="s">
        <v>193</v>
      </c>
      <c r="FC41" t="s">
        <v>193</v>
      </c>
      <c r="FD41" t="s">
        <v>193</v>
      </c>
      <c r="FE41" t="s">
        <v>193</v>
      </c>
      <c r="FF41" t="s">
        <v>193</v>
      </c>
      <c r="FG41" t="s">
        <v>193</v>
      </c>
      <c r="FH41" t="s">
        <v>193</v>
      </c>
      <c r="FI41" t="s">
        <v>193</v>
      </c>
      <c r="FJ41" t="s">
        <v>193</v>
      </c>
      <c r="FK41" t="s">
        <v>193</v>
      </c>
      <c r="FL41" t="s">
        <v>193</v>
      </c>
      <c r="FM41" t="s">
        <v>193</v>
      </c>
      <c r="FN41" t="s">
        <v>193</v>
      </c>
      <c r="FO41" t="s">
        <v>193</v>
      </c>
      <c r="FP41" t="s">
        <v>193</v>
      </c>
      <c r="FQ41" t="s">
        <v>193</v>
      </c>
      <c r="FR41" t="s">
        <v>193</v>
      </c>
      <c r="FS41" t="s">
        <v>193</v>
      </c>
      <c r="FT41" t="s">
        <v>193</v>
      </c>
      <c r="FU41" t="s">
        <v>193</v>
      </c>
      <c r="FV41" t="s">
        <v>193</v>
      </c>
      <c r="FW41" t="s">
        <v>193</v>
      </c>
      <c r="FX41" t="s">
        <v>193</v>
      </c>
      <c r="FY41" t="s">
        <v>193</v>
      </c>
      <c r="FZ41" t="s">
        <v>193</v>
      </c>
      <c r="GA41" t="s">
        <v>193</v>
      </c>
      <c r="GB41" t="s">
        <v>193</v>
      </c>
      <c r="GC41" t="s">
        <v>193</v>
      </c>
      <c r="GD41" t="s">
        <v>193</v>
      </c>
      <c r="GE41" t="s">
        <v>193</v>
      </c>
      <c r="GF41" t="s">
        <v>193</v>
      </c>
      <c r="GG41" t="s">
        <v>193</v>
      </c>
      <c r="GH41" t="s">
        <v>193</v>
      </c>
      <c r="GI41" t="s">
        <v>193</v>
      </c>
      <c r="GJ41" t="s">
        <v>193</v>
      </c>
      <c r="GK41" t="s">
        <v>193</v>
      </c>
      <c r="GL41" t="s">
        <v>193</v>
      </c>
      <c r="GM41" t="s">
        <v>193</v>
      </c>
      <c r="GN41" t="s">
        <v>193</v>
      </c>
      <c r="GO41" t="s">
        <v>193</v>
      </c>
      <c r="GP41" t="s">
        <v>193</v>
      </c>
      <c r="GQ41" t="s">
        <v>193</v>
      </c>
      <c r="GR41" t="s">
        <v>193</v>
      </c>
      <c r="GS41" t="s">
        <v>193</v>
      </c>
      <c r="GT41" t="s">
        <v>193</v>
      </c>
      <c r="GU41" t="s">
        <v>193</v>
      </c>
      <c r="GV41" t="s">
        <v>193</v>
      </c>
      <c r="GW41" t="s">
        <v>193</v>
      </c>
      <c r="GX41" t="s">
        <v>193</v>
      </c>
      <c r="GY41" t="s">
        <v>193</v>
      </c>
      <c r="GZ41" t="s">
        <v>193</v>
      </c>
      <c r="HA41" t="s">
        <v>193</v>
      </c>
      <c r="HB41" t="s">
        <v>193</v>
      </c>
      <c r="HC41" t="s">
        <v>193</v>
      </c>
      <c r="HD41" t="s">
        <v>193</v>
      </c>
      <c r="HE41" t="s">
        <v>193</v>
      </c>
      <c r="HF41" t="s">
        <v>193</v>
      </c>
      <c r="HG41" t="s">
        <v>193</v>
      </c>
      <c r="HH41" t="s">
        <v>193</v>
      </c>
      <c r="HI41" t="s">
        <v>193</v>
      </c>
      <c r="HJ41" t="s">
        <v>193</v>
      </c>
      <c r="HK41" t="s">
        <v>193</v>
      </c>
      <c r="HL41" t="s">
        <v>193</v>
      </c>
      <c r="HM41" t="s">
        <v>193</v>
      </c>
      <c r="HN41" t="s">
        <v>193</v>
      </c>
      <c r="HO41" t="s">
        <v>193</v>
      </c>
      <c r="HP41" t="s">
        <v>193</v>
      </c>
      <c r="HQ41" t="s">
        <v>193</v>
      </c>
      <c r="HR41" t="s">
        <v>193</v>
      </c>
      <c r="HS41" t="s">
        <v>193</v>
      </c>
      <c r="HT41" t="s">
        <v>193</v>
      </c>
      <c r="HU41" t="s">
        <v>193</v>
      </c>
      <c r="HV41" t="s">
        <v>193</v>
      </c>
      <c r="HW41" t="s">
        <v>193</v>
      </c>
      <c r="HX41" t="s">
        <v>193</v>
      </c>
      <c r="HY41" t="s">
        <v>193</v>
      </c>
      <c r="HZ41" t="s">
        <v>193</v>
      </c>
      <c r="IA41" t="s">
        <v>193</v>
      </c>
      <c r="IB41" t="s">
        <v>193</v>
      </c>
      <c r="IC41" t="s">
        <v>193</v>
      </c>
      <c r="ID41" t="s">
        <v>193</v>
      </c>
      <c r="IE41" t="s">
        <v>193</v>
      </c>
      <c r="IF41" t="s">
        <v>193</v>
      </c>
      <c r="IG41" t="s">
        <v>193</v>
      </c>
      <c r="IH41" t="s">
        <v>193</v>
      </c>
      <c r="II41" t="s">
        <v>193</v>
      </c>
      <c r="IJ41" t="s">
        <v>193</v>
      </c>
      <c r="IK41" t="s">
        <v>193</v>
      </c>
      <c r="IL41" t="s">
        <v>193</v>
      </c>
      <c r="IM41" t="s">
        <v>193</v>
      </c>
      <c r="IN41" t="s">
        <v>193</v>
      </c>
      <c r="IO41" t="s">
        <v>193</v>
      </c>
      <c r="IP41" t="s">
        <v>193</v>
      </c>
      <c r="IQ41" t="s">
        <v>193</v>
      </c>
      <c r="IR41" t="s">
        <v>193</v>
      </c>
      <c r="IS41" t="s">
        <v>193</v>
      </c>
      <c r="IT41" t="s">
        <v>193</v>
      </c>
      <c r="IU41" t="s">
        <v>193</v>
      </c>
      <c r="IV41" t="s">
        <v>193</v>
      </c>
      <c r="IW41" t="s">
        <v>193</v>
      </c>
      <c r="IX41" t="s">
        <v>193</v>
      </c>
      <c r="IY41" t="s">
        <v>193</v>
      </c>
      <c r="IZ41" t="s">
        <v>193</v>
      </c>
      <c r="JA41" t="s">
        <v>193</v>
      </c>
      <c r="JB41" t="s">
        <v>193</v>
      </c>
      <c r="JC41" t="s">
        <v>193</v>
      </c>
      <c r="JD41" t="s">
        <v>193</v>
      </c>
      <c r="JE41" t="s">
        <v>193</v>
      </c>
      <c r="JF41" t="s">
        <v>193</v>
      </c>
      <c r="JG41" t="s">
        <v>193</v>
      </c>
      <c r="JH41" t="s">
        <v>3421</v>
      </c>
      <c r="JI41">
        <v>1</v>
      </c>
      <c r="JJ41">
        <v>1</v>
      </c>
      <c r="JK41">
        <v>1</v>
      </c>
      <c r="JL41">
        <v>200</v>
      </c>
      <c r="JM41">
        <v>75</v>
      </c>
      <c r="JN41">
        <v>25</v>
      </c>
      <c r="JO41" t="s">
        <v>114</v>
      </c>
      <c r="JP41" t="s">
        <v>193</v>
      </c>
      <c r="JQ41" t="s">
        <v>193</v>
      </c>
      <c r="JR41" t="s">
        <v>114</v>
      </c>
      <c r="JS41" t="s">
        <v>193</v>
      </c>
      <c r="JT41" t="s">
        <v>193</v>
      </c>
      <c r="JU41" t="s">
        <v>193</v>
      </c>
      <c r="JV41" t="s">
        <v>193</v>
      </c>
      <c r="JW41" t="s">
        <v>193</v>
      </c>
      <c r="JX41" t="s">
        <v>193</v>
      </c>
      <c r="JY41" t="s">
        <v>193</v>
      </c>
      <c r="JZ41" t="s">
        <v>193</v>
      </c>
      <c r="KA41" t="s">
        <v>3426</v>
      </c>
      <c r="KB41">
        <v>0</v>
      </c>
      <c r="KC41">
        <v>0</v>
      </c>
      <c r="KD41">
        <v>0</v>
      </c>
      <c r="KE41">
        <v>0</v>
      </c>
      <c r="KF41">
        <v>0</v>
      </c>
      <c r="KG41">
        <v>1</v>
      </c>
      <c r="KH41">
        <v>0</v>
      </c>
      <c r="KI41">
        <v>0</v>
      </c>
      <c r="KJ41" t="s">
        <v>193</v>
      </c>
      <c r="KK41" t="s">
        <v>114</v>
      </c>
      <c r="KL41" t="s">
        <v>193</v>
      </c>
      <c r="KM41" t="s">
        <v>193</v>
      </c>
      <c r="KN41" t="s">
        <v>193</v>
      </c>
      <c r="KO41" t="s">
        <v>193</v>
      </c>
      <c r="KP41" t="s">
        <v>193</v>
      </c>
      <c r="KQ41" t="s">
        <v>193</v>
      </c>
      <c r="KR41" t="s">
        <v>193</v>
      </c>
      <c r="KS41" t="s">
        <v>193</v>
      </c>
      <c r="KT41" t="s">
        <v>193</v>
      </c>
      <c r="KU41" t="s">
        <v>193</v>
      </c>
      <c r="KV41" t="s">
        <v>193</v>
      </c>
      <c r="KW41" t="s">
        <v>193</v>
      </c>
      <c r="KX41" t="s">
        <v>193</v>
      </c>
      <c r="KY41" t="s">
        <v>193</v>
      </c>
      <c r="KZ41" t="s">
        <v>193</v>
      </c>
      <c r="LA41" t="s">
        <v>193</v>
      </c>
      <c r="LB41" t="s">
        <v>193</v>
      </c>
      <c r="LC41" t="s">
        <v>193</v>
      </c>
      <c r="LD41" t="s">
        <v>193</v>
      </c>
      <c r="LE41" t="s">
        <v>193</v>
      </c>
      <c r="LF41" t="s">
        <v>193</v>
      </c>
      <c r="LG41" t="s">
        <v>193</v>
      </c>
      <c r="LH41" t="s">
        <v>193</v>
      </c>
      <c r="LI41" t="s">
        <v>193</v>
      </c>
      <c r="LJ41" t="s">
        <v>193</v>
      </c>
      <c r="LK41" t="s">
        <v>193</v>
      </c>
      <c r="LL41" t="s">
        <v>193</v>
      </c>
      <c r="LM41" t="s">
        <v>193</v>
      </c>
      <c r="LN41" t="s">
        <v>193</v>
      </c>
      <c r="LO41" t="s">
        <v>193</v>
      </c>
      <c r="LP41" t="s">
        <v>193</v>
      </c>
      <c r="LQ41" t="s">
        <v>193</v>
      </c>
      <c r="LR41" t="s">
        <v>193</v>
      </c>
      <c r="LS41" t="s">
        <v>193</v>
      </c>
      <c r="LT41" t="s">
        <v>193</v>
      </c>
      <c r="LU41" t="s">
        <v>193</v>
      </c>
      <c r="LV41" t="s">
        <v>193</v>
      </c>
      <c r="LW41" t="s">
        <v>193</v>
      </c>
      <c r="LX41" t="s">
        <v>193</v>
      </c>
      <c r="LY41" t="s">
        <v>193</v>
      </c>
      <c r="LZ41" t="s">
        <v>193</v>
      </c>
      <c r="MA41" t="s">
        <v>193</v>
      </c>
      <c r="MB41" t="s">
        <v>193</v>
      </c>
      <c r="MC41" t="s">
        <v>193</v>
      </c>
      <c r="MD41" t="s">
        <v>193</v>
      </c>
      <c r="ME41" t="s">
        <v>193</v>
      </c>
      <c r="MF41" t="s">
        <v>193</v>
      </c>
      <c r="MG41" t="s">
        <v>193</v>
      </c>
      <c r="MH41" t="s">
        <v>193</v>
      </c>
      <c r="MI41" t="s">
        <v>193</v>
      </c>
      <c r="MJ41" t="s">
        <v>193</v>
      </c>
      <c r="MK41" t="s">
        <v>193</v>
      </c>
      <c r="ML41" t="s">
        <v>193</v>
      </c>
      <c r="MM41" t="s">
        <v>193</v>
      </c>
      <c r="MN41" t="s">
        <v>193</v>
      </c>
      <c r="MO41" t="s">
        <v>193</v>
      </c>
      <c r="MP41" t="s">
        <v>193</v>
      </c>
      <c r="MQ41" t="s">
        <v>193</v>
      </c>
      <c r="MR41" t="s">
        <v>193</v>
      </c>
      <c r="MS41" t="s">
        <v>193</v>
      </c>
      <c r="MT41" t="s">
        <v>193</v>
      </c>
      <c r="MU41" t="s">
        <v>193</v>
      </c>
      <c r="MV41" t="s">
        <v>193</v>
      </c>
      <c r="MW41" t="s">
        <v>193</v>
      </c>
      <c r="MX41" t="s">
        <v>193</v>
      </c>
      <c r="MY41" t="s">
        <v>193</v>
      </c>
      <c r="MZ41" t="s">
        <v>193</v>
      </c>
      <c r="NA41" t="s">
        <v>193</v>
      </c>
      <c r="NB41" t="s">
        <v>193</v>
      </c>
      <c r="NC41">
        <v>195211479</v>
      </c>
      <c r="ND41" t="s">
        <v>3433</v>
      </c>
      <c r="NE41" t="s">
        <v>3991</v>
      </c>
      <c r="NF41" t="s">
        <v>193</v>
      </c>
      <c r="NG41" t="s">
        <v>699</v>
      </c>
      <c r="NH41" t="s">
        <v>700</v>
      </c>
      <c r="NI41" t="s">
        <v>611</v>
      </c>
      <c r="NJ41" t="s">
        <v>193</v>
      </c>
      <c r="NK41">
        <v>41</v>
      </c>
    </row>
    <row r="42" spans="1:375" x14ac:dyDescent="0.35">
      <c r="A42" t="s">
        <v>3992</v>
      </c>
      <c r="B42" t="s">
        <v>3993</v>
      </c>
      <c r="C42" t="s">
        <v>3355</v>
      </c>
      <c r="D42">
        <v>1.2896825397287362E-3</v>
      </c>
      <c r="E42" t="s">
        <v>193</v>
      </c>
      <c r="F42" t="s">
        <v>193</v>
      </c>
      <c r="G42" t="s">
        <v>193</v>
      </c>
      <c r="H42" t="s">
        <v>3355</v>
      </c>
      <c r="I42" t="s">
        <v>613</v>
      </c>
      <c r="J42" t="s">
        <v>193</v>
      </c>
      <c r="K42" t="s">
        <v>614</v>
      </c>
      <c r="L42" t="s">
        <v>613</v>
      </c>
      <c r="M42" t="s">
        <v>613</v>
      </c>
      <c r="N42" t="s">
        <v>616</v>
      </c>
      <c r="O42" t="s">
        <v>193</v>
      </c>
      <c r="P42" t="s">
        <v>657</v>
      </c>
      <c r="Q42" t="s">
        <v>616</v>
      </c>
      <c r="R42" t="s">
        <v>616</v>
      </c>
      <c r="S42" t="s">
        <v>182</v>
      </c>
      <c r="T42" t="s">
        <v>1959</v>
      </c>
      <c r="U42" t="s">
        <v>1958</v>
      </c>
      <c r="V42" t="s">
        <v>1959</v>
      </c>
      <c r="W42" t="s">
        <v>2836</v>
      </c>
      <c r="X42" t="s">
        <v>2835</v>
      </c>
      <c r="Y42" t="s">
        <v>2836</v>
      </c>
      <c r="Z42" t="s">
        <v>3424</v>
      </c>
      <c r="AA42" t="s">
        <v>193</v>
      </c>
      <c r="AB42" t="s">
        <v>3964</v>
      </c>
      <c r="AC42" t="s">
        <v>3424</v>
      </c>
      <c r="AD42" t="s">
        <v>3424</v>
      </c>
      <c r="AE42" t="s">
        <v>3425</v>
      </c>
      <c r="AF42" t="s">
        <v>193</v>
      </c>
      <c r="AG42" t="s">
        <v>1959</v>
      </c>
      <c r="AH42" t="s">
        <v>3425</v>
      </c>
      <c r="AI42" t="s">
        <v>3425</v>
      </c>
      <c r="AJ42" t="s">
        <v>489</v>
      </c>
      <c r="AK42" t="s">
        <v>490</v>
      </c>
      <c r="AL42" t="s">
        <v>109</v>
      </c>
      <c r="AM42" t="s">
        <v>193</v>
      </c>
      <c r="AN42" t="s">
        <v>109</v>
      </c>
      <c r="AO42" t="s">
        <v>193</v>
      </c>
      <c r="AP42" t="s">
        <v>491</v>
      </c>
      <c r="AQ42" t="s">
        <v>193</v>
      </c>
      <c r="AR42" t="s">
        <v>193</v>
      </c>
      <c r="AS42" t="s">
        <v>492</v>
      </c>
      <c r="AT42" t="s">
        <v>193</v>
      </c>
      <c r="AU42" t="s">
        <v>111</v>
      </c>
      <c r="AV42">
        <v>1</v>
      </c>
      <c r="AW42">
        <v>0</v>
      </c>
      <c r="AX42">
        <v>0</v>
      </c>
      <c r="AY42">
        <v>0</v>
      </c>
      <c r="AZ42">
        <v>0</v>
      </c>
      <c r="BA42">
        <v>0</v>
      </c>
      <c r="BB42">
        <v>0</v>
      </c>
      <c r="BC42" t="s">
        <v>110</v>
      </c>
      <c r="BD42" t="s">
        <v>1423</v>
      </c>
      <c r="BE42" t="s">
        <v>112</v>
      </c>
      <c r="BF42">
        <v>1</v>
      </c>
      <c r="BG42">
        <v>0</v>
      </c>
      <c r="BH42">
        <v>0</v>
      </c>
      <c r="BI42">
        <v>0</v>
      </c>
      <c r="BJ42">
        <v>0</v>
      </c>
      <c r="BK42">
        <v>0</v>
      </c>
      <c r="BL42">
        <v>0</v>
      </c>
      <c r="BM42">
        <v>0</v>
      </c>
      <c r="BN42">
        <v>0</v>
      </c>
      <c r="BO42">
        <v>0</v>
      </c>
      <c r="BP42" t="s">
        <v>193</v>
      </c>
      <c r="BQ42" t="s">
        <v>128</v>
      </c>
      <c r="BR42" t="s">
        <v>493</v>
      </c>
      <c r="BS42" t="s">
        <v>499</v>
      </c>
      <c r="BT42">
        <v>1</v>
      </c>
      <c r="BU42">
        <v>1</v>
      </c>
      <c r="BV42">
        <v>1</v>
      </c>
      <c r="BW42">
        <v>1</v>
      </c>
      <c r="BX42">
        <v>1</v>
      </c>
      <c r="BY42">
        <v>1</v>
      </c>
      <c r="BZ42">
        <v>1</v>
      </c>
      <c r="CA42">
        <v>0</v>
      </c>
      <c r="CB42" t="s">
        <v>498</v>
      </c>
      <c r="CC42">
        <v>200</v>
      </c>
      <c r="CD42">
        <v>100</v>
      </c>
      <c r="CE42" t="s">
        <v>109</v>
      </c>
      <c r="CF42">
        <v>300</v>
      </c>
      <c r="CG42">
        <v>115.384615384615</v>
      </c>
      <c r="CH42" t="s">
        <v>109</v>
      </c>
      <c r="CI42">
        <v>240</v>
      </c>
      <c r="CJ42">
        <v>104.347826086956</v>
      </c>
      <c r="CK42" t="s">
        <v>109</v>
      </c>
      <c r="CL42">
        <v>270</v>
      </c>
      <c r="CM42">
        <v>93.103448275861993</v>
      </c>
      <c r="CN42" t="s">
        <v>109</v>
      </c>
      <c r="CO42">
        <v>600</v>
      </c>
      <c r="CP42">
        <v>250</v>
      </c>
      <c r="CQ42" t="s">
        <v>114</v>
      </c>
      <c r="CR42">
        <v>750</v>
      </c>
      <c r="CS42">
        <v>312.5</v>
      </c>
      <c r="CT42" t="s">
        <v>114</v>
      </c>
      <c r="CU42" t="s">
        <v>622</v>
      </c>
      <c r="CV42" t="s">
        <v>109</v>
      </c>
      <c r="CW42">
        <v>800</v>
      </c>
      <c r="CX42" t="s">
        <v>193</v>
      </c>
      <c r="CY42" t="s">
        <v>193</v>
      </c>
      <c r="CZ42" t="s">
        <v>193</v>
      </c>
      <c r="DA42" t="s">
        <v>193</v>
      </c>
      <c r="DB42" t="s">
        <v>193</v>
      </c>
      <c r="DC42" t="s">
        <v>193</v>
      </c>
      <c r="DD42" t="s">
        <v>156</v>
      </c>
      <c r="DE42">
        <v>800</v>
      </c>
      <c r="DF42" t="s">
        <v>109</v>
      </c>
      <c r="DG42" t="s">
        <v>109</v>
      </c>
      <c r="DH42" t="s">
        <v>3435</v>
      </c>
      <c r="DI42">
        <v>1</v>
      </c>
      <c r="DJ42">
        <v>1</v>
      </c>
      <c r="DK42">
        <v>0</v>
      </c>
      <c r="DL42">
        <v>0</v>
      </c>
      <c r="DM42">
        <v>0</v>
      </c>
      <c r="DN42">
        <v>1</v>
      </c>
      <c r="DO42">
        <v>0</v>
      </c>
      <c r="DP42">
        <v>0</v>
      </c>
      <c r="DQ42">
        <v>0</v>
      </c>
      <c r="DR42">
        <v>0</v>
      </c>
      <c r="DS42">
        <v>0</v>
      </c>
      <c r="DT42">
        <v>0</v>
      </c>
      <c r="DU42">
        <v>0</v>
      </c>
      <c r="DV42">
        <v>0</v>
      </c>
      <c r="DW42" t="s">
        <v>193</v>
      </c>
      <c r="DX42" t="s">
        <v>846</v>
      </c>
      <c r="DY42">
        <v>1</v>
      </c>
      <c r="DZ42">
        <v>1</v>
      </c>
      <c r="EA42">
        <v>1</v>
      </c>
      <c r="EB42">
        <v>1</v>
      </c>
      <c r="EC42">
        <v>0</v>
      </c>
      <c r="ED42">
        <v>0</v>
      </c>
      <c r="EE42">
        <v>0</v>
      </c>
      <c r="EF42">
        <v>0</v>
      </c>
      <c r="EG42" t="s">
        <v>114</v>
      </c>
      <c r="EH42" t="s">
        <v>109</v>
      </c>
      <c r="EI42" t="s">
        <v>109</v>
      </c>
      <c r="EJ42" t="s">
        <v>182</v>
      </c>
      <c r="EK42" t="s">
        <v>789</v>
      </c>
      <c r="EL42" t="s">
        <v>185</v>
      </c>
      <c r="EM42" t="s">
        <v>785</v>
      </c>
      <c r="EN42" t="s">
        <v>193</v>
      </c>
      <c r="EO42" t="s">
        <v>193</v>
      </c>
      <c r="EP42" t="s">
        <v>193</v>
      </c>
      <c r="EQ42" t="s">
        <v>193</v>
      </c>
      <c r="ER42" t="s">
        <v>193</v>
      </c>
      <c r="ES42" t="s">
        <v>193</v>
      </c>
      <c r="ET42" t="s">
        <v>193</v>
      </c>
      <c r="EU42" t="s">
        <v>193</v>
      </c>
      <c r="EV42" t="s">
        <v>193</v>
      </c>
      <c r="EW42" t="s">
        <v>193</v>
      </c>
      <c r="EX42" t="s">
        <v>193</v>
      </c>
      <c r="EY42" t="s">
        <v>193</v>
      </c>
      <c r="EZ42" t="s">
        <v>193</v>
      </c>
      <c r="FA42" t="s">
        <v>193</v>
      </c>
      <c r="FB42" t="s">
        <v>193</v>
      </c>
      <c r="FC42" t="s">
        <v>193</v>
      </c>
      <c r="FD42" t="s">
        <v>193</v>
      </c>
      <c r="FE42" t="s">
        <v>193</v>
      </c>
      <c r="FF42" t="s">
        <v>193</v>
      </c>
      <c r="FG42" t="s">
        <v>193</v>
      </c>
      <c r="FH42" t="s">
        <v>193</v>
      </c>
      <c r="FI42" t="s">
        <v>193</v>
      </c>
      <c r="FJ42" t="s">
        <v>193</v>
      </c>
      <c r="FK42" t="s">
        <v>193</v>
      </c>
      <c r="FL42" t="s">
        <v>193</v>
      </c>
      <c r="FM42" t="s">
        <v>193</v>
      </c>
      <c r="FN42" t="s">
        <v>193</v>
      </c>
      <c r="FO42" t="s">
        <v>193</v>
      </c>
      <c r="FP42" t="s">
        <v>193</v>
      </c>
      <c r="FQ42" t="s">
        <v>193</v>
      </c>
      <c r="FR42" t="s">
        <v>193</v>
      </c>
      <c r="FS42" t="s">
        <v>193</v>
      </c>
      <c r="FT42" t="s">
        <v>193</v>
      </c>
      <c r="FU42" t="s">
        <v>193</v>
      </c>
      <c r="FV42" t="s">
        <v>193</v>
      </c>
      <c r="FW42" t="s">
        <v>193</v>
      </c>
      <c r="FX42" t="s">
        <v>193</v>
      </c>
      <c r="FY42" t="s">
        <v>193</v>
      </c>
      <c r="FZ42" t="s">
        <v>193</v>
      </c>
      <c r="GA42" t="s">
        <v>193</v>
      </c>
      <c r="GB42" t="s">
        <v>193</v>
      </c>
      <c r="GC42" t="s">
        <v>193</v>
      </c>
      <c r="GD42" t="s">
        <v>193</v>
      </c>
      <c r="GE42" t="s">
        <v>193</v>
      </c>
      <c r="GF42" t="s">
        <v>193</v>
      </c>
      <c r="GG42" t="s">
        <v>193</v>
      </c>
      <c r="GH42" t="s">
        <v>193</v>
      </c>
      <c r="GI42" t="s">
        <v>193</v>
      </c>
      <c r="GJ42" t="s">
        <v>193</v>
      </c>
      <c r="GK42" t="s">
        <v>193</v>
      </c>
      <c r="GL42" t="s">
        <v>193</v>
      </c>
      <c r="GM42" t="s">
        <v>193</v>
      </c>
      <c r="GN42" t="s">
        <v>193</v>
      </c>
      <c r="GO42" t="s">
        <v>193</v>
      </c>
      <c r="GP42" t="s">
        <v>193</v>
      </c>
      <c r="GQ42" t="s">
        <v>193</v>
      </c>
      <c r="GR42" t="s">
        <v>193</v>
      </c>
      <c r="GS42" t="s">
        <v>193</v>
      </c>
      <c r="GT42" t="s">
        <v>193</v>
      </c>
      <c r="GU42" t="s">
        <v>193</v>
      </c>
      <c r="GV42" t="s">
        <v>193</v>
      </c>
      <c r="GW42" t="s">
        <v>193</v>
      </c>
      <c r="GX42" t="s">
        <v>193</v>
      </c>
      <c r="GY42" t="s">
        <v>193</v>
      </c>
      <c r="GZ42" t="s">
        <v>193</v>
      </c>
      <c r="HA42" t="s">
        <v>193</v>
      </c>
      <c r="HB42" t="s">
        <v>193</v>
      </c>
      <c r="HC42" t="s">
        <v>193</v>
      </c>
      <c r="HD42" t="s">
        <v>193</v>
      </c>
      <c r="HE42" t="s">
        <v>193</v>
      </c>
      <c r="HF42" t="s">
        <v>193</v>
      </c>
      <c r="HG42" t="s">
        <v>193</v>
      </c>
      <c r="HH42" t="s">
        <v>193</v>
      </c>
      <c r="HI42" t="s">
        <v>193</v>
      </c>
      <c r="HJ42" t="s">
        <v>193</v>
      </c>
      <c r="HK42" t="s">
        <v>193</v>
      </c>
      <c r="HL42" t="s">
        <v>193</v>
      </c>
      <c r="HM42" t="s">
        <v>193</v>
      </c>
      <c r="HN42" t="s">
        <v>193</v>
      </c>
      <c r="HO42" t="s">
        <v>193</v>
      </c>
      <c r="HP42" t="s">
        <v>193</v>
      </c>
      <c r="HQ42" t="s">
        <v>193</v>
      </c>
      <c r="HR42" t="s">
        <v>193</v>
      </c>
      <c r="HS42" t="s">
        <v>193</v>
      </c>
      <c r="HT42" t="s">
        <v>193</v>
      </c>
      <c r="HU42" t="s">
        <v>193</v>
      </c>
      <c r="HV42" t="s">
        <v>193</v>
      </c>
      <c r="HW42" t="s">
        <v>193</v>
      </c>
      <c r="HX42" t="s">
        <v>193</v>
      </c>
      <c r="HY42" t="s">
        <v>193</v>
      </c>
      <c r="HZ42" t="s">
        <v>193</v>
      </c>
      <c r="IA42" t="s">
        <v>193</v>
      </c>
      <c r="IB42" t="s">
        <v>193</v>
      </c>
      <c r="IC42" t="s">
        <v>193</v>
      </c>
      <c r="ID42" t="s">
        <v>193</v>
      </c>
      <c r="IE42" t="s">
        <v>193</v>
      </c>
      <c r="IF42" t="s">
        <v>193</v>
      </c>
      <c r="IG42" t="s">
        <v>193</v>
      </c>
      <c r="IH42" t="s">
        <v>193</v>
      </c>
      <c r="II42" t="s">
        <v>193</v>
      </c>
      <c r="IJ42" t="s">
        <v>193</v>
      </c>
      <c r="IK42" t="s">
        <v>193</v>
      </c>
      <c r="IL42" t="s">
        <v>193</v>
      </c>
      <c r="IM42" t="s">
        <v>193</v>
      </c>
      <c r="IN42" t="s">
        <v>193</v>
      </c>
      <c r="IO42" t="s">
        <v>193</v>
      </c>
      <c r="IP42" t="s">
        <v>193</v>
      </c>
      <c r="IQ42" t="s">
        <v>193</v>
      </c>
      <c r="IR42" t="s">
        <v>193</v>
      </c>
      <c r="IS42" t="s">
        <v>193</v>
      </c>
      <c r="IT42" t="s">
        <v>193</v>
      </c>
      <c r="IU42" t="s">
        <v>193</v>
      </c>
      <c r="IV42" t="s">
        <v>193</v>
      </c>
      <c r="IW42" t="s">
        <v>193</v>
      </c>
      <c r="IX42" t="s">
        <v>193</v>
      </c>
      <c r="IY42" t="s">
        <v>193</v>
      </c>
      <c r="IZ42" t="s">
        <v>193</v>
      </c>
      <c r="JA42" t="s">
        <v>193</v>
      </c>
      <c r="JB42" t="s">
        <v>193</v>
      </c>
      <c r="JC42" t="s">
        <v>193</v>
      </c>
      <c r="JD42" t="s">
        <v>193</v>
      </c>
      <c r="JE42" t="s">
        <v>193</v>
      </c>
      <c r="JF42" t="s">
        <v>193</v>
      </c>
      <c r="JG42" t="s">
        <v>193</v>
      </c>
      <c r="JH42" t="s">
        <v>193</v>
      </c>
      <c r="JI42" t="s">
        <v>193</v>
      </c>
      <c r="JJ42" t="s">
        <v>193</v>
      </c>
      <c r="JK42" t="s">
        <v>193</v>
      </c>
      <c r="JL42" t="s">
        <v>193</v>
      </c>
      <c r="JM42" t="s">
        <v>193</v>
      </c>
      <c r="JN42" t="s">
        <v>193</v>
      </c>
      <c r="JO42" t="s">
        <v>193</v>
      </c>
      <c r="JP42" t="s">
        <v>193</v>
      </c>
      <c r="JQ42" t="s">
        <v>193</v>
      </c>
      <c r="JR42" t="s">
        <v>109</v>
      </c>
      <c r="JS42" t="s">
        <v>3340</v>
      </c>
      <c r="JT42">
        <v>1</v>
      </c>
      <c r="JU42">
        <v>0</v>
      </c>
      <c r="JV42">
        <v>0</v>
      </c>
      <c r="JW42">
        <v>0</v>
      </c>
      <c r="JX42">
        <v>0</v>
      </c>
      <c r="JY42">
        <v>0</v>
      </c>
      <c r="JZ42" t="s">
        <v>193</v>
      </c>
      <c r="KA42" t="s">
        <v>3436</v>
      </c>
      <c r="KB42">
        <v>1</v>
      </c>
      <c r="KC42">
        <v>0</v>
      </c>
      <c r="KD42">
        <v>0</v>
      </c>
      <c r="KE42">
        <v>0</v>
      </c>
      <c r="KF42">
        <v>0</v>
      </c>
      <c r="KG42">
        <v>0</v>
      </c>
      <c r="KH42">
        <v>0</v>
      </c>
      <c r="KI42">
        <v>0</v>
      </c>
      <c r="KJ42" t="s">
        <v>193</v>
      </c>
      <c r="KK42" t="s">
        <v>114</v>
      </c>
      <c r="KL42" t="s">
        <v>193</v>
      </c>
      <c r="KM42" t="s">
        <v>193</v>
      </c>
      <c r="KN42" t="s">
        <v>193</v>
      </c>
      <c r="KO42" t="s">
        <v>193</v>
      </c>
      <c r="KP42" t="s">
        <v>193</v>
      </c>
      <c r="KQ42" t="s">
        <v>193</v>
      </c>
      <c r="KR42" t="s">
        <v>193</v>
      </c>
      <c r="KS42" t="s">
        <v>193</v>
      </c>
      <c r="KT42" t="s">
        <v>193</v>
      </c>
      <c r="KU42" t="s">
        <v>193</v>
      </c>
      <c r="KV42" t="s">
        <v>193</v>
      </c>
      <c r="KW42" t="s">
        <v>193</v>
      </c>
      <c r="KX42" t="s">
        <v>193</v>
      </c>
      <c r="KY42" t="s">
        <v>193</v>
      </c>
      <c r="KZ42" t="s">
        <v>193</v>
      </c>
      <c r="LA42" t="s">
        <v>193</v>
      </c>
      <c r="LB42" t="s">
        <v>193</v>
      </c>
      <c r="LC42" t="s">
        <v>193</v>
      </c>
      <c r="LD42" t="s">
        <v>193</v>
      </c>
      <c r="LE42" t="s">
        <v>193</v>
      </c>
      <c r="LF42" t="s">
        <v>193</v>
      </c>
      <c r="LG42" t="s">
        <v>193</v>
      </c>
      <c r="LH42" t="s">
        <v>193</v>
      </c>
      <c r="LI42" t="s">
        <v>193</v>
      </c>
      <c r="LJ42" t="s">
        <v>193</v>
      </c>
      <c r="LK42" t="s">
        <v>193</v>
      </c>
      <c r="LL42" t="s">
        <v>193</v>
      </c>
      <c r="LM42" t="s">
        <v>193</v>
      </c>
      <c r="LN42" t="s">
        <v>193</v>
      </c>
      <c r="LO42" t="s">
        <v>193</v>
      </c>
      <c r="LP42" t="s">
        <v>193</v>
      </c>
      <c r="LQ42" t="s">
        <v>193</v>
      </c>
      <c r="LR42" t="s">
        <v>193</v>
      </c>
      <c r="LS42" t="s">
        <v>193</v>
      </c>
      <c r="LT42" t="s">
        <v>193</v>
      </c>
      <c r="LU42" t="s">
        <v>193</v>
      </c>
      <c r="LV42" t="s">
        <v>193</v>
      </c>
      <c r="LW42" t="s">
        <v>193</v>
      </c>
      <c r="LX42" t="s">
        <v>193</v>
      </c>
      <c r="LY42" t="s">
        <v>193</v>
      </c>
      <c r="LZ42" t="s">
        <v>193</v>
      </c>
      <c r="MA42" t="s">
        <v>193</v>
      </c>
      <c r="MB42" t="s">
        <v>193</v>
      </c>
      <c r="MC42" t="s">
        <v>193</v>
      </c>
      <c r="MD42" t="s">
        <v>193</v>
      </c>
      <c r="ME42" t="s">
        <v>193</v>
      </c>
      <c r="MF42" t="s">
        <v>193</v>
      </c>
      <c r="MG42" t="s">
        <v>193</v>
      </c>
      <c r="MH42" t="s">
        <v>193</v>
      </c>
      <c r="MI42" t="s">
        <v>193</v>
      </c>
      <c r="MJ42" t="s">
        <v>193</v>
      </c>
      <c r="MK42" t="s">
        <v>193</v>
      </c>
      <c r="ML42" t="s">
        <v>193</v>
      </c>
      <c r="MM42" t="s">
        <v>193</v>
      </c>
      <c r="MN42" t="s">
        <v>193</v>
      </c>
      <c r="MO42" t="s">
        <v>193</v>
      </c>
      <c r="MP42" t="s">
        <v>193</v>
      </c>
      <c r="MQ42" t="s">
        <v>193</v>
      </c>
      <c r="MR42" t="s">
        <v>193</v>
      </c>
      <c r="MS42" t="s">
        <v>193</v>
      </c>
      <c r="MT42" t="s">
        <v>193</v>
      </c>
      <c r="MU42" t="s">
        <v>193</v>
      </c>
      <c r="MV42" t="s">
        <v>193</v>
      </c>
      <c r="MW42" t="s">
        <v>193</v>
      </c>
      <c r="MX42" t="s">
        <v>193</v>
      </c>
      <c r="MY42" t="s">
        <v>193</v>
      </c>
      <c r="MZ42" t="s">
        <v>193</v>
      </c>
      <c r="NA42" t="s">
        <v>3994</v>
      </c>
      <c r="NB42" t="s">
        <v>193</v>
      </c>
      <c r="NC42">
        <v>195211480</v>
      </c>
      <c r="ND42" t="s">
        <v>3434</v>
      </c>
      <c r="NE42" t="s">
        <v>3995</v>
      </c>
      <c r="NF42" t="s">
        <v>193</v>
      </c>
      <c r="NG42" t="s">
        <v>699</v>
      </c>
      <c r="NH42" t="s">
        <v>700</v>
      </c>
      <c r="NI42" t="s">
        <v>611</v>
      </c>
      <c r="NJ42" t="s">
        <v>193</v>
      </c>
      <c r="NK42">
        <v>42</v>
      </c>
    </row>
    <row r="43" spans="1:375" x14ac:dyDescent="0.35">
      <c r="A43" t="s">
        <v>3996</v>
      </c>
      <c r="B43" t="s">
        <v>3997</v>
      </c>
      <c r="C43" t="s">
        <v>3355</v>
      </c>
      <c r="D43" t="s">
        <v>3870</v>
      </c>
      <c r="E43" t="s">
        <v>193</v>
      </c>
      <c r="F43" t="s">
        <v>193</v>
      </c>
      <c r="G43" t="s">
        <v>193</v>
      </c>
      <c r="H43" t="s">
        <v>3355</v>
      </c>
      <c r="I43" t="s">
        <v>613</v>
      </c>
      <c r="J43" t="s">
        <v>193</v>
      </c>
      <c r="K43" t="s">
        <v>614</v>
      </c>
      <c r="L43" t="s">
        <v>613</v>
      </c>
      <c r="M43" t="s">
        <v>613</v>
      </c>
      <c r="N43" t="s">
        <v>1346</v>
      </c>
      <c r="O43" t="s">
        <v>193</v>
      </c>
      <c r="P43" t="s">
        <v>1345</v>
      </c>
      <c r="Q43" t="s">
        <v>1346</v>
      </c>
      <c r="R43" t="s">
        <v>1346</v>
      </c>
      <c r="S43" t="s">
        <v>182</v>
      </c>
      <c r="T43" t="s">
        <v>1959</v>
      </c>
      <c r="U43" t="s">
        <v>1958</v>
      </c>
      <c r="V43" t="s">
        <v>1959</v>
      </c>
      <c r="W43" t="s">
        <v>2836</v>
      </c>
      <c r="X43" t="s">
        <v>2835</v>
      </c>
      <c r="Y43" t="s">
        <v>2836</v>
      </c>
      <c r="Z43" t="s">
        <v>3424</v>
      </c>
      <c r="AA43" t="s">
        <v>193</v>
      </c>
      <c r="AB43" t="s">
        <v>3964</v>
      </c>
      <c r="AC43" t="s">
        <v>3424</v>
      </c>
      <c r="AD43" t="s">
        <v>3424</v>
      </c>
      <c r="AE43" t="s">
        <v>3425</v>
      </c>
      <c r="AF43" t="s">
        <v>193</v>
      </c>
      <c r="AG43" t="s">
        <v>1959</v>
      </c>
      <c r="AH43" t="s">
        <v>3425</v>
      </c>
      <c r="AI43" t="s">
        <v>3425</v>
      </c>
      <c r="AJ43" t="s">
        <v>489</v>
      </c>
      <c r="AK43" t="s">
        <v>490</v>
      </c>
      <c r="AL43" t="s">
        <v>109</v>
      </c>
      <c r="AM43" t="s">
        <v>193</v>
      </c>
      <c r="AN43" t="s">
        <v>109</v>
      </c>
      <c r="AO43" t="s">
        <v>193</v>
      </c>
      <c r="AP43" t="s">
        <v>491</v>
      </c>
      <c r="AQ43" t="s">
        <v>193</v>
      </c>
      <c r="AR43" t="s">
        <v>193</v>
      </c>
      <c r="AS43" t="s">
        <v>514</v>
      </c>
      <c r="AT43" t="s">
        <v>193</v>
      </c>
      <c r="AU43" t="s">
        <v>3350</v>
      </c>
      <c r="AV43">
        <v>0</v>
      </c>
      <c r="AW43">
        <v>0</v>
      </c>
      <c r="AX43">
        <v>0</v>
      </c>
      <c r="AY43">
        <v>0</v>
      </c>
      <c r="AZ43">
        <v>0</v>
      </c>
      <c r="BA43">
        <v>1</v>
      </c>
      <c r="BB43">
        <v>0</v>
      </c>
      <c r="BC43" t="s">
        <v>3871</v>
      </c>
      <c r="BD43" t="s">
        <v>3350</v>
      </c>
      <c r="BE43" t="s">
        <v>112</v>
      </c>
      <c r="BF43">
        <v>1</v>
      </c>
      <c r="BG43">
        <v>0</v>
      </c>
      <c r="BH43">
        <v>0</v>
      </c>
      <c r="BI43">
        <v>0</v>
      </c>
      <c r="BJ43">
        <v>0</v>
      </c>
      <c r="BK43">
        <v>0</v>
      </c>
      <c r="BL43">
        <v>0</v>
      </c>
      <c r="BM43">
        <v>0</v>
      </c>
      <c r="BN43">
        <v>0</v>
      </c>
      <c r="BO43">
        <v>0</v>
      </c>
      <c r="BP43" t="s">
        <v>193</v>
      </c>
      <c r="BQ43" t="s">
        <v>142</v>
      </c>
      <c r="BR43" t="s">
        <v>501</v>
      </c>
      <c r="BS43" t="s">
        <v>193</v>
      </c>
      <c r="BT43" t="s">
        <v>193</v>
      </c>
      <c r="BU43" t="s">
        <v>193</v>
      </c>
      <c r="BV43" t="s">
        <v>193</v>
      </c>
      <c r="BW43" t="s">
        <v>193</v>
      </c>
      <c r="BX43" t="s">
        <v>193</v>
      </c>
      <c r="BY43" t="s">
        <v>193</v>
      </c>
      <c r="BZ43" t="s">
        <v>193</v>
      </c>
      <c r="CA43" t="s">
        <v>193</v>
      </c>
      <c r="CB43" t="s">
        <v>193</v>
      </c>
      <c r="CC43" t="s">
        <v>193</v>
      </c>
      <c r="CD43" t="s">
        <v>193</v>
      </c>
      <c r="CE43" t="s">
        <v>193</v>
      </c>
      <c r="CF43" t="s">
        <v>193</v>
      </c>
      <c r="CG43" t="s">
        <v>193</v>
      </c>
      <c r="CH43" t="s">
        <v>193</v>
      </c>
      <c r="CI43" t="s">
        <v>193</v>
      </c>
      <c r="CJ43" t="s">
        <v>193</v>
      </c>
      <c r="CK43" t="s">
        <v>193</v>
      </c>
      <c r="CL43" t="s">
        <v>193</v>
      </c>
      <c r="CM43" t="s">
        <v>193</v>
      </c>
      <c r="CN43" t="s">
        <v>193</v>
      </c>
      <c r="CO43" t="s">
        <v>193</v>
      </c>
      <c r="CP43" t="s">
        <v>193</v>
      </c>
      <c r="CQ43" t="s">
        <v>193</v>
      </c>
      <c r="CR43" t="s">
        <v>193</v>
      </c>
      <c r="CS43" t="s">
        <v>193</v>
      </c>
      <c r="CT43" t="s">
        <v>193</v>
      </c>
      <c r="CU43" t="s">
        <v>193</v>
      </c>
      <c r="CV43" t="s">
        <v>193</v>
      </c>
      <c r="CW43" t="s">
        <v>193</v>
      </c>
      <c r="CX43" t="s">
        <v>193</v>
      </c>
      <c r="CY43" t="s">
        <v>193</v>
      </c>
      <c r="CZ43" t="s">
        <v>193</v>
      </c>
      <c r="DA43" t="s">
        <v>193</v>
      </c>
      <c r="DB43" t="s">
        <v>193</v>
      </c>
      <c r="DC43" t="s">
        <v>193</v>
      </c>
      <c r="DD43" t="s">
        <v>193</v>
      </c>
      <c r="DE43" t="s">
        <v>193</v>
      </c>
      <c r="DF43" t="s">
        <v>193</v>
      </c>
      <c r="DG43" t="s">
        <v>193</v>
      </c>
      <c r="DH43" t="s">
        <v>193</v>
      </c>
      <c r="DI43" t="s">
        <v>193</v>
      </c>
      <c r="DJ43" t="s">
        <v>193</v>
      </c>
      <c r="DK43" t="s">
        <v>193</v>
      </c>
      <c r="DL43" t="s">
        <v>193</v>
      </c>
      <c r="DM43" t="s">
        <v>193</v>
      </c>
      <c r="DN43" t="s">
        <v>193</v>
      </c>
      <c r="DO43" t="s">
        <v>193</v>
      </c>
      <c r="DP43" t="s">
        <v>193</v>
      </c>
      <c r="DQ43" t="s">
        <v>193</v>
      </c>
      <c r="DR43" t="s">
        <v>193</v>
      </c>
      <c r="DS43" t="s">
        <v>193</v>
      </c>
      <c r="DT43" t="s">
        <v>193</v>
      </c>
      <c r="DU43" t="s">
        <v>193</v>
      </c>
      <c r="DV43" t="s">
        <v>193</v>
      </c>
      <c r="DW43" t="s">
        <v>193</v>
      </c>
      <c r="DX43" t="s">
        <v>193</v>
      </c>
      <c r="DY43" t="s">
        <v>193</v>
      </c>
      <c r="DZ43" t="s">
        <v>193</v>
      </c>
      <c r="EA43" t="s">
        <v>193</v>
      </c>
      <c r="EB43" t="s">
        <v>193</v>
      </c>
      <c r="EC43" t="s">
        <v>193</v>
      </c>
      <c r="ED43" t="s">
        <v>193</v>
      </c>
      <c r="EE43" t="s">
        <v>193</v>
      </c>
      <c r="EF43" t="s">
        <v>193</v>
      </c>
      <c r="EG43" t="s">
        <v>193</v>
      </c>
      <c r="EH43" t="s">
        <v>193</v>
      </c>
      <c r="EI43" t="s">
        <v>193</v>
      </c>
      <c r="EJ43" t="s">
        <v>193</v>
      </c>
      <c r="EK43" t="s">
        <v>193</v>
      </c>
      <c r="EL43" t="s">
        <v>193</v>
      </c>
      <c r="EM43" t="s">
        <v>193</v>
      </c>
      <c r="EN43" t="s">
        <v>193</v>
      </c>
      <c r="EO43" t="s">
        <v>193</v>
      </c>
      <c r="EP43" t="s">
        <v>193</v>
      </c>
      <c r="EQ43" t="s">
        <v>193</v>
      </c>
      <c r="ER43" t="s">
        <v>193</v>
      </c>
      <c r="ES43" t="s">
        <v>193</v>
      </c>
      <c r="ET43" t="s">
        <v>193</v>
      </c>
      <c r="EU43" t="s">
        <v>193</v>
      </c>
      <c r="EV43" t="s">
        <v>193</v>
      </c>
      <c r="EW43" t="s">
        <v>193</v>
      </c>
      <c r="EX43" t="s">
        <v>193</v>
      </c>
      <c r="EY43" t="s">
        <v>193</v>
      </c>
      <c r="EZ43" t="s">
        <v>193</v>
      </c>
      <c r="FA43" t="s">
        <v>193</v>
      </c>
      <c r="FB43" t="s">
        <v>193</v>
      </c>
      <c r="FC43" t="s">
        <v>193</v>
      </c>
      <c r="FD43" t="s">
        <v>193</v>
      </c>
      <c r="FE43" t="s">
        <v>193</v>
      </c>
      <c r="FF43" t="s">
        <v>193</v>
      </c>
      <c r="FG43" t="s">
        <v>193</v>
      </c>
      <c r="FH43" t="s">
        <v>193</v>
      </c>
      <c r="FI43" t="s">
        <v>193</v>
      </c>
      <c r="FJ43" t="s">
        <v>193</v>
      </c>
      <c r="FK43" t="s">
        <v>193</v>
      </c>
      <c r="FL43" t="s">
        <v>193</v>
      </c>
      <c r="FM43" t="s">
        <v>193</v>
      </c>
      <c r="FN43" t="s">
        <v>193</v>
      </c>
      <c r="FO43" t="s">
        <v>193</v>
      </c>
      <c r="FP43" t="s">
        <v>193</v>
      </c>
      <c r="FQ43" t="s">
        <v>193</v>
      </c>
      <c r="FR43" t="s">
        <v>193</v>
      </c>
      <c r="FS43" t="s">
        <v>193</v>
      </c>
      <c r="FT43" t="s">
        <v>193</v>
      </c>
      <c r="FU43" t="s">
        <v>193</v>
      </c>
      <c r="FV43" t="s">
        <v>193</v>
      </c>
      <c r="FW43" t="s">
        <v>193</v>
      </c>
      <c r="FX43" t="s">
        <v>193</v>
      </c>
      <c r="FY43" t="s">
        <v>193</v>
      </c>
      <c r="FZ43" t="s">
        <v>193</v>
      </c>
      <c r="GA43" t="s">
        <v>193</v>
      </c>
      <c r="GB43" t="s">
        <v>193</v>
      </c>
      <c r="GC43" t="s">
        <v>193</v>
      </c>
      <c r="GD43" t="s">
        <v>193</v>
      </c>
      <c r="GE43" t="s">
        <v>193</v>
      </c>
      <c r="GF43" t="s">
        <v>193</v>
      </c>
      <c r="GG43" t="s">
        <v>193</v>
      </c>
      <c r="GH43" t="s">
        <v>193</v>
      </c>
      <c r="GI43" t="s">
        <v>193</v>
      </c>
      <c r="GJ43" t="s">
        <v>193</v>
      </c>
      <c r="GK43" t="s">
        <v>193</v>
      </c>
      <c r="GL43" t="s">
        <v>193</v>
      </c>
      <c r="GM43" t="s">
        <v>193</v>
      </c>
      <c r="GN43" t="s">
        <v>193</v>
      </c>
      <c r="GO43" t="s">
        <v>193</v>
      </c>
      <c r="GP43" t="s">
        <v>193</v>
      </c>
      <c r="GQ43" t="s">
        <v>193</v>
      </c>
      <c r="GR43" t="s">
        <v>193</v>
      </c>
      <c r="GS43" t="s">
        <v>193</v>
      </c>
      <c r="GT43" t="s">
        <v>193</v>
      </c>
      <c r="GU43" t="s">
        <v>193</v>
      </c>
      <c r="GV43" t="s">
        <v>193</v>
      </c>
      <c r="GW43" t="s">
        <v>193</v>
      </c>
      <c r="GX43" t="s">
        <v>193</v>
      </c>
      <c r="GY43" t="s">
        <v>193</v>
      </c>
      <c r="GZ43" t="s">
        <v>193</v>
      </c>
      <c r="HA43" t="s">
        <v>193</v>
      </c>
      <c r="HB43" t="s">
        <v>193</v>
      </c>
      <c r="HC43" t="s">
        <v>193</v>
      </c>
      <c r="HD43" t="s">
        <v>193</v>
      </c>
      <c r="HE43" t="s">
        <v>193</v>
      </c>
      <c r="HF43" t="s">
        <v>193</v>
      </c>
      <c r="HG43" t="s">
        <v>193</v>
      </c>
      <c r="HH43" t="s">
        <v>193</v>
      </c>
      <c r="HI43" t="s">
        <v>193</v>
      </c>
      <c r="HJ43" t="s">
        <v>193</v>
      </c>
      <c r="HK43" t="s">
        <v>193</v>
      </c>
      <c r="HL43" t="s">
        <v>193</v>
      </c>
      <c r="HM43" t="s">
        <v>193</v>
      </c>
      <c r="HN43" t="s">
        <v>193</v>
      </c>
      <c r="HO43" t="s">
        <v>193</v>
      </c>
      <c r="HP43" t="s">
        <v>193</v>
      </c>
      <c r="HQ43" t="s">
        <v>193</v>
      </c>
      <c r="HR43" t="s">
        <v>193</v>
      </c>
      <c r="HS43" t="s">
        <v>193</v>
      </c>
      <c r="HT43" t="s">
        <v>193</v>
      </c>
      <c r="HU43" t="s">
        <v>193</v>
      </c>
      <c r="HV43" t="s">
        <v>193</v>
      </c>
      <c r="HW43" t="s">
        <v>193</v>
      </c>
      <c r="HX43" t="s">
        <v>193</v>
      </c>
      <c r="HY43" t="s">
        <v>193</v>
      </c>
      <c r="HZ43" t="s">
        <v>193</v>
      </c>
      <c r="IA43" t="s">
        <v>193</v>
      </c>
      <c r="IB43" t="s">
        <v>193</v>
      </c>
      <c r="IC43" t="s">
        <v>193</v>
      </c>
      <c r="ID43" t="s">
        <v>193</v>
      </c>
      <c r="IE43" t="s">
        <v>193</v>
      </c>
      <c r="IF43" t="s">
        <v>193</v>
      </c>
      <c r="IG43" t="s">
        <v>193</v>
      </c>
      <c r="IH43" t="s">
        <v>193</v>
      </c>
      <c r="II43" t="s">
        <v>193</v>
      </c>
      <c r="IJ43" t="s">
        <v>193</v>
      </c>
      <c r="IK43" t="s">
        <v>193</v>
      </c>
      <c r="IL43" t="s">
        <v>193</v>
      </c>
      <c r="IM43" t="s">
        <v>193</v>
      </c>
      <c r="IN43" t="s">
        <v>193</v>
      </c>
      <c r="IO43" t="s">
        <v>193</v>
      </c>
      <c r="IP43" t="s">
        <v>193</v>
      </c>
      <c r="IQ43" t="s">
        <v>193</v>
      </c>
      <c r="IR43" t="s">
        <v>193</v>
      </c>
      <c r="IS43" t="s">
        <v>193</v>
      </c>
      <c r="IT43" t="s">
        <v>193</v>
      </c>
      <c r="IU43" t="s">
        <v>193</v>
      </c>
      <c r="IV43" t="s">
        <v>193</v>
      </c>
      <c r="IW43" t="s">
        <v>193</v>
      </c>
      <c r="IX43" t="s">
        <v>193</v>
      </c>
      <c r="IY43" t="s">
        <v>193</v>
      </c>
      <c r="IZ43" t="s">
        <v>193</v>
      </c>
      <c r="JA43" t="s">
        <v>193</v>
      </c>
      <c r="JB43" t="s">
        <v>193</v>
      </c>
      <c r="JC43" t="s">
        <v>193</v>
      </c>
      <c r="JD43" t="s">
        <v>193</v>
      </c>
      <c r="JE43" t="s">
        <v>193</v>
      </c>
      <c r="JF43" t="s">
        <v>193</v>
      </c>
      <c r="JG43" t="s">
        <v>193</v>
      </c>
      <c r="JH43" t="s">
        <v>193</v>
      </c>
      <c r="JI43" t="s">
        <v>193</v>
      </c>
      <c r="JJ43" t="s">
        <v>193</v>
      </c>
      <c r="JK43" t="s">
        <v>193</v>
      </c>
      <c r="JL43" t="s">
        <v>193</v>
      </c>
      <c r="JM43" t="s">
        <v>193</v>
      </c>
      <c r="JN43" t="s">
        <v>193</v>
      </c>
      <c r="JO43" t="s">
        <v>193</v>
      </c>
      <c r="JP43">
        <v>50</v>
      </c>
      <c r="JQ43" t="s">
        <v>114</v>
      </c>
      <c r="JR43" t="s">
        <v>114</v>
      </c>
      <c r="JS43" t="s">
        <v>193</v>
      </c>
      <c r="JT43" t="s">
        <v>193</v>
      </c>
      <c r="JU43" t="s">
        <v>193</v>
      </c>
      <c r="JV43" t="s">
        <v>193</v>
      </c>
      <c r="JW43" t="s">
        <v>193</v>
      </c>
      <c r="JX43" t="s">
        <v>193</v>
      </c>
      <c r="JY43" t="s">
        <v>193</v>
      </c>
      <c r="JZ43" t="s">
        <v>193</v>
      </c>
      <c r="KA43" t="s">
        <v>3426</v>
      </c>
      <c r="KB43">
        <v>0</v>
      </c>
      <c r="KC43">
        <v>0</v>
      </c>
      <c r="KD43">
        <v>0</v>
      </c>
      <c r="KE43">
        <v>0</v>
      </c>
      <c r="KF43">
        <v>0</v>
      </c>
      <c r="KG43">
        <v>1</v>
      </c>
      <c r="KH43">
        <v>0</v>
      </c>
      <c r="KI43">
        <v>0</v>
      </c>
      <c r="KJ43" t="s">
        <v>193</v>
      </c>
      <c r="KK43" t="s">
        <v>114</v>
      </c>
      <c r="KL43" t="s">
        <v>193</v>
      </c>
      <c r="KM43" t="s">
        <v>193</v>
      </c>
      <c r="KN43" t="s">
        <v>193</v>
      </c>
      <c r="KO43" t="s">
        <v>193</v>
      </c>
      <c r="KP43" t="s">
        <v>193</v>
      </c>
      <c r="KQ43" t="s">
        <v>193</v>
      </c>
      <c r="KR43" t="s">
        <v>193</v>
      </c>
      <c r="KS43" t="s">
        <v>193</v>
      </c>
      <c r="KT43" t="s">
        <v>193</v>
      </c>
      <c r="KU43" t="s">
        <v>193</v>
      </c>
      <c r="KV43" t="s">
        <v>193</v>
      </c>
      <c r="KW43" t="s">
        <v>193</v>
      </c>
      <c r="KX43" t="s">
        <v>193</v>
      </c>
      <c r="KY43" t="s">
        <v>193</v>
      </c>
      <c r="KZ43" t="s">
        <v>193</v>
      </c>
      <c r="LA43" t="s">
        <v>193</v>
      </c>
      <c r="LB43" t="s">
        <v>193</v>
      </c>
      <c r="LC43" t="s">
        <v>193</v>
      </c>
      <c r="LD43" t="s">
        <v>193</v>
      </c>
      <c r="LE43" t="s">
        <v>193</v>
      </c>
      <c r="LF43" t="s">
        <v>193</v>
      </c>
      <c r="LG43" t="s">
        <v>193</v>
      </c>
      <c r="LH43" t="s">
        <v>193</v>
      </c>
      <c r="LI43" t="s">
        <v>193</v>
      </c>
      <c r="LJ43" t="s">
        <v>193</v>
      </c>
      <c r="LK43" t="s">
        <v>193</v>
      </c>
      <c r="LL43" t="s">
        <v>193</v>
      </c>
      <c r="LM43" t="s">
        <v>193</v>
      </c>
      <c r="LN43" t="s">
        <v>193</v>
      </c>
      <c r="LO43" t="s">
        <v>193</v>
      </c>
      <c r="LP43" t="s">
        <v>193</v>
      </c>
      <c r="LQ43" t="s">
        <v>193</v>
      </c>
      <c r="LR43" t="s">
        <v>193</v>
      </c>
      <c r="LS43" t="s">
        <v>193</v>
      </c>
      <c r="LT43" t="s">
        <v>193</v>
      </c>
      <c r="LU43" t="s">
        <v>193</v>
      </c>
      <c r="LV43" t="s">
        <v>193</v>
      </c>
      <c r="LW43" t="s">
        <v>193</v>
      </c>
      <c r="LX43" t="s">
        <v>193</v>
      </c>
      <c r="LY43" t="s">
        <v>193</v>
      </c>
      <c r="LZ43" t="s">
        <v>193</v>
      </c>
      <c r="MA43" t="s">
        <v>193</v>
      </c>
      <c r="MB43" t="s">
        <v>193</v>
      </c>
      <c r="MC43" t="s">
        <v>193</v>
      </c>
      <c r="MD43" t="s">
        <v>193</v>
      </c>
      <c r="ME43" t="s">
        <v>193</v>
      </c>
      <c r="MF43" t="s">
        <v>193</v>
      </c>
      <c r="MG43" t="s">
        <v>193</v>
      </c>
      <c r="MH43" t="s">
        <v>193</v>
      </c>
      <c r="MI43" t="s">
        <v>193</v>
      </c>
      <c r="MJ43" t="s">
        <v>193</v>
      </c>
      <c r="MK43" t="s">
        <v>193</v>
      </c>
      <c r="ML43" t="s">
        <v>193</v>
      </c>
      <c r="MM43" t="s">
        <v>193</v>
      </c>
      <c r="MN43" t="s">
        <v>193</v>
      </c>
      <c r="MO43" t="s">
        <v>193</v>
      </c>
      <c r="MP43" t="s">
        <v>193</v>
      </c>
      <c r="MQ43" t="s">
        <v>193</v>
      </c>
      <c r="MR43" t="s">
        <v>193</v>
      </c>
      <c r="MS43" t="s">
        <v>193</v>
      </c>
      <c r="MT43" t="s">
        <v>193</v>
      </c>
      <c r="MU43" t="s">
        <v>193</v>
      </c>
      <c r="MV43" t="s">
        <v>193</v>
      </c>
      <c r="MW43" t="s">
        <v>193</v>
      </c>
      <c r="MX43" t="s">
        <v>193</v>
      </c>
      <c r="MY43" t="s">
        <v>193</v>
      </c>
      <c r="MZ43" t="s">
        <v>193</v>
      </c>
      <c r="NA43" t="s">
        <v>193</v>
      </c>
      <c r="NB43" t="s">
        <v>193</v>
      </c>
      <c r="NC43">
        <v>195211482</v>
      </c>
      <c r="ND43" t="s">
        <v>3437</v>
      </c>
      <c r="NE43" t="s">
        <v>3998</v>
      </c>
      <c r="NF43" t="s">
        <v>193</v>
      </c>
      <c r="NG43" t="s">
        <v>699</v>
      </c>
      <c r="NH43" t="s">
        <v>700</v>
      </c>
      <c r="NI43" t="s">
        <v>611</v>
      </c>
      <c r="NJ43" t="s">
        <v>193</v>
      </c>
      <c r="NK43">
        <v>43</v>
      </c>
    </row>
    <row r="44" spans="1:375" x14ac:dyDescent="0.35">
      <c r="A44" t="s">
        <v>3999</v>
      </c>
      <c r="B44" t="s">
        <v>4000</v>
      </c>
      <c r="C44" t="s">
        <v>3355</v>
      </c>
      <c r="D44">
        <v>8.0128205109548825E-4</v>
      </c>
      <c r="E44" t="s">
        <v>193</v>
      </c>
      <c r="F44" t="s">
        <v>193</v>
      </c>
      <c r="G44" t="s">
        <v>193</v>
      </c>
      <c r="H44" t="s">
        <v>3355</v>
      </c>
      <c r="I44" t="s">
        <v>613</v>
      </c>
      <c r="J44" t="s">
        <v>193</v>
      </c>
      <c r="K44" t="s">
        <v>614</v>
      </c>
      <c r="L44" t="s">
        <v>613</v>
      </c>
      <c r="M44" t="s">
        <v>613</v>
      </c>
      <c r="N44" t="s">
        <v>616</v>
      </c>
      <c r="O44" t="s">
        <v>193</v>
      </c>
      <c r="P44" t="s">
        <v>657</v>
      </c>
      <c r="Q44" t="s">
        <v>616</v>
      </c>
      <c r="R44" t="s">
        <v>616</v>
      </c>
      <c r="S44" t="s">
        <v>182</v>
      </c>
      <c r="T44" t="s">
        <v>1959</v>
      </c>
      <c r="U44" t="s">
        <v>1958</v>
      </c>
      <c r="V44" t="s">
        <v>1959</v>
      </c>
      <c r="W44" t="s">
        <v>2836</v>
      </c>
      <c r="X44" t="s">
        <v>2835</v>
      </c>
      <c r="Y44" t="s">
        <v>2836</v>
      </c>
      <c r="Z44" t="s">
        <v>3424</v>
      </c>
      <c r="AA44" t="s">
        <v>193</v>
      </c>
      <c r="AB44" t="s">
        <v>3964</v>
      </c>
      <c r="AC44" t="s">
        <v>3424</v>
      </c>
      <c r="AD44" t="s">
        <v>3424</v>
      </c>
      <c r="AE44" t="s">
        <v>3425</v>
      </c>
      <c r="AF44" t="s">
        <v>193</v>
      </c>
      <c r="AG44" t="s">
        <v>1959</v>
      </c>
      <c r="AH44" t="s">
        <v>3425</v>
      </c>
      <c r="AI44" t="s">
        <v>3425</v>
      </c>
      <c r="AJ44" t="s">
        <v>489</v>
      </c>
      <c r="AK44" t="s">
        <v>490</v>
      </c>
      <c r="AL44" t="s">
        <v>109</v>
      </c>
      <c r="AM44" t="s">
        <v>193</v>
      </c>
      <c r="AN44" t="s">
        <v>109</v>
      </c>
      <c r="AO44" t="s">
        <v>193</v>
      </c>
      <c r="AP44" t="s">
        <v>491</v>
      </c>
      <c r="AQ44" t="s">
        <v>193</v>
      </c>
      <c r="AR44" t="s">
        <v>193</v>
      </c>
      <c r="AS44" t="s">
        <v>492</v>
      </c>
      <c r="AT44" t="s">
        <v>193</v>
      </c>
      <c r="AU44" t="s">
        <v>720</v>
      </c>
      <c r="AV44">
        <v>1</v>
      </c>
      <c r="AW44">
        <v>1</v>
      </c>
      <c r="AX44">
        <v>0</v>
      </c>
      <c r="AY44">
        <v>0</v>
      </c>
      <c r="AZ44">
        <v>0</v>
      </c>
      <c r="BA44">
        <v>0</v>
      </c>
      <c r="BB44">
        <v>0</v>
      </c>
      <c r="BC44" t="s">
        <v>130</v>
      </c>
      <c r="BD44" t="s">
        <v>701</v>
      </c>
      <c r="BE44" t="s">
        <v>112</v>
      </c>
      <c r="BF44">
        <v>1</v>
      </c>
      <c r="BG44">
        <v>0</v>
      </c>
      <c r="BH44">
        <v>0</v>
      </c>
      <c r="BI44">
        <v>0</v>
      </c>
      <c r="BJ44">
        <v>0</v>
      </c>
      <c r="BK44">
        <v>0</v>
      </c>
      <c r="BL44">
        <v>0</v>
      </c>
      <c r="BM44">
        <v>0</v>
      </c>
      <c r="BN44">
        <v>0</v>
      </c>
      <c r="BO44">
        <v>0</v>
      </c>
      <c r="BP44" t="s">
        <v>193</v>
      </c>
      <c r="BQ44" t="s">
        <v>128</v>
      </c>
      <c r="BR44" t="s">
        <v>493</v>
      </c>
      <c r="BS44" t="s">
        <v>795</v>
      </c>
      <c r="BT44">
        <v>1</v>
      </c>
      <c r="BU44">
        <v>1</v>
      </c>
      <c r="BV44">
        <v>1</v>
      </c>
      <c r="BW44">
        <v>1</v>
      </c>
      <c r="BX44">
        <v>0</v>
      </c>
      <c r="BY44">
        <v>1</v>
      </c>
      <c r="BZ44">
        <v>1</v>
      </c>
      <c r="CA44">
        <v>0</v>
      </c>
      <c r="CB44" t="s">
        <v>498</v>
      </c>
      <c r="CC44">
        <v>200</v>
      </c>
      <c r="CD44">
        <v>100</v>
      </c>
      <c r="CE44" t="s">
        <v>109</v>
      </c>
      <c r="CF44">
        <v>250</v>
      </c>
      <c r="CG44">
        <v>96.153846153846104</v>
      </c>
      <c r="CH44" t="s">
        <v>109</v>
      </c>
      <c r="CI44">
        <v>180</v>
      </c>
      <c r="CJ44">
        <v>78.260869565217305</v>
      </c>
      <c r="CK44" t="s">
        <v>109</v>
      </c>
      <c r="CL44">
        <v>250</v>
      </c>
      <c r="CM44">
        <v>86.2068965517241</v>
      </c>
      <c r="CN44" t="s">
        <v>109</v>
      </c>
      <c r="CO44" t="s">
        <v>193</v>
      </c>
      <c r="CP44" t="s">
        <v>193</v>
      </c>
      <c r="CQ44" t="s">
        <v>193</v>
      </c>
      <c r="CR44">
        <v>750</v>
      </c>
      <c r="CS44">
        <v>312.5</v>
      </c>
      <c r="CT44" t="s">
        <v>109</v>
      </c>
      <c r="CU44" t="s">
        <v>622</v>
      </c>
      <c r="CV44" t="s">
        <v>109</v>
      </c>
      <c r="CW44">
        <v>800</v>
      </c>
      <c r="CX44" t="s">
        <v>193</v>
      </c>
      <c r="CY44" t="s">
        <v>193</v>
      </c>
      <c r="CZ44" t="s">
        <v>193</v>
      </c>
      <c r="DA44" t="s">
        <v>193</v>
      </c>
      <c r="DB44" t="s">
        <v>193</v>
      </c>
      <c r="DC44" t="s">
        <v>193</v>
      </c>
      <c r="DD44" t="s">
        <v>156</v>
      </c>
      <c r="DE44">
        <v>800</v>
      </c>
      <c r="DF44" t="s">
        <v>109</v>
      </c>
      <c r="DG44" t="s">
        <v>109</v>
      </c>
      <c r="DH44" t="s">
        <v>3439</v>
      </c>
      <c r="DI44">
        <v>1</v>
      </c>
      <c r="DJ44">
        <v>0</v>
      </c>
      <c r="DK44">
        <v>0</v>
      </c>
      <c r="DL44">
        <v>0</v>
      </c>
      <c r="DM44">
        <v>0</v>
      </c>
      <c r="DN44">
        <v>1</v>
      </c>
      <c r="DO44">
        <v>0</v>
      </c>
      <c r="DP44">
        <v>0</v>
      </c>
      <c r="DQ44">
        <v>0</v>
      </c>
      <c r="DR44">
        <v>0</v>
      </c>
      <c r="DS44">
        <v>0</v>
      </c>
      <c r="DT44">
        <v>0</v>
      </c>
      <c r="DU44">
        <v>0</v>
      </c>
      <c r="DV44">
        <v>0</v>
      </c>
      <c r="DW44" t="s">
        <v>193</v>
      </c>
      <c r="DX44" t="s">
        <v>3440</v>
      </c>
      <c r="DY44">
        <v>1</v>
      </c>
      <c r="DZ44">
        <v>1</v>
      </c>
      <c r="EA44">
        <v>1</v>
      </c>
      <c r="EB44">
        <v>0</v>
      </c>
      <c r="EC44">
        <v>0</v>
      </c>
      <c r="ED44">
        <v>0</v>
      </c>
      <c r="EE44">
        <v>0</v>
      </c>
      <c r="EF44">
        <v>0</v>
      </c>
      <c r="EG44" t="s">
        <v>109</v>
      </c>
      <c r="EH44" t="s">
        <v>114</v>
      </c>
      <c r="EI44" t="s">
        <v>109</v>
      </c>
      <c r="EJ44" t="s">
        <v>182</v>
      </c>
      <c r="EK44" t="s">
        <v>789</v>
      </c>
      <c r="EL44" t="s">
        <v>185</v>
      </c>
      <c r="EM44" t="s">
        <v>785</v>
      </c>
      <c r="EN44" t="s">
        <v>714</v>
      </c>
      <c r="EO44">
        <v>1</v>
      </c>
      <c r="EP44">
        <v>1</v>
      </c>
      <c r="EQ44">
        <v>1</v>
      </c>
      <c r="ER44">
        <v>1</v>
      </c>
      <c r="ES44">
        <v>1</v>
      </c>
      <c r="ET44">
        <v>0</v>
      </c>
      <c r="EU44">
        <v>1</v>
      </c>
      <c r="EV44">
        <v>1</v>
      </c>
      <c r="EW44">
        <v>0</v>
      </c>
      <c r="EX44" t="s">
        <v>109</v>
      </c>
      <c r="EY44">
        <v>25</v>
      </c>
      <c r="EZ44">
        <v>25</v>
      </c>
      <c r="FA44" t="s">
        <v>193</v>
      </c>
      <c r="FB44" t="s">
        <v>193</v>
      </c>
      <c r="FC44" t="s">
        <v>193</v>
      </c>
      <c r="FD44">
        <v>25</v>
      </c>
      <c r="FE44" t="s">
        <v>109</v>
      </c>
      <c r="FF44">
        <v>15</v>
      </c>
      <c r="FG44" t="s">
        <v>109</v>
      </c>
      <c r="FH44">
        <v>30</v>
      </c>
      <c r="FI44" t="s">
        <v>109</v>
      </c>
      <c r="FJ44" t="s">
        <v>193</v>
      </c>
      <c r="FK44" t="s">
        <v>193</v>
      </c>
      <c r="FL44" t="s">
        <v>193</v>
      </c>
      <c r="FM44" t="s">
        <v>193</v>
      </c>
      <c r="FN44" t="s">
        <v>193</v>
      </c>
      <c r="FO44" t="s">
        <v>193</v>
      </c>
      <c r="FP44" t="s">
        <v>193</v>
      </c>
      <c r="FQ44" t="s">
        <v>193</v>
      </c>
      <c r="FR44" t="s">
        <v>193</v>
      </c>
      <c r="FS44" t="s">
        <v>193</v>
      </c>
      <c r="FT44" t="s">
        <v>193</v>
      </c>
      <c r="FU44" t="s">
        <v>109</v>
      </c>
      <c r="FV44">
        <v>20</v>
      </c>
      <c r="FW44" t="s">
        <v>193</v>
      </c>
      <c r="FX44" t="s">
        <v>193</v>
      </c>
      <c r="FY44">
        <v>20</v>
      </c>
      <c r="FZ44" t="s">
        <v>109</v>
      </c>
      <c r="GA44" t="s">
        <v>109</v>
      </c>
      <c r="GB44">
        <v>100</v>
      </c>
      <c r="GC44" t="s">
        <v>193</v>
      </c>
      <c r="GD44" t="s">
        <v>193</v>
      </c>
      <c r="GE44">
        <v>100</v>
      </c>
      <c r="GF44" t="s">
        <v>109</v>
      </c>
      <c r="GG44" t="s">
        <v>109</v>
      </c>
      <c r="GH44">
        <v>75</v>
      </c>
      <c r="GI44" t="s">
        <v>193</v>
      </c>
      <c r="GJ44" t="s">
        <v>193</v>
      </c>
      <c r="GK44" t="s">
        <v>193</v>
      </c>
      <c r="GL44">
        <v>75</v>
      </c>
      <c r="GM44" t="s">
        <v>109</v>
      </c>
      <c r="GN44" t="s">
        <v>109</v>
      </c>
      <c r="GO44" t="s">
        <v>193</v>
      </c>
      <c r="GP44">
        <v>25</v>
      </c>
      <c r="GQ44" t="s">
        <v>193</v>
      </c>
      <c r="GR44" t="s">
        <v>193</v>
      </c>
      <c r="GS44" t="s">
        <v>193</v>
      </c>
      <c r="GT44" t="s">
        <v>193</v>
      </c>
      <c r="GU44" t="s">
        <v>193</v>
      </c>
      <c r="GV44" t="s">
        <v>193</v>
      </c>
      <c r="GW44" t="s">
        <v>109</v>
      </c>
      <c r="GX44" t="s">
        <v>156</v>
      </c>
      <c r="GY44">
        <v>15</v>
      </c>
      <c r="GZ44" t="s">
        <v>109</v>
      </c>
      <c r="HA44" t="s">
        <v>116</v>
      </c>
      <c r="HB44">
        <v>1</v>
      </c>
      <c r="HC44">
        <v>0</v>
      </c>
      <c r="HD44">
        <v>0</v>
      </c>
      <c r="HE44">
        <v>0</v>
      </c>
      <c r="HF44">
        <v>0</v>
      </c>
      <c r="HG44">
        <v>0</v>
      </c>
      <c r="HH44">
        <v>0</v>
      </c>
      <c r="HI44">
        <v>0</v>
      </c>
      <c r="HJ44">
        <v>0</v>
      </c>
      <c r="HK44">
        <v>0</v>
      </c>
      <c r="HL44">
        <v>0</v>
      </c>
      <c r="HM44">
        <v>0</v>
      </c>
      <c r="HN44">
        <v>0</v>
      </c>
      <c r="HO44" t="s">
        <v>193</v>
      </c>
      <c r="HP44" t="s">
        <v>833</v>
      </c>
      <c r="HQ44">
        <v>1</v>
      </c>
      <c r="HR44">
        <v>1</v>
      </c>
      <c r="HS44">
        <v>1</v>
      </c>
      <c r="HT44">
        <v>0</v>
      </c>
      <c r="HU44">
        <v>0</v>
      </c>
      <c r="HV44">
        <v>0</v>
      </c>
      <c r="HW44">
        <v>0</v>
      </c>
      <c r="HX44">
        <v>0</v>
      </c>
      <c r="HY44">
        <v>0</v>
      </c>
      <c r="HZ44" t="s">
        <v>109</v>
      </c>
      <c r="IA44" t="s">
        <v>114</v>
      </c>
      <c r="IB44" t="s">
        <v>109</v>
      </c>
      <c r="IC44" t="s">
        <v>182</v>
      </c>
      <c r="ID44" t="s">
        <v>789</v>
      </c>
      <c r="IE44" t="s">
        <v>185</v>
      </c>
      <c r="IF44" t="s">
        <v>785</v>
      </c>
      <c r="IG44" t="s">
        <v>193</v>
      </c>
      <c r="IH44" t="s">
        <v>193</v>
      </c>
      <c r="II44" t="s">
        <v>193</v>
      </c>
      <c r="IJ44" t="s">
        <v>193</v>
      </c>
      <c r="IK44" t="s">
        <v>193</v>
      </c>
      <c r="IL44" t="s">
        <v>193</v>
      </c>
      <c r="IM44" t="s">
        <v>193</v>
      </c>
      <c r="IN44" t="s">
        <v>193</v>
      </c>
      <c r="IO44" t="s">
        <v>193</v>
      </c>
      <c r="IP44" t="s">
        <v>193</v>
      </c>
      <c r="IQ44" t="s">
        <v>193</v>
      </c>
      <c r="IR44" t="s">
        <v>193</v>
      </c>
      <c r="IS44" t="s">
        <v>193</v>
      </c>
      <c r="IT44" t="s">
        <v>193</v>
      </c>
      <c r="IU44" t="s">
        <v>193</v>
      </c>
      <c r="IV44" t="s">
        <v>193</v>
      </c>
      <c r="IW44" t="s">
        <v>193</v>
      </c>
      <c r="IX44" t="s">
        <v>193</v>
      </c>
      <c r="IY44" t="s">
        <v>193</v>
      </c>
      <c r="IZ44" t="s">
        <v>193</v>
      </c>
      <c r="JA44" t="s">
        <v>193</v>
      </c>
      <c r="JB44" t="s">
        <v>193</v>
      </c>
      <c r="JC44" t="s">
        <v>193</v>
      </c>
      <c r="JD44" t="s">
        <v>193</v>
      </c>
      <c r="JE44" t="s">
        <v>193</v>
      </c>
      <c r="JF44" t="s">
        <v>193</v>
      </c>
      <c r="JG44" t="s">
        <v>193</v>
      </c>
      <c r="JH44" t="s">
        <v>193</v>
      </c>
      <c r="JI44" t="s">
        <v>193</v>
      </c>
      <c r="JJ44" t="s">
        <v>193</v>
      </c>
      <c r="JK44" t="s">
        <v>193</v>
      </c>
      <c r="JL44" t="s">
        <v>193</v>
      </c>
      <c r="JM44" t="s">
        <v>193</v>
      </c>
      <c r="JN44" t="s">
        <v>193</v>
      </c>
      <c r="JO44" t="s">
        <v>193</v>
      </c>
      <c r="JP44" t="s">
        <v>193</v>
      </c>
      <c r="JQ44" t="s">
        <v>193</v>
      </c>
      <c r="JR44" t="s">
        <v>109</v>
      </c>
      <c r="JS44" t="s">
        <v>3340</v>
      </c>
      <c r="JT44">
        <v>1</v>
      </c>
      <c r="JU44">
        <v>0</v>
      </c>
      <c r="JV44">
        <v>0</v>
      </c>
      <c r="JW44">
        <v>0</v>
      </c>
      <c r="JX44">
        <v>0</v>
      </c>
      <c r="JY44">
        <v>0</v>
      </c>
      <c r="JZ44" t="s">
        <v>193</v>
      </c>
      <c r="KA44" t="s">
        <v>3436</v>
      </c>
      <c r="KB44">
        <v>1</v>
      </c>
      <c r="KC44">
        <v>0</v>
      </c>
      <c r="KD44">
        <v>0</v>
      </c>
      <c r="KE44">
        <v>0</v>
      </c>
      <c r="KF44">
        <v>0</v>
      </c>
      <c r="KG44">
        <v>0</v>
      </c>
      <c r="KH44">
        <v>0</v>
      </c>
      <c r="KI44">
        <v>0</v>
      </c>
      <c r="KJ44" t="s">
        <v>193</v>
      </c>
      <c r="KK44" t="s">
        <v>114</v>
      </c>
      <c r="KL44" t="s">
        <v>193</v>
      </c>
      <c r="KM44" t="s">
        <v>193</v>
      </c>
      <c r="KN44" t="s">
        <v>193</v>
      </c>
      <c r="KO44" t="s">
        <v>193</v>
      </c>
      <c r="KP44" t="s">
        <v>193</v>
      </c>
      <c r="KQ44" t="s">
        <v>193</v>
      </c>
      <c r="KR44" t="s">
        <v>193</v>
      </c>
      <c r="KS44" t="s">
        <v>193</v>
      </c>
      <c r="KT44" t="s">
        <v>193</v>
      </c>
      <c r="KU44" t="s">
        <v>193</v>
      </c>
      <c r="KV44" t="s">
        <v>193</v>
      </c>
      <c r="KW44" t="s">
        <v>193</v>
      </c>
      <c r="KX44" t="s">
        <v>193</v>
      </c>
      <c r="KY44" t="s">
        <v>193</v>
      </c>
      <c r="KZ44" t="s">
        <v>193</v>
      </c>
      <c r="LA44" t="s">
        <v>193</v>
      </c>
      <c r="LB44" t="s">
        <v>193</v>
      </c>
      <c r="LC44" t="s">
        <v>193</v>
      </c>
      <c r="LD44" t="s">
        <v>193</v>
      </c>
      <c r="LE44" t="s">
        <v>193</v>
      </c>
      <c r="LF44" t="s">
        <v>193</v>
      </c>
      <c r="LG44" t="s">
        <v>193</v>
      </c>
      <c r="LH44" t="s">
        <v>193</v>
      </c>
      <c r="LI44" t="s">
        <v>193</v>
      </c>
      <c r="LJ44" t="s">
        <v>193</v>
      </c>
      <c r="LK44" t="s">
        <v>193</v>
      </c>
      <c r="LL44" t="s">
        <v>193</v>
      </c>
      <c r="LM44" t="s">
        <v>193</v>
      </c>
      <c r="LN44" t="s">
        <v>193</v>
      </c>
      <c r="LO44" t="s">
        <v>193</v>
      </c>
      <c r="LP44" t="s">
        <v>193</v>
      </c>
      <c r="LQ44" t="s">
        <v>193</v>
      </c>
      <c r="LR44" t="s">
        <v>193</v>
      </c>
      <c r="LS44" t="s">
        <v>193</v>
      </c>
      <c r="LT44" t="s">
        <v>193</v>
      </c>
      <c r="LU44" t="s">
        <v>193</v>
      </c>
      <c r="LV44" t="s">
        <v>193</v>
      </c>
      <c r="LW44" t="s">
        <v>193</v>
      </c>
      <c r="LX44" t="s">
        <v>193</v>
      </c>
      <c r="LY44" t="s">
        <v>193</v>
      </c>
      <c r="LZ44" t="s">
        <v>193</v>
      </c>
      <c r="MA44" t="s">
        <v>193</v>
      </c>
      <c r="MB44" t="s">
        <v>193</v>
      </c>
      <c r="MC44" t="s">
        <v>193</v>
      </c>
      <c r="MD44" t="s">
        <v>193</v>
      </c>
      <c r="ME44" t="s">
        <v>193</v>
      </c>
      <c r="MF44" t="s">
        <v>193</v>
      </c>
      <c r="MG44" t="s">
        <v>193</v>
      </c>
      <c r="MH44" t="s">
        <v>193</v>
      </c>
      <c r="MI44" t="s">
        <v>193</v>
      </c>
      <c r="MJ44" t="s">
        <v>193</v>
      </c>
      <c r="MK44" t="s">
        <v>193</v>
      </c>
      <c r="ML44" t="s">
        <v>193</v>
      </c>
      <c r="MM44" t="s">
        <v>193</v>
      </c>
      <c r="MN44" t="s">
        <v>193</v>
      </c>
      <c r="MO44" t="s">
        <v>193</v>
      </c>
      <c r="MP44" t="s">
        <v>193</v>
      </c>
      <c r="MQ44" t="s">
        <v>193</v>
      </c>
      <c r="MR44" t="s">
        <v>193</v>
      </c>
      <c r="MS44" t="s">
        <v>193</v>
      </c>
      <c r="MT44" t="s">
        <v>193</v>
      </c>
      <c r="MU44" t="s">
        <v>193</v>
      </c>
      <c r="MV44" t="s">
        <v>193</v>
      </c>
      <c r="MW44" t="s">
        <v>193</v>
      </c>
      <c r="MX44" t="s">
        <v>193</v>
      </c>
      <c r="MY44" t="s">
        <v>193</v>
      </c>
      <c r="MZ44" t="s">
        <v>193</v>
      </c>
      <c r="NA44" t="s">
        <v>835</v>
      </c>
      <c r="NB44" t="s">
        <v>193</v>
      </c>
      <c r="NC44">
        <v>195211485</v>
      </c>
      <c r="ND44" t="s">
        <v>3438</v>
      </c>
      <c r="NE44" t="s">
        <v>4001</v>
      </c>
      <c r="NF44" t="s">
        <v>193</v>
      </c>
      <c r="NG44" t="s">
        <v>699</v>
      </c>
      <c r="NH44" t="s">
        <v>700</v>
      </c>
      <c r="NI44" t="s">
        <v>611</v>
      </c>
      <c r="NJ44" t="s">
        <v>193</v>
      </c>
      <c r="NK44">
        <v>44</v>
      </c>
    </row>
    <row r="45" spans="1:375" x14ac:dyDescent="0.35">
      <c r="A45" t="s">
        <v>4002</v>
      </c>
      <c r="B45" t="s">
        <v>4003</v>
      </c>
      <c r="C45" t="s">
        <v>3355</v>
      </c>
      <c r="D45">
        <v>2.7777777795563452E-3</v>
      </c>
      <c r="E45" t="s">
        <v>193</v>
      </c>
      <c r="F45" t="s">
        <v>193</v>
      </c>
      <c r="G45" t="s">
        <v>193</v>
      </c>
      <c r="H45" t="s">
        <v>3355</v>
      </c>
      <c r="I45" t="s">
        <v>613</v>
      </c>
      <c r="J45" t="s">
        <v>193</v>
      </c>
      <c r="K45" t="s">
        <v>614</v>
      </c>
      <c r="L45" t="s">
        <v>613</v>
      </c>
      <c r="M45" t="s">
        <v>613</v>
      </c>
      <c r="N45" t="s">
        <v>1346</v>
      </c>
      <c r="O45" t="s">
        <v>193</v>
      </c>
      <c r="P45" t="s">
        <v>1345</v>
      </c>
      <c r="Q45" t="s">
        <v>1346</v>
      </c>
      <c r="R45" t="s">
        <v>1346</v>
      </c>
      <c r="S45" t="s">
        <v>182</v>
      </c>
      <c r="T45" t="s">
        <v>1959</v>
      </c>
      <c r="U45" t="s">
        <v>1958</v>
      </c>
      <c r="V45" t="s">
        <v>1959</v>
      </c>
      <c r="W45" t="s">
        <v>2836</v>
      </c>
      <c r="X45" t="s">
        <v>2835</v>
      </c>
      <c r="Y45" t="s">
        <v>2836</v>
      </c>
      <c r="Z45" t="s">
        <v>3424</v>
      </c>
      <c r="AA45" t="s">
        <v>193</v>
      </c>
      <c r="AB45" t="s">
        <v>3964</v>
      </c>
      <c r="AC45" t="s">
        <v>3424</v>
      </c>
      <c r="AD45" t="s">
        <v>3424</v>
      </c>
      <c r="AE45" t="s">
        <v>3425</v>
      </c>
      <c r="AF45" t="s">
        <v>193</v>
      </c>
      <c r="AG45" t="s">
        <v>1959</v>
      </c>
      <c r="AH45" t="s">
        <v>3425</v>
      </c>
      <c r="AI45" t="s">
        <v>3425</v>
      </c>
      <c r="AJ45" t="s">
        <v>489</v>
      </c>
      <c r="AK45" t="s">
        <v>3317</v>
      </c>
      <c r="AL45" t="s">
        <v>109</v>
      </c>
      <c r="AM45" t="s">
        <v>193</v>
      </c>
      <c r="AN45" t="s">
        <v>109</v>
      </c>
      <c r="AO45" t="s">
        <v>193</v>
      </c>
      <c r="AP45" t="s">
        <v>494</v>
      </c>
      <c r="AQ45" t="s">
        <v>193</v>
      </c>
      <c r="AR45" t="s">
        <v>193</v>
      </c>
      <c r="AS45" t="s">
        <v>193</v>
      </c>
      <c r="AT45" t="s">
        <v>193</v>
      </c>
      <c r="AU45" t="s">
        <v>193</v>
      </c>
      <c r="AV45" t="s">
        <v>193</v>
      </c>
      <c r="AW45" t="s">
        <v>193</v>
      </c>
      <c r="AX45" t="s">
        <v>193</v>
      </c>
      <c r="AY45" t="s">
        <v>193</v>
      </c>
      <c r="AZ45" t="s">
        <v>193</v>
      </c>
      <c r="BA45" t="s">
        <v>193</v>
      </c>
      <c r="BB45" t="s">
        <v>193</v>
      </c>
      <c r="BC45" t="s">
        <v>193</v>
      </c>
      <c r="BD45" t="s">
        <v>193</v>
      </c>
      <c r="BE45" t="s">
        <v>193</v>
      </c>
      <c r="BF45" t="s">
        <v>193</v>
      </c>
      <c r="BG45" t="s">
        <v>193</v>
      </c>
      <c r="BH45" t="s">
        <v>193</v>
      </c>
      <c r="BI45" t="s">
        <v>193</v>
      </c>
      <c r="BJ45" t="s">
        <v>193</v>
      </c>
      <c r="BK45" t="s">
        <v>193</v>
      </c>
      <c r="BL45" t="s">
        <v>193</v>
      </c>
      <c r="BM45" t="s">
        <v>193</v>
      </c>
      <c r="BN45" t="s">
        <v>193</v>
      </c>
      <c r="BO45" t="s">
        <v>193</v>
      </c>
      <c r="BP45" t="s">
        <v>193</v>
      </c>
      <c r="BQ45" t="s">
        <v>193</v>
      </c>
      <c r="BR45" t="s">
        <v>193</v>
      </c>
      <c r="BS45" t="s">
        <v>193</v>
      </c>
      <c r="BT45" t="s">
        <v>193</v>
      </c>
      <c r="BU45" t="s">
        <v>193</v>
      </c>
      <c r="BV45" t="s">
        <v>193</v>
      </c>
      <c r="BW45" t="s">
        <v>193</v>
      </c>
      <c r="BX45" t="s">
        <v>193</v>
      </c>
      <c r="BY45" t="s">
        <v>193</v>
      </c>
      <c r="BZ45" t="s">
        <v>193</v>
      </c>
      <c r="CA45" t="s">
        <v>193</v>
      </c>
      <c r="CB45" t="s">
        <v>193</v>
      </c>
      <c r="CC45" t="s">
        <v>193</v>
      </c>
      <c r="CD45" t="s">
        <v>193</v>
      </c>
      <c r="CE45" t="s">
        <v>193</v>
      </c>
      <c r="CF45" t="s">
        <v>193</v>
      </c>
      <c r="CG45" t="s">
        <v>193</v>
      </c>
      <c r="CH45" t="s">
        <v>193</v>
      </c>
      <c r="CI45" t="s">
        <v>193</v>
      </c>
      <c r="CJ45" t="s">
        <v>193</v>
      </c>
      <c r="CK45" t="s">
        <v>193</v>
      </c>
      <c r="CL45" t="s">
        <v>193</v>
      </c>
      <c r="CM45" t="s">
        <v>193</v>
      </c>
      <c r="CN45" t="s">
        <v>193</v>
      </c>
      <c r="CO45" t="s">
        <v>193</v>
      </c>
      <c r="CP45" t="s">
        <v>193</v>
      </c>
      <c r="CQ45" t="s">
        <v>193</v>
      </c>
      <c r="CR45" t="s">
        <v>193</v>
      </c>
      <c r="CS45" t="s">
        <v>193</v>
      </c>
      <c r="CT45" t="s">
        <v>193</v>
      </c>
      <c r="CU45" t="s">
        <v>193</v>
      </c>
      <c r="CV45" t="s">
        <v>193</v>
      </c>
      <c r="CW45" t="s">
        <v>193</v>
      </c>
      <c r="CX45" t="s">
        <v>193</v>
      </c>
      <c r="CY45" t="s">
        <v>193</v>
      </c>
      <c r="CZ45" t="s">
        <v>193</v>
      </c>
      <c r="DA45" t="s">
        <v>193</v>
      </c>
      <c r="DB45" t="s">
        <v>193</v>
      </c>
      <c r="DC45" t="s">
        <v>193</v>
      </c>
      <c r="DD45" t="s">
        <v>193</v>
      </c>
      <c r="DE45" t="s">
        <v>193</v>
      </c>
      <c r="DF45" t="s">
        <v>193</v>
      </c>
      <c r="DG45" t="s">
        <v>193</v>
      </c>
      <c r="DH45" t="s">
        <v>193</v>
      </c>
      <c r="DI45" t="s">
        <v>193</v>
      </c>
      <c r="DJ45" t="s">
        <v>193</v>
      </c>
      <c r="DK45" t="s">
        <v>193</v>
      </c>
      <c r="DL45" t="s">
        <v>193</v>
      </c>
      <c r="DM45" t="s">
        <v>193</v>
      </c>
      <c r="DN45" t="s">
        <v>193</v>
      </c>
      <c r="DO45" t="s">
        <v>193</v>
      </c>
      <c r="DP45" t="s">
        <v>193</v>
      </c>
      <c r="DQ45" t="s">
        <v>193</v>
      </c>
      <c r="DR45" t="s">
        <v>193</v>
      </c>
      <c r="DS45" t="s">
        <v>193</v>
      </c>
      <c r="DT45" t="s">
        <v>193</v>
      </c>
      <c r="DU45" t="s">
        <v>193</v>
      </c>
      <c r="DV45" t="s">
        <v>193</v>
      </c>
      <c r="DW45" t="s">
        <v>193</v>
      </c>
      <c r="DX45" t="s">
        <v>193</v>
      </c>
      <c r="DY45" t="s">
        <v>193</v>
      </c>
      <c r="DZ45" t="s">
        <v>193</v>
      </c>
      <c r="EA45" t="s">
        <v>193</v>
      </c>
      <c r="EB45" t="s">
        <v>193</v>
      </c>
      <c r="EC45" t="s">
        <v>193</v>
      </c>
      <c r="ED45" t="s">
        <v>193</v>
      </c>
      <c r="EE45" t="s">
        <v>193</v>
      </c>
      <c r="EF45" t="s">
        <v>193</v>
      </c>
      <c r="EG45" t="s">
        <v>193</v>
      </c>
      <c r="EH45" t="s">
        <v>193</v>
      </c>
      <c r="EI45" t="s">
        <v>193</v>
      </c>
      <c r="EJ45" t="s">
        <v>193</v>
      </c>
      <c r="EK45" t="s">
        <v>193</v>
      </c>
      <c r="EL45" t="s">
        <v>193</v>
      </c>
      <c r="EM45" t="s">
        <v>193</v>
      </c>
      <c r="EN45" t="s">
        <v>193</v>
      </c>
      <c r="EO45" t="s">
        <v>193</v>
      </c>
      <c r="EP45" t="s">
        <v>193</v>
      </c>
      <c r="EQ45" t="s">
        <v>193</v>
      </c>
      <c r="ER45" t="s">
        <v>193</v>
      </c>
      <c r="ES45" t="s">
        <v>193</v>
      </c>
      <c r="ET45" t="s">
        <v>193</v>
      </c>
      <c r="EU45" t="s">
        <v>193</v>
      </c>
      <c r="EV45" t="s">
        <v>193</v>
      </c>
      <c r="EW45" t="s">
        <v>193</v>
      </c>
      <c r="EX45" t="s">
        <v>193</v>
      </c>
      <c r="EY45" t="s">
        <v>193</v>
      </c>
      <c r="EZ45" t="s">
        <v>193</v>
      </c>
      <c r="FA45" t="s">
        <v>193</v>
      </c>
      <c r="FB45" t="s">
        <v>193</v>
      </c>
      <c r="FC45" t="s">
        <v>193</v>
      </c>
      <c r="FD45" t="s">
        <v>193</v>
      </c>
      <c r="FE45" t="s">
        <v>193</v>
      </c>
      <c r="FF45" t="s">
        <v>193</v>
      </c>
      <c r="FG45" t="s">
        <v>193</v>
      </c>
      <c r="FH45" t="s">
        <v>193</v>
      </c>
      <c r="FI45" t="s">
        <v>193</v>
      </c>
      <c r="FJ45" t="s">
        <v>193</v>
      </c>
      <c r="FK45" t="s">
        <v>193</v>
      </c>
      <c r="FL45" t="s">
        <v>193</v>
      </c>
      <c r="FM45" t="s">
        <v>193</v>
      </c>
      <c r="FN45" t="s">
        <v>193</v>
      </c>
      <c r="FO45" t="s">
        <v>193</v>
      </c>
      <c r="FP45" t="s">
        <v>193</v>
      </c>
      <c r="FQ45" t="s">
        <v>193</v>
      </c>
      <c r="FR45" t="s">
        <v>193</v>
      </c>
      <c r="FS45" t="s">
        <v>193</v>
      </c>
      <c r="FT45" t="s">
        <v>193</v>
      </c>
      <c r="FU45" t="s">
        <v>193</v>
      </c>
      <c r="FV45" t="s">
        <v>193</v>
      </c>
      <c r="FW45" t="s">
        <v>193</v>
      </c>
      <c r="FX45" t="s">
        <v>193</v>
      </c>
      <c r="FY45" t="s">
        <v>193</v>
      </c>
      <c r="FZ45" t="s">
        <v>193</v>
      </c>
      <c r="GA45" t="s">
        <v>193</v>
      </c>
      <c r="GB45" t="s">
        <v>193</v>
      </c>
      <c r="GC45" t="s">
        <v>193</v>
      </c>
      <c r="GD45" t="s">
        <v>193</v>
      </c>
      <c r="GE45" t="s">
        <v>193</v>
      </c>
      <c r="GF45" t="s">
        <v>193</v>
      </c>
      <c r="GG45" t="s">
        <v>193</v>
      </c>
      <c r="GH45" t="s">
        <v>193</v>
      </c>
      <c r="GI45" t="s">
        <v>193</v>
      </c>
      <c r="GJ45" t="s">
        <v>193</v>
      </c>
      <c r="GK45" t="s">
        <v>193</v>
      </c>
      <c r="GL45" t="s">
        <v>193</v>
      </c>
      <c r="GM45" t="s">
        <v>193</v>
      </c>
      <c r="GN45" t="s">
        <v>193</v>
      </c>
      <c r="GO45" t="s">
        <v>193</v>
      </c>
      <c r="GP45" t="s">
        <v>193</v>
      </c>
      <c r="GQ45" t="s">
        <v>193</v>
      </c>
      <c r="GR45" t="s">
        <v>193</v>
      </c>
      <c r="GS45" t="s">
        <v>193</v>
      </c>
      <c r="GT45" t="s">
        <v>193</v>
      </c>
      <c r="GU45" t="s">
        <v>193</v>
      </c>
      <c r="GV45" t="s">
        <v>193</v>
      </c>
      <c r="GW45" t="s">
        <v>193</v>
      </c>
      <c r="GX45" t="s">
        <v>193</v>
      </c>
      <c r="GY45" t="s">
        <v>193</v>
      </c>
      <c r="GZ45" t="s">
        <v>193</v>
      </c>
      <c r="HA45" t="s">
        <v>193</v>
      </c>
      <c r="HB45" t="s">
        <v>193</v>
      </c>
      <c r="HC45" t="s">
        <v>193</v>
      </c>
      <c r="HD45" t="s">
        <v>193</v>
      </c>
      <c r="HE45" t="s">
        <v>193</v>
      </c>
      <c r="HF45" t="s">
        <v>193</v>
      </c>
      <c r="HG45" t="s">
        <v>193</v>
      </c>
      <c r="HH45" t="s">
        <v>193</v>
      </c>
      <c r="HI45" t="s">
        <v>193</v>
      </c>
      <c r="HJ45" t="s">
        <v>193</v>
      </c>
      <c r="HK45" t="s">
        <v>193</v>
      </c>
      <c r="HL45" t="s">
        <v>193</v>
      </c>
      <c r="HM45" t="s">
        <v>193</v>
      </c>
      <c r="HN45" t="s">
        <v>193</v>
      </c>
      <c r="HO45" t="s">
        <v>193</v>
      </c>
      <c r="HP45" t="s">
        <v>193</v>
      </c>
      <c r="HQ45" t="s">
        <v>193</v>
      </c>
      <c r="HR45" t="s">
        <v>193</v>
      </c>
      <c r="HS45" t="s">
        <v>193</v>
      </c>
      <c r="HT45" t="s">
        <v>193</v>
      </c>
      <c r="HU45" t="s">
        <v>193</v>
      </c>
      <c r="HV45" t="s">
        <v>193</v>
      </c>
      <c r="HW45" t="s">
        <v>193</v>
      </c>
      <c r="HX45" t="s">
        <v>193</v>
      </c>
      <c r="HY45" t="s">
        <v>193</v>
      </c>
      <c r="HZ45" t="s">
        <v>193</v>
      </c>
      <c r="IA45" t="s">
        <v>193</v>
      </c>
      <c r="IB45" t="s">
        <v>193</v>
      </c>
      <c r="IC45" t="s">
        <v>193</v>
      </c>
      <c r="ID45" t="s">
        <v>193</v>
      </c>
      <c r="IE45" t="s">
        <v>193</v>
      </c>
      <c r="IF45" t="s">
        <v>193</v>
      </c>
      <c r="IG45" t="s">
        <v>193</v>
      </c>
      <c r="IH45" t="s">
        <v>193</v>
      </c>
      <c r="II45" t="s">
        <v>193</v>
      </c>
      <c r="IJ45" t="s">
        <v>193</v>
      </c>
      <c r="IK45" t="s">
        <v>193</v>
      </c>
      <c r="IL45" t="s">
        <v>193</v>
      </c>
      <c r="IM45" t="s">
        <v>193</v>
      </c>
      <c r="IN45" t="s">
        <v>193</v>
      </c>
      <c r="IO45" t="s">
        <v>193</v>
      </c>
      <c r="IP45" t="s">
        <v>193</v>
      </c>
      <c r="IQ45" t="s">
        <v>193</v>
      </c>
      <c r="IR45" t="s">
        <v>193</v>
      </c>
      <c r="IS45" t="s">
        <v>193</v>
      </c>
      <c r="IT45" t="s">
        <v>193</v>
      </c>
      <c r="IU45" t="s">
        <v>193</v>
      </c>
      <c r="IV45" t="s">
        <v>193</v>
      </c>
      <c r="IW45" t="s">
        <v>193</v>
      </c>
      <c r="IX45" t="s">
        <v>193</v>
      </c>
      <c r="IY45" t="s">
        <v>193</v>
      </c>
      <c r="IZ45" t="s">
        <v>193</v>
      </c>
      <c r="JA45" t="s">
        <v>193</v>
      </c>
      <c r="JB45" t="s">
        <v>193</v>
      </c>
      <c r="JC45" t="s">
        <v>193</v>
      </c>
      <c r="JD45" t="s">
        <v>193</v>
      </c>
      <c r="JE45" t="s">
        <v>193</v>
      </c>
      <c r="JF45" t="s">
        <v>193</v>
      </c>
      <c r="JG45" t="s">
        <v>193</v>
      </c>
      <c r="JH45" t="s">
        <v>193</v>
      </c>
      <c r="JI45" t="s">
        <v>193</v>
      </c>
      <c r="JJ45" t="s">
        <v>193</v>
      </c>
      <c r="JK45" t="s">
        <v>193</v>
      </c>
      <c r="JL45" t="s">
        <v>193</v>
      </c>
      <c r="JM45" t="s">
        <v>193</v>
      </c>
      <c r="JN45" t="s">
        <v>193</v>
      </c>
      <c r="JO45" t="s">
        <v>193</v>
      </c>
      <c r="JP45" t="s">
        <v>193</v>
      </c>
      <c r="JQ45" t="s">
        <v>193</v>
      </c>
      <c r="JR45" t="s">
        <v>193</v>
      </c>
      <c r="JS45" t="s">
        <v>193</v>
      </c>
      <c r="JT45" t="s">
        <v>193</v>
      </c>
      <c r="JU45" t="s">
        <v>193</v>
      </c>
      <c r="JV45" t="s">
        <v>193</v>
      </c>
      <c r="JW45" t="s">
        <v>193</v>
      </c>
      <c r="JX45" t="s">
        <v>193</v>
      </c>
      <c r="JY45" t="s">
        <v>193</v>
      </c>
      <c r="JZ45" t="s">
        <v>193</v>
      </c>
      <c r="KA45" t="s">
        <v>193</v>
      </c>
      <c r="KB45" t="s">
        <v>193</v>
      </c>
      <c r="KC45" t="s">
        <v>193</v>
      </c>
      <c r="KD45" t="s">
        <v>193</v>
      </c>
      <c r="KE45" t="s">
        <v>193</v>
      </c>
      <c r="KF45" t="s">
        <v>193</v>
      </c>
      <c r="KG45" t="s">
        <v>193</v>
      </c>
      <c r="KH45" t="s">
        <v>193</v>
      </c>
      <c r="KI45" t="s">
        <v>193</v>
      </c>
      <c r="KJ45" t="s">
        <v>193</v>
      </c>
      <c r="KK45" t="s">
        <v>193</v>
      </c>
      <c r="KL45" t="s">
        <v>193</v>
      </c>
      <c r="KM45" t="s">
        <v>193</v>
      </c>
      <c r="KN45" t="s">
        <v>193</v>
      </c>
      <c r="KO45" t="s">
        <v>193</v>
      </c>
      <c r="KP45" t="s">
        <v>193</v>
      </c>
      <c r="KQ45" t="s">
        <v>193</v>
      </c>
      <c r="KR45" t="s">
        <v>193</v>
      </c>
      <c r="KS45" t="s">
        <v>193</v>
      </c>
      <c r="KT45" t="s">
        <v>193</v>
      </c>
      <c r="KU45" t="s">
        <v>109</v>
      </c>
      <c r="KV45" t="s">
        <v>505</v>
      </c>
      <c r="KW45" t="s">
        <v>3357</v>
      </c>
      <c r="KX45" t="s">
        <v>193</v>
      </c>
      <c r="KY45" t="s">
        <v>516</v>
      </c>
      <c r="KZ45" t="s">
        <v>3358</v>
      </c>
      <c r="LA45" t="s">
        <v>3357</v>
      </c>
      <c r="LB45" t="s">
        <v>796</v>
      </c>
      <c r="LC45" t="s">
        <v>193</v>
      </c>
      <c r="LD45" t="s">
        <v>3360</v>
      </c>
      <c r="LE45" t="s">
        <v>797</v>
      </c>
      <c r="LF45" t="s">
        <v>798</v>
      </c>
      <c r="LG45" t="s">
        <v>799</v>
      </c>
      <c r="LH45" t="s">
        <v>193</v>
      </c>
      <c r="LI45" t="s">
        <v>193</v>
      </c>
      <c r="LJ45" t="s">
        <v>193</v>
      </c>
      <c r="LK45" t="s">
        <v>193</v>
      </c>
      <c r="LL45" t="s">
        <v>193</v>
      </c>
      <c r="LM45">
        <v>0</v>
      </c>
      <c r="LN45">
        <v>0</v>
      </c>
      <c r="LO45" t="s">
        <v>193</v>
      </c>
      <c r="LP45" t="s">
        <v>156</v>
      </c>
      <c r="LQ45">
        <v>0</v>
      </c>
      <c r="LR45" t="s">
        <v>114</v>
      </c>
      <c r="LS45" t="s">
        <v>712</v>
      </c>
      <c r="LT45" t="s">
        <v>114</v>
      </c>
      <c r="LU45" t="s">
        <v>193</v>
      </c>
      <c r="LV45" t="s">
        <v>193</v>
      </c>
      <c r="LW45" t="s">
        <v>193</v>
      </c>
      <c r="LX45" t="s">
        <v>193</v>
      </c>
      <c r="LY45" t="s">
        <v>193</v>
      </c>
      <c r="LZ45" t="s">
        <v>193</v>
      </c>
      <c r="MA45" t="s">
        <v>193</v>
      </c>
      <c r="MB45" t="s">
        <v>193</v>
      </c>
      <c r="MC45" t="s">
        <v>193</v>
      </c>
      <c r="MD45" t="s">
        <v>193</v>
      </c>
      <c r="ME45" t="s">
        <v>193</v>
      </c>
      <c r="MF45" t="s">
        <v>193</v>
      </c>
      <c r="MG45" t="s">
        <v>193</v>
      </c>
      <c r="MH45" t="s">
        <v>114</v>
      </c>
      <c r="MI45" t="s">
        <v>193</v>
      </c>
      <c r="MJ45" t="s">
        <v>193</v>
      </c>
      <c r="MK45" t="s">
        <v>193</v>
      </c>
      <c r="ML45" t="s">
        <v>193</v>
      </c>
      <c r="MM45" t="s">
        <v>193</v>
      </c>
      <c r="MN45" t="s">
        <v>193</v>
      </c>
      <c r="MO45" t="s">
        <v>193</v>
      </c>
      <c r="MP45" t="s">
        <v>193</v>
      </c>
      <c r="MQ45" t="s">
        <v>193</v>
      </c>
      <c r="MR45" t="s">
        <v>193</v>
      </c>
      <c r="MS45" t="s">
        <v>193</v>
      </c>
      <c r="MT45" t="s">
        <v>193</v>
      </c>
      <c r="MU45" t="s">
        <v>193</v>
      </c>
      <c r="MV45" t="s">
        <v>193</v>
      </c>
      <c r="MW45" t="s">
        <v>193</v>
      </c>
      <c r="MX45" t="s">
        <v>193</v>
      </c>
      <c r="MY45" t="s">
        <v>193</v>
      </c>
      <c r="MZ45" t="s">
        <v>193</v>
      </c>
      <c r="NA45" t="s">
        <v>193</v>
      </c>
      <c r="NB45" t="s">
        <v>193</v>
      </c>
      <c r="NC45">
        <v>195211487</v>
      </c>
      <c r="ND45" t="s">
        <v>3441</v>
      </c>
      <c r="NE45" t="s">
        <v>4001</v>
      </c>
      <c r="NF45" t="s">
        <v>193</v>
      </c>
      <c r="NG45" t="s">
        <v>699</v>
      </c>
      <c r="NH45" t="s">
        <v>700</v>
      </c>
      <c r="NI45" t="s">
        <v>611</v>
      </c>
      <c r="NJ45" t="s">
        <v>193</v>
      </c>
      <c r="NK45">
        <v>45</v>
      </c>
    </row>
    <row r="46" spans="1:375" x14ac:dyDescent="0.35">
      <c r="A46" t="s">
        <v>4004</v>
      </c>
      <c r="B46" t="s">
        <v>4005</v>
      </c>
      <c r="C46" t="s">
        <v>3355</v>
      </c>
      <c r="D46">
        <v>1.2731481486601599E-3</v>
      </c>
      <c r="E46" t="s">
        <v>193</v>
      </c>
      <c r="F46" t="s">
        <v>193</v>
      </c>
      <c r="G46" t="s">
        <v>193</v>
      </c>
      <c r="H46" t="s">
        <v>3355</v>
      </c>
      <c r="I46" t="s">
        <v>613</v>
      </c>
      <c r="J46" t="s">
        <v>193</v>
      </c>
      <c r="K46" t="s">
        <v>614</v>
      </c>
      <c r="L46" t="s">
        <v>613</v>
      </c>
      <c r="M46" t="s">
        <v>613</v>
      </c>
      <c r="N46" t="s">
        <v>616</v>
      </c>
      <c r="O46" t="s">
        <v>193</v>
      </c>
      <c r="P46" t="s">
        <v>657</v>
      </c>
      <c r="Q46" t="s">
        <v>616</v>
      </c>
      <c r="R46" t="s">
        <v>616</v>
      </c>
      <c r="S46" t="s">
        <v>182</v>
      </c>
      <c r="T46" t="s">
        <v>1959</v>
      </c>
      <c r="U46" t="s">
        <v>1958</v>
      </c>
      <c r="V46" t="s">
        <v>1959</v>
      </c>
      <c r="W46" t="s">
        <v>2836</v>
      </c>
      <c r="X46" t="s">
        <v>2835</v>
      </c>
      <c r="Y46" t="s">
        <v>2836</v>
      </c>
      <c r="Z46" t="s">
        <v>3424</v>
      </c>
      <c r="AA46" t="s">
        <v>193</v>
      </c>
      <c r="AB46" t="s">
        <v>3964</v>
      </c>
      <c r="AC46" t="s">
        <v>3424</v>
      </c>
      <c r="AD46" t="s">
        <v>3424</v>
      </c>
      <c r="AE46" t="s">
        <v>3425</v>
      </c>
      <c r="AF46" t="s">
        <v>193</v>
      </c>
      <c r="AG46" t="s">
        <v>1959</v>
      </c>
      <c r="AH46" t="s">
        <v>3425</v>
      </c>
      <c r="AI46" t="s">
        <v>3425</v>
      </c>
      <c r="AJ46" t="s">
        <v>489</v>
      </c>
      <c r="AK46" t="s">
        <v>490</v>
      </c>
      <c r="AL46" t="s">
        <v>109</v>
      </c>
      <c r="AM46" t="s">
        <v>193</v>
      </c>
      <c r="AN46" t="s">
        <v>109</v>
      </c>
      <c r="AO46" t="s">
        <v>193</v>
      </c>
      <c r="AP46" t="s">
        <v>491</v>
      </c>
      <c r="AQ46" t="s">
        <v>193</v>
      </c>
      <c r="AR46" t="s">
        <v>193</v>
      </c>
      <c r="AS46" t="s">
        <v>492</v>
      </c>
      <c r="AT46" t="s">
        <v>193</v>
      </c>
      <c r="AU46" t="s">
        <v>701</v>
      </c>
      <c r="AV46">
        <v>0</v>
      </c>
      <c r="AW46">
        <v>1</v>
      </c>
      <c r="AX46">
        <v>0</v>
      </c>
      <c r="AY46">
        <v>0</v>
      </c>
      <c r="AZ46">
        <v>0</v>
      </c>
      <c r="BA46">
        <v>0</v>
      </c>
      <c r="BB46">
        <v>0</v>
      </c>
      <c r="BC46" t="s">
        <v>130</v>
      </c>
      <c r="BD46" t="s">
        <v>701</v>
      </c>
      <c r="BE46" t="s">
        <v>112</v>
      </c>
      <c r="BF46">
        <v>1</v>
      </c>
      <c r="BG46">
        <v>0</v>
      </c>
      <c r="BH46">
        <v>0</v>
      </c>
      <c r="BI46">
        <v>0</v>
      </c>
      <c r="BJ46">
        <v>0</v>
      </c>
      <c r="BK46">
        <v>0</v>
      </c>
      <c r="BL46">
        <v>0</v>
      </c>
      <c r="BM46">
        <v>0</v>
      </c>
      <c r="BN46">
        <v>0</v>
      </c>
      <c r="BO46">
        <v>0</v>
      </c>
      <c r="BP46" t="s">
        <v>193</v>
      </c>
      <c r="BQ46" t="s">
        <v>128</v>
      </c>
      <c r="BR46" t="s">
        <v>493</v>
      </c>
      <c r="BS46" t="s">
        <v>193</v>
      </c>
      <c r="BT46" t="s">
        <v>193</v>
      </c>
      <c r="BU46" t="s">
        <v>193</v>
      </c>
      <c r="BV46" t="s">
        <v>193</v>
      </c>
      <c r="BW46" t="s">
        <v>193</v>
      </c>
      <c r="BX46" t="s">
        <v>193</v>
      </c>
      <c r="BY46" t="s">
        <v>193</v>
      </c>
      <c r="BZ46" t="s">
        <v>193</v>
      </c>
      <c r="CA46" t="s">
        <v>193</v>
      </c>
      <c r="CB46" t="s">
        <v>193</v>
      </c>
      <c r="CC46" t="s">
        <v>193</v>
      </c>
      <c r="CD46" t="s">
        <v>193</v>
      </c>
      <c r="CE46" t="s">
        <v>193</v>
      </c>
      <c r="CF46" t="s">
        <v>193</v>
      </c>
      <c r="CG46" t="s">
        <v>193</v>
      </c>
      <c r="CH46" t="s">
        <v>193</v>
      </c>
      <c r="CI46" t="s">
        <v>193</v>
      </c>
      <c r="CJ46" t="s">
        <v>193</v>
      </c>
      <c r="CK46" t="s">
        <v>193</v>
      </c>
      <c r="CL46" t="s">
        <v>193</v>
      </c>
      <c r="CM46" t="s">
        <v>193</v>
      </c>
      <c r="CN46" t="s">
        <v>193</v>
      </c>
      <c r="CO46" t="s">
        <v>193</v>
      </c>
      <c r="CP46" t="s">
        <v>193</v>
      </c>
      <c r="CQ46" t="s">
        <v>193</v>
      </c>
      <c r="CR46" t="s">
        <v>193</v>
      </c>
      <c r="CS46" t="s">
        <v>193</v>
      </c>
      <c r="CT46" t="s">
        <v>193</v>
      </c>
      <c r="CU46" t="s">
        <v>193</v>
      </c>
      <c r="CV46" t="s">
        <v>193</v>
      </c>
      <c r="CW46" t="s">
        <v>193</v>
      </c>
      <c r="CX46" t="s">
        <v>193</v>
      </c>
      <c r="CY46" t="s">
        <v>193</v>
      </c>
      <c r="CZ46" t="s">
        <v>193</v>
      </c>
      <c r="DA46" t="s">
        <v>193</v>
      </c>
      <c r="DB46" t="s">
        <v>193</v>
      </c>
      <c r="DC46" t="s">
        <v>193</v>
      </c>
      <c r="DD46" t="s">
        <v>193</v>
      </c>
      <c r="DE46" t="s">
        <v>193</v>
      </c>
      <c r="DF46" t="s">
        <v>193</v>
      </c>
      <c r="DG46" t="s">
        <v>193</v>
      </c>
      <c r="DH46" t="s">
        <v>193</v>
      </c>
      <c r="DI46" t="s">
        <v>193</v>
      </c>
      <c r="DJ46" t="s">
        <v>193</v>
      </c>
      <c r="DK46" t="s">
        <v>193</v>
      </c>
      <c r="DL46" t="s">
        <v>193</v>
      </c>
      <c r="DM46" t="s">
        <v>193</v>
      </c>
      <c r="DN46" t="s">
        <v>193</v>
      </c>
      <c r="DO46" t="s">
        <v>193</v>
      </c>
      <c r="DP46" t="s">
        <v>193</v>
      </c>
      <c r="DQ46" t="s">
        <v>193</v>
      </c>
      <c r="DR46" t="s">
        <v>193</v>
      </c>
      <c r="DS46" t="s">
        <v>193</v>
      </c>
      <c r="DT46" t="s">
        <v>193</v>
      </c>
      <c r="DU46" t="s">
        <v>193</v>
      </c>
      <c r="DV46" t="s">
        <v>193</v>
      </c>
      <c r="DW46" t="s">
        <v>193</v>
      </c>
      <c r="DX46" t="s">
        <v>193</v>
      </c>
      <c r="DY46" t="s">
        <v>193</v>
      </c>
      <c r="DZ46" t="s">
        <v>193</v>
      </c>
      <c r="EA46" t="s">
        <v>193</v>
      </c>
      <c r="EB46" t="s">
        <v>193</v>
      </c>
      <c r="EC46" t="s">
        <v>193</v>
      </c>
      <c r="ED46" t="s">
        <v>193</v>
      </c>
      <c r="EE46" t="s">
        <v>193</v>
      </c>
      <c r="EF46" t="s">
        <v>193</v>
      </c>
      <c r="EG46" t="s">
        <v>193</v>
      </c>
      <c r="EH46" t="s">
        <v>193</v>
      </c>
      <c r="EI46" t="s">
        <v>193</v>
      </c>
      <c r="EJ46" t="s">
        <v>193</v>
      </c>
      <c r="EK46" t="s">
        <v>193</v>
      </c>
      <c r="EL46" t="s">
        <v>193</v>
      </c>
      <c r="EM46" t="s">
        <v>193</v>
      </c>
      <c r="EN46" t="s">
        <v>3443</v>
      </c>
      <c r="EO46">
        <v>0</v>
      </c>
      <c r="EP46">
        <v>1</v>
      </c>
      <c r="EQ46">
        <v>1</v>
      </c>
      <c r="ER46">
        <v>1</v>
      </c>
      <c r="ES46">
        <v>1</v>
      </c>
      <c r="ET46">
        <v>0</v>
      </c>
      <c r="EU46">
        <v>1</v>
      </c>
      <c r="EV46">
        <v>1</v>
      </c>
      <c r="EW46">
        <v>0</v>
      </c>
      <c r="EX46" t="s">
        <v>193</v>
      </c>
      <c r="EY46" t="s">
        <v>193</v>
      </c>
      <c r="EZ46" t="s">
        <v>193</v>
      </c>
      <c r="FA46" t="s">
        <v>193</v>
      </c>
      <c r="FB46" t="s">
        <v>193</v>
      </c>
      <c r="FC46" t="s">
        <v>193</v>
      </c>
      <c r="FD46" t="s">
        <v>193</v>
      </c>
      <c r="FE46" t="s">
        <v>193</v>
      </c>
      <c r="FF46">
        <v>15</v>
      </c>
      <c r="FG46" t="s">
        <v>109</v>
      </c>
      <c r="FH46">
        <v>30</v>
      </c>
      <c r="FI46" t="s">
        <v>109</v>
      </c>
      <c r="FJ46" t="s">
        <v>193</v>
      </c>
      <c r="FK46" t="s">
        <v>193</v>
      </c>
      <c r="FL46" t="s">
        <v>193</v>
      </c>
      <c r="FM46" t="s">
        <v>193</v>
      </c>
      <c r="FN46" t="s">
        <v>193</v>
      </c>
      <c r="FO46" t="s">
        <v>193</v>
      </c>
      <c r="FP46" t="s">
        <v>193</v>
      </c>
      <c r="FQ46" t="s">
        <v>193</v>
      </c>
      <c r="FR46" t="s">
        <v>193</v>
      </c>
      <c r="FS46" t="s">
        <v>193</v>
      </c>
      <c r="FT46" t="s">
        <v>193</v>
      </c>
      <c r="FU46" t="s">
        <v>109</v>
      </c>
      <c r="FV46">
        <v>15</v>
      </c>
      <c r="FW46" t="s">
        <v>193</v>
      </c>
      <c r="FX46" t="s">
        <v>193</v>
      </c>
      <c r="FY46">
        <v>15</v>
      </c>
      <c r="FZ46" t="s">
        <v>109</v>
      </c>
      <c r="GA46" t="s">
        <v>109</v>
      </c>
      <c r="GB46">
        <v>60</v>
      </c>
      <c r="GC46" t="s">
        <v>193</v>
      </c>
      <c r="GD46" t="s">
        <v>193</v>
      </c>
      <c r="GE46">
        <v>60</v>
      </c>
      <c r="GF46" t="s">
        <v>109</v>
      </c>
      <c r="GG46" t="s">
        <v>109</v>
      </c>
      <c r="GH46">
        <v>75</v>
      </c>
      <c r="GI46" t="s">
        <v>193</v>
      </c>
      <c r="GJ46" t="s">
        <v>193</v>
      </c>
      <c r="GK46" t="s">
        <v>193</v>
      </c>
      <c r="GL46">
        <v>75</v>
      </c>
      <c r="GM46" t="s">
        <v>109</v>
      </c>
      <c r="GN46" t="s">
        <v>109</v>
      </c>
      <c r="GO46" t="s">
        <v>193</v>
      </c>
      <c r="GP46">
        <v>15</v>
      </c>
      <c r="GQ46" t="s">
        <v>193</v>
      </c>
      <c r="GR46" t="s">
        <v>193</v>
      </c>
      <c r="GS46" t="s">
        <v>193</v>
      </c>
      <c r="GT46" t="s">
        <v>193</v>
      </c>
      <c r="GU46" t="s">
        <v>193</v>
      </c>
      <c r="GV46" t="s">
        <v>193</v>
      </c>
      <c r="GW46" t="s">
        <v>109</v>
      </c>
      <c r="GX46" t="s">
        <v>156</v>
      </c>
      <c r="GY46">
        <v>15</v>
      </c>
      <c r="GZ46" t="s">
        <v>109</v>
      </c>
      <c r="HA46" t="s">
        <v>3444</v>
      </c>
      <c r="HB46">
        <v>1</v>
      </c>
      <c r="HC46">
        <v>0</v>
      </c>
      <c r="HD46">
        <v>0</v>
      </c>
      <c r="HE46">
        <v>1</v>
      </c>
      <c r="HF46">
        <v>1</v>
      </c>
      <c r="HG46">
        <v>0</v>
      </c>
      <c r="HH46">
        <v>0</v>
      </c>
      <c r="HI46">
        <v>0</v>
      </c>
      <c r="HJ46">
        <v>0</v>
      </c>
      <c r="HK46">
        <v>0</v>
      </c>
      <c r="HL46">
        <v>0</v>
      </c>
      <c r="HM46">
        <v>0</v>
      </c>
      <c r="HN46">
        <v>0</v>
      </c>
      <c r="HO46" t="s">
        <v>193</v>
      </c>
      <c r="HP46" t="s">
        <v>3445</v>
      </c>
      <c r="HQ46">
        <v>0</v>
      </c>
      <c r="HR46">
        <v>1</v>
      </c>
      <c r="HS46">
        <v>1</v>
      </c>
      <c r="HT46">
        <v>1</v>
      </c>
      <c r="HU46">
        <v>1</v>
      </c>
      <c r="HV46">
        <v>0</v>
      </c>
      <c r="HW46">
        <v>0</v>
      </c>
      <c r="HX46">
        <v>0</v>
      </c>
      <c r="HY46">
        <v>0</v>
      </c>
      <c r="HZ46" t="s">
        <v>109</v>
      </c>
      <c r="IA46" t="s">
        <v>114</v>
      </c>
      <c r="IB46" t="s">
        <v>109</v>
      </c>
      <c r="IC46" t="s">
        <v>182</v>
      </c>
      <c r="ID46" t="s">
        <v>789</v>
      </c>
      <c r="IE46" t="s">
        <v>185</v>
      </c>
      <c r="IF46" t="s">
        <v>785</v>
      </c>
      <c r="IG46" t="s">
        <v>193</v>
      </c>
      <c r="IH46" t="s">
        <v>193</v>
      </c>
      <c r="II46" t="s">
        <v>193</v>
      </c>
      <c r="IJ46" t="s">
        <v>193</v>
      </c>
      <c r="IK46" t="s">
        <v>193</v>
      </c>
      <c r="IL46" t="s">
        <v>193</v>
      </c>
      <c r="IM46" t="s">
        <v>193</v>
      </c>
      <c r="IN46" t="s">
        <v>193</v>
      </c>
      <c r="IO46" t="s">
        <v>193</v>
      </c>
      <c r="IP46" t="s">
        <v>193</v>
      </c>
      <c r="IQ46" t="s">
        <v>193</v>
      </c>
      <c r="IR46" t="s">
        <v>193</v>
      </c>
      <c r="IS46" t="s">
        <v>193</v>
      </c>
      <c r="IT46" t="s">
        <v>193</v>
      </c>
      <c r="IU46" t="s">
        <v>193</v>
      </c>
      <c r="IV46" t="s">
        <v>193</v>
      </c>
      <c r="IW46" t="s">
        <v>193</v>
      </c>
      <c r="IX46" t="s">
        <v>193</v>
      </c>
      <c r="IY46" t="s">
        <v>193</v>
      </c>
      <c r="IZ46" t="s">
        <v>193</v>
      </c>
      <c r="JA46" t="s">
        <v>193</v>
      </c>
      <c r="JB46" t="s">
        <v>193</v>
      </c>
      <c r="JC46" t="s">
        <v>193</v>
      </c>
      <c r="JD46" t="s">
        <v>193</v>
      </c>
      <c r="JE46" t="s">
        <v>193</v>
      </c>
      <c r="JF46" t="s">
        <v>193</v>
      </c>
      <c r="JG46" t="s">
        <v>193</v>
      </c>
      <c r="JH46" t="s">
        <v>193</v>
      </c>
      <c r="JI46" t="s">
        <v>193</v>
      </c>
      <c r="JJ46" t="s">
        <v>193</v>
      </c>
      <c r="JK46" t="s">
        <v>193</v>
      </c>
      <c r="JL46" t="s">
        <v>193</v>
      </c>
      <c r="JM46" t="s">
        <v>193</v>
      </c>
      <c r="JN46" t="s">
        <v>193</v>
      </c>
      <c r="JO46" t="s">
        <v>193</v>
      </c>
      <c r="JP46" t="s">
        <v>193</v>
      </c>
      <c r="JQ46" t="s">
        <v>193</v>
      </c>
      <c r="JR46" t="s">
        <v>109</v>
      </c>
      <c r="JS46" t="s">
        <v>3340</v>
      </c>
      <c r="JT46">
        <v>1</v>
      </c>
      <c r="JU46">
        <v>0</v>
      </c>
      <c r="JV46">
        <v>0</v>
      </c>
      <c r="JW46">
        <v>0</v>
      </c>
      <c r="JX46">
        <v>0</v>
      </c>
      <c r="JY46">
        <v>0</v>
      </c>
      <c r="JZ46" t="s">
        <v>193</v>
      </c>
      <c r="KA46" t="s">
        <v>3436</v>
      </c>
      <c r="KB46">
        <v>1</v>
      </c>
      <c r="KC46">
        <v>0</v>
      </c>
      <c r="KD46">
        <v>0</v>
      </c>
      <c r="KE46">
        <v>0</v>
      </c>
      <c r="KF46">
        <v>0</v>
      </c>
      <c r="KG46">
        <v>0</v>
      </c>
      <c r="KH46">
        <v>0</v>
      </c>
      <c r="KI46">
        <v>0</v>
      </c>
      <c r="KJ46" t="s">
        <v>193</v>
      </c>
      <c r="KK46" t="s">
        <v>114</v>
      </c>
      <c r="KL46" t="s">
        <v>193</v>
      </c>
      <c r="KM46" t="s">
        <v>193</v>
      </c>
      <c r="KN46" t="s">
        <v>193</v>
      </c>
      <c r="KO46" t="s">
        <v>193</v>
      </c>
      <c r="KP46" t="s">
        <v>193</v>
      </c>
      <c r="KQ46" t="s">
        <v>193</v>
      </c>
      <c r="KR46" t="s">
        <v>193</v>
      </c>
      <c r="KS46" t="s">
        <v>193</v>
      </c>
      <c r="KT46" t="s">
        <v>193</v>
      </c>
      <c r="KU46" t="s">
        <v>193</v>
      </c>
      <c r="KV46" t="s">
        <v>193</v>
      </c>
      <c r="KW46" t="s">
        <v>193</v>
      </c>
      <c r="KX46" t="s">
        <v>193</v>
      </c>
      <c r="KY46" t="s">
        <v>193</v>
      </c>
      <c r="KZ46" t="s">
        <v>193</v>
      </c>
      <c r="LA46" t="s">
        <v>193</v>
      </c>
      <c r="LB46" t="s">
        <v>193</v>
      </c>
      <c r="LC46" t="s">
        <v>193</v>
      </c>
      <c r="LD46" t="s">
        <v>193</v>
      </c>
      <c r="LE46" t="s">
        <v>193</v>
      </c>
      <c r="LF46" t="s">
        <v>193</v>
      </c>
      <c r="LG46" t="s">
        <v>193</v>
      </c>
      <c r="LH46" t="s">
        <v>193</v>
      </c>
      <c r="LI46" t="s">
        <v>193</v>
      </c>
      <c r="LJ46" t="s">
        <v>193</v>
      </c>
      <c r="LK46" t="s">
        <v>193</v>
      </c>
      <c r="LL46" t="s">
        <v>193</v>
      </c>
      <c r="LM46" t="s">
        <v>193</v>
      </c>
      <c r="LN46" t="s">
        <v>193</v>
      </c>
      <c r="LO46" t="s">
        <v>193</v>
      </c>
      <c r="LP46" t="s">
        <v>193</v>
      </c>
      <c r="LQ46" t="s">
        <v>193</v>
      </c>
      <c r="LR46" t="s">
        <v>193</v>
      </c>
      <c r="LS46" t="s">
        <v>193</v>
      </c>
      <c r="LT46" t="s">
        <v>193</v>
      </c>
      <c r="LU46" t="s">
        <v>193</v>
      </c>
      <c r="LV46" t="s">
        <v>193</v>
      </c>
      <c r="LW46" t="s">
        <v>193</v>
      </c>
      <c r="LX46" t="s">
        <v>193</v>
      </c>
      <c r="LY46" t="s">
        <v>193</v>
      </c>
      <c r="LZ46" t="s">
        <v>193</v>
      </c>
      <c r="MA46" t="s">
        <v>193</v>
      </c>
      <c r="MB46" t="s">
        <v>193</v>
      </c>
      <c r="MC46" t="s">
        <v>193</v>
      </c>
      <c r="MD46" t="s">
        <v>193</v>
      </c>
      <c r="ME46" t="s">
        <v>193</v>
      </c>
      <c r="MF46" t="s">
        <v>193</v>
      </c>
      <c r="MG46" t="s">
        <v>193</v>
      </c>
      <c r="MH46" t="s">
        <v>193</v>
      </c>
      <c r="MI46" t="s">
        <v>193</v>
      </c>
      <c r="MJ46" t="s">
        <v>193</v>
      </c>
      <c r="MK46" t="s">
        <v>193</v>
      </c>
      <c r="ML46" t="s">
        <v>193</v>
      </c>
      <c r="MM46" t="s">
        <v>193</v>
      </c>
      <c r="MN46" t="s">
        <v>193</v>
      </c>
      <c r="MO46" t="s">
        <v>193</v>
      </c>
      <c r="MP46" t="s">
        <v>193</v>
      </c>
      <c r="MQ46" t="s">
        <v>193</v>
      </c>
      <c r="MR46" t="s">
        <v>193</v>
      </c>
      <c r="MS46" t="s">
        <v>193</v>
      </c>
      <c r="MT46" t="s">
        <v>193</v>
      </c>
      <c r="MU46" t="s">
        <v>193</v>
      </c>
      <c r="MV46" t="s">
        <v>193</v>
      </c>
      <c r="MW46" t="s">
        <v>193</v>
      </c>
      <c r="MX46" t="s">
        <v>193</v>
      </c>
      <c r="MY46" t="s">
        <v>193</v>
      </c>
      <c r="MZ46" t="s">
        <v>193</v>
      </c>
      <c r="NA46" t="s">
        <v>4006</v>
      </c>
      <c r="NB46" t="s">
        <v>193</v>
      </c>
      <c r="NC46">
        <v>195211492</v>
      </c>
      <c r="ND46" t="s">
        <v>3442</v>
      </c>
      <c r="NE46" t="s">
        <v>4007</v>
      </c>
      <c r="NF46" t="s">
        <v>193</v>
      </c>
      <c r="NG46" t="s">
        <v>699</v>
      </c>
      <c r="NH46" t="s">
        <v>700</v>
      </c>
      <c r="NI46" t="s">
        <v>611</v>
      </c>
      <c r="NJ46" t="s">
        <v>193</v>
      </c>
      <c r="NK46">
        <v>46</v>
      </c>
    </row>
    <row r="47" spans="1:375" x14ac:dyDescent="0.35">
      <c r="A47" t="s">
        <v>4008</v>
      </c>
      <c r="B47" t="s">
        <v>4009</v>
      </c>
      <c r="C47" t="s">
        <v>3355</v>
      </c>
      <c r="D47">
        <v>6.1728395020408137E-4</v>
      </c>
      <c r="E47" t="s">
        <v>193</v>
      </c>
      <c r="F47" t="s">
        <v>193</v>
      </c>
      <c r="G47" t="s">
        <v>193</v>
      </c>
      <c r="H47" t="s">
        <v>3355</v>
      </c>
      <c r="I47" t="s">
        <v>613</v>
      </c>
      <c r="J47" t="s">
        <v>193</v>
      </c>
      <c r="K47" t="s">
        <v>614</v>
      </c>
      <c r="L47" t="s">
        <v>613</v>
      </c>
      <c r="M47" t="s">
        <v>613</v>
      </c>
      <c r="N47" t="s">
        <v>616</v>
      </c>
      <c r="O47" t="s">
        <v>193</v>
      </c>
      <c r="P47" t="s">
        <v>657</v>
      </c>
      <c r="Q47" t="s">
        <v>616</v>
      </c>
      <c r="R47" t="s">
        <v>616</v>
      </c>
      <c r="S47" t="s">
        <v>182</v>
      </c>
      <c r="T47" t="s">
        <v>1959</v>
      </c>
      <c r="U47" t="s">
        <v>1958</v>
      </c>
      <c r="V47" t="s">
        <v>1959</v>
      </c>
      <c r="W47" t="s">
        <v>2836</v>
      </c>
      <c r="X47" t="s">
        <v>2835</v>
      </c>
      <c r="Y47" t="s">
        <v>2836</v>
      </c>
      <c r="Z47" t="s">
        <v>3424</v>
      </c>
      <c r="AA47" t="s">
        <v>193</v>
      </c>
      <c r="AB47" t="s">
        <v>3964</v>
      </c>
      <c r="AC47" t="s">
        <v>3424</v>
      </c>
      <c r="AD47" t="s">
        <v>3424</v>
      </c>
      <c r="AE47" t="s">
        <v>3425</v>
      </c>
      <c r="AF47" t="s">
        <v>193</v>
      </c>
      <c r="AG47" t="s">
        <v>1959</v>
      </c>
      <c r="AH47" t="s">
        <v>3425</v>
      </c>
      <c r="AI47" t="s">
        <v>3425</v>
      </c>
      <c r="AJ47" t="s">
        <v>489</v>
      </c>
      <c r="AK47" t="s">
        <v>490</v>
      </c>
      <c r="AL47" t="s">
        <v>109</v>
      </c>
      <c r="AM47" t="s">
        <v>193</v>
      </c>
      <c r="AN47" t="s">
        <v>109</v>
      </c>
      <c r="AO47" t="s">
        <v>193</v>
      </c>
      <c r="AP47" t="s">
        <v>491</v>
      </c>
      <c r="AQ47" t="s">
        <v>193</v>
      </c>
      <c r="AR47" t="s">
        <v>193</v>
      </c>
      <c r="AS47" t="s">
        <v>492</v>
      </c>
      <c r="AT47" t="s">
        <v>193</v>
      </c>
      <c r="AU47" t="s">
        <v>4010</v>
      </c>
      <c r="AV47">
        <v>0</v>
      </c>
      <c r="AW47">
        <v>0</v>
      </c>
      <c r="AX47">
        <v>0</v>
      </c>
      <c r="AY47">
        <v>1</v>
      </c>
      <c r="AZ47">
        <v>1</v>
      </c>
      <c r="BA47">
        <v>0</v>
      </c>
      <c r="BB47">
        <v>0</v>
      </c>
      <c r="BC47" t="s">
        <v>3990</v>
      </c>
      <c r="BD47" t="s">
        <v>3510</v>
      </c>
      <c r="BE47" t="s">
        <v>112</v>
      </c>
      <c r="BF47">
        <v>1</v>
      </c>
      <c r="BG47">
        <v>0</v>
      </c>
      <c r="BH47">
        <v>0</v>
      </c>
      <c r="BI47">
        <v>0</v>
      </c>
      <c r="BJ47">
        <v>0</v>
      </c>
      <c r="BK47">
        <v>0</v>
      </c>
      <c r="BL47">
        <v>0</v>
      </c>
      <c r="BM47">
        <v>0</v>
      </c>
      <c r="BN47">
        <v>0</v>
      </c>
      <c r="BO47">
        <v>0</v>
      </c>
      <c r="BP47" t="s">
        <v>193</v>
      </c>
      <c r="BQ47" t="s">
        <v>128</v>
      </c>
      <c r="BR47" t="s">
        <v>501</v>
      </c>
      <c r="BS47" t="s">
        <v>193</v>
      </c>
      <c r="BT47" t="s">
        <v>193</v>
      </c>
      <c r="BU47" t="s">
        <v>193</v>
      </c>
      <c r="BV47" t="s">
        <v>193</v>
      </c>
      <c r="BW47" t="s">
        <v>193</v>
      </c>
      <c r="BX47" t="s">
        <v>193</v>
      </c>
      <c r="BY47" t="s">
        <v>193</v>
      </c>
      <c r="BZ47" t="s">
        <v>193</v>
      </c>
      <c r="CA47" t="s">
        <v>193</v>
      </c>
      <c r="CB47" t="s">
        <v>193</v>
      </c>
      <c r="CC47" t="s">
        <v>193</v>
      </c>
      <c r="CD47" t="s">
        <v>193</v>
      </c>
      <c r="CE47" t="s">
        <v>193</v>
      </c>
      <c r="CF47" t="s">
        <v>193</v>
      </c>
      <c r="CG47" t="s">
        <v>193</v>
      </c>
      <c r="CH47" t="s">
        <v>193</v>
      </c>
      <c r="CI47" t="s">
        <v>193</v>
      </c>
      <c r="CJ47" t="s">
        <v>193</v>
      </c>
      <c r="CK47" t="s">
        <v>193</v>
      </c>
      <c r="CL47" t="s">
        <v>193</v>
      </c>
      <c r="CM47" t="s">
        <v>193</v>
      </c>
      <c r="CN47" t="s">
        <v>193</v>
      </c>
      <c r="CO47" t="s">
        <v>193</v>
      </c>
      <c r="CP47" t="s">
        <v>193</v>
      </c>
      <c r="CQ47" t="s">
        <v>193</v>
      </c>
      <c r="CR47" t="s">
        <v>193</v>
      </c>
      <c r="CS47" t="s">
        <v>193</v>
      </c>
      <c r="CT47" t="s">
        <v>193</v>
      </c>
      <c r="CU47" t="s">
        <v>193</v>
      </c>
      <c r="CV47" t="s">
        <v>193</v>
      </c>
      <c r="CW47" t="s">
        <v>193</v>
      </c>
      <c r="CX47" t="s">
        <v>193</v>
      </c>
      <c r="CY47" t="s">
        <v>193</v>
      </c>
      <c r="CZ47" t="s">
        <v>193</v>
      </c>
      <c r="DA47" t="s">
        <v>193</v>
      </c>
      <c r="DB47" t="s">
        <v>193</v>
      </c>
      <c r="DC47" t="s">
        <v>193</v>
      </c>
      <c r="DD47" t="s">
        <v>193</v>
      </c>
      <c r="DE47" t="s">
        <v>193</v>
      </c>
      <c r="DF47" t="s">
        <v>193</v>
      </c>
      <c r="DG47" t="s">
        <v>193</v>
      </c>
      <c r="DH47" t="s">
        <v>193</v>
      </c>
      <c r="DI47" t="s">
        <v>193</v>
      </c>
      <c r="DJ47" t="s">
        <v>193</v>
      </c>
      <c r="DK47" t="s">
        <v>193</v>
      </c>
      <c r="DL47" t="s">
        <v>193</v>
      </c>
      <c r="DM47" t="s">
        <v>193</v>
      </c>
      <c r="DN47" t="s">
        <v>193</v>
      </c>
      <c r="DO47" t="s">
        <v>193</v>
      </c>
      <c r="DP47" t="s">
        <v>193</v>
      </c>
      <c r="DQ47" t="s">
        <v>193</v>
      </c>
      <c r="DR47" t="s">
        <v>193</v>
      </c>
      <c r="DS47" t="s">
        <v>193</v>
      </c>
      <c r="DT47" t="s">
        <v>193</v>
      </c>
      <c r="DU47" t="s">
        <v>193</v>
      </c>
      <c r="DV47" t="s">
        <v>193</v>
      </c>
      <c r="DW47" t="s">
        <v>193</v>
      </c>
      <c r="DX47" t="s">
        <v>193</v>
      </c>
      <c r="DY47" t="s">
        <v>193</v>
      </c>
      <c r="DZ47" t="s">
        <v>193</v>
      </c>
      <c r="EA47" t="s">
        <v>193</v>
      </c>
      <c r="EB47" t="s">
        <v>193</v>
      </c>
      <c r="EC47" t="s">
        <v>193</v>
      </c>
      <c r="ED47" t="s">
        <v>193</v>
      </c>
      <c r="EE47" t="s">
        <v>193</v>
      </c>
      <c r="EF47" t="s">
        <v>193</v>
      </c>
      <c r="EG47" t="s">
        <v>193</v>
      </c>
      <c r="EH47" t="s">
        <v>193</v>
      </c>
      <c r="EI47" t="s">
        <v>193</v>
      </c>
      <c r="EJ47" t="s">
        <v>193</v>
      </c>
      <c r="EK47" t="s">
        <v>193</v>
      </c>
      <c r="EL47" t="s">
        <v>193</v>
      </c>
      <c r="EM47" t="s">
        <v>193</v>
      </c>
      <c r="EN47" t="s">
        <v>193</v>
      </c>
      <c r="EO47" t="s">
        <v>193</v>
      </c>
      <c r="EP47" t="s">
        <v>193</v>
      </c>
      <c r="EQ47" t="s">
        <v>193</v>
      </c>
      <c r="ER47" t="s">
        <v>193</v>
      </c>
      <c r="ES47" t="s">
        <v>193</v>
      </c>
      <c r="ET47" t="s">
        <v>193</v>
      </c>
      <c r="EU47" t="s">
        <v>193</v>
      </c>
      <c r="EV47" t="s">
        <v>193</v>
      </c>
      <c r="EW47" t="s">
        <v>193</v>
      </c>
      <c r="EX47" t="s">
        <v>193</v>
      </c>
      <c r="EY47" t="s">
        <v>193</v>
      </c>
      <c r="EZ47" t="s">
        <v>193</v>
      </c>
      <c r="FA47" t="s">
        <v>193</v>
      </c>
      <c r="FB47" t="s">
        <v>193</v>
      </c>
      <c r="FC47" t="s">
        <v>193</v>
      </c>
      <c r="FD47" t="s">
        <v>193</v>
      </c>
      <c r="FE47" t="s">
        <v>193</v>
      </c>
      <c r="FF47" t="s">
        <v>193</v>
      </c>
      <c r="FG47" t="s">
        <v>193</v>
      </c>
      <c r="FH47" t="s">
        <v>193</v>
      </c>
      <c r="FI47" t="s">
        <v>193</v>
      </c>
      <c r="FJ47" t="s">
        <v>193</v>
      </c>
      <c r="FK47" t="s">
        <v>193</v>
      </c>
      <c r="FL47" t="s">
        <v>193</v>
      </c>
      <c r="FM47" t="s">
        <v>193</v>
      </c>
      <c r="FN47" t="s">
        <v>193</v>
      </c>
      <c r="FO47" t="s">
        <v>193</v>
      </c>
      <c r="FP47" t="s">
        <v>193</v>
      </c>
      <c r="FQ47" t="s">
        <v>193</v>
      </c>
      <c r="FR47" t="s">
        <v>193</v>
      </c>
      <c r="FS47" t="s">
        <v>193</v>
      </c>
      <c r="FT47" t="s">
        <v>193</v>
      </c>
      <c r="FU47" t="s">
        <v>193</v>
      </c>
      <c r="FV47" t="s">
        <v>193</v>
      </c>
      <c r="FW47" t="s">
        <v>193</v>
      </c>
      <c r="FX47" t="s">
        <v>193</v>
      </c>
      <c r="FY47" t="s">
        <v>193</v>
      </c>
      <c r="FZ47" t="s">
        <v>193</v>
      </c>
      <c r="GA47" t="s">
        <v>193</v>
      </c>
      <c r="GB47" t="s">
        <v>193</v>
      </c>
      <c r="GC47" t="s">
        <v>193</v>
      </c>
      <c r="GD47" t="s">
        <v>193</v>
      </c>
      <c r="GE47" t="s">
        <v>193</v>
      </c>
      <c r="GF47" t="s">
        <v>193</v>
      </c>
      <c r="GG47" t="s">
        <v>193</v>
      </c>
      <c r="GH47" t="s">
        <v>193</v>
      </c>
      <c r="GI47" t="s">
        <v>193</v>
      </c>
      <c r="GJ47" t="s">
        <v>193</v>
      </c>
      <c r="GK47" t="s">
        <v>193</v>
      </c>
      <c r="GL47" t="s">
        <v>193</v>
      </c>
      <c r="GM47" t="s">
        <v>193</v>
      </c>
      <c r="GN47" t="s">
        <v>193</v>
      </c>
      <c r="GO47" t="s">
        <v>193</v>
      </c>
      <c r="GP47" t="s">
        <v>193</v>
      </c>
      <c r="GQ47" t="s">
        <v>193</v>
      </c>
      <c r="GR47" t="s">
        <v>193</v>
      </c>
      <c r="GS47" t="s">
        <v>193</v>
      </c>
      <c r="GT47" t="s">
        <v>193</v>
      </c>
      <c r="GU47" t="s">
        <v>193</v>
      </c>
      <c r="GV47" t="s">
        <v>193</v>
      </c>
      <c r="GW47" t="s">
        <v>193</v>
      </c>
      <c r="GX47" t="s">
        <v>193</v>
      </c>
      <c r="GY47" t="s">
        <v>193</v>
      </c>
      <c r="GZ47" t="s">
        <v>193</v>
      </c>
      <c r="HA47" t="s">
        <v>193</v>
      </c>
      <c r="HB47" t="s">
        <v>193</v>
      </c>
      <c r="HC47" t="s">
        <v>193</v>
      </c>
      <c r="HD47" t="s">
        <v>193</v>
      </c>
      <c r="HE47" t="s">
        <v>193</v>
      </c>
      <c r="HF47" t="s">
        <v>193</v>
      </c>
      <c r="HG47" t="s">
        <v>193</v>
      </c>
      <c r="HH47" t="s">
        <v>193</v>
      </c>
      <c r="HI47" t="s">
        <v>193</v>
      </c>
      <c r="HJ47" t="s">
        <v>193</v>
      </c>
      <c r="HK47" t="s">
        <v>193</v>
      </c>
      <c r="HL47" t="s">
        <v>193</v>
      </c>
      <c r="HM47" t="s">
        <v>193</v>
      </c>
      <c r="HN47" t="s">
        <v>193</v>
      </c>
      <c r="HO47" t="s">
        <v>193</v>
      </c>
      <c r="HP47" t="s">
        <v>193</v>
      </c>
      <c r="HQ47" t="s">
        <v>193</v>
      </c>
      <c r="HR47" t="s">
        <v>193</v>
      </c>
      <c r="HS47" t="s">
        <v>193</v>
      </c>
      <c r="HT47" t="s">
        <v>193</v>
      </c>
      <c r="HU47" t="s">
        <v>193</v>
      </c>
      <c r="HV47" t="s">
        <v>193</v>
      </c>
      <c r="HW47" t="s">
        <v>193</v>
      </c>
      <c r="HX47" t="s">
        <v>193</v>
      </c>
      <c r="HY47" t="s">
        <v>193</v>
      </c>
      <c r="HZ47" t="s">
        <v>193</v>
      </c>
      <c r="IA47" t="s">
        <v>193</v>
      </c>
      <c r="IB47" t="s">
        <v>193</v>
      </c>
      <c r="IC47" t="s">
        <v>193</v>
      </c>
      <c r="ID47" t="s">
        <v>193</v>
      </c>
      <c r="IE47" t="s">
        <v>193</v>
      </c>
      <c r="IF47" t="s">
        <v>193</v>
      </c>
      <c r="IG47" t="s">
        <v>193</v>
      </c>
      <c r="IH47" t="s">
        <v>193</v>
      </c>
      <c r="II47" t="s">
        <v>193</v>
      </c>
      <c r="IJ47" t="s">
        <v>193</v>
      </c>
      <c r="IK47" t="s">
        <v>193</v>
      </c>
      <c r="IL47" t="s">
        <v>193</v>
      </c>
      <c r="IM47" t="s">
        <v>193</v>
      </c>
      <c r="IN47" t="s">
        <v>3447</v>
      </c>
      <c r="IO47">
        <v>0</v>
      </c>
      <c r="IP47">
        <v>1</v>
      </c>
      <c r="IQ47">
        <v>1</v>
      </c>
      <c r="IR47">
        <v>1</v>
      </c>
      <c r="IS47">
        <v>1</v>
      </c>
      <c r="IT47">
        <v>1</v>
      </c>
      <c r="IU47">
        <v>1</v>
      </c>
      <c r="IV47">
        <v>0</v>
      </c>
      <c r="IW47" t="s">
        <v>193</v>
      </c>
      <c r="IX47" t="s">
        <v>193</v>
      </c>
      <c r="IY47" t="s">
        <v>193</v>
      </c>
      <c r="IZ47">
        <v>100</v>
      </c>
      <c r="JA47">
        <v>100</v>
      </c>
      <c r="JB47">
        <v>75</v>
      </c>
      <c r="JC47">
        <v>10</v>
      </c>
      <c r="JD47">
        <v>50</v>
      </c>
      <c r="JE47">
        <v>75</v>
      </c>
      <c r="JF47" t="s">
        <v>109</v>
      </c>
      <c r="JG47" t="s">
        <v>193</v>
      </c>
      <c r="JH47" t="s">
        <v>3421</v>
      </c>
      <c r="JI47">
        <v>1</v>
      </c>
      <c r="JJ47">
        <v>1</v>
      </c>
      <c r="JK47">
        <v>1</v>
      </c>
      <c r="JL47">
        <v>200</v>
      </c>
      <c r="JM47">
        <v>75</v>
      </c>
      <c r="JN47">
        <v>25</v>
      </c>
      <c r="JO47" t="s">
        <v>109</v>
      </c>
      <c r="JP47" t="s">
        <v>193</v>
      </c>
      <c r="JQ47" t="s">
        <v>193</v>
      </c>
      <c r="JR47" t="s">
        <v>109</v>
      </c>
      <c r="JS47" t="s">
        <v>3340</v>
      </c>
      <c r="JT47">
        <v>1</v>
      </c>
      <c r="JU47">
        <v>0</v>
      </c>
      <c r="JV47">
        <v>0</v>
      </c>
      <c r="JW47">
        <v>0</v>
      </c>
      <c r="JX47">
        <v>0</v>
      </c>
      <c r="JY47">
        <v>0</v>
      </c>
      <c r="JZ47" t="s">
        <v>193</v>
      </c>
      <c r="KA47" t="s">
        <v>3436</v>
      </c>
      <c r="KB47">
        <v>1</v>
      </c>
      <c r="KC47">
        <v>0</v>
      </c>
      <c r="KD47">
        <v>0</v>
      </c>
      <c r="KE47">
        <v>0</v>
      </c>
      <c r="KF47">
        <v>0</v>
      </c>
      <c r="KG47">
        <v>0</v>
      </c>
      <c r="KH47">
        <v>0</v>
      </c>
      <c r="KI47">
        <v>0</v>
      </c>
      <c r="KJ47" t="s">
        <v>193</v>
      </c>
      <c r="KK47" t="s">
        <v>114</v>
      </c>
      <c r="KL47" t="s">
        <v>193</v>
      </c>
      <c r="KM47" t="s">
        <v>193</v>
      </c>
      <c r="KN47" t="s">
        <v>193</v>
      </c>
      <c r="KO47" t="s">
        <v>193</v>
      </c>
      <c r="KP47" t="s">
        <v>193</v>
      </c>
      <c r="KQ47" t="s">
        <v>193</v>
      </c>
      <c r="KR47" t="s">
        <v>193</v>
      </c>
      <c r="KS47" t="s">
        <v>193</v>
      </c>
      <c r="KT47" t="s">
        <v>193</v>
      </c>
      <c r="KU47" t="s">
        <v>193</v>
      </c>
      <c r="KV47" t="s">
        <v>193</v>
      </c>
      <c r="KW47" t="s">
        <v>193</v>
      </c>
      <c r="KX47" t="s">
        <v>193</v>
      </c>
      <c r="KY47" t="s">
        <v>193</v>
      </c>
      <c r="KZ47" t="s">
        <v>193</v>
      </c>
      <c r="LA47" t="s">
        <v>193</v>
      </c>
      <c r="LB47" t="s">
        <v>193</v>
      </c>
      <c r="LC47" t="s">
        <v>193</v>
      </c>
      <c r="LD47" t="s">
        <v>193</v>
      </c>
      <c r="LE47" t="s">
        <v>193</v>
      </c>
      <c r="LF47" t="s">
        <v>193</v>
      </c>
      <c r="LG47" t="s">
        <v>193</v>
      </c>
      <c r="LH47" t="s">
        <v>193</v>
      </c>
      <c r="LI47" t="s">
        <v>193</v>
      </c>
      <c r="LJ47" t="s">
        <v>193</v>
      </c>
      <c r="LK47" t="s">
        <v>193</v>
      </c>
      <c r="LL47" t="s">
        <v>193</v>
      </c>
      <c r="LM47" t="s">
        <v>193</v>
      </c>
      <c r="LN47" t="s">
        <v>193</v>
      </c>
      <c r="LO47" t="s">
        <v>193</v>
      </c>
      <c r="LP47" t="s">
        <v>193</v>
      </c>
      <c r="LQ47" t="s">
        <v>193</v>
      </c>
      <c r="LR47" t="s">
        <v>193</v>
      </c>
      <c r="LS47" t="s">
        <v>193</v>
      </c>
      <c r="LT47" t="s">
        <v>193</v>
      </c>
      <c r="LU47" t="s">
        <v>193</v>
      </c>
      <c r="LV47" t="s">
        <v>193</v>
      </c>
      <c r="LW47" t="s">
        <v>193</v>
      </c>
      <c r="LX47" t="s">
        <v>193</v>
      </c>
      <c r="LY47" t="s">
        <v>193</v>
      </c>
      <c r="LZ47" t="s">
        <v>193</v>
      </c>
      <c r="MA47" t="s">
        <v>193</v>
      </c>
      <c r="MB47" t="s">
        <v>193</v>
      </c>
      <c r="MC47" t="s">
        <v>193</v>
      </c>
      <c r="MD47" t="s">
        <v>193</v>
      </c>
      <c r="ME47" t="s">
        <v>193</v>
      </c>
      <c r="MF47" t="s">
        <v>193</v>
      </c>
      <c r="MG47" t="s">
        <v>193</v>
      </c>
      <c r="MH47" t="s">
        <v>193</v>
      </c>
      <c r="MI47" t="s">
        <v>193</v>
      </c>
      <c r="MJ47" t="s">
        <v>193</v>
      </c>
      <c r="MK47" t="s">
        <v>193</v>
      </c>
      <c r="ML47" t="s">
        <v>193</v>
      </c>
      <c r="MM47" t="s">
        <v>193</v>
      </c>
      <c r="MN47" t="s">
        <v>193</v>
      </c>
      <c r="MO47" t="s">
        <v>193</v>
      </c>
      <c r="MP47" t="s">
        <v>193</v>
      </c>
      <c r="MQ47" t="s">
        <v>193</v>
      </c>
      <c r="MR47" t="s">
        <v>193</v>
      </c>
      <c r="MS47" t="s">
        <v>193</v>
      </c>
      <c r="MT47" t="s">
        <v>193</v>
      </c>
      <c r="MU47" t="s">
        <v>193</v>
      </c>
      <c r="MV47" t="s">
        <v>193</v>
      </c>
      <c r="MW47" t="s">
        <v>193</v>
      </c>
      <c r="MX47" t="s">
        <v>193</v>
      </c>
      <c r="MY47" t="s">
        <v>193</v>
      </c>
      <c r="MZ47" t="s">
        <v>193</v>
      </c>
      <c r="NA47" t="s">
        <v>848</v>
      </c>
      <c r="NB47" t="s">
        <v>193</v>
      </c>
      <c r="NC47">
        <v>195211499</v>
      </c>
      <c r="ND47" t="s">
        <v>3446</v>
      </c>
      <c r="NE47" t="s">
        <v>4011</v>
      </c>
      <c r="NF47" t="s">
        <v>193</v>
      </c>
      <c r="NG47" t="s">
        <v>699</v>
      </c>
      <c r="NH47" t="s">
        <v>700</v>
      </c>
      <c r="NI47" t="s">
        <v>611</v>
      </c>
      <c r="NJ47" t="s">
        <v>193</v>
      </c>
      <c r="NK47">
        <v>47</v>
      </c>
    </row>
    <row r="48" spans="1:375" x14ac:dyDescent="0.35">
      <c r="A48" t="s">
        <v>4012</v>
      </c>
      <c r="B48" t="s">
        <v>4013</v>
      </c>
      <c r="C48" t="s">
        <v>3355</v>
      </c>
      <c r="D48" t="s">
        <v>3870</v>
      </c>
      <c r="E48" t="s">
        <v>193</v>
      </c>
      <c r="F48" t="s">
        <v>193</v>
      </c>
      <c r="G48" t="s">
        <v>193</v>
      </c>
      <c r="H48" t="s">
        <v>3355</v>
      </c>
      <c r="I48" t="s">
        <v>613</v>
      </c>
      <c r="J48" t="s">
        <v>193</v>
      </c>
      <c r="K48" t="s">
        <v>614</v>
      </c>
      <c r="L48" t="s">
        <v>613</v>
      </c>
      <c r="M48" t="s">
        <v>613</v>
      </c>
      <c r="N48" t="s">
        <v>616</v>
      </c>
      <c r="O48" t="s">
        <v>193</v>
      </c>
      <c r="P48" t="s">
        <v>657</v>
      </c>
      <c r="Q48" t="s">
        <v>616</v>
      </c>
      <c r="R48" t="s">
        <v>616</v>
      </c>
      <c r="S48" t="s">
        <v>182</v>
      </c>
      <c r="T48" t="s">
        <v>1959</v>
      </c>
      <c r="U48" t="s">
        <v>1958</v>
      </c>
      <c r="V48" t="s">
        <v>1959</v>
      </c>
      <c r="W48" t="s">
        <v>2836</v>
      </c>
      <c r="X48" t="s">
        <v>2835</v>
      </c>
      <c r="Y48" t="s">
        <v>2836</v>
      </c>
      <c r="Z48" t="s">
        <v>3424</v>
      </c>
      <c r="AA48" t="s">
        <v>193</v>
      </c>
      <c r="AB48" t="s">
        <v>3964</v>
      </c>
      <c r="AC48" t="s">
        <v>3424</v>
      </c>
      <c r="AD48" t="s">
        <v>3424</v>
      </c>
      <c r="AE48" t="s">
        <v>3425</v>
      </c>
      <c r="AF48" t="s">
        <v>193</v>
      </c>
      <c r="AG48" t="s">
        <v>1959</v>
      </c>
      <c r="AH48" t="s">
        <v>3425</v>
      </c>
      <c r="AI48" t="s">
        <v>3425</v>
      </c>
      <c r="AJ48" t="s">
        <v>489</v>
      </c>
      <c r="AK48" t="s">
        <v>490</v>
      </c>
      <c r="AL48" t="s">
        <v>109</v>
      </c>
      <c r="AM48" t="s">
        <v>193</v>
      </c>
      <c r="AN48" t="s">
        <v>109</v>
      </c>
      <c r="AO48" t="s">
        <v>193</v>
      </c>
      <c r="AP48" t="s">
        <v>491</v>
      </c>
      <c r="AQ48" t="s">
        <v>193</v>
      </c>
      <c r="AR48" t="s">
        <v>193</v>
      </c>
      <c r="AS48" t="s">
        <v>492</v>
      </c>
      <c r="AT48" t="s">
        <v>193</v>
      </c>
      <c r="AU48" t="s">
        <v>3502</v>
      </c>
      <c r="AV48">
        <v>0</v>
      </c>
      <c r="AW48">
        <v>0</v>
      </c>
      <c r="AX48">
        <v>1</v>
      </c>
      <c r="AY48">
        <v>0</v>
      </c>
      <c r="AZ48">
        <v>0</v>
      </c>
      <c r="BA48">
        <v>0</v>
      </c>
      <c r="BB48">
        <v>0</v>
      </c>
      <c r="BC48" t="s">
        <v>4014</v>
      </c>
      <c r="BD48" t="s">
        <v>3502</v>
      </c>
      <c r="BE48" t="s">
        <v>112</v>
      </c>
      <c r="BF48">
        <v>1</v>
      </c>
      <c r="BG48">
        <v>0</v>
      </c>
      <c r="BH48">
        <v>0</v>
      </c>
      <c r="BI48">
        <v>0</v>
      </c>
      <c r="BJ48">
        <v>0</v>
      </c>
      <c r="BK48">
        <v>0</v>
      </c>
      <c r="BL48">
        <v>0</v>
      </c>
      <c r="BM48">
        <v>0</v>
      </c>
      <c r="BN48">
        <v>0</v>
      </c>
      <c r="BO48">
        <v>0</v>
      </c>
      <c r="BP48" t="s">
        <v>193</v>
      </c>
      <c r="BQ48" t="s">
        <v>128</v>
      </c>
      <c r="BR48" t="s">
        <v>493</v>
      </c>
      <c r="BS48" t="s">
        <v>193</v>
      </c>
      <c r="BT48" t="s">
        <v>193</v>
      </c>
      <c r="BU48" t="s">
        <v>193</v>
      </c>
      <c r="BV48" t="s">
        <v>193</v>
      </c>
      <c r="BW48" t="s">
        <v>193</v>
      </c>
      <c r="BX48" t="s">
        <v>193</v>
      </c>
      <c r="BY48" t="s">
        <v>193</v>
      </c>
      <c r="BZ48" t="s">
        <v>193</v>
      </c>
      <c r="CA48" t="s">
        <v>193</v>
      </c>
      <c r="CB48" t="s">
        <v>193</v>
      </c>
      <c r="CC48" t="s">
        <v>193</v>
      </c>
      <c r="CD48" t="s">
        <v>193</v>
      </c>
      <c r="CE48" t="s">
        <v>193</v>
      </c>
      <c r="CF48" t="s">
        <v>193</v>
      </c>
      <c r="CG48" t="s">
        <v>193</v>
      </c>
      <c r="CH48" t="s">
        <v>193</v>
      </c>
      <c r="CI48" t="s">
        <v>193</v>
      </c>
      <c r="CJ48" t="s">
        <v>193</v>
      </c>
      <c r="CK48" t="s">
        <v>193</v>
      </c>
      <c r="CL48" t="s">
        <v>193</v>
      </c>
      <c r="CM48" t="s">
        <v>193</v>
      </c>
      <c r="CN48" t="s">
        <v>193</v>
      </c>
      <c r="CO48" t="s">
        <v>193</v>
      </c>
      <c r="CP48" t="s">
        <v>193</v>
      </c>
      <c r="CQ48" t="s">
        <v>193</v>
      </c>
      <c r="CR48" t="s">
        <v>193</v>
      </c>
      <c r="CS48" t="s">
        <v>193</v>
      </c>
      <c r="CT48" t="s">
        <v>193</v>
      </c>
      <c r="CU48" t="s">
        <v>193</v>
      </c>
      <c r="CV48" t="s">
        <v>193</v>
      </c>
      <c r="CW48" t="s">
        <v>193</v>
      </c>
      <c r="CX48" t="s">
        <v>193</v>
      </c>
      <c r="CY48" t="s">
        <v>193</v>
      </c>
      <c r="CZ48" t="s">
        <v>193</v>
      </c>
      <c r="DA48" t="s">
        <v>193</v>
      </c>
      <c r="DB48" t="s">
        <v>193</v>
      </c>
      <c r="DC48" t="s">
        <v>193</v>
      </c>
      <c r="DD48" t="s">
        <v>193</v>
      </c>
      <c r="DE48" t="s">
        <v>193</v>
      </c>
      <c r="DF48" t="s">
        <v>193</v>
      </c>
      <c r="DG48" t="s">
        <v>193</v>
      </c>
      <c r="DH48" t="s">
        <v>193</v>
      </c>
      <c r="DI48" t="s">
        <v>193</v>
      </c>
      <c r="DJ48" t="s">
        <v>193</v>
      </c>
      <c r="DK48" t="s">
        <v>193</v>
      </c>
      <c r="DL48" t="s">
        <v>193</v>
      </c>
      <c r="DM48" t="s">
        <v>193</v>
      </c>
      <c r="DN48" t="s">
        <v>193</v>
      </c>
      <c r="DO48" t="s">
        <v>193</v>
      </c>
      <c r="DP48" t="s">
        <v>193</v>
      </c>
      <c r="DQ48" t="s">
        <v>193</v>
      </c>
      <c r="DR48" t="s">
        <v>193</v>
      </c>
      <c r="DS48" t="s">
        <v>193</v>
      </c>
      <c r="DT48" t="s">
        <v>193</v>
      </c>
      <c r="DU48" t="s">
        <v>193</v>
      </c>
      <c r="DV48" t="s">
        <v>193</v>
      </c>
      <c r="DW48" t="s">
        <v>193</v>
      </c>
      <c r="DX48" t="s">
        <v>193</v>
      </c>
      <c r="DY48" t="s">
        <v>193</v>
      </c>
      <c r="DZ48" t="s">
        <v>193</v>
      </c>
      <c r="EA48" t="s">
        <v>193</v>
      </c>
      <c r="EB48" t="s">
        <v>193</v>
      </c>
      <c r="EC48" t="s">
        <v>193</v>
      </c>
      <c r="ED48" t="s">
        <v>193</v>
      </c>
      <c r="EE48" t="s">
        <v>193</v>
      </c>
      <c r="EF48" t="s">
        <v>193</v>
      </c>
      <c r="EG48" t="s">
        <v>193</v>
      </c>
      <c r="EH48" t="s">
        <v>193</v>
      </c>
      <c r="EI48" t="s">
        <v>193</v>
      </c>
      <c r="EJ48" t="s">
        <v>193</v>
      </c>
      <c r="EK48" t="s">
        <v>193</v>
      </c>
      <c r="EL48" t="s">
        <v>193</v>
      </c>
      <c r="EM48" t="s">
        <v>193</v>
      </c>
      <c r="EN48" t="s">
        <v>193</v>
      </c>
      <c r="EO48" t="s">
        <v>193</v>
      </c>
      <c r="EP48" t="s">
        <v>193</v>
      </c>
      <c r="EQ48" t="s">
        <v>193</v>
      </c>
      <c r="ER48" t="s">
        <v>193</v>
      </c>
      <c r="ES48" t="s">
        <v>193</v>
      </c>
      <c r="ET48" t="s">
        <v>193</v>
      </c>
      <c r="EU48" t="s">
        <v>193</v>
      </c>
      <c r="EV48" t="s">
        <v>193</v>
      </c>
      <c r="EW48" t="s">
        <v>193</v>
      </c>
      <c r="EX48" t="s">
        <v>193</v>
      </c>
      <c r="EY48" t="s">
        <v>193</v>
      </c>
      <c r="EZ48" t="s">
        <v>193</v>
      </c>
      <c r="FA48" t="s">
        <v>193</v>
      </c>
      <c r="FB48" t="s">
        <v>193</v>
      </c>
      <c r="FC48" t="s">
        <v>193</v>
      </c>
      <c r="FD48" t="s">
        <v>193</v>
      </c>
      <c r="FE48" t="s">
        <v>193</v>
      </c>
      <c r="FF48" t="s">
        <v>193</v>
      </c>
      <c r="FG48" t="s">
        <v>193</v>
      </c>
      <c r="FH48" t="s">
        <v>193</v>
      </c>
      <c r="FI48" t="s">
        <v>193</v>
      </c>
      <c r="FJ48" t="s">
        <v>193</v>
      </c>
      <c r="FK48" t="s">
        <v>193</v>
      </c>
      <c r="FL48" t="s">
        <v>193</v>
      </c>
      <c r="FM48" t="s">
        <v>193</v>
      </c>
      <c r="FN48" t="s">
        <v>193</v>
      </c>
      <c r="FO48" t="s">
        <v>193</v>
      </c>
      <c r="FP48" t="s">
        <v>193</v>
      </c>
      <c r="FQ48" t="s">
        <v>193</v>
      </c>
      <c r="FR48" t="s">
        <v>193</v>
      </c>
      <c r="FS48" t="s">
        <v>193</v>
      </c>
      <c r="FT48" t="s">
        <v>193</v>
      </c>
      <c r="FU48" t="s">
        <v>193</v>
      </c>
      <c r="FV48" t="s">
        <v>193</v>
      </c>
      <c r="FW48" t="s">
        <v>193</v>
      </c>
      <c r="FX48" t="s">
        <v>193</v>
      </c>
      <c r="FY48" t="s">
        <v>193</v>
      </c>
      <c r="FZ48" t="s">
        <v>193</v>
      </c>
      <c r="GA48" t="s">
        <v>193</v>
      </c>
      <c r="GB48" t="s">
        <v>193</v>
      </c>
      <c r="GC48" t="s">
        <v>193</v>
      </c>
      <c r="GD48" t="s">
        <v>193</v>
      </c>
      <c r="GE48" t="s">
        <v>193</v>
      </c>
      <c r="GF48" t="s">
        <v>193</v>
      </c>
      <c r="GG48" t="s">
        <v>193</v>
      </c>
      <c r="GH48" t="s">
        <v>193</v>
      </c>
      <c r="GI48" t="s">
        <v>193</v>
      </c>
      <c r="GJ48" t="s">
        <v>193</v>
      </c>
      <c r="GK48" t="s">
        <v>193</v>
      </c>
      <c r="GL48" t="s">
        <v>193</v>
      </c>
      <c r="GM48" t="s">
        <v>193</v>
      </c>
      <c r="GN48" t="s">
        <v>193</v>
      </c>
      <c r="GO48" t="s">
        <v>193</v>
      </c>
      <c r="GP48" t="s">
        <v>193</v>
      </c>
      <c r="GQ48" t="s">
        <v>193</v>
      </c>
      <c r="GR48" t="s">
        <v>193</v>
      </c>
      <c r="GS48" t="s">
        <v>193</v>
      </c>
      <c r="GT48" t="s">
        <v>193</v>
      </c>
      <c r="GU48" t="s">
        <v>193</v>
      </c>
      <c r="GV48" t="s">
        <v>193</v>
      </c>
      <c r="GW48" t="s">
        <v>193</v>
      </c>
      <c r="GX48" t="s">
        <v>193</v>
      </c>
      <c r="GY48" t="s">
        <v>193</v>
      </c>
      <c r="GZ48" t="s">
        <v>193</v>
      </c>
      <c r="HA48" t="s">
        <v>193</v>
      </c>
      <c r="HB48" t="s">
        <v>193</v>
      </c>
      <c r="HC48" t="s">
        <v>193</v>
      </c>
      <c r="HD48" t="s">
        <v>193</v>
      </c>
      <c r="HE48" t="s">
        <v>193</v>
      </c>
      <c r="HF48" t="s">
        <v>193</v>
      </c>
      <c r="HG48" t="s">
        <v>193</v>
      </c>
      <c r="HH48" t="s">
        <v>193</v>
      </c>
      <c r="HI48" t="s">
        <v>193</v>
      </c>
      <c r="HJ48" t="s">
        <v>193</v>
      </c>
      <c r="HK48" t="s">
        <v>193</v>
      </c>
      <c r="HL48" t="s">
        <v>193</v>
      </c>
      <c r="HM48" t="s">
        <v>193</v>
      </c>
      <c r="HN48" t="s">
        <v>193</v>
      </c>
      <c r="HO48" t="s">
        <v>193</v>
      </c>
      <c r="HP48" t="s">
        <v>193</v>
      </c>
      <c r="HQ48" t="s">
        <v>193</v>
      </c>
      <c r="HR48" t="s">
        <v>193</v>
      </c>
      <c r="HS48" t="s">
        <v>193</v>
      </c>
      <c r="HT48" t="s">
        <v>193</v>
      </c>
      <c r="HU48" t="s">
        <v>193</v>
      </c>
      <c r="HV48" t="s">
        <v>193</v>
      </c>
      <c r="HW48" t="s">
        <v>193</v>
      </c>
      <c r="HX48" t="s">
        <v>193</v>
      </c>
      <c r="HY48" t="s">
        <v>193</v>
      </c>
      <c r="HZ48" t="s">
        <v>193</v>
      </c>
      <c r="IA48" t="s">
        <v>193</v>
      </c>
      <c r="IB48" t="s">
        <v>193</v>
      </c>
      <c r="IC48" t="s">
        <v>193</v>
      </c>
      <c r="ID48" t="s">
        <v>193</v>
      </c>
      <c r="IE48" t="s">
        <v>193</v>
      </c>
      <c r="IF48" t="s">
        <v>193</v>
      </c>
      <c r="IG48" t="s">
        <v>109</v>
      </c>
      <c r="IH48">
        <v>150</v>
      </c>
      <c r="II48" t="s">
        <v>193</v>
      </c>
      <c r="IJ48" t="s">
        <v>193</v>
      </c>
      <c r="IK48" t="s">
        <v>193</v>
      </c>
      <c r="IL48" t="s">
        <v>3449</v>
      </c>
      <c r="IM48" t="s">
        <v>193</v>
      </c>
      <c r="IN48" t="s">
        <v>193</v>
      </c>
      <c r="IO48" t="s">
        <v>193</v>
      </c>
      <c r="IP48" t="s">
        <v>193</v>
      </c>
      <c r="IQ48" t="s">
        <v>193</v>
      </c>
      <c r="IR48" t="s">
        <v>193</v>
      </c>
      <c r="IS48" t="s">
        <v>193</v>
      </c>
      <c r="IT48" t="s">
        <v>193</v>
      </c>
      <c r="IU48" t="s">
        <v>193</v>
      </c>
      <c r="IV48" t="s">
        <v>193</v>
      </c>
      <c r="IW48" t="s">
        <v>193</v>
      </c>
      <c r="IX48" t="s">
        <v>193</v>
      </c>
      <c r="IY48" t="s">
        <v>193</v>
      </c>
      <c r="IZ48" t="s">
        <v>193</v>
      </c>
      <c r="JA48" t="s">
        <v>193</v>
      </c>
      <c r="JB48" t="s">
        <v>193</v>
      </c>
      <c r="JC48" t="s">
        <v>193</v>
      </c>
      <c r="JD48" t="s">
        <v>193</v>
      </c>
      <c r="JE48" t="s">
        <v>193</v>
      </c>
      <c r="JF48" t="s">
        <v>193</v>
      </c>
      <c r="JG48" t="s">
        <v>193</v>
      </c>
      <c r="JH48" t="s">
        <v>193</v>
      </c>
      <c r="JI48" t="s">
        <v>193</v>
      </c>
      <c r="JJ48" t="s">
        <v>193</v>
      </c>
      <c r="JK48" t="s">
        <v>193</v>
      </c>
      <c r="JL48" t="s">
        <v>193</v>
      </c>
      <c r="JM48" t="s">
        <v>193</v>
      </c>
      <c r="JN48" t="s">
        <v>193</v>
      </c>
      <c r="JO48" t="s">
        <v>193</v>
      </c>
      <c r="JP48" t="s">
        <v>193</v>
      </c>
      <c r="JQ48" t="s">
        <v>193</v>
      </c>
      <c r="JR48" t="s">
        <v>109</v>
      </c>
      <c r="JS48" t="s">
        <v>3340</v>
      </c>
      <c r="JT48">
        <v>1</v>
      </c>
      <c r="JU48">
        <v>0</v>
      </c>
      <c r="JV48">
        <v>0</v>
      </c>
      <c r="JW48">
        <v>0</v>
      </c>
      <c r="JX48">
        <v>0</v>
      </c>
      <c r="JY48">
        <v>0</v>
      </c>
      <c r="JZ48" t="s">
        <v>193</v>
      </c>
      <c r="KA48" t="s">
        <v>3436</v>
      </c>
      <c r="KB48">
        <v>1</v>
      </c>
      <c r="KC48">
        <v>0</v>
      </c>
      <c r="KD48">
        <v>0</v>
      </c>
      <c r="KE48">
        <v>0</v>
      </c>
      <c r="KF48">
        <v>0</v>
      </c>
      <c r="KG48">
        <v>0</v>
      </c>
      <c r="KH48">
        <v>0</v>
      </c>
      <c r="KI48">
        <v>0</v>
      </c>
      <c r="KJ48" t="s">
        <v>193</v>
      </c>
      <c r="KK48" t="s">
        <v>114</v>
      </c>
      <c r="KL48" t="s">
        <v>193</v>
      </c>
      <c r="KM48" t="s">
        <v>193</v>
      </c>
      <c r="KN48" t="s">
        <v>193</v>
      </c>
      <c r="KO48" t="s">
        <v>193</v>
      </c>
      <c r="KP48" t="s">
        <v>193</v>
      </c>
      <c r="KQ48" t="s">
        <v>193</v>
      </c>
      <c r="KR48" t="s">
        <v>193</v>
      </c>
      <c r="KS48" t="s">
        <v>193</v>
      </c>
      <c r="KT48" t="s">
        <v>193</v>
      </c>
      <c r="KU48" t="s">
        <v>193</v>
      </c>
      <c r="KV48" t="s">
        <v>193</v>
      </c>
      <c r="KW48" t="s">
        <v>193</v>
      </c>
      <c r="KX48" t="s">
        <v>193</v>
      </c>
      <c r="KY48" t="s">
        <v>193</v>
      </c>
      <c r="KZ48" t="s">
        <v>193</v>
      </c>
      <c r="LA48" t="s">
        <v>193</v>
      </c>
      <c r="LB48" t="s">
        <v>193</v>
      </c>
      <c r="LC48" t="s">
        <v>193</v>
      </c>
      <c r="LD48" t="s">
        <v>193</v>
      </c>
      <c r="LE48" t="s">
        <v>193</v>
      </c>
      <c r="LF48" t="s">
        <v>193</v>
      </c>
      <c r="LG48" t="s">
        <v>193</v>
      </c>
      <c r="LH48" t="s">
        <v>193</v>
      </c>
      <c r="LI48" t="s">
        <v>193</v>
      </c>
      <c r="LJ48" t="s">
        <v>193</v>
      </c>
      <c r="LK48" t="s">
        <v>193</v>
      </c>
      <c r="LL48" t="s">
        <v>193</v>
      </c>
      <c r="LM48" t="s">
        <v>193</v>
      </c>
      <c r="LN48" t="s">
        <v>193</v>
      </c>
      <c r="LO48" t="s">
        <v>193</v>
      </c>
      <c r="LP48" t="s">
        <v>193</v>
      </c>
      <c r="LQ48" t="s">
        <v>193</v>
      </c>
      <c r="LR48" t="s">
        <v>193</v>
      </c>
      <c r="LS48" t="s">
        <v>193</v>
      </c>
      <c r="LT48" t="s">
        <v>193</v>
      </c>
      <c r="LU48" t="s">
        <v>193</v>
      </c>
      <c r="LV48" t="s">
        <v>193</v>
      </c>
      <c r="LW48" t="s">
        <v>193</v>
      </c>
      <c r="LX48" t="s">
        <v>193</v>
      </c>
      <c r="LY48" t="s">
        <v>193</v>
      </c>
      <c r="LZ48" t="s">
        <v>193</v>
      </c>
      <c r="MA48" t="s">
        <v>193</v>
      </c>
      <c r="MB48" t="s">
        <v>193</v>
      </c>
      <c r="MC48" t="s">
        <v>193</v>
      </c>
      <c r="MD48" t="s">
        <v>193</v>
      </c>
      <c r="ME48" t="s">
        <v>193</v>
      </c>
      <c r="MF48" t="s">
        <v>193</v>
      </c>
      <c r="MG48" t="s">
        <v>193</v>
      </c>
      <c r="MH48" t="s">
        <v>193</v>
      </c>
      <c r="MI48" t="s">
        <v>193</v>
      </c>
      <c r="MJ48" t="s">
        <v>193</v>
      </c>
      <c r="MK48" t="s">
        <v>193</v>
      </c>
      <c r="ML48" t="s">
        <v>193</v>
      </c>
      <c r="MM48" t="s">
        <v>193</v>
      </c>
      <c r="MN48" t="s">
        <v>193</v>
      </c>
      <c r="MO48" t="s">
        <v>193</v>
      </c>
      <c r="MP48" t="s">
        <v>193</v>
      </c>
      <c r="MQ48" t="s">
        <v>193</v>
      </c>
      <c r="MR48" t="s">
        <v>193</v>
      </c>
      <c r="MS48" t="s">
        <v>193</v>
      </c>
      <c r="MT48" t="s">
        <v>193</v>
      </c>
      <c r="MU48" t="s">
        <v>193</v>
      </c>
      <c r="MV48" t="s">
        <v>193</v>
      </c>
      <c r="MW48" t="s">
        <v>193</v>
      </c>
      <c r="MX48" t="s">
        <v>193</v>
      </c>
      <c r="MY48" t="s">
        <v>193</v>
      </c>
      <c r="MZ48" t="s">
        <v>193</v>
      </c>
      <c r="NA48" t="s">
        <v>848</v>
      </c>
      <c r="NB48" t="s">
        <v>193</v>
      </c>
      <c r="NC48">
        <v>195211508</v>
      </c>
      <c r="ND48" t="s">
        <v>3448</v>
      </c>
      <c r="NE48" t="s">
        <v>4015</v>
      </c>
      <c r="NF48" t="s">
        <v>193</v>
      </c>
      <c r="NG48" t="s">
        <v>699</v>
      </c>
      <c r="NH48" t="s">
        <v>700</v>
      </c>
      <c r="NI48" t="s">
        <v>611</v>
      </c>
      <c r="NJ48" t="s">
        <v>193</v>
      </c>
      <c r="NK48">
        <v>48</v>
      </c>
    </row>
    <row r="49" spans="1:375" x14ac:dyDescent="0.35">
      <c r="A49" t="s">
        <v>4016</v>
      </c>
      <c r="B49" t="s">
        <v>4017</v>
      </c>
      <c r="C49" t="s">
        <v>3355</v>
      </c>
      <c r="D49" t="s">
        <v>3870</v>
      </c>
      <c r="E49" t="s">
        <v>193</v>
      </c>
      <c r="F49" t="s">
        <v>193</v>
      </c>
      <c r="G49" t="s">
        <v>193</v>
      </c>
      <c r="H49" t="s">
        <v>3355</v>
      </c>
      <c r="I49" t="s">
        <v>613</v>
      </c>
      <c r="J49" t="s">
        <v>193</v>
      </c>
      <c r="K49" t="s">
        <v>614</v>
      </c>
      <c r="L49" t="s">
        <v>613</v>
      </c>
      <c r="M49" t="s">
        <v>613</v>
      </c>
      <c r="N49" t="s">
        <v>1346</v>
      </c>
      <c r="O49" t="s">
        <v>193</v>
      </c>
      <c r="P49" t="s">
        <v>1345</v>
      </c>
      <c r="Q49" t="s">
        <v>1346</v>
      </c>
      <c r="R49" t="s">
        <v>1346</v>
      </c>
      <c r="S49" t="s">
        <v>182</v>
      </c>
      <c r="T49" t="s">
        <v>1959</v>
      </c>
      <c r="U49" t="s">
        <v>1958</v>
      </c>
      <c r="V49" t="s">
        <v>1959</v>
      </c>
      <c r="W49" t="s">
        <v>2836</v>
      </c>
      <c r="X49" t="s">
        <v>2835</v>
      </c>
      <c r="Y49" t="s">
        <v>2836</v>
      </c>
      <c r="Z49" t="s">
        <v>3424</v>
      </c>
      <c r="AA49" t="s">
        <v>193</v>
      </c>
      <c r="AB49" t="s">
        <v>3964</v>
      </c>
      <c r="AC49" t="s">
        <v>3424</v>
      </c>
      <c r="AD49" t="s">
        <v>3424</v>
      </c>
      <c r="AE49" t="s">
        <v>3425</v>
      </c>
      <c r="AF49" t="s">
        <v>193</v>
      </c>
      <c r="AG49" t="s">
        <v>1959</v>
      </c>
      <c r="AH49" t="s">
        <v>3425</v>
      </c>
      <c r="AI49" t="s">
        <v>3425</v>
      </c>
      <c r="AJ49" t="s">
        <v>489</v>
      </c>
      <c r="AK49" t="s">
        <v>490</v>
      </c>
      <c r="AL49" t="s">
        <v>109</v>
      </c>
      <c r="AM49" t="s">
        <v>193</v>
      </c>
      <c r="AN49" t="s">
        <v>109</v>
      </c>
      <c r="AO49" t="s">
        <v>193</v>
      </c>
      <c r="AP49" t="s">
        <v>491</v>
      </c>
      <c r="AQ49" t="s">
        <v>193</v>
      </c>
      <c r="AR49" t="s">
        <v>193</v>
      </c>
      <c r="AS49" t="s">
        <v>496</v>
      </c>
      <c r="AT49" t="s">
        <v>193</v>
      </c>
      <c r="AU49" t="s">
        <v>3502</v>
      </c>
      <c r="AV49">
        <v>0</v>
      </c>
      <c r="AW49">
        <v>0</v>
      </c>
      <c r="AX49">
        <v>1</v>
      </c>
      <c r="AY49">
        <v>0</v>
      </c>
      <c r="AZ49">
        <v>0</v>
      </c>
      <c r="BA49">
        <v>0</v>
      </c>
      <c r="BB49">
        <v>0</v>
      </c>
      <c r="BC49" t="s">
        <v>4014</v>
      </c>
      <c r="BD49" t="s">
        <v>3502</v>
      </c>
      <c r="BE49" t="s">
        <v>112</v>
      </c>
      <c r="BF49">
        <v>1</v>
      </c>
      <c r="BG49">
        <v>0</v>
      </c>
      <c r="BH49">
        <v>0</v>
      </c>
      <c r="BI49">
        <v>0</v>
      </c>
      <c r="BJ49">
        <v>0</v>
      </c>
      <c r="BK49">
        <v>0</v>
      </c>
      <c r="BL49">
        <v>0</v>
      </c>
      <c r="BM49">
        <v>0</v>
      </c>
      <c r="BN49">
        <v>0</v>
      </c>
      <c r="BO49">
        <v>0</v>
      </c>
      <c r="BP49" t="s">
        <v>193</v>
      </c>
      <c r="BQ49" t="s">
        <v>113</v>
      </c>
      <c r="BR49" t="s">
        <v>501</v>
      </c>
      <c r="BS49" t="s">
        <v>193</v>
      </c>
      <c r="BT49" t="s">
        <v>193</v>
      </c>
      <c r="BU49" t="s">
        <v>193</v>
      </c>
      <c r="BV49" t="s">
        <v>193</v>
      </c>
      <c r="BW49" t="s">
        <v>193</v>
      </c>
      <c r="BX49" t="s">
        <v>193</v>
      </c>
      <c r="BY49" t="s">
        <v>193</v>
      </c>
      <c r="BZ49" t="s">
        <v>193</v>
      </c>
      <c r="CA49" t="s">
        <v>193</v>
      </c>
      <c r="CB49" t="s">
        <v>193</v>
      </c>
      <c r="CC49" t="s">
        <v>193</v>
      </c>
      <c r="CD49" t="s">
        <v>193</v>
      </c>
      <c r="CE49" t="s">
        <v>193</v>
      </c>
      <c r="CF49" t="s">
        <v>193</v>
      </c>
      <c r="CG49" t="s">
        <v>193</v>
      </c>
      <c r="CH49" t="s">
        <v>193</v>
      </c>
      <c r="CI49" t="s">
        <v>193</v>
      </c>
      <c r="CJ49" t="s">
        <v>193</v>
      </c>
      <c r="CK49" t="s">
        <v>193</v>
      </c>
      <c r="CL49" t="s">
        <v>193</v>
      </c>
      <c r="CM49" t="s">
        <v>193</v>
      </c>
      <c r="CN49" t="s">
        <v>193</v>
      </c>
      <c r="CO49" t="s">
        <v>193</v>
      </c>
      <c r="CP49" t="s">
        <v>193</v>
      </c>
      <c r="CQ49" t="s">
        <v>193</v>
      </c>
      <c r="CR49" t="s">
        <v>193</v>
      </c>
      <c r="CS49" t="s">
        <v>193</v>
      </c>
      <c r="CT49" t="s">
        <v>193</v>
      </c>
      <c r="CU49" t="s">
        <v>193</v>
      </c>
      <c r="CV49" t="s">
        <v>193</v>
      </c>
      <c r="CW49" t="s">
        <v>193</v>
      </c>
      <c r="CX49" t="s">
        <v>193</v>
      </c>
      <c r="CY49" t="s">
        <v>193</v>
      </c>
      <c r="CZ49" t="s">
        <v>193</v>
      </c>
      <c r="DA49" t="s">
        <v>193</v>
      </c>
      <c r="DB49" t="s">
        <v>193</v>
      </c>
      <c r="DC49" t="s">
        <v>193</v>
      </c>
      <c r="DD49" t="s">
        <v>193</v>
      </c>
      <c r="DE49" t="s">
        <v>193</v>
      </c>
      <c r="DF49" t="s">
        <v>193</v>
      </c>
      <c r="DG49" t="s">
        <v>193</v>
      </c>
      <c r="DH49" t="s">
        <v>193</v>
      </c>
      <c r="DI49" t="s">
        <v>193</v>
      </c>
      <c r="DJ49" t="s">
        <v>193</v>
      </c>
      <c r="DK49" t="s">
        <v>193</v>
      </c>
      <c r="DL49" t="s">
        <v>193</v>
      </c>
      <c r="DM49" t="s">
        <v>193</v>
      </c>
      <c r="DN49" t="s">
        <v>193</v>
      </c>
      <c r="DO49" t="s">
        <v>193</v>
      </c>
      <c r="DP49" t="s">
        <v>193</v>
      </c>
      <c r="DQ49" t="s">
        <v>193</v>
      </c>
      <c r="DR49" t="s">
        <v>193</v>
      </c>
      <c r="DS49" t="s">
        <v>193</v>
      </c>
      <c r="DT49" t="s">
        <v>193</v>
      </c>
      <c r="DU49" t="s">
        <v>193</v>
      </c>
      <c r="DV49" t="s">
        <v>193</v>
      </c>
      <c r="DW49" t="s">
        <v>193</v>
      </c>
      <c r="DX49" t="s">
        <v>193</v>
      </c>
      <c r="DY49" t="s">
        <v>193</v>
      </c>
      <c r="DZ49" t="s">
        <v>193</v>
      </c>
      <c r="EA49" t="s">
        <v>193</v>
      </c>
      <c r="EB49" t="s">
        <v>193</v>
      </c>
      <c r="EC49" t="s">
        <v>193</v>
      </c>
      <c r="ED49" t="s">
        <v>193</v>
      </c>
      <c r="EE49" t="s">
        <v>193</v>
      </c>
      <c r="EF49" t="s">
        <v>193</v>
      </c>
      <c r="EG49" t="s">
        <v>193</v>
      </c>
      <c r="EH49" t="s">
        <v>193</v>
      </c>
      <c r="EI49" t="s">
        <v>193</v>
      </c>
      <c r="EJ49" t="s">
        <v>193</v>
      </c>
      <c r="EK49" t="s">
        <v>193</v>
      </c>
      <c r="EL49" t="s">
        <v>193</v>
      </c>
      <c r="EM49" t="s">
        <v>193</v>
      </c>
      <c r="EN49" t="s">
        <v>193</v>
      </c>
      <c r="EO49" t="s">
        <v>193</v>
      </c>
      <c r="EP49" t="s">
        <v>193</v>
      </c>
      <c r="EQ49" t="s">
        <v>193</v>
      </c>
      <c r="ER49" t="s">
        <v>193</v>
      </c>
      <c r="ES49" t="s">
        <v>193</v>
      </c>
      <c r="ET49" t="s">
        <v>193</v>
      </c>
      <c r="EU49" t="s">
        <v>193</v>
      </c>
      <c r="EV49" t="s">
        <v>193</v>
      </c>
      <c r="EW49" t="s">
        <v>193</v>
      </c>
      <c r="EX49" t="s">
        <v>193</v>
      </c>
      <c r="EY49" t="s">
        <v>193</v>
      </c>
      <c r="EZ49" t="s">
        <v>193</v>
      </c>
      <c r="FA49" t="s">
        <v>193</v>
      </c>
      <c r="FB49" t="s">
        <v>193</v>
      </c>
      <c r="FC49" t="s">
        <v>193</v>
      </c>
      <c r="FD49" t="s">
        <v>193</v>
      </c>
      <c r="FE49" t="s">
        <v>193</v>
      </c>
      <c r="FF49" t="s">
        <v>193</v>
      </c>
      <c r="FG49" t="s">
        <v>193</v>
      </c>
      <c r="FH49" t="s">
        <v>193</v>
      </c>
      <c r="FI49" t="s">
        <v>193</v>
      </c>
      <c r="FJ49" t="s">
        <v>193</v>
      </c>
      <c r="FK49" t="s">
        <v>193</v>
      </c>
      <c r="FL49" t="s">
        <v>193</v>
      </c>
      <c r="FM49" t="s">
        <v>193</v>
      </c>
      <c r="FN49" t="s">
        <v>193</v>
      </c>
      <c r="FO49" t="s">
        <v>193</v>
      </c>
      <c r="FP49" t="s">
        <v>193</v>
      </c>
      <c r="FQ49" t="s">
        <v>193</v>
      </c>
      <c r="FR49" t="s">
        <v>193</v>
      </c>
      <c r="FS49" t="s">
        <v>193</v>
      </c>
      <c r="FT49" t="s">
        <v>193</v>
      </c>
      <c r="FU49" t="s">
        <v>193</v>
      </c>
      <c r="FV49" t="s">
        <v>193</v>
      </c>
      <c r="FW49" t="s">
        <v>193</v>
      </c>
      <c r="FX49" t="s">
        <v>193</v>
      </c>
      <c r="FY49" t="s">
        <v>193</v>
      </c>
      <c r="FZ49" t="s">
        <v>193</v>
      </c>
      <c r="GA49" t="s">
        <v>193</v>
      </c>
      <c r="GB49" t="s">
        <v>193</v>
      </c>
      <c r="GC49" t="s">
        <v>193</v>
      </c>
      <c r="GD49" t="s">
        <v>193</v>
      </c>
      <c r="GE49" t="s">
        <v>193</v>
      </c>
      <c r="GF49" t="s">
        <v>193</v>
      </c>
      <c r="GG49" t="s">
        <v>193</v>
      </c>
      <c r="GH49" t="s">
        <v>193</v>
      </c>
      <c r="GI49" t="s">
        <v>193</v>
      </c>
      <c r="GJ49" t="s">
        <v>193</v>
      </c>
      <c r="GK49" t="s">
        <v>193</v>
      </c>
      <c r="GL49" t="s">
        <v>193</v>
      </c>
      <c r="GM49" t="s">
        <v>193</v>
      </c>
      <c r="GN49" t="s">
        <v>193</v>
      </c>
      <c r="GO49" t="s">
        <v>193</v>
      </c>
      <c r="GP49" t="s">
        <v>193</v>
      </c>
      <c r="GQ49" t="s">
        <v>193</v>
      </c>
      <c r="GR49" t="s">
        <v>193</v>
      </c>
      <c r="GS49" t="s">
        <v>193</v>
      </c>
      <c r="GT49" t="s">
        <v>193</v>
      </c>
      <c r="GU49" t="s">
        <v>193</v>
      </c>
      <c r="GV49" t="s">
        <v>193</v>
      </c>
      <c r="GW49" t="s">
        <v>193</v>
      </c>
      <c r="GX49" t="s">
        <v>193</v>
      </c>
      <c r="GY49" t="s">
        <v>193</v>
      </c>
      <c r="GZ49" t="s">
        <v>193</v>
      </c>
      <c r="HA49" t="s">
        <v>193</v>
      </c>
      <c r="HB49" t="s">
        <v>193</v>
      </c>
      <c r="HC49" t="s">
        <v>193</v>
      </c>
      <c r="HD49" t="s">
        <v>193</v>
      </c>
      <c r="HE49" t="s">
        <v>193</v>
      </c>
      <c r="HF49" t="s">
        <v>193</v>
      </c>
      <c r="HG49" t="s">
        <v>193</v>
      </c>
      <c r="HH49" t="s">
        <v>193</v>
      </c>
      <c r="HI49" t="s">
        <v>193</v>
      </c>
      <c r="HJ49" t="s">
        <v>193</v>
      </c>
      <c r="HK49" t="s">
        <v>193</v>
      </c>
      <c r="HL49" t="s">
        <v>193</v>
      </c>
      <c r="HM49" t="s">
        <v>193</v>
      </c>
      <c r="HN49" t="s">
        <v>193</v>
      </c>
      <c r="HO49" t="s">
        <v>193</v>
      </c>
      <c r="HP49" t="s">
        <v>193</v>
      </c>
      <c r="HQ49" t="s">
        <v>193</v>
      </c>
      <c r="HR49" t="s">
        <v>193</v>
      </c>
      <c r="HS49" t="s">
        <v>193</v>
      </c>
      <c r="HT49" t="s">
        <v>193</v>
      </c>
      <c r="HU49" t="s">
        <v>193</v>
      </c>
      <c r="HV49" t="s">
        <v>193</v>
      </c>
      <c r="HW49" t="s">
        <v>193</v>
      </c>
      <c r="HX49" t="s">
        <v>193</v>
      </c>
      <c r="HY49" t="s">
        <v>193</v>
      </c>
      <c r="HZ49" t="s">
        <v>193</v>
      </c>
      <c r="IA49" t="s">
        <v>193</v>
      </c>
      <c r="IB49" t="s">
        <v>193</v>
      </c>
      <c r="IC49" t="s">
        <v>193</v>
      </c>
      <c r="ID49" t="s">
        <v>193</v>
      </c>
      <c r="IE49" t="s">
        <v>193</v>
      </c>
      <c r="IF49" t="s">
        <v>193</v>
      </c>
      <c r="IG49" t="s">
        <v>109</v>
      </c>
      <c r="IH49">
        <v>200</v>
      </c>
      <c r="II49" t="s">
        <v>193</v>
      </c>
      <c r="IJ49" t="s">
        <v>193</v>
      </c>
      <c r="IK49" t="s">
        <v>193</v>
      </c>
      <c r="IL49" t="s">
        <v>3451</v>
      </c>
      <c r="IM49" t="s">
        <v>193</v>
      </c>
      <c r="IN49" t="s">
        <v>193</v>
      </c>
      <c r="IO49" t="s">
        <v>193</v>
      </c>
      <c r="IP49" t="s">
        <v>193</v>
      </c>
      <c r="IQ49" t="s">
        <v>193</v>
      </c>
      <c r="IR49" t="s">
        <v>193</v>
      </c>
      <c r="IS49" t="s">
        <v>193</v>
      </c>
      <c r="IT49" t="s">
        <v>193</v>
      </c>
      <c r="IU49" t="s">
        <v>193</v>
      </c>
      <c r="IV49" t="s">
        <v>193</v>
      </c>
      <c r="IW49" t="s">
        <v>193</v>
      </c>
      <c r="IX49" t="s">
        <v>193</v>
      </c>
      <c r="IY49" t="s">
        <v>193</v>
      </c>
      <c r="IZ49" t="s">
        <v>193</v>
      </c>
      <c r="JA49" t="s">
        <v>193</v>
      </c>
      <c r="JB49" t="s">
        <v>193</v>
      </c>
      <c r="JC49" t="s">
        <v>193</v>
      </c>
      <c r="JD49" t="s">
        <v>193</v>
      </c>
      <c r="JE49" t="s">
        <v>193</v>
      </c>
      <c r="JF49" t="s">
        <v>193</v>
      </c>
      <c r="JG49" t="s">
        <v>193</v>
      </c>
      <c r="JH49" t="s">
        <v>193</v>
      </c>
      <c r="JI49" t="s">
        <v>193</v>
      </c>
      <c r="JJ49" t="s">
        <v>193</v>
      </c>
      <c r="JK49" t="s">
        <v>193</v>
      </c>
      <c r="JL49" t="s">
        <v>193</v>
      </c>
      <c r="JM49" t="s">
        <v>193</v>
      </c>
      <c r="JN49" t="s">
        <v>193</v>
      </c>
      <c r="JO49" t="s">
        <v>193</v>
      </c>
      <c r="JP49" t="s">
        <v>193</v>
      </c>
      <c r="JQ49" t="s">
        <v>193</v>
      </c>
      <c r="JR49" t="s">
        <v>114</v>
      </c>
      <c r="JS49" t="s">
        <v>193</v>
      </c>
      <c r="JT49" t="s">
        <v>193</v>
      </c>
      <c r="JU49" t="s">
        <v>193</v>
      </c>
      <c r="JV49" t="s">
        <v>193</v>
      </c>
      <c r="JW49" t="s">
        <v>193</v>
      </c>
      <c r="JX49" t="s">
        <v>193</v>
      </c>
      <c r="JY49" t="s">
        <v>193</v>
      </c>
      <c r="JZ49" t="s">
        <v>193</v>
      </c>
      <c r="KA49" t="s">
        <v>3426</v>
      </c>
      <c r="KB49">
        <v>0</v>
      </c>
      <c r="KC49">
        <v>0</v>
      </c>
      <c r="KD49">
        <v>0</v>
      </c>
      <c r="KE49">
        <v>0</v>
      </c>
      <c r="KF49">
        <v>0</v>
      </c>
      <c r="KG49">
        <v>1</v>
      </c>
      <c r="KH49">
        <v>0</v>
      </c>
      <c r="KI49">
        <v>0</v>
      </c>
      <c r="KJ49" t="s">
        <v>193</v>
      </c>
      <c r="KK49" t="s">
        <v>114</v>
      </c>
      <c r="KL49" t="s">
        <v>193</v>
      </c>
      <c r="KM49" t="s">
        <v>193</v>
      </c>
      <c r="KN49" t="s">
        <v>193</v>
      </c>
      <c r="KO49" t="s">
        <v>193</v>
      </c>
      <c r="KP49" t="s">
        <v>193</v>
      </c>
      <c r="KQ49" t="s">
        <v>193</v>
      </c>
      <c r="KR49" t="s">
        <v>193</v>
      </c>
      <c r="KS49" t="s">
        <v>193</v>
      </c>
      <c r="KT49" t="s">
        <v>193</v>
      </c>
      <c r="KU49" t="s">
        <v>193</v>
      </c>
      <c r="KV49" t="s">
        <v>193</v>
      </c>
      <c r="KW49" t="s">
        <v>193</v>
      </c>
      <c r="KX49" t="s">
        <v>193</v>
      </c>
      <c r="KY49" t="s">
        <v>193</v>
      </c>
      <c r="KZ49" t="s">
        <v>193</v>
      </c>
      <c r="LA49" t="s">
        <v>193</v>
      </c>
      <c r="LB49" t="s">
        <v>193</v>
      </c>
      <c r="LC49" t="s">
        <v>193</v>
      </c>
      <c r="LD49" t="s">
        <v>193</v>
      </c>
      <c r="LE49" t="s">
        <v>193</v>
      </c>
      <c r="LF49" t="s">
        <v>193</v>
      </c>
      <c r="LG49" t="s">
        <v>193</v>
      </c>
      <c r="LH49" t="s">
        <v>193</v>
      </c>
      <c r="LI49" t="s">
        <v>193</v>
      </c>
      <c r="LJ49" t="s">
        <v>193</v>
      </c>
      <c r="LK49" t="s">
        <v>193</v>
      </c>
      <c r="LL49" t="s">
        <v>193</v>
      </c>
      <c r="LM49" t="s">
        <v>193</v>
      </c>
      <c r="LN49" t="s">
        <v>193</v>
      </c>
      <c r="LO49" t="s">
        <v>193</v>
      </c>
      <c r="LP49" t="s">
        <v>193</v>
      </c>
      <c r="LQ49" t="s">
        <v>193</v>
      </c>
      <c r="LR49" t="s">
        <v>193</v>
      </c>
      <c r="LS49" t="s">
        <v>193</v>
      </c>
      <c r="LT49" t="s">
        <v>193</v>
      </c>
      <c r="LU49" t="s">
        <v>193</v>
      </c>
      <c r="LV49" t="s">
        <v>193</v>
      </c>
      <c r="LW49" t="s">
        <v>193</v>
      </c>
      <c r="LX49" t="s">
        <v>193</v>
      </c>
      <c r="LY49" t="s">
        <v>193</v>
      </c>
      <c r="LZ49" t="s">
        <v>193</v>
      </c>
      <c r="MA49" t="s">
        <v>193</v>
      </c>
      <c r="MB49" t="s">
        <v>193</v>
      </c>
      <c r="MC49" t="s">
        <v>193</v>
      </c>
      <c r="MD49" t="s">
        <v>193</v>
      </c>
      <c r="ME49" t="s">
        <v>193</v>
      </c>
      <c r="MF49" t="s">
        <v>193</v>
      </c>
      <c r="MG49" t="s">
        <v>193</v>
      </c>
      <c r="MH49" t="s">
        <v>193</v>
      </c>
      <c r="MI49" t="s">
        <v>193</v>
      </c>
      <c r="MJ49" t="s">
        <v>193</v>
      </c>
      <c r="MK49" t="s">
        <v>193</v>
      </c>
      <c r="ML49" t="s">
        <v>193</v>
      </c>
      <c r="MM49" t="s">
        <v>193</v>
      </c>
      <c r="MN49" t="s">
        <v>193</v>
      </c>
      <c r="MO49" t="s">
        <v>193</v>
      </c>
      <c r="MP49" t="s">
        <v>193</v>
      </c>
      <c r="MQ49" t="s">
        <v>193</v>
      </c>
      <c r="MR49" t="s">
        <v>193</v>
      </c>
      <c r="MS49" t="s">
        <v>193</v>
      </c>
      <c r="MT49" t="s">
        <v>193</v>
      </c>
      <c r="MU49" t="s">
        <v>193</v>
      </c>
      <c r="MV49" t="s">
        <v>193</v>
      </c>
      <c r="MW49" t="s">
        <v>193</v>
      </c>
      <c r="MX49" t="s">
        <v>193</v>
      </c>
      <c r="MY49" t="s">
        <v>193</v>
      </c>
      <c r="MZ49" t="s">
        <v>193</v>
      </c>
      <c r="NA49" t="s">
        <v>4018</v>
      </c>
      <c r="NB49" t="s">
        <v>193</v>
      </c>
      <c r="NC49">
        <v>195211511</v>
      </c>
      <c r="ND49" t="s">
        <v>3450</v>
      </c>
      <c r="NE49" t="s">
        <v>4019</v>
      </c>
      <c r="NF49" t="s">
        <v>193</v>
      </c>
      <c r="NG49" t="s">
        <v>699</v>
      </c>
      <c r="NH49" t="s">
        <v>700</v>
      </c>
      <c r="NI49" t="s">
        <v>611</v>
      </c>
      <c r="NJ49" t="s">
        <v>193</v>
      </c>
      <c r="NK49">
        <v>49</v>
      </c>
    </row>
    <row r="50" spans="1:375" x14ac:dyDescent="0.35">
      <c r="A50" t="s">
        <v>4020</v>
      </c>
      <c r="B50" t="s">
        <v>4021</v>
      </c>
      <c r="C50" t="s">
        <v>3355</v>
      </c>
      <c r="D50" t="s">
        <v>3870</v>
      </c>
      <c r="E50" t="s">
        <v>193</v>
      </c>
      <c r="F50" t="s">
        <v>193</v>
      </c>
      <c r="G50" t="s">
        <v>193</v>
      </c>
      <c r="H50" t="s">
        <v>3355</v>
      </c>
      <c r="I50" t="s">
        <v>613</v>
      </c>
      <c r="J50" t="s">
        <v>193</v>
      </c>
      <c r="K50" t="s">
        <v>614</v>
      </c>
      <c r="L50" t="s">
        <v>613</v>
      </c>
      <c r="M50" t="s">
        <v>613</v>
      </c>
      <c r="N50" t="s">
        <v>616</v>
      </c>
      <c r="O50" t="s">
        <v>193</v>
      </c>
      <c r="P50" t="s">
        <v>657</v>
      </c>
      <c r="Q50" t="s">
        <v>616</v>
      </c>
      <c r="R50" t="s">
        <v>616</v>
      </c>
      <c r="S50" t="s">
        <v>182</v>
      </c>
      <c r="T50" t="s">
        <v>1959</v>
      </c>
      <c r="U50" t="s">
        <v>1958</v>
      </c>
      <c r="V50" t="s">
        <v>1959</v>
      </c>
      <c r="W50" t="s">
        <v>2836</v>
      </c>
      <c r="X50" t="s">
        <v>2835</v>
      </c>
      <c r="Y50" t="s">
        <v>2836</v>
      </c>
      <c r="Z50" t="s">
        <v>3424</v>
      </c>
      <c r="AA50" t="s">
        <v>193</v>
      </c>
      <c r="AB50" t="s">
        <v>3964</v>
      </c>
      <c r="AC50" t="s">
        <v>3424</v>
      </c>
      <c r="AD50" t="s">
        <v>3424</v>
      </c>
      <c r="AE50" t="s">
        <v>3425</v>
      </c>
      <c r="AF50" t="s">
        <v>193</v>
      </c>
      <c r="AG50" t="s">
        <v>1959</v>
      </c>
      <c r="AH50" t="s">
        <v>3425</v>
      </c>
      <c r="AI50" t="s">
        <v>3425</v>
      </c>
      <c r="AJ50" t="s">
        <v>489</v>
      </c>
      <c r="AK50" t="s">
        <v>490</v>
      </c>
      <c r="AL50" t="s">
        <v>109</v>
      </c>
      <c r="AM50" t="s">
        <v>193</v>
      </c>
      <c r="AN50" t="s">
        <v>109</v>
      </c>
      <c r="AO50" t="s">
        <v>193</v>
      </c>
      <c r="AP50" t="s">
        <v>491</v>
      </c>
      <c r="AQ50" t="s">
        <v>193</v>
      </c>
      <c r="AR50" t="s">
        <v>193</v>
      </c>
      <c r="AS50" t="s">
        <v>492</v>
      </c>
      <c r="AT50" t="s">
        <v>193</v>
      </c>
      <c r="AU50" t="s">
        <v>3350</v>
      </c>
      <c r="AV50">
        <v>0</v>
      </c>
      <c r="AW50">
        <v>0</v>
      </c>
      <c r="AX50">
        <v>0</v>
      </c>
      <c r="AY50">
        <v>0</v>
      </c>
      <c r="AZ50">
        <v>0</v>
      </c>
      <c r="BA50">
        <v>1</v>
      </c>
      <c r="BB50">
        <v>0</v>
      </c>
      <c r="BC50" t="s">
        <v>3871</v>
      </c>
      <c r="BD50" t="s">
        <v>3350</v>
      </c>
      <c r="BE50" t="s">
        <v>112</v>
      </c>
      <c r="BF50">
        <v>1</v>
      </c>
      <c r="BG50">
        <v>0</v>
      </c>
      <c r="BH50">
        <v>0</v>
      </c>
      <c r="BI50">
        <v>0</v>
      </c>
      <c r="BJ50">
        <v>0</v>
      </c>
      <c r="BK50">
        <v>0</v>
      </c>
      <c r="BL50">
        <v>0</v>
      </c>
      <c r="BM50">
        <v>0</v>
      </c>
      <c r="BN50">
        <v>0</v>
      </c>
      <c r="BO50">
        <v>0</v>
      </c>
      <c r="BP50" t="s">
        <v>193</v>
      </c>
      <c r="BQ50" t="s">
        <v>128</v>
      </c>
      <c r="BR50" t="s">
        <v>493</v>
      </c>
      <c r="BS50" t="s">
        <v>193</v>
      </c>
      <c r="BT50" t="s">
        <v>193</v>
      </c>
      <c r="BU50" t="s">
        <v>193</v>
      </c>
      <c r="BV50" t="s">
        <v>193</v>
      </c>
      <c r="BW50" t="s">
        <v>193</v>
      </c>
      <c r="BX50" t="s">
        <v>193</v>
      </c>
      <c r="BY50" t="s">
        <v>193</v>
      </c>
      <c r="BZ50" t="s">
        <v>193</v>
      </c>
      <c r="CA50" t="s">
        <v>193</v>
      </c>
      <c r="CB50" t="s">
        <v>193</v>
      </c>
      <c r="CC50" t="s">
        <v>193</v>
      </c>
      <c r="CD50" t="s">
        <v>193</v>
      </c>
      <c r="CE50" t="s">
        <v>193</v>
      </c>
      <c r="CF50" t="s">
        <v>193</v>
      </c>
      <c r="CG50" t="s">
        <v>193</v>
      </c>
      <c r="CH50" t="s">
        <v>193</v>
      </c>
      <c r="CI50" t="s">
        <v>193</v>
      </c>
      <c r="CJ50" t="s">
        <v>193</v>
      </c>
      <c r="CK50" t="s">
        <v>193</v>
      </c>
      <c r="CL50" t="s">
        <v>193</v>
      </c>
      <c r="CM50" t="s">
        <v>193</v>
      </c>
      <c r="CN50" t="s">
        <v>193</v>
      </c>
      <c r="CO50" t="s">
        <v>193</v>
      </c>
      <c r="CP50" t="s">
        <v>193</v>
      </c>
      <c r="CQ50" t="s">
        <v>193</v>
      </c>
      <c r="CR50" t="s">
        <v>193</v>
      </c>
      <c r="CS50" t="s">
        <v>193</v>
      </c>
      <c r="CT50" t="s">
        <v>193</v>
      </c>
      <c r="CU50" t="s">
        <v>193</v>
      </c>
      <c r="CV50" t="s">
        <v>193</v>
      </c>
      <c r="CW50" t="s">
        <v>193</v>
      </c>
      <c r="CX50" t="s">
        <v>193</v>
      </c>
      <c r="CY50" t="s">
        <v>193</v>
      </c>
      <c r="CZ50" t="s">
        <v>193</v>
      </c>
      <c r="DA50" t="s">
        <v>193</v>
      </c>
      <c r="DB50" t="s">
        <v>193</v>
      </c>
      <c r="DC50" t="s">
        <v>193</v>
      </c>
      <c r="DD50" t="s">
        <v>193</v>
      </c>
      <c r="DE50" t="s">
        <v>193</v>
      </c>
      <c r="DF50" t="s">
        <v>193</v>
      </c>
      <c r="DG50" t="s">
        <v>193</v>
      </c>
      <c r="DH50" t="s">
        <v>193</v>
      </c>
      <c r="DI50" t="s">
        <v>193</v>
      </c>
      <c r="DJ50" t="s">
        <v>193</v>
      </c>
      <c r="DK50" t="s">
        <v>193</v>
      </c>
      <c r="DL50" t="s">
        <v>193</v>
      </c>
      <c r="DM50" t="s">
        <v>193</v>
      </c>
      <c r="DN50" t="s">
        <v>193</v>
      </c>
      <c r="DO50" t="s">
        <v>193</v>
      </c>
      <c r="DP50" t="s">
        <v>193</v>
      </c>
      <c r="DQ50" t="s">
        <v>193</v>
      </c>
      <c r="DR50" t="s">
        <v>193</v>
      </c>
      <c r="DS50" t="s">
        <v>193</v>
      </c>
      <c r="DT50" t="s">
        <v>193</v>
      </c>
      <c r="DU50" t="s">
        <v>193</v>
      </c>
      <c r="DV50" t="s">
        <v>193</v>
      </c>
      <c r="DW50" t="s">
        <v>193</v>
      </c>
      <c r="DX50" t="s">
        <v>193</v>
      </c>
      <c r="DY50" t="s">
        <v>193</v>
      </c>
      <c r="DZ50" t="s">
        <v>193</v>
      </c>
      <c r="EA50" t="s">
        <v>193</v>
      </c>
      <c r="EB50" t="s">
        <v>193</v>
      </c>
      <c r="EC50" t="s">
        <v>193</v>
      </c>
      <c r="ED50" t="s">
        <v>193</v>
      </c>
      <c r="EE50" t="s">
        <v>193</v>
      </c>
      <c r="EF50" t="s">
        <v>193</v>
      </c>
      <c r="EG50" t="s">
        <v>193</v>
      </c>
      <c r="EH50" t="s">
        <v>193</v>
      </c>
      <c r="EI50" t="s">
        <v>193</v>
      </c>
      <c r="EJ50" t="s">
        <v>193</v>
      </c>
      <c r="EK50" t="s">
        <v>193</v>
      </c>
      <c r="EL50" t="s">
        <v>193</v>
      </c>
      <c r="EM50" t="s">
        <v>193</v>
      </c>
      <c r="EN50" t="s">
        <v>193</v>
      </c>
      <c r="EO50" t="s">
        <v>193</v>
      </c>
      <c r="EP50" t="s">
        <v>193</v>
      </c>
      <c r="EQ50" t="s">
        <v>193</v>
      </c>
      <c r="ER50" t="s">
        <v>193</v>
      </c>
      <c r="ES50" t="s">
        <v>193</v>
      </c>
      <c r="ET50" t="s">
        <v>193</v>
      </c>
      <c r="EU50" t="s">
        <v>193</v>
      </c>
      <c r="EV50" t="s">
        <v>193</v>
      </c>
      <c r="EW50" t="s">
        <v>193</v>
      </c>
      <c r="EX50" t="s">
        <v>193</v>
      </c>
      <c r="EY50" t="s">
        <v>193</v>
      </c>
      <c r="EZ50" t="s">
        <v>193</v>
      </c>
      <c r="FA50" t="s">
        <v>193</v>
      </c>
      <c r="FB50" t="s">
        <v>193</v>
      </c>
      <c r="FC50" t="s">
        <v>193</v>
      </c>
      <c r="FD50" t="s">
        <v>193</v>
      </c>
      <c r="FE50" t="s">
        <v>193</v>
      </c>
      <c r="FF50" t="s">
        <v>193</v>
      </c>
      <c r="FG50" t="s">
        <v>193</v>
      </c>
      <c r="FH50" t="s">
        <v>193</v>
      </c>
      <c r="FI50" t="s">
        <v>193</v>
      </c>
      <c r="FJ50" t="s">
        <v>193</v>
      </c>
      <c r="FK50" t="s">
        <v>193</v>
      </c>
      <c r="FL50" t="s">
        <v>193</v>
      </c>
      <c r="FM50" t="s">
        <v>193</v>
      </c>
      <c r="FN50" t="s">
        <v>193</v>
      </c>
      <c r="FO50" t="s">
        <v>193</v>
      </c>
      <c r="FP50" t="s">
        <v>193</v>
      </c>
      <c r="FQ50" t="s">
        <v>193</v>
      </c>
      <c r="FR50" t="s">
        <v>193</v>
      </c>
      <c r="FS50" t="s">
        <v>193</v>
      </c>
      <c r="FT50" t="s">
        <v>193</v>
      </c>
      <c r="FU50" t="s">
        <v>193</v>
      </c>
      <c r="FV50" t="s">
        <v>193</v>
      </c>
      <c r="FW50" t="s">
        <v>193</v>
      </c>
      <c r="FX50" t="s">
        <v>193</v>
      </c>
      <c r="FY50" t="s">
        <v>193</v>
      </c>
      <c r="FZ50" t="s">
        <v>193</v>
      </c>
      <c r="GA50" t="s">
        <v>193</v>
      </c>
      <c r="GB50" t="s">
        <v>193</v>
      </c>
      <c r="GC50" t="s">
        <v>193</v>
      </c>
      <c r="GD50" t="s">
        <v>193</v>
      </c>
      <c r="GE50" t="s">
        <v>193</v>
      </c>
      <c r="GF50" t="s">
        <v>193</v>
      </c>
      <c r="GG50" t="s">
        <v>193</v>
      </c>
      <c r="GH50" t="s">
        <v>193</v>
      </c>
      <c r="GI50" t="s">
        <v>193</v>
      </c>
      <c r="GJ50" t="s">
        <v>193</v>
      </c>
      <c r="GK50" t="s">
        <v>193</v>
      </c>
      <c r="GL50" t="s">
        <v>193</v>
      </c>
      <c r="GM50" t="s">
        <v>193</v>
      </c>
      <c r="GN50" t="s">
        <v>193</v>
      </c>
      <c r="GO50" t="s">
        <v>193</v>
      </c>
      <c r="GP50" t="s">
        <v>193</v>
      </c>
      <c r="GQ50" t="s">
        <v>193</v>
      </c>
      <c r="GR50" t="s">
        <v>193</v>
      </c>
      <c r="GS50" t="s">
        <v>193</v>
      </c>
      <c r="GT50" t="s">
        <v>193</v>
      </c>
      <c r="GU50" t="s">
        <v>193</v>
      </c>
      <c r="GV50" t="s">
        <v>193</v>
      </c>
      <c r="GW50" t="s">
        <v>193</v>
      </c>
      <c r="GX50" t="s">
        <v>193</v>
      </c>
      <c r="GY50" t="s">
        <v>193</v>
      </c>
      <c r="GZ50" t="s">
        <v>193</v>
      </c>
      <c r="HA50" t="s">
        <v>193</v>
      </c>
      <c r="HB50" t="s">
        <v>193</v>
      </c>
      <c r="HC50" t="s">
        <v>193</v>
      </c>
      <c r="HD50" t="s">
        <v>193</v>
      </c>
      <c r="HE50" t="s">
        <v>193</v>
      </c>
      <c r="HF50" t="s">
        <v>193</v>
      </c>
      <c r="HG50" t="s">
        <v>193</v>
      </c>
      <c r="HH50" t="s">
        <v>193</v>
      </c>
      <c r="HI50" t="s">
        <v>193</v>
      </c>
      <c r="HJ50" t="s">
        <v>193</v>
      </c>
      <c r="HK50" t="s">
        <v>193</v>
      </c>
      <c r="HL50" t="s">
        <v>193</v>
      </c>
      <c r="HM50" t="s">
        <v>193</v>
      </c>
      <c r="HN50" t="s">
        <v>193</v>
      </c>
      <c r="HO50" t="s">
        <v>193</v>
      </c>
      <c r="HP50" t="s">
        <v>193</v>
      </c>
      <c r="HQ50" t="s">
        <v>193</v>
      </c>
      <c r="HR50" t="s">
        <v>193</v>
      </c>
      <c r="HS50" t="s">
        <v>193</v>
      </c>
      <c r="HT50" t="s">
        <v>193</v>
      </c>
      <c r="HU50" t="s">
        <v>193</v>
      </c>
      <c r="HV50" t="s">
        <v>193</v>
      </c>
      <c r="HW50" t="s">
        <v>193</v>
      </c>
      <c r="HX50" t="s">
        <v>193</v>
      </c>
      <c r="HY50" t="s">
        <v>193</v>
      </c>
      <c r="HZ50" t="s">
        <v>193</v>
      </c>
      <c r="IA50" t="s">
        <v>193</v>
      </c>
      <c r="IB50" t="s">
        <v>193</v>
      </c>
      <c r="IC50" t="s">
        <v>193</v>
      </c>
      <c r="ID50" t="s">
        <v>193</v>
      </c>
      <c r="IE50" t="s">
        <v>193</v>
      </c>
      <c r="IF50" t="s">
        <v>193</v>
      </c>
      <c r="IG50" t="s">
        <v>193</v>
      </c>
      <c r="IH50" t="s">
        <v>193</v>
      </c>
      <c r="II50" t="s">
        <v>193</v>
      </c>
      <c r="IJ50" t="s">
        <v>193</v>
      </c>
      <c r="IK50" t="s">
        <v>193</v>
      </c>
      <c r="IL50" t="s">
        <v>193</v>
      </c>
      <c r="IM50" t="s">
        <v>193</v>
      </c>
      <c r="IN50" t="s">
        <v>193</v>
      </c>
      <c r="IO50" t="s">
        <v>193</v>
      </c>
      <c r="IP50" t="s">
        <v>193</v>
      </c>
      <c r="IQ50" t="s">
        <v>193</v>
      </c>
      <c r="IR50" t="s">
        <v>193</v>
      </c>
      <c r="IS50" t="s">
        <v>193</v>
      </c>
      <c r="IT50" t="s">
        <v>193</v>
      </c>
      <c r="IU50" t="s">
        <v>193</v>
      </c>
      <c r="IV50" t="s">
        <v>193</v>
      </c>
      <c r="IW50" t="s">
        <v>193</v>
      </c>
      <c r="IX50" t="s">
        <v>193</v>
      </c>
      <c r="IY50" t="s">
        <v>193</v>
      </c>
      <c r="IZ50" t="s">
        <v>193</v>
      </c>
      <c r="JA50" t="s">
        <v>193</v>
      </c>
      <c r="JB50" t="s">
        <v>193</v>
      </c>
      <c r="JC50" t="s">
        <v>193</v>
      </c>
      <c r="JD50" t="s">
        <v>193</v>
      </c>
      <c r="JE50" t="s">
        <v>193</v>
      </c>
      <c r="JF50" t="s">
        <v>193</v>
      </c>
      <c r="JG50" t="s">
        <v>193</v>
      </c>
      <c r="JH50" t="s">
        <v>193</v>
      </c>
      <c r="JI50" t="s">
        <v>193</v>
      </c>
      <c r="JJ50" t="s">
        <v>193</v>
      </c>
      <c r="JK50" t="s">
        <v>193</v>
      </c>
      <c r="JL50" t="s">
        <v>193</v>
      </c>
      <c r="JM50" t="s">
        <v>193</v>
      </c>
      <c r="JN50" t="s">
        <v>193</v>
      </c>
      <c r="JO50" t="s">
        <v>193</v>
      </c>
      <c r="JP50">
        <v>50</v>
      </c>
      <c r="JQ50" t="s">
        <v>109</v>
      </c>
      <c r="JR50" t="s">
        <v>109</v>
      </c>
      <c r="JS50" t="s">
        <v>3340</v>
      </c>
      <c r="JT50">
        <v>1</v>
      </c>
      <c r="JU50">
        <v>0</v>
      </c>
      <c r="JV50">
        <v>0</v>
      </c>
      <c r="JW50">
        <v>0</v>
      </c>
      <c r="JX50">
        <v>0</v>
      </c>
      <c r="JY50">
        <v>0</v>
      </c>
      <c r="JZ50" t="s">
        <v>193</v>
      </c>
      <c r="KA50" t="s">
        <v>3436</v>
      </c>
      <c r="KB50">
        <v>1</v>
      </c>
      <c r="KC50">
        <v>0</v>
      </c>
      <c r="KD50">
        <v>0</v>
      </c>
      <c r="KE50">
        <v>0</v>
      </c>
      <c r="KF50">
        <v>0</v>
      </c>
      <c r="KG50">
        <v>0</v>
      </c>
      <c r="KH50">
        <v>0</v>
      </c>
      <c r="KI50">
        <v>0</v>
      </c>
      <c r="KJ50" t="s">
        <v>193</v>
      </c>
      <c r="KK50" t="s">
        <v>109</v>
      </c>
      <c r="KL50" t="s">
        <v>193</v>
      </c>
      <c r="KM50" t="s">
        <v>3350</v>
      </c>
      <c r="KN50">
        <v>0</v>
      </c>
      <c r="KO50">
        <v>0</v>
      </c>
      <c r="KP50">
        <v>0</v>
      </c>
      <c r="KQ50">
        <v>0</v>
      </c>
      <c r="KR50">
        <v>0</v>
      </c>
      <c r="KS50">
        <v>1</v>
      </c>
      <c r="KT50">
        <v>0</v>
      </c>
      <c r="KU50" t="s">
        <v>193</v>
      </c>
      <c r="KV50" t="s">
        <v>193</v>
      </c>
      <c r="KW50" t="s">
        <v>193</v>
      </c>
      <c r="KX50" t="s">
        <v>193</v>
      </c>
      <c r="KY50" t="s">
        <v>193</v>
      </c>
      <c r="KZ50" t="s">
        <v>193</v>
      </c>
      <c r="LA50" t="s">
        <v>193</v>
      </c>
      <c r="LB50" t="s">
        <v>193</v>
      </c>
      <c r="LC50" t="s">
        <v>193</v>
      </c>
      <c r="LD50" t="s">
        <v>193</v>
      </c>
      <c r="LE50" t="s">
        <v>193</v>
      </c>
      <c r="LF50" t="s">
        <v>193</v>
      </c>
      <c r="LG50" t="s">
        <v>193</v>
      </c>
      <c r="LH50" t="s">
        <v>193</v>
      </c>
      <c r="LI50" t="s">
        <v>193</v>
      </c>
      <c r="LJ50" t="s">
        <v>193</v>
      </c>
      <c r="LK50" t="s">
        <v>193</v>
      </c>
      <c r="LL50" t="s">
        <v>193</v>
      </c>
      <c r="LM50" t="s">
        <v>193</v>
      </c>
      <c r="LN50" t="s">
        <v>193</v>
      </c>
      <c r="LO50" t="s">
        <v>193</v>
      </c>
      <c r="LP50" t="s">
        <v>193</v>
      </c>
      <c r="LQ50" t="s">
        <v>193</v>
      </c>
      <c r="LR50" t="s">
        <v>193</v>
      </c>
      <c r="LS50" t="s">
        <v>193</v>
      </c>
      <c r="LT50" t="s">
        <v>193</v>
      </c>
      <c r="LU50" t="s">
        <v>193</v>
      </c>
      <c r="LV50" t="s">
        <v>193</v>
      </c>
      <c r="LW50" t="s">
        <v>193</v>
      </c>
      <c r="LX50" t="s">
        <v>193</v>
      </c>
      <c r="LY50" t="s">
        <v>193</v>
      </c>
      <c r="LZ50" t="s">
        <v>193</v>
      </c>
      <c r="MA50" t="s">
        <v>193</v>
      </c>
      <c r="MB50" t="s">
        <v>193</v>
      </c>
      <c r="MC50" t="s">
        <v>193</v>
      </c>
      <c r="MD50" t="s">
        <v>193</v>
      </c>
      <c r="ME50" t="s">
        <v>193</v>
      </c>
      <c r="MF50" t="s">
        <v>193</v>
      </c>
      <c r="MG50" t="s">
        <v>193</v>
      </c>
      <c r="MH50" t="s">
        <v>193</v>
      </c>
      <c r="MI50" t="s">
        <v>193</v>
      </c>
      <c r="MJ50" t="s">
        <v>193</v>
      </c>
      <c r="MK50" t="s">
        <v>193</v>
      </c>
      <c r="ML50" t="s">
        <v>193</v>
      </c>
      <c r="MM50" t="s">
        <v>193</v>
      </c>
      <c r="MN50" t="s">
        <v>193</v>
      </c>
      <c r="MO50" t="s">
        <v>193</v>
      </c>
      <c r="MP50" t="s">
        <v>193</v>
      </c>
      <c r="MQ50" t="s">
        <v>193</v>
      </c>
      <c r="MR50" t="s">
        <v>193</v>
      </c>
      <c r="MS50" t="s">
        <v>193</v>
      </c>
      <c r="MT50" t="s">
        <v>193</v>
      </c>
      <c r="MU50" t="s">
        <v>193</v>
      </c>
      <c r="MV50" t="s">
        <v>193</v>
      </c>
      <c r="MW50" t="s">
        <v>193</v>
      </c>
      <c r="MX50" t="s">
        <v>193</v>
      </c>
      <c r="MY50" t="s">
        <v>193</v>
      </c>
      <c r="MZ50" t="s">
        <v>193</v>
      </c>
      <c r="NA50" t="s">
        <v>4022</v>
      </c>
      <c r="NB50" t="s">
        <v>193</v>
      </c>
      <c r="NC50">
        <v>195211512</v>
      </c>
      <c r="ND50" t="s">
        <v>3452</v>
      </c>
      <c r="NE50" t="s">
        <v>4023</v>
      </c>
      <c r="NF50" t="s">
        <v>193</v>
      </c>
      <c r="NG50" t="s">
        <v>699</v>
      </c>
      <c r="NH50" t="s">
        <v>700</v>
      </c>
      <c r="NI50" t="s">
        <v>611</v>
      </c>
      <c r="NJ50" t="s">
        <v>193</v>
      </c>
      <c r="NK50">
        <v>50</v>
      </c>
    </row>
    <row r="51" spans="1:375" x14ac:dyDescent="0.35">
      <c r="A51" t="s">
        <v>4024</v>
      </c>
      <c r="B51" t="s">
        <v>4025</v>
      </c>
      <c r="C51" t="s">
        <v>3355</v>
      </c>
      <c r="D51">
        <v>4.8611111124046147E-3</v>
      </c>
      <c r="E51" t="s">
        <v>193</v>
      </c>
      <c r="F51" t="s">
        <v>193</v>
      </c>
      <c r="G51" t="s">
        <v>193</v>
      </c>
      <c r="H51" t="s">
        <v>3355</v>
      </c>
      <c r="I51" t="s">
        <v>613</v>
      </c>
      <c r="J51" t="s">
        <v>193</v>
      </c>
      <c r="K51" t="s">
        <v>614</v>
      </c>
      <c r="L51" t="s">
        <v>613</v>
      </c>
      <c r="M51" t="s">
        <v>613</v>
      </c>
      <c r="N51" t="s">
        <v>616</v>
      </c>
      <c r="O51" t="s">
        <v>193</v>
      </c>
      <c r="P51" t="s">
        <v>657</v>
      </c>
      <c r="Q51" t="s">
        <v>616</v>
      </c>
      <c r="R51" t="s">
        <v>616</v>
      </c>
      <c r="S51" t="s">
        <v>182</v>
      </c>
      <c r="T51" t="s">
        <v>1959</v>
      </c>
      <c r="U51" t="s">
        <v>1958</v>
      </c>
      <c r="V51" t="s">
        <v>1959</v>
      </c>
      <c r="W51" t="s">
        <v>2836</v>
      </c>
      <c r="X51" t="s">
        <v>2835</v>
      </c>
      <c r="Y51" t="s">
        <v>2836</v>
      </c>
      <c r="Z51" t="s">
        <v>3424</v>
      </c>
      <c r="AA51" t="s">
        <v>193</v>
      </c>
      <c r="AB51" t="s">
        <v>3964</v>
      </c>
      <c r="AC51" t="s">
        <v>3424</v>
      </c>
      <c r="AD51" t="s">
        <v>3424</v>
      </c>
      <c r="AE51" t="s">
        <v>3425</v>
      </c>
      <c r="AF51" t="s">
        <v>193</v>
      </c>
      <c r="AG51" t="s">
        <v>1959</v>
      </c>
      <c r="AH51" t="s">
        <v>3425</v>
      </c>
      <c r="AI51" t="s">
        <v>3425</v>
      </c>
      <c r="AJ51" t="s">
        <v>489</v>
      </c>
      <c r="AK51" t="s">
        <v>3317</v>
      </c>
      <c r="AL51" t="s">
        <v>109</v>
      </c>
      <c r="AM51" t="s">
        <v>193</v>
      </c>
      <c r="AN51" t="s">
        <v>109</v>
      </c>
      <c r="AO51" t="s">
        <v>193</v>
      </c>
      <c r="AP51" t="s">
        <v>494</v>
      </c>
      <c r="AQ51" t="s">
        <v>193</v>
      </c>
      <c r="AR51" t="s">
        <v>193</v>
      </c>
      <c r="AS51" t="s">
        <v>193</v>
      </c>
      <c r="AT51" t="s">
        <v>193</v>
      </c>
      <c r="AU51" t="s">
        <v>193</v>
      </c>
      <c r="AV51" t="s">
        <v>193</v>
      </c>
      <c r="AW51" t="s">
        <v>193</v>
      </c>
      <c r="AX51" t="s">
        <v>193</v>
      </c>
      <c r="AY51" t="s">
        <v>193</v>
      </c>
      <c r="AZ51" t="s">
        <v>193</v>
      </c>
      <c r="BA51" t="s">
        <v>193</v>
      </c>
      <c r="BB51" t="s">
        <v>193</v>
      </c>
      <c r="BC51" t="s">
        <v>193</v>
      </c>
      <c r="BD51" t="s">
        <v>193</v>
      </c>
      <c r="BE51" t="s">
        <v>193</v>
      </c>
      <c r="BF51" t="s">
        <v>193</v>
      </c>
      <c r="BG51" t="s">
        <v>193</v>
      </c>
      <c r="BH51" t="s">
        <v>193</v>
      </c>
      <c r="BI51" t="s">
        <v>193</v>
      </c>
      <c r="BJ51" t="s">
        <v>193</v>
      </c>
      <c r="BK51" t="s">
        <v>193</v>
      </c>
      <c r="BL51" t="s">
        <v>193</v>
      </c>
      <c r="BM51" t="s">
        <v>193</v>
      </c>
      <c r="BN51" t="s">
        <v>193</v>
      </c>
      <c r="BO51" t="s">
        <v>193</v>
      </c>
      <c r="BP51" t="s">
        <v>193</v>
      </c>
      <c r="BQ51" t="s">
        <v>193</v>
      </c>
      <c r="BR51" t="s">
        <v>193</v>
      </c>
      <c r="BS51" t="s">
        <v>193</v>
      </c>
      <c r="BT51" t="s">
        <v>193</v>
      </c>
      <c r="BU51" t="s">
        <v>193</v>
      </c>
      <c r="BV51" t="s">
        <v>193</v>
      </c>
      <c r="BW51" t="s">
        <v>193</v>
      </c>
      <c r="BX51" t="s">
        <v>193</v>
      </c>
      <c r="BY51" t="s">
        <v>193</v>
      </c>
      <c r="BZ51" t="s">
        <v>193</v>
      </c>
      <c r="CA51" t="s">
        <v>193</v>
      </c>
      <c r="CB51" t="s">
        <v>193</v>
      </c>
      <c r="CC51" t="s">
        <v>193</v>
      </c>
      <c r="CD51" t="s">
        <v>193</v>
      </c>
      <c r="CE51" t="s">
        <v>193</v>
      </c>
      <c r="CF51" t="s">
        <v>193</v>
      </c>
      <c r="CG51" t="s">
        <v>193</v>
      </c>
      <c r="CH51" t="s">
        <v>193</v>
      </c>
      <c r="CI51" t="s">
        <v>193</v>
      </c>
      <c r="CJ51" t="s">
        <v>193</v>
      </c>
      <c r="CK51" t="s">
        <v>193</v>
      </c>
      <c r="CL51" t="s">
        <v>193</v>
      </c>
      <c r="CM51" t="s">
        <v>193</v>
      </c>
      <c r="CN51" t="s">
        <v>193</v>
      </c>
      <c r="CO51" t="s">
        <v>193</v>
      </c>
      <c r="CP51" t="s">
        <v>193</v>
      </c>
      <c r="CQ51" t="s">
        <v>193</v>
      </c>
      <c r="CR51" t="s">
        <v>193</v>
      </c>
      <c r="CS51" t="s">
        <v>193</v>
      </c>
      <c r="CT51" t="s">
        <v>193</v>
      </c>
      <c r="CU51" t="s">
        <v>193</v>
      </c>
      <c r="CV51" t="s">
        <v>193</v>
      </c>
      <c r="CW51" t="s">
        <v>193</v>
      </c>
      <c r="CX51" t="s">
        <v>193</v>
      </c>
      <c r="CY51" t="s">
        <v>193</v>
      </c>
      <c r="CZ51" t="s">
        <v>193</v>
      </c>
      <c r="DA51" t="s">
        <v>193</v>
      </c>
      <c r="DB51" t="s">
        <v>193</v>
      </c>
      <c r="DC51" t="s">
        <v>193</v>
      </c>
      <c r="DD51" t="s">
        <v>193</v>
      </c>
      <c r="DE51" t="s">
        <v>193</v>
      </c>
      <c r="DF51" t="s">
        <v>193</v>
      </c>
      <c r="DG51" t="s">
        <v>193</v>
      </c>
      <c r="DH51" t="s">
        <v>193</v>
      </c>
      <c r="DI51" t="s">
        <v>193</v>
      </c>
      <c r="DJ51" t="s">
        <v>193</v>
      </c>
      <c r="DK51" t="s">
        <v>193</v>
      </c>
      <c r="DL51" t="s">
        <v>193</v>
      </c>
      <c r="DM51" t="s">
        <v>193</v>
      </c>
      <c r="DN51" t="s">
        <v>193</v>
      </c>
      <c r="DO51" t="s">
        <v>193</v>
      </c>
      <c r="DP51" t="s">
        <v>193</v>
      </c>
      <c r="DQ51" t="s">
        <v>193</v>
      </c>
      <c r="DR51" t="s">
        <v>193</v>
      </c>
      <c r="DS51" t="s">
        <v>193</v>
      </c>
      <c r="DT51" t="s">
        <v>193</v>
      </c>
      <c r="DU51" t="s">
        <v>193</v>
      </c>
      <c r="DV51" t="s">
        <v>193</v>
      </c>
      <c r="DW51" t="s">
        <v>193</v>
      </c>
      <c r="DX51" t="s">
        <v>193</v>
      </c>
      <c r="DY51" t="s">
        <v>193</v>
      </c>
      <c r="DZ51" t="s">
        <v>193</v>
      </c>
      <c r="EA51" t="s">
        <v>193</v>
      </c>
      <c r="EB51" t="s">
        <v>193</v>
      </c>
      <c r="EC51" t="s">
        <v>193</v>
      </c>
      <c r="ED51" t="s">
        <v>193</v>
      </c>
      <c r="EE51" t="s">
        <v>193</v>
      </c>
      <c r="EF51" t="s">
        <v>193</v>
      </c>
      <c r="EG51" t="s">
        <v>193</v>
      </c>
      <c r="EH51" t="s">
        <v>193</v>
      </c>
      <c r="EI51" t="s">
        <v>193</v>
      </c>
      <c r="EJ51" t="s">
        <v>193</v>
      </c>
      <c r="EK51" t="s">
        <v>193</v>
      </c>
      <c r="EL51" t="s">
        <v>193</v>
      </c>
      <c r="EM51" t="s">
        <v>193</v>
      </c>
      <c r="EN51" t="s">
        <v>193</v>
      </c>
      <c r="EO51" t="s">
        <v>193</v>
      </c>
      <c r="EP51" t="s">
        <v>193</v>
      </c>
      <c r="EQ51" t="s">
        <v>193</v>
      </c>
      <c r="ER51" t="s">
        <v>193</v>
      </c>
      <c r="ES51" t="s">
        <v>193</v>
      </c>
      <c r="ET51" t="s">
        <v>193</v>
      </c>
      <c r="EU51" t="s">
        <v>193</v>
      </c>
      <c r="EV51" t="s">
        <v>193</v>
      </c>
      <c r="EW51" t="s">
        <v>193</v>
      </c>
      <c r="EX51" t="s">
        <v>193</v>
      </c>
      <c r="EY51" t="s">
        <v>193</v>
      </c>
      <c r="EZ51" t="s">
        <v>193</v>
      </c>
      <c r="FA51" t="s">
        <v>193</v>
      </c>
      <c r="FB51" t="s">
        <v>193</v>
      </c>
      <c r="FC51" t="s">
        <v>193</v>
      </c>
      <c r="FD51" t="s">
        <v>193</v>
      </c>
      <c r="FE51" t="s">
        <v>193</v>
      </c>
      <c r="FF51" t="s">
        <v>193</v>
      </c>
      <c r="FG51" t="s">
        <v>193</v>
      </c>
      <c r="FH51" t="s">
        <v>193</v>
      </c>
      <c r="FI51" t="s">
        <v>193</v>
      </c>
      <c r="FJ51" t="s">
        <v>193</v>
      </c>
      <c r="FK51" t="s">
        <v>193</v>
      </c>
      <c r="FL51" t="s">
        <v>193</v>
      </c>
      <c r="FM51" t="s">
        <v>193</v>
      </c>
      <c r="FN51" t="s">
        <v>193</v>
      </c>
      <c r="FO51" t="s">
        <v>193</v>
      </c>
      <c r="FP51" t="s">
        <v>193</v>
      </c>
      <c r="FQ51" t="s">
        <v>193</v>
      </c>
      <c r="FR51" t="s">
        <v>193</v>
      </c>
      <c r="FS51" t="s">
        <v>193</v>
      </c>
      <c r="FT51" t="s">
        <v>193</v>
      </c>
      <c r="FU51" t="s">
        <v>193</v>
      </c>
      <c r="FV51" t="s">
        <v>193</v>
      </c>
      <c r="FW51" t="s">
        <v>193</v>
      </c>
      <c r="FX51" t="s">
        <v>193</v>
      </c>
      <c r="FY51" t="s">
        <v>193</v>
      </c>
      <c r="FZ51" t="s">
        <v>193</v>
      </c>
      <c r="GA51" t="s">
        <v>193</v>
      </c>
      <c r="GB51" t="s">
        <v>193</v>
      </c>
      <c r="GC51" t="s">
        <v>193</v>
      </c>
      <c r="GD51" t="s">
        <v>193</v>
      </c>
      <c r="GE51" t="s">
        <v>193</v>
      </c>
      <c r="GF51" t="s">
        <v>193</v>
      </c>
      <c r="GG51" t="s">
        <v>193</v>
      </c>
      <c r="GH51" t="s">
        <v>193</v>
      </c>
      <c r="GI51" t="s">
        <v>193</v>
      </c>
      <c r="GJ51" t="s">
        <v>193</v>
      </c>
      <c r="GK51" t="s">
        <v>193</v>
      </c>
      <c r="GL51" t="s">
        <v>193</v>
      </c>
      <c r="GM51" t="s">
        <v>193</v>
      </c>
      <c r="GN51" t="s">
        <v>193</v>
      </c>
      <c r="GO51" t="s">
        <v>193</v>
      </c>
      <c r="GP51" t="s">
        <v>193</v>
      </c>
      <c r="GQ51" t="s">
        <v>193</v>
      </c>
      <c r="GR51" t="s">
        <v>193</v>
      </c>
      <c r="GS51" t="s">
        <v>193</v>
      </c>
      <c r="GT51" t="s">
        <v>193</v>
      </c>
      <c r="GU51" t="s">
        <v>193</v>
      </c>
      <c r="GV51" t="s">
        <v>193</v>
      </c>
      <c r="GW51" t="s">
        <v>193</v>
      </c>
      <c r="GX51" t="s">
        <v>193</v>
      </c>
      <c r="GY51" t="s">
        <v>193</v>
      </c>
      <c r="GZ51" t="s">
        <v>193</v>
      </c>
      <c r="HA51" t="s">
        <v>193</v>
      </c>
      <c r="HB51" t="s">
        <v>193</v>
      </c>
      <c r="HC51" t="s">
        <v>193</v>
      </c>
      <c r="HD51" t="s">
        <v>193</v>
      </c>
      <c r="HE51" t="s">
        <v>193</v>
      </c>
      <c r="HF51" t="s">
        <v>193</v>
      </c>
      <c r="HG51" t="s">
        <v>193</v>
      </c>
      <c r="HH51" t="s">
        <v>193</v>
      </c>
      <c r="HI51" t="s">
        <v>193</v>
      </c>
      <c r="HJ51" t="s">
        <v>193</v>
      </c>
      <c r="HK51" t="s">
        <v>193</v>
      </c>
      <c r="HL51" t="s">
        <v>193</v>
      </c>
      <c r="HM51" t="s">
        <v>193</v>
      </c>
      <c r="HN51" t="s">
        <v>193</v>
      </c>
      <c r="HO51" t="s">
        <v>193</v>
      </c>
      <c r="HP51" t="s">
        <v>193</v>
      </c>
      <c r="HQ51" t="s">
        <v>193</v>
      </c>
      <c r="HR51" t="s">
        <v>193</v>
      </c>
      <c r="HS51" t="s">
        <v>193</v>
      </c>
      <c r="HT51" t="s">
        <v>193</v>
      </c>
      <c r="HU51" t="s">
        <v>193</v>
      </c>
      <c r="HV51" t="s">
        <v>193</v>
      </c>
      <c r="HW51" t="s">
        <v>193</v>
      </c>
      <c r="HX51" t="s">
        <v>193</v>
      </c>
      <c r="HY51" t="s">
        <v>193</v>
      </c>
      <c r="HZ51" t="s">
        <v>193</v>
      </c>
      <c r="IA51" t="s">
        <v>193</v>
      </c>
      <c r="IB51" t="s">
        <v>193</v>
      </c>
      <c r="IC51" t="s">
        <v>193</v>
      </c>
      <c r="ID51" t="s">
        <v>193</v>
      </c>
      <c r="IE51" t="s">
        <v>193</v>
      </c>
      <c r="IF51" t="s">
        <v>193</v>
      </c>
      <c r="IG51" t="s">
        <v>193</v>
      </c>
      <c r="IH51" t="s">
        <v>193</v>
      </c>
      <c r="II51" t="s">
        <v>193</v>
      </c>
      <c r="IJ51" t="s">
        <v>193</v>
      </c>
      <c r="IK51" t="s">
        <v>193</v>
      </c>
      <c r="IL51" t="s">
        <v>193</v>
      </c>
      <c r="IM51" t="s">
        <v>193</v>
      </c>
      <c r="IN51" t="s">
        <v>193</v>
      </c>
      <c r="IO51" t="s">
        <v>193</v>
      </c>
      <c r="IP51" t="s">
        <v>193</v>
      </c>
      <c r="IQ51" t="s">
        <v>193</v>
      </c>
      <c r="IR51" t="s">
        <v>193</v>
      </c>
      <c r="IS51" t="s">
        <v>193</v>
      </c>
      <c r="IT51" t="s">
        <v>193</v>
      </c>
      <c r="IU51" t="s">
        <v>193</v>
      </c>
      <c r="IV51" t="s">
        <v>193</v>
      </c>
      <c r="IW51" t="s">
        <v>193</v>
      </c>
      <c r="IX51" t="s">
        <v>193</v>
      </c>
      <c r="IY51" t="s">
        <v>193</v>
      </c>
      <c r="IZ51" t="s">
        <v>193</v>
      </c>
      <c r="JA51" t="s">
        <v>193</v>
      </c>
      <c r="JB51" t="s">
        <v>193</v>
      </c>
      <c r="JC51" t="s">
        <v>193</v>
      </c>
      <c r="JD51" t="s">
        <v>193</v>
      </c>
      <c r="JE51" t="s">
        <v>193</v>
      </c>
      <c r="JF51" t="s">
        <v>193</v>
      </c>
      <c r="JG51" t="s">
        <v>193</v>
      </c>
      <c r="JH51" t="s">
        <v>193</v>
      </c>
      <c r="JI51" t="s">
        <v>193</v>
      </c>
      <c r="JJ51" t="s">
        <v>193</v>
      </c>
      <c r="JK51" t="s">
        <v>193</v>
      </c>
      <c r="JL51" t="s">
        <v>193</v>
      </c>
      <c r="JM51" t="s">
        <v>193</v>
      </c>
      <c r="JN51" t="s">
        <v>193</v>
      </c>
      <c r="JO51" t="s">
        <v>193</v>
      </c>
      <c r="JP51" t="s">
        <v>193</v>
      </c>
      <c r="JQ51" t="s">
        <v>193</v>
      </c>
      <c r="JR51" t="s">
        <v>193</v>
      </c>
      <c r="JS51" t="s">
        <v>193</v>
      </c>
      <c r="JT51" t="s">
        <v>193</v>
      </c>
      <c r="JU51" t="s">
        <v>193</v>
      </c>
      <c r="JV51" t="s">
        <v>193</v>
      </c>
      <c r="JW51" t="s">
        <v>193</v>
      </c>
      <c r="JX51" t="s">
        <v>193</v>
      </c>
      <c r="JY51" t="s">
        <v>193</v>
      </c>
      <c r="JZ51" t="s">
        <v>193</v>
      </c>
      <c r="KA51" t="s">
        <v>193</v>
      </c>
      <c r="KB51" t="s">
        <v>193</v>
      </c>
      <c r="KC51" t="s">
        <v>193</v>
      </c>
      <c r="KD51" t="s">
        <v>193</v>
      </c>
      <c r="KE51" t="s">
        <v>193</v>
      </c>
      <c r="KF51" t="s">
        <v>193</v>
      </c>
      <c r="KG51" t="s">
        <v>193</v>
      </c>
      <c r="KH51" t="s">
        <v>193</v>
      </c>
      <c r="KI51" t="s">
        <v>193</v>
      </c>
      <c r="KJ51" t="s">
        <v>193</v>
      </c>
      <c r="KK51" t="s">
        <v>193</v>
      </c>
      <c r="KL51" t="s">
        <v>193</v>
      </c>
      <c r="KM51" t="s">
        <v>193</v>
      </c>
      <c r="KN51" t="s">
        <v>193</v>
      </c>
      <c r="KO51" t="s">
        <v>193</v>
      </c>
      <c r="KP51" t="s">
        <v>193</v>
      </c>
      <c r="KQ51" t="s">
        <v>193</v>
      </c>
      <c r="KR51" t="s">
        <v>193</v>
      </c>
      <c r="KS51" t="s">
        <v>193</v>
      </c>
      <c r="KT51" t="s">
        <v>193</v>
      </c>
      <c r="KU51" t="s">
        <v>109</v>
      </c>
      <c r="KV51" t="s">
        <v>505</v>
      </c>
      <c r="KW51" t="s">
        <v>3357</v>
      </c>
      <c r="KX51" t="s">
        <v>193</v>
      </c>
      <c r="KY51" t="s">
        <v>516</v>
      </c>
      <c r="KZ51" t="s">
        <v>3358</v>
      </c>
      <c r="LA51" t="s">
        <v>3357</v>
      </c>
      <c r="LB51" t="s">
        <v>796</v>
      </c>
      <c r="LC51" t="s">
        <v>193</v>
      </c>
      <c r="LD51" t="s">
        <v>805</v>
      </c>
      <c r="LE51" t="s">
        <v>797</v>
      </c>
      <c r="LF51" t="s">
        <v>798</v>
      </c>
      <c r="LG51" t="s">
        <v>799</v>
      </c>
      <c r="LH51" t="s">
        <v>193</v>
      </c>
      <c r="LI51" t="s">
        <v>193</v>
      </c>
      <c r="LJ51" t="s">
        <v>193</v>
      </c>
      <c r="LK51" t="s">
        <v>193</v>
      </c>
      <c r="LL51" t="s">
        <v>193</v>
      </c>
      <c r="LM51">
        <v>0</v>
      </c>
      <c r="LN51">
        <v>0</v>
      </c>
      <c r="LO51" t="s">
        <v>193</v>
      </c>
      <c r="LP51" t="s">
        <v>156</v>
      </c>
      <c r="LQ51">
        <v>0</v>
      </c>
      <c r="LR51" t="s">
        <v>114</v>
      </c>
      <c r="LS51" t="s">
        <v>827</v>
      </c>
      <c r="LT51" t="s">
        <v>109</v>
      </c>
      <c r="LU51" t="s">
        <v>510</v>
      </c>
      <c r="LV51">
        <v>0</v>
      </c>
      <c r="LW51">
        <v>0</v>
      </c>
      <c r="LX51">
        <v>0</v>
      </c>
      <c r="LY51">
        <v>1</v>
      </c>
      <c r="LZ51">
        <v>0</v>
      </c>
      <c r="MA51">
        <v>0</v>
      </c>
      <c r="MB51">
        <v>0</v>
      </c>
      <c r="MC51">
        <v>0</v>
      </c>
      <c r="MD51">
        <v>0</v>
      </c>
      <c r="ME51">
        <v>0</v>
      </c>
      <c r="MF51">
        <v>0</v>
      </c>
      <c r="MG51" t="s">
        <v>193</v>
      </c>
      <c r="MH51" t="s">
        <v>114</v>
      </c>
      <c r="MI51" t="s">
        <v>193</v>
      </c>
      <c r="MJ51" t="s">
        <v>193</v>
      </c>
      <c r="MK51" t="s">
        <v>193</v>
      </c>
      <c r="ML51" t="s">
        <v>193</v>
      </c>
      <c r="MM51" t="s">
        <v>193</v>
      </c>
      <c r="MN51" t="s">
        <v>193</v>
      </c>
      <c r="MO51" t="s">
        <v>193</v>
      </c>
      <c r="MP51" t="s">
        <v>193</v>
      </c>
      <c r="MQ51" t="s">
        <v>193</v>
      </c>
      <c r="MR51" t="s">
        <v>193</v>
      </c>
      <c r="MS51" t="s">
        <v>193</v>
      </c>
      <c r="MT51" t="s">
        <v>193</v>
      </c>
      <c r="MU51" t="s">
        <v>193</v>
      </c>
      <c r="MV51" t="s">
        <v>193</v>
      </c>
      <c r="MW51" t="s">
        <v>193</v>
      </c>
      <c r="MX51" t="s">
        <v>193</v>
      </c>
      <c r="MY51" t="s">
        <v>193</v>
      </c>
      <c r="MZ51" t="s">
        <v>193</v>
      </c>
      <c r="NA51" t="s">
        <v>4026</v>
      </c>
      <c r="NB51" t="s">
        <v>193</v>
      </c>
      <c r="NC51">
        <v>195211517</v>
      </c>
      <c r="ND51" t="s">
        <v>3453</v>
      </c>
      <c r="NE51" t="s">
        <v>4027</v>
      </c>
      <c r="NF51" t="s">
        <v>193</v>
      </c>
      <c r="NG51" t="s">
        <v>699</v>
      </c>
      <c r="NH51" t="s">
        <v>700</v>
      </c>
      <c r="NI51" t="s">
        <v>611</v>
      </c>
      <c r="NJ51" t="s">
        <v>193</v>
      </c>
      <c r="NK51">
        <v>51</v>
      </c>
    </row>
    <row r="52" spans="1:375" x14ac:dyDescent="0.35">
      <c r="A52" t="s">
        <v>4028</v>
      </c>
      <c r="B52" t="s">
        <v>4029</v>
      </c>
      <c r="C52" t="s">
        <v>3355</v>
      </c>
      <c r="D52">
        <v>2.7777777722803876E-3</v>
      </c>
      <c r="E52" t="s">
        <v>193</v>
      </c>
      <c r="F52" t="s">
        <v>193</v>
      </c>
      <c r="G52" t="s">
        <v>193</v>
      </c>
      <c r="H52" t="s">
        <v>3355</v>
      </c>
      <c r="I52" t="s">
        <v>613</v>
      </c>
      <c r="J52" t="s">
        <v>193</v>
      </c>
      <c r="K52" t="s">
        <v>614</v>
      </c>
      <c r="L52" t="s">
        <v>613</v>
      </c>
      <c r="M52" t="s">
        <v>613</v>
      </c>
      <c r="N52" t="s">
        <v>616</v>
      </c>
      <c r="O52" t="s">
        <v>193</v>
      </c>
      <c r="P52" t="s">
        <v>657</v>
      </c>
      <c r="Q52" t="s">
        <v>616</v>
      </c>
      <c r="R52" t="s">
        <v>616</v>
      </c>
      <c r="S52" t="s">
        <v>182</v>
      </c>
      <c r="T52" t="s">
        <v>1959</v>
      </c>
      <c r="U52" t="s">
        <v>1958</v>
      </c>
      <c r="V52" t="s">
        <v>1959</v>
      </c>
      <c r="W52" t="s">
        <v>2836</v>
      </c>
      <c r="X52" t="s">
        <v>2835</v>
      </c>
      <c r="Y52" t="s">
        <v>2836</v>
      </c>
      <c r="Z52" t="s">
        <v>3424</v>
      </c>
      <c r="AA52" t="s">
        <v>193</v>
      </c>
      <c r="AB52" t="s">
        <v>3964</v>
      </c>
      <c r="AC52" t="s">
        <v>3424</v>
      </c>
      <c r="AD52" t="s">
        <v>3424</v>
      </c>
      <c r="AE52" t="s">
        <v>3425</v>
      </c>
      <c r="AF52" t="s">
        <v>193</v>
      </c>
      <c r="AG52" t="s">
        <v>1959</v>
      </c>
      <c r="AH52" t="s">
        <v>3425</v>
      </c>
      <c r="AI52" t="s">
        <v>3425</v>
      </c>
      <c r="AJ52" t="s">
        <v>489</v>
      </c>
      <c r="AK52" t="s">
        <v>3317</v>
      </c>
      <c r="AL52" t="s">
        <v>109</v>
      </c>
      <c r="AM52" t="s">
        <v>193</v>
      </c>
      <c r="AN52" t="s">
        <v>109</v>
      </c>
      <c r="AO52" t="s">
        <v>193</v>
      </c>
      <c r="AP52" t="s">
        <v>494</v>
      </c>
      <c r="AQ52" t="s">
        <v>193</v>
      </c>
      <c r="AR52" t="s">
        <v>193</v>
      </c>
      <c r="AS52" t="s">
        <v>193</v>
      </c>
      <c r="AT52" t="s">
        <v>193</v>
      </c>
      <c r="AU52" t="s">
        <v>193</v>
      </c>
      <c r="AV52" t="s">
        <v>193</v>
      </c>
      <c r="AW52" t="s">
        <v>193</v>
      </c>
      <c r="AX52" t="s">
        <v>193</v>
      </c>
      <c r="AY52" t="s">
        <v>193</v>
      </c>
      <c r="AZ52" t="s">
        <v>193</v>
      </c>
      <c r="BA52" t="s">
        <v>193</v>
      </c>
      <c r="BB52" t="s">
        <v>193</v>
      </c>
      <c r="BC52" t="s">
        <v>193</v>
      </c>
      <c r="BD52" t="s">
        <v>193</v>
      </c>
      <c r="BE52" t="s">
        <v>193</v>
      </c>
      <c r="BF52" t="s">
        <v>193</v>
      </c>
      <c r="BG52" t="s">
        <v>193</v>
      </c>
      <c r="BH52" t="s">
        <v>193</v>
      </c>
      <c r="BI52" t="s">
        <v>193</v>
      </c>
      <c r="BJ52" t="s">
        <v>193</v>
      </c>
      <c r="BK52" t="s">
        <v>193</v>
      </c>
      <c r="BL52" t="s">
        <v>193</v>
      </c>
      <c r="BM52" t="s">
        <v>193</v>
      </c>
      <c r="BN52" t="s">
        <v>193</v>
      </c>
      <c r="BO52" t="s">
        <v>193</v>
      </c>
      <c r="BP52" t="s">
        <v>193</v>
      </c>
      <c r="BQ52" t="s">
        <v>193</v>
      </c>
      <c r="BR52" t="s">
        <v>193</v>
      </c>
      <c r="BS52" t="s">
        <v>193</v>
      </c>
      <c r="BT52" t="s">
        <v>193</v>
      </c>
      <c r="BU52" t="s">
        <v>193</v>
      </c>
      <c r="BV52" t="s">
        <v>193</v>
      </c>
      <c r="BW52" t="s">
        <v>193</v>
      </c>
      <c r="BX52" t="s">
        <v>193</v>
      </c>
      <c r="BY52" t="s">
        <v>193</v>
      </c>
      <c r="BZ52" t="s">
        <v>193</v>
      </c>
      <c r="CA52" t="s">
        <v>193</v>
      </c>
      <c r="CB52" t="s">
        <v>193</v>
      </c>
      <c r="CC52" t="s">
        <v>193</v>
      </c>
      <c r="CD52" t="s">
        <v>193</v>
      </c>
      <c r="CE52" t="s">
        <v>193</v>
      </c>
      <c r="CF52" t="s">
        <v>193</v>
      </c>
      <c r="CG52" t="s">
        <v>193</v>
      </c>
      <c r="CH52" t="s">
        <v>193</v>
      </c>
      <c r="CI52" t="s">
        <v>193</v>
      </c>
      <c r="CJ52" t="s">
        <v>193</v>
      </c>
      <c r="CK52" t="s">
        <v>193</v>
      </c>
      <c r="CL52" t="s">
        <v>193</v>
      </c>
      <c r="CM52" t="s">
        <v>193</v>
      </c>
      <c r="CN52" t="s">
        <v>193</v>
      </c>
      <c r="CO52" t="s">
        <v>193</v>
      </c>
      <c r="CP52" t="s">
        <v>193</v>
      </c>
      <c r="CQ52" t="s">
        <v>193</v>
      </c>
      <c r="CR52" t="s">
        <v>193</v>
      </c>
      <c r="CS52" t="s">
        <v>193</v>
      </c>
      <c r="CT52" t="s">
        <v>193</v>
      </c>
      <c r="CU52" t="s">
        <v>193</v>
      </c>
      <c r="CV52" t="s">
        <v>193</v>
      </c>
      <c r="CW52" t="s">
        <v>193</v>
      </c>
      <c r="CX52" t="s">
        <v>193</v>
      </c>
      <c r="CY52" t="s">
        <v>193</v>
      </c>
      <c r="CZ52" t="s">
        <v>193</v>
      </c>
      <c r="DA52" t="s">
        <v>193</v>
      </c>
      <c r="DB52" t="s">
        <v>193</v>
      </c>
      <c r="DC52" t="s">
        <v>193</v>
      </c>
      <c r="DD52" t="s">
        <v>193</v>
      </c>
      <c r="DE52" t="s">
        <v>193</v>
      </c>
      <c r="DF52" t="s">
        <v>193</v>
      </c>
      <c r="DG52" t="s">
        <v>193</v>
      </c>
      <c r="DH52" t="s">
        <v>193</v>
      </c>
      <c r="DI52" t="s">
        <v>193</v>
      </c>
      <c r="DJ52" t="s">
        <v>193</v>
      </c>
      <c r="DK52" t="s">
        <v>193</v>
      </c>
      <c r="DL52" t="s">
        <v>193</v>
      </c>
      <c r="DM52" t="s">
        <v>193</v>
      </c>
      <c r="DN52" t="s">
        <v>193</v>
      </c>
      <c r="DO52" t="s">
        <v>193</v>
      </c>
      <c r="DP52" t="s">
        <v>193</v>
      </c>
      <c r="DQ52" t="s">
        <v>193</v>
      </c>
      <c r="DR52" t="s">
        <v>193</v>
      </c>
      <c r="DS52" t="s">
        <v>193</v>
      </c>
      <c r="DT52" t="s">
        <v>193</v>
      </c>
      <c r="DU52" t="s">
        <v>193</v>
      </c>
      <c r="DV52" t="s">
        <v>193</v>
      </c>
      <c r="DW52" t="s">
        <v>193</v>
      </c>
      <c r="DX52" t="s">
        <v>193</v>
      </c>
      <c r="DY52" t="s">
        <v>193</v>
      </c>
      <c r="DZ52" t="s">
        <v>193</v>
      </c>
      <c r="EA52" t="s">
        <v>193</v>
      </c>
      <c r="EB52" t="s">
        <v>193</v>
      </c>
      <c r="EC52" t="s">
        <v>193</v>
      </c>
      <c r="ED52" t="s">
        <v>193</v>
      </c>
      <c r="EE52" t="s">
        <v>193</v>
      </c>
      <c r="EF52" t="s">
        <v>193</v>
      </c>
      <c r="EG52" t="s">
        <v>193</v>
      </c>
      <c r="EH52" t="s">
        <v>193</v>
      </c>
      <c r="EI52" t="s">
        <v>193</v>
      </c>
      <c r="EJ52" t="s">
        <v>193</v>
      </c>
      <c r="EK52" t="s">
        <v>193</v>
      </c>
      <c r="EL52" t="s">
        <v>193</v>
      </c>
      <c r="EM52" t="s">
        <v>193</v>
      </c>
      <c r="EN52" t="s">
        <v>193</v>
      </c>
      <c r="EO52" t="s">
        <v>193</v>
      </c>
      <c r="EP52" t="s">
        <v>193</v>
      </c>
      <c r="EQ52" t="s">
        <v>193</v>
      </c>
      <c r="ER52" t="s">
        <v>193</v>
      </c>
      <c r="ES52" t="s">
        <v>193</v>
      </c>
      <c r="ET52" t="s">
        <v>193</v>
      </c>
      <c r="EU52" t="s">
        <v>193</v>
      </c>
      <c r="EV52" t="s">
        <v>193</v>
      </c>
      <c r="EW52" t="s">
        <v>193</v>
      </c>
      <c r="EX52" t="s">
        <v>193</v>
      </c>
      <c r="EY52" t="s">
        <v>193</v>
      </c>
      <c r="EZ52" t="s">
        <v>193</v>
      </c>
      <c r="FA52" t="s">
        <v>193</v>
      </c>
      <c r="FB52" t="s">
        <v>193</v>
      </c>
      <c r="FC52" t="s">
        <v>193</v>
      </c>
      <c r="FD52" t="s">
        <v>193</v>
      </c>
      <c r="FE52" t="s">
        <v>193</v>
      </c>
      <c r="FF52" t="s">
        <v>193</v>
      </c>
      <c r="FG52" t="s">
        <v>193</v>
      </c>
      <c r="FH52" t="s">
        <v>193</v>
      </c>
      <c r="FI52" t="s">
        <v>193</v>
      </c>
      <c r="FJ52" t="s">
        <v>193</v>
      </c>
      <c r="FK52" t="s">
        <v>193</v>
      </c>
      <c r="FL52" t="s">
        <v>193</v>
      </c>
      <c r="FM52" t="s">
        <v>193</v>
      </c>
      <c r="FN52" t="s">
        <v>193</v>
      </c>
      <c r="FO52" t="s">
        <v>193</v>
      </c>
      <c r="FP52" t="s">
        <v>193</v>
      </c>
      <c r="FQ52" t="s">
        <v>193</v>
      </c>
      <c r="FR52" t="s">
        <v>193</v>
      </c>
      <c r="FS52" t="s">
        <v>193</v>
      </c>
      <c r="FT52" t="s">
        <v>193</v>
      </c>
      <c r="FU52" t="s">
        <v>193</v>
      </c>
      <c r="FV52" t="s">
        <v>193</v>
      </c>
      <c r="FW52" t="s">
        <v>193</v>
      </c>
      <c r="FX52" t="s">
        <v>193</v>
      </c>
      <c r="FY52" t="s">
        <v>193</v>
      </c>
      <c r="FZ52" t="s">
        <v>193</v>
      </c>
      <c r="GA52" t="s">
        <v>193</v>
      </c>
      <c r="GB52" t="s">
        <v>193</v>
      </c>
      <c r="GC52" t="s">
        <v>193</v>
      </c>
      <c r="GD52" t="s">
        <v>193</v>
      </c>
      <c r="GE52" t="s">
        <v>193</v>
      </c>
      <c r="GF52" t="s">
        <v>193</v>
      </c>
      <c r="GG52" t="s">
        <v>193</v>
      </c>
      <c r="GH52" t="s">
        <v>193</v>
      </c>
      <c r="GI52" t="s">
        <v>193</v>
      </c>
      <c r="GJ52" t="s">
        <v>193</v>
      </c>
      <c r="GK52" t="s">
        <v>193</v>
      </c>
      <c r="GL52" t="s">
        <v>193</v>
      </c>
      <c r="GM52" t="s">
        <v>193</v>
      </c>
      <c r="GN52" t="s">
        <v>193</v>
      </c>
      <c r="GO52" t="s">
        <v>193</v>
      </c>
      <c r="GP52" t="s">
        <v>193</v>
      </c>
      <c r="GQ52" t="s">
        <v>193</v>
      </c>
      <c r="GR52" t="s">
        <v>193</v>
      </c>
      <c r="GS52" t="s">
        <v>193</v>
      </c>
      <c r="GT52" t="s">
        <v>193</v>
      </c>
      <c r="GU52" t="s">
        <v>193</v>
      </c>
      <c r="GV52" t="s">
        <v>193</v>
      </c>
      <c r="GW52" t="s">
        <v>193</v>
      </c>
      <c r="GX52" t="s">
        <v>193</v>
      </c>
      <c r="GY52" t="s">
        <v>193</v>
      </c>
      <c r="GZ52" t="s">
        <v>193</v>
      </c>
      <c r="HA52" t="s">
        <v>193</v>
      </c>
      <c r="HB52" t="s">
        <v>193</v>
      </c>
      <c r="HC52" t="s">
        <v>193</v>
      </c>
      <c r="HD52" t="s">
        <v>193</v>
      </c>
      <c r="HE52" t="s">
        <v>193</v>
      </c>
      <c r="HF52" t="s">
        <v>193</v>
      </c>
      <c r="HG52" t="s">
        <v>193</v>
      </c>
      <c r="HH52" t="s">
        <v>193</v>
      </c>
      <c r="HI52" t="s">
        <v>193</v>
      </c>
      <c r="HJ52" t="s">
        <v>193</v>
      </c>
      <c r="HK52" t="s">
        <v>193</v>
      </c>
      <c r="HL52" t="s">
        <v>193</v>
      </c>
      <c r="HM52" t="s">
        <v>193</v>
      </c>
      <c r="HN52" t="s">
        <v>193</v>
      </c>
      <c r="HO52" t="s">
        <v>193</v>
      </c>
      <c r="HP52" t="s">
        <v>193</v>
      </c>
      <c r="HQ52" t="s">
        <v>193</v>
      </c>
      <c r="HR52" t="s">
        <v>193</v>
      </c>
      <c r="HS52" t="s">
        <v>193</v>
      </c>
      <c r="HT52" t="s">
        <v>193</v>
      </c>
      <c r="HU52" t="s">
        <v>193</v>
      </c>
      <c r="HV52" t="s">
        <v>193</v>
      </c>
      <c r="HW52" t="s">
        <v>193</v>
      </c>
      <c r="HX52" t="s">
        <v>193</v>
      </c>
      <c r="HY52" t="s">
        <v>193</v>
      </c>
      <c r="HZ52" t="s">
        <v>193</v>
      </c>
      <c r="IA52" t="s">
        <v>193</v>
      </c>
      <c r="IB52" t="s">
        <v>193</v>
      </c>
      <c r="IC52" t="s">
        <v>193</v>
      </c>
      <c r="ID52" t="s">
        <v>193</v>
      </c>
      <c r="IE52" t="s">
        <v>193</v>
      </c>
      <c r="IF52" t="s">
        <v>193</v>
      </c>
      <c r="IG52" t="s">
        <v>193</v>
      </c>
      <c r="IH52" t="s">
        <v>193</v>
      </c>
      <c r="II52" t="s">
        <v>193</v>
      </c>
      <c r="IJ52" t="s">
        <v>193</v>
      </c>
      <c r="IK52" t="s">
        <v>193</v>
      </c>
      <c r="IL52" t="s">
        <v>193</v>
      </c>
      <c r="IM52" t="s">
        <v>193</v>
      </c>
      <c r="IN52" t="s">
        <v>193</v>
      </c>
      <c r="IO52" t="s">
        <v>193</v>
      </c>
      <c r="IP52" t="s">
        <v>193</v>
      </c>
      <c r="IQ52" t="s">
        <v>193</v>
      </c>
      <c r="IR52" t="s">
        <v>193</v>
      </c>
      <c r="IS52" t="s">
        <v>193</v>
      </c>
      <c r="IT52" t="s">
        <v>193</v>
      </c>
      <c r="IU52" t="s">
        <v>193</v>
      </c>
      <c r="IV52" t="s">
        <v>193</v>
      </c>
      <c r="IW52" t="s">
        <v>193</v>
      </c>
      <c r="IX52" t="s">
        <v>193</v>
      </c>
      <c r="IY52" t="s">
        <v>193</v>
      </c>
      <c r="IZ52" t="s">
        <v>193</v>
      </c>
      <c r="JA52" t="s">
        <v>193</v>
      </c>
      <c r="JB52" t="s">
        <v>193</v>
      </c>
      <c r="JC52" t="s">
        <v>193</v>
      </c>
      <c r="JD52" t="s">
        <v>193</v>
      </c>
      <c r="JE52" t="s">
        <v>193</v>
      </c>
      <c r="JF52" t="s">
        <v>193</v>
      </c>
      <c r="JG52" t="s">
        <v>193</v>
      </c>
      <c r="JH52" t="s">
        <v>193</v>
      </c>
      <c r="JI52" t="s">
        <v>193</v>
      </c>
      <c r="JJ52" t="s">
        <v>193</v>
      </c>
      <c r="JK52" t="s">
        <v>193</v>
      </c>
      <c r="JL52" t="s">
        <v>193</v>
      </c>
      <c r="JM52" t="s">
        <v>193</v>
      </c>
      <c r="JN52" t="s">
        <v>193</v>
      </c>
      <c r="JO52" t="s">
        <v>193</v>
      </c>
      <c r="JP52" t="s">
        <v>193</v>
      </c>
      <c r="JQ52" t="s">
        <v>193</v>
      </c>
      <c r="JR52" t="s">
        <v>193</v>
      </c>
      <c r="JS52" t="s">
        <v>193</v>
      </c>
      <c r="JT52" t="s">
        <v>193</v>
      </c>
      <c r="JU52" t="s">
        <v>193</v>
      </c>
      <c r="JV52" t="s">
        <v>193</v>
      </c>
      <c r="JW52" t="s">
        <v>193</v>
      </c>
      <c r="JX52" t="s">
        <v>193</v>
      </c>
      <c r="JY52" t="s">
        <v>193</v>
      </c>
      <c r="JZ52" t="s">
        <v>193</v>
      </c>
      <c r="KA52" t="s">
        <v>193</v>
      </c>
      <c r="KB52" t="s">
        <v>193</v>
      </c>
      <c r="KC52" t="s">
        <v>193</v>
      </c>
      <c r="KD52" t="s">
        <v>193</v>
      </c>
      <c r="KE52" t="s">
        <v>193</v>
      </c>
      <c r="KF52" t="s">
        <v>193</v>
      </c>
      <c r="KG52" t="s">
        <v>193</v>
      </c>
      <c r="KH52" t="s">
        <v>193</v>
      </c>
      <c r="KI52" t="s">
        <v>193</v>
      </c>
      <c r="KJ52" t="s">
        <v>193</v>
      </c>
      <c r="KK52" t="s">
        <v>193</v>
      </c>
      <c r="KL52" t="s">
        <v>193</v>
      </c>
      <c r="KM52" t="s">
        <v>193</v>
      </c>
      <c r="KN52" t="s">
        <v>193</v>
      </c>
      <c r="KO52" t="s">
        <v>193</v>
      </c>
      <c r="KP52" t="s">
        <v>193</v>
      </c>
      <c r="KQ52" t="s">
        <v>193</v>
      </c>
      <c r="KR52" t="s">
        <v>193</v>
      </c>
      <c r="KS52" t="s">
        <v>193</v>
      </c>
      <c r="KT52" t="s">
        <v>193</v>
      </c>
      <c r="KU52" t="s">
        <v>109</v>
      </c>
      <c r="KV52" t="s">
        <v>505</v>
      </c>
      <c r="KW52" t="s">
        <v>3357</v>
      </c>
      <c r="KX52" t="s">
        <v>193</v>
      </c>
      <c r="KY52" t="s">
        <v>516</v>
      </c>
      <c r="KZ52" t="s">
        <v>3358</v>
      </c>
      <c r="LA52" t="s">
        <v>3357</v>
      </c>
      <c r="LB52" t="s">
        <v>796</v>
      </c>
      <c r="LC52" t="s">
        <v>193</v>
      </c>
      <c r="LD52" t="s">
        <v>805</v>
      </c>
      <c r="LE52" t="s">
        <v>797</v>
      </c>
      <c r="LF52" t="s">
        <v>798</v>
      </c>
      <c r="LG52" t="s">
        <v>799</v>
      </c>
      <c r="LH52" t="s">
        <v>193</v>
      </c>
      <c r="LI52" t="s">
        <v>193</v>
      </c>
      <c r="LJ52" t="s">
        <v>193</v>
      </c>
      <c r="LK52" t="s">
        <v>193</v>
      </c>
      <c r="LL52" t="s">
        <v>193</v>
      </c>
      <c r="LM52">
        <v>0</v>
      </c>
      <c r="LN52">
        <v>0</v>
      </c>
      <c r="LO52" t="s">
        <v>193</v>
      </c>
      <c r="LP52" t="s">
        <v>156</v>
      </c>
      <c r="LQ52">
        <v>0</v>
      </c>
      <c r="LR52" t="s">
        <v>114</v>
      </c>
      <c r="LS52" t="s">
        <v>705</v>
      </c>
      <c r="LT52" t="s">
        <v>109</v>
      </c>
      <c r="LU52" t="s">
        <v>510</v>
      </c>
      <c r="LV52">
        <v>0</v>
      </c>
      <c r="LW52">
        <v>0</v>
      </c>
      <c r="LX52">
        <v>0</v>
      </c>
      <c r="LY52">
        <v>1</v>
      </c>
      <c r="LZ52">
        <v>0</v>
      </c>
      <c r="MA52">
        <v>0</v>
      </c>
      <c r="MB52">
        <v>0</v>
      </c>
      <c r="MC52">
        <v>0</v>
      </c>
      <c r="MD52">
        <v>0</v>
      </c>
      <c r="ME52">
        <v>0</v>
      </c>
      <c r="MF52">
        <v>0</v>
      </c>
      <c r="MG52" t="s">
        <v>193</v>
      </c>
      <c r="MH52" t="s">
        <v>114</v>
      </c>
      <c r="MI52" t="s">
        <v>193</v>
      </c>
      <c r="MJ52" t="s">
        <v>193</v>
      </c>
      <c r="MK52" t="s">
        <v>193</v>
      </c>
      <c r="ML52" t="s">
        <v>193</v>
      </c>
      <c r="MM52" t="s">
        <v>193</v>
      </c>
      <c r="MN52" t="s">
        <v>193</v>
      </c>
      <c r="MO52" t="s">
        <v>193</v>
      </c>
      <c r="MP52" t="s">
        <v>193</v>
      </c>
      <c r="MQ52" t="s">
        <v>193</v>
      </c>
      <c r="MR52" t="s">
        <v>193</v>
      </c>
      <c r="MS52" t="s">
        <v>193</v>
      </c>
      <c r="MT52" t="s">
        <v>193</v>
      </c>
      <c r="MU52" t="s">
        <v>193</v>
      </c>
      <c r="MV52" t="s">
        <v>193</v>
      </c>
      <c r="MW52" t="s">
        <v>193</v>
      </c>
      <c r="MX52" t="s">
        <v>193</v>
      </c>
      <c r="MY52" t="s">
        <v>193</v>
      </c>
      <c r="MZ52" t="s">
        <v>193</v>
      </c>
      <c r="NA52" t="s">
        <v>4026</v>
      </c>
      <c r="NB52" t="s">
        <v>193</v>
      </c>
      <c r="NC52">
        <v>195211521</v>
      </c>
      <c r="ND52" t="s">
        <v>3454</v>
      </c>
      <c r="NE52" t="s">
        <v>4030</v>
      </c>
      <c r="NF52" t="s">
        <v>193</v>
      </c>
      <c r="NG52" t="s">
        <v>699</v>
      </c>
      <c r="NH52" t="s">
        <v>700</v>
      </c>
      <c r="NI52" t="s">
        <v>611</v>
      </c>
      <c r="NJ52" t="s">
        <v>193</v>
      </c>
      <c r="NK52">
        <v>52</v>
      </c>
    </row>
    <row r="53" spans="1:375" x14ac:dyDescent="0.35">
      <c r="A53" t="s">
        <v>4031</v>
      </c>
      <c r="B53" t="s">
        <v>4032</v>
      </c>
      <c r="C53" t="s">
        <v>3456</v>
      </c>
      <c r="D53">
        <v>6.9444444446931954E-4</v>
      </c>
      <c r="E53" t="s">
        <v>193</v>
      </c>
      <c r="F53" t="s">
        <v>823</v>
      </c>
      <c r="G53" t="s">
        <v>193</v>
      </c>
      <c r="H53" t="s">
        <v>3456</v>
      </c>
      <c r="I53" t="s">
        <v>179</v>
      </c>
      <c r="J53" t="s">
        <v>193</v>
      </c>
      <c r="K53" t="s">
        <v>180</v>
      </c>
      <c r="L53" t="s">
        <v>179</v>
      </c>
      <c r="M53" t="s">
        <v>179</v>
      </c>
      <c r="N53" t="s">
        <v>181</v>
      </c>
      <c r="O53" t="s">
        <v>193</v>
      </c>
      <c r="P53" t="s">
        <v>194</v>
      </c>
      <c r="Q53" t="s">
        <v>181</v>
      </c>
      <c r="R53" t="s">
        <v>181</v>
      </c>
      <c r="S53" t="s">
        <v>182</v>
      </c>
      <c r="T53" t="s">
        <v>183</v>
      </c>
      <c r="U53" t="s">
        <v>184</v>
      </c>
      <c r="V53" t="s">
        <v>183</v>
      </c>
      <c r="W53" t="s">
        <v>132</v>
      </c>
      <c r="X53" t="s">
        <v>205</v>
      </c>
      <c r="Y53" t="s">
        <v>1585</v>
      </c>
      <c r="Z53" t="s">
        <v>708</v>
      </c>
      <c r="AA53" t="s">
        <v>193</v>
      </c>
      <c r="AB53" t="s">
        <v>562</v>
      </c>
      <c r="AC53" t="s">
        <v>708</v>
      </c>
      <c r="AD53" t="s">
        <v>708</v>
      </c>
      <c r="AE53" t="s">
        <v>709</v>
      </c>
      <c r="AF53" t="s">
        <v>193</v>
      </c>
      <c r="AG53" t="s">
        <v>710</v>
      </c>
      <c r="AH53" t="s">
        <v>709</v>
      </c>
      <c r="AI53" t="s">
        <v>709</v>
      </c>
      <c r="AJ53" t="s">
        <v>536</v>
      </c>
      <c r="AK53" t="s">
        <v>490</v>
      </c>
      <c r="AL53" t="s">
        <v>109</v>
      </c>
      <c r="AM53" t="s">
        <v>193</v>
      </c>
      <c r="AN53" t="s">
        <v>109</v>
      </c>
      <c r="AO53" t="s">
        <v>193</v>
      </c>
      <c r="AP53" t="s">
        <v>491</v>
      </c>
      <c r="AQ53" t="s">
        <v>193</v>
      </c>
      <c r="AR53" t="s">
        <v>193</v>
      </c>
      <c r="AS53" t="s">
        <v>496</v>
      </c>
      <c r="AT53" t="s">
        <v>193</v>
      </c>
      <c r="AU53" t="s">
        <v>713</v>
      </c>
      <c r="AV53">
        <v>1</v>
      </c>
      <c r="AW53">
        <v>1</v>
      </c>
      <c r="AX53">
        <v>0</v>
      </c>
      <c r="AY53">
        <v>0</v>
      </c>
      <c r="AZ53">
        <v>0</v>
      </c>
      <c r="BA53">
        <v>0</v>
      </c>
      <c r="BB53">
        <v>0</v>
      </c>
      <c r="BC53" t="s">
        <v>110</v>
      </c>
      <c r="BD53" t="s">
        <v>1423</v>
      </c>
      <c r="BE53" t="s">
        <v>112</v>
      </c>
      <c r="BF53">
        <v>1</v>
      </c>
      <c r="BG53">
        <v>0</v>
      </c>
      <c r="BH53">
        <v>0</v>
      </c>
      <c r="BI53">
        <v>0</v>
      </c>
      <c r="BJ53">
        <v>0</v>
      </c>
      <c r="BK53">
        <v>0</v>
      </c>
      <c r="BL53">
        <v>0</v>
      </c>
      <c r="BM53">
        <v>0</v>
      </c>
      <c r="BN53">
        <v>0</v>
      </c>
      <c r="BO53">
        <v>0</v>
      </c>
      <c r="BP53" t="s">
        <v>193</v>
      </c>
      <c r="BQ53" t="s">
        <v>143</v>
      </c>
      <c r="BR53" t="s">
        <v>501</v>
      </c>
      <c r="BS53" t="s">
        <v>503</v>
      </c>
      <c r="BT53">
        <v>1</v>
      </c>
      <c r="BU53">
        <v>1</v>
      </c>
      <c r="BV53">
        <v>1</v>
      </c>
      <c r="BW53">
        <v>1</v>
      </c>
      <c r="BX53">
        <v>1</v>
      </c>
      <c r="BY53">
        <v>0</v>
      </c>
      <c r="BZ53">
        <v>1</v>
      </c>
      <c r="CA53">
        <v>0</v>
      </c>
      <c r="CB53" t="s">
        <v>498</v>
      </c>
      <c r="CC53">
        <v>200</v>
      </c>
      <c r="CD53">
        <v>100</v>
      </c>
      <c r="CE53" t="s">
        <v>109</v>
      </c>
      <c r="CF53">
        <v>225</v>
      </c>
      <c r="CG53">
        <v>86.538461538461505</v>
      </c>
      <c r="CH53" t="s">
        <v>109</v>
      </c>
      <c r="CI53">
        <v>200</v>
      </c>
      <c r="CJ53">
        <v>86.956521739130395</v>
      </c>
      <c r="CK53" t="s">
        <v>109</v>
      </c>
      <c r="CL53">
        <v>300</v>
      </c>
      <c r="CM53">
        <v>103.448275862068</v>
      </c>
      <c r="CN53" t="s">
        <v>109</v>
      </c>
      <c r="CO53">
        <v>500</v>
      </c>
      <c r="CP53">
        <v>208.333333333333</v>
      </c>
      <c r="CQ53" t="s">
        <v>109</v>
      </c>
      <c r="CR53" t="s">
        <v>193</v>
      </c>
      <c r="CS53" t="s">
        <v>193</v>
      </c>
      <c r="CT53" t="s">
        <v>193</v>
      </c>
      <c r="CU53" t="s">
        <v>622</v>
      </c>
      <c r="CV53" t="s">
        <v>109</v>
      </c>
      <c r="CW53">
        <v>800</v>
      </c>
      <c r="CX53" t="s">
        <v>193</v>
      </c>
      <c r="CY53" t="s">
        <v>193</v>
      </c>
      <c r="CZ53" t="s">
        <v>193</v>
      </c>
      <c r="DA53" t="s">
        <v>193</v>
      </c>
      <c r="DB53" t="s">
        <v>193</v>
      </c>
      <c r="DC53" t="s">
        <v>193</v>
      </c>
      <c r="DD53" t="s">
        <v>156</v>
      </c>
      <c r="DE53">
        <v>800</v>
      </c>
      <c r="DF53" t="s">
        <v>109</v>
      </c>
      <c r="DG53" t="s">
        <v>109</v>
      </c>
      <c r="DH53" t="s">
        <v>3457</v>
      </c>
      <c r="DI53">
        <v>0</v>
      </c>
      <c r="DJ53">
        <v>0</v>
      </c>
      <c r="DK53">
        <v>0</v>
      </c>
      <c r="DL53">
        <v>0</v>
      </c>
      <c r="DM53">
        <v>0</v>
      </c>
      <c r="DN53">
        <v>1</v>
      </c>
      <c r="DO53">
        <v>0</v>
      </c>
      <c r="DP53">
        <v>0</v>
      </c>
      <c r="DQ53">
        <v>0</v>
      </c>
      <c r="DR53">
        <v>0</v>
      </c>
      <c r="DS53">
        <v>0</v>
      </c>
      <c r="DT53">
        <v>0</v>
      </c>
      <c r="DU53">
        <v>0</v>
      </c>
      <c r="DV53">
        <v>0</v>
      </c>
      <c r="DW53" t="s">
        <v>193</v>
      </c>
      <c r="DX53" t="s">
        <v>131</v>
      </c>
      <c r="DY53">
        <v>0</v>
      </c>
      <c r="DZ53">
        <v>0</v>
      </c>
      <c r="EA53">
        <v>0</v>
      </c>
      <c r="EB53">
        <v>0</v>
      </c>
      <c r="EC53">
        <v>1</v>
      </c>
      <c r="ED53">
        <v>0</v>
      </c>
      <c r="EE53">
        <v>0</v>
      </c>
      <c r="EF53">
        <v>0</v>
      </c>
      <c r="EG53" t="s">
        <v>109</v>
      </c>
      <c r="EH53" t="s">
        <v>114</v>
      </c>
      <c r="EI53" t="s">
        <v>109</v>
      </c>
      <c r="EJ53" t="s">
        <v>182</v>
      </c>
      <c r="EK53" t="s">
        <v>789</v>
      </c>
      <c r="EL53" t="s">
        <v>185</v>
      </c>
      <c r="EM53" t="s">
        <v>785</v>
      </c>
      <c r="EN53" t="s">
        <v>714</v>
      </c>
      <c r="EO53">
        <v>1</v>
      </c>
      <c r="EP53">
        <v>1</v>
      </c>
      <c r="EQ53">
        <v>1</v>
      </c>
      <c r="ER53">
        <v>1</v>
      </c>
      <c r="ES53">
        <v>1</v>
      </c>
      <c r="ET53">
        <v>0</v>
      </c>
      <c r="EU53">
        <v>1</v>
      </c>
      <c r="EV53">
        <v>1</v>
      </c>
      <c r="EW53">
        <v>0</v>
      </c>
      <c r="EX53" t="s">
        <v>109</v>
      </c>
      <c r="EY53">
        <v>25</v>
      </c>
      <c r="EZ53">
        <v>25</v>
      </c>
      <c r="FA53" t="s">
        <v>193</v>
      </c>
      <c r="FB53" t="s">
        <v>193</v>
      </c>
      <c r="FC53" t="s">
        <v>193</v>
      </c>
      <c r="FD53">
        <v>25</v>
      </c>
      <c r="FE53" t="s">
        <v>109</v>
      </c>
      <c r="FF53">
        <v>15</v>
      </c>
      <c r="FG53" t="s">
        <v>109</v>
      </c>
      <c r="FH53">
        <v>25</v>
      </c>
      <c r="FI53" t="s">
        <v>109</v>
      </c>
      <c r="FJ53" t="s">
        <v>193</v>
      </c>
      <c r="FK53" t="s">
        <v>193</v>
      </c>
      <c r="FL53" t="s">
        <v>193</v>
      </c>
      <c r="FM53" t="s">
        <v>193</v>
      </c>
      <c r="FN53" t="s">
        <v>193</v>
      </c>
      <c r="FO53" t="s">
        <v>193</v>
      </c>
      <c r="FP53" t="s">
        <v>193</v>
      </c>
      <c r="FQ53" t="s">
        <v>193</v>
      </c>
      <c r="FR53" t="s">
        <v>193</v>
      </c>
      <c r="FS53" t="s">
        <v>193</v>
      </c>
      <c r="FT53" t="s">
        <v>193</v>
      </c>
      <c r="FU53" t="s">
        <v>109</v>
      </c>
      <c r="FV53">
        <v>25</v>
      </c>
      <c r="FW53" t="s">
        <v>193</v>
      </c>
      <c r="FX53" t="s">
        <v>193</v>
      </c>
      <c r="FY53">
        <v>25</v>
      </c>
      <c r="FZ53" t="s">
        <v>109</v>
      </c>
      <c r="GA53" t="s">
        <v>109</v>
      </c>
      <c r="GB53">
        <v>100</v>
      </c>
      <c r="GC53" t="s">
        <v>193</v>
      </c>
      <c r="GD53" t="s">
        <v>193</v>
      </c>
      <c r="GE53">
        <v>100</v>
      </c>
      <c r="GF53" t="s">
        <v>109</v>
      </c>
      <c r="GG53" t="s">
        <v>109</v>
      </c>
      <c r="GH53">
        <v>75</v>
      </c>
      <c r="GI53" t="s">
        <v>193</v>
      </c>
      <c r="GJ53" t="s">
        <v>193</v>
      </c>
      <c r="GK53" t="s">
        <v>193</v>
      </c>
      <c r="GL53">
        <v>75</v>
      </c>
      <c r="GM53" t="s">
        <v>109</v>
      </c>
      <c r="GN53" t="s">
        <v>109</v>
      </c>
      <c r="GO53" t="s">
        <v>193</v>
      </c>
      <c r="GP53">
        <v>5</v>
      </c>
      <c r="GQ53" t="s">
        <v>193</v>
      </c>
      <c r="GR53" t="s">
        <v>193</v>
      </c>
      <c r="GS53" t="s">
        <v>193</v>
      </c>
      <c r="GT53" t="s">
        <v>193</v>
      </c>
      <c r="GU53" t="s">
        <v>193</v>
      </c>
      <c r="GV53" t="s">
        <v>193</v>
      </c>
      <c r="GW53" t="s">
        <v>109</v>
      </c>
      <c r="GX53" t="s">
        <v>156</v>
      </c>
      <c r="GY53">
        <v>5</v>
      </c>
      <c r="GZ53" t="s">
        <v>109</v>
      </c>
      <c r="HA53" t="s">
        <v>3457</v>
      </c>
      <c r="HB53">
        <v>0</v>
      </c>
      <c r="HC53">
        <v>0</v>
      </c>
      <c r="HD53">
        <v>0</v>
      </c>
      <c r="HE53">
        <v>0</v>
      </c>
      <c r="HF53">
        <v>1</v>
      </c>
      <c r="HG53">
        <v>0</v>
      </c>
      <c r="HH53">
        <v>0</v>
      </c>
      <c r="HI53">
        <v>0</v>
      </c>
      <c r="HJ53">
        <v>0</v>
      </c>
      <c r="HK53">
        <v>0</v>
      </c>
      <c r="HL53">
        <v>0</v>
      </c>
      <c r="HM53">
        <v>0</v>
      </c>
      <c r="HN53">
        <v>0</v>
      </c>
      <c r="HO53" t="s">
        <v>193</v>
      </c>
      <c r="HP53" t="s">
        <v>191</v>
      </c>
      <c r="HQ53">
        <v>0</v>
      </c>
      <c r="HR53">
        <v>0</v>
      </c>
      <c r="HS53">
        <v>0</v>
      </c>
      <c r="HT53">
        <v>0</v>
      </c>
      <c r="HU53">
        <v>1</v>
      </c>
      <c r="HV53">
        <v>0</v>
      </c>
      <c r="HW53">
        <v>0</v>
      </c>
      <c r="HX53">
        <v>0</v>
      </c>
      <c r="HY53">
        <v>0</v>
      </c>
      <c r="HZ53" t="s">
        <v>114</v>
      </c>
      <c r="IA53" t="s">
        <v>114</v>
      </c>
      <c r="IB53" t="s">
        <v>109</v>
      </c>
      <c r="IC53" t="s">
        <v>182</v>
      </c>
      <c r="ID53" t="s">
        <v>789</v>
      </c>
      <c r="IE53" t="s">
        <v>185</v>
      </c>
      <c r="IF53" t="s">
        <v>785</v>
      </c>
      <c r="IG53" t="s">
        <v>193</v>
      </c>
      <c r="IH53" t="s">
        <v>193</v>
      </c>
      <c r="II53" t="s">
        <v>193</v>
      </c>
      <c r="IJ53" t="s">
        <v>193</v>
      </c>
      <c r="IK53" t="s">
        <v>193</v>
      </c>
      <c r="IL53" t="s">
        <v>193</v>
      </c>
      <c r="IM53" t="s">
        <v>193</v>
      </c>
      <c r="IN53" t="s">
        <v>193</v>
      </c>
      <c r="IO53" t="s">
        <v>193</v>
      </c>
      <c r="IP53" t="s">
        <v>193</v>
      </c>
      <c r="IQ53" t="s">
        <v>193</v>
      </c>
      <c r="IR53" t="s">
        <v>193</v>
      </c>
      <c r="IS53" t="s">
        <v>193</v>
      </c>
      <c r="IT53" t="s">
        <v>193</v>
      </c>
      <c r="IU53" t="s">
        <v>193</v>
      </c>
      <c r="IV53" t="s">
        <v>193</v>
      </c>
      <c r="IW53" t="s">
        <v>193</v>
      </c>
      <c r="IX53" t="s">
        <v>193</v>
      </c>
      <c r="IY53" t="s">
        <v>193</v>
      </c>
      <c r="IZ53" t="s">
        <v>193</v>
      </c>
      <c r="JA53" t="s">
        <v>193</v>
      </c>
      <c r="JB53" t="s">
        <v>193</v>
      </c>
      <c r="JC53" t="s">
        <v>193</v>
      </c>
      <c r="JD53" t="s">
        <v>193</v>
      </c>
      <c r="JE53" t="s">
        <v>193</v>
      </c>
      <c r="JF53" t="s">
        <v>193</v>
      </c>
      <c r="JG53" t="s">
        <v>193</v>
      </c>
      <c r="JH53" t="s">
        <v>193</v>
      </c>
      <c r="JI53" t="s">
        <v>193</v>
      </c>
      <c r="JJ53" t="s">
        <v>193</v>
      </c>
      <c r="JK53" t="s">
        <v>193</v>
      </c>
      <c r="JL53" t="s">
        <v>193</v>
      </c>
      <c r="JM53" t="s">
        <v>193</v>
      </c>
      <c r="JN53" t="s">
        <v>193</v>
      </c>
      <c r="JO53" t="s">
        <v>193</v>
      </c>
      <c r="JP53" t="s">
        <v>193</v>
      </c>
      <c r="JQ53" t="s">
        <v>193</v>
      </c>
      <c r="JR53" t="s">
        <v>132</v>
      </c>
      <c r="JS53" t="s">
        <v>193</v>
      </c>
      <c r="JT53" t="s">
        <v>193</v>
      </c>
      <c r="JU53" t="s">
        <v>193</v>
      </c>
      <c r="JV53" t="s">
        <v>193</v>
      </c>
      <c r="JW53" t="s">
        <v>193</v>
      </c>
      <c r="JX53" t="s">
        <v>193</v>
      </c>
      <c r="JY53" t="s">
        <v>193</v>
      </c>
      <c r="JZ53" t="s">
        <v>193</v>
      </c>
      <c r="KA53" t="s">
        <v>3458</v>
      </c>
      <c r="KB53">
        <v>0</v>
      </c>
      <c r="KC53">
        <v>0</v>
      </c>
      <c r="KD53">
        <v>1</v>
      </c>
      <c r="KE53">
        <v>0</v>
      </c>
      <c r="KF53">
        <v>0</v>
      </c>
      <c r="KG53">
        <v>0</v>
      </c>
      <c r="KH53">
        <v>0</v>
      </c>
      <c r="KI53">
        <v>0</v>
      </c>
      <c r="KJ53" t="s">
        <v>193</v>
      </c>
      <c r="KK53" t="s">
        <v>109</v>
      </c>
      <c r="KL53" t="s">
        <v>193</v>
      </c>
      <c r="KM53" t="s">
        <v>111</v>
      </c>
      <c r="KN53">
        <v>1</v>
      </c>
      <c r="KO53">
        <v>0</v>
      </c>
      <c r="KP53">
        <v>0</v>
      </c>
      <c r="KQ53">
        <v>0</v>
      </c>
      <c r="KR53">
        <v>0</v>
      </c>
      <c r="KS53">
        <v>0</v>
      </c>
      <c r="KT53">
        <v>0</v>
      </c>
      <c r="KU53" t="s">
        <v>193</v>
      </c>
      <c r="KV53" t="s">
        <v>193</v>
      </c>
      <c r="KW53" t="s">
        <v>193</v>
      </c>
      <c r="KX53" t="s">
        <v>193</v>
      </c>
      <c r="KY53" t="s">
        <v>193</v>
      </c>
      <c r="KZ53" t="s">
        <v>193</v>
      </c>
      <c r="LA53" t="s">
        <v>193</v>
      </c>
      <c r="LB53" t="s">
        <v>193</v>
      </c>
      <c r="LC53" t="s">
        <v>193</v>
      </c>
      <c r="LD53" t="s">
        <v>193</v>
      </c>
      <c r="LE53" t="s">
        <v>193</v>
      </c>
      <c r="LF53" t="s">
        <v>193</v>
      </c>
      <c r="LG53" t="s">
        <v>193</v>
      </c>
      <c r="LH53" t="s">
        <v>193</v>
      </c>
      <c r="LI53" t="s">
        <v>193</v>
      </c>
      <c r="LJ53" t="s">
        <v>193</v>
      </c>
      <c r="LK53" t="s">
        <v>193</v>
      </c>
      <c r="LL53" t="s">
        <v>193</v>
      </c>
      <c r="LM53" t="s">
        <v>193</v>
      </c>
      <c r="LN53" t="s">
        <v>193</v>
      </c>
      <c r="LO53" t="s">
        <v>193</v>
      </c>
      <c r="LP53" t="s">
        <v>193</v>
      </c>
      <c r="LQ53" t="s">
        <v>193</v>
      </c>
      <c r="LR53" t="s">
        <v>193</v>
      </c>
      <c r="LS53" t="s">
        <v>193</v>
      </c>
      <c r="LT53" t="s">
        <v>193</v>
      </c>
      <c r="LU53" t="s">
        <v>193</v>
      </c>
      <c r="LV53" t="s">
        <v>193</v>
      </c>
      <c r="LW53" t="s">
        <v>193</v>
      </c>
      <c r="LX53" t="s">
        <v>193</v>
      </c>
      <c r="LY53" t="s">
        <v>193</v>
      </c>
      <c r="LZ53" t="s">
        <v>193</v>
      </c>
      <c r="MA53" t="s">
        <v>193</v>
      </c>
      <c r="MB53" t="s">
        <v>193</v>
      </c>
      <c r="MC53" t="s">
        <v>193</v>
      </c>
      <c r="MD53" t="s">
        <v>193</v>
      </c>
      <c r="ME53" t="s">
        <v>193</v>
      </c>
      <c r="MF53" t="s">
        <v>193</v>
      </c>
      <c r="MG53" t="s">
        <v>193</v>
      </c>
      <c r="MH53" t="s">
        <v>193</v>
      </c>
      <c r="MI53" t="s">
        <v>193</v>
      </c>
      <c r="MJ53" t="s">
        <v>193</v>
      </c>
      <c r="MK53" t="s">
        <v>193</v>
      </c>
      <c r="ML53" t="s">
        <v>193</v>
      </c>
      <c r="MM53" t="s">
        <v>193</v>
      </c>
      <c r="MN53" t="s">
        <v>193</v>
      </c>
      <c r="MO53" t="s">
        <v>193</v>
      </c>
      <c r="MP53" t="s">
        <v>193</v>
      </c>
      <c r="MQ53" t="s">
        <v>193</v>
      </c>
      <c r="MR53" t="s">
        <v>193</v>
      </c>
      <c r="MS53" t="s">
        <v>193</v>
      </c>
      <c r="MT53" t="s">
        <v>193</v>
      </c>
      <c r="MU53" t="s">
        <v>193</v>
      </c>
      <c r="MV53" t="s">
        <v>193</v>
      </c>
      <c r="MW53" t="s">
        <v>193</v>
      </c>
      <c r="MX53" t="s">
        <v>193</v>
      </c>
      <c r="MY53" t="s">
        <v>193</v>
      </c>
      <c r="MZ53" t="s">
        <v>193</v>
      </c>
      <c r="NA53" t="s">
        <v>193</v>
      </c>
      <c r="NB53" t="s">
        <v>193</v>
      </c>
      <c r="NC53">
        <v>195421213</v>
      </c>
      <c r="ND53" t="s">
        <v>3455</v>
      </c>
      <c r="NE53" t="s">
        <v>4033</v>
      </c>
      <c r="NF53" t="s">
        <v>193</v>
      </c>
      <c r="NG53" t="s">
        <v>699</v>
      </c>
      <c r="NH53" t="s">
        <v>700</v>
      </c>
      <c r="NI53" t="s">
        <v>611</v>
      </c>
      <c r="NJ53" t="s">
        <v>193</v>
      </c>
      <c r="NK53">
        <v>53</v>
      </c>
    </row>
    <row r="54" spans="1:375" x14ac:dyDescent="0.35">
      <c r="A54" t="s">
        <v>4034</v>
      </c>
      <c r="B54" t="s">
        <v>4035</v>
      </c>
      <c r="C54" t="s">
        <v>3456</v>
      </c>
      <c r="D54">
        <v>1.6025641027506655E-3</v>
      </c>
      <c r="E54" t="s">
        <v>193</v>
      </c>
      <c r="F54" t="s">
        <v>823</v>
      </c>
      <c r="G54" t="s">
        <v>809</v>
      </c>
      <c r="H54" t="s">
        <v>3456</v>
      </c>
      <c r="I54" t="s">
        <v>179</v>
      </c>
      <c r="J54" t="s">
        <v>193</v>
      </c>
      <c r="K54" t="s">
        <v>180</v>
      </c>
      <c r="L54" t="s">
        <v>179</v>
      </c>
      <c r="M54" t="s">
        <v>179</v>
      </c>
      <c r="N54" t="s">
        <v>181</v>
      </c>
      <c r="O54" t="s">
        <v>193</v>
      </c>
      <c r="P54" t="s">
        <v>194</v>
      </c>
      <c r="Q54" t="s">
        <v>181</v>
      </c>
      <c r="R54" t="s">
        <v>181</v>
      </c>
      <c r="S54" t="s">
        <v>182</v>
      </c>
      <c r="T54" t="s">
        <v>183</v>
      </c>
      <c r="U54" t="s">
        <v>184</v>
      </c>
      <c r="V54" t="s">
        <v>183</v>
      </c>
      <c r="W54" t="s">
        <v>132</v>
      </c>
      <c r="X54" t="s">
        <v>205</v>
      </c>
      <c r="Y54" t="s">
        <v>1585</v>
      </c>
      <c r="Z54" t="s">
        <v>708</v>
      </c>
      <c r="AA54" t="s">
        <v>193</v>
      </c>
      <c r="AB54" t="s">
        <v>562</v>
      </c>
      <c r="AC54" t="s">
        <v>708</v>
      </c>
      <c r="AD54" t="s">
        <v>708</v>
      </c>
      <c r="AE54" t="s">
        <v>709</v>
      </c>
      <c r="AF54" t="s">
        <v>193</v>
      </c>
      <c r="AG54" t="s">
        <v>710</v>
      </c>
      <c r="AH54" t="s">
        <v>709</v>
      </c>
      <c r="AI54" t="s">
        <v>709</v>
      </c>
      <c r="AJ54" t="s">
        <v>536</v>
      </c>
      <c r="AK54" t="s">
        <v>490</v>
      </c>
      <c r="AL54" t="s">
        <v>109</v>
      </c>
      <c r="AM54" t="s">
        <v>193</v>
      </c>
      <c r="AN54" t="s">
        <v>109</v>
      </c>
      <c r="AO54" t="s">
        <v>193</v>
      </c>
      <c r="AP54" t="s">
        <v>491</v>
      </c>
      <c r="AQ54" t="s">
        <v>193</v>
      </c>
      <c r="AR54" t="s">
        <v>193</v>
      </c>
      <c r="AS54" t="s">
        <v>496</v>
      </c>
      <c r="AT54" t="s">
        <v>193</v>
      </c>
      <c r="AU54" t="s">
        <v>713</v>
      </c>
      <c r="AV54">
        <v>1</v>
      </c>
      <c r="AW54">
        <v>1</v>
      </c>
      <c r="AX54">
        <v>0</v>
      </c>
      <c r="AY54">
        <v>0</v>
      </c>
      <c r="AZ54">
        <v>0</v>
      </c>
      <c r="BA54">
        <v>0</v>
      </c>
      <c r="BB54">
        <v>0</v>
      </c>
      <c r="BC54" t="s">
        <v>110</v>
      </c>
      <c r="BD54" t="s">
        <v>1423</v>
      </c>
      <c r="BE54" t="s">
        <v>112</v>
      </c>
      <c r="BF54">
        <v>1</v>
      </c>
      <c r="BG54">
        <v>0</v>
      </c>
      <c r="BH54">
        <v>0</v>
      </c>
      <c r="BI54">
        <v>0</v>
      </c>
      <c r="BJ54">
        <v>0</v>
      </c>
      <c r="BK54">
        <v>0</v>
      </c>
      <c r="BL54">
        <v>0</v>
      </c>
      <c r="BM54">
        <v>0</v>
      </c>
      <c r="BN54">
        <v>0</v>
      </c>
      <c r="BO54">
        <v>0</v>
      </c>
      <c r="BP54" t="s">
        <v>193</v>
      </c>
      <c r="BQ54" t="s">
        <v>128</v>
      </c>
      <c r="BR54" t="s">
        <v>493</v>
      </c>
      <c r="BS54" t="s">
        <v>503</v>
      </c>
      <c r="BT54">
        <v>1</v>
      </c>
      <c r="BU54">
        <v>1</v>
      </c>
      <c r="BV54">
        <v>1</v>
      </c>
      <c r="BW54">
        <v>1</v>
      </c>
      <c r="BX54">
        <v>1</v>
      </c>
      <c r="BY54">
        <v>0</v>
      </c>
      <c r="BZ54">
        <v>1</v>
      </c>
      <c r="CA54">
        <v>0</v>
      </c>
      <c r="CB54" t="s">
        <v>498</v>
      </c>
      <c r="CC54">
        <v>200</v>
      </c>
      <c r="CD54">
        <v>100</v>
      </c>
      <c r="CE54" t="s">
        <v>109</v>
      </c>
      <c r="CF54">
        <v>225</v>
      </c>
      <c r="CG54">
        <v>86.538461538461505</v>
      </c>
      <c r="CH54" t="s">
        <v>109</v>
      </c>
      <c r="CI54">
        <v>200</v>
      </c>
      <c r="CJ54">
        <v>86.956521739130395</v>
      </c>
      <c r="CK54" t="s">
        <v>109</v>
      </c>
      <c r="CL54">
        <v>300</v>
      </c>
      <c r="CM54">
        <v>103.448275862068</v>
      </c>
      <c r="CN54" t="s">
        <v>109</v>
      </c>
      <c r="CO54">
        <v>300</v>
      </c>
      <c r="CP54">
        <v>125</v>
      </c>
      <c r="CQ54" t="s">
        <v>109</v>
      </c>
      <c r="CR54" t="s">
        <v>193</v>
      </c>
      <c r="CS54" t="s">
        <v>193</v>
      </c>
      <c r="CT54" t="s">
        <v>193</v>
      </c>
      <c r="CU54" t="s">
        <v>622</v>
      </c>
      <c r="CV54" t="s">
        <v>109</v>
      </c>
      <c r="CW54">
        <v>800</v>
      </c>
      <c r="CX54" t="s">
        <v>193</v>
      </c>
      <c r="CY54" t="s">
        <v>193</v>
      </c>
      <c r="CZ54" t="s">
        <v>193</v>
      </c>
      <c r="DA54" t="s">
        <v>193</v>
      </c>
      <c r="DB54" t="s">
        <v>193</v>
      </c>
      <c r="DC54" t="s">
        <v>193</v>
      </c>
      <c r="DD54" t="s">
        <v>156</v>
      </c>
      <c r="DE54">
        <v>800</v>
      </c>
      <c r="DF54" t="s">
        <v>109</v>
      </c>
      <c r="DG54" t="s">
        <v>109</v>
      </c>
      <c r="DH54" t="s">
        <v>1714</v>
      </c>
      <c r="DI54">
        <v>0</v>
      </c>
      <c r="DJ54">
        <v>0</v>
      </c>
      <c r="DK54">
        <v>0</v>
      </c>
      <c r="DL54">
        <v>0</v>
      </c>
      <c r="DM54">
        <v>1</v>
      </c>
      <c r="DN54">
        <v>0</v>
      </c>
      <c r="DO54">
        <v>0</v>
      </c>
      <c r="DP54">
        <v>0</v>
      </c>
      <c r="DQ54">
        <v>0</v>
      </c>
      <c r="DR54">
        <v>0</v>
      </c>
      <c r="DS54">
        <v>0</v>
      </c>
      <c r="DT54">
        <v>0</v>
      </c>
      <c r="DU54">
        <v>0</v>
      </c>
      <c r="DV54">
        <v>0</v>
      </c>
      <c r="DW54" t="s">
        <v>193</v>
      </c>
      <c r="DX54" t="s">
        <v>3460</v>
      </c>
      <c r="DY54">
        <v>1</v>
      </c>
      <c r="DZ54">
        <v>1</v>
      </c>
      <c r="EA54">
        <v>0</v>
      </c>
      <c r="EB54">
        <v>1</v>
      </c>
      <c r="EC54">
        <v>0</v>
      </c>
      <c r="ED54">
        <v>0</v>
      </c>
      <c r="EE54">
        <v>0</v>
      </c>
      <c r="EF54">
        <v>0</v>
      </c>
      <c r="EG54" t="s">
        <v>109</v>
      </c>
      <c r="EH54" t="s">
        <v>114</v>
      </c>
      <c r="EI54" t="s">
        <v>109</v>
      </c>
      <c r="EJ54" t="s">
        <v>123</v>
      </c>
      <c r="EK54" t="s">
        <v>785</v>
      </c>
      <c r="EL54" t="s">
        <v>124</v>
      </c>
      <c r="EM54" t="s">
        <v>785</v>
      </c>
      <c r="EN54" t="s">
        <v>714</v>
      </c>
      <c r="EO54">
        <v>1</v>
      </c>
      <c r="EP54">
        <v>1</v>
      </c>
      <c r="EQ54">
        <v>1</v>
      </c>
      <c r="ER54">
        <v>1</v>
      </c>
      <c r="ES54">
        <v>1</v>
      </c>
      <c r="ET54">
        <v>0</v>
      </c>
      <c r="EU54">
        <v>1</v>
      </c>
      <c r="EV54">
        <v>1</v>
      </c>
      <c r="EW54">
        <v>0</v>
      </c>
      <c r="EX54" t="s">
        <v>109</v>
      </c>
      <c r="EY54">
        <v>25</v>
      </c>
      <c r="EZ54">
        <v>25</v>
      </c>
      <c r="FA54" t="s">
        <v>193</v>
      </c>
      <c r="FB54" t="s">
        <v>193</v>
      </c>
      <c r="FC54" t="s">
        <v>193</v>
      </c>
      <c r="FD54">
        <v>25</v>
      </c>
      <c r="FE54" t="s">
        <v>109</v>
      </c>
      <c r="FF54">
        <v>15</v>
      </c>
      <c r="FG54" t="s">
        <v>109</v>
      </c>
      <c r="FH54">
        <v>25</v>
      </c>
      <c r="FI54" t="s">
        <v>109</v>
      </c>
      <c r="FJ54" t="s">
        <v>193</v>
      </c>
      <c r="FK54" t="s">
        <v>193</v>
      </c>
      <c r="FL54" t="s">
        <v>193</v>
      </c>
      <c r="FM54" t="s">
        <v>193</v>
      </c>
      <c r="FN54" t="s">
        <v>193</v>
      </c>
      <c r="FO54" t="s">
        <v>193</v>
      </c>
      <c r="FP54" t="s">
        <v>193</v>
      </c>
      <c r="FQ54" t="s">
        <v>193</v>
      </c>
      <c r="FR54" t="s">
        <v>193</v>
      </c>
      <c r="FS54" t="s">
        <v>193</v>
      </c>
      <c r="FT54" t="s">
        <v>193</v>
      </c>
      <c r="FU54" t="s">
        <v>109</v>
      </c>
      <c r="FV54">
        <v>30</v>
      </c>
      <c r="FW54" t="s">
        <v>193</v>
      </c>
      <c r="FX54" t="s">
        <v>193</v>
      </c>
      <c r="FY54">
        <v>30</v>
      </c>
      <c r="FZ54" t="s">
        <v>109</v>
      </c>
      <c r="GA54" t="s">
        <v>109</v>
      </c>
      <c r="GB54">
        <v>100</v>
      </c>
      <c r="GC54" t="s">
        <v>193</v>
      </c>
      <c r="GD54" t="s">
        <v>193</v>
      </c>
      <c r="GE54">
        <v>100</v>
      </c>
      <c r="GF54" t="s">
        <v>109</v>
      </c>
      <c r="GG54" t="s">
        <v>109</v>
      </c>
      <c r="GH54">
        <v>75</v>
      </c>
      <c r="GI54" t="s">
        <v>193</v>
      </c>
      <c r="GJ54" t="s">
        <v>193</v>
      </c>
      <c r="GK54" t="s">
        <v>193</v>
      </c>
      <c r="GL54">
        <v>75</v>
      </c>
      <c r="GM54" t="s">
        <v>109</v>
      </c>
      <c r="GN54" t="s">
        <v>109</v>
      </c>
      <c r="GO54" t="s">
        <v>193</v>
      </c>
      <c r="GP54">
        <v>5</v>
      </c>
      <c r="GQ54" t="s">
        <v>193</v>
      </c>
      <c r="GR54" t="s">
        <v>193</v>
      </c>
      <c r="GS54" t="s">
        <v>193</v>
      </c>
      <c r="GT54" t="s">
        <v>193</v>
      </c>
      <c r="GU54" t="s">
        <v>193</v>
      </c>
      <c r="GV54" t="s">
        <v>193</v>
      </c>
      <c r="GW54" t="s">
        <v>109</v>
      </c>
      <c r="GX54" t="s">
        <v>156</v>
      </c>
      <c r="GY54">
        <v>5</v>
      </c>
      <c r="GZ54" t="s">
        <v>109</v>
      </c>
      <c r="HA54" t="s">
        <v>1714</v>
      </c>
      <c r="HB54">
        <v>0</v>
      </c>
      <c r="HC54">
        <v>0</v>
      </c>
      <c r="HD54">
        <v>0</v>
      </c>
      <c r="HE54">
        <v>1</v>
      </c>
      <c r="HF54">
        <v>0</v>
      </c>
      <c r="HG54">
        <v>0</v>
      </c>
      <c r="HH54">
        <v>0</v>
      </c>
      <c r="HI54">
        <v>0</v>
      </c>
      <c r="HJ54">
        <v>0</v>
      </c>
      <c r="HK54">
        <v>0</v>
      </c>
      <c r="HL54">
        <v>0</v>
      </c>
      <c r="HM54">
        <v>0</v>
      </c>
      <c r="HN54">
        <v>0</v>
      </c>
      <c r="HO54" t="s">
        <v>193</v>
      </c>
      <c r="HP54" t="s">
        <v>703</v>
      </c>
      <c r="HQ54">
        <v>1</v>
      </c>
      <c r="HR54">
        <v>0</v>
      </c>
      <c r="HS54">
        <v>0</v>
      </c>
      <c r="HT54">
        <v>0</v>
      </c>
      <c r="HU54">
        <v>0</v>
      </c>
      <c r="HV54">
        <v>0</v>
      </c>
      <c r="HW54">
        <v>1</v>
      </c>
      <c r="HX54">
        <v>0</v>
      </c>
      <c r="HY54">
        <v>0</v>
      </c>
      <c r="HZ54" t="s">
        <v>114</v>
      </c>
      <c r="IA54" t="s">
        <v>114</v>
      </c>
      <c r="IB54" t="s">
        <v>109</v>
      </c>
      <c r="IC54" t="s">
        <v>123</v>
      </c>
      <c r="ID54" t="s">
        <v>785</v>
      </c>
      <c r="IE54" t="s">
        <v>124</v>
      </c>
      <c r="IF54" t="s">
        <v>785</v>
      </c>
      <c r="IG54" t="s">
        <v>193</v>
      </c>
      <c r="IH54" t="s">
        <v>193</v>
      </c>
      <c r="II54" t="s">
        <v>193</v>
      </c>
      <c r="IJ54" t="s">
        <v>193</v>
      </c>
      <c r="IK54" t="s">
        <v>193</v>
      </c>
      <c r="IL54" t="s">
        <v>193</v>
      </c>
      <c r="IM54" t="s">
        <v>193</v>
      </c>
      <c r="IN54" t="s">
        <v>193</v>
      </c>
      <c r="IO54" t="s">
        <v>193</v>
      </c>
      <c r="IP54" t="s">
        <v>193</v>
      </c>
      <c r="IQ54" t="s">
        <v>193</v>
      </c>
      <c r="IR54" t="s">
        <v>193</v>
      </c>
      <c r="IS54" t="s">
        <v>193</v>
      </c>
      <c r="IT54" t="s">
        <v>193</v>
      </c>
      <c r="IU54" t="s">
        <v>193</v>
      </c>
      <c r="IV54" t="s">
        <v>193</v>
      </c>
      <c r="IW54" t="s">
        <v>193</v>
      </c>
      <c r="IX54" t="s">
        <v>193</v>
      </c>
      <c r="IY54" t="s">
        <v>193</v>
      </c>
      <c r="IZ54" t="s">
        <v>193</v>
      </c>
      <c r="JA54" t="s">
        <v>193</v>
      </c>
      <c r="JB54" t="s">
        <v>193</v>
      </c>
      <c r="JC54" t="s">
        <v>193</v>
      </c>
      <c r="JD54" t="s">
        <v>193</v>
      </c>
      <c r="JE54" t="s">
        <v>193</v>
      </c>
      <c r="JF54" t="s">
        <v>193</v>
      </c>
      <c r="JG54" t="s">
        <v>193</v>
      </c>
      <c r="JH54" t="s">
        <v>193</v>
      </c>
      <c r="JI54" t="s">
        <v>193</v>
      </c>
      <c r="JJ54" t="s">
        <v>193</v>
      </c>
      <c r="JK54" t="s">
        <v>193</v>
      </c>
      <c r="JL54" t="s">
        <v>193</v>
      </c>
      <c r="JM54" t="s">
        <v>193</v>
      </c>
      <c r="JN54" t="s">
        <v>193</v>
      </c>
      <c r="JO54" t="s">
        <v>193</v>
      </c>
      <c r="JP54" t="s">
        <v>193</v>
      </c>
      <c r="JQ54" t="s">
        <v>193</v>
      </c>
      <c r="JR54" t="s">
        <v>114</v>
      </c>
      <c r="JS54" t="s">
        <v>193</v>
      </c>
      <c r="JT54" t="s">
        <v>193</v>
      </c>
      <c r="JU54" t="s">
        <v>193</v>
      </c>
      <c r="JV54" t="s">
        <v>193</v>
      </c>
      <c r="JW54" t="s">
        <v>193</v>
      </c>
      <c r="JX54" t="s">
        <v>193</v>
      </c>
      <c r="JY54" t="s">
        <v>193</v>
      </c>
      <c r="JZ54" t="s">
        <v>193</v>
      </c>
      <c r="KA54" t="s">
        <v>3461</v>
      </c>
      <c r="KB54">
        <v>0</v>
      </c>
      <c r="KC54">
        <v>0</v>
      </c>
      <c r="KD54">
        <v>0</v>
      </c>
      <c r="KE54">
        <v>1</v>
      </c>
      <c r="KF54">
        <v>0</v>
      </c>
      <c r="KG54">
        <v>0</v>
      </c>
      <c r="KH54">
        <v>0</v>
      </c>
      <c r="KI54">
        <v>0</v>
      </c>
      <c r="KJ54" t="s">
        <v>193</v>
      </c>
      <c r="KK54" t="s">
        <v>109</v>
      </c>
      <c r="KL54" t="s">
        <v>193</v>
      </c>
      <c r="KM54" t="s">
        <v>111</v>
      </c>
      <c r="KN54">
        <v>1</v>
      </c>
      <c r="KO54">
        <v>0</v>
      </c>
      <c r="KP54">
        <v>0</v>
      </c>
      <c r="KQ54">
        <v>0</v>
      </c>
      <c r="KR54">
        <v>0</v>
      </c>
      <c r="KS54">
        <v>0</v>
      </c>
      <c r="KT54">
        <v>0</v>
      </c>
      <c r="KU54" t="s">
        <v>193</v>
      </c>
      <c r="KV54" t="s">
        <v>193</v>
      </c>
      <c r="KW54" t="s">
        <v>193</v>
      </c>
      <c r="KX54" t="s">
        <v>193</v>
      </c>
      <c r="KY54" t="s">
        <v>193</v>
      </c>
      <c r="KZ54" t="s">
        <v>193</v>
      </c>
      <c r="LA54" t="s">
        <v>193</v>
      </c>
      <c r="LB54" t="s">
        <v>193</v>
      </c>
      <c r="LC54" t="s">
        <v>193</v>
      </c>
      <c r="LD54" t="s">
        <v>193</v>
      </c>
      <c r="LE54" t="s">
        <v>193</v>
      </c>
      <c r="LF54" t="s">
        <v>193</v>
      </c>
      <c r="LG54" t="s">
        <v>193</v>
      </c>
      <c r="LH54" t="s">
        <v>193</v>
      </c>
      <c r="LI54" t="s">
        <v>193</v>
      </c>
      <c r="LJ54" t="s">
        <v>193</v>
      </c>
      <c r="LK54" t="s">
        <v>193</v>
      </c>
      <c r="LL54" t="s">
        <v>193</v>
      </c>
      <c r="LM54" t="s">
        <v>193</v>
      </c>
      <c r="LN54" t="s">
        <v>193</v>
      </c>
      <c r="LO54" t="s">
        <v>193</v>
      </c>
      <c r="LP54" t="s">
        <v>193</v>
      </c>
      <c r="LQ54" t="s">
        <v>193</v>
      </c>
      <c r="LR54" t="s">
        <v>193</v>
      </c>
      <c r="LS54" t="s">
        <v>193</v>
      </c>
      <c r="LT54" t="s">
        <v>193</v>
      </c>
      <c r="LU54" t="s">
        <v>193</v>
      </c>
      <c r="LV54" t="s">
        <v>193</v>
      </c>
      <c r="LW54" t="s">
        <v>193</v>
      </c>
      <c r="LX54" t="s">
        <v>193</v>
      </c>
      <c r="LY54" t="s">
        <v>193</v>
      </c>
      <c r="LZ54" t="s">
        <v>193</v>
      </c>
      <c r="MA54" t="s">
        <v>193</v>
      </c>
      <c r="MB54" t="s">
        <v>193</v>
      </c>
      <c r="MC54" t="s">
        <v>193</v>
      </c>
      <c r="MD54" t="s">
        <v>193</v>
      </c>
      <c r="ME54" t="s">
        <v>193</v>
      </c>
      <c r="MF54" t="s">
        <v>193</v>
      </c>
      <c r="MG54" t="s">
        <v>193</v>
      </c>
      <c r="MH54" t="s">
        <v>193</v>
      </c>
      <c r="MI54" t="s">
        <v>193</v>
      </c>
      <c r="MJ54" t="s">
        <v>193</v>
      </c>
      <c r="MK54" t="s">
        <v>193</v>
      </c>
      <c r="ML54" t="s">
        <v>193</v>
      </c>
      <c r="MM54" t="s">
        <v>193</v>
      </c>
      <c r="MN54" t="s">
        <v>193</v>
      </c>
      <c r="MO54" t="s">
        <v>193</v>
      </c>
      <c r="MP54" t="s">
        <v>193</v>
      </c>
      <c r="MQ54" t="s">
        <v>193</v>
      </c>
      <c r="MR54" t="s">
        <v>193</v>
      </c>
      <c r="MS54" t="s">
        <v>193</v>
      </c>
      <c r="MT54" t="s">
        <v>193</v>
      </c>
      <c r="MU54" t="s">
        <v>193</v>
      </c>
      <c r="MV54" t="s">
        <v>193</v>
      </c>
      <c r="MW54" t="s">
        <v>193</v>
      </c>
      <c r="MX54" t="s">
        <v>193</v>
      </c>
      <c r="MY54" t="s">
        <v>193</v>
      </c>
      <c r="MZ54" t="s">
        <v>193</v>
      </c>
      <c r="NA54" t="s">
        <v>4036</v>
      </c>
      <c r="NB54" t="s">
        <v>193</v>
      </c>
      <c r="NC54">
        <v>195421215</v>
      </c>
      <c r="ND54" t="s">
        <v>3459</v>
      </c>
      <c r="NE54" t="s">
        <v>4037</v>
      </c>
      <c r="NF54" t="s">
        <v>193</v>
      </c>
      <c r="NG54" t="s">
        <v>699</v>
      </c>
      <c r="NH54" t="s">
        <v>700</v>
      </c>
      <c r="NI54" t="s">
        <v>611</v>
      </c>
      <c r="NJ54" t="s">
        <v>193</v>
      </c>
      <c r="NK54">
        <v>54</v>
      </c>
    </row>
    <row r="55" spans="1:375" x14ac:dyDescent="0.35">
      <c r="A55" t="s">
        <v>4038</v>
      </c>
      <c r="B55" t="s">
        <v>4039</v>
      </c>
      <c r="C55" t="s">
        <v>3456</v>
      </c>
      <c r="D55">
        <v>1.0683760685004438E-3</v>
      </c>
      <c r="E55" t="s">
        <v>193</v>
      </c>
      <c r="F55" t="s">
        <v>823</v>
      </c>
      <c r="G55" t="s">
        <v>193</v>
      </c>
      <c r="H55" t="s">
        <v>3456</v>
      </c>
      <c r="I55" t="s">
        <v>179</v>
      </c>
      <c r="J55" t="s">
        <v>193</v>
      </c>
      <c r="K55" t="s">
        <v>180</v>
      </c>
      <c r="L55" t="s">
        <v>179</v>
      </c>
      <c r="M55" t="s">
        <v>179</v>
      </c>
      <c r="N55" t="s">
        <v>181</v>
      </c>
      <c r="O55" t="s">
        <v>193</v>
      </c>
      <c r="P55" t="s">
        <v>194</v>
      </c>
      <c r="Q55" t="s">
        <v>181</v>
      </c>
      <c r="R55" t="s">
        <v>181</v>
      </c>
      <c r="S55" t="s">
        <v>182</v>
      </c>
      <c r="T55" t="s">
        <v>183</v>
      </c>
      <c r="U55" t="s">
        <v>184</v>
      </c>
      <c r="V55" t="s">
        <v>183</v>
      </c>
      <c r="W55" t="s">
        <v>132</v>
      </c>
      <c r="X55" t="s">
        <v>205</v>
      </c>
      <c r="Y55" t="s">
        <v>1585</v>
      </c>
      <c r="Z55" t="s">
        <v>708</v>
      </c>
      <c r="AA55" t="s">
        <v>193</v>
      </c>
      <c r="AB55" t="s">
        <v>562</v>
      </c>
      <c r="AC55" t="s">
        <v>708</v>
      </c>
      <c r="AD55" t="s">
        <v>708</v>
      </c>
      <c r="AE55" t="s">
        <v>709</v>
      </c>
      <c r="AF55" t="s">
        <v>193</v>
      </c>
      <c r="AG55" t="s">
        <v>710</v>
      </c>
      <c r="AH55" t="s">
        <v>709</v>
      </c>
      <c r="AI55" t="s">
        <v>709</v>
      </c>
      <c r="AJ55" t="s">
        <v>536</v>
      </c>
      <c r="AK55" t="s">
        <v>490</v>
      </c>
      <c r="AL55" t="s">
        <v>109</v>
      </c>
      <c r="AM55" t="s">
        <v>193</v>
      </c>
      <c r="AN55" t="s">
        <v>109</v>
      </c>
      <c r="AO55" t="s">
        <v>193</v>
      </c>
      <c r="AP55" t="s">
        <v>491</v>
      </c>
      <c r="AQ55" t="s">
        <v>193</v>
      </c>
      <c r="AR55" t="s">
        <v>193</v>
      </c>
      <c r="AS55" t="s">
        <v>496</v>
      </c>
      <c r="AT55" t="s">
        <v>193</v>
      </c>
      <c r="AU55" t="s">
        <v>713</v>
      </c>
      <c r="AV55">
        <v>1</v>
      </c>
      <c r="AW55">
        <v>1</v>
      </c>
      <c r="AX55">
        <v>0</v>
      </c>
      <c r="AY55">
        <v>0</v>
      </c>
      <c r="AZ55">
        <v>0</v>
      </c>
      <c r="BA55">
        <v>0</v>
      </c>
      <c r="BB55">
        <v>0</v>
      </c>
      <c r="BC55" t="s">
        <v>110</v>
      </c>
      <c r="BD55" t="s">
        <v>1423</v>
      </c>
      <c r="BE55" t="s">
        <v>112</v>
      </c>
      <c r="BF55">
        <v>1</v>
      </c>
      <c r="BG55">
        <v>0</v>
      </c>
      <c r="BH55">
        <v>0</v>
      </c>
      <c r="BI55">
        <v>0</v>
      </c>
      <c r="BJ55">
        <v>0</v>
      </c>
      <c r="BK55">
        <v>0</v>
      </c>
      <c r="BL55">
        <v>0</v>
      </c>
      <c r="BM55">
        <v>0</v>
      </c>
      <c r="BN55">
        <v>0</v>
      </c>
      <c r="BO55">
        <v>0</v>
      </c>
      <c r="BP55" t="s">
        <v>193</v>
      </c>
      <c r="BQ55" t="s">
        <v>128</v>
      </c>
      <c r="BR55" t="s">
        <v>493</v>
      </c>
      <c r="BS55" t="s">
        <v>503</v>
      </c>
      <c r="BT55">
        <v>1</v>
      </c>
      <c r="BU55">
        <v>1</v>
      </c>
      <c r="BV55">
        <v>1</v>
      </c>
      <c r="BW55">
        <v>1</v>
      </c>
      <c r="BX55">
        <v>1</v>
      </c>
      <c r="BY55">
        <v>0</v>
      </c>
      <c r="BZ55">
        <v>1</v>
      </c>
      <c r="CA55">
        <v>0</v>
      </c>
      <c r="CB55" t="s">
        <v>498</v>
      </c>
      <c r="CC55">
        <v>200</v>
      </c>
      <c r="CD55">
        <v>100</v>
      </c>
      <c r="CE55" t="s">
        <v>109</v>
      </c>
      <c r="CF55">
        <v>225</v>
      </c>
      <c r="CG55">
        <v>86.538461538461505</v>
      </c>
      <c r="CH55" t="s">
        <v>109</v>
      </c>
      <c r="CI55">
        <v>200</v>
      </c>
      <c r="CJ55">
        <v>86.956521739130395</v>
      </c>
      <c r="CK55" t="s">
        <v>109</v>
      </c>
      <c r="CL55">
        <v>300</v>
      </c>
      <c r="CM55">
        <v>103.448275862068</v>
      </c>
      <c r="CN55" t="s">
        <v>109</v>
      </c>
      <c r="CO55">
        <v>500</v>
      </c>
      <c r="CP55">
        <v>208.333333333333</v>
      </c>
      <c r="CQ55" t="s">
        <v>109</v>
      </c>
      <c r="CR55" t="s">
        <v>193</v>
      </c>
      <c r="CS55" t="s">
        <v>193</v>
      </c>
      <c r="CT55" t="s">
        <v>193</v>
      </c>
      <c r="CU55" t="s">
        <v>612</v>
      </c>
      <c r="CV55" t="s">
        <v>109</v>
      </c>
      <c r="CW55">
        <v>1000</v>
      </c>
      <c r="CX55" t="s">
        <v>193</v>
      </c>
      <c r="CY55" t="s">
        <v>193</v>
      </c>
      <c r="CZ55" t="s">
        <v>193</v>
      </c>
      <c r="DA55" t="s">
        <v>193</v>
      </c>
      <c r="DB55" t="s">
        <v>193</v>
      </c>
      <c r="DC55" t="s">
        <v>193</v>
      </c>
      <c r="DD55" t="s">
        <v>156</v>
      </c>
      <c r="DE55">
        <v>1000</v>
      </c>
      <c r="DF55" t="s">
        <v>109</v>
      </c>
      <c r="DG55" t="s">
        <v>109</v>
      </c>
      <c r="DH55" t="s">
        <v>1714</v>
      </c>
      <c r="DI55">
        <v>0</v>
      </c>
      <c r="DJ55">
        <v>0</v>
      </c>
      <c r="DK55">
        <v>0</v>
      </c>
      <c r="DL55">
        <v>0</v>
      </c>
      <c r="DM55">
        <v>1</v>
      </c>
      <c r="DN55">
        <v>0</v>
      </c>
      <c r="DO55">
        <v>0</v>
      </c>
      <c r="DP55">
        <v>0</v>
      </c>
      <c r="DQ55">
        <v>0</v>
      </c>
      <c r="DR55">
        <v>0</v>
      </c>
      <c r="DS55">
        <v>0</v>
      </c>
      <c r="DT55">
        <v>0</v>
      </c>
      <c r="DU55">
        <v>0</v>
      </c>
      <c r="DV55">
        <v>0</v>
      </c>
      <c r="DW55" t="s">
        <v>193</v>
      </c>
      <c r="DX55" t="s">
        <v>3463</v>
      </c>
      <c r="DY55">
        <v>0</v>
      </c>
      <c r="DZ55">
        <v>0</v>
      </c>
      <c r="EA55">
        <v>0</v>
      </c>
      <c r="EB55">
        <v>0</v>
      </c>
      <c r="EC55">
        <v>1</v>
      </c>
      <c r="ED55">
        <v>0</v>
      </c>
      <c r="EE55">
        <v>1</v>
      </c>
      <c r="EF55">
        <v>0</v>
      </c>
      <c r="EG55" t="s">
        <v>109</v>
      </c>
      <c r="EH55" t="s">
        <v>114</v>
      </c>
      <c r="EI55" t="s">
        <v>109</v>
      </c>
      <c r="EJ55" t="s">
        <v>123</v>
      </c>
      <c r="EK55" t="s">
        <v>785</v>
      </c>
      <c r="EL55" t="s">
        <v>124</v>
      </c>
      <c r="EM55" t="s">
        <v>785</v>
      </c>
      <c r="EN55" t="s">
        <v>714</v>
      </c>
      <c r="EO55">
        <v>1</v>
      </c>
      <c r="EP55">
        <v>1</v>
      </c>
      <c r="EQ55">
        <v>1</v>
      </c>
      <c r="ER55">
        <v>1</v>
      </c>
      <c r="ES55">
        <v>1</v>
      </c>
      <c r="ET55">
        <v>0</v>
      </c>
      <c r="EU55">
        <v>1</v>
      </c>
      <c r="EV55">
        <v>1</v>
      </c>
      <c r="EW55">
        <v>0</v>
      </c>
      <c r="EX55" t="s">
        <v>109</v>
      </c>
      <c r="EY55">
        <v>30</v>
      </c>
      <c r="EZ55">
        <v>30</v>
      </c>
      <c r="FA55" t="s">
        <v>193</v>
      </c>
      <c r="FB55" t="s">
        <v>193</v>
      </c>
      <c r="FC55" t="s">
        <v>193</v>
      </c>
      <c r="FD55">
        <v>30</v>
      </c>
      <c r="FE55" t="s">
        <v>109</v>
      </c>
      <c r="FF55">
        <v>15</v>
      </c>
      <c r="FG55" t="s">
        <v>109</v>
      </c>
      <c r="FH55">
        <v>25</v>
      </c>
      <c r="FI55" t="s">
        <v>109</v>
      </c>
      <c r="FJ55" t="s">
        <v>193</v>
      </c>
      <c r="FK55" t="s">
        <v>193</v>
      </c>
      <c r="FL55" t="s">
        <v>193</v>
      </c>
      <c r="FM55" t="s">
        <v>193</v>
      </c>
      <c r="FN55" t="s">
        <v>193</v>
      </c>
      <c r="FO55" t="s">
        <v>193</v>
      </c>
      <c r="FP55" t="s">
        <v>193</v>
      </c>
      <c r="FQ55" t="s">
        <v>193</v>
      </c>
      <c r="FR55" t="s">
        <v>193</v>
      </c>
      <c r="FS55" t="s">
        <v>193</v>
      </c>
      <c r="FT55" t="s">
        <v>193</v>
      </c>
      <c r="FU55" t="s">
        <v>109</v>
      </c>
      <c r="FV55">
        <v>25</v>
      </c>
      <c r="FW55" t="s">
        <v>193</v>
      </c>
      <c r="FX55" t="s">
        <v>193</v>
      </c>
      <c r="FY55">
        <v>25</v>
      </c>
      <c r="FZ55" t="s">
        <v>109</v>
      </c>
      <c r="GA55" t="s">
        <v>109</v>
      </c>
      <c r="GB55">
        <v>100</v>
      </c>
      <c r="GC55" t="s">
        <v>193</v>
      </c>
      <c r="GD55" t="s">
        <v>193</v>
      </c>
      <c r="GE55">
        <v>100</v>
      </c>
      <c r="GF55" t="s">
        <v>109</v>
      </c>
      <c r="GG55" t="s">
        <v>109</v>
      </c>
      <c r="GH55">
        <v>75</v>
      </c>
      <c r="GI55" t="s">
        <v>193</v>
      </c>
      <c r="GJ55" t="s">
        <v>193</v>
      </c>
      <c r="GK55" t="s">
        <v>193</v>
      </c>
      <c r="GL55">
        <v>75</v>
      </c>
      <c r="GM55" t="s">
        <v>109</v>
      </c>
      <c r="GN55" t="s">
        <v>109</v>
      </c>
      <c r="GO55" t="s">
        <v>193</v>
      </c>
      <c r="GP55">
        <v>5</v>
      </c>
      <c r="GQ55" t="s">
        <v>193</v>
      </c>
      <c r="GR55" t="s">
        <v>193</v>
      </c>
      <c r="GS55" t="s">
        <v>193</v>
      </c>
      <c r="GT55" t="s">
        <v>193</v>
      </c>
      <c r="GU55" t="s">
        <v>193</v>
      </c>
      <c r="GV55" t="s">
        <v>193</v>
      </c>
      <c r="GW55" t="s">
        <v>132</v>
      </c>
      <c r="GX55" t="s">
        <v>156</v>
      </c>
      <c r="GY55">
        <v>5</v>
      </c>
      <c r="GZ55" t="s">
        <v>109</v>
      </c>
      <c r="HA55" t="s">
        <v>1714</v>
      </c>
      <c r="HB55">
        <v>0</v>
      </c>
      <c r="HC55">
        <v>0</v>
      </c>
      <c r="HD55">
        <v>0</v>
      </c>
      <c r="HE55">
        <v>1</v>
      </c>
      <c r="HF55">
        <v>0</v>
      </c>
      <c r="HG55">
        <v>0</v>
      </c>
      <c r="HH55">
        <v>0</v>
      </c>
      <c r="HI55">
        <v>0</v>
      </c>
      <c r="HJ55">
        <v>0</v>
      </c>
      <c r="HK55">
        <v>0</v>
      </c>
      <c r="HL55">
        <v>0</v>
      </c>
      <c r="HM55">
        <v>0</v>
      </c>
      <c r="HN55">
        <v>0</v>
      </c>
      <c r="HO55" t="s">
        <v>193</v>
      </c>
      <c r="HP55" t="s">
        <v>818</v>
      </c>
      <c r="HQ55">
        <v>1</v>
      </c>
      <c r="HR55">
        <v>0</v>
      </c>
      <c r="HS55">
        <v>0</v>
      </c>
      <c r="HT55">
        <v>0</v>
      </c>
      <c r="HU55">
        <v>0</v>
      </c>
      <c r="HV55">
        <v>0</v>
      </c>
      <c r="HW55">
        <v>1</v>
      </c>
      <c r="HX55">
        <v>0</v>
      </c>
      <c r="HY55">
        <v>0</v>
      </c>
      <c r="HZ55" t="s">
        <v>114</v>
      </c>
      <c r="IA55" t="s">
        <v>114</v>
      </c>
      <c r="IB55" t="s">
        <v>109</v>
      </c>
      <c r="IC55" t="s">
        <v>123</v>
      </c>
      <c r="ID55" t="s">
        <v>785</v>
      </c>
      <c r="IE55" t="s">
        <v>124</v>
      </c>
      <c r="IF55" t="s">
        <v>785</v>
      </c>
      <c r="IG55" t="s">
        <v>193</v>
      </c>
      <c r="IH55" t="s">
        <v>193</v>
      </c>
      <c r="II55" t="s">
        <v>193</v>
      </c>
      <c r="IJ55" t="s">
        <v>193</v>
      </c>
      <c r="IK55" t="s">
        <v>193</v>
      </c>
      <c r="IL55" t="s">
        <v>193</v>
      </c>
      <c r="IM55" t="s">
        <v>193</v>
      </c>
      <c r="IN55" t="s">
        <v>193</v>
      </c>
      <c r="IO55" t="s">
        <v>193</v>
      </c>
      <c r="IP55" t="s">
        <v>193</v>
      </c>
      <c r="IQ55" t="s">
        <v>193</v>
      </c>
      <c r="IR55" t="s">
        <v>193</v>
      </c>
      <c r="IS55" t="s">
        <v>193</v>
      </c>
      <c r="IT55" t="s">
        <v>193</v>
      </c>
      <c r="IU55" t="s">
        <v>193</v>
      </c>
      <c r="IV55" t="s">
        <v>193</v>
      </c>
      <c r="IW55" t="s">
        <v>193</v>
      </c>
      <c r="IX55" t="s">
        <v>193</v>
      </c>
      <c r="IY55" t="s">
        <v>193</v>
      </c>
      <c r="IZ55" t="s">
        <v>193</v>
      </c>
      <c r="JA55" t="s">
        <v>193</v>
      </c>
      <c r="JB55" t="s">
        <v>193</v>
      </c>
      <c r="JC55" t="s">
        <v>193</v>
      </c>
      <c r="JD55" t="s">
        <v>193</v>
      </c>
      <c r="JE55" t="s">
        <v>193</v>
      </c>
      <c r="JF55" t="s">
        <v>193</v>
      </c>
      <c r="JG55" t="s">
        <v>193</v>
      </c>
      <c r="JH55" t="s">
        <v>193</v>
      </c>
      <c r="JI55" t="s">
        <v>193</v>
      </c>
      <c r="JJ55" t="s">
        <v>193</v>
      </c>
      <c r="JK55" t="s">
        <v>193</v>
      </c>
      <c r="JL55" t="s">
        <v>193</v>
      </c>
      <c r="JM55" t="s">
        <v>193</v>
      </c>
      <c r="JN55" t="s">
        <v>193</v>
      </c>
      <c r="JO55" t="s">
        <v>193</v>
      </c>
      <c r="JP55" t="s">
        <v>193</v>
      </c>
      <c r="JQ55" t="s">
        <v>193</v>
      </c>
      <c r="JR55" t="s">
        <v>132</v>
      </c>
      <c r="JS55" t="s">
        <v>193</v>
      </c>
      <c r="JT55" t="s">
        <v>193</v>
      </c>
      <c r="JU55" t="s">
        <v>193</v>
      </c>
      <c r="JV55" t="s">
        <v>193</v>
      </c>
      <c r="JW55" t="s">
        <v>193</v>
      </c>
      <c r="JX55" t="s">
        <v>193</v>
      </c>
      <c r="JY55" t="s">
        <v>193</v>
      </c>
      <c r="JZ55" t="s">
        <v>193</v>
      </c>
      <c r="KA55" t="s">
        <v>3464</v>
      </c>
      <c r="KB55">
        <v>0</v>
      </c>
      <c r="KC55">
        <v>1</v>
      </c>
      <c r="KD55">
        <v>0</v>
      </c>
      <c r="KE55">
        <v>0</v>
      </c>
      <c r="KF55">
        <v>0</v>
      </c>
      <c r="KG55">
        <v>0</v>
      </c>
      <c r="KH55">
        <v>0</v>
      </c>
      <c r="KI55">
        <v>0</v>
      </c>
      <c r="KJ55" t="s">
        <v>193</v>
      </c>
      <c r="KK55" t="s">
        <v>109</v>
      </c>
      <c r="KL55" t="s">
        <v>193</v>
      </c>
      <c r="KM55" t="s">
        <v>701</v>
      </c>
      <c r="KN55">
        <v>0</v>
      </c>
      <c r="KO55">
        <v>1</v>
      </c>
      <c r="KP55">
        <v>0</v>
      </c>
      <c r="KQ55">
        <v>0</v>
      </c>
      <c r="KR55">
        <v>0</v>
      </c>
      <c r="KS55">
        <v>0</v>
      </c>
      <c r="KT55">
        <v>0</v>
      </c>
      <c r="KU55" t="s">
        <v>193</v>
      </c>
      <c r="KV55" t="s">
        <v>193</v>
      </c>
      <c r="KW55" t="s">
        <v>193</v>
      </c>
      <c r="KX55" t="s">
        <v>193</v>
      </c>
      <c r="KY55" t="s">
        <v>193</v>
      </c>
      <c r="KZ55" t="s">
        <v>193</v>
      </c>
      <c r="LA55" t="s">
        <v>193</v>
      </c>
      <c r="LB55" t="s">
        <v>193</v>
      </c>
      <c r="LC55" t="s">
        <v>193</v>
      </c>
      <c r="LD55" t="s">
        <v>193</v>
      </c>
      <c r="LE55" t="s">
        <v>193</v>
      </c>
      <c r="LF55" t="s">
        <v>193</v>
      </c>
      <c r="LG55" t="s">
        <v>193</v>
      </c>
      <c r="LH55" t="s">
        <v>193</v>
      </c>
      <c r="LI55" t="s">
        <v>193</v>
      </c>
      <c r="LJ55" t="s">
        <v>193</v>
      </c>
      <c r="LK55" t="s">
        <v>193</v>
      </c>
      <c r="LL55" t="s">
        <v>193</v>
      </c>
      <c r="LM55" t="s">
        <v>193</v>
      </c>
      <c r="LN55" t="s">
        <v>193</v>
      </c>
      <c r="LO55" t="s">
        <v>193</v>
      </c>
      <c r="LP55" t="s">
        <v>193</v>
      </c>
      <c r="LQ55" t="s">
        <v>193</v>
      </c>
      <c r="LR55" t="s">
        <v>193</v>
      </c>
      <c r="LS55" t="s">
        <v>193</v>
      </c>
      <c r="LT55" t="s">
        <v>193</v>
      </c>
      <c r="LU55" t="s">
        <v>193</v>
      </c>
      <c r="LV55" t="s">
        <v>193</v>
      </c>
      <c r="LW55" t="s">
        <v>193</v>
      </c>
      <c r="LX55" t="s">
        <v>193</v>
      </c>
      <c r="LY55" t="s">
        <v>193</v>
      </c>
      <c r="LZ55" t="s">
        <v>193</v>
      </c>
      <c r="MA55" t="s">
        <v>193</v>
      </c>
      <c r="MB55" t="s">
        <v>193</v>
      </c>
      <c r="MC55" t="s">
        <v>193</v>
      </c>
      <c r="MD55" t="s">
        <v>193</v>
      </c>
      <c r="ME55" t="s">
        <v>193</v>
      </c>
      <c r="MF55" t="s">
        <v>193</v>
      </c>
      <c r="MG55" t="s">
        <v>193</v>
      </c>
      <c r="MH55" t="s">
        <v>193</v>
      </c>
      <c r="MI55" t="s">
        <v>193</v>
      </c>
      <c r="MJ55" t="s">
        <v>193</v>
      </c>
      <c r="MK55" t="s">
        <v>193</v>
      </c>
      <c r="ML55" t="s">
        <v>193</v>
      </c>
      <c r="MM55" t="s">
        <v>193</v>
      </c>
      <c r="MN55" t="s">
        <v>193</v>
      </c>
      <c r="MO55" t="s">
        <v>193</v>
      </c>
      <c r="MP55" t="s">
        <v>193</v>
      </c>
      <c r="MQ55" t="s">
        <v>193</v>
      </c>
      <c r="MR55" t="s">
        <v>193</v>
      </c>
      <c r="MS55" t="s">
        <v>193</v>
      </c>
      <c r="MT55" t="s">
        <v>193</v>
      </c>
      <c r="MU55" t="s">
        <v>193</v>
      </c>
      <c r="MV55" t="s">
        <v>193</v>
      </c>
      <c r="MW55" t="s">
        <v>193</v>
      </c>
      <c r="MX55" t="s">
        <v>193</v>
      </c>
      <c r="MY55" t="s">
        <v>193</v>
      </c>
      <c r="MZ55" t="s">
        <v>193</v>
      </c>
      <c r="NA55" t="s">
        <v>193</v>
      </c>
      <c r="NB55" t="s">
        <v>193</v>
      </c>
      <c r="NC55">
        <v>195421218</v>
      </c>
      <c r="ND55" t="s">
        <v>3462</v>
      </c>
      <c r="NE55" t="s">
        <v>4040</v>
      </c>
      <c r="NF55" t="s">
        <v>193</v>
      </c>
      <c r="NG55" t="s">
        <v>699</v>
      </c>
      <c r="NH55" t="s">
        <v>700</v>
      </c>
      <c r="NI55" t="s">
        <v>611</v>
      </c>
      <c r="NJ55" t="s">
        <v>193</v>
      </c>
      <c r="NK55">
        <v>55</v>
      </c>
    </row>
    <row r="56" spans="1:375" x14ac:dyDescent="0.35">
      <c r="A56" t="s">
        <v>4041</v>
      </c>
      <c r="B56" t="s">
        <v>4042</v>
      </c>
      <c r="C56" t="s">
        <v>3456</v>
      </c>
      <c r="D56">
        <v>4.8611111111919554E-3</v>
      </c>
      <c r="E56" t="s">
        <v>193</v>
      </c>
      <c r="F56" t="s">
        <v>823</v>
      </c>
      <c r="G56" t="s">
        <v>193</v>
      </c>
      <c r="H56" t="s">
        <v>3456</v>
      </c>
      <c r="I56" t="s">
        <v>179</v>
      </c>
      <c r="J56" t="s">
        <v>193</v>
      </c>
      <c r="K56" t="s">
        <v>180</v>
      </c>
      <c r="L56" t="s">
        <v>179</v>
      </c>
      <c r="M56" t="s">
        <v>179</v>
      </c>
      <c r="N56" t="s">
        <v>181</v>
      </c>
      <c r="O56" t="s">
        <v>193</v>
      </c>
      <c r="P56" t="s">
        <v>194</v>
      </c>
      <c r="Q56" t="s">
        <v>181</v>
      </c>
      <c r="R56" t="s">
        <v>181</v>
      </c>
      <c r="S56" t="s">
        <v>182</v>
      </c>
      <c r="T56" t="s">
        <v>183</v>
      </c>
      <c r="U56" t="s">
        <v>184</v>
      </c>
      <c r="V56" t="s">
        <v>183</v>
      </c>
      <c r="W56" t="s">
        <v>132</v>
      </c>
      <c r="X56" t="s">
        <v>205</v>
      </c>
      <c r="Y56" t="s">
        <v>1585</v>
      </c>
      <c r="Z56" t="s">
        <v>708</v>
      </c>
      <c r="AA56" t="s">
        <v>193</v>
      </c>
      <c r="AB56" t="s">
        <v>562</v>
      </c>
      <c r="AC56" t="s">
        <v>708</v>
      </c>
      <c r="AD56" t="s">
        <v>708</v>
      </c>
      <c r="AE56" t="s">
        <v>709</v>
      </c>
      <c r="AF56" t="s">
        <v>193</v>
      </c>
      <c r="AG56" t="s">
        <v>710</v>
      </c>
      <c r="AH56" t="s">
        <v>709</v>
      </c>
      <c r="AI56" t="s">
        <v>709</v>
      </c>
      <c r="AJ56" t="s">
        <v>536</v>
      </c>
      <c r="AK56" t="s">
        <v>490</v>
      </c>
      <c r="AL56" t="s">
        <v>109</v>
      </c>
      <c r="AM56" t="s">
        <v>193</v>
      </c>
      <c r="AN56" t="s">
        <v>109</v>
      </c>
      <c r="AO56" t="s">
        <v>193</v>
      </c>
      <c r="AP56" t="s">
        <v>491</v>
      </c>
      <c r="AQ56" t="s">
        <v>193</v>
      </c>
      <c r="AR56" t="s">
        <v>193</v>
      </c>
      <c r="AS56" t="s">
        <v>496</v>
      </c>
      <c r="AT56" t="s">
        <v>193</v>
      </c>
      <c r="AU56" t="s">
        <v>111</v>
      </c>
      <c r="AV56">
        <v>1</v>
      </c>
      <c r="AW56">
        <v>0</v>
      </c>
      <c r="AX56">
        <v>0</v>
      </c>
      <c r="AY56">
        <v>0</v>
      </c>
      <c r="AZ56">
        <v>0</v>
      </c>
      <c r="BA56">
        <v>0</v>
      </c>
      <c r="BB56">
        <v>0</v>
      </c>
      <c r="BC56" t="s">
        <v>110</v>
      </c>
      <c r="BD56" t="s">
        <v>1423</v>
      </c>
      <c r="BE56" t="s">
        <v>112</v>
      </c>
      <c r="BF56">
        <v>1</v>
      </c>
      <c r="BG56">
        <v>0</v>
      </c>
      <c r="BH56">
        <v>0</v>
      </c>
      <c r="BI56">
        <v>0</v>
      </c>
      <c r="BJ56">
        <v>0</v>
      </c>
      <c r="BK56">
        <v>0</v>
      </c>
      <c r="BL56">
        <v>0</v>
      </c>
      <c r="BM56">
        <v>0</v>
      </c>
      <c r="BN56">
        <v>0</v>
      </c>
      <c r="BO56">
        <v>0</v>
      </c>
      <c r="BP56" t="s">
        <v>193</v>
      </c>
      <c r="BQ56" t="s">
        <v>128</v>
      </c>
      <c r="BR56" t="s">
        <v>501</v>
      </c>
      <c r="BS56" t="s">
        <v>503</v>
      </c>
      <c r="BT56">
        <v>1</v>
      </c>
      <c r="BU56">
        <v>1</v>
      </c>
      <c r="BV56">
        <v>1</v>
      </c>
      <c r="BW56">
        <v>1</v>
      </c>
      <c r="BX56">
        <v>1</v>
      </c>
      <c r="BY56">
        <v>0</v>
      </c>
      <c r="BZ56">
        <v>1</v>
      </c>
      <c r="CA56">
        <v>0</v>
      </c>
      <c r="CB56" t="s">
        <v>498</v>
      </c>
      <c r="CC56">
        <v>200</v>
      </c>
      <c r="CD56">
        <v>100</v>
      </c>
      <c r="CE56" t="s">
        <v>109</v>
      </c>
      <c r="CF56">
        <v>250</v>
      </c>
      <c r="CG56">
        <v>96.153846153846104</v>
      </c>
      <c r="CH56" t="s">
        <v>109</v>
      </c>
      <c r="CI56">
        <v>200</v>
      </c>
      <c r="CJ56">
        <v>86.956521739130395</v>
      </c>
      <c r="CK56" t="s">
        <v>109</v>
      </c>
      <c r="CL56">
        <v>300</v>
      </c>
      <c r="CM56">
        <v>103.448275862068</v>
      </c>
      <c r="CN56" t="s">
        <v>109</v>
      </c>
      <c r="CO56">
        <v>500</v>
      </c>
      <c r="CP56">
        <v>208.333333333333</v>
      </c>
      <c r="CQ56" t="s">
        <v>109</v>
      </c>
      <c r="CR56" t="s">
        <v>193</v>
      </c>
      <c r="CS56" t="s">
        <v>193</v>
      </c>
      <c r="CT56" t="s">
        <v>193</v>
      </c>
      <c r="CU56" t="s">
        <v>612</v>
      </c>
      <c r="CV56" t="s">
        <v>109</v>
      </c>
      <c r="CW56">
        <v>1000</v>
      </c>
      <c r="CX56" t="s">
        <v>193</v>
      </c>
      <c r="CY56" t="s">
        <v>193</v>
      </c>
      <c r="CZ56" t="s">
        <v>193</v>
      </c>
      <c r="DA56" t="s">
        <v>193</v>
      </c>
      <c r="DB56" t="s">
        <v>193</v>
      </c>
      <c r="DC56" t="s">
        <v>193</v>
      </c>
      <c r="DD56" t="s">
        <v>156</v>
      </c>
      <c r="DE56">
        <v>1000</v>
      </c>
      <c r="DF56" t="s">
        <v>109</v>
      </c>
      <c r="DG56" t="s">
        <v>109</v>
      </c>
      <c r="DH56" t="s">
        <v>1714</v>
      </c>
      <c r="DI56">
        <v>0</v>
      </c>
      <c r="DJ56">
        <v>0</v>
      </c>
      <c r="DK56">
        <v>0</v>
      </c>
      <c r="DL56">
        <v>0</v>
      </c>
      <c r="DM56">
        <v>1</v>
      </c>
      <c r="DN56">
        <v>0</v>
      </c>
      <c r="DO56">
        <v>0</v>
      </c>
      <c r="DP56">
        <v>0</v>
      </c>
      <c r="DQ56">
        <v>0</v>
      </c>
      <c r="DR56">
        <v>0</v>
      </c>
      <c r="DS56">
        <v>0</v>
      </c>
      <c r="DT56">
        <v>0</v>
      </c>
      <c r="DU56">
        <v>0</v>
      </c>
      <c r="DV56">
        <v>0</v>
      </c>
      <c r="DW56" t="s">
        <v>193</v>
      </c>
      <c r="DX56" t="s">
        <v>127</v>
      </c>
      <c r="DY56">
        <v>0</v>
      </c>
      <c r="DZ56">
        <v>0</v>
      </c>
      <c r="EA56">
        <v>0</v>
      </c>
      <c r="EB56">
        <v>0</v>
      </c>
      <c r="EC56">
        <v>0</v>
      </c>
      <c r="ED56">
        <v>0</v>
      </c>
      <c r="EE56">
        <v>1</v>
      </c>
      <c r="EF56">
        <v>0</v>
      </c>
      <c r="EG56" t="s">
        <v>114</v>
      </c>
      <c r="EH56" t="s">
        <v>114</v>
      </c>
      <c r="EI56" t="s">
        <v>109</v>
      </c>
      <c r="EJ56" t="s">
        <v>182</v>
      </c>
      <c r="EK56" t="s">
        <v>789</v>
      </c>
      <c r="EL56" t="s">
        <v>183</v>
      </c>
      <c r="EM56" t="s">
        <v>789</v>
      </c>
      <c r="EN56" t="s">
        <v>193</v>
      </c>
      <c r="EO56" t="s">
        <v>193</v>
      </c>
      <c r="EP56" t="s">
        <v>193</v>
      </c>
      <c r="EQ56" t="s">
        <v>193</v>
      </c>
      <c r="ER56" t="s">
        <v>193</v>
      </c>
      <c r="ES56" t="s">
        <v>193</v>
      </c>
      <c r="ET56" t="s">
        <v>193</v>
      </c>
      <c r="EU56" t="s">
        <v>193</v>
      </c>
      <c r="EV56" t="s">
        <v>193</v>
      </c>
      <c r="EW56" t="s">
        <v>193</v>
      </c>
      <c r="EX56" t="s">
        <v>193</v>
      </c>
      <c r="EY56" t="s">
        <v>193</v>
      </c>
      <c r="EZ56" t="s">
        <v>193</v>
      </c>
      <c r="FA56" t="s">
        <v>193</v>
      </c>
      <c r="FB56" t="s">
        <v>193</v>
      </c>
      <c r="FC56" t="s">
        <v>193</v>
      </c>
      <c r="FD56" t="s">
        <v>193</v>
      </c>
      <c r="FE56" t="s">
        <v>193</v>
      </c>
      <c r="FF56" t="s">
        <v>193</v>
      </c>
      <c r="FG56" t="s">
        <v>193</v>
      </c>
      <c r="FH56" t="s">
        <v>193</v>
      </c>
      <c r="FI56" t="s">
        <v>193</v>
      </c>
      <c r="FJ56" t="s">
        <v>193</v>
      </c>
      <c r="FK56" t="s">
        <v>193</v>
      </c>
      <c r="FL56" t="s">
        <v>193</v>
      </c>
      <c r="FM56" t="s">
        <v>193</v>
      </c>
      <c r="FN56" t="s">
        <v>193</v>
      </c>
      <c r="FO56" t="s">
        <v>193</v>
      </c>
      <c r="FP56" t="s">
        <v>193</v>
      </c>
      <c r="FQ56" t="s">
        <v>193</v>
      </c>
      <c r="FR56" t="s">
        <v>193</v>
      </c>
      <c r="FS56" t="s">
        <v>193</v>
      </c>
      <c r="FT56" t="s">
        <v>193</v>
      </c>
      <c r="FU56" t="s">
        <v>193</v>
      </c>
      <c r="FV56" t="s">
        <v>193</v>
      </c>
      <c r="FW56" t="s">
        <v>193</v>
      </c>
      <c r="FX56" t="s">
        <v>193</v>
      </c>
      <c r="FY56" t="s">
        <v>193</v>
      </c>
      <c r="FZ56" t="s">
        <v>193</v>
      </c>
      <c r="GA56" t="s">
        <v>193</v>
      </c>
      <c r="GB56" t="s">
        <v>193</v>
      </c>
      <c r="GC56" t="s">
        <v>193</v>
      </c>
      <c r="GD56" t="s">
        <v>193</v>
      </c>
      <c r="GE56" t="s">
        <v>193</v>
      </c>
      <c r="GF56" t="s">
        <v>193</v>
      </c>
      <c r="GG56" t="s">
        <v>193</v>
      </c>
      <c r="GH56" t="s">
        <v>193</v>
      </c>
      <c r="GI56" t="s">
        <v>193</v>
      </c>
      <c r="GJ56" t="s">
        <v>193</v>
      </c>
      <c r="GK56" t="s">
        <v>193</v>
      </c>
      <c r="GL56" t="s">
        <v>193</v>
      </c>
      <c r="GM56" t="s">
        <v>193</v>
      </c>
      <c r="GN56" t="s">
        <v>193</v>
      </c>
      <c r="GO56" t="s">
        <v>193</v>
      </c>
      <c r="GP56" t="s">
        <v>193</v>
      </c>
      <c r="GQ56" t="s">
        <v>193</v>
      </c>
      <c r="GR56" t="s">
        <v>193</v>
      </c>
      <c r="GS56" t="s">
        <v>193</v>
      </c>
      <c r="GT56" t="s">
        <v>193</v>
      </c>
      <c r="GU56" t="s">
        <v>193</v>
      </c>
      <c r="GV56" t="s">
        <v>193</v>
      </c>
      <c r="GW56" t="s">
        <v>193</v>
      </c>
      <c r="GX56" t="s">
        <v>193</v>
      </c>
      <c r="GY56" t="s">
        <v>193</v>
      </c>
      <c r="GZ56" t="s">
        <v>193</v>
      </c>
      <c r="HA56" t="s">
        <v>193</v>
      </c>
      <c r="HB56" t="s">
        <v>193</v>
      </c>
      <c r="HC56" t="s">
        <v>193</v>
      </c>
      <c r="HD56" t="s">
        <v>193</v>
      </c>
      <c r="HE56" t="s">
        <v>193</v>
      </c>
      <c r="HF56" t="s">
        <v>193</v>
      </c>
      <c r="HG56" t="s">
        <v>193</v>
      </c>
      <c r="HH56" t="s">
        <v>193</v>
      </c>
      <c r="HI56" t="s">
        <v>193</v>
      </c>
      <c r="HJ56" t="s">
        <v>193</v>
      </c>
      <c r="HK56" t="s">
        <v>193</v>
      </c>
      <c r="HL56" t="s">
        <v>193</v>
      </c>
      <c r="HM56" t="s">
        <v>193</v>
      </c>
      <c r="HN56" t="s">
        <v>193</v>
      </c>
      <c r="HO56" t="s">
        <v>193</v>
      </c>
      <c r="HP56" t="s">
        <v>193</v>
      </c>
      <c r="HQ56" t="s">
        <v>193</v>
      </c>
      <c r="HR56" t="s">
        <v>193</v>
      </c>
      <c r="HS56" t="s">
        <v>193</v>
      </c>
      <c r="HT56" t="s">
        <v>193</v>
      </c>
      <c r="HU56" t="s">
        <v>193</v>
      </c>
      <c r="HV56" t="s">
        <v>193</v>
      </c>
      <c r="HW56" t="s">
        <v>193</v>
      </c>
      <c r="HX56" t="s">
        <v>193</v>
      </c>
      <c r="HY56" t="s">
        <v>193</v>
      </c>
      <c r="HZ56" t="s">
        <v>193</v>
      </c>
      <c r="IA56" t="s">
        <v>193</v>
      </c>
      <c r="IB56" t="s">
        <v>193</v>
      </c>
      <c r="IC56" t="s">
        <v>193</v>
      </c>
      <c r="ID56" t="s">
        <v>193</v>
      </c>
      <c r="IE56" t="s">
        <v>193</v>
      </c>
      <c r="IF56" t="s">
        <v>193</v>
      </c>
      <c r="IG56" t="s">
        <v>193</v>
      </c>
      <c r="IH56" t="s">
        <v>193</v>
      </c>
      <c r="II56" t="s">
        <v>193</v>
      </c>
      <c r="IJ56" t="s">
        <v>193</v>
      </c>
      <c r="IK56" t="s">
        <v>193</v>
      </c>
      <c r="IL56" t="s">
        <v>193</v>
      </c>
      <c r="IM56" t="s">
        <v>193</v>
      </c>
      <c r="IN56" t="s">
        <v>193</v>
      </c>
      <c r="IO56" t="s">
        <v>193</v>
      </c>
      <c r="IP56" t="s">
        <v>193</v>
      </c>
      <c r="IQ56" t="s">
        <v>193</v>
      </c>
      <c r="IR56" t="s">
        <v>193</v>
      </c>
      <c r="IS56" t="s">
        <v>193</v>
      </c>
      <c r="IT56" t="s">
        <v>193</v>
      </c>
      <c r="IU56" t="s">
        <v>193</v>
      </c>
      <c r="IV56" t="s">
        <v>193</v>
      </c>
      <c r="IW56" t="s">
        <v>193</v>
      </c>
      <c r="IX56" t="s">
        <v>193</v>
      </c>
      <c r="IY56" t="s">
        <v>193</v>
      </c>
      <c r="IZ56" t="s">
        <v>193</v>
      </c>
      <c r="JA56" t="s">
        <v>193</v>
      </c>
      <c r="JB56" t="s">
        <v>193</v>
      </c>
      <c r="JC56" t="s">
        <v>193</v>
      </c>
      <c r="JD56" t="s">
        <v>193</v>
      </c>
      <c r="JE56" t="s">
        <v>193</v>
      </c>
      <c r="JF56" t="s">
        <v>193</v>
      </c>
      <c r="JG56" t="s">
        <v>193</v>
      </c>
      <c r="JH56" t="s">
        <v>193</v>
      </c>
      <c r="JI56" t="s">
        <v>193</v>
      </c>
      <c r="JJ56" t="s">
        <v>193</v>
      </c>
      <c r="JK56" t="s">
        <v>193</v>
      </c>
      <c r="JL56" t="s">
        <v>193</v>
      </c>
      <c r="JM56" t="s">
        <v>193</v>
      </c>
      <c r="JN56" t="s">
        <v>193</v>
      </c>
      <c r="JO56" t="s">
        <v>193</v>
      </c>
      <c r="JP56" t="s">
        <v>193</v>
      </c>
      <c r="JQ56" t="s">
        <v>193</v>
      </c>
      <c r="JR56" t="s">
        <v>109</v>
      </c>
      <c r="JS56" t="s">
        <v>3466</v>
      </c>
      <c r="JT56">
        <v>0</v>
      </c>
      <c r="JU56">
        <v>1</v>
      </c>
      <c r="JV56">
        <v>0</v>
      </c>
      <c r="JW56">
        <v>0</v>
      </c>
      <c r="JX56">
        <v>0</v>
      </c>
      <c r="JY56">
        <v>0</v>
      </c>
      <c r="JZ56" t="s">
        <v>193</v>
      </c>
      <c r="KA56" t="s">
        <v>3458</v>
      </c>
      <c r="KB56">
        <v>0</v>
      </c>
      <c r="KC56">
        <v>0</v>
      </c>
      <c r="KD56">
        <v>1</v>
      </c>
      <c r="KE56">
        <v>0</v>
      </c>
      <c r="KF56">
        <v>0</v>
      </c>
      <c r="KG56">
        <v>0</v>
      </c>
      <c r="KH56">
        <v>0</v>
      </c>
      <c r="KI56">
        <v>0</v>
      </c>
      <c r="KJ56" t="s">
        <v>193</v>
      </c>
      <c r="KK56" t="s">
        <v>109</v>
      </c>
      <c r="KL56" t="s">
        <v>193</v>
      </c>
      <c r="KM56" t="s">
        <v>111</v>
      </c>
      <c r="KN56">
        <v>1</v>
      </c>
      <c r="KO56">
        <v>0</v>
      </c>
      <c r="KP56">
        <v>0</v>
      </c>
      <c r="KQ56">
        <v>0</v>
      </c>
      <c r="KR56">
        <v>0</v>
      </c>
      <c r="KS56">
        <v>0</v>
      </c>
      <c r="KT56">
        <v>0</v>
      </c>
      <c r="KU56" t="s">
        <v>193</v>
      </c>
      <c r="KV56" t="s">
        <v>193</v>
      </c>
      <c r="KW56" t="s">
        <v>193</v>
      </c>
      <c r="KX56" t="s">
        <v>193</v>
      </c>
      <c r="KY56" t="s">
        <v>193</v>
      </c>
      <c r="KZ56" t="s">
        <v>193</v>
      </c>
      <c r="LA56" t="s">
        <v>193</v>
      </c>
      <c r="LB56" t="s">
        <v>193</v>
      </c>
      <c r="LC56" t="s">
        <v>193</v>
      </c>
      <c r="LD56" t="s">
        <v>193</v>
      </c>
      <c r="LE56" t="s">
        <v>193</v>
      </c>
      <c r="LF56" t="s">
        <v>193</v>
      </c>
      <c r="LG56" t="s">
        <v>193</v>
      </c>
      <c r="LH56" t="s">
        <v>193</v>
      </c>
      <c r="LI56" t="s">
        <v>193</v>
      </c>
      <c r="LJ56" t="s">
        <v>193</v>
      </c>
      <c r="LK56" t="s">
        <v>193</v>
      </c>
      <c r="LL56" t="s">
        <v>193</v>
      </c>
      <c r="LM56" t="s">
        <v>193</v>
      </c>
      <c r="LN56" t="s">
        <v>193</v>
      </c>
      <c r="LO56" t="s">
        <v>193</v>
      </c>
      <c r="LP56" t="s">
        <v>193</v>
      </c>
      <c r="LQ56" t="s">
        <v>193</v>
      </c>
      <c r="LR56" t="s">
        <v>193</v>
      </c>
      <c r="LS56" t="s">
        <v>193</v>
      </c>
      <c r="LT56" t="s">
        <v>193</v>
      </c>
      <c r="LU56" t="s">
        <v>193</v>
      </c>
      <c r="LV56" t="s">
        <v>193</v>
      </c>
      <c r="LW56" t="s">
        <v>193</v>
      </c>
      <c r="LX56" t="s">
        <v>193</v>
      </c>
      <c r="LY56" t="s">
        <v>193</v>
      </c>
      <c r="LZ56" t="s">
        <v>193</v>
      </c>
      <c r="MA56" t="s">
        <v>193</v>
      </c>
      <c r="MB56" t="s">
        <v>193</v>
      </c>
      <c r="MC56" t="s">
        <v>193</v>
      </c>
      <c r="MD56" t="s">
        <v>193</v>
      </c>
      <c r="ME56" t="s">
        <v>193</v>
      </c>
      <c r="MF56" t="s">
        <v>193</v>
      </c>
      <c r="MG56" t="s">
        <v>193</v>
      </c>
      <c r="MH56" t="s">
        <v>193</v>
      </c>
      <c r="MI56" t="s">
        <v>193</v>
      </c>
      <c r="MJ56" t="s">
        <v>193</v>
      </c>
      <c r="MK56" t="s">
        <v>193</v>
      </c>
      <c r="ML56" t="s">
        <v>193</v>
      </c>
      <c r="MM56" t="s">
        <v>193</v>
      </c>
      <c r="MN56" t="s">
        <v>193</v>
      </c>
      <c r="MO56" t="s">
        <v>193</v>
      </c>
      <c r="MP56" t="s">
        <v>193</v>
      </c>
      <c r="MQ56" t="s">
        <v>193</v>
      </c>
      <c r="MR56" t="s">
        <v>193</v>
      </c>
      <c r="MS56" t="s">
        <v>193</v>
      </c>
      <c r="MT56" t="s">
        <v>193</v>
      </c>
      <c r="MU56" t="s">
        <v>193</v>
      </c>
      <c r="MV56" t="s">
        <v>193</v>
      </c>
      <c r="MW56" t="s">
        <v>193</v>
      </c>
      <c r="MX56" t="s">
        <v>193</v>
      </c>
      <c r="MY56" t="s">
        <v>193</v>
      </c>
      <c r="MZ56" t="s">
        <v>193</v>
      </c>
      <c r="NA56" t="s">
        <v>193</v>
      </c>
      <c r="NB56" t="s">
        <v>193</v>
      </c>
      <c r="NC56">
        <v>195421220</v>
      </c>
      <c r="ND56" t="s">
        <v>3465</v>
      </c>
      <c r="NE56" t="s">
        <v>4043</v>
      </c>
      <c r="NF56" t="s">
        <v>193</v>
      </c>
      <c r="NG56" t="s">
        <v>699</v>
      </c>
      <c r="NH56" t="s">
        <v>700</v>
      </c>
      <c r="NI56" t="s">
        <v>611</v>
      </c>
      <c r="NJ56" t="s">
        <v>193</v>
      </c>
      <c r="NK56">
        <v>56</v>
      </c>
    </row>
    <row r="57" spans="1:375" x14ac:dyDescent="0.35">
      <c r="A57" t="s">
        <v>4044</v>
      </c>
      <c r="B57" t="s">
        <v>4045</v>
      </c>
      <c r="C57" t="s">
        <v>3456</v>
      </c>
      <c r="D57">
        <v>1.0912698417087086E-3</v>
      </c>
      <c r="E57" t="s">
        <v>193</v>
      </c>
      <c r="F57" t="s">
        <v>823</v>
      </c>
      <c r="G57" t="s">
        <v>193</v>
      </c>
      <c r="H57" t="s">
        <v>3456</v>
      </c>
      <c r="I57" t="s">
        <v>179</v>
      </c>
      <c r="J57" t="s">
        <v>193</v>
      </c>
      <c r="K57" t="s">
        <v>180</v>
      </c>
      <c r="L57" t="s">
        <v>179</v>
      </c>
      <c r="M57" t="s">
        <v>179</v>
      </c>
      <c r="N57" t="s">
        <v>181</v>
      </c>
      <c r="O57" t="s">
        <v>193</v>
      </c>
      <c r="P57" t="s">
        <v>194</v>
      </c>
      <c r="Q57" t="s">
        <v>181</v>
      </c>
      <c r="R57" t="s">
        <v>181</v>
      </c>
      <c r="S57" t="s">
        <v>182</v>
      </c>
      <c r="T57" t="s">
        <v>183</v>
      </c>
      <c r="U57" t="s">
        <v>184</v>
      </c>
      <c r="V57" t="s">
        <v>183</v>
      </c>
      <c r="W57" t="s">
        <v>132</v>
      </c>
      <c r="X57" t="s">
        <v>205</v>
      </c>
      <c r="Y57" t="s">
        <v>1585</v>
      </c>
      <c r="Z57" t="s">
        <v>708</v>
      </c>
      <c r="AA57" t="s">
        <v>193</v>
      </c>
      <c r="AB57" t="s">
        <v>562</v>
      </c>
      <c r="AC57" t="s">
        <v>708</v>
      </c>
      <c r="AD57" t="s">
        <v>708</v>
      </c>
      <c r="AE57" t="s">
        <v>709</v>
      </c>
      <c r="AF57" t="s">
        <v>193</v>
      </c>
      <c r="AG57" t="s">
        <v>710</v>
      </c>
      <c r="AH57" t="s">
        <v>709</v>
      </c>
      <c r="AI57" t="s">
        <v>709</v>
      </c>
      <c r="AJ57" t="s">
        <v>536</v>
      </c>
      <c r="AK57" t="s">
        <v>490</v>
      </c>
      <c r="AL57" t="s">
        <v>109</v>
      </c>
      <c r="AM57" t="s">
        <v>193</v>
      </c>
      <c r="AN57" t="s">
        <v>109</v>
      </c>
      <c r="AO57" t="s">
        <v>193</v>
      </c>
      <c r="AP57" t="s">
        <v>491</v>
      </c>
      <c r="AQ57" t="s">
        <v>193</v>
      </c>
      <c r="AR57" t="s">
        <v>193</v>
      </c>
      <c r="AS57" t="s">
        <v>496</v>
      </c>
      <c r="AT57" t="s">
        <v>193</v>
      </c>
      <c r="AU57" t="s">
        <v>701</v>
      </c>
      <c r="AV57">
        <v>0</v>
      </c>
      <c r="AW57">
        <v>1</v>
      </c>
      <c r="AX57">
        <v>0</v>
      </c>
      <c r="AY57">
        <v>0</v>
      </c>
      <c r="AZ57">
        <v>0</v>
      </c>
      <c r="BA57">
        <v>0</v>
      </c>
      <c r="BB57">
        <v>0</v>
      </c>
      <c r="BC57" t="s">
        <v>130</v>
      </c>
      <c r="BD57" t="s">
        <v>701</v>
      </c>
      <c r="BE57" t="s">
        <v>112</v>
      </c>
      <c r="BF57">
        <v>1</v>
      </c>
      <c r="BG57">
        <v>0</v>
      </c>
      <c r="BH57">
        <v>0</v>
      </c>
      <c r="BI57">
        <v>0</v>
      </c>
      <c r="BJ57">
        <v>0</v>
      </c>
      <c r="BK57">
        <v>0</v>
      </c>
      <c r="BL57">
        <v>0</v>
      </c>
      <c r="BM57">
        <v>0</v>
      </c>
      <c r="BN57">
        <v>0</v>
      </c>
      <c r="BO57">
        <v>0</v>
      </c>
      <c r="BP57" t="s">
        <v>193</v>
      </c>
      <c r="BQ57" t="s">
        <v>128</v>
      </c>
      <c r="BR57" t="s">
        <v>493</v>
      </c>
      <c r="BS57" t="s">
        <v>193</v>
      </c>
      <c r="BT57" t="s">
        <v>193</v>
      </c>
      <c r="BU57" t="s">
        <v>193</v>
      </c>
      <c r="BV57" t="s">
        <v>193</v>
      </c>
      <c r="BW57" t="s">
        <v>193</v>
      </c>
      <c r="BX57" t="s">
        <v>193</v>
      </c>
      <c r="BY57" t="s">
        <v>193</v>
      </c>
      <c r="BZ57" t="s">
        <v>193</v>
      </c>
      <c r="CA57" t="s">
        <v>193</v>
      </c>
      <c r="CB57" t="s">
        <v>193</v>
      </c>
      <c r="CC57" t="s">
        <v>193</v>
      </c>
      <c r="CD57" t="s">
        <v>193</v>
      </c>
      <c r="CE57" t="s">
        <v>193</v>
      </c>
      <c r="CF57" t="s">
        <v>193</v>
      </c>
      <c r="CG57" t="s">
        <v>193</v>
      </c>
      <c r="CH57" t="s">
        <v>193</v>
      </c>
      <c r="CI57" t="s">
        <v>193</v>
      </c>
      <c r="CJ57" t="s">
        <v>193</v>
      </c>
      <c r="CK57" t="s">
        <v>193</v>
      </c>
      <c r="CL57" t="s">
        <v>193</v>
      </c>
      <c r="CM57" t="s">
        <v>193</v>
      </c>
      <c r="CN57" t="s">
        <v>193</v>
      </c>
      <c r="CO57" t="s">
        <v>193</v>
      </c>
      <c r="CP57" t="s">
        <v>193</v>
      </c>
      <c r="CQ57" t="s">
        <v>193</v>
      </c>
      <c r="CR57" t="s">
        <v>193</v>
      </c>
      <c r="CS57" t="s">
        <v>193</v>
      </c>
      <c r="CT57" t="s">
        <v>193</v>
      </c>
      <c r="CU57" t="s">
        <v>193</v>
      </c>
      <c r="CV57" t="s">
        <v>193</v>
      </c>
      <c r="CW57" t="s">
        <v>193</v>
      </c>
      <c r="CX57" t="s">
        <v>193</v>
      </c>
      <c r="CY57" t="s">
        <v>193</v>
      </c>
      <c r="CZ57" t="s">
        <v>193</v>
      </c>
      <c r="DA57" t="s">
        <v>193</v>
      </c>
      <c r="DB57" t="s">
        <v>193</v>
      </c>
      <c r="DC57" t="s">
        <v>193</v>
      </c>
      <c r="DD57" t="s">
        <v>193</v>
      </c>
      <c r="DE57" t="s">
        <v>193</v>
      </c>
      <c r="DF57" t="s">
        <v>193</v>
      </c>
      <c r="DG57" t="s">
        <v>193</v>
      </c>
      <c r="DH57" t="s">
        <v>193</v>
      </c>
      <c r="DI57" t="s">
        <v>193</v>
      </c>
      <c r="DJ57" t="s">
        <v>193</v>
      </c>
      <c r="DK57" t="s">
        <v>193</v>
      </c>
      <c r="DL57" t="s">
        <v>193</v>
      </c>
      <c r="DM57" t="s">
        <v>193</v>
      </c>
      <c r="DN57" t="s">
        <v>193</v>
      </c>
      <c r="DO57" t="s">
        <v>193</v>
      </c>
      <c r="DP57" t="s">
        <v>193</v>
      </c>
      <c r="DQ57" t="s">
        <v>193</v>
      </c>
      <c r="DR57" t="s">
        <v>193</v>
      </c>
      <c r="DS57" t="s">
        <v>193</v>
      </c>
      <c r="DT57" t="s">
        <v>193</v>
      </c>
      <c r="DU57" t="s">
        <v>193</v>
      </c>
      <c r="DV57" t="s">
        <v>193</v>
      </c>
      <c r="DW57" t="s">
        <v>193</v>
      </c>
      <c r="DX57" t="s">
        <v>193</v>
      </c>
      <c r="DY57" t="s">
        <v>193</v>
      </c>
      <c r="DZ57" t="s">
        <v>193</v>
      </c>
      <c r="EA57" t="s">
        <v>193</v>
      </c>
      <c r="EB57" t="s">
        <v>193</v>
      </c>
      <c r="EC57" t="s">
        <v>193</v>
      </c>
      <c r="ED57" t="s">
        <v>193</v>
      </c>
      <c r="EE57" t="s">
        <v>193</v>
      </c>
      <c r="EF57" t="s">
        <v>193</v>
      </c>
      <c r="EG57" t="s">
        <v>193</v>
      </c>
      <c r="EH57" t="s">
        <v>193</v>
      </c>
      <c r="EI57" t="s">
        <v>193</v>
      </c>
      <c r="EJ57" t="s">
        <v>193</v>
      </c>
      <c r="EK57" t="s">
        <v>193</v>
      </c>
      <c r="EL57" t="s">
        <v>193</v>
      </c>
      <c r="EM57" t="s">
        <v>193</v>
      </c>
      <c r="EN57" t="s">
        <v>714</v>
      </c>
      <c r="EO57">
        <v>1</v>
      </c>
      <c r="EP57">
        <v>1</v>
      </c>
      <c r="EQ57">
        <v>1</v>
      </c>
      <c r="ER57">
        <v>1</v>
      </c>
      <c r="ES57">
        <v>1</v>
      </c>
      <c r="ET57">
        <v>0</v>
      </c>
      <c r="EU57">
        <v>1</v>
      </c>
      <c r="EV57">
        <v>1</v>
      </c>
      <c r="EW57">
        <v>0</v>
      </c>
      <c r="EX57" t="s">
        <v>109</v>
      </c>
      <c r="EY57">
        <v>30</v>
      </c>
      <c r="EZ57">
        <v>30</v>
      </c>
      <c r="FA57" t="s">
        <v>193</v>
      </c>
      <c r="FB57" t="s">
        <v>193</v>
      </c>
      <c r="FC57" t="s">
        <v>193</v>
      </c>
      <c r="FD57">
        <v>30</v>
      </c>
      <c r="FE57" t="s">
        <v>109</v>
      </c>
      <c r="FF57">
        <v>15</v>
      </c>
      <c r="FG57" t="s">
        <v>109</v>
      </c>
      <c r="FH57">
        <v>50</v>
      </c>
      <c r="FI57" t="s">
        <v>109</v>
      </c>
      <c r="FJ57" t="s">
        <v>193</v>
      </c>
      <c r="FK57" t="s">
        <v>193</v>
      </c>
      <c r="FL57" t="s">
        <v>193</v>
      </c>
      <c r="FM57" t="s">
        <v>193</v>
      </c>
      <c r="FN57" t="s">
        <v>193</v>
      </c>
      <c r="FO57" t="s">
        <v>193</v>
      </c>
      <c r="FP57" t="s">
        <v>193</v>
      </c>
      <c r="FQ57" t="s">
        <v>193</v>
      </c>
      <c r="FR57" t="s">
        <v>193</v>
      </c>
      <c r="FS57" t="s">
        <v>193</v>
      </c>
      <c r="FT57" t="s">
        <v>193</v>
      </c>
      <c r="FU57" t="s">
        <v>109</v>
      </c>
      <c r="FV57">
        <v>25</v>
      </c>
      <c r="FW57" t="s">
        <v>193</v>
      </c>
      <c r="FX57" t="s">
        <v>193</v>
      </c>
      <c r="FY57">
        <v>25</v>
      </c>
      <c r="FZ57" t="s">
        <v>109</v>
      </c>
      <c r="GA57" t="s">
        <v>109</v>
      </c>
      <c r="GB57">
        <v>100</v>
      </c>
      <c r="GC57" t="s">
        <v>193</v>
      </c>
      <c r="GD57" t="s">
        <v>193</v>
      </c>
      <c r="GE57">
        <v>100</v>
      </c>
      <c r="GF57" t="s">
        <v>109</v>
      </c>
      <c r="GG57" t="s">
        <v>109</v>
      </c>
      <c r="GH57">
        <v>75</v>
      </c>
      <c r="GI57" t="s">
        <v>193</v>
      </c>
      <c r="GJ57" t="s">
        <v>193</v>
      </c>
      <c r="GK57" t="s">
        <v>193</v>
      </c>
      <c r="GL57">
        <v>75</v>
      </c>
      <c r="GM57" t="s">
        <v>109</v>
      </c>
      <c r="GN57" t="s">
        <v>109</v>
      </c>
      <c r="GO57" t="s">
        <v>193</v>
      </c>
      <c r="GP57">
        <v>5</v>
      </c>
      <c r="GQ57" t="s">
        <v>193</v>
      </c>
      <c r="GR57" t="s">
        <v>193</v>
      </c>
      <c r="GS57" t="s">
        <v>193</v>
      </c>
      <c r="GT57" t="s">
        <v>193</v>
      </c>
      <c r="GU57" t="s">
        <v>193</v>
      </c>
      <c r="GV57" t="s">
        <v>193</v>
      </c>
      <c r="GW57" t="s">
        <v>132</v>
      </c>
      <c r="GX57" t="s">
        <v>156</v>
      </c>
      <c r="GY57">
        <v>5</v>
      </c>
      <c r="GZ57" t="s">
        <v>114</v>
      </c>
      <c r="HA57" t="s">
        <v>193</v>
      </c>
      <c r="HB57" t="s">
        <v>193</v>
      </c>
      <c r="HC57" t="s">
        <v>193</v>
      </c>
      <c r="HD57" t="s">
        <v>193</v>
      </c>
      <c r="HE57" t="s">
        <v>193</v>
      </c>
      <c r="HF57" t="s">
        <v>193</v>
      </c>
      <c r="HG57" t="s">
        <v>193</v>
      </c>
      <c r="HH57" t="s">
        <v>193</v>
      </c>
      <c r="HI57" t="s">
        <v>193</v>
      </c>
      <c r="HJ57" t="s">
        <v>193</v>
      </c>
      <c r="HK57" t="s">
        <v>193</v>
      </c>
      <c r="HL57" t="s">
        <v>193</v>
      </c>
      <c r="HM57" t="s">
        <v>193</v>
      </c>
      <c r="HN57" t="s">
        <v>193</v>
      </c>
      <c r="HO57" t="s">
        <v>193</v>
      </c>
      <c r="HP57" t="s">
        <v>193</v>
      </c>
      <c r="HQ57" t="s">
        <v>193</v>
      </c>
      <c r="HR57" t="s">
        <v>193</v>
      </c>
      <c r="HS57" t="s">
        <v>193</v>
      </c>
      <c r="HT57" t="s">
        <v>193</v>
      </c>
      <c r="HU57" t="s">
        <v>193</v>
      </c>
      <c r="HV57" t="s">
        <v>193</v>
      </c>
      <c r="HW57" t="s">
        <v>193</v>
      </c>
      <c r="HX57" t="s">
        <v>193</v>
      </c>
      <c r="HY57" t="s">
        <v>193</v>
      </c>
      <c r="HZ57" t="s">
        <v>114</v>
      </c>
      <c r="IA57" t="s">
        <v>114</v>
      </c>
      <c r="IB57" t="s">
        <v>109</v>
      </c>
      <c r="IC57" t="s">
        <v>123</v>
      </c>
      <c r="ID57" t="s">
        <v>785</v>
      </c>
      <c r="IE57" t="s">
        <v>124</v>
      </c>
      <c r="IF57" t="s">
        <v>785</v>
      </c>
      <c r="IG57" t="s">
        <v>193</v>
      </c>
      <c r="IH57" t="s">
        <v>193</v>
      </c>
      <c r="II57" t="s">
        <v>193</v>
      </c>
      <c r="IJ57" t="s">
        <v>193</v>
      </c>
      <c r="IK57" t="s">
        <v>193</v>
      </c>
      <c r="IL57" t="s">
        <v>193</v>
      </c>
      <c r="IM57" t="s">
        <v>193</v>
      </c>
      <c r="IN57" t="s">
        <v>193</v>
      </c>
      <c r="IO57" t="s">
        <v>193</v>
      </c>
      <c r="IP57" t="s">
        <v>193</v>
      </c>
      <c r="IQ57" t="s">
        <v>193</v>
      </c>
      <c r="IR57" t="s">
        <v>193</v>
      </c>
      <c r="IS57" t="s">
        <v>193</v>
      </c>
      <c r="IT57" t="s">
        <v>193</v>
      </c>
      <c r="IU57" t="s">
        <v>193</v>
      </c>
      <c r="IV57" t="s">
        <v>193</v>
      </c>
      <c r="IW57" t="s">
        <v>193</v>
      </c>
      <c r="IX57" t="s">
        <v>193</v>
      </c>
      <c r="IY57" t="s">
        <v>193</v>
      </c>
      <c r="IZ57" t="s">
        <v>193</v>
      </c>
      <c r="JA57" t="s">
        <v>193</v>
      </c>
      <c r="JB57" t="s">
        <v>193</v>
      </c>
      <c r="JC57" t="s">
        <v>193</v>
      </c>
      <c r="JD57" t="s">
        <v>193</v>
      </c>
      <c r="JE57" t="s">
        <v>193</v>
      </c>
      <c r="JF57" t="s">
        <v>193</v>
      </c>
      <c r="JG57" t="s">
        <v>193</v>
      </c>
      <c r="JH57" t="s">
        <v>193</v>
      </c>
      <c r="JI57" t="s">
        <v>193</v>
      </c>
      <c r="JJ57" t="s">
        <v>193</v>
      </c>
      <c r="JK57" t="s">
        <v>193</v>
      </c>
      <c r="JL57" t="s">
        <v>193</v>
      </c>
      <c r="JM57" t="s">
        <v>193</v>
      </c>
      <c r="JN57" t="s">
        <v>193</v>
      </c>
      <c r="JO57" t="s">
        <v>193</v>
      </c>
      <c r="JP57" t="s">
        <v>193</v>
      </c>
      <c r="JQ57" t="s">
        <v>193</v>
      </c>
      <c r="JR57" t="s">
        <v>109</v>
      </c>
      <c r="JS57" t="s">
        <v>3466</v>
      </c>
      <c r="JT57">
        <v>0</v>
      </c>
      <c r="JU57">
        <v>1</v>
      </c>
      <c r="JV57">
        <v>0</v>
      </c>
      <c r="JW57">
        <v>0</v>
      </c>
      <c r="JX57">
        <v>0</v>
      </c>
      <c r="JY57">
        <v>0</v>
      </c>
      <c r="JZ57" t="s">
        <v>193</v>
      </c>
      <c r="KA57" t="s">
        <v>3464</v>
      </c>
      <c r="KB57">
        <v>0</v>
      </c>
      <c r="KC57">
        <v>1</v>
      </c>
      <c r="KD57">
        <v>0</v>
      </c>
      <c r="KE57">
        <v>0</v>
      </c>
      <c r="KF57">
        <v>0</v>
      </c>
      <c r="KG57">
        <v>0</v>
      </c>
      <c r="KH57">
        <v>0</v>
      </c>
      <c r="KI57">
        <v>0</v>
      </c>
      <c r="KJ57" t="s">
        <v>193</v>
      </c>
      <c r="KK57" t="s">
        <v>109</v>
      </c>
      <c r="KL57" t="s">
        <v>193</v>
      </c>
      <c r="KM57" t="s">
        <v>701</v>
      </c>
      <c r="KN57">
        <v>0</v>
      </c>
      <c r="KO57">
        <v>1</v>
      </c>
      <c r="KP57">
        <v>0</v>
      </c>
      <c r="KQ57">
        <v>0</v>
      </c>
      <c r="KR57">
        <v>0</v>
      </c>
      <c r="KS57">
        <v>0</v>
      </c>
      <c r="KT57">
        <v>0</v>
      </c>
      <c r="KU57" t="s">
        <v>193</v>
      </c>
      <c r="KV57" t="s">
        <v>193</v>
      </c>
      <c r="KW57" t="s">
        <v>193</v>
      </c>
      <c r="KX57" t="s">
        <v>193</v>
      </c>
      <c r="KY57" t="s">
        <v>193</v>
      </c>
      <c r="KZ57" t="s">
        <v>193</v>
      </c>
      <c r="LA57" t="s">
        <v>193</v>
      </c>
      <c r="LB57" t="s">
        <v>193</v>
      </c>
      <c r="LC57" t="s">
        <v>193</v>
      </c>
      <c r="LD57" t="s">
        <v>193</v>
      </c>
      <c r="LE57" t="s">
        <v>193</v>
      </c>
      <c r="LF57" t="s">
        <v>193</v>
      </c>
      <c r="LG57" t="s">
        <v>193</v>
      </c>
      <c r="LH57" t="s">
        <v>193</v>
      </c>
      <c r="LI57" t="s">
        <v>193</v>
      </c>
      <c r="LJ57" t="s">
        <v>193</v>
      </c>
      <c r="LK57" t="s">
        <v>193</v>
      </c>
      <c r="LL57" t="s">
        <v>193</v>
      </c>
      <c r="LM57" t="s">
        <v>193</v>
      </c>
      <c r="LN57" t="s">
        <v>193</v>
      </c>
      <c r="LO57" t="s">
        <v>193</v>
      </c>
      <c r="LP57" t="s">
        <v>193</v>
      </c>
      <c r="LQ57" t="s">
        <v>193</v>
      </c>
      <c r="LR57" t="s">
        <v>193</v>
      </c>
      <c r="LS57" t="s">
        <v>193</v>
      </c>
      <c r="LT57" t="s">
        <v>193</v>
      </c>
      <c r="LU57" t="s">
        <v>193</v>
      </c>
      <c r="LV57" t="s">
        <v>193</v>
      </c>
      <c r="LW57" t="s">
        <v>193</v>
      </c>
      <c r="LX57" t="s">
        <v>193</v>
      </c>
      <c r="LY57" t="s">
        <v>193</v>
      </c>
      <c r="LZ57" t="s">
        <v>193</v>
      </c>
      <c r="MA57" t="s">
        <v>193</v>
      </c>
      <c r="MB57" t="s">
        <v>193</v>
      </c>
      <c r="MC57" t="s">
        <v>193</v>
      </c>
      <c r="MD57" t="s">
        <v>193</v>
      </c>
      <c r="ME57" t="s">
        <v>193</v>
      </c>
      <c r="MF57" t="s">
        <v>193</v>
      </c>
      <c r="MG57" t="s">
        <v>193</v>
      </c>
      <c r="MH57" t="s">
        <v>193</v>
      </c>
      <c r="MI57" t="s">
        <v>193</v>
      </c>
      <c r="MJ57" t="s">
        <v>193</v>
      </c>
      <c r="MK57" t="s">
        <v>193</v>
      </c>
      <c r="ML57" t="s">
        <v>193</v>
      </c>
      <c r="MM57" t="s">
        <v>193</v>
      </c>
      <c r="MN57" t="s">
        <v>193</v>
      </c>
      <c r="MO57" t="s">
        <v>193</v>
      </c>
      <c r="MP57" t="s">
        <v>193</v>
      </c>
      <c r="MQ57" t="s">
        <v>193</v>
      </c>
      <c r="MR57" t="s">
        <v>193</v>
      </c>
      <c r="MS57" t="s">
        <v>193</v>
      </c>
      <c r="MT57" t="s">
        <v>193</v>
      </c>
      <c r="MU57" t="s">
        <v>193</v>
      </c>
      <c r="MV57" t="s">
        <v>193</v>
      </c>
      <c r="MW57" t="s">
        <v>193</v>
      </c>
      <c r="MX57" t="s">
        <v>193</v>
      </c>
      <c r="MY57" t="s">
        <v>193</v>
      </c>
      <c r="MZ57" t="s">
        <v>193</v>
      </c>
      <c r="NA57" t="s">
        <v>193</v>
      </c>
      <c r="NB57" t="s">
        <v>193</v>
      </c>
      <c r="NC57">
        <v>195421222</v>
      </c>
      <c r="ND57" t="s">
        <v>3467</v>
      </c>
      <c r="NE57" t="s">
        <v>4046</v>
      </c>
      <c r="NF57" t="s">
        <v>193</v>
      </c>
      <c r="NG57" t="s">
        <v>699</v>
      </c>
      <c r="NH57" t="s">
        <v>700</v>
      </c>
      <c r="NI57" t="s">
        <v>611</v>
      </c>
      <c r="NJ57" t="s">
        <v>193</v>
      </c>
      <c r="NK57">
        <v>57</v>
      </c>
    </row>
    <row r="58" spans="1:375" x14ac:dyDescent="0.35">
      <c r="A58" t="s">
        <v>4047</v>
      </c>
      <c r="B58" t="s">
        <v>4048</v>
      </c>
      <c r="C58" t="s">
        <v>3316</v>
      </c>
      <c r="D58">
        <v>2.7777777773735579E-2</v>
      </c>
      <c r="E58" t="s">
        <v>193</v>
      </c>
      <c r="F58" t="s">
        <v>193</v>
      </c>
      <c r="G58" t="s">
        <v>809</v>
      </c>
      <c r="H58" t="s">
        <v>3316</v>
      </c>
      <c r="I58" t="s">
        <v>148</v>
      </c>
      <c r="J58" t="s">
        <v>193</v>
      </c>
      <c r="K58" t="s">
        <v>149</v>
      </c>
      <c r="L58" t="s">
        <v>148</v>
      </c>
      <c r="M58" t="s">
        <v>148</v>
      </c>
      <c r="N58" t="s">
        <v>157</v>
      </c>
      <c r="O58" t="s">
        <v>193</v>
      </c>
      <c r="P58" t="s">
        <v>200</v>
      </c>
      <c r="Q58" t="s">
        <v>157</v>
      </c>
      <c r="R58" t="s">
        <v>157</v>
      </c>
      <c r="S58" t="s">
        <v>123</v>
      </c>
      <c r="T58" t="s">
        <v>151</v>
      </c>
      <c r="U58" t="s">
        <v>152</v>
      </c>
      <c r="V58" t="s">
        <v>151</v>
      </c>
      <c r="W58" t="s">
        <v>242</v>
      </c>
      <c r="X58" t="s">
        <v>241</v>
      </c>
      <c r="Y58" t="s">
        <v>242</v>
      </c>
      <c r="Z58" t="s">
        <v>153</v>
      </c>
      <c r="AA58" t="s">
        <v>193</v>
      </c>
      <c r="AB58" t="s">
        <v>560</v>
      </c>
      <c r="AC58" t="s">
        <v>153</v>
      </c>
      <c r="AD58" t="s">
        <v>153</v>
      </c>
      <c r="AE58" t="s">
        <v>812</v>
      </c>
      <c r="AF58" t="s">
        <v>193</v>
      </c>
      <c r="AG58" t="s">
        <v>154</v>
      </c>
      <c r="AH58" t="s">
        <v>812</v>
      </c>
      <c r="AI58" t="s">
        <v>812</v>
      </c>
      <c r="AJ58" t="s">
        <v>536</v>
      </c>
      <c r="AK58" t="s">
        <v>3317</v>
      </c>
      <c r="AL58" t="s">
        <v>109</v>
      </c>
      <c r="AM58" t="s">
        <v>193</v>
      </c>
      <c r="AN58" t="s">
        <v>109</v>
      </c>
      <c r="AO58" t="s">
        <v>193</v>
      </c>
      <c r="AP58" t="s">
        <v>491</v>
      </c>
      <c r="AQ58" t="s">
        <v>193</v>
      </c>
      <c r="AR58" t="s">
        <v>193</v>
      </c>
      <c r="AS58" t="s">
        <v>193</v>
      </c>
      <c r="AT58" t="s">
        <v>193</v>
      </c>
      <c r="AU58" t="s">
        <v>193</v>
      </c>
      <c r="AV58" t="s">
        <v>193</v>
      </c>
      <c r="AW58" t="s">
        <v>193</v>
      </c>
      <c r="AX58" t="s">
        <v>193</v>
      </c>
      <c r="AY58" t="s">
        <v>193</v>
      </c>
      <c r="AZ58" t="s">
        <v>193</v>
      </c>
      <c r="BA58" t="s">
        <v>193</v>
      </c>
      <c r="BB58" t="s">
        <v>193</v>
      </c>
      <c r="BC58" t="s">
        <v>193</v>
      </c>
      <c r="BD58" t="s">
        <v>193</v>
      </c>
      <c r="BE58" t="s">
        <v>193</v>
      </c>
      <c r="BF58" t="s">
        <v>193</v>
      </c>
      <c r="BG58" t="s">
        <v>193</v>
      </c>
      <c r="BH58" t="s">
        <v>193</v>
      </c>
      <c r="BI58" t="s">
        <v>193</v>
      </c>
      <c r="BJ58" t="s">
        <v>193</v>
      </c>
      <c r="BK58" t="s">
        <v>193</v>
      </c>
      <c r="BL58" t="s">
        <v>193</v>
      </c>
      <c r="BM58" t="s">
        <v>193</v>
      </c>
      <c r="BN58" t="s">
        <v>193</v>
      </c>
      <c r="BO58" t="s">
        <v>193</v>
      </c>
      <c r="BP58" t="s">
        <v>193</v>
      </c>
      <c r="BQ58" t="s">
        <v>193</v>
      </c>
      <c r="BR58" t="s">
        <v>193</v>
      </c>
      <c r="BS58" t="s">
        <v>193</v>
      </c>
      <c r="BT58" t="s">
        <v>193</v>
      </c>
      <c r="BU58" t="s">
        <v>193</v>
      </c>
      <c r="BV58" t="s">
        <v>193</v>
      </c>
      <c r="BW58" t="s">
        <v>193</v>
      </c>
      <c r="BX58" t="s">
        <v>193</v>
      </c>
      <c r="BY58" t="s">
        <v>193</v>
      </c>
      <c r="BZ58" t="s">
        <v>193</v>
      </c>
      <c r="CA58" t="s">
        <v>193</v>
      </c>
      <c r="CB58" t="s">
        <v>193</v>
      </c>
      <c r="CC58" t="s">
        <v>193</v>
      </c>
      <c r="CD58" t="s">
        <v>193</v>
      </c>
      <c r="CE58" t="s">
        <v>193</v>
      </c>
      <c r="CF58" t="s">
        <v>193</v>
      </c>
      <c r="CG58" t="s">
        <v>193</v>
      </c>
      <c r="CH58" t="s">
        <v>193</v>
      </c>
      <c r="CI58" t="s">
        <v>193</v>
      </c>
      <c r="CJ58" t="s">
        <v>193</v>
      </c>
      <c r="CK58" t="s">
        <v>193</v>
      </c>
      <c r="CL58" t="s">
        <v>193</v>
      </c>
      <c r="CM58" t="s">
        <v>193</v>
      </c>
      <c r="CN58" t="s">
        <v>193</v>
      </c>
      <c r="CO58" t="s">
        <v>193</v>
      </c>
      <c r="CP58" t="s">
        <v>193</v>
      </c>
      <c r="CQ58" t="s">
        <v>193</v>
      </c>
      <c r="CR58" t="s">
        <v>193</v>
      </c>
      <c r="CS58" t="s">
        <v>193</v>
      </c>
      <c r="CT58" t="s">
        <v>193</v>
      </c>
      <c r="CU58" t="s">
        <v>193</v>
      </c>
      <c r="CV58" t="s">
        <v>193</v>
      </c>
      <c r="CW58" t="s">
        <v>193</v>
      </c>
      <c r="CX58" t="s">
        <v>193</v>
      </c>
      <c r="CY58" t="s">
        <v>193</v>
      </c>
      <c r="CZ58" t="s">
        <v>193</v>
      </c>
      <c r="DA58" t="s">
        <v>193</v>
      </c>
      <c r="DB58" t="s">
        <v>193</v>
      </c>
      <c r="DC58" t="s">
        <v>193</v>
      </c>
      <c r="DD58" t="s">
        <v>193</v>
      </c>
      <c r="DE58" t="s">
        <v>193</v>
      </c>
      <c r="DF58" t="s">
        <v>193</v>
      </c>
      <c r="DG58" t="s">
        <v>193</v>
      </c>
      <c r="DH58" t="s">
        <v>193</v>
      </c>
      <c r="DI58" t="s">
        <v>193</v>
      </c>
      <c r="DJ58" t="s">
        <v>193</v>
      </c>
      <c r="DK58" t="s">
        <v>193</v>
      </c>
      <c r="DL58" t="s">
        <v>193</v>
      </c>
      <c r="DM58" t="s">
        <v>193</v>
      </c>
      <c r="DN58" t="s">
        <v>193</v>
      </c>
      <c r="DO58" t="s">
        <v>193</v>
      </c>
      <c r="DP58" t="s">
        <v>193</v>
      </c>
      <c r="DQ58" t="s">
        <v>193</v>
      </c>
      <c r="DR58" t="s">
        <v>193</v>
      </c>
      <c r="DS58" t="s">
        <v>193</v>
      </c>
      <c r="DT58" t="s">
        <v>193</v>
      </c>
      <c r="DU58" t="s">
        <v>193</v>
      </c>
      <c r="DV58" t="s">
        <v>193</v>
      </c>
      <c r="DW58" t="s">
        <v>193</v>
      </c>
      <c r="DX58" t="s">
        <v>193</v>
      </c>
      <c r="DY58" t="s">
        <v>193</v>
      </c>
      <c r="DZ58" t="s">
        <v>193</v>
      </c>
      <c r="EA58" t="s">
        <v>193</v>
      </c>
      <c r="EB58" t="s">
        <v>193</v>
      </c>
      <c r="EC58" t="s">
        <v>193</v>
      </c>
      <c r="ED58" t="s">
        <v>193</v>
      </c>
      <c r="EE58" t="s">
        <v>193</v>
      </c>
      <c r="EF58" t="s">
        <v>193</v>
      </c>
      <c r="EG58" t="s">
        <v>193</v>
      </c>
      <c r="EH58" t="s">
        <v>193</v>
      </c>
      <c r="EI58" t="s">
        <v>193</v>
      </c>
      <c r="EJ58" t="s">
        <v>193</v>
      </c>
      <c r="EK58" t="s">
        <v>193</v>
      </c>
      <c r="EL58" t="s">
        <v>193</v>
      </c>
      <c r="EM58" t="s">
        <v>193</v>
      </c>
      <c r="EN58" t="s">
        <v>193</v>
      </c>
      <c r="EO58" t="s">
        <v>193</v>
      </c>
      <c r="EP58" t="s">
        <v>193</v>
      </c>
      <c r="EQ58" t="s">
        <v>193</v>
      </c>
      <c r="ER58" t="s">
        <v>193</v>
      </c>
      <c r="ES58" t="s">
        <v>193</v>
      </c>
      <c r="ET58" t="s">
        <v>193</v>
      </c>
      <c r="EU58" t="s">
        <v>193</v>
      </c>
      <c r="EV58" t="s">
        <v>193</v>
      </c>
      <c r="EW58" t="s">
        <v>193</v>
      </c>
      <c r="EX58" t="s">
        <v>193</v>
      </c>
      <c r="EY58" t="s">
        <v>193</v>
      </c>
      <c r="EZ58" t="s">
        <v>193</v>
      </c>
      <c r="FA58" t="s">
        <v>193</v>
      </c>
      <c r="FB58" t="s">
        <v>193</v>
      </c>
      <c r="FC58" t="s">
        <v>193</v>
      </c>
      <c r="FD58" t="s">
        <v>193</v>
      </c>
      <c r="FE58" t="s">
        <v>193</v>
      </c>
      <c r="FF58" t="s">
        <v>193</v>
      </c>
      <c r="FG58" t="s">
        <v>193</v>
      </c>
      <c r="FH58" t="s">
        <v>193</v>
      </c>
      <c r="FI58" t="s">
        <v>193</v>
      </c>
      <c r="FJ58" t="s">
        <v>193</v>
      </c>
      <c r="FK58" t="s">
        <v>193</v>
      </c>
      <c r="FL58" t="s">
        <v>193</v>
      </c>
      <c r="FM58" t="s">
        <v>193</v>
      </c>
      <c r="FN58" t="s">
        <v>193</v>
      </c>
      <c r="FO58" t="s">
        <v>193</v>
      </c>
      <c r="FP58" t="s">
        <v>193</v>
      </c>
      <c r="FQ58" t="s">
        <v>193</v>
      </c>
      <c r="FR58" t="s">
        <v>193</v>
      </c>
      <c r="FS58" t="s">
        <v>193</v>
      </c>
      <c r="FT58" t="s">
        <v>193</v>
      </c>
      <c r="FU58" t="s">
        <v>193</v>
      </c>
      <c r="FV58" t="s">
        <v>193</v>
      </c>
      <c r="FW58" t="s">
        <v>193</v>
      </c>
      <c r="FX58" t="s">
        <v>193</v>
      </c>
      <c r="FY58" t="s">
        <v>193</v>
      </c>
      <c r="FZ58" t="s">
        <v>193</v>
      </c>
      <c r="GA58" t="s">
        <v>193</v>
      </c>
      <c r="GB58" t="s">
        <v>193</v>
      </c>
      <c r="GC58" t="s">
        <v>193</v>
      </c>
      <c r="GD58" t="s">
        <v>193</v>
      </c>
      <c r="GE58" t="s">
        <v>193</v>
      </c>
      <c r="GF58" t="s">
        <v>193</v>
      </c>
      <c r="GG58" t="s">
        <v>193</v>
      </c>
      <c r="GH58" t="s">
        <v>193</v>
      </c>
      <c r="GI58" t="s">
        <v>193</v>
      </c>
      <c r="GJ58" t="s">
        <v>193</v>
      </c>
      <c r="GK58" t="s">
        <v>193</v>
      </c>
      <c r="GL58" t="s">
        <v>193</v>
      </c>
      <c r="GM58" t="s">
        <v>193</v>
      </c>
      <c r="GN58" t="s">
        <v>193</v>
      </c>
      <c r="GO58" t="s">
        <v>193</v>
      </c>
      <c r="GP58" t="s">
        <v>193</v>
      </c>
      <c r="GQ58" t="s">
        <v>193</v>
      </c>
      <c r="GR58" t="s">
        <v>193</v>
      </c>
      <c r="GS58" t="s">
        <v>193</v>
      </c>
      <c r="GT58" t="s">
        <v>193</v>
      </c>
      <c r="GU58" t="s">
        <v>193</v>
      </c>
      <c r="GV58" t="s">
        <v>193</v>
      </c>
      <c r="GW58" t="s">
        <v>193</v>
      </c>
      <c r="GX58" t="s">
        <v>193</v>
      </c>
      <c r="GY58" t="s">
        <v>193</v>
      </c>
      <c r="GZ58" t="s">
        <v>193</v>
      </c>
      <c r="HA58" t="s">
        <v>193</v>
      </c>
      <c r="HB58" t="s">
        <v>193</v>
      </c>
      <c r="HC58" t="s">
        <v>193</v>
      </c>
      <c r="HD58" t="s">
        <v>193</v>
      </c>
      <c r="HE58" t="s">
        <v>193</v>
      </c>
      <c r="HF58" t="s">
        <v>193</v>
      </c>
      <c r="HG58" t="s">
        <v>193</v>
      </c>
      <c r="HH58" t="s">
        <v>193</v>
      </c>
      <c r="HI58" t="s">
        <v>193</v>
      </c>
      <c r="HJ58" t="s">
        <v>193</v>
      </c>
      <c r="HK58" t="s">
        <v>193</v>
      </c>
      <c r="HL58" t="s">
        <v>193</v>
      </c>
      <c r="HM58" t="s">
        <v>193</v>
      </c>
      <c r="HN58" t="s">
        <v>193</v>
      </c>
      <c r="HO58" t="s">
        <v>193</v>
      </c>
      <c r="HP58" t="s">
        <v>193</v>
      </c>
      <c r="HQ58" t="s">
        <v>193</v>
      </c>
      <c r="HR58" t="s">
        <v>193</v>
      </c>
      <c r="HS58" t="s">
        <v>193</v>
      </c>
      <c r="HT58" t="s">
        <v>193</v>
      </c>
      <c r="HU58" t="s">
        <v>193</v>
      </c>
      <c r="HV58" t="s">
        <v>193</v>
      </c>
      <c r="HW58" t="s">
        <v>193</v>
      </c>
      <c r="HX58" t="s">
        <v>193</v>
      </c>
      <c r="HY58" t="s">
        <v>193</v>
      </c>
      <c r="HZ58" t="s">
        <v>193</v>
      </c>
      <c r="IA58" t="s">
        <v>193</v>
      </c>
      <c r="IB58" t="s">
        <v>193</v>
      </c>
      <c r="IC58" t="s">
        <v>193</v>
      </c>
      <c r="ID58" t="s">
        <v>193</v>
      </c>
      <c r="IE58" t="s">
        <v>193</v>
      </c>
      <c r="IF58" t="s">
        <v>193</v>
      </c>
      <c r="IG58" t="s">
        <v>193</v>
      </c>
      <c r="IH58" t="s">
        <v>193</v>
      </c>
      <c r="II58" t="s">
        <v>193</v>
      </c>
      <c r="IJ58" t="s">
        <v>193</v>
      </c>
      <c r="IK58" t="s">
        <v>193</v>
      </c>
      <c r="IL58" t="s">
        <v>193</v>
      </c>
      <c r="IM58" t="s">
        <v>193</v>
      </c>
      <c r="IN58" t="s">
        <v>193</v>
      </c>
      <c r="IO58" t="s">
        <v>193</v>
      </c>
      <c r="IP58" t="s">
        <v>193</v>
      </c>
      <c r="IQ58" t="s">
        <v>193</v>
      </c>
      <c r="IR58" t="s">
        <v>193</v>
      </c>
      <c r="IS58" t="s">
        <v>193</v>
      </c>
      <c r="IT58" t="s">
        <v>193</v>
      </c>
      <c r="IU58" t="s">
        <v>193</v>
      </c>
      <c r="IV58" t="s">
        <v>193</v>
      </c>
      <c r="IW58" t="s">
        <v>193</v>
      </c>
      <c r="IX58" t="s">
        <v>193</v>
      </c>
      <c r="IY58" t="s">
        <v>193</v>
      </c>
      <c r="IZ58" t="s">
        <v>193</v>
      </c>
      <c r="JA58" t="s">
        <v>193</v>
      </c>
      <c r="JB58" t="s">
        <v>193</v>
      </c>
      <c r="JC58" t="s">
        <v>193</v>
      </c>
      <c r="JD58" t="s">
        <v>193</v>
      </c>
      <c r="JE58" t="s">
        <v>193</v>
      </c>
      <c r="JF58" t="s">
        <v>193</v>
      </c>
      <c r="JG58" t="s">
        <v>193</v>
      </c>
      <c r="JH58" t="s">
        <v>193</v>
      </c>
      <c r="JI58" t="s">
        <v>193</v>
      </c>
      <c r="JJ58" t="s">
        <v>193</v>
      </c>
      <c r="JK58" t="s">
        <v>193</v>
      </c>
      <c r="JL58" t="s">
        <v>193</v>
      </c>
      <c r="JM58" t="s">
        <v>193</v>
      </c>
      <c r="JN58" t="s">
        <v>193</v>
      </c>
      <c r="JO58" t="s">
        <v>193</v>
      </c>
      <c r="JP58" t="s">
        <v>193</v>
      </c>
      <c r="JQ58" t="s">
        <v>193</v>
      </c>
      <c r="JR58" t="s">
        <v>193</v>
      </c>
      <c r="JS58" t="s">
        <v>193</v>
      </c>
      <c r="JT58" t="s">
        <v>193</v>
      </c>
      <c r="JU58" t="s">
        <v>193</v>
      </c>
      <c r="JV58" t="s">
        <v>193</v>
      </c>
      <c r="JW58" t="s">
        <v>193</v>
      </c>
      <c r="JX58" t="s">
        <v>193</v>
      </c>
      <c r="JY58" t="s">
        <v>193</v>
      </c>
      <c r="JZ58" t="s">
        <v>193</v>
      </c>
      <c r="KA58" t="s">
        <v>193</v>
      </c>
      <c r="KB58" t="s">
        <v>193</v>
      </c>
      <c r="KC58" t="s">
        <v>193</v>
      </c>
      <c r="KD58" t="s">
        <v>193</v>
      </c>
      <c r="KE58" t="s">
        <v>193</v>
      </c>
      <c r="KF58" t="s">
        <v>193</v>
      </c>
      <c r="KG58" t="s">
        <v>193</v>
      </c>
      <c r="KH58" t="s">
        <v>193</v>
      </c>
      <c r="KI58" t="s">
        <v>193</v>
      </c>
      <c r="KJ58" t="s">
        <v>193</v>
      </c>
      <c r="KK58" t="s">
        <v>193</v>
      </c>
      <c r="KL58" t="s">
        <v>193</v>
      </c>
      <c r="KM58" t="s">
        <v>193</v>
      </c>
      <c r="KN58" t="s">
        <v>193</v>
      </c>
      <c r="KO58" t="s">
        <v>193</v>
      </c>
      <c r="KP58" t="s">
        <v>193</v>
      </c>
      <c r="KQ58" t="s">
        <v>193</v>
      </c>
      <c r="KR58" t="s">
        <v>193</v>
      </c>
      <c r="KS58" t="s">
        <v>193</v>
      </c>
      <c r="KT58" t="s">
        <v>193</v>
      </c>
      <c r="KU58" t="s">
        <v>109</v>
      </c>
      <c r="KV58" t="s">
        <v>505</v>
      </c>
      <c r="KW58" t="s">
        <v>3318</v>
      </c>
      <c r="KX58" t="s">
        <v>193</v>
      </c>
      <c r="KY58" t="s">
        <v>506</v>
      </c>
      <c r="KZ58" t="s">
        <v>3319</v>
      </c>
      <c r="LA58" t="s">
        <v>3318</v>
      </c>
      <c r="LB58" t="s">
        <v>800</v>
      </c>
      <c r="LC58" t="s">
        <v>193</v>
      </c>
      <c r="LD58" t="s">
        <v>3360</v>
      </c>
      <c r="LE58" t="s">
        <v>797</v>
      </c>
      <c r="LF58" t="s">
        <v>798</v>
      </c>
      <c r="LG58" t="s">
        <v>799</v>
      </c>
      <c r="LH58" t="s">
        <v>193</v>
      </c>
      <c r="LI58" t="s">
        <v>193</v>
      </c>
      <c r="LJ58" t="s">
        <v>193</v>
      </c>
      <c r="LK58" t="s">
        <v>193</v>
      </c>
      <c r="LL58" t="s">
        <v>193</v>
      </c>
      <c r="LM58">
        <v>7</v>
      </c>
      <c r="LN58">
        <v>1.4</v>
      </c>
      <c r="LO58" t="s">
        <v>193</v>
      </c>
      <c r="LP58" t="s">
        <v>156</v>
      </c>
      <c r="LQ58">
        <v>1.4</v>
      </c>
      <c r="LR58" t="s">
        <v>109</v>
      </c>
      <c r="LS58" t="s">
        <v>193</v>
      </c>
      <c r="LT58" t="s">
        <v>114</v>
      </c>
      <c r="LU58" t="s">
        <v>193</v>
      </c>
      <c r="LV58" t="s">
        <v>193</v>
      </c>
      <c r="LW58" t="s">
        <v>193</v>
      </c>
      <c r="LX58" t="s">
        <v>193</v>
      </c>
      <c r="LY58" t="s">
        <v>193</v>
      </c>
      <c r="LZ58" t="s">
        <v>193</v>
      </c>
      <c r="MA58" t="s">
        <v>193</v>
      </c>
      <c r="MB58" t="s">
        <v>193</v>
      </c>
      <c r="MC58" t="s">
        <v>193</v>
      </c>
      <c r="MD58" t="s">
        <v>193</v>
      </c>
      <c r="ME58" t="s">
        <v>193</v>
      </c>
      <c r="MF58" t="s">
        <v>193</v>
      </c>
      <c r="MG58" t="s">
        <v>193</v>
      </c>
      <c r="MH58" t="s">
        <v>109</v>
      </c>
      <c r="MI58" t="s">
        <v>3469</v>
      </c>
      <c r="MJ58">
        <v>1</v>
      </c>
      <c r="MK58">
        <v>0</v>
      </c>
      <c r="ML58">
        <v>0</v>
      </c>
      <c r="MM58" t="s">
        <v>193</v>
      </c>
      <c r="MN58" t="s">
        <v>3470</v>
      </c>
      <c r="MO58">
        <v>0</v>
      </c>
      <c r="MP58">
        <v>0</v>
      </c>
      <c r="MQ58">
        <v>0</v>
      </c>
      <c r="MR58">
        <v>1</v>
      </c>
      <c r="MS58">
        <v>0</v>
      </c>
      <c r="MT58">
        <v>0</v>
      </c>
      <c r="MU58" t="s">
        <v>193</v>
      </c>
      <c r="MV58" t="s">
        <v>193</v>
      </c>
      <c r="MW58" t="s">
        <v>193</v>
      </c>
      <c r="MX58" t="s">
        <v>193</v>
      </c>
      <c r="MY58" t="s">
        <v>193</v>
      </c>
      <c r="MZ58" t="s">
        <v>193</v>
      </c>
      <c r="NA58" t="s">
        <v>193</v>
      </c>
      <c r="NB58" t="s">
        <v>193</v>
      </c>
      <c r="NC58">
        <v>195572617</v>
      </c>
      <c r="ND58" t="s">
        <v>3468</v>
      </c>
      <c r="NE58" t="s">
        <v>4049</v>
      </c>
      <c r="NF58" t="s">
        <v>193</v>
      </c>
      <c r="NG58" t="s">
        <v>699</v>
      </c>
      <c r="NH58" t="s">
        <v>700</v>
      </c>
      <c r="NI58" t="s">
        <v>611</v>
      </c>
      <c r="NJ58" t="s">
        <v>193</v>
      </c>
      <c r="NK58">
        <v>58</v>
      </c>
    </row>
    <row r="59" spans="1:375" x14ac:dyDescent="0.35">
      <c r="A59" t="s">
        <v>4050</v>
      </c>
      <c r="B59" t="s">
        <v>4051</v>
      </c>
      <c r="C59" t="s">
        <v>3316</v>
      </c>
      <c r="D59">
        <v>1.1805555557657499E-2</v>
      </c>
      <c r="E59" t="s">
        <v>193</v>
      </c>
      <c r="F59" t="s">
        <v>193</v>
      </c>
      <c r="G59" t="s">
        <v>809</v>
      </c>
      <c r="H59" t="s">
        <v>3316</v>
      </c>
      <c r="I59" t="s">
        <v>148</v>
      </c>
      <c r="J59" t="s">
        <v>193</v>
      </c>
      <c r="K59" t="s">
        <v>149</v>
      </c>
      <c r="L59" t="s">
        <v>148</v>
      </c>
      <c r="M59" t="s">
        <v>148</v>
      </c>
      <c r="N59" t="s">
        <v>157</v>
      </c>
      <c r="O59" t="s">
        <v>193</v>
      </c>
      <c r="P59" t="s">
        <v>200</v>
      </c>
      <c r="Q59" t="s">
        <v>157</v>
      </c>
      <c r="R59" t="s">
        <v>157</v>
      </c>
      <c r="S59" t="s">
        <v>123</v>
      </c>
      <c r="T59" t="s">
        <v>151</v>
      </c>
      <c r="U59" t="s">
        <v>152</v>
      </c>
      <c r="V59" t="s">
        <v>151</v>
      </c>
      <c r="W59" t="s">
        <v>242</v>
      </c>
      <c r="X59" t="s">
        <v>241</v>
      </c>
      <c r="Y59" t="s">
        <v>242</v>
      </c>
      <c r="Z59" t="s">
        <v>153</v>
      </c>
      <c r="AA59" t="s">
        <v>193</v>
      </c>
      <c r="AB59" t="s">
        <v>560</v>
      </c>
      <c r="AC59" t="s">
        <v>153</v>
      </c>
      <c r="AD59" t="s">
        <v>153</v>
      </c>
      <c r="AE59" t="s">
        <v>812</v>
      </c>
      <c r="AF59" t="s">
        <v>193</v>
      </c>
      <c r="AG59" t="s">
        <v>154</v>
      </c>
      <c r="AH59" t="s">
        <v>812</v>
      </c>
      <c r="AI59" t="s">
        <v>812</v>
      </c>
      <c r="AJ59" t="s">
        <v>536</v>
      </c>
      <c r="AK59" t="s">
        <v>3317</v>
      </c>
      <c r="AL59" t="s">
        <v>109</v>
      </c>
      <c r="AM59" t="s">
        <v>193</v>
      </c>
      <c r="AN59" t="s">
        <v>109</v>
      </c>
      <c r="AO59" t="s">
        <v>193</v>
      </c>
      <c r="AP59" t="s">
        <v>491</v>
      </c>
      <c r="AQ59" t="s">
        <v>193</v>
      </c>
      <c r="AR59" t="s">
        <v>193</v>
      </c>
      <c r="AS59" t="s">
        <v>193</v>
      </c>
      <c r="AT59" t="s">
        <v>193</v>
      </c>
      <c r="AU59" t="s">
        <v>193</v>
      </c>
      <c r="AV59" t="s">
        <v>193</v>
      </c>
      <c r="AW59" t="s">
        <v>193</v>
      </c>
      <c r="AX59" t="s">
        <v>193</v>
      </c>
      <c r="AY59" t="s">
        <v>193</v>
      </c>
      <c r="AZ59" t="s">
        <v>193</v>
      </c>
      <c r="BA59" t="s">
        <v>193</v>
      </c>
      <c r="BB59" t="s">
        <v>193</v>
      </c>
      <c r="BC59" t="s">
        <v>193</v>
      </c>
      <c r="BD59" t="s">
        <v>193</v>
      </c>
      <c r="BE59" t="s">
        <v>193</v>
      </c>
      <c r="BF59" t="s">
        <v>193</v>
      </c>
      <c r="BG59" t="s">
        <v>193</v>
      </c>
      <c r="BH59" t="s">
        <v>193</v>
      </c>
      <c r="BI59" t="s">
        <v>193</v>
      </c>
      <c r="BJ59" t="s">
        <v>193</v>
      </c>
      <c r="BK59" t="s">
        <v>193</v>
      </c>
      <c r="BL59" t="s">
        <v>193</v>
      </c>
      <c r="BM59" t="s">
        <v>193</v>
      </c>
      <c r="BN59" t="s">
        <v>193</v>
      </c>
      <c r="BO59" t="s">
        <v>193</v>
      </c>
      <c r="BP59" t="s">
        <v>193</v>
      </c>
      <c r="BQ59" t="s">
        <v>193</v>
      </c>
      <c r="BR59" t="s">
        <v>193</v>
      </c>
      <c r="BS59" t="s">
        <v>193</v>
      </c>
      <c r="BT59" t="s">
        <v>193</v>
      </c>
      <c r="BU59" t="s">
        <v>193</v>
      </c>
      <c r="BV59" t="s">
        <v>193</v>
      </c>
      <c r="BW59" t="s">
        <v>193</v>
      </c>
      <c r="BX59" t="s">
        <v>193</v>
      </c>
      <c r="BY59" t="s">
        <v>193</v>
      </c>
      <c r="BZ59" t="s">
        <v>193</v>
      </c>
      <c r="CA59" t="s">
        <v>193</v>
      </c>
      <c r="CB59" t="s">
        <v>193</v>
      </c>
      <c r="CC59" t="s">
        <v>193</v>
      </c>
      <c r="CD59" t="s">
        <v>193</v>
      </c>
      <c r="CE59" t="s">
        <v>193</v>
      </c>
      <c r="CF59" t="s">
        <v>193</v>
      </c>
      <c r="CG59" t="s">
        <v>193</v>
      </c>
      <c r="CH59" t="s">
        <v>193</v>
      </c>
      <c r="CI59" t="s">
        <v>193</v>
      </c>
      <c r="CJ59" t="s">
        <v>193</v>
      </c>
      <c r="CK59" t="s">
        <v>193</v>
      </c>
      <c r="CL59" t="s">
        <v>193</v>
      </c>
      <c r="CM59" t="s">
        <v>193</v>
      </c>
      <c r="CN59" t="s">
        <v>193</v>
      </c>
      <c r="CO59" t="s">
        <v>193</v>
      </c>
      <c r="CP59" t="s">
        <v>193</v>
      </c>
      <c r="CQ59" t="s">
        <v>193</v>
      </c>
      <c r="CR59" t="s">
        <v>193</v>
      </c>
      <c r="CS59" t="s">
        <v>193</v>
      </c>
      <c r="CT59" t="s">
        <v>193</v>
      </c>
      <c r="CU59" t="s">
        <v>193</v>
      </c>
      <c r="CV59" t="s">
        <v>193</v>
      </c>
      <c r="CW59" t="s">
        <v>193</v>
      </c>
      <c r="CX59" t="s">
        <v>193</v>
      </c>
      <c r="CY59" t="s">
        <v>193</v>
      </c>
      <c r="CZ59" t="s">
        <v>193</v>
      </c>
      <c r="DA59" t="s">
        <v>193</v>
      </c>
      <c r="DB59" t="s">
        <v>193</v>
      </c>
      <c r="DC59" t="s">
        <v>193</v>
      </c>
      <c r="DD59" t="s">
        <v>193</v>
      </c>
      <c r="DE59" t="s">
        <v>193</v>
      </c>
      <c r="DF59" t="s">
        <v>193</v>
      </c>
      <c r="DG59" t="s">
        <v>193</v>
      </c>
      <c r="DH59" t="s">
        <v>193</v>
      </c>
      <c r="DI59" t="s">
        <v>193</v>
      </c>
      <c r="DJ59" t="s">
        <v>193</v>
      </c>
      <c r="DK59" t="s">
        <v>193</v>
      </c>
      <c r="DL59" t="s">
        <v>193</v>
      </c>
      <c r="DM59" t="s">
        <v>193</v>
      </c>
      <c r="DN59" t="s">
        <v>193</v>
      </c>
      <c r="DO59" t="s">
        <v>193</v>
      </c>
      <c r="DP59" t="s">
        <v>193</v>
      </c>
      <c r="DQ59" t="s">
        <v>193</v>
      </c>
      <c r="DR59" t="s">
        <v>193</v>
      </c>
      <c r="DS59" t="s">
        <v>193</v>
      </c>
      <c r="DT59" t="s">
        <v>193</v>
      </c>
      <c r="DU59" t="s">
        <v>193</v>
      </c>
      <c r="DV59" t="s">
        <v>193</v>
      </c>
      <c r="DW59" t="s">
        <v>193</v>
      </c>
      <c r="DX59" t="s">
        <v>193</v>
      </c>
      <c r="DY59" t="s">
        <v>193</v>
      </c>
      <c r="DZ59" t="s">
        <v>193</v>
      </c>
      <c r="EA59" t="s">
        <v>193</v>
      </c>
      <c r="EB59" t="s">
        <v>193</v>
      </c>
      <c r="EC59" t="s">
        <v>193</v>
      </c>
      <c r="ED59" t="s">
        <v>193</v>
      </c>
      <c r="EE59" t="s">
        <v>193</v>
      </c>
      <c r="EF59" t="s">
        <v>193</v>
      </c>
      <c r="EG59" t="s">
        <v>193</v>
      </c>
      <c r="EH59" t="s">
        <v>193</v>
      </c>
      <c r="EI59" t="s">
        <v>193</v>
      </c>
      <c r="EJ59" t="s">
        <v>193</v>
      </c>
      <c r="EK59" t="s">
        <v>193</v>
      </c>
      <c r="EL59" t="s">
        <v>193</v>
      </c>
      <c r="EM59" t="s">
        <v>193</v>
      </c>
      <c r="EN59" t="s">
        <v>193</v>
      </c>
      <c r="EO59" t="s">
        <v>193</v>
      </c>
      <c r="EP59" t="s">
        <v>193</v>
      </c>
      <c r="EQ59" t="s">
        <v>193</v>
      </c>
      <c r="ER59" t="s">
        <v>193</v>
      </c>
      <c r="ES59" t="s">
        <v>193</v>
      </c>
      <c r="ET59" t="s">
        <v>193</v>
      </c>
      <c r="EU59" t="s">
        <v>193</v>
      </c>
      <c r="EV59" t="s">
        <v>193</v>
      </c>
      <c r="EW59" t="s">
        <v>193</v>
      </c>
      <c r="EX59" t="s">
        <v>193</v>
      </c>
      <c r="EY59" t="s">
        <v>193</v>
      </c>
      <c r="EZ59" t="s">
        <v>193</v>
      </c>
      <c r="FA59" t="s">
        <v>193</v>
      </c>
      <c r="FB59" t="s">
        <v>193</v>
      </c>
      <c r="FC59" t="s">
        <v>193</v>
      </c>
      <c r="FD59" t="s">
        <v>193</v>
      </c>
      <c r="FE59" t="s">
        <v>193</v>
      </c>
      <c r="FF59" t="s">
        <v>193</v>
      </c>
      <c r="FG59" t="s">
        <v>193</v>
      </c>
      <c r="FH59" t="s">
        <v>193</v>
      </c>
      <c r="FI59" t="s">
        <v>193</v>
      </c>
      <c r="FJ59" t="s">
        <v>193</v>
      </c>
      <c r="FK59" t="s">
        <v>193</v>
      </c>
      <c r="FL59" t="s">
        <v>193</v>
      </c>
      <c r="FM59" t="s">
        <v>193</v>
      </c>
      <c r="FN59" t="s">
        <v>193</v>
      </c>
      <c r="FO59" t="s">
        <v>193</v>
      </c>
      <c r="FP59" t="s">
        <v>193</v>
      </c>
      <c r="FQ59" t="s">
        <v>193</v>
      </c>
      <c r="FR59" t="s">
        <v>193</v>
      </c>
      <c r="FS59" t="s">
        <v>193</v>
      </c>
      <c r="FT59" t="s">
        <v>193</v>
      </c>
      <c r="FU59" t="s">
        <v>193</v>
      </c>
      <c r="FV59" t="s">
        <v>193</v>
      </c>
      <c r="FW59" t="s">
        <v>193</v>
      </c>
      <c r="FX59" t="s">
        <v>193</v>
      </c>
      <c r="FY59" t="s">
        <v>193</v>
      </c>
      <c r="FZ59" t="s">
        <v>193</v>
      </c>
      <c r="GA59" t="s">
        <v>193</v>
      </c>
      <c r="GB59" t="s">
        <v>193</v>
      </c>
      <c r="GC59" t="s">
        <v>193</v>
      </c>
      <c r="GD59" t="s">
        <v>193</v>
      </c>
      <c r="GE59" t="s">
        <v>193</v>
      </c>
      <c r="GF59" t="s">
        <v>193</v>
      </c>
      <c r="GG59" t="s">
        <v>193</v>
      </c>
      <c r="GH59" t="s">
        <v>193</v>
      </c>
      <c r="GI59" t="s">
        <v>193</v>
      </c>
      <c r="GJ59" t="s">
        <v>193</v>
      </c>
      <c r="GK59" t="s">
        <v>193</v>
      </c>
      <c r="GL59" t="s">
        <v>193</v>
      </c>
      <c r="GM59" t="s">
        <v>193</v>
      </c>
      <c r="GN59" t="s">
        <v>193</v>
      </c>
      <c r="GO59" t="s">
        <v>193</v>
      </c>
      <c r="GP59" t="s">
        <v>193</v>
      </c>
      <c r="GQ59" t="s">
        <v>193</v>
      </c>
      <c r="GR59" t="s">
        <v>193</v>
      </c>
      <c r="GS59" t="s">
        <v>193</v>
      </c>
      <c r="GT59" t="s">
        <v>193</v>
      </c>
      <c r="GU59" t="s">
        <v>193</v>
      </c>
      <c r="GV59" t="s">
        <v>193</v>
      </c>
      <c r="GW59" t="s">
        <v>193</v>
      </c>
      <c r="GX59" t="s">
        <v>193</v>
      </c>
      <c r="GY59" t="s">
        <v>193</v>
      </c>
      <c r="GZ59" t="s">
        <v>193</v>
      </c>
      <c r="HA59" t="s">
        <v>193</v>
      </c>
      <c r="HB59" t="s">
        <v>193</v>
      </c>
      <c r="HC59" t="s">
        <v>193</v>
      </c>
      <c r="HD59" t="s">
        <v>193</v>
      </c>
      <c r="HE59" t="s">
        <v>193</v>
      </c>
      <c r="HF59" t="s">
        <v>193</v>
      </c>
      <c r="HG59" t="s">
        <v>193</v>
      </c>
      <c r="HH59" t="s">
        <v>193</v>
      </c>
      <c r="HI59" t="s">
        <v>193</v>
      </c>
      <c r="HJ59" t="s">
        <v>193</v>
      </c>
      <c r="HK59" t="s">
        <v>193</v>
      </c>
      <c r="HL59" t="s">
        <v>193</v>
      </c>
      <c r="HM59" t="s">
        <v>193</v>
      </c>
      <c r="HN59" t="s">
        <v>193</v>
      </c>
      <c r="HO59" t="s">
        <v>193</v>
      </c>
      <c r="HP59" t="s">
        <v>193</v>
      </c>
      <c r="HQ59" t="s">
        <v>193</v>
      </c>
      <c r="HR59" t="s">
        <v>193</v>
      </c>
      <c r="HS59" t="s">
        <v>193</v>
      </c>
      <c r="HT59" t="s">
        <v>193</v>
      </c>
      <c r="HU59" t="s">
        <v>193</v>
      </c>
      <c r="HV59" t="s">
        <v>193</v>
      </c>
      <c r="HW59" t="s">
        <v>193</v>
      </c>
      <c r="HX59" t="s">
        <v>193</v>
      </c>
      <c r="HY59" t="s">
        <v>193</v>
      </c>
      <c r="HZ59" t="s">
        <v>193</v>
      </c>
      <c r="IA59" t="s">
        <v>193</v>
      </c>
      <c r="IB59" t="s">
        <v>193</v>
      </c>
      <c r="IC59" t="s">
        <v>193</v>
      </c>
      <c r="ID59" t="s">
        <v>193</v>
      </c>
      <c r="IE59" t="s">
        <v>193</v>
      </c>
      <c r="IF59" t="s">
        <v>193</v>
      </c>
      <c r="IG59" t="s">
        <v>193</v>
      </c>
      <c r="IH59" t="s">
        <v>193</v>
      </c>
      <c r="II59" t="s">
        <v>193</v>
      </c>
      <c r="IJ59" t="s">
        <v>193</v>
      </c>
      <c r="IK59" t="s">
        <v>193</v>
      </c>
      <c r="IL59" t="s">
        <v>193</v>
      </c>
      <c r="IM59" t="s">
        <v>193</v>
      </c>
      <c r="IN59" t="s">
        <v>193</v>
      </c>
      <c r="IO59" t="s">
        <v>193</v>
      </c>
      <c r="IP59" t="s">
        <v>193</v>
      </c>
      <c r="IQ59" t="s">
        <v>193</v>
      </c>
      <c r="IR59" t="s">
        <v>193</v>
      </c>
      <c r="IS59" t="s">
        <v>193</v>
      </c>
      <c r="IT59" t="s">
        <v>193</v>
      </c>
      <c r="IU59" t="s">
        <v>193</v>
      </c>
      <c r="IV59" t="s">
        <v>193</v>
      </c>
      <c r="IW59" t="s">
        <v>193</v>
      </c>
      <c r="IX59" t="s">
        <v>193</v>
      </c>
      <c r="IY59" t="s">
        <v>193</v>
      </c>
      <c r="IZ59" t="s">
        <v>193</v>
      </c>
      <c r="JA59" t="s">
        <v>193</v>
      </c>
      <c r="JB59" t="s">
        <v>193</v>
      </c>
      <c r="JC59" t="s">
        <v>193</v>
      </c>
      <c r="JD59" t="s">
        <v>193</v>
      </c>
      <c r="JE59" t="s">
        <v>193</v>
      </c>
      <c r="JF59" t="s">
        <v>193</v>
      </c>
      <c r="JG59" t="s">
        <v>193</v>
      </c>
      <c r="JH59" t="s">
        <v>193</v>
      </c>
      <c r="JI59" t="s">
        <v>193</v>
      </c>
      <c r="JJ59" t="s">
        <v>193</v>
      </c>
      <c r="JK59" t="s">
        <v>193</v>
      </c>
      <c r="JL59" t="s">
        <v>193</v>
      </c>
      <c r="JM59" t="s">
        <v>193</v>
      </c>
      <c r="JN59" t="s">
        <v>193</v>
      </c>
      <c r="JO59" t="s">
        <v>193</v>
      </c>
      <c r="JP59" t="s">
        <v>193</v>
      </c>
      <c r="JQ59" t="s">
        <v>193</v>
      </c>
      <c r="JR59" t="s">
        <v>193</v>
      </c>
      <c r="JS59" t="s">
        <v>193</v>
      </c>
      <c r="JT59" t="s">
        <v>193</v>
      </c>
      <c r="JU59" t="s">
        <v>193</v>
      </c>
      <c r="JV59" t="s">
        <v>193</v>
      </c>
      <c r="JW59" t="s">
        <v>193</v>
      </c>
      <c r="JX59" t="s">
        <v>193</v>
      </c>
      <c r="JY59" t="s">
        <v>193</v>
      </c>
      <c r="JZ59" t="s">
        <v>193</v>
      </c>
      <c r="KA59" t="s">
        <v>193</v>
      </c>
      <c r="KB59" t="s">
        <v>193</v>
      </c>
      <c r="KC59" t="s">
        <v>193</v>
      </c>
      <c r="KD59" t="s">
        <v>193</v>
      </c>
      <c r="KE59" t="s">
        <v>193</v>
      </c>
      <c r="KF59" t="s">
        <v>193</v>
      </c>
      <c r="KG59" t="s">
        <v>193</v>
      </c>
      <c r="KH59" t="s">
        <v>193</v>
      </c>
      <c r="KI59" t="s">
        <v>193</v>
      </c>
      <c r="KJ59" t="s">
        <v>193</v>
      </c>
      <c r="KK59" t="s">
        <v>193</v>
      </c>
      <c r="KL59" t="s">
        <v>193</v>
      </c>
      <c r="KM59" t="s">
        <v>193</v>
      </c>
      <c r="KN59" t="s">
        <v>193</v>
      </c>
      <c r="KO59" t="s">
        <v>193</v>
      </c>
      <c r="KP59" t="s">
        <v>193</v>
      </c>
      <c r="KQ59" t="s">
        <v>193</v>
      </c>
      <c r="KR59" t="s">
        <v>193</v>
      </c>
      <c r="KS59" t="s">
        <v>193</v>
      </c>
      <c r="KT59" t="s">
        <v>193</v>
      </c>
      <c r="KU59" t="s">
        <v>109</v>
      </c>
      <c r="KV59" t="s">
        <v>505</v>
      </c>
      <c r="KW59" t="s">
        <v>3318</v>
      </c>
      <c r="KX59" t="s">
        <v>193</v>
      </c>
      <c r="KY59" t="s">
        <v>506</v>
      </c>
      <c r="KZ59" t="s">
        <v>3319</v>
      </c>
      <c r="LA59" t="s">
        <v>3318</v>
      </c>
      <c r="LB59" t="s">
        <v>796</v>
      </c>
      <c r="LC59" t="s">
        <v>193</v>
      </c>
      <c r="LD59" t="s">
        <v>3320</v>
      </c>
      <c r="LE59" t="s">
        <v>802</v>
      </c>
      <c r="LF59" t="s">
        <v>803</v>
      </c>
      <c r="LG59" t="s">
        <v>804</v>
      </c>
      <c r="LH59" t="s">
        <v>193</v>
      </c>
      <c r="LI59" t="s">
        <v>193</v>
      </c>
      <c r="LJ59" t="s">
        <v>193</v>
      </c>
      <c r="LK59" t="s">
        <v>193</v>
      </c>
      <c r="LL59" t="s">
        <v>193</v>
      </c>
      <c r="LM59">
        <v>7</v>
      </c>
      <c r="LN59">
        <v>7</v>
      </c>
      <c r="LO59" t="s">
        <v>193</v>
      </c>
      <c r="LP59" t="s">
        <v>156</v>
      </c>
      <c r="LQ59">
        <v>7</v>
      </c>
      <c r="LR59" t="s">
        <v>132</v>
      </c>
      <c r="LS59" t="s">
        <v>193</v>
      </c>
      <c r="LT59" t="s">
        <v>109</v>
      </c>
      <c r="LU59" t="s">
        <v>821</v>
      </c>
      <c r="LV59">
        <v>1</v>
      </c>
      <c r="LW59">
        <v>1</v>
      </c>
      <c r="LX59">
        <v>0</v>
      </c>
      <c r="LY59">
        <v>0</v>
      </c>
      <c r="LZ59">
        <v>0</v>
      </c>
      <c r="MA59">
        <v>0</v>
      </c>
      <c r="MB59">
        <v>0</v>
      </c>
      <c r="MC59">
        <v>0</v>
      </c>
      <c r="MD59">
        <v>0</v>
      </c>
      <c r="ME59">
        <v>0</v>
      </c>
      <c r="MF59">
        <v>0</v>
      </c>
      <c r="MG59" t="s">
        <v>193</v>
      </c>
      <c r="MH59" t="s">
        <v>114</v>
      </c>
      <c r="MI59" t="s">
        <v>193</v>
      </c>
      <c r="MJ59" t="s">
        <v>193</v>
      </c>
      <c r="MK59" t="s">
        <v>193</v>
      </c>
      <c r="ML59" t="s">
        <v>193</v>
      </c>
      <c r="MM59" t="s">
        <v>193</v>
      </c>
      <c r="MN59" t="s">
        <v>193</v>
      </c>
      <c r="MO59" t="s">
        <v>193</v>
      </c>
      <c r="MP59" t="s">
        <v>193</v>
      </c>
      <c r="MQ59" t="s">
        <v>193</v>
      </c>
      <c r="MR59" t="s">
        <v>193</v>
      </c>
      <c r="MS59" t="s">
        <v>193</v>
      </c>
      <c r="MT59" t="s">
        <v>193</v>
      </c>
      <c r="MU59" t="s">
        <v>193</v>
      </c>
      <c r="MV59" t="s">
        <v>193</v>
      </c>
      <c r="MW59" t="s">
        <v>193</v>
      </c>
      <c r="MX59" t="s">
        <v>193</v>
      </c>
      <c r="MY59" t="s">
        <v>193</v>
      </c>
      <c r="MZ59" t="s">
        <v>193</v>
      </c>
      <c r="NA59" t="s">
        <v>4052</v>
      </c>
      <c r="NB59" t="s">
        <v>193</v>
      </c>
      <c r="NC59">
        <v>195572624</v>
      </c>
      <c r="ND59" t="s">
        <v>3471</v>
      </c>
      <c r="NE59" t="s">
        <v>4053</v>
      </c>
      <c r="NF59" t="s">
        <v>193</v>
      </c>
      <c r="NG59" t="s">
        <v>699</v>
      </c>
      <c r="NH59" t="s">
        <v>700</v>
      </c>
      <c r="NI59" t="s">
        <v>611</v>
      </c>
      <c r="NJ59" t="s">
        <v>193</v>
      </c>
      <c r="NK59">
        <v>59</v>
      </c>
    </row>
    <row r="60" spans="1:375" x14ac:dyDescent="0.35">
      <c r="A60" t="s">
        <v>4054</v>
      </c>
      <c r="B60" t="s">
        <v>4055</v>
      </c>
      <c r="C60" t="s">
        <v>3316</v>
      </c>
      <c r="D60">
        <v>7.0833333331393078E-2</v>
      </c>
      <c r="E60" t="s">
        <v>193</v>
      </c>
      <c r="F60" t="s">
        <v>193</v>
      </c>
      <c r="G60" t="s">
        <v>809</v>
      </c>
      <c r="H60" t="s">
        <v>3316</v>
      </c>
      <c r="I60" t="s">
        <v>148</v>
      </c>
      <c r="J60" t="s">
        <v>193</v>
      </c>
      <c r="K60" t="s">
        <v>149</v>
      </c>
      <c r="L60" t="s">
        <v>148</v>
      </c>
      <c r="M60" t="s">
        <v>148</v>
      </c>
      <c r="N60" t="s">
        <v>157</v>
      </c>
      <c r="O60" t="s">
        <v>193</v>
      </c>
      <c r="P60" t="s">
        <v>200</v>
      </c>
      <c r="Q60" t="s">
        <v>157</v>
      </c>
      <c r="R60" t="s">
        <v>157</v>
      </c>
      <c r="S60" t="s">
        <v>123</v>
      </c>
      <c r="T60" t="s">
        <v>151</v>
      </c>
      <c r="U60" t="s">
        <v>152</v>
      </c>
      <c r="V60" t="s">
        <v>151</v>
      </c>
      <c r="W60" t="s">
        <v>242</v>
      </c>
      <c r="X60" t="s">
        <v>241</v>
      </c>
      <c r="Y60" t="s">
        <v>242</v>
      </c>
      <c r="Z60" t="s">
        <v>153</v>
      </c>
      <c r="AA60" t="s">
        <v>193</v>
      </c>
      <c r="AB60" t="s">
        <v>560</v>
      </c>
      <c r="AC60" t="s">
        <v>153</v>
      </c>
      <c r="AD60" t="s">
        <v>153</v>
      </c>
      <c r="AE60" t="s">
        <v>812</v>
      </c>
      <c r="AF60" t="s">
        <v>193</v>
      </c>
      <c r="AG60" t="s">
        <v>154</v>
      </c>
      <c r="AH60" t="s">
        <v>812</v>
      </c>
      <c r="AI60" t="s">
        <v>812</v>
      </c>
      <c r="AJ60" t="s">
        <v>536</v>
      </c>
      <c r="AK60" t="s">
        <v>3317</v>
      </c>
      <c r="AL60" t="s">
        <v>109</v>
      </c>
      <c r="AM60" t="s">
        <v>193</v>
      </c>
      <c r="AN60" t="s">
        <v>109</v>
      </c>
      <c r="AO60" t="s">
        <v>193</v>
      </c>
      <c r="AP60" t="s">
        <v>494</v>
      </c>
      <c r="AQ60" t="s">
        <v>193</v>
      </c>
      <c r="AR60" t="s">
        <v>193</v>
      </c>
      <c r="AS60" t="s">
        <v>193</v>
      </c>
      <c r="AT60" t="s">
        <v>193</v>
      </c>
      <c r="AU60" t="s">
        <v>193</v>
      </c>
      <c r="AV60" t="s">
        <v>193</v>
      </c>
      <c r="AW60" t="s">
        <v>193</v>
      </c>
      <c r="AX60" t="s">
        <v>193</v>
      </c>
      <c r="AY60" t="s">
        <v>193</v>
      </c>
      <c r="AZ60" t="s">
        <v>193</v>
      </c>
      <c r="BA60" t="s">
        <v>193</v>
      </c>
      <c r="BB60" t="s">
        <v>193</v>
      </c>
      <c r="BC60" t="s">
        <v>193</v>
      </c>
      <c r="BD60" t="s">
        <v>193</v>
      </c>
      <c r="BE60" t="s">
        <v>193</v>
      </c>
      <c r="BF60" t="s">
        <v>193</v>
      </c>
      <c r="BG60" t="s">
        <v>193</v>
      </c>
      <c r="BH60" t="s">
        <v>193</v>
      </c>
      <c r="BI60" t="s">
        <v>193</v>
      </c>
      <c r="BJ60" t="s">
        <v>193</v>
      </c>
      <c r="BK60" t="s">
        <v>193</v>
      </c>
      <c r="BL60" t="s">
        <v>193</v>
      </c>
      <c r="BM60" t="s">
        <v>193</v>
      </c>
      <c r="BN60" t="s">
        <v>193</v>
      </c>
      <c r="BO60" t="s">
        <v>193</v>
      </c>
      <c r="BP60" t="s">
        <v>193</v>
      </c>
      <c r="BQ60" t="s">
        <v>193</v>
      </c>
      <c r="BR60" t="s">
        <v>193</v>
      </c>
      <c r="BS60" t="s">
        <v>193</v>
      </c>
      <c r="BT60" t="s">
        <v>193</v>
      </c>
      <c r="BU60" t="s">
        <v>193</v>
      </c>
      <c r="BV60" t="s">
        <v>193</v>
      </c>
      <c r="BW60" t="s">
        <v>193</v>
      </c>
      <c r="BX60" t="s">
        <v>193</v>
      </c>
      <c r="BY60" t="s">
        <v>193</v>
      </c>
      <c r="BZ60" t="s">
        <v>193</v>
      </c>
      <c r="CA60" t="s">
        <v>193</v>
      </c>
      <c r="CB60" t="s">
        <v>193</v>
      </c>
      <c r="CC60" t="s">
        <v>193</v>
      </c>
      <c r="CD60" t="s">
        <v>193</v>
      </c>
      <c r="CE60" t="s">
        <v>193</v>
      </c>
      <c r="CF60" t="s">
        <v>193</v>
      </c>
      <c r="CG60" t="s">
        <v>193</v>
      </c>
      <c r="CH60" t="s">
        <v>193</v>
      </c>
      <c r="CI60" t="s">
        <v>193</v>
      </c>
      <c r="CJ60" t="s">
        <v>193</v>
      </c>
      <c r="CK60" t="s">
        <v>193</v>
      </c>
      <c r="CL60" t="s">
        <v>193</v>
      </c>
      <c r="CM60" t="s">
        <v>193</v>
      </c>
      <c r="CN60" t="s">
        <v>193</v>
      </c>
      <c r="CO60" t="s">
        <v>193</v>
      </c>
      <c r="CP60" t="s">
        <v>193</v>
      </c>
      <c r="CQ60" t="s">
        <v>193</v>
      </c>
      <c r="CR60" t="s">
        <v>193</v>
      </c>
      <c r="CS60" t="s">
        <v>193</v>
      </c>
      <c r="CT60" t="s">
        <v>193</v>
      </c>
      <c r="CU60" t="s">
        <v>193</v>
      </c>
      <c r="CV60" t="s">
        <v>193</v>
      </c>
      <c r="CW60" t="s">
        <v>193</v>
      </c>
      <c r="CX60" t="s">
        <v>193</v>
      </c>
      <c r="CY60" t="s">
        <v>193</v>
      </c>
      <c r="CZ60" t="s">
        <v>193</v>
      </c>
      <c r="DA60" t="s">
        <v>193</v>
      </c>
      <c r="DB60" t="s">
        <v>193</v>
      </c>
      <c r="DC60" t="s">
        <v>193</v>
      </c>
      <c r="DD60" t="s">
        <v>193</v>
      </c>
      <c r="DE60" t="s">
        <v>193</v>
      </c>
      <c r="DF60" t="s">
        <v>193</v>
      </c>
      <c r="DG60" t="s">
        <v>193</v>
      </c>
      <c r="DH60" t="s">
        <v>193</v>
      </c>
      <c r="DI60" t="s">
        <v>193</v>
      </c>
      <c r="DJ60" t="s">
        <v>193</v>
      </c>
      <c r="DK60" t="s">
        <v>193</v>
      </c>
      <c r="DL60" t="s">
        <v>193</v>
      </c>
      <c r="DM60" t="s">
        <v>193</v>
      </c>
      <c r="DN60" t="s">
        <v>193</v>
      </c>
      <c r="DO60" t="s">
        <v>193</v>
      </c>
      <c r="DP60" t="s">
        <v>193</v>
      </c>
      <c r="DQ60" t="s">
        <v>193</v>
      </c>
      <c r="DR60" t="s">
        <v>193</v>
      </c>
      <c r="DS60" t="s">
        <v>193</v>
      </c>
      <c r="DT60" t="s">
        <v>193</v>
      </c>
      <c r="DU60" t="s">
        <v>193</v>
      </c>
      <c r="DV60" t="s">
        <v>193</v>
      </c>
      <c r="DW60" t="s">
        <v>193</v>
      </c>
      <c r="DX60" t="s">
        <v>193</v>
      </c>
      <c r="DY60" t="s">
        <v>193</v>
      </c>
      <c r="DZ60" t="s">
        <v>193</v>
      </c>
      <c r="EA60" t="s">
        <v>193</v>
      </c>
      <c r="EB60" t="s">
        <v>193</v>
      </c>
      <c r="EC60" t="s">
        <v>193</v>
      </c>
      <c r="ED60" t="s">
        <v>193</v>
      </c>
      <c r="EE60" t="s">
        <v>193</v>
      </c>
      <c r="EF60" t="s">
        <v>193</v>
      </c>
      <c r="EG60" t="s">
        <v>193</v>
      </c>
      <c r="EH60" t="s">
        <v>193</v>
      </c>
      <c r="EI60" t="s">
        <v>193</v>
      </c>
      <c r="EJ60" t="s">
        <v>193</v>
      </c>
      <c r="EK60" t="s">
        <v>193</v>
      </c>
      <c r="EL60" t="s">
        <v>193</v>
      </c>
      <c r="EM60" t="s">
        <v>193</v>
      </c>
      <c r="EN60" t="s">
        <v>193</v>
      </c>
      <c r="EO60" t="s">
        <v>193</v>
      </c>
      <c r="EP60" t="s">
        <v>193</v>
      </c>
      <c r="EQ60" t="s">
        <v>193</v>
      </c>
      <c r="ER60" t="s">
        <v>193</v>
      </c>
      <c r="ES60" t="s">
        <v>193</v>
      </c>
      <c r="ET60" t="s">
        <v>193</v>
      </c>
      <c r="EU60" t="s">
        <v>193</v>
      </c>
      <c r="EV60" t="s">
        <v>193</v>
      </c>
      <c r="EW60" t="s">
        <v>193</v>
      </c>
      <c r="EX60" t="s">
        <v>193</v>
      </c>
      <c r="EY60" t="s">
        <v>193</v>
      </c>
      <c r="EZ60" t="s">
        <v>193</v>
      </c>
      <c r="FA60" t="s">
        <v>193</v>
      </c>
      <c r="FB60" t="s">
        <v>193</v>
      </c>
      <c r="FC60" t="s">
        <v>193</v>
      </c>
      <c r="FD60" t="s">
        <v>193</v>
      </c>
      <c r="FE60" t="s">
        <v>193</v>
      </c>
      <c r="FF60" t="s">
        <v>193</v>
      </c>
      <c r="FG60" t="s">
        <v>193</v>
      </c>
      <c r="FH60" t="s">
        <v>193</v>
      </c>
      <c r="FI60" t="s">
        <v>193</v>
      </c>
      <c r="FJ60" t="s">
        <v>193</v>
      </c>
      <c r="FK60" t="s">
        <v>193</v>
      </c>
      <c r="FL60" t="s">
        <v>193</v>
      </c>
      <c r="FM60" t="s">
        <v>193</v>
      </c>
      <c r="FN60" t="s">
        <v>193</v>
      </c>
      <c r="FO60" t="s">
        <v>193</v>
      </c>
      <c r="FP60" t="s">
        <v>193</v>
      </c>
      <c r="FQ60" t="s">
        <v>193</v>
      </c>
      <c r="FR60" t="s">
        <v>193</v>
      </c>
      <c r="FS60" t="s">
        <v>193</v>
      </c>
      <c r="FT60" t="s">
        <v>193</v>
      </c>
      <c r="FU60" t="s">
        <v>193</v>
      </c>
      <c r="FV60" t="s">
        <v>193</v>
      </c>
      <c r="FW60" t="s">
        <v>193</v>
      </c>
      <c r="FX60" t="s">
        <v>193</v>
      </c>
      <c r="FY60" t="s">
        <v>193</v>
      </c>
      <c r="FZ60" t="s">
        <v>193</v>
      </c>
      <c r="GA60" t="s">
        <v>193</v>
      </c>
      <c r="GB60" t="s">
        <v>193</v>
      </c>
      <c r="GC60" t="s">
        <v>193</v>
      </c>
      <c r="GD60" t="s">
        <v>193</v>
      </c>
      <c r="GE60" t="s">
        <v>193</v>
      </c>
      <c r="GF60" t="s">
        <v>193</v>
      </c>
      <c r="GG60" t="s">
        <v>193</v>
      </c>
      <c r="GH60" t="s">
        <v>193</v>
      </c>
      <c r="GI60" t="s">
        <v>193</v>
      </c>
      <c r="GJ60" t="s">
        <v>193</v>
      </c>
      <c r="GK60" t="s">
        <v>193</v>
      </c>
      <c r="GL60" t="s">
        <v>193</v>
      </c>
      <c r="GM60" t="s">
        <v>193</v>
      </c>
      <c r="GN60" t="s">
        <v>193</v>
      </c>
      <c r="GO60" t="s">
        <v>193</v>
      </c>
      <c r="GP60" t="s">
        <v>193</v>
      </c>
      <c r="GQ60" t="s">
        <v>193</v>
      </c>
      <c r="GR60" t="s">
        <v>193</v>
      </c>
      <c r="GS60" t="s">
        <v>193</v>
      </c>
      <c r="GT60" t="s">
        <v>193</v>
      </c>
      <c r="GU60" t="s">
        <v>193</v>
      </c>
      <c r="GV60" t="s">
        <v>193</v>
      </c>
      <c r="GW60" t="s">
        <v>193</v>
      </c>
      <c r="GX60" t="s">
        <v>193</v>
      </c>
      <c r="GY60" t="s">
        <v>193</v>
      </c>
      <c r="GZ60" t="s">
        <v>193</v>
      </c>
      <c r="HA60" t="s">
        <v>193</v>
      </c>
      <c r="HB60" t="s">
        <v>193</v>
      </c>
      <c r="HC60" t="s">
        <v>193</v>
      </c>
      <c r="HD60" t="s">
        <v>193</v>
      </c>
      <c r="HE60" t="s">
        <v>193</v>
      </c>
      <c r="HF60" t="s">
        <v>193</v>
      </c>
      <c r="HG60" t="s">
        <v>193</v>
      </c>
      <c r="HH60" t="s">
        <v>193</v>
      </c>
      <c r="HI60" t="s">
        <v>193</v>
      </c>
      <c r="HJ60" t="s">
        <v>193</v>
      </c>
      <c r="HK60" t="s">
        <v>193</v>
      </c>
      <c r="HL60" t="s">
        <v>193</v>
      </c>
      <c r="HM60" t="s">
        <v>193</v>
      </c>
      <c r="HN60" t="s">
        <v>193</v>
      </c>
      <c r="HO60" t="s">
        <v>193</v>
      </c>
      <c r="HP60" t="s">
        <v>193</v>
      </c>
      <c r="HQ60" t="s">
        <v>193</v>
      </c>
      <c r="HR60" t="s">
        <v>193</v>
      </c>
      <c r="HS60" t="s">
        <v>193</v>
      </c>
      <c r="HT60" t="s">
        <v>193</v>
      </c>
      <c r="HU60" t="s">
        <v>193</v>
      </c>
      <c r="HV60" t="s">
        <v>193</v>
      </c>
      <c r="HW60" t="s">
        <v>193</v>
      </c>
      <c r="HX60" t="s">
        <v>193</v>
      </c>
      <c r="HY60" t="s">
        <v>193</v>
      </c>
      <c r="HZ60" t="s">
        <v>193</v>
      </c>
      <c r="IA60" t="s">
        <v>193</v>
      </c>
      <c r="IB60" t="s">
        <v>193</v>
      </c>
      <c r="IC60" t="s">
        <v>193</v>
      </c>
      <c r="ID60" t="s">
        <v>193</v>
      </c>
      <c r="IE60" t="s">
        <v>193</v>
      </c>
      <c r="IF60" t="s">
        <v>193</v>
      </c>
      <c r="IG60" t="s">
        <v>193</v>
      </c>
      <c r="IH60" t="s">
        <v>193</v>
      </c>
      <c r="II60" t="s">
        <v>193</v>
      </c>
      <c r="IJ60" t="s">
        <v>193</v>
      </c>
      <c r="IK60" t="s">
        <v>193</v>
      </c>
      <c r="IL60" t="s">
        <v>193</v>
      </c>
      <c r="IM60" t="s">
        <v>193</v>
      </c>
      <c r="IN60" t="s">
        <v>193</v>
      </c>
      <c r="IO60" t="s">
        <v>193</v>
      </c>
      <c r="IP60" t="s">
        <v>193</v>
      </c>
      <c r="IQ60" t="s">
        <v>193</v>
      </c>
      <c r="IR60" t="s">
        <v>193</v>
      </c>
      <c r="IS60" t="s">
        <v>193</v>
      </c>
      <c r="IT60" t="s">
        <v>193</v>
      </c>
      <c r="IU60" t="s">
        <v>193</v>
      </c>
      <c r="IV60" t="s">
        <v>193</v>
      </c>
      <c r="IW60" t="s">
        <v>193</v>
      </c>
      <c r="IX60" t="s">
        <v>193</v>
      </c>
      <c r="IY60" t="s">
        <v>193</v>
      </c>
      <c r="IZ60" t="s">
        <v>193</v>
      </c>
      <c r="JA60" t="s">
        <v>193</v>
      </c>
      <c r="JB60" t="s">
        <v>193</v>
      </c>
      <c r="JC60" t="s">
        <v>193</v>
      </c>
      <c r="JD60" t="s">
        <v>193</v>
      </c>
      <c r="JE60" t="s">
        <v>193</v>
      </c>
      <c r="JF60" t="s">
        <v>193</v>
      </c>
      <c r="JG60" t="s">
        <v>193</v>
      </c>
      <c r="JH60" t="s">
        <v>193</v>
      </c>
      <c r="JI60" t="s">
        <v>193</v>
      </c>
      <c r="JJ60" t="s">
        <v>193</v>
      </c>
      <c r="JK60" t="s">
        <v>193</v>
      </c>
      <c r="JL60" t="s">
        <v>193</v>
      </c>
      <c r="JM60" t="s">
        <v>193</v>
      </c>
      <c r="JN60" t="s">
        <v>193</v>
      </c>
      <c r="JO60" t="s">
        <v>193</v>
      </c>
      <c r="JP60" t="s">
        <v>193</v>
      </c>
      <c r="JQ60" t="s">
        <v>193</v>
      </c>
      <c r="JR60" t="s">
        <v>193</v>
      </c>
      <c r="JS60" t="s">
        <v>193</v>
      </c>
      <c r="JT60" t="s">
        <v>193</v>
      </c>
      <c r="JU60" t="s">
        <v>193</v>
      </c>
      <c r="JV60" t="s">
        <v>193</v>
      </c>
      <c r="JW60" t="s">
        <v>193</v>
      </c>
      <c r="JX60" t="s">
        <v>193</v>
      </c>
      <c r="JY60" t="s">
        <v>193</v>
      </c>
      <c r="JZ60" t="s">
        <v>193</v>
      </c>
      <c r="KA60" t="s">
        <v>193</v>
      </c>
      <c r="KB60" t="s">
        <v>193</v>
      </c>
      <c r="KC60" t="s">
        <v>193</v>
      </c>
      <c r="KD60" t="s">
        <v>193</v>
      </c>
      <c r="KE60" t="s">
        <v>193</v>
      </c>
      <c r="KF60" t="s">
        <v>193</v>
      </c>
      <c r="KG60" t="s">
        <v>193</v>
      </c>
      <c r="KH60" t="s">
        <v>193</v>
      </c>
      <c r="KI60" t="s">
        <v>193</v>
      </c>
      <c r="KJ60" t="s">
        <v>193</v>
      </c>
      <c r="KK60" t="s">
        <v>193</v>
      </c>
      <c r="KL60" t="s">
        <v>193</v>
      </c>
      <c r="KM60" t="s">
        <v>193</v>
      </c>
      <c r="KN60" t="s">
        <v>193</v>
      </c>
      <c r="KO60" t="s">
        <v>193</v>
      </c>
      <c r="KP60" t="s">
        <v>193</v>
      </c>
      <c r="KQ60" t="s">
        <v>193</v>
      </c>
      <c r="KR60" t="s">
        <v>193</v>
      </c>
      <c r="KS60" t="s">
        <v>193</v>
      </c>
      <c r="KT60" t="s">
        <v>193</v>
      </c>
      <c r="KU60" t="s">
        <v>109</v>
      </c>
      <c r="KV60" t="s">
        <v>505</v>
      </c>
      <c r="KW60" t="s">
        <v>3318</v>
      </c>
      <c r="KX60" t="s">
        <v>193</v>
      </c>
      <c r="KY60" t="s">
        <v>506</v>
      </c>
      <c r="KZ60" t="s">
        <v>3319</v>
      </c>
      <c r="LA60" t="s">
        <v>3318</v>
      </c>
      <c r="LB60" t="s">
        <v>796</v>
      </c>
      <c r="LC60" t="s">
        <v>193</v>
      </c>
      <c r="LD60" t="s">
        <v>3320</v>
      </c>
      <c r="LE60" t="s">
        <v>797</v>
      </c>
      <c r="LF60" t="s">
        <v>798</v>
      </c>
      <c r="LG60" t="s">
        <v>799</v>
      </c>
      <c r="LH60" t="s">
        <v>193</v>
      </c>
      <c r="LI60" t="s">
        <v>193</v>
      </c>
      <c r="LJ60" t="s">
        <v>193</v>
      </c>
      <c r="LK60" t="s">
        <v>193</v>
      </c>
      <c r="LL60" t="s">
        <v>193</v>
      </c>
      <c r="LM60">
        <v>7</v>
      </c>
      <c r="LN60">
        <v>1.4</v>
      </c>
      <c r="LO60" t="s">
        <v>193</v>
      </c>
      <c r="LP60" t="s">
        <v>156</v>
      </c>
      <c r="LQ60">
        <v>1.4</v>
      </c>
      <c r="LR60" t="s">
        <v>132</v>
      </c>
      <c r="LS60" t="s">
        <v>193</v>
      </c>
      <c r="LT60" t="s">
        <v>114</v>
      </c>
      <c r="LU60" t="s">
        <v>193</v>
      </c>
      <c r="LV60" t="s">
        <v>193</v>
      </c>
      <c r="LW60" t="s">
        <v>193</v>
      </c>
      <c r="LX60" t="s">
        <v>193</v>
      </c>
      <c r="LY60" t="s">
        <v>193</v>
      </c>
      <c r="LZ60" t="s">
        <v>193</v>
      </c>
      <c r="MA60" t="s">
        <v>193</v>
      </c>
      <c r="MB60" t="s">
        <v>193</v>
      </c>
      <c r="MC60" t="s">
        <v>193</v>
      </c>
      <c r="MD60" t="s">
        <v>193</v>
      </c>
      <c r="ME60" t="s">
        <v>193</v>
      </c>
      <c r="MF60" t="s">
        <v>193</v>
      </c>
      <c r="MG60" t="s">
        <v>193</v>
      </c>
      <c r="MH60" t="s">
        <v>114</v>
      </c>
      <c r="MI60" t="s">
        <v>193</v>
      </c>
      <c r="MJ60" t="s">
        <v>193</v>
      </c>
      <c r="MK60" t="s">
        <v>193</v>
      </c>
      <c r="ML60" t="s">
        <v>193</v>
      </c>
      <c r="MM60" t="s">
        <v>193</v>
      </c>
      <c r="MN60" t="s">
        <v>193</v>
      </c>
      <c r="MO60" t="s">
        <v>193</v>
      </c>
      <c r="MP60" t="s">
        <v>193</v>
      </c>
      <c r="MQ60" t="s">
        <v>193</v>
      </c>
      <c r="MR60" t="s">
        <v>193</v>
      </c>
      <c r="MS60" t="s">
        <v>193</v>
      </c>
      <c r="MT60" t="s">
        <v>193</v>
      </c>
      <c r="MU60" t="s">
        <v>193</v>
      </c>
      <c r="MV60" t="s">
        <v>193</v>
      </c>
      <c r="MW60" t="s">
        <v>193</v>
      </c>
      <c r="MX60" t="s">
        <v>193</v>
      </c>
      <c r="MY60" t="s">
        <v>193</v>
      </c>
      <c r="MZ60" t="s">
        <v>193</v>
      </c>
      <c r="NA60" t="s">
        <v>4052</v>
      </c>
      <c r="NB60" t="s">
        <v>193</v>
      </c>
      <c r="NC60">
        <v>195572632</v>
      </c>
      <c r="ND60" t="s">
        <v>3472</v>
      </c>
      <c r="NE60" t="s">
        <v>4056</v>
      </c>
      <c r="NF60" t="s">
        <v>193</v>
      </c>
      <c r="NG60" t="s">
        <v>699</v>
      </c>
      <c r="NH60" t="s">
        <v>700</v>
      </c>
      <c r="NI60" t="s">
        <v>611</v>
      </c>
      <c r="NJ60" t="s">
        <v>193</v>
      </c>
      <c r="NK60">
        <v>60</v>
      </c>
    </row>
    <row r="61" spans="1:375" x14ac:dyDescent="0.35">
      <c r="A61" t="s">
        <v>4057</v>
      </c>
      <c r="B61" t="s">
        <v>4058</v>
      </c>
      <c r="C61" t="s">
        <v>3316</v>
      </c>
      <c r="D61">
        <v>4.8611111124046147E-3</v>
      </c>
      <c r="E61" t="s">
        <v>193</v>
      </c>
      <c r="F61" t="s">
        <v>193</v>
      </c>
      <c r="G61" t="s">
        <v>809</v>
      </c>
      <c r="H61" t="s">
        <v>3316</v>
      </c>
      <c r="I61" t="s">
        <v>148</v>
      </c>
      <c r="J61" t="s">
        <v>193</v>
      </c>
      <c r="K61" t="s">
        <v>149</v>
      </c>
      <c r="L61" t="s">
        <v>148</v>
      </c>
      <c r="M61" t="s">
        <v>148</v>
      </c>
      <c r="N61" t="s">
        <v>157</v>
      </c>
      <c r="O61" t="s">
        <v>193</v>
      </c>
      <c r="P61" t="s">
        <v>200</v>
      </c>
      <c r="Q61" t="s">
        <v>157</v>
      </c>
      <c r="R61" t="s">
        <v>157</v>
      </c>
      <c r="S61" t="s">
        <v>123</v>
      </c>
      <c r="T61" t="s">
        <v>151</v>
      </c>
      <c r="U61" t="s">
        <v>152</v>
      </c>
      <c r="V61" t="s">
        <v>151</v>
      </c>
      <c r="W61" t="s">
        <v>242</v>
      </c>
      <c r="X61" t="s">
        <v>241</v>
      </c>
      <c r="Y61" t="s">
        <v>242</v>
      </c>
      <c r="Z61" t="s">
        <v>153</v>
      </c>
      <c r="AA61" t="s">
        <v>193</v>
      </c>
      <c r="AB61" t="s">
        <v>560</v>
      </c>
      <c r="AC61" t="s">
        <v>153</v>
      </c>
      <c r="AD61" t="s">
        <v>153</v>
      </c>
      <c r="AE61" t="s">
        <v>812</v>
      </c>
      <c r="AF61" t="s">
        <v>193</v>
      </c>
      <c r="AG61" t="s">
        <v>154</v>
      </c>
      <c r="AH61" t="s">
        <v>812</v>
      </c>
      <c r="AI61" t="s">
        <v>812</v>
      </c>
      <c r="AJ61" t="s">
        <v>536</v>
      </c>
      <c r="AK61" t="s">
        <v>3317</v>
      </c>
      <c r="AL61" t="s">
        <v>109</v>
      </c>
      <c r="AM61" t="s">
        <v>193</v>
      </c>
      <c r="AN61" t="s">
        <v>109</v>
      </c>
      <c r="AO61" t="s">
        <v>193</v>
      </c>
      <c r="AP61" t="s">
        <v>491</v>
      </c>
      <c r="AQ61" t="s">
        <v>193</v>
      </c>
      <c r="AR61" t="s">
        <v>193</v>
      </c>
      <c r="AS61" t="s">
        <v>193</v>
      </c>
      <c r="AT61" t="s">
        <v>193</v>
      </c>
      <c r="AU61" t="s">
        <v>193</v>
      </c>
      <c r="AV61" t="s">
        <v>193</v>
      </c>
      <c r="AW61" t="s">
        <v>193</v>
      </c>
      <c r="AX61" t="s">
        <v>193</v>
      </c>
      <c r="AY61" t="s">
        <v>193</v>
      </c>
      <c r="AZ61" t="s">
        <v>193</v>
      </c>
      <c r="BA61" t="s">
        <v>193</v>
      </c>
      <c r="BB61" t="s">
        <v>193</v>
      </c>
      <c r="BC61" t="s">
        <v>193</v>
      </c>
      <c r="BD61" t="s">
        <v>193</v>
      </c>
      <c r="BE61" t="s">
        <v>193</v>
      </c>
      <c r="BF61" t="s">
        <v>193</v>
      </c>
      <c r="BG61" t="s">
        <v>193</v>
      </c>
      <c r="BH61" t="s">
        <v>193</v>
      </c>
      <c r="BI61" t="s">
        <v>193</v>
      </c>
      <c r="BJ61" t="s">
        <v>193</v>
      </c>
      <c r="BK61" t="s">
        <v>193</v>
      </c>
      <c r="BL61" t="s">
        <v>193</v>
      </c>
      <c r="BM61" t="s">
        <v>193</v>
      </c>
      <c r="BN61" t="s">
        <v>193</v>
      </c>
      <c r="BO61" t="s">
        <v>193</v>
      </c>
      <c r="BP61" t="s">
        <v>193</v>
      </c>
      <c r="BQ61" t="s">
        <v>193</v>
      </c>
      <c r="BR61" t="s">
        <v>193</v>
      </c>
      <c r="BS61" t="s">
        <v>193</v>
      </c>
      <c r="BT61" t="s">
        <v>193</v>
      </c>
      <c r="BU61" t="s">
        <v>193</v>
      </c>
      <c r="BV61" t="s">
        <v>193</v>
      </c>
      <c r="BW61" t="s">
        <v>193</v>
      </c>
      <c r="BX61" t="s">
        <v>193</v>
      </c>
      <c r="BY61" t="s">
        <v>193</v>
      </c>
      <c r="BZ61" t="s">
        <v>193</v>
      </c>
      <c r="CA61" t="s">
        <v>193</v>
      </c>
      <c r="CB61" t="s">
        <v>193</v>
      </c>
      <c r="CC61" t="s">
        <v>193</v>
      </c>
      <c r="CD61" t="s">
        <v>193</v>
      </c>
      <c r="CE61" t="s">
        <v>193</v>
      </c>
      <c r="CF61" t="s">
        <v>193</v>
      </c>
      <c r="CG61" t="s">
        <v>193</v>
      </c>
      <c r="CH61" t="s">
        <v>193</v>
      </c>
      <c r="CI61" t="s">
        <v>193</v>
      </c>
      <c r="CJ61" t="s">
        <v>193</v>
      </c>
      <c r="CK61" t="s">
        <v>193</v>
      </c>
      <c r="CL61" t="s">
        <v>193</v>
      </c>
      <c r="CM61" t="s">
        <v>193</v>
      </c>
      <c r="CN61" t="s">
        <v>193</v>
      </c>
      <c r="CO61" t="s">
        <v>193</v>
      </c>
      <c r="CP61" t="s">
        <v>193</v>
      </c>
      <c r="CQ61" t="s">
        <v>193</v>
      </c>
      <c r="CR61" t="s">
        <v>193</v>
      </c>
      <c r="CS61" t="s">
        <v>193</v>
      </c>
      <c r="CT61" t="s">
        <v>193</v>
      </c>
      <c r="CU61" t="s">
        <v>193</v>
      </c>
      <c r="CV61" t="s">
        <v>193</v>
      </c>
      <c r="CW61" t="s">
        <v>193</v>
      </c>
      <c r="CX61" t="s">
        <v>193</v>
      </c>
      <c r="CY61" t="s">
        <v>193</v>
      </c>
      <c r="CZ61" t="s">
        <v>193</v>
      </c>
      <c r="DA61" t="s">
        <v>193</v>
      </c>
      <c r="DB61" t="s">
        <v>193</v>
      </c>
      <c r="DC61" t="s">
        <v>193</v>
      </c>
      <c r="DD61" t="s">
        <v>193</v>
      </c>
      <c r="DE61" t="s">
        <v>193</v>
      </c>
      <c r="DF61" t="s">
        <v>193</v>
      </c>
      <c r="DG61" t="s">
        <v>193</v>
      </c>
      <c r="DH61" t="s">
        <v>193</v>
      </c>
      <c r="DI61" t="s">
        <v>193</v>
      </c>
      <c r="DJ61" t="s">
        <v>193</v>
      </c>
      <c r="DK61" t="s">
        <v>193</v>
      </c>
      <c r="DL61" t="s">
        <v>193</v>
      </c>
      <c r="DM61" t="s">
        <v>193</v>
      </c>
      <c r="DN61" t="s">
        <v>193</v>
      </c>
      <c r="DO61" t="s">
        <v>193</v>
      </c>
      <c r="DP61" t="s">
        <v>193</v>
      </c>
      <c r="DQ61" t="s">
        <v>193</v>
      </c>
      <c r="DR61" t="s">
        <v>193</v>
      </c>
      <c r="DS61" t="s">
        <v>193</v>
      </c>
      <c r="DT61" t="s">
        <v>193</v>
      </c>
      <c r="DU61" t="s">
        <v>193</v>
      </c>
      <c r="DV61" t="s">
        <v>193</v>
      </c>
      <c r="DW61" t="s">
        <v>193</v>
      </c>
      <c r="DX61" t="s">
        <v>193</v>
      </c>
      <c r="DY61" t="s">
        <v>193</v>
      </c>
      <c r="DZ61" t="s">
        <v>193</v>
      </c>
      <c r="EA61" t="s">
        <v>193</v>
      </c>
      <c r="EB61" t="s">
        <v>193</v>
      </c>
      <c r="EC61" t="s">
        <v>193</v>
      </c>
      <c r="ED61" t="s">
        <v>193</v>
      </c>
      <c r="EE61" t="s">
        <v>193</v>
      </c>
      <c r="EF61" t="s">
        <v>193</v>
      </c>
      <c r="EG61" t="s">
        <v>193</v>
      </c>
      <c r="EH61" t="s">
        <v>193</v>
      </c>
      <c r="EI61" t="s">
        <v>193</v>
      </c>
      <c r="EJ61" t="s">
        <v>193</v>
      </c>
      <c r="EK61" t="s">
        <v>193</v>
      </c>
      <c r="EL61" t="s">
        <v>193</v>
      </c>
      <c r="EM61" t="s">
        <v>193</v>
      </c>
      <c r="EN61" t="s">
        <v>193</v>
      </c>
      <c r="EO61" t="s">
        <v>193</v>
      </c>
      <c r="EP61" t="s">
        <v>193</v>
      </c>
      <c r="EQ61" t="s">
        <v>193</v>
      </c>
      <c r="ER61" t="s">
        <v>193</v>
      </c>
      <c r="ES61" t="s">
        <v>193</v>
      </c>
      <c r="ET61" t="s">
        <v>193</v>
      </c>
      <c r="EU61" t="s">
        <v>193</v>
      </c>
      <c r="EV61" t="s">
        <v>193</v>
      </c>
      <c r="EW61" t="s">
        <v>193</v>
      </c>
      <c r="EX61" t="s">
        <v>193</v>
      </c>
      <c r="EY61" t="s">
        <v>193</v>
      </c>
      <c r="EZ61" t="s">
        <v>193</v>
      </c>
      <c r="FA61" t="s">
        <v>193</v>
      </c>
      <c r="FB61" t="s">
        <v>193</v>
      </c>
      <c r="FC61" t="s">
        <v>193</v>
      </c>
      <c r="FD61" t="s">
        <v>193</v>
      </c>
      <c r="FE61" t="s">
        <v>193</v>
      </c>
      <c r="FF61" t="s">
        <v>193</v>
      </c>
      <c r="FG61" t="s">
        <v>193</v>
      </c>
      <c r="FH61" t="s">
        <v>193</v>
      </c>
      <c r="FI61" t="s">
        <v>193</v>
      </c>
      <c r="FJ61" t="s">
        <v>193</v>
      </c>
      <c r="FK61" t="s">
        <v>193</v>
      </c>
      <c r="FL61" t="s">
        <v>193</v>
      </c>
      <c r="FM61" t="s">
        <v>193</v>
      </c>
      <c r="FN61" t="s">
        <v>193</v>
      </c>
      <c r="FO61" t="s">
        <v>193</v>
      </c>
      <c r="FP61" t="s">
        <v>193</v>
      </c>
      <c r="FQ61" t="s">
        <v>193</v>
      </c>
      <c r="FR61" t="s">
        <v>193</v>
      </c>
      <c r="FS61" t="s">
        <v>193</v>
      </c>
      <c r="FT61" t="s">
        <v>193</v>
      </c>
      <c r="FU61" t="s">
        <v>193</v>
      </c>
      <c r="FV61" t="s">
        <v>193</v>
      </c>
      <c r="FW61" t="s">
        <v>193</v>
      </c>
      <c r="FX61" t="s">
        <v>193</v>
      </c>
      <c r="FY61" t="s">
        <v>193</v>
      </c>
      <c r="FZ61" t="s">
        <v>193</v>
      </c>
      <c r="GA61" t="s">
        <v>193</v>
      </c>
      <c r="GB61" t="s">
        <v>193</v>
      </c>
      <c r="GC61" t="s">
        <v>193</v>
      </c>
      <c r="GD61" t="s">
        <v>193</v>
      </c>
      <c r="GE61" t="s">
        <v>193</v>
      </c>
      <c r="GF61" t="s">
        <v>193</v>
      </c>
      <c r="GG61" t="s">
        <v>193</v>
      </c>
      <c r="GH61" t="s">
        <v>193</v>
      </c>
      <c r="GI61" t="s">
        <v>193</v>
      </c>
      <c r="GJ61" t="s">
        <v>193</v>
      </c>
      <c r="GK61" t="s">
        <v>193</v>
      </c>
      <c r="GL61" t="s">
        <v>193</v>
      </c>
      <c r="GM61" t="s">
        <v>193</v>
      </c>
      <c r="GN61" t="s">
        <v>193</v>
      </c>
      <c r="GO61" t="s">
        <v>193</v>
      </c>
      <c r="GP61" t="s">
        <v>193</v>
      </c>
      <c r="GQ61" t="s">
        <v>193</v>
      </c>
      <c r="GR61" t="s">
        <v>193</v>
      </c>
      <c r="GS61" t="s">
        <v>193</v>
      </c>
      <c r="GT61" t="s">
        <v>193</v>
      </c>
      <c r="GU61" t="s">
        <v>193</v>
      </c>
      <c r="GV61" t="s">
        <v>193</v>
      </c>
      <c r="GW61" t="s">
        <v>193</v>
      </c>
      <c r="GX61" t="s">
        <v>193</v>
      </c>
      <c r="GY61" t="s">
        <v>193</v>
      </c>
      <c r="GZ61" t="s">
        <v>193</v>
      </c>
      <c r="HA61" t="s">
        <v>193</v>
      </c>
      <c r="HB61" t="s">
        <v>193</v>
      </c>
      <c r="HC61" t="s">
        <v>193</v>
      </c>
      <c r="HD61" t="s">
        <v>193</v>
      </c>
      <c r="HE61" t="s">
        <v>193</v>
      </c>
      <c r="HF61" t="s">
        <v>193</v>
      </c>
      <c r="HG61" t="s">
        <v>193</v>
      </c>
      <c r="HH61" t="s">
        <v>193</v>
      </c>
      <c r="HI61" t="s">
        <v>193</v>
      </c>
      <c r="HJ61" t="s">
        <v>193</v>
      </c>
      <c r="HK61" t="s">
        <v>193</v>
      </c>
      <c r="HL61" t="s">
        <v>193</v>
      </c>
      <c r="HM61" t="s">
        <v>193</v>
      </c>
      <c r="HN61" t="s">
        <v>193</v>
      </c>
      <c r="HO61" t="s">
        <v>193</v>
      </c>
      <c r="HP61" t="s">
        <v>193</v>
      </c>
      <c r="HQ61" t="s">
        <v>193</v>
      </c>
      <c r="HR61" t="s">
        <v>193</v>
      </c>
      <c r="HS61" t="s">
        <v>193</v>
      </c>
      <c r="HT61" t="s">
        <v>193</v>
      </c>
      <c r="HU61" t="s">
        <v>193</v>
      </c>
      <c r="HV61" t="s">
        <v>193</v>
      </c>
      <c r="HW61" t="s">
        <v>193</v>
      </c>
      <c r="HX61" t="s">
        <v>193</v>
      </c>
      <c r="HY61" t="s">
        <v>193</v>
      </c>
      <c r="HZ61" t="s">
        <v>193</v>
      </c>
      <c r="IA61" t="s">
        <v>193</v>
      </c>
      <c r="IB61" t="s">
        <v>193</v>
      </c>
      <c r="IC61" t="s">
        <v>193</v>
      </c>
      <c r="ID61" t="s">
        <v>193</v>
      </c>
      <c r="IE61" t="s">
        <v>193</v>
      </c>
      <c r="IF61" t="s">
        <v>193</v>
      </c>
      <c r="IG61" t="s">
        <v>193</v>
      </c>
      <c r="IH61" t="s">
        <v>193</v>
      </c>
      <c r="II61" t="s">
        <v>193</v>
      </c>
      <c r="IJ61" t="s">
        <v>193</v>
      </c>
      <c r="IK61" t="s">
        <v>193</v>
      </c>
      <c r="IL61" t="s">
        <v>193</v>
      </c>
      <c r="IM61" t="s">
        <v>193</v>
      </c>
      <c r="IN61" t="s">
        <v>193</v>
      </c>
      <c r="IO61" t="s">
        <v>193</v>
      </c>
      <c r="IP61" t="s">
        <v>193</v>
      </c>
      <c r="IQ61" t="s">
        <v>193</v>
      </c>
      <c r="IR61" t="s">
        <v>193</v>
      </c>
      <c r="IS61" t="s">
        <v>193</v>
      </c>
      <c r="IT61" t="s">
        <v>193</v>
      </c>
      <c r="IU61" t="s">
        <v>193</v>
      </c>
      <c r="IV61" t="s">
        <v>193</v>
      </c>
      <c r="IW61" t="s">
        <v>193</v>
      </c>
      <c r="IX61" t="s">
        <v>193</v>
      </c>
      <c r="IY61" t="s">
        <v>193</v>
      </c>
      <c r="IZ61" t="s">
        <v>193</v>
      </c>
      <c r="JA61" t="s">
        <v>193</v>
      </c>
      <c r="JB61" t="s">
        <v>193</v>
      </c>
      <c r="JC61" t="s">
        <v>193</v>
      </c>
      <c r="JD61" t="s">
        <v>193</v>
      </c>
      <c r="JE61" t="s">
        <v>193</v>
      </c>
      <c r="JF61" t="s">
        <v>193</v>
      </c>
      <c r="JG61" t="s">
        <v>193</v>
      </c>
      <c r="JH61" t="s">
        <v>193</v>
      </c>
      <c r="JI61" t="s">
        <v>193</v>
      </c>
      <c r="JJ61" t="s">
        <v>193</v>
      </c>
      <c r="JK61" t="s">
        <v>193</v>
      </c>
      <c r="JL61" t="s">
        <v>193</v>
      </c>
      <c r="JM61" t="s">
        <v>193</v>
      </c>
      <c r="JN61" t="s">
        <v>193</v>
      </c>
      <c r="JO61" t="s">
        <v>193</v>
      </c>
      <c r="JP61" t="s">
        <v>193</v>
      </c>
      <c r="JQ61" t="s">
        <v>193</v>
      </c>
      <c r="JR61" t="s">
        <v>193</v>
      </c>
      <c r="JS61" t="s">
        <v>193</v>
      </c>
      <c r="JT61" t="s">
        <v>193</v>
      </c>
      <c r="JU61" t="s">
        <v>193</v>
      </c>
      <c r="JV61" t="s">
        <v>193</v>
      </c>
      <c r="JW61" t="s">
        <v>193</v>
      </c>
      <c r="JX61" t="s">
        <v>193</v>
      </c>
      <c r="JY61" t="s">
        <v>193</v>
      </c>
      <c r="JZ61" t="s">
        <v>193</v>
      </c>
      <c r="KA61" t="s">
        <v>193</v>
      </c>
      <c r="KB61" t="s">
        <v>193</v>
      </c>
      <c r="KC61" t="s">
        <v>193</v>
      </c>
      <c r="KD61" t="s">
        <v>193</v>
      </c>
      <c r="KE61" t="s">
        <v>193</v>
      </c>
      <c r="KF61" t="s">
        <v>193</v>
      </c>
      <c r="KG61" t="s">
        <v>193</v>
      </c>
      <c r="KH61" t="s">
        <v>193</v>
      </c>
      <c r="KI61" t="s">
        <v>193</v>
      </c>
      <c r="KJ61" t="s">
        <v>193</v>
      </c>
      <c r="KK61" t="s">
        <v>193</v>
      </c>
      <c r="KL61" t="s">
        <v>193</v>
      </c>
      <c r="KM61" t="s">
        <v>193</v>
      </c>
      <c r="KN61" t="s">
        <v>193</v>
      </c>
      <c r="KO61" t="s">
        <v>193</v>
      </c>
      <c r="KP61" t="s">
        <v>193</v>
      </c>
      <c r="KQ61" t="s">
        <v>193</v>
      </c>
      <c r="KR61" t="s">
        <v>193</v>
      </c>
      <c r="KS61" t="s">
        <v>193</v>
      </c>
      <c r="KT61" t="s">
        <v>193</v>
      </c>
      <c r="KU61" t="s">
        <v>109</v>
      </c>
      <c r="KV61" t="s">
        <v>505</v>
      </c>
      <c r="KW61" t="s">
        <v>3318</v>
      </c>
      <c r="KX61" t="s">
        <v>193</v>
      </c>
      <c r="KY61" t="s">
        <v>506</v>
      </c>
      <c r="KZ61" t="s">
        <v>3319</v>
      </c>
      <c r="LA61" t="s">
        <v>3318</v>
      </c>
      <c r="LB61" t="s">
        <v>800</v>
      </c>
      <c r="LC61" t="s">
        <v>193</v>
      </c>
      <c r="LD61" t="s">
        <v>805</v>
      </c>
      <c r="LE61" t="s">
        <v>797</v>
      </c>
      <c r="LF61" t="s">
        <v>798</v>
      </c>
      <c r="LG61" t="s">
        <v>799</v>
      </c>
      <c r="LH61" t="s">
        <v>193</v>
      </c>
      <c r="LI61" t="s">
        <v>193</v>
      </c>
      <c r="LJ61" t="s">
        <v>193</v>
      </c>
      <c r="LK61" t="s">
        <v>193</v>
      </c>
      <c r="LL61" t="s">
        <v>193</v>
      </c>
      <c r="LM61">
        <v>7</v>
      </c>
      <c r="LN61">
        <v>1.4</v>
      </c>
      <c r="LO61" t="s">
        <v>193</v>
      </c>
      <c r="LP61" t="s">
        <v>156</v>
      </c>
      <c r="LQ61">
        <v>1.4</v>
      </c>
      <c r="LR61" t="s">
        <v>109</v>
      </c>
      <c r="LS61" t="s">
        <v>193</v>
      </c>
      <c r="LT61" t="s">
        <v>114</v>
      </c>
      <c r="LU61" t="s">
        <v>193</v>
      </c>
      <c r="LV61" t="s">
        <v>193</v>
      </c>
      <c r="LW61" t="s">
        <v>193</v>
      </c>
      <c r="LX61" t="s">
        <v>193</v>
      </c>
      <c r="LY61" t="s">
        <v>193</v>
      </c>
      <c r="LZ61" t="s">
        <v>193</v>
      </c>
      <c r="MA61" t="s">
        <v>193</v>
      </c>
      <c r="MB61" t="s">
        <v>193</v>
      </c>
      <c r="MC61" t="s">
        <v>193</v>
      </c>
      <c r="MD61" t="s">
        <v>193</v>
      </c>
      <c r="ME61" t="s">
        <v>193</v>
      </c>
      <c r="MF61" t="s">
        <v>193</v>
      </c>
      <c r="MG61" t="s">
        <v>193</v>
      </c>
      <c r="MH61" t="s">
        <v>114</v>
      </c>
      <c r="MI61" t="s">
        <v>193</v>
      </c>
      <c r="MJ61" t="s">
        <v>193</v>
      </c>
      <c r="MK61" t="s">
        <v>193</v>
      </c>
      <c r="ML61" t="s">
        <v>193</v>
      </c>
      <c r="MM61" t="s">
        <v>193</v>
      </c>
      <c r="MN61" t="s">
        <v>193</v>
      </c>
      <c r="MO61" t="s">
        <v>193</v>
      </c>
      <c r="MP61" t="s">
        <v>193</v>
      </c>
      <c r="MQ61" t="s">
        <v>193</v>
      </c>
      <c r="MR61" t="s">
        <v>193</v>
      </c>
      <c r="MS61" t="s">
        <v>193</v>
      </c>
      <c r="MT61" t="s">
        <v>193</v>
      </c>
      <c r="MU61" t="s">
        <v>193</v>
      </c>
      <c r="MV61" t="s">
        <v>193</v>
      </c>
      <c r="MW61" t="s">
        <v>193</v>
      </c>
      <c r="MX61" t="s">
        <v>193</v>
      </c>
      <c r="MY61" t="s">
        <v>193</v>
      </c>
      <c r="MZ61" t="s">
        <v>193</v>
      </c>
      <c r="NA61" t="s">
        <v>4052</v>
      </c>
      <c r="NB61" t="s">
        <v>193</v>
      </c>
      <c r="NC61">
        <v>195572642</v>
      </c>
      <c r="ND61" t="s">
        <v>3473</v>
      </c>
      <c r="NE61" t="s">
        <v>4059</v>
      </c>
      <c r="NF61" t="s">
        <v>193</v>
      </c>
      <c r="NG61" t="s">
        <v>699</v>
      </c>
      <c r="NH61" t="s">
        <v>700</v>
      </c>
      <c r="NI61" t="s">
        <v>611</v>
      </c>
      <c r="NJ61" t="s">
        <v>193</v>
      </c>
      <c r="NK61">
        <v>61</v>
      </c>
    </row>
    <row r="62" spans="1:375" x14ac:dyDescent="0.35">
      <c r="A62" t="s">
        <v>4060</v>
      </c>
      <c r="B62" t="s">
        <v>4061</v>
      </c>
      <c r="C62" t="s">
        <v>3316</v>
      </c>
      <c r="D62">
        <v>7.5396825393129674E-3</v>
      </c>
      <c r="E62" t="s">
        <v>193</v>
      </c>
      <c r="F62" t="s">
        <v>193</v>
      </c>
      <c r="G62" t="s">
        <v>809</v>
      </c>
      <c r="H62" t="s">
        <v>3316</v>
      </c>
      <c r="I62" t="s">
        <v>148</v>
      </c>
      <c r="J62" t="s">
        <v>193</v>
      </c>
      <c r="K62" t="s">
        <v>149</v>
      </c>
      <c r="L62" t="s">
        <v>148</v>
      </c>
      <c r="M62" t="s">
        <v>148</v>
      </c>
      <c r="N62" t="s">
        <v>157</v>
      </c>
      <c r="O62" t="s">
        <v>193</v>
      </c>
      <c r="P62" t="s">
        <v>200</v>
      </c>
      <c r="Q62" t="s">
        <v>157</v>
      </c>
      <c r="R62" t="s">
        <v>157</v>
      </c>
      <c r="S62" t="s">
        <v>123</v>
      </c>
      <c r="T62" t="s">
        <v>151</v>
      </c>
      <c r="U62" t="s">
        <v>152</v>
      </c>
      <c r="V62" t="s">
        <v>151</v>
      </c>
      <c r="W62" t="s">
        <v>242</v>
      </c>
      <c r="X62" t="s">
        <v>241</v>
      </c>
      <c r="Y62" t="s">
        <v>242</v>
      </c>
      <c r="Z62" t="s">
        <v>153</v>
      </c>
      <c r="AA62" t="s">
        <v>193</v>
      </c>
      <c r="AB62" t="s">
        <v>560</v>
      </c>
      <c r="AC62" t="s">
        <v>153</v>
      </c>
      <c r="AD62" t="s">
        <v>153</v>
      </c>
      <c r="AE62" t="s">
        <v>812</v>
      </c>
      <c r="AF62" t="s">
        <v>193</v>
      </c>
      <c r="AG62" t="s">
        <v>154</v>
      </c>
      <c r="AH62" t="s">
        <v>812</v>
      </c>
      <c r="AI62" t="s">
        <v>812</v>
      </c>
      <c r="AJ62" t="s">
        <v>536</v>
      </c>
      <c r="AK62" t="s">
        <v>490</v>
      </c>
      <c r="AL62" t="s">
        <v>109</v>
      </c>
      <c r="AM62" t="s">
        <v>193</v>
      </c>
      <c r="AN62" t="s">
        <v>109</v>
      </c>
      <c r="AO62" t="s">
        <v>193</v>
      </c>
      <c r="AP62" t="s">
        <v>494</v>
      </c>
      <c r="AQ62" t="s">
        <v>193</v>
      </c>
      <c r="AR62" t="s">
        <v>193</v>
      </c>
      <c r="AS62" t="s">
        <v>496</v>
      </c>
      <c r="AT62" t="s">
        <v>193</v>
      </c>
      <c r="AU62" t="s">
        <v>111</v>
      </c>
      <c r="AV62">
        <v>1</v>
      </c>
      <c r="AW62">
        <v>0</v>
      </c>
      <c r="AX62">
        <v>0</v>
      </c>
      <c r="AY62">
        <v>0</v>
      </c>
      <c r="AZ62">
        <v>0</v>
      </c>
      <c r="BA62">
        <v>0</v>
      </c>
      <c r="BB62">
        <v>0</v>
      </c>
      <c r="BC62" t="s">
        <v>110</v>
      </c>
      <c r="BD62" t="s">
        <v>1423</v>
      </c>
      <c r="BE62" t="s">
        <v>813</v>
      </c>
      <c r="BF62">
        <v>1</v>
      </c>
      <c r="BG62">
        <v>0</v>
      </c>
      <c r="BH62">
        <v>1</v>
      </c>
      <c r="BI62">
        <v>0</v>
      </c>
      <c r="BJ62">
        <v>0</v>
      </c>
      <c r="BK62">
        <v>0</v>
      </c>
      <c r="BL62">
        <v>1</v>
      </c>
      <c r="BM62">
        <v>0</v>
      </c>
      <c r="BN62">
        <v>0</v>
      </c>
      <c r="BO62">
        <v>0</v>
      </c>
      <c r="BP62" t="s">
        <v>193</v>
      </c>
      <c r="BQ62" t="s">
        <v>128</v>
      </c>
      <c r="BR62" t="s">
        <v>495</v>
      </c>
      <c r="BS62" t="s">
        <v>499</v>
      </c>
      <c r="BT62">
        <v>1</v>
      </c>
      <c r="BU62">
        <v>1</v>
      </c>
      <c r="BV62">
        <v>1</v>
      </c>
      <c r="BW62">
        <v>1</v>
      </c>
      <c r="BX62">
        <v>1</v>
      </c>
      <c r="BY62">
        <v>1</v>
      </c>
      <c r="BZ62">
        <v>1</v>
      </c>
      <c r="CA62">
        <v>0</v>
      </c>
      <c r="CB62" t="s">
        <v>498</v>
      </c>
      <c r="CC62">
        <v>250</v>
      </c>
      <c r="CD62">
        <v>125</v>
      </c>
      <c r="CE62" t="s">
        <v>114</v>
      </c>
      <c r="CF62">
        <v>250</v>
      </c>
      <c r="CG62">
        <v>96.153846153846104</v>
      </c>
      <c r="CH62" t="s">
        <v>109</v>
      </c>
      <c r="CI62">
        <v>350</v>
      </c>
      <c r="CJ62">
        <v>152.173913043478</v>
      </c>
      <c r="CK62" t="s">
        <v>109</v>
      </c>
      <c r="CL62">
        <v>300</v>
      </c>
      <c r="CM62">
        <v>103.448275862068</v>
      </c>
      <c r="CN62" t="s">
        <v>109</v>
      </c>
      <c r="CO62">
        <v>500</v>
      </c>
      <c r="CP62">
        <v>208.333333333333</v>
      </c>
      <c r="CQ62" t="s">
        <v>114</v>
      </c>
      <c r="CR62">
        <v>750</v>
      </c>
      <c r="CS62">
        <v>312.5</v>
      </c>
      <c r="CT62" t="s">
        <v>109</v>
      </c>
      <c r="CU62" t="s">
        <v>612</v>
      </c>
      <c r="CV62" t="s">
        <v>109</v>
      </c>
      <c r="CW62">
        <v>800</v>
      </c>
      <c r="CX62" t="s">
        <v>193</v>
      </c>
      <c r="CY62" t="s">
        <v>193</v>
      </c>
      <c r="CZ62" t="s">
        <v>193</v>
      </c>
      <c r="DA62" t="s">
        <v>193</v>
      </c>
      <c r="DB62" t="s">
        <v>193</v>
      </c>
      <c r="DC62" t="s">
        <v>193</v>
      </c>
      <c r="DD62" t="s">
        <v>156</v>
      </c>
      <c r="DE62">
        <v>800</v>
      </c>
      <c r="DF62" t="s">
        <v>109</v>
      </c>
      <c r="DG62" t="s">
        <v>109</v>
      </c>
      <c r="DH62" t="s">
        <v>702</v>
      </c>
      <c r="DI62">
        <v>0</v>
      </c>
      <c r="DJ62">
        <v>1</v>
      </c>
      <c r="DK62">
        <v>0</v>
      </c>
      <c r="DL62">
        <v>0</v>
      </c>
      <c r="DM62">
        <v>0</v>
      </c>
      <c r="DN62">
        <v>0</v>
      </c>
      <c r="DO62">
        <v>0</v>
      </c>
      <c r="DP62">
        <v>0</v>
      </c>
      <c r="DQ62">
        <v>0</v>
      </c>
      <c r="DR62">
        <v>0</v>
      </c>
      <c r="DS62">
        <v>0</v>
      </c>
      <c r="DT62">
        <v>0</v>
      </c>
      <c r="DU62">
        <v>0</v>
      </c>
      <c r="DV62">
        <v>0</v>
      </c>
      <c r="DW62" t="s">
        <v>193</v>
      </c>
      <c r="DX62" t="s">
        <v>3475</v>
      </c>
      <c r="DY62">
        <v>1</v>
      </c>
      <c r="DZ62">
        <v>1</v>
      </c>
      <c r="EA62">
        <v>0</v>
      </c>
      <c r="EB62">
        <v>1</v>
      </c>
      <c r="EC62">
        <v>0</v>
      </c>
      <c r="ED62">
        <v>0</v>
      </c>
      <c r="EE62">
        <v>0</v>
      </c>
      <c r="EF62">
        <v>0</v>
      </c>
      <c r="EG62" t="s">
        <v>114</v>
      </c>
      <c r="EH62" t="s">
        <v>114</v>
      </c>
      <c r="EI62" t="s">
        <v>109</v>
      </c>
      <c r="EJ62" t="s">
        <v>123</v>
      </c>
      <c r="EK62" t="s">
        <v>789</v>
      </c>
      <c r="EL62" t="s">
        <v>151</v>
      </c>
      <c r="EM62" t="s">
        <v>789</v>
      </c>
      <c r="EN62" t="s">
        <v>193</v>
      </c>
      <c r="EO62" t="s">
        <v>193</v>
      </c>
      <c r="EP62" t="s">
        <v>193</v>
      </c>
      <c r="EQ62" t="s">
        <v>193</v>
      </c>
      <c r="ER62" t="s">
        <v>193</v>
      </c>
      <c r="ES62" t="s">
        <v>193</v>
      </c>
      <c r="ET62" t="s">
        <v>193</v>
      </c>
      <c r="EU62" t="s">
        <v>193</v>
      </c>
      <c r="EV62" t="s">
        <v>193</v>
      </c>
      <c r="EW62" t="s">
        <v>193</v>
      </c>
      <c r="EX62" t="s">
        <v>193</v>
      </c>
      <c r="EY62" t="s">
        <v>193</v>
      </c>
      <c r="EZ62" t="s">
        <v>193</v>
      </c>
      <c r="FA62" t="s">
        <v>193</v>
      </c>
      <c r="FB62" t="s">
        <v>193</v>
      </c>
      <c r="FC62" t="s">
        <v>193</v>
      </c>
      <c r="FD62" t="s">
        <v>193</v>
      </c>
      <c r="FE62" t="s">
        <v>193</v>
      </c>
      <c r="FF62" t="s">
        <v>193</v>
      </c>
      <c r="FG62" t="s">
        <v>193</v>
      </c>
      <c r="FH62" t="s">
        <v>193</v>
      </c>
      <c r="FI62" t="s">
        <v>193</v>
      </c>
      <c r="FJ62" t="s">
        <v>193</v>
      </c>
      <c r="FK62" t="s">
        <v>193</v>
      </c>
      <c r="FL62" t="s">
        <v>193</v>
      </c>
      <c r="FM62" t="s">
        <v>193</v>
      </c>
      <c r="FN62" t="s">
        <v>193</v>
      </c>
      <c r="FO62" t="s">
        <v>193</v>
      </c>
      <c r="FP62" t="s">
        <v>193</v>
      </c>
      <c r="FQ62" t="s">
        <v>193</v>
      </c>
      <c r="FR62" t="s">
        <v>193</v>
      </c>
      <c r="FS62" t="s">
        <v>193</v>
      </c>
      <c r="FT62" t="s">
        <v>193</v>
      </c>
      <c r="FU62" t="s">
        <v>193</v>
      </c>
      <c r="FV62" t="s">
        <v>193</v>
      </c>
      <c r="FW62" t="s">
        <v>193</v>
      </c>
      <c r="FX62" t="s">
        <v>193</v>
      </c>
      <c r="FY62" t="s">
        <v>193</v>
      </c>
      <c r="FZ62" t="s">
        <v>193</v>
      </c>
      <c r="GA62" t="s">
        <v>193</v>
      </c>
      <c r="GB62" t="s">
        <v>193</v>
      </c>
      <c r="GC62" t="s">
        <v>193</v>
      </c>
      <c r="GD62" t="s">
        <v>193</v>
      </c>
      <c r="GE62" t="s">
        <v>193</v>
      </c>
      <c r="GF62" t="s">
        <v>193</v>
      </c>
      <c r="GG62" t="s">
        <v>193</v>
      </c>
      <c r="GH62" t="s">
        <v>193</v>
      </c>
      <c r="GI62" t="s">
        <v>193</v>
      </c>
      <c r="GJ62" t="s">
        <v>193</v>
      </c>
      <c r="GK62" t="s">
        <v>193</v>
      </c>
      <c r="GL62" t="s">
        <v>193</v>
      </c>
      <c r="GM62" t="s">
        <v>193</v>
      </c>
      <c r="GN62" t="s">
        <v>193</v>
      </c>
      <c r="GO62" t="s">
        <v>193</v>
      </c>
      <c r="GP62" t="s">
        <v>193</v>
      </c>
      <c r="GQ62" t="s">
        <v>193</v>
      </c>
      <c r="GR62" t="s">
        <v>193</v>
      </c>
      <c r="GS62" t="s">
        <v>193</v>
      </c>
      <c r="GT62" t="s">
        <v>193</v>
      </c>
      <c r="GU62" t="s">
        <v>193</v>
      </c>
      <c r="GV62" t="s">
        <v>193</v>
      </c>
      <c r="GW62" t="s">
        <v>193</v>
      </c>
      <c r="GX62" t="s">
        <v>193</v>
      </c>
      <c r="GY62" t="s">
        <v>193</v>
      </c>
      <c r="GZ62" t="s">
        <v>193</v>
      </c>
      <c r="HA62" t="s">
        <v>193</v>
      </c>
      <c r="HB62" t="s">
        <v>193</v>
      </c>
      <c r="HC62" t="s">
        <v>193</v>
      </c>
      <c r="HD62" t="s">
        <v>193</v>
      </c>
      <c r="HE62" t="s">
        <v>193</v>
      </c>
      <c r="HF62" t="s">
        <v>193</v>
      </c>
      <c r="HG62" t="s">
        <v>193</v>
      </c>
      <c r="HH62" t="s">
        <v>193</v>
      </c>
      <c r="HI62" t="s">
        <v>193</v>
      </c>
      <c r="HJ62" t="s">
        <v>193</v>
      </c>
      <c r="HK62" t="s">
        <v>193</v>
      </c>
      <c r="HL62" t="s">
        <v>193</v>
      </c>
      <c r="HM62" t="s">
        <v>193</v>
      </c>
      <c r="HN62" t="s">
        <v>193</v>
      </c>
      <c r="HO62" t="s">
        <v>193</v>
      </c>
      <c r="HP62" t="s">
        <v>193</v>
      </c>
      <c r="HQ62" t="s">
        <v>193</v>
      </c>
      <c r="HR62" t="s">
        <v>193</v>
      </c>
      <c r="HS62" t="s">
        <v>193</v>
      </c>
      <c r="HT62" t="s">
        <v>193</v>
      </c>
      <c r="HU62" t="s">
        <v>193</v>
      </c>
      <c r="HV62" t="s">
        <v>193</v>
      </c>
      <c r="HW62" t="s">
        <v>193</v>
      </c>
      <c r="HX62" t="s">
        <v>193</v>
      </c>
      <c r="HY62" t="s">
        <v>193</v>
      </c>
      <c r="HZ62" t="s">
        <v>193</v>
      </c>
      <c r="IA62" t="s">
        <v>193</v>
      </c>
      <c r="IB62" t="s">
        <v>193</v>
      </c>
      <c r="IC62" t="s">
        <v>193</v>
      </c>
      <c r="ID62" t="s">
        <v>193</v>
      </c>
      <c r="IE62" t="s">
        <v>193</v>
      </c>
      <c r="IF62" t="s">
        <v>193</v>
      </c>
      <c r="IG62" t="s">
        <v>193</v>
      </c>
      <c r="IH62" t="s">
        <v>193</v>
      </c>
      <c r="II62" t="s">
        <v>193</v>
      </c>
      <c r="IJ62" t="s">
        <v>193</v>
      </c>
      <c r="IK62" t="s">
        <v>193</v>
      </c>
      <c r="IL62" t="s">
        <v>193</v>
      </c>
      <c r="IM62" t="s">
        <v>193</v>
      </c>
      <c r="IN62" t="s">
        <v>193</v>
      </c>
      <c r="IO62" t="s">
        <v>193</v>
      </c>
      <c r="IP62" t="s">
        <v>193</v>
      </c>
      <c r="IQ62" t="s">
        <v>193</v>
      </c>
      <c r="IR62" t="s">
        <v>193</v>
      </c>
      <c r="IS62" t="s">
        <v>193</v>
      </c>
      <c r="IT62" t="s">
        <v>193</v>
      </c>
      <c r="IU62" t="s">
        <v>193</v>
      </c>
      <c r="IV62" t="s">
        <v>193</v>
      </c>
      <c r="IW62" t="s">
        <v>193</v>
      </c>
      <c r="IX62" t="s">
        <v>193</v>
      </c>
      <c r="IY62" t="s">
        <v>193</v>
      </c>
      <c r="IZ62" t="s">
        <v>193</v>
      </c>
      <c r="JA62" t="s">
        <v>193</v>
      </c>
      <c r="JB62" t="s">
        <v>193</v>
      </c>
      <c r="JC62" t="s">
        <v>193</v>
      </c>
      <c r="JD62" t="s">
        <v>193</v>
      </c>
      <c r="JE62" t="s">
        <v>193</v>
      </c>
      <c r="JF62" t="s">
        <v>193</v>
      </c>
      <c r="JG62" t="s">
        <v>193</v>
      </c>
      <c r="JH62" t="s">
        <v>193</v>
      </c>
      <c r="JI62" t="s">
        <v>193</v>
      </c>
      <c r="JJ62" t="s">
        <v>193</v>
      </c>
      <c r="JK62" t="s">
        <v>193</v>
      </c>
      <c r="JL62" t="s">
        <v>193</v>
      </c>
      <c r="JM62" t="s">
        <v>193</v>
      </c>
      <c r="JN62" t="s">
        <v>193</v>
      </c>
      <c r="JO62" t="s">
        <v>193</v>
      </c>
      <c r="JP62" t="s">
        <v>193</v>
      </c>
      <c r="JQ62" t="s">
        <v>193</v>
      </c>
      <c r="JR62" t="s">
        <v>114</v>
      </c>
      <c r="JS62" t="s">
        <v>193</v>
      </c>
      <c r="JT62" t="s">
        <v>193</v>
      </c>
      <c r="JU62" t="s">
        <v>193</v>
      </c>
      <c r="JV62" t="s">
        <v>193</v>
      </c>
      <c r="JW62" t="s">
        <v>193</v>
      </c>
      <c r="JX62" t="s">
        <v>193</v>
      </c>
      <c r="JY62" t="s">
        <v>193</v>
      </c>
      <c r="JZ62" t="s">
        <v>193</v>
      </c>
      <c r="KA62" t="s">
        <v>3436</v>
      </c>
      <c r="KB62">
        <v>1</v>
      </c>
      <c r="KC62">
        <v>0</v>
      </c>
      <c r="KD62">
        <v>0</v>
      </c>
      <c r="KE62">
        <v>0</v>
      </c>
      <c r="KF62">
        <v>0</v>
      </c>
      <c r="KG62">
        <v>0</v>
      </c>
      <c r="KH62">
        <v>0</v>
      </c>
      <c r="KI62">
        <v>0</v>
      </c>
      <c r="KJ62" t="s">
        <v>193</v>
      </c>
      <c r="KK62" t="s">
        <v>109</v>
      </c>
      <c r="KL62" t="s">
        <v>193</v>
      </c>
      <c r="KM62" t="s">
        <v>111</v>
      </c>
      <c r="KN62">
        <v>1</v>
      </c>
      <c r="KO62">
        <v>0</v>
      </c>
      <c r="KP62">
        <v>0</v>
      </c>
      <c r="KQ62">
        <v>0</v>
      </c>
      <c r="KR62">
        <v>0</v>
      </c>
      <c r="KS62">
        <v>0</v>
      </c>
      <c r="KT62">
        <v>0</v>
      </c>
      <c r="KU62" t="s">
        <v>193</v>
      </c>
      <c r="KV62" t="s">
        <v>193</v>
      </c>
      <c r="KW62" t="s">
        <v>193</v>
      </c>
      <c r="KX62" t="s">
        <v>193</v>
      </c>
      <c r="KY62" t="s">
        <v>193</v>
      </c>
      <c r="KZ62" t="s">
        <v>193</v>
      </c>
      <c r="LA62" t="s">
        <v>193</v>
      </c>
      <c r="LB62" t="s">
        <v>193</v>
      </c>
      <c r="LC62" t="s">
        <v>193</v>
      </c>
      <c r="LD62" t="s">
        <v>193</v>
      </c>
      <c r="LE62" t="s">
        <v>193</v>
      </c>
      <c r="LF62" t="s">
        <v>193</v>
      </c>
      <c r="LG62" t="s">
        <v>193</v>
      </c>
      <c r="LH62" t="s">
        <v>193</v>
      </c>
      <c r="LI62" t="s">
        <v>193</v>
      </c>
      <c r="LJ62" t="s">
        <v>193</v>
      </c>
      <c r="LK62" t="s">
        <v>193</v>
      </c>
      <c r="LL62" t="s">
        <v>193</v>
      </c>
      <c r="LM62" t="s">
        <v>193</v>
      </c>
      <c r="LN62" t="s">
        <v>193</v>
      </c>
      <c r="LO62" t="s">
        <v>193</v>
      </c>
      <c r="LP62" t="s">
        <v>193</v>
      </c>
      <c r="LQ62" t="s">
        <v>193</v>
      </c>
      <c r="LR62" t="s">
        <v>193</v>
      </c>
      <c r="LS62" t="s">
        <v>193</v>
      </c>
      <c r="LT62" t="s">
        <v>193</v>
      </c>
      <c r="LU62" t="s">
        <v>193</v>
      </c>
      <c r="LV62" t="s">
        <v>193</v>
      </c>
      <c r="LW62" t="s">
        <v>193</v>
      </c>
      <c r="LX62" t="s">
        <v>193</v>
      </c>
      <c r="LY62" t="s">
        <v>193</v>
      </c>
      <c r="LZ62" t="s">
        <v>193</v>
      </c>
      <c r="MA62" t="s">
        <v>193</v>
      </c>
      <c r="MB62" t="s">
        <v>193</v>
      </c>
      <c r="MC62" t="s">
        <v>193</v>
      </c>
      <c r="MD62" t="s">
        <v>193</v>
      </c>
      <c r="ME62" t="s">
        <v>193</v>
      </c>
      <c r="MF62" t="s">
        <v>193</v>
      </c>
      <c r="MG62" t="s">
        <v>193</v>
      </c>
      <c r="MH62" t="s">
        <v>193</v>
      </c>
      <c r="MI62" t="s">
        <v>193</v>
      </c>
      <c r="MJ62" t="s">
        <v>193</v>
      </c>
      <c r="MK62" t="s">
        <v>193</v>
      </c>
      <c r="ML62" t="s">
        <v>193</v>
      </c>
      <c r="MM62" t="s">
        <v>193</v>
      </c>
      <c r="MN62" t="s">
        <v>193</v>
      </c>
      <c r="MO62" t="s">
        <v>193</v>
      </c>
      <c r="MP62" t="s">
        <v>193</v>
      </c>
      <c r="MQ62" t="s">
        <v>193</v>
      </c>
      <c r="MR62" t="s">
        <v>193</v>
      </c>
      <c r="MS62" t="s">
        <v>193</v>
      </c>
      <c r="MT62" t="s">
        <v>193</v>
      </c>
      <c r="MU62" t="s">
        <v>193</v>
      </c>
      <c r="MV62" t="s">
        <v>193</v>
      </c>
      <c r="MW62" t="s">
        <v>193</v>
      </c>
      <c r="MX62" t="s">
        <v>193</v>
      </c>
      <c r="MY62" t="s">
        <v>193</v>
      </c>
      <c r="MZ62" t="s">
        <v>193</v>
      </c>
      <c r="NA62" t="s">
        <v>4062</v>
      </c>
      <c r="NB62" t="s">
        <v>193</v>
      </c>
      <c r="NC62">
        <v>195572647</v>
      </c>
      <c r="ND62" t="s">
        <v>3474</v>
      </c>
      <c r="NE62" t="s">
        <v>4063</v>
      </c>
      <c r="NF62" t="s">
        <v>193</v>
      </c>
      <c r="NG62" t="s">
        <v>699</v>
      </c>
      <c r="NH62" t="s">
        <v>700</v>
      </c>
      <c r="NI62" t="s">
        <v>611</v>
      </c>
      <c r="NJ62" t="s">
        <v>193</v>
      </c>
      <c r="NK62">
        <v>62</v>
      </c>
    </row>
    <row r="63" spans="1:375" x14ac:dyDescent="0.35">
      <c r="A63" t="s">
        <v>4064</v>
      </c>
      <c r="B63" t="s">
        <v>4065</v>
      </c>
      <c r="C63" t="s">
        <v>3316</v>
      </c>
      <c r="D63">
        <v>6.9444444452528842E-3</v>
      </c>
      <c r="E63" t="s">
        <v>193</v>
      </c>
      <c r="F63" t="s">
        <v>193</v>
      </c>
      <c r="G63" t="s">
        <v>809</v>
      </c>
      <c r="H63" t="s">
        <v>3316</v>
      </c>
      <c r="I63" t="s">
        <v>148</v>
      </c>
      <c r="J63" t="s">
        <v>193</v>
      </c>
      <c r="K63" t="s">
        <v>149</v>
      </c>
      <c r="L63" t="s">
        <v>148</v>
      </c>
      <c r="M63" t="s">
        <v>148</v>
      </c>
      <c r="N63" t="s">
        <v>157</v>
      </c>
      <c r="O63" t="s">
        <v>193</v>
      </c>
      <c r="P63" t="s">
        <v>200</v>
      </c>
      <c r="Q63" t="s">
        <v>157</v>
      </c>
      <c r="R63" t="s">
        <v>157</v>
      </c>
      <c r="S63" t="s">
        <v>123</v>
      </c>
      <c r="T63" t="s">
        <v>151</v>
      </c>
      <c r="U63" t="s">
        <v>152</v>
      </c>
      <c r="V63" t="s">
        <v>151</v>
      </c>
      <c r="W63" t="s">
        <v>242</v>
      </c>
      <c r="X63" t="s">
        <v>241</v>
      </c>
      <c r="Y63" t="s">
        <v>242</v>
      </c>
      <c r="Z63" t="s">
        <v>153</v>
      </c>
      <c r="AA63" t="s">
        <v>193</v>
      </c>
      <c r="AB63" t="s">
        <v>560</v>
      </c>
      <c r="AC63" t="s">
        <v>153</v>
      </c>
      <c r="AD63" t="s">
        <v>153</v>
      </c>
      <c r="AE63" t="s">
        <v>812</v>
      </c>
      <c r="AF63" t="s">
        <v>193</v>
      </c>
      <c r="AG63" t="s">
        <v>154</v>
      </c>
      <c r="AH63" t="s">
        <v>812</v>
      </c>
      <c r="AI63" t="s">
        <v>812</v>
      </c>
      <c r="AJ63" t="s">
        <v>536</v>
      </c>
      <c r="AK63" t="s">
        <v>490</v>
      </c>
      <c r="AL63" t="s">
        <v>109</v>
      </c>
      <c r="AM63" t="s">
        <v>193</v>
      </c>
      <c r="AN63" t="s">
        <v>109</v>
      </c>
      <c r="AO63" t="s">
        <v>193</v>
      </c>
      <c r="AP63" t="s">
        <v>491</v>
      </c>
      <c r="AQ63" t="s">
        <v>193</v>
      </c>
      <c r="AR63" t="s">
        <v>193</v>
      </c>
      <c r="AS63" t="s">
        <v>496</v>
      </c>
      <c r="AT63" t="s">
        <v>193</v>
      </c>
      <c r="AU63" t="s">
        <v>111</v>
      </c>
      <c r="AV63">
        <v>1</v>
      </c>
      <c r="AW63">
        <v>0</v>
      </c>
      <c r="AX63">
        <v>0</v>
      </c>
      <c r="AY63">
        <v>0</v>
      </c>
      <c r="AZ63">
        <v>0</v>
      </c>
      <c r="BA63">
        <v>0</v>
      </c>
      <c r="BB63">
        <v>0</v>
      </c>
      <c r="BC63" t="s">
        <v>110</v>
      </c>
      <c r="BD63" t="s">
        <v>1423</v>
      </c>
      <c r="BE63" t="s">
        <v>112</v>
      </c>
      <c r="BF63">
        <v>1</v>
      </c>
      <c r="BG63">
        <v>0</v>
      </c>
      <c r="BH63">
        <v>0</v>
      </c>
      <c r="BI63">
        <v>0</v>
      </c>
      <c r="BJ63">
        <v>0</v>
      </c>
      <c r="BK63">
        <v>0</v>
      </c>
      <c r="BL63">
        <v>0</v>
      </c>
      <c r="BM63">
        <v>0</v>
      </c>
      <c r="BN63">
        <v>0</v>
      </c>
      <c r="BO63">
        <v>0</v>
      </c>
      <c r="BP63" t="s">
        <v>193</v>
      </c>
      <c r="BQ63" t="s">
        <v>128</v>
      </c>
      <c r="BR63" t="s">
        <v>495</v>
      </c>
      <c r="BS63" t="s">
        <v>503</v>
      </c>
      <c r="BT63">
        <v>1</v>
      </c>
      <c r="BU63">
        <v>1</v>
      </c>
      <c r="BV63">
        <v>1</v>
      </c>
      <c r="BW63">
        <v>1</v>
      </c>
      <c r="BX63">
        <v>1</v>
      </c>
      <c r="BY63">
        <v>0</v>
      </c>
      <c r="BZ63">
        <v>1</v>
      </c>
      <c r="CA63">
        <v>0</v>
      </c>
      <c r="CB63" t="s">
        <v>498</v>
      </c>
      <c r="CC63">
        <v>225</v>
      </c>
      <c r="CD63">
        <v>112.5</v>
      </c>
      <c r="CE63" t="s">
        <v>114</v>
      </c>
      <c r="CF63">
        <v>300</v>
      </c>
      <c r="CG63">
        <v>115.384615384615</v>
      </c>
      <c r="CH63" t="s">
        <v>109</v>
      </c>
      <c r="CI63">
        <v>325</v>
      </c>
      <c r="CJ63">
        <v>141.304347826086</v>
      </c>
      <c r="CK63" t="s">
        <v>109</v>
      </c>
      <c r="CL63">
        <v>250</v>
      </c>
      <c r="CM63">
        <v>86.2068965517241</v>
      </c>
      <c r="CN63" t="s">
        <v>109</v>
      </c>
      <c r="CO63">
        <v>500</v>
      </c>
      <c r="CP63">
        <v>208.333333333333</v>
      </c>
      <c r="CQ63" t="s">
        <v>114</v>
      </c>
      <c r="CR63" t="s">
        <v>193</v>
      </c>
      <c r="CS63" t="s">
        <v>193</v>
      </c>
      <c r="CT63" t="s">
        <v>193</v>
      </c>
      <c r="CU63" t="s">
        <v>612</v>
      </c>
      <c r="CV63" t="s">
        <v>109</v>
      </c>
      <c r="CW63">
        <v>700</v>
      </c>
      <c r="CX63" t="s">
        <v>193</v>
      </c>
      <c r="CY63" t="s">
        <v>193</v>
      </c>
      <c r="CZ63" t="s">
        <v>193</v>
      </c>
      <c r="DA63" t="s">
        <v>193</v>
      </c>
      <c r="DB63" t="s">
        <v>193</v>
      </c>
      <c r="DC63" t="s">
        <v>193</v>
      </c>
      <c r="DD63" t="s">
        <v>156</v>
      </c>
      <c r="DE63">
        <v>700</v>
      </c>
      <c r="DF63" t="s">
        <v>109</v>
      </c>
      <c r="DG63" t="s">
        <v>114</v>
      </c>
      <c r="DH63" t="s">
        <v>193</v>
      </c>
      <c r="DI63" t="s">
        <v>193</v>
      </c>
      <c r="DJ63" t="s">
        <v>193</v>
      </c>
      <c r="DK63" t="s">
        <v>193</v>
      </c>
      <c r="DL63" t="s">
        <v>193</v>
      </c>
      <c r="DM63" t="s">
        <v>193</v>
      </c>
      <c r="DN63" t="s">
        <v>193</v>
      </c>
      <c r="DO63" t="s">
        <v>193</v>
      </c>
      <c r="DP63" t="s">
        <v>193</v>
      </c>
      <c r="DQ63" t="s">
        <v>193</v>
      </c>
      <c r="DR63" t="s">
        <v>193</v>
      </c>
      <c r="DS63" t="s">
        <v>193</v>
      </c>
      <c r="DT63" t="s">
        <v>193</v>
      </c>
      <c r="DU63" t="s">
        <v>193</v>
      </c>
      <c r="DV63" t="s">
        <v>193</v>
      </c>
      <c r="DW63" t="s">
        <v>193</v>
      </c>
      <c r="DX63" t="s">
        <v>193</v>
      </c>
      <c r="DY63" t="s">
        <v>193</v>
      </c>
      <c r="DZ63" t="s">
        <v>193</v>
      </c>
      <c r="EA63" t="s">
        <v>193</v>
      </c>
      <c r="EB63" t="s">
        <v>193</v>
      </c>
      <c r="EC63" t="s">
        <v>193</v>
      </c>
      <c r="ED63" t="s">
        <v>193</v>
      </c>
      <c r="EE63" t="s">
        <v>193</v>
      </c>
      <c r="EF63" t="s">
        <v>193</v>
      </c>
      <c r="EG63" t="s">
        <v>109</v>
      </c>
      <c r="EH63" t="s">
        <v>109</v>
      </c>
      <c r="EI63" t="s">
        <v>109</v>
      </c>
      <c r="EJ63" t="s">
        <v>123</v>
      </c>
      <c r="EK63" t="s">
        <v>789</v>
      </c>
      <c r="EL63" t="s">
        <v>151</v>
      </c>
      <c r="EM63" t="s">
        <v>789</v>
      </c>
      <c r="EN63" t="s">
        <v>193</v>
      </c>
      <c r="EO63" t="s">
        <v>193</v>
      </c>
      <c r="EP63" t="s">
        <v>193</v>
      </c>
      <c r="EQ63" t="s">
        <v>193</v>
      </c>
      <c r="ER63" t="s">
        <v>193</v>
      </c>
      <c r="ES63" t="s">
        <v>193</v>
      </c>
      <c r="ET63" t="s">
        <v>193</v>
      </c>
      <c r="EU63" t="s">
        <v>193</v>
      </c>
      <c r="EV63" t="s">
        <v>193</v>
      </c>
      <c r="EW63" t="s">
        <v>193</v>
      </c>
      <c r="EX63" t="s">
        <v>193</v>
      </c>
      <c r="EY63" t="s">
        <v>193</v>
      </c>
      <c r="EZ63" t="s">
        <v>193</v>
      </c>
      <c r="FA63" t="s">
        <v>193</v>
      </c>
      <c r="FB63" t="s">
        <v>193</v>
      </c>
      <c r="FC63" t="s">
        <v>193</v>
      </c>
      <c r="FD63" t="s">
        <v>193</v>
      </c>
      <c r="FE63" t="s">
        <v>193</v>
      </c>
      <c r="FF63" t="s">
        <v>193</v>
      </c>
      <c r="FG63" t="s">
        <v>193</v>
      </c>
      <c r="FH63" t="s">
        <v>193</v>
      </c>
      <c r="FI63" t="s">
        <v>193</v>
      </c>
      <c r="FJ63" t="s">
        <v>193</v>
      </c>
      <c r="FK63" t="s">
        <v>193</v>
      </c>
      <c r="FL63" t="s">
        <v>193</v>
      </c>
      <c r="FM63" t="s">
        <v>193</v>
      </c>
      <c r="FN63" t="s">
        <v>193</v>
      </c>
      <c r="FO63" t="s">
        <v>193</v>
      </c>
      <c r="FP63" t="s">
        <v>193</v>
      </c>
      <c r="FQ63" t="s">
        <v>193</v>
      </c>
      <c r="FR63" t="s">
        <v>193</v>
      </c>
      <c r="FS63" t="s">
        <v>193</v>
      </c>
      <c r="FT63" t="s">
        <v>193</v>
      </c>
      <c r="FU63" t="s">
        <v>193</v>
      </c>
      <c r="FV63" t="s">
        <v>193</v>
      </c>
      <c r="FW63" t="s">
        <v>193</v>
      </c>
      <c r="FX63" t="s">
        <v>193</v>
      </c>
      <c r="FY63" t="s">
        <v>193</v>
      </c>
      <c r="FZ63" t="s">
        <v>193</v>
      </c>
      <c r="GA63" t="s">
        <v>193</v>
      </c>
      <c r="GB63" t="s">
        <v>193</v>
      </c>
      <c r="GC63" t="s">
        <v>193</v>
      </c>
      <c r="GD63" t="s">
        <v>193</v>
      </c>
      <c r="GE63" t="s">
        <v>193</v>
      </c>
      <c r="GF63" t="s">
        <v>193</v>
      </c>
      <c r="GG63" t="s">
        <v>193</v>
      </c>
      <c r="GH63" t="s">
        <v>193</v>
      </c>
      <c r="GI63" t="s">
        <v>193</v>
      </c>
      <c r="GJ63" t="s">
        <v>193</v>
      </c>
      <c r="GK63" t="s">
        <v>193</v>
      </c>
      <c r="GL63" t="s">
        <v>193</v>
      </c>
      <c r="GM63" t="s">
        <v>193</v>
      </c>
      <c r="GN63" t="s">
        <v>193</v>
      </c>
      <c r="GO63" t="s">
        <v>193</v>
      </c>
      <c r="GP63" t="s">
        <v>193</v>
      </c>
      <c r="GQ63" t="s">
        <v>193</v>
      </c>
      <c r="GR63" t="s">
        <v>193</v>
      </c>
      <c r="GS63" t="s">
        <v>193</v>
      </c>
      <c r="GT63" t="s">
        <v>193</v>
      </c>
      <c r="GU63" t="s">
        <v>193</v>
      </c>
      <c r="GV63" t="s">
        <v>193</v>
      </c>
      <c r="GW63" t="s">
        <v>193</v>
      </c>
      <c r="GX63" t="s">
        <v>193</v>
      </c>
      <c r="GY63" t="s">
        <v>193</v>
      </c>
      <c r="GZ63" t="s">
        <v>193</v>
      </c>
      <c r="HA63" t="s">
        <v>193</v>
      </c>
      <c r="HB63" t="s">
        <v>193</v>
      </c>
      <c r="HC63" t="s">
        <v>193</v>
      </c>
      <c r="HD63" t="s">
        <v>193</v>
      </c>
      <c r="HE63" t="s">
        <v>193</v>
      </c>
      <c r="HF63" t="s">
        <v>193</v>
      </c>
      <c r="HG63" t="s">
        <v>193</v>
      </c>
      <c r="HH63" t="s">
        <v>193</v>
      </c>
      <c r="HI63" t="s">
        <v>193</v>
      </c>
      <c r="HJ63" t="s">
        <v>193</v>
      </c>
      <c r="HK63" t="s">
        <v>193</v>
      </c>
      <c r="HL63" t="s">
        <v>193</v>
      </c>
      <c r="HM63" t="s">
        <v>193</v>
      </c>
      <c r="HN63" t="s">
        <v>193</v>
      </c>
      <c r="HO63" t="s">
        <v>193</v>
      </c>
      <c r="HP63" t="s">
        <v>193</v>
      </c>
      <c r="HQ63" t="s">
        <v>193</v>
      </c>
      <c r="HR63" t="s">
        <v>193</v>
      </c>
      <c r="HS63" t="s">
        <v>193</v>
      </c>
      <c r="HT63" t="s">
        <v>193</v>
      </c>
      <c r="HU63" t="s">
        <v>193</v>
      </c>
      <c r="HV63" t="s">
        <v>193</v>
      </c>
      <c r="HW63" t="s">
        <v>193</v>
      </c>
      <c r="HX63" t="s">
        <v>193</v>
      </c>
      <c r="HY63" t="s">
        <v>193</v>
      </c>
      <c r="HZ63" t="s">
        <v>193</v>
      </c>
      <c r="IA63" t="s">
        <v>193</v>
      </c>
      <c r="IB63" t="s">
        <v>193</v>
      </c>
      <c r="IC63" t="s">
        <v>193</v>
      </c>
      <c r="ID63" t="s">
        <v>193</v>
      </c>
      <c r="IE63" t="s">
        <v>193</v>
      </c>
      <c r="IF63" t="s">
        <v>193</v>
      </c>
      <c r="IG63" t="s">
        <v>193</v>
      </c>
      <c r="IH63" t="s">
        <v>193</v>
      </c>
      <c r="II63" t="s">
        <v>193</v>
      </c>
      <c r="IJ63" t="s">
        <v>193</v>
      </c>
      <c r="IK63" t="s">
        <v>193</v>
      </c>
      <c r="IL63" t="s">
        <v>193</v>
      </c>
      <c r="IM63" t="s">
        <v>193</v>
      </c>
      <c r="IN63" t="s">
        <v>193</v>
      </c>
      <c r="IO63" t="s">
        <v>193</v>
      </c>
      <c r="IP63" t="s">
        <v>193</v>
      </c>
      <c r="IQ63" t="s">
        <v>193</v>
      </c>
      <c r="IR63" t="s">
        <v>193</v>
      </c>
      <c r="IS63" t="s">
        <v>193</v>
      </c>
      <c r="IT63" t="s">
        <v>193</v>
      </c>
      <c r="IU63" t="s">
        <v>193</v>
      </c>
      <c r="IV63" t="s">
        <v>193</v>
      </c>
      <c r="IW63" t="s">
        <v>193</v>
      </c>
      <c r="IX63" t="s">
        <v>193</v>
      </c>
      <c r="IY63" t="s">
        <v>193</v>
      </c>
      <c r="IZ63" t="s">
        <v>193</v>
      </c>
      <c r="JA63" t="s">
        <v>193</v>
      </c>
      <c r="JB63" t="s">
        <v>193</v>
      </c>
      <c r="JC63" t="s">
        <v>193</v>
      </c>
      <c r="JD63" t="s">
        <v>193</v>
      </c>
      <c r="JE63" t="s">
        <v>193</v>
      </c>
      <c r="JF63" t="s">
        <v>193</v>
      </c>
      <c r="JG63" t="s">
        <v>193</v>
      </c>
      <c r="JH63" t="s">
        <v>193</v>
      </c>
      <c r="JI63" t="s">
        <v>193</v>
      </c>
      <c r="JJ63" t="s">
        <v>193</v>
      </c>
      <c r="JK63" t="s">
        <v>193</v>
      </c>
      <c r="JL63" t="s">
        <v>193</v>
      </c>
      <c r="JM63" t="s">
        <v>193</v>
      </c>
      <c r="JN63" t="s">
        <v>193</v>
      </c>
      <c r="JO63" t="s">
        <v>193</v>
      </c>
      <c r="JP63" t="s">
        <v>193</v>
      </c>
      <c r="JQ63" t="s">
        <v>193</v>
      </c>
      <c r="JR63" t="s">
        <v>114</v>
      </c>
      <c r="JS63" t="s">
        <v>193</v>
      </c>
      <c r="JT63" t="s">
        <v>193</v>
      </c>
      <c r="JU63" t="s">
        <v>193</v>
      </c>
      <c r="JV63" t="s">
        <v>193</v>
      </c>
      <c r="JW63" t="s">
        <v>193</v>
      </c>
      <c r="JX63" t="s">
        <v>193</v>
      </c>
      <c r="JY63" t="s">
        <v>193</v>
      </c>
      <c r="JZ63" t="s">
        <v>193</v>
      </c>
      <c r="KA63" t="s">
        <v>132</v>
      </c>
      <c r="KB63">
        <v>0</v>
      </c>
      <c r="KC63">
        <v>0</v>
      </c>
      <c r="KD63">
        <v>0</v>
      </c>
      <c r="KE63">
        <v>0</v>
      </c>
      <c r="KF63">
        <v>0</v>
      </c>
      <c r="KG63">
        <v>0</v>
      </c>
      <c r="KH63">
        <v>0</v>
      </c>
      <c r="KI63">
        <v>1</v>
      </c>
      <c r="KJ63" t="s">
        <v>193</v>
      </c>
      <c r="KK63" t="s">
        <v>109</v>
      </c>
      <c r="KL63" t="s">
        <v>193</v>
      </c>
      <c r="KM63" t="s">
        <v>111</v>
      </c>
      <c r="KN63">
        <v>1</v>
      </c>
      <c r="KO63">
        <v>0</v>
      </c>
      <c r="KP63">
        <v>0</v>
      </c>
      <c r="KQ63">
        <v>0</v>
      </c>
      <c r="KR63">
        <v>0</v>
      </c>
      <c r="KS63">
        <v>0</v>
      </c>
      <c r="KT63">
        <v>0</v>
      </c>
      <c r="KU63" t="s">
        <v>193</v>
      </c>
      <c r="KV63" t="s">
        <v>193</v>
      </c>
      <c r="KW63" t="s">
        <v>193</v>
      </c>
      <c r="KX63" t="s">
        <v>193</v>
      </c>
      <c r="KY63" t="s">
        <v>193</v>
      </c>
      <c r="KZ63" t="s">
        <v>193</v>
      </c>
      <c r="LA63" t="s">
        <v>193</v>
      </c>
      <c r="LB63" t="s">
        <v>193</v>
      </c>
      <c r="LC63" t="s">
        <v>193</v>
      </c>
      <c r="LD63" t="s">
        <v>193</v>
      </c>
      <c r="LE63" t="s">
        <v>193</v>
      </c>
      <c r="LF63" t="s">
        <v>193</v>
      </c>
      <c r="LG63" t="s">
        <v>193</v>
      </c>
      <c r="LH63" t="s">
        <v>193</v>
      </c>
      <c r="LI63" t="s">
        <v>193</v>
      </c>
      <c r="LJ63" t="s">
        <v>193</v>
      </c>
      <c r="LK63" t="s">
        <v>193</v>
      </c>
      <c r="LL63" t="s">
        <v>193</v>
      </c>
      <c r="LM63" t="s">
        <v>193</v>
      </c>
      <c r="LN63" t="s">
        <v>193</v>
      </c>
      <c r="LO63" t="s">
        <v>193</v>
      </c>
      <c r="LP63" t="s">
        <v>193</v>
      </c>
      <c r="LQ63" t="s">
        <v>193</v>
      </c>
      <c r="LR63" t="s">
        <v>193</v>
      </c>
      <c r="LS63" t="s">
        <v>193</v>
      </c>
      <c r="LT63" t="s">
        <v>193</v>
      </c>
      <c r="LU63" t="s">
        <v>193</v>
      </c>
      <c r="LV63" t="s">
        <v>193</v>
      </c>
      <c r="LW63" t="s">
        <v>193</v>
      </c>
      <c r="LX63" t="s">
        <v>193</v>
      </c>
      <c r="LY63" t="s">
        <v>193</v>
      </c>
      <c r="LZ63" t="s">
        <v>193</v>
      </c>
      <c r="MA63" t="s">
        <v>193</v>
      </c>
      <c r="MB63" t="s">
        <v>193</v>
      </c>
      <c r="MC63" t="s">
        <v>193</v>
      </c>
      <c r="MD63" t="s">
        <v>193</v>
      </c>
      <c r="ME63" t="s">
        <v>193</v>
      </c>
      <c r="MF63" t="s">
        <v>193</v>
      </c>
      <c r="MG63" t="s">
        <v>193</v>
      </c>
      <c r="MH63" t="s">
        <v>193</v>
      </c>
      <c r="MI63" t="s">
        <v>193</v>
      </c>
      <c r="MJ63" t="s">
        <v>193</v>
      </c>
      <c r="MK63" t="s">
        <v>193</v>
      </c>
      <c r="ML63" t="s">
        <v>193</v>
      </c>
      <c r="MM63" t="s">
        <v>193</v>
      </c>
      <c r="MN63" t="s">
        <v>193</v>
      </c>
      <c r="MO63" t="s">
        <v>193</v>
      </c>
      <c r="MP63" t="s">
        <v>193</v>
      </c>
      <c r="MQ63" t="s">
        <v>193</v>
      </c>
      <c r="MR63" t="s">
        <v>193</v>
      </c>
      <c r="MS63" t="s">
        <v>193</v>
      </c>
      <c r="MT63" t="s">
        <v>193</v>
      </c>
      <c r="MU63" t="s">
        <v>193</v>
      </c>
      <c r="MV63" t="s">
        <v>193</v>
      </c>
      <c r="MW63" t="s">
        <v>193</v>
      </c>
      <c r="MX63" t="s">
        <v>193</v>
      </c>
      <c r="MY63" t="s">
        <v>193</v>
      </c>
      <c r="MZ63" t="s">
        <v>193</v>
      </c>
      <c r="NA63" t="s">
        <v>193</v>
      </c>
      <c r="NB63" t="s">
        <v>193</v>
      </c>
      <c r="NC63">
        <v>195572656</v>
      </c>
      <c r="ND63" t="s">
        <v>3476</v>
      </c>
      <c r="NE63" t="s">
        <v>4066</v>
      </c>
      <c r="NF63" t="s">
        <v>193</v>
      </c>
      <c r="NG63" t="s">
        <v>699</v>
      </c>
      <c r="NH63" t="s">
        <v>700</v>
      </c>
      <c r="NI63" t="s">
        <v>611</v>
      </c>
      <c r="NJ63" t="s">
        <v>193</v>
      </c>
      <c r="NK63">
        <v>63</v>
      </c>
    </row>
    <row r="64" spans="1:375" x14ac:dyDescent="0.35">
      <c r="A64" t="s">
        <v>4067</v>
      </c>
      <c r="B64" t="s">
        <v>4068</v>
      </c>
      <c r="C64" t="s">
        <v>3316</v>
      </c>
      <c r="D64">
        <v>4.4444444443797696E-3</v>
      </c>
      <c r="E64" t="s">
        <v>193</v>
      </c>
      <c r="F64" t="s">
        <v>193</v>
      </c>
      <c r="G64" t="s">
        <v>809</v>
      </c>
      <c r="H64" t="s">
        <v>3316</v>
      </c>
      <c r="I64" t="s">
        <v>148</v>
      </c>
      <c r="J64" t="s">
        <v>193</v>
      </c>
      <c r="K64" t="s">
        <v>149</v>
      </c>
      <c r="L64" t="s">
        <v>148</v>
      </c>
      <c r="M64" t="s">
        <v>148</v>
      </c>
      <c r="N64" t="s">
        <v>157</v>
      </c>
      <c r="O64" t="s">
        <v>193</v>
      </c>
      <c r="P64" t="s">
        <v>200</v>
      </c>
      <c r="Q64" t="s">
        <v>157</v>
      </c>
      <c r="R64" t="s">
        <v>157</v>
      </c>
      <c r="S64" t="s">
        <v>123</v>
      </c>
      <c r="T64" t="s">
        <v>151</v>
      </c>
      <c r="U64" t="s">
        <v>152</v>
      </c>
      <c r="V64" t="s">
        <v>151</v>
      </c>
      <c r="W64" t="s">
        <v>242</v>
      </c>
      <c r="X64" t="s">
        <v>241</v>
      </c>
      <c r="Y64" t="s">
        <v>242</v>
      </c>
      <c r="Z64" t="s">
        <v>153</v>
      </c>
      <c r="AA64" t="s">
        <v>193</v>
      </c>
      <c r="AB64" t="s">
        <v>560</v>
      </c>
      <c r="AC64" t="s">
        <v>153</v>
      </c>
      <c r="AD64" t="s">
        <v>153</v>
      </c>
      <c r="AE64" t="s">
        <v>812</v>
      </c>
      <c r="AF64" t="s">
        <v>193</v>
      </c>
      <c r="AG64" t="s">
        <v>154</v>
      </c>
      <c r="AH64" t="s">
        <v>812</v>
      </c>
      <c r="AI64" t="s">
        <v>812</v>
      </c>
      <c r="AJ64" t="s">
        <v>536</v>
      </c>
      <c r="AK64" t="s">
        <v>490</v>
      </c>
      <c r="AL64" t="s">
        <v>109</v>
      </c>
      <c r="AM64" t="s">
        <v>193</v>
      </c>
      <c r="AN64" t="s">
        <v>109</v>
      </c>
      <c r="AO64" t="s">
        <v>193</v>
      </c>
      <c r="AP64" t="s">
        <v>491</v>
      </c>
      <c r="AQ64" t="s">
        <v>193</v>
      </c>
      <c r="AR64" t="s">
        <v>193</v>
      </c>
      <c r="AS64" t="s">
        <v>496</v>
      </c>
      <c r="AT64" t="s">
        <v>193</v>
      </c>
      <c r="AU64" t="s">
        <v>701</v>
      </c>
      <c r="AV64">
        <v>0</v>
      </c>
      <c r="AW64">
        <v>1</v>
      </c>
      <c r="AX64">
        <v>0</v>
      </c>
      <c r="AY64">
        <v>0</v>
      </c>
      <c r="AZ64">
        <v>0</v>
      </c>
      <c r="BA64">
        <v>0</v>
      </c>
      <c r="BB64">
        <v>0</v>
      </c>
      <c r="BC64" t="s">
        <v>130</v>
      </c>
      <c r="BD64" t="s">
        <v>701</v>
      </c>
      <c r="BE64" t="s">
        <v>112</v>
      </c>
      <c r="BF64">
        <v>1</v>
      </c>
      <c r="BG64">
        <v>0</v>
      </c>
      <c r="BH64">
        <v>0</v>
      </c>
      <c r="BI64">
        <v>0</v>
      </c>
      <c r="BJ64">
        <v>0</v>
      </c>
      <c r="BK64">
        <v>0</v>
      </c>
      <c r="BL64">
        <v>0</v>
      </c>
      <c r="BM64">
        <v>0</v>
      </c>
      <c r="BN64">
        <v>0</v>
      </c>
      <c r="BO64">
        <v>0</v>
      </c>
      <c r="BP64" t="s">
        <v>193</v>
      </c>
      <c r="BQ64" t="s">
        <v>128</v>
      </c>
      <c r="BR64" t="s">
        <v>501</v>
      </c>
      <c r="BS64" t="s">
        <v>193</v>
      </c>
      <c r="BT64" t="s">
        <v>193</v>
      </c>
      <c r="BU64" t="s">
        <v>193</v>
      </c>
      <c r="BV64" t="s">
        <v>193</v>
      </c>
      <c r="BW64" t="s">
        <v>193</v>
      </c>
      <c r="BX64" t="s">
        <v>193</v>
      </c>
      <c r="BY64" t="s">
        <v>193</v>
      </c>
      <c r="BZ64" t="s">
        <v>193</v>
      </c>
      <c r="CA64" t="s">
        <v>193</v>
      </c>
      <c r="CB64" t="s">
        <v>193</v>
      </c>
      <c r="CC64" t="s">
        <v>193</v>
      </c>
      <c r="CD64" t="s">
        <v>193</v>
      </c>
      <c r="CE64" t="s">
        <v>193</v>
      </c>
      <c r="CF64" t="s">
        <v>193</v>
      </c>
      <c r="CG64" t="s">
        <v>193</v>
      </c>
      <c r="CH64" t="s">
        <v>193</v>
      </c>
      <c r="CI64" t="s">
        <v>193</v>
      </c>
      <c r="CJ64" t="s">
        <v>193</v>
      </c>
      <c r="CK64" t="s">
        <v>193</v>
      </c>
      <c r="CL64" t="s">
        <v>193</v>
      </c>
      <c r="CM64" t="s">
        <v>193</v>
      </c>
      <c r="CN64" t="s">
        <v>193</v>
      </c>
      <c r="CO64" t="s">
        <v>193</v>
      </c>
      <c r="CP64" t="s">
        <v>193</v>
      </c>
      <c r="CQ64" t="s">
        <v>193</v>
      </c>
      <c r="CR64" t="s">
        <v>193</v>
      </c>
      <c r="CS64" t="s">
        <v>193</v>
      </c>
      <c r="CT64" t="s">
        <v>193</v>
      </c>
      <c r="CU64" t="s">
        <v>193</v>
      </c>
      <c r="CV64" t="s">
        <v>193</v>
      </c>
      <c r="CW64" t="s">
        <v>193</v>
      </c>
      <c r="CX64" t="s">
        <v>193</v>
      </c>
      <c r="CY64" t="s">
        <v>193</v>
      </c>
      <c r="CZ64" t="s">
        <v>193</v>
      </c>
      <c r="DA64" t="s">
        <v>193</v>
      </c>
      <c r="DB64" t="s">
        <v>193</v>
      </c>
      <c r="DC64" t="s">
        <v>193</v>
      </c>
      <c r="DD64" t="s">
        <v>193</v>
      </c>
      <c r="DE64" t="s">
        <v>193</v>
      </c>
      <c r="DF64" t="s">
        <v>193</v>
      </c>
      <c r="DG64" t="s">
        <v>193</v>
      </c>
      <c r="DH64" t="s">
        <v>193</v>
      </c>
      <c r="DI64" t="s">
        <v>193</v>
      </c>
      <c r="DJ64" t="s">
        <v>193</v>
      </c>
      <c r="DK64" t="s">
        <v>193</v>
      </c>
      <c r="DL64" t="s">
        <v>193</v>
      </c>
      <c r="DM64" t="s">
        <v>193</v>
      </c>
      <c r="DN64" t="s">
        <v>193</v>
      </c>
      <c r="DO64" t="s">
        <v>193</v>
      </c>
      <c r="DP64" t="s">
        <v>193</v>
      </c>
      <c r="DQ64" t="s">
        <v>193</v>
      </c>
      <c r="DR64" t="s">
        <v>193</v>
      </c>
      <c r="DS64" t="s">
        <v>193</v>
      </c>
      <c r="DT64" t="s">
        <v>193</v>
      </c>
      <c r="DU64" t="s">
        <v>193</v>
      </c>
      <c r="DV64" t="s">
        <v>193</v>
      </c>
      <c r="DW64" t="s">
        <v>193</v>
      </c>
      <c r="DX64" t="s">
        <v>193</v>
      </c>
      <c r="DY64" t="s">
        <v>193</v>
      </c>
      <c r="DZ64" t="s">
        <v>193</v>
      </c>
      <c r="EA64" t="s">
        <v>193</v>
      </c>
      <c r="EB64" t="s">
        <v>193</v>
      </c>
      <c r="EC64" t="s">
        <v>193</v>
      </c>
      <c r="ED64" t="s">
        <v>193</v>
      </c>
      <c r="EE64" t="s">
        <v>193</v>
      </c>
      <c r="EF64" t="s">
        <v>193</v>
      </c>
      <c r="EG64" t="s">
        <v>193</v>
      </c>
      <c r="EH64" t="s">
        <v>193</v>
      </c>
      <c r="EI64" t="s">
        <v>193</v>
      </c>
      <c r="EJ64" t="s">
        <v>193</v>
      </c>
      <c r="EK64" t="s">
        <v>193</v>
      </c>
      <c r="EL64" t="s">
        <v>193</v>
      </c>
      <c r="EM64" t="s">
        <v>193</v>
      </c>
      <c r="EN64" t="s">
        <v>504</v>
      </c>
      <c r="EO64">
        <v>0</v>
      </c>
      <c r="EP64">
        <v>1</v>
      </c>
      <c r="EQ64">
        <v>1</v>
      </c>
      <c r="ER64">
        <v>1</v>
      </c>
      <c r="ES64">
        <v>1</v>
      </c>
      <c r="ET64">
        <v>0</v>
      </c>
      <c r="EU64">
        <v>0</v>
      </c>
      <c r="EV64">
        <v>1</v>
      </c>
      <c r="EW64">
        <v>0</v>
      </c>
      <c r="EX64" t="s">
        <v>193</v>
      </c>
      <c r="EY64" t="s">
        <v>193</v>
      </c>
      <c r="EZ64" t="s">
        <v>193</v>
      </c>
      <c r="FA64" t="s">
        <v>193</v>
      </c>
      <c r="FB64" t="s">
        <v>193</v>
      </c>
      <c r="FC64" t="s">
        <v>193</v>
      </c>
      <c r="FD64" t="s">
        <v>193</v>
      </c>
      <c r="FE64" t="s">
        <v>193</v>
      </c>
      <c r="FF64">
        <v>15</v>
      </c>
      <c r="FG64" t="s">
        <v>132</v>
      </c>
      <c r="FH64">
        <v>20</v>
      </c>
      <c r="FI64" t="s">
        <v>109</v>
      </c>
      <c r="FJ64" t="s">
        <v>193</v>
      </c>
      <c r="FK64" t="s">
        <v>193</v>
      </c>
      <c r="FL64" t="s">
        <v>193</v>
      </c>
      <c r="FM64" t="s">
        <v>193</v>
      </c>
      <c r="FN64" t="s">
        <v>193</v>
      </c>
      <c r="FO64" t="s">
        <v>193</v>
      </c>
      <c r="FP64" t="s">
        <v>193</v>
      </c>
      <c r="FQ64" t="s">
        <v>193</v>
      </c>
      <c r="FR64" t="s">
        <v>193</v>
      </c>
      <c r="FS64" t="s">
        <v>193</v>
      </c>
      <c r="FT64" t="s">
        <v>193</v>
      </c>
      <c r="FU64" t="s">
        <v>109</v>
      </c>
      <c r="FV64">
        <v>25</v>
      </c>
      <c r="FW64" t="s">
        <v>193</v>
      </c>
      <c r="FX64" t="s">
        <v>193</v>
      </c>
      <c r="FY64">
        <v>25</v>
      </c>
      <c r="FZ64" t="s">
        <v>109</v>
      </c>
      <c r="GA64" t="s">
        <v>109</v>
      </c>
      <c r="GB64">
        <v>75</v>
      </c>
      <c r="GC64" t="s">
        <v>193</v>
      </c>
      <c r="GD64" t="s">
        <v>193</v>
      </c>
      <c r="GE64">
        <v>75</v>
      </c>
      <c r="GF64" t="s">
        <v>109</v>
      </c>
      <c r="GG64" t="s">
        <v>109</v>
      </c>
      <c r="GH64">
        <v>75</v>
      </c>
      <c r="GI64" t="s">
        <v>193</v>
      </c>
      <c r="GJ64" t="s">
        <v>193</v>
      </c>
      <c r="GK64" t="s">
        <v>193</v>
      </c>
      <c r="GL64">
        <v>75</v>
      </c>
      <c r="GM64" t="s">
        <v>109</v>
      </c>
      <c r="GN64" t="s">
        <v>193</v>
      </c>
      <c r="GO64" t="s">
        <v>193</v>
      </c>
      <c r="GP64" t="s">
        <v>193</v>
      </c>
      <c r="GQ64" t="s">
        <v>193</v>
      </c>
      <c r="GR64" t="s">
        <v>193</v>
      </c>
      <c r="GS64" t="s">
        <v>193</v>
      </c>
      <c r="GT64" t="s">
        <v>193</v>
      </c>
      <c r="GU64" t="s">
        <v>193</v>
      </c>
      <c r="GV64" t="s">
        <v>193</v>
      </c>
      <c r="GW64" t="s">
        <v>193</v>
      </c>
      <c r="GX64" t="s">
        <v>193</v>
      </c>
      <c r="GY64" t="s">
        <v>193</v>
      </c>
      <c r="GZ64" t="s">
        <v>109</v>
      </c>
      <c r="HA64" t="s">
        <v>3457</v>
      </c>
      <c r="HB64">
        <v>0</v>
      </c>
      <c r="HC64">
        <v>0</v>
      </c>
      <c r="HD64">
        <v>0</v>
      </c>
      <c r="HE64">
        <v>0</v>
      </c>
      <c r="HF64">
        <v>1</v>
      </c>
      <c r="HG64">
        <v>0</v>
      </c>
      <c r="HH64">
        <v>0</v>
      </c>
      <c r="HI64">
        <v>0</v>
      </c>
      <c r="HJ64">
        <v>0</v>
      </c>
      <c r="HK64">
        <v>0</v>
      </c>
      <c r="HL64">
        <v>0</v>
      </c>
      <c r="HM64">
        <v>0</v>
      </c>
      <c r="HN64">
        <v>0</v>
      </c>
      <c r="HO64" t="s">
        <v>193</v>
      </c>
      <c r="HP64" t="s">
        <v>824</v>
      </c>
      <c r="HQ64">
        <v>0</v>
      </c>
      <c r="HR64">
        <v>0</v>
      </c>
      <c r="HS64">
        <v>1</v>
      </c>
      <c r="HT64">
        <v>1</v>
      </c>
      <c r="HU64">
        <v>0</v>
      </c>
      <c r="HV64">
        <v>0</v>
      </c>
      <c r="HW64">
        <v>0</v>
      </c>
      <c r="HX64">
        <v>0</v>
      </c>
      <c r="HY64">
        <v>0</v>
      </c>
      <c r="HZ64" t="s">
        <v>109</v>
      </c>
      <c r="IA64" t="s">
        <v>109</v>
      </c>
      <c r="IB64" t="s">
        <v>109</v>
      </c>
      <c r="IC64" t="s">
        <v>123</v>
      </c>
      <c r="ID64" t="s">
        <v>789</v>
      </c>
      <c r="IE64" t="s">
        <v>147</v>
      </c>
      <c r="IF64" t="s">
        <v>785</v>
      </c>
      <c r="IG64" t="s">
        <v>193</v>
      </c>
      <c r="IH64" t="s">
        <v>193</v>
      </c>
      <c r="II64" t="s">
        <v>193</v>
      </c>
      <c r="IJ64" t="s">
        <v>193</v>
      </c>
      <c r="IK64" t="s">
        <v>193</v>
      </c>
      <c r="IL64" t="s">
        <v>193</v>
      </c>
      <c r="IM64" t="s">
        <v>193</v>
      </c>
      <c r="IN64" t="s">
        <v>193</v>
      </c>
      <c r="IO64" t="s">
        <v>193</v>
      </c>
      <c r="IP64" t="s">
        <v>193</v>
      </c>
      <c r="IQ64" t="s">
        <v>193</v>
      </c>
      <c r="IR64" t="s">
        <v>193</v>
      </c>
      <c r="IS64" t="s">
        <v>193</v>
      </c>
      <c r="IT64" t="s">
        <v>193</v>
      </c>
      <c r="IU64" t="s">
        <v>193</v>
      </c>
      <c r="IV64" t="s">
        <v>193</v>
      </c>
      <c r="IW64" t="s">
        <v>193</v>
      </c>
      <c r="IX64" t="s">
        <v>193</v>
      </c>
      <c r="IY64" t="s">
        <v>193</v>
      </c>
      <c r="IZ64" t="s">
        <v>193</v>
      </c>
      <c r="JA64" t="s">
        <v>193</v>
      </c>
      <c r="JB64" t="s">
        <v>193</v>
      </c>
      <c r="JC64" t="s">
        <v>193</v>
      </c>
      <c r="JD64" t="s">
        <v>193</v>
      </c>
      <c r="JE64" t="s">
        <v>193</v>
      </c>
      <c r="JF64" t="s">
        <v>193</v>
      </c>
      <c r="JG64" t="s">
        <v>193</v>
      </c>
      <c r="JH64" t="s">
        <v>193</v>
      </c>
      <c r="JI64" t="s">
        <v>193</v>
      </c>
      <c r="JJ64" t="s">
        <v>193</v>
      </c>
      <c r="JK64" t="s">
        <v>193</v>
      </c>
      <c r="JL64" t="s">
        <v>193</v>
      </c>
      <c r="JM64" t="s">
        <v>193</v>
      </c>
      <c r="JN64" t="s">
        <v>193</v>
      </c>
      <c r="JO64" t="s">
        <v>193</v>
      </c>
      <c r="JP64" t="s">
        <v>193</v>
      </c>
      <c r="JQ64" t="s">
        <v>193</v>
      </c>
      <c r="JR64" t="s">
        <v>114</v>
      </c>
      <c r="JS64" t="s">
        <v>193</v>
      </c>
      <c r="JT64" t="s">
        <v>193</v>
      </c>
      <c r="JU64" t="s">
        <v>193</v>
      </c>
      <c r="JV64" t="s">
        <v>193</v>
      </c>
      <c r="JW64" t="s">
        <v>193</v>
      </c>
      <c r="JX64" t="s">
        <v>193</v>
      </c>
      <c r="JY64" t="s">
        <v>193</v>
      </c>
      <c r="JZ64" t="s">
        <v>193</v>
      </c>
      <c r="KA64" t="s">
        <v>3426</v>
      </c>
      <c r="KB64">
        <v>0</v>
      </c>
      <c r="KC64">
        <v>0</v>
      </c>
      <c r="KD64">
        <v>0</v>
      </c>
      <c r="KE64">
        <v>0</v>
      </c>
      <c r="KF64">
        <v>0</v>
      </c>
      <c r="KG64">
        <v>1</v>
      </c>
      <c r="KH64">
        <v>0</v>
      </c>
      <c r="KI64">
        <v>0</v>
      </c>
      <c r="KJ64" t="s">
        <v>193</v>
      </c>
      <c r="KK64" t="s">
        <v>114</v>
      </c>
      <c r="KL64" t="s">
        <v>193</v>
      </c>
      <c r="KM64" t="s">
        <v>193</v>
      </c>
      <c r="KN64" t="s">
        <v>193</v>
      </c>
      <c r="KO64" t="s">
        <v>193</v>
      </c>
      <c r="KP64" t="s">
        <v>193</v>
      </c>
      <c r="KQ64" t="s">
        <v>193</v>
      </c>
      <c r="KR64" t="s">
        <v>193</v>
      </c>
      <c r="KS64" t="s">
        <v>193</v>
      </c>
      <c r="KT64" t="s">
        <v>193</v>
      </c>
      <c r="KU64" t="s">
        <v>193</v>
      </c>
      <c r="KV64" t="s">
        <v>193</v>
      </c>
      <c r="KW64" t="s">
        <v>193</v>
      </c>
      <c r="KX64" t="s">
        <v>193</v>
      </c>
      <c r="KY64" t="s">
        <v>193</v>
      </c>
      <c r="KZ64" t="s">
        <v>193</v>
      </c>
      <c r="LA64" t="s">
        <v>193</v>
      </c>
      <c r="LB64" t="s">
        <v>193</v>
      </c>
      <c r="LC64" t="s">
        <v>193</v>
      </c>
      <c r="LD64" t="s">
        <v>193</v>
      </c>
      <c r="LE64" t="s">
        <v>193</v>
      </c>
      <c r="LF64" t="s">
        <v>193</v>
      </c>
      <c r="LG64" t="s">
        <v>193</v>
      </c>
      <c r="LH64" t="s">
        <v>193</v>
      </c>
      <c r="LI64" t="s">
        <v>193</v>
      </c>
      <c r="LJ64" t="s">
        <v>193</v>
      </c>
      <c r="LK64" t="s">
        <v>193</v>
      </c>
      <c r="LL64" t="s">
        <v>193</v>
      </c>
      <c r="LM64" t="s">
        <v>193</v>
      </c>
      <c r="LN64" t="s">
        <v>193</v>
      </c>
      <c r="LO64" t="s">
        <v>193</v>
      </c>
      <c r="LP64" t="s">
        <v>193</v>
      </c>
      <c r="LQ64" t="s">
        <v>193</v>
      </c>
      <c r="LR64" t="s">
        <v>193</v>
      </c>
      <c r="LS64" t="s">
        <v>193</v>
      </c>
      <c r="LT64" t="s">
        <v>193</v>
      </c>
      <c r="LU64" t="s">
        <v>193</v>
      </c>
      <c r="LV64" t="s">
        <v>193</v>
      </c>
      <c r="LW64" t="s">
        <v>193</v>
      </c>
      <c r="LX64" t="s">
        <v>193</v>
      </c>
      <c r="LY64" t="s">
        <v>193</v>
      </c>
      <c r="LZ64" t="s">
        <v>193</v>
      </c>
      <c r="MA64" t="s">
        <v>193</v>
      </c>
      <c r="MB64" t="s">
        <v>193</v>
      </c>
      <c r="MC64" t="s">
        <v>193</v>
      </c>
      <c r="MD64" t="s">
        <v>193</v>
      </c>
      <c r="ME64" t="s">
        <v>193</v>
      </c>
      <c r="MF64" t="s">
        <v>193</v>
      </c>
      <c r="MG64" t="s">
        <v>193</v>
      </c>
      <c r="MH64" t="s">
        <v>193</v>
      </c>
      <c r="MI64" t="s">
        <v>193</v>
      </c>
      <c r="MJ64" t="s">
        <v>193</v>
      </c>
      <c r="MK64" t="s">
        <v>193</v>
      </c>
      <c r="ML64" t="s">
        <v>193</v>
      </c>
      <c r="MM64" t="s">
        <v>193</v>
      </c>
      <c r="MN64" t="s">
        <v>193</v>
      </c>
      <c r="MO64" t="s">
        <v>193</v>
      </c>
      <c r="MP64" t="s">
        <v>193</v>
      </c>
      <c r="MQ64" t="s">
        <v>193</v>
      </c>
      <c r="MR64" t="s">
        <v>193</v>
      </c>
      <c r="MS64" t="s">
        <v>193</v>
      </c>
      <c r="MT64" t="s">
        <v>193</v>
      </c>
      <c r="MU64" t="s">
        <v>193</v>
      </c>
      <c r="MV64" t="s">
        <v>193</v>
      </c>
      <c r="MW64" t="s">
        <v>193</v>
      </c>
      <c r="MX64" t="s">
        <v>193</v>
      </c>
      <c r="MY64" t="s">
        <v>193</v>
      </c>
      <c r="MZ64" t="s">
        <v>193</v>
      </c>
      <c r="NA64" t="s">
        <v>193</v>
      </c>
      <c r="NB64" t="s">
        <v>193</v>
      </c>
      <c r="NC64">
        <v>195572663</v>
      </c>
      <c r="ND64" t="s">
        <v>3477</v>
      </c>
      <c r="NE64" t="s">
        <v>4069</v>
      </c>
      <c r="NF64" t="s">
        <v>193</v>
      </c>
      <c r="NG64" t="s">
        <v>699</v>
      </c>
      <c r="NH64" t="s">
        <v>700</v>
      </c>
      <c r="NI64" t="s">
        <v>611</v>
      </c>
      <c r="NJ64" t="s">
        <v>193</v>
      </c>
      <c r="NK64">
        <v>64</v>
      </c>
    </row>
    <row r="65" spans="1:375" x14ac:dyDescent="0.35">
      <c r="A65" t="s">
        <v>4070</v>
      </c>
      <c r="B65" t="s">
        <v>4071</v>
      </c>
      <c r="C65" t="s">
        <v>3316</v>
      </c>
      <c r="D65">
        <v>8.838383834121156E-4</v>
      </c>
      <c r="E65" t="s">
        <v>193</v>
      </c>
      <c r="F65" t="s">
        <v>193</v>
      </c>
      <c r="G65" t="s">
        <v>193</v>
      </c>
      <c r="H65" t="s">
        <v>3316</v>
      </c>
      <c r="I65" t="s">
        <v>148</v>
      </c>
      <c r="J65" t="s">
        <v>193</v>
      </c>
      <c r="K65" t="s">
        <v>149</v>
      </c>
      <c r="L65" t="s">
        <v>148</v>
      </c>
      <c r="M65" t="s">
        <v>148</v>
      </c>
      <c r="N65" t="s">
        <v>157</v>
      </c>
      <c r="O65" t="s">
        <v>193</v>
      </c>
      <c r="P65" t="s">
        <v>200</v>
      </c>
      <c r="Q65" t="s">
        <v>157</v>
      </c>
      <c r="R65" t="s">
        <v>157</v>
      </c>
      <c r="S65" t="s">
        <v>123</v>
      </c>
      <c r="T65" t="s">
        <v>151</v>
      </c>
      <c r="U65" t="s">
        <v>152</v>
      </c>
      <c r="V65" t="s">
        <v>151</v>
      </c>
      <c r="W65" t="s">
        <v>242</v>
      </c>
      <c r="X65" t="s">
        <v>241</v>
      </c>
      <c r="Y65" t="s">
        <v>242</v>
      </c>
      <c r="Z65" t="s">
        <v>153</v>
      </c>
      <c r="AA65" t="s">
        <v>193</v>
      </c>
      <c r="AB65" t="s">
        <v>560</v>
      </c>
      <c r="AC65" t="s">
        <v>153</v>
      </c>
      <c r="AD65" t="s">
        <v>153</v>
      </c>
      <c r="AE65" t="s">
        <v>812</v>
      </c>
      <c r="AF65" t="s">
        <v>193</v>
      </c>
      <c r="AG65" t="s">
        <v>154</v>
      </c>
      <c r="AH65" t="s">
        <v>812</v>
      </c>
      <c r="AI65" t="s">
        <v>812</v>
      </c>
      <c r="AJ65" t="s">
        <v>536</v>
      </c>
      <c r="AK65" t="s">
        <v>490</v>
      </c>
      <c r="AL65" t="s">
        <v>109</v>
      </c>
      <c r="AM65" t="s">
        <v>193</v>
      </c>
      <c r="AN65" t="s">
        <v>109</v>
      </c>
      <c r="AO65" t="s">
        <v>193</v>
      </c>
      <c r="AP65" t="s">
        <v>491</v>
      </c>
      <c r="AQ65" t="s">
        <v>193</v>
      </c>
      <c r="AR65" t="s">
        <v>193</v>
      </c>
      <c r="AS65" t="s">
        <v>496</v>
      </c>
      <c r="AT65" t="s">
        <v>193</v>
      </c>
      <c r="AU65" t="s">
        <v>713</v>
      </c>
      <c r="AV65">
        <v>1</v>
      </c>
      <c r="AW65">
        <v>1</v>
      </c>
      <c r="AX65">
        <v>0</v>
      </c>
      <c r="AY65">
        <v>0</v>
      </c>
      <c r="AZ65">
        <v>0</v>
      </c>
      <c r="BA65">
        <v>0</v>
      </c>
      <c r="BB65">
        <v>0</v>
      </c>
      <c r="BC65" t="s">
        <v>110</v>
      </c>
      <c r="BD65" t="s">
        <v>1423</v>
      </c>
      <c r="BE65" t="s">
        <v>4072</v>
      </c>
      <c r="BF65">
        <v>1</v>
      </c>
      <c r="BG65">
        <v>1</v>
      </c>
      <c r="BH65">
        <v>0</v>
      </c>
      <c r="BI65">
        <v>0</v>
      </c>
      <c r="BJ65">
        <v>0</v>
      </c>
      <c r="BK65">
        <v>0</v>
      </c>
      <c r="BL65">
        <v>0</v>
      </c>
      <c r="BM65">
        <v>0</v>
      </c>
      <c r="BN65">
        <v>0</v>
      </c>
      <c r="BO65">
        <v>0</v>
      </c>
      <c r="BP65" t="s">
        <v>193</v>
      </c>
      <c r="BQ65" t="s">
        <v>143</v>
      </c>
      <c r="BR65" t="s">
        <v>495</v>
      </c>
      <c r="BS65" t="s">
        <v>499</v>
      </c>
      <c r="BT65">
        <v>1</v>
      </c>
      <c r="BU65">
        <v>1</v>
      </c>
      <c r="BV65">
        <v>1</v>
      </c>
      <c r="BW65">
        <v>1</v>
      </c>
      <c r="BX65">
        <v>1</v>
      </c>
      <c r="BY65">
        <v>1</v>
      </c>
      <c r="BZ65">
        <v>1</v>
      </c>
      <c r="CA65">
        <v>0</v>
      </c>
      <c r="CB65" t="s">
        <v>498</v>
      </c>
      <c r="CC65">
        <v>300</v>
      </c>
      <c r="CD65">
        <v>150</v>
      </c>
      <c r="CE65" t="s">
        <v>114</v>
      </c>
      <c r="CF65">
        <v>275</v>
      </c>
      <c r="CG65">
        <v>105.76923076923001</v>
      </c>
      <c r="CH65" t="s">
        <v>109</v>
      </c>
      <c r="CI65">
        <v>250</v>
      </c>
      <c r="CJ65">
        <v>108.695652173913</v>
      </c>
      <c r="CK65" t="s">
        <v>109</v>
      </c>
      <c r="CL65">
        <v>350</v>
      </c>
      <c r="CM65">
        <v>120.689655172413</v>
      </c>
      <c r="CN65" t="s">
        <v>109</v>
      </c>
      <c r="CO65">
        <v>600</v>
      </c>
      <c r="CP65">
        <v>250</v>
      </c>
      <c r="CQ65" t="s">
        <v>114</v>
      </c>
      <c r="CR65">
        <v>750</v>
      </c>
      <c r="CS65">
        <v>312.5</v>
      </c>
      <c r="CT65" t="s">
        <v>114</v>
      </c>
      <c r="CU65" t="s">
        <v>612</v>
      </c>
      <c r="CV65" t="s">
        <v>109</v>
      </c>
      <c r="CW65">
        <v>850</v>
      </c>
      <c r="CX65" t="s">
        <v>193</v>
      </c>
      <c r="CY65" t="s">
        <v>193</v>
      </c>
      <c r="CZ65" t="s">
        <v>193</v>
      </c>
      <c r="DA65" t="s">
        <v>193</v>
      </c>
      <c r="DB65" t="s">
        <v>193</v>
      </c>
      <c r="DC65" t="s">
        <v>193</v>
      </c>
      <c r="DD65" t="s">
        <v>156</v>
      </c>
      <c r="DE65">
        <v>850</v>
      </c>
      <c r="DF65" t="s">
        <v>109</v>
      </c>
      <c r="DG65" t="s">
        <v>114</v>
      </c>
      <c r="DH65" t="s">
        <v>193</v>
      </c>
      <c r="DI65" t="s">
        <v>193</v>
      </c>
      <c r="DJ65" t="s">
        <v>193</v>
      </c>
      <c r="DK65" t="s">
        <v>193</v>
      </c>
      <c r="DL65" t="s">
        <v>193</v>
      </c>
      <c r="DM65" t="s">
        <v>193</v>
      </c>
      <c r="DN65" t="s">
        <v>193</v>
      </c>
      <c r="DO65" t="s">
        <v>193</v>
      </c>
      <c r="DP65" t="s">
        <v>193</v>
      </c>
      <c r="DQ65" t="s">
        <v>193</v>
      </c>
      <c r="DR65" t="s">
        <v>193</v>
      </c>
      <c r="DS65" t="s">
        <v>193</v>
      </c>
      <c r="DT65" t="s">
        <v>193</v>
      </c>
      <c r="DU65" t="s">
        <v>193</v>
      </c>
      <c r="DV65" t="s">
        <v>193</v>
      </c>
      <c r="DW65" t="s">
        <v>193</v>
      </c>
      <c r="DX65" t="s">
        <v>193</v>
      </c>
      <c r="DY65" t="s">
        <v>193</v>
      </c>
      <c r="DZ65" t="s">
        <v>193</v>
      </c>
      <c r="EA65" t="s">
        <v>193</v>
      </c>
      <c r="EB65" t="s">
        <v>193</v>
      </c>
      <c r="EC65" t="s">
        <v>193</v>
      </c>
      <c r="ED65" t="s">
        <v>193</v>
      </c>
      <c r="EE65" t="s">
        <v>193</v>
      </c>
      <c r="EF65" t="s">
        <v>193</v>
      </c>
      <c r="EG65" t="s">
        <v>114</v>
      </c>
      <c r="EH65" t="s">
        <v>109</v>
      </c>
      <c r="EI65" t="s">
        <v>109</v>
      </c>
      <c r="EJ65" t="s">
        <v>123</v>
      </c>
      <c r="EK65" t="s">
        <v>789</v>
      </c>
      <c r="EL65" t="s">
        <v>151</v>
      </c>
      <c r="EM65" t="s">
        <v>789</v>
      </c>
      <c r="EN65" t="s">
        <v>3346</v>
      </c>
      <c r="EO65">
        <v>1</v>
      </c>
      <c r="EP65">
        <v>0</v>
      </c>
      <c r="EQ65">
        <v>0</v>
      </c>
      <c r="ER65">
        <v>1</v>
      </c>
      <c r="ES65">
        <v>1</v>
      </c>
      <c r="ET65">
        <v>0</v>
      </c>
      <c r="EU65">
        <v>1</v>
      </c>
      <c r="EV65">
        <v>0</v>
      </c>
      <c r="EW65">
        <v>0</v>
      </c>
      <c r="EX65" t="s">
        <v>109</v>
      </c>
      <c r="EY65">
        <v>40</v>
      </c>
      <c r="EZ65">
        <v>40</v>
      </c>
      <c r="FA65" t="s">
        <v>193</v>
      </c>
      <c r="FB65" t="s">
        <v>193</v>
      </c>
      <c r="FC65" t="s">
        <v>193</v>
      </c>
      <c r="FD65">
        <v>40</v>
      </c>
      <c r="FE65" t="s">
        <v>114</v>
      </c>
      <c r="FF65" t="s">
        <v>193</v>
      </c>
      <c r="FG65" t="s">
        <v>193</v>
      </c>
      <c r="FH65">
        <v>25</v>
      </c>
      <c r="FI65" t="s">
        <v>109</v>
      </c>
      <c r="FJ65" t="s">
        <v>193</v>
      </c>
      <c r="FK65" t="s">
        <v>193</v>
      </c>
      <c r="FL65" t="s">
        <v>193</v>
      </c>
      <c r="FM65" t="s">
        <v>193</v>
      </c>
      <c r="FN65" t="s">
        <v>193</v>
      </c>
      <c r="FO65" t="s">
        <v>193</v>
      </c>
      <c r="FP65" t="s">
        <v>193</v>
      </c>
      <c r="FQ65" t="s">
        <v>193</v>
      </c>
      <c r="FR65" t="s">
        <v>193</v>
      </c>
      <c r="FS65" t="s">
        <v>193</v>
      </c>
      <c r="FT65" t="s">
        <v>193</v>
      </c>
      <c r="FU65" t="s">
        <v>193</v>
      </c>
      <c r="FV65" t="s">
        <v>193</v>
      </c>
      <c r="FW65" t="s">
        <v>193</v>
      </c>
      <c r="FX65" t="s">
        <v>193</v>
      </c>
      <c r="FY65" t="s">
        <v>193</v>
      </c>
      <c r="FZ65" t="s">
        <v>193</v>
      </c>
      <c r="GA65" t="s">
        <v>193</v>
      </c>
      <c r="GB65" t="s">
        <v>193</v>
      </c>
      <c r="GC65" t="s">
        <v>193</v>
      </c>
      <c r="GD65" t="s">
        <v>193</v>
      </c>
      <c r="GE65" t="s">
        <v>193</v>
      </c>
      <c r="GF65" t="s">
        <v>193</v>
      </c>
      <c r="GG65" t="s">
        <v>109</v>
      </c>
      <c r="GH65">
        <v>75</v>
      </c>
      <c r="GI65" t="s">
        <v>193</v>
      </c>
      <c r="GJ65" t="s">
        <v>193</v>
      </c>
      <c r="GK65" t="s">
        <v>193</v>
      </c>
      <c r="GL65">
        <v>75</v>
      </c>
      <c r="GM65" t="s">
        <v>109</v>
      </c>
      <c r="GN65" t="s">
        <v>109</v>
      </c>
      <c r="GO65" t="s">
        <v>193</v>
      </c>
      <c r="GP65">
        <v>10</v>
      </c>
      <c r="GQ65" t="s">
        <v>193</v>
      </c>
      <c r="GR65" t="s">
        <v>193</v>
      </c>
      <c r="GS65" t="s">
        <v>193</v>
      </c>
      <c r="GT65" t="s">
        <v>193</v>
      </c>
      <c r="GU65" t="s">
        <v>193</v>
      </c>
      <c r="GV65" t="s">
        <v>193</v>
      </c>
      <c r="GW65" t="s">
        <v>109</v>
      </c>
      <c r="GX65" t="s">
        <v>156</v>
      </c>
      <c r="GY65">
        <v>10</v>
      </c>
      <c r="GZ65" t="s">
        <v>114</v>
      </c>
      <c r="HA65" t="s">
        <v>193</v>
      </c>
      <c r="HB65" t="s">
        <v>193</v>
      </c>
      <c r="HC65" t="s">
        <v>193</v>
      </c>
      <c r="HD65" t="s">
        <v>193</v>
      </c>
      <c r="HE65" t="s">
        <v>193</v>
      </c>
      <c r="HF65" t="s">
        <v>193</v>
      </c>
      <c r="HG65" t="s">
        <v>193</v>
      </c>
      <c r="HH65" t="s">
        <v>193</v>
      </c>
      <c r="HI65" t="s">
        <v>193</v>
      </c>
      <c r="HJ65" t="s">
        <v>193</v>
      </c>
      <c r="HK65" t="s">
        <v>193</v>
      </c>
      <c r="HL65" t="s">
        <v>193</v>
      </c>
      <c r="HM65" t="s">
        <v>193</v>
      </c>
      <c r="HN65" t="s">
        <v>193</v>
      </c>
      <c r="HO65" t="s">
        <v>193</v>
      </c>
      <c r="HP65" t="s">
        <v>193</v>
      </c>
      <c r="HQ65" t="s">
        <v>193</v>
      </c>
      <c r="HR65" t="s">
        <v>193</v>
      </c>
      <c r="HS65" t="s">
        <v>193</v>
      </c>
      <c r="HT65" t="s">
        <v>193</v>
      </c>
      <c r="HU65" t="s">
        <v>193</v>
      </c>
      <c r="HV65" t="s">
        <v>193</v>
      </c>
      <c r="HW65" t="s">
        <v>193</v>
      </c>
      <c r="HX65" t="s">
        <v>193</v>
      </c>
      <c r="HY65" t="s">
        <v>193</v>
      </c>
      <c r="HZ65" t="s">
        <v>114</v>
      </c>
      <c r="IA65" t="s">
        <v>109</v>
      </c>
      <c r="IB65" t="s">
        <v>109</v>
      </c>
      <c r="IC65" t="s">
        <v>123</v>
      </c>
      <c r="ID65" t="s">
        <v>789</v>
      </c>
      <c r="IE65" t="s">
        <v>151</v>
      </c>
      <c r="IF65" t="s">
        <v>789</v>
      </c>
      <c r="IG65" t="s">
        <v>193</v>
      </c>
      <c r="IH65" t="s">
        <v>193</v>
      </c>
      <c r="II65" t="s">
        <v>193</v>
      </c>
      <c r="IJ65" t="s">
        <v>193</v>
      </c>
      <c r="IK65" t="s">
        <v>193</v>
      </c>
      <c r="IL65" t="s">
        <v>193</v>
      </c>
      <c r="IM65" t="s">
        <v>193</v>
      </c>
      <c r="IN65" t="s">
        <v>193</v>
      </c>
      <c r="IO65" t="s">
        <v>193</v>
      </c>
      <c r="IP65" t="s">
        <v>193</v>
      </c>
      <c r="IQ65" t="s">
        <v>193</v>
      </c>
      <c r="IR65" t="s">
        <v>193</v>
      </c>
      <c r="IS65" t="s">
        <v>193</v>
      </c>
      <c r="IT65" t="s">
        <v>193</v>
      </c>
      <c r="IU65" t="s">
        <v>193</v>
      </c>
      <c r="IV65" t="s">
        <v>193</v>
      </c>
      <c r="IW65" t="s">
        <v>193</v>
      </c>
      <c r="IX65" t="s">
        <v>193</v>
      </c>
      <c r="IY65" t="s">
        <v>193</v>
      </c>
      <c r="IZ65" t="s">
        <v>193</v>
      </c>
      <c r="JA65" t="s">
        <v>193</v>
      </c>
      <c r="JB65" t="s">
        <v>193</v>
      </c>
      <c r="JC65" t="s">
        <v>193</v>
      </c>
      <c r="JD65" t="s">
        <v>193</v>
      </c>
      <c r="JE65" t="s">
        <v>193</v>
      </c>
      <c r="JF65" t="s">
        <v>193</v>
      </c>
      <c r="JG65" t="s">
        <v>193</v>
      </c>
      <c r="JH65" t="s">
        <v>193</v>
      </c>
      <c r="JI65" t="s">
        <v>193</v>
      </c>
      <c r="JJ65" t="s">
        <v>193</v>
      </c>
      <c r="JK65" t="s">
        <v>193</v>
      </c>
      <c r="JL65" t="s">
        <v>193</v>
      </c>
      <c r="JM65" t="s">
        <v>193</v>
      </c>
      <c r="JN65" t="s">
        <v>193</v>
      </c>
      <c r="JO65" t="s">
        <v>193</v>
      </c>
      <c r="JP65" t="s">
        <v>193</v>
      </c>
      <c r="JQ65" t="s">
        <v>193</v>
      </c>
      <c r="JR65" t="s">
        <v>114</v>
      </c>
      <c r="JS65" t="s">
        <v>193</v>
      </c>
      <c r="JT65" t="s">
        <v>193</v>
      </c>
      <c r="JU65" t="s">
        <v>193</v>
      </c>
      <c r="JV65" t="s">
        <v>193</v>
      </c>
      <c r="JW65" t="s">
        <v>193</v>
      </c>
      <c r="JX65" t="s">
        <v>193</v>
      </c>
      <c r="JY65" t="s">
        <v>193</v>
      </c>
      <c r="JZ65" t="s">
        <v>193</v>
      </c>
      <c r="KA65" t="s">
        <v>3426</v>
      </c>
      <c r="KB65">
        <v>0</v>
      </c>
      <c r="KC65">
        <v>0</v>
      </c>
      <c r="KD65">
        <v>0</v>
      </c>
      <c r="KE65">
        <v>0</v>
      </c>
      <c r="KF65">
        <v>0</v>
      </c>
      <c r="KG65">
        <v>1</v>
      </c>
      <c r="KH65">
        <v>0</v>
      </c>
      <c r="KI65">
        <v>0</v>
      </c>
      <c r="KJ65" t="s">
        <v>193</v>
      </c>
      <c r="KK65" t="s">
        <v>114</v>
      </c>
      <c r="KL65" t="s">
        <v>193</v>
      </c>
      <c r="KM65" t="s">
        <v>193</v>
      </c>
      <c r="KN65" t="s">
        <v>193</v>
      </c>
      <c r="KO65" t="s">
        <v>193</v>
      </c>
      <c r="KP65" t="s">
        <v>193</v>
      </c>
      <c r="KQ65" t="s">
        <v>193</v>
      </c>
      <c r="KR65" t="s">
        <v>193</v>
      </c>
      <c r="KS65" t="s">
        <v>193</v>
      </c>
      <c r="KT65" t="s">
        <v>193</v>
      </c>
      <c r="KU65" t="s">
        <v>193</v>
      </c>
      <c r="KV65" t="s">
        <v>193</v>
      </c>
      <c r="KW65" t="s">
        <v>193</v>
      </c>
      <c r="KX65" t="s">
        <v>193</v>
      </c>
      <c r="KY65" t="s">
        <v>193</v>
      </c>
      <c r="KZ65" t="s">
        <v>193</v>
      </c>
      <c r="LA65" t="s">
        <v>193</v>
      </c>
      <c r="LB65" t="s">
        <v>193</v>
      </c>
      <c r="LC65" t="s">
        <v>193</v>
      </c>
      <c r="LD65" t="s">
        <v>193</v>
      </c>
      <c r="LE65" t="s">
        <v>193</v>
      </c>
      <c r="LF65" t="s">
        <v>193</v>
      </c>
      <c r="LG65" t="s">
        <v>193</v>
      </c>
      <c r="LH65" t="s">
        <v>193</v>
      </c>
      <c r="LI65" t="s">
        <v>193</v>
      </c>
      <c r="LJ65" t="s">
        <v>193</v>
      </c>
      <c r="LK65" t="s">
        <v>193</v>
      </c>
      <c r="LL65" t="s">
        <v>193</v>
      </c>
      <c r="LM65" t="s">
        <v>193</v>
      </c>
      <c r="LN65" t="s">
        <v>193</v>
      </c>
      <c r="LO65" t="s">
        <v>193</v>
      </c>
      <c r="LP65" t="s">
        <v>193</v>
      </c>
      <c r="LQ65" t="s">
        <v>193</v>
      </c>
      <c r="LR65" t="s">
        <v>193</v>
      </c>
      <c r="LS65" t="s">
        <v>193</v>
      </c>
      <c r="LT65" t="s">
        <v>193</v>
      </c>
      <c r="LU65" t="s">
        <v>193</v>
      </c>
      <c r="LV65" t="s">
        <v>193</v>
      </c>
      <c r="LW65" t="s">
        <v>193</v>
      </c>
      <c r="LX65" t="s">
        <v>193</v>
      </c>
      <c r="LY65" t="s">
        <v>193</v>
      </c>
      <c r="LZ65" t="s">
        <v>193</v>
      </c>
      <c r="MA65" t="s">
        <v>193</v>
      </c>
      <c r="MB65" t="s">
        <v>193</v>
      </c>
      <c r="MC65" t="s">
        <v>193</v>
      </c>
      <c r="MD65" t="s">
        <v>193</v>
      </c>
      <c r="ME65" t="s">
        <v>193</v>
      </c>
      <c r="MF65" t="s">
        <v>193</v>
      </c>
      <c r="MG65" t="s">
        <v>193</v>
      </c>
      <c r="MH65" t="s">
        <v>193</v>
      </c>
      <c r="MI65" t="s">
        <v>193</v>
      </c>
      <c r="MJ65" t="s">
        <v>193</v>
      </c>
      <c r="MK65" t="s">
        <v>193</v>
      </c>
      <c r="ML65" t="s">
        <v>193</v>
      </c>
      <c r="MM65" t="s">
        <v>193</v>
      </c>
      <c r="MN65" t="s">
        <v>193</v>
      </c>
      <c r="MO65" t="s">
        <v>193</v>
      </c>
      <c r="MP65" t="s">
        <v>193</v>
      </c>
      <c r="MQ65" t="s">
        <v>193</v>
      </c>
      <c r="MR65" t="s">
        <v>193</v>
      </c>
      <c r="MS65" t="s">
        <v>193</v>
      </c>
      <c r="MT65" t="s">
        <v>193</v>
      </c>
      <c r="MU65" t="s">
        <v>193</v>
      </c>
      <c r="MV65" t="s">
        <v>193</v>
      </c>
      <c r="MW65" t="s">
        <v>193</v>
      </c>
      <c r="MX65" t="s">
        <v>193</v>
      </c>
      <c r="MY65" t="s">
        <v>193</v>
      </c>
      <c r="MZ65" t="s">
        <v>193</v>
      </c>
      <c r="NA65" t="s">
        <v>193</v>
      </c>
      <c r="NB65" t="s">
        <v>193</v>
      </c>
      <c r="NC65">
        <v>195572672</v>
      </c>
      <c r="ND65" t="s">
        <v>3478</v>
      </c>
      <c r="NE65" t="s">
        <v>4073</v>
      </c>
      <c r="NF65" t="s">
        <v>193</v>
      </c>
      <c r="NG65" t="s">
        <v>699</v>
      </c>
      <c r="NH65" t="s">
        <v>700</v>
      </c>
      <c r="NI65" t="s">
        <v>611</v>
      </c>
      <c r="NJ65" t="s">
        <v>193</v>
      </c>
      <c r="NK65">
        <v>65</v>
      </c>
    </row>
    <row r="66" spans="1:375" x14ac:dyDescent="0.35">
      <c r="A66" t="s">
        <v>4074</v>
      </c>
      <c r="B66" t="s">
        <v>4075</v>
      </c>
      <c r="C66" t="s">
        <v>3316</v>
      </c>
      <c r="D66">
        <v>0.18263888889487134</v>
      </c>
      <c r="E66" t="s">
        <v>193</v>
      </c>
      <c r="F66" t="s">
        <v>193</v>
      </c>
      <c r="G66" t="s">
        <v>809</v>
      </c>
      <c r="H66" t="s">
        <v>3316</v>
      </c>
      <c r="I66" t="s">
        <v>148</v>
      </c>
      <c r="J66" t="s">
        <v>193</v>
      </c>
      <c r="K66" t="s">
        <v>149</v>
      </c>
      <c r="L66" t="s">
        <v>148</v>
      </c>
      <c r="M66" t="s">
        <v>148</v>
      </c>
      <c r="N66" t="s">
        <v>150</v>
      </c>
      <c r="O66" t="s">
        <v>193</v>
      </c>
      <c r="P66" t="s">
        <v>199</v>
      </c>
      <c r="Q66" t="s">
        <v>150</v>
      </c>
      <c r="R66" t="s">
        <v>150</v>
      </c>
      <c r="S66" t="s">
        <v>123</v>
      </c>
      <c r="T66" t="s">
        <v>151</v>
      </c>
      <c r="U66" t="s">
        <v>152</v>
      </c>
      <c r="V66" t="s">
        <v>151</v>
      </c>
      <c r="W66" t="s">
        <v>242</v>
      </c>
      <c r="X66" t="s">
        <v>241</v>
      </c>
      <c r="Y66" t="s">
        <v>242</v>
      </c>
      <c r="Z66" t="s">
        <v>153</v>
      </c>
      <c r="AA66" t="s">
        <v>193</v>
      </c>
      <c r="AB66" t="s">
        <v>560</v>
      </c>
      <c r="AC66" t="s">
        <v>153</v>
      </c>
      <c r="AD66" t="s">
        <v>153</v>
      </c>
      <c r="AE66" t="s">
        <v>812</v>
      </c>
      <c r="AF66" t="s">
        <v>3849</v>
      </c>
      <c r="AG66" t="s">
        <v>108</v>
      </c>
      <c r="AH66" t="s">
        <v>812</v>
      </c>
      <c r="AI66" t="s">
        <v>812</v>
      </c>
      <c r="AJ66" t="s">
        <v>536</v>
      </c>
      <c r="AK66" t="s">
        <v>3317</v>
      </c>
      <c r="AL66" t="s">
        <v>109</v>
      </c>
      <c r="AM66" t="s">
        <v>193</v>
      </c>
      <c r="AN66" t="s">
        <v>109</v>
      </c>
      <c r="AO66" t="s">
        <v>193</v>
      </c>
      <c r="AP66" t="s">
        <v>491</v>
      </c>
      <c r="AQ66" t="s">
        <v>193</v>
      </c>
      <c r="AR66" t="s">
        <v>193</v>
      </c>
      <c r="AS66" t="s">
        <v>193</v>
      </c>
      <c r="AT66" t="s">
        <v>193</v>
      </c>
      <c r="AU66" t="s">
        <v>193</v>
      </c>
      <c r="AV66" t="s">
        <v>193</v>
      </c>
      <c r="AW66" t="s">
        <v>193</v>
      </c>
      <c r="AX66" t="s">
        <v>193</v>
      </c>
      <c r="AY66" t="s">
        <v>193</v>
      </c>
      <c r="AZ66" t="s">
        <v>193</v>
      </c>
      <c r="BA66" t="s">
        <v>193</v>
      </c>
      <c r="BB66" t="s">
        <v>193</v>
      </c>
      <c r="BC66" t="s">
        <v>193</v>
      </c>
      <c r="BD66" t="s">
        <v>193</v>
      </c>
      <c r="BE66" t="s">
        <v>193</v>
      </c>
      <c r="BF66" t="s">
        <v>193</v>
      </c>
      <c r="BG66" t="s">
        <v>193</v>
      </c>
      <c r="BH66" t="s">
        <v>193</v>
      </c>
      <c r="BI66" t="s">
        <v>193</v>
      </c>
      <c r="BJ66" t="s">
        <v>193</v>
      </c>
      <c r="BK66" t="s">
        <v>193</v>
      </c>
      <c r="BL66" t="s">
        <v>193</v>
      </c>
      <c r="BM66" t="s">
        <v>193</v>
      </c>
      <c r="BN66" t="s">
        <v>193</v>
      </c>
      <c r="BO66" t="s">
        <v>193</v>
      </c>
      <c r="BP66" t="s">
        <v>193</v>
      </c>
      <c r="BQ66" t="s">
        <v>193</v>
      </c>
      <c r="BR66" t="s">
        <v>193</v>
      </c>
      <c r="BS66" t="s">
        <v>193</v>
      </c>
      <c r="BT66" t="s">
        <v>193</v>
      </c>
      <c r="BU66" t="s">
        <v>193</v>
      </c>
      <c r="BV66" t="s">
        <v>193</v>
      </c>
      <c r="BW66" t="s">
        <v>193</v>
      </c>
      <c r="BX66" t="s">
        <v>193</v>
      </c>
      <c r="BY66" t="s">
        <v>193</v>
      </c>
      <c r="BZ66" t="s">
        <v>193</v>
      </c>
      <c r="CA66" t="s">
        <v>193</v>
      </c>
      <c r="CB66" t="s">
        <v>193</v>
      </c>
      <c r="CC66" t="s">
        <v>193</v>
      </c>
      <c r="CD66" t="s">
        <v>193</v>
      </c>
      <c r="CE66" t="s">
        <v>193</v>
      </c>
      <c r="CF66" t="s">
        <v>193</v>
      </c>
      <c r="CG66" t="s">
        <v>193</v>
      </c>
      <c r="CH66" t="s">
        <v>193</v>
      </c>
      <c r="CI66" t="s">
        <v>193</v>
      </c>
      <c r="CJ66" t="s">
        <v>193</v>
      </c>
      <c r="CK66" t="s">
        <v>193</v>
      </c>
      <c r="CL66" t="s">
        <v>193</v>
      </c>
      <c r="CM66" t="s">
        <v>193</v>
      </c>
      <c r="CN66" t="s">
        <v>193</v>
      </c>
      <c r="CO66" t="s">
        <v>193</v>
      </c>
      <c r="CP66" t="s">
        <v>193</v>
      </c>
      <c r="CQ66" t="s">
        <v>193</v>
      </c>
      <c r="CR66" t="s">
        <v>193</v>
      </c>
      <c r="CS66" t="s">
        <v>193</v>
      </c>
      <c r="CT66" t="s">
        <v>193</v>
      </c>
      <c r="CU66" t="s">
        <v>193</v>
      </c>
      <c r="CV66" t="s">
        <v>193</v>
      </c>
      <c r="CW66" t="s">
        <v>193</v>
      </c>
      <c r="CX66" t="s">
        <v>193</v>
      </c>
      <c r="CY66" t="s">
        <v>193</v>
      </c>
      <c r="CZ66" t="s">
        <v>193</v>
      </c>
      <c r="DA66" t="s">
        <v>193</v>
      </c>
      <c r="DB66" t="s">
        <v>193</v>
      </c>
      <c r="DC66" t="s">
        <v>193</v>
      </c>
      <c r="DD66" t="s">
        <v>193</v>
      </c>
      <c r="DE66" t="s">
        <v>193</v>
      </c>
      <c r="DF66" t="s">
        <v>193</v>
      </c>
      <c r="DG66" t="s">
        <v>193</v>
      </c>
      <c r="DH66" t="s">
        <v>193</v>
      </c>
      <c r="DI66" t="s">
        <v>193</v>
      </c>
      <c r="DJ66" t="s">
        <v>193</v>
      </c>
      <c r="DK66" t="s">
        <v>193</v>
      </c>
      <c r="DL66" t="s">
        <v>193</v>
      </c>
      <c r="DM66" t="s">
        <v>193</v>
      </c>
      <c r="DN66" t="s">
        <v>193</v>
      </c>
      <c r="DO66" t="s">
        <v>193</v>
      </c>
      <c r="DP66" t="s">
        <v>193</v>
      </c>
      <c r="DQ66" t="s">
        <v>193</v>
      </c>
      <c r="DR66" t="s">
        <v>193</v>
      </c>
      <c r="DS66" t="s">
        <v>193</v>
      </c>
      <c r="DT66" t="s">
        <v>193</v>
      </c>
      <c r="DU66" t="s">
        <v>193</v>
      </c>
      <c r="DV66" t="s">
        <v>193</v>
      </c>
      <c r="DW66" t="s">
        <v>193</v>
      </c>
      <c r="DX66" t="s">
        <v>193</v>
      </c>
      <c r="DY66" t="s">
        <v>193</v>
      </c>
      <c r="DZ66" t="s">
        <v>193</v>
      </c>
      <c r="EA66" t="s">
        <v>193</v>
      </c>
      <c r="EB66" t="s">
        <v>193</v>
      </c>
      <c r="EC66" t="s">
        <v>193</v>
      </c>
      <c r="ED66" t="s">
        <v>193</v>
      </c>
      <c r="EE66" t="s">
        <v>193</v>
      </c>
      <c r="EF66" t="s">
        <v>193</v>
      </c>
      <c r="EG66" t="s">
        <v>193</v>
      </c>
      <c r="EH66" t="s">
        <v>193</v>
      </c>
      <c r="EI66" t="s">
        <v>193</v>
      </c>
      <c r="EJ66" t="s">
        <v>193</v>
      </c>
      <c r="EK66" t="s">
        <v>193</v>
      </c>
      <c r="EL66" t="s">
        <v>193</v>
      </c>
      <c r="EM66" t="s">
        <v>193</v>
      </c>
      <c r="EN66" t="s">
        <v>193</v>
      </c>
      <c r="EO66" t="s">
        <v>193</v>
      </c>
      <c r="EP66" t="s">
        <v>193</v>
      </c>
      <c r="EQ66" t="s">
        <v>193</v>
      </c>
      <c r="ER66" t="s">
        <v>193</v>
      </c>
      <c r="ES66" t="s">
        <v>193</v>
      </c>
      <c r="ET66" t="s">
        <v>193</v>
      </c>
      <c r="EU66" t="s">
        <v>193</v>
      </c>
      <c r="EV66" t="s">
        <v>193</v>
      </c>
      <c r="EW66" t="s">
        <v>193</v>
      </c>
      <c r="EX66" t="s">
        <v>193</v>
      </c>
      <c r="EY66" t="s">
        <v>193</v>
      </c>
      <c r="EZ66" t="s">
        <v>193</v>
      </c>
      <c r="FA66" t="s">
        <v>193</v>
      </c>
      <c r="FB66" t="s">
        <v>193</v>
      </c>
      <c r="FC66" t="s">
        <v>193</v>
      </c>
      <c r="FD66" t="s">
        <v>193</v>
      </c>
      <c r="FE66" t="s">
        <v>193</v>
      </c>
      <c r="FF66" t="s">
        <v>193</v>
      </c>
      <c r="FG66" t="s">
        <v>193</v>
      </c>
      <c r="FH66" t="s">
        <v>193</v>
      </c>
      <c r="FI66" t="s">
        <v>193</v>
      </c>
      <c r="FJ66" t="s">
        <v>193</v>
      </c>
      <c r="FK66" t="s">
        <v>193</v>
      </c>
      <c r="FL66" t="s">
        <v>193</v>
      </c>
      <c r="FM66" t="s">
        <v>193</v>
      </c>
      <c r="FN66" t="s">
        <v>193</v>
      </c>
      <c r="FO66" t="s">
        <v>193</v>
      </c>
      <c r="FP66" t="s">
        <v>193</v>
      </c>
      <c r="FQ66" t="s">
        <v>193</v>
      </c>
      <c r="FR66" t="s">
        <v>193</v>
      </c>
      <c r="FS66" t="s">
        <v>193</v>
      </c>
      <c r="FT66" t="s">
        <v>193</v>
      </c>
      <c r="FU66" t="s">
        <v>193</v>
      </c>
      <c r="FV66" t="s">
        <v>193</v>
      </c>
      <c r="FW66" t="s">
        <v>193</v>
      </c>
      <c r="FX66" t="s">
        <v>193</v>
      </c>
      <c r="FY66" t="s">
        <v>193</v>
      </c>
      <c r="FZ66" t="s">
        <v>193</v>
      </c>
      <c r="GA66" t="s">
        <v>193</v>
      </c>
      <c r="GB66" t="s">
        <v>193</v>
      </c>
      <c r="GC66" t="s">
        <v>193</v>
      </c>
      <c r="GD66" t="s">
        <v>193</v>
      </c>
      <c r="GE66" t="s">
        <v>193</v>
      </c>
      <c r="GF66" t="s">
        <v>193</v>
      </c>
      <c r="GG66" t="s">
        <v>193</v>
      </c>
      <c r="GH66" t="s">
        <v>193</v>
      </c>
      <c r="GI66" t="s">
        <v>193</v>
      </c>
      <c r="GJ66" t="s">
        <v>193</v>
      </c>
      <c r="GK66" t="s">
        <v>193</v>
      </c>
      <c r="GL66" t="s">
        <v>193</v>
      </c>
      <c r="GM66" t="s">
        <v>193</v>
      </c>
      <c r="GN66" t="s">
        <v>193</v>
      </c>
      <c r="GO66" t="s">
        <v>193</v>
      </c>
      <c r="GP66" t="s">
        <v>193</v>
      </c>
      <c r="GQ66" t="s">
        <v>193</v>
      </c>
      <c r="GR66" t="s">
        <v>193</v>
      </c>
      <c r="GS66" t="s">
        <v>193</v>
      </c>
      <c r="GT66" t="s">
        <v>193</v>
      </c>
      <c r="GU66" t="s">
        <v>193</v>
      </c>
      <c r="GV66" t="s">
        <v>193</v>
      </c>
      <c r="GW66" t="s">
        <v>193</v>
      </c>
      <c r="GX66" t="s">
        <v>193</v>
      </c>
      <c r="GY66" t="s">
        <v>193</v>
      </c>
      <c r="GZ66" t="s">
        <v>193</v>
      </c>
      <c r="HA66" t="s">
        <v>193</v>
      </c>
      <c r="HB66" t="s">
        <v>193</v>
      </c>
      <c r="HC66" t="s">
        <v>193</v>
      </c>
      <c r="HD66" t="s">
        <v>193</v>
      </c>
      <c r="HE66" t="s">
        <v>193</v>
      </c>
      <c r="HF66" t="s">
        <v>193</v>
      </c>
      <c r="HG66" t="s">
        <v>193</v>
      </c>
      <c r="HH66" t="s">
        <v>193</v>
      </c>
      <c r="HI66" t="s">
        <v>193</v>
      </c>
      <c r="HJ66" t="s">
        <v>193</v>
      </c>
      <c r="HK66" t="s">
        <v>193</v>
      </c>
      <c r="HL66" t="s">
        <v>193</v>
      </c>
      <c r="HM66" t="s">
        <v>193</v>
      </c>
      <c r="HN66" t="s">
        <v>193</v>
      </c>
      <c r="HO66" t="s">
        <v>193</v>
      </c>
      <c r="HP66" t="s">
        <v>193</v>
      </c>
      <c r="HQ66" t="s">
        <v>193</v>
      </c>
      <c r="HR66" t="s">
        <v>193</v>
      </c>
      <c r="HS66" t="s">
        <v>193</v>
      </c>
      <c r="HT66" t="s">
        <v>193</v>
      </c>
      <c r="HU66" t="s">
        <v>193</v>
      </c>
      <c r="HV66" t="s">
        <v>193</v>
      </c>
      <c r="HW66" t="s">
        <v>193</v>
      </c>
      <c r="HX66" t="s">
        <v>193</v>
      </c>
      <c r="HY66" t="s">
        <v>193</v>
      </c>
      <c r="HZ66" t="s">
        <v>193</v>
      </c>
      <c r="IA66" t="s">
        <v>193</v>
      </c>
      <c r="IB66" t="s">
        <v>193</v>
      </c>
      <c r="IC66" t="s">
        <v>193</v>
      </c>
      <c r="ID66" t="s">
        <v>193</v>
      </c>
      <c r="IE66" t="s">
        <v>193</v>
      </c>
      <c r="IF66" t="s">
        <v>193</v>
      </c>
      <c r="IG66" t="s">
        <v>193</v>
      </c>
      <c r="IH66" t="s">
        <v>193</v>
      </c>
      <c r="II66" t="s">
        <v>193</v>
      </c>
      <c r="IJ66" t="s">
        <v>193</v>
      </c>
      <c r="IK66" t="s">
        <v>193</v>
      </c>
      <c r="IL66" t="s">
        <v>193</v>
      </c>
      <c r="IM66" t="s">
        <v>193</v>
      </c>
      <c r="IN66" t="s">
        <v>193</v>
      </c>
      <c r="IO66" t="s">
        <v>193</v>
      </c>
      <c r="IP66" t="s">
        <v>193</v>
      </c>
      <c r="IQ66" t="s">
        <v>193</v>
      </c>
      <c r="IR66" t="s">
        <v>193</v>
      </c>
      <c r="IS66" t="s">
        <v>193</v>
      </c>
      <c r="IT66" t="s">
        <v>193</v>
      </c>
      <c r="IU66" t="s">
        <v>193</v>
      </c>
      <c r="IV66" t="s">
        <v>193</v>
      </c>
      <c r="IW66" t="s">
        <v>193</v>
      </c>
      <c r="IX66" t="s">
        <v>193</v>
      </c>
      <c r="IY66" t="s">
        <v>193</v>
      </c>
      <c r="IZ66" t="s">
        <v>193</v>
      </c>
      <c r="JA66" t="s">
        <v>193</v>
      </c>
      <c r="JB66" t="s">
        <v>193</v>
      </c>
      <c r="JC66" t="s">
        <v>193</v>
      </c>
      <c r="JD66" t="s">
        <v>193</v>
      </c>
      <c r="JE66" t="s">
        <v>193</v>
      </c>
      <c r="JF66" t="s">
        <v>193</v>
      </c>
      <c r="JG66" t="s">
        <v>193</v>
      </c>
      <c r="JH66" t="s">
        <v>193</v>
      </c>
      <c r="JI66" t="s">
        <v>193</v>
      </c>
      <c r="JJ66" t="s">
        <v>193</v>
      </c>
      <c r="JK66" t="s">
        <v>193</v>
      </c>
      <c r="JL66" t="s">
        <v>193</v>
      </c>
      <c r="JM66" t="s">
        <v>193</v>
      </c>
      <c r="JN66" t="s">
        <v>193</v>
      </c>
      <c r="JO66" t="s">
        <v>193</v>
      </c>
      <c r="JP66" t="s">
        <v>193</v>
      </c>
      <c r="JQ66" t="s">
        <v>193</v>
      </c>
      <c r="JR66" t="s">
        <v>193</v>
      </c>
      <c r="JS66" t="s">
        <v>193</v>
      </c>
      <c r="JT66" t="s">
        <v>193</v>
      </c>
      <c r="JU66" t="s">
        <v>193</v>
      </c>
      <c r="JV66" t="s">
        <v>193</v>
      </c>
      <c r="JW66" t="s">
        <v>193</v>
      </c>
      <c r="JX66" t="s">
        <v>193</v>
      </c>
      <c r="JY66" t="s">
        <v>193</v>
      </c>
      <c r="JZ66" t="s">
        <v>193</v>
      </c>
      <c r="KA66" t="s">
        <v>193</v>
      </c>
      <c r="KB66" t="s">
        <v>193</v>
      </c>
      <c r="KC66" t="s">
        <v>193</v>
      </c>
      <c r="KD66" t="s">
        <v>193</v>
      </c>
      <c r="KE66" t="s">
        <v>193</v>
      </c>
      <c r="KF66" t="s">
        <v>193</v>
      </c>
      <c r="KG66" t="s">
        <v>193</v>
      </c>
      <c r="KH66" t="s">
        <v>193</v>
      </c>
      <c r="KI66" t="s">
        <v>193</v>
      </c>
      <c r="KJ66" t="s">
        <v>193</v>
      </c>
      <c r="KK66" t="s">
        <v>193</v>
      </c>
      <c r="KL66" t="s">
        <v>193</v>
      </c>
      <c r="KM66" t="s">
        <v>193</v>
      </c>
      <c r="KN66" t="s">
        <v>193</v>
      </c>
      <c r="KO66" t="s">
        <v>193</v>
      </c>
      <c r="KP66" t="s">
        <v>193</v>
      </c>
      <c r="KQ66" t="s">
        <v>193</v>
      </c>
      <c r="KR66" t="s">
        <v>193</v>
      </c>
      <c r="KS66" t="s">
        <v>193</v>
      </c>
      <c r="KT66" t="s">
        <v>193</v>
      </c>
      <c r="KU66" t="s">
        <v>109</v>
      </c>
      <c r="KV66" t="s">
        <v>505</v>
      </c>
      <c r="KW66" t="s">
        <v>3318</v>
      </c>
      <c r="KX66" t="s">
        <v>193</v>
      </c>
      <c r="KY66" t="s">
        <v>506</v>
      </c>
      <c r="KZ66" t="s">
        <v>3319</v>
      </c>
      <c r="LA66" t="s">
        <v>3318</v>
      </c>
      <c r="LB66" t="s">
        <v>810</v>
      </c>
      <c r="LC66" t="s">
        <v>193</v>
      </c>
      <c r="LD66" t="s">
        <v>3320</v>
      </c>
      <c r="LE66" t="s">
        <v>797</v>
      </c>
      <c r="LF66" t="s">
        <v>798</v>
      </c>
      <c r="LG66" t="s">
        <v>799</v>
      </c>
      <c r="LH66" t="s">
        <v>193</v>
      </c>
      <c r="LI66" t="s">
        <v>193</v>
      </c>
      <c r="LJ66" t="s">
        <v>193</v>
      </c>
      <c r="LK66" t="s">
        <v>193</v>
      </c>
      <c r="LL66" t="s">
        <v>193</v>
      </c>
      <c r="LM66">
        <v>30</v>
      </c>
      <c r="LN66">
        <v>6</v>
      </c>
      <c r="LO66" t="s">
        <v>193</v>
      </c>
      <c r="LP66" t="s">
        <v>156</v>
      </c>
      <c r="LQ66">
        <v>6</v>
      </c>
      <c r="LR66" t="s">
        <v>132</v>
      </c>
      <c r="LS66" t="s">
        <v>193</v>
      </c>
      <c r="LT66" t="s">
        <v>109</v>
      </c>
      <c r="LU66" t="s">
        <v>1674</v>
      </c>
      <c r="LV66">
        <v>1</v>
      </c>
      <c r="LW66">
        <v>0</v>
      </c>
      <c r="LX66">
        <v>0</v>
      </c>
      <c r="LY66">
        <v>0</v>
      </c>
      <c r="LZ66">
        <v>0</v>
      </c>
      <c r="MA66">
        <v>0</v>
      </c>
      <c r="MB66">
        <v>0</v>
      </c>
      <c r="MC66">
        <v>0</v>
      </c>
      <c r="MD66">
        <v>0</v>
      </c>
      <c r="ME66">
        <v>0</v>
      </c>
      <c r="MF66">
        <v>0</v>
      </c>
      <c r="MG66" t="s">
        <v>193</v>
      </c>
      <c r="MH66" t="s">
        <v>109</v>
      </c>
      <c r="MI66" t="s">
        <v>107</v>
      </c>
      <c r="MJ66">
        <v>0</v>
      </c>
      <c r="MK66">
        <v>0</v>
      </c>
      <c r="ML66">
        <v>1</v>
      </c>
      <c r="MM66" t="s">
        <v>3480</v>
      </c>
      <c r="MN66" t="s">
        <v>3481</v>
      </c>
      <c r="MO66">
        <v>1</v>
      </c>
      <c r="MP66">
        <v>0</v>
      </c>
      <c r="MQ66">
        <v>0</v>
      </c>
      <c r="MR66">
        <v>0</v>
      </c>
      <c r="MS66">
        <v>1</v>
      </c>
      <c r="MT66">
        <v>0</v>
      </c>
      <c r="MU66" t="s">
        <v>3482</v>
      </c>
      <c r="MV66" t="s">
        <v>193</v>
      </c>
      <c r="MW66" t="s">
        <v>193</v>
      </c>
      <c r="MX66" t="s">
        <v>193</v>
      </c>
      <c r="MY66" t="s">
        <v>193</v>
      </c>
      <c r="MZ66" t="s">
        <v>193</v>
      </c>
      <c r="NA66" t="s">
        <v>193</v>
      </c>
      <c r="NB66" t="s">
        <v>193</v>
      </c>
      <c r="NC66">
        <v>195573160</v>
      </c>
      <c r="ND66" t="s">
        <v>3479</v>
      </c>
      <c r="NE66" t="s">
        <v>4076</v>
      </c>
      <c r="NF66" t="s">
        <v>193</v>
      </c>
      <c r="NG66" t="s">
        <v>699</v>
      </c>
      <c r="NH66" t="s">
        <v>700</v>
      </c>
      <c r="NI66" t="s">
        <v>611</v>
      </c>
      <c r="NJ66" t="s">
        <v>193</v>
      </c>
      <c r="NK66">
        <v>66</v>
      </c>
    </row>
    <row r="67" spans="1:375" x14ac:dyDescent="0.35">
      <c r="A67" t="s">
        <v>4077</v>
      </c>
      <c r="B67" t="s">
        <v>4078</v>
      </c>
      <c r="C67" t="s">
        <v>3316</v>
      </c>
      <c r="D67">
        <v>0.17708333332848269</v>
      </c>
      <c r="E67" t="s">
        <v>193</v>
      </c>
      <c r="F67" t="s">
        <v>193</v>
      </c>
      <c r="G67" t="s">
        <v>193</v>
      </c>
      <c r="H67" t="s">
        <v>3316</v>
      </c>
      <c r="I67" t="s">
        <v>148</v>
      </c>
      <c r="J67" t="s">
        <v>193</v>
      </c>
      <c r="K67" t="s">
        <v>149</v>
      </c>
      <c r="L67" t="s">
        <v>148</v>
      </c>
      <c r="M67" t="s">
        <v>148</v>
      </c>
      <c r="N67" t="s">
        <v>150</v>
      </c>
      <c r="O67" t="s">
        <v>193</v>
      </c>
      <c r="P67" t="s">
        <v>199</v>
      </c>
      <c r="Q67" t="s">
        <v>150</v>
      </c>
      <c r="R67" t="s">
        <v>150</v>
      </c>
      <c r="S67" t="s">
        <v>123</v>
      </c>
      <c r="T67" t="s">
        <v>151</v>
      </c>
      <c r="U67" t="s">
        <v>152</v>
      </c>
      <c r="V67" t="s">
        <v>151</v>
      </c>
      <c r="W67" t="s">
        <v>242</v>
      </c>
      <c r="X67" t="s">
        <v>241</v>
      </c>
      <c r="Y67" t="s">
        <v>242</v>
      </c>
      <c r="Z67" t="s">
        <v>153</v>
      </c>
      <c r="AA67" t="s">
        <v>193</v>
      </c>
      <c r="AB67" t="s">
        <v>560</v>
      </c>
      <c r="AC67" t="s">
        <v>153</v>
      </c>
      <c r="AD67" t="s">
        <v>153</v>
      </c>
      <c r="AE67" t="s">
        <v>812</v>
      </c>
      <c r="AF67" t="s">
        <v>3849</v>
      </c>
      <c r="AG67" t="s">
        <v>108</v>
      </c>
      <c r="AH67" t="s">
        <v>812</v>
      </c>
      <c r="AI67" t="s">
        <v>812</v>
      </c>
      <c r="AJ67" t="s">
        <v>536</v>
      </c>
      <c r="AK67" t="s">
        <v>3317</v>
      </c>
      <c r="AL67" t="s">
        <v>109</v>
      </c>
      <c r="AM67" t="s">
        <v>193</v>
      </c>
      <c r="AN67" t="s">
        <v>109</v>
      </c>
      <c r="AO67" t="s">
        <v>193</v>
      </c>
      <c r="AP67" t="s">
        <v>491</v>
      </c>
      <c r="AQ67" t="s">
        <v>193</v>
      </c>
      <c r="AR67" t="s">
        <v>193</v>
      </c>
      <c r="AS67" t="s">
        <v>193</v>
      </c>
      <c r="AT67" t="s">
        <v>193</v>
      </c>
      <c r="AU67" t="s">
        <v>193</v>
      </c>
      <c r="AV67" t="s">
        <v>193</v>
      </c>
      <c r="AW67" t="s">
        <v>193</v>
      </c>
      <c r="AX67" t="s">
        <v>193</v>
      </c>
      <c r="AY67" t="s">
        <v>193</v>
      </c>
      <c r="AZ67" t="s">
        <v>193</v>
      </c>
      <c r="BA67" t="s">
        <v>193</v>
      </c>
      <c r="BB67" t="s">
        <v>193</v>
      </c>
      <c r="BC67" t="s">
        <v>193</v>
      </c>
      <c r="BD67" t="s">
        <v>193</v>
      </c>
      <c r="BE67" t="s">
        <v>193</v>
      </c>
      <c r="BF67" t="s">
        <v>193</v>
      </c>
      <c r="BG67" t="s">
        <v>193</v>
      </c>
      <c r="BH67" t="s">
        <v>193</v>
      </c>
      <c r="BI67" t="s">
        <v>193</v>
      </c>
      <c r="BJ67" t="s">
        <v>193</v>
      </c>
      <c r="BK67" t="s">
        <v>193</v>
      </c>
      <c r="BL67" t="s">
        <v>193</v>
      </c>
      <c r="BM67" t="s">
        <v>193</v>
      </c>
      <c r="BN67" t="s">
        <v>193</v>
      </c>
      <c r="BO67" t="s">
        <v>193</v>
      </c>
      <c r="BP67" t="s">
        <v>193</v>
      </c>
      <c r="BQ67" t="s">
        <v>193</v>
      </c>
      <c r="BR67" t="s">
        <v>193</v>
      </c>
      <c r="BS67" t="s">
        <v>193</v>
      </c>
      <c r="BT67" t="s">
        <v>193</v>
      </c>
      <c r="BU67" t="s">
        <v>193</v>
      </c>
      <c r="BV67" t="s">
        <v>193</v>
      </c>
      <c r="BW67" t="s">
        <v>193</v>
      </c>
      <c r="BX67" t="s">
        <v>193</v>
      </c>
      <c r="BY67" t="s">
        <v>193</v>
      </c>
      <c r="BZ67" t="s">
        <v>193</v>
      </c>
      <c r="CA67" t="s">
        <v>193</v>
      </c>
      <c r="CB67" t="s">
        <v>193</v>
      </c>
      <c r="CC67" t="s">
        <v>193</v>
      </c>
      <c r="CD67" t="s">
        <v>193</v>
      </c>
      <c r="CE67" t="s">
        <v>193</v>
      </c>
      <c r="CF67" t="s">
        <v>193</v>
      </c>
      <c r="CG67" t="s">
        <v>193</v>
      </c>
      <c r="CH67" t="s">
        <v>193</v>
      </c>
      <c r="CI67" t="s">
        <v>193</v>
      </c>
      <c r="CJ67" t="s">
        <v>193</v>
      </c>
      <c r="CK67" t="s">
        <v>193</v>
      </c>
      <c r="CL67" t="s">
        <v>193</v>
      </c>
      <c r="CM67" t="s">
        <v>193</v>
      </c>
      <c r="CN67" t="s">
        <v>193</v>
      </c>
      <c r="CO67" t="s">
        <v>193</v>
      </c>
      <c r="CP67" t="s">
        <v>193</v>
      </c>
      <c r="CQ67" t="s">
        <v>193</v>
      </c>
      <c r="CR67" t="s">
        <v>193</v>
      </c>
      <c r="CS67" t="s">
        <v>193</v>
      </c>
      <c r="CT67" t="s">
        <v>193</v>
      </c>
      <c r="CU67" t="s">
        <v>193</v>
      </c>
      <c r="CV67" t="s">
        <v>193</v>
      </c>
      <c r="CW67" t="s">
        <v>193</v>
      </c>
      <c r="CX67" t="s">
        <v>193</v>
      </c>
      <c r="CY67" t="s">
        <v>193</v>
      </c>
      <c r="CZ67" t="s">
        <v>193</v>
      </c>
      <c r="DA67" t="s">
        <v>193</v>
      </c>
      <c r="DB67" t="s">
        <v>193</v>
      </c>
      <c r="DC67" t="s">
        <v>193</v>
      </c>
      <c r="DD67" t="s">
        <v>193</v>
      </c>
      <c r="DE67" t="s">
        <v>193</v>
      </c>
      <c r="DF67" t="s">
        <v>193</v>
      </c>
      <c r="DG67" t="s">
        <v>193</v>
      </c>
      <c r="DH67" t="s">
        <v>193</v>
      </c>
      <c r="DI67" t="s">
        <v>193</v>
      </c>
      <c r="DJ67" t="s">
        <v>193</v>
      </c>
      <c r="DK67" t="s">
        <v>193</v>
      </c>
      <c r="DL67" t="s">
        <v>193</v>
      </c>
      <c r="DM67" t="s">
        <v>193</v>
      </c>
      <c r="DN67" t="s">
        <v>193</v>
      </c>
      <c r="DO67" t="s">
        <v>193</v>
      </c>
      <c r="DP67" t="s">
        <v>193</v>
      </c>
      <c r="DQ67" t="s">
        <v>193</v>
      </c>
      <c r="DR67" t="s">
        <v>193</v>
      </c>
      <c r="DS67" t="s">
        <v>193</v>
      </c>
      <c r="DT67" t="s">
        <v>193</v>
      </c>
      <c r="DU67" t="s">
        <v>193</v>
      </c>
      <c r="DV67" t="s">
        <v>193</v>
      </c>
      <c r="DW67" t="s">
        <v>193</v>
      </c>
      <c r="DX67" t="s">
        <v>193</v>
      </c>
      <c r="DY67" t="s">
        <v>193</v>
      </c>
      <c r="DZ67" t="s">
        <v>193</v>
      </c>
      <c r="EA67" t="s">
        <v>193</v>
      </c>
      <c r="EB67" t="s">
        <v>193</v>
      </c>
      <c r="EC67" t="s">
        <v>193</v>
      </c>
      <c r="ED67" t="s">
        <v>193</v>
      </c>
      <c r="EE67" t="s">
        <v>193</v>
      </c>
      <c r="EF67" t="s">
        <v>193</v>
      </c>
      <c r="EG67" t="s">
        <v>193</v>
      </c>
      <c r="EH67" t="s">
        <v>193</v>
      </c>
      <c r="EI67" t="s">
        <v>193</v>
      </c>
      <c r="EJ67" t="s">
        <v>193</v>
      </c>
      <c r="EK67" t="s">
        <v>193</v>
      </c>
      <c r="EL67" t="s">
        <v>193</v>
      </c>
      <c r="EM67" t="s">
        <v>193</v>
      </c>
      <c r="EN67" t="s">
        <v>193</v>
      </c>
      <c r="EO67" t="s">
        <v>193</v>
      </c>
      <c r="EP67" t="s">
        <v>193</v>
      </c>
      <c r="EQ67" t="s">
        <v>193</v>
      </c>
      <c r="ER67" t="s">
        <v>193</v>
      </c>
      <c r="ES67" t="s">
        <v>193</v>
      </c>
      <c r="ET67" t="s">
        <v>193</v>
      </c>
      <c r="EU67" t="s">
        <v>193</v>
      </c>
      <c r="EV67" t="s">
        <v>193</v>
      </c>
      <c r="EW67" t="s">
        <v>193</v>
      </c>
      <c r="EX67" t="s">
        <v>193</v>
      </c>
      <c r="EY67" t="s">
        <v>193</v>
      </c>
      <c r="EZ67" t="s">
        <v>193</v>
      </c>
      <c r="FA67" t="s">
        <v>193</v>
      </c>
      <c r="FB67" t="s">
        <v>193</v>
      </c>
      <c r="FC67" t="s">
        <v>193</v>
      </c>
      <c r="FD67" t="s">
        <v>193</v>
      </c>
      <c r="FE67" t="s">
        <v>193</v>
      </c>
      <c r="FF67" t="s">
        <v>193</v>
      </c>
      <c r="FG67" t="s">
        <v>193</v>
      </c>
      <c r="FH67" t="s">
        <v>193</v>
      </c>
      <c r="FI67" t="s">
        <v>193</v>
      </c>
      <c r="FJ67" t="s">
        <v>193</v>
      </c>
      <c r="FK67" t="s">
        <v>193</v>
      </c>
      <c r="FL67" t="s">
        <v>193</v>
      </c>
      <c r="FM67" t="s">
        <v>193</v>
      </c>
      <c r="FN67" t="s">
        <v>193</v>
      </c>
      <c r="FO67" t="s">
        <v>193</v>
      </c>
      <c r="FP67" t="s">
        <v>193</v>
      </c>
      <c r="FQ67" t="s">
        <v>193</v>
      </c>
      <c r="FR67" t="s">
        <v>193</v>
      </c>
      <c r="FS67" t="s">
        <v>193</v>
      </c>
      <c r="FT67" t="s">
        <v>193</v>
      </c>
      <c r="FU67" t="s">
        <v>193</v>
      </c>
      <c r="FV67" t="s">
        <v>193</v>
      </c>
      <c r="FW67" t="s">
        <v>193</v>
      </c>
      <c r="FX67" t="s">
        <v>193</v>
      </c>
      <c r="FY67" t="s">
        <v>193</v>
      </c>
      <c r="FZ67" t="s">
        <v>193</v>
      </c>
      <c r="GA67" t="s">
        <v>193</v>
      </c>
      <c r="GB67" t="s">
        <v>193</v>
      </c>
      <c r="GC67" t="s">
        <v>193</v>
      </c>
      <c r="GD67" t="s">
        <v>193</v>
      </c>
      <c r="GE67" t="s">
        <v>193</v>
      </c>
      <c r="GF67" t="s">
        <v>193</v>
      </c>
      <c r="GG67" t="s">
        <v>193</v>
      </c>
      <c r="GH67" t="s">
        <v>193</v>
      </c>
      <c r="GI67" t="s">
        <v>193</v>
      </c>
      <c r="GJ67" t="s">
        <v>193</v>
      </c>
      <c r="GK67" t="s">
        <v>193</v>
      </c>
      <c r="GL67" t="s">
        <v>193</v>
      </c>
      <c r="GM67" t="s">
        <v>193</v>
      </c>
      <c r="GN67" t="s">
        <v>193</v>
      </c>
      <c r="GO67" t="s">
        <v>193</v>
      </c>
      <c r="GP67" t="s">
        <v>193</v>
      </c>
      <c r="GQ67" t="s">
        <v>193</v>
      </c>
      <c r="GR67" t="s">
        <v>193</v>
      </c>
      <c r="GS67" t="s">
        <v>193</v>
      </c>
      <c r="GT67" t="s">
        <v>193</v>
      </c>
      <c r="GU67" t="s">
        <v>193</v>
      </c>
      <c r="GV67" t="s">
        <v>193</v>
      </c>
      <c r="GW67" t="s">
        <v>193</v>
      </c>
      <c r="GX67" t="s">
        <v>193</v>
      </c>
      <c r="GY67" t="s">
        <v>193</v>
      </c>
      <c r="GZ67" t="s">
        <v>193</v>
      </c>
      <c r="HA67" t="s">
        <v>193</v>
      </c>
      <c r="HB67" t="s">
        <v>193</v>
      </c>
      <c r="HC67" t="s">
        <v>193</v>
      </c>
      <c r="HD67" t="s">
        <v>193</v>
      </c>
      <c r="HE67" t="s">
        <v>193</v>
      </c>
      <c r="HF67" t="s">
        <v>193</v>
      </c>
      <c r="HG67" t="s">
        <v>193</v>
      </c>
      <c r="HH67" t="s">
        <v>193</v>
      </c>
      <c r="HI67" t="s">
        <v>193</v>
      </c>
      <c r="HJ67" t="s">
        <v>193</v>
      </c>
      <c r="HK67" t="s">
        <v>193</v>
      </c>
      <c r="HL67" t="s">
        <v>193</v>
      </c>
      <c r="HM67" t="s">
        <v>193</v>
      </c>
      <c r="HN67" t="s">
        <v>193</v>
      </c>
      <c r="HO67" t="s">
        <v>193</v>
      </c>
      <c r="HP67" t="s">
        <v>193</v>
      </c>
      <c r="HQ67" t="s">
        <v>193</v>
      </c>
      <c r="HR67" t="s">
        <v>193</v>
      </c>
      <c r="HS67" t="s">
        <v>193</v>
      </c>
      <c r="HT67" t="s">
        <v>193</v>
      </c>
      <c r="HU67" t="s">
        <v>193</v>
      </c>
      <c r="HV67" t="s">
        <v>193</v>
      </c>
      <c r="HW67" t="s">
        <v>193</v>
      </c>
      <c r="HX67" t="s">
        <v>193</v>
      </c>
      <c r="HY67" t="s">
        <v>193</v>
      </c>
      <c r="HZ67" t="s">
        <v>193</v>
      </c>
      <c r="IA67" t="s">
        <v>193</v>
      </c>
      <c r="IB67" t="s">
        <v>193</v>
      </c>
      <c r="IC67" t="s">
        <v>193</v>
      </c>
      <c r="ID67" t="s">
        <v>193</v>
      </c>
      <c r="IE67" t="s">
        <v>193</v>
      </c>
      <c r="IF67" t="s">
        <v>193</v>
      </c>
      <c r="IG67" t="s">
        <v>193</v>
      </c>
      <c r="IH67" t="s">
        <v>193</v>
      </c>
      <c r="II67" t="s">
        <v>193</v>
      </c>
      <c r="IJ67" t="s">
        <v>193</v>
      </c>
      <c r="IK67" t="s">
        <v>193</v>
      </c>
      <c r="IL67" t="s">
        <v>193</v>
      </c>
      <c r="IM67" t="s">
        <v>193</v>
      </c>
      <c r="IN67" t="s">
        <v>193</v>
      </c>
      <c r="IO67" t="s">
        <v>193</v>
      </c>
      <c r="IP67" t="s">
        <v>193</v>
      </c>
      <c r="IQ67" t="s">
        <v>193</v>
      </c>
      <c r="IR67" t="s">
        <v>193</v>
      </c>
      <c r="IS67" t="s">
        <v>193</v>
      </c>
      <c r="IT67" t="s">
        <v>193</v>
      </c>
      <c r="IU67" t="s">
        <v>193</v>
      </c>
      <c r="IV67" t="s">
        <v>193</v>
      </c>
      <c r="IW67" t="s">
        <v>193</v>
      </c>
      <c r="IX67" t="s">
        <v>193</v>
      </c>
      <c r="IY67" t="s">
        <v>193</v>
      </c>
      <c r="IZ67" t="s">
        <v>193</v>
      </c>
      <c r="JA67" t="s">
        <v>193</v>
      </c>
      <c r="JB67" t="s">
        <v>193</v>
      </c>
      <c r="JC67" t="s">
        <v>193</v>
      </c>
      <c r="JD67" t="s">
        <v>193</v>
      </c>
      <c r="JE67" t="s">
        <v>193</v>
      </c>
      <c r="JF67" t="s">
        <v>193</v>
      </c>
      <c r="JG67" t="s">
        <v>193</v>
      </c>
      <c r="JH67" t="s">
        <v>193</v>
      </c>
      <c r="JI67" t="s">
        <v>193</v>
      </c>
      <c r="JJ67" t="s">
        <v>193</v>
      </c>
      <c r="JK67" t="s">
        <v>193</v>
      </c>
      <c r="JL67" t="s">
        <v>193</v>
      </c>
      <c r="JM67" t="s">
        <v>193</v>
      </c>
      <c r="JN67" t="s">
        <v>193</v>
      </c>
      <c r="JO67" t="s">
        <v>193</v>
      </c>
      <c r="JP67" t="s">
        <v>193</v>
      </c>
      <c r="JQ67" t="s">
        <v>193</v>
      </c>
      <c r="JR67" t="s">
        <v>193</v>
      </c>
      <c r="JS67" t="s">
        <v>193</v>
      </c>
      <c r="JT67" t="s">
        <v>193</v>
      </c>
      <c r="JU67" t="s">
        <v>193</v>
      </c>
      <c r="JV67" t="s">
        <v>193</v>
      </c>
      <c r="JW67" t="s">
        <v>193</v>
      </c>
      <c r="JX67" t="s">
        <v>193</v>
      </c>
      <c r="JY67" t="s">
        <v>193</v>
      </c>
      <c r="JZ67" t="s">
        <v>193</v>
      </c>
      <c r="KA67" t="s">
        <v>193</v>
      </c>
      <c r="KB67" t="s">
        <v>193</v>
      </c>
      <c r="KC67" t="s">
        <v>193</v>
      </c>
      <c r="KD67" t="s">
        <v>193</v>
      </c>
      <c r="KE67" t="s">
        <v>193</v>
      </c>
      <c r="KF67" t="s">
        <v>193</v>
      </c>
      <c r="KG67" t="s">
        <v>193</v>
      </c>
      <c r="KH67" t="s">
        <v>193</v>
      </c>
      <c r="KI67" t="s">
        <v>193</v>
      </c>
      <c r="KJ67" t="s">
        <v>193</v>
      </c>
      <c r="KK67" t="s">
        <v>193</v>
      </c>
      <c r="KL67" t="s">
        <v>193</v>
      </c>
      <c r="KM67" t="s">
        <v>193</v>
      </c>
      <c r="KN67" t="s">
        <v>193</v>
      </c>
      <c r="KO67" t="s">
        <v>193</v>
      </c>
      <c r="KP67" t="s">
        <v>193</v>
      </c>
      <c r="KQ67" t="s">
        <v>193</v>
      </c>
      <c r="KR67" t="s">
        <v>193</v>
      </c>
      <c r="KS67" t="s">
        <v>193</v>
      </c>
      <c r="KT67" t="s">
        <v>193</v>
      </c>
      <c r="KU67" t="s">
        <v>109</v>
      </c>
      <c r="KV67" t="s">
        <v>505</v>
      </c>
      <c r="KW67" t="s">
        <v>3357</v>
      </c>
      <c r="KX67" t="s">
        <v>193</v>
      </c>
      <c r="KY67" t="s">
        <v>516</v>
      </c>
      <c r="KZ67" t="s">
        <v>3358</v>
      </c>
      <c r="LA67" t="s">
        <v>3357</v>
      </c>
      <c r="LB67" t="s">
        <v>796</v>
      </c>
      <c r="LC67" t="s">
        <v>193</v>
      </c>
      <c r="LD67" t="s">
        <v>3320</v>
      </c>
      <c r="LE67" t="s">
        <v>820</v>
      </c>
      <c r="LF67" t="s">
        <v>108</v>
      </c>
      <c r="LG67" t="s">
        <v>820</v>
      </c>
      <c r="LH67" t="s">
        <v>193</v>
      </c>
      <c r="LI67" t="s">
        <v>144</v>
      </c>
      <c r="LJ67" t="s">
        <v>145</v>
      </c>
      <c r="LK67" t="s">
        <v>1501</v>
      </c>
      <c r="LL67">
        <v>5</v>
      </c>
      <c r="LM67" t="s">
        <v>193</v>
      </c>
      <c r="LN67" t="s">
        <v>156</v>
      </c>
      <c r="LO67">
        <v>0</v>
      </c>
      <c r="LP67">
        <v>0</v>
      </c>
      <c r="LQ67">
        <v>0</v>
      </c>
      <c r="LR67" t="s">
        <v>114</v>
      </c>
      <c r="LS67" t="s">
        <v>705</v>
      </c>
      <c r="LT67" t="s">
        <v>114</v>
      </c>
      <c r="LU67" t="s">
        <v>193</v>
      </c>
      <c r="LV67" t="s">
        <v>193</v>
      </c>
      <c r="LW67" t="s">
        <v>193</v>
      </c>
      <c r="LX67" t="s">
        <v>193</v>
      </c>
      <c r="LY67" t="s">
        <v>193</v>
      </c>
      <c r="LZ67" t="s">
        <v>193</v>
      </c>
      <c r="MA67" t="s">
        <v>193</v>
      </c>
      <c r="MB67" t="s">
        <v>193</v>
      </c>
      <c r="MC67" t="s">
        <v>193</v>
      </c>
      <c r="MD67" t="s">
        <v>193</v>
      </c>
      <c r="ME67" t="s">
        <v>193</v>
      </c>
      <c r="MF67" t="s">
        <v>193</v>
      </c>
      <c r="MG67" t="s">
        <v>193</v>
      </c>
      <c r="MH67" t="s">
        <v>114</v>
      </c>
      <c r="MI67" t="s">
        <v>193</v>
      </c>
      <c r="MJ67" t="s">
        <v>193</v>
      </c>
      <c r="MK67" t="s">
        <v>193</v>
      </c>
      <c r="ML67" t="s">
        <v>193</v>
      </c>
      <c r="MM67" t="s">
        <v>193</v>
      </c>
      <c r="MN67" t="s">
        <v>193</v>
      </c>
      <c r="MO67" t="s">
        <v>193</v>
      </c>
      <c r="MP67" t="s">
        <v>193</v>
      </c>
      <c r="MQ67" t="s">
        <v>193</v>
      </c>
      <c r="MR67" t="s">
        <v>193</v>
      </c>
      <c r="MS67" t="s">
        <v>193</v>
      </c>
      <c r="MT67" t="s">
        <v>193</v>
      </c>
      <c r="MU67" t="s">
        <v>193</v>
      </c>
      <c r="MV67" t="s">
        <v>193</v>
      </c>
      <c r="MW67" t="s">
        <v>193</v>
      </c>
      <c r="MX67" t="s">
        <v>193</v>
      </c>
      <c r="MY67" t="s">
        <v>193</v>
      </c>
      <c r="MZ67" t="s">
        <v>193</v>
      </c>
      <c r="NA67" t="s">
        <v>193</v>
      </c>
      <c r="NB67" t="s">
        <v>193</v>
      </c>
      <c r="NC67">
        <v>195573162</v>
      </c>
      <c r="ND67" t="s">
        <v>3483</v>
      </c>
      <c r="NE67" t="s">
        <v>4079</v>
      </c>
      <c r="NF67" t="s">
        <v>193</v>
      </c>
      <c r="NG67" t="s">
        <v>699</v>
      </c>
      <c r="NH67" t="s">
        <v>700</v>
      </c>
      <c r="NI67" t="s">
        <v>611</v>
      </c>
      <c r="NJ67" t="s">
        <v>193</v>
      </c>
      <c r="NK67">
        <v>67</v>
      </c>
    </row>
    <row r="68" spans="1:375" x14ac:dyDescent="0.35">
      <c r="A68" t="s">
        <v>4080</v>
      </c>
      <c r="B68" t="s">
        <v>4081</v>
      </c>
      <c r="C68" t="s">
        <v>3316</v>
      </c>
      <c r="D68">
        <v>2.1726190476329066E-2</v>
      </c>
      <c r="E68" t="s">
        <v>193</v>
      </c>
      <c r="F68" t="s">
        <v>193</v>
      </c>
      <c r="G68" t="s">
        <v>193</v>
      </c>
      <c r="H68" t="s">
        <v>3316</v>
      </c>
      <c r="I68" t="s">
        <v>148</v>
      </c>
      <c r="J68" t="s">
        <v>193</v>
      </c>
      <c r="K68" t="s">
        <v>149</v>
      </c>
      <c r="L68" t="s">
        <v>148</v>
      </c>
      <c r="M68" t="s">
        <v>148</v>
      </c>
      <c r="N68" t="s">
        <v>150</v>
      </c>
      <c r="O68" t="s">
        <v>193</v>
      </c>
      <c r="P68" t="s">
        <v>199</v>
      </c>
      <c r="Q68" t="s">
        <v>150</v>
      </c>
      <c r="R68" t="s">
        <v>150</v>
      </c>
      <c r="S68" t="s">
        <v>123</v>
      </c>
      <c r="T68" t="s">
        <v>151</v>
      </c>
      <c r="U68" t="s">
        <v>152</v>
      </c>
      <c r="V68" t="s">
        <v>151</v>
      </c>
      <c r="W68" t="s">
        <v>242</v>
      </c>
      <c r="X68" t="s">
        <v>241</v>
      </c>
      <c r="Y68" t="s">
        <v>242</v>
      </c>
      <c r="Z68" t="s">
        <v>153</v>
      </c>
      <c r="AA68" t="s">
        <v>193</v>
      </c>
      <c r="AB68" t="s">
        <v>560</v>
      </c>
      <c r="AC68" t="s">
        <v>153</v>
      </c>
      <c r="AD68" t="s">
        <v>153</v>
      </c>
      <c r="AE68" t="s">
        <v>812</v>
      </c>
      <c r="AF68" t="s">
        <v>193</v>
      </c>
      <c r="AG68" t="s">
        <v>154</v>
      </c>
      <c r="AH68" t="s">
        <v>812</v>
      </c>
      <c r="AI68" t="s">
        <v>812</v>
      </c>
      <c r="AJ68" t="s">
        <v>536</v>
      </c>
      <c r="AK68" t="s">
        <v>490</v>
      </c>
      <c r="AL68" t="s">
        <v>109</v>
      </c>
      <c r="AM68" t="s">
        <v>193</v>
      </c>
      <c r="AN68" t="s">
        <v>109</v>
      </c>
      <c r="AO68" t="s">
        <v>193</v>
      </c>
      <c r="AP68" t="s">
        <v>491</v>
      </c>
      <c r="AQ68" t="s">
        <v>193</v>
      </c>
      <c r="AR68" t="s">
        <v>193</v>
      </c>
      <c r="AS68" t="s">
        <v>492</v>
      </c>
      <c r="AT68" t="s">
        <v>193</v>
      </c>
      <c r="AU68" t="s">
        <v>111</v>
      </c>
      <c r="AV68">
        <v>1</v>
      </c>
      <c r="AW68">
        <v>0</v>
      </c>
      <c r="AX68">
        <v>0</v>
      </c>
      <c r="AY68">
        <v>0</v>
      </c>
      <c r="AZ68">
        <v>0</v>
      </c>
      <c r="BA68">
        <v>0</v>
      </c>
      <c r="BB68">
        <v>0</v>
      </c>
      <c r="BC68" t="s">
        <v>110</v>
      </c>
      <c r="BD68" t="s">
        <v>1423</v>
      </c>
      <c r="BE68" t="s">
        <v>814</v>
      </c>
      <c r="BF68">
        <v>1</v>
      </c>
      <c r="BG68">
        <v>0</v>
      </c>
      <c r="BH68">
        <v>1</v>
      </c>
      <c r="BI68">
        <v>0</v>
      </c>
      <c r="BJ68">
        <v>0</v>
      </c>
      <c r="BK68">
        <v>0</v>
      </c>
      <c r="BL68">
        <v>0</v>
      </c>
      <c r="BM68">
        <v>0</v>
      </c>
      <c r="BN68">
        <v>0</v>
      </c>
      <c r="BO68">
        <v>0</v>
      </c>
      <c r="BP68" t="s">
        <v>193</v>
      </c>
      <c r="BQ68" t="s">
        <v>128</v>
      </c>
      <c r="BR68" t="s">
        <v>493</v>
      </c>
      <c r="BS68" t="s">
        <v>499</v>
      </c>
      <c r="BT68">
        <v>1</v>
      </c>
      <c r="BU68">
        <v>1</v>
      </c>
      <c r="BV68">
        <v>1</v>
      </c>
      <c r="BW68">
        <v>1</v>
      </c>
      <c r="BX68">
        <v>1</v>
      </c>
      <c r="BY68">
        <v>1</v>
      </c>
      <c r="BZ68">
        <v>1</v>
      </c>
      <c r="CA68">
        <v>0</v>
      </c>
      <c r="CB68" t="s">
        <v>498</v>
      </c>
      <c r="CC68">
        <v>300</v>
      </c>
      <c r="CD68">
        <v>150</v>
      </c>
      <c r="CE68" t="s">
        <v>114</v>
      </c>
      <c r="CF68">
        <v>300</v>
      </c>
      <c r="CG68">
        <v>115.384615384615</v>
      </c>
      <c r="CH68" t="s">
        <v>109</v>
      </c>
      <c r="CI68">
        <v>250</v>
      </c>
      <c r="CJ68">
        <v>108.695652173913</v>
      </c>
      <c r="CK68" t="s">
        <v>109</v>
      </c>
      <c r="CL68">
        <v>300</v>
      </c>
      <c r="CM68">
        <v>103.448275862068</v>
      </c>
      <c r="CN68" t="s">
        <v>109</v>
      </c>
      <c r="CO68">
        <v>600</v>
      </c>
      <c r="CP68">
        <v>250</v>
      </c>
      <c r="CQ68" t="s">
        <v>114</v>
      </c>
      <c r="CR68">
        <v>650</v>
      </c>
      <c r="CS68">
        <v>270.83333333333297</v>
      </c>
      <c r="CT68" t="s">
        <v>109</v>
      </c>
      <c r="CU68" t="s">
        <v>612</v>
      </c>
      <c r="CV68" t="s">
        <v>109</v>
      </c>
      <c r="CW68">
        <v>600</v>
      </c>
      <c r="CX68" t="s">
        <v>193</v>
      </c>
      <c r="CY68" t="s">
        <v>193</v>
      </c>
      <c r="CZ68" t="s">
        <v>193</v>
      </c>
      <c r="DA68" t="s">
        <v>193</v>
      </c>
      <c r="DB68" t="s">
        <v>193</v>
      </c>
      <c r="DC68" t="s">
        <v>193</v>
      </c>
      <c r="DD68" t="s">
        <v>156</v>
      </c>
      <c r="DE68">
        <v>600</v>
      </c>
      <c r="DF68" t="s">
        <v>114</v>
      </c>
      <c r="DG68" t="s">
        <v>109</v>
      </c>
      <c r="DH68" t="s">
        <v>719</v>
      </c>
      <c r="DI68">
        <v>0</v>
      </c>
      <c r="DJ68">
        <v>0</v>
      </c>
      <c r="DK68">
        <v>0</v>
      </c>
      <c r="DL68">
        <v>0</v>
      </c>
      <c r="DM68">
        <v>0</v>
      </c>
      <c r="DN68">
        <v>0</v>
      </c>
      <c r="DO68">
        <v>0</v>
      </c>
      <c r="DP68">
        <v>0</v>
      </c>
      <c r="DQ68">
        <v>0</v>
      </c>
      <c r="DR68">
        <v>0</v>
      </c>
      <c r="DS68">
        <v>1</v>
      </c>
      <c r="DT68">
        <v>0</v>
      </c>
      <c r="DU68">
        <v>0</v>
      </c>
      <c r="DV68">
        <v>0</v>
      </c>
      <c r="DW68" t="s">
        <v>193</v>
      </c>
      <c r="DX68" t="s">
        <v>834</v>
      </c>
      <c r="DY68">
        <v>1</v>
      </c>
      <c r="DZ68">
        <v>1</v>
      </c>
      <c r="EA68">
        <v>0</v>
      </c>
      <c r="EB68">
        <v>1</v>
      </c>
      <c r="EC68">
        <v>0</v>
      </c>
      <c r="ED68">
        <v>0</v>
      </c>
      <c r="EE68">
        <v>0</v>
      </c>
      <c r="EF68">
        <v>0</v>
      </c>
      <c r="EG68" t="s">
        <v>114</v>
      </c>
      <c r="EH68" t="s">
        <v>109</v>
      </c>
      <c r="EI68" t="s">
        <v>109</v>
      </c>
      <c r="EJ68" t="s">
        <v>123</v>
      </c>
      <c r="EK68" t="s">
        <v>789</v>
      </c>
      <c r="EL68" t="s">
        <v>151</v>
      </c>
      <c r="EM68" t="s">
        <v>789</v>
      </c>
      <c r="EN68" t="s">
        <v>193</v>
      </c>
      <c r="EO68" t="s">
        <v>193</v>
      </c>
      <c r="EP68" t="s">
        <v>193</v>
      </c>
      <c r="EQ68" t="s">
        <v>193</v>
      </c>
      <c r="ER68" t="s">
        <v>193</v>
      </c>
      <c r="ES68" t="s">
        <v>193</v>
      </c>
      <c r="ET68" t="s">
        <v>193</v>
      </c>
      <c r="EU68" t="s">
        <v>193</v>
      </c>
      <c r="EV68" t="s">
        <v>193</v>
      </c>
      <c r="EW68" t="s">
        <v>193</v>
      </c>
      <c r="EX68" t="s">
        <v>193</v>
      </c>
      <c r="EY68" t="s">
        <v>193</v>
      </c>
      <c r="EZ68" t="s">
        <v>193</v>
      </c>
      <c r="FA68" t="s">
        <v>193</v>
      </c>
      <c r="FB68" t="s">
        <v>193</v>
      </c>
      <c r="FC68" t="s">
        <v>193</v>
      </c>
      <c r="FD68" t="s">
        <v>193</v>
      </c>
      <c r="FE68" t="s">
        <v>193</v>
      </c>
      <c r="FF68" t="s">
        <v>193</v>
      </c>
      <c r="FG68" t="s">
        <v>193</v>
      </c>
      <c r="FH68" t="s">
        <v>193</v>
      </c>
      <c r="FI68" t="s">
        <v>193</v>
      </c>
      <c r="FJ68" t="s">
        <v>193</v>
      </c>
      <c r="FK68" t="s">
        <v>193</v>
      </c>
      <c r="FL68" t="s">
        <v>193</v>
      </c>
      <c r="FM68" t="s">
        <v>193</v>
      </c>
      <c r="FN68" t="s">
        <v>193</v>
      </c>
      <c r="FO68" t="s">
        <v>193</v>
      </c>
      <c r="FP68" t="s">
        <v>193</v>
      </c>
      <c r="FQ68" t="s">
        <v>193</v>
      </c>
      <c r="FR68" t="s">
        <v>193</v>
      </c>
      <c r="FS68" t="s">
        <v>193</v>
      </c>
      <c r="FT68" t="s">
        <v>193</v>
      </c>
      <c r="FU68" t="s">
        <v>193</v>
      </c>
      <c r="FV68" t="s">
        <v>193</v>
      </c>
      <c r="FW68" t="s">
        <v>193</v>
      </c>
      <c r="FX68" t="s">
        <v>193</v>
      </c>
      <c r="FY68" t="s">
        <v>193</v>
      </c>
      <c r="FZ68" t="s">
        <v>193</v>
      </c>
      <c r="GA68" t="s">
        <v>193</v>
      </c>
      <c r="GB68" t="s">
        <v>193</v>
      </c>
      <c r="GC68" t="s">
        <v>193</v>
      </c>
      <c r="GD68" t="s">
        <v>193</v>
      </c>
      <c r="GE68" t="s">
        <v>193</v>
      </c>
      <c r="GF68" t="s">
        <v>193</v>
      </c>
      <c r="GG68" t="s">
        <v>193</v>
      </c>
      <c r="GH68" t="s">
        <v>193</v>
      </c>
      <c r="GI68" t="s">
        <v>193</v>
      </c>
      <c r="GJ68" t="s">
        <v>193</v>
      </c>
      <c r="GK68" t="s">
        <v>193</v>
      </c>
      <c r="GL68" t="s">
        <v>193</v>
      </c>
      <c r="GM68" t="s">
        <v>193</v>
      </c>
      <c r="GN68" t="s">
        <v>193</v>
      </c>
      <c r="GO68" t="s">
        <v>193</v>
      </c>
      <c r="GP68" t="s">
        <v>193</v>
      </c>
      <c r="GQ68" t="s">
        <v>193</v>
      </c>
      <c r="GR68" t="s">
        <v>193</v>
      </c>
      <c r="GS68" t="s">
        <v>193</v>
      </c>
      <c r="GT68" t="s">
        <v>193</v>
      </c>
      <c r="GU68" t="s">
        <v>193</v>
      </c>
      <c r="GV68" t="s">
        <v>193</v>
      </c>
      <c r="GW68" t="s">
        <v>193</v>
      </c>
      <c r="GX68" t="s">
        <v>193</v>
      </c>
      <c r="GY68" t="s">
        <v>193</v>
      </c>
      <c r="GZ68" t="s">
        <v>193</v>
      </c>
      <c r="HA68" t="s">
        <v>193</v>
      </c>
      <c r="HB68" t="s">
        <v>193</v>
      </c>
      <c r="HC68" t="s">
        <v>193</v>
      </c>
      <c r="HD68" t="s">
        <v>193</v>
      </c>
      <c r="HE68" t="s">
        <v>193</v>
      </c>
      <c r="HF68" t="s">
        <v>193</v>
      </c>
      <c r="HG68" t="s">
        <v>193</v>
      </c>
      <c r="HH68" t="s">
        <v>193</v>
      </c>
      <c r="HI68" t="s">
        <v>193</v>
      </c>
      <c r="HJ68" t="s">
        <v>193</v>
      </c>
      <c r="HK68" t="s">
        <v>193</v>
      </c>
      <c r="HL68" t="s">
        <v>193</v>
      </c>
      <c r="HM68" t="s">
        <v>193</v>
      </c>
      <c r="HN68" t="s">
        <v>193</v>
      </c>
      <c r="HO68" t="s">
        <v>193</v>
      </c>
      <c r="HP68" t="s">
        <v>193</v>
      </c>
      <c r="HQ68" t="s">
        <v>193</v>
      </c>
      <c r="HR68" t="s">
        <v>193</v>
      </c>
      <c r="HS68" t="s">
        <v>193</v>
      </c>
      <c r="HT68" t="s">
        <v>193</v>
      </c>
      <c r="HU68" t="s">
        <v>193</v>
      </c>
      <c r="HV68" t="s">
        <v>193</v>
      </c>
      <c r="HW68" t="s">
        <v>193</v>
      </c>
      <c r="HX68" t="s">
        <v>193</v>
      </c>
      <c r="HY68" t="s">
        <v>193</v>
      </c>
      <c r="HZ68" t="s">
        <v>193</v>
      </c>
      <c r="IA68" t="s">
        <v>193</v>
      </c>
      <c r="IB68" t="s">
        <v>193</v>
      </c>
      <c r="IC68" t="s">
        <v>193</v>
      </c>
      <c r="ID68" t="s">
        <v>193</v>
      </c>
      <c r="IE68" t="s">
        <v>193</v>
      </c>
      <c r="IF68" t="s">
        <v>193</v>
      </c>
      <c r="IG68" t="s">
        <v>193</v>
      </c>
      <c r="IH68" t="s">
        <v>193</v>
      </c>
      <c r="II68" t="s">
        <v>193</v>
      </c>
      <c r="IJ68" t="s">
        <v>193</v>
      </c>
      <c r="IK68" t="s">
        <v>193</v>
      </c>
      <c r="IL68" t="s">
        <v>193</v>
      </c>
      <c r="IM68" t="s">
        <v>193</v>
      </c>
      <c r="IN68" t="s">
        <v>193</v>
      </c>
      <c r="IO68" t="s">
        <v>193</v>
      </c>
      <c r="IP68" t="s">
        <v>193</v>
      </c>
      <c r="IQ68" t="s">
        <v>193</v>
      </c>
      <c r="IR68" t="s">
        <v>193</v>
      </c>
      <c r="IS68" t="s">
        <v>193</v>
      </c>
      <c r="IT68" t="s">
        <v>193</v>
      </c>
      <c r="IU68" t="s">
        <v>193</v>
      </c>
      <c r="IV68" t="s">
        <v>193</v>
      </c>
      <c r="IW68" t="s">
        <v>193</v>
      </c>
      <c r="IX68" t="s">
        <v>193</v>
      </c>
      <c r="IY68" t="s">
        <v>193</v>
      </c>
      <c r="IZ68" t="s">
        <v>193</v>
      </c>
      <c r="JA68" t="s">
        <v>193</v>
      </c>
      <c r="JB68" t="s">
        <v>193</v>
      </c>
      <c r="JC68" t="s">
        <v>193</v>
      </c>
      <c r="JD68" t="s">
        <v>193</v>
      </c>
      <c r="JE68" t="s">
        <v>193</v>
      </c>
      <c r="JF68" t="s">
        <v>193</v>
      </c>
      <c r="JG68" t="s">
        <v>193</v>
      </c>
      <c r="JH68" t="s">
        <v>193</v>
      </c>
      <c r="JI68" t="s">
        <v>193</v>
      </c>
      <c r="JJ68" t="s">
        <v>193</v>
      </c>
      <c r="JK68" t="s">
        <v>193</v>
      </c>
      <c r="JL68" t="s">
        <v>193</v>
      </c>
      <c r="JM68" t="s">
        <v>193</v>
      </c>
      <c r="JN68" t="s">
        <v>193</v>
      </c>
      <c r="JO68" t="s">
        <v>193</v>
      </c>
      <c r="JP68" t="s">
        <v>193</v>
      </c>
      <c r="JQ68" t="s">
        <v>193</v>
      </c>
      <c r="JR68" t="s">
        <v>109</v>
      </c>
      <c r="JS68" t="s">
        <v>3340</v>
      </c>
      <c r="JT68">
        <v>1</v>
      </c>
      <c r="JU68">
        <v>0</v>
      </c>
      <c r="JV68">
        <v>0</v>
      </c>
      <c r="JW68">
        <v>0</v>
      </c>
      <c r="JX68">
        <v>0</v>
      </c>
      <c r="JY68">
        <v>0</v>
      </c>
      <c r="JZ68" t="s">
        <v>193</v>
      </c>
      <c r="KA68" t="s">
        <v>3461</v>
      </c>
      <c r="KB68">
        <v>0</v>
      </c>
      <c r="KC68">
        <v>0</v>
      </c>
      <c r="KD68">
        <v>0</v>
      </c>
      <c r="KE68">
        <v>1</v>
      </c>
      <c r="KF68">
        <v>0</v>
      </c>
      <c r="KG68">
        <v>0</v>
      </c>
      <c r="KH68">
        <v>0</v>
      </c>
      <c r="KI68">
        <v>0</v>
      </c>
      <c r="KJ68" t="s">
        <v>193</v>
      </c>
      <c r="KK68" t="s">
        <v>109</v>
      </c>
      <c r="KL68" t="s">
        <v>193</v>
      </c>
      <c r="KM68" t="s">
        <v>111</v>
      </c>
      <c r="KN68">
        <v>1</v>
      </c>
      <c r="KO68">
        <v>0</v>
      </c>
      <c r="KP68">
        <v>0</v>
      </c>
      <c r="KQ68">
        <v>0</v>
      </c>
      <c r="KR68">
        <v>0</v>
      </c>
      <c r="KS68">
        <v>0</v>
      </c>
      <c r="KT68">
        <v>0</v>
      </c>
      <c r="KU68" t="s">
        <v>193</v>
      </c>
      <c r="KV68" t="s">
        <v>193</v>
      </c>
      <c r="KW68" t="s">
        <v>193</v>
      </c>
      <c r="KX68" t="s">
        <v>193</v>
      </c>
      <c r="KY68" t="s">
        <v>193</v>
      </c>
      <c r="KZ68" t="s">
        <v>193</v>
      </c>
      <c r="LA68" t="s">
        <v>193</v>
      </c>
      <c r="LB68" t="s">
        <v>193</v>
      </c>
      <c r="LC68" t="s">
        <v>193</v>
      </c>
      <c r="LD68" t="s">
        <v>193</v>
      </c>
      <c r="LE68" t="s">
        <v>193</v>
      </c>
      <c r="LF68" t="s">
        <v>193</v>
      </c>
      <c r="LG68" t="s">
        <v>193</v>
      </c>
      <c r="LH68" t="s">
        <v>193</v>
      </c>
      <c r="LI68" t="s">
        <v>193</v>
      </c>
      <c r="LJ68" t="s">
        <v>193</v>
      </c>
      <c r="LK68" t="s">
        <v>193</v>
      </c>
      <c r="LL68" t="s">
        <v>193</v>
      </c>
      <c r="LM68" t="s">
        <v>193</v>
      </c>
      <c r="LN68" t="s">
        <v>193</v>
      </c>
      <c r="LO68" t="s">
        <v>193</v>
      </c>
      <c r="LP68" t="s">
        <v>193</v>
      </c>
      <c r="LQ68" t="s">
        <v>193</v>
      </c>
      <c r="LR68" t="s">
        <v>193</v>
      </c>
      <c r="LS68" t="s">
        <v>193</v>
      </c>
      <c r="LT68" t="s">
        <v>193</v>
      </c>
      <c r="LU68" t="s">
        <v>193</v>
      </c>
      <c r="LV68" t="s">
        <v>193</v>
      </c>
      <c r="LW68" t="s">
        <v>193</v>
      </c>
      <c r="LX68" t="s">
        <v>193</v>
      </c>
      <c r="LY68" t="s">
        <v>193</v>
      </c>
      <c r="LZ68" t="s">
        <v>193</v>
      </c>
      <c r="MA68" t="s">
        <v>193</v>
      </c>
      <c r="MB68" t="s">
        <v>193</v>
      </c>
      <c r="MC68" t="s">
        <v>193</v>
      </c>
      <c r="MD68" t="s">
        <v>193</v>
      </c>
      <c r="ME68" t="s">
        <v>193</v>
      </c>
      <c r="MF68" t="s">
        <v>193</v>
      </c>
      <c r="MG68" t="s">
        <v>193</v>
      </c>
      <c r="MH68" t="s">
        <v>193</v>
      </c>
      <c r="MI68" t="s">
        <v>193</v>
      </c>
      <c r="MJ68" t="s">
        <v>193</v>
      </c>
      <c r="MK68" t="s">
        <v>193</v>
      </c>
      <c r="ML68" t="s">
        <v>193</v>
      </c>
      <c r="MM68" t="s">
        <v>193</v>
      </c>
      <c r="MN68" t="s">
        <v>193</v>
      </c>
      <c r="MO68" t="s">
        <v>193</v>
      </c>
      <c r="MP68" t="s">
        <v>193</v>
      </c>
      <c r="MQ68" t="s">
        <v>193</v>
      </c>
      <c r="MR68" t="s">
        <v>193</v>
      </c>
      <c r="MS68" t="s">
        <v>193</v>
      </c>
      <c r="MT68" t="s">
        <v>193</v>
      </c>
      <c r="MU68" t="s">
        <v>193</v>
      </c>
      <c r="MV68" t="s">
        <v>193</v>
      </c>
      <c r="MW68" t="s">
        <v>193</v>
      </c>
      <c r="MX68" t="s">
        <v>193</v>
      </c>
      <c r="MY68" t="s">
        <v>193</v>
      </c>
      <c r="MZ68" t="s">
        <v>193</v>
      </c>
      <c r="NA68" t="s">
        <v>193</v>
      </c>
      <c r="NB68" t="s">
        <v>193</v>
      </c>
      <c r="NC68">
        <v>195573169</v>
      </c>
      <c r="ND68" t="s">
        <v>3484</v>
      </c>
      <c r="NE68" t="s">
        <v>4082</v>
      </c>
      <c r="NF68" t="s">
        <v>193</v>
      </c>
      <c r="NG68" t="s">
        <v>699</v>
      </c>
      <c r="NH68" t="s">
        <v>700</v>
      </c>
      <c r="NI68" t="s">
        <v>611</v>
      </c>
      <c r="NJ68" t="s">
        <v>193</v>
      </c>
      <c r="NK68">
        <v>68</v>
      </c>
    </row>
    <row r="69" spans="1:375" x14ac:dyDescent="0.35">
      <c r="A69" t="s">
        <v>4083</v>
      </c>
      <c r="B69" t="s">
        <v>4084</v>
      </c>
      <c r="C69" t="s">
        <v>3316</v>
      </c>
      <c r="D69">
        <v>1.9543650792911649E-2</v>
      </c>
      <c r="E69" t="s">
        <v>193</v>
      </c>
      <c r="F69" t="s">
        <v>193</v>
      </c>
      <c r="G69" t="s">
        <v>193</v>
      </c>
      <c r="H69" t="s">
        <v>3316</v>
      </c>
      <c r="I69" t="s">
        <v>148</v>
      </c>
      <c r="J69" t="s">
        <v>193</v>
      </c>
      <c r="K69" t="s">
        <v>149</v>
      </c>
      <c r="L69" t="s">
        <v>148</v>
      </c>
      <c r="M69" t="s">
        <v>148</v>
      </c>
      <c r="N69" t="s">
        <v>150</v>
      </c>
      <c r="O69" t="s">
        <v>193</v>
      </c>
      <c r="P69" t="s">
        <v>199</v>
      </c>
      <c r="Q69" t="s">
        <v>150</v>
      </c>
      <c r="R69" t="s">
        <v>150</v>
      </c>
      <c r="S69" t="s">
        <v>123</v>
      </c>
      <c r="T69" t="s">
        <v>151</v>
      </c>
      <c r="U69" t="s">
        <v>152</v>
      </c>
      <c r="V69" t="s">
        <v>151</v>
      </c>
      <c r="W69" t="s">
        <v>242</v>
      </c>
      <c r="X69" t="s">
        <v>241</v>
      </c>
      <c r="Y69" t="s">
        <v>242</v>
      </c>
      <c r="Z69" t="s">
        <v>153</v>
      </c>
      <c r="AA69" t="s">
        <v>193</v>
      </c>
      <c r="AB69" t="s">
        <v>560</v>
      </c>
      <c r="AC69" t="s">
        <v>153</v>
      </c>
      <c r="AD69" t="s">
        <v>153</v>
      </c>
      <c r="AE69" t="s">
        <v>812</v>
      </c>
      <c r="AF69" t="s">
        <v>193</v>
      </c>
      <c r="AG69" t="s">
        <v>154</v>
      </c>
      <c r="AH69" t="s">
        <v>812</v>
      </c>
      <c r="AI69" t="s">
        <v>812</v>
      </c>
      <c r="AJ69" t="s">
        <v>536</v>
      </c>
      <c r="AK69" t="s">
        <v>490</v>
      </c>
      <c r="AL69" t="s">
        <v>109</v>
      </c>
      <c r="AM69" t="s">
        <v>193</v>
      </c>
      <c r="AN69" t="s">
        <v>109</v>
      </c>
      <c r="AO69" t="s">
        <v>193</v>
      </c>
      <c r="AP69" t="s">
        <v>494</v>
      </c>
      <c r="AQ69" t="s">
        <v>193</v>
      </c>
      <c r="AR69" t="s">
        <v>193</v>
      </c>
      <c r="AS69" t="s">
        <v>492</v>
      </c>
      <c r="AT69" t="s">
        <v>193</v>
      </c>
      <c r="AU69" t="s">
        <v>111</v>
      </c>
      <c r="AV69">
        <v>1</v>
      </c>
      <c r="AW69">
        <v>0</v>
      </c>
      <c r="AX69">
        <v>0</v>
      </c>
      <c r="AY69">
        <v>0</v>
      </c>
      <c r="AZ69">
        <v>0</v>
      </c>
      <c r="BA69">
        <v>0</v>
      </c>
      <c r="BB69">
        <v>0</v>
      </c>
      <c r="BC69" t="s">
        <v>110</v>
      </c>
      <c r="BD69" t="s">
        <v>1423</v>
      </c>
      <c r="BE69" t="s">
        <v>813</v>
      </c>
      <c r="BF69">
        <v>1</v>
      </c>
      <c r="BG69">
        <v>0</v>
      </c>
      <c r="BH69">
        <v>1</v>
      </c>
      <c r="BI69">
        <v>0</v>
      </c>
      <c r="BJ69">
        <v>0</v>
      </c>
      <c r="BK69">
        <v>0</v>
      </c>
      <c r="BL69">
        <v>1</v>
      </c>
      <c r="BM69">
        <v>0</v>
      </c>
      <c r="BN69">
        <v>0</v>
      </c>
      <c r="BO69">
        <v>0</v>
      </c>
      <c r="BP69" t="s">
        <v>193</v>
      </c>
      <c r="BQ69" t="s">
        <v>128</v>
      </c>
      <c r="BR69" t="s">
        <v>493</v>
      </c>
      <c r="BS69" t="s">
        <v>499</v>
      </c>
      <c r="BT69">
        <v>1</v>
      </c>
      <c r="BU69">
        <v>1</v>
      </c>
      <c r="BV69">
        <v>1</v>
      </c>
      <c r="BW69">
        <v>1</v>
      </c>
      <c r="BX69">
        <v>1</v>
      </c>
      <c r="BY69">
        <v>1</v>
      </c>
      <c r="BZ69">
        <v>1</v>
      </c>
      <c r="CA69">
        <v>0</v>
      </c>
      <c r="CB69" t="s">
        <v>498</v>
      </c>
      <c r="CC69">
        <v>300</v>
      </c>
      <c r="CD69">
        <v>150</v>
      </c>
      <c r="CE69" t="s">
        <v>114</v>
      </c>
      <c r="CF69">
        <v>250</v>
      </c>
      <c r="CG69">
        <v>96.153846153846104</v>
      </c>
      <c r="CH69" t="s">
        <v>109</v>
      </c>
      <c r="CI69">
        <v>250</v>
      </c>
      <c r="CJ69">
        <v>108.695652173913</v>
      </c>
      <c r="CK69" t="s">
        <v>109</v>
      </c>
      <c r="CL69">
        <v>350</v>
      </c>
      <c r="CM69">
        <v>120.689655172413</v>
      </c>
      <c r="CN69" t="s">
        <v>109</v>
      </c>
      <c r="CO69">
        <v>650</v>
      </c>
      <c r="CP69">
        <v>270.83333333333297</v>
      </c>
      <c r="CQ69" t="s">
        <v>109</v>
      </c>
      <c r="CR69">
        <v>650</v>
      </c>
      <c r="CS69">
        <v>270.83333333333297</v>
      </c>
      <c r="CT69" t="s">
        <v>109</v>
      </c>
      <c r="CU69" t="s">
        <v>612</v>
      </c>
      <c r="CV69" t="s">
        <v>109</v>
      </c>
      <c r="CW69">
        <v>850</v>
      </c>
      <c r="CX69" t="s">
        <v>193</v>
      </c>
      <c r="CY69" t="s">
        <v>193</v>
      </c>
      <c r="CZ69" t="s">
        <v>193</v>
      </c>
      <c r="DA69" t="s">
        <v>193</v>
      </c>
      <c r="DB69" t="s">
        <v>193</v>
      </c>
      <c r="DC69" t="s">
        <v>193</v>
      </c>
      <c r="DD69" t="s">
        <v>156</v>
      </c>
      <c r="DE69">
        <v>850</v>
      </c>
      <c r="DF69" t="s">
        <v>109</v>
      </c>
      <c r="DG69" t="s">
        <v>109</v>
      </c>
      <c r="DH69" t="s">
        <v>3486</v>
      </c>
      <c r="DI69">
        <v>0</v>
      </c>
      <c r="DJ69">
        <v>0</v>
      </c>
      <c r="DK69">
        <v>0</v>
      </c>
      <c r="DL69">
        <v>0</v>
      </c>
      <c r="DM69">
        <v>0</v>
      </c>
      <c r="DN69">
        <v>0</v>
      </c>
      <c r="DO69">
        <v>0</v>
      </c>
      <c r="DP69">
        <v>1</v>
      </c>
      <c r="DQ69">
        <v>0</v>
      </c>
      <c r="DR69">
        <v>0</v>
      </c>
      <c r="DS69">
        <v>1</v>
      </c>
      <c r="DT69">
        <v>0</v>
      </c>
      <c r="DU69">
        <v>0</v>
      </c>
      <c r="DV69">
        <v>0</v>
      </c>
      <c r="DW69" t="s">
        <v>193</v>
      </c>
      <c r="DX69" t="s">
        <v>3487</v>
      </c>
      <c r="DY69">
        <v>0</v>
      </c>
      <c r="DZ69">
        <v>1</v>
      </c>
      <c r="EA69">
        <v>1</v>
      </c>
      <c r="EB69">
        <v>1</v>
      </c>
      <c r="EC69">
        <v>0</v>
      </c>
      <c r="ED69">
        <v>0</v>
      </c>
      <c r="EE69">
        <v>1</v>
      </c>
      <c r="EF69">
        <v>0</v>
      </c>
      <c r="EG69" t="s">
        <v>114</v>
      </c>
      <c r="EH69" t="s">
        <v>109</v>
      </c>
      <c r="EI69" t="s">
        <v>109</v>
      </c>
      <c r="EJ69" t="s">
        <v>123</v>
      </c>
      <c r="EK69" t="s">
        <v>789</v>
      </c>
      <c r="EL69" t="s">
        <v>151</v>
      </c>
      <c r="EM69" t="s">
        <v>789</v>
      </c>
      <c r="EN69" t="s">
        <v>193</v>
      </c>
      <c r="EO69" t="s">
        <v>193</v>
      </c>
      <c r="EP69" t="s">
        <v>193</v>
      </c>
      <c r="EQ69" t="s">
        <v>193</v>
      </c>
      <c r="ER69" t="s">
        <v>193</v>
      </c>
      <c r="ES69" t="s">
        <v>193</v>
      </c>
      <c r="ET69" t="s">
        <v>193</v>
      </c>
      <c r="EU69" t="s">
        <v>193</v>
      </c>
      <c r="EV69" t="s">
        <v>193</v>
      </c>
      <c r="EW69" t="s">
        <v>193</v>
      </c>
      <c r="EX69" t="s">
        <v>193</v>
      </c>
      <c r="EY69" t="s">
        <v>193</v>
      </c>
      <c r="EZ69" t="s">
        <v>193</v>
      </c>
      <c r="FA69" t="s">
        <v>193</v>
      </c>
      <c r="FB69" t="s">
        <v>193</v>
      </c>
      <c r="FC69" t="s">
        <v>193</v>
      </c>
      <c r="FD69" t="s">
        <v>193</v>
      </c>
      <c r="FE69" t="s">
        <v>193</v>
      </c>
      <c r="FF69" t="s">
        <v>193</v>
      </c>
      <c r="FG69" t="s">
        <v>193</v>
      </c>
      <c r="FH69" t="s">
        <v>193</v>
      </c>
      <c r="FI69" t="s">
        <v>193</v>
      </c>
      <c r="FJ69" t="s">
        <v>193</v>
      </c>
      <c r="FK69" t="s">
        <v>193</v>
      </c>
      <c r="FL69" t="s">
        <v>193</v>
      </c>
      <c r="FM69" t="s">
        <v>193</v>
      </c>
      <c r="FN69" t="s">
        <v>193</v>
      </c>
      <c r="FO69" t="s">
        <v>193</v>
      </c>
      <c r="FP69" t="s">
        <v>193</v>
      </c>
      <c r="FQ69" t="s">
        <v>193</v>
      </c>
      <c r="FR69" t="s">
        <v>193</v>
      </c>
      <c r="FS69" t="s">
        <v>193</v>
      </c>
      <c r="FT69" t="s">
        <v>193</v>
      </c>
      <c r="FU69" t="s">
        <v>193</v>
      </c>
      <c r="FV69" t="s">
        <v>193</v>
      </c>
      <c r="FW69" t="s">
        <v>193</v>
      </c>
      <c r="FX69" t="s">
        <v>193</v>
      </c>
      <c r="FY69" t="s">
        <v>193</v>
      </c>
      <c r="FZ69" t="s">
        <v>193</v>
      </c>
      <c r="GA69" t="s">
        <v>193</v>
      </c>
      <c r="GB69" t="s">
        <v>193</v>
      </c>
      <c r="GC69" t="s">
        <v>193</v>
      </c>
      <c r="GD69" t="s">
        <v>193</v>
      </c>
      <c r="GE69" t="s">
        <v>193</v>
      </c>
      <c r="GF69" t="s">
        <v>193</v>
      </c>
      <c r="GG69" t="s">
        <v>193</v>
      </c>
      <c r="GH69" t="s">
        <v>193</v>
      </c>
      <c r="GI69" t="s">
        <v>193</v>
      </c>
      <c r="GJ69" t="s">
        <v>193</v>
      </c>
      <c r="GK69" t="s">
        <v>193</v>
      </c>
      <c r="GL69" t="s">
        <v>193</v>
      </c>
      <c r="GM69" t="s">
        <v>193</v>
      </c>
      <c r="GN69" t="s">
        <v>193</v>
      </c>
      <c r="GO69" t="s">
        <v>193</v>
      </c>
      <c r="GP69" t="s">
        <v>193</v>
      </c>
      <c r="GQ69" t="s">
        <v>193</v>
      </c>
      <c r="GR69" t="s">
        <v>193</v>
      </c>
      <c r="GS69" t="s">
        <v>193</v>
      </c>
      <c r="GT69" t="s">
        <v>193</v>
      </c>
      <c r="GU69" t="s">
        <v>193</v>
      </c>
      <c r="GV69" t="s">
        <v>193</v>
      </c>
      <c r="GW69" t="s">
        <v>193</v>
      </c>
      <c r="GX69" t="s">
        <v>193</v>
      </c>
      <c r="GY69" t="s">
        <v>193</v>
      </c>
      <c r="GZ69" t="s">
        <v>193</v>
      </c>
      <c r="HA69" t="s">
        <v>193</v>
      </c>
      <c r="HB69" t="s">
        <v>193</v>
      </c>
      <c r="HC69" t="s">
        <v>193</v>
      </c>
      <c r="HD69" t="s">
        <v>193</v>
      </c>
      <c r="HE69" t="s">
        <v>193</v>
      </c>
      <c r="HF69" t="s">
        <v>193</v>
      </c>
      <c r="HG69" t="s">
        <v>193</v>
      </c>
      <c r="HH69" t="s">
        <v>193</v>
      </c>
      <c r="HI69" t="s">
        <v>193</v>
      </c>
      <c r="HJ69" t="s">
        <v>193</v>
      </c>
      <c r="HK69" t="s">
        <v>193</v>
      </c>
      <c r="HL69" t="s">
        <v>193</v>
      </c>
      <c r="HM69" t="s">
        <v>193</v>
      </c>
      <c r="HN69" t="s">
        <v>193</v>
      </c>
      <c r="HO69" t="s">
        <v>193</v>
      </c>
      <c r="HP69" t="s">
        <v>193</v>
      </c>
      <c r="HQ69" t="s">
        <v>193</v>
      </c>
      <c r="HR69" t="s">
        <v>193</v>
      </c>
      <c r="HS69" t="s">
        <v>193</v>
      </c>
      <c r="HT69" t="s">
        <v>193</v>
      </c>
      <c r="HU69" t="s">
        <v>193</v>
      </c>
      <c r="HV69" t="s">
        <v>193</v>
      </c>
      <c r="HW69" t="s">
        <v>193</v>
      </c>
      <c r="HX69" t="s">
        <v>193</v>
      </c>
      <c r="HY69" t="s">
        <v>193</v>
      </c>
      <c r="HZ69" t="s">
        <v>193</v>
      </c>
      <c r="IA69" t="s">
        <v>193</v>
      </c>
      <c r="IB69" t="s">
        <v>193</v>
      </c>
      <c r="IC69" t="s">
        <v>193</v>
      </c>
      <c r="ID69" t="s">
        <v>193</v>
      </c>
      <c r="IE69" t="s">
        <v>193</v>
      </c>
      <c r="IF69" t="s">
        <v>193</v>
      </c>
      <c r="IG69" t="s">
        <v>193</v>
      </c>
      <c r="IH69" t="s">
        <v>193</v>
      </c>
      <c r="II69" t="s">
        <v>193</v>
      </c>
      <c r="IJ69" t="s">
        <v>193</v>
      </c>
      <c r="IK69" t="s">
        <v>193</v>
      </c>
      <c r="IL69" t="s">
        <v>193</v>
      </c>
      <c r="IM69" t="s">
        <v>193</v>
      </c>
      <c r="IN69" t="s">
        <v>193</v>
      </c>
      <c r="IO69" t="s">
        <v>193</v>
      </c>
      <c r="IP69" t="s">
        <v>193</v>
      </c>
      <c r="IQ69" t="s">
        <v>193</v>
      </c>
      <c r="IR69" t="s">
        <v>193</v>
      </c>
      <c r="IS69" t="s">
        <v>193</v>
      </c>
      <c r="IT69" t="s">
        <v>193</v>
      </c>
      <c r="IU69" t="s">
        <v>193</v>
      </c>
      <c r="IV69" t="s">
        <v>193</v>
      </c>
      <c r="IW69" t="s">
        <v>193</v>
      </c>
      <c r="IX69" t="s">
        <v>193</v>
      </c>
      <c r="IY69" t="s">
        <v>193</v>
      </c>
      <c r="IZ69" t="s">
        <v>193</v>
      </c>
      <c r="JA69" t="s">
        <v>193</v>
      </c>
      <c r="JB69" t="s">
        <v>193</v>
      </c>
      <c r="JC69" t="s">
        <v>193</v>
      </c>
      <c r="JD69" t="s">
        <v>193</v>
      </c>
      <c r="JE69" t="s">
        <v>193</v>
      </c>
      <c r="JF69" t="s">
        <v>193</v>
      </c>
      <c r="JG69" t="s">
        <v>193</v>
      </c>
      <c r="JH69" t="s">
        <v>193</v>
      </c>
      <c r="JI69" t="s">
        <v>193</v>
      </c>
      <c r="JJ69" t="s">
        <v>193</v>
      </c>
      <c r="JK69" t="s">
        <v>193</v>
      </c>
      <c r="JL69" t="s">
        <v>193</v>
      </c>
      <c r="JM69" t="s">
        <v>193</v>
      </c>
      <c r="JN69" t="s">
        <v>193</v>
      </c>
      <c r="JO69" t="s">
        <v>193</v>
      </c>
      <c r="JP69" t="s">
        <v>193</v>
      </c>
      <c r="JQ69" t="s">
        <v>193</v>
      </c>
      <c r="JR69" t="s">
        <v>114</v>
      </c>
      <c r="JS69" t="s">
        <v>193</v>
      </c>
      <c r="JT69" t="s">
        <v>193</v>
      </c>
      <c r="JU69" t="s">
        <v>193</v>
      </c>
      <c r="JV69" t="s">
        <v>193</v>
      </c>
      <c r="JW69" t="s">
        <v>193</v>
      </c>
      <c r="JX69" t="s">
        <v>193</v>
      </c>
      <c r="JY69" t="s">
        <v>193</v>
      </c>
      <c r="JZ69" t="s">
        <v>193</v>
      </c>
      <c r="KA69" t="s">
        <v>3488</v>
      </c>
      <c r="KB69">
        <v>0</v>
      </c>
      <c r="KC69">
        <v>0</v>
      </c>
      <c r="KD69">
        <v>0</v>
      </c>
      <c r="KE69">
        <v>0</v>
      </c>
      <c r="KF69">
        <v>1</v>
      </c>
      <c r="KG69">
        <v>0</v>
      </c>
      <c r="KH69">
        <v>0</v>
      </c>
      <c r="KI69">
        <v>0</v>
      </c>
      <c r="KJ69" t="s">
        <v>193</v>
      </c>
      <c r="KK69" t="s">
        <v>109</v>
      </c>
      <c r="KL69" t="s">
        <v>193</v>
      </c>
      <c r="KM69" t="s">
        <v>111</v>
      </c>
      <c r="KN69">
        <v>1</v>
      </c>
      <c r="KO69">
        <v>0</v>
      </c>
      <c r="KP69">
        <v>0</v>
      </c>
      <c r="KQ69">
        <v>0</v>
      </c>
      <c r="KR69">
        <v>0</v>
      </c>
      <c r="KS69">
        <v>0</v>
      </c>
      <c r="KT69">
        <v>0</v>
      </c>
      <c r="KU69" t="s">
        <v>193</v>
      </c>
      <c r="KV69" t="s">
        <v>193</v>
      </c>
      <c r="KW69" t="s">
        <v>193</v>
      </c>
      <c r="KX69" t="s">
        <v>193</v>
      </c>
      <c r="KY69" t="s">
        <v>193</v>
      </c>
      <c r="KZ69" t="s">
        <v>193</v>
      </c>
      <c r="LA69" t="s">
        <v>193</v>
      </c>
      <c r="LB69" t="s">
        <v>193</v>
      </c>
      <c r="LC69" t="s">
        <v>193</v>
      </c>
      <c r="LD69" t="s">
        <v>193</v>
      </c>
      <c r="LE69" t="s">
        <v>193</v>
      </c>
      <c r="LF69" t="s">
        <v>193</v>
      </c>
      <c r="LG69" t="s">
        <v>193</v>
      </c>
      <c r="LH69" t="s">
        <v>193</v>
      </c>
      <c r="LI69" t="s">
        <v>193</v>
      </c>
      <c r="LJ69" t="s">
        <v>193</v>
      </c>
      <c r="LK69" t="s">
        <v>193</v>
      </c>
      <c r="LL69" t="s">
        <v>193</v>
      </c>
      <c r="LM69" t="s">
        <v>193</v>
      </c>
      <c r="LN69" t="s">
        <v>193</v>
      </c>
      <c r="LO69" t="s">
        <v>193</v>
      </c>
      <c r="LP69" t="s">
        <v>193</v>
      </c>
      <c r="LQ69" t="s">
        <v>193</v>
      </c>
      <c r="LR69" t="s">
        <v>193</v>
      </c>
      <c r="LS69" t="s">
        <v>193</v>
      </c>
      <c r="LT69" t="s">
        <v>193</v>
      </c>
      <c r="LU69" t="s">
        <v>193</v>
      </c>
      <c r="LV69" t="s">
        <v>193</v>
      </c>
      <c r="LW69" t="s">
        <v>193</v>
      </c>
      <c r="LX69" t="s">
        <v>193</v>
      </c>
      <c r="LY69" t="s">
        <v>193</v>
      </c>
      <c r="LZ69" t="s">
        <v>193</v>
      </c>
      <c r="MA69" t="s">
        <v>193</v>
      </c>
      <c r="MB69" t="s">
        <v>193</v>
      </c>
      <c r="MC69" t="s">
        <v>193</v>
      </c>
      <c r="MD69" t="s">
        <v>193</v>
      </c>
      <c r="ME69" t="s">
        <v>193</v>
      </c>
      <c r="MF69" t="s">
        <v>193</v>
      </c>
      <c r="MG69" t="s">
        <v>193</v>
      </c>
      <c r="MH69" t="s">
        <v>193</v>
      </c>
      <c r="MI69" t="s">
        <v>193</v>
      </c>
      <c r="MJ69" t="s">
        <v>193</v>
      </c>
      <c r="MK69" t="s">
        <v>193</v>
      </c>
      <c r="ML69" t="s">
        <v>193</v>
      </c>
      <c r="MM69" t="s">
        <v>193</v>
      </c>
      <c r="MN69" t="s">
        <v>193</v>
      </c>
      <c r="MO69" t="s">
        <v>193</v>
      </c>
      <c r="MP69" t="s">
        <v>193</v>
      </c>
      <c r="MQ69" t="s">
        <v>193</v>
      </c>
      <c r="MR69" t="s">
        <v>193</v>
      </c>
      <c r="MS69" t="s">
        <v>193</v>
      </c>
      <c r="MT69" t="s">
        <v>193</v>
      </c>
      <c r="MU69" t="s">
        <v>193</v>
      </c>
      <c r="MV69" t="s">
        <v>193</v>
      </c>
      <c r="MW69" t="s">
        <v>193</v>
      </c>
      <c r="MX69" t="s">
        <v>193</v>
      </c>
      <c r="MY69" t="s">
        <v>193</v>
      </c>
      <c r="MZ69" t="s">
        <v>193</v>
      </c>
      <c r="NA69" t="s">
        <v>193</v>
      </c>
      <c r="NB69" t="s">
        <v>193</v>
      </c>
      <c r="NC69">
        <v>195573173</v>
      </c>
      <c r="ND69" t="s">
        <v>3485</v>
      </c>
      <c r="NE69" t="s">
        <v>4085</v>
      </c>
      <c r="NF69" t="s">
        <v>193</v>
      </c>
      <c r="NG69" t="s">
        <v>699</v>
      </c>
      <c r="NH69" t="s">
        <v>700</v>
      </c>
      <c r="NI69" t="s">
        <v>611</v>
      </c>
      <c r="NJ69" t="s">
        <v>193</v>
      </c>
      <c r="NK69">
        <v>69</v>
      </c>
    </row>
    <row r="70" spans="1:375" x14ac:dyDescent="0.35">
      <c r="A70" t="s">
        <v>4086</v>
      </c>
      <c r="B70" t="s">
        <v>4087</v>
      </c>
      <c r="C70" t="s">
        <v>3316</v>
      </c>
      <c r="D70">
        <v>3.0034722221898846E-2</v>
      </c>
      <c r="E70" t="s">
        <v>193</v>
      </c>
      <c r="F70" t="s">
        <v>193</v>
      </c>
      <c r="G70" t="s">
        <v>193</v>
      </c>
      <c r="H70" t="s">
        <v>3316</v>
      </c>
      <c r="I70" t="s">
        <v>148</v>
      </c>
      <c r="J70" t="s">
        <v>193</v>
      </c>
      <c r="K70" t="s">
        <v>149</v>
      </c>
      <c r="L70" t="s">
        <v>148</v>
      </c>
      <c r="M70" t="s">
        <v>148</v>
      </c>
      <c r="N70" t="s">
        <v>150</v>
      </c>
      <c r="O70" t="s">
        <v>193</v>
      </c>
      <c r="P70" t="s">
        <v>199</v>
      </c>
      <c r="Q70" t="s">
        <v>150</v>
      </c>
      <c r="R70" t="s">
        <v>150</v>
      </c>
      <c r="S70" t="s">
        <v>123</v>
      </c>
      <c r="T70" t="s">
        <v>151</v>
      </c>
      <c r="U70" t="s">
        <v>152</v>
      </c>
      <c r="V70" t="s">
        <v>151</v>
      </c>
      <c r="W70" t="s">
        <v>242</v>
      </c>
      <c r="X70" t="s">
        <v>241</v>
      </c>
      <c r="Y70" t="s">
        <v>242</v>
      </c>
      <c r="Z70" t="s">
        <v>153</v>
      </c>
      <c r="AA70" t="s">
        <v>193</v>
      </c>
      <c r="AB70" t="s">
        <v>560</v>
      </c>
      <c r="AC70" t="s">
        <v>153</v>
      </c>
      <c r="AD70" t="s">
        <v>153</v>
      </c>
      <c r="AE70" t="s">
        <v>812</v>
      </c>
      <c r="AF70" t="s">
        <v>193</v>
      </c>
      <c r="AG70" t="s">
        <v>154</v>
      </c>
      <c r="AH70" t="s">
        <v>812</v>
      </c>
      <c r="AI70" t="s">
        <v>812</v>
      </c>
      <c r="AJ70" t="s">
        <v>536</v>
      </c>
      <c r="AK70" t="s">
        <v>490</v>
      </c>
      <c r="AL70" t="s">
        <v>109</v>
      </c>
      <c r="AM70" t="s">
        <v>193</v>
      </c>
      <c r="AN70" t="s">
        <v>109</v>
      </c>
      <c r="AO70" t="s">
        <v>193</v>
      </c>
      <c r="AP70" t="s">
        <v>491</v>
      </c>
      <c r="AQ70" t="s">
        <v>193</v>
      </c>
      <c r="AR70" t="s">
        <v>193</v>
      </c>
      <c r="AS70" t="s">
        <v>496</v>
      </c>
      <c r="AT70" t="s">
        <v>193</v>
      </c>
      <c r="AU70" t="s">
        <v>701</v>
      </c>
      <c r="AV70">
        <v>0</v>
      </c>
      <c r="AW70">
        <v>1</v>
      </c>
      <c r="AX70">
        <v>0</v>
      </c>
      <c r="AY70">
        <v>0</v>
      </c>
      <c r="AZ70">
        <v>0</v>
      </c>
      <c r="BA70">
        <v>0</v>
      </c>
      <c r="BB70">
        <v>0</v>
      </c>
      <c r="BC70" t="s">
        <v>130</v>
      </c>
      <c r="BD70" t="s">
        <v>701</v>
      </c>
      <c r="BE70" t="s">
        <v>112</v>
      </c>
      <c r="BF70">
        <v>1</v>
      </c>
      <c r="BG70">
        <v>0</v>
      </c>
      <c r="BH70">
        <v>0</v>
      </c>
      <c r="BI70">
        <v>0</v>
      </c>
      <c r="BJ70">
        <v>0</v>
      </c>
      <c r="BK70">
        <v>0</v>
      </c>
      <c r="BL70">
        <v>0</v>
      </c>
      <c r="BM70">
        <v>0</v>
      </c>
      <c r="BN70">
        <v>0</v>
      </c>
      <c r="BO70">
        <v>0</v>
      </c>
      <c r="BP70" t="s">
        <v>193</v>
      </c>
      <c r="BQ70" t="s">
        <v>142</v>
      </c>
      <c r="BR70" t="s">
        <v>493</v>
      </c>
      <c r="BS70" t="s">
        <v>193</v>
      </c>
      <c r="BT70" t="s">
        <v>193</v>
      </c>
      <c r="BU70" t="s">
        <v>193</v>
      </c>
      <c r="BV70" t="s">
        <v>193</v>
      </c>
      <c r="BW70" t="s">
        <v>193</v>
      </c>
      <c r="BX70" t="s">
        <v>193</v>
      </c>
      <c r="BY70" t="s">
        <v>193</v>
      </c>
      <c r="BZ70" t="s">
        <v>193</v>
      </c>
      <c r="CA70" t="s">
        <v>193</v>
      </c>
      <c r="CB70" t="s">
        <v>193</v>
      </c>
      <c r="CC70" t="s">
        <v>193</v>
      </c>
      <c r="CD70" t="s">
        <v>193</v>
      </c>
      <c r="CE70" t="s">
        <v>193</v>
      </c>
      <c r="CF70" t="s">
        <v>193</v>
      </c>
      <c r="CG70" t="s">
        <v>193</v>
      </c>
      <c r="CH70" t="s">
        <v>193</v>
      </c>
      <c r="CI70" t="s">
        <v>193</v>
      </c>
      <c r="CJ70" t="s">
        <v>193</v>
      </c>
      <c r="CK70" t="s">
        <v>193</v>
      </c>
      <c r="CL70" t="s">
        <v>193</v>
      </c>
      <c r="CM70" t="s">
        <v>193</v>
      </c>
      <c r="CN70" t="s">
        <v>193</v>
      </c>
      <c r="CO70" t="s">
        <v>193</v>
      </c>
      <c r="CP70" t="s">
        <v>193</v>
      </c>
      <c r="CQ70" t="s">
        <v>193</v>
      </c>
      <c r="CR70" t="s">
        <v>193</v>
      </c>
      <c r="CS70" t="s">
        <v>193</v>
      </c>
      <c r="CT70" t="s">
        <v>193</v>
      </c>
      <c r="CU70" t="s">
        <v>193</v>
      </c>
      <c r="CV70" t="s">
        <v>193</v>
      </c>
      <c r="CW70" t="s">
        <v>193</v>
      </c>
      <c r="CX70" t="s">
        <v>193</v>
      </c>
      <c r="CY70" t="s">
        <v>193</v>
      </c>
      <c r="CZ70" t="s">
        <v>193</v>
      </c>
      <c r="DA70" t="s">
        <v>193</v>
      </c>
      <c r="DB70" t="s">
        <v>193</v>
      </c>
      <c r="DC70" t="s">
        <v>193</v>
      </c>
      <c r="DD70" t="s">
        <v>193</v>
      </c>
      <c r="DE70" t="s">
        <v>193</v>
      </c>
      <c r="DF70" t="s">
        <v>193</v>
      </c>
      <c r="DG70" t="s">
        <v>193</v>
      </c>
      <c r="DH70" t="s">
        <v>193</v>
      </c>
      <c r="DI70" t="s">
        <v>193</v>
      </c>
      <c r="DJ70" t="s">
        <v>193</v>
      </c>
      <c r="DK70" t="s">
        <v>193</v>
      </c>
      <c r="DL70" t="s">
        <v>193</v>
      </c>
      <c r="DM70" t="s">
        <v>193</v>
      </c>
      <c r="DN70" t="s">
        <v>193</v>
      </c>
      <c r="DO70" t="s">
        <v>193</v>
      </c>
      <c r="DP70" t="s">
        <v>193</v>
      </c>
      <c r="DQ70" t="s">
        <v>193</v>
      </c>
      <c r="DR70" t="s">
        <v>193</v>
      </c>
      <c r="DS70" t="s">
        <v>193</v>
      </c>
      <c r="DT70" t="s">
        <v>193</v>
      </c>
      <c r="DU70" t="s">
        <v>193</v>
      </c>
      <c r="DV70" t="s">
        <v>193</v>
      </c>
      <c r="DW70" t="s">
        <v>193</v>
      </c>
      <c r="DX70" t="s">
        <v>193</v>
      </c>
      <c r="DY70" t="s">
        <v>193</v>
      </c>
      <c r="DZ70" t="s">
        <v>193</v>
      </c>
      <c r="EA70" t="s">
        <v>193</v>
      </c>
      <c r="EB70" t="s">
        <v>193</v>
      </c>
      <c r="EC70" t="s">
        <v>193</v>
      </c>
      <c r="ED70" t="s">
        <v>193</v>
      </c>
      <c r="EE70" t="s">
        <v>193</v>
      </c>
      <c r="EF70" t="s">
        <v>193</v>
      </c>
      <c r="EG70" t="s">
        <v>193</v>
      </c>
      <c r="EH70" t="s">
        <v>193</v>
      </c>
      <c r="EI70" t="s">
        <v>193</v>
      </c>
      <c r="EJ70" t="s">
        <v>193</v>
      </c>
      <c r="EK70" t="s">
        <v>193</v>
      </c>
      <c r="EL70" t="s">
        <v>193</v>
      </c>
      <c r="EM70" t="s">
        <v>193</v>
      </c>
      <c r="EN70" t="s">
        <v>816</v>
      </c>
      <c r="EO70">
        <v>0</v>
      </c>
      <c r="EP70">
        <v>1</v>
      </c>
      <c r="EQ70">
        <v>1</v>
      </c>
      <c r="ER70">
        <v>0</v>
      </c>
      <c r="ES70">
        <v>1</v>
      </c>
      <c r="ET70">
        <v>0</v>
      </c>
      <c r="EU70">
        <v>0</v>
      </c>
      <c r="EV70">
        <v>1</v>
      </c>
      <c r="EW70">
        <v>0</v>
      </c>
      <c r="EX70" t="s">
        <v>193</v>
      </c>
      <c r="EY70" t="s">
        <v>193</v>
      </c>
      <c r="EZ70" t="s">
        <v>193</v>
      </c>
      <c r="FA70" t="s">
        <v>193</v>
      </c>
      <c r="FB70" t="s">
        <v>193</v>
      </c>
      <c r="FC70" t="s">
        <v>193</v>
      </c>
      <c r="FD70" t="s">
        <v>193</v>
      </c>
      <c r="FE70" t="s">
        <v>193</v>
      </c>
      <c r="FF70">
        <v>25</v>
      </c>
      <c r="FG70" t="s">
        <v>132</v>
      </c>
      <c r="FH70" t="s">
        <v>193</v>
      </c>
      <c r="FI70" t="s">
        <v>193</v>
      </c>
      <c r="FJ70" t="s">
        <v>193</v>
      </c>
      <c r="FK70" t="s">
        <v>193</v>
      </c>
      <c r="FL70" t="s">
        <v>193</v>
      </c>
      <c r="FM70" t="s">
        <v>193</v>
      </c>
      <c r="FN70" t="s">
        <v>193</v>
      </c>
      <c r="FO70" t="s">
        <v>193</v>
      </c>
      <c r="FP70" t="s">
        <v>193</v>
      </c>
      <c r="FQ70" t="s">
        <v>193</v>
      </c>
      <c r="FR70" t="s">
        <v>193</v>
      </c>
      <c r="FS70" t="s">
        <v>193</v>
      </c>
      <c r="FT70" t="s">
        <v>193</v>
      </c>
      <c r="FU70" t="s">
        <v>109</v>
      </c>
      <c r="FV70">
        <v>25</v>
      </c>
      <c r="FW70" t="s">
        <v>193</v>
      </c>
      <c r="FX70" t="s">
        <v>193</v>
      </c>
      <c r="FY70">
        <v>25</v>
      </c>
      <c r="FZ70" t="s">
        <v>132</v>
      </c>
      <c r="GA70" t="s">
        <v>109</v>
      </c>
      <c r="GB70">
        <v>100</v>
      </c>
      <c r="GC70" t="s">
        <v>193</v>
      </c>
      <c r="GD70" t="s">
        <v>193</v>
      </c>
      <c r="GE70">
        <v>100</v>
      </c>
      <c r="GF70" t="s">
        <v>132</v>
      </c>
      <c r="GG70" t="s">
        <v>109</v>
      </c>
      <c r="GH70">
        <v>75</v>
      </c>
      <c r="GI70" t="s">
        <v>193</v>
      </c>
      <c r="GJ70" t="s">
        <v>193</v>
      </c>
      <c r="GK70" t="s">
        <v>193</v>
      </c>
      <c r="GL70">
        <v>75</v>
      </c>
      <c r="GM70" t="s">
        <v>132</v>
      </c>
      <c r="GN70" t="s">
        <v>193</v>
      </c>
      <c r="GO70" t="s">
        <v>193</v>
      </c>
      <c r="GP70" t="s">
        <v>193</v>
      </c>
      <c r="GQ70" t="s">
        <v>193</v>
      </c>
      <c r="GR70" t="s">
        <v>193</v>
      </c>
      <c r="GS70" t="s">
        <v>193</v>
      </c>
      <c r="GT70" t="s">
        <v>193</v>
      </c>
      <c r="GU70" t="s">
        <v>193</v>
      </c>
      <c r="GV70" t="s">
        <v>193</v>
      </c>
      <c r="GW70" t="s">
        <v>193</v>
      </c>
      <c r="GX70" t="s">
        <v>193</v>
      </c>
      <c r="GY70" t="s">
        <v>193</v>
      </c>
      <c r="GZ70" t="s">
        <v>109</v>
      </c>
      <c r="HA70" t="s">
        <v>719</v>
      </c>
      <c r="HB70">
        <v>0</v>
      </c>
      <c r="HC70">
        <v>0</v>
      </c>
      <c r="HD70">
        <v>0</v>
      </c>
      <c r="HE70">
        <v>0</v>
      </c>
      <c r="HF70">
        <v>0</v>
      </c>
      <c r="HG70">
        <v>0</v>
      </c>
      <c r="HH70">
        <v>0</v>
      </c>
      <c r="HI70">
        <v>0</v>
      </c>
      <c r="HJ70">
        <v>0</v>
      </c>
      <c r="HK70">
        <v>1</v>
      </c>
      <c r="HL70">
        <v>0</v>
      </c>
      <c r="HM70">
        <v>0</v>
      </c>
      <c r="HN70">
        <v>0</v>
      </c>
      <c r="HO70" t="s">
        <v>193</v>
      </c>
      <c r="HP70" t="s">
        <v>3490</v>
      </c>
      <c r="HQ70">
        <v>0</v>
      </c>
      <c r="HR70">
        <v>1</v>
      </c>
      <c r="HS70">
        <v>0</v>
      </c>
      <c r="HT70">
        <v>0</v>
      </c>
      <c r="HU70">
        <v>1</v>
      </c>
      <c r="HV70">
        <v>0</v>
      </c>
      <c r="HW70">
        <v>0</v>
      </c>
      <c r="HX70">
        <v>0</v>
      </c>
      <c r="HY70">
        <v>0</v>
      </c>
      <c r="HZ70" t="s">
        <v>114</v>
      </c>
      <c r="IA70" t="s">
        <v>114</v>
      </c>
      <c r="IB70" t="s">
        <v>109</v>
      </c>
      <c r="IC70" t="s">
        <v>123</v>
      </c>
      <c r="ID70" t="s">
        <v>789</v>
      </c>
      <c r="IE70" t="s">
        <v>147</v>
      </c>
      <c r="IF70" t="s">
        <v>785</v>
      </c>
      <c r="IG70" t="s">
        <v>193</v>
      </c>
      <c r="IH70" t="s">
        <v>193</v>
      </c>
      <c r="II70" t="s">
        <v>193</v>
      </c>
      <c r="IJ70" t="s">
        <v>193</v>
      </c>
      <c r="IK70" t="s">
        <v>193</v>
      </c>
      <c r="IL70" t="s">
        <v>193</v>
      </c>
      <c r="IM70" t="s">
        <v>193</v>
      </c>
      <c r="IN70" t="s">
        <v>193</v>
      </c>
      <c r="IO70" t="s">
        <v>193</v>
      </c>
      <c r="IP70" t="s">
        <v>193</v>
      </c>
      <c r="IQ70" t="s">
        <v>193</v>
      </c>
      <c r="IR70" t="s">
        <v>193</v>
      </c>
      <c r="IS70" t="s">
        <v>193</v>
      </c>
      <c r="IT70" t="s">
        <v>193</v>
      </c>
      <c r="IU70" t="s">
        <v>193</v>
      </c>
      <c r="IV70" t="s">
        <v>193</v>
      </c>
      <c r="IW70" t="s">
        <v>193</v>
      </c>
      <c r="IX70" t="s">
        <v>193</v>
      </c>
      <c r="IY70" t="s">
        <v>193</v>
      </c>
      <c r="IZ70" t="s">
        <v>193</v>
      </c>
      <c r="JA70" t="s">
        <v>193</v>
      </c>
      <c r="JB70" t="s">
        <v>193</v>
      </c>
      <c r="JC70" t="s">
        <v>193</v>
      </c>
      <c r="JD70" t="s">
        <v>193</v>
      </c>
      <c r="JE70" t="s">
        <v>193</v>
      </c>
      <c r="JF70" t="s">
        <v>193</v>
      </c>
      <c r="JG70" t="s">
        <v>193</v>
      </c>
      <c r="JH70" t="s">
        <v>193</v>
      </c>
      <c r="JI70" t="s">
        <v>193</v>
      </c>
      <c r="JJ70" t="s">
        <v>193</v>
      </c>
      <c r="JK70" t="s">
        <v>193</v>
      </c>
      <c r="JL70" t="s">
        <v>193</v>
      </c>
      <c r="JM70" t="s">
        <v>193</v>
      </c>
      <c r="JN70" t="s">
        <v>193</v>
      </c>
      <c r="JO70" t="s">
        <v>193</v>
      </c>
      <c r="JP70" t="s">
        <v>193</v>
      </c>
      <c r="JQ70" t="s">
        <v>193</v>
      </c>
      <c r="JR70" t="s">
        <v>114</v>
      </c>
      <c r="JS70" t="s">
        <v>193</v>
      </c>
      <c r="JT70" t="s">
        <v>193</v>
      </c>
      <c r="JU70" t="s">
        <v>193</v>
      </c>
      <c r="JV70" t="s">
        <v>193</v>
      </c>
      <c r="JW70" t="s">
        <v>193</v>
      </c>
      <c r="JX70" t="s">
        <v>193</v>
      </c>
      <c r="JY70" t="s">
        <v>193</v>
      </c>
      <c r="JZ70" t="s">
        <v>193</v>
      </c>
      <c r="KA70" t="s">
        <v>132</v>
      </c>
      <c r="KB70">
        <v>0</v>
      </c>
      <c r="KC70">
        <v>0</v>
      </c>
      <c r="KD70">
        <v>0</v>
      </c>
      <c r="KE70">
        <v>0</v>
      </c>
      <c r="KF70">
        <v>0</v>
      </c>
      <c r="KG70">
        <v>0</v>
      </c>
      <c r="KH70">
        <v>0</v>
      </c>
      <c r="KI70">
        <v>1</v>
      </c>
      <c r="KJ70" t="s">
        <v>193</v>
      </c>
      <c r="KK70" t="s">
        <v>114</v>
      </c>
      <c r="KL70" t="s">
        <v>193</v>
      </c>
      <c r="KM70" t="s">
        <v>193</v>
      </c>
      <c r="KN70" t="s">
        <v>193</v>
      </c>
      <c r="KO70" t="s">
        <v>193</v>
      </c>
      <c r="KP70" t="s">
        <v>193</v>
      </c>
      <c r="KQ70" t="s">
        <v>193</v>
      </c>
      <c r="KR70" t="s">
        <v>193</v>
      </c>
      <c r="KS70" t="s">
        <v>193</v>
      </c>
      <c r="KT70" t="s">
        <v>193</v>
      </c>
      <c r="KU70" t="s">
        <v>193</v>
      </c>
      <c r="KV70" t="s">
        <v>193</v>
      </c>
      <c r="KW70" t="s">
        <v>193</v>
      </c>
      <c r="KX70" t="s">
        <v>193</v>
      </c>
      <c r="KY70" t="s">
        <v>193</v>
      </c>
      <c r="KZ70" t="s">
        <v>193</v>
      </c>
      <c r="LA70" t="s">
        <v>193</v>
      </c>
      <c r="LB70" t="s">
        <v>193</v>
      </c>
      <c r="LC70" t="s">
        <v>193</v>
      </c>
      <c r="LD70" t="s">
        <v>193</v>
      </c>
      <c r="LE70" t="s">
        <v>193</v>
      </c>
      <c r="LF70" t="s">
        <v>193</v>
      </c>
      <c r="LG70" t="s">
        <v>193</v>
      </c>
      <c r="LH70" t="s">
        <v>193</v>
      </c>
      <c r="LI70" t="s">
        <v>193</v>
      </c>
      <c r="LJ70" t="s">
        <v>193</v>
      </c>
      <c r="LK70" t="s">
        <v>193</v>
      </c>
      <c r="LL70" t="s">
        <v>193</v>
      </c>
      <c r="LM70" t="s">
        <v>193</v>
      </c>
      <c r="LN70" t="s">
        <v>193</v>
      </c>
      <c r="LO70" t="s">
        <v>193</v>
      </c>
      <c r="LP70" t="s">
        <v>193</v>
      </c>
      <c r="LQ70" t="s">
        <v>193</v>
      </c>
      <c r="LR70" t="s">
        <v>193</v>
      </c>
      <c r="LS70" t="s">
        <v>193</v>
      </c>
      <c r="LT70" t="s">
        <v>193</v>
      </c>
      <c r="LU70" t="s">
        <v>193</v>
      </c>
      <c r="LV70" t="s">
        <v>193</v>
      </c>
      <c r="LW70" t="s">
        <v>193</v>
      </c>
      <c r="LX70" t="s">
        <v>193</v>
      </c>
      <c r="LY70" t="s">
        <v>193</v>
      </c>
      <c r="LZ70" t="s">
        <v>193</v>
      </c>
      <c r="MA70" t="s">
        <v>193</v>
      </c>
      <c r="MB70" t="s">
        <v>193</v>
      </c>
      <c r="MC70" t="s">
        <v>193</v>
      </c>
      <c r="MD70" t="s">
        <v>193</v>
      </c>
      <c r="ME70" t="s">
        <v>193</v>
      </c>
      <c r="MF70" t="s">
        <v>193</v>
      </c>
      <c r="MG70" t="s">
        <v>193</v>
      </c>
      <c r="MH70" t="s">
        <v>193</v>
      </c>
      <c r="MI70" t="s">
        <v>193</v>
      </c>
      <c r="MJ70" t="s">
        <v>193</v>
      </c>
      <c r="MK70" t="s">
        <v>193</v>
      </c>
      <c r="ML70" t="s">
        <v>193</v>
      </c>
      <c r="MM70" t="s">
        <v>193</v>
      </c>
      <c r="MN70" t="s">
        <v>193</v>
      </c>
      <c r="MO70" t="s">
        <v>193</v>
      </c>
      <c r="MP70" t="s">
        <v>193</v>
      </c>
      <c r="MQ70" t="s">
        <v>193</v>
      </c>
      <c r="MR70" t="s">
        <v>193</v>
      </c>
      <c r="MS70" t="s">
        <v>193</v>
      </c>
      <c r="MT70" t="s">
        <v>193</v>
      </c>
      <c r="MU70" t="s">
        <v>193</v>
      </c>
      <c r="MV70" t="s">
        <v>193</v>
      </c>
      <c r="MW70" t="s">
        <v>193</v>
      </c>
      <c r="MX70" t="s">
        <v>193</v>
      </c>
      <c r="MY70" t="s">
        <v>193</v>
      </c>
      <c r="MZ70" t="s">
        <v>193</v>
      </c>
      <c r="NA70" t="s">
        <v>193</v>
      </c>
      <c r="NB70" t="s">
        <v>193</v>
      </c>
      <c r="NC70">
        <v>195573179</v>
      </c>
      <c r="ND70" t="s">
        <v>3489</v>
      </c>
      <c r="NE70" t="s">
        <v>4088</v>
      </c>
      <c r="NF70" t="s">
        <v>193</v>
      </c>
      <c r="NG70" t="s">
        <v>699</v>
      </c>
      <c r="NH70" t="s">
        <v>700</v>
      </c>
      <c r="NI70" t="s">
        <v>611</v>
      </c>
      <c r="NJ70" t="s">
        <v>193</v>
      </c>
      <c r="NK70">
        <v>70</v>
      </c>
    </row>
    <row r="71" spans="1:375" x14ac:dyDescent="0.35">
      <c r="A71" t="s">
        <v>4089</v>
      </c>
      <c r="B71" t="s">
        <v>4090</v>
      </c>
      <c r="C71" t="s">
        <v>3316</v>
      </c>
      <c r="D71">
        <v>2.8298611112404615E-2</v>
      </c>
      <c r="E71" t="s">
        <v>193</v>
      </c>
      <c r="F71" t="s">
        <v>193</v>
      </c>
      <c r="G71" t="s">
        <v>193</v>
      </c>
      <c r="H71" t="s">
        <v>3316</v>
      </c>
      <c r="I71" t="s">
        <v>148</v>
      </c>
      <c r="J71" t="s">
        <v>193</v>
      </c>
      <c r="K71" t="s">
        <v>149</v>
      </c>
      <c r="L71" t="s">
        <v>148</v>
      </c>
      <c r="M71" t="s">
        <v>148</v>
      </c>
      <c r="N71" t="s">
        <v>150</v>
      </c>
      <c r="O71" t="s">
        <v>193</v>
      </c>
      <c r="P71" t="s">
        <v>199</v>
      </c>
      <c r="Q71" t="s">
        <v>150</v>
      </c>
      <c r="R71" t="s">
        <v>150</v>
      </c>
      <c r="S71" t="s">
        <v>123</v>
      </c>
      <c r="T71" t="s">
        <v>151</v>
      </c>
      <c r="U71" t="s">
        <v>152</v>
      </c>
      <c r="V71" t="s">
        <v>151</v>
      </c>
      <c r="W71" t="s">
        <v>242</v>
      </c>
      <c r="X71" t="s">
        <v>241</v>
      </c>
      <c r="Y71" t="s">
        <v>242</v>
      </c>
      <c r="Z71" t="s">
        <v>153</v>
      </c>
      <c r="AA71" t="s">
        <v>193</v>
      </c>
      <c r="AB71" t="s">
        <v>560</v>
      </c>
      <c r="AC71" t="s">
        <v>153</v>
      </c>
      <c r="AD71" t="s">
        <v>153</v>
      </c>
      <c r="AE71" t="s">
        <v>812</v>
      </c>
      <c r="AF71" t="s">
        <v>193</v>
      </c>
      <c r="AG71" t="s">
        <v>154</v>
      </c>
      <c r="AH71" t="s">
        <v>812</v>
      </c>
      <c r="AI71" t="s">
        <v>812</v>
      </c>
      <c r="AJ71" t="s">
        <v>536</v>
      </c>
      <c r="AK71" t="s">
        <v>490</v>
      </c>
      <c r="AL71" t="s">
        <v>109</v>
      </c>
      <c r="AM71" t="s">
        <v>193</v>
      </c>
      <c r="AN71" t="s">
        <v>109</v>
      </c>
      <c r="AO71" t="s">
        <v>193</v>
      </c>
      <c r="AP71" t="s">
        <v>491</v>
      </c>
      <c r="AQ71" t="s">
        <v>193</v>
      </c>
      <c r="AR71" t="s">
        <v>193</v>
      </c>
      <c r="AS71" t="s">
        <v>496</v>
      </c>
      <c r="AT71" t="s">
        <v>193</v>
      </c>
      <c r="AU71" t="s">
        <v>701</v>
      </c>
      <c r="AV71">
        <v>0</v>
      </c>
      <c r="AW71">
        <v>1</v>
      </c>
      <c r="AX71">
        <v>0</v>
      </c>
      <c r="AY71">
        <v>0</v>
      </c>
      <c r="AZ71">
        <v>0</v>
      </c>
      <c r="BA71">
        <v>0</v>
      </c>
      <c r="BB71">
        <v>0</v>
      </c>
      <c r="BC71" t="s">
        <v>130</v>
      </c>
      <c r="BD71" t="s">
        <v>701</v>
      </c>
      <c r="BE71" t="s">
        <v>112</v>
      </c>
      <c r="BF71">
        <v>1</v>
      </c>
      <c r="BG71">
        <v>0</v>
      </c>
      <c r="BH71">
        <v>0</v>
      </c>
      <c r="BI71">
        <v>0</v>
      </c>
      <c r="BJ71">
        <v>0</v>
      </c>
      <c r="BK71">
        <v>0</v>
      </c>
      <c r="BL71">
        <v>0</v>
      </c>
      <c r="BM71">
        <v>0</v>
      </c>
      <c r="BN71">
        <v>0</v>
      </c>
      <c r="BO71">
        <v>0</v>
      </c>
      <c r="BP71" t="s">
        <v>193</v>
      </c>
      <c r="BQ71" t="s">
        <v>142</v>
      </c>
      <c r="BR71" t="s">
        <v>501</v>
      </c>
      <c r="BS71" t="s">
        <v>193</v>
      </c>
      <c r="BT71" t="s">
        <v>193</v>
      </c>
      <c r="BU71" t="s">
        <v>193</v>
      </c>
      <c r="BV71" t="s">
        <v>193</v>
      </c>
      <c r="BW71" t="s">
        <v>193</v>
      </c>
      <c r="BX71" t="s">
        <v>193</v>
      </c>
      <c r="BY71" t="s">
        <v>193</v>
      </c>
      <c r="BZ71" t="s">
        <v>193</v>
      </c>
      <c r="CA71" t="s">
        <v>193</v>
      </c>
      <c r="CB71" t="s">
        <v>193</v>
      </c>
      <c r="CC71" t="s">
        <v>193</v>
      </c>
      <c r="CD71" t="s">
        <v>193</v>
      </c>
      <c r="CE71" t="s">
        <v>193</v>
      </c>
      <c r="CF71" t="s">
        <v>193</v>
      </c>
      <c r="CG71" t="s">
        <v>193</v>
      </c>
      <c r="CH71" t="s">
        <v>193</v>
      </c>
      <c r="CI71" t="s">
        <v>193</v>
      </c>
      <c r="CJ71" t="s">
        <v>193</v>
      </c>
      <c r="CK71" t="s">
        <v>193</v>
      </c>
      <c r="CL71" t="s">
        <v>193</v>
      </c>
      <c r="CM71" t="s">
        <v>193</v>
      </c>
      <c r="CN71" t="s">
        <v>193</v>
      </c>
      <c r="CO71" t="s">
        <v>193</v>
      </c>
      <c r="CP71" t="s">
        <v>193</v>
      </c>
      <c r="CQ71" t="s">
        <v>193</v>
      </c>
      <c r="CR71" t="s">
        <v>193</v>
      </c>
      <c r="CS71" t="s">
        <v>193</v>
      </c>
      <c r="CT71" t="s">
        <v>193</v>
      </c>
      <c r="CU71" t="s">
        <v>193</v>
      </c>
      <c r="CV71" t="s">
        <v>193</v>
      </c>
      <c r="CW71" t="s">
        <v>193</v>
      </c>
      <c r="CX71" t="s">
        <v>193</v>
      </c>
      <c r="CY71" t="s">
        <v>193</v>
      </c>
      <c r="CZ71" t="s">
        <v>193</v>
      </c>
      <c r="DA71" t="s">
        <v>193</v>
      </c>
      <c r="DB71" t="s">
        <v>193</v>
      </c>
      <c r="DC71" t="s">
        <v>193</v>
      </c>
      <c r="DD71" t="s">
        <v>193</v>
      </c>
      <c r="DE71" t="s">
        <v>193</v>
      </c>
      <c r="DF71" t="s">
        <v>193</v>
      </c>
      <c r="DG71" t="s">
        <v>193</v>
      </c>
      <c r="DH71" t="s">
        <v>193</v>
      </c>
      <c r="DI71" t="s">
        <v>193</v>
      </c>
      <c r="DJ71" t="s">
        <v>193</v>
      </c>
      <c r="DK71" t="s">
        <v>193</v>
      </c>
      <c r="DL71" t="s">
        <v>193</v>
      </c>
      <c r="DM71" t="s">
        <v>193</v>
      </c>
      <c r="DN71" t="s">
        <v>193</v>
      </c>
      <c r="DO71" t="s">
        <v>193</v>
      </c>
      <c r="DP71" t="s">
        <v>193</v>
      </c>
      <c r="DQ71" t="s">
        <v>193</v>
      </c>
      <c r="DR71" t="s">
        <v>193</v>
      </c>
      <c r="DS71" t="s">
        <v>193</v>
      </c>
      <c r="DT71" t="s">
        <v>193</v>
      </c>
      <c r="DU71" t="s">
        <v>193</v>
      </c>
      <c r="DV71" t="s">
        <v>193</v>
      </c>
      <c r="DW71" t="s">
        <v>193</v>
      </c>
      <c r="DX71" t="s">
        <v>193</v>
      </c>
      <c r="DY71" t="s">
        <v>193</v>
      </c>
      <c r="DZ71" t="s">
        <v>193</v>
      </c>
      <c r="EA71" t="s">
        <v>193</v>
      </c>
      <c r="EB71" t="s">
        <v>193</v>
      </c>
      <c r="EC71" t="s">
        <v>193</v>
      </c>
      <c r="ED71" t="s">
        <v>193</v>
      </c>
      <c r="EE71" t="s">
        <v>193</v>
      </c>
      <c r="EF71" t="s">
        <v>193</v>
      </c>
      <c r="EG71" t="s">
        <v>193</v>
      </c>
      <c r="EH71" t="s">
        <v>193</v>
      </c>
      <c r="EI71" t="s">
        <v>193</v>
      </c>
      <c r="EJ71" t="s">
        <v>193</v>
      </c>
      <c r="EK71" t="s">
        <v>193</v>
      </c>
      <c r="EL71" t="s">
        <v>193</v>
      </c>
      <c r="EM71" t="s">
        <v>193</v>
      </c>
      <c r="EN71" t="s">
        <v>816</v>
      </c>
      <c r="EO71">
        <v>0</v>
      </c>
      <c r="EP71">
        <v>1</v>
      </c>
      <c r="EQ71">
        <v>1</v>
      </c>
      <c r="ER71">
        <v>0</v>
      </c>
      <c r="ES71">
        <v>1</v>
      </c>
      <c r="ET71">
        <v>0</v>
      </c>
      <c r="EU71">
        <v>0</v>
      </c>
      <c r="EV71">
        <v>1</v>
      </c>
      <c r="EW71">
        <v>0</v>
      </c>
      <c r="EX71" t="s">
        <v>193</v>
      </c>
      <c r="EY71" t="s">
        <v>193</v>
      </c>
      <c r="EZ71" t="s">
        <v>193</v>
      </c>
      <c r="FA71" t="s">
        <v>193</v>
      </c>
      <c r="FB71" t="s">
        <v>193</v>
      </c>
      <c r="FC71" t="s">
        <v>193</v>
      </c>
      <c r="FD71" t="s">
        <v>193</v>
      </c>
      <c r="FE71" t="s">
        <v>193</v>
      </c>
      <c r="FF71">
        <v>25</v>
      </c>
      <c r="FG71" t="s">
        <v>109</v>
      </c>
      <c r="FH71" t="s">
        <v>193</v>
      </c>
      <c r="FI71" t="s">
        <v>193</v>
      </c>
      <c r="FJ71" t="s">
        <v>193</v>
      </c>
      <c r="FK71" t="s">
        <v>193</v>
      </c>
      <c r="FL71" t="s">
        <v>193</v>
      </c>
      <c r="FM71" t="s">
        <v>193</v>
      </c>
      <c r="FN71" t="s">
        <v>193</v>
      </c>
      <c r="FO71" t="s">
        <v>193</v>
      </c>
      <c r="FP71" t="s">
        <v>193</v>
      </c>
      <c r="FQ71" t="s">
        <v>193</v>
      </c>
      <c r="FR71" t="s">
        <v>193</v>
      </c>
      <c r="FS71" t="s">
        <v>193</v>
      </c>
      <c r="FT71" t="s">
        <v>193</v>
      </c>
      <c r="FU71" t="s">
        <v>109</v>
      </c>
      <c r="FV71">
        <v>25</v>
      </c>
      <c r="FW71" t="s">
        <v>193</v>
      </c>
      <c r="FX71" t="s">
        <v>193</v>
      </c>
      <c r="FY71">
        <v>25</v>
      </c>
      <c r="FZ71" t="s">
        <v>109</v>
      </c>
      <c r="GA71" t="s">
        <v>109</v>
      </c>
      <c r="GB71">
        <v>100</v>
      </c>
      <c r="GC71" t="s">
        <v>193</v>
      </c>
      <c r="GD71" t="s">
        <v>193</v>
      </c>
      <c r="GE71">
        <v>100</v>
      </c>
      <c r="GF71" t="s">
        <v>114</v>
      </c>
      <c r="GG71" t="s">
        <v>109</v>
      </c>
      <c r="GH71">
        <v>75</v>
      </c>
      <c r="GI71" t="s">
        <v>193</v>
      </c>
      <c r="GJ71" t="s">
        <v>193</v>
      </c>
      <c r="GK71" t="s">
        <v>193</v>
      </c>
      <c r="GL71">
        <v>75</v>
      </c>
      <c r="GM71" t="s">
        <v>132</v>
      </c>
      <c r="GN71" t="s">
        <v>193</v>
      </c>
      <c r="GO71" t="s">
        <v>193</v>
      </c>
      <c r="GP71" t="s">
        <v>193</v>
      </c>
      <c r="GQ71" t="s">
        <v>193</v>
      </c>
      <c r="GR71" t="s">
        <v>193</v>
      </c>
      <c r="GS71" t="s">
        <v>193</v>
      </c>
      <c r="GT71" t="s">
        <v>193</v>
      </c>
      <c r="GU71" t="s">
        <v>193</v>
      </c>
      <c r="GV71" t="s">
        <v>193</v>
      </c>
      <c r="GW71" t="s">
        <v>193</v>
      </c>
      <c r="GX71" t="s">
        <v>193</v>
      </c>
      <c r="GY71" t="s">
        <v>193</v>
      </c>
      <c r="GZ71" t="s">
        <v>109</v>
      </c>
      <c r="HA71" t="s">
        <v>719</v>
      </c>
      <c r="HB71">
        <v>0</v>
      </c>
      <c r="HC71">
        <v>0</v>
      </c>
      <c r="HD71">
        <v>0</v>
      </c>
      <c r="HE71">
        <v>0</v>
      </c>
      <c r="HF71">
        <v>0</v>
      </c>
      <c r="HG71">
        <v>0</v>
      </c>
      <c r="HH71">
        <v>0</v>
      </c>
      <c r="HI71">
        <v>0</v>
      </c>
      <c r="HJ71">
        <v>0</v>
      </c>
      <c r="HK71">
        <v>1</v>
      </c>
      <c r="HL71">
        <v>0</v>
      </c>
      <c r="HM71">
        <v>0</v>
      </c>
      <c r="HN71">
        <v>0</v>
      </c>
      <c r="HO71" t="s">
        <v>193</v>
      </c>
      <c r="HP71" t="s">
        <v>191</v>
      </c>
      <c r="HQ71">
        <v>0</v>
      </c>
      <c r="HR71">
        <v>0</v>
      </c>
      <c r="HS71">
        <v>0</v>
      </c>
      <c r="HT71">
        <v>0</v>
      </c>
      <c r="HU71">
        <v>1</v>
      </c>
      <c r="HV71">
        <v>0</v>
      </c>
      <c r="HW71">
        <v>0</v>
      </c>
      <c r="HX71">
        <v>0</v>
      </c>
      <c r="HY71">
        <v>0</v>
      </c>
      <c r="HZ71" t="s">
        <v>114</v>
      </c>
      <c r="IA71" t="s">
        <v>114</v>
      </c>
      <c r="IB71" t="s">
        <v>109</v>
      </c>
      <c r="IC71" t="s">
        <v>123</v>
      </c>
      <c r="ID71" t="s">
        <v>789</v>
      </c>
      <c r="IE71" t="s">
        <v>151</v>
      </c>
      <c r="IF71" t="s">
        <v>789</v>
      </c>
      <c r="IG71" t="s">
        <v>193</v>
      </c>
      <c r="IH71" t="s">
        <v>193</v>
      </c>
      <c r="II71" t="s">
        <v>193</v>
      </c>
      <c r="IJ71" t="s">
        <v>193</v>
      </c>
      <c r="IK71" t="s">
        <v>193</v>
      </c>
      <c r="IL71" t="s">
        <v>193</v>
      </c>
      <c r="IM71" t="s">
        <v>193</v>
      </c>
      <c r="IN71" t="s">
        <v>193</v>
      </c>
      <c r="IO71" t="s">
        <v>193</v>
      </c>
      <c r="IP71" t="s">
        <v>193</v>
      </c>
      <c r="IQ71" t="s">
        <v>193</v>
      </c>
      <c r="IR71" t="s">
        <v>193</v>
      </c>
      <c r="IS71" t="s">
        <v>193</v>
      </c>
      <c r="IT71" t="s">
        <v>193</v>
      </c>
      <c r="IU71" t="s">
        <v>193</v>
      </c>
      <c r="IV71" t="s">
        <v>193</v>
      </c>
      <c r="IW71" t="s">
        <v>193</v>
      </c>
      <c r="IX71" t="s">
        <v>193</v>
      </c>
      <c r="IY71" t="s">
        <v>193</v>
      </c>
      <c r="IZ71" t="s">
        <v>193</v>
      </c>
      <c r="JA71" t="s">
        <v>193</v>
      </c>
      <c r="JB71" t="s">
        <v>193</v>
      </c>
      <c r="JC71" t="s">
        <v>193</v>
      </c>
      <c r="JD71" t="s">
        <v>193</v>
      </c>
      <c r="JE71" t="s">
        <v>193</v>
      </c>
      <c r="JF71" t="s">
        <v>193</v>
      </c>
      <c r="JG71" t="s">
        <v>193</v>
      </c>
      <c r="JH71" t="s">
        <v>193</v>
      </c>
      <c r="JI71" t="s">
        <v>193</v>
      </c>
      <c r="JJ71" t="s">
        <v>193</v>
      </c>
      <c r="JK71" t="s">
        <v>193</v>
      </c>
      <c r="JL71" t="s">
        <v>193</v>
      </c>
      <c r="JM71" t="s">
        <v>193</v>
      </c>
      <c r="JN71" t="s">
        <v>193</v>
      </c>
      <c r="JO71" t="s">
        <v>193</v>
      </c>
      <c r="JP71" t="s">
        <v>193</v>
      </c>
      <c r="JQ71" t="s">
        <v>193</v>
      </c>
      <c r="JR71" t="s">
        <v>114</v>
      </c>
      <c r="JS71" t="s">
        <v>193</v>
      </c>
      <c r="JT71" t="s">
        <v>193</v>
      </c>
      <c r="JU71" t="s">
        <v>193</v>
      </c>
      <c r="JV71" t="s">
        <v>193</v>
      </c>
      <c r="JW71" t="s">
        <v>193</v>
      </c>
      <c r="JX71" t="s">
        <v>193</v>
      </c>
      <c r="JY71" t="s">
        <v>193</v>
      </c>
      <c r="JZ71" t="s">
        <v>193</v>
      </c>
      <c r="KA71" t="s">
        <v>3436</v>
      </c>
      <c r="KB71">
        <v>1</v>
      </c>
      <c r="KC71">
        <v>0</v>
      </c>
      <c r="KD71">
        <v>0</v>
      </c>
      <c r="KE71">
        <v>0</v>
      </c>
      <c r="KF71">
        <v>0</v>
      </c>
      <c r="KG71">
        <v>0</v>
      </c>
      <c r="KH71">
        <v>0</v>
      </c>
      <c r="KI71">
        <v>0</v>
      </c>
      <c r="KJ71" t="s">
        <v>193</v>
      </c>
      <c r="KK71" t="s">
        <v>109</v>
      </c>
      <c r="KL71" t="s">
        <v>193</v>
      </c>
      <c r="KM71" t="s">
        <v>701</v>
      </c>
      <c r="KN71">
        <v>0</v>
      </c>
      <c r="KO71">
        <v>1</v>
      </c>
      <c r="KP71">
        <v>0</v>
      </c>
      <c r="KQ71">
        <v>0</v>
      </c>
      <c r="KR71">
        <v>0</v>
      </c>
      <c r="KS71">
        <v>0</v>
      </c>
      <c r="KT71">
        <v>0</v>
      </c>
      <c r="KU71" t="s">
        <v>193</v>
      </c>
      <c r="KV71" t="s">
        <v>193</v>
      </c>
      <c r="KW71" t="s">
        <v>193</v>
      </c>
      <c r="KX71" t="s">
        <v>193</v>
      </c>
      <c r="KY71" t="s">
        <v>193</v>
      </c>
      <c r="KZ71" t="s">
        <v>193</v>
      </c>
      <c r="LA71" t="s">
        <v>193</v>
      </c>
      <c r="LB71" t="s">
        <v>193</v>
      </c>
      <c r="LC71" t="s">
        <v>193</v>
      </c>
      <c r="LD71" t="s">
        <v>193</v>
      </c>
      <c r="LE71" t="s">
        <v>193</v>
      </c>
      <c r="LF71" t="s">
        <v>193</v>
      </c>
      <c r="LG71" t="s">
        <v>193</v>
      </c>
      <c r="LH71" t="s">
        <v>193</v>
      </c>
      <c r="LI71" t="s">
        <v>193</v>
      </c>
      <c r="LJ71" t="s">
        <v>193</v>
      </c>
      <c r="LK71" t="s">
        <v>193</v>
      </c>
      <c r="LL71" t="s">
        <v>193</v>
      </c>
      <c r="LM71" t="s">
        <v>193</v>
      </c>
      <c r="LN71" t="s">
        <v>193</v>
      </c>
      <c r="LO71" t="s">
        <v>193</v>
      </c>
      <c r="LP71" t="s">
        <v>193</v>
      </c>
      <c r="LQ71" t="s">
        <v>193</v>
      </c>
      <c r="LR71" t="s">
        <v>193</v>
      </c>
      <c r="LS71" t="s">
        <v>193</v>
      </c>
      <c r="LT71" t="s">
        <v>193</v>
      </c>
      <c r="LU71" t="s">
        <v>193</v>
      </c>
      <c r="LV71" t="s">
        <v>193</v>
      </c>
      <c r="LW71" t="s">
        <v>193</v>
      </c>
      <c r="LX71" t="s">
        <v>193</v>
      </c>
      <c r="LY71" t="s">
        <v>193</v>
      </c>
      <c r="LZ71" t="s">
        <v>193</v>
      </c>
      <c r="MA71" t="s">
        <v>193</v>
      </c>
      <c r="MB71" t="s">
        <v>193</v>
      </c>
      <c r="MC71" t="s">
        <v>193</v>
      </c>
      <c r="MD71" t="s">
        <v>193</v>
      </c>
      <c r="ME71" t="s">
        <v>193</v>
      </c>
      <c r="MF71" t="s">
        <v>193</v>
      </c>
      <c r="MG71" t="s">
        <v>193</v>
      </c>
      <c r="MH71" t="s">
        <v>193</v>
      </c>
      <c r="MI71" t="s">
        <v>193</v>
      </c>
      <c r="MJ71" t="s">
        <v>193</v>
      </c>
      <c r="MK71" t="s">
        <v>193</v>
      </c>
      <c r="ML71" t="s">
        <v>193</v>
      </c>
      <c r="MM71" t="s">
        <v>193</v>
      </c>
      <c r="MN71" t="s">
        <v>193</v>
      </c>
      <c r="MO71" t="s">
        <v>193</v>
      </c>
      <c r="MP71" t="s">
        <v>193</v>
      </c>
      <c r="MQ71" t="s">
        <v>193</v>
      </c>
      <c r="MR71" t="s">
        <v>193</v>
      </c>
      <c r="MS71" t="s">
        <v>193</v>
      </c>
      <c r="MT71" t="s">
        <v>193</v>
      </c>
      <c r="MU71" t="s">
        <v>193</v>
      </c>
      <c r="MV71" t="s">
        <v>193</v>
      </c>
      <c r="MW71" t="s">
        <v>193</v>
      </c>
      <c r="MX71" t="s">
        <v>193</v>
      </c>
      <c r="MY71" t="s">
        <v>193</v>
      </c>
      <c r="MZ71" t="s">
        <v>193</v>
      </c>
      <c r="NA71" t="s">
        <v>193</v>
      </c>
      <c r="NB71" t="s">
        <v>193</v>
      </c>
      <c r="NC71">
        <v>195573183</v>
      </c>
      <c r="ND71" t="s">
        <v>3491</v>
      </c>
      <c r="NE71" t="s">
        <v>4091</v>
      </c>
      <c r="NF71" t="s">
        <v>193</v>
      </c>
      <c r="NG71" t="s">
        <v>699</v>
      </c>
      <c r="NH71" t="s">
        <v>700</v>
      </c>
      <c r="NI71" t="s">
        <v>611</v>
      </c>
      <c r="NJ71" t="s">
        <v>193</v>
      </c>
      <c r="NK71">
        <v>71</v>
      </c>
    </row>
    <row r="72" spans="1:375" x14ac:dyDescent="0.35">
      <c r="A72" t="s">
        <v>4092</v>
      </c>
      <c r="B72" t="s">
        <v>4093</v>
      </c>
      <c r="C72" t="s">
        <v>3355</v>
      </c>
      <c r="D72" t="s">
        <v>3870</v>
      </c>
      <c r="E72" t="s">
        <v>193</v>
      </c>
      <c r="F72" t="s">
        <v>193</v>
      </c>
      <c r="G72" t="s">
        <v>193</v>
      </c>
      <c r="H72" t="s">
        <v>3355</v>
      </c>
      <c r="I72" t="s">
        <v>161</v>
      </c>
      <c r="J72" t="s">
        <v>193</v>
      </c>
      <c r="K72" t="s">
        <v>162</v>
      </c>
      <c r="L72" t="s">
        <v>161</v>
      </c>
      <c r="M72" t="s">
        <v>161</v>
      </c>
      <c r="N72" t="s">
        <v>163</v>
      </c>
      <c r="O72" t="s">
        <v>193</v>
      </c>
      <c r="P72" t="s">
        <v>198</v>
      </c>
      <c r="Q72" t="s">
        <v>163</v>
      </c>
      <c r="R72" t="s">
        <v>163</v>
      </c>
      <c r="S72" t="s">
        <v>164</v>
      </c>
      <c r="T72" t="s">
        <v>165</v>
      </c>
      <c r="U72" t="s">
        <v>166</v>
      </c>
      <c r="V72" t="s">
        <v>165</v>
      </c>
      <c r="W72" t="s">
        <v>228</v>
      </c>
      <c r="X72" t="s">
        <v>229</v>
      </c>
      <c r="Y72" t="s">
        <v>228</v>
      </c>
      <c r="Z72" t="s">
        <v>165</v>
      </c>
      <c r="AA72" t="s">
        <v>193</v>
      </c>
      <c r="AB72" t="s">
        <v>563</v>
      </c>
      <c r="AC72" t="s">
        <v>165</v>
      </c>
      <c r="AD72" t="s">
        <v>165</v>
      </c>
      <c r="AE72" t="s">
        <v>167</v>
      </c>
      <c r="AF72" t="s">
        <v>193</v>
      </c>
      <c r="AG72" t="s">
        <v>165</v>
      </c>
      <c r="AH72" t="s">
        <v>167</v>
      </c>
      <c r="AI72" t="s">
        <v>167</v>
      </c>
      <c r="AJ72" t="s">
        <v>536</v>
      </c>
      <c r="AK72" t="s">
        <v>490</v>
      </c>
      <c r="AL72" t="s">
        <v>109</v>
      </c>
      <c r="AM72" t="s">
        <v>193</v>
      </c>
      <c r="AN72" t="s">
        <v>109</v>
      </c>
      <c r="AO72" t="s">
        <v>193</v>
      </c>
      <c r="AP72" t="s">
        <v>491</v>
      </c>
      <c r="AQ72" t="s">
        <v>193</v>
      </c>
      <c r="AR72" t="s">
        <v>193</v>
      </c>
      <c r="AS72" t="s">
        <v>496</v>
      </c>
      <c r="AT72" t="s">
        <v>193</v>
      </c>
      <c r="AU72" t="s">
        <v>3350</v>
      </c>
      <c r="AV72">
        <v>0</v>
      </c>
      <c r="AW72">
        <v>0</v>
      </c>
      <c r="AX72">
        <v>0</v>
      </c>
      <c r="AY72">
        <v>0</v>
      </c>
      <c r="AZ72">
        <v>0</v>
      </c>
      <c r="BA72">
        <v>1</v>
      </c>
      <c r="BB72">
        <v>0</v>
      </c>
      <c r="BC72" t="s">
        <v>3871</v>
      </c>
      <c r="BD72" t="s">
        <v>3350</v>
      </c>
      <c r="BE72" t="s">
        <v>112</v>
      </c>
      <c r="BF72">
        <v>1</v>
      </c>
      <c r="BG72">
        <v>0</v>
      </c>
      <c r="BH72">
        <v>0</v>
      </c>
      <c r="BI72">
        <v>0</v>
      </c>
      <c r="BJ72">
        <v>0</v>
      </c>
      <c r="BK72">
        <v>0</v>
      </c>
      <c r="BL72">
        <v>0</v>
      </c>
      <c r="BM72">
        <v>0</v>
      </c>
      <c r="BN72">
        <v>0</v>
      </c>
      <c r="BO72">
        <v>0</v>
      </c>
      <c r="BP72" t="s">
        <v>193</v>
      </c>
      <c r="BQ72" t="s">
        <v>113</v>
      </c>
      <c r="BR72" t="s">
        <v>493</v>
      </c>
      <c r="BS72" t="s">
        <v>193</v>
      </c>
      <c r="BT72" t="s">
        <v>193</v>
      </c>
      <c r="BU72" t="s">
        <v>193</v>
      </c>
      <c r="BV72" t="s">
        <v>193</v>
      </c>
      <c r="BW72" t="s">
        <v>193</v>
      </c>
      <c r="BX72" t="s">
        <v>193</v>
      </c>
      <c r="BY72" t="s">
        <v>193</v>
      </c>
      <c r="BZ72" t="s">
        <v>193</v>
      </c>
      <c r="CA72" t="s">
        <v>193</v>
      </c>
      <c r="CB72" t="s">
        <v>193</v>
      </c>
      <c r="CC72" t="s">
        <v>193</v>
      </c>
      <c r="CD72" t="s">
        <v>193</v>
      </c>
      <c r="CE72" t="s">
        <v>193</v>
      </c>
      <c r="CF72" t="s">
        <v>193</v>
      </c>
      <c r="CG72" t="s">
        <v>193</v>
      </c>
      <c r="CH72" t="s">
        <v>193</v>
      </c>
      <c r="CI72" t="s">
        <v>193</v>
      </c>
      <c r="CJ72" t="s">
        <v>193</v>
      </c>
      <c r="CK72" t="s">
        <v>193</v>
      </c>
      <c r="CL72" t="s">
        <v>193</v>
      </c>
      <c r="CM72" t="s">
        <v>193</v>
      </c>
      <c r="CN72" t="s">
        <v>193</v>
      </c>
      <c r="CO72" t="s">
        <v>193</v>
      </c>
      <c r="CP72" t="s">
        <v>193</v>
      </c>
      <c r="CQ72" t="s">
        <v>193</v>
      </c>
      <c r="CR72" t="s">
        <v>193</v>
      </c>
      <c r="CS72" t="s">
        <v>193</v>
      </c>
      <c r="CT72" t="s">
        <v>193</v>
      </c>
      <c r="CU72" t="s">
        <v>193</v>
      </c>
      <c r="CV72" t="s">
        <v>193</v>
      </c>
      <c r="CW72" t="s">
        <v>193</v>
      </c>
      <c r="CX72" t="s">
        <v>193</v>
      </c>
      <c r="CY72" t="s">
        <v>193</v>
      </c>
      <c r="CZ72" t="s">
        <v>193</v>
      </c>
      <c r="DA72" t="s">
        <v>193</v>
      </c>
      <c r="DB72" t="s">
        <v>193</v>
      </c>
      <c r="DC72" t="s">
        <v>193</v>
      </c>
      <c r="DD72" t="s">
        <v>193</v>
      </c>
      <c r="DE72" t="s">
        <v>193</v>
      </c>
      <c r="DF72" t="s">
        <v>193</v>
      </c>
      <c r="DG72" t="s">
        <v>193</v>
      </c>
      <c r="DH72" t="s">
        <v>193</v>
      </c>
      <c r="DI72" t="s">
        <v>193</v>
      </c>
      <c r="DJ72" t="s">
        <v>193</v>
      </c>
      <c r="DK72" t="s">
        <v>193</v>
      </c>
      <c r="DL72" t="s">
        <v>193</v>
      </c>
      <c r="DM72" t="s">
        <v>193</v>
      </c>
      <c r="DN72" t="s">
        <v>193</v>
      </c>
      <c r="DO72" t="s">
        <v>193</v>
      </c>
      <c r="DP72" t="s">
        <v>193</v>
      </c>
      <c r="DQ72" t="s">
        <v>193</v>
      </c>
      <c r="DR72" t="s">
        <v>193</v>
      </c>
      <c r="DS72" t="s">
        <v>193</v>
      </c>
      <c r="DT72" t="s">
        <v>193</v>
      </c>
      <c r="DU72" t="s">
        <v>193</v>
      </c>
      <c r="DV72" t="s">
        <v>193</v>
      </c>
      <c r="DW72" t="s">
        <v>193</v>
      </c>
      <c r="DX72" t="s">
        <v>193</v>
      </c>
      <c r="DY72" t="s">
        <v>193</v>
      </c>
      <c r="DZ72" t="s">
        <v>193</v>
      </c>
      <c r="EA72" t="s">
        <v>193</v>
      </c>
      <c r="EB72" t="s">
        <v>193</v>
      </c>
      <c r="EC72" t="s">
        <v>193</v>
      </c>
      <c r="ED72" t="s">
        <v>193</v>
      </c>
      <c r="EE72" t="s">
        <v>193</v>
      </c>
      <c r="EF72" t="s">
        <v>193</v>
      </c>
      <c r="EG72" t="s">
        <v>193</v>
      </c>
      <c r="EH72" t="s">
        <v>193</v>
      </c>
      <c r="EI72" t="s">
        <v>193</v>
      </c>
      <c r="EJ72" t="s">
        <v>193</v>
      </c>
      <c r="EK72" t="s">
        <v>193</v>
      </c>
      <c r="EL72" t="s">
        <v>193</v>
      </c>
      <c r="EM72" t="s">
        <v>193</v>
      </c>
      <c r="EN72" t="s">
        <v>193</v>
      </c>
      <c r="EO72" t="s">
        <v>193</v>
      </c>
      <c r="EP72" t="s">
        <v>193</v>
      </c>
      <c r="EQ72" t="s">
        <v>193</v>
      </c>
      <c r="ER72" t="s">
        <v>193</v>
      </c>
      <c r="ES72" t="s">
        <v>193</v>
      </c>
      <c r="ET72" t="s">
        <v>193</v>
      </c>
      <c r="EU72" t="s">
        <v>193</v>
      </c>
      <c r="EV72" t="s">
        <v>193</v>
      </c>
      <c r="EW72" t="s">
        <v>193</v>
      </c>
      <c r="EX72" t="s">
        <v>193</v>
      </c>
      <c r="EY72" t="s">
        <v>193</v>
      </c>
      <c r="EZ72" t="s">
        <v>193</v>
      </c>
      <c r="FA72" t="s">
        <v>193</v>
      </c>
      <c r="FB72" t="s">
        <v>193</v>
      </c>
      <c r="FC72" t="s">
        <v>193</v>
      </c>
      <c r="FD72" t="s">
        <v>193</v>
      </c>
      <c r="FE72" t="s">
        <v>193</v>
      </c>
      <c r="FF72" t="s">
        <v>193</v>
      </c>
      <c r="FG72" t="s">
        <v>193</v>
      </c>
      <c r="FH72" t="s">
        <v>193</v>
      </c>
      <c r="FI72" t="s">
        <v>193</v>
      </c>
      <c r="FJ72" t="s">
        <v>193</v>
      </c>
      <c r="FK72" t="s">
        <v>193</v>
      </c>
      <c r="FL72" t="s">
        <v>193</v>
      </c>
      <c r="FM72" t="s">
        <v>193</v>
      </c>
      <c r="FN72" t="s">
        <v>193</v>
      </c>
      <c r="FO72" t="s">
        <v>193</v>
      </c>
      <c r="FP72" t="s">
        <v>193</v>
      </c>
      <c r="FQ72" t="s">
        <v>193</v>
      </c>
      <c r="FR72" t="s">
        <v>193</v>
      </c>
      <c r="FS72" t="s">
        <v>193</v>
      </c>
      <c r="FT72" t="s">
        <v>193</v>
      </c>
      <c r="FU72" t="s">
        <v>193</v>
      </c>
      <c r="FV72" t="s">
        <v>193</v>
      </c>
      <c r="FW72" t="s">
        <v>193</v>
      </c>
      <c r="FX72" t="s">
        <v>193</v>
      </c>
      <c r="FY72" t="s">
        <v>193</v>
      </c>
      <c r="FZ72" t="s">
        <v>193</v>
      </c>
      <c r="GA72" t="s">
        <v>193</v>
      </c>
      <c r="GB72" t="s">
        <v>193</v>
      </c>
      <c r="GC72" t="s">
        <v>193</v>
      </c>
      <c r="GD72" t="s">
        <v>193</v>
      </c>
      <c r="GE72" t="s">
        <v>193</v>
      </c>
      <c r="GF72" t="s">
        <v>193</v>
      </c>
      <c r="GG72" t="s">
        <v>193</v>
      </c>
      <c r="GH72" t="s">
        <v>193</v>
      </c>
      <c r="GI72" t="s">
        <v>193</v>
      </c>
      <c r="GJ72" t="s">
        <v>193</v>
      </c>
      <c r="GK72" t="s">
        <v>193</v>
      </c>
      <c r="GL72" t="s">
        <v>193</v>
      </c>
      <c r="GM72" t="s">
        <v>193</v>
      </c>
      <c r="GN72" t="s">
        <v>193</v>
      </c>
      <c r="GO72" t="s">
        <v>193</v>
      </c>
      <c r="GP72" t="s">
        <v>193</v>
      </c>
      <c r="GQ72" t="s">
        <v>193</v>
      </c>
      <c r="GR72" t="s">
        <v>193</v>
      </c>
      <c r="GS72" t="s">
        <v>193</v>
      </c>
      <c r="GT72" t="s">
        <v>193</v>
      </c>
      <c r="GU72" t="s">
        <v>193</v>
      </c>
      <c r="GV72" t="s">
        <v>193</v>
      </c>
      <c r="GW72" t="s">
        <v>193</v>
      </c>
      <c r="GX72" t="s">
        <v>193</v>
      </c>
      <c r="GY72" t="s">
        <v>193</v>
      </c>
      <c r="GZ72" t="s">
        <v>193</v>
      </c>
      <c r="HA72" t="s">
        <v>193</v>
      </c>
      <c r="HB72" t="s">
        <v>193</v>
      </c>
      <c r="HC72" t="s">
        <v>193</v>
      </c>
      <c r="HD72" t="s">
        <v>193</v>
      </c>
      <c r="HE72" t="s">
        <v>193</v>
      </c>
      <c r="HF72" t="s">
        <v>193</v>
      </c>
      <c r="HG72" t="s">
        <v>193</v>
      </c>
      <c r="HH72" t="s">
        <v>193</v>
      </c>
      <c r="HI72" t="s">
        <v>193</v>
      </c>
      <c r="HJ72" t="s">
        <v>193</v>
      </c>
      <c r="HK72" t="s">
        <v>193</v>
      </c>
      <c r="HL72" t="s">
        <v>193</v>
      </c>
      <c r="HM72" t="s">
        <v>193</v>
      </c>
      <c r="HN72" t="s">
        <v>193</v>
      </c>
      <c r="HO72" t="s">
        <v>193</v>
      </c>
      <c r="HP72" t="s">
        <v>193</v>
      </c>
      <c r="HQ72" t="s">
        <v>193</v>
      </c>
      <c r="HR72" t="s">
        <v>193</v>
      </c>
      <c r="HS72" t="s">
        <v>193</v>
      </c>
      <c r="HT72" t="s">
        <v>193</v>
      </c>
      <c r="HU72" t="s">
        <v>193</v>
      </c>
      <c r="HV72" t="s">
        <v>193</v>
      </c>
      <c r="HW72" t="s">
        <v>193</v>
      </c>
      <c r="HX72" t="s">
        <v>193</v>
      </c>
      <c r="HY72" t="s">
        <v>193</v>
      </c>
      <c r="HZ72" t="s">
        <v>193</v>
      </c>
      <c r="IA72" t="s">
        <v>193</v>
      </c>
      <c r="IB72" t="s">
        <v>193</v>
      </c>
      <c r="IC72" t="s">
        <v>193</v>
      </c>
      <c r="ID72" t="s">
        <v>193</v>
      </c>
      <c r="IE72" t="s">
        <v>193</v>
      </c>
      <c r="IF72" t="s">
        <v>193</v>
      </c>
      <c r="IG72" t="s">
        <v>193</v>
      </c>
      <c r="IH72" t="s">
        <v>193</v>
      </c>
      <c r="II72" t="s">
        <v>193</v>
      </c>
      <c r="IJ72" t="s">
        <v>193</v>
      </c>
      <c r="IK72" t="s">
        <v>193</v>
      </c>
      <c r="IL72" t="s">
        <v>193</v>
      </c>
      <c r="IM72" t="s">
        <v>193</v>
      </c>
      <c r="IN72" t="s">
        <v>193</v>
      </c>
      <c r="IO72" t="s">
        <v>193</v>
      </c>
      <c r="IP72" t="s">
        <v>193</v>
      </c>
      <c r="IQ72" t="s">
        <v>193</v>
      </c>
      <c r="IR72" t="s">
        <v>193</v>
      </c>
      <c r="IS72" t="s">
        <v>193</v>
      </c>
      <c r="IT72" t="s">
        <v>193</v>
      </c>
      <c r="IU72" t="s">
        <v>193</v>
      </c>
      <c r="IV72" t="s">
        <v>193</v>
      </c>
      <c r="IW72" t="s">
        <v>193</v>
      </c>
      <c r="IX72" t="s">
        <v>193</v>
      </c>
      <c r="IY72" t="s">
        <v>193</v>
      </c>
      <c r="IZ72" t="s">
        <v>193</v>
      </c>
      <c r="JA72" t="s">
        <v>193</v>
      </c>
      <c r="JB72" t="s">
        <v>193</v>
      </c>
      <c r="JC72" t="s">
        <v>193</v>
      </c>
      <c r="JD72" t="s">
        <v>193</v>
      </c>
      <c r="JE72" t="s">
        <v>193</v>
      </c>
      <c r="JF72" t="s">
        <v>193</v>
      </c>
      <c r="JG72" t="s">
        <v>193</v>
      </c>
      <c r="JH72" t="s">
        <v>193</v>
      </c>
      <c r="JI72" t="s">
        <v>193</v>
      </c>
      <c r="JJ72" t="s">
        <v>193</v>
      </c>
      <c r="JK72" t="s">
        <v>193</v>
      </c>
      <c r="JL72" t="s">
        <v>193</v>
      </c>
      <c r="JM72" t="s">
        <v>193</v>
      </c>
      <c r="JN72" t="s">
        <v>193</v>
      </c>
      <c r="JO72" t="s">
        <v>193</v>
      </c>
      <c r="JP72">
        <v>50</v>
      </c>
      <c r="JQ72" t="s">
        <v>114</v>
      </c>
      <c r="JR72" t="s">
        <v>114</v>
      </c>
      <c r="JS72" t="s">
        <v>193</v>
      </c>
      <c r="JT72" t="s">
        <v>193</v>
      </c>
      <c r="JU72" t="s">
        <v>193</v>
      </c>
      <c r="JV72" t="s">
        <v>193</v>
      </c>
      <c r="JW72" t="s">
        <v>193</v>
      </c>
      <c r="JX72" t="s">
        <v>193</v>
      </c>
      <c r="JY72" t="s">
        <v>193</v>
      </c>
      <c r="JZ72" t="s">
        <v>193</v>
      </c>
      <c r="KA72" t="s">
        <v>3413</v>
      </c>
      <c r="KB72">
        <v>0</v>
      </c>
      <c r="KC72">
        <v>0</v>
      </c>
      <c r="KD72">
        <v>1</v>
      </c>
      <c r="KE72">
        <v>1</v>
      </c>
      <c r="KF72">
        <v>0</v>
      </c>
      <c r="KG72">
        <v>0</v>
      </c>
      <c r="KH72">
        <v>0</v>
      </c>
      <c r="KI72">
        <v>0</v>
      </c>
      <c r="KJ72" t="s">
        <v>193</v>
      </c>
      <c r="KK72" t="s">
        <v>109</v>
      </c>
      <c r="KL72" t="s">
        <v>193</v>
      </c>
      <c r="KM72" t="s">
        <v>3350</v>
      </c>
      <c r="KN72">
        <v>0</v>
      </c>
      <c r="KO72">
        <v>0</v>
      </c>
      <c r="KP72">
        <v>0</v>
      </c>
      <c r="KQ72">
        <v>0</v>
      </c>
      <c r="KR72">
        <v>0</v>
      </c>
      <c r="KS72">
        <v>1</v>
      </c>
      <c r="KT72">
        <v>0</v>
      </c>
      <c r="KU72" t="s">
        <v>193</v>
      </c>
      <c r="KV72" t="s">
        <v>193</v>
      </c>
      <c r="KW72" t="s">
        <v>193</v>
      </c>
      <c r="KX72" t="s">
        <v>193</v>
      </c>
      <c r="KY72" t="s">
        <v>193</v>
      </c>
      <c r="KZ72" t="s">
        <v>193</v>
      </c>
      <c r="LA72" t="s">
        <v>193</v>
      </c>
      <c r="LB72" t="s">
        <v>193</v>
      </c>
      <c r="LC72" t="s">
        <v>193</v>
      </c>
      <c r="LD72" t="s">
        <v>193</v>
      </c>
      <c r="LE72" t="s">
        <v>193</v>
      </c>
      <c r="LF72" t="s">
        <v>193</v>
      </c>
      <c r="LG72" t="s">
        <v>193</v>
      </c>
      <c r="LH72" t="s">
        <v>193</v>
      </c>
      <c r="LI72" t="s">
        <v>193</v>
      </c>
      <c r="LJ72" t="s">
        <v>193</v>
      </c>
      <c r="LK72" t="s">
        <v>193</v>
      </c>
      <c r="LL72" t="s">
        <v>193</v>
      </c>
      <c r="LM72" t="s">
        <v>193</v>
      </c>
      <c r="LN72" t="s">
        <v>193</v>
      </c>
      <c r="LO72" t="s">
        <v>193</v>
      </c>
      <c r="LP72" t="s">
        <v>193</v>
      </c>
      <c r="LQ72" t="s">
        <v>193</v>
      </c>
      <c r="LR72" t="s">
        <v>193</v>
      </c>
      <c r="LS72" t="s">
        <v>193</v>
      </c>
      <c r="LT72" t="s">
        <v>193</v>
      </c>
      <c r="LU72" t="s">
        <v>193</v>
      </c>
      <c r="LV72" t="s">
        <v>193</v>
      </c>
      <c r="LW72" t="s">
        <v>193</v>
      </c>
      <c r="LX72" t="s">
        <v>193</v>
      </c>
      <c r="LY72" t="s">
        <v>193</v>
      </c>
      <c r="LZ72" t="s">
        <v>193</v>
      </c>
      <c r="MA72" t="s">
        <v>193</v>
      </c>
      <c r="MB72" t="s">
        <v>193</v>
      </c>
      <c r="MC72" t="s">
        <v>193</v>
      </c>
      <c r="MD72" t="s">
        <v>193</v>
      </c>
      <c r="ME72" t="s">
        <v>193</v>
      </c>
      <c r="MF72" t="s">
        <v>193</v>
      </c>
      <c r="MG72" t="s">
        <v>193</v>
      </c>
      <c r="MH72" t="s">
        <v>193</v>
      </c>
      <c r="MI72" t="s">
        <v>193</v>
      </c>
      <c r="MJ72" t="s">
        <v>193</v>
      </c>
      <c r="MK72" t="s">
        <v>193</v>
      </c>
      <c r="ML72" t="s">
        <v>193</v>
      </c>
      <c r="MM72" t="s">
        <v>193</v>
      </c>
      <c r="MN72" t="s">
        <v>193</v>
      </c>
      <c r="MO72" t="s">
        <v>193</v>
      </c>
      <c r="MP72" t="s">
        <v>193</v>
      </c>
      <c r="MQ72" t="s">
        <v>193</v>
      </c>
      <c r="MR72" t="s">
        <v>193</v>
      </c>
      <c r="MS72" t="s">
        <v>193</v>
      </c>
      <c r="MT72" t="s">
        <v>193</v>
      </c>
      <c r="MU72" t="s">
        <v>193</v>
      </c>
      <c r="MV72" t="s">
        <v>193</v>
      </c>
      <c r="MW72" t="s">
        <v>193</v>
      </c>
      <c r="MX72" t="s">
        <v>193</v>
      </c>
      <c r="MY72" t="s">
        <v>193</v>
      </c>
      <c r="MZ72" t="s">
        <v>193</v>
      </c>
      <c r="NA72" t="s">
        <v>193</v>
      </c>
      <c r="NB72" t="s">
        <v>193</v>
      </c>
      <c r="NC72">
        <v>195600561</v>
      </c>
      <c r="ND72" t="s">
        <v>3492</v>
      </c>
      <c r="NE72" t="s">
        <v>4094</v>
      </c>
      <c r="NF72" t="s">
        <v>193</v>
      </c>
      <c r="NG72" t="s">
        <v>699</v>
      </c>
      <c r="NH72" t="s">
        <v>700</v>
      </c>
      <c r="NI72" t="s">
        <v>611</v>
      </c>
      <c r="NJ72" t="s">
        <v>193</v>
      </c>
      <c r="NK72">
        <v>72</v>
      </c>
    </row>
    <row r="73" spans="1:375" x14ac:dyDescent="0.35">
      <c r="A73" t="s">
        <v>4095</v>
      </c>
      <c r="B73" t="s">
        <v>4096</v>
      </c>
      <c r="C73" t="s">
        <v>3355</v>
      </c>
      <c r="D73" t="s">
        <v>3870</v>
      </c>
      <c r="E73" t="s">
        <v>193</v>
      </c>
      <c r="F73" t="s">
        <v>193</v>
      </c>
      <c r="G73" t="s">
        <v>193</v>
      </c>
      <c r="H73" t="s">
        <v>3355</v>
      </c>
      <c r="I73" t="s">
        <v>161</v>
      </c>
      <c r="J73" t="s">
        <v>193</v>
      </c>
      <c r="K73" t="s">
        <v>162</v>
      </c>
      <c r="L73" t="s">
        <v>161</v>
      </c>
      <c r="M73" t="s">
        <v>161</v>
      </c>
      <c r="N73" t="s">
        <v>163</v>
      </c>
      <c r="O73" t="s">
        <v>193</v>
      </c>
      <c r="P73" t="s">
        <v>198</v>
      </c>
      <c r="Q73" t="s">
        <v>163</v>
      </c>
      <c r="R73" t="s">
        <v>163</v>
      </c>
      <c r="S73" t="s">
        <v>164</v>
      </c>
      <c r="T73" t="s">
        <v>165</v>
      </c>
      <c r="U73" t="s">
        <v>166</v>
      </c>
      <c r="V73" t="s">
        <v>165</v>
      </c>
      <c r="W73" t="s">
        <v>228</v>
      </c>
      <c r="X73" t="s">
        <v>229</v>
      </c>
      <c r="Y73" t="s">
        <v>228</v>
      </c>
      <c r="Z73" t="s">
        <v>165</v>
      </c>
      <c r="AA73" t="s">
        <v>193</v>
      </c>
      <c r="AB73" t="s">
        <v>563</v>
      </c>
      <c r="AC73" t="s">
        <v>165</v>
      </c>
      <c r="AD73" t="s">
        <v>165</v>
      </c>
      <c r="AE73" t="s">
        <v>167</v>
      </c>
      <c r="AF73" t="s">
        <v>193</v>
      </c>
      <c r="AG73" t="s">
        <v>165</v>
      </c>
      <c r="AH73" t="s">
        <v>167</v>
      </c>
      <c r="AI73" t="s">
        <v>167</v>
      </c>
      <c r="AJ73" t="s">
        <v>536</v>
      </c>
      <c r="AK73" t="s">
        <v>490</v>
      </c>
      <c r="AL73" t="s">
        <v>109</v>
      </c>
      <c r="AM73" t="s">
        <v>193</v>
      </c>
      <c r="AN73" t="s">
        <v>109</v>
      </c>
      <c r="AO73" t="s">
        <v>193</v>
      </c>
      <c r="AP73" t="s">
        <v>491</v>
      </c>
      <c r="AQ73" t="s">
        <v>193</v>
      </c>
      <c r="AR73" t="s">
        <v>193</v>
      </c>
      <c r="AS73" t="s">
        <v>496</v>
      </c>
      <c r="AT73" t="s">
        <v>193</v>
      </c>
      <c r="AU73" t="s">
        <v>3350</v>
      </c>
      <c r="AV73">
        <v>0</v>
      </c>
      <c r="AW73">
        <v>0</v>
      </c>
      <c r="AX73">
        <v>0</v>
      </c>
      <c r="AY73">
        <v>0</v>
      </c>
      <c r="AZ73">
        <v>0</v>
      </c>
      <c r="BA73">
        <v>1</v>
      </c>
      <c r="BB73">
        <v>0</v>
      </c>
      <c r="BC73" t="s">
        <v>3871</v>
      </c>
      <c r="BD73" t="s">
        <v>3350</v>
      </c>
      <c r="BE73" t="s">
        <v>112</v>
      </c>
      <c r="BF73">
        <v>1</v>
      </c>
      <c r="BG73">
        <v>0</v>
      </c>
      <c r="BH73">
        <v>0</v>
      </c>
      <c r="BI73">
        <v>0</v>
      </c>
      <c r="BJ73">
        <v>0</v>
      </c>
      <c r="BK73">
        <v>0</v>
      </c>
      <c r="BL73">
        <v>0</v>
      </c>
      <c r="BM73">
        <v>0</v>
      </c>
      <c r="BN73">
        <v>0</v>
      </c>
      <c r="BO73">
        <v>0</v>
      </c>
      <c r="BP73" t="s">
        <v>193</v>
      </c>
      <c r="BQ73" t="s">
        <v>113</v>
      </c>
      <c r="BR73" t="s">
        <v>501</v>
      </c>
      <c r="BS73" t="s">
        <v>193</v>
      </c>
      <c r="BT73" t="s">
        <v>193</v>
      </c>
      <c r="BU73" t="s">
        <v>193</v>
      </c>
      <c r="BV73" t="s">
        <v>193</v>
      </c>
      <c r="BW73" t="s">
        <v>193</v>
      </c>
      <c r="BX73" t="s">
        <v>193</v>
      </c>
      <c r="BY73" t="s">
        <v>193</v>
      </c>
      <c r="BZ73" t="s">
        <v>193</v>
      </c>
      <c r="CA73" t="s">
        <v>193</v>
      </c>
      <c r="CB73" t="s">
        <v>193</v>
      </c>
      <c r="CC73" t="s">
        <v>193</v>
      </c>
      <c r="CD73" t="s">
        <v>193</v>
      </c>
      <c r="CE73" t="s">
        <v>193</v>
      </c>
      <c r="CF73" t="s">
        <v>193</v>
      </c>
      <c r="CG73" t="s">
        <v>193</v>
      </c>
      <c r="CH73" t="s">
        <v>193</v>
      </c>
      <c r="CI73" t="s">
        <v>193</v>
      </c>
      <c r="CJ73" t="s">
        <v>193</v>
      </c>
      <c r="CK73" t="s">
        <v>193</v>
      </c>
      <c r="CL73" t="s">
        <v>193</v>
      </c>
      <c r="CM73" t="s">
        <v>193</v>
      </c>
      <c r="CN73" t="s">
        <v>193</v>
      </c>
      <c r="CO73" t="s">
        <v>193</v>
      </c>
      <c r="CP73" t="s">
        <v>193</v>
      </c>
      <c r="CQ73" t="s">
        <v>193</v>
      </c>
      <c r="CR73" t="s">
        <v>193</v>
      </c>
      <c r="CS73" t="s">
        <v>193</v>
      </c>
      <c r="CT73" t="s">
        <v>193</v>
      </c>
      <c r="CU73" t="s">
        <v>193</v>
      </c>
      <c r="CV73" t="s">
        <v>193</v>
      </c>
      <c r="CW73" t="s">
        <v>193</v>
      </c>
      <c r="CX73" t="s">
        <v>193</v>
      </c>
      <c r="CY73" t="s">
        <v>193</v>
      </c>
      <c r="CZ73" t="s">
        <v>193</v>
      </c>
      <c r="DA73" t="s">
        <v>193</v>
      </c>
      <c r="DB73" t="s">
        <v>193</v>
      </c>
      <c r="DC73" t="s">
        <v>193</v>
      </c>
      <c r="DD73" t="s">
        <v>193</v>
      </c>
      <c r="DE73" t="s">
        <v>193</v>
      </c>
      <c r="DF73" t="s">
        <v>193</v>
      </c>
      <c r="DG73" t="s">
        <v>193</v>
      </c>
      <c r="DH73" t="s">
        <v>193</v>
      </c>
      <c r="DI73" t="s">
        <v>193</v>
      </c>
      <c r="DJ73" t="s">
        <v>193</v>
      </c>
      <c r="DK73" t="s">
        <v>193</v>
      </c>
      <c r="DL73" t="s">
        <v>193</v>
      </c>
      <c r="DM73" t="s">
        <v>193</v>
      </c>
      <c r="DN73" t="s">
        <v>193</v>
      </c>
      <c r="DO73" t="s">
        <v>193</v>
      </c>
      <c r="DP73" t="s">
        <v>193</v>
      </c>
      <c r="DQ73" t="s">
        <v>193</v>
      </c>
      <c r="DR73" t="s">
        <v>193</v>
      </c>
      <c r="DS73" t="s">
        <v>193</v>
      </c>
      <c r="DT73" t="s">
        <v>193</v>
      </c>
      <c r="DU73" t="s">
        <v>193</v>
      </c>
      <c r="DV73" t="s">
        <v>193</v>
      </c>
      <c r="DW73" t="s">
        <v>193</v>
      </c>
      <c r="DX73" t="s">
        <v>193</v>
      </c>
      <c r="DY73" t="s">
        <v>193</v>
      </c>
      <c r="DZ73" t="s">
        <v>193</v>
      </c>
      <c r="EA73" t="s">
        <v>193</v>
      </c>
      <c r="EB73" t="s">
        <v>193</v>
      </c>
      <c r="EC73" t="s">
        <v>193</v>
      </c>
      <c r="ED73" t="s">
        <v>193</v>
      </c>
      <c r="EE73" t="s">
        <v>193</v>
      </c>
      <c r="EF73" t="s">
        <v>193</v>
      </c>
      <c r="EG73" t="s">
        <v>193</v>
      </c>
      <c r="EH73" t="s">
        <v>193</v>
      </c>
      <c r="EI73" t="s">
        <v>193</v>
      </c>
      <c r="EJ73" t="s">
        <v>193</v>
      </c>
      <c r="EK73" t="s">
        <v>193</v>
      </c>
      <c r="EL73" t="s">
        <v>193</v>
      </c>
      <c r="EM73" t="s">
        <v>193</v>
      </c>
      <c r="EN73" t="s">
        <v>193</v>
      </c>
      <c r="EO73" t="s">
        <v>193</v>
      </c>
      <c r="EP73" t="s">
        <v>193</v>
      </c>
      <c r="EQ73" t="s">
        <v>193</v>
      </c>
      <c r="ER73" t="s">
        <v>193</v>
      </c>
      <c r="ES73" t="s">
        <v>193</v>
      </c>
      <c r="ET73" t="s">
        <v>193</v>
      </c>
      <c r="EU73" t="s">
        <v>193</v>
      </c>
      <c r="EV73" t="s">
        <v>193</v>
      </c>
      <c r="EW73" t="s">
        <v>193</v>
      </c>
      <c r="EX73" t="s">
        <v>193</v>
      </c>
      <c r="EY73" t="s">
        <v>193</v>
      </c>
      <c r="EZ73" t="s">
        <v>193</v>
      </c>
      <c r="FA73" t="s">
        <v>193</v>
      </c>
      <c r="FB73" t="s">
        <v>193</v>
      </c>
      <c r="FC73" t="s">
        <v>193</v>
      </c>
      <c r="FD73" t="s">
        <v>193</v>
      </c>
      <c r="FE73" t="s">
        <v>193</v>
      </c>
      <c r="FF73" t="s">
        <v>193</v>
      </c>
      <c r="FG73" t="s">
        <v>193</v>
      </c>
      <c r="FH73" t="s">
        <v>193</v>
      </c>
      <c r="FI73" t="s">
        <v>193</v>
      </c>
      <c r="FJ73" t="s">
        <v>193</v>
      </c>
      <c r="FK73" t="s">
        <v>193</v>
      </c>
      <c r="FL73" t="s">
        <v>193</v>
      </c>
      <c r="FM73" t="s">
        <v>193</v>
      </c>
      <c r="FN73" t="s">
        <v>193</v>
      </c>
      <c r="FO73" t="s">
        <v>193</v>
      </c>
      <c r="FP73" t="s">
        <v>193</v>
      </c>
      <c r="FQ73" t="s">
        <v>193</v>
      </c>
      <c r="FR73" t="s">
        <v>193</v>
      </c>
      <c r="FS73" t="s">
        <v>193</v>
      </c>
      <c r="FT73" t="s">
        <v>193</v>
      </c>
      <c r="FU73" t="s">
        <v>193</v>
      </c>
      <c r="FV73" t="s">
        <v>193</v>
      </c>
      <c r="FW73" t="s">
        <v>193</v>
      </c>
      <c r="FX73" t="s">
        <v>193</v>
      </c>
      <c r="FY73" t="s">
        <v>193</v>
      </c>
      <c r="FZ73" t="s">
        <v>193</v>
      </c>
      <c r="GA73" t="s">
        <v>193</v>
      </c>
      <c r="GB73" t="s">
        <v>193</v>
      </c>
      <c r="GC73" t="s">
        <v>193</v>
      </c>
      <c r="GD73" t="s">
        <v>193</v>
      </c>
      <c r="GE73" t="s">
        <v>193</v>
      </c>
      <c r="GF73" t="s">
        <v>193</v>
      </c>
      <c r="GG73" t="s">
        <v>193</v>
      </c>
      <c r="GH73" t="s">
        <v>193</v>
      </c>
      <c r="GI73" t="s">
        <v>193</v>
      </c>
      <c r="GJ73" t="s">
        <v>193</v>
      </c>
      <c r="GK73" t="s">
        <v>193</v>
      </c>
      <c r="GL73" t="s">
        <v>193</v>
      </c>
      <c r="GM73" t="s">
        <v>193</v>
      </c>
      <c r="GN73" t="s">
        <v>193</v>
      </c>
      <c r="GO73" t="s">
        <v>193</v>
      </c>
      <c r="GP73" t="s">
        <v>193</v>
      </c>
      <c r="GQ73" t="s">
        <v>193</v>
      </c>
      <c r="GR73" t="s">
        <v>193</v>
      </c>
      <c r="GS73" t="s">
        <v>193</v>
      </c>
      <c r="GT73" t="s">
        <v>193</v>
      </c>
      <c r="GU73" t="s">
        <v>193</v>
      </c>
      <c r="GV73" t="s">
        <v>193</v>
      </c>
      <c r="GW73" t="s">
        <v>193</v>
      </c>
      <c r="GX73" t="s">
        <v>193</v>
      </c>
      <c r="GY73" t="s">
        <v>193</v>
      </c>
      <c r="GZ73" t="s">
        <v>193</v>
      </c>
      <c r="HA73" t="s">
        <v>193</v>
      </c>
      <c r="HB73" t="s">
        <v>193</v>
      </c>
      <c r="HC73" t="s">
        <v>193</v>
      </c>
      <c r="HD73" t="s">
        <v>193</v>
      </c>
      <c r="HE73" t="s">
        <v>193</v>
      </c>
      <c r="HF73" t="s">
        <v>193</v>
      </c>
      <c r="HG73" t="s">
        <v>193</v>
      </c>
      <c r="HH73" t="s">
        <v>193</v>
      </c>
      <c r="HI73" t="s">
        <v>193</v>
      </c>
      <c r="HJ73" t="s">
        <v>193</v>
      </c>
      <c r="HK73" t="s">
        <v>193</v>
      </c>
      <c r="HL73" t="s">
        <v>193</v>
      </c>
      <c r="HM73" t="s">
        <v>193</v>
      </c>
      <c r="HN73" t="s">
        <v>193</v>
      </c>
      <c r="HO73" t="s">
        <v>193</v>
      </c>
      <c r="HP73" t="s">
        <v>193</v>
      </c>
      <c r="HQ73" t="s">
        <v>193</v>
      </c>
      <c r="HR73" t="s">
        <v>193</v>
      </c>
      <c r="HS73" t="s">
        <v>193</v>
      </c>
      <c r="HT73" t="s">
        <v>193</v>
      </c>
      <c r="HU73" t="s">
        <v>193</v>
      </c>
      <c r="HV73" t="s">
        <v>193</v>
      </c>
      <c r="HW73" t="s">
        <v>193</v>
      </c>
      <c r="HX73" t="s">
        <v>193</v>
      </c>
      <c r="HY73" t="s">
        <v>193</v>
      </c>
      <c r="HZ73" t="s">
        <v>193</v>
      </c>
      <c r="IA73" t="s">
        <v>193</v>
      </c>
      <c r="IB73" t="s">
        <v>193</v>
      </c>
      <c r="IC73" t="s">
        <v>193</v>
      </c>
      <c r="ID73" t="s">
        <v>193</v>
      </c>
      <c r="IE73" t="s">
        <v>193</v>
      </c>
      <c r="IF73" t="s">
        <v>193</v>
      </c>
      <c r="IG73" t="s">
        <v>193</v>
      </c>
      <c r="IH73" t="s">
        <v>193</v>
      </c>
      <c r="II73" t="s">
        <v>193</v>
      </c>
      <c r="IJ73" t="s">
        <v>193</v>
      </c>
      <c r="IK73" t="s">
        <v>193</v>
      </c>
      <c r="IL73" t="s">
        <v>193</v>
      </c>
      <c r="IM73" t="s">
        <v>193</v>
      </c>
      <c r="IN73" t="s">
        <v>193</v>
      </c>
      <c r="IO73" t="s">
        <v>193</v>
      </c>
      <c r="IP73" t="s">
        <v>193</v>
      </c>
      <c r="IQ73" t="s">
        <v>193</v>
      </c>
      <c r="IR73" t="s">
        <v>193</v>
      </c>
      <c r="IS73" t="s">
        <v>193</v>
      </c>
      <c r="IT73" t="s">
        <v>193</v>
      </c>
      <c r="IU73" t="s">
        <v>193</v>
      </c>
      <c r="IV73" t="s">
        <v>193</v>
      </c>
      <c r="IW73" t="s">
        <v>193</v>
      </c>
      <c r="IX73" t="s">
        <v>193</v>
      </c>
      <c r="IY73" t="s">
        <v>193</v>
      </c>
      <c r="IZ73" t="s">
        <v>193</v>
      </c>
      <c r="JA73" t="s">
        <v>193</v>
      </c>
      <c r="JB73" t="s">
        <v>193</v>
      </c>
      <c r="JC73" t="s">
        <v>193</v>
      </c>
      <c r="JD73" t="s">
        <v>193</v>
      </c>
      <c r="JE73" t="s">
        <v>193</v>
      </c>
      <c r="JF73" t="s">
        <v>193</v>
      </c>
      <c r="JG73" t="s">
        <v>193</v>
      </c>
      <c r="JH73" t="s">
        <v>193</v>
      </c>
      <c r="JI73" t="s">
        <v>193</v>
      </c>
      <c r="JJ73" t="s">
        <v>193</v>
      </c>
      <c r="JK73" t="s">
        <v>193</v>
      </c>
      <c r="JL73" t="s">
        <v>193</v>
      </c>
      <c r="JM73" t="s">
        <v>193</v>
      </c>
      <c r="JN73" t="s">
        <v>193</v>
      </c>
      <c r="JO73" t="s">
        <v>193</v>
      </c>
      <c r="JP73">
        <v>50</v>
      </c>
      <c r="JQ73" t="s">
        <v>114</v>
      </c>
      <c r="JR73" t="s">
        <v>114</v>
      </c>
      <c r="JS73" t="s">
        <v>193</v>
      </c>
      <c r="JT73" t="s">
        <v>193</v>
      </c>
      <c r="JU73" t="s">
        <v>193</v>
      </c>
      <c r="JV73" t="s">
        <v>193</v>
      </c>
      <c r="JW73" t="s">
        <v>193</v>
      </c>
      <c r="JX73" t="s">
        <v>193</v>
      </c>
      <c r="JY73" t="s">
        <v>193</v>
      </c>
      <c r="JZ73" t="s">
        <v>193</v>
      </c>
      <c r="KA73" t="s">
        <v>3436</v>
      </c>
      <c r="KB73">
        <v>1</v>
      </c>
      <c r="KC73">
        <v>0</v>
      </c>
      <c r="KD73">
        <v>0</v>
      </c>
      <c r="KE73">
        <v>0</v>
      </c>
      <c r="KF73">
        <v>0</v>
      </c>
      <c r="KG73">
        <v>0</v>
      </c>
      <c r="KH73">
        <v>0</v>
      </c>
      <c r="KI73">
        <v>0</v>
      </c>
      <c r="KJ73" t="s">
        <v>193</v>
      </c>
      <c r="KK73" t="s">
        <v>109</v>
      </c>
      <c r="KL73" t="s">
        <v>193</v>
      </c>
      <c r="KM73" t="s">
        <v>3350</v>
      </c>
      <c r="KN73">
        <v>0</v>
      </c>
      <c r="KO73">
        <v>0</v>
      </c>
      <c r="KP73">
        <v>0</v>
      </c>
      <c r="KQ73">
        <v>0</v>
      </c>
      <c r="KR73">
        <v>0</v>
      </c>
      <c r="KS73">
        <v>1</v>
      </c>
      <c r="KT73">
        <v>0</v>
      </c>
      <c r="KU73" t="s">
        <v>193</v>
      </c>
      <c r="KV73" t="s">
        <v>193</v>
      </c>
      <c r="KW73" t="s">
        <v>193</v>
      </c>
      <c r="KX73" t="s">
        <v>193</v>
      </c>
      <c r="KY73" t="s">
        <v>193</v>
      </c>
      <c r="KZ73" t="s">
        <v>193</v>
      </c>
      <c r="LA73" t="s">
        <v>193</v>
      </c>
      <c r="LB73" t="s">
        <v>193</v>
      </c>
      <c r="LC73" t="s">
        <v>193</v>
      </c>
      <c r="LD73" t="s">
        <v>193</v>
      </c>
      <c r="LE73" t="s">
        <v>193</v>
      </c>
      <c r="LF73" t="s">
        <v>193</v>
      </c>
      <c r="LG73" t="s">
        <v>193</v>
      </c>
      <c r="LH73" t="s">
        <v>193</v>
      </c>
      <c r="LI73" t="s">
        <v>193</v>
      </c>
      <c r="LJ73" t="s">
        <v>193</v>
      </c>
      <c r="LK73" t="s">
        <v>193</v>
      </c>
      <c r="LL73" t="s">
        <v>193</v>
      </c>
      <c r="LM73" t="s">
        <v>193</v>
      </c>
      <c r="LN73" t="s">
        <v>193</v>
      </c>
      <c r="LO73" t="s">
        <v>193</v>
      </c>
      <c r="LP73" t="s">
        <v>193</v>
      </c>
      <c r="LQ73" t="s">
        <v>193</v>
      </c>
      <c r="LR73" t="s">
        <v>193</v>
      </c>
      <c r="LS73" t="s">
        <v>193</v>
      </c>
      <c r="LT73" t="s">
        <v>193</v>
      </c>
      <c r="LU73" t="s">
        <v>193</v>
      </c>
      <c r="LV73" t="s">
        <v>193</v>
      </c>
      <c r="LW73" t="s">
        <v>193</v>
      </c>
      <c r="LX73" t="s">
        <v>193</v>
      </c>
      <c r="LY73" t="s">
        <v>193</v>
      </c>
      <c r="LZ73" t="s">
        <v>193</v>
      </c>
      <c r="MA73" t="s">
        <v>193</v>
      </c>
      <c r="MB73" t="s">
        <v>193</v>
      </c>
      <c r="MC73" t="s">
        <v>193</v>
      </c>
      <c r="MD73" t="s">
        <v>193</v>
      </c>
      <c r="ME73" t="s">
        <v>193</v>
      </c>
      <c r="MF73" t="s">
        <v>193</v>
      </c>
      <c r="MG73" t="s">
        <v>193</v>
      </c>
      <c r="MH73" t="s">
        <v>193</v>
      </c>
      <c r="MI73" t="s">
        <v>193</v>
      </c>
      <c r="MJ73" t="s">
        <v>193</v>
      </c>
      <c r="MK73" t="s">
        <v>193</v>
      </c>
      <c r="ML73" t="s">
        <v>193</v>
      </c>
      <c r="MM73" t="s">
        <v>193</v>
      </c>
      <c r="MN73" t="s">
        <v>193</v>
      </c>
      <c r="MO73" t="s">
        <v>193</v>
      </c>
      <c r="MP73" t="s">
        <v>193</v>
      </c>
      <c r="MQ73" t="s">
        <v>193</v>
      </c>
      <c r="MR73" t="s">
        <v>193</v>
      </c>
      <c r="MS73" t="s">
        <v>193</v>
      </c>
      <c r="MT73" t="s">
        <v>193</v>
      </c>
      <c r="MU73" t="s">
        <v>193</v>
      </c>
      <c r="MV73" t="s">
        <v>193</v>
      </c>
      <c r="MW73" t="s">
        <v>193</v>
      </c>
      <c r="MX73" t="s">
        <v>193</v>
      </c>
      <c r="MY73" t="s">
        <v>193</v>
      </c>
      <c r="MZ73" t="s">
        <v>193</v>
      </c>
      <c r="NA73" t="s">
        <v>193</v>
      </c>
      <c r="NB73" t="s">
        <v>193</v>
      </c>
      <c r="NC73">
        <v>195600564</v>
      </c>
      <c r="ND73" t="s">
        <v>3493</v>
      </c>
      <c r="NE73" t="s">
        <v>4097</v>
      </c>
      <c r="NF73" t="s">
        <v>193</v>
      </c>
      <c r="NG73" t="s">
        <v>699</v>
      </c>
      <c r="NH73" t="s">
        <v>700</v>
      </c>
      <c r="NI73" t="s">
        <v>611</v>
      </c>
      <c r="NJ73" t="s">
        <v>193</v>
      </c>
      <c r="NK73">
        <v>73</v>
      </c>
    </row>
    <row r="74" spans="1:375" x14ac:dyDescent="0.35">
      <c r="A74" t="s">
        <v>4098</v>
      </c>
      <c r="B74" t="s">
        <v>4099</v>
      </c>
      <c r="C74" t="s">
        <v>3338</v>
      </c>
      <c r="D74">
        <v>3.4722222221067306E-3</v>
      </c>
      <c r="E74" t="s">
        <v>193</v>
      </c>
      <c r="F74" t="s">
        <v>193</v>
      </c>
      <c r="G74" t="s">
        <v>193</v>
      </c>
      <c r="H74" t="s">
        <v>3338</v>
      </c>
      <c r="I74" t="s">
        <v>161</v>
      </c>
      <c r="J74" t="s">
        <v>193</v>
      </c>
      <c r="K74" t="s">
        <v>162</v>
      </c>
      <c r="L74" t="s">
        <v>161</v>
      </c>
      <c r="M74" t="s">
        <v>161</v>
      </c>
      <c r="N74" t="s">
        <v>163</v>
      </c>
      <c r="O74" t="s">
        <v>193</v>
      </c>
      <c r="P74" t="s">
        <v>198</v>
      </c>
      <c r="Q74" t="s">
        <v>163</v>
      </c>
      <c r="R74" t="s">
        <v>163</v>
      </c>
      <c r="S74" t="s">
        <v>164</v>
      </c>
      <c r="T74" t="s">
        <v>165</v>
      </c>
      <c r="U74" t="s">
        <v>166</v>
      </c>
      <c r="V74" t="s">
        <v>165</v>
      </c>
      <c r="W74" t="s">
        <v>228</v>
      </c>
      <c r="X74" t="s">
        <v>229</v>
      </c>
      <c r="Y74" t="s">
        <v>228</v>
      </c>
      <c r="Z74" t="s">
        <v>165</v>
      </c>
      <c r="AA74" t="s">
        <v>193</v>
      </c>
      <c r="AB74" t="s">
        <v>563</v>
      </c>
      <c r="AC74" t="s">
        <v>165</v>
      </c>
      <c r="AD74" t="s">
        <v>165</v>
      </c>
      <c r="AE74" t="s">
        <v>167</v>
      </c>
      <c r="AF74" t="s">
        <v>193</v>
      </c>
      <c r="AG74" t="s">
        <v>165</v>
      </c>
      <c r="AH74" t="s">
        <v>167</v>
      </c>
      <c r="AI74" t="s">
        <v>167</v>
      </c>
      <c r="AJ74" t="s">
        <v>536</v>
      </c>
      <c r="AK74" t="s">
        <v>490</v>
      </c>
      <c r="AL74" t="s">
        <v>109</v>
      </c>
      <c r="AM74" t="s">
        <v>193</v>
      </c>
      <c r="AN74" t="s">
        <v>109</v>
      </c>
      <c r="AO74" t="s">
        <v>193</v>
      </c>
      <c r="AP74" t="s">
        <v>491</v>
      </c>
      <c r="AQ74" t="s">
        <v>193</v>
      </c>
      <c r="AR74" t="s">
        <v>193</v>
      </c>
      <c r="AS74" t="s">
        <v>496</v>
      </c>
      <c r="AT74" t="s">
        <v>193</v>
      </c>
      <c r="AU74" t="s">
        <v>111</v>
      </c>
      <c r="AV74">
        <v>1</v>
      </c>
      <c r="AW74">
        <v>0</v>
      </c>
      <c r="AX74">
        <v>0</v>
      </c>
      <c r="AY74">
        <v>0</v>
      </c>
      <c r="AZ74">
        <v>0</v>
      </c>
      <c r="BA74">
        <v>0</v>
      </c>
      <c r="BB74">
        <v>0</v>
      </c>
      <c r="BC74" t="s">
        <v>110</v>
      </c>
      <c r="BD74" t="s">
        <v>1423</v>
      </c>
      <c r="BE74" t="s">
        <v>112</v>
      </c>
      <c r="BF74">
        <v>1</v>
      </c>
      <c r="BG74">
        <v>0</v>
      </c>
      <c r="BH74">
        <v>0</v>
      </c>
      <c r="BI74">
        <v>0</v>
      </c>
      <c r="BJ74">
        <v>0</v>
      </c>
      <c r="BK74">
        <v>0</v>
      </c>
      <c r="BL74">
        <v>0</v>
      </c>
      <c r="BM74">
        <v>0</v>
      </c>
      <c r="BN74">
        <v>0</v>
      </c>
      <c r="BO74">
        <v>0</v>
      </c>
      <c r="BP74" t="s">
        <v>193</v>
      </c>
      <c r="BQ74" t="s">
        <v>143</v>
      </c>
      <c r="BR74" t="s">
        <v>501</v>
      </c>
      <c r="BS74" t="s">
        <v>499</v>
      </c>
      <c r="BT74">
        <v>1</v>
      </c>
      <c r="BU74">
        <v>1</v>
      </c>
      <c r="BV74">
        <v>1</v>
      </c>
      <c r="BW74">
        <v>1</v>
      </c>
      <c r="BX74">
        <v>1</v>
      </c>
      <c r="BY74">
        <v>1</v>
      </c>
      <c r="BZ74">
        <v>1</v>
      </c>
      <c r="CA74">
        <v>0</v>
      </c>
      <c r="CB74" t="s">
        <v>498</v>
      </c>
      <c r="CC74">
        <v>280</v>
      </c>
      <c r="CD74">
        <v>140</v>
      </c>
      <c r="CE74" t="s">
        <v>109</v>
      </c>
      <c r="CF74">
        <v>350</v>
      </c>
      <c r="CG74">
        <v>134.61538461538399</v>
      </c>
      <c r="CH74" t="s">
        <v>109</v>
      </c>
      <c r="CI74">
        <v>350</v>
      </c>
      <c r="CJ74">
        <v>152.173913043478</v>
      </c>
      <c r="CK74" t="s">
        <v>109</v>
      </c>
      <c r="CL74">
        <v>350</v>
      </c>
      <c r="CM74">
        <v>120.689655172413</v>
      </c>
      <c r="CN74" t="s">
        <v>109</v>
      </c>
      <c r="CO74">
        <v>700</v>
      </c>
      <c r="CP74">
        <v>291.666666666666</v>
      </c>
      <c r="CQ74" t="s">
        <v>114</v>
      </c>
      <c r="CR74">
        <v>900</v>
      </c>
      <c r="CS74">
        <v>375</v>
      </c>
      <c r="CT74" t="s">
        <v>109</v>
      </c>
      <c r="CU74" t="s">
        <v>612</v>
      </c>
      <c r="CV74" t="s">
        <v>109</v>
      </c>
      <c r="CW74">
        <v>800</v>
      </c>
      <c r="CX74" t="s">
        <v>193</v>
      </c>
      <c r="CY74" t="s">
        <v>193</v>
      </c>
      <c r="CZ74" t="s">
        <v>193</v>
      </c>
      <c r="DA74" t="s">
        <v>193</v>
      </c>
      <c r="DB74" t="s">
        <v>193</v>
      </c>
      <c r="DC74" t="s">
        <v>193</v>
      </c>
      <c r="DD74" t="s">
        <v>156</v>
      </c>
      <c r="DE74">
        <v>800</v>
      </c>
      <c r="DF74" t="s">
        <v>114</v>
      </c>
      <c r="DG74" t="s">
        <v>114</v>
      </c>
      <c r="DH74" t="s">
        <v>193</v>
      </c>
      <c r="DI74" t="s">
        <v>193</v>
      </c>
      <c r="DJ74" t="s">
        <v>193</v>
      </c>
      <c r="DK74" t="s">
        <v>193</v>
      </c>
      <c r="DL74" t="s">
        <v>193</v>
      </c>
      <c r="DM74" t="s">
        <v>193</v>
      </c>
      <c r="DN74" t="s">
        <v>193</v>
      </c>
      <c r="DO74" t="s">
        <v>193</v>
      </c>
      <c r="DP74" t="s">
        <v>193</v>
      </c>
      <c r="DQ74" t="s">
        <v>193</v>
      </c>
      <c r="DR74" t="s">
        <v>193</v>
      </c>
      <c r="DS74" t="s">
        <v>193</v>
      </c>
      <c r="DT74" t="s">
        <v>193</v>
      </c>
      <c r="DU74" t="s">
        <v>193</v>
      </c>
      <c r="DV74" t="s">
        <v>193</v>
      </c>
      <c r="DW74" t="s">
        <v>193</v>
      </c>
      <c r="DX74" t="s">
        <v>193</v>
      </c>
      <c r="DY74" t="s">
        <v>193</v>
      </c>
      <c r="DZ74" t="s">
        <v>193</v>
      </c>
      <c r="EA74" t="s">
        <v>193</v>
      </c>
      <c r="EB74" t="s">
        <v>193</v>
      </c>
      <c r="EC74" t="s">
        <v>193</v>
      </c>
      <c r="ED74" t="s">
        <v>193</v>
      </c>
      <c r="EE74" t="s">
        <v>193</v>
      </c>
      <c r="EF74" t="s">
        <v>193</v>
      </c>
      <c r="EG74" t="s">
        <v>114</v>
      </c>
      <c r="EH74" t="s">
        <v>114</v>
      </c>
      <c r="EI74" t="s">
        <v>109</v>
      </c>
      <c r="EJ74" t="s">
        <v>164</v>
      </c>
      <c r="EK74" t="s">
        <v>789</v>
      </c>
      <c r="EL74" t="s">
        <v>168</v>
      </c>
      <c r="EM74" t="s">
        <v>785</v>
      </c>
      <c r="EN74" t="s">
        <v>193</v>
      </c>
      <c r="EO74" t="s">
        <v>193</v>
      </c>
      <c r="EP74" t="s">
        <v>193</v>
      </c>
      <c r="EQ74" t="s">
        <v>193</v>
      </c>
      <c r="ER74" t="s">
        <v>193</v>
      </c>
      <c r="ES74" t="s">
        <v>193</v>
      </c>
      <c r="ET74" t="s">
        <v>193</v>
      </c>
      <c r="EU74" t="s">
        <v>193</v>
      </c>
      <c r="EV74" t="s">
        <v>193</v>
      </c>
      <c r="EW74" t="s">
        <v>193</v>
      </c>
      <c r="EX74" t="s">
        <v>193</v>
      </c>
      <c r="EY74" t="s">
        <v>193</v>
      </c>
      <c r="EZ74" t="s">
        <v>193</v>
      </c>
      <c r="FA74" t="s">
        <v>193</v>
      </c>
      <c r="FB74" t="s">
        <v>193</v>
      </c>
      <c r="FC74" t="s">
        <v>193</v>
      </c>
      <c r="FD74" t="s">
        <v>193</v>
      </c>
      <c r="FE74" t="s">
        <v>193</v>
      </c>
      <c r="FF74" t="s">
        <v>193</v>
      </c>
      <c r="FG74" t="s">
        <v>193</v>
      </c>
      <c r="FH74" t="s">
        <v>193</v>
      </c>
      <c r="FI74" t="s">
        <v>193</v>
      </c>
      <c r="FJ74" t="s">
        <v>193</v>
      </c>
      <c r="FK74" t="s">
        <v>193</v>
      </c>
      <c r="FL74" t="s">
        <v>193</v>
      </c>
      <c r="FM74" t="s">
        <v>193</v>
      </c>
      <c r="FN74" t="s">
        <v>193</v>
      </c>
      <c r="FO74" t="s">
        <v>193</v>
      </c>
      <c r="FP74" t="s">
        <v>193</v>
      </c>
      <c r="FQ74" t="s">
        <v>193</v>
      </c>
      <c r="FR74" t="s">
        <v>193</v>
      </c>
      <c r="FS74" t="s">
        <v>193</v>
      </c>
      <c r="FT74" t="s">
        <v>193</v>
      </c>
      <c r="FU74" t="s">
        <v>193</v>
      </c>
      <c r="FV74" t="s">
        <v>193</v>
      </c>
      <c r="FW74" t="s">
        <v>193</v>
      </c>
      <c r="FX74" t="s">
        <v>193</v>
      </c>
      <c r="FY74" t="s">
        <v>193</v>
      </c>
      <c r="FZ74" t="s">
        <v>193</v>
      </c>
      <c r="GA74" t="s">
        <v>193</v>
      </c>
      <c r="GB74" t="s">
        <v>193</v>
      </c>
      <c r="GC74" t="s">
        <v>193</v>
      </c>
      <c r="GD74" t="s">
        <v>193</v>
      </c>
      <c r="GE74" t="s">
        <v>193</v>
      </c>
      <c r="GF74" t="s">
        <v>193</v>
      </c>
      <c r="GG74" t="s">
        <v>193</v>
      </c>
      <c r="GH74" t="s">
        <v>193</v>
      </c>
      <c r="GI74" t="s">
        <v>193</v>
      </c>
      <c r="GJ74" t="s">
        <v>193</v>
      </c>
      <c r="GK74" t="s">
        <v>193</v>
      </c>
      <c r="GL74" t="s">
        <v>193</v>
      </c>
      <c r="GM74" t="s">
        <v>193</v>
      </c>
      <c r="GN74" t="s">
        <v>193</v>
      </c>
      <c r="GO74" t="s">
        <v>193</v>
      </c>
      <c r="GP74" t="s">
        <v>193</v>
      </c>
      <c r="GQ74" t="s">
        <v>193</v>
      </c>
      <c r="GR74" t="s">
        <v>193</v>
      </c>
      <c r="GS74" t="s">
        <v>193</v>
      </c>
      <c r="GT74" t="s">
        <v>193</v>
      </c>
      <c r="GU74" t="s">
        <v>193</v>
      </c>
      <c r="GV74" t="s">
        <v>193</v>
      </c>
      <c r="GW74" t="s">
        <v>193</v>
      </c>
      <c r="GX74" t="s">
        <v>193</v>
      </c>
      <c r="GY74" t="s">
        <v>193</v>
      </c>
      <c r="GZ74" t="s">
        <v>193</v>
      </c>
      <c r="HA74" t="s">
        <v>193</v>
      </c>
      <c r="HB74" t="s">
        <v>193</v>
      </c>
      <c r="HC74" t="s">
        <v>193</v>
      </c>
      <c r="HD74" t="s">
        <v>193</v>
      </c>
      <c r="HE74" t="s">
        <v>193</v>
      </c>
      <c r="HF74" t="s">
        <v>193</v>
      </c>
      <c r="HG74" t="s">
        <v>193</v>
      </c>
      <c r="HH74" t="s">
        <v>193</v>
      </c>
      <c r="HI74" t="s">
        <v>193</v>
      </c>
      <c r="HJ74" t="s">
        <v>193</v>
      </c>
      <c r="HK74" t="s">
        <v>193</v>
      </c>
      <c r="HL74" t="s">
        <v>193</v>
      </c>
      <c r="HM74" t="s">
        <v>193</v>
      </c>
      <c r="HN74" t="s">
        <v>193</v>
      </c>
      <c r="HO74" t="s">
        <v>193</v>
      </c>
      <c r="HP74" t="s">
        <v>193</v>
      </c>
      <c r="HQ74" t="s">
        <v>193</v>
      </c>
      <c r="HR74" t="s">
        <v>193</v>
      </c>
      <c r="HS74" t="s">
        <v>193</v>
      </c>
      <c r="HT74" t="s">
        <v>193</v>
      </c>
      <c r="HU74" t="s">
        <v>193</v>
      </c>
      <c r="HV74" t="s">
        <v>193</v>
      </c>
      <c r="HW74" t="s">
        <v>193</v>
      </c>
      <c r="HX74" t="s">
        <v>193</v>
      </c>
      <c r="HY74" t="s">
        <v>193</v>
      </c>
      <c r="HZ74" t="s">
        <v>193</v>
      </c>
      <c r="IA74" t="s">
        <v>193</v>
      </c>
      <c r="IB74" t="s">
        <v>193</v>
      </c>
      <c r="IC74" t="s">
        <v>193</v>
      </c>
      <c r="ID74" t="s">
        <v>193</v>
      </c>
      <c r="IE74" t="s">
        <v>193</v>
      </c>
      <c r="IF74" t="s">
        <v>193</v>
      </c>
      <c r="IG74" t="s">
        <v>193</v>
      </c>
      <c r="IH74" t="s">
        <v>193</v>
      </c>
      <c r="II74" t="s">
        <v>193</v>
      </c>
      <c r="IJ74" t="s">
        <v>193</v>
      </c>
      <c r="IK74" t="s">
        <v>193</v>
      </c>
      <c r="IL74" t="s">
        <v>193</v>
      </c>
      <c r="IM74" t="s">
        <v>193</v>
      </c>
      <c r="IN74" t="s">
        <v>193</v>
      </c>
      <c r="IO74" t="s">
        <v>193</v>
      </c>
      <c r="IP74" t="s">
        <v>193</v>
      </c>
      <c r="IQ74" t="s">
        <v>193</v>
      </c>
      <c r="IR74" t="s">
        <v>193</v>
      </c>
      <c r="IS74" t="s">
        <v>193</v>
      </c>
      <c r="IT74" t="s">
        <v>193</v>
      </c>
      <c r="IU74" t="s">
        <v>193</v>
      </c>
      <c r="IV74" t="s">
        <v>193</v>
      </c>
      <c r="IW74" t="s">
        <v>193</v>
      </c>
      <c r="IX74" t="s">
        <v>193</v>
      </c>
      <c r="IY74" t="s">
        <v>193</v>
      </c>
      <c r="IZ74" t="s">
        <v>193</v>
      </c>
      <c r="JA74" t="s">
        <v>193</v>
      </c>
      <c r="JB74" t="s">
        <v>193</v>
      </c>
      <c r="JC74" t="s">
        <v>193</v>
      </c>
      <c r="JD74" t="s">
        <v>193</v>
      </c>
      <c r="JE74" t="s">
        <v>193</v>
      </c>
      <c r="JF74" t="s">
        <v>193</v>
      </c>
      <c r="JG74" t="s">
        <v>193</v>
      </c>
      <c r="JH74" t="s">
        <v>193</v>
      </c>
      <c r="JI74" t="s">
        <v>193</v>
      </c>
      <c r="JJ74" t="s">
        <v>193</v>
      </c>
      <c r="JK74" t="s">
        <v>193</v>
      </c>
      <c r="JL74" t="s">
        <v>193</v>
      </c>
      <c r="JM74" t="s">
        <v>193</v>
      </c>
      <c r="JN74" t="s">
        <v>193</v>
      </c>
      <c r="JO74" t="s">
        <v>193</v>
      </c>
      <c r="JP74" t="s">
        <v>193</v>
      </c>
      <c r="JQ74" t="s">
        <v>193</v>
      </c>
      <c r="JR74" t="s">
        <v>114</v>
      </c>
      <c r="JS74" t="s">
        <v>193</v>
      </c>
      <c r="JT74" t="s">
        <v>193</v>
      </c>
      <c r="JU74" t="s">
        <v>193</v>
      </c>
      <c r="JV74" t="s">
        <v>193</v>
      </c>
      <c r="JW74" t="s">
        <v>193</v>
      </c>
      <c r="JX74" t="s">
        <v>193</v>
      </c>
      <c r="JY74" t="s">
        <v>193</v>
      </c>
      <c r="JZ74" t="s">
        <v>193</v>
      </c>
      <c r="KA74" t="s">
        <v>3458</v>
      </c>
      <c r="KB74">
        <v>0</v>
      </c>
      <c r="KC74">
        <v>0</v>
      </c>
      <c r="KD74">
        <v>1</v>
      </c>
      <c r="KE74">
        <v>0</v>
      </c>
      <c r="KF74">
        <v>0</v>
      </c>
      <c r="KG74">
        <v>0</v>
      </c>
      <c r="KH74">
        <v>0</v>
      </c>
      <c r="KI74">
        <v>0</v>
      </c>
      <c r="KJ74" t="s">
        <v>193</v>
      </c>
      <c r="KK74" t="s">
        <v>132</v>
      </c>
      <c r="KL74" t="s">
        <v>193</v>
      </c>
      <c r="KM74" t="s">
        <v>193</v>
      </c>
      <c r="KN74" t="s">
        <v>193</v>
      </c>
      <c r="KO74" t="s">
        <v>193</v>
      </c>
      <c r="KP74" t="s">
        <v>193</v>
      </c>
      <c r="KQ74" t="s">
        <v>193</v>
      </c>
      <c r="KR74" t="s">
        <v>193</v>
      </c>
      <c r="KS74" t="s">
        <v>193</v>
      </c>
      <c r="KT74" t="s">
        <v>193</v>
      </c>
      <c r="KU74" t="s">
        <v>193</v>
      </c>
      <c r="KV74" t="s">
        <v>193</v>
      </c>
      <c r="KW74" t="s">
        <v>193</v>
      </c>
      <c r="KX74" t="s">
        <v>193</v>
      </c>
      <c r="KY74" t="s">
        <v>193</v>
      </c>
      <c r="KZ74" t="s">
        <v>193</v>
      </c>
      <c r="LA74" t="s">
        <v>193</v>
      </c>
      <c r="LB74" t="s">
        <v>193</v>
      </c>
      <c r="LC74" t="s">
        <v>193</v>
      </c>
      <c r="LD74" t="s">
        <v>193</v>
      </c>
      <c r="LE74" t="s">
        <v>193</v>
      </c>
      <c r="LF74" t="s">
        <v>193</v>
      </c>
      <c r="LG74" t="s">
        <v>193</v>
      </c>
      <c r="LH74" t="s">
        <v>193</v>
      </c>
      <c r="LI74" t="s">
        <v>193</v>
      </c>
      <c r="LJ74" t="s">
        <v>193</v>
      </c>
      <c r="LK74" t="s">
        <v>193</v>
      </c>
      <c r="LL74" t="s">
        <v>193</v>
      </c>
      <c r="LM74" t="s">
        <v>193</v>
      </c>
      <c r="LN74" t="s">
        <v>193</v>
      </c>
      <c r="LO74" t="s">
        <v>193</v>
      </c>
      <c r="LP74" t="s">
        <v>193</v>
      </c>
      <c r="LQ74" t="s">
        <v>193</v>
      </c>
      <c r="LR74" t="s">
        <v>193</v>
      </c>
      <c r="LS74" t="s">
        <v>193</v>
      </c>
      <c r="LT74" t="s">
        <v>193</v>
      </c>
      <c r="LU74" t="s">
        <v>193</v>
      </c>
      <c r="LV74" t="s">
        <v>193</v>
      </c>
      <c r="LW74" t="s">
        <v>193</v>
      </c>
      <c r="LX74" t="s">
        <v>193</v>
      </c>
      <c r="LY74" t="s">
        <v>193</v>
      </c>
      <c r="LZ74" t="s">
        <v>193</v>
      </c>
      <c r="MA74" t="s">
        <v>193</v>
      </c>
      <c r="MB74" t="s">
        <v>193</v>
      </c>
      <c r="MC74" t="s">
        <v>193</v>
      </c>
      <c r="MD74" t="s">
        <v>193</v>
      </c>
      <c r="ME74" t="s">
        <v>193</v>
      </c>
      <c r="MF74" t="s">
        <v>193</v>
      </c>
      <c r="MG74" t="s">
        <v>193</v>
      </c>
      <c r="MH74" t="s">
        <v>193</v>
      </c>
      <c r="MI74" t="s">
        <v>193</v>
      </c>
      <c r="MJ74" t="s">
        <v>193</v>
      </c>
      <c r="MK74" t="s">
        <v>193</v>
      </c>
      <c r="ML74" t="s">
        <v>193</v>
      </c>
      <c r="MM74" t="s">
        <v>193</v>
      </c>
      <c r="MN74" t="s">
        <v>193</v>
      </c>
      <c r="MO74" t="s">
        <v>193</v>
      </c>
      <c r="MP74" t="s">
        <v>193</v>
      </c>
      <c r="MQ74" t="s">
        <v>193</v>
      </c>
      <c r="MR74" t="s">
        <v>193</v>
      </c>
      <c r="MS74" t="s">
        <v>193</v>
      </c>
      <c r="MT74" t="s">
        <v>193</v>
      </c>
      <c r="MU74" t="s">
        <v>193</v>
      </c>
      <c r="MV74" t="s">
        <v>193</v>
      </c>
      <c r="MW74" t="s">
        <v>193</v>
      </c>
      <c r="MX74" t="s">
        <v>193</v>
      </c>
      <c r="MY74" t="s">
        <v>193</v>
      </c>
      <c r="MZ74" t="s">
        <v>193</v>
      </c>
      <c r="NA74" t="s">
        <v>193</v>
      </c>
      <c r="NB74" t="s">
        <v>193</v>
      </c>
      <c r="NC74">
        <v>195600324</v>
      </c>
      <c r="ND74" t="s">
        <v>3494</v>
      </c>
      <c r="NE74" t="s">
        <v>4100</v>
      </c>
      <c r="NF74" t="s">
        <v>193</v>
      </c>
      <c r="NG74" t="s">
        <v>699</v>
      </c>
      <c r="NH74" t="s">
        <v>700</v>
      </c>
      <c r="NI74" t="s">
        <v>611</v>
      </c>
      <c r="NJ74" t="s">
        <v>193</v>
      </c>
      <c r="NK74">
        <v>74</v>
      </c>
    </row>
    <row r="75" spans="1:375" x14ac:dyDescent="0.35">
      <c r="A75" t="s">
        <v>4101</v>
      </c>
      <c r="B75" t="s">
        <v>4102</v>
      </c>
      <c r="C75" t="s">
        <v>3338</v>
      </c>
      <c r="D75">
        <v>4.2658730162656866E-3</v>
      </c>
      <c r="E75" t="s">
        <v>193</v>
      </c>
      <c r="F75" t="s">
        <v>193</v>
      </c>
      <c r="G75" t="s">
        <v>193</v>
      </c>
      <c r="H75" t="s">
        <v>3338</v>
      </c>
      <c r="I75" t="s">
        <v>161</v>
      </c>
      <c r="J75" t="s">
        <v>193</v>
      </c>
      <c r="K75" t="s">
        <v>162</v>
      </c>
      <c r="L75" t="s">
        <v>161</v>
      </c>
      <c r="M75" t="s">
        <v>161</v>
      </c>
      <c r="N75" t="s">
        <v>163</v>
      </c>
      <c r="O75" t="s">
        <v>193</v>
      </c>
      <c r="P75" t="s">
        <v>198</v>
      </c>
      <c r="Q75" t="s">
        <v>163</v>
      </c>
      <c r="R75" t="s">
        <v>163</v>
      </c>
      <c r="S75" t="s">
        <v>164</v>
      </c>
      <c r="T75" t="s">
        <v>165</v>
      </c>
      <c r="U75" t="s">
        <v>166</v>
      </c>
      <c r="V75" t="s">
        <v>165</v>
      </c>
      <c r="W75" t="s">
        <v>228</v>
      </c>
      <c r="X75" t="s">
        <v>229</v>
      </c>
      <c r="Y75" t="s">
        <v>228</v>
      </c>
      <c r="Z75" t="s">
        <v>165</v>
      </c>
      <c r="AA75" t="s">
        <v>193</v>
      </c>
      <c r="AB75" t="s">
        <v>563</v>
      </c>
      <c r="AC75" t="s">
        <v>165</v>
      </c>
      <c r="AD75" t="s">
        <v>165</v>
      </c>
      <c r="AE75" t="s">
        <v>167</v>
      </c>
      <c r="AF75" t="s">
        <v>193</v>
      </c>
      <c r="AG75" t="s">
        <v>165</v>
      </c>
      <c r="AH75" t="s">
        <v>167</v>
      </c>
      <c r="AI75" t="s">
        <v>167</v>
      </c>
      <c r="AJ75" t="s">
        <v>536</v>
      </c>
      <c r="AK75" t="s">
        <v>490</v>
      </c>
      <c r="AL75" t="s">
        <v>109</v>
      </c>
      <c r="AM75" t="s">
        <v>193</v>
      </c>
      <c r="AN75" t="s">
        <v>109</v>
      </c>
      <c r="AO75" t="s">
        <v>193</v>
      </c>
      <c r="AP75" t="s">
        <v>491</v>
      </c>
      <c r="AQ75" t="s">
        <v>193</v>
      </c>
      <c r="AR75" t="s">
        <v>193</v>
      </c>
      <c r="AS75" t="s">
        <v>496</v>
      </c>
      <c r="AT75" t="s">
        <v>193</v>
      </c>
      <c r="AU75" t="s">
        <v>111</v>
      </c>
      <c r="AV75">
        <v>1</v>
      </c>
      <c r="AW75">
        <v>0</v>
      </c>
      <c r="AX75">
        <v>0</v>
      </c>
      <c r="AY75">
        <v>0</v>
      </c>
      <c r="AZ75">
        <v>0</v>
      </c>
      <c r="BA75">
        <v>0</v>
      </c>
      <c r="BB75">
        <v>0</v>
      </c>
      <c r="BC75" t="s">
        <v>110</v>
      </c>
      <c r="BD75" t="s">
        <v>1423</v>
      </c>
      <c r="BE75" t="s">
        <v>112</v>
      </c>
      <c r="BF75">
        <v>1</v>
      </c>
      <c r="BG75">
        <v>0</v>
      </c>
      <c r="BH75">
        <v>0</v>
      </c>
      <c r="BI75">
        <v>0</v>
      </c>
      <c r="BJ75">
        <v>0</v>
      </c>
      <c r="BK75">
        <v>0</v>
      </c>
      <c r="BL75">
        <v>0</v>
      </c>
      <c r="BM75">
        <v>0</v>
      </c>
      <c r="BN75">
        <v>0</v>
      </c>
      <c r="BO75">
        <v>0</v>
      </c>
      <c r="BP75" t="s">
        <v>193</v>
      </c>
      <c r="BQ75" t="s">
        <v>128</v>
      </c>
      <c r="BR75" t="s">
        <v>501</v>
      </c>
      <c r="BS75" t="s">
        <v>499</v>
      </c>
      <c r="BT75">
        <v>1</v>
      </c>
      <c r="BU75">
        <v>1</v>
      </c>
      <c r="BV75">
        <v>1</v>
      </c>
      <c r="BW75">
        <v>1</v>
      </c>
      <c r="BX75">
        <v>1</v>
      </c>
      <c r="BY75">
        <v>1</v>
      </c>
      <c r="BZ75">
        <v>1</v>
      </c>
      <c r="CA75">
        <v>0</v>
      </c>
      <c r="CB75" t="s">
        <v>498</v>
      </c>
      <c r="CC75">
        <v>300</v>
      </c>
      <c r="CD75">
        <v>150</v>
      </c>
      <c r="CE75" t="s">
        <v>109</v>
      </c>
      <c r="CF75">
        <v>350</v>
      </c>
      <c r="CG75">
        <v>134.61538461538399</v>
      </c>
      <c r="CH75" t="s">
        <v>109</v>
      </c>
      <c r="CI75">
        <v>280</v>
      </c>
      <c r="CJ75">
        <v>121.739130434782</v>
      </c>
      <c r="CK75" t="s">
        <v>109</v>
      </c>
      <c r="CL75">
        <v>350</v>
      </c>
      <c r="CM75">
        <v>120.689655172413</v>
      </c>
      <c r="CN75" t="s">
        <v>109</v>
      </c>
      <c r="CO75">
        <v>700</v>
      </c>
      <c r="CP75">
        <v>291.666666666666</v>
      </c>
      <c r="CQ75" t="s">
        <v>109</v>
      </c>
      <c r="CR75">
        <v>900</v>
      </c>
      <c r="CS75">
        <v>375</v>
      </c>
      <c r="CT75" t="s">
        <v>109</v>
      </c>
      <c r="CU75" t="s">
        <v>612</v>
      </c>
      <c r="CV75" t="s">
        <v>109</v>
      </c>
      <c r="CW75">
        <v>800</v>
      </c>
      <c r="CX75" t="s">
        <v>193</v>
      </c>
      <c r="CY75" t="s">
        <v>193</v>
      </c>
      <c r="CZ75" t="s">
        <v>193</v>
      </c>
      <c r="DA75" t="s">
        <v>193</v>
      </c>
      <c r="DB75" t="s">
        <v>193</v>
      </c>
      <c r="DC75" t="s">
        <v>193</v>
      </c>
      <c r="DD75" t="s">
        <v>156</v>
      </c>
      <c r="DE75">
        <v>800</v>
      </c>
      <c r="DF75" t="s">
        <v>109</v>
      </c>
      <c r="DG75" t="s">
        <v>114</v>
      </c>
      <c r="DH75" t="s">
        <v>193</v>
      </c>
      <c r="DI75" t="s">
        <v>193</v>
      </c>
      <c r="DJ75" t="s">
        <v>193</v>
      </c>
      <c r="DK75" t="s">
        <v>193</v>
      </c>
      <c r="DL75" t="s">
        <v>193</v>
      </c>
      <c r="DM75" t="s">
        <v>193</v>
      </c>
      <c r="DN75" t="s">
        <v>193</v>
      </c>
      <c r="DO75" t="s">
        <v>193</v>
      </c>
      <c r="DP75" t="s">
        <v>193</v>
      </c>
      <c r="DQ75" t="s">
        <v>193</v>
      </c>
      <c r="DR75" t="s">
        <v>193</v>
      </c>
      <c r="DS75" t="s">
        <v>193</v>
      </c>
      <c r="DT75" t="s">
        <v>193</v>
      </c>
      <c r="DU75" t="s">
        <v>193</v>
      </c>
      <c r="DV75" t="s">
        <v>193</v>
      </c>
      <c r="DW75" t="s">
        <v>193</v>
      </c>
      <c r="DX75" t="s">
        <v>193</v>
      </c>
      <c r="DY75" t="s">
        <v>193</v>
      </c>
      <c r="DZ75" t="s">
        <v>193</v>
      </c>
      <c r="EA75" t="s">
        <v>193</v>
      </c>
      <c r="EB75" t="s">
        <v>193</v>
      </c>
      <c r="EC75" t="s">
        <v>193</v>
      </c>
      <c r="ED75" t="s">
        <v>193</v>
      </c>
      <c r="EE75" t="s">
        <v>193</v>
      </c>
      <c r="EF75" t="s">
        <v>193</v>
      </c>
      <c r="EG75" t="s">
        <v>114</v>
      </c>
      <c r="EH75" t="s">
        <v>114</v>
      </c>
      <c r="EI75" t="s">
        <v>109</v>
      </c>
      <c r="EJ75" t="s">
        <v>164</v>
      </c>
      <c r="EK75" t="s">
        <v>789</v>
      </c>
      <c r="EL75" t="s">
        <v>165</v>
      </c>
      <c r="EM75" t="s">
        <v>789</v>
      </c>
      <c r="EN75" t="s">
        <v>193</v>
      </c>
      <c r="EO75" t="s">
        <v>193</v>
      </c>
      <c r="EP75" t="s">
        <v>193</v>
      </c>
      <c r="EQ75" t="s">
        <v>193</v>
      </c>
      <c r="ER75" t="s">
        <v>193</v>
      </c>
      <c r="ES75" t="s">
        <v>193</v>
      </c>
      <c r="ET75" t="s">
        <v>193</v>
      </c>
      <c r="EU75" t="s">
        <v>193</v>
      </c>
      <c r="EV75" t="s">
        <v>193</v>
      </c>
      <c r="EW75" t="s">
        <v>193</v>
      </c>
      <c r="EX75" t="s">
        <v>193</v>
      </c>
      <c r="EY75" t="s">
        <v>193</v>
      </c>
      <c r="EZ75" t="s">
        <v>193</v>
      </c>
      <c r="FA75" t="s">
        <v>193</v>
      </c>
      <c r="FB75" t="s">
        <v>193</v>
      </c>
      <c r="FC75" t="s">
        <v>193</v>
      </c>
      <c r="FD75" t="s">
        <v>193</v>
      </c>
      <c r="FE75" t="s">
        <v>193</v>
      </c>
      <c r="FF75" t="s">
        <v>193</v>
      </c>
      <c r="FG75" t="s">
        <v>193</v>
      </c>
      <c r="FH75" t="s">
        <v>193</v>
      </c>
      <c r="FI75" t="s">
        <v>193</v>
      </c>
      <c r="FJ75" t="s">
        <v>193</v>
      </c>
      <c r="FK75" t="s">
        <v>193</v>
      </c>
      <c r="FL75" t="s">
        <v>193</v>
      </c>
      <c r="FM75" t="s">
        <v>193</v>
      </c>
      <c r="FN75" t="s">
        <v>193</v>
      </c>
      <c r="FO75" t="s">
        <v>193</v>
      </c>
      <c r="FP75" t="s">
        <v>193</v>
      </c>
      <c r="FQ75" t="s">
        <v>193</v>
      </c>
      <c r="FR75" t="s">
        <v>193</v>
      </c>
      <c r="FS75" t="s">
        <v>193</v>
      </c>
      <c r="FT75" t="s">
        <v>193</v>
      </c>
      <c r="FU75" t="s">
        <v>193</v>
      </c>
      <c r="FV75" t="s">
        <v>193</v>
      </c>
      <c r="FW75" t="s">
        <v>193</v>
      </c>
      <c r="FX75" t="s">
        <v>193</v>
      </c>
      <c r="FY75" t="s">
        <v>193</v>
      </c>
      <c r="FZ75" t="s">
        <v>193</v>
      </c>
      <c r="GA75" t="s">
        <v>193</v>
      </c>
      <c r="GB75" t="s">
        <v>193</v>
      </c>
      <c r="GC75" t="s">
        <v>193</v>
      </c>
      <c r="GD75" t="s">
        <v>193</v>
      </c>
      <c r="GE75" t="s">
        <v>193</v>
      </c>
      <c r="GF75" t="s">
        <v>193</v>
      </c>
      <c r="GG75" t="s">
        <v>193</v>
      </c>
      <c r="GH75" t="s">
        <v>193</v>
      </c>
      <c r="GI75" t="s">
        <v>193</v>
      </c>
      <c r="GJ75" t="s">
        <v>193</v>
      </c>
      <c r="GK75" t="s">
        <v>193</v>
      </c>
      <c r="GL75" t="s">
        <v>193</v>
      </c>
      <c r="GM75" t="s">
        <v>193</v>
      </c>
      <c r="GN75" t="s">
        <v>193</v>
      </c>
      <c r="GO75" t="s">
        <v>193</v>
      </c>
      <c r="GP75" t="s">
        <v>193</v>
      </c>
      <c r="GQ75" t="s">
        <v>193</v>
      </c>
      <c r="GR75" t="s">
        <v>193</v>
      </c>
      <c r="GS75" t="s">
        <v>193</v>
      </c>
      <c r="GT75" t="s">
        <v>193</v>
      </c>
      <c r="GU75" t="s">
        <v>193</v>
      </c>
      <c r="GV75" t="s">
        <v>193</v>
      </c>
      <c r="GW75" t="s">
        <v>193</v>
      </c>
      <c r="GX75" t="s">
        <v>193</v>
      </c>
      <c r="GY75" t="s">
        <v>193</v>
      </c>
      <c r="GZ75" t="s">
        <v>193</v>
      </c>
      <c r="HA75" t="s">
        <v>193</v>
      </c>
      <c r="HB75" t="s">
        <v>193</v>
      </c>
      <c r="HC75" t="s">
        <v>193</v>
      </c>
      <c r="HD75" t="s">
        <v>193</v>
      </c>
      <c r="HE75" t="s">
        <v>193</v>
      </c>
      <c r="HF75" t="s">
        <v>193</v>
      </c>
      <c r="HG75" t="s">
        <v>193</v>
      </c>
      <c r="HH75" t="s">
        <v>193</v>
      </c>
      <c r="HI75" t="s">
        <v>193</v>
      </c>
      <c r="HJ75" t="s">
        <v>193</v>
      </c>
      <c r="HK75" t="s">
        <v>193</v>
      </c>
      <c r="HL75" t="s">
        <v>193</v>
      </c>
      <c r="HM75" t="s">
        <v>193</v>
      </c>
      <c r="HN75" t="s">
        <v>193</v>
      </c>
      <c r="HO75" t="s">
        <v>193</v>
      </c>
      <c r="HP75" t="s">
        <v>193</v>
      </c>
      <c r="HQ75" t="s">
        <v>193</v>
      </c>
      <c r="HR75" t="s">
        <v>193</v>
      </c>
      <c r="HS75" t="s">
        <v>193</v>
      </c>
      <c r="HT75" t="s">
        <v>193</v>
      </c>
      <c r="HU75" t="s">
        <v>193</v>
      </c>
      <c r="HV75" t="s">
        <v>193</v>
      </c>
      <c r="HW75" t="s">
        <v>193</v>
      </c>
      <c r="HX75" t="s">
        <v>193</v>
      </c>
      <c r="HY75" t="s">
        <v>193</v>
      </c>
      <c r="HZ75" t="s">
        <v>193</v>
      </c>
      <c r="IA75" t="s">
        <v>193</v>
      </c>
      <c r="IB75" t="s">
        <v>193</v>
      </c>
      <c r="IC75" t="s">
        <v>193</v>
      </c>
      <c r="ID75" t="s">
        <v>193</v>
      </c>
      <c r="IE75" t="s">
        <v>193</v>
      </c>
      <c r="IF75" t="s">
        <v>193</v>
      </c>
      <c r="IG75" t="s">
        <v>193</v>
      </c>
      <c r="IH75" t="s">
        <v>193</v>
      </c>
      <c r="II75" t="s">
        <v>193</v>
      </c>
      <c r="IJ75" t="s">
        <v>193</v>
      </c>
      <c r="IK75" t="s">
        <v>193</v>
      </c>
      <c r="IL75" t="s">
        <v>193</v>
      </c>
      <c r="IM75" t="s">
        <v>193</v>
      </c>
      <c r="IN75" t="s">
        <v>193</v>
      </c>
      <c r="IO75" t="s">
        <v>193</v>
      </c>
      <c r="IP75" t="s">
        <v>193</v>
      </c>
      <c r="IQ75" t="s">
        <v>193</v>
      </c>
      <c r="IR75" t="s">
        <v>193</v>
      </c>
      <c r="IS75" t="s">
        <v>193</v>
      </c>
      <c r="IT75" t="s">
        <v>193</v>
      </c>
      <c r="IU75" t="s">
        <v>193</v>
      </c>
      <c r="IV75" t="s">
        <v>193</v>
      </c>
      <c r="IW75" t="s">
        <v>193</v>
      </c>
      <c r="IX75" t="s">
        <v>193</v>
      </c>
      <c r="IY75" t="s">
        <v>193</v>
      </c>
      <c r="IZ75" t="s">
        <v>193</v>
      </c>
      <c r="JA75" t="s">
        <v>193</v>
      </c>
      <c r="JB75" t="s">
        <v>193</v>
      </c>
      <c r="JC75" t="s">
        <v>193</v>
      </c>
      <c r="JD75" t="s">
        <v>193</v>
      </c>
      <c r="JE75" t="s">
        <v>193</v>
      </c>
      <c r="JF75" t="s">
        <v>193</v>
      </c>
      <c r="JG75" t="s">
        <v>193</v>
      </c>
      <c r="JH75" t="s">
        <v>193</v>
      </c>
      <c r="JI75" t="s">
        <v>193</v>
      </c>
      <c r="JJ75" t="s">
        <v>193</v>
      </c>
      <c r="JK75" t="s">
        <v>193</v>
      </c>
      <c r="JL75" t="s">
        <v>193</v>
      </c>
      <c r="JM75" t="s">
        <v>193</v>
      </c>
      <c r="JN75" t="s">
        <v>193</v>
      </c>
      <c r="JO75" t="s">
        <v>193</v>
      </c>
      <c r="JP75" t="s">
        <v>193</v>
      </c>
      <c r="JQ75" t="s">
        <v>193</v>
      </c>
      <c r="JR75" t="s">
        <v>114</v>
      </c>
      <c r="JS75" t="s">
        <v>193</v>
      </c>
      <c r="JT75" t="s">
        <v>193</v>
      </c>
      <c r="JU75" t="s">
        <v>193</v>
      </c>
      <c r="JV75" t="s">
        <v>193</v>
      </c>
      <c r="JW75" t="s">
        <v>193</v>
      </c>
      <c r="JX75" t="s">
        <v>193</v>
      </c>
      <c r="JY75" t="s">
        <v>193</v>
      </c>
      <c r="JZ75" t="s">
        <v>193</v>
      </c>
      <c r="KA75" t="s">
        <v>3436</v>
      </c>
      <c r="KB75">
        <v>1</v>
      </c>
      <c r="KC75">
        <v>0</v>
      </c>
      <c r="KD75">
        <v>0</v>
      </c>
      <c r="KE75">
        <v>0</v>
      </c>
      <c r="KF75">
        <v>0</v>
      </c>
      <c r="KG75">
        <v>0</v>
      </c>
      <c r="KH75">
        <v>0</v>
      </c>
      <c r="KI75">
        <v>0</v>
      </c>
      <c r="KJ75" t="s">
        <v>193</v>
      </c>
      <c r="KK75" t="s">
        <v>109</v>
      </c>
      <c r="KL75" t="s">
        <v>193</v>
      </c>
      <c r="KM75" t="s">
        <v>111</v>
      </c>
      <c r="KN75">
        <v>1</v>
      </c>
      <c r="KO75">
        <v>0</v>
      </c>
      <c r="KP75">
        <v>0</v>
      </c>
      <c r="KQ75">
        <v>0</v>
      </c>
      <c r="KR75">
        <v>0</v>
      </c>
      <c r="KS75">
        <v>0</v>
      </c>
      <c r="KT75">
        <v>0</v>
      </c>
      <c r="KU75" t="s">
        <v>193</v>
      </c>
      <c r="KV75" t="s">
        <v>193</v>
      </c>
      <c r="KW75" t="s">
        <v>193</v>
      </c>
      <c r="KX75" t="s">
        <v>193</v>
      </c>
      <c r="KY75" t="s">
        <v>193</v>
      </c>
      <c r="KZ75" t="s">
        <v>193</v>
      </c>
      <c r="LA75" t="s">
        <v>193</v>
      </c>
      <c r="LB75" t="s">
        <v>193</v>
      </c>
      <c r="LC75" t="s">
        <v>193</v>
      </c>
      <c r="LD75" t="s">
        <v>193</v>
      </c>
      <c r="LE75" t="s">
        <v>193</v>
      </c>
      <c r="LF75" t="s">
        <v>193</v>
      </c>
      <c r="LG75" t="s">
        <v>193</v>
      </c>
      <c r="LH75" t="s">
        <v>193</v>
      </c>
      <c r="LI75" t="s">
        <v>193</v>
      </c>
      <c r="LJ75" t="s">
        <v>193</v>
      </c>
      <c r="LK75" t="s">
        <v>193</v>
      </c>
      <c r="LL75" t="s">
        <v>193</v>
      </c>
      <c r="LM75" t="s">
        <v>193</v>
      </c>
      <c r="LN75" t="s">
        <v>193</v>
      </c>
      <c r="LO75" t="s">
        <v>193</v>
      </c>
      <c r="LP75" t="s">
        <v>193</v>
      </c>
      <c r="LQ75" t="s">
        <v>193</v>
      </c>
      <c r="LR75" t="s">
        <v>193</v>
      </c>
      <c r="LS75" t="s">
        <v>193</v>
      </c>
      <c r="LT75" t="s">
        <v>193</v>
      </c>
      <c r="LU75" t="s">
        <v>193</v>
      </c>
      <c r="LV75" t="s">
        <v>193</v>
      </c>
      <c r="LW75" t="s">
        <v>193</v>
      </c>
      <c r="LX75" t="s">
        <v>193</v>
      </c>
      <c r="LY75" t="s">
        <v>193</v>
      </c>
      <c r="LZ75" t="s">
        <v>193</v>
      </c>
      <c r="MA75" t="s">
        <v>193</v>
      </c>
      <c r="MB75" t="s">
        <v>193</v>
      </c>
      <c r="MC75" t="s">
        <v>193</v>
      </c>
      <c r="MD75" t="s">
        <v>193</v>
      </c>
      <c r="ME75" t="s">
        <v>193</v>
      </c>
      <c r="MF75" t="s">
        <v>193</v>
      </c>
      <c r="MG75" t="s">
        <v>193</v>
      </c>
      <c r="MH75" t="s">
        <v>193</v>
      </c>
      <c r="MI75" t="s">
        <v>193</v>
      </c>
      <c r="MJ75" t="s">
        <v>193</v>
      </c>
      <c r="MK75" t="s">
        <v>193</v>
      </c>
      <c r="ML75" t="s">
        <v>193</v>
      </c>
      <c r="MM75" t="s">
        <v>193</v>
      </c>
      <c r="MN75" t="s">
        <v>193</v>
      </c>
      <c r="MO75" t="s">
        <v>193</v>
      </c>
      <c r="MP75" t="s">
        <v>193</v>
      </c>
      <c r="MQ75" t="s">
        <v>193</v>
      </c>
      <c r="MR75" t="s">
        <v>193</v>
      </c>
      <c r="MS75" t="s">
        <v>193</v>
      </c>
      <c r="MT75" t="s">
        <v>193</v>
      </c>
      <c r="MU75" t="s">
        <v>193</v>
      </c>
      <c r="MV75" t="s">
        <v>193</v>
      </c>
      <c r="MW75" t="s">
        <v>193</v>
      </c>
      <c r="MX75" t="s">
        <v>193</v>
      </c>
      <c r="MY75" t="s">
        <v>193</v>
      </c>
      <c r="MZ75" t="s">
        <v>193</v>
      </c>
      <c r="NA75" t="s">
        <v>193</v>
      </c>
      <c r="NB75" t="s">
        <v>193</v>
      </c>
      <c r="NC75">
        <v>195600373</v>
      </c>
      <c r="ND75" t="s">
        <v>3495</v>
      </c>
      <c r="NE75" t="s">
        <v>4103</v>
      </c>
      <c r="NF75" t="s">
        <v>193</v>
      </c>
      <c r="NG75" t="s">
        <v>699</v>
      </c>
      <c r="NH75" t="s">
        <v>700</v>
      </c>
      <c r="NI75" t="s">
        <v>611</v>
      </c>
      <c r="NJ75" t="s">
        <v>193</v>
      </c>
      <c r="NK75">
        <v>75</v>
      </c>
    </row>
    <row r="76" spans="1:375" x14ac:dyDescent="0.35">
      <c r="A76" t="s">
        <v>4104</v>
      </c>
      <c r="B76" t="s">
        <v>4105</v>
      </c>
      <c r="C76" t="s">
        <v>3338</v>
      </c>
      <c r="D76">
        <v>3.6458333333939663E-3</v>
      </c>
      <c r="E76" t="s">
        <v>193</v>
      </c>
      <c r="F76" t="s">
        <v>193</v>
      </c>
      <c r="G76" t="s">
        <v>193</v>
      </c>
      <c r="H76" t="s">
        <v>3338</v>
      </c>
      <c r="I76" t="s">
        <v>161</v>
      </c>
      <c r="J76" t="s">
        <v>193</v>
      </c>
      <c r="K76" t="s">
        <v>162</v>
      </c>
      <c r="L76" t="s">
        <v>161</v>
      </c>
      <c r="M76" t="s">
        <v>161</v>
      </c>
      <c r="N76" t="s">
        <v>163</v>
      </c>
      <c r="O76" t="s">
        <v>193</v>
      </c>
      <c r="P76" t="s">
        <v>198</v>
      </c>
      <c r="Q76" t="s">
        <v>163</v>
      </c>
      <c r="R76" t="s">
        <v>163</v>
      </c>
      <c r="S76" t="s">
        <v>164</v>
      </c>
      <c r="T76" t="s">
        <v>165</v>
      </c>
      <c r="U76" t="s">
        <v>166</v>
      </c>
      <c r="V76" t="s">
        <v>165</v>
      </c>
      <c r="W76" t="s">
        <v>228</v>
      </c>
      <c r="X76" t="s">
        <v>229</v>
      </c>
      <c r="Y76" t="s">
        <v>228</v>
      </c>
      <c r="Z76" t="s">
        <v>165</v>
      </c>
      <c r="AA76" t="s">
        <v>193</v>
      </c>
      <c r="AB76" t="s">
        <v>563</v>
      </c>
      <c r="AC76" t="s">
        <v>165</v>
      </c>
      <c r="AD76" t="s">
        <v>165</v>
      </c>
      <c r="AE76" t="s">
        <v>167</v>
      </c>
      <c r="AF76" t="s">
        <v>193</v>
      </c>
      <c r="AG76" t="s">
        <v>165</v>
      </c>
      <c r="AH76" t="s">
        <v>167</v>
      </c>
      <c r="AI76" t="s">
        <v>167</v>
      </c>
      <c r="AJ76" t="s">
        <v>536</v>
      </c>
      <c r="AK76" t="s">
        <v>490</v>
      </c>
      <c r="AL76" t="s">
        <v>109</v>
      </c>
      <c r="AM76" t="s">
        <v>193</v>
      </c>
      <c r="AN76" t="s">
        <v>109</v>
      </c>
      <c r="AO76" t="s">
        <v>193</v>
      </c>
      <c r="AP76" t="s">
        <v>491</v>
      </c>
      <c r="AQ76" t="s">
        <v>193</v>
      </c>
      <c r="AR76" t="s">
        <v>193</v>
      </c>
      <c r="AS76" t="s">
        <v>496</v>
      </c>
      <c r="AT76" t="s">
        <v>193</v>
      </c>
      <c r="AU76" t="s">
        <v>701</v>
      </c>
      <c r="AV76">
        <v>0</v>
      </c>
      <c r="AW76">
        <v>1</v>
      </c>
      <c r="AX76">
        <v>0</v>
      </c>
      <c r="AY76">
        <v>0</v>
      </c>
      <c r="AZ76">
        <v>0</v>
      </c>
      <c r="BA76">
        <v>0</v>
      </c>
      <c r="BB76">
        <v>0</v>
      </c>
      <c r="BC76" t="s">
        <v>130</v>
      </c>
      <c r="BD76" t="s">
        <v>701</v>
      </c>
      <c r="BE76" t="s">
        <v>112</v>
      </c>
      <c r="BF76">
        <v>1</v>
      </c>
      <c r="BG76">
        <v>0</v>
      </c>
      <c r="BH76">
        <v>0</v>
      </c>
      <c r="BI76">
        <v>0</v>
      </c>
      <c r="BJ76">
        <v>0</v>
      </c>
      <c r="BK76">
        <v>0</v>
      </c>
      <c r="BL76">
        <v>0</v>
      </c>
      <c r="BM76">
        <v>0</v>
      </c>
      <c r="BN76">
        <v>0</v>
      </c>
      <c r="BO76">
        <v>0</v>
      </c>
      <c r="BP76" t="s">
        <v>193</v>
      </c>
      <c r="BQ76" t="s">
        <v>143</v>
      </c>
      <c r="BR76" t="s">
        <v>501</v>
      </c>
      <c r="BS76" t="s">
        <v>193</v>
      </c>
      <c r="BT76" t="s">
        <v>193</v>
      </c>
      <c r="BU76" t="s">
        <v>193</v>
      </c>
      <c r="BV76" t="s">
        <v>193</v>
      </c>
      <c r="BW76" t="s">
        <v>193</v>
      </c>
      <c r="BX76" t="s">
        <v>193</v>
      </c>
      <c r="BY76" t="s">
        <v>193</v>
      </c>
      <c r="BZ76" t="s">
        <v>193</v>
      </c>
      <c r="CA76" t="s">
        <v>193</v>
      </c>
      <c r="CB76" t="s">
        <v>193</v>
      </c>
      <c r="CC76" t="s">
        <v>193</v>
      </c>
      <c r="CD76" t="s">
        <v>193</v>
      </c>
      <c r="CE76" t="s">
        <v>193</v>
      </c>
      <c r="CF76" t="s">
        <v>193</v>
      </c>
      <c r="CG76" t="s">
        <v>193</v>
      </c>
      <c r="CH76" t="s">
        <v>193</v>
      </c>
      <c r="CI76" t="s">
        <v>193</v>
      </c>
      <c r="CJ76" t="s">
        <v>193</v>
      </c>
      <c r="CK76" t="s">
        <v>193</v>
      </c>
      <c r="CL76" t="s">
        <v>193</v>
      </c>
      <c r="CM76" t="s">
        <v>193</v>
      </c>
      <c r="CN76" t="s">
        <v>193</v>
      </c>
      <c r="CO76" t="s">
        <v>193</v>
      </c>
      <c r="CP76" t="s">
        <v>193</v>
      </c>
      <c r="CQ76" t="s">
        <v>193</v>
      </c>
      <c r="CR76" t="s">
        <v>193</v>
      </c>
      <c r="CS76" t="s">
        <v>193</v>
      </c>
      <c r="CT76" t="s">
        <v>193</v>
      </c>
      <c r="CU76" t="s">
        <v>193</v>
      </c>
      <c r="CV76" t="s">
        <v>193</v>
      </c>
      <c r="CW76" t="s">
        <v>193</v>
      </c>
      <c r="CX76" t="s">
        <v>193</v>
      </c>
      <c r="CY76" t="s">
        <v>193</v>
      </c>
      <c r="CZ76" t="s">
        <v>193</v>
      </c>
      <c r="DA76" t="s">
        <v>193</v>
      </c>
      <c r="DB76" t="s">
        <v>193</v>
      </c>
      <c r="DC76" t="s">
        <v>193</v>
      </c>
      <c r="DD76" t="s">
        <v>193</v>
      </c>
      <c r="DE76" t="s">
        <v>193</v>
      </c>
      <c r="DF76" t="s">
        <v>193</v>
      </c>
      <c r="DG76" t="s">
        <v>193</v>
      </c>
      <c r="DH76" t="s">
        <v>193</v>
      </c>
      <c r="DI76" t="s">
        <v>193</v>
      </c>
      <c r="DJ76" t="s">
        <v>193</v>
      </c>
      <c r="DK76" t="s">
        <v>193</v>
      </c>
      <c r="DL76" t="s">
        <v>193</v>
      </c>
      <c r="DM76" t="s">
        <v>193</v>
      </c>
      <c r="DN76" t="s">
        <v>193</v>
      </c>
      <c r="DO76" t="s">
        <v>193</v>
      </c>
      <c r="DP76" t="s">
        <v>193</v>
      </c>
      <c r="DQ76" t="s">
        <v>193</v>
      </c>
      <c r="DR76" t="s">
        <v>193</v>
      </c>
      <c r="DS76" t="s">
        <v>193</v>
      </c>
      <c r="DT76" t="s">
        <v>193</v>
      </c>
      <c r="DU76" t="s">
        <v>193</v>
      </c>
      <c r="DV76" t="s">
        <v>193</v>
      </c>
      <c r="DW76" t="s">
        <v>193</v>
      </c>
      <c r="DX76" t="s">
        <v>193</v>
      </c>
      <c r="DY76" t="s">
        <v>193</v>
      </c>
      <c r="DZ76" t="s">
        <v>193</v>
      </c>
      <c r="EA76" t="s">
        <v>193</v>
      </c>
      <c r="EB76" t="s">
        <v>193</v>
      </c>
      <c r="EC76" t="s">
        <v>193</v>
      </c>
      <c r="ED76" t="s">
        <v>193</v>
      </c>
      <c r="EE76" t="s">
        <v>193</v>
      </c>
      <c r="EF76" t="s">
        <v>193</v>
      </c>
      <c r="EG76" t="s">
        <v>193</v>
      </c>
      <c r="EH76" t="s">
        <v>193</v>
      </c>
      <c r="EI76" t="s">
        <v>193</v>
      </c>
      <c r="EJ76" t="s">
        <v>193</v>
      </c>
      <c r="EK76" t="s">
        <v>193</v>
      </c>
      <c r="EL76" t="s">
        <v>193</v>
      </c>
      <c r="EM76" t="s">
        <v>193</v>
      </c>
      <c r="EN76" t="s">
        <v>717</v>
      </c>
      <c r="EO76">
        <v>1</v>
      </c>
      <c r="EP76">
        <v>1</v>
      </c>
      <c r="EQ76">
        <v>1</v>
      </c>
      <c r="ER76">
        <v>1</v>
      </c>
      <c r="ES76">
        <v>1</v>
      </c>
      <c r="ET76">
        <v>1</v>
      </c>
      <c r="EU76">
        <v>1</v>
      </c>
      <c r="EV76">
        <v>1</v>
      </c>
      <c r="EW76">
        <v>0</v>
      </c>
      <c r="EX76" t="s">
        <v>109</v>
      </c>
      <c r="EY76">
        <v>35</v>
      </c>
      <c r="EZ76">
        <v>35</v>
      </c>
      <c r="FA76" t="s">
        <v>193</v>
      </c>
      <c r="FB76" t="s">
        <v>193</v>
      </c>
      <c r="FC76" t="s">
        <v>193</v>
      </c>
      <c r="FD76">
        <v>35</v>
      </c>
      <c r="FE76" t="s">
        <v>114</v>
      </c>
      <c r="FF76">
        <v>15</v>
      </c>
      <c r="FG76" t="s">
        <v>114</v>
      </c>
      <c r="FH76">
        <v>20</v>
      </c>
      <c r="FI76" t="s">
        <v>114</v>
      </c>
      <c r="FJ76" t="s">
        <v>114</v>
      </c>
      <c r="FK76" t="s">
        <v>193</v>
      </c>
      <c r="FL76" t="s">
        <v>193</v>
      </c>
      <c r="FM76" t="s">
        <v>121</v>
      </c>
      <c r="FN76" t="s">
        <v>122</v>
      </c>
      <c r="FO76" t="s">
        <v>508</v>
      </c>
      <c r="FP76">
        <v>100</v>
      </c>
      <c r="FQ76">
        <v>10</v>
      </c>
      <c r="FR76">
        <v>100</v>
      </c>
      <c r="FS76">
        <v>100</v>
      </c>
      <c r="FT76" t="s">
        <v>109</v>
      </c>
      <c r="FU76" t="s">
        <v>109</v>
      </c>
      <c r="FV76">
        <v>15</v>
      </c>
      <c r="FW76" t="s">
        <v>193</v>
      </c>
      <c r="FX76" t="s">
        <v>193</v>
      </c>
      <c r="FY76">
        <v>15</v>
      </c>
      <c r="FZ76" t="s">
        <v>109</v>
      </c>
      <c r="GA76" t="s">
        <v>114</v>
      </c>
      <c r="GB76" t="s">
        <v>193</v>
      </c>
      <c r="GC76">
        <v>150</v>
      </c>
      <c r="GD76">
        <v>75</v>
      </c>
      <c r="GE76">
        <v>42.5</v>
      </c>
      <c r="GF76" t="s">
        <v>114</v>
      </c>
      <c r="GG76" t="s">
        <v>109</v>
      </c>
      <c r="GH76">
        <v>75</v>
      </c>
      <c r="GI76" t="s">
        <v>193</v>
      </c>
      <c r="GJ76" t="s">
        <v>193</v>
      </c>
      <c r="GK76" t="s">
        <v>193</v>
      </c>
      <c r="GL76">
        <v>75</v>
      </c>
      <c r="GM76" t="s">
        <v>114</v>
      </c>
      <c r="GN76" t="s">
        <v>109</v>
      </c>
      <c r="GO76" t="s">
        <v>193</v>
      </c>
      <c r="GP76">
        <v>5</v>
      </c>
      <c r="GQ76" t="s">
        <v>193</v>
      </c>
      <c r="GR76" t="s">
        <v>193</v>
      </c>
      <c r="GS76" t="s">
        <v>193</v>
      </c>
      <c r="GT76" t="s">
        <v>193</v>
      </c>
      <c r="GU76" t="s">
        <v>193</v>
      </c>
      <c r="GV76" t="s">
        <v>193</v>
      </c>
      <c r="GW76" t="s">
        <v>114</v>
      </c>
      <c r="GX76" t="s">
        <v>156</v>
      </c>
      <c r="GY76">
        <v>5</v>
      </c>
      <c r="GZ76" t="s">
        <v>114</v>
      </c>
      <c r="HA76" t="s">
        <v>193</v>
      </c>
      <c r="HB76" t="s">
        <v>193</v>
      </c>
      <c r="HC76" t="s">
        <v>193</v>
      </c>
      <c r="HD76" t="s">
        <v>193</v>
      </c>
      <c r="HE76" t="s">
        <v>193</v>
      </c>
      <c r="HF76" t="s">
        <v>193</v>
      </c>
      <c r="HG76" t="s">
        <v>193</v>
      </c>
      <c r="HH76" t="s">
        <v>193</v>
      </c>
      <c r="HI76" t="s">
        <v>193</v>
      </c>
      <c r="HJ76" t="s">
        <v>193</v>
      </c>
      <c r="HK76" t="s">
        <v>193</v>
      </c>
      <c r="HL76" t="s">
        <v>193</v>
      </c>
      <c r="HM76" t="s">
        <v>193</v>
      </c>
      <c r="HN76" t="s">
        <v>193</v>
      </c>
      <c r="HO76" t="s">
        <v>193</v>
      </c>
      <c r="HP76" t="s">
        <v>193</v>
      </c>
      <c r="HQ76" t="s">
        <v>193</v>
      </c>
      <c r="HR76" t="s">
        <v>193</v>
      </c>
      <c r="HS76" t="s">
        <v>193</v>
      </c>
      <c r="HT76" t="s">
        <v>193</v>
      </c>
      <c r="HU76" t="s">
        <v>193</v>
      </c>
      <c r="HV76" t="s">
        <v>193</v>
      </c>
      <c r="HW76" t="s">
        <v>193</v>
      </c>
      <c r="HX76" t="s">
        <v>193</v>
      </c>
      <c r="HY76" t="s">
        <v>193</v>
      </c>
      <c r="HZ76" t="s">
        <v>114</v>
      </c>
      <c r="IA76" t="s">
        <v>114</v>
      </c>
      <c r="IB76" t="s">
        <v>109</v>
      </c>
      <c r="IC76" t="s">
        <v>164</v>
      </c>
      <c r="ID76" t="s">
        <v>789</v>
      </c>
      <c r="IE76" t="s">
        <v>165</v>
      </c>
      <c r="IF76" t="s">
        <v>789</v>
      </c>
      <c r="IG76" t="s">
        <v>193</v>
      </c>
      <c r="IH76" t="s">
        <v>193</v>
      </c>
      <c r="II76" t="s">
        <v>193</v>
      </c>
      <c r="IJ76" t="s">
        <v>193</v>
      </c>
      <c r="IK76" t="s">
        <v>193</v>
      </c>
      <c r="IL76" t="s">
        <v>193</v>
      </c>
      <c r="IM76" t="s">
        <v>193</v>
      </c>
      <c r="IN76" t="s">
        <v>193</v>
      </c>
      <c r="IO76" t="s">
        <v>193</v>
      </c>
      <c r="IP76" t="s">
        <v>193</v>
      </c>
      <c r="IQ76" t="s">
        <v>193</v>
      </c>
      <c r="IR76" t="s">
        <v>193</v>
      </c>
      <c r="IS76" t="s">
        <v>193</v>
      </c>
      <c r="IT76" t="s">
        <v>193</v>
      </c>
      <c r="IU76" t="s">
        <v>193</v>
      </c>
      <c r="IV76" t="s">
        <v>193</v>
      </c>
      <c r="IW76" t="s">
        <v>193</v>
      </c>
      <c r="IX76" t="s">
        <v>193</v>
      </c>
      <c r="IY76" t="s">
        <v>193</v>
      </c>
      <c r="IZ76" t="s">
        <v>193</v>
      </c>
      <c r="JA76" t="s">
        <v>193</v>
      </c>
      <c r="JB76" t="s">
        <v>193</v>
      </c>
      <c r="JC76" t="s">
        <v>193</v>
      </c>
      <c r="JD76" t="s">
        <v>193</v>
      </c>
      <c r="JE76" t="s">
        <v>193</v>
      </c>
      <c r="JF76" t="s">
        <v>193</v>
      </c>
      <c r="JG76" t="s">
        <v>193</v>
      </c>
      <c r="JH76" t="s">
        <v>193</v>
      </c>
      <c r="JI76" t="s">
        <v>193</v>
      </c>
      <c r="JJ76" t="s">
        <v>193</v>
      </c>
      <c r="JK76" t="s">
        <v>193</v>
      </c>
      <c r="JL76" t="s">
        <v>193</v>
      </c>
      <c r="JM76" t="s">
        <v>193</v>
      </c>
      <c r="JN76" t="s">
        <v>193</v>
      </c>
      <c r="JO76" t="s">
        <v>193</v>
      </c>
      <c r="JP76" t="s">
        <v>193</v>
      </c>
      <c r="JQ76" t="s">
        <v>193</v>
      </c>
      <c r="JR76" t="s">
        <v>114</v>
      </c>
      <c r="JS76" t="s">
        <v>193</v>
      </c>
      <c r="JT76" t="s">
        <v>193</v>
      </c>
      <c r="JU76" t="s">
        <v>193</v>
      </c>
      <c r="JV76" t="s">
        <v>193</v>
      </c>
      <c r="JW76" t="s">
        <v>193</v>
      </c>
      <c r="JX76" t="s">
        <v>193</v>
      </c>
      <c r="JY76" t="s">
        <v>193</v>
      </c>
      <c r="JZ76" t="s">
        <v>193</v>
      </c>
      <c r="KA76" t="s">
        <v>3497</v>
      </c>
      <c r="KB76">
        <v>1</v>
      </c>
      <c r="KC76">
        <v>0</v>
      </c>
      <c r="KD76">
        <v>1</v>
      </c>
      <c r="KE76">
        <v>0</v>
      </c>
      <c r="KF76">
        <v>0</v>
      </c>
      <c r="KG76">
        <v>0</v>
      </c>
      <c r="KH76">
        <v>0</v>
      </c>
      <c r="KI76">
        <v>0</v>
      </c>
      <c r="KJ76" t="s">
        <v>193</v>
      </c>
      <c r="KK76" t="s">
        <v>114</v>
      </c>
      <c r="KL76" t="s">
        <v>193</v>
      </c>
      <c r="KM76" t="s">
        <v>193</v>
      </c>
      <c r="KN76" t="s">
        <v>193</v>
      </c>
      <c r="KO76" t="s">
        <v>193</v>
      </c>
      <c r="KP76" t="s">
        <v>193</v>
      </c>
      <c r="KQ76" t="s">
        <v>193</v>
      </c>
      <c r="KR76" t="s">
        <v>193</v>
      </c>
      <c r="KS76" t="s">
        <v>193</v>
      </c>
      <c r="KT76" t="s">
        <v>193</v>
      </c>
      <c r="KU76" t="s">
        <v>193</v>
      </c>
      <c r="KV76" t="s">
        <v>193</v>
      </c>
      <c r="KW76" t="s">
        <v>193</v>
      </c>
      <c r="KX76" t="s">
        <v>193</v>
      </c>
      <c r="KY76" t="s">
        <v>193</v>
      </c>
      <c r="KZ76" t="s">
        <v>193</v>
      </c>
      <c r="LA76" t="s">
        <v>193</v>
      </c>
      <c r="LB76" t="s">
        <v>193</v>
      </c>
      <c r="LC76" t="s">
        <v>193</v>
      </c>
      <c r="LD76" t="s">
        <v>193</v>
      </c>
      <c r="LE76" t="s">
        <v>193</v>
      </c>
      <c r="LF76" t="s">
        <v>193</v>
      </c>
      <c r="LG76" t="s">
        <v>193</v>
      </c>
      <c r="LH76" t="s">
        <v>193</v>
      </c>
      <c r="LI76" t="s">
        <v>193</v>
      </c>
      <c r="LJ76" t="s">
        <v>193</v>
      </c>
      <c r="LK76" t="s">
        <v>193</v>
      </c>
      <c r="LL76" t="s">
        <v>193</v>
      </c>
      <c r="LM76" t="s">
        <v>193</v>
      </c>
      <c r="LN76" t="s">
        <v>193</v>
      </c>
      <c r="LO76" t="s">
        <v>193</v>
      </c>
      <c r="LP76" t="s">
        <v>193</v>
      </c>
      <c r="LQ76" t="s">
        <v>193</v>
      </c>
      <c r="LR76" t="s">
        <v>193</v>
      </c>
      <c r="LS76" t="s">
        <v>193</v>
      </c>
      <c r="LT76" t="s">
        <v>193</v>
      </c>
      <c r="LU76" t="s">
        <v>193</v>
      </c>
      <c r="LV76" t="s">
        <v>193</v>
      </c>
      <c r="LW76" t="s">
        <v>193</v>
      </c>
      <c r="LX76" t="s">
        <v>193</v>
      </c>
      <c r="LY76" t="s">
        <v>193</v>
      </c>
      <c r="LZ76" t="s">
        <v>193</v>
      </c>
      <c r="MA76" t="s">
        <v>193</v>
      </c>
      <c r="MB76" t="s">
        <v>193</v>
      </c>
      <c r="MC76" t="s">
        <v>193</v>
      </c>
      <c r="MD76" t="s">
        <v>193</v>
      </c>
      <c r="ME76" t="s">
        <v>193</v>
      </c>
      <c r="MF76" t="s">
        <v>193</v>
      </c>
      <c r="MG76" t="s">
        <v>193</v>
      </c>
      <c r="MH76" t="s">
        <v>193</v>
      </c>
      <c r="MI76" t="s">
        <v>193</v>
      </c>
      <c r="MJ76" t="s">
        <v>193</v>
      </c>
      <c r="MK76" t="s">
        <v>193</v>
      </c>
      <c r="ML76" t="s">
        <v>193</v>
      </c>
      <c r="MM76" t="s">
        <v>193</v>
      </c>
      <c r="MN76" t="s">
        <v>193</v>
      </c>
      <c r="MO76" t="s">
        <v>193</v>
      </c>
      <c r="MP76" t="s">
        <v>193</v>
      </c>
      <c r="MQ76" t="s">
        <v>193</v>
      </c>
      <c r="MR76" t="s">
        <v>193</v>
      </c>
      <c r="MS76" t="s">
        <v>193</v>
      </c>
      <c r="MT76" t="s">
        <v>193</v>
      </c>
      <c r="MU76" t="s">
        <v>193</v>
      </c>
      <c r="MV76" t="s">
        <v>193</v>
      </c>
      <c r="MW76" t="s">
        <v>193</v>
      </c>
      <c r="MX76" t="s">
        <v>193</v>
      </c>
      <c r="MY76" t="s">
        <v>193</v>
      </c>
      <c r="MZ76" t="s">
        <v>193</v>
      </c>
      <c r="NA76" t="s">
        <v>193</v>
      </c>
      <c r="NB76" t="s">
        <v>193</v>
      </c>
      <c r="NC76">
        <v>195600467</v>
      </c>
      <c r="ND76" t="s">
        <v>3496</v>
      </c>
      <c r="NE76" t="s">
        <v>4106</v>
      </c>
      <c r="NF76" t="s">
        <v>193</v>
      </c>
      <c r="NG76" t="s">
        <v>699</v>
      </c>
      <c r="NH76" t="s">
        <v>700</v>
      </c>
      <c r="NI76" t="s">
        <v>611</v>
      </c>
      <c r="NJ76" t="s">
        <v>193</v>
      </c>
      <c r="NK76">
        <v>76</v>
      </c>
    </row>
    <row r="77" spans="1:375" x14ac:dyDescent="0.35">
      <c r="A77" t="s">
        <v>4107</v>
      </c>
      <c r="B77" t="s">
        <v>4108</v>
      </c>
      <c r="C77" t="s">
        <v>3338</v>
      </c>
      <c r="D77">
        <v>1.4756944447071874E-3</v>
      </c>
      <c r="E77" t="s">
        <v>193</v>
      </c>
      <c r="F77" t="s">
        <v>193</v>
      </c>
      <c r="G77" t="s">
        <v>193</v>
      </c>
      <c r="H77" t="s">
        <v>3338</v>
      </c>
      <c r="I77" t="s">
        <v>161</v>
      </c>
      <c r="J77" t="s">
        <v>193</v>
      </c>
      <c r="K77" t="s">
        <v>162</v>
      </c>
      <c r="L77" t="s">
        <v>161</v>
      </c>
      <c r="M77" t="s">
        <v>161</v>
      </c>
      <c r="N77" t="s">
        <v>163</v>
      </c>
      <c r="O77" t="s">
        <v>193</v>
      </c>
      <c r="P77" t="s">
        <v>198</v>
      </c>
      <c r="Q77" t="s">
        <v>163</v>
      </c>
      <c r="R77" t="s">
        <v>163</v>
      </c>
      <c r="S77" t="s">
        <v>164</v>
      </c>
      <c r="T77" t="s">
        <v>165</v>
      </c>
      <c r="U77" t="s">
        <v>166</v>
      </c>
      <c r="V77" t="s">
        <v>165</v>
      </c>
      <c r="W77" t="s">
        <v>228</v>
      </c>
      <c r="X77" t="s">
        <v>229</v>
      </c>
      <c r="Y77" t="s">
        <v>228</v>
      </c>
      <c r="Z77" t="s">
        <v>165</v>
      </c>
      <c r="AA77" t="s">
        <v>193</v>
      </c>
      <c r="AB77" t="s">
        <v>563</v>
      </c>
      <c r="AC77" t="s">
        <v>165</v>
      </c>
      <c r="AD77" t="s">
        <v>165</v>
      </c>
      <c r="AE77" t="s">
        <v>167</v>
      </c>
      <c r="AF77" t="s">
        <v>193</v>
      </c>
      <c r="AG77" t="s">
        <v>165</v>
      </c>
      <c r="AH77" t="s">
        <v>167</v>
      </c>
      <c r="AI77" t="s">
        <v>167</v>
      </c>
      <c r="AJ77" t="s">
        <v>536</v>
      </c>
      <c r="AK77" t="s">
        <v>490</v>
      </c>
      <c r="AL77" t="s">
        <v>109</v>
      </c>
      <c r="AM77" t="s">
        <v>193</v>
      </c>
      <c r="AN77" t="s">
        <v>109</v>
      </c>
      <c r="AO77" t="s">
        <v>193</v>
      </c>
      <c r="AP77" t="s">
        <v>491</v>
      </c>
      <c r="AQ77" t="s">
        <v>193</v>
      </c>
      <c r="AR77" t="s">
        <v>193</v>
      </c>
      <c r="AS77" t="s">
        <v>496</v>
      </c>
      <c r="AT77" t="s">
        <v>193</v>
      </c>
      <c r="AU77" t="s">
        <v>701</v>
      </c>
      <c r="AV77">
        <v>0</v>
      </c>
      <c r="AW77">
        <v>1</v>
      </c>
      <c r="AX77">
        <v>0</v>
      </c>
      <c r="AY77">
        <v>0</v>
      </c>
      <c r="AZ77">
        <v>0</v>
      </c>
      <c r="BA77">
        <v>0</v>
      </c>
      <c r="BB77">
        <v>0</v>
      </c>
      <c r="BC77" t="s">
        <v>130</v>
      </c>
      <c r="BD77" t="s">
        <v>701</v>
      </c>
      <c r="BE77" t="s">
        <v>112</v>
      </c>
      <c r="BF77">
        <v>1</v>
      </c>
      <c r="BG77">
        <v>0</v>
      </c>
      <c r="BH77">
        <v>0</v>
      </c>
      <c r="BI77">
        <v>0</v>
      </c>
      <c r="BJ77">
        <v>0</v>
      </c>
      <c r="BK77">
        <v>0</v>
      </c>
      <c r="BL77">
        <v>0</v>
      </c>
      <c r="BM77">
        <v>0</v>
      </c>
      <c r="BN77">
        <v>0</v>
      </c>
      <c r="BO77">
        <v>0</v>
      </c>
      <c r="BP77" t="s">
        <v>193</v>
      </c>
      <c r="BQ77" t="s">
        <v>113</v>
      </c>
      <c r="BR77" t="s">
        <v>501</v>
      </c>
      <c r="BS77" t="s">
        <v>193</v>
      </c>
      <c r="BT77" t="s">
        <v>193</v>
      </c>
      <c r="BU77" t="s">
        <v>193</v>
      </c>
      <c r="BV77" t="s">
        <v>193</v>
      </c>
      <c r="BW77" t="s">
        <v>193</v>
      </c>
      <c r="BX77" t="s">
        <v>193</v>
      </c>
      <c r="BY77" t="s">
        <v>193</v>
      </c>
      <c r="BZ77" t="s">
        <v>193</v>
      </c>
      <c r="CA77" t="s">
        <v>193</v>
      </c>
      <c r="CB77" t="s">
        <v>193</v>
      </c>
      <c r="CC77" t="s">
        <v>193</v>
      </c>
      <c r="CD77" t="s">
        <v>193</v>
      </c>
      <c r="CE77" t="s">
        <v>193</v>
      </c>
      <c r="CF77" t="s">
        <v>193</v>
      </c>
      <c r="CG77" t="s">
        <v>193</v>
      </c>
      <c r="CH77" t="s">
        <v>193</v>
      </c>
      <c r="CI77" t="s">
        <v>193</v>
      </c>
      <c r="CJ77" t="s">
        <v>193</v>
      </c>
      <c r="CK77" t="s">
        <v>193</v>
      </c>
      <c r="CL77" t="s">
        <v>193</v>
      </c>
      <c r="CM77" t="s">
        <v>193</v>
      </c>
      <c r="CN77" t="s">
        <v>193</v>
      </c>
      <c r="CO77" t="s">
        <v>193</v>
      </c>
      <c r="CP77" t="s">
        <v>193</v>
      </c>
      <c r="CQ77" t="s">
        <v>193</v>
      </c>
      <c r="CR77" t="s">
        <v>193</v>
      </c>
      <c r="CS77" t="s">
        <v>193</v>
      </c>
      <c r="CT77" t="s">
        <v>193</v>
      </c>
      <c r="CU77" t="s">
        <v>193</v>
      </c>
      <c r="CV77" t="s">
        <v>193</v>
      </c>
      <c r="CW77" t="s">
        <v>193</v>
      </c>
      <c r="CX77" t="s">
        <v>193</v>
      </c>
      <c r="CY77" t="s">
        <v>193</v>
      </c>
      <c r="CZ77" t="s">
        <v>193</v>
      </c>
      <c r="DA77" t="s">
        <v>193</v>
      </c>
      <c r="DB77" t="s">
        <v>193</v>
      </c>
      <c r="DC77" t="s">
        <v>193</v>
      </c>
      <c r="DD77" t="s">
        <v>193</v>
      </c>
      <c r="DE77" t="s">
        <v>193</v>
      </c>
      <c r="DF77" t="s">
        <v>193</v>
      </c>
      <c r="DG77" t="s">
        <v>193</v>
      </c>
      <c r="DH77" t="s">
        <v>193</v>
      </c>
      <c r="DI77" t="s">
        <v>193</v>
      </c>
      <c r="DJ77" t="s">
        <v>193</v>
      </c>
      <c r="DK77" t="s">
        <v>193</v>
      </c>
      <c r="DL77" t="s">
        <v>193</v>
      </c>
      <c r="DM77" t="s">
        <v>193</v>
      </c>
      <c r="DN77" t="s">
        <v>193</v>
      </c>
      <c r="DO77" t="s">
        <v>193</v>
      </c>
      <c r="DP77" t="s">
        <v>193</v>
      </c>
      <c r="DQ77" t="s">
        <v>193</v>
      </c>
      <c r="DR77" t="s">
        <v>193</v>
      </c>
      <c r="DS77" t="s">
        <v>193</v>
      </c>
      <c r="DT77" t="s">
        <v>193</v>
      </c>
      <c r="DU77" t="s">
        <v>193</v>
      </c>
      <c r="DV77" t="s">
        <v>193</v>
      </c>
      <c r="DW77" t="s">
        <v>193</v>
      </c>
      <c r="DX77" t="s">
        <v>193</v>
      </c>
      <c r="DY77" t="s">
        <v>193</v>
      </c>
      <c r="DZ77" t="s">
        <v>193</v>
      </c>
      <c r="EA77" t="s">
        <v>193</v>
      </c>
      <c r="EB77" t="s">
        <v>193</v>
      </c>
      <c r="EC77" t="s">
        <v>193</v>
      </c>
      <c r="ED77" t="s">
        <v>193</v>
      </c>
      <c r="EE77" t="s">
        <v>193</v>
      </c>
      <c r="EF77" t="s">
        <v>193</v>
      </c>
      <c r="EG77" t="s">
        <v>193</v>
      </c>
      <c r="EH77" t="s">
        <v>193</v>
      </c>
      <c r="EI77" t="s">
        <v>193</v>
      </c>
      <c r="EJ77" t="s">
        <v>193</v>
      </c>
      <c r="EK77" t="s">
        <v>193</v>
      </c>
      <c r="EL77" t="s">
        <v>193</v>
      </c>
      <c r="EM77" t="s">
        <v>193</v>
      </c>
      <c r="EN77" t="s">
        <v>717</v>
      </c>
      <c r="EO77">
        <v>1</v>
      </c>
      <c r="EP77">
        <v>1</v>
      </c>
      <c r="EQ77">
        <v>1</v>
      </c>
      <c r="ER77">
        <v>1</v>
      </c>
      <c r="ES77">
        <v>1</v>
      </c>
      <c r="ET77">
        <v>1</v>
      </c>
      <c r="EU77">
        <v>1</v>
      </c>
      <c r="EV77">
        <v>1</v>
      </c>
      <c r="EW77">
        <v>0</v>
      </c>
      <c r="EX77" t="s">
        <v>109</v>
      </c>
      <c r="EY77">
        <v>40</v>
      </c>
      <c r="EZ77">
        <v>40</v>
      </c>
      <c r="FA77" t="s">
        <v>193</v>
      </c>
      <c r="FB77" t="s">
        <v>193</v>
      </c>
      <c r="FC77" t="s">
        <v>193</v>
      </c>
      <c r="FD77">
        <v>40</v>
      </c>
      <c r="FE77" t="s">
        <v>114</v>
      </c>
      <c r="FF77">
        <v>15</v>
      </c>
      <c r="FG77" t="s">
        <v>114</v>
      </c>
      <c r="FH77">
        <v>20</v>
      </c>
      <c r="FI77" t="s">
        <v>114</v>
      </c>
      <c r="FJ77" t="s">
        <v>114</v>
      </c>
      <c r="FK77" t="s">
        <v>193</v>
      </c>
      <c r="FL77" t="s">
        <v>193</v>
      </c>
      <c r="FM77" t="s">
        <v>121</v>
      </c>
      <c r="FN77" t="s">
        <v>122</v>
      </c>
      <c r="FO77" t="s">
        <v>508</v>
      </c>
      <c r="FP77">
        <v>100</v>
      </c>
      <c r="FQ77">
        <v>10</v>
      </c>
      <c r="FR77">
        <v>100</v>
      </c>
      <c r="FS77">
        <v>100</v>
      </c>
      <c r="FT77" t="s">
        <v>109</v>
      </c>
      <c r="FU77" t="s">
        <v>109</v>
      </c>
      <c r="FV77">
        <v>15</v>
      </c>
      <c r="FW77" t="s">
        <v>193</v>
      </c>
      <c r="FX77" t="s">
        <v>193</v>
      </c>
      <c r="FY77">
        <v>15</v>
      </c>
      <c r="FZ77" t="s">
        <v>114</v>
      </c>
      <c r="GA77" t="s">
        <v>109</v>
      </c>
      <c r="GB77">
        <v>75</v>
      </c>
      <c r="GC77" t="s">
        <v>193</v>
      </c>
      <c r="GD77" t="s">
        <v>193</v>
      </c>
      <c r="GE77">
        <v>75</v>
      </c>
      <c r="GF77" t="s">
        <v>114</v>
      </c>
      <c r="GG77" t="s">
        <v>109</v>
      </c>
      <c r="GH77">
        <v>75</v>
      </c>
      <c r="GI77" t="s">
        <v>193</v>
      </c>
      <c r="GJ77" t="s">
        <v>193</v>
      </c>
      <c r="GK77" t="s">
        <v>193</v>
      </c>
      <c r="GL77">
        <v>75</v>
      </c>
      <c r="GM77" t="s">
        <v>114</v>
      </c>
      <c r="GN77" t="s">
        <v>109</v>
      </c>
      <c r="GO77" t="s">
        <v>193</v>
      </c>
      <c r="GP77">
        <v>5</v>
      </c>
      <c r="GQ77" t="s">
        <v>193</v>
      </c>
      <c r="GR77" t="s">
        <v>193</v>
      </c>
      <c r="GS77" t="s">
        <v>193</v>
      </c>
      <c r="GT77" t="s">
        <v>193</v>
      </c>
      <c r="GU77" t="s">
        <v>193</v>
      </c>
      <c r="GV77" t="s">
        <v>193</v>
      </c>
      <c r="GW77" t="s">
        <v>114</v>
      </c>
      <c r="GX77" t="s">
        <v>156</v>
      </c>
      <c r="GY77">
        <v>5</v>
      </c>
      <c r="GZ77" t="s">
        <v>114</v>
      </c>
      <c r="HA77" t="s">
        <v>193</v>
      </c>
      <c r="HB77" t="s">
        <v>193</v>
      </c>
      <c r="HC77" t="s">
        <v>193</v>
      </c>
      <c r="HD77" t="s">
        <v>193</v>
      </c>
      <c r="HE77" t="s">
        <v>193</v>
      </c>
      <c r="HF77" t="s">
        <v>193</v>
      </c>
      <c r="HG77" t="s">
        <v>193</v>
      </c>
      <c r="HH77" t="s">
        <v>193</v>
      </c>
      <c r="HI77" t="s">
        <v>193</v>
      </c>
      <c r="HJ77" t="s">
        <v>193</v>
      </c>
      <c r="HK77" t="s">
        <v>193</v>
      </c>
      <c r="HL77" t="s">
        <v>193</v>
      </c>
      <c r="HM77" t="s">
        <v>193</v>
      </c>
      <c r="HN77" t="s">
        <v>193</v>
      </c>
      <c r="HO77" t="s">
        <v>193</v>
      </c>
      <c r="HP77" t="s">
        <v>193</v>
      </c>
      <c r="HQ77" t="s">
        <v>193</v>
      </c>
      <c r="HR77" t="s">
        <v>193</v>
      </c>
      <c r="HS77" t="s">
        <v>193</v>
      </c>
      <c r="HT77" t="s">
        <v>193</v>
      </c>
      <c r="HU77" t="s">
        <v>193</v>
      </c>
      <c r="HV77" t="s">
        <v>193</v>
      </c>
      <c r="HW77" t="s">
        <v>193</v>
      </c>
      <c r="HX77" t="s">
        <v>193</v>
      </c>
      <c r="HY77" t="s">
        <v>193</v>
      </c>
      <c r="HZ77" t="s">
        <v>114</v>
      </c>
      <c r="IA77" t="s">
        <v>114</v>
      </c>
      <c r="IB77" t="s">
        <v>109</v>
      </c>
      <c r="IC77" t="s">
        <v>164</v>
      </c>
      <c r="ID77" t="s">
        <v>789</v>
      </c>
      <c r="IE77" t="s">
        <v>165</v>
      </c>
      <c r="IF77" t="s">
        <v>789</v>
      </c>
      <c r="IG77" t="s">
        <v>193</v>
      </c>
      <c r="IH77" t="s">
        <v>193</v>
      </c>
      <c r="II77" t="s">
        <v>193</v>
      </c>
      <c r="IJ77" t="s">
        <v>193</v>
      </c>
      <c r="IK77" t="s">
        <v>193</v>
      </c>
      <c r="IL77" t="s">
        <v>193</v>
      </c>
      <c r="IM77" t="s">
        <v>193</v>
      </c>
      <c r="IN77" t="s">
        <v>193</v>
      </c>
      <c r="IO77" t="s">
        <v>193</v>
      </c>
      <c r="IP77" t="s">
        <v>193</v>
      </c>
      <c r="IQ77" t="s">
        <v>193</v>
      </c>
      <c r="IR77" t="s">
        <v>193</v>
      </c>
      <c r="IS77" t="s">
        <v>193</v>
      </c>
      <c r="IT77" t="s">
        <v>193</v>
      </c>
      <c r="IU77" t="s">
        <v>193</v>
      </c>
      <c r="IV77" t="s">
        <v>193</v>
      </c>
      <c r="IW77" t="s">
        <v>193</v>
      </c>
      <c r="IX77" t="s">
        <v>193</v>
      </c>
      <c r="IY77" t="s">
        <v>193</v>
      </c>
      <c r="IZ77" t="s">
        <v>193</v>
      </c>
      <c r="JA77" t="s">
        <v>193</v>
      </c>
      <c r="JB77" t="s">
        <v>193</v>
      </c>
      <c r="JC77" t="s">
        <v>193</v>
      </c>
      <c r="JD77" t="s">
        <v>193</v>
      </c>
      <c r="JE77" t="s">
        <v>193</v>
      </c>
      <c r="JF77" t="s">
        <v>193</v>
      </c>
      <c r="JG77" t="s">
        <v>193</v>
      </c>
      <c r="JH77" t="s">
        <v>193</v>
      </c>
      <c r="JI77" t="s">
        <v>193</v>
      </c>
      <c r="JJ77" t="s">
        <v>193</v>
      </c>
      <c r="JK77" t="s">
        <v>193</v>
      </c>
      <c r="JL77" t="s">
        <v>193</v>
      </c>
      <c r="JM77" t="s">
        <v>193</v>
      </c>
      <c r="JN77" t="s">
        <v>193</v>
      </c>
      <c r="JO77" t="s">
        <v>193</v>
      </c>
      <c r="JP77" t="s">
        <v>193</v>
      </c>
      <c r="JQ77" t="s">
        <v>193</v>
      </c>
      <c r="JR77" t="s">
        <v>114</v>
      </c>
      <c r="JS77" t="s">
        <v>193</v>
      </c>
      <c r="JT77" t="s">
        <v>193</v>
      </c>
      <c r="JU77" t="s">
        <v>193</v>
      </c>
      <c r="JV77" t="s">
        <v>193</v>
      </c>
      <c r="JW77" t="s">
        <v>193</v>
      </c>
      <c r="JX77" t="s">
        <v>193</v>
      </c>
      <c r="JY77" t="s">
        <v>193</v>
      </c>
      <c r="JZ77" t="s">
        <v>193</v>
      </c>
      <c r="KA77" t="s">
        <v>3499</v>
      </c>
      <c r="KB77">
        <v>0</v>
      </c>
      <c r="KC77">
        <v>1</v>
      </c>
      <c r="KD77">
        <v>1</v>
      </c>
      <c r="KE77">
        <v>0</v>
      </c>
      <c r="KF77">
        <v>0</v>
      </c>
      <c r="KG77">
        <v>0</v>
      </c>
      <c r="KH77">
        <v>0</v>
      </c>
      <c r="KI77">
        <v>0</v>
      </c>
      <c r="KJ77" t="s">
        <v>193</v>
      </c>
      <c r="KK77" t="s">
        <v>114</v>
      </c>
      <c r="KL77" t="s">
        <v>193</v>
      </c>
      <c r="KM77" t="s">
        <v>193</v>
      </c>
      <c r="KN77" t="s">
        <v>193</v>
      </c>
      <c r="KO77" t="s">
        <v>193</v>
      </c>
      <c r="KP77" t="s">
        <v>193</v>
      </c>
      <c r="KQ77" t="s">
        <v>193</v>
      </c>
      <c r="KR77" t="s">
        <v>193</v>
      </c>
      <c r="KS77" t="s">
        <v>193</v>
      </c>
      <c r="KT77" t="s">
        <v>193</v>
      </c>
      <c r="KU77" t="s">
        <v>193</v>
      </c>
      <c r="KV77" t="s">
        <v>193</v>
      </c>
      <c r="KW77" t="s">
        <v>193</v>
      </c>
      <c r="KX77" t="s">
        <v>193</v>
      </c>
      <c r="KY77" t="s">
        <v>193</v>
      </c>
      <c r="KZ77" t="s">
        <v>193</v>
      </c>
      <c r="LA77" t="s">
        <v>193</v>
      </c>
      <c r="LB77" t="s">
        <v>193</v>
      </c>
      <c r="LC77" t="s">
        <v>193</v>
      </c>
      <c r="LD77" t="s">
        <v>193</v>
      </c>
      <c r="LE77" t="s">
        <v>193</v>
      </c>
      <c r="LF77" t="s">
        <v>193</v>
      </c>
      <c r="LG77" t="s">
        <v>193</v>
      </c>
      <c r="LH77" t="s">
        <v>193</v>
      </c>
      <c r="LI77" t="s">
        <v>193</v>
      </c>
      <c r="LJ77" t="s">
        <v>193</v>
      </c>
      <c r="LK77" t="s">
        <v>193</v>
      </c>
      <c r="LL77" t="s">
        <v>193</v>
      </c>
      <c r="LM77" t="s">
        <v>193</v>
      </c>
      <c r="LN77" t="s">
        <v>193</v>
      </c>
      <c r="LO77" t="s">
        <v>193</v>
      </c>
      <c r="LP77" t="s">
        <v>193</v>
      </c>
      <c r="LQ77" t="s">
        <v>193</v>
      </c>
      <c r="LR77" t="s">
        <v>193</v>
      </c>
      <c r="LS77" t="s">
        <v>193</v>
      </c>
      <c r="LT77" t="s">
        <v>193</v>
      </c>
      <c r="LU77" t="s">
        <v>193</v>
      </c>
      <c r="LV77" t="s">
        <v>193</v>
      </c>
      <c r="LW77" t="s">
        <v>193</v>
      </c>
      <c r="LX77" t="s">
        <v>193</v>
      </c>
      <c r="LY77" t="s">
        <v>193</v>
      </c>
      <c r="LZ77" t="s">
        <v>193</v>
      </c>
      <c r="MA77" t="s">
        <v>193</v>
      </c>
      <c r="MB77" t="s">
        <v>193</v>
      </c>
      <c r="MC77" t="s">
        <v>193</v>
      </c>
      <c r="MD77" t="s">
        <v>193</v>
      </c>
      <c r="ME77" t="s">
        <v>193</v>
      </c>
      <c r="MF77" t="s">
        <v>193</v>
      </c>
      <c r="MG77" t="s">
        <v>193</v>
      </c>
      <c r="MH77" t="s">
        <v>193</v>
      </c>
      <c r="MI77" t="s">
        <v>193</v>
      </c>
      <c r="MJ77" t="s">
        <v>193</v>
      </c>
      <c r="MK77" t="s">
        <v>193</v>
      </c>
      <c r="ML77" t="s">
        <v>193</v>
      </c>
      <c r="MM77" t="s">
        <v>193</v>
      </c>
      <c r="MN77" t="s">
        <v>193</v>
      </c>
      <c r="MO77" t="s">
        <v>193</v>
      </c>
      <c r="MP77" t="s">
        <v>193</v>
      </c>
      <c r="MQ77" t="s">
        <v>193</v>
      </c>
      <c r="MR77" t="s">
        <v>193</v>
      </c>
      <c r="MS77" t="s">
        <v>193</v>
      </c>
      <c r="MT77" t="s">
        <v>193</v>
      </c>
      <c r="MU77" t="s">
        <v>193</v>
      </c>
      <c r="MV77" t="s">
        <v>193</v>
      </c>
      <c r="MW77" t="s">
        <v>193</v>
      </c>
      <c r="MX77" t="s">
        <v>193</v>
      </c>
      <c r="MY77" t="s">
        <v>193</v>
      </c>
      <c r="MZ77" t="s">
        <v>193</v>
      </c>
      <c r="NA77" t="s">
        <v>193</v>
      </c>
      <c r="NB77" t="s">
        <v>193</v>
      </c>
      <c r="NC77">
        <v>195600482</v>
      </c>
      <c r="ND77" t="s">
        <v>3498</v>
      </c>
      <c r="NE77" t="s">
        <v>4109</v>
      </c>
      <c r="NF77" t="s">
        <v>193</v>
      </c>
      <c r="NG77" t="s">
        <v>699</v>
      </c>
      <c r="NH77" t="s">
        <v>700</v>
      </c>
      <c r="NI77" t="s">
        <v>611</v>
      </c>
      <c r="NJ77" t="s">
        <v>193</v>
      </c>
      <c r="NK77">
        <v>77</v>
      </c>
    </row>
    <row r="78" spans="1:375" x14ac:dyDescent="0.35">
      <c r="A78" t="s">
        <v>4110</v>
      </c>
      <c r="B78" t="s">
        <v>4111</v>
      </c>
      <c r="C78" t="s">
        <v>3355</v>
      </c>
      <c r="D78" t="s">
        <v>3870</v>
      </c>
      <c r="E78" t="s">
        <v>193</v>
      </c>
      <c r="F78" t="s">
        <v>193</v>
      </c>
      <c r="G78" t="s">
        <v>809</v>
      </c>
      <c r="H78" t="s">
        <v>3501</v>
      </c>
      <c r="I78" t="s">
        <v>161</v>
      </c>
      <c r="J78" t="s">
        <v>193</v>
      </c>
      <c r="K78" t="s">
        <v>162</v>
      </c>
      <c r="L78" t="s">
        <v>161</v>
      </c>
      <c r="M78" t="s">
        <v>161</v>
      </c>
      <c r="N78" t="s">
        <v>163</v>
      </c>
      <c r="O78" t="s">
        <v>193</v>
      </c>
      <c r="P78" t="s">
        <v>198</v>
      </c>
      <c r="Q78" t="s">
        <v>163</v>
      </c>
      <c r="R78" t="s">
        <v>163</v>
      </c>
      <c r="S78" t="s">
        <v>164</v>
      </c>
      <c r="T78" t="s">
        <v>165</v>
      </c>
      <c r="U78" t="s">
        <v>166</v>
      </c>
      <c r="V78" t="s">
        <v>165</v>
      </c>
      <c r="W78" t="s">
        <v>228</v>
      </c>
      <c r="X78" t="s">
        <v>229</v>
      </c>
      <c r="Y78" t="s">
        <v>228</v>
      </c>
      <c r="Z78" t="s">
        <v>165</v>
      </c>
      <c r="AA78" t="s">
        <v>193</v>
      </c>
      <c r="AB78" t="s">
        <v>563</v>
      </c>
      <c r="AC78" t="s">
        <v>165</v>
      </c>
      <c r="AD78" t="s">
        <v>165</v>
      </c>
      <c r="AE78" t="s">
        <v>167</v>
      </c>
      <c r="AF78" t="s">
        <v>193</v>
      </c>
      <c r="AG78" t="s">
        <v>165</v>
      </c>
      <c r="AH78" t="s">
        <v>167</v>
      </c>
      <c r="AI78" t="s">
        <v>167</v>
      </c>
      <c r="AJ78" t="s">
        <v>536</v>
      </c>
      <c r="AK78" t="s">
        <v>490</v>
      </c>
      <c r="AL78" t="s">
        <v>109</v>
      </c>
      <c r="AM78" t="s">
        <v>193</v>
      </c>
      <c r="AN78" t="s">
        <v>109</v>
      </c>
      <c r="AO78" t="s">
        <v>193</v>
      </c>
      <c r="AP78" t="s">
        <v>491</v>
      </c>
      <c r="AQ78" t="s">
        <v>193</v>
      </c>
      <c r="AR78" t="s">
        <v>193</v>
      </c>
      <c r="AS78" t="s">
        <v>514</v>
      </c>
      <c r="AT78" t="s">
        <v>193</v>
      </c>
      <c r="AU78" t="s">
        <v>3502</v>
      </c>
      <c r="AV78">
        <v>0</v>
      </c>
      <c r="AW78">
        <v>0</v>
      </c>
      <c r="AX78">
        <v>1</v>
      </c>
      <c r="AY78">
        <v>0</v>
      </c>
      <c r="AZ78">
        <v>0</v>
      </c>
      <c r="BA78">
        <v>0</v>
      </c>
      <c r="BB78">
        <v>0</v>
      </c>
      <c r="BC78" t="s">
        <v>4014</v>
      </c>
      <c r="BD78" t="s">
        <v>3502</v>
      </c>
      <c r="BE78" t="s">
        <v>112</v>
      </c>
      <c r="BF78">
        <v>1</v>
      </c>
      <c r="BG78">
        <v>0</v>
      </c>
      <c r="BH78">
        <v>0</v>
      </c>
      <c r="BI78">
        <v>0</v>
      </c>
      <c r="BJ78">
        <v>0</v>
      </c>
      <c r="BK78">
        <v>0</v>
      </c>
      <c r="BL78">
        <v>0</v>
      </c>
      <c r="BM78">
        <v>0</v>
      </c>
      <c r="BN78">
        <v>0</v>
      </c>
      <c r="BO78">
        <v>0</v>
      </c>
      <c r="BP78" t="s">
        <v>193</v>
      </c>
      <c r="BQ78" t="s">
        <v>113</v>
      </c>
      <c r="BR78" t="s">
        <v>501</v>
      </c>
      <c r="BS78" t="s">
        <v>193</v>
      </c>
      <c r="BT78" t="s">
        <v>193</v>
      </c>
      <c r="BU78" t="s">
        <v>193</v>
      </c>
      <c r="BV78" t="s">
        <v>193</v>
      </c>
      <c r="BW78" t="s">
        <v>193</v>
      </c>
      <c r="BX78" t="s">
        <v>193</v>
      </c>
      <c r="BY78" t="s">
        <v>193</v>
      </c>
      <c r="BZ78" t="s">
        <v>193</v>
      </c>
      <c r="CA78" t="s">
        <v>193</v>
      </c>
      <c r="CB78" t="s">
        <v>193</v>
      </c>
      <c r="CC78" t="s">
        <v>193</v>
      </c>
      <c r="CD78" t="s">
        <v>193</v>
      </c>
      <c r="CE78" t="s">
        <v>193</v>
      </c>
      <c r="CF78" t="s">
        <v>193</v>
      </c>
      <c r="CG78" t="s">
        <v>193</v>
      </c>
      <c r="CH78" t="s">
        <v>193</v>
      </c>
      <c r="CI78" t="s">
        <v>193</v>
      </c>
      <c r="CJ78" t="s">
        <v>193</v>
      </c>
      <c r="CK78" t="s">
        <v>193</v>
      </c>
      <c r="CL78" t="s">
        <v>193</v>
      </c>
      <c r="CM78" t="s">
        <v>193</v>
      </c>
      <c r="CN78" t="s">
        <v>193</v>
      </c>
      <c r="CO78" t="s">
        <v>193</v>
      </c>
      <c r="CP78" t="s">
        <v>193</v>
      </c>
      <c r="CQ78" t="s">
        <v>193</v>
      </c>
      <c r="CR78" t="s">
        <v>193</v>
      </c>
      <c r="CS78" t="s">
        <v>193</v>
      </c>
      <c r="CT78" t="s">
        <v>193</v>
      </c>
      <c r="CU78" t="s">
        <v>193</v>
      </c>
      <c r="CV78" t="s">
        <v>193</v>
      </c>
      <c r="CW78" t="s">
        <v>193</v>
      </c>
      <c r="CX78" t="s">
        <v>193</v>
      </c>
      <c r="CY78" t="s">
        <v>193</v>
      </c>
      <c r="CZ78" t="s">
        <v>193</v>
      </c>
      <c r="DA78" t="s">
        <v>193</v>
      </c>
      <c r="DB78" t="s">
        <v>193</v>
      </c>
      <c r="DC78" t="s">
        <v>193</v>
      </c>
      <c r="DD78" t="s">
        <v>193</v>
      </c>
      <c r="DE78" t="s">
        <v>193</v>
      </c>
      <c r="DF78" t="s">
        <v>193</v>
      </c>
      <c r="DG78" t="s">
        <v>193</v>
      </c>
      <c r="DH78" t="s">
        <v>193</v>
      </c>
      <c r="DI78" t="s">
        <v>193</v>
      </c>
      <c r="DJ78" t="s">
        <v>193</v>
      </c>
      <c r="DK78" t="s">
        <v>193</v>
      </c>
      <c r="DL78" t="s">
        <v>193</v>
      </c>
      <c r="DM78" t="s">
        <v>193</v>
      </c>
      <c r="DN78" t="s">
        <v>193</v>
      </c>
      <c r="DO78" t="s">
        <v>193</v>
      </c>
      <c r="DP78" t="s">
        <v>193</v>
      </c>
      <c r="DQ78" t="s">
        <v>193</v>
      </c>
      <c r="DR78" t="s">
        <v>193</v>
      </c>
      <c r="DS78" t="s">
        <v>193</v>
      </c>
      <c r="DT78" t="s">
        <v>193</v>
      </c>
      <c r="DU78" t="s">
        <v>193</v>
      </c>
      <c r="DV78" t="s">
        <v>193</v>
      </c>
      <c r="DW78" t="s">
        <v>193</v>
      </c>
      <c r="DX78" t="s">
        <v>193</v>
      </c>
      <c r="DY78" t="s">
        <v>193</v>
      </c>
      <c r="DZ78" t="s">
        <v>193</v>
      </c>
      <c r="EA78" t="s">
        <v>193</v>
      </c>
      <c r="EB78" t="s">
        <v>193</v>
      </c>
      <c r="EC78" t="s">
        <v>193</v>
      </c>
      <c r="ED78" t="s">
        <v>193</v>
      </c>
      <c r="EE78" t="s">
        <v>193</v>
      </c>
      <c r="EF78" t="s">
        <v>193</v>
      </c>
      <c r="EG78" t="s">
        <v>193</v>
      </c>
      <c r="EH78" t="s">
        <v>193</v>
      </c>
      <c r="EI78" t="s">
        <v>193</v>
      </c>
      <c r="EJ78" t="s">
        <v>193</v>
      </c>
      <c r="EK78" t="s">
        <v>193</v>
      </c>
      <c r="EL78" t="s">
        <v>193</v>
      </c>
      <c r="EM78" t="s">
        <v>193</v>
      </c>
      <c r="EN78" t="s">
        <v>193</v>
      </c>
      <c r="EO78" t="s">
        <v>193</v>
      </c>
      <c r="EP78" t="s">
        <v>193</v>
      </c>
      <c r="EQ78" t="s">
        <v>193</v>
      </c>
      <c r="ER78" t="s">
        <v>193</v>
      </c>
      <c r="ES78" t="s">
        <v>193</v>
      </c>
      <c r="ET78" t="s">
        <v>193</v>
      </c>
      <c r="EU78" t="s">
        <v>193</v>
      </c>
      <c r="EV78" t="s">
        <v>193</v>
      </c>
      <c r="EW78" t="s">
        <v>193</v>
      </c>
      <c r="EX78" t="s">
        <v>193</v>
      </c>
      <c r="EY78" t="s">
        <v>193</v>
      </c>
      <c r="EZ78" t="s">
        <v>193</v>
      </c>
      <c r="FA78" t="s">
        <v>193</v>
      </c>
      <c r="FB78" t="s">
        <v>193</v>
      </c>
      <c r="FC78" t="s">
        <v>193</v>
      </c>
      <c r="FD78" t="s">
        <v>193</v>
      </c>
      <c r="FE78" t="s">
        <v>193</v>
      </c>
      <c r="FF78" t="s">
        <v>193</v>
      </c>
      <c r="FG78" t="s">
        <v>193</v>
      </c>
      <c r="FH78" t="s">
        <v>193</v>
      </c>
      <c r="FI78" t="s">
        <v>193</v>
      </c>
      <c r="FJ78" t="s">
        <v>193</v>
      </c>
      <c r="FK78" t="s">
        <v>193</v>
      </c>
      <c r="FL78" t="s">
        <v>193</v>
      </c>
      <c r="FM78" t="s">
        <v>193</v>
      </c>
      <c r="FN78" t="s">
        <v>193</v>
      </c>
      <c r="FO78" t="s">
        <v>193</v>
      </c>
      <c r="FP78" t="s">
        <v>193</v>
      </c>
      <c r="FQ78" t="s">
        <v>193</v>
      </c>
      <c r="FR78" t="s">
        <v>193</v>
      </c>
      <c r="FS78" t="s">
        <v>193</v>
      </c>
      <c r="FT78" t="s">
        <v>193</v>
      </c>
      <c r="FU78" t="s">
        <v>193</v>
      </c>
      <c r="FV78" t="s">
        <v>193</v>
      </c>
      <c r="FW78" t="s">
        <v>193</v>
      </c>
      <c r="FX78" t="s">
        <v>193</v>
      </c>
      <c r="FY78" t="s">
        <v>193</v>
      </c>
      <c r="FZ78" t="s">
        <v>193</v>
      </c>
      <c r="GA78" t="s">
        <v>193</v>
      </c>
      <c r="GB78" t="s">
        <v>193</v>
      </c>
      <c r="GC78" t="s">
        <v>193</v>
      </c>
      <c r="GD78" t="s">
        <v>193</v>
      </c>
      <c r="GE78" t="s">
        <v>193</v>
      </c>
      <c r="GF78" t="s">
        <v>193</v>
      </c>
      <c r="GG78" t="s">
        <v>193</v>
      </c>
      <c r="GH78" t="s">
        <v>193</v>
      </c>
      <c r="GI78" t="s">
        <v>193</v>
      </c>
      <c r="GJ78" t="s">
        <v>193</v>
      </c>
      <c r="GK78" t="s">
        <v>193</v>
      </c>
      <c r="GL78" t="s">
        <v>193</v>
      </c>
      <c r="GM78" t="s">
        <v>193</v>
      </c>
      <c r="GN78" t="s">
        <v>193</v>
      </c>
      <c r="GO78" t="s">
        <v>193</v>
      </c>
      <c r="GP78" t="s">
        <v>193</v>
      </c>
      <c r="GQ78" t="s">
        <v>193</v>
      </c>
      <c r="GR78" t="s">
        <v>193</v>
      </c>
      <c r="GS78" t="s">
        <v>193</v>
      </c>
      <c r="GT78" t="s">
        <v>193</v>
      </c>
      <c r="GU78" t="s">
        <v>193</v>
      </c>
      <c r="GV78" t="s">
        <v>193</v>
      </c>
      <c r="GW78" t="s">
        <v>193</v>
      </c>
      <c r="GX78" t="s">
        <v>193</v>
      </c>
      <c r="GY78" t="s">
        <v>193</v>
      </c>
      <c r="GZ78" t="s">
        <v>193</v>
      </c>
      <c r="HA78" t="s">
        <v>193</v>
      </c>
      <c r="HB78" t="s">
        <v>193</v>
      </c>
      <c r="HC78" t="s">
        <v>193</v>
      </c>
      <c r="HD78" t="s">
        <v>193</v>
      </c>
      <c r="HE78" t="s">
        <v>193</v>
      </c>
      <c r="HF78" t="s">
        <v>193</v>
      </c>
      <c r="HG78" t="s">
        <v>193</v>
      </c>
      <c r="HH78" t="s">
        <v>193</v>
      </c>
      <c r="HI78" t="s">
        <v>193</v>
      </c>
      <c r="HJ78" t="s">
        <v>193</v>
      </c>
      <c r="HK78" t="s">
        <v>193</v>
      </c>
      <c r="HL78" t="s">
        <v>193</v>
      </c>
      <c r="HM78" t="s">
        <v>193</v>
      </c>
      <c r="HN78" t="s">
        <v>193</v>
      </c>
      <c r="HO78" t="s">
        <v>193</v>
      </c>
      <c r="HP78" t="s">
        <v>193</v>
      </c>
      <c r="HQ78" t="s">
        <v>193</v>
      </c>
      <c r="HR78" t="s">
        <v>193</v>
      </c>
      <c r="HS78" t="s">
        <v>193</v>
      </c>
      <c r="HT78" t="s">
        <v>193</v>
      </c>
      <c r="HU78" t="s">
        <v>193</v>
      </c>
      <c r="HV78" t="s">
        <v>193</v>
      </c>
      <c r="HW78" t="s">
        <v>193</v>
      </c>
      <c r="HX78" t="s">
        <v>193</v>
      </c>
      <c r="HY78" t="s">
        <v>193</v>
      </c>
      <c r="HZ78" t="s">
        <v>193</v>
      </c>
      <c r="IA78" t="s">
        <v>193</v>
      </c>
      <c r="IB78" t="s">
        <v>193</v>
      </c>
      <c r="IC78" t="s">
        <v>193</v>
      </c>
      <c r="ID78" t="s">
        <v>193</v>
      </c>
      <c r="IE78" t="s">
        <v>193</v>
      </c>
      <c r="IF78" t="s">
        <v>193</v>
      </c>
      <c r="IG78" t="s">
        <v>109</v>
      </c>
      <c r="IH78">
        <v>600</v>
      </c>
      <c r="II78" t="s">
        <v>193</v>
      </c>
      <c r="IJ78" t="s">
        <v>193</v>
      </c>
      <c r="IK78" t="s">
        <v>193</v>
      </c>
      <c r="IL78" t="s">
        <v>193</v>
      </c>
      <c r="IM78" t="s">
        <v>193</v>
      </c>
      <c r="IN78" t="s">
        <v>193</v>
      </c>
      <c r="IO78" t="s">
        <v>193</v>
      </c>
      <c r="IP78" t="s">
        <v>193</v>
      </c>
      <c r="IQ78" t="s">
        <v>193</v>
      </c>
      <c r="IR78" t="s">
        <v>193</v>
      </c>
      <c r="IS78" t="s">
        <v>193</v>
      </c>
      <c r="IT78" t="s">
        <v>193</v>
      </c>
      <c r="IU78" t="s">
        <v>193</v>
      </c>
      <c r="IV78" t="s">
        <v>193</v>
      </c>
      <c r="IW78" t="s">
        <v>193</v>
      </c>
      <c r="IX78" t="s">
        <v>193</v>
      </c>
      <c r="IY78" t="s">
        <v>193</v>
      </c>
      <c r="IZ78" t="s">
        <v>193</v>
      </c>
      <c r="JA78" t="s">
        <v>193</v>
      </c>
      <c r="JB78" t="s">
        <v>193</v>
      </c>
      <c r="JC78" t="s">
        <v>193</v>
      </c>
      <c r="JD78" t="s">
        <v>193</v>
      </c>
      <c r="JE78" t="s">
        <v>193</v>
      </c>
      <c r="JF78" t="s">
        <v>193</v>
      </c>
      <c r="JG78" t="s">
        <v>193</v>
      </c>
      <c r="JH78" t="s">
        <v>193</v>
      </c>
      <c r="JI78" t="s">
        <v>193</v>
      </c>
      <c r="JJ78" t="s">
        <v>193</v>
      </c>
      <c r="JK78" t="s">
        <v>193</v>
      </c>
      <c r="JL78" t="s">
        <v>193</v>
      </c>
      <c r="JM78" t="s">
        <v>193</v>
      </c>
      <c r="JN78" t="s">
        <v>193</v>
      </c>
      <c r="JO78" t="s">
        <v>193</v>
      </c>
      <c r="JP78" t="s">
        <v>193</v>
      </c>
      <c r="JQ78" t="s">
        <v>193</v>
      </c>
      <c r="JR78" t="s">
        <v>114</v>
      </c>
      <c r="JS78" t="s">
        <v>193</v>
      </c>
      <c r="JT78" t="s">
        <v>193</v>
      </c>
      <c r="JU78" t="s">
        <v>193</v>
      </c>
      <c r="JV78" t="s">
        <v>193</v>
      </c>
      <c r="JW78" t="s">
        <v>193</v>
      </c>
      <c r="JX78" t="s">
        <v>193</v>
      </c>
      <c r="JY78" t="s">
        <v>193</v>
      </c>
      <c r="JZ78" t="s">
        <v>193</v>
      </c>
      <c r="KA78" t="s">
        <v>3458</v>
      </c>
      <c r="KB78">
        <v>0</v>
      </c>
      <c r="KC78">
        <v>0</v>
      </c>
      <c r="KD78">
        <v>1</v>
      </c>
      <c r="KE78">
        <v>0</v>
      </c>
      <c r="KF78">
        <v>0</v>
      </c>
      <c r="KG78">
        <v>0</v>
      </c>
      <c r="KH78">
        <v>0</v>
      </c>
      <c r="KI78">
        <v>0</v>
      </c>
      <c r="KJ78" t="s">
        <v>193</v>
      </c>
      <c r="KK78" t="s">
        <v>109</v>
      </c>
      <c r="KL78" t="s">
        <v>193</v>
      </c>
      <c r="KM78" t="s">
        <v>3502</v>
      </c>
      <c r="KN78">
        <v>0</v>
      </c>
      <c r="KO78">
        <v>0</v>
      </c>
      <c r="KP78">
        <v>1</v>
      </c>
      <c r="KQ78">
        <v>0</v>
      </c>
      <c r="KR78">
        <v>0</v>
      </c>
      <c r="KS78">
        <v>0</v>
      </c>
      <c r="KT78">
        <v>0</v>
      </c>
      <c r="KU78" t="s">
        <v>193</v>
      </c>
      <c r="KV78" t="s">
        <v>193</v>
      </c>
      <c r="KW78" t="s">
        <v>193</v>
      </c>
      <c r="KX78" t="s">
        <v>193</v>
      </c>
      <c r="KY78" t="s">
        <v>193</v>
      </c>
      <c r="KZ78" t="s">
        <v>193</v>
      </c>
      <c r="LA78" t="s">
        <v>193</v>
      </c>
      <c r="LB78" t="s">
        <v>193</v>
      </c>
      <c r="LC78" t="s">
        <v>193</v>
      </c>
      <c r="LD78" t="s">
        <v>193</v>
      </c>
      <c r="LE78" t="s">
        <v>193</v>
      </c>
      <c r="LF78" t="s">
        <v>193</v>
      </c>
      <c r="LG78" t="s">
        <v>193</v>
      </c>
      <c r="LH78" t="s">
        <v>193</v>
      </c>
      <c r="LI78" t="s">
        <v>193</v>
      </c>
      <c r="LJ78" t="s">
        <v>193</v>
      </c>
      <c r="LK78" t="s">
        <v>193</v>
      </c>
      <c r="LL78" t="s">
        <v>193</v>
      </c>
      <c r="LM78" t="s">
        <v>193</v>
      </c>
      <c r="LN78" t="s">
        <v>193</v>
      </c>
      <c r="LO78" t="s">
        <v>193</v>
      </c>
      <c r="LP78" t="s">
        <v>193</v>
      </c>
      <c r="LQ78" t="s">
        <v>193</v>
      </c>
      <c r="LR78" t="s">
        <v>193</v>
      </c>
      <c r="LS78" t="s">
        <v>193</v>
      </c>
      <c r="LT78" t="s">
        <v>193</v>
      </c>
      <c r="LU78" t="s">
        <v>193</v>
      </c>
      <c r="LV78" t="s">
        <v>193</v>
      </c>
      <c r="LW78" t="s">
        <v>193</v>
      </c>
      <c r="LX78" t="s">
        <v>193</v>
      </c>
      <c r="LY78" t="s">
        <v>193</v>
      </c>
      <c r="LZ78" t="s">
        <v>193</v>
      </c>
      <c r="MA78" t="s">
        <v>193</v>
      </c>
      <c r="MB78" t="s">
        <v>193</v>
      </c>
      <c r="MC78" t="s">
        <v>193</v>
      </c>
      <c r="MD78" t="s">
        <v>193</v>
      </c>
      <c r="ME78" t="s">
        <v>193</v>
      </c>
      <c r="MF78" t="s">
        <v>193</v>
      </c>
      <c r="MG78" t="s">
        <v>193</v>
      </c>
      <c r="MH78" t="s">
        <v>193</v>
      </c>
      <c r="MI78" t="s">
        <v>193</v>
      </c>
      <c r="MJ78" t="s">
        <v>193</v>
      </c>
      <c r="MK78" t="s">
        <v>193</v>
      </c>
      <c r="ML78" t="s">
        <v>193</v>
      </c>
      <c r="MM78" t="s">
        <v>193</v>
      </c>
      <c r="MN78" t="s">
        <v>193</v>
      </c>
      <c r="MO78" t="s">
        <v>193</v>
      </c>
      <c r="MP78" t="s">
        <v>193</v>
      </c>
      <c r="MQ78" t="s">
        <v>193</v>
      </c>
      <c r="MR78" t="s">
        <v>193</v>
      </c>
      <c r="MS78" t="s">
        <v>193</v>
      </c>
      <c r="MT78" t="s">
        <v>193</v>
      </c>
      <c r="MU78" t="s">
        <v>193</v>
      </c>
      <c r="MV78" t="s">
        <v>193</v>
      </c>
      <c r="MW78" t="s">
        <v>193</v>
      </c>
      <c r="MX78" t="s">
        <v>193</v>
      </c>
      <c r="MY78" t="s">
        <v>193</v>
      </c>
      <c r="MZ78" t="s">
        <v>193</v>
      </c>
      <c r="NA78" t="s">
        <v>193</v>
      </c>
      <c r="NB78" t="s">
        <v>193</v>
      </c>
      <c r="NC78">
        <v>195600485</v>
      </c>
      <c r="ND78" t="s">
        <v>3500</v>
      </c>
      <c r="NE78" t="s">
        <v>4112</v>
      </c>
      <c r="NF78" t="s">
        <v>193</v>
      </c>
      <c r="NG78" t="s">
        <v>699</v>
      </c>
      <c r="NH78" t="s">
        <v>700</v>
      </c>
      <c r="NI78" t="s">
        <v>611</v>
      </c>
      <c r="NJ78" t="s">
        <v>193</v>
      </c>
      <c r="NK78">
        <v>78</v>
      </c>
    </row>
    <row r="79" spans="1:375" x14ac:dyDescent="0.35">
      <c r="A79" t="s">
        <v>4113</v>
      </c>
      <c r="B79" t="s">
        <v>4114</v>
      </c>
      <c r="C79" t="s">
        <v>3355</v>
      </c>
      <c r="D79" t="s">
        <v>3870</v>
      </c>
      <c r="E79" t="s">
        <v>193</v>
      </c>
      <c r="F79" t="s">
        <v>193</v>
      </c>
      <c r="G79" t="s">
        <v>809</v>
      </c>
      <c r="H79" t="s">
        <v>3501</v>
      </c>
      <c r="I79" t="s">
        <v>161</v>
      </c>
      <c r="J79" t="s">
        <v>193</v>
      </c>
      <c r="K79" t="s">
        <v>162</v>
      </c>
      <c r="L79" t="s">
        <v>161</v>
      </c>
      <c r="M79" t="s">
        <v>161</v>
      </c>
      <c r="N79" t="s">
        <v>163</v>
      </c>
      <c r="O79" t="s">
        <v>193</v>
      </c>
      <c r="P79" t="s">
        <v>198</v>
      </c>
      <c r="Q79" t="s">
        <v>163</v>
      </c>
      <c r="R79" t="s">
        <v>163</v>
      </c>
      <c r="S79" t="s">
        <v>164</v>
      </c>
      <c r="T79" t="s">
        <v>165</v>
      </c>
      <c r="U79" t="s">
        <v>166</v>
      </c>
      <c r="V79" t="s">
        <v>165</v>
      </c>
      <c r="W79" t="s">
        <v>228</v>
      </c>
      <c r="X79" t="s">
        <v>229</v>
      </c>
      <c r="Y79" t="s">
        <v>228</v>
      </c>
      <c r="Z79" t="s">
        <v>165</v>
      </c>
      <c r="AA79" t="s">
        <v>193</v>
      </c>
      <c r="AB79" t="s">
        <v>563</v>
      </c>
      <c r="AC79" t="s">
        <v>165</v>
      </c>
      <c r="AD79" t="s">
        <v>165</v>
      </c>
      <c r="AE79" t="s">
        <v>167</v>
      </c>
      <c r="AF79" t="s">
        <v>193</v>
      </c>
      <c r="AG79" t="s">
        <v>165</v>
      </c>
      <c r="AH79" t="s">
        <v>167</v>
      </c>
      <c r="AI79" t="s">
        <v>167</v>
      </c>
      <c r="AJ79" t="s">
        <v>536</v>
      </c>
      <c r="AK79" t="s">
        <v>490</v>
      </c>
      <c r="AL79" t="s">
        <v>109</v>
      </c>
      <c r="AM79" t="s">
        <v>193</v>
      </c>
      <c r="AN79" t="s">
        <v>109</v>
      </c>
      <c r="AO79" t="s">
        <v>193</v>
      </c>
      <c r="AP79" t="s">
        <v>491</v>
      </c>
      <c r="AQ79" t="s">
        <v>193</v>
      </c>
      <c r="AR79" t="s">
        <v>193</v>
      </c>
      <c r="AS79" t="s">
        <v>514</v>
      </c>
      <c r="AT79" t="s">
        <v>193</v>
      </c>
      <c r="AU79" t="s">
        <v>3502</v>
      </c>
      <c r="AV79">
        <v>0</v>
      </c>
      <c r="AW79">
        <v>0</v>
      </c>
      <c r="AX79">
        <v>1</v>
      </c>
      <c r="AY79">
        <v>0</v>
      </c>
      <c r="AZ79">
        <v>0</v>
      </c>
      <c r="BA79">
        <v>0</v>
      </c>
      <c r="BB79">
        <v>0</v>
      </c>
      <c r="BC79" t="s">
        <v>4014</v>
      </c>
      <c r="BD79" t="s">
        <v>3502</v>
      </c>
      <c r="BE79" t="s">
        <v>112</v>
      </c>
      <c r="BF79">
        <v>1</v>
      </c>
      <c r="BG79">
        <v>0</v>
      </c>
      <c r="BH79">
        <v>0</v>
      </c>
      <c r="BI79">
        <v>0</v>
      </c>
      <c r="BJ79">
        <v>0</v>
      </c>
      <c r="BK79">
        <v>0</v>
      </c>
      <c r="BL79">
        <v>0</v>
      </c>
      <c r="BM79">
        <v>0</v>
      </c>
      <c r="BN79">
        <v>0</v>
      </c>
      <c r="BO79">
        <v>0</v>
      </c>
      <c r="BP79" t="s">
        <v>193</v>
      </c>
      <c r="BQ79" t="s">
        <v>143</v>
      </c>
      <c r="BR79" t="s">
        <v>501</v>
      </c>
      <c r="BS79" t="s">
        <v>193</v>
      </c>
      <c r="BT79" t="s">
        <v>193</v>
      </c>
      <c r="BU79" t="s">
        <v>193</v>
      </c>
      <c r="BV79" t="s">
        <v>193</v>
      </c>
      <c r="BW79" t="s">
        <v>193</v>
      </c>
      <c r="BX79" t="s">
        <v>193</v>
      </c>
      <c r="BY79" t="s">
        <v>193</v>
      </c>
      <c r="BZ79" t="s">
        <v>193</v>
      </c>
      <c r="CA79" t="s">
        <v>193</v>
      </c>
      <c r="CB79" t="s">
        <v>193</v>
      </c>
      <c r="CC79" t="s">
        <v>193</v>
      </c>
      <c r="CD79" t="s">
        <v>193</v>
      </c>
      <c r="CE79" t="s">
        <v>193</v>
      </c>
      <c r="CF79" t="s">
        <v>193</v>
      </c>
      <c r="CG79" t="s">
        <v>193</v>
      </c>
      <c r="CH79" t="s">
        <v>193</v>
      </c>
      <c r="CI79" t="s">
        <v>193</v>
      </c>
      <c r="CJ79" t="s">
        <v>193</v>
      </c>
      <c r="CK79" t="s">
        <v>193</v>
      </c>
      <c r="CL79" t="s">
        <v>193</v>
      </c>
      <c r="CM79" t="s">
        <v>193</v>
      </c>
      <c r="CN79" t="s">
        <v>193</v>
      </c>
      <c r="CO79" t="s">
        <v>193</v>
      </c>
      <c r="CP79" t="s">
        <v>193</v>
      </c>
      <c r="CQ79" t="s">
        <v>193</v>
      </c>
      <c r="CR79" t="s">
        <v>193</v>
      </c>
      <c r="CS79" t="s">
        <v>193</v>
      </c>
      <c r="CT79" t="s">
        <v>193</v>
      </c>
      <c r="CU79" t="s">
        <v>193</v>
      </c>
      <c r="CV79" t="s">
        <v>193</v>
      </c>
      <c r="CW79" t="s">
        <v>193</v>
      </c>
      <c r="CX79" t="s">
        <v>193</v>
      </c>
      <c r="CY79" t="s">
        <v>193</v>
      </c>
      <c r="CZ79" t="s">
        <v>193</v>
      </c>
      <c r="DA79" t="s">
        <v>193</v>
      </c>
      <c r="DB79" t="s">
        <v>193</v>
      </c>
      <c r="DC79" t="s">
        <v>193</v>
      </c>
      <c r="DD79" t="s">
        <v>193</v>
      </c>
      <c r="DE79" t="s">
        <v>193</v>
      </c>
      <c r="DF79" t="s">
        <v>193</v>
      </c>
      <c r="DG79" t="s">
        <v>193</v>
      </c>
      <c r="DH79" t="s">
        <v>193</v>
      </c>
      <c r="DI79" t="s">
        <v>193</v>
      </c>
      <c r="DJ79" t="s">
        <v>193</v>
      </c>
      <c r="DK79" t="s">
        <v>193</v>
      </c>
      <c r="DL79" t="s">
        <v>193</v>
      </c>
      <c r="DM79" t="s">
        <v>193</v>
      </c>
      <c r="DN79" t="s">
        <v>193</v>
      </c>
      <c r="DO79" t="s">
        <v>193</v>
      </c>
      <c r="DP79" t="s">
        <v>193</v>
      </c>
      <c r="DQ79" t="s">
        <v>193</v>
      </c>
      <c r="DR79" t="s">
        <v>193</v>
      </c>
      <c r="DS79" t="s">
        <v>193</v>
      </c>
      <c r="DT79" t="s">
        <v>193</v>
      </c>
      <c r="DU79" t="s">
        <v>193</v>
      </c>
      <c r="DV79" t="s">
        <v>193</v>
      </c>
      <c r="DW79" t="s">
        <v>193</v>
      </c>
      <c r="DX79" t="s">
        <v>193</v>
      </c>
      <c r="DY79" t="s">
        <v>193</v>
      </c>
      <c r="DZ79" t="s">
        <v>193</v>
      </c>
      <c r="EA79" t="s">
        <v>193</v>
      </c>
      <c r="EB79" t="s">
        <v>193</v>
      </c>
      <c r="EC79" t="s">
        <v>193</v>
      </c>
      <c r="ED79" t="s">
        <v>193</v>
      </c>
      <c r="EE79" t="s">
        <v>193</v>
      </c>
      <c r="EF79" t="s">
        <v>193</v>
      </c>
      <c r="EG79" t="s">
        <v>193</v>
      </c>
      <c r="EH79" t="s">
        <v>193</v>
      </c>
      <c r="EI79" t="s">
        <v>193</v>
      </c>
      <c r="EJ79" t="s">
        <v>193</v>
      </c>
      <c r="EK79" t="s">
        <v>193</v>
      </c>
      <c r="EL79" t="s">
        <v>193</v>
      </c>
      <c r="EM79" t="s">
        <v>193</v>
      </c>
      <c r="EN79" t="s">
        <v>193</v>
      </c>
      <c r="EO79" t="s">
        <v>193</v>
      </c>
      <c r="EP79" t="s">
        <v>193</v>
      </c>
      <c r="EQ79" t="s">
        <v>193</v>
      </c>
      <c r="ER79" t="s">
        <v>193</v>
      </c>
      <c r="ES79" t="s">
        <v>193</v>
      </c>
      <c r="ET79" t="s">
        <v>193</v>
      </c>
      <c r="EU79" t="s">
        <v>193</v>
      </c>
      <c r="EV79" t="s">
        <v>193</v>
      </c>
      <c r="EW79" t="s">
        <v>193</v>
      </c>
      <c r="EX79" t="s">
        <v>193</v>
      </c>
      <c r="EY79" t="s">
        <v>193</v>
      </c>
      <c r="EZ79" t="s">
        <v>193</v>
      </c>
      <c r="FA79" t="s">
        <v>193</v>
      </c>
      <c r="FB79" t="s">
        <v>193</v>
      </c>
      <c r="FC79" t="s">
        <v>193</v>
      </c>
      <c r="FD79" t="s">
        <v>193</v>
      </c>
      <c r="FE79" t="s">
        <v>193</v>
      </c>
      <c r="FF79" t="s">
        <v>193</v>
      </c>
      <c r="FG79" t="s">
        <v>193</v>
      </c>
      <c r="FH79" t="s">
        <v>193</v>
      </c>
      <c r="FI79" t="s">
        <v>193</v>
      </c>
      <c r="FJ79" t="s">
        <v>193</v>
      </c>
      <c r="FK79" t="s">
        <v>193</v>
      </c>
      <c r="FL79" t="s">
        <v>193</v>
      </c>
      <c r="FM79" t="s">
        <v>193</v>
      </c>
      <c r="FN79" t="s">
        <v>193</v>
      </c>
      <c r="FO79" t="s">
        <v>193</v>
      </c>
      <c r="FP79" t="s">
        <v>193</v>
      </c>
      <c r="FQ79" t="s">
        <v>193</v>
      </c>
      <c r="FR79" t="s">
        <v>193</v>
      </c>
      <c r="FS79" t="s">
        <v>193</v>
      </c>
      <c r="FT79" t="s">
        <v>193</v>
      </c>
      <c r="FU79" t="s">
        <v>193</v>
      </c>
      <c r="FV79" t="s">
        <v>193</v>
      </c>
      <c r="FW79" t="s">
        <v>193</v>
      </c>
      <c r="FX79" t="s">
        <v>193</v>
      </c>
      <c r="FY79" t="s">
        <v>193</v>
      </c>
      <c r="FZ79" t="s">
        <v>193</v>
      </c>
      <c r="GA79" t="s">
        <v>193</v>
      </c>
      <c r="GB79" t="s">
        <v>193</v>
      </c>
      <c r="GC79" t="s">
        <v>193</v>
      </c>
      <c r="GD79" t="s">
        <v>193</v>
      </c>
      <c r="GE79" t="s">
        <v>193</v>
      </c>
      <c r="GF79" t="s">
        <v>193</v>
      </c>
      <c r="GG79" t="s">
        <v>193</v>
      </c>
      <c r="GH79" t="s">
        <v>193</v>
      </c>
      <c r="GI79" t="s">
        <v>193</v>
      </c>
      <c r="GJ79" t="s">
        <v>193</v>
      </c>
      <c r="GK79" t="s">
        <v>193</v>
      </c>
      <c r="GL79" t="s">
        <v>193</v>
      </c>
      <c r="GM79" t="s">
        <v>193</v>
      </c>
      <c r="GN79" t="s">
        <v>193</v>
      </c>
      <c r="GO79" t="s">
        <v>193</v>
      </c>
      <c r="GP79" t="s">
        <v>193</v>
      </c>
      <c r="GQ79" t="s">
        <v>193</v>
      </c>
      <c r="GR79" t="s">
        <v>193</v>
      </c>
      <c r="GS79" t="s">
        <v>193</v>
      </c>
      <c r="GT79" t="s">
        <v>193</v>
      </c>
      <c r="GU79" t="s">
        <v>193</v>
      </c>
      <c r="GV79" t="s">
        <v>193</v>
      </c>
      <c r="GW79" t="s">
        <v>193</v>
      </c>
      <c r="GX79" t="s">
        <v>193</v>
      </c>
      <c r="GY79" t="s">
        <v>193</v>
      </c>
      <c r="GZ79" t="s">
        <v>193</v>
      </c>
      <c r="HA79" t="s">
        <v>193</v>
      </c>
      <c r="HB79" t="s">
        <v>193</v>
      </c>
      <c r="HC79" t="s">
        <v>193</v>
      </c>
      <c r="HD79" t="s">
        <v>193</v>
      </c>
      <c r="HE79" t="s">
        <v>193</v>
      </c>
      <c r="HF79" t="s">
        <v>193</v>
      </c>
      <c r="HG79" t="s">
        <v>193</v>
      </c>
      <c r="HH79" t="s">
        <v>193</v>
      </c>
      <c r="HI79" t="s">
        <v>193</v>
      </c>
      <c r="HJ79" t="s">
        <v>193</v>
      </c>
      <c r="HK79" t="s">
        <v>193</v>
      </c>
      <c r="HL79" t="s">
        <v>193</v>
      </c>
      <c r="HM79" t="s">
        <v>193</v>
      </c>
      <c r="HN79" t="s">
        <v>193</v>
      </c>
      <c r="HO79" t="s">
        <v>193</v>
      </c>
      <c r="HP79" t="s">
        <v>193</v>
      </c>
      <c r="HQ79" t="s">
        <v>193</v>
      </c>
      <c r="HR79" t="s">
        <v>193</v>
      </c>
      <c r="HS79" t="s">
        <v>193</v>
      </c>
      <c r="HT79" t="s">
        <v>193</v>
      </c>
      <c r="HU79" t="s">
        <v>193</v>
      </c>
      <c r="HV79" t="s">
        <v>193</v>
      </c>
      <c r="HW79" t="s">
        <v>193</v>
      </c>
      <c r="HX79" t="s">
        <v>193</v>
      </c>
      <c r="HY79" t="s">
        <v>193</v>
      </c>
      <c r="HZ79" t="s">
        <v>193</v>
      </c>
      <c r="IA79" t="s">
        <v>193</v>
      </c>
      <c r="IB79" t="s">
        <v>193</v>
      </c>
      <c r="IC79" t="s">
        <v>193</v>
      </c>
      <c r="ID79" t="s">
        <v>193</v>
      </c>
      <c r="IE79" t="s">
        <v>193</v>
      </c>
      <c r="IF79" t="s">
        <v>193</v>
      </c>
      <c r="IG79" t="s">
        <v>109</v>
      </c>
      <c r="IH79">
        <v>450</v>
      </c>
      <c r="II79" t="s">
        <v>193</v>
      </c>
      <c r="IJ79" t="s">
        <v>193</v>
      </c>
      <c r="IK79" t="s">
        <v>193</v>
      </c>
      <c r="IL79" t="s">
        <v>193</v>
      </c>
      <c r="IM79" t="s">
        <v>193</v>
      </c>
      <c r="IN79" t="s">
        <v>193</v>
      </c>
      <c r="IO79" t="s">
        <v>193</v>
      </c>
      <c r="IP79" t="s">
        <v>193</v>
      </c>
      <c r="IQ79" t="s">
        <v>193</v>
      </c>
      <c r="IR79" t="s">
        <v>193</v>
      </c>
      <c r="IS79" t="s">
        <v>193</v>
      </c>
      <c r="IT79" t="s">
        <v>193</v>
      </c>
      <c r="IU79" t="s">
        <v>193</v>
      </c>
      <c r="IV79" t="s">
        <v>193</v>
      </c>
      <c r="IW79" t="s">
        <v>193</v>
      </c>
      <c r="IX79" t="s">
        <v>193</v>
      </c>
      <c r="IY79" t="s">
        <v>193</v>
      </c>
      <c r="IZ79" t="s">
        <v>193</v>
      </c>
      <c r="JA79" t="s">
        <v>193</v>
      </c>
      <c r="JB79" t="s">
        <v>193</v>
      </c>
      <c r="JC79" t="s">
        <v>193</v>
      </c>
      <c r="JD79" t="s">
        <v>193</v>
      </c>
      <c r="JE79" t="s">
        <v>193</v>
      </c>
      <c r="JF79" t="s">
        <v>193</v>
      </c>
      <c r="JG79" t="s">
        <v>193</v>
      </c>
      <c r="JH79" t="s">
        <v>193</v>
      </c>
      <c r="JI79" t="s">
        <v>193</v>
      </c>
      <c r="JJ79" t="s">
        <v>193</v>
      </c>
      <c r="JK79" t="s">
        <v>193</v>
      </c>
      <c r="JL79" t="s">
        <v>193</v>
      </c>
      <c r="JM79" t="s">
        <v>193</v>
      </c>
      <c r="JN79" t="s">
        <v>193</v>
      </c>
      <c r="JO79" t="s">
        <v>193</v>
      </c>
      <c r="JP79" t="s">
        <v>193</v>
      </c>
      <c r="JQ79" t="s">
        <v>193</v>
      </c>
      <c r="JR79" t="s">
        <v>132</v>
      </c>
      <c r="JS79" t="s">
        <v>193</v>
      </c>
      <c r="JT79" t="s">
        <v>193</v>
      </c>
      <c r="JU79" t="s">
        <v>193</v>
      </c>
      <c r="JV79" t="s">
        <v>193</v>
      </c>
      <c r="JW79" t="s">
        <v>193</v>
      </c>
      <c r="JX79" t="s">
        <v>193</v>
      </c>
      <c r="JY79" t="s">
        <v>193</v>
      </c>
      <c r="JZ79" t="s">
        <v>193</v>
      </c>
      <c r="KA79" t="s">
        <v>3336</v>
      </c>
      <c r="KB79">
        <v>0</v>
      </c>
      <c r="KC79">
        <v>1</v>
      </c>
      <c r="KD79">
        <v>1</v>
      </c>
      <c r="KE79">
        <v>1</v>
      </c>
      <c r="KF79">
        <v>0</v>
      </c>
      <c r="KG79">
        <v>0</v>
      </c>
      <c r="KH79">
        <v>0</v>
      </c>
      <c r="KI79">
        <v>0</v>
      </c>
      <c r="KJ79" t="s">
        <v>193</v>
      </c>
      <c r="KK79" t="s">
        <v>114</v>
      </c>
      <c r="KL79" t="s">
        <v>193</v>
      </c>
      <c r="KM79" t="s">
        <v>193</v>
      </c>
      <c r="KN79" t="s">
        <v>193</v>
      </c>
      <c r="KO79" t="s">
        <v>193</v>
      </c>
      <c r="KP79" t="s">
        <v>193</v>
      </c>
      <c r="KQ79" t="s">
        <v>193</v>
      </c>
      <c r="KR79" t="s">
        <v>193</v>
      </c>
      <c r="KS79" t="s">
        <v>193</v>
      </c>
      <c r="KT79" t="s">
        <v>193</v>
      </c>
      <c r="KU79" t="s">
        <v>193</v>
      </c>
      <c r="KV79" t="s">
        <v>193</v>
      </c>
      <c r="KW79" t="s">
        <v>193</v>
      </c>
      <c r="KX79" t="s">
        <v>193</v>
      </c>
      <c r="KY79" t="s">
        <v>193</v>
      </c>
      <c r="KZ79" t="s">
        <v>193</v>
      </c>
      <c r="LA79" t="s">
        <v>193</v>
      </c>
      <c r="LB79" t="s">
        <v>193</v>
      </c>
      <c r="LC79" t="s">
        <v>193</v>
      </c>
      <c r="LD79" t="s">
        <v>193</v>
      </c>
      <c r="LE79" t="s">
        <v>193</v>
      </c>
      <c r="LF79" t="s">
        <v>193</v>
      </c>
      <c r="LG79" t="s">
        <v>193</v>
      </c>
      <c r="LH79" t="s">
        <v>193</v>
      </c>
      <c r="LI79" t="s">
        <v>193</v>
      </c>
      <c r="LJ79" t="s">
        <v>193</v>
      </c>
      <c r="LK79" t="s">
        <v>193</v>
      </c>
      <c r="LL79" t="s">
        <v>193</v>
      </c>
      <c r="LM79" t="s">
        <v>193</v>
      </c>
      <c r="LN79" t="s">
        <v>193</v>
      </c>
      <c r="LO79" t="s">
        <v>193</v>
      </c>
      <c r="LP79" t="s">
        <v>193</v>
      </c>
      <c r="LQ79" t="s">
        <v>193</v>
      </c>
      <c r="LR79" t="s">
        <v>193</v>
      </c>
      <c r="LS79" t="s">
        <v>193</v>
      </c>
      <c r="LT79" t="s">
        <v>193</v>
      </c>
      <c r="LU79" t="s">
        <v>193</v>
      </c>
      <c r="LV79" t="s">
        <v>193</v>
      </c>
      <c r="LW79" t="s">
        <v>193</v>
      </c>
      <c r="LX79" t="s">
        <v>193</v>
      </c>
      <c r="LY79" t="s">
        <v>193</v>
      </c>
      <c r="LZ79" t="s">
        <v>193</v>
      </c>
      <c r="MA79" t="s">
        <v>193</v>
      </c>
      <c r="MB79" t="s">
        <v>193</v>
      </c>
      <c r="MC79" t="s">
        <v>193</v>
      </c>
      <c r="MD79" t="s">
        <v>193</v>
      </c>
      <c r="ME79" t="s">
        <v>193</v>
      </c>
      <c r="MF79" t="s">
        <v>193</v>
      </c>
      <c r="MG79" t="s">
        <v>193</v>
      </c>
      <c r="MH79" t="s">
        <v>193</v>
      </c>
      <c r="MI79" t="s">
        <v>193</v>
      </c>
      <c r="MJ79" t="s">
        <v>193</v>
      </c>
      <c r="MK79" t="s">
        <v>193</v>
      </c>
      <c r="ML79" t="s">
        <v>193</v>
      </c>
      <c r="MM79" t="s">
        <v>193</v>
      </c>
      <c r="MN79" t="s">
        <v>193</v>
      </c>
      <c r="MO79" t="s">
        <v>193</v>
      </c>
      <c r="MP79" t="s">
        <v>193</v>
      </c>
      <c r="MQ79" t="s">
        <v>193</v>
      </c>
      <c r="MR79" t="s">
        <v>193</v>
      </c>
      <c r="MS79" t="s">
        <v>193</v>
      </c>
      <c r="MT79" t="s">
        <v>193</v>
      </c>
      <c r="MU79" t="s">
        <v>193</v>
      </c>
      <c r="MV79" t="s">
        <v>193</v>
      </c>
      <c r="MW79" t="s">
        <v>193</v>
      </c>
      <c r="MX79" t="s">
        <v>193</v>
      </c>
      <c r="MY79" t="s">
        <v>193</v>
      </c>
      <c r="MZ79" t="s">
        <v>193</v>
      </c>
      <c r="NA79" t="s">
        <v>193</v>
      </c>
      <c r="NB79" t="s">
        <v>193</v>
      </c>
      <c r="NC79">
        <v>195600513</v>
      </c>
      <c r="ND79" t="s">
        <v>3503</v>
      </c>
      <c r="NE79" t="s">
        <v>4115</v>
      </c>
      <c r="NF79" t="s">
        <v>193</v>
      </c>
      <c r="NG79" t="s">
        <v>699</v>
      </c>
      <c r="NH79" t="s">
        <v>700</v>
      </c>
      <c r="NI79" t="s">
        <v>611</v>
      </c>
      <c r="NJ79" t="s">
        <v>193</v>
      </c>
      <c r="NK79">
        <v>79</v>
      </c>
    </row>
    <row r="80" spans="1:375" x14ac:dyDescent="0.35">
      <c r="A80" t="s">
        <v>4116</v>
      </c>
      <c r="B80" t="s">
        <v>4117</v>
      </c>
      <c r="C80" t="s">
        <v>3355</v>
      </c>
      <c r="D80">
        <v>2.0833333343034609E-3</v>
      </c>
      <c r="E80" t="s">
        <v>193</v>
      </c>
      <c r="F80" t="s">
        <v>193</v>
      </c>
      <c r="G80" t="s">
        <v>193</v>
      </c>
      <c r="H80" t="s">
        <v>3355</v>
      </c>
      <c r="I80" t="s">
        <v>161</v>
      </c>
      <c r="J80" t="s">
        <v>193</v>
      </c>
      <c r="K80" t="s">
        <v>162</v>
      </c>
      <c r="L80" t="s">
        <v>161</v>
      </c>
      <c r="M80" t="s">
        <v>161</v>
      </c>
      <c r="N80" t="s">
        <v>163</v>
      </c>
      <c r="O80" t="s">
        <v>193</v>
      </c>
      <c r="P80" t="s">
        <v>198</v>
      </c>
      <c r="Q80" t="s">
        <v>163</v>
      </c>
      <c r="R80" t="s">
        <v>163</v>
      </c>
      <c r="S80" t="s">
        <v>164</v>
      </c>
      <c r="T80" t="s">
        <v>165</v>
      </c>
      <c r="U80" t="s">
        <v>166</v>
      </c>
      <c r="V80" t="s">
        <v>165</v>
      </c>
      <c r="W80" t="s">
        <v>228</v>
      </c>
      <c r="X80" t="s">
        <v>229</v>
      </c>
      <c r="Y80" t="s">
        <v>228</v>
      </c>
      <c r="Z80" t="s">
        <v>165</v>
      </c>
      <c r="AA80" t="s">
        <v>193</v>
      </c>
      <c r="AB80" t="s">
        <v>563</v>
      </c>
      <c r="AC80" t="s">
        <v>165</v>
      </c>
      <c r="AD80" t="s">
        <v>165</v>
      </c>
      <c r="AE80" t="s">
        <v>167</v>
      </c>
      <c r="AF80" t="s">
        <v>193</v>
      </c>
      <c r="AG80" t="s">
        <v>165</v>
      </c>
      <c r="AH80" t="s">
        <v>167</v>
      </c>
      <c r="AI80" t="s">
        <v>167</v>
      </c>
      <c r="AJ80" t="s">
        <v>536</v>
      </c>
      <c r="AK80" t="s">
        <v>490</v>
      </c>
      <c r="AL80" t="s">
        <v>109</v>
      </c>
      <c r="AM80" t="s">
        <v>193</v>
      </c>
      <c r="AN80" t="s">
        <v>109</v>
      </c>
      <c r="AO80" t="s">
        <v>193</v>
      </c>
      <c r="AP80" t="s">
        <v>491</v>
      </c>
      <c r="AQ80" t="s">
        <v>193</v>
      </c>
      <c r="AR80" t="s">
        <v>193</v>
      </c>
      <c r="AS80" t="s">
        <v>514</v>
      </c>
      <c r="AT80" t="s">
        <v>193</v>
      </c>
      <c r="AU80" t="s">
        <v>3554</v>
      </c>
      <c r="AV80">
        <v>0</v>
      </c>
      <c r="AW80">
        <v>0</v>
      </c>
      <c r="AX80">
        <v>0</v>
      </c>
      <c r="AY80">
        <v>1</v>
      </c>
      <c r="AZ80">
        <v>0</v>
      </c>
      <c r="BA80">
        <v>0</v>
      </c>
      <c r="BB80">
        <v>0</v>
      </c>
      <c r="BC80" t="s">
        <v>3953</v>
      </c>
      <c r="BD80" t="s">
        <v>3554</v>
      </c>
      <c r="BE80" t="s">
        <v>112</v>
      </c>
      <c r="BF80">
        <v>1</v>
      </c>
      <c r="BG80">
        <v>0</v>
      </c>
      <c r="BH80">
        <v>0</v>
      </c>
      <c r="BI80">
        <v>0</v>
      </c>
      <c r="BJ80">
        <v>0</v>
      </c>
      <c r="BK80">
        <v>0</v>
      </c>
      <c r="BL80">
        <v>0</v>
      </c>
      <c r="BM80">
        <v>0</v>
      </c>
      <c r="BN80">
        <v>0</v>
      </c>
      <c r="BO80">
        <v>0</v>
      </c>
      <c r="BP80" t="s">
        <v>193</v>
      </c>
      <c r="BQ80" t="s">
        <v>143</v>
      </c>
      <c r="BR80" t="s">
        <v>501</v>
      </c>
      <c r="BS80" t="s">
        <v>193</v>
      </c>
      <c r="BT80" t="s">
        <v>193</v>
      </c>
      <c r="BU80" t="s">
        <v>193</v>
      </c>
      <c r="BV80" t="s">
        <v>193</v>
      </c>
      <c r="BW80" t="s">
        <v>193</v>
      </c>
      <c r="BX80" t="s">
        <v>193</v>
      </c>
      <c r="BY80" t="s">
        <v>193</v>
      </c>
      <c r="BZ80" t="s">
        <v>193</v>
      </c>
      <c r="CA80" t="s">
        <v>193</v>
      </c>
      <c r="CB80" t="s">
        <v>193</v>
      </c>
      <c r="CC80" t="s">
        <v>193</v>
      </c>
      <c r="CD80" t="s">
        <v>193</v>
      </c>
      <c r="CE80" t="s">
        <v>193</v>
      </c>
      <c r="CF80" t="s">
        <v>193</v>
      </c>
      <c r="CG80" t="s">
        <v>193</v>
      </c>
      <c r="CH80" t="s">
        <v>193</v>
      </c>
      <c r="CI80" t="s">
        <v>193</v>
      </c>
      <c r="CJ80" t="s">
        <v>193</v>
      </c>
      <c r="CK80" t="s">
        <v>193</v>
      </c>
      <c r="CL80" t="s">
        <v>193</v>
      </c>
      <c r="CM80" t="s">
        <v>193</v>
      </c>
      <c r="CN80" t="s">
        <v>193</v>
      </c>
      <c r="CO80" t="s">
        <v>193</v>
      </c>
      <c r="CP80" t="s">
        <v>193</v>
      </c>
      <c r="CQ80" t="s">
        <v>193</v>
      </c>
      <c r="CR80" t="s">
        <v>193</v>
      </c>
      <c r="CS80" t="s">
        <v>193</v>
      </c>
      <c r="CT80" t="s">
        <v>193</v>
      </c>
      <c r="CU80" t="s">
        <v>193</v>
      </c>
      <c r="CV80" t="s">
        <v>193</v>
      </c>
      <c r="CW80" t="s">
        <v>193</v>
      </c>
      <c r="CX80" t="s">
        <v>193</v>
      </c>
      <c r="CY80" t="s">
        <v>193</v>
      </c>
      <c r="CZ80" t="s">
        <v>193</v>
      </c>
      <c r="DA80" t="s">
        <v>193</v>
      </c>
      <c r="DB80" t="s">
        <v>193</v>
      </c>
      <c r="DC80" t="s">
        <v>193</v>
      </c>
      <c r="DD80" t="s">
        <v>193</v>
      </c>
      <c r="DE80" t="s">
        <v>193</v>
      </c>
      <c r="DF80" t="s">
        <v>193</v>
      </c>
      <c r="DG80" t="s">
        <v>193</v>
      </c>
      <c r="DH80" t="s">
        <v>193</v>
      </c>
      <c r="DI80" t="s">
        <v>193</v>
      </c>
      <c r="DJ80" t="s">
        <v>193</v>
      </c>
      <c r="DK80" t="s">
        <v>193</v>
      </c>
      <c r="DL80" t="s">
        <v>193</v>
      </c>
      <c r="DM80" t="s">
        <v>193</v>
      </c>
      <c r="DN80" t="s">
        <v>193</v>
      </c>
      <c r="DO80" t="s">
        <v>193</v>
      </c>
      <c r="DP80" t="s">
        <v>193</v>
      </c>
      <c r="DQ80" t="s">
        <v>193</v>
      </c>
      <c r="DR80" t="s">
        <v>193</v>
      </c>
      <c r="DS80" t="s">
        <v>193</v>
      </c>
      <c r="DT80" t="s">
        <v>193</v>
      </c>
      <c r="DU80" t="s">
        <v>193</v>
      </c>
      <c r="DV80" t="s">
        <v>193</v>
      </c>
      <c r="DW80" t="s">
        <v>193</v>
      </c>
      <c r="DX80" t="s">
        <v>193</v>
      </c>
      <c r="DY80" t="s">
        <v>193</v>
      </c>
      <c r="DZ80" t="s">
        <v>193</v>
      </c>
      <c r="EA80" t="s">
        <v>193</v>
      </c>
      <c r="EB80" t="s">
        <v>193</v>
      </c>
      <c r="EC80" t="s">
        <v>193</v>
      </c>
      <c r="ED80" t="s">
        <v>193</v>
      </c>
      <c r="EE80" t="s">
        <v>193</v>
      </c>
      <c r="EF80" t="s">
        <v>193</v>
      </c>
      <c r="EG80" t="s">
        <v>193</v>
      </c>
      <c r="EH80" t="s">
        <v>193</v>
      </c>
      <c r="EI80" t="s">
        <v>193</v>
      </c>
      <c r="EJ80" t="s">
        <v>193</v>
      </c>
      <c r="EK80" t="s">
        <v>193</v>
      </c>
      <c r="EL80" t="s">
        <v>193</v>
      </c>
      <c r="EM80" t="s">
        <v>193</v>
      </c>
      <c r="EN80" t="s">
        <v>193</v>
      </c>
      <c r="EO80" t="s">
        <v>193</v>
      </c>
      <c r="EP80" t="s">
        <v>193</v>
      </c>
      <c r="EQ80" t="s">
        <v>193</v>
      </c>
      <c r="ER80" t="s">
        <v>193</v>
      </c>
      <c r="ES80" t="s">
        <v>193</v>
      </c>
      <c r="ET80" t="s">
        <v>193</v>
      </c>
      <c r="EU80" t="s">
        <v>193</v>
      </c>
      <c r="EV80" t="s">
        <v>193</v>
      </c>
      <c r="EW80" t="s">
        <v>193</v>
      </c>
      <c r="EX80" t="s">
        <v>193</v>
      </c>
      <c r="EY80" t="s">
        <v>193</v>
      </c>
      <c r="EZ80" t="s">
        <v>193</v>
      </c>
      <c r="FA80" t="s">
        <v>193</v>
      </c>
      <c r="FB80" t="s">
        <v>193</v>
      </c>
      <c r="FC80" t="s">
        <v>193</v>
      </c>
      <c r="FD80" t="s">
        <v>193</v>
      </c>
      <c r="FE80" t="s">
        <v>193</v>
      </c>
      <c r="FF80" t="s">
        <v>193</v>
      </c>
      <c r="FG80" t="s">
        <v>193</v>
      </c>
      <c r="FH80" t="s">
        <v>193</v>
      </c>
      <c r="FI80" t="s">
        <v>193</v>
      </c>
      <c r="FJ80" t="s">
        <v>193</v>
      </c>
      <c r="FK80" t="s">
        <v>193</v>
      </c>
      <c r="FL80" t="s">
        <v>193</v>
      </c>
      <c r="FM80" t="s">
        <v>193</v>
      </c>
      <c r="FN80" t="s">
        <v>193</v>
      </c>
      <c r="FO80" t="s">
        <v>193</v>
      </c>
      <c r="FP80" t="s">
        <v>193</v>
      </c>
      <c r="FQ80" t="s">
        <v>193</v>
      </c>
      <c r="FR80" t="s">
        <v>193</v>
      </c>
      <c r="FS80" t="s">
        <v>193</v>
      </c>
      <c r="FT80" t="s">
        <v>193</v>
      </c>
      <c r="FU80" t="s">
        <v>193</v>
      </c>
      <c r="FV80" t="s">
        <v>193</v>
      </c>
      <c r="FW80" t="s">
        <v>193</v>
      </c>
      <c r="FX80" t="s">
        <v>193</v>
      </c>
      <c r="FY80" t="s">
        <v>193</v>
      </c>
      <c r="FZ80" t="s">
        <v>193</v>
      </c>
      <c r="GA80" t="s">
        <v>193</v>
      </c>
      <c r="GB80" t="s">
        <v>193</v>
      </c>
      <c r="GC80" t="s">
        <v>193</v>
      </c>
      <c r="GD80" t="s">
        <v>193</v>
      </c>
      <c r="GE80" t="s">
        <v>193</v>
      </c>
      <c r="GF80" t="s">
        <v>193</v>
      </c>
      <c r="GG80" t="s">
        <v>193</v>
      </c>
      <c r="GH80" t="s">
        <v>193</v>
      </c>
      <c r="GI80" t="s">
        <v>193</v>
      </c>
      <c r="GJ80" t="s">
        <v>193</v>
      </c>
      <c r="GK80" t="s">
        <v>193</v>
      </c>
      <c r="GL80" t="s">
        <v>193</v>
      </c>
      <c r="GM80" t="s">
        <v>193</v>
      </c>
      <c r="GN80" t="s">
        <v>193</v>
      </c>
      <c r="GO80" t="s">
        <v>193</v>
      </c>
      <c r="GP80" t="s">
        <v>193</v>
      </c>
      <c r="GQ80" t="s">
        <v>193</v>
      </c>
      <c r="GR80" t="s">
        <v>193</v>
      </c>
      <c r="GS80" t="s">
        <v>193</v>
      </c>
      <c r="GT80" t="s">
        <v>193</v>
      </c>
      <c r="GU80" t="s">
        <v>193</v>
      </c>
      <c r="GV80" t="s">
        <v>193</v>
      </c>
      <c r="GW80" t="s">
        <v>193</v>
      </c>
      <c r="GX80" t="s">
        <v>193</v>
      </c>
      <c r="GY80" t="s">
        <v>193</v>
      </c>
      <c r="GZ80" t="s">
        <v>193</v>
      </c>
      <c r="HA80" t="s">
        <v>193</v>
      </c>
      <c r="HB80" t="s">
        <v>193</v>
      </c>
      <c r="HC80" t="s">
        <v>193</v>
      </c>
      <c r="HD80" t="s">
        <v>193</v>
      </c>
      <c r="HE80" t="s">
        <v>193</v>
      </c>
      <c r="HF80" t="s">
        <v>193</v>
      </c>
      <c r="HG80" t="s">
        <v>193</v>
      </c>
      <c r="HH80" t="s">
        <v>193</v>
      </c>
      <c r="HI80" t="s">
        <v>193</v>
      </c>
      <c r="HJ80" t="s">
        <v>193</v>
      </c>
      <c r="HK80" t="s">
        <v>193</v>
      </c>
      <c r="HL80" t="s">
        <v>193</v>
      </c>
      <c r="HM80" t="s">
        <v>193</v>
      </c>
      <c r="HN80" t="s">
        <v>193</v>
      </c>
      <c r="HO80" t="s">
        <v>193</v>
      </c>
      <c r="HP80" t="s">
        <v>193</v>
      </c>
      <c r="HQ80" t="s">
        <v>193</v>
      </c>
      <c r="HR80" t="s">
        <v>193</v>
      </c>
      <c r="HS80" t="s">
        <v>193</v>
      </c>
      <c r="HT80" t="s">
        <v>193</v>
      </c>
      <c r="HU80" t="s">
        <v>193</v>
      </c>
      <c r="HV80" t="s">
        <v>193</v>
      </c>
      <c r="HW80" t="s">
        <v>193</v>
      </c>
      <c r="HX80" t="s">
        <v>193</v>
      </c>
      <c r="HY80" t="s">
        <v>193</v>
      </c>
      <c r="HZ80" t="s">
        <v>193</v>
      </c>
      <c r="IA80" t="s">
        <v>193</v>
      </c>
      <c r="IB80" t="s">
        <v>193</v>
      </c>
      <c r="IC80" t="s">
        <v>193</v>
      </c>
      <c r="ID80" t="s">
        <v>193</v>
      </c>
      <c r="IE80" t="s">
        <v>193</v>
      </c>
      <c r="IF80" t="s">
        <v>193</v>
      </c>
      <c r="IG80" t="s">
        <v>193</v>
      </c>
      <c r="IH80" t="s">
        <v>193</v>
      </c>
      <c r="II80" t="s">
        <v>193</v>
      </c>
      <c r="IJ80" t="s">
        <v>193</v>
      </c>
      <c r="IK80" t="s">
        <v>193</v>
      </c>
      <c r="IL80" t="s">
        <v>193</v>
      </c>
      <c r="IM80" t="s">
        <v>193</v>
      </c>
      <c r="IN80" t="s">
        <v>3505</v>
      </c>
      <c r="IO80">
        <v>1</v>
      </c>
      <c r="IP80">
        <v>1</v>
      </c>
      <c r="IQ80">
        <v>0</v>
      </c>
      <c r="IR80">
        <v>0</v>
      </c>
      <c r="IS80">
        <v>1</v>
      </c>
      <c r="IT80">
        <v>1</v>
      </c>
      <c r="IU80">
        <v>1</v>
      </c>
      <c r="IV80">
        <v>0</v>
      </c>
      <c r="IW80" t="s">
        <v>3420</v>
      </c>
      <c r="IX80">
        <v>1000</v>
      </c>
      <c r="IY80" t="s">
        <v>193</v>
      </c>
      <c r="IZ80">
        <v>250</v>
      </c>
      <c r="JA80" t="s">
        <v>193</v>
      </c>
      <c r="JB80" t="s">
        <v>193</v>
      </c>
      <c r="JC80">
        <v>25</v>
      </c>
      <c r="JD80">
        <v>100</v>
      </c>
      <c r="JE80">
        <v>75</v>
      </c>
      <c r="JF80" t="s">
        <v>109</v>
      </c>
      <c r="JG80" t="s">
        <v>193</v>
      </c>
      <c r="JH80" t="s">
        <v>193</v>
      </c>
      <c r="JI80" t="s">
        <v>193</v>
      </c>
      <c r="JJ80" t="s">
        <v>193</v>
      </c>
      <c r="JK80" t="s">
        <v>193</v>
      </c>
      <c r="JL80" t="s">
        <v>193</v>
      </c>
      <c r="JM80" t="s">
        <v>193</v>
      </c>
      <c r="JN80" t="s">
        <v>193</v>
      </c>
      <c r="JO80" t="s">
        <v>193</v>
      </c>
      <c r="JP80" t="s">
        <v>193</v>
      </c>
      <c r="JQ80" t="s">
        <v>193</v>
      </c>
      <c r="JR80" t="s">
        <v>114</v>
      </c>
      <c r="JS80" t="s">
        <v>193</v>
      </c>
      <c r="JT80" t="s">
        <v>193</v>
      </c>
      <c r="JU80" t="s">
        <v>193</v>
      </c>
      <c r="JV80" t="s">
        <v>193</v>
      </c>
      <c r="JW80" t="s">
        <v>193</v>
      </c>
      <c r="JX80" t="s">
        <v>193</v>
      </c>
      <c r="JY80" t="s">
        <v>193</v>
      </c>
      <c r="JZ80" t="s">
        <v>193</v>
      </c>
      <c r="KA80" t="s">
        <v>3458</v>
      </c>
      <c r="KB80">
        <v>0</v>
      </c>
      <c r="KC80">
        <v>0</v>
      </c>
      <c r="KD80">
        <v>1</v>
      </c>
      <c r="KE80">
        <v>0</v>
      </c>
      <c r="KF80">
        <v>0</v>
      </c>
      <c r="KG80">
        <v>0</v>
      </c>
      <c r="KH80">
        <v>0</v>
      </c>
      <c r="KI80">
        <v>0</v>
      </c>
      <c r="KJ80" t="s">
        <v>193</v>
      </c>
      <c r="KK80" t="s">
        <v>132</v>
      </c>
      <c r="KL80" t="s">
        <v>193</v>
      </c>
      <c r="KM80" t="s">
        <v>193</v>
      </c>
      <c r="KN80" t="s">
        <v>193</v>
      </c>
      <c r="KO80" t="s">
        <v>193</v>
      </c>
      <c r="KP80" t="s">
        <v>193</v>
      </c>
      <c r="KQ80" t="s">
        <v>193</v>
      </c>
      <c r="KR80" t="s">
        <v>193</v>
      </c>
      <c r="KS80" t="s">
        <v>193</v>
      </c>
      <c r="KT80" t="s">
        <v>193</v>
      </c>
      <c r="KU80" t="s">
        <v>193</v>
      </c>
      <c r="KV80" t="s">
        <v>193</v>
      </c>
      <c r="KW80" t="s">
        <v>193</v>
      </c>
      <c r="KX80" t="s">
        <v>193</v>
      </c>
      <c r="KY80" t="s">
        <v>193</v>
      </c>
      <c r="KZ80" t="s">
        <v>193</v>
      </c>
      <c r="LA80" t="s">
        <v>193</v>
      </c>
      <c r="LB80" t="s">
        <v>193</v>
      </c>
      <c r="LC80" t="s">
        <v>193</v>
      </c>
      <c r="LD80" t="s">
        <v>193</v>
      </c>
      <c r="LE80" t="s">
        <v>193</v>
      </c>
      <c r="LF80" t="s">
        <v>193</v>
      </c>
      <c r="LG80" t="s">
        <v>193</v>
      </c>
      <c r="LH80" t="s">
        <v>193</v>
      </c>
      <c r="LI80" t="s">
        <v>193</v>
      </c>
      <c r="LJ80" t="s">
        <v>193</v>
      </c>
      <c r="LK80" t="s">
        <v>193</v>
      </c>
      <c r="LL80" t="s">
        <v>193</v>
      </c>
      <c r="LM80" t="s">
        <v>193</v>
      </c>
      <c r="LN80" t="s">
        <v>193</v>
      </c>
      <c r="LO80" t="s">
        <v>193</v>
      </c>
      <c r="LP80" t="s">
        <v>193</v>
      </c>
      <c r="LQ80" t="s">
        <v>193</v>
      </c>
      <c r="LR80" t="s">
        <v>193</v>
      </c>
      <c r="LS80" t="s">
        <v>193</v>
      </c>
      <c r="LT80" t="s">
        <v>193</v>
      </c>
      <c r="LU80" t="s">
        <v>193</v>
      </c>
      <c r="LV80" t="s">
        <v>193</v>
      </c>
      <c r="LW80" t="s">
        <v>193</v>
      </c>
      <c r="LX80" t="s">
        <v>193</v>
      </c>
      <c r="LY80" t="s">
        <v>193</v>
      </c>
      <c r="LZ80" t="s">
        <v>193</v>
      </c>
      <c r="MA80" t="s">
        <v>193</v>
      </c>
      <c r="MB80" t="s">
        <v>193</v>
      </c>
      <c r="MC80" t="s">
        <v>193</v>
      </c>
      <c r="MD80" t="s">
        <v>193</v>
      </c>
      <c r="ME80" t="s">
        <v>193</v>
      </c>
      <c r="MF80" t="s">
        <v>193</v>
      </c>
      <c r="MG80" t="s">
        <v>193</v>
      </c>
      <c r="MH80" t="s">
        <v>193</v>
      </c>
      <c r="MI80" t="s">
        <v>193</v>
      </c>
      <c r="MJ80" t="s">
        <v>193</v>
      </c>
      <c r="MK80" t="s">
        <v>193</v>
      </c>
      <c r="ML80" t="s">
        <v>193</v>
      </c>
      <c r="MM80" t="s">
        <v>193</v>
      </c>
      <c r="MN80" t="s">
        <v>193</v>
      </c>
      <c r="MO80" t="s">
        <v>193</v>
      </c>
      <c r="MP80" t="s">
        <v>193</v>
      </c>
      <c r="MQ80" t="s">
        <v>193</v>
      </c>
      <c r="MR80" t="s">
        <v>193</v>
      </c>
      <c r="MS80" t="s">
        <v>193</v>
      </c>
      <c r="MT80" t="s">
        <v>193</v>
      </c>
      <c r="MU80" t="s">
        <v>193</v>
      </c>
      <c r="MV80" t="s">
        <v>193</v>
      </c>
      <c r="MW80" t="s">
        <v>193</v>
      </c>
      <c r="MX80" t="s">
        <v>193</v>
      </c>
      <c r="MY80" t="s">
        <v>193</v>
      </c>
      <c r="MZ80" t="s">
        <v>193</v>
      </c>
      <c r="NA80" t="s">
        <v>193</v>
      </c>
      <c r="NB80" t="s">
        <v>193</v>
      </c>
      <c r="NC80">
        <v>195600525</v>
      </c>
      <c r="ND80" t="s">
        <v>3504</v>
      </c>
      <c r="NE80" t="s">
        <v>4118</v>
      </c>
      <c r="NF80" t="s">
        <v>193</v>
      </c>
      <c r="NG80" t="s">
        <v>699</v>
      </c>
      <c r="NH80" t="s">
        <v>700</v>
      </c>
      <c r="NI80" t="s">
        <v>611</v>
      </c>
      <c r="NJ80" t="s">
        <v>193</v>
      </c>
      <c r="NK80">
        <v>80</v>
      </c>
    </row>
    <row r="81" spans="1:375" x14ac:dyDescent="0.35">
      <c r="A81" t="s">
        <v>4119</v>
      </c>
      <c r="B81" t="s">
        <v>4120</v>
      </c>
      <c r="C81" t="s">
        <v>3355</v>
      </c>
      <c r="D81">
        <v>1.1111111118225381E-3</v>
      </c>
      <c r="E81" t="s">
        <v>193</v>
      </c>
      <c r="F81" t="s">
        <v>193</v>
      </c>
      <c r="G81" t="s">
        <v>193</v>
      </c>
      <c r="H81" t="s">
        <v>3355</v>
      </c>
      <c r="I81" t="s">
        <v>161</v>
      </c>
      <c r="J81" t="s">
        <v>193</v>
      </c>
      <c r="K81" t="s">
        <v>162</v>
      </c>
      <c r="L81" t="s">
        <v>161</v>
      </c>
      <c r="M81" t="s">
        <v>161</v>
      </c>
      <c r="N81" t="s">
        <v>163</v>
      </c>
      <c r="O81" t="s">
        <v>193</v>
      </c>
      <c r="P81" t="s">
        <v>198</v>
      </c>
      <c r="Q81" t="s">
        <v>163</v>
      </c>
      <c r="R81" t="s">
        <v>163</v>
      </c>
      <c r="S81" t="s">
        <v>164</v>
      </c>
      <c r="T81" t="s">
        <v>165</v>
      </c>
      <c r="U81" t="s">
        <v>166</v>
      </c>
      <c r="V81" t="s">
        <v>165</v>
      </c>
      <c r="W81" t="s">
        <v>228</v>
      </c>
      <c r="X81" t="s">
        <v>229</v>
      </c>
      <c r="Y81" t="s">
        <v>228</v>
      </c>
      <c r="Z81" t="s">
        <v>165</v>
      </c>
      <c r="AA81" t="s">
        <v>193</v>
      </c>
      <c r="AB81" t="s">
        <v>563</v>
      </c>
      <c r="AC81" t="s">
        <v>165</v>
      </c>
      <c r="AD81" t="s">
        <v>165</v>
      </c>
      <c r="AE81" t="s">
        <v>167</v>
      </c>
      <c r="AF81" t="s">
        <v>193</v>
      </c>
      <c r="AG81" t="s">
        <v>165</v>
      </c>
      <c r="AH81" t="s">
        <v>167</v>
      </c>
      <c r="AI81" t="s">
        <v>167</v>
      </c>
      <c r="AJ81" t="s">
        <v>536</v>
      </c>
      <c r="AK81" t="s">
        <v>490</v>
      </c>
      <c r="AL81" t="s">
        <v>109</v>
      </c>
      <c r="AM81" t="s">
        <v>193</v>
      </c>
      <c r="AN81" t="s">
        <v>109</v>
      </c>
      <c r="AO81" t="s">
        <v>193</v>
      </c>
      <c r="AP81" t="s">
        <v>491</v>
      </c>
      <c r="AQ81" t="s">
        <v>193</v>
      </c>
      <c r="AR81" t="s">
        <v>193</v>
      </c>
      <c r="AS81" t="s">
        <v>496</v>
      </c>
      <c r="AT81" t="s">
        <v>193</v>
      </c>
      <c r="AU81" t="s">
        <v>3554</v>
      </c>
      <c r="AV81">
        <v>0</v>
      </c>
      <c r="AW81">
        <v>0</v>
      </c>
      <c r="AX81">
        <v>0</v>
      </c>
      <c r="AY81">
        <v>1</v>
      </c>
      <c r="AZ81">
        <v>0</v>
      </c>
      <c r="BA81">
        <v>0</v>
      </c>
      <c r="BB81">
        <v>0</v>
      </c>
      <c r="BC81" t="s">
        <v>3953</v>
      </c>
      <c r="BD81" t="s">
        <v>3554</v>
      </c>
      <c r="BE81" t="s">
        <v>112</v>
      </c>
      <c r="BF81">
        <v>1</v>
      </c>
      <c r="BG81">
        <v>0</v>
      </c>
      <c r="BH81">
        <v>0</v>
      </c>
      <c r="BI81">
        <v>0</v>
      </c>
      <c r="BJ81">
        <v>0</v>
      </c>
      <c r="BK81">
        <v>0</v>
      </c>
      <c r="BL81">
        <v>0</v>
      </c>
      <c r="BM81">
        <v>0</v>
      </c>
      <c r="BN81">
        <v>0</v>
      </c>
      <c r="BO81">
        <v>0</v>
      </c>
      <c r="BP81" t="s">
        <v>193</v>
      </c>
      <c r="BQ81" t="s">
        <v>113</v>
      </c>
      <c r="BR81" t="s">
        <v>501</v>
      </c>
      <c r="BS81" t="s">
        <v>193</v>
      </c>
      <c r="BT81" t="s">
        <v>193</v>
      </c>
      <c r="BU81" t="s">
        <v>193</v>
      </c>
      <c r="BV81" t="s">
        <v>193</v>
      </c>
      <c r="BW81" t="s">
        <v>193</v>
      </c>
      <c r="BX81" t="s">
        <v>193</v>
      </c>
      <c r="BY81" t="s">
        <v>193</v>
      </c>
      <c r="BZ81" t="s">
        <v>193</v>
      </c>
      <c r="CA81" t="s">
        <v>193</v>
      </c>
      <c r="CB81" t="s">
        <v>193</v>
      </c>
      <c r="CC81" t="s">
        <v>193</v>
      </c>
      <c r="CD81" t="s">
        <v>193</v>
      </c>
      <c r="CE81" t="s">
        <v>193</v>
      </c>
      <c r="CF81" t="s">
        <v>193</v>
      </c>
      <c r="CG81" t="s">
        <v>193</v>
      </c>
      <c r="CH81" t="s">
        <v>193</v>
      </c>
      <c r="CI81" t="s">
        <v>193</v>
      </c>
      <c r="CJ81" t="s">
        <v>193</v>
      </c>
      <c r="CK81" t="s">
        <v>193</v>
      </c>
      <c r="CL81" t="s">
        <v>193</v>
      </c>
      <c r="CM81" t="s">
        <v>193</v>
      </c>
      <c r="CN81" t="s">
        <v>193</v>
      </c>
      <c r="CO81" t="s">
        <v>193</v>
      </c>
      <c r="CP81" t="s">
        <v>193</v>
      </c>
      <c r="CQ81" t="s">
        <v>193</v>
      </c>
      <c r="CR81" t="s">
        <v>193</v>
      </c>
      <c r="CS81" t="s">
        <v>193</v>
      </c>
      <c r="CT81" t="s">
        <v>193</v>
      </c>
      <c r="CU81" t="s">
        <v>193</v>
      </c>
      <c r="CV81" t="s">
        <v>193</v>
      </c>
      <c r="CW81" t="s">
        <v>193</v>
      </c>
      <c r="CX81" t="s">
        <v>193</v>
      </c>
      <c r="CY81" t="s">
        <v>193</v>
      </c>
      <c r="CZ81" t="s">
        <v>193</v>
      </c>
      <c r="DA81" t="s">
        <v>193</v>
      </c>
      <c r="DB81" t="s">
        <v>193</v>
      </c>
      <c r="DC81" t="s">
        <v>193</v>
      </c>
      <c r="DD81" t="s">
        <v>193</v>
      </c>
      <c r="DE81" t="s">
        <v>193</v>
      </c>
      <c r="DF81" t="s">
        <v>193</v>
      </c>
      <c r="DG81" t="s">
        <v>193</v>
      </c>
      <c r="DH81" t="s">
        <v>193</v>
      </c>
      <c r="DI81" t="s">
        <v>193</v>
      </c>
      <c r="DJ81" t="s">
        <v>193</v>
      </c>
      <c r="DK81" t="s">
        <v>193</v>
      </c>
      <c r="DL81" t="s">
        <v>193</v>
      </c>
      <c r="DM81" t="s">
        <v>193</v>
      </c>
      <c r="DN81" t="s">
        <v>193</v>
      </c>
      <c r="DO81" t="s">
        <v>193</v>
      </c>
      <c r="DP81" t="s">
        <v>193</v>
      </c>
      <c r="DQ81" t="s">
        <v>193</v>
      </c>
      <c r="DR81" t="s">
        <v>193</v>
      </c>
      <c r="DS81" t="s">
        <v>193</v>
      </c>
      <c r="DT81" t="s">
        <v>193</v>
      </c>
      <c r="DU81" t="s">
        <v>193</v>
      </c>
      <c r="DV81" t="s">
        <v>193</v>
      </c>
      <c r="DW81" t="s">
        <v>193</v>
      </c>
      <c r="DX81" t="s">
        <v>193</v>
      </c>
      <c r="DY81" t="s">
        <v>193</v>
      </c>
      <c r="DZ81" t="s">
        <v>193</v>
      </c>
      <c r="EA81" t="s">
        <v>193</v>
      </c>
      <c r="EB81" t="s">
        <v>193</v>
      </c>
      <c r="EC81" t="s">
        <v>193</v>
      </c>
      <c r="ED81" t="s">
        <v>193</v>
      </c>
      <c r="EE81" t="s">
        <v>193</v>
      </c>
      <c r="EF81" t="s">
        <v>193</v>
      </c>
      <c r="EG81" t="s">
        <v>193</v>
      </c>
      <c r="EH81" t="s">
        <v>193</v>
      </c>
      <c r="EI81" t="s">
        <v>193</v>
      </c>
      <c r="EJ81" t="s">
        <v>193</v>
      </c>
      <c r="EK81" t="s">
        <v>193</v>
      </c>
      <c r="EL81" t="s">
        <v>193</v>
      </c>
      <c r="EM81" t="s">
        <v>193</v>
      </c>
      <c r="EN81" t="s">
        <v>193</v>
      </c>
      <c r="EO81" t="s">
        <v>193</v>
      </c>
      <c r="EP81" t="s">
        <v>193</v>
      </c>
      <c r="EQ81" t="s">
        <v>193</v>
      </c>
      <c r="ER81" t="s">
        <v>193</v>
      </c>
      <c r="ES81" t="s">
        <v>193</v>
      </c>
      <c r="ET81" t="s">
        <v>193</v>
      </c>
      <c r="EU81" t="s">
        <v>193</v>
      </c>
      <c r="EV81" t="s">
        <v>193</v>
      </c>
      <c r="EW81" t="s">
        <v>193</v>
      </c>
      <c r="EX81" t="s">
        <v>193</v>
      </c>
      <c r="EY81" t="s">
        <v>193</v>
      </c>
      <c r="EZ81" t="s">
        <v>193</v>
      </c>
      <c r="FA81" t="s">
        <v>193</v>
      </c>
      <c r="FB81" t="s">
        <v>193</v>
      </c>
      <c r="FC81" t="s">
        <v>193</v>
      </c>
      <c r="FD81" t="s">
        <v>193</v>
      </c>
      <c r="FE81" t="s">
        <v>193</v>
      </c>
      <c r="FF81" t="s">
        <v>193</v>
      </c>
      <c r="FG81" t="s">
        <v>193</v>
      </c>
      <c r="FH81" t="s">
        <v>193</v>
      </c>
      <c r="FI81" t="s">
        <v>193</v>
      </c>
      <c r="FJ81" t="s">
        <v>193</v>
      </c>
      <c r="FK81" t="s">
        <v>193</v>
      </c>
      <c r="FL81" t="s">
        <v>193</v>
      </c>
      <c r="FM81" t="s">
        <v>193</v>
      </c>
      <c r="FN81" t="s">
        <v>193</v>
      </c>
      <c r="FO81" t="s">
        <v>193</v>
      </c>
      <c r="FP81" t="s">
        <v>193</v>
      </c>
      <c r="FQ81" t="s">
        <v>193</v>
      </c>
      <c r="FR81" t="s">
        <v>193</v>
      </c>
      <c r="FS81" t="s">
        <v>193</v>
      </c>
      <c r="FT81" t="s">
        <v>193</v>
      </c>
      <c r="FU81" t="s">
        <v>193</v>
      </c>
      <c r="FV81" t="s">
        <v>193</v>
      </c>
      <c r="FW81" t="s">
        <v>193</v>
      </c>
      <c r="FX81" t="s">
        <v>193</v>
      </c>
      <c r="FY81" t="s">
        <v>193</v>
      </c>
      <c r="FZ81" t="s">
        <v>193</v>
      </c>
      <c r="GA81" t="s">
        <v>193</v>
      </c>
      <c r="GB81" t="s">
        <v>193</v>
      </c>
      <c r="GC81" t="s">
        <v>193</v>
      </c>
      <c r="GD81" t="s">
        <v>193</v>
      </c>
      <c r="GE81" t="s">
        <v>193</v>
      </c>
      <c r="GF81" t="s">
        <v>193</v>
      </c>
      <c r="GG81" t="s">
        <v>193</v>
      </c>
      <c r="GH81" t="s">
        <v>193</v>
      </c>
      <c r="GI81" t="s">
        <v>193</v>
      </c>
      <c r="GJ81" t="s">
        <v>193</v>
      </c>
      <c r="GK81" t="s">
        <v>193</v>
      </c>
      <c r="GL81" t="s">
        <v>193</v>
      </c>
      <c r="GM81" t="s">
        <v>193</v>
      </c>
      <c r="GN81" t="s">
        <v>193</v>
      </c>
      <c r="GO81" t="s">
        <v>193</v>
      </c>
      <c r="GP81" t="s">
        <v>193</v>
      </c>
      <c r="GQ81" t="s">
        <v>193</v>
      </c>
      <c r="GR81" t="s">
        <v>193</v>
      </c>
      <c r="GS81" t="s">
        <v>193</v>
      </c>
      <c r="GT81" t="s">
        <v>193</v>
      </c>
      <c r="GU81" t="s">
        <v>193</v>
      </c>
      <c r="GV81" t="s">
        <v>193</v>
      </c>
      <c r="GW81" t="s">
        <v>193</v>
      </c>
      <c r="GX81" t="s">
        <v>193</v>
      </c>
      <c r="GY81" t="s">
        <v>193</v>
      </c>
      <c r="GZ81" t="s">
        <v>193</v>
      </c>
      <c r="HA81" t="s">
        <v>193</v>
      </c>
      <c r="HB81" t="s">
        <v>193</v>
      </c>
      <c r="HC81" t="s">
        <v>193</v>
      </c>
      <c r="HD81" t="s">
        <v>193</v>
      </c>
      <c r="HE81" t="s">
        <v>193</v>
      </c>
      <c r="HF81" t="s">
        <v>193</v>
      </c>
      <c r="HG81" t="s">
        <v>193</v>
      </c>
      <c r="HH81" t="s">
        <v>193</v>
      </c>
      <c r="HI81" t="s">
        <v>193</v>
      </c>
      <c r="HJ81" t="s">
        <v>193</v>
      </c>
      <c r="HK81" t="s">
        <v>193</v>
      </c>
      <c r="HL81" t="s">
        <v>193</v>
      </c>
      <c r="HM81" t="s">
        <v>193</v>
      </c>
      <c r="HN81" t="s">
        <v>193</v>
      </c>
      <c r="HO81" t="s">
        <v>193</v>
      </c>
      <c r="HP81" t="s">
        <v>193</v>
      </c>
      <c r="HQ81" t="s">
        <v>193</v>
      </c>
      <c r="HR81" t="s">
        <v>193</v>
      </c>
      <c r="HS81" t="s">
        <v>193</v>
      </c>
      <c r="HT81" t="s">
        <v>193</v>
      </c>
      <c r="HU81" t="s">
        <v>193</v>
      </c>
      <c r="HV81" t="s">
        <v>193</v>
      </c>
      <c r="HW81" t="s">
        <v>193</v>
      </c>
      <c r="HX81" t="s">
        <v>193</v>
      </c>
      <c r="HY81" t="s">
        <v>193</v>
      </c>
      <c r="HZ81" t="s">
        <v>193</v>
      </c>
      <c r="IA81" t="s">
        <v>193</v>
      </c>
      <c r="IB81" t="s">
        <v>193</v>
      </c>
      <c r="IC81" t="s">
        <v>193</v>
      </c>
      <c r="ID81" t="s">
        <v>193</v>
      </c>
      <c r="IE81" t="s">
        <v>193</v>
      </c>
      <c r="IF81" t="s">
        <v>193</v>
      </c>
      <c r="IG81" t="s">
        <v>193</v>
      </c>
      <c r="IH81" t="s">
        <v>193</v>
      </c>
      <c r="II81" t="s">
        <v>193</v>
      </c>
      <c r="IJ81" t="s">
        <v>193</v>
      </c>
      <c r="IK81" t="s">
        <v>193</v>
      </c>
      <c r="IL81" t="s">
        <v>193</v>
      </c>
      <c r="IM81" t="s">
        <v>193</v>
      </c>
      <c r="IN81" t="s">
        <v>3507</v>
      </c>
      <c r="IO81">
        <v>0</v>
      </c>
      <c r="IP81">
        <v>1</v>
      </c>
      <c r="IQ81">
        <v>0</v>
      </c>
      <c r="IR81">
        <v>1</v>
      </c>
      <c r="IS81">
        <v>1</v>
      </c>
      <c r="IT81">
        <v>1</v>
      </c>
      <c r="IU81">
        <v>1</v>
      </c>
      <c r="IV81">
        <v>0</v>
      </c>
      <c r="IW81" t="s">
        <v>193</v>
      </c>
      <c r="IX81" t="s">
        <v>193</v>
      </c>
      <c r="IY81" t="s">
        <v>193</v>
      </c>
      <c r="IZ81">
        <v>400</v>
      </c>
      <c r="JA81" t="s">
        <v>193</v>
      </c>
      <c r="JB81">
        <v>75</v>
      </c>
      <c r="JC81">
        <v>20</v>
      </c>
      <c r="JD81">
        <v>125</v>
      </c>
      <c r="JE81">
        <v>75</v>
      </c>
      <c r="JF81" t="s">
        <v>114</v>
      </c>
      <c r="JG81" t="s">
        <v>193</v>
      </c>
      <c r="JH81" t="s">
        <v>193</v>
      </c>
      <c r="JI81" t="s">
        <v>193</v>
      </c>
      <c r="JJ81" t="s">
        <v>193</v>
      </c>
      <c r="JK81" t="s">
        <v>193</v>
      </c>
      <c r="JL81" t="s">
        <v>193</v>
      </c>
      <c r="JM81" t="s">
        <v>193</v>
      </c>
      <c r="JN81" t="s">
        <v>193</v>
      </c>
      <c r="JO81" t="s">
        <v>193</v>
      </c>
      <c r="JP81" t="s">
        <v>193</v>
      </c>
      <c r="JQ81" t="s">
        <v>193</v>
      </c>
      <c r="JR81" t="s">
        <v>114</v>
      </c>
      <c r="JS81" t="s">
        <v>193</v>
      </c>
      <c r="JT81" t="s">
        <v>193</v>
      </c>
      <c r="JU81" t="s">
        <v>193</v>
      </c>
      <c r="JV81" t="s">
        <v>193</v>
      </c>
      <c r="JW81" t="s">
        <v>193</v>
      </c>
      <c r="JX81" t="s">
        <v>193</v>
      </c>
      <c r="JY81" t="s">
        <v>193</v>
      </c>
      <c r="JZ81" t="s">
        <v>193</v>
      </c>
      <c r="KA81" t="s">
        <v>3499</v>
      </c>
      <c r="KB81">
        <v>0</v>
      </c>
      <c r="KC81">
        <v>1</v>
      </c>
      <c r="KD81">
        <v>1</v>
      </c>
      <c r="KE81">
        <v>0</v>
      </c>
      <c r="KF81">
        <v>0</v>
      </c>
      <c r="KG81">
        <v>0</v>
      </c>
      <c r="KH81">
        <v>0</v>
      </c>
      <c r="KI81">
        <v>0</v>
      </c>
      <c r="KJ81" t="s">
        <v>193</v>
      </c>
      <c r="KK81" t="s">
        <v>114</v>
      </c>
      <c r="KL81" t="s">
        <v>193</v>
      </c>
      <c r="KM81" t="s">
        <v>193</v>
      </c>
      <c r="KN81" t="s">
        <v>193</v>
      </c>
      <c r="KO81" t="s">
        <v>193</v>
      </c>
      <c r="KP81" t="s">
        <v>193</v>
      </c>
      <c r="KQ81" t="s">
        <v>193</v>
      </c>
      <c r="KR81" t="s">
        <v>193</v>
      </c>
      <c r="KS81" t="s">
        <v>193</v>
      </c>
      <c r="KT81" t="s">
        <v>193</v>
      </c>
      <c r="KU81" t="s">
        <v>193</v>
      </c>
      <c r="KV81" t="s">
        <v>193</v>
      </c>
      <c r="KW81" t="s">
        <v>193</v>
      </c>
      <c r="KX81" t="s">
        <v>193</v>
      </c>
      <c r="KY81" t="s">
        <v>193</v>
      </c>
      <c r="KZ81" t="s">
        <v>193</v>
      </c>
      <c r="LA81" t="s">
        <v>193</v>
      </c>
      <c r="LB81" t="s">
        <v>193</v>
      </c>
      <c r="LC81" t="s">
        <v>193</v>
      </c>
      <c r="LD81" t="s">
        <v>193</v>
      </c>
      <c r="LE81" t="s">
        <v>193</v>
      </c>
      <c r="LF81" t="s">
        <v>193</v>
      </c>
      <c r="LG81" t="s">
        <v>193</v>
      </c>
      <c r="LH81" t="s">
        <v>193</v>
      </c>
      <c r="LI81" t="s">
        <v>193</v>
      </c>
      <c r="LJ81" t="s">
        <v>193</v>
      </c>
      <c r="LK81" t="s">
        <v>193</v>
      </c>
      <c r="LL81" t="s">
        <v>193</v>
      </c>
      <c r="LM81" t="s">
        <v>193</v>
      </c>
      <c r="LN81" t="s">
        <v>193</v>
      </c>
      <c r="LO81" t="s">
        <v>193</v>
      </c>
      <c r="LP81" t="s">
        <v>193</v>
      </c>
      <c r="LQ81" t="s">
        <v>193</v>
      </c>
      <c r="LR81" t="s">
        <v>193</v>
      </c>
      <c r="LS81" t="s">
        <v>193</v>
      </c>
      <c r="LT81" t="s">
        <v>193</v>
      </c>
      <c r="LU81" t="s">
        <v>193</v>
      </c>
      <c r="LV81" t="s">
        <v>193</v>
      </c>
      <c r="LW81" t="s">
        <v>193</v>
      </c>
      <c r="LX81" t="s">
        <v>193</v>
      </c>
      <c r="LY81" t="s">
        <v>193</v>
      </c>
      <c r="LZ81" t="s">
        <v>193</v>
      </c>
      <c r="MA81" t="s">
        <v>193</v>
      </c>
      <c r="MB81" t="s">
        <v>193</v>
      </c>
      <c r="MC81" t="s">
        <v>193</v>
      </c>
      <c r="MD81" t="s">
        <v>193</v>
      </c>
      <c r="ME81" t="s">
        <v>193</v>
      </c>
      <c r="MF81" t="s">
        <v>193</v>
      </c>
      <c r="MG81" t="s">
        <v>193</v>
      </c>
      <c r="MH81" t="s">
        <v>193</v>
      </c>
      <c r="MI81" t="s">
        <v>193</v>
      </c>
      <c r="MJ81" t="s">
        <v>193</v>
      </c>
      <c r="MK81" t="s">
        <v>193</v>
      </c>
      <c r="ML81" t="s">
        <v>193</v>
      </c>
      <c r="MM81" t="s">
        <v>193</v>
      </c>
      <c r="MN81" t="s">
        <v>193</v>
      </c>
      <c r="MO81" t="s">
        <v>193</v>
      </c>
      <c r="MP81" t="s">
        <v>193</v>
      </c>
      <c r="MQ81" t="s">
        <v>193</v>
      </c>
      <c r="MR81" t="s">
        <v>193</v>
      </c>
      <c r="MS81" t="s">
        <v>193</v>
      </c>
      <c r="MT81" t="s">
        <v>193</v>
      </c>
      <c r="MU81" t="s">
        <v>193</v>
      </c>
      <c r="MV81" t="s">
        <v>193</v>
      </c>
      <c r="MW81" t="s">
        <v>193</v>
      </c>
      <c r="MX81" t="s">
        <v>193</v>
      </c>
      <c r="MY81" t="s">
        <v>193</v>
      </c>
      <c r="MZ81" t="s">
        <v>193</v>
      </c>
      <c r="NA81" t="s">
        <v>193</v>
      </c>
      <c r="NB81" t="s">
        <v>193</v>
      </c>
      <c r="NC81">
        <v>195600528</v>
      </c>
      <c r="ND81" t="s">
        <v>3506</v>
      </c>
      <c r="NE81" t="s">
        <v>4121</v>
      </c>
      <c r="NF81" t="s">
        <v>193</v>
      </c>
      <c r="NG81" t="s">
        <v>699</v>
      </c>
      <c r="NH81" t="s">
        <v>700</v>
      </c>
      <c r="NI81" t="s">
        <v>611</v>
      </c>
      <c r="NJ81" t="s">
        <v>193</v>
      </c>
      <c r="NK81">
        <v>81</v>
      </c>
    </row>
    <row r="82" spans="1:375" x14ac:dyDescent="0.35">
      <c r="A82" t="s">
        <v>4122</v>
      </c>
      <c r="B82" t="s">
        <v>4123</v>
      </c>
      <c r="C82" t="s">
        <v>3355</v>
      </c>
      <c r="D82">
        <v>3.8194444459804799E-3</v>
      </c>
      <c r="E82" t="s">
        <v>193</v>
      </c>
      <c r="F82" t="s">
        <v>193</v>
      </c>
      <c r="G82" t="s">
        <v>193</v>
      </c>
      <c r="H82" t="s">
        <v>3355</v>
      </c>
      <c r="I82" t="s">
        <v>161</v>
      </c>
      <c r="J82" t="s">
        <v>193</v>
      </c>
      <c r="K82" t="s">
        <v>162</v>
      </c>
      <c r="L82" t="s">
        <v>161</v>
      </c>
      <c r="M82" t="s">
        <v>161</v>
      </c>
      <c r="N82" t="s">
        <v>163</v>
      </c>
      <c r="O82" t="s">
        <v>193</v>
      </c>
      <c r="P82" t="s">
        <v>198</v>
      </c>
      <c r="Q82" t="s">
        <v>163</v>
      </c>
      <c r="R82" t="s">
        <v>163</v>
      </c>
      <c r="S82" t="s">
        <v>164</v>
      </c>
      <c r="T82" t="s">
        <v>165</v>
      </c>
      <c r="U82" t="s">
        <v>166</v>
      </c>
      <c r="V82" t="s">
        <v>165</v>
      </c>
      <c r="W82" t="s">
        <v>228</v>
      </c>
      <c r="X82" t="s">
        <v>229</v>
      </c>
      <c r="Y82" t="s">
        <v>228</v>
      </c>
      <c r="Z82" t="s">
        <v>165</v>
      </c>
      <c r="AA82" t="s">
        <v>193</v>
      </c>
      <c r="AB82" t="s">
        <v>563</v>
      </c>
      <c r="AC82" t="s">
        <v>165</v>
      </c>
      <c r="AD82" t="s">
        <v>165</v>
      </c>
      <c r="AE82" t="s">
        <v>167</v>
      </c>
      <c r="AF82" t="s">
        <v>193</v>
      </c>
      <c r="AG82" t="s">
        <v>165</v>
      </c>
      <c r="AH82" t="s">
        <v>167</v>
      </c>
      <c r="AI82" t="s">
        <v>167</v>
      </c>
      <c r="AJ82" t="s">
        <v>536</v>
      </c>
      <c r="AK82" t="s">
        <v>490</v>
      </c>
      <c r="AL82" t="s">
        <v>109</v>
      </c>
      <c r="AM82" t="s">
        <v>193</v>
      </c>
      <c r="AN82" t="s">
        <v>109</v>
      </c>
      <c r="AO82" t="s">
        <v>193</v>
      </c>
      <c r="AP82" t="s">
        <v>491</v>
      </c>
      <c r="AQ82" t="s">
        <v>193</v>
      </c>
      <c r="AR82" t="s">
        <v>193</v>
      </c>
      <c r="AS82" t="s">
        <v>496</v>
      </c>
      <c r="AT82" t="s">
        <v>193</v>
      </c>
      <c r="AU82" t="s">
        <v>3510</v>
      </c>
      <c r="AV82">
        <v>0</v>
      </c>
      <c r="AW82">
        <v>0</v>
      </c>
      <c r="AX82">
        <v>0</v>
      </c>
      <c r="AY82">
        <v>0</v>
      </c>
      <c r="AZ82">
        <v>1</v>
      </c>
      <c r="BA82">
        <v>0</v>
      </c>
      <c r="BB82">
        <v>0</v>
      </c>
      <c r="BC82" t="s">
        <v>3990</v>
      </c>
      <c r="BD82" t="s">
        <v>3510</v>
      </c>
      <c r="BE82" t="s">
        <v>112</v>
      </c>
      <c r="BF82">
        <v>1</v>
      </c>
      <c r="BG82">
        <v>0</v>
      </c>
      <c r="BH82">
        <v>0</v>
      </c>
      <c r="BI82">
        <v>0</v>
      </c>
      <c r="BJ82">
        <v>0</v>
      </c>
      <c r="BK82">
        <v>0</v>
      </c>
      <c r="BL82">
        <v>0</v>
      </c>
      <c r="BM82">
        <v>0</v>
      </c>
      <c r="BN82">
        <v>0</v>
      </c>
      <c r="BO82">
        <v>0</v>
      </c>
      <c r="BP82" t="s">
        <v>193</v>
      </c>
      <c r="BQ82" t="s">
        <v>143</v>
      </c>
      <c r="BR82" t="s">
        <v>501</v>
      </c>
      <c r="BS82" t="s">
        <v>193</v>
      </c>
      <c r="BT82" t="s">
        <v>193</v>
      </c>
      <c r="BU82" t="s">
        <v>193</v>
      </c>
      <c r="BV82" t="s">
        <v>193</v>
      </c>
      <c r="BW82" t="s">
        <v>193</v>
      </c>
      <c r="BX82" t="s">
        <v>193</v>
      </c>
      <c r="BY82" t="s">
        <v>193</v>
      </c>
      <c r="BZ82" t="s">
        <v>193</v>
      </c>
      <c r="CA82" t="s">
        <v>193</v>
      </c>
      <c r="CB82" t="s">
        <v>193</v>
      </c>
      <c r="CC82" t="s">
        <v>193</v>
      </c>
      <c r="CD82" t="s">
        <v>193</v>
      </c>
      <c r="CE82" t="s">
        <v>193</v>
      </c>
      <c r="CF82" t="s">
        <v>193</v>
      </c>
      <c r="CG82" t="s">
        <v>193</v>
      </c>
      <c r="CH82" t="s">
        <v>193</v>
      </c>
      <c r="CI82" t="s">
        <v>193</v>
      </c>
      <c r="CJ82" t="s">
        <v>193</v>
      </c>
      <c r="CK82" t="s">
        <v>193</v>
      </c>
      <c r="CL82" t="s">
        <v>193</v>
      </c>
      <c r="CM82" t="s">
        <v>193</v>
      </c>
      <c r="CN82" t="s">
        <v>193</v>
      </c>
      <c r="CO82" t="s">
        <v>193</v>
      </c>
      <c r="CP82" t="s">
        <v>193</v>
      </c>
      <c r="CQ82" t="s">
        <v>193</v>
      </c>
      <c r="CR82" t="s">
        <v>193</v>
      </c>
      <c r="CS82" t="s">
        <v>193</v>
      </c>
      <c r="CT82" t="s">
        <v>193</v>
      </c>
      <c r="CU82" t="s">
        <v>193</v>
      </c>
      <c r="CV82" t="s">
        <v>193</v>
      </c>
      <c r="CW82" t="s">
        <v>193</v>
      </c>
      <c r="CX82" t="s">
        <v>193</v>
      </c>
      <c r="CY82" t="s">
        <v>193</v>
      </c>
      <c r="CZ82" t="s">
        <v>193</v>
      </c>
      <c r="DA82" t="s">
        <v>193</v>
      </c>
      <c r="DB82" t="s">
        <v>193</v>
      </c>
      <c r="DC82" t="s">
        <v>193</v>
      </c>
      <c r="DD82" t="s">
        <v>193</v>
      </c>
      <c r="DE82" t="s">
        <v>193</v>
      </c>
      <c r="DF82" t="s">
        <v>193</v>
      </c>
      <c r="DG82" t="s">
        <v>193</v>
      </c>
      <c r="DH82" t="s">
        <v>193</v>
      </c>
      <c r="DI82" t="s">
        <v>193</v>
      </c>
      <c r="DJ82" t="s">
        <v>193</v>
      </c>
      <c r="DK82" t="s">
        <v>193</v>
      </c>
      <c r="DL82" t="s">
        <v>193</v>
      </c>
      <c r="DM82" t="s">
        <v>193</v>
      </c>
      <c r="DN82" t="s">
        <v>193</v>
      </c>
      <c r="DO82" t="s">
        <v>193</v>
      </c>
      <c r="DP82" t="s">
        <v>193</v>
      </c>
      <c r="DQ82" t="s">
        <v>193</v>
      </c>
      <c r="DR82" t="s">
        <v>193</v>
      </c>
      <c r="DS82" t="s">
        <v>193</v>
      </c>
      <c r="DT82" t="s">
        <v>193</v>
      </c>
      <c r="DU82" t="s">
        <v>193</v>
      </c>
      <c r="DV82" t="s">
        <v>193</v>
      </c>
      <c r="DW82" t="s">
        <v>193</v>
      </c>
      <c r="DX82" t="s">
        <v>193</v>
      </c>
      <c r="DY82" t="s">
        <v>193</v>
      </c>
      <c r="DZ82" t="s">
        <v>193</v>
      </c>
      <c r="EA82" t="s">
        <v>193</v>
      </c>
      <c r="EB82" t="s">
        <v>193</v>
      </c>
      <c r="EC82" t="s">
        <v>193</v>
      </c>
      <c r="ED82" t="s">
        <v>193</v>
      </c>
      <c r="EE82" t="s">
        <v>193</v>
      </c>
      <c r="EF82" t="s">
        <v>193</v>
      </c>
      <c r="EG82" t="s">
        <v>193</v>
      </c>
      <c r="EH82" t="s">
        <v>193</v>
      </c>
      <c r="EI82" t="s">
        <v>193</v>
      </c>
      <c r="EJ82" t="s">
        <v>193</v>
      </c>
      <c r="EK82" t="s">
        <v>193</v>
      </c>
      <c r="EL82" t="s">
        <v>193</v>
      </c>
      <c r="EM82" t="s">
        <v>193</v>
      </c>
      <c r="EN82" t="s">
        <v>193</v>
      </c>
      <c r="EO82" t="s">
        <v>193</v>
      </c>
      <c r="EP82" t="s">
        <v>193</v>
      </c>
      <c r="EQ82" t="s">
        <v>193</v>
      </c>
      <c r="ER82" t="s">
        <v>193</v>
      </c>
      <c r="ES82" t="s">
        <v>193</v>
      </c>
      <c r="ET82" t="s">
        <v>193</v>
      </c>
      <c r="EU82" t="s">
        <v>193</v>
      </c>
      <c r="EV82" t="s">
        <v>193</v>
      </c>
      <c r="EW82" t="s">
        <v>193</v>
      </c>
      <c r="EX82" t="s">
        <v>193</v>
      </c>
      <c r="EY82" t="s">
        <v>193</v>
      </c>
      <c r="EZ82" t="s">
        <v>193</v>
      </c>
      <c r="FA82" t="s">
        <v>193</v>
      </c>
      <c r="FB82" t="s">
        <v>193</v>
      </c>
      <c r="FC82" t="s">
        <v>193</v>
      </c>
      <c r="FD82" t="s">
        <v>193</v>
      </c>
      <c r="FE82" t="s">
        <v>193</v>
      </c>
      <c r="FF82" t="s">
        <v>193</v>
      </c>
      <c r="FG82" t="s">
        <v>193</v>
      </c>
      <c r="FH82" t="s">
        <v>193</v>
      </c>
      <c r="FI82" t="s">
        <v>193</v>
      </c>
      <c r="FJ82" t="s">
        <v>193</v>
      </c>
      <c r="FK82" t="s">
        <v>193</v>
      </c>
      <c r="FL82" t="s">
        <v>193</v>
      </c>
      <c r="FM82" t="s">
        <v>193</v>
      </c>
      <c r="FN82" t="s">
        <v>193</v>
      </c>
      <c r="FO82" t="s">
        <v>193</v>
      </c>
      <c r="FP82" t="s">
        <v>193</v>
      </c>
      <c r="FQ82" t="s">
        <v>193</v>
      </c>
      <c r="FR82" t="s">
        <v>193</v>
      </c>
      <c r="FS82" t="s">
        <v>193</v>
      </c>
      <c r="FT82" t="s">
        <v>193</v>
      </c>
      <c r="FU82" t="s">
        <v>193</v>
      </c>
      <c r="FV82" t="s">
        <v>193</v>
      </c>
      <c r="FW82" t="s">
        <v>193</v>
      </c>
      <c r="FX82" t="s">
        <v>193</v>
      </c>
      <c r="FY82" t="s">
        <v>193</v>
      </c>
      <c r="FZ82" t="s">
        <v>193</v>
      </c>
      <c r="GA82" t="s">
        <v>193</v>
      </c>
      <c r="GB82" t="s">
        <v>193</v>
      </c>
      <c r="GC82" t="s">
        <v>193</v>
      </c>
      <c r="GD82" t="s">
        <v>193</v>
      </c>
      <c r="GE82" t="s">
        <v>193</v>
      </c>
      <c r="GF82" t="s">
        <v>193</v>
      </c>
      <c r="GG82" t="s">
        <v>193</v>
      </c>
      <c r="GH82" t="s">
        <v>193</v>
      </c>
      <c r="GI82" t="s">
        <v>193</v>
      </c>
      <c r="GJ82" t="s">
        <v>193</v>
      </c>
      <c r="GK82" t="s">
        <v>193</v>
      </c>
      <c r="GL82" t="s">
        <v>193</v>
      </c>
      <c r="GM82" t="s">
        <v>193</v>
      </c>
      <c r="GN82" t="s">
        <v>193</v>
      </c>
      <c r="GO82" t="s">
        <v>193</v>
      </c>
      <c r="GP82" t="s">
        <v>193</v>
      </c>
      <c r="GQ82" t="s">
        <v>193</v>
      </c>
      <c r="GR82" t="s">
        <v>193</v>
      </c>
      <c r="GS82" t="s">
        <v>193</v>
      </c>
      <c r="GT82" t="s">
        <v>193</v>
      </c>
      <c r="GU82" t="s">
        <v>193</v>
      </c>
      <c r="GV82" t="s">
        <v>193</v>
      </c>
      <c r="GW82" t="s">
        <v>193</v>
      </c>
      <c r="GX82" t="s">
        <v>193</v>
      </c>
      <c r="GY82" t="s">
        <v>193</v>
      </c>
      <c r="GZ82" t="s">
        <v>193</v>
      </c>
      <c r="HA82" t="s">
        <v>193</v>
      </c>
      <c r="HB82" t="s">
        <v>193</v>
      </c>
      <c r="HC82" t="s">
        <v>193</v>
      </c>
      <c r="HD82" t="s">
        <v>193</v>
      </c>
      <c r="HE82" t="s">
        <v>193</v>
      </c>
      <c r="HF82" t="s">
        <v>193</v>
      </c>
      <c r="HG82" t="s">
        <v>193</v>
      </c>
      <c r="HH82" t="s">
        <v>193</v>
      </c>
      <c r="HI82" t="s">
        <v>193</v>
      </c>
      <c r="HJ82" t="s">
        <v>193</v>
      </c>
      <c r="HK82" t="s">
        <v>193</v>
      </c>
      <c r="HL82" t="s">
        <v>193</v>
      </c>
      <c r="HM82" t="s">
        <v>193</v>
      </c>
      <c r="HN82" t="s">
        <v>193</v>
      </c>
      <c r="HO82" t="s">
        <v>193</v>
      </c>
      <c r="HP82" t="s">
        <v>193</v>
      </c>
      <c r="HQ82" t="s">
        <v>193</v>
      </c>
      <c r="HR82" t="s">
        <v>193</v>
      </c>
      <c r="HS82" t="s">
        <v>193</v>
      </c>
      <c r="HT82" t="s">
        <v>193</v>
      </c>
      <c r="HU82" t="s">
        <v>193</v>
      </c>
      <c r="HV82" t="s">
        <v>193</v>
      </c>
      <c r="HW82" t="s">
        <v>193</v>
      </c>
      <c r="HX82" t="s">
        <v>193</v>
      </c>
      <c r="HY82" t="s">
        <v>193</v>
      </c>
      <c r="HZ82" t="s">
        <v>193</v>
      </c>
      <c r="IA82" t="s">
        <v>193</v>
      </c>
      <c r="IB82" t="s">
        <v>193</v>
      </c>
      <c r="IC82" t="s">
        <v>193</v>
      </c>
      <c r="ID82" t="s">
        <v>193</v>
      </c>
      <c r="IE82" t="s">
        <v>193</v>
      </c>
      <c r="IF82" t="s">
        <v>193</v>
      </c>
      <c r="IG82" t="s">
        <v>193</v>
      </c>
      <c r="IH82" t="s">
        <v>193</v>
      </c>
      <c r="II82" t="s">
        <v>193</v>
      </c>
      <c r="IJ82" t="s">
        <v>193</v>
      </c>
      <c r="IK82" t="s">
        <v>193</v>
      </c>
      <c r="IL82" t="s">
        <v>193</v>
      </c>
      <c r="IM82" t="s">
        <v>193</v>
      </c>
      <c r="IN82" t="s">
        <v>193</v>
      </c>
      <c r="IO82" t="s">
        <v>193</v>
      </c>
      <c r="IP82" t="s">
        <v>193</v>
      </c>
      <c r="IQ82" t="s">
        <v>193</v>
      </c>
      <c r="IR82" t="s">
        <v>193</v>
      </c>
      <c r="IS82" t="s">
        <v>193</v>
      </c>
      <c r="IT82" t="s">
        <v>193</v>
      </c>
      <c r="IU82" t="s">
        <v>193</v>
      </c>
      <c r="IV82" t="s">
        <v>193</v>
      </c>
      <c r="IW82" t="s">
        <v>193</v>
      </c>
      <c r="IX82" t="s">
        <v>193</v>
      </c>
      <c r="IY82" t="s">
        <v>193</v>
      </c>
      <c r="IZ82" t="s">
        <v>193</v>
      </c>
      <c r="JA82" t="s">
        <v>193</v>
      </c>
      <c r="JB82" t="s">
        <v>193</v>
      </c>
      <c r="JC82" t="s">
        <v>193</v>
      </c>
      <c r="JD82" t="s">
        <v>193</v>
      </c>
      <c r="JE82" t="s">
        <v>193</v>
      </c>
      <c r="JF82" t="s">
        <v>193</v>
      </c>
      <c r="JG82" t="s">
        <v>193</v>
      </c>
      <c r="JH82" t="s">
        <v>3509</v>
      </c>
      <c r="JI82">
        <v>0</v>
      </c>
      <c r="JJ82">
        <v>1</v>
      </c>
      <c r="JK82">
        <v>1</v>
      </c>
      <c r="JL82" t="s">
        <v>193</v>
      </c>
      <c r="JM82">
        <v>250</v>
      </c>
      <c r="JN82">
        <v>25</v>
      </c>
      <c r="JO82" t="s">
        <v>114</v>
      </c>
      <c r="JP82" t="s">
        <v>193</v>
      </c>
      <c r="JQ82" t="s">
        <v>193</v>
      </c>
      <c r="JR82" t="s">
        <v>114</v>
      </c>
      <c r="JS82" t="s">
        <v>193</v>
      </c>
      <c r="JT82" t="s">
        <v>193</v>
      </c>
      <c r="JU82" t="s">
        <v>193</v>
      </c>
      <c r="JV82" t="s">
        <v>193</v>
      </c>
      <c r="JW82" t="s">
        <v>193</v>
      </c>
      <c r="JX82" t="s">
        <v>193</v>
      </c>
      <c r="JY82" t="s">
        <v>193</v>
      </c>
      <c r="JZ82" t="s">
        <v>193</v>
      </c>
      <c r="KA82" t="s">
        <v>3401</v>
      </c>
      <c r="KB82">
        <v>1</v>
      </c>
      <c r="KC82">
        <v>1</v>
      </c>
      <c r="KD82">
        <v>1</v>
      </c>
      <c r="KE82">
        <v>1</v>
      </c>
      <c r="KF82">
        <v>0</v>
      </c>
      <c r="KG82">
        <v>0</v>
      </c>
      <c r="KH82">
        <v>0</v>
      </c>
      <c r="KI82">
        <v>0</v>
      </c>
      <c r="KJ82" t="s">
        <v>193</v>
      </c>
      <c r="KK82" t="s">
        <v>109</v>
      </c>
      <c r="KL82" t="s">
        <v>193</v>
      </c>
      <c r="KM82" t="s">
        <v>3510</v>
      </c>
      <c r="KN82">
        <v>0</v>
      </c>
      <c r="KO82">
        <v>0</v>
      </c>
      <c r="KP82">
        <v>0</v>
      </c>
      <c r="KQ82">
        <v>0</v>
      </c>
      <c r="KR82">
        <v>1</v>
      </c>
      <c r="KS82">
        <v>0</v>
      </c>
      <c r="KT82">
        <v>0</v>
      </c>
      <c r="KU82" t="s">
        <v>193</v>
      </c>
      <c r="KV82" t="s">
        <v>193</v>
      </c>
      <c r="KW82" t="s">
        <v>193</v>
      </c>
      <c r="KX82" t="s">
        <v>193</v>
      </c>
      <c r="KY82" t="s">
        <v>193</v>
      </c>
      <c r="KZ82" t="s">
        <v>193</v>
      </c>
      <c r="LA82" t="s">
        <v>193</v>
      </c>
      <c r="LB82" t="s">
        <v>193</v>
      </c>
      <c r="LC82" t="s">
        <v>193</v>
      </c>
      <c r="LD82" t="s">
        <v>193</v>
      </c>
      <c r="LE82" t="s">
        <v>193</v>
      </c>
      <c r="LF82" t="s">
        <v>193</v>
      </c>
      <c r="LG82" t="s">
        <v>193</v>
      </c>
      <c r="LH82" t="s">
        <v>193</v>
      </c>
      <c r="LI82" t="s">
        <v>193</v>
      </c>
      <c r="LJ82" t="s">
        <v>193</v>
      </c>
      <c r="LK82" t="s">
        <v>193</v>
      </c>
      <c r="LL82" t="s">
        <v>193</v>
      </c>
      <c r="LM82" t="s">
        <v>193</v>
      </c>
      <c r="LN82" t="s">
        <v>193</v>
      </c>
      <c r="LO82" t="s">
        <v>193</v>
      </c>
      <c r="LP82" t="s">
        <v>193</v>
      </c>
      <c r="LQ82" t="s">
        <v>193</v>
      </c>
      <c r="LR82" t="s">
        <v>193</v>
      </c>
      <c r="LS82" t="s">
        <v>193</v>
      </c>
      <c r="LT82" t="s">
        <v>193</v>
      </c>
      <c r="LU82" t="s">
        <v>193</v>
      </c>
      <c r="LV82" t="s">
        <v>193</v>
      </c>
      <c r="LW82" t="s">
        <v>193</v>
      </c>
      <c r="LX82" t="s">
        <v>193</v>
      </c>
      <c r="LY82" t="s">
        <v>193</v>
      </c>
      <c r="LZ82" t="s">
        <v>193</v>
      </c>
      <c r="MA82" t="s">
        <v>193</v>
      </c>
      <c r="MB82" t="s">
        <v>193</v>
      </c>
      <c r="MC82" t="s">
        <v>193</v>
      </c>
      <c r="MD82" t="s">
        <v>193</v>
      </c>
      <c r="ME82" t="s">
        <v>193</v>
      </c>
      <c r="MF82" t="s">
        <v>193</v>
      </c>
      <c r="MG82" t="s">
        <v>193</v>
      </c>
      <c r="MH82" t="s">
        <v>193</v>
      </c>
      <c r="MI82" t="s">
        <v>193</v>
      </c>
      <c r="MJ82" t="s">
        <v>193</v>
      </c>
      <c r="MK82" t="s">
        <v>193</v>
      </c>
      <c r="ML82" t="s">
        <v>193</v>
      </c>
      <c r="MM82" t="s">
        <v>193</v>
      </c>
      <c r="MN82" t="s">
        <v>193</v>
      </c>
      <c r="MO82" t="s">
        <v>193</v>
      </c>
      <c r="MP82" t="s">
        <v>193</v>
      </c>
      <c r="MQ82" t="s">
        <v>193</v>
      </c>
      <c r="MR82" t="s">
        <v>193</v>
      </c>
      <c r="MS82" t="s">
        <v>193</v>
      </c>
      <c r="MT82" t="s">
        <v>193</v>
      </c>
      <c r="MU82" t="s">
        <v>193</v>
      </c>
      <c r="MV82" t="s">
        <v>193</v>
      </c>
      <c r="MW82" t="s">
        <v>193</v>
      </c>
      <c r="MX82" t="s">
        <v>193</v>
      </c>
      <c r="MY82" t="s">
        <v>193</v>
      </c>
      <c r="MZ82" t="s">
        <v>193</v>
      </c>
      <c r="NA82" t="s">
        <v>193</v>
      </c>
      <c r="NB82" t="s">
        <v>193</v>
      </c>
      <c r="NC82">
        <v>195600533</v>
      </c>
      <c r="ND82" t="s">
        <v>3508</v>
      </c>
      <c r="NE82" t="s">
        <v>4124</v>
      </c>
      <c r="NF82" t="s">
        <v>193</v>
      </c>
      <c r="NG82" t="s">
        <v>699</v>
      </c>
      <c r="NH82" t="s">
        <v>700</v>
      </c>
      <c r="NI82" t="s">
        <v>611</v>
      </c>
      <c r="NJ82" t="s">
        <v>193</v>
      </c>
      <c r="NK82">
        <v>82</v>
      </c>
    </row>
    <row r="83" spans="1:375" x14ac:dyDescent="0.35">
      <c r="A83" t="s">
        <v>4125</v>
      </c>
      <c r="B83" t="s">
        <v>4126</v>
      </c>
      <c r="C83" t="s">
        <v>3355</v>
      </c>
      <c r="D83">
        <v>2.0833333328482695E-3</v>
      </c>
      <c r="E83" t="s">
        <v>193</v>
      </c>
      <c r="F83" t="s">
        <v>193</v>
      </c>
      <c r="G83" t="s">
        <v>193</v>
      </c>
      <c r="H83" t="s">
        <v>3355</v>
      </c>
      <c r="I83" t="s">
        <v>161</v>
      </c>
      <c r="J83" t="s">
        <v>193</v>
      </c>
      <c r="K83" t="s">
        <v>162</v>
      </c>
      <c r="L83" t="s">
        <v>161</v>
      </c>
      <c r="M83" t="s">
        <v>161</v>
      </c>
      <c r="N83" t="s">
        <v>163</v>
      </c>
      <c r="O83" t="s">
        <v>193</v>
      </c>
      <c r="P83" t="s">
        <v>198</v>
      </c>
      <c r="Q83" t="s">
        <v>163</v>
      </c>
      <c r="R83" t="s">
        <v>163</v>
      </c>
      <c r="S83" t="s">
        <v>164</v>
      </c>
      <c r="T83" t="s">
        <v>165</v>
      </c>
      <c r="U83" t="s">
        <v>166</v>
      </c>
      <c r="V83" t="s">
        <v>165</v>
      </c>
      <c r="W83" t="s">
        <v>228</v>
      </c>
      <c r="X83" t="s">
        <v>229</v>
      </c>
      <c r="Y83" t="s">
        <v>228</v>
      </c>
      <c r="Z83" t="s">
        <v>165</v>
      </c>
      <c r="AA83" t="s">
        <v>193</v>
      </c>
      <c r="AB83" t="s">
        <v>563</v>
      </c>
      <c r="AC83" t="s">
        <v>165</v>
      </c>
      <c r="AD83" t="s">
        <v>165</v>
      </c>
      <c r="AE83" t="s">
        <v>167</v>
      </c>
      <c r="AF83" t="s">
        <v>193</v>
      </c>
      <c r="AG83" t="s">
        <v>165</v>
      </c>
      <c r="AH83" t="s">
        <v>167</v>
      </c>
      <c r="AI83" t="s">
        <v>167</v>
      </c>
      <c r="AJ83" t="s">
        <v>536</v>
      </c>
      <c r="AK83" t="s">
        <v>490</v>
      </c>
      <c r="AL83" t="s">
        <v>109</v>
      </c>
      <c r="AM83" t="s">
        <v>193</v>
      </c>
      <c r="AN83" t="s">
        <v>109</v>
      </c>
      <c r="AO83" t="s">
        <v>193</v>
      </c>
      <c r="AP83" t="s">
        <v>491</v>
      </c>
      <c r="AQ83" t="s">
        <v>193</v>
      </c>
      <c r="AR83" t="s">
        <v>193</v>
      </c>
      <c r="AS83" t="s">
        <v>496</v>
      </c>
      <c r="AT83" t="s">
        <v>193</v>
      </c>
      <c r="AU83" t="s">
        <v>3510</v>
      </c>
      <c r="AV83">
        <v>0</v>
      </c>
      <c r="AW83">
        <v>0</v>
      </c>
      <c r="AX83">
        <v>0</v>
      </c>
      <c r="AY83">
        <v>0</v>
      </c>
      <c r="AZ83">
        <v>1</v>
      </c>
      <c r="BA83">
        <v>0</v>
      </c>
      <c r="BB83">
        <v>0</v>
      </c>
      <c r="BC83" t="s">
        <v>3990</v>
      </c>
      <c r="BD83" t="s">
        <v>3510</v>
      </c>
      <c r="BE83" t="s">
        <v>112</v>
      </c>
      <c r="BF83">
        <v>1</v>
      </c>
      <c r="BG83">
        <v>0</v>
      </c>
      <c r="BH83">
        <v>0</v>
      </c>
      <c r="BI83">
        <v>0</v>
      </c>
      <c r="BJ83">
        <v>0</v>
      </c>
      <c r="BK83">
        <v>0</v>
      </c>
      <c r="BL83">
        <v>0</v>
      </c>
      <c r="BM83">
        <v>0</v>
      </c>
      <c r="BN83">
        <v>0</v>
      </c>
      <c r="BO83">
        <v>0</v>
      </c>
      <c r="BP83" t="s">
        <v>193</v>
      </c>
      <c r="BQ83" t="s">
        <v>113</v>
      </c>
      <c r="BR83" t="s">
        <v>501</v>
      </c>
      <c r="BS83" t="s">
        <v>193</v>
      </c>
      <c r="BT83" t="s">
        <v>193</v>
      </c>
      <c r="BU83" t="s">
        <v>193</v>
      </c>
      <c r="BV83" t="s">
        <v>193</v>
      </c>
      <c r="BW83" t="s">
        <v>193</v>
      </c>
      <c r="BX83" t="s">
        <v>193</v>
      </c>
      <c r="BY83" t="s">
        <v>193</v>
      </c>
      <c r="BZ83" t="s">
        <v>193</v>
      </c>
      <c r="CA83" t="s">
        <v>193</v>
      </c>
      <c r="CB83" t="s">
        <v>193</v>
      </c>
      <c r="CC83" t="s">
        <v>193</v>
      </c>
      <c r="CD83" t="s">
        <v>193</v>
      </c>
      <c r="CE83" t="s">
        <v>193</v>
      </c>
      <c r="CF83" t="s">
        <v>193</v>
      </c>
      <c r="CG83" t="s">
        <v>193</v>
      </c>
      <c r="CH83" t="s">
        <v>193</v>
      </c>
      <c r="CI83" t="s">
        <v>193</v>
      </c>
      <c r="CJ83" t="s">
        <v>193</v>
      </c>
      <c r="CK83" t="s">
        <v>193</v>
      </c>
      <c r="CL83" t="s">
        <v>193</v>
      </c>
      <c r="CM83" t="s">
        <v>193</v>
      </c>
      <c r="CN83" t="s">
        <v>193</v>
      </c>
      <c r="CO83" t="s">
        <v>193</v>
      </c>
      <c r="CP83" t="s">
        <v>193</v>
      </c>
      <c r="CQ83" t="s">
        <v>193</v>
      </c>
      <c r="CR83" t="s">
        <v>193</v>
      </c>
      <c r="CS83" t="s">
        <v>193</v>
      </c>
      <c r="CT83" t="s">
        <v>193</v>
      </c>
      <c r="CU83" t="s">
        <v>193</v>
      </c>
      <c r="CV83" t="s">
        <v>193</v>
      </c>
      <c r="CW83" t="s">
        <v>193</v>
      </c>
      <c r="CX83" t="s">
        <v>193</v>
      </c>
      <c r="CY83" t="s">
        <v>193</v>
      </c>
      <c r="CZ83" t="s">
        <v>193</v>
      </c>
      <c r="DA83" t="s">
        <v>193</v>
      </c>
      <c r="DB83" t="s">
        <v>193</v>
      </c>
      <c r="DC83" t="s">
        <v>193</v>
      </c>
      <c r="DD83" t="s">
        <v>193</v>
      </c>
      <c r="DE83" t="s">
        <v>193</v>
      </c>
      <c r="DF83" t="s">
        <v>193</v>
      </c>
      <c r="DG83" t="s">
        <v>193</v>
      </c>
      <c r="DH83" t="s">
        <v>193</v>
      </c>
      <c r="DI83" t="s">
        <v>193</v>
      </c>
      <c r="DJ83" t="s">
        <v>193</v>
      </c>
      <c r="DK83" t="s">
        <v>193</v>
      </c>
      <c r="DL83" t="s">
        <v>193</v>
      </c>
      <c r="DM83" t="s">
        <v>193</v>
      </c>
      <c r="DN83" t="s">
        <v>193</v>
      </c>
      <c r="DO83" t="s">
        <v>193</v>
      </c>
      <c r="DP83" t="s">
        <v>193</v>
      </c>
      <c r="DQ83" t="s">
        <v>193</v>
      </c>
      <c r="DR83" t="s">
        <v>193</v>
      </c>
      <c r="DS83" t="s">
        <v>193</v>
      </c>
      <c r="DT83" t="s">
        <v>193</v>
      </c>
      <c r="DU83" t="s">
        <v>193</v>
      </c>
      <c r="DV83" t="s">
        <v>193</v>
      </c>
      <c r="DW83" t="s">
        <v>193</v>
      </c>
      <c r="DX83" t="s">
        <v>193</v>
      </c>
      <c r="DY83" t="s">
        <v>193</v>
      </c>
      <c r="DZ83" t="s">
        <v>193</v>
      </c>
      <c r="EA83" t="s">
        <v>193</v>
      </c>
      <c r="EB83" t="s">
        <v>193</v>
      </c>
      <c r="EC83" t="s">
        <v>193</v>
      </c>
      <c r="ED83" t="s">
        <v>193</v>
      </c>
      <c r="EE83" t="s">
        <v>193</v>
      </c>
      <c r="EF83" t="s">
        <v>193</v>
      </c>
      <c r="EG83" t="s">
        <v>193</v>
      </c>
      <c r="EH83" t="s">
        <v>193</v>
      </c>
      <c r="EI83" t="s">
        <v>193</v>
      </c>
      <c r="EJ83" t="s">
        <v>193</v>
      </c>
      <c r="EK83" t="s">
        <v>193</v>
      </c>
      <c r="EL83" t="s">
        <v>193</v>
      </c>
      <c r="EM83" t="s">
        <v>193</v>
      </c>
      <c r="EN83" t="s">
        <v>193</v>
      </c>
      <c r="EO83" t="s">
        <v>193</v>
      </c>
      <c r="EP83" t="s">
        <v>193</v>
      </c>
      <c r="EQ83" t="s">
        <v>193</v>
      </c>
      <c r="ER83" t="s">
        <v>193</v>
      </c>
      <c r="ES83" t="s">
        <v>193</v>
      </c>
      <c r="ET83" t="s">
        <v>193</v>
      </c>
      <c r="EU83" t="s">
        <v>193</v>
      </c>
      <c r="EV83" t="s">
        <v>193</v>
      </c>
      <c r="EW83" t="s">
        <v>193</v>
      </c>
      <c r="EX83" t="s">
        <v>193</v>
      </c>
      <c r="EY83" t="s">
        <v>193</v>
      </c>
      <c r="EZ83" t="s">
        <v>193</v>
      </c>
      <c r="FA83" t="s">
        <v>193</v>
      </c>
      <c r="FB83" t="s">
        <v>193</v>
      </c>
      <c r="FC83" t="s">
        <v>193</v>
      </c>
      <c r="FD83" t="s">
        <v>193</v>
      </c>
      <c r="FE83" t="s">
        <v>193</v>
      </c>
      <c r="FF83" t="s">
        <v>193</v>
      </c>
      <c r="FG83" t="s">
        <v>193</v>
      </c>
      <c r="FH83" t="s">
        <v>193</v>
      </c>
      <c r="FI83" t="s">
        <v>193</v>
      </c>
      <c r="FJ83" t="s">
        <v>193</v>
      </c>
      <c r="FK83" t="s">
        <v>193</v>
      </c>
      <c r="FL83" t="s">
        <v>193</v>
      </c>
      <c r="FM83" t="s">
        <v>193</v>
      </c>
      <c r="FN83" t="s">
        <v>193</v>
      </c>
      <c r="FO83" t="s">
        <v>193</v>
      </c>
      <c r="FP83" t="s">
        <v>193</v>
      </c>
      <c r="FQ83" t="s">
        <v>193</v>
      </c>
      <c r="FR83" t="s">
        <v>193</v>
      </c>
      <c r="FS83" t="s">
        <v>193</v>
      </c>
      <c r="FT83" t="s">
        <v>193</v>
      </c>
      <c r="FU83" t="s">
        <v>193</v>
      </c>
      <c r="FV83" t="s">
        <v>193</v>
      </c>
      <c r="FW83" t="s">
        <v>193</v>
      </c>
      <c r="FX83" t="s">
        <v>193</v>
      </c>
      <c r="FY83" t="s">
        <v>193</v>
      </c>
      <c r="FZ83" t="s">
        <v>193</v>
      </c>
      <c r="GA83" t="s">
        <v>193</v>
      </c>
      <c r="GB83" t="s">
        <v>193</v>
      </c>
      <c r="GC83" t="s">
        <v>193</v>
      </c>
      <c r="GD83" t="s">
        <v>193</v>
      </c>
      <c r="GE83" t="s">
        <v>193</v>
      </c>
      <c r="GF83" t="s">
        <v>193</v>
      </c>
      <c r="GG83" t="s">
        <v>193</v>
      </c>
      <c r="GH83" t="s">
        <v>193</v>
      </c>
      <c r="GI83" t="s">
        <v>193</v>
      </c>
      <c r="GJ83" t="s">
        <v>193</v>
      </c>
      <c r="GK83" t="s">
        <v>193</v>
      </c>
      <c r="GL83" t="s">
        <v>193</v>
      </c>
      <c r="GM83" t="s">
        <v>193</v>
      </c>
      <c r="GN83" t="s">
        <v>193</v>
      </c>
      <c r="GO83" t="s">
        <v>193</v>
      </c>
      <c r="GP83" t="s">
        <v>193</v>
      </c>
      <c r="GQ83" t="s">
        <v>193</v>
      </c>
      <c r="GR83" t="s">
        <v>193</v>
      </c>
      <c r="GS83" t="s">
        <v>193</v>
      </c>
      <c r="GT83" t="s">
        <v>193</v>
      </c>
      <c r="GU83" t="s">
        <v>193</v>
      </c>
      <c r="GV83" t="s">
        <v>193</v>
      </c>
      <c r="GW83" t="s">
        <v>193</v>
      </c>
      <c r="GX83" t="s">
        <v>193</v>
      </c>
      <c r="GY83" t="s">
        <v>193</v>
      </c>
      <c r="GZ83" t="s">
        <v>193</v>
      </c>
      <c r="HA83" t="s">
        <v>193</v>
      </c>
      <c r="HB83" t="s">
        <v>193</v>
      </c>
      <c r="HC83" t="s">
        <v>193</v>
      </c>
      <c r="HD83" t="s">
        <v>193</v>
      </c>
      <c r="HE83" t="s">
        <v>193</v>
      </c>
      <c r="HF83" t="s">
        <v>193</v>
      </c>
      <c r="HG83" t="s">
        <v>193</v>
      </c>
      <c r="HH83" t="s">
        <v>193</v>
      </c>
      <c r="HI83" t="s">
        <v>193</v>
      </c>
      <c r="HJ83" t="s">
        <v>193</v>
      </c>
      <c r="HK83" t="s">
        <v>193</v>
      </c>
      <c r="HL83" t="s">
        <v>193</v>
      </c>
      <c r="HM83" t="s">
        <v>193</v>
      </c>
      <c r="HN83" t="s">
        <v>193</v>
      </c>
      <c r="HO83" t="s">
        <v>193</v>
      </c>
      <c r="HP83" t="s">
        <v>193</v>
      </c>
      <c r="HQ83" t="s">
        <v>193</v>
      </c>
      <c r="HR83" t="s">
        <v>193</v>
      </c>
      <c r="HS83" t="s">
        <v>193</v>
      </c>
      <c r="HT83" t="s">
        <v>193</v>
      </c>
      <c r="HU83" t="s">
        <v>193</v>
      </c>
      <c r="HV83" t="s">
        <v>193</v>
      </c>
      <c r="HW83" t="s">
        <v>193</v>
      </c>
      <c r="HX83" t="s">
        <v>193</v>
      </c>
      <c r="HY83" t="s">
        <v>193</v>
      </c>
      <c r="HZ83" t="s">
        <v>193</v>
      </c>
      <c r="IA83" t="s">
        <v>193</v>
      </c>
      <c r="IB83" t="s">
        <v>193</v>
      </c>
      <c r="IC83" t="s">
        <v>193</v>
      </c>
      <c r="ID83" t="s">
        <v>193</v>
      </c>
      <c r="IE83" t="s">
        <v>193</v>
      </c>
      <c r="IF83" t="s">
        <v>193</v>
      </c>
      <c r="IG83" t="s">
        <v>193</v>
      </c>
      <c r="IH83" t="s">
        <v>193</v>
      </c>
      <c r="II83" t="s">
        <v>193</v>
      </c>
      <c r="IJ83" t="s">
        <v>193</v>
      </c>
      <c r="IK83" t="s">
        <v>193</v>
      </c>
      <c r="IL83" t="s">
        <v>193</v>
      </c>
      <c r="IM83" t="s">
        <v>193</v>
      </c>
      <c r="IN83" t="s">
        <v>193</v>
      </c>
      <c r="IO83" t="s">
        <v>193</v>
      </c>
      <c r="IP83" t="s">
        <v>193</v>
      </c>
      <c r="IQ83" t="s">
        <v>193</v>
      </c>
      <c r="IR83" t="s">
        <v>193</v>
      </c>
      <c r="IS83" t="s">
        <v>193</v>
      </c>
      <c r="IT83" t="s">
        <v>193</v>
      </c>
      <c r="IU83" t="s">
        <v>193</v>
      </c>
      <c r="IV83" t="s">
        <v>193</v>
      </c>
      <c r="IW83" t="s">
        <v>193</v>
      </c>
      <c r="IX83" t="s">
        <v>193</v>
      </c>
      <c r="IY83" t="s">
        <v>193</v>
      </c>
      <c r="IZ83" t="s">
        <v>193</v>
      </c>
      <c r="JA83" t="s">
        <v>193</v>
      </c>
      <c r="JB83" t="s">
        <v>193</v>
      </c>
      <c r="JC83" t="s">
        <v>193</v>
      </c>
      <c r="JD83" t="s">
        <v>193</v>
      </c>
      <c r="JE83" t="s">
        <v>193</v>
      </c>
      <c r="JF83" t="s">
        <v>193</v>
      </c>
      <c r="JG83" t="s">
        <v>193</v>
      </c>
      <c r="JH83" t="s">
        <v>3412</v>
      </c>
      <c r="JI83">
        <v>1</v>
      </c>
      <c r="JJ83">
        <v>1</v>
      </c>
      <c r="JK83">
        <v>0</v>
      </c>
      <c r="JL83">
        <v>200</v>
      </c>
      <c r="JM83">
        <v>300</v>
      </c>
      <c r="JN83" t="s">
        <v>193</v>
      </c>
      <c r="JO83" t="s">
        <v>114</v>
      </c>
      <c r="JP83" t="s">
        <v>193</v>
      </c>
      <c r="JQ83" t="s">
        <v>193</v>
      </c>
      <c r="JR83" t="s">
        <v>114</v>
      </c>
      <c r="JS83" t="s">
        <v>193</v>
      </c>
      <c r="JT83" t="s">
        <v>193</v>
      </c>
      <c r="JU83" t="s">
        <v>193</v>
      </c>
      <c r="JV83" t="s">
        <v>193</v>
      </c>
      <c r="JW83" t="s">
        <v>193</v>
      </c>
      <c r="JX83" t="s">
        <v>193</v>
      </c>
      <c r="JY83" t="s">
        <v>193</v>
      </c>
      <c r="JZ83" t="s">
        <v>193</v>
      </c>
      <c r="KA83" t="s">
        <v>3458</v>
      </c>
      <c r="KB83">
        <v>0</v>
      </c>
      <c r="KC83">
        <v>0</v>
      </c>
      <c r="KD83">
        <v>1</v>
      </c>
      <c r="KE83">
        <v>0</v>
      </c>
      <c r="KF83">
        <v>0</v>
      </c>
      <c r="KG83">
        <v>0</v>
      </c>
      <c r="KH83">
        <v>0</v>
      </c>
      <c r="KI83">
        <v>0</v>
      </c>
      <c r="KJ83" t="s">
        <v>193</v>
      </c>
      <c r="KK83" t="s">
        <v>114</v>
      </c>
      <c r="KL83" t="s">
        <v>193</v>
      </c>
      <c r="KM83" t="s">
        <v>193</v>
      </c>
      <c r="KN83" t="s">
        <v>193</v>
      </c>
      <c r="KO83" t="s">
        <v>193</v>
      </c>
      <c r="KP83" t="s">
        <v>193</v>
      </c>
      <c r="KQ83" t="s">
        <v>193</v>
      </c>
      <c r="KR83" t="s">
        <v>193</v>
      </c>
      <c r="KS83" t="s">
        <v>193</v>
      </c>
      <c r="KT83" t="s">
        <v>193</v>
      </c>
      <c r="KU83" t="s">
        <v>193</v>
      </c>
      <c r="KV83" t="s">
        <v>193</v>
      </c>
      <c r="KW83" t="s">
        <v>193</v>
      </c>
      <c r="KX83" t="s">
        <v>193</v>
      </c>
      <c r="KY83" t="s">
        <v>193</v>
      </c>
      <c r="KZ83" t="s">
        <v>193</v>
      </c>
      <c r="LA83" t="s">
        <v>193</v>
      </c>
      <c r="LB83" t="s">
        <v>193</v>
      </c>
      <c r="LC83" t="s">
        <v>193</v>
      </c>
      <c r="LD83" t="s">
        <v>193</v>
      </c>
      <c r="LE83" t="s">
        <v>193</v>
      </c>
      <c r="LF83" t="s">
        <v>193</v>
      </c>
      <c r="LG83" t="s">
        <v>193</v>
      </c>
      <c r="LH83" t="s">
        <v>193</v>
      </c>
      <c r="LI83" t="s">
        <v>193</v>
      </c>
      <c r="LJ83" t="s">
        <v>193</v>
      </c>
      <c r="LK83" t="s">
        <v>193</v>
      </c>
      <c r="LL83" t="s">
        <v>193</v>
      </c>
      <c r="LM83" t="s">
        <v>193</v>
      </c>
      <c r="LN83" t="s">
        <v>193</v>
      </c>
      <c r="LO83" t="s">
        <v>193</v>
      </c>
      <c r="LP83" t="s">
        <v>193</v>
      </c>
      <c r="LQ83" t="s">
        <v>193</v>
      </c>
      <c r="LR83" t="s">
        <v>193</v>
      </c>
      <c r="LS83" t="s">
        <v>193</v>
      </c>
      <c r="LT83" t="s">
        <v>193</v>
      </c>
      <c r="LU83" t="s">
        <v>193</v>
      </c>
      <c r="LV83" t="s">
        <v>193</v>
      </c>
      <c r="LW83" t="s">
        <v>193</v>
      </c>
      <c r="LX83" t="s">
        <v>193</v>
      </c>
      <c r="LY83" t="s">
        <v>193</v>
      </c>
      <c r="LZ83" t="s">
        <v>193</v>
      </c>
      <c r="MA83" t="s">
        <v>193</v>
      </c>
      <c r="MB83" t="s">
        <v>193</v>
      </c>
      <c r="MC83" t="s">
        <v>193</v>
      </c>
      <c r="MD83" t="s">
        <v>193</v>
      </c>
      <c r="ME83" t="s">
        <v>193</v>
      </c>
      <c r="MF83" t="s">
        <v>193</v>
      </c>
      <c r="MG83" t="s">
        <v>193</v>
      </c>
      <c r="MH83" t="s">
        <v>193</v>
      </c>
      <c r="MI83" t="s">
        <v>193</v>
      </c>
      <c r="MJ83" t="s">
        <v>193</v>
      </c>
      <c r="MK83" t="s">
        <v>193</v>
      </c>
      <c r="ML83" t="s">
        <v>193</v>
      </c>
      <c r="MM83" t="s">
        <v>193</v>
      </c>
      <c r="MN83" t="s">
        <v>193</v>
      </c>
      <c r="MO83" t="s">
        <v>193</v>
      </c>
      <c r="MP83" t="s">
        <v>193</v>
      </c>
      <c r="MQ83" t="s">
        <v>193</v>
      </c>
      <c r="MR83" t="s">
        <v>193</v>
      </c>
      <c r="MS83" t="s">
        <v>193</v>
      </c>
      <c r="MT83" t="s">
        <v>193</v>
      </c>
      <c r="MU83" t="s">
        <v>193</v>
      </c>
      <c r="MV83" t="s">
        <v>193</v>
      </c>
      <c r="MW83" t="s">
        <v>193</v>
      </c>
      <c r="MX83" t="s">
        <v>193</v>
      </c>
      <c r="MY83" t="s">
        <v>193</v>
      </c>
      <c r="MZ83" t="s">
        <v>193</v>
      </c>
      <c r="NA83" t="s">
        <v>193</v>
      </c>
      <c r="NB83" t="s">
        <v>193</v>
      </c>
      <c r="NC83">
        <v>195600560</v>
      </c>
      <c r="ND83" t="s">
        <v>3511</v>
      </c>
      <c r="NE83" t="s">
        <v>4127</v>
      </c>
      <c r="NF83" t="s">
        <v>193</v>
      </c>
      <c r="NG83" t="s">
        <v>699</v>
      </c>
      <c r="NH83" t="s">
        <v>700</v>
      </c>
      <c r="NI83" t="s">
        <v>611</v>
      </c>
      <c r="NJ83" t="s">
        <v>193</v>
      </c>
      <c r="NK83">
        <v>83</v>
      </c>
    </row>
    <row r="84" spans="1:375" x14ac:dyDescent="0.35">
      <c r="A84" t="s">
        <v>4128</v>
      </c>
      <c r="B84" t="s">
        <v>4129</v>
      </c>
      <c r="C84" t="s">
        <v>3316</v>
      </c>
      <c r="D84" t="s">
        <v>3870</v>
      </c>
      <c r="E84" t="s">
        <v>193</v>
      </c>
      <c r="F84" t="s">
        <v>193</v>
      </c>
      <c r="G84" t="s">
        <v>193</v>
      </c>
      <c r="H84" t="s">
        <v>3316</v>
      </c>
      <c r="I84" t="s">
        <v>133</v>
      </c>
      <c r="J84" t="s">
        <v>193</v>
      </c>
      <c r="K84" t="s">
        <v>134</v>
      </c>
      <c r="L84" t="s">
        <v>133</v>
      </c>
      <c r="M84" t="s">
        <v>133</v>
      </c>
      <c r="N84" t="s">
        <v>146</v>
      </c>
      <c r="O84" t="s">
        <v>193</v>
      </c>
      <c r="P84" t="s">
        <v>202</v>
      </c>
      <c r="Q84" t="s">
        <v>146</v>
      </c>
      <c r="R84" t="s">
        <v>146</v>
      </c>
      <c r="S84" t="s">
        <v>117</v>
      </c>
      <c r="T84" t="s">
        <v>136</v>
      </c>
      <c r="U84" t="s">
        <v>137</v>
      </c>
      <c r="V84" t="s">
        <v>136</v>
      </c>
      <c r="W84" t="s">
        <v>132</v>
      </c>
      <c r="X84" t="s">
        <v>205</v>
      </c>
      <c r="Y84" t="s">
        <v>1585</v>
      </c>
      <c r="Z84" t="s">
        <v>138</v>
      </c>
      <c r="AA84" t="s">
        <v>193</v>
      </c>
      <c r="AB84" t="s">
        <v>561</v>
      </c>
      <c r="AC84" t="s">
        <v>138</v>
      </c>
      <c r="AD84" t="s">
        <v>138</v>
      </c>
      <c r="AE84" t="s">
        <v>139</v>
      </c>
      <c r="AF84" t="s">
        <v>193</v>
      </c>
      <c r="AG84" t="s">
        <v>140</v>
      </c>
      <c r="AH84" t="s">
        <v>139</v>
      </c>
      <c r="AI84" t="s">
        <v>139</v>
      </c>
      <c r="AJ84" t="s">
        <v>489</v>
      </c>
      <c r="AK84" t="s">
        <v>490</v>
      </c>
      <c r="AL84" t="s">
        <v>109</v>
      </c>
      <c r="AM84" t="s">
        <v>193</v>
      </c>
      <c r="AN84" t="s">
        <v>109</v>
      </c>
      <c r="AO84" t="s">
        <v>193</v>
      </c>
      <c r="AP84" t="s">
        <v>491</v>
      </c>
      <c r="AQ84" t="s">
        <v>193</v>
      </c>
      <c r="AR84" t="s">
        <v>193</v>
      </c>
      <c r="AS84" t="s">
        <v>496</v>
      </c>
      <c r="AT84" t="s">
        <v>193</v>
      </c>
      <c r="AU84" t="s">
        <v>3502</v>
      </c>
      <c r="AV84">
        <v>0</v>
      </c>
      <c r="AW84">
        <v>0</v>
      </c>
      <c r="AX84">
        <v>1</v>
      </c>
      <c r="AY84">
        <v>0</v>
      </c>
      <c r="AZ84">
        <v>0</v>
      </c>
      <c r="BA84">
        <v>0</v>
      </c>
      <c r="BB84">
        <v>0</v>
      </c>
      <c r="BC84" t="s">
        <v>4014</v>
      </c>
      <c r="BD84" t="s">
        <v>3502</v>
      </c>
      <c r="BE84" t="s">
        <v>112</v>
      </c>
      <c r="BF84">
        <v>1</v>
      </c>
      <c r="BG84">
        <v>0</v>
      </c>
      <c r="BH84">
        <v>0</v>
      </c>
      <c r="BI84">
        <v>0</v>
      </c>
      <c r="BJ84">
        <v>0</v>
      </c>
      <c r="BK84">
        <v>0</v>
      </c>
      <c r="BL84">
        <v>0</v>
      </c>
      <c r="BM84">
        <v>0</v>
      </c>
      <c r="BN84">
        <v>0</v>
      </c>
      <c r="BO84">
        <v>0</v>
      </c>
      <c r="BP84" t="s">
        <v>193</v>
      </c>
      <c r="BQ84" t="s">
        <v>113</v>
      </c>
      <c r="BR84" t="s">
        <v>501</v>
      </c>
      <c r="BS84" t="s">
        <v>193</v>
      </c>
      <c r="BT84" t="s">
        <v>193</v>
      </c>
      <c r="BU84" t="s">
        <v>193</v>
      </c>
      <c r="BV84" t="s">
        <v>193</v>
      </c>
      <c r="BW84" t="s">
        <v>193</v>
      </c>
      <c r="BX84" t="s">
        <v>193</v>
      </c>
      <c r="BY84" t="s">
        <v>193</v>
      </c>
      <c r="BZ84" t="s">
        <v>193</v>
      </c>
      <c r="CA84" t="s">
        <v>193</v>
      </c>
      <c r="CB84" t="s">
        <v>193</v>
      </c>
      <c r="CC84" t="s">
        <v>193</v>
      </c>
      <c r="CD84" t="s">
        <v>193</v>
      </c>
      <c r="CE84" t="s">
        <v>193</v>
      </c>
      <c r="CF84" t="s">
        <v>193</v>
      </c>
      <c r="CG84" t="s">
        <v>193</v>
      </c>
      <c r="CH84" t="s">
        <v>193</v>
      </c>
      <c r="CI84" t="s">
        <v>193</v>
      </c>
      <c r="CJ84" t="s">
        <v>193</v>
      </c>
      <c r="CK84" t="s">
        <v>193</v>
      </c>
      <c r="CL84" t="s">
        <v>193</v>
      </c>
      <c r="CM84" t="s">
        <v>193</v>
      </c>
      <c r="CN84" t="s">
        <v>193</v>
      </c>
      <c r="CO84" t="s">
        <v>193</v>
      </c>
      <c r="CP84" t="s">
        <v>193</v>
      </c>
      <c r="CQ84" t="s">
        <v>193</v>
      </c>
      <c r="CR84" t="s">
        <v>193</v>
      </c>
      <c r="CS84" t="s">
        <v>193</v>
      </c>
      <c r="CT84" t="s">
        <v>193</v>
      </c>
      <c r="CU84" t="s">
        <v>193</v>
      </c>
      <c r="CV84" t="s">
        <v>193</v>
      </c>
      <c r="CW84" t="s">
        <v>193</v>
      </c>
      <c r="CX84" t="s">
        <v>193</v>
      </c>
      <c r="CY84" t="s">
        <v>193</v>
      </c>
      <c r="CZ84" t="s">
        <v>193</v>
      </c>
      <c r="DA84" t="s">
        <v>193</v>
      </c>
      <c r="DB84" t="s">
        <v>193</v>
      </c>
      <c r="DC84" t="s">
        <v>193</v>
      </c>
      <c r="DD84" t="s">
        <v>193</v>
      </c>
      <c r="DE84" t="s">
        <v>193</v>
      </c>
      <c r="DF84" t="s">
        <v>193</v>
      </c>
      <c r="DG84" t="s">
        <v>193</v>
      </c>
      <c r="DH84" t="s">
        <v>193</v>
      </c>
      <c r="DI84" t="s">
        <v>193</v>
      </c>
      <c r="DJ84" t="s">
        <v>193</v>
      </c>
      <c r="DK84" t="s">
        <v>193</v>
      </c>
      <c r="DL84" t="s">
        <v>193</v>
      </c>
      <c r="DM84" t="s">
        <v>193</v>
      </c>
      <c r="DN84" t="s">
        <v>193</v>
      </c>
      <c r="DO84" t="s">
        <v>193</v>
      </c>
      <c r="DP84" t="s">
        <v>193</v>
      </c>
      <c r="DQ84" t="s">
        <v>193</v>
      </c>
      <c r="DR84" t="s">
        <v>193</v>
      </c>
      <c r="DS84" t="s">
        <v>193</v>
      </c>
      <c r="DT84" t="s">
        <v>193</v>
      </c>
      <c r="DU84" t="s">
        <v>193</v>
      </c>
      <c r="DV84" t="s">
        <v>193</v>
      </c>
      <c r="DW84" t="s">
        <v>193</v>
      </c>
      <c r="DX84" t="s">
        <v>193</v>
      </c>
      <c r="DY84" t="s">
        <v>193</v>
      </c>
      <c r="DZ84" t="s">
        <v>193</v>
      </c>
      <c r="EA84" t="s">
        <v>193</v>
      </c>
      <c r="EB84" t="s">
        <v>193</v>
      </c>
      <c r="EC84" t="s">
        <v>193</v>
      </c>
      <c r="ED84" t="s">
        <v>193</v>
      </c>
      <c r="EE84" t="s">
        <v>193</v>
      </c>
      <c r="EF84" t="s">
        <v>193</v>
      </c>
      <c r="EG84" t="s">
        <v>193</v>
      </c>
      <c r="EH84" t="s">
        <v>193</v>
      </c>
      <c r="EI84" t="s">
        <v>193</v>
      </c>
      <c r="EJ84" t="s">
        <v>193</v>
      </c>
      <c r="EK84" t="s">
        <v>193</v>
      </c>
      <c r="EL84" t="s">
        <v>193</v>
      </c>
      <c r="EM84" t="s">
        <v>193</v>
      </c>
      <c r="EN84" t="s">
        <v>193</v>
      </c>
      <c r="EO84" t="s">
        <v>193</v>
      </c>
      <c r="EP84" t="s">
        <v>193</v>
      </c>
      <c r="EQ84" t="s">
        <v>193</v>
      </c>
      <c r="ER84" t="s">
        <v>193</v>
      </c>
      <c r="ES84" t="s">
        <v>193</v>
      </c>
      <c r="ET84" t="s">
        <v>193</v>
      </c>
      <c r="EU84" t="s">
        <v>193</v>
      </c>
      <c r="EV84" t="s">
        <v>193</v>
      </c>
      <c r="EW84" t="s">
        <v>193</v>
      </c>
      <c r="EX84" t="s">
        <v>193</v>
      </c>
      <c r="EY84" t="s">
        <v>193</v>
      </c>
      <c r="EZ84" t="s">
        <v>193</v>
      </c>
      <c r="FA84" t="s">
        <v>193</v>
      </c>
      <c r="FB84" t="s">
        <v>193</v>
      </c>
      <c r="FC84" t="s">
        <v>193</v>
      </c>
      <c r="FD84" t="s">
        <v>193</v>
      </c>
      <c r="FE84" t="s">
        <v>193</v>
      </c>
      <c r="FF84" t="s">
        <v>193</v>
      </c>
      <c r="FG84" t="s">
        <v>193</v>
      </c>
      <c r="FH84" t="s">
        <v>193</v>
      </c>
      <c r="FI84" t="s">
        <v>193</v>
      </c>
      <c r="FJ84" t="s">
        <v>193</v>
      </c>
      <c r="FK84" t="s">
        <v>193</v>
      </c>
      <c r="FL84" t="s">
        <v>193</v>
      </c>
      <c r="FM84" t="s">
        <v>193</v>
      </c>
      <c r="FN84" t="s">
        <v>193</v>
      </c>
      <c r="FO84" t="s">
        <v>193</v>
      </c>
      <c r="FP84" t="s">
        <v>193</v>
      </c>
      <c r="FQ84" t="s">
        <v>193</v>
      </c>
      <c r="FR84" t="s">
        <v>193</v>
      </c>
      <c r="FS84" t="s">
        <v>193</v>
      </c>
      <c r="FT84" t="s">
        <v>193</v>
      </c>
      <c r="FU84" t="s">
        <v>193</v>
      </c>
      <c r="FV84" t="s">
        <v>193</v>
      </c>
      <c r="FW84" t="s">
        <v>193</v>
      </c>
      <c r="FX84" t="s">
        <v>193</v>
      </c>
      <c r="FY84" t="s">
        <v>193</v>
      </c>
      <c r="FZ84" t="s">
        <v>193</v>
      </c>
      <c r="GA84" t="s">
        <v>193</v>
      </c>
      <c r="GB84" t="s">
        <v>193</v>
      </c>
      <c r="GC84" t="s">
        <v>193</v>
      </c>
      <c r="GD84" t="s">
        <v>193</v>
      </c>
      <c r="GE84" t="s">
        <v>193</v>
      </c>
      <c r="GF84" t="s">
        <v>193</v>
      </c>
      <c r="GG84" t="s">
        <v>193</v>
      </c>
      <c r="GH84" t="s">
        <v>193</v>
      </c>
      <c r="GI84" t="s">
        <v>193</v>
      </c>
      <c r="GJ84" t="s">
        <v>193</v>
      </c>
      <c r="GK84" t="s">
        <v>193</v>
      </c>
      <c r="GL84" t="s">
        <v>193</v>
      </c>
      <c r="GM84" t="s">
        <v>193</v>
      </c>
      <c r="GN84" t="s">
        <v>193</v>
      </c>
      <c r="GO84" t="s">
        <v>193</v>
      </c>
      <c r="GP84" t="s">
        <v>193</v>
      </c>
      <c r="GQ84" t="s">
        <v>193</v>
      </c>
      <c r="GR84" t="s">
        <v>193</v>
      </c>
      <c r="GS84" t="s">
        <v>193</v>
      </c>
      <c r="GT84" t="s">
        <v>193</v>
      </c>
      <c r="GU84" t="s">
        <v>193</v>
      </c>
      <c r="GV84" t="s">
        <v>193</v>
      </c>
      <c r="GW84" t="s">
        <v>193</v>
      </c>
      <c r="GX84" t="s">
        <v>193</v>
      </c>
      <c r="GY84" t="s">
        <v>193</v>
      </c>
      <c r="GZ84" t="s">
        <v>193</v>
      </c>
      <c r="HA84" t="s">
        <v>193</v>
      </c>
      <c r="HB84" t="s">
        <v>193</v>
      </c>
      <c r="HC84" t="s">
        <v>193</v>
      </c>
      <c r="HD84" t="s">
        <v>193</v>
      </c>
      <c r="HE84" t="s">
        <v>193</v>
      </c>
      <c r="HF84" t="s">
        <v>193</v>
      </c>
      <c r="HG84" t="s">
        <v>193</v>
      </c>
      <c r="HH84" t="s">
        <v>193</v>
      </c>
      <c r="HI84" t="s">
        <v>193</v>
      </c>
      <c r="HJ84" t="s">
        <v>193</v>
      </c>
      <c r="HK84" t="s">
        <v>193</v>
      </c>
      <c r="HL84" t="s">
        <v>193</v>
      </c>
      <c r="HM84" t="s">
        <v>193</v>
      </c>
      <c r="HN84" t="s">
        <v>193</v>
      </c>
      <c r="HO84" t="s">
        <v>193</v>
      </c>
      <c r="HP84" t="s">
        <v>193</v>
      </c>
      <c r="HQ84" t="s">
        <v>193</v>
      </c>
      <c r="HR84" t="s">
        <v>193</v>
      </c>
      <c r="HS84" t="s">
        <v>193</v>
      </c>
      <c r="HT84" t="s">
        <v>193</v>
      </c>
      <c r="HU84" t="s">
        <v>193</v>
      </c>
      <c r="HV84" t="s">
        <v>193</v>
      </c>
      <c r="HW84" t="s">
        <v>193</v>
      </c>
      <c r="HX84" t="s">
        <v>193</v>
      </c>
      <c r="HY84" t="s">
        <v>193</v>
      </c>
      <c r="HZ84" t="s">
        <v>193</v>
      </c>
      <c r="IA84" t="s">
        <v>193</v>
      </c>
      <c r="IB84" t="s">
        <v>193</v>
      </c>
      <c r="IC84" t="s">
        <v>193</v>
      </c>
      <c r="ID84" t="s">
        <v>193</v>
      </c>
      <c r="IE84" t="s">
        <v>193</v>
      </c>
      <c r="IF84" t="s">
        <v>193</v>
      </c>
      <c r="IG84" t="s">
        <v>109</v>
      </c>
      <c r="IH84">
        <v>400</v>
      </c>
      <c r="II84" t="s">
        <v>193</v>
      </c>
      <c r="IJ84" t="s">
        <v>193</v>
      </c>
      <c r="IK84" t="s">
        <v>193</v>
      </c>
      <c r="IL84" t="s">
        <v>193</v>
      </c>
      <c r="IM84" t="s">
        <v>193</v>
      </c>
      <c r="IN84" t="s">
        <v>193</v>
      </c>
      <c r="IO84" t="s">
        <v>193</v>
      </c>
      <c r="IP84" t="s">
        <v>193</v>
      </c>
      <c r="IQ84" t="s">
        <v>193</v>
      </c>
      <c r="IR84" t="s">
        <v>193</v>
      </c>
      <c r="IS84" t="s">
        <v>193</v>
      </c>
      <c r="IT84" t="s">
        <v>193</v>
      </c>
      <c r="IU84" t="s">
        <v>193</v>
      </c>
      <c r="IV84" t="s">
        <v>193</v>
      </c>
      <c r="IW84" t="s">
        <v>193</v>
      </c>
      <c r="IX84" t="s">
        <v>193</v>
      </c>
      <c r="IY84" t="s">
        <v>193</v>
      </c>
      <c r="IZ84" t="s">
        <v>193</v>
      </c>
      <c r="JA84" t="s">
        <v>193</v>
      </c>
      <c r="JB84" t="s">
        <v>193</v>
      </c>
      <c r="JC84" t="s">
        <v>193</v>
      </c>
      <c r="JD84" t="s">
        <v>193</v>
      </c>
      <c r="JE84" t="s">
        <v>193</v>
      </c>
      <c r="JF84" t="s">
        <v>193</v>
      </c>
      <c r="JG84" t="s">
        <v>193</v>
      </c>
      <c r="JH84" t="s">
        <v>193</v>
      </c>
      <c r="JI84" t="s">
        <v>193</v>
      </c>
      <c r="JJ84" t="s">
        <v>193</v>
      </c>
      <c r="JK84" t="s">
        <v>193</v>
      </c>
      <c r="JL84" t="s">
        <v>193</v>
      </c>
      <c r="JM84" t="s">
        <v>193</v>
      </c>
      <c r="JN84" t="s">
        <v>193</v>
      </c>
      <c r="JO84" t="s">
        <v>193</v>
      </c>
      <c r="JP84" t="s">
        <v>193</v>
      </c>
      <c r="JQ84" t="s">
        <v>193</v>
      </c>
      <c r="JR84" t="s">
        <v>114</v>
      </c>
      <c r="JS84" t="s">
        <v>193</v>
      </c>
      <c r="JT84" t="s">
        <v>193</v>
      </c>
      <c r="JU84" t="s">
        <v>193</v>
      </c>
      <c r="JV84" t="s">
        <v>193</v>
      </c>
      <c r="JW84" t="s">
        <v>193</v>
      </c>
      <c r="JX84" t="s">
        <v>193</v>
      </c>
      <c r="JY84" t="s">
        <v>193</v>
      </c>
      <c r="JZ84" t="s">
        <v>193</v>
      </c>
      <c r="KA84" t="s">
        <v>3513</v>
      </c>
      <c r="KB84">
        <v>1</v>
      </c>
      <c r="KC84">
        <v>0</v>
      </c>
      <c r="KD84">
        <v>1</v>
      </c>
      <c r="KE84">
        <v>1</v>
      </c>
      <c r="KF84">
        <v>0</v>
      </c>
      <c r="KG84">
        <v>0</v>
      </c>
      <c r="KH84">
        <v>0</v>
      </c>
      <c r="KI84">
        <v>0</v>
      </c>
      <c r="KJ84" t="s">
        <v>193</v>
      </c>
      <c r="KK84" t="s">
        <v>109</v>
      </c>
      <c r="KL84" t="s">
        <v>193</v>
      </c>
      <c r="KM84" t="s">
        <v>3502</v>
      </c>
      <c r="KN84">
        <v>0</v>
      </c>
      <c r="KO84">
        <v>0</v>
      </c>
      <c r="KP84">
        <v>1</v>
      </c>
      <c r="KQ84">
        <v>0</v>
      </c>
      <c r="KR84">
        <v>0</v>
      </c>
      <c r="KS84">
        <v>0</v>
      </c>
      <c r="KT84">
        <v>0</v>
      </c>
      <c r="KU84" t="s">
        <v>193</v>
      </c>
      <c r="KV84" t="s">
        <v>193</v>
      </c>
      <c r="KW84" t="s">
        <v>193</v>
      </c>
      <c r="KX84" t="s">
        <v>193</v>
      </c>
      <c r="KY84" t="s">
        <v>193</v>
      </c>
      <c r="KZ84" t="s">
        <v>193</v>
      </c>
      <c r="LA84" t="s">
        <v>193</v>
      </c>
      <c r="LB84" t="s">
        <v>193</v>
      </c>
      <c r="LC84" t="s">
        <v>193</v>
      </c>
      <c r="LD84" t="s">
        <v>193</v>
      </c>
      <c r="LE84" t="s">
        <v>193</v>
      </c>
      <c r="LF84" t="s">
        <v>193</v>
      </c>
      <c r="LG84" t="s">
        <v>193</v>
      </c>
      <c r="LH84" t="s">
        <v>193</v>
      </c>
      <c r="LI84" t="s">
        <v>193</v>
      </c>
      <c r="LJ84" t="s">
        <v>193</v>
      </c>
      <c r="LK84" t="s">
        <v>193</v>
      </c>
      <c r="LL84" t="s">
        <v>193</v>
      </c>
      <c r="LM84" t="s">
        <v>193</v>
      </c>
      <c r="LN84" t="s">
        <v>193</v>
      </c>
      <c r="LO84" t="s">
        <v>193</v>
      </c>
      <c r="LP84" t="s">
        <v>193</v>
      </c>
      <c r="LQ84" t="s">
        <v>193</v>
      </c>
      <c r="LR84" t="s">
        <v>193</v>
      </c>
      <c r="LS84" t="s">
        <v>193</v>
      </c>
      <c r="LT84" t="s">
        <v>193</v>
      </c>
      <c r="LU84" t="s">
        <v>193</v>
      </c>
      <c r="LV84" t="s">
        <v>193</v>
      </c>
      <c r="LW84" t="s">
        <v>193</v>
      </c>
      <c r="LX84" t="s">
        <v>193</v>
      </c>
      <c r="LY84" t="s">
        <v>193</v>
      </c>
      <c r="LZ84" t="s">
        <v>193</v>
      </c>
      <c r="MA84" t="s">
        <v>193</v>
      </c>
      <c r="MB84" t="s">
        <v>193</v>
      </c>
      <c r="MC84" t="s">
        <v>193</v>
      </c>
      <c r="MD84" t="s">
        <v>193</v>
      </c>
      <c r="ME84" t="s">
        <v>193</v>
      </c>
      <c r="MF84" t="s">
        <v>193</v>
      </c>
      <c r="MG84" t="s">
        <v>193</v>
      </c>
      <c r="MH84" t="s">
        <v>193</v>
      </c>
      <c r="MI84" t="s">
        <v>193</v>
      </c>
      <c r="MJ84" t="s">
        <v>193</v>
      </c>
      <c r="MK84" t="s">
        <v>193</v>
      </c>
      <c r="ML84" t="s">
        <v>193</v>
      </c>
      <c r="MM84" t="s">
        <v>193</v>
      </c>
      <c r="MN84" t="s">
        <v>193</v>
      </c>
      <c r="MO84" t="s">
        <v>193</v>
      </c>
      <c r="MP84" t="s">
        <v>193</v>
      </c>
      <c r="MQ84" t="s">
        <v>193</v>
      </c>
      <c r="MR84" t="s">
        <v>193</v>
      </c>
      <c r="MS84" t="s">
        <v>193</v>
      </c>
      <c r="MT84" t="s">
        <v>193</v>
      </c>
      <c r="MU84" t="s">
        <v>193</v>
      </c>
      <c r="MV84" t="s">
        <v>193</v>
      </c>
      <c r="MW84" t="s">
        <v>193</v>
      </c>
      <c r="MX84" t="s">
        <v>193</v>
      </c>
      <c r="MY84" t="s">
        <v>193</v>
      </c>
      <c r="MZ84" t="s">
        <v>193</v>
      </c>
      <c r="NA84" t="s">
        <v>4130</v>
      </c>
      <c r="NB84" t="s">
        <v>193</v>
      </c>
      <c r="NC84">
        <v>195694070</v>
      </c>
      <c r="ND84" t="s">
        <v>3512</v>
      </c>
      <c r="NE84" t="s">
        <v>4131</v>
      </c>
      <c r="NF84" t="s">
        <v>193</v>
      </c>
      <c r="NG84" t="s">
        <v>699</v>
      </c>
      <c r="NH84" t="s">
        <v>700</v>
      </c>
      <c r="NI84" t="s">
        <v>611</v>
      </c>
      <c r="NJ84" t="s">
        <v>193</v>
      </c>
      <c r="NK84">
        <v>84</v>
      </c>
    </row>
    <row r="85" spans="1:375" x14ac:dyDescent="0.35">
      <c r="A85" t="s">
        <v>4132</v>
      </c>
      <c r="B85" t="s">
        <v>4133</v>
      </c>
      <c r="C85" t="s">
        <v>3316</v>
      </c>
      <c r="D85" t="s">
        <v>3870</v>
      </c>
      <c r="E85" t="s">
        <v>193</v>
      </c>
      <c r="F85" t="s">
        <v>193</v>
      </c>
      <c r="G85" t="s">
        <v>193</v>
      </c>
      <c r="H85" t="s">
        <v>3316</v>
      </c>
      <c r="I85" t="s">
        <v>133</v>
      </c>
      <c r="J85" t="s">
        <v>193</v>
      </c>
      <c r="K85" t="s">
        <v>134</v>
      </c>
      <c r="L85" t="s">
        <v>133</v>
      </c>
      <c r="M85" t="s">
        <v>133</v>
      </c>
      <c r="N85" t="s">
        <v>146</v>
      </c>
      <c r="O85" t="s">
        <v>193</v>
      </c>
      <c r="P85" t="s">
        <v>202</v>
      </c>
      <c r="Q85" t="s">
        <v>146</v>
      </c>
      <c r="R85" t="s">
        <v>146</v>
      </c>
      <c r="S85" t="s">
        <v>117</v>
      </c>
      <c r="T85" t="s">
        <v>136</v>
      </c>
      <c r="U85" t="s">
        <v>137</v>
      </c>
      <c r="V85" t="s">
        <v>136</v>
      </c>
      <c r="W85" t="s">
        <v>132</v>
      </c>
      <c r="X85" t="s">
        <v>205</v>
      </c>
      <c r="Y85" t="s">
        <v>1585</v>
      </c>
      <c r="Z85" t="s">
        <v>138</v>
      </c>
      <c r="AA85" t="s">
        <v>193</v>
      </c>
      <c r="AB85" t="s">
        <v>561</v>
      </c>
      <c r="AC85" t="s">
        <v>138</v>
      </c>
      <c r="AD85" t="s">
        <v>138</v>
      </c>
      <c r="AE85" t="s">
        <v>139</v>
      </c>
      <c r="AF85" t="s">
        <v>193</v>
      </c>
      <c r="AG85" t="s">
        <v>140</v>
      </c>
      <c r="AH85" t="s">
        <v>139</v>
      </c>
      <c r="AI85" t="s">
        <v>139</v>
      </c>
      <c r="AJ85" t="s">
        <v>489</v>
      </c>
      <c r="AK85" t="s">
        <v>490</v>
      </c>
      <c r="AL85" t="s">
        <v>109</v>
      </c>
      <c r="AM85" t="s">
        <v>193</v>
      </c>
      <c r="AN85" t="s">
        <v>109</v>
      </c>
      <c r="AO85" t="s">
        <v>193</v>
      </c>
      <c r="AP85" t="s">
        <v>491</v>
      </c>
      <c r="AQ85" t="s">
        <v>193</v>
      </c>
      <c r="AR85" t="s">
        <v>193</v>
      </c>
      <c r="AS85" t="s">
        <v>496</v>
      </c>
      <c r="AT85" t="s">
        <v>193</v>
      </c>
      <c r="AU85" t="s">
        <v>3502</v>
      </c>
      <c r="AV85">
        <v>0</v>
      </c>
      <c r="AW85">
        <v>0</v>
      </c>
      <c r="AX85">
        <v>1</v>
      </c>
      <c r="AY85">
        <v>0</v>
      </c>
      <c r="AZ85">
        <v>0</v>
      </c>
      <c r="BA85">
        <v>0</v>
      </c>
      <c r="BB85">
        <v>0</v>
      </c>
      <c r="BC85" t="s">
        <v>4014</v>
      </c>
      <c r="BD85" t="s">
        <v>3502</v>
      </c>
      <c r="BE85" t="s">
        <v>112</v>
      </c>
      <c r="BF85">
        <v>1</v>
      </c>
      <c r="BG85">
        <v>0</v>
      </c>
      <c r="BH85">
        <v>0</v>
      </c>
      <c r="BI85">
        <v>0</v>
      </c>
      <c r="BJ85">
        <v>0</v>
      </c>
      <c r="BK85">
        <v>0</v>
      </c>
      <c r="BL85">
        <v>0</v>
      </c>
      <c r="BM85">
        <v>0</v>
      </c>
      <c r="BN85">
        <v>0</v>
      </c>
      <c r="BO85">
        <v>0</v>
      </c>
      <c r="BP85" t="s">
        <v>193</v>
      </c>
      <c r="BQ85" t="s">
        <v>113</v>
      </c>
      <c r="BR85" t="s">
        <v>142</v>
      </c>
      <c r="BS85" t="s">
        <v>193</v>
      </c>
      <c r="BT85" t="s">
        <v>193</v>
      </c>
      <c r="BU85" t="s">
        <v>193</v>
      </c>
      <c r="BV85" t="s">
        <v>193</v>
      </c>
      <c r="BW85" t="s">
        <v>193</v>
      </c>
      <c r="BX85" t="s">
        <v>193</v>
      </c>
      <c r="BY85" t="s">
        <v>193</v>
      </c>
      <c r="BZ85" t="s">
        <v>193</v>
      </c>
      <c r="CA85" t="s">
        <v>193</v>
      </c>
      <c r="CB85" t="s">
        <v>193</v>
      </c>
      <c r="CC85" t="s">
        <v>193</v>
      </c>
      <c r="CD85" t="s">
        <v>193</v>
      </c>
      <c r="CE85" t="s">
        <v>193</v>
      </c>
      <c r="CF85" t="s">
        <v>193</v>
      </c>
      <c r="CG85" t="s">
        <v>193</v>
      </c>
      <c r="CH85" t="s">
        <v>193</v>
      </c>
      <c r="CI85" t="s">
        <v>193</v>
      </c>
      <c r="CJ85" t="s">
        <v>193</v>
      </c>
      <c r="CK85" t="s">
        <v>193</v>
      </c>
      <c r="CL85" t="s">
        <v>193</v>
      </c>
      <c r="CM85" t="s">
        <v>193</v>
      </c>
      <c r="CN85" t="s">
        <v>193</v>
      </c>
      <c r="CO85" t="s">
        <v>193</v>
      </c>
      <c r="CP85" t="s">
        <v>193</v>
      </c>
      <c r="CQ85" t="s">
        <v>193</v>
      </c>
      <c r="CR85" t="s">
        <v>193</v>
      </c>
      <c r="CS85" t="s">
        <v>193</v>
      </c>
      <c r="CT85" t="s">
        <v>193</v>
      </c>
      <c r="CU85" t="s">
        <v>193</v>
      </c>
      <c r="CV85" t="s">
        <v>193</v>
      </c>
      <c r="CW85" t="s">
        <v>193</v>
      </c>
      <c r="CX85" t="s">
        <v>193</v>
      </c>
      <c r="CY85" t="s">
        <v>193</v>
      </c>
      <c r="CZ85" t="s">
        <v>193</v>
      </c>
      <c r="DA85" t="s">
        <v>193</v>
      </c>
      <c r="DB85" t="s">
        <v>193</v>
      </c>
      <c r="DC85" t="s">
        <v>193</v>
      </c>
      <c r="DD85" t="s">
        <v>193</v>
      </c>
      <c r="DE85" t="s">
        <v>193</v>
      </c>
      <c r="DF85" t="s">
        <v>193</v>
      </c>
      <c r="DG85" t="s">
        <v>193</v>
      </c>
      <c r="DH85" t="s">
        <v>193</v>
      </c>
      <c r="DI85" t="s">
        <v>193</v>
      </c>
      <c r="DJ85" t="s">
        <v>193</v>
      </c>
      <c r="DK85" t="s">
        <v>193</v>
      </c>
      <c r="DL85" t="s">
        <v>193</v>
      </c>
      <c r="DM85" t="s">
        <v>193</v>
      </c>
      <c r="DN85" t="s">
        <v>193</v>
      </c>
      <c r="DO85" t="s">
        <v>193</v>
      </c>
      <c r="DP85" t="s">
        <v>193</v>
      </c>
      <c r="DQ85" t="s">
        <v>193</v>
      </c>
      <c r="DR85" t="s">
        <v>193</v>
      </c>
      <c r="DS85" t="s">
        <v>193</v>
      </c>
      <c r="DT85" t="s">
        <v>193</v>
      </c>
      <c r="DU85" t="s">
        <v>193</v>
      </c>
      <c r="DV85" t="s">
        <v>193</v>
      </c>
      <c r="DW85" t="s">
        <v>193</v>
      </c>
      <c r="DX85" t="s">
        <v>193</v>
      </c>
      <c r="DY85" t="s">
        <v>193</v>
      </c>
      <c r="DZ85" t="s">
        <v>193</v>
      </c>
      <c r="EA85" t="s">
        <v>193</v>
      </c>
      <c r="EB85" t="s">
        <v>193</v>
      </c>
      <c r="EC85" t="s">
        <v>193</v>
      </c>
      <c r="ED85" t="s">
        <v>193</v>
      </c>
      <c r="EE85" t="s">
        <v>193</v>
      </c>
      <c r="EF85" t="s">
        <v>193</v>
      </c>
      <c r="EG85" t="s">
        <v>193</v>
      </c>
      <c r="EH85" t="s">
        <v>193</v>
      </c>
      <c r="EI85" t="s">
        <v>193</v>
      </c>
      <c r="EJ85" t="s">
        <v>193</v>
      </c>
      <c r="EK85" t="s">
        <v>193</v>
      </c>
      <c r="EL85" t="s">
        <v>193</v>
      </c>
      <c r="EM85" t="s">
        <v>193</v>
      </c>
      <c r="EN85" t="s">
        <v>193</v>
      </c>
      <c r="EO85" t="s">
        <v>193</v>
      </c>
      <c r="EP85" t="s">
        <v>193</v>
      </c>
      <c r="EQ85" t="s">
        <v>193</v>
      </c>
      <c r="ER85" t="s">
        <v>193</v>
      </c>
      <c r="ES85" t="s">
        <v>193</v>
      </c>
      <c r="ET85" t="s">
        <v>193</v>
      </c>
      <c r="EU85" t="s">
        <v>193</v>
      </c>
      <c r="EV85" t="s">
        <v>193</v>
      </c>
      <c r="EW85" t="s">
        <v>193</v>
      </c>
      <c r="EX85" t="s">
        <v>193</v>
      </c>
      <c r="EY85" t="s">
        <v>193</v>
      </c>
      <c r="EZ85" t="s">
        <v>193</v>
      </c>
      <c r="FA85" t="s">
        <v>193</v>
      </c>
      <c r="FB85" t="s">
        <v>193</v>
      </c>
      <c r="FC85" t="s">
        <v>193</v>
      </c>
      <c r="FD85" t="s">
        <v>193</v>
      </c>
      <c r="FE85" t="s">
        <v>193</v>
      </c>
      <c r="FF85" t="s">
        <v>193</v>
      </c>
      <c r="FG85" t="s">
        <v>193</v>
      </c>
      <c r="FH85" t="s">
        <v>193</v>
      </c>
      <c r="FI85" t="s">
        <v>193</v>
      </c>
      <c r="FJ85" t="s">
        <v>193</v>
      </c>
      <c r="FK85" t="s">
        <v>193</v>
      </c>
      <c r="FL85" t="s">
        <v>193</v>
      </c>
      <c r="FM85" t="s">
        <v>193</v>
      </c>
      <c r="FN85" t="s">
        <v>193</v>
      </c>
      <c r="FO85" t="s">
        <v>193</v>
      </c>
      <c r="FP85" t="s">
        <v>193</v>
      </c>
      <c r="FQ85" t="s">
        <v>193</v>
      </c>
      <c r="FR85" t="s">
        <v>193</v>
      </c>
      <c r="FS85" t="s">
        <v>193</v>
      </c>
      <c r="FT85" t="s">
        <v>193</v>
      </c>
      <c r="FU85" t="s">
        <v>193</v>
      </c>
      <c r="FV85" t="s">
        <v>193</v>
      </c>
      <c r="FW85" t="s">
        <v>193</v>
      </c>
      <c r="FX85" t="s">
        <v>193</v>
      </c>
      <c r="FY85" t="s">
        <v>193</v>
      </c>
      <c r="FZ85" t="s">
        <v>193</v>
      </c>
      <c r="GA85" t="s">
        <v>193</v>
      </c>
      <c r="GB85" t="s">
        <v>193</v>
      </c>
      <c r="GC85" t="s">
        <v>193</v>
      </c>
      <c r="GD85" t="s">
        <v>193</v>
      </c>
      <c r="GE85" t="s">
        <v>193</v>
      </c>
      <c r="GF85" t="s">
        <v>193</v>
      </c>
      <c r="GG85" t="s">
        <v>193</v>
      </c>
      <c r="GH85" t="s">
        <v>193</v>
      </c>
      <c r="GI85" t="s">
        <v>193</v>
      </c>
      <c r="GJ85" t="s">
        <v>193</v>
      </c>
      <c r="GK85" t="s">
        <v>193</v>
      </c>
      <c r="GL85" t="s">
        <v>193</v>
      </c>
      <c r="GM85" t="s">
        <v>193</v>
      </c>
      <c r="GN85" t="s">
        <v>193</v>
      </c>
      <c r="GO85" t="s">
        <v>193</v>
      </c>
      <c r="GP85" t="s">
        <v>193</v>
      </c>
      <c r="GQ85" t="s">
        <v>193</v>
      </c>
      <c r="GR85" t="s">
        <v>193</v>
      </c>
      <c r="GS85" t="s">
        <v>193</v>
      </c>
      <c r="GT85" t="s">
        <v>193</v>
      </c>
      <c r="GU85" t="s">
        <v>193</v>
      </c>
      <c r="GV85" t="s">
        <v>193</v>
      </c>
      <c r="GW85" t="s">
        <v>193</v>
      </c>
      <c r="GX85" t="s">
        <v>193</v>
      </c>
      <c r="GY85" t="s">
        <v>193</v>
      </c>
      <c r="GZ85" t="s">
        <v>193</v>
      </c>
      <c r="HA85" t="s">
        <v>193</v>
      </c>
      <c r="HB85" t="s">
        <v>193</v>
      </c>
      <c r="HC85" t="s">
        <v>193</v>
      </c>
      <c r="HD85" t="s">
        <v>193</v>
      </c>
      <c r="HE85" t="s">
        <v>193</v>
      </c>
      <c r="HF85" t="s">
        <v>193</v>
      </c>
      <c r="HG85" t="s">
        <v>193</v>
      </c>
      <c r="HH85" t="s">
        <v>193</v>
      </c>
      <c r="HI85" t="s">
        <v>193</v>
      </c>
      <c r="HJ85" t="s">
        <v>193</v>
      </c>
      <c r="HK85" t="s">
        <v>193</v>
      </c>
      <c r="HL85" t="s">
        <v>193</v>
      </c>
      <c r="HM85" t="s">
        <v>193</v>
      </c>
      <c r="HN85" t="s">
        <v>193</v>
      </c>
      <c r="HO85" t="s">
        <v>193</v>
      </c>
      <c r="HP85" t="s">
        <v>193</v>
      </c>
      <c r="HQ85" t="s">
        <v>193</v>
      </c>
      <c r="HR85" t="s">
        <v>193</v>
      </c>
      <c r="HS85" t="s">
        <v>193</v>
      </c>
      <c r="HT85" t="s">
        <v>193</v>
      </c>
      <c r="HU85" t="s">
        <v>193</v>
      </c>
      <c r="HV85" t="s">
        <v>193</v>
      </c>
      <c r="HW85" t="s">
        <v>193</v>
      </c>
      <c r="HX85" t="s">
        <v>193</v>
      </c>
      <c r="HY85" t="s">
        <v>193</v>
      </c>
      <c r="HZ85" t="s">
        <v>193</v>
      </c>
      <c r="IA85" t="s">
        <v>193</v>
      </c>
      <c r="IB85" t="s">
        <v>193</v>
      </c>
      <c r="IC85" t="s">
        <v>193</v>
      </c>
      <c r="ID85" t="s">
        <v>193</v>
      </c>
      <c r="IE85" t="s">
        <v>193</v>
      </c>
      <c r="IF85" t="s">
        <v>193</v>
      </c>
      <c r="IG85" t="s">
        <v>109</v>
      </c>
      <c r="IH85">
        <v>500</v>
      </c>
      <c r="II85" t="s">
        <v>193</v>
      </c>
      <c r="IJ85" t="s">
        <v>193</v>
      </c>
      <c r="IK85" t="s">
        <v>193</v>
      </c>
      <c r="IL85" t="s">
        <v>193</v>
      </c>
      <c r="IM85" t="s">
        <v>193</v>
      </c>
      <c r="IN85" t="s">
        <v>193</v>
      </c>
      <c r="IO85" t="s">
        <v>193</v>
      </c>
      <c r="IP85" t="s">
        <v>193</v>
      </c>
      <c r="IQ85" t="s">
        <v>193</v>
      </c>
      <c r="IR85" t="s">
        <v>193</v>
      </c>
      <c r="IS85" t="s">
        <v>193</v>
      </c>
      <c r="IT85" t="s">
        <v>193</v>
      </c>
      <c r="IU85" t="s">
        <v>193</v>
      </c>
      <c r="IV85" t="s">
        <v>193</v>
      </c>
      <c r="IW85" t="s">
        <v>193</v>
      </c>
      <c r="IX85" t="s">
        <v>193</v>
      </c>
      <c r="IY85" t="s">
        <v>193</v>
      </c>
      <c r="IZ85" t="s">
        <v>193</v>
      </c>
      <c r="JA85" t="s">
        <v>193</v>
      </c>
      <c r="JB85" t="s">
        <v>193</v>
      </c>
      <c r="JC85" t="s">
        <v>193</v>
      </c>
      <c r="JD85" t="s">
        <v>193</v>
      </c>
      <c r="JE85" t="s">
        <v>193</v>
      </c>
      <c r="JF85" t="s">
        <v>193</v>
      </c>
      <c r="JG85" t="s">
        <v>193</v>
      </c>
      <c r="JH85" t="s">
        <v>193</v>
      </c>
      <c r="JI85" t="s">
        <v>193</v>
      </c>
      <c r="JJ85" t="s">
        <v>193</v>
      </c>
      <c r="JK85" t="s">
        <v>193</v>
      </c>
      <c r="JL85" t="s">
        <v>193</v>
      </c>
      <c r="JM85" t="s">
        <v>193</v>
      </c>
      <c r="JN85" t="s">
        <v>193</v>
      </c>
      <c r="JO85" t="s">
        <v>193</v>
      </c>
      <c r="JP85" t="s">
        <v>193</v>
      </c>
      <c r="JQ85" t="s">
        <v>193</v>
      </c>
      <c r="JR85" t="s">
        <v>114</v>
      </c>
      <c r="JS85" t="s">
        <v>193</v>
      </c>
      <c r="JT85" t="s">
        <v>193</v>
      </c>
      <c r="JU85" t="s">
        <v>193</v>
      </c>
      <c r="JV85" t="s">
        <v>193</v>
      </c>
      <c r="JW85" t="s">
        <v>193</v>
      </c>
      <c r="JX85" t="s">
        <v>193</v>
      </c>
      <c r="JY85" t="s">
        <v>193</v>
      </c>
      <c r="JZ85" t="s">
        <v>193</v>
      </c>
      <c r="KA85" t="s">
        <v>3413</v>
      </c>
      <c r="KB85">
        <v>0</v>
      </c>
      <c r="KC85">
        <v>0</v>
      </c>
      <c r="KD85">
        <v>1</v>
      </c>
      <c r="KE85">
        <v>1</v>
      </c>
      <c r="KF85">
        <v>0</v>
      </c>
      <c r="KG85">
        <v>0</v>
      </c>
      <c r="KH85">
        <v>0</v>
      </c>
      <c r="KI85">
        <v>0</v>
      </c>
      <c r="KJ85" t="s">
        <v>193</v>
      </c>
      <c r="KK85" t="s">
        <v>109</v>
      </c>
      <c r="KL85" t="s">
        <v>193</v>
      </c>
      <c r="KM85" t="s">
        <v>3502</v>
      </c>
      <c r="KN85">
        <v>0</v>
      </c>
      <c r="KO85">
        <v>0</v>
      </c>
      <c r="KP85">
        <v>1</v>
      </c>
      <c r="KQ85">
        <v>0</v>
      </c>
      <c r="KR85">
        <v>0</v>
      </c>
      <c r="KS85">
        <v>0</v>
      </c>
      <c r="KT85">
        <v>0</v>
      </c>
      <c r="KU85" t="s">
        <v>193</v>
      </c>
      <c r="KV85" t="s">
        <v>193</v>
      </c>
      <c r="KW85" t="s">
        <v>193</v>
      </c>
      <c r="KX85" t="s">
        <v>193</v>
      </c>
      <c r="KY85" t="s">
        <v>193</v>
      </c>
      <c r="KZ85" t="s">
        <v>193</v>
      </c>
      <c r="LA85" t="s">
        <v>193</v>
      </c>
      <c r="LB85" t="s">
        <v>193</v>
      </c>
      <c r="LC85" t="s">
        <v>193</v>
      </c>
      <c r="LD85" t="s">
        <v>193</v>
      </c>
      <c r="LE85" t="s">
        <v>193</v>
      </c>
      <c r="LF85" t="s">
        <v>193</v>
      </c>
      <c r="LG85" t="s">
        <v>193</v>
      </c>
      <c r="LH85" t="s">
        <v>193</v>
      </c>
      <c r="LI85" t="s">
        <v>193</v>
      </c>
      <c r="LJ85" t="s">
        <v>193</v>
      </c>
      <c r="LK85" t="s">
        <v>193</v>
      </c>
      <c r="LL85" t="s">
        <v>193</v>
      </c>
      <c r="LM85" t="s">
        <v>193</v>
      </c>
      <c r="LN85" t="s">
        <v>193</v>
      </c>
      <c r="LO85" t="s">
        <v>193</v>
      </c>
      <c r="LP85" t="s">
        <v>193</v>
      </c>
      <c r="LQ85" t="s">
        <v>193</v>
      </c>
      <c r="LR85" t="s">
        <v>193</v>
      </c>
      <c r="LS85" t="s">
        <v>193</v>
      </c>
      <c r="LT85" t="s">
        <v>193</v>
      </c>
      <c r="LU85" t="s">
        <v>193</v>
      </c>
      <c r="LV85" t="s">
        <v>193</v>
      </c>
      <c r="LW85" t="s">
        <v>193</v>
      </c>
      <c r="LX85" t="s">
        <v>193</v>
      </c>
      <c r="LY85" t="s">
        <v>193</v>
      </c>
      <c r="LZ85" t="s">
        <v>193</v>
      </c>
      <c r="MA85" t="s">
        <v>193</v>
      </c>
      <c r="MB85" t="s">
        <v>193</v>
      </c>
      <c r="MC85" t="s">
        <v>193</v>
      </c>
      <c r="MD85" t="s">
        <v>193</v>
      </c>
      <c r="ME85" t="s">
        <v>193</v>
      </c>
      <c r="MF85" t="s">
        <v>193</v>
      </c>
      <c r="MG85" t="s">
        <v>193</v>
      </c>
      <c r="MH85" t="s">
        <v>193</v>
      </c>
      <c r="MI85" t="s">
        <v>193</v>
      </c>
      <c r="MJ85" t="s">
        <v>193</v>
      </c>
      <c r="MK85" t="s">
        <v>193</v>
      </c>
      <c r="ML85" t="s">
        <v>193</v>
      </c>
      <c r="MM85" t="s">
        <v>193</v>
      </c>
      <c r="MN85" t="s">
        <v>193</v>
      </c>
      <c r="MO85" t="s">
        <v>193</v>
      </c>
      <c r="MP85" t="s">
        <v>193</v>
      </c>
      <c r="MQ85" t="s">
        <v>193</v>
      </c>
      <c r="MR85" t="s">
        <v>193</v>
      </c>
      <c r="MS85" t="s">
        <v>193</v>
      </c>
      <c r="MT85" t="s">
        <v>193</v>
      </c>
      <c r="MU85" t="s">
        <v>193</v>
      </c>
      <c r="MV85" t="s">
        <v>193</v>
      </c>
      <c r="MW85" t="s">
        <v>193</v>
      </c>
      <c r="MX85" t="s">
        <v>193</v>
      </c>
      <c r="MY85" t="s">
        <v>193</v>
      </c>
      <c r="MZ85" t="s">
        <v>193</v>
      </c>
      <c r="NA85" t="s">
        <v>626</v>
      </c>
      <c r="NB85" t="s">
        <v>193</v>
      </c>
      <c r="NC85">
        <v>195694122</v>
      </c>
      <c r="ND85" t="s">
        <v>3514</v>
      </c>
      <c r="NE85" t="s">
        <v>4134</v>
      </c>
      <c r="NF85" t="s">
        <v>193</v>
      </c>
      <c r="NG85" t="s">
        <v>699</v>
      </c>
      <c r="NH85" t="s">
        <v>700</v>
      </c>
      <c r="NI85" t="s">
        <v>611</v>
      </c>
      <c r="NJ85" t="s">
        <v>193</v>
      </c>
      <c r="NK85">
        <v>85</v>
      </c>
    </row>
    <row r="86" spans="1:375" x14ac:dyDescent="0.35">
      <c r="A86" t="s">
        <v>4135</v>
      </c>
      <c r="B86" t="s">
        <v>4136</v>
      </c>
      <c r="C86" t="s">
        <v>3316</v>
      </c>
      <c r="D86" t="s">
        <v>3870</v>
      </c>
      <c r="E86" t="s">
        <v>193</v>
      </c>
      <c r="F86" t="s">
        <v>193</v>
      </c>
      <c r="G86" t="s">
        <v>193</v>
      </c>
      <c r="H86" t="s">
        <v>3316</v>
      </c>
      <c r="I86" t="s">
        <v>133</v>
      </c>
      <c r="J86" t="s">
        <v>193</v>
      </c>
      <c r="K86" t="s">
        <v>134</v>
      </c>
      <c r="L86" t="s">
        <v>133</v>
      </c>
      <c r="M86" t="s">
        <v>133</v>
      </c>
      <c r="N86" t="s">
        <v>146</v>
      </c>
      <c r="O86" t="s">
        <v>193</v>
      </c>
      <c r="P86" t="s">
        <v>202</v>
      </c>
      <c r="Q86" t="s">
        <v>146</v>
      </c>
      <c r="R86" t="s">
        <v>146</v>
      </c>
      <c r="S86" t="s">
        <v>117</v>
      </c>
      <c r="T86" t="s">
        <v>136</v>
      </c>
      <c r="U86" t="s">
        <v>137</v>
      </c>
      <c r="V86" t="s">
        <v>136</v>
      </c>
      <c r="W86" t="s">
        <v>132</v>
      </c>
      <c r="X86" t="s">
        <v>205</v>
      </c>
      <c r="Y86" t="s">
        <v>1585</v>
      </c>
      <c r="Z86" t="s">
        <v>138</v>
      </c>
      <c r="AA86" t="s">
        <v>193</v>
      </c>
      <c r="AB86" t="s">
        <v>561</v>
      </c>
      <c r="AC86" t="s">
        <v>138</v>
      </c>
      <c r="AD86" t="s">
        <v>138</v>
      </c>
      <c r="AE86" t="s">
        <v>139</v>
      </c>
      <c r="AF86" t="s">
        <v>193</v>
      </c>
      <c r="AG86" t="s">
        <v>140</v>
      </c>
      <c r="AH86" t="s">
        <v>139</v>
      </c>
      <c r="AI86" t="s">
        <v>139</v>
      </c>
      <c r="AJ86" t="s">
        <v>489</v>
      </c>
      <c r="AK86" t="s">
        <v>490</v>
      </c>
      <c r="AL86" t="s">
        <v>109</v>
      </c>
      <c r="AM86" t="s">
        <v>193</v>
      </c>
      <c r="AN86" t="s">
        <v>109</v>
      </c>
      <c r="AO86" t="s">
        <v>193</v>
      </c>
      <c r="AP86" t="s">
        <v>491</v>
      </c>
      <c r="AQ86" t="s">
        <v>193</v>
      </c>
      <c r="AR86" t="s">
        <v>193</v>
      </c>
      <c r="AS86" t="s">
        <v>496</v>
      </c>
      <c r="AT86" t="s">
        <v>193</v>
      </c>
      <c r="AU86" t="s">
        <v>3502</v>
      </c>
      <c r="AV86">
        <v>0</v>
      </c>
      <c r="AW86">
        <v>0</v>
      </c>
      <c r="AX86">
        <v>1</v>
      </c>
      <c r="AY86">
        <v>0</v>
      </c>
      <c r="AZ86">
        <v>0</v>
      </c>
      <c r="BA86">
        <v>0</v>
      </c>
      <c r="BB86">
        <v>0</v>
      </c>
      <c r="BC86" t="s">
        <v>4014</v>
      </c>
      <c r="BD86" t="s">
        <v>3502</v>
      </c>
      <c r="BE86" t="s">
        <v>112</v>
      </c>
      <c r="BF86">
        <v>1</v>
      </c>
      <c r="BG86">
        <v>0</v>
      </c>
      <c r="BH86">
        <v>0</v>
      </c>
      <c r="BI86">
        <v>0</v>
      </c>
      <c r="BJ86">
        <v>0</v>
      </c>
      <c r="BK86">
        <v>0</v>
      </c>
      <c r="BL86">
        <v>0</v>
      </c>
      <c r="BM86">
        <v>0</v>
      </c>
      <c r="BN86">
        <v>0</v>
      </c>
      <c r="BO86">
        <v>0</v>
      </c>
      <c r="BP86" t="s">
        <v>193</v>
      </c>
      <c r="BQ86" t="s">
        <v>113</v>
      </c>
      <c r="BR86" t="s">
        <v>501</v>
      </c>
      <c r="BS86" t="s">
        <v>193</v>
      </c>
      <c r="BT86" t="s">
        <v>193</v>
      </c>
      <c r="BU86" t="s">
        <v>193</v>
      </c>
      <c r="BV86" t="s">
        <v>193</v>
      </c>
      <c r="BW86" t="s">
        <v>193</v>
      </c>
      <c r="BX86" t="s">
        <v>193</v>
      </c>
      <c r="BY86" t="s">
        <v>193</v>
      </c>
      <c r="BZ86" t="s">
        <v>193</v>
      </c>
      <c r="CA86" t="s">
        <v>193</v>
      </c>
      <c r="CB86" t="s">
        <v>193</v>
      </c>
      <c r="CC86" t="s">
        <v>193</v>
      </c>
      <c r="CD86" t="s">
        <v>193</v>
      </c>
      <c r="CE86" t="s">
        <v>193</v>
      </c>
      <c r="CF86" t="s">
        <v>193</v>
      </c>
      <c r="CG86" t="s">
        <v>193</v>
      </c>
      <c r="CH86" t="s">
        <v>193</v>
      </c>
      <c r="CI86" t="s">
        <v>193</v>
      </c>
      <c r="CJ86" t="s">
        <v>193</v>
      </c>
      <c r="CK86" t="s">
        <v>193</v>
      </c>
      <c r="CL86" t="s">
        <v>193</v>
      </c>
      <c r="CM86" t="s">
        <v>193</v>
      </c>
      <c r="CN86" t="s">
        <v>193</v>
      </c>
      <c r="CO86" t="s">
        <v>193</v>
      </c>
      <c r="CP86" t="s">
        <v>193</v>
      </c>
      <c r="CQ86" t="s">
        <v>193</v>
      </c>
      <c r="CR86" t="s">
        <v>193</v>
      </c>
      <c r="CS86" t="s">
        <v>193</v>
      </c>
      <c r="CT86" t="s">
        <v>193</v>
      </c>
      <c r="CU86" t="s">
        <v>193</v>
      </c>
      <c r="CV86" t="s">
        <v>193</v>
      </c>
      <c r="CW86" t="s">
        <v>193</v>
      </c>
      <c r="CX86" t="s">
        <v>193</v>
      </c>
      <c r="CY86" t="s">
        <v>193</v>
      </c>
      <c r="CZ86" t="s">
        <v>193</v>
      </c>
      <c r="DA86" t="s">
        <v>193</v>
      </c>
      <c r="DB86" t="s">
        <v>193</v>
      </c>
      <c r="DC86" t="s">
        <v>193</v>
      </c>
      <c r="DD86" t="s">
        <v>193</v>
      </c>
      <c r="DE86" t="s">
        <v>193</v>
      </c>
      <c r="DF86" t="s">
        <v>193</v>
      </c>
      <c r="DG86" t="s">
        <v>193</v>
      </c>
      <c r="DH86" t="s">
        <v>193</v>
      </c>
      <c r="DI86" t="s">
        <v>193</v>
      </c>
      <c r="DJ86" t="s">
        <v>193</v>
      </c>
      <c r="DK86" t="s">
        <v>193</v>
      </c>
      <c r="DL86" t="s">
        <v>193</v>
      </c>
      <c r="DM86" t="s">
        <v>193</v>
      </c>
      <c r="DN86" t="s">
        <v>193</v>
      </c>
      <c r="DO86" t="s">
        <v>193</v>
      </c>
      <c r="DP86" t="s">
        <v>193</v>
      </c>
      <c r="DQ86" t="s">
        <v>193</v>
      </c>
      <c r="DR86" t="s">
        <v>193</v>
      </c>
      <c r="DS86" t="s">
        <v>193</v>
      </c>
      <c r="DT86" t="s">
        <v>193</v>
      </c>
      <c r="DU86" t="s">
        <v>193</v>
      </c>
      <c r="DV86" t="s">
        <v>193</v>
      </c>
      <c r="DW86" t="s">
        <v>193</v>
      </c>
      <c r="DX86" t="s">
        <v>193</v>
      </c>
      <c r="DY86" t="s">
        <v>193</v>
      </c>
      <c r="DZ86" t="s">
        <v>193</v>
      </c>
      <c r="EA86" t="s">
        <v>193</v>
      </c>
      <c r="EB86" t="s">
        <v>193</v>
      </c>
      <c r="EC86" t="s">
        <v>193</v>
      </c>
      <c r="ED86" t="s">
        <v>193</v>
      </c>
      <c r="EE86" t="s">
        <v>193</v>
      </c>
      <c r="EF86" t="s">
        <v>193</v>
      </c>
      <c r="EG86" t="s">
        <v>193</v>
      </c>
      <c r="EH86" t="s">
        <v>193</v>
      </c>
      <c r="EI86" t="s">
        <v>193</v>
      </c>
      <c r="EJ86" t="s">
        <v>193</v>
      </c>
      <c r="EK86" t="s">
        <v>193</v>
      </c>
      <c r="EL86" t="s">
        <v>193</v>
      </c>
      <c r="EM86" t="s">
        <v>193</v>
      </c>
      <c r="EN86" t="s">
        <v>193</v>
      </c>
      <c r="EO86" t="s">
        <v>193</v>
      </c>
      <c r="EP86" t="s">
        <v>193</v>
      </c>
      <c r="EQ86" t="s">
        <v>193</v>
      </c>
      <c r="ER86" t="s">
        <v>193</v>
      </c>
      <c r="ES86" t="s">
        <v>193</v>
      </c>
      <c r="ET86" t="s">
        <v>193</v>
      </c>
      <c r="EU86" t="s">
        <v>193</v>
      </c>
      <c r="EV86" t="s">
        <v>193</v>
      </c>
      <c r="EW86" t="s">
        <v>193</v>
      </c>
      <c r="EX86" t="s">
        <v>193</v>
      </c>
      <c r="EY86" t="s">
        <v>193</v>
      </c>
      <c r="EZ86" t="s">
        <v>193</v>
      </c>
      <c r="FA86" t="s">
        <v>193</v>
      </c>
      <c r="FB86" t="s">
        <v>193</v>
      </c>
      <c r="FC86" t="s">
        <v>193</v>
      </c>
      <c r="FD86" t="s">
        <v>193</v>
      </c>
      <c r="FE86" t="s">
        <v>193</v>
      </c>
      <c r="FF86" t="s">
        <v>193</v>
      </c>
      <c r="FG86" t="s">
        <v>193</v>
      </c>
      <c r="FH86" t="s">
        <v>193</v>
      </c>
      <c r="FI86" t="s">
        <v>193</v>
      </c>
      <c r="FJ86" t="s">
        <v>193</v>
      </c>
      <c r="FK86" t="s">
        <v>193</v>
      </c>
      <c r="FL86" t="s">
        <v>193</v>
      </c>
      <c r="FM86" t="s">
        <v>193</v>
      </c>
      <c r="FN86" t="s">
        <v>193</v>
      </c>
      <c r="FO86" t="s">
        <v>193</v>
      </c>
      <c r="FP86" t="s">
        <v>193</v>
      </c>
      <c r="FQ86" t="s">
        <v>193</v>
      </c>
      <c r="FR86" t="s">
        <v>193</v>
      </c>
      <c r="FS86" t="s">
        <v>193</v>
      </c>
      <c r="FT86" t="s">
        <v>193</v>
      </c>
      <c r="FU86" t="s">
        <v>193</v>
      </c>
      <c r="FV86" t="s">
        <v>193</v>
      </c>
      <c r="FW86" t="s">
        <v>193</v>
      </c>
      <c r="FX86" t="s">
        <v>193</v>
      </c>
      <c r="FY86" t="s">
        <v>193</v>
      </c>
      <c r="FZ86" t="s">
        <v>193</v>
      </c>
      <c r="GA86" t="s">
        <v>193</v>
      </c>
      <c r="GB86" t="s">
        <v>193</v>
      </c>
      <c r="GC86" t="s">
        <v>193</v>
      </c>
      <c r="GD86" t="s">
        <v>193</v>
      </c>
      <c r="GE86" t="s">
        <v>193</v>
      </c>
      <c r="GF86" t="s">
        <v>193</v>
      </c>
      <c r="GG86" t="s">
        <v>193</v>
      </c>
      <c r="GH86" t="s">
        <v>193</v>
      </c>
      <c r="GI86" t="s">
        <v>193</v>
      </c>
      <c r="GJ86" t="s">
        <v>193</v>
      </c>
      <c r="GK86" t="s">
        <v>193</v>
      </c>
      <c r="GL86" t="s">
        <v>193</v>
      </c>
      <c r="GM86" t="s">
        <v>193</v>
      </c>
      <c r="GN86" t="s">
        <v>193</v>
      </c>
      <c r="GO86" t="s">
        <v>193</v>
      </c>
      <c r="GP86" t="s">
        <v>193</v>
      </c>
      <c r="GQ86" t="s">
        <v>193</v>
      </c>
      <c r="GR86" t="s">
        <v>193</v>
      </c>
      <c r="GS86" t="s">
        <v>193</v>
      </c>
      <c r="GT86" t="s">
        <v>193</v>
      </c>
      <c r="GU86" t="s">
        <v>193</v>
      </c>
      <c r="GV86" t="s">
        <v>193</v>
      </c>
      <c r="GW86" t="s">
        <v>193</v>
      </c>
      <c r="GX86" t="s">
        <v>193</v>
      </c>
      <c r="GY86" t="s">
        <v>193</v>
      </c>
      <c r="GZ86" t="s">
        <v>193</v>
      </c>
      <c r="HA86" t="s">
        <v>193</v>
      </c>
      <c r="HB86" t="s">
        <v>193</v>
      </c>
      <c r="HC86" t="s">
        <v>193</v>
      </c>
      <c r="HD86" t="s">
        <v>193</v>
      </c>
      <c r="HE86" t="s">
        <v>193</v>
      </c>
      <c r="HF86" t="s">
        <v>193</v>
      </c>
      <c r="HG86" t="s">
        <v>193</v>
      </c>
      <c r="HH86" t="s">
        <v>193</v>
      </c>
      <c r="HI86" t="s">
        <v>193</v>
      </c>
      <c r="HJ86" t="s">
        <v>193</v>
      </c>
      <c r="HK86" t="s">
        <v>193</v>
      </c>
      <c r="HL86" t="s">
        <v>193</v>
      </c>
      <c r="HM86" t="s">
        <v>193</v>
      </c>
      <c r="HN86" t="s">
        <v>193</v>
      </c>
      <c r="HO86" t="s">
        <v>193</v>
      </c>
      <c r="HP86" t="s">
        <v>193</v>
      </c>
      <c r="HQ86" t="s">
        <v>193</v>
      </c>
      <c r="HR86" t="s">
        <v>193</v>
      </c>
      <c r="HS86" t="s">
        <v>193</v>
      </c>
      <c r="HT86" t="s">
        <v>193</v>
      </c>
      <c r="HU86" t="s">
        <v>193</v>
      </c>
      <c r="HV86" t="s">
        <v>193</v>
      </c>
      <c r="HW86" t="s">
        <v>193</v>
      </c>
      <c r="HX86" t="s">
        <v>193</v>
      </c>
      <c r="HY86" t="s">
        <v>193</v>
      </c>
      <c r="HZ86" t="s">
        <v>193</v>
      </c>
      <c r="IA86" t="s">
        <v>193</v>
      </c>
      <c r="IB86" t="s">
        <v>193</v>
      </c>
      <c r="IC86" t="s">
        <v>193</v>
      </c>
      <c r="ID86" t="s">
        <v>193</v>
      </c>
      <c r="IE86" t="s">
        <v>193</v>
      </c>
      <c r="IF86" t="s">
        <v>193</v>
      </c>
      <c r="IG86" t="s">
        <v>109</v>
      </c>
      <c r="IH86">
        <v>500</v>
      </c>
      <c r="II86" t="s">
        <v>193</v>
      </c>
      <c r="IJ86" t="s">
        <v>193</v>
      </c>
      <c r="IK86" t="s">
        <v>193</v>
      </c>
      <c r="IL86" t="s">
        <v>193</v>
      </c>
      <c r="IM86" t="s">
        <v>193</v>
      </c>
      <c r="IN86" t="s">
        <v>193</v>
      </c>
      <c r="IO86" t="s">
        <v>193</v>
      </c>
      <c r="IP86" t="s">
        <v>193</v>
      </c>
      <c r="IQ86" t="s">
        <v>193</v>
      </c>
      <c r="IR86" t="s">
        <v>193</v>
      </c>
      <c r="IS86" t="s">
        <v>193</v>
      </c>
      <c r="IT86" t="s">
        <v>193</v>
      </c>
      <c r="IU86" t="s">
        <v>193</v>
      </c>
      <c r="IV86" t="s">
        <v>193</v>
      </c>
      <c r="IW86" t="s">
        <v>193</v>
      </c>
      <c r="IX86" t="s">
        <v>193</v>
      </c>
      <c r="IY86" t="s">
        <v>193</v>
      </c>
      <c r="IZ86" t="s">
        <v>193</v>
      </c>
      <c r="JA86" t="s">
        <v>193</v>
      </c>
      <c r="JB86" t="s">
        <v>193</v>
      </c>
      <c r="JC86" t="s">
        <v>193</v>
      </c>
      <c r="JD86" t="s">
        <v>193</v>
      </c>
      <c r="JE86" t="s">
        <v>193</v>
      </c>
      <c r="JF86" t="s">
        <v>193</v>
      </c>
      <c r="JG86" t="s">
        <v>193</v>
      </c>
      <c r="JH86" t="s">
        <v>193</v>
      </c>
      <c r="JI86" t="s">
        <v>193</v>
      </c>
      <c r="JJ86" t="s">
        <v>193</v>
      </c>
      <c r="JK86" t="s">
        <v>193</v>
      </c>
      <c r="JL86" t="s">
        <v>193</v>
      </c>
      <c r="JM86" t="s">
        <v>193</v>
      </c>
      <c r="JN86" t="s">
        <v>193</v>
      </c>
      <c r="JO86" t="s">
        <v>193</v>
      </c>
      <c r="JP86" t="s">
        <v>193</v>
      </c>
      <c r="JQ86" t="s">
        <v>193</v>
      </c>
      <c r="JR86" t="s">
        <v>114</v>
      </c>
      <c r="JS86" t="s">
        <v>193</v>
      </c>
      <c r="JT86" t="s">
        <v>193</v>
      </c>
      <c r="JU86" t="s">
        <v>193</v>
      </c>
      <c r="JV86" t="s">
        <v>193</v>
      </c>
      <c r="JW86" t="s">
        <v>193</v>
      </c>
      <c r="JX86" t="s">
        <v>193</v>
      </c>
      <c r="JY86" t="s">
        <v>193</v>
      </c>
      <c r="JZ86" t="s">
        <v>193</v>
      </c>
      <c r="KA86" t="s">
        <v>3413</v>
      </c>
      <c r="KB86">
        <v>0</v>
      </c>
      <c r="KC86">
        <v>0</v>
      </c>
      <c r="KD86">
        <v>1</v>
      </c>
      <c r="KE86">
        <v>1</v>
      </c>
      <c r="KF86">
        <v>0</v>
      </c>
      <c r="KG86">
        <v>0</v>
      </c>
      <c r="KH86">
        <v>0</v>
      </c>
      <c r="KI86">
        <v>0</v>
      </c>
      <c r="KJ86" t="s">
        <v>193</v>
      </c>
      <c r="KK86" t="s">
        <v>109</v>
      </c>
      <c r="KL86" t="s">
        <v>193</v>
      </c>
      <c r="KM86" t="s">
        <v>3502</v>
      </c>
      <c r="KN86">
        <v>0</v>
      </c>
      <c r="KO86">
        <v>0</v>
      </c>
      <c r="KP86">
        <v>1</v>
      </c>
      <c r="KQ86">
        <v>0</v>
      </c>
      <c r="KR86">
        <v>0</v>
      </c>
      <c r="KS86">
        <v>0</v>
      </c>
      <c r="KT86">
        <v>0</v>
      </c>
      <c r="KU86" t="s">
        <v>193</v>
      </c>
      <c r="KV86" t="s">
        <v>193</v>
      </c>
      <c r="KW86" t="s">
        <v>193</v>
      </c>
      <c r="KX86" t="s">
        <v>193</v>
      </c>
      <c r="KY86" t="s">
        <v>193</v>
      </c>
      <c r="KZ86" t="s">
        <v>193</v>
      </c>
      <c r="LA86" t="s">
        <v>193</v>
      </c>
      <c r="LB86" t="s">
        <v>193</v>
      </c>
      <c r="LC86" t="s">
        <v>193</v>
      </c>
      <c r="LD86" t="s">
        <v>193</v>
      </c>
      <c r="LE86" t="s">
        <v>193</v>
      </c>
      <c r="LF86" t="s">
        <v>193</v>
      </c>
      <c r="LG86" t="s">
        <v>193</v>
      </c>
      <c r="LH86" t="s">
        <v>193</v>
      </c>
      <c r="LI86" t="s">
        <v>193</v>
      </c>
      <c r="LJ86" t="s">
        <v>193</v>
      </c>
      <c r="LK86" t="s">
        <v>193</v>
      </c>
      <c r="LL86" t="s">
        <v>193</v>
      </c>
      <c r="LM86" t="s">
        <v>193</v>
      </c>
      <c r="LN86" t="s">
        <v>193</v>
      </c>
      <c r="LO86" t="s">
        <v>193</v>
      </c>
      <c r="LP86" t="s">
        <v>193</v>
      </c>
      <c r="LQ86" t="s">
        <v>193</v>
      </c>
      <c r="LR86" t="s">
        <v>193</v>
      </c>
      <c r="LS86" t="s">
        <v>193</v>
      </c>
      <c r="LT86" t="s">
        <v>193</v>
      </c>
      <c r="LU86" t="s">
        <v>193</v>
      </c>
      <c r="LV86" t="s">
        <v>193</v>
      </c>
      <c r="LW86" t="s">
        <v>193</v>
      </c>
      <c r="LX86" t="s">
        <v>193</v>
      </c>
      <c r="LY86" t="s">
        <v>193</v>
      </c>
      <c r="LZ86" t="s">
        <v>193</v>
      </c>
      <c r="MA86" t="s">
        <v>193</v>
      </c>
      <c r="MB86" t="s">
        <v>193</v>
      </c>
      <c r="MC86" t="s">
        <v>193</v>
      </c>
      <c r="MD86" t="s">
        <v>193</v>
      </c>
      <c r="ME86" t="s">
        <v>193</v>
      </c>
      <c r="MF86" t="s">
        <v>193</v>
      </c>
      <c r="MG86" t="s">
        <v>193</v>
      </c>
      <c r="MH86" t="s">
        <v>193</v>
      </c>
      <c r="MI86" t="s">
        <v>193</v>
      </c>
      <c r="MJ86" t="s">
        <v>193</v>
      </c>
      <c r="MK86" t="s">
        <v>193</v>
      </c>
      <c r="ML86" t="s">
        <v>193</v>
      </c>
      <c r="MM86" t="s">
        <v>193</v>
      </c>
      <c r="MN86" t="s">
        <v>193</v>
      </c>
      <c r="MO86" t="s">
        <v>193</v>
      </c>
      <c r="MP86" t="s">
        <v>193</v>
      </c>
      <c r="MQ86" t="s">
        <v>193</v>
      </c>
      <c r="MR86" t="s">
        <v>193</v>
      </c>
      <c r="MS86" t="s">
        <v>193</v>
      </c>
      <c r="MT86" t="s">
        <v>193</v>
      </c>
      <c r="MU86" t="s">
        <v>193</v>
      </c>
      <c r="MV86" t="s">
        <v>193</v>
      </c>
      <c r="MW86" t="s">
        <v>193</v>
      </c>
      <c r="MX86" t="s">
        <v>193</v>
      </c>
      <c r="MY86" t="s">
        <v>193</v>
      </c>
      <c r="MZ86" t="s">
        <v>193</v>
      </c>
      <c r="NA86" t="s">
        <v>626</v>
      </c>
      <c r="NB86" t="s">
        <v>193</v>
      </c>
      <c r="NC86">
        <v>195694146</v>
      </c>
      <c r="ND86" t="s">
        <v>3515</v>
      </c>
      <c r="NE86" t="s">
        <v>4137</v>
      </c>
      <c r="NF86" t="s">
        <v>193</v>
      </c>
      <c r="NG86" t="s">
        <v>699</v>
      </c>
      <c r="NH86" t="s">
        <v>700</v>
      </c>
      <c r="NI86" t="s">
        <v>611</v>
      </c>
      <c r="NJ86" t="s">
        <v>193</v>
      </c>
      <c r="NK86">
        <v>86</v>
      </c>
    </row>
    <row r="87" spans="1:375" x14ac:dyDescent="0.35">
      <c r="A87" t="s">
        <v>4138</v>
      </c>
      <c r="B87" t="s">
        <v>4139</v>
      </c>
      <c r="C87" t="s">
        <v>3316</v>
      </c>
      <c r="D87" t="s">
        <v>3870</v>
      </c>
      <c r="E87" t="s">
        <v>193</v>
      </c>
      <c r="F87" t="s">
        <v>193</v>
      </c>
      <c r="G87" t="s">
        <v>193</v>
      </c>
      <c r="H87" t="s">
        <v>3316</v>
      </c>
      <c r="I87" t="s">
        <v>133</v>
      </c>
      <c r="J87" t="s">
        <v>193</v>
      </c>
      <c r="K87" t="s">
        <v>134</v>
      </c>
      <c r="L87" t="s">
        <v>133</v>
      </c>
      <c r="M87" t="s">
        <v>133</v>
      </c>
      <c r="N87" t="s">
        <v>146</v>
      </c>
      <c r="O87" t="s">
        <v>193</v>
      </c>
      <c r="P87" t="s">
        <v>202</v>
      </c>
      <c r="Q87" t="s">
        <v>146</v>
      </c>
      <c r="R87" t="s">
        <v>146</v>
      </c>
      <c r="S87" t="s">
        <v>117</v>
      </c>
      <c r="T87" t="s">
        <v>136</v>
      </c>
      <c r="U87" t="s">
        <v>137</v>
      </c>
      <c r="V87" t="s">
        <v>136</v>
      </c>
      <c r="W87" t="s">
        <v>132</v>
      </c>
      <c r="X87" t="s">
        <v>205</v>
      </c>
      <c r="Y87" t="s">
        <v>1585</v>
      </c>
      <c r="Z87" t="s">
        <v>138</v>
      </c>
      <c r="AA87" t="s">
        <v>193</v>
      </c>
      <c r="AB87" t="s">
        <v>561</v>
      </c>
      <c r="AC87" t="s">
        <v>138</v>
      </c>
      <c r="AD87" t="s">
        <v>138</v>
      </c>
      <c r="AE87" t="s">
        <v>139</v>
      </c>
      <c r="AF87" t="s">
        <v>193</v>
      </c>
      <c r="AG87" t="s">
        <v>140</v>
      </c>
      <c r="AH87" t="s">
        <v>139</v>
      </c>
      <c r="AI87" t="s">
        <v>139</v>
      </c>
      <c r="AJ87" t="s">
        <v>489</v>
      </c>
      <c r="AK87" t="s">
        <v>490</v>
      </c>
      <c r="AL87" t="s">
        <v>109</v>
      </c>
      <c r="AM87" t="s">
        <v>193</v>
      </c>
      <c r="AN87" t="s">
        <v>109</v>
      </c>
      <c r="AO87" t="s">
        <v>193</v>
      </c>
      <c r="AP87" t="s">
        <v>491</v>
      </c>
      <c r="AQ87" t="s">
        <v>193</v>
      </c>
      <c r="AR87" t="s">
        <v>193</v>
      </c>
      <c r="AS87" t="s">
        <v>496</v>
      </c>
      <c r="AT87" t="s">
        <v>193</v>
      </c>
      <c r="AU87" t="s">
        <v>3502</v>
      </c>
      <c r="AV87">
        <v>0</v>
      </c>
      <c r="AW87">
        <v>0</v>
      </c>
      <c r="AX87">
        <v>1</v>
      </c>
      <c r="AY87">
        <v>0</v>
      </c>
      <c r="AZ87">
        <v>0</v>
      </c>
      <c r="BA87">
        <v>0</v>
      </c>
      <c r="BB87">
        <v>0</v>
      </c>
      <c r="BC87" t="s">
        <v>4014</v>
      </c>
      <c r="BD87" t="s">
        <v>3502</v>
      </c>
      <c r="BE87" t="s">
        <v>112</v>
      </c>
      <c r="BF87">
        <v>1</v>
      </c>
      <c r="BG87">
        <v>0</v>
      </c>
      <c r="BH87">
        <v>0</v>
      </c>
      <c r="BI87">
        <v>0</v>
      </c>
      <c r="BJ87">
        <v>0</v>
      </c>
      <c r="BK87">
        <v>0</v>
      </c>
      <c r="BL87">
        <v>0</v>
      </c>
      <c r="BM87">
        <v>0</v>
      </c>
      <c r="BN87">
        <v>0</v>
      </c>
      <c r="BO87">
        <v>0</v>
      </c>
      <c r="BP87" t="s">
        <v>193</v>
      </c>
      <c r="BQ87" t="s">
        <v>113</v>
      </c>
      <c r="BR87" t="s">
        <v>142</v>
      </c>
      <c r="BS87" t="s">
        <v>193</v>
      </c>
      <c r="BT87" t="s">
        <v>193</v>
      </c>
      <c r="BU87" t="s">
        <v>193</v>
      </c>
      <c r="BV87" t="s">
        <v>193</v>
      </c>
      <c r="BW87" t="s">
        <v>193</v>
      </c>
      <c r="BX87" t="s">
        <v>193</v>
      </c>
      <c r="BY87" t="s">
        <v>193</v>
      </c>
      <c r="BZ87" t="s">
        <v>193</v>
      </c>
      <c r="CA87" t="s">
        <v>193</v>
      </c>
      <c r="CB87" t="s">
        <v>193</v>
      </c>
      <c r="CC87" t="s">
        <v>193</v>
      </c>
      <c r="CD87" t="s">
        <v>193</v>
      </c>
      <c r="CE87" t="s">
        <v>193</v>
      </c>
      <c r="CF87" t="s">
        <v>193</v>
      </c>
      <c r="CG87" t="s">
        <v>193</v>
      </c>
      <c r="CH87" t="s">
        <v>193</v>
      </c>
      <c r="CI87" t="s">
        <v>193</v>
      </c>
      <c r="CJ87" t="s">
        <v>193</v>
      </c>
      <c r="CK87" t="s">
        <v>193</v>
      </c>
      <c r="CL87" t="s">
        <v>193</v>
      </c>
      <c r="CM87" t="s">
        <v>193</v>
      </c>
      <c r="CN87" t="s">
        <v>193</v>
      </c>
      <c r="CO87" t="s">
        <v>193</v>
      </c>
      <c r="CP87" t="s">
        <v>193</v>
      </c>
      <c r="CQ87" t="s">
        <v>193</v>
      </c>
      <c r="CR87" t="s">
        <v>193</v>
      </c>
      <c r="CS87" t="s">
        <v>193</v>
      </c>
      <c r="CT87" t="s">
        <v>193</v>
      </c>
      <c r="CU87" t="s">
        <v>193</v>
      </c>
      <c r="CV87" t="s">
        <v>193</v>
      </c>
      <c r="CW87" t="s">
        <v>193</v>
      </c>
      <c r="CX87" t="s">
        <v>193</v>
      </c>
      <c r="CY87" t="s">
        <v>193</v>
      </c>
      <c r="CZ87" t="s">
        <v>193</v>
      </c>
      <c r="DA87" t="s">
        <v>193</v>
      </c>
      <c r="DB87" t="s">
        <v>193</v>
      </c>
      <c r="DC87" t="s">
        <v>193</v>
      </c>
      <c r="DD87" t="s">
        <v>193</v>
      </c>
      <c r="DE87" t="s">
        <v>193</v>
      </c>
      <c r="DF87" t="s">
        <v>193</v>
      </c>
      <c r="DG87" t="s">
        <v>193</v>
      </c>
      <c r="DH87" t="s">
        <v>193</v>
      </c>
      <c r="DI87" t="s">
        <v>193</v>
      </c>
      <c r="DJ87" t="s">
        <v>193</v>
      </c>
      <c r="DK87" t="s">
        <v>193</v>
      </c>
      <c r="DL87" t="s">
        <v>193</v>
      </c>
      <c r="DM87" t="s">
        <v>193</v>
      </c>
      <c r="DN87" t="s">
        <v>193</v>
      </c>
      <c r="DO87" t="s">
        <v>193</v>
      </c>
      <c r="DP87" t="s">
        <v>193</v>
      </c>
      <c r="DQ87" t="s">
        <v>193</v>
      </c>
      <c r="DR87" t="s">
        <v>193</v>
      </c>
      <c r="DS87" t="s">
        <v>193</v>
      </c>
      <c r="DT87" t="s">
        <v>193</v>
      </c>
      <c r="DU87" t="s">
        <v>193</v>
      </c>
      <c r="DV87" t="s">
        <v>193</v>
      </c>
      <c r="DW87" t="s">
        <v>193</v>
      </c>
      <c r="DX87" t="s">
        <v>193</v>
      </c>
      <c r="DY87" t="s">
        <v>193</v>
      </c>
      <c r="DZ87" t="s">
        <v>193</v>
      </c>
      <c r="EA87" t="s">
        <v>193</v>
      </c>
      <c r="EB87" t="s">
        <v>193</v>
      </c>
      <c r="EC87" t="s">
        <v>193</v>
      </c>
      <c r="ED87" t="s">
        <v>193</v>
      </c>
      <c r="EE87" t="s">
        <v>193</v>
      </c>
      <c r="EF87" t="s">
        <v>193</v>
      </c>
      <c r="EG87" t="s">
        <v>193</v>
      </c>
      <c r="EH87" t="s">
        <v>193</v>
      </c>
      <c r="EI87" t="s">
        <v>193</v>
      </c>
      <c r="EJ87" t="s">
        <v>193</v>
      </c>
      <c r="EK87" t="s">
        <v>193</v>
      </c>
      <c r="EL87" t="s">
        <v>193</v>
      </c>
      <c r="EM87" t="s">
        <v>193</v>
      </c>
      <c r="EN87" t="s">
        <v>193</v>
      </c>
      <c r="EO87" t="s">
        <v>193</v>
      </c>
      <c r="EP87" t="s">
        <v>193</v>
      </c>
      <c r="EQ87" t="s">
        <v>193</v>
      </c>
      <c r="ER87" t="s">
        <v>193</v>
      </c>
      <c r="ES87" t="s">
        <v>193</v>
      </c>
      <c r="ET87" t="s">
        <v>193</v>
      </c>
      <c r="EU87" t="s">
        <v>193</v>
      </c>
      <c r="EV87" t="s">
        <v>193</v>
      </c>
      <c r="EW87" t="s">
        <v>193</v>
      </c>
      <c r="EX87" t="s">
        <v>193</v>
      </c>
      <c r="EY87" t="s">
        <v>193</v>
      </c>
      <c r="EZ87" t="s">
        <v>193</v>
      </c>
      <c r="FA87" t="s">
        <v>193</v>
      </c>
      <c r="FB87" t="s">
        <v>193</v>
      </c>
      <c r="FC87" t="s">
        <v>193</v>
      </c>
      <c r="FD87" t="s">
        <v>193</v>
      </c>
      <c r="FE87" t="s">
        <v>193</v>
      </c>
      <c r="FF87" t="s">
        <v>193</v>
      </c>
      <c r="FG87" t="s">
        <v>193</v>
      </c>
      <c r="FH87" t="s">
        <v>193</v>
      </c>
      <c r="FI87" t="s">
        <v>193</v>
      </c>
      <c r="FJ87" t="s">
        <v>193</v>
      </c>
      <c r="FK87" t="s">
        <v>193</v>
      </c>
      <c r="FL87" t="s">
        <v>193</v>
      </c>
      <c r="FM87" t="s">
        <v>193</v>
      </c>
      <c r="FN87" t="s">
        <v>193</v>
      </c>
      <c r="FO87" t="s">
        <v>193</v>
      </c>
      <c r="FP87" t="s">
        <v>193</v>
      </c>
      <c r="FQ87" t="s">
        <v>193</v>
      </c>
      <c r="FR87" t="s">
        <v>193</v>
      </c>
      <c r="FS87" t="s">
        <v>193</v>
      </c>
      <c r="FT87" t="s">
        <v>193</v>
      </c>
      <c r="FU87" t="s">
        <v>193</v>
      </c>
      <c r="FV87" t="s">
        <v>193</v>
      </c>
      <c r="FW87" t="s">
        <v>193</v>
      </c>
      <c r="FX87" t="s">
        <v>193</v>
      </c>
      <c r="FY87" t="s">
        <v>193</v>
      </c>
      <c r="FZ87" t="s">
        <v>193</v>
      </c>
      <c r="GA87" t="s">
        <v>193</v>
      </c>
      <c r="GB87" t="s">
        <v>193</v>
      </c>
      <c r="GC87" t="s">
        <v>193</v>
      </c>
      <c r="GD87" t="s">
        <v>193</v>
      </c>
      <c r="GE87" t="s">
        <v>193</v>
      </c>
      <c r="GF87" t="s">
        <v>193</v>
      </c>
      <c r="GG87" t="s">
        <v>193</v>
      </c>
      <c r="GH87" t="s">
        <v>193</v>
      </c>
      <c r="GI87" t="s">
        <v>193</v>
      </c>
      <c r="GJ87" t="s">
        <v>193</v>
      </c>
      <c r="GK87" t="s">
        <v>193</v>
      </c>
      <c r="GL87" t="s">
        <v>193</v>
      </c>
      <c r="GM87" t="s">
        <v>193</v>
      </c>
      <c r="GN87" t="s">
        <v>193</v>
      </c>
      <c r="GO87" t="s">
        <v>193</v>
      </c>
      <c r="GP87" t="s">
        <v>193</v>
      </c>
      <c r="GQ87" t="s">
        <v>193</v>
      </c>
      <c r="GR87" t="s">
        <v>193</v>
      </c>
      <c r="GS87" t="s">
        <v>193</v>
      </c>
      <c r="GT87" t="s">
        <v>193</v>
      </c>
      <c r="GU87" t="s">
        <v>193</v>
      </c>
      <c r="GV87" t="s">
        <v>193</v>
      </c>
      <c r="GW87" t="s">
        <v>193</v>
      </c>
      <c r="GX87" t="s">
        <v>193</v>
      </c>
      <c r="GY87" t="s">
        <v>193</v>
      </c>
      <c r="GZ87" t="s">
        <v>193</v>
      </c>
      <c r="HA87" t="s">
        <v>193</v>
      </c>
      <c r="HB87" t="s">
        <v>193</v>
      </c>
      <c r="HC87" t="s">
        <v>193</v>
      </c>
      <c r="HD87" t="s">
        <v>193</v>
      </c>
      <c r="HE87" t="s">
        <v>193</v>
      </c>
      <c r="HF87" t="s">
        <v>193</v>
      </c>
      <c r="HG87" t="s">
        <v>193</v>
      </c>
      <c r="HH87" t="s">
        <v>193</v>
      </c>
      <c r="HI87" t="s">
        <v>193</v>
      </c>
      <c r="HJ87" t="s">
        <v>193</v>
      </c>
      <c r="HK87" t="s">
        <v>193</v>
      </c>
      <c r="HL87" t="s">
        <v>193</v>
      </c>
      <c r="HM87" t="s">
        <v>193</v>
      </c>
      <c r="HN87" t="s">
        <v>193</v>
      </c>
      <c r="HO87" t="s">
        <v>193</v>
      </c>
      <c r="HP87" t="s">
        <v>193</v>
      </c>
      <c r="HQ87" t="s">
        <v>193</v>
      </c>
      <c r="HR87" t="s">
        <v>193</v>
      </c>
      <c r="HS87" t="s">
        <v>193</v>
      </c>
      <c r="HT87" t="s">
        <v>193</v>
      </c>
      <c r="HU87" t="s">
        <v>193</v>
      </c>
      <c r="HV87" t="s">
        <v>193</v>
      </c>
      <c r="HW87" t="s">
        <v>193</v>
      </c>
      <c r="HX87" t="s">
        <v>193</v>
      </c>
      <c r="HY87" t="s">
        <v>193</v>
      </c>
      <c r="HZ87" t="s">
        <v>193</v>
      </c>
      <c r="IA87" t="s">
        <v>193</v>
      </c>
      <c r="IB87" t="s">
        <v>193</v>
      </c>
      <c r="IC87" t="s">
        <v>193</v>
      </c>
      <c r="ID87" t="s">
        <v>193</v>
      </c>
      <c r="IE87" t="s">
        <v>193</v>
      </c>
      <c r="IF87" t="s">
        <v>193</v>
      </c>
      <c r="IG87" t="s">
        <v>109</v>
      </c>
      <c r="IH87">
        <v>600</v>
      </c>
      <c r="II87" t="s">
        <v>193</v>
      </c>
      <c r="IJ87" t="s">
        <v>193</v>
      </c>
      <c r="IK87" t="s">
        <v>193</v>
      </c>
      <c r="IL87" t="s">
        <v>193</v>
      </c>
      <c r="IM87" t="s">
        <v>193</v>
      </c>
      <c r="IN87" t="s">
        <v>193</v>
      </c>
      <c r="IO87" t="s">
        <v>193</v>
      </c>
      <c r="IP87" t="s">
        <v>193</v>
      </c>
      <c r="IQ87" t="s">
        <v>193</v>
      </c>
      <c r="IR87" t="s">
        <v>193</v>
      </c>
      <c r="IS87" t="s">
        <v>193</v>
      </c>
      <c r="IT87" t="s">
        <v>193</v>
      </c>
      <c r="IU87" t="s">
        <v>193</v>
      </c>
      <c r="IV87" t="s">
        <v>193</v>
      </c>
      <c r="IW87" t="s">
        <v>193</v>
      </c>
      <c r="IX87" t="s">
        <v>193</v>
      </c>
      <c r="IY87" t="s">
        <v>193</v>
      </c>
      <c r="IZ87" t="s">
        <v>193</v>
      </c>
      <c r="JA87" t="s">
        <v>193</v>
      </c>
      <c r="JB87" t="s">
        <v>193</v>
      </c>
      <c r="JC87" t="s">
        <v>193</v>
      </c>
      <c r="JD87" t="s">
        <v>193</v>
      </c>
      <c r="JE87" t="s">
        <v>193</v>
      </c>
      <c r="JF87" t="s">
        <v>193</v>
      </c>
      <c r="JG87" t="s">
        <v>193</v>
      </c>
      <c r="JH87" t="s">
        <v>193</v>
      </c>
      <c r="JI87" t="s">
        <v>193</v>
      </c>
      <c r="JJ87" t="s">
        <v>193</v>
      </c>
      <c r="JK87" t="s">
        <v>193</v>
      </c>
      <c r="JL87" t="s">
        <v>193</v>
      </c>
      <c r="JM87" t="s">
        <v>193</v>
      </c>
      <c r="JN87" t="s">
        <v>193</v>
      </c>
      <c r="JO87" t="s">
        <v>193</v>
      </c>
      <c r="JP87" t="s">
        <v>193</v>
      </c>
      <c r="JQ87" t="s">
        <v>193</v>
      </c>
      <c r="JR87" t="s">
        <v>114</v>
      </c>
      <c r="JS87" t="s">
        <v>193</v>
      </c>
      <c r="JT87" t="s">
        <v>193</v>
      </c>
      <c r="JU87" t="s">
        <v>193</v>
      </c>
      <c r="JV87" t="s">
        <v>193</v>
      </c>
      <c r="JW87" t="s">
        <v>193</v>
      </c>
      <c r="JX87" t="s">
        <v>193</v>
      </c>
      <c r="JY87" t="s">
        <v>193</v>
      </c>
      <c r="JZ87" t="s">
        <v>193</v>
      </c>
      <c r="KA87" t="s">
        <v>3458</v>
      </c>
      <c r="KB87">
        <v>0</v>
      </c>
      <c r="KC87">
        <v>0</v>
      </c>
      <c r="KD87">
        <v>1</v>
      </c>
      <c r="KE87">
        <v>0</v>
      </c>
      <c r="KF87">
        <v>0</v>
      </c>
      <c r="KG87">
        <v>0</v>
      </c>
      <c r="KH87">
        <v>0</v>
      </c>
      <c r="KI87">
        <v>0</v>
      </c>
      <c r="KJ87" t="s">
        <v>193</v>
      </c>
      <c r="KK87" t="s">
        <v>109</v>
      </c>
      <c r="KL87" t="s">
        <v>193</v>
      </c>
      <c r="KM87" t="s">
        <v>3502</v>
      </c>
      <c r="KN87">
        <v>0</v>
      </c>
      <c r="KO87">
        <v>0</v>
      </c>
      <c r="KP87">
        <v>1</v>
      </c>
      <c r="KQ87">
        <v>0</v>
      </c>
      <c r="KR87">
        <v>0</v>
      </c>
      <c r="KS87">
        <v>0</v>
      </c>
      <c r="KT87">
        <v>0</v>
      </c>
      <c r="KU87" t="s">
        <v>193</v>
      </c>
      <c r="KV87" t="s">
        <v>193</v>
      </c>
      <c r="KW87" t="s">
        <v>193</v>
      </c>
      <c r="KX87" t="s">
        <v>193</v>
      </c>
      <c r="KY87" t="s">
        <v>193</v>
      </c>
      <c r="KZ87" t="s">
        <v>193</v>
      </c>
      <c r="LA87" t="s">
        <v>193</v>
      </c>
      <c r="LB87" t="s">
        <v>193</v>
      </c>
      <c r="LC87" t="s">
        <v>193</v>
      </c>
      <c r="LD87" t="s">
        <v>193</v>
      </c>
      <c r="LE87" t="s">
        <v>193</v>
      </c>
      <c r="LF87" t="s">
        <v>193</v>
      </c>
      <c r="LG87" t="s">
        <v>193</v>
      </c>
      <c r="LH87" t="s">
        <v>193</v>
      </c>
      <c r="LI87" t="s">
        <v>193</v>
      </c>
      <c r="LJ87" t="s">
        <v>193</v>
      </c>
      <c r="LK87" t="s">
        <v>193</v>
      </c>
      <c r="LL87" t="s">
        <v>193</v>
      </c>
      <c r="LM87" t="s">
        <v>193</v>
      </c>
      <c r="LN87" t="s">
        <v>193</v>
      </c>
      <c r="LO87" t="s">
        <v>193</v>
      </c>
      <c r="LP87" t="s">
        <v>193</v>
      </c>
      <c r="LQ87" t="s">
        <v>193</v>
      </c>
      <c r="LR87" t="s">
        <v>193</v>
      </c>
      <c r="LS87" t="s">
        <v>193</v>
      </c>
      <c r="LT87" t="s">
        <v>193</v>
      </c>
      <c r="LU87" t="s">
        <v>193</v>
      </c>
      <c r="LV87" t="s">
        <v>193</v>
      </c>
      <c r="LW87" t="s">
        <v>193</v>
      </c>
      <c r="LX87" t="s">
        <v>193</v>
      </c>
      <c r="LY87" t="s">
        <v>193</v>
      </c>
      <c r="LZ87" t="s">
        <v>193</v>
      </c>
      <c r="MA87" t="s">
        <v>193</v>
      </c>
      <c r="MB87" t="s">
        <v>193</v>
      </c>
      <c r="MC87" t="s">
        <v>193</v>
      </c>
      <c r="MD87" t="s">
        <v>193</v>
      </c>
      <c r="ME87" t="s">
        <v>193</v>
      </c>
      <c r="MF87" t="s">
        <v>193</v>
      </c>
      <c r="MG87" t="s">
        <v>193</v>
      </c>
      <c r="MH87" t="s">
        <v>193</v>
      </c>
      <c r="MI87" t="s">
        <v>193</v>
      </c>
      <c r="MJ87" t="s">
        <v>193</v>
      </c>
      <c r="MK87" t="s">
        <v>193</v>
      </c>
      <c r="ML87" t="s">
        <v>193</v>
      </c>
      <c r="MM87" t="s">
        <v>193</v>
      </c>
      <c r="MN87" t="s">
        <v>193</v>
      </c>
      <c r="MO87" t="s">
        <v>193</v>
      </c>
      <c r="MP87" t="s">
        <v>193</v>
      </c>
      <c r="MQ87" t="s">
        <v>193</v>
      </c>
      <c r="MR87" t="s">
        <v>193</v>
      </c>
      <c r="MS87" t="s">
        <v>193</v>
      </c>
      <c r="MT87" t="s">
        <v>193</v>
      </c>
      <c r="MU87" t="s">
        <v>193</v>
      </c>
      <c r="MV87" t="s">
        <v>193</v>
      </c>
      <c r="MW87" t="s">
        <v>193</v>
      </c>
      <c r="MX87" t="s">
        <v>193</v>
      </c>
      <c r="MY87" t="s">
        <v>193</v>
      </c>
      <c r="MZ87" t="s">
        <v>193</v>
      </c>
      <c r="NA87" t="s">
        <v>626</v>
      </c>
      <c r="NB87" t="s">
        <v>193</v>
      </c>
      <c r="NC87">
        <v>195694162</v>
      </c>
      <c r="ND87" t="s">
        <v>3516</v>
      </c>
      <c r="NE87" t="s">
        <v>4140</v>
      </c>
      <c r="NF87" t="s">
        <v>193</v>
      </c>
      <c r="NG87" t="s">
        <v>699</v>
      </c>
      <c r="NH87" t="s">
        <v>700</v>
      </c>
      <c r="NI87" t="s">
        <v>611</v>
      </c>
      <c r="NJ87" t="s">
        <v>193</v>
      </c>
      <c r="NK87">
        <v>87</v>
      </c>
    </row>
    <row r="88" spans="1:375" x14ac:dyDescent="0.35">
      <c r="A88" t="s">
        <v>4141</v>
      </c>
      <c r="B88" t="s">
        <v>4142</v>
      </c>
      <c r="C88" t="s">
        <v>3316</v>
      </c>
      <c r="D88">
        <v>6.9444444462923069E-4</v>
      </c>
      <c r="E88" t="s">
        <v>193</v>
      </c>
      <c r="F88" t="s">
        <v>193</v>
      </c>
      <c r="G88" t="s">
        <v>193</v>
      </c>
      <c r="H88" t="s">
        <v>3316</v>
      </c>
      <c r="I88" t="s">
        <v>133</v>
      </c>
      <c r="J88" t="s">
        <v>193</v>
      </c>
      <c r="K88" t="s">
        <v>134</v>
      </c>
      <c r="L88" t="s">
        <v>133</v>
      </c>
      <c r="M88" t="s">
        <v>133</v>
      </c>
      <c r="N88" t="s">
        <v>146</v>
      </c>
      <c r="O88" t="s">
        <v>193</v>
      </c>
      <c r="P88" t="s">
        <v>202</v>
      </c>
      <c r="Q88" t="s">
        <v>146</v>
      </c>
      <c r="R88" t="s">
        <v>146</v>
      </c>
      <c r="S88" t="s">
        <v>117</v>
      </c>
      <c r="T88" t="s">
        <v>136</v>
      </c>
      <c r="U88" t="s">
        <v>137</v>
      </c>
      <c r="V88" t="s">
        <v>136</v>
      </c>
      <c r="W88" t="s">
        <v>132</v>
      </c>
      <c r="X88" t="s">
        <v>205</v>
      </c>
      <c r="Y88" t="s">
        <v>1585</v>
      </c>
      <c r="Z88" t="s">
        <v>138</v>
      </c>
      <c r="AA88" t="s">
        <v>193</v>
      </c>
      <c r="AB88" t="s">
        <v>561</v>
      </c>
      <c r="AC88" t="s">
        <v>138</v>
      </c>
      <c r="AD88" t="s">
        <v>138</v>
      </c>
      <c r="AE88" t="s">
        <v>139</v>
      </c>
      <c r="AF88" t="s">
        <v>193</v>
      </c>
      <c r="AG88" t="s">
        <v>140</v>
      </c>
      <c r="AH88" t="s">
        <v>139</v>
      </c>
      <c r="AI88" t="s">
        <v>139</v>
      </c>
      <c r="AJ88" t="s">
        <v>489</v>
      </c>
      <c r="AK88" t="s">
        <v>490</v>
      </c>
      <c r="AL88" t="s">
        <v>109</v>
      </c>
      <c r="AM88" t="s">
        <v>193</v>
      </c>
      <c r="AN88" t="s">
        <v>109</v>
      </c>
      <c r="AO88" t="s">
        <v>193</v>
      </c>
      <c r="AP88" t="s">
        <v>491</v>
      </c>
      <c r="AQ88" t="s">
        <v>193</v>
      </c>
      <c r="AR88" t="s">
        <v>193</v>
      </c>
      <c r="AS88" t="s">
        <v>492</v>
      </c>
      <c r="AT88" t="s">
        <v>193</v>
      </c>
      <c r="AU88" t="s">
        <v>111</v>
      </c>
      <c r="AV88">
        <v>1</v>
      </c>
      <c r="AW88">
        <v>0</v>
      </c>
      <c r="AX88">
        <v>0</v>
      </c>
      <c r="AY88">
        <v>0</v>
      </c>
      <c r="AZ88">
        <v>0</v>
      </c>
      <c r="BA88">
        <v>0</v>
      </c>
      <c r="BB88">
        <v>0</v>
      </c>
      <c r="BC88" t="s">
        <v>110</v>
      </c>
      <c r="BD88" t="s">
        <v>1423</v>
      </c>
      <c r="BE88" t="s">
        <v>512</v>
      </c>
      <c r="BF88">
        <v>1</v>
      </c>
      <c r="BG88">
        <v>0</v>
      </c>
      <c r="BH88">
        <v>0</v>
      </c>
      <c r="BI88">
        <v>0</v>
      </c>
      <c r="BJ88">
        <v>1</v>
      </c>
      <c r="BK88">
        <v>0</v>
      </c>
      <c r="BL88">
        <v>0</v>
      </c>
      <c r="BM88">
        <v>0</v>
      </c>
      <c r="BN88">
        <v>0</v>
      </c>
      <c r="BO88">
        <v>0</v>
      </c>
      <c r="BP88" t="s">
        <v>193</v>
      </c>
      <c r="BQ88" t="s">
        <v>113</v>
      </c>
      <c r="BR88" t="s">
        <v>495</v>
      </c>
      <c r="BS88" t="s">
        <v>499</v>
      </c>
      <c r="BT88">
        <v>1</v>
      </c>
      <c r="BU88">
        <v>1</v>
      </c>
      <c r="BV88">
        <v>1</v>
      </c>
      <c r="BW88">
        <v>1</v>
      </c>
      <c r="BX88">
        <v>1</v>
      </c>
      <c r="BY88">
        <v>1</v>
      </c>
      <c r="BZ88">
        <v>1</v>
      </c>
      <c r="CA88">
        <v>0</v>
      </c>
      <c r="CB88" t="s">
        <v>498</v>
      </c>
      <c r="CC88">
        <v>150</v>
      </c>
      <c r="CD88">
        <v>75</v>
      </c>
      <c r="CE88" t="s">
        <v>109</v>
      </c>
      <c r="CF88">
        <v>250</v>
      </c>
      <c r="CG88">
        <v>96.153846153846104</v>
      </c>
      <c r="CH88" t="s">
        <v>109</v>
      </c>
      <c r="CI88">
        <v>250</v>
      </c>
      <c r="CJ88">
        <v>108.695652173913</v>
      </c>
      <c r="CK88" t="s">
        <v>109</v>
      </c>
      <c r="CL88">
        <v>250</v>
      </c>
      <c r="CM88">
        <v>86.2068965517241</v>
      </c>
      <c r="CN88" t="s">
        <v>109</v>
      </c>
      <c r="CO88">
        <v>400</v>
      </c>
      <c r="CP88">
        <v>166.666666666666</v>
      </c>
      <c r="CQ88" t="s">
        <v>114</v>
      </c>
      <c r="CR88">
        <v>500</v>
      </c>
      <c r="CS88">
        <v>208.333333333333</v>
      </c>
      <c r="CT88" t="s">
        <v>114</v>
      </c>
      <c r="CU88" t="s">
        <v>622</v>
      </c>
      <c r="CV88" t="s">
        <v>109</v>
      </c>
      <c r="CW88">
        <v>800</v>
      </c>
      <c r="CX88" t="s">
        <v>193</v>
      </c>
      <c r="CY88" t="s">
        <v>193</v>
      </c>
      <c r="CZ88" t="s">
        <v>193</v>
      </c>
      <c r="DA88" t="s">
        <v>193</v>
      </c>
      <c r="DB88" t="s">
        <v>193</v>
      </c>
      <c r="DC88" t="s">
        <v>193</v>
      </c>
      <c r="DD88" t="s">
        <v>156</v>
      </c>
      <c r="DE88">
        <v>800</v>
      </c>
      <c r="DF88" t="s">
        <v>109</v>
      </c>
      <c r="DG88" t="s">
        <v>109</v>
      </c>
      <c r="DH88" t="s">
        <v>719</v>
      </c>
      <c r="DI88">
        <v>0</v>
      </c>
      <c r="DJ88">
        <v>0</v>
      </c>
      <c r="DK88">
        <v>0</v>
      </c>
      <c r="DL88">
        <v>0</v>
      </c>
      <c r="DM88">
        <v>0</v>
      </c>
      <c r="DN88">
        <v>0</v>
      </c>
      <c r="DO88">
        <v>0</v>
      </c>
      <c r="DP88">
        <v>0</v>
      </c>
      <c r="DQ88">
        <v>0</v>
      </c>
      <c r="DR88">
        <v>0</v>
      </c>
      <c r="DS88">
        <v>1</v>
      </c>
      <c r="DT88">
        <v>0</v>
      </c>
      <c r="DU88">
        <v>0</v>
      </c>
      <c r="DV88">
        <v>0</v>
      </c>
      <c r="DW88" t="s">
        <v>193</v>
      </c>
      <c r="DX88" t="s">
        <v>3518</v>
      </c>
      <c r="DY88">
        <v>1</v>
      </c>
      <c r="DZ88">
        <v>1</v>
      </c>
      <c r="EA88">
        <v>0</v>
      </c>
      <c r="EB88">
        <v>1</v>
      </c>
      <c r="EC88">
        <v>1</v>
      </c>
      <c r="ED88">
        <v>0</v>
      </c>
      <c r="EE88">
        <v>1</v>
      </c>
      <c r="EF88">
        <v>0</v>
      </c>
      <c r="EG88" t="s">
        <v>114</v>
      </c>
      <c r="EH88" t="s">
        <v>114</v>
      </c>
      <c r="EI88" t="s">
        <v>109</v>
      </c>
      <c r="EJ88" t="s">
        <v>117</v>
      </c>
      <c r="EK88" t="s">
        <v>789</v>
      </c>
      <c r="EL88" t="s">
        <v>119</v>
      </c>
      <c r="EM88" t="s">
        <v>785</v>
      </c>
      <c r="EN88" t="s">
        <v>193</v>
      </c>
      <c r="EO88" t="s">
        <v>193</v>
      </c>
      <c r="EP88" t="s">
        <v>193</v>
      </c>
      <c r="EQ88" t="s">
        <v>193</v>
      </c>
      <c r="ER88" t="s">
        <v>193</v>
      </c>
      <c r="ES88" t="s">
        <v>193</v>
      </c>
      <c r="ET88" t="s">
        <v>193</v>
      </c>
      <c r="EU88" t="s">
        <v>193</v>
      </c>
      <c r="EV88" t="s">
        <v>193</v>
      </c>
      <c r="EW88" t="s">
        <v>193</v>
      </c>
      <c r="EX88" t="s">
        <v>193</v>
      </c>
      <c r="EY88" t="s">
        <v>193</v>
      </c>
      <c r="EZ88" t="s">
        <v>193</v>
      </c>
      <c r="FA88" t="s">
        <v>193</v>
      </c>
      <c r="FB88" t="s">
        <v>193</v>
      </c>
      <c r="FC88" t="s">
        <v>193</v>
      </c>
      <c r="FD88" t="s">
        <v>193</v>
      </c>
      <c r="FE88" t="s">
        <v>193</v>
      </c>
      <c r="FF88" t="s">
        <v>193</v>
      </c>
      <c r="FG88" t="s">
        <v>193</v>
      </c>
      <c r="FH88" t="s">
        <v>193</v>
      </c>
      <c r="FI88" t="s">
        <v>193</v>
      </c>
      <c r="FJ88" t="s">
        <v>193</v>
      </c>
      <c r="FK88" t="s">
        <v>193</v>
      </c>
      <c r="FL88" t="s">
        <v>193</v>
      </c>
      <c r="FM88" t="s">
        <v>193</v>
      </c>
      <c r="FN88" t="s">
        <v>193</v>
      </c>
      <c r="FO88" t="s">
        <v>193</v>
      </c>
      <c r="FP88" t="s">
        <v>193</v>
      </c>
      <c r="FQ88" t="s">
        <v>193</v>
      </c>
      <c r="FR88" t="s">
        <v>193</v>
      </c>
      <c r="FS88" t="s">
        <v>193</v>
      </c>
      <c r="FT88" t="s">
        <v>193</v>
      </c>
      <c r="FU88" t="s">
        <v>193</v>
      </c>
      <c r="FV88" t="s">
        <v>193</v>
      </c>
      <c r="FW88" t="s">
        <v>193</v>
      </c>
      <c r="FX88" t="s">
        <v>193</v>
      </c>
      <c r="FY88" t="s">
        <v>193</v>
      </c>
      <c r="FZ88" t="s">
        <v>193</v>
      </c>
      <c r="GA88" t="s">
        <v>193</v>
      </c>
      <c r="GB88" t="s">
        <v>193</v>
      </c>
      <c r="GC88" t="s">
        <v>193</v>
      </c>
      <c r="GD88" t="s">
        <v>193</v>
      </c>
      <c r="GE88" t="s">
        <v>193</v>
      </c>
      <c r="GF88" t="s">
        <v>193</v>
      </c>
      <c r="GG88" t="s">
        <v>193</v>
      </c>
      <c r="GH88" t="s">
        <v>193</v>
      </c>
      <c r="GI88" t="s">
        <v>193</v>
      </c>
      <c r="GJ88" t="s">
        <v>193</v>
      </c>
      <c r="GK88" t="s">
        <v>193</v>
      </c>
      <c r="GL88" t="s">
        <v>193</v>
      </c>
      <c r="GM88" t="s">
        <v>193</v>
      </c>
      <c r="GN88" t="s">
        <v>193</v>
      </c>
      <c r="GO88" t="s">
        <v>193</v>
      </c>
      <c r="GP88" t="s">
        <v>193</v>
      </c>
      <c r="GQ88" t="s">
        <v>193</v>
      </c>
      <c r="GR88" t="s">
        <v>193</v>
      </c>
      <c r="GS88" t="s">
        <v>193</v>
      </c>
      <c r="GT88" t="s">
        <v>193</v>
      </c>
      <c r="GU88" t="s">
        <v>193</v>
      </c>
      <c r="GV88" t="s">
        <v>193</v>
      </c>
      <c r="GW88" t="s">
        <v>193</v>
      </c>
      <c r="GX88" t="s">
        <v>193</v>
      </c>
      <c r="GY88" t="s">
        <v>193</v>
      </c>
      <c r="GZ88" t="s">
        <v>193</v>
      </c>
      <c r="HA88" t="s">
        <v>193</v>
      </c>
      <c r="HB88" t="s">
        <v>193</v>
      </c>
      <c r="HC88" t="s">
        <v>193</v>
      </c>
      <c r="HD88" t="s">
        <v>193</v>
      </c>
      <c r="HE88" t="s">
        <v>193</v>
      </c>
      <c r="HF88" t="s">
        <v>193</v>
      </c>
      <c r="HG88" t="s">
        <v>193</v>
      </c>
      <c r="HH88" t="s">
        <v>193</v>
      </c>
      <c r="HI88" t="s">
        <v>193</v>
      </c>
      <c r="HJ88" t="s">
        <v>193</v>
      </c>
      <c r="HK88" t="s">
        <v>193</v>
      </c>
      <c r="HL88" t="s">
        <v>193</v>
      </c>
      <c r="HM88" t="s">
        <v>193</v>
      </c>
      <c r="HN88" t="s">
        <v>193</v>
      </c>
      <c r="HO88" t="s">
        <v>193</v>
      </c>
      <c r="HP88" t="s">
        <v>193</v>
      </c>
      <c r="HQ88" t="s">
        <v>193</v>
      </c>
      <c r="HR88" t="s">
        <v>193</v>
      </c>
      <c r="HS88" t="s">
        <v>193</v>
      </c>
      <c r="HT88" t="s">
        <v>193</v>
      </c>
      <c r="HU88" t="s">
        <v>193</v>
      </c>
      <c r="HV88" t="s">
        <v>193</v>
      </c>
      <c r="HW88" t="s">
        <v>193</v>
      </c>
      <c r="HX88" t="s">
        <v>193</v>
      </c>
      <c r="HY88" t="s">
        <v>193</v>
      </c>
      <c r="HZ88" t="s">
        <v>193</v>
      </c>
      <c r="IA88" t="s">
        <v>193</v>
      </c>
      <c r="IB88" t="s">
        <v>193</v>
      </c>
      <c r="IC88" t="s">
        <v>193</v>
      </c>
      <c r="ID88" t="s">
        <v>193</v>
      </c>
      <c r="IE88" t="s">
        <v>193</v>
      </c>
      <c r="IF88" t="s">
        <v>193</v>
      </c>
      <c r="IG88" t="s">
        <v>193</v>
      </c>
      <c r="IH88" t="s">
        <v>193</v>
      </c>
      <c r="II88" t="s">
        <v>193</v>
      </c>
      <c r="IJ88" t="s">
        <v>193</v>
      </c>
      <c r="IK88" t="s">
        <v>193</v>
      </c>
      <c r="IL88" t="s">
        <v>193</v>
      </c>
      <c r="IM88" t="s">
        <v>193</v>
      </c>
      <c r="IN88" t="s">
        <v>193</v>
      </c>
      <c r="IO88" t="s">
        <v>193</v>
      </c>
      <c r="IP88" t="s">
        <v>193</v>
      </c>
      <c r="IQ88" t="s">
        <v>193</v>
      </c>
      <c r="IR88" t="s">
        <v>193</v>
      </c>
      <c r="IS88" t="s">
        <v>193</v>
      </c>
      <c r="IT88" t="s">
        <v>193</v>
      </c>
      <c r="IU88" t="s">
        <v>193</v>
      </c>
      <c r="IV88" t="s">
        <v>193</v>
      </c>
      <c r="IW88" t="s">
        <v>193</v>
      </c>
      <c r="IX88" t="s">
        <v>193</v>
      </c>
      <c r="IY88" t="s">
        <v>193</v>
      </c>
      <c r="IZ88" t="s">
        <v>193</v>
      </c>
      <c r="JA88" t="s">
        <v>193</v>
      </c>
      <c r="JB88" t="s">
        <v>193</v>
      </c>
      <c r="JC88" t="s">
        <v>193</v>
      </c>
      <c r="JD88" t="s">
        <v>193</v>
      </c>
      <c r="JE88" t="s">
        <v>193</v>
      </c>
      <c r="JF88" t="s">
        <v>193</v>
      </c>
      <c r="JG88" t="s">
        <v>193</v>
      </c>
      <c r="JH88" t="s">
        <v>193</v>
      </c>
      <c r="JI88" t="s">
        <v>193</v>
      </c>
      <c r="JJ88" t="s">
        <v>193</v>
      </c>
      <c r="JK88" t="s">
        <v>193</v>
      </c>
      <c r="JL88" t="s">
        <v>193</v>
      </c>
      <c r="JM88" t="s">
        <v>193</v>
      </c>
      <c r="JN88" t="s">
        <v>193</v>
      </c>
      <c r="JO88" t="s">
        <v>193</v>
      </c>
      <c r="JP88" t="s">
        <v>193</v>
      </c>
      <c r="JQ88" t="s">
        <v>193</v>
      </c>
      <c r="JR88" t="s">
        <v>114</v>
      </c>
      <c r="JS88" t="s">
        <v>193</v>
      </c>
      <c r="JT88" t="s">
        <v>193</v>
      </c>
      <c r="JU88" t="s">
        <v>193</v>
      </c>
      <c r="JV88" t="s">
        <v>193</v>
      </c>
      <c r="JW88" t="s">
        <v>193</v>
      </c>
      <c r="JX88" t="s">
        <v>193</v>
      </c>
      <c r="JY88" t="s">
        <v>193</v>
      </c>
      <c r="JZ88" t="s">
        <v>193</v>
      </c>
      <c r="KA88" t="s">
        <v>3519</v>
      </c>
      <c r="KB88">
        <v>0</v>
      </c>
      <c r="KC88">
        <v>0</v>
      </c>
      <c r="KD88">
        <v>1</v>
      </c>
      <c r="KE88">
        <v>1</v>
      </c>
      <c r="KF88">
        <v>1</v>
      </c>
      <c r="KG88">
        <v>0</v>
      </c>
      <c r="KH88">
        <v>0</v>
      </c>
      <c r="KI88">
        <v>0</v>
      </c>
      <c r="KJ88" t="s">
        <v>193</v>
      </c>
      <c r="KK88" t="s">
        <v>109</v>
      </c>
      <c r="KL88" t="s">
        <v>193</v>
      </c>
      <c r="KM88" t="s">
        <v>111</v>
      </c>
      <c r="KN88">
        <v>1</v>
      </c>
      <c r="KO88">
        <v>0</v>
      </c>
      <c r="KP88">
        <v>0</v>
      </c>
      <c r="KQ88">
        <v>0</v>
      </c>
      <c r="KR88">
        <v>0</v>
      </c>
      <c r="KS88">
        <v>0</v>
      </c>
      <c r="KT88">
        <v>0</v>
      </c>
      <c r="KU88" t="s">
        <v>193</v>
      </c>
      <c r="KV88" t="s">
        <v>193</v>
      </c>
      <c r="KW88" t="s">
        <v>193</v>
      </c>
      <c r="KX88" t="s">
        <v>193</v>
      </c>
      <c r="KY88" t="s">
        <v>193</v>
      </c>
      <c r="KZ88" t="s">
        <v>193</v>
      </c>
      <c r="LA88" t="s">
        <v>193</v>
      </c>
      <c r="LB88" t="s">
        <v>193</v>
      </c>
      <c r="LC88" t="s">
        <v>193</v>
      </c>
      <c r="LD88" t="s">
        <v>193</v>
      </c>
      <c r="LE88" t="s">
        <v>193</v>
      </c>
      <c r="LF88" t="s">
        <v>193</v>
      </c>
      <c r="LG88" t="s">
        <v>193</v>
      </c>
      <c r="LH88" t="s">
        <v>193</v>
      </c>
      <c r="LI88" t="s">
        <v>193</v>
      </c>
      <c r="LJ88" t="s">
        <v>193</v>
      </c>
      <c r="LK88" t="s">
        <v>193</v>
      </c>
      <c r="LL88" t="s">
        <v>193</v>
      </c>
      <c r="LM88" t="s">
        <v>193</v>
      </c>
      <c r="LN88" t="s">
        <v>193</v>
      </c>
      <c r="LO88" t="s">
        <v>193</v>
      </c>
      <c r="LP88" t="s">
        <v>193</v>
      </c>
      <c r="LQ88" t="s">
        <v>193</v>
      </c>
      <c r="LR88" t="s">
        <v>193</v>
      </c>
      <c r="LS88" t="s">
        <v>193</v>
      </c>
      <c r="LT88" t="s">
        <v>193</v>
      </c>
      <c r="LU88" t="s">
        <v>193</v>
      </c>
      <c r="LV88" t="s">
        <v>193</v>
      </c>
      <c r="LW88" t="s">
        <v>193</v>
      </c>
      <c r="LX88" t="s">
        <v>193</v>
      </c>
      <c r="LY88" t="s">
        <v>193</v>
      </c>
      <c r="LZ88" t="s">
        <v>193</v>
      </c>
      <c r="MA88" t="s">
        <v>193</v>
      </c>
      <c r="MB88" t="s">
        <v>193</v>
      </c>
      <c r="MC88" t="s">
        <v>193</v>
      </c>
      <c r="MD88" t="s">
        <v>193</v>
      </c>
      <c r="ME88" t="s">
        <v>193</v>
      </c>
      <c r="MF88" t="s">
        <v>193</v>
      </c>
      <c r="MG88" t="s">
        <v>193</v>
      </c>
      <c r="MH88" t="s">
        <v>193</v>
      </c>
      <c r="MI88" t="s">
        <v>193</v>
      </c>
      <c r="MJ88" t="s">
        <v>193</v>
      </c>
      <c r="MK88" t="s">
        <v>193</v>
      </c>
      <c r="ML88" t="s">
        <v>193</v>
      </c>
      <c r="MM88" t="s">
        <v>193</v>
      </c>
      <c r="MN88" t="s">
        <v>193</v>
      </c>
      <c r="MO88" t="s">
        <v>193</v>
      </c>
      <c r="MP88" t="s">
        <v>193</v>
      </c>
      <c r="MQ88" t="s">
        <v>193</v>
      </c>
      <c r="MR88" t="s">
        <v>193</v>
      </c>
      <c r="MS88" t="s">
        <v>193</v>
      </c>
      <c r="MT88" t="s">
        <v>193</v>
      </c>
      <c r="MU88" t="s">
        <v>193</v>
      </c>
      <c r="MV88" t="s">
        <v>193</v>
      </c>
      <c r="MW88" t="s">
        <v>193</v>
      </c>
      <c r="MX88" t="s">
        <v>193</v>
      </c>
      <c r="MY88" t="s">
        <v>193</v>
      </c>
      <c r="MZ88" t="s">
        <v>193</v>
      </c>
      <c r="NA88" t="s">
        <v>626</v>
      </c>
      <c r="NB88" t="s">
        <v>193</v>
      </c>
      <c r="NC88">
        <v>195694165</v>
      </c>
      <c r="ND88" t="s">
        <v>3517</v>
      </c>
      <c r="NE88" t="s">
        <v>4143</v>
      </c>
      <c r="NF88" t="s">
        <v>193</v>
      </c>
      <c r="NG88" t="s">
        <v>699</v>
      </c>
      <c r="NH88" t="s">
        <v>700</v>
      </c>
      <c r="NI88" t="s">
        <v>611</v>
      </c>
      <c r="NJ88" t="s">
        <v>193</v>
      </c>
      <c r="NK88">
        <v>88</v>
      </c>
    </row>
    <row r="89" spans="1:375" x14ac:dyDescent="0.35">
      <c r="A89" t="s">
        <v>4144</v>
      </c>
      <c r="B89" t="s">
        <v>4145</v>
      </c>
      <c r="C89" t="s">
        <v>3316</v>
      </c>
      <c r="D89">
        <v>7.9365079415895574E-4</v>
      </c>
      <c r="E89" t="s">
        <v>193</v>
      </c>
      <c r="F89" t="s">
        <v>193</v>
      </c>
      <c r="G89" t="s">
        <v>193</v>
      </c>
      <c r="H89" t="s">
        <v>3316</v>
      </c>
      <c r="I89" t="s">
        <v>133</v>
      </c>
      <c r="J89" t="s">
        <v>193</v>
      </c>
      <c r="K89" t="s">
        <v>134</v>
      </c>
      <c r="L89" t="s">
        <v>133</v>
      </c>
      <c r="M89" t="s">
        <v>133</v>
      </c>
      <c r="N89" t="s">
        <v>146</v>
      </c>
      <c r="O89" t="s">
        <v>193</v>
      </c>
      <c r="P89" t="s">
        <v>202</v>
      </c>
      <c r="Q89" t="s">
        <v>146</v>
      </c>
      <c r="R89" t="s">
        <v>146</v>
      </c>
      <c r="S89" t="s">
        <v>117</v>
      </c>
      <c r="T89" t="s">
        <v>136</v>
      </c>
      <c r="U89" t="s">
        <v>137</v>
      </c>
      <c r="V89" t="s">
        <v>136</v>
      </c>
      <c r="W89" t="s">
        <v>132</v>
      </c>
      <c r="X89" t="s">
        <v>205</v>
      </c>
      <c r="Y89" t="s">
        <v>1585</v>
      </c>
      <c r="Z89" t="s">
        <v>138</v>
      </c>
      <c r="AA89" t="s">
        <v>193</v>
      </c>
      <c r="AB89" t="s">
        <v>561</v>
      </c>
      <c r="AC89" t="s">
        <v>138</v>
      </c>
      <c r="AD89" t="s">
        <v>138</v>
      </c>
      <c r="AE89" t="s">
        <v>139</v>
      </c>
      <c r="AF89" t="s">
        <v>193</v>
      </c>
      <c r="AG89" t="s">
        <v>140</v>
      </c>
      <c r="AH89" t="s">
        <v>139</v>
      </c>
      <c r="AI89" t="s">
        <v>139</v>
      </c>
      <c r="AJ89" t="s">
        <v>489</v>
      </c>
      <c r="AK89" t="s">
        <v>490</v>
      </c>
      <c r="AL89" t="s">
        <v>109</v>
      </c>
      <c r="AM89" t="s">
        <v>193</v>
      </c>
      <c r="AN89" t="s">
        <v>109</v>
      </c>
      <c r="AO89" t="s">
        <v>193</v>
      </c>
      <c r="AP89" t="s">
        <v>491</v>
      </c>
      <c r="AQ89" t="s">
        <v>193</v>
      </c>
      <c r="AR89" t="s">
        <v>193</v>
      </c>
      <c r="AS89" t="s">
        <v>492</v>
      </c>
      <c r="AT89" t="s">
        <v>193</v>
      </c>
      <c r="AU89" t="s">
        <v>111</v>
      </c>
      <c r="AV89">
        <v>1</v>
      </c>
      <c r="AW89">
        <v>0</v>
      </c>
      <c r="AX89">
        <v>0</v>
      </c>
      <c r="AY89">
        <v>0</v>
      </c>
      <c r="AZ89">
        <v>0</v>
      </c>
      <c r="BA89">
        <v>0</v>
      </c>
      <c r="BB89">
        <v>0</v>
      </c>
      <c r="BC89" t="s">
        <v>110</v>
      </c>
      <c r="BD89" t="s">
        <v>1423</v>
      </c>
      <c r="BE89" t="s">
        <v>112</v>
      </c>
      <c r="BF89">
        <v>1</v>
      </c>
      <c r="BG89">
        <v>0</v>
      </c>
      <c r="BH89">
        <v>0</v>
      </c>
      <c r="BI89">
        <v>0</v>
      </c>
      <c r="BJ89">
        <v>0</v>
      </c>
      <c r="BK89">
        <v>0</v>
      </c>
      <c r="BL89">
        <v>0</v>
      </c>
      <c r="BM89">
        <v>0</v>
      </c>
      <c r="BN89">
        <v>0</v>
      </c>
      <c r="BO89">
        <v>0</v>
      </c>
      <c r="BP89" t="s">
        <v>193</v>
      </c>
      <c r="BQ89" t="s">
        <v>113</v>
      </c>
      <c r="BR89" t="s">
        <v>493</v>
      </c>
      <c r="BS89" t="s">
        <v>499</v>
      </c>
      <c r="BT89">
        <v>1</v>
      </c>
      <c r="BU89">
        <v>1</v>
      </c>
      <c r="BV89">
        <v>1</v>
      </c>
      <c r="BW89">
        <v>1</v>
      </c>
      <c r="BX89">
        <v>1</v>
      </c>
      <c r="BY89">
        <v>1</v>
      </c>
      <c r="BZ89">
        <v>1</v>
      </c>
      <c r="CA89">
        <v>0</v>
      </c>
      <c r="CB89" t="s">
        <v>498</v>
      </c>
      <c r="CC89">
        <v>425</v>
      </c>
      <c r="CD89">
        <v>212.5</v>
      </c>
      <c r="CE89" t="s">
        <v>109</v>
      </c>
      <c r="CF89">
        <v>300</v>
      </c>
      <c r="CG89">
        <v>115.384615384615</v>
      </c>
      <c r="CH89" t="s">
        <v>109</v>
      </c>
      <c r="CI89">
        <v>225</v>
      </c>
      <c r="CJ89">
        <v>97.826086956521706</v>
      </c>
      <c r="CK89" t="s">
        <v>114</v>
      </c>
      <c r="CL89">
        <v>300</v>
      </c>
      <c r="CM89">
        <v>103.448275862068</v>
      </c>
      <c r="CN89" t="s">
        <v>109</v>
      </c>
      <c r="CO89">
        <v>400</v>
      </c>
      <c r="CP89">
        <v>166.666666666666</v>
      </c>
      <c r="CQ89" t="s">
        <v>114</v>
      </c>
      <c r="CR89">
        <v>500</v>
      </c>
      <c r="CS89">
        <v>208.333333333333</v>
      </c>
      <c r="CT89" t="s">
        <v>114</v>
      </c>
      <c r="CU89" t="s">
        <v>622</v>
      </c>
      <c r="CV89" t="s">
        <v>109</v>
      </c>
      <c r="CW89">
        <v>800</v>
      </c>
      <c r="CX89" t="s">
        <v>193</v>
      </c>
      <c r="CY89" t="s">
        <v>193</v>
      </c>
      <c r="CZ89" t="s">
        <v>193</v>
      </c>
      <c r="DA89" t="s">
        <v>193</v>
      </c>
      <c r="DB89" t="s">
        <v>193</v>
      </c>
      <c r="DC89" t="s">
        <v>193</v>
      </c>
      <c r="DD89" t="s">
        <v>156</v>
      </c>
      <c r="DE89">
        <v>800</v>
      </c>
      <c r="DF89" t="s">
        <v>109</v>
      </c>
      <c r="DG89" t="s">
        <v>114</v>
      </c>
      <c r="DH89" t="s">
        <v>193</v>
      </c>
      <c r="DI89" t="s">
        <v>193</v>
      </c>
      <c r="DJ89" t="s">
        <v>193</v>
      </c>
      <c r="DK89" t="s">
        <v>193</v>
      </c>
      <c r="DL89" t="s">
        <v>193</v>
      </c>
      <c r="DM89" t="s">
        <v>193</v>
      </c>
      <c r="DN89" t="s">
        <v>193</v>
      </c>
      <c r="DO89" t="s">
        <v>193</v>
      </c>
      <c r="DP89" t="s">
        <v>193</v>
      </c>
      <c r="DQ89" t="s">
        <v>193</v>
      </c>
      <c r="DR89" t="s">
        <v>193</v>
      </c>
      <c r="DS89" t="s">
        <v>193</v>
      </c>
      <c r="DT89" t="s">
        <v>193</v>
      </c>
      <c r="DU89" t="s">
        <v>193</v>
      </c>
      <c r="DV89" t="s">
        <v>193</v>
      </c>
      <c r="DW89" t="s">
        <v>193</v>
      </c>
      <c r="DX89" t="s">
        <v>193</v>
      </c>
      <c r="DY89" t="s">
        <v>193</v>
      </c>
      <c r="DZ89" t="s">
        <v>193</v>
      </c>
      <c r="EA89" t="s">
        <v>193</v>
      </c>
      <c r="EB89" t="s">
        <v>193</v>
      </c>
      <c r="EC89" t="s">
        <v>193</v>
      </c>
      <c r="ED89" t="s">
        <v>193</v>
      </c>
      <c r="EE89" t="s">
        <v>193</v>
      </c>
      <c r="EF89" t="s">
        <v>193</v>
      </c>
      <c r="EG89" t="s">
        <v>114</v>
      </c>
      <c r="EH89" t="s">
        <v>114</v>
      </c>
      <c r="EI89" t="s">
        <v>109</v>
      </c>
      <c r="EJ89" t="s">
        <v>117</v>
      </c>
      <c r="EK89" t="s">
        <v>789</v>
      </c>
      <c r="EL89" t="s">
        <v>1824</v>
      </c>
      <c r="EM89" t="s">
        <v>785</v>
      </c>
      <c r="EN89" t="s">
        <v>193</v>
      </c>
      <c r="EO89" t="s">
        <v>193</v>
      </c>
      <c r="EP89" t="s">
        <v>193</v>
      </c>
      <c r="EQ89" t="s">
        <v>193</v>
      </c>
      <c r="ER89" t="s">
        <v>193</v>
      </c>
      <c r="ES89" t="s">
        <v>193</v>
      </c>
      <c r="ET89" t="s">
        <v>193</v>
      </c>
      <c r="EU89" t="s">
        <v>193</v>
      </c>
      <c r="EV89" t="s">
        <v>193</v>
      </c>
      <c r="EW89" t="s">
        <v>193</v>
      </c>
      <c r="EX89" t="s">
        <v>193</v>
      </c>
      <c r="EY89" t="s">
        <v>193</v>
      </c>
      <c r="EZ89" t="s">
        <v>193</v>
      </c>
      <c r="FA89" t="s">
        <v>193</v>
      </c>
      <c r="FB89" t="s">
        <v>193</v>
      </c>
      <c r="FC89" t="s">
        <v>193</v>
      </c>
      <c r="FD89" t="s">
        <v>193</v>
      </c>
      <c r="FE89" t="s">
        <v>193</v>
      </c>
      <c r="FF89" t="s">
        <v>193</v>
      </c>
      <c r="FG89" t="s">
        <v>193</v>
      </c>
      <c r="FH89" t="s">
        <v>193</v>
      </c>
      <c r="FI89" t="s">
        <v>193</v>
      </c>
      <c r="FJ89" t="s">
        <v>193</v>
      </c>
      <c r="FK89" t="s">
        <v>193</v>
      </c>
      <c r="FL89" t="s">
        <v>193</v>
      </c>
      <c r="FM89" t="s">
        <v>193</v>
      </c>
      <c r="FN89" t="s">
        <v>193</v>
      </c>
      <c r="FO89" t="s">
        <v>193</v>
      </c>
      <c r="FP89" t="s">
        <v>193</v>
      </c>
      <c r="FQ89" t="s">
        <v>193</v>
      </c>
      <c r="FR89" t="s">
        <v>193</v>
      </c>
      <c r="FS89" t="s">
        <v>193</v>
      </c>
      <c r="FT89" t="s">
        <v>193</v>
      </c>
      <c r="FU89" t="s">
        <v>193</v>
      </c>
      <c r="FV89" t="s">
        <v>193</v>
      </c>
      <c r="FW89" t="s">
        <v>193</v>
      </c>
      <c r="FX89" t="s">
        <v>193</v>
      </c>
      <c r="FY89" t="s">
        <v>193</v>
      </c>
      <c r="FZ89" t="s">
        <v>193</v>
      </c>
      <c r="GA89" t="s">
        <v>193</v>
      </c>
      <c r="GB89" t="s">
        <v>193</v>
      </c>
      <c r="GC89" t="s">
        <v>193</v>
      </c>
      <c r="GD89" t="s">
        <v>193</v>
      </c>
      <c r="GE89" t="s">
        <v>193</v>
      </c>
      <c r="GF89" t="s">
        <v>193</v>
      </c>
      <c r="GG89" t="s">
        <v>193</v>
      </c>
      <c r="GH89" t="s">
        <v>193</v>
      </c>
      <c r="GI89" t="s">
        <v>193</v>
      </c>
      <c r="GJ89" t="s">
        <v>193</v>
      </c>
      <c r="GK89" t="s">
        <v>193</v>
      </c>
      <c r="GL89" t="s">
        <v>193</v>
      </c>
      <c r="GM89" t="s">
        <v>193</v>
      </c>
      <c r="GN89" t="s">
        <v>193</v>
      </c>
      <c r="GO89" t="s">
        <v>193</v>
      </c>
      <c r="GP89" t="s">
        <v>193</v>
      </c>
      <c r="GQ89" t="s">
        <v>193</v>
      </c>
      <c r="GR89" t="s">
        <v>193</v>
      </c>
      <c r="GS89" t="s">
        <v>193</v>
      </c>
      <c r="GT89" t="s">
        <v>193</v>
      </c>
      <c r="GU89" t="s">
        <v>193</v>
      </c>
      <c r="GV89" t="s">
        <v>193</v>
      </c>
      <c r="GW89" t="s">
        <v>193</v>
      </c>
      <c r="GX89" t="s">
        <v>193</v>
      </c>
      <c r="GY89" t="s">
        <v>193</v>
      </c>
      <c r="GZ89" t="s">
        <v>193</v>
      </c>
      <c r="HA89" t="s">
        <v>193</v>
      </c>
      <c r="HB89" t="s">
        <v>193</v>
      </c>
      <c r="HC89" t="s">
        <v>193</v>
      </c>
      <c r="HD89" t="s">
        <v>193</v>
      </c>
      <c r="HE89" t="s">
        <v>193</v>
      </c>
      <c r="HF89" t="s">
        <v>193</v>
      </c>
      <c r="HG89" t="s">
        <v>193</v>
      </c>
      <c r="HH89" t="s">
        <v>193</v>
      </c>
      <c r="HI89" t="s">
        <v>193</v>
      </c>
      <c r="HJ89" t="s">
        <v>193</v>
      </c>
      <c r="HK89" t="s">
        <v>193</v>
      </c>
      <c r="HL89" t="s">
        <v>193</v>
      </c>
      <c r="HM89" t="s">
        <v>193</v>
      </c>
      <c r="HN89" t="s">
        <v>193</v>
      </c>
      <c r="HO89" t="s">
        <v>193</v>
      </c>
      <c r="HP89" t="s">
        <v>193</v>
      </c>
      <c r="HQ89" t="s">
        <v>193</v>
      </c>
      <c r="HR89" t="s">
        <v>193</v>
      </c>
      <c r="HS89" t="s">
        <v>193</v>
      </c>
      <c r="HT89" t="s">
        <v>193</v>
      </c>
      <c r="HU89" t="s">
        <v>193</v>
      </c>
      <c r="HV89" t="s">
        <v>193</v>
      </c>
      <c r="HW89" t="s">
        <v>193</v>
      </c>
      <c r="HX89" t="s">
        <v>193</v>
      </c>
      <c r="HY89" t="s">
        <v>193</v>
      </c>
      <c r="HZ89" t="s">
        <v>193</v>
      </c>
      <c r="IA89" t="s">
        <v>193</v>
      </c>
      <c r="IB89" t="s">
        <v>193</v>
      </c>
      <c r="IC89" t="s">
        <v>193</v>
      </c>
      <c r="ID89" t="s">
        <v>193</v>
      </c>
      <c r="IE89" t="s">
        <v>193</v>
      </c>
      <c r="IF89" t="s">
        <v>193</v>
      </c>
      <c r="IG89" t="s">
        <v>193</v>
      </c>
      <c r="IH89" t="s">
        <v>193</v>
      </c>
      <c r="II89" t="s">
        <v>193</v>
      </c>
      <c r="IJ89" t="s">
        <v>193</v>
      </c>
      <c r="IK89" t="s">
        <v>193</v>
      </c>
      <c r="IL89" t="s">
        <v>193</v>
      </c>
      <c r="IM89" t="s">
        <v>193</v>
      </c>
      <c r="IN89" t="s">
        <v>193</v>
      </c>
      <c r="IO89" t="s">
        <v>193</v>
      </c>
      <c r="IP89" t="s">
        <v>193</v>
      </c>
      <c r="IQ89" t="s">
        <v>193</v>
      </c>
      <c r="IR89" t="s">
        <v>193</v>
      </c>
      <c r="IS89" t="s">
        <v>193</v>
      </c>
      <c r="IT89" t="s">
        <v>193</v>
      </c>
      <c r="IU89" t="s">
        <v>193</v>
      </c>
      <c r="IV89" t="s">
        <v>193</v>
      </c>
      <c r="IW89" t="s">
        <v>193</v>
      </c>
      <c r="IX89" t="s">
        <v>193</v>
      </c>
      <c r="IY89" t="s">
        <v>193</v>
      </c>
      <c r="IZ89" t="s">
        <v>193</v>
      </c>
      <c r="JA89" t="s">
        <v>193</v>
      </c>
      <c r="JB89" t="s">
        <v>193</v>
      </c>
      <c r="JC89" t="s">
        <v>193</v>
      </c>
      <c r="JD89" t="s">
        <v>193</v>
      </c>
      <c r="JE89" t="s">
        <v>193</v>
      </c>
      <c r="JF89" t="s">
        <v>193</v>
      </c>
      <c r="JG89" t="s">
        <v>193</v>
      </c>
      <c r="JH89" t="s">
        <v>193</v>
      </c>
      <c r="JI89" t="s">
        <v>193</v>
      </c>
      <c r="JJ89" t="s">
        <v>193</v>
      </c>
      <c r="JK89" t="s">
        <v>193</v>
      </c>
      <c r="JL89" t="s">
        <v>193</v>
      </c>
      <c r="JM89" t="s">
        <v>193</v>
      </c>
      <c r="JN89" t="s">
        <v>193</v>
      </c>
      <c r="JO89" t="s">
        <v>193</v>
      </c>
      <c r="JP89" t="s">
        <v>193</v>
      </c>
      <c r="JQ89" t="s">
        <v>193</v>
      </c>
      <c r="JR89" t="s">
        <v>114</v>
      </c>
      <c r="JS89" t="s">
        <v>193</v>
      </c>
      <c r="JT89" t="s">
        <v>193</v>
      </c>
      <c r="JU89" t="s">
        <v>193</v>
      </c>
      <c r="JV89" t="s">
        <v>193</v>
      </c>
      <c r="JW89" t="s">
        <v>193</v>
      </c>
      <c r="JX89" t="s">
        <v>193</v>
      </c>
      <c r="JY89" t="s">
        <v>193</v>
      </c>
      <c r="JZ89" t="s">
        <v>193</v>
      </c>
      <c r="KA89" t="s">
        <v>3499</v>
      </c>
      <c r="KB89">
        <v>0</v>
      </c>
      <c r="KC89">
        <v>1</v>
      </c>
      <c r="KD89">
        <v>1</v>
      </c>
      <c r="KE89">
        <v>0</v>
      </c>
      <c r="KF89">
        <v>0</v>
      </c>
      <c r="KG89">
        <v>0</v>
      </c>
      <c r="KH89">
        <v>0</v>
      </c>
      <c r="KI89">
        <v>0</v>
      </c>
      <c r="KJ89" t="s">
        <v>193</v>
      </c>
      <c r="KK89" t="s">
        <v>109</v>
      </c>
      <c r="KL89" t="s">
        <v>193</v>
      </c>
      <c r="KM89" t="s">
        <v>111</v>
      </c>
      <c r="KN89">
        <v>1</v>
      </c>
      <c r="KO89">
        <v>0</v>
      </c>
      <c r="KP89">
        <v>0</v>
      </c>
      <c r="KQ89">
        <v>0</v>
      </c>
      <c r="KR89">
        <v>0</v>
      </c>
      <c r="KS89">
        <v>0</v>
      </c>
      <c r="KT89">
        <v>0</v>
      </c>
      <c r="KU89" t="s">
        <v>193</v>
      </c>
      <c r="KV89" t="s">
        <v>193</v>
      </c>
      <c r="KW89" t="s">
        <v>193</v>
      </c>
      <c r="KX89" t="s">
        <v>193</v>
      </c>
      <c r="KY89" t="s">
        <v>193</v>
      </c>
      <c r="KZ89" t="s">
        <v>193</v>
      </c>
      <c r="LA89" t="s">
        <v>193</v>
      </c>
      <c r="LB89" t="s">
        <v>193</v>
      </c>
      <c r="LC89" t="s">
        <v>193</v>
      </c>
      <c r="LD89" t="s">
        <v>193</v>
      </c>
      <c r="LE89" t="s">
        <v>193</v>
      </c>
      <c r="LF89" t="s">
        <v>193</v>
      </c>
      <c r="LG89" t="s">
        <v>193</v>
      </c>
      <c r="LH89" t="s">
        <v>193</v>
      </c>
      <c r="LI89" t="s">
        <v>193</v>
      </c>
      <c r="LJ89" t="s">
        <v>193</v>
      </c>
      <c r="LK89" t="s">
        <v>193</v>
      </c>
      <c r="LL89" t="s">
        <v>193</v>
      </c>
      <c r="LM89" t="s">
        <v>193</v>
      </c>
      <c r="LN89" t="s">
        <v>193</v>
      </c>
      <c r="LO89" t="s">
        <v>193</v>
      </c>
      <c r="LP89" t="s">
        <v>193</v>
      </c>
      <c r="LQ89" t="s">
        <v>193</v>
      </c>
      <c r="LR89" t="s">
        <v>193</v>
      </c>
      <c r="LS89" t="s">
        <v>193</v>
      </c>
      <c r="LT89" t="s">
        <v>193</v>
      </c>
      <c r="LU89" t="s">
        <v>193</v>
      </c>
      <c r="LV89" t="s">
        <v>193</v>
      </c>
      <c r="LW89" t="s">
        <v>193</v>
      </c>
      <c r="LX89" t="s">
        <v>193</v>
      </c>
      <c r="LY89" t="s">
        <v>193</v>
      </c>
      <c r="LZ89" t="s">
        <v>193</v>
      </c>
      <c r="MA89" t="s">
        <v>193</v>
      </c>
      <c r="MB89" t="s">
        <v>193</v>
      </c>
      <c r="MC89" t="s">
        <v>193</v>
      </c>
      <c r="MD89" t="s">
        <v>193</v>
      </c>
      <c r="ME89" t="s">
        <v>193</v>
      </c>
      <c r="MF89" t="s">
        <v>193</v>
      </c>
      <c r="MG89" t="s">
        <v>193</v>
      </c>
      <c r="MH89" t="s">
        <v>193</v>
      </c>
      <c r="MI89" t="s">
        <v>193</v>
      </c>
      <c r="MJ89" t="s">
        <v>193</v>
      </c>
      <c r="MK89" t="s">
        <v>193</v>
      </c>
      <c r="ML89" t="s">
        <v>193</v>
      </c>
      <c r="MM89" t="s">
        <v>193</v>
      </c>
      <c r="MN89" t="s">
        <v>193</v>
      </c>
      <c r="MO89" t="s">
        <v>193</v>
      </c>
      <c r="MP89" t="s">
        <v>193</v>
      </c>
      <c r="MQ89" t="s">
        <v>193</v>
      </c>
      <c r="MR89" t="s">
        <v>193</v>
      </c>
      <c r="MS89" t="s">
        <v>193</v>
      </c>
      <c r="MT89" t="s">
        <v>193</v>
      </c>
      <c r="MU89" t="s">
        <v>193</v>
      </c>
      <c r="MV89" t="s">
        <v>193</v>
      </c>
      <c r="MW89" t="s">
        <v>193</v>
      </c>
      <c r="MX89" t="s">
        <v>193</v>
      </c>
      <c r="MY89" t="s">
        <v>193</v>
      </c>
      <c r="MZ89" t="s">
        <v>193</v>
      </c>
      <c r="NA89" t="s">
        <v>626</v>
      </c>
      <c r="NB89" t="s">
        <v>193</v>
      </c>
      <c r="NC89">
        <v>195694211</v>
      </c>
      <c r="ND89" t="s">
        <v>3520</v>
      </c>
      <c r="NE89" t="s">
        <v>4146</v>
      </c>
      <c r="NF89" t="s">
        <v>193</v>
      </c>
      <c r="NG89" t="s">
        <v>699</v>
      </c>
      <c r="NH89" t="s">
        <v>700</v>
      </c>
      <c r="NI89" t="s">
        <v>611</v>
      </c>
      <c r="NJ89" t="s">
        <v>193</v>
      </c>
      <c r="NK89">
        <v>89</v>
      </c>
    </row>
    <row r="90" spans="1:375" x14ac:dyDescent="0.35">
      <c r="A90" t="s">
        <v>4147</v>
      </c>
      <c r="B90" t="s">
        <v>4148</v>
      </c>
      <c r="C90" t="s">
        <v>3316</v>
      </c>
      <c r="D90">
        <v>9.9206349217898339E-4</v>
      </c>
      <c r="E90" t="s">
        <v>193</v>
      </c>
      <c r="F90" t="s">
        <v>193</v>
      </c>
      <c r="G90" t="s">
        <v>193</v>
      </c>
      <c r="H90" t="s">
        <v>3316</v>
      </c>
      <c r="I90" t="s">
        <v>133</v>
      </c>
      <c r="J90" t="s">
        <v>193</v>
      </c>
      <c r="K90" t="s">
        <v>134</v>
      </c>
      <c r="L90" t="s">
        <v>133</v>
      </c>
      <c r="M90" t="s">
        <v>133</v>
      </c>
      <c r="N90" t="s">
        <v>146</v>
      </c>
      <c r="O90" t="s">
        <v>193</v>
      </c>
      <c r="P90" t="s">
        <v>202</v>
      </c>
      <c r="Q90" t="s">
        <v>146</v>
      </c>
      <c r="R90" t="s">
        <v>146</v>
      </c>
      <c r="S90" t="s">
        <v>117</v>
      </c>
      <c r="T90" t="s">
        <v>136</v>
      </c>
      <c r="U90" t="s">
        <v>137</v>
      </c>
      <c r="V90" t="s">
        <v>136</v>
      </c>
      <c r="W90" t="s">
        <v>132</v>
      </c>
      <c r="X90" t="s">
        <v>205</v>
      </c>
      <c r="Y90" t="s">
        <v>1585</v>
      </c>
      <c r="Z90" t="s">
        <v>138</v>
      </c>
      <c r="AA90" t="s">
        <v>193</v>
      </c>
      <c r="AB90" t="s">
        <v>561</v>
      </c>
      <c r="AC90" t="s">
        <v>138</v>
      </c>
      <c r="AD90" t="s">
        <v>138</v>
      </c>
      <c r="AE90" t="s">
        <v>139</v>
      </c>
      <c r="AF90" t="s">
        <v>193</v>
      </c>
      <c r="AG90" t="s">
        <v>140</v>
      </c>
      <c r="AH90" t="s">
        <v>139</v>
      </c>
      <c r="AI90" t="s">
        <v>139</v>
      </c>
      <c r="AJ90" t="s">
        <v>489</v>
      </c>
      <c r="AK90" t="s">
        <v>490</v>
      </c>
      <c r="AL90" t="s">
        <v>109</v>
      </c>
      <c r="AM90" t="s">
        <v>193</v>
      </c>
      <c r="AN90" t="s">
        <v>109</v>
      </c>
      <c r="AO90" t="s">
        <v>193</v>
      </c>
      <c r="AP90" t="s">
        <v>491</v>
      </c>
      <c r="AQ90" t="s">
        <v>193</v>
      </c>
      <c r="AR90" t="s">
        <v>193</v>
      </c>
      <c r="AS90" t="s">
        <v>496</v>
      </c>
      <c r="AT90" t="s">
        <v>193</v>
      </c>
      <c r="AU90" t="s">
        <v>111</v>
      </c>
      <c r="AV90">
        <v>1</v>
      </c>
      <c r="AW90">
        <v>0</v>
      </c>
      <c r="AX90">
        <v>0</v>
      </c>
      <c r="AY90">
        <v>0</v>
      </c>
      <c r="AZ90">
        <v>0</v>
      </c>
      <c r="BA90">
        <v>0</v>
      </c>
      <c r="BB90">
        <v>0</v>
      </c>
      <c r="BC90" t="s">
        <v>110</v>
      </c>
      <c r="BD90" t="s">
        <v>1423</v>
      </c>
      <c r="BE90" t="s">
        <v>112</v>
      </c>
      <c r="BF90">
        <v>1</v>
      </c>
      <c r="BG90">
        <v>0</v>
      </c>
      <c r="BH90">
        <v>0</v>
      </c>
      <c r="BI90">
        <v>0</v>
      </c>
      <c r="BJ90">
        <v>0</v>
      </c>
      <c r="BK90">
        <v>0</v>
      </c>
      <c r="BL90">
        <v>0</v>
      </c>
      <c r="BM90">
        <v>0</v>
      </c>
      <c r="BN90">
        <v>0</v>
      </c>
      <c r="BO90">
        <v>0</v>
      </c>
      <c r="BP90" t="s">
        <v>193</v>
      </c>
      <c r="BQ90" t="s">
        <v>113</v>
      </c>
      <c r="BR90" t="s">
        <v>142</v>
      </c>
      <c r="BS90" t="s">
        <v>499</v>
      </c>
      <c r="BT90">
        <v>1</v>
      </c>
      <c r="BU90">
        <v>1</v>
      </c>
      <c r="BV90">
        <v>1</v>
      </c>
      <c r="BW90">
        <v>1</v>
      </c>
      <c r="BX90">
        <v>1</v>
      </c>
      <c r="BY90">
        <v>1</v>
      </c>
      <c r="BZ90">
        <v>1</v>
      </c>
      <c r="CA90">
        <v>0</v>
      </c>
      <c r="CB90" t="s">
        <v>498</v>
      </c>
      <c r="CC90">
        <v>275</v>
      </c>
      <c r="CD90">
        <v>137.5</v>
      </c>
      <c r="CE90" t="s">
        <v>109</v>
      </c>
      <c r="CF90">
        <v>250</v>
      </c>
      <c r="CG90">
        <v>96.153846153846104</v>
      </c>
      <c r="CH90" t="s">
        <v>109</v>
      </c>
      <c r="CI90">
        <v>200</v>
      </c>
      <c r="CJ90">
        <v>86.956521739130395</v>
      </c>
      <c r="CK90" t="s">
        <v>114</v>
      </c>
      <c r="CL90">
        <v>250</v>
      </c>
      <c r="CM90">
        <v>86.2068965517241</v>
      </c>
      <c r="CN90" t="s">
        <v>109</v>
      </c>
      <c r="CO90">
        <v>400</v>
      </c>
      <c r="CP90">
        <v>166.666666666666</v>
      </c>
      <c r="CQ90" t="s">
        <v>114</v>
      </c>
      <c r="CR90">
        <v>500</v>
      </c>
      <c r="CS90">
        <v>208.333333333333</v>
      </c>
      <c r="CT90" t="s">
        <v>114</v>
      </c>
      <c r="CU90" t="s">
        <v>612</v>
      </c>
      <c r="CV90" t="s">
        <v>109</v>
      </c>
      <c r="CW90">
        <v>850</v>
      </c>
      <c r="CX90" t="s">
        <v>193</v>
      </c>
      <c r="CY90" t="s">
        <v>193</v>
      </c>
      <c r="CZ90" t="s">
        <v>193</v>
      </c>
      <c r="DA90" t="s">
        <v>193</v>
      </c>
      <c r="DB90" t="s">
        <v>193</v>
      </c>
      <c r="DC90" t="s">
        <v>193</v>
      </c>
      <c r="DD90" t="s">
        <v>156</v>
      </c>
      <c r="DE90">
        <v>850</v>
      </c>
      <c r="DF90" t="s">
        <v>109</v>
      </c>
      <c r="DG90" t="s">
        <v>114</v>
      </c>
      <c r="DH90" t="s">
        <v>193</v>
      </c>
      <c r="DI90" t="s">
        <v>193</v>
      </c>
      <c r="DJ90" t="s">
        <v>193</v>
      </c>
      <c r="DK90" t="s">
        <v>193</v>
      </c>
      <c r="DL90" t="s">
        <v>193</v>
      </c>
      <c r="DM90" t="s">
        <v>193</v>
      </c>
      <c r="DN90" t="s">
        <v>193</v>
      </c>
      <c r="DO90" t="s">
        <v>193</v>
      </c>
      <c r="DP90" t="s">
        <v>193</v>
      </c>
      <c r="DQ90" t="s">
        <v>193</v>
      </c>
      <c r="DR90" t="s">
        <v>193</v>
      </c>
      <c r="DS90" t="s">
        <v>193</v>
      </c>
      <c r="DT90" t="s">
        <v>193</v>
      </c>
      <c r="DU90" t="s">
        <v>193</v>
      </c>
      <c r="DV90" t="s">
        <v>193</v>
      </c>
      <c r="DW90" t="s">
        <v>193</v>
      </c>
      <c r="DX90" t="s">
        <v>193</v>
      </c>
      <c r="DY90" t="s">
        <v>193</v>
      </c>
      <c r="DZ90" t="s">
        <v>193</v>
      </c>
      <c r="EA90" t="s">
        <v>193</v>
      </c>
      <c r="EB90" t="s">
        <v>193</v>
      </c>
      <c r="EC90" t="s">
        <v>193</v>
      </c>
      <c r="ED90" t="s">
        <v>193</v>
      </c>
      <c r="EE90" t="s">
        <v>193</v>
      </c>
      <c r="EF90" t="s">
        <v>193</v>
      </c>
      <c r="EG90" t="s">
        <v>114</v>
      </c>
      <c r="EH90" t="s">
        <v>114</v>
      </c>
      <c r="EI90" t="s">
        <v>109</v>
      </c>
      <c r="EJ90" t="s">
        <v>117</v>
      </c>
      <c r="EK90" t="s">
        <v>789</v>
      </c>
      <c r="EL90" t="s">
        <v>119</v>
      </c>
      <c r="EM90" t="s">
        <v>785</v>
      </c>
      <c r="EN90" t="s">
        <v>193</v>
      </c>
      <c r="EO90" t="s">
        <v>193</v>
      </c>
      <c r="EP90" t="s">
        <v>193</v>
      </c>
      <c r="EQ90" t="s">
        <v>193</v>
      </c>
      <c r="ER90" t="s">
        <v>193</v>
      </c>
      <c r="ES90" t="s">
        <v>193</v>
      </c>
      <c r="ET90" t="s">
        <v>193</v>
      </c>
      <c r="EU90" t="s">
        <v>193</v>
      </c>
      <c r="EV90" t="s">
        <v>193</v>
      </c>
      <c r="EW90" t="s">
        <v>193</v>
      </c>
      <c r="EX90" t="s">
        <v>193</v>
      </c>
      <c r="EY90" t="s">
        <v>193</v>
      </c>
      <c r="EZ90" t="s">
        <v>193</v>
      </c>
      <c r="FA90" t="s">
        <v>193</v>
      </c>
      <c r="FB90" t="s">
        <v>193</v>
      </c>
      <c r="FC90" t="s">
        <v>193</v>
      </c>
      <c r="FD90" t="s">
        <v>193</v>
      </c>
      <c r="FE90" t="s">
        <v>193</v>
      </c>
      <c r="FF90" t="s">
        <v>193</v>
      </c>
      <c r="FG90" t="s">
        <v>193</v>
      </c>
      <c r="FH90" t="s">
        <v>193</v>
      </c>
      <c r="FI90" t="s">
        <v>193</v>
      </c>
      <c r="FJ90" t="s">
        <v>193</v>
      </c>
      <c r="FK90" t="s">
        <v>193</v>
      </c>
      <c r="FL90" t="s">
        <v>193</v>
      </c>
      <c r="FM90" t="s">
        <v>193</v>
      </c>
      <c r="FN90" t="s">
        <v>193</v>
      </c>
      <c r="FO90" t="s">
        <v>193</v>
      </c>
      <c r="FP90" t="s">
        <v>193</v>
      </c>
      <c r="FQ90" t="s">
        <v>193</v>
      </c>
      <c r="FR90" t="s">
        <v>193</v>
      </c>
      <c r="FS90" t="s">
        <v>193</v>
      </c>
      <c r="FT90" t="s">
        <v>193</v>
      </c>
      <c r="FU90" t="s">
        <v>193</v>
      </c>
      <c r="FV90" t="s">
        <v>193</v>
      </c>
      <c r="FW90" t="s">
        <v>193</v>
      </c>
      <c r="FX90" t="s">
        <v>193</v>
      </c>
      <c r="FY90" t="s">
        <v>193</v>
      </c>
      <c r="FZ90" t="s">
        <v>193</v>
      </c>
      <c r="GA90" t="s">
        <v>193</v>
      </c>
      <c r="GB90" t="s">
        <v>193</v>
      </c>
      <c r="GC90" t="s">
        <v>193</v>
      </c>
      <c r="GD90" t="s">
        <v>193</v>
      </c>
      <c r="GE90" t="s">
        <v>193</v>
      </c>
      <c r="GF90" t="s">
        <v>193</v>
      </c>
      <c r="GG90" t="s">
        <v>193</v>
      </c>
      <c r="GH90" t="s">
        <v>193</v>
      </c>
      <c r="GI90" t="s">
        <v>193</v>
      </c>
      <c r="GJ90" t="s">
        <v>193</v>
      </c>
      <c r="GK90" t="s">
        <v>193</v>
      </c>
      <c r="GL90" t="s">
        <v>193</v>
      </c>
      <c r="GM90" t="s">
        <v>193</v>
      </c>
      <c r="GN90" t="s">
        <v>193</v>
      </c>
      <c r="GO90" t="s">
        <v>193</v>
      </c>
      <c r="GP90" t="s">
        <v>193</v>
      </c>
      <c r="GQ90" t="s">
        <v>193</v>
      </c>
      <c r="GR90" t="s">
        <v>193</v>
      </c>
      <c r="GS90" t="s">
        <v>193</v>
      </c>
      <c r="GT90" t="s">
        <v>193</v>
      </c>
      <c r="GU90" t="s">
        <v>193</v>
      </c>
      <c r="GV90" t="s">
        <v>193</v>
      </c>
      <c r="GW90" t="s">
        <v>193</v>
      </c>
      <c r="GX90" t="s">
        <v>193</v>
      </c>
      <c r="GY90" t="s">
        <v>193</v>
      </c>
      <c r="GZ90" t="s">
        <v>193</v>
      </c>
      <c r="HA90" t="s">
        <v>193</v>
      </c>
      <c r="HB90" t="s">
        <v>193</v>
      </c>
      <c r="HC90" t="s">
        <v>193</v>
      </c>
      <c r="HD90" t="s">
        <v>193</v>
      </c>
      <c r="HE90" t="s">
        <v>193</v>
      </c>
      <c r="HF90" t="s">
        <v>193</v>
      </c>
      <c r="HG90" t="s">
        <v>193</v>
      </c>
      <c r="HH90" t="s">
        <v>193</v>
      </c>
      <c r="HI90" t="s">
        <v>193</v>
      </c>
      <c r="HJ90" t="s">
        <v>193</v>
      </c>
      <c r="HK90" t="s">
        <v>193</v>
      </c>
      <c r="HL90" t="s">
        <v>193</v>
      </c>
      <c r="HM90" t="s">
        <v>193</v>
      </c>
      <c r="HN90" t="s">
        <v>193</v>
      </c>
      <c r="HO90" t="s">
        <v>193</v>
      </c>
      <c r="HP90" t="s">
        <v>193</v>
      </c>
      <c r="HQ90" t="s">
        <v>193</v>
      </c>
      <c r="HR90" t="s">
        <v>193</v>
      </c>
      <c r="HS90" t="s">
        <v>193</v>
      </c>
      <c r="HT90" t="s">
        <v>193</v>
      </c>
      <c r="HU90" t="s">
        <v>193</v>
      </c>
      <c r="HV90" t="s">
        <v>193</v>
      </c>
      <c r="HW90" t="s">
        <v>193</v>
      </c>
      <c r="HX90" t="s">
        <v>193</v>
      </c>
      <c r="HY90" t="s">
        <v>193</v>
      </c>
      <c r="HZ90" t="s">
        <v>193</v>
      </c>
      <c r="IA90" t="s">
        <v>193</v>
      </c>
      <c r="IB90" t="s">
        <v>193</v>
      </c>
      <c r="IC90" t="s">
        <v>193</v>
      </c>
      <c r="ID90" t="s">
        <v>193</v>
      </c>
      <c r="IE90" t="s">
        <v>193</v>
      </c>
      <c r="IF90" t="s">
        <v>193</v>
      </c>
      <c r="IG90" t="s">
        <v>193</v>
      </c>
      <c r="IH90" t="s">
        <v>193</v>
      </c>
      <c r="II90" t="s">
        <v>193</v>
      </c>
      <c r="IJ90" t="s">
        <v>193</v>
      </c>
      <c r="IK90" t="s">
        <v>193</v>
      </c>
      <c r="IL90" t="s">
        <v>193</v>
      </c>
      <c r="IM90" t="s">
        <v>193</v>
      </c>
      <c r="IN90" t="s">
        <v>193</v>
      </c>
      <c r="IO90" t="s">
        <v>193</v>
      </c>
      <c r="IP90" t="s">
        <v>193</v>
      </c>
      <c r="IQ90" t="s">
        <v>193</v>
      </c>
      <c r="IR90" t="s">
        <v>193</v>
      </c>
      <c r="IS90" t="s">
        <v>193</v>
      </c>
      <c r="IT90" t="s">
        <v>193</v>
      </c>
      <c r="IU90" t="s">
        <v>193</v>
      </c>
      <c r="IV90" t="s">
        <v>193</v>
      </c>
      <c r="IW90" t="s">
        <v>193</v>
      </c>
      <c r="IX90" t="s">
        <v>193</v>
      </c>
      <c r="IY90" t="s">
        <v>193</v>
      </c>
      <c r="IZ90" t="s">
        <v>193</v>
      </c>
      <c r="JA90" t="s">
        <v>193</v>
      </c>
      <c r="JB90" t="s">
        <v>193</v>
      </c>
      <c r="JC90" t="s">
        <v>193</v>
      </c>
      <c r="JD90" t="s">
        <v>193</v>
      </c>
      <c r="JE90" t="s">
        <v>193</v>
      </c>
      <c r="JF90" t="s">
        <v>193</v>
      </c>
      <c r="JG90" t="s">
        <v>193</v>
      </c>
      <c r="JH90" t="s">
        <v>193</v>
      </c>
      <c r="JI90" t="s">
        <v>193</v>
      </c>
      <c r="JJ90" t="s">
        <v>193</v>
      </c>
      <c r="JK90" t="s">
        <v>193</v>
      </c>
      <c r="JL90" t="s">
        <v>193</v>
      </c>
      <c r="JM90" t="s">
        <v>193</v>
      </c>
      <c r="JN90" t="s">
        <v>193</v>
      </c>
      <c r="JO90" t="s">
        <v>193</v>
      </c>
      <c r="JP90" t="s">
        <v>193</v>
      </c>
      <c r="JQ90" t="s">
        <v>193</v>
      </c>
      <c r="JR90" t="s">
        <v>114</v>
      </c>
      <c r="JS90" t="s">
        <v>193</v>
      </c>
      <c r="JT90" t="s">
        <v>193</v>
      </c>
      <c r="JU90" t="s">
        <v>193</v>
      </c>
      <c r="JV90" t="s">
        <v>193</v>
      </c>
      <c r="JW90" t="s">
        <v>193</v>
      </c>
      <c r="JX90" t="s">
        <v>193</v>
      </c>
      <c r="JY90" t="s">
        <v>193</v>
      </c>
      <c r="JZ90" t="s">
        <v>193</v>
      </c>
      <c r="KA90" t="s">
        <v>3413</v>
      </c>
      <c r="KB90">
        <v>0</v>
      </c>
      <c r="KC90">
        <v>0</v>
      </c>
      <c r="KD90">
        <v>1</v>
      </c>
      <c r="KE90">
        <v>1</v>
      </c>
      <c r="KF90">
        <v>0</v>
      </c>
      <c r="KG90">
        <v>0</v>
      </c>
      <c r="KH90">
        <v>0</v>
      </c>
      <c r="KI90">
        <v>0</v>
      </c>
      <c r="KJ90" t="s">
        <v>193</v>
      </c>
      <c r="KK90" t="s">
        <v>109</v>
      </c>
      <c r="KL90" t="s">
        <v>193</v>
      </c>
      <c r="KM90" t="s">
        <v>111</v>
      </c>
      <c r="KN90">
        <v>1</v>
      </c>
      <c r="KO90">
        <v>0</v>
      </c>
      <c r="KP90">
        <v>0</v>
      </c>
      <c r="KQ90">
        <v>0</v>
      </c>
      <c r="KR90">
        <v>0</v>
      </c>
      <c r="KS90">
        <v>0</v>
      </c>
      <c r="KT90">
        <v>0</v>
      </c>
      <c r="KU90" t="s">
        <v>193</v>
      </c>
      <c r="KV90" t="s">
        <v>193</v>
      </c>
      <c r="KW90" t="s">
        <v>193</v>
      </c>
      <c r="KX90" t="s">
        <v>193</v>
      </c>
      <c r="KY90" t="s">
        <v>193</v>
      </c>
      <c r="KZ90" t="s">
        <v>193</v>
      </c>
      <c r="LA90" t="s">
        <v>193</v>
      </c>
      <c r="LB90" t="s">
        <v>193</v>
      </c>
      <c r="LC90" t="s">
        <v>193</v>
      </c>
      <c r="LD90" t="s">
        <v>193</v>
      </c>
      <c r="LE90" t="s">
        <v>193</v>
      </c>
      <c r="LF90" t="s">
        <v>193</v>
      </c>
      <c r="LG90" t="s">
        <v>193</v>
      </c>
      <c r="LH90" t="s">
        <v>193</v>
      </c>
      <c r="LI90" t="s">
        <v>193</v>
      </c>
      <c r="LJ90" t="s">
        <v>193</v>
      </c>
      <c r="LK90" t="s">
        <v>193</v>
      </c>
      <c r="LL90" t="s">
        <v>193</v>
      </c>
      <c r="LM90" t="s">
        <v>193</v>
      </c>
      <c r="LN90" t="s">
        <v>193</v>
      </c>
      <c r="LO90" t="s">
        <v>193</v>
      </c>
      <c r="LP90" t="s">
        <v>193</v>
      </c>
      <c r="LQ90" t="s">
        <v>193</v>
      </c>
      <c r="LR90" t="s">
        <v>193</v>
      </c>
      <c r="LS90" t="s">
        <v>193</v>
      </c>
      <c r="LT90" t="s">
        <v>193</v>
      </c>
      <c r="LU90" t="s">
        <v>193</v>
      </c>
      <c r="LV90" t="s">
        <v>193</v>
      </c>
      <c r="LW90" t="s">
        <v>193</v>
      </c>
      <c r="LX90" t="s">
        <v>193</v>
      </c>
      <c r="LY90" t="s">
        <v>193</v>
      </c>
      <c r="LZ90" t="s">
        <v>193</v>
      </c>
      <c r="MA90" t="s">
        <v>193</v>
      </c>
      <c r="MB90" t="s">
        <v>193</v>
      </c>
      <c r="MC90" t="s">
        <v>193</v>
      </c>
      <c r="MD90" t="s">
        <v>193</v>
      </c>
      <c r="ME90" t="s">
        <v>193</v>
      </c>
      <c r="MF90" t="s">
        <v>193</v>
      </c>
      <c r="MG90" t="s">
        <v>193</v>
      </c>
      <c r="MH90" t="s">
        <v>193</v>
      </c>
      <c r="MI90" t="s">
        <v>193</v>
      </c>
      <c r="MJ90" t="s">
        <v>193</v>
      </c>
      <c r="MK90" t="s">
        <v>193</v>
      </c>
      <c r="ML90" t="s">
        <v>193</v>
      </c>
      <c r="MM90" t="s">
        <v>193</v>
      </c>
      <c r="MN90" t="s">
        <v>193</v>
      </c>
      <c r="MO90" t="s">
        <v>193</v>
      </c>
      <c r="MP90" t="s">
        <v>193</v>
      </c>
      <c r="MQ90" t="s">
        <v>193</v>
      </c>
      <c r="MR90" t="s">
        <v>193</v>
      </c>
      <c r="MS90" t="s">
        <v>193</v>
      </c>
      <c r="MT90" t="s">
        <v>193</v>
      </c>
      <c r="MU90" t="s">
        <v>193</v>
      </c>
      <c r="MV90" t="s">
        <v>193</v>
      </c>
      <c r="MW90" t="s">
        <v>193</v>
      </c>
      <c r="MX90" t="s">
        <v>193</v>
      </c>
      <c r="MY90" t="s">
        <v>193</v>
      </c>
      <c r="MZ90" t="s">
        <v>193</v>
      </c>
      <c r="NA90" t="s">
        <v>626</v>
      </c>
      <c r="NB90" t="s">
        <v>193</v>
      </c>
      <c r="NC90">
        <v>195694220</v>
      </c>
      <c r="ND90" t="s">
        <v>3521</v>
      </c>
      <c r="NE90" t="s">
        <v>4149</v>
      </c>
      <c r="NF90" t="s">
        <v>193</v>
      </c>
      <c r="NG90" t="s">
        <v>699</v>
      </c>
      <c r="NH90" t="s">
        <v>700</v>
      </c>
      <c r="NI90" t="s">
        <v>611</v>
      </c>
      <c r="NJ90" t="s">
        <v>193</v>
      </c>
      <c r="NK90">
        <v>90</v>
      </c>
    </row>
    <row r="91" spans="1:375" x14ac:dyDescent="0.35">
      <c r="A91" t="s">
        <v>4150</v>
      </c>
      <c r="B91" t="s">
        <v>4151</v>
      </c>
      <c r="C91" t="s">
        <v>3316</v>
      </c>
      <c r="D91">
        <v>6.944444448890863E-4</v>
      </c>
      <c r="E91" t="s">
        <v>193</v>
      </c>
      <c r="F91" t="s">
        <v>193</v>
      </c>
      <c r="G91" t="s">
        <v>193</v>
      </c>
      <c r="H91" t="s">
        <v>3316</v>
      </c>
      <c r="I91" t="s">
        <v>133</v>
      </c>
      <c r="J91" t="s">
        <v>193</v>
      </c>
      <c r="K91" t="s">
        <v>134</v>
      </c>
      <c r="L91" t="s">
        <v>133</v>
      </c>
      <c r="M91" t="s">
        <v>133</v>
      </c>
      <c r="N91" t="s">
        <v>135</v>
      </c>
      <c r="O91" t="s">
        <v>193</v>
      </c>
      <c r="P91" t="s">
        <v>201</v>
      </c>
      <c r="Q91" t="s">
        <v>135</v>
      </c>
      <c r="R91" t="s">
        <v>135</v>
      </c>
      <c r="S91" t="s">
        <v>117</v>
      </c>
      <c r="T91" t="s">
        <v>136</v>
      </c>
      <c r="U91" t="s">
        <v>137</v>
      </c>
      <c r="V91" t="s">
        <v>136</v>
      </c>
      <c r="W91" t="s">
        <v>132</v>
      </c>
      <c r="X91" t="s">
        <v>205</v>
      </c>
      <c r="Y91" t="s">
        <v>1585</v>
      </c>
      <c r="Z91" t="s">
        <v>138</v>
      </c>
      <c r="AA91" t="s">
        <v>193</v>
      </c>
      <c r="AB91" t="s">
        <v>561</v>
      </c>
      <c r="AC91" t="s">
        <v>138</v>
      </c>
      <c r="AD91" t="s">
        <v>138</v>
      </c>
      <c r="AE91" t="s">
        <v>139</v>
      </c>
      <c r="AF91" t="s">
        <v>193</v>
      </c>
      <c r="AG91" t="s">
        <v>140</v>
      </c>
      <c r="AH91" t="s">
        <v>139</v>
      </c>
      <c r="AI91" t="s">
        <v>139</v>
      </c>
      <c r="AJ91" t="s">
        <v>489</v>
      </c>
      <c r="AK91" t="s">
        <v>490</v>
      </c>
      <c r="AL91" t="s">
        <v>109</v>
      </c>
      <c r="AM91" t="s">
        <v>193</v>
      </c>
      <c r="AN91" t="s">
        <v>109</v>
      </c>
      <c r="AO91" t="s">
        <v>193</v>
      </c>
      <c r="AP91" t="s">
        <v>491</v>
      </c>
      <c r="AQ91" t="s">
        <v>193</v>
      </c>
      <c r="AR91" t="s">
        <v>193</v>
      </c>
      <c r="AS91" t="s">
        <v>496</v>
      </c>
      <c r="AT91" t="s">
        <v>193</v>
      </c>
      <c r="AU91" t="s">
        <v>701</v>
      </c>
      <c r="AV91">
        <v>0</v>
      </c>
      <c r="AW91">
        <v>1</v>
      </c>
      <c r="AX91">
        <v>0</v>
      </c>
      <c r="AY91">
        <v>0</v>
      </c>
      <c r="AZ91">
        <v>0</v>
      </c>
      <c r="BA91">
        <v>0</v>
      </c>
      <c r="BB91">
        <v>0</v>
      </c>
      <c r="BC91" t="s">
        <v>130</v>
      </c>
      <c r="BD91" t="s">
        <v>701</v>
      </c>
      <c r="BE91" t="s">
        <v>112</v>
      </c>
      <c r="BF91">
        <v>1</v>
      </c>
      <c r="BG91">
        <v>0</v>
      </c>
      <c r="BH91">
        <v>0</v>
      </c>
      <c r="BI91">
        <v>0</v>
      </c>
      <c r="BJ91">
        <v>0</v>
      </c>
      <c r="BK91">
        <v>0</v>
      </c>
      <c r="BL91">
        <v>0</v>
      </c>
      <c r="BM91">
        <v>0</v>
      </c>
      <c r="BN91">
        <v>0</v>
      </c>
      <c r="BO91">
        <v>0</v>
      </c>
      <c r="BP91" t="s">
        <v>193</v>
      </c>
      <c r="BQ91" t="s">
        <v>113</v>
      </c>
      <c r="BR91" t="s">
        <v>493</v>
      </c>
      <c r="BS91" t="s">
        <v>193</v>
      </c>
      <c r="BT91" t="s">
        <v>193</v>
      </c>
      <c r="BU91" t="s">
        <v>193</v>
      </c>
      <c r="BV91" t="s">
        <v>193</v>
      </c>
      <c r="BW91" t="s">
        <v>193</v>
      </c>
      <c r="BX91" t="s">
        <v>193</v>
      </c>
      <c r="BY91" t="s">
        <v>193</v>
      </c>
      <c r="BZ91" t="s">
        <v>193</v>
      </c>
      <c r="CA91" t="s">
        <v>193</v>
      </c>
      <c r="CB91" t="s">
        <v>193</v>
      </c>
      <c r="CC91" t="s">
        <v>193</v>
      </c>
      <c r="CD91" t="s">
        <v>193</v>
      </c>
      <c r="CE91" t="s">
        <v>193</v>
      </c>
      <c r="CF91" t="s">
        <v>193</v>
      </c>
      <c r="CG91" t="s">
        <v>193</v>
      </c>
      <c r="CH91" t="s">
        <v>193</v>
      </c>
      <c r="CI91" t="s">
        <v>193</v>
      </c>
      <c r="CJ91" t="s">
        <v>193</v>
      </c>
      <c r="CK91" t="s">
        <v>193</v>
      </c>
      <c r="CL91" t="s">
        <v>193</v>
      </c>
      <c r="CM91" t="s">
        <v>193</v>
      </c>
      <c r="CN91" t="s">
        <v>193</v>
      </c>
      <c r="CO91" t="s">
        <v>193</v>
      </c>
      <c r="CP91" t="s">
        <v>193</v>
      </c>
      <c r="CQ91" t="s">
        <v>193</v>
      </c>
      <c r="CR91" t="s">
        <v>193</v>
      </c>
      <c r="CS91" t="s">
        <v>193</v>
      </c>
      <c r="CT91" t="s">
        <v>193</v>
      </c>
      <c r="CU91" t="s">
        <v>193</v>
      </c>
      <c r="CV91" t="s">
        <v>193</v>
      </c>
      <c r="CW91" t="s">
        <v>193</v>
      </c>
      <c r="CX91" t="s">
        <v>193</v>
      </c>
      <c r="CY91" t="s">
        <v>193</v>
      </c>
      <c r="CZ91" t="s">
        <v>193</v>
      </c>
      <c r="DA91" t="s">
        <v>193</v>
      </c>
      <c r="DB91" t="s">
        <v>193</v>
      </c>
      <c r="DC91" t="s">
        <v>193</v>
      </c>
      <c r="DD91" t="s">
        <v>193</v>
      </c>
      <c r="DE91" t="s">
        <v>193</v>
      </c>
      <c r="DF91" t="s">
        <v>193</v>
      </c>
      <c r="DG91" t="s">
        <v>193</v>
      </c>
      <c r="DH91" t="s">
        <v>193</v>
      </c>
      <c r="DI91" t="s">
        <v>193</v>
      </c>
      <c r="DJ91" t="s">
        <v>193</v>
      </c>
      <c r="DK91" t="s">
        <v>193</v>
      </c>
      <c r="DL91" t="s">
        <v>193</v>
      </c>
      <c r="DM91" t="s">
        <v>193</v>
      </c>
      <c r="DN91" t="s">
        <v>193</v>
      </c>
      <c r="DO91" t="s">
        <v>193</v>
      </c>
      <c r="DP91" t="s">
        <v>193</v>
      </c>
      <c r="DQ91" t="s">
        <v>193</v>
      </c>
      <c r="DR91" t="s">
        <v>193</v>
      </c>
      <c r="DS91" t="s">
        <v>193</v>
      </c>
      <c r="DT91" t="s">
        <v>193</v>
      </c>
      <c r="DU91" t="s">
        <v>193</v>
      </c>
      <c r="DV91" t="s">
        <v>193</v>
      </c>
      <c r="DW91" t="s">
        <v>193</v>
      </c>
      <c r="DX91" t="s">
        <v>193</v>
      </c>
      <c r="DY91" t="s">
        <v>193</v>
      </c>
      <c r="DZ91" t="s">
        <v>193</v>
      </c>
      <c r="EA91" t="s">
        <v>193</v>
      </c>
      <c r="EB91" t="s">
        <v>193</v>
      </c>
      <c r="EC91" t="s">
        <v>193</v>
      </c>
      <c r="ED91" t="s">
        <v>193</v>
      </c>
      <c r="EE91" t="s">
        <v>193</v>
      </c>
      <c r="EF91" t="s">
        <v>193</v>
      </c>
      <c r="EG91" t="s">
        <v>193</v>
      </c>
      <c r="EH91" t="s">
        <v>193</v>
      </c>
      <c r="EI91" t="s">
        <v>193</v>
      </c>
      <c r="EJ91" t="s">
        <v>193</v>
      </c>
      <c r="EK91" t="s">
        <v>193</v>
      </c>
      <c r="EL91" t="s">
        <v>193</v>
      </c>
      <c r="EM91" t="s">
        <v>193</v>
      </c>
      <c r="EN91" t="s">
        <v>717</v>
      </c>
      <c r="EO91">
        <v>1</v>
      </c>
      <c r="EP91">
        <v>1</v>
      </c>
      <c r="EQ91">
        <v>1</v>
      </c>
      <c r="ER91">
        <v>1</v>
      </c>
      <c r="ES91">
        <v>1</v>
      </c>
      <c r="ET91">
        <v>1</v>
      </c>
      <c r="EU91">
        <v>1</v>
      </c>
      <c r="EV91">
        <v>1</v>
      </c>
      <c r="EW91">
        <v>0</v>
      </c>
      <c r="EX91" t="s">
        <v>109</v>
      </c>
      <c r="EY91">
        <v>30</v>
      </c>
      <c r="EZ91">
        <v>30</v>
      </c>
      <c r="FA91" t="s">
        <v>193</v>
      </c>
      <c r="FB91" t="s">
        <v>193</v>
      </c>
      <c r="FC91" t="s">
        <v>193</v>
      </c>
      <c r="FD91">
        <v>30</v>
      </c>
      <c r="FE91" t="s">
        <v>109</v>
      </c>
      <c r="FF91">
        <v>25</v>
      </c>
      <c r="FG91" t="s">
        <v>109</v>
      </c>
      <c r="FH91">
        <v>50</v>
      </c>
      <c r="FI91" t="s">
        <v>109</v>
      </c>
      <c r="FJ91" t="s">
        <v>109</v>
      </c>
      <c r="FK91">
        <v>50</v>
      </c>
      <c r="FL91" t="s">
        <v>193</v>
      </c>
      <c r="FM91" t="s">
        <v>193</v>
      </c>
      <c r="FN91" t="s">
        <v>193</v>
      </c>
      <c r="FO91" t="s">
        <v>193</v>
      </c>
      <c r="FP91" t="s">
        <v>193</v>
      </c>
      <c r="FQ91" t="s">
        <v>193</v>
      </c>
      <c r="FR91" t="s">
        <v>156</v>
      </c>
      <c r="FS91">
        <v>50</v>
      </c>
      <c r="FT91" t="s">
        <v>109</v>
      </c>
      <c r="FU91" t="s">
        <v>109</v>
      </c>
      <c r="FV91">
        <v>25</v>
      </c>
      <c r="FW91" t="s">
        <v>193</v>
      </c>
      <c r="FX91" t="s">
        <v>193</v>
      </c>
      <c r="FY91">
        <v>25</v>
      </c>
      <c r="FZ91" t="s">
        <v>109</v>
      </c>
      <c r="GA91" t="s">
        <v>109</v>
      </c>
      <c r="GB91">
        <v>75</v>
      </c>
      <c r="GC91" t="s">
        <v>193</v>
      </c>
      <c r="GD91" t="s">
        <v>193</v>
      </c>
      <c r="GE91">
        <v>75</v>
      </c>
      <c r="GF91" t="s">
        <v>109</v>
      </c>
      <c r="GG91" t="s">
        <v>109</v>
      </c>
      <c r="GH91">
        <v>75</v>
      </c>
      <c r="GI91" t="s">
        <v>193</v>
      </c>
      <c r="GJ91" t="s">
        <v>193</v>
      </c>
      <c r="GK91" t="s">
        <v>193</v>
      </c>
      <c r="GL91">
        <v>75</v>
      </c>
      <c r="GM91" t="s">
        <v>109</v>
      </c>
      <c r="GN91" t="s">
        <v>109</v>
      </c>
      <c r="GO91" t="s">
        <v>193</v>
      </c>
      <c r="GP91">
        <v>5</v>
      </c>
      <c r="GQ91" t="s">
        <v>193</v>
      </c>
      <c r="GR91" t="s">
        <v>193</v>
      </c>
      <c r="GS91" t="s">
        <v>193</v>
      </c>
      <c r="GT91" t="s">
        <v>193</v>
      </c>
      <c r="GU91" t="s">
        <v>193</v>
      </c>
      <c r="GV91" t="s">
        <v>193</v>
      </c>
      <c r="GW91" t="s">
        <v>109</v>
      </c>
      <c r="GX91" t="s">
        <v>156</v>
      </c>
      <c r="GY91">
        <v>5</v>
      </c>
      <c r="GZ91" t="s">
        <v>114</v>
      </c>
      <c r="HA91" t="s">
        <v>193</v>
      </c>
      <c r="HB91" t="s">
        <v>193</v>
      </c>
      <c r="HC91" t="s">
        <v>193</v>
      </c>
      <c r="HD91" t="s">
        <v>193</v>
      </c>
      <c r="HE91" t="s">
        <v>193</v>
      </c>
      <c r="HF91" t="s">
        <v>193</v>
      </c>
      <c r="HG91" t="s">
        <v>193</v>
      </c>
      <c r="HH91" t="s">
        <v>193</v>
      </c>
      <c r="HI91" t="s">
        <v>193</v>
      </c>
      <c r="HJ91" t="s">
        <v>193</v>
      </c>
      <c r="HK91" t="s">
        <v>193</v>
      </c>
      <c r="HL91" t="s">
        <v>193</v>
      </c>
      <c r="HM91" t="s">
        <v>193</v>
      </c>
      <c r="HN91" t="s">
        <v>193</v>
      </c>
      <c r="HO91" t="s">
        <v>193</v>
      </c>
      <c r="HP91" t="s">
        <v>193</v>
      </c>
      <c r="HQ91" t="s">
        <v>193</v>
      </c>
      <c r="HR91" t="s">
        <v>193</v>
      </c>
      <c r="HS91" t="s">
        <v>193</v>
      </c>
      <c r="HT91" t="s">
        <v>193</v>
      </c>
      <c r="HU91" t="s">
        <v>193</v>
      </c>
      <c r="HV91" t="s">
        <v>193</v>
      </c>
      <c r="HW91" t="s">
        <v>193</v>
      </c>
      <c r="HX91" t="s">
        <v>193</v>
      </c>
      <c r="HY91" t="s">
        <v>193</v>
      </c>
      <c r="HZ91" t="s">
        <v>114</v>
      </c>
      <c r="IA91" t="s">
        <v>114</v>
      </c>
      <c r="IB91" t="s">
        <v>109</v>
      </c>
      <c r="IC91" t="s">
        <v>117</v>
      </c>
      <c r="ID91" t="s">
        <v>789</v>
      </c>
      <c r="IE91" t="s">
        <v>119</v>
      </c>
      <c r="IF91" t="s">
        <v>785</v>
      </c>
      <c r="IG91" t="s">
        <v>193</v>
      </c>
      <c r="IH91" t="s">
        <v>193</v>
      </c>
      <c r="II91" t="s">
        <v>193</v>
      </c>
      <c r="IJ91" t="s">
        <v>193</v>
      </c>
      <c r="IK91" t="s">
        <v>193</v>
      </c>
      <c r="IL91" t="s">
        <v>193</v>
      </c>
      <c r="IM91" t="s">
        <v>193</v>
      </c>
      <c r="IN91" t="s">
        <v>193</v>
      </c>
      <c r="IO91" t="s">
        <v>193</v>
      </c>
      <c r="IP91" t="s">
        <v>193</v>
      </c>
      <c r="IQ91" t="s">
        <v>193</v>
      </c>
      <c r="IR91" t="s">
        <v>193</v>
      </c>
      <c r="IS91" t="s">
        <v>193</v>
      </c>
      <c r="IT91" t="s">
        <v>193</v>
      </c>
      <c r="IU91" t="s">
        <v>193</v>
      </c>
      <c r="IV91" t="s">
        <v>193</v>
      </c>
      <c r="IW91" t="s">
        <v>193</v>
      </c>
      <c r="IX91" t="s">
        <v>193</v>
      </c>
      <c r="IY91" t="s">
        <v>193</v>
      </c>
      <c r="IZ91" t="s">
        <v>193</v>
      </c>
      <c r="JA91" t="s">
        <v>193</v>
      </c>
      <c r="JB91" t="s">
        <v>193</v>
      </c>
      <c r="JC91" t="s">
        <v>193</v>
      </c>
      <c r="JD91" t="s">
        <v>193</v>
      </c>
      <c r="JE91" t="s">
        <v>193</v>
      </c>
      <c r="JF91" t="s">
        <v>193</v>
      </c>
      <c r="JG91" t="s">
        <v>193</v>
      </c>
      <c r="JH91" t="s">
        <v>193</v>
      </c>
      <c r="JI91" t="s">
        <v>193</v>
      </c>
      <c r="JJ91" t="s">
        <v>193</v>
      </c>
      <c r="JK91" t="s">
        <v>193</v>
      </c>
      <c r="JL91" t="s">
        <v>193</v>
      </c>
      <c r="JM91" t="s">
        <v>193</v>
      </c>
      <c r="JN91" t="s">
        <v>193</v>
      </c>
      <c r="JO91" t="s">
        <v>193</v>
      </c>
      <c r="JP91" t="s">
        <v>193</v>
      </c>
      <c r="JQ91" t="s">
        <v>193</v>
      </c>
      <c r="JR91" t="s">
        <v>114</v>
      </c>
      <c r="JS91" t="s">
        <v>193</v>
      </c>
      <c r="JT91" t="s">
        <v>193</v>
      </c>
      <c r="JU91" t="s">
        <v>193</v>
      </c>
      <c r="JV91" t="s">
        <v>193</v>
      </c>
      <c r="JW91" t="s">
        <v>193</v>
      </c>
      <c r="JX91" t="s">
        <v>193</v>
      </c>
      <c r="JY91" t="s">
        <v>193</v>
      </c>
      <c r="JZ91" t="s">
        <v>193</v>
      </c>
      <c r="KA91" t="s">
        <v>3426</v>
      </c>
      <c r="KB91">
        <v>0</v>
      </c>
      <c r="KC91">
        <v>0</v>
      </c>
      <c r="KD91">
        <v>0</v>
      </c>
      <c r="KE91">
        <v>0</v>
      </c>
      <c r="KF91">
        <v>0</v>
      </c>
      <c r="KG91">
        <v>1</v>
      </c>
      <c r="KH91">
        <v>0</v>
      </c>
      <c r="KI91">
        <v>0</v>
      </c>
      <c r="KJ91" t="s">
        <v>193</v>
      </c>
      <c r="KK91" t="s">
        <v>109</v>
      </c>
      <c r="KL91" t="s">
        <v>193</v>
      </c>
      <c r="KM91" t="s">
        <v>701</v>
      </c>
      <c r="KN91">
        <v>0</v>
      </c>
      <c r="KO91">
        <v>1</v>
      </c>
      <c r="KP91">
        <v>0</v>
      </c>
      <c r="KQ91">
        <v>0</v>
      </c>
      <c r="KR91">
        <v>0</v>
      </c>
      <c r="KS91">
        <v>0</v>
      </c>
      <c r="KT91">
        <v>0</v>
      </c>
      <c r="KU91" t="s">
        <v>193</v>
      </c>
      <c r="KV91" t="s">
        <v>193</v>
      </c>
      <c r="KW91" t="s">
        <v>193</v>
      </c>
      <c r="KX91" t="s">
        <v>193</v>
      </c>
      <c r="KY91" t="s">
        <v>193</v>
      </c>
      <c r="KZ91" t="s">
        <v>193</v>
      </c>
      <c r="LA91" t="s">
        <v>193</v>
      </c>
      <c r="LB91" t="s">
        <v>193</v>
      </c>
      <c r="LC91" t="s">
        <v>193</v>
      </c>
      <c r="LD91" t="s">
        <v>193</v>
      </c>
      <c r="LE91" t="s">
        <v>193</v>
      </c>
      <c r="LF91" t="s">
        <v>193</v>
      </c>
      <c r="LG91" t="s">
        <v>193</v>
      </c>
      <c r="LH91" t="s">
        <v>193</v>
      </c>
      <c r="LI91" t="s">
        <v>193</v>
      </c>
      <c r="LJ91" t="s">
        <v>193</v>
      </c>
      <c r="LK91" t="s">
        <v>193</v>
      </c>
      <c r="LL91" t="s">
        <v>193</v>
      </c>
      <c r="LM91" t="s">
        <v>193</v>
      </c>
      <c r="LN91" t="s">
        <v>193</v>
      </c>
      <c r="LO91" t="s">
        <v>193</v>
      </c>
      <c r="LP91" t="s">
        <v>193</v>
      </c>
      <c r="LQ91" t="s">
        <v>193</v>
      </c>
      <c r="LR91" t="s">
        <v>193</v>
      </c>
      <c r="LS91" t="s">
        <v>193</v>
      </c>
      <c r="LT91" t="s">
        <v>193</v>
      </c>
      <c r="LU91" t="s">
        <v>193</v>
      </c>
      <c r="LV91" t="s">
        <v>193</v>
      </c>
      <c r="LW91" t="s">
        <v>193</v>
      </c>
      <c r="LX91" t="s">
        <v>193</v>
      </c>
      <c r="LY91" t="s">
        <v>193</v>
      </c>
      <c r="LZ91" t="s">
        <v>193</v>
      </c>
      <c r="MA91" t="s">
        <v>193</v>
      </c>
      <c r="MB91" t="s">
        <v>193</v>
      </c>
      <c r="MC91" t="s">
        <v>193</v>
      </c>
      <c r="MD91" t="s">
        <v>193</v>
      </c>
      <c r="ME91" t="s">
        <v>193</v>
      </c>
      <c r="MF91" t="s">
        <v>193</v>
      </c>
      <c r="MG91" t="s">
        <v>193</v>
      </c>
      <c r="MH91" t="s">
        <v>193</v>
      </c>
      <c r="MI91" t="s">
        <v>193</v>
      </c>
      <c r="MJ91" t="s">
        <v>193</v>
      </c>
      <c r="MK91" t="s">
        <v>193</v>
      </c>
      <c r="ML91" t="s">
        <v>193</v>
      </c>
      <c r="MM91" t="s">
        <v>193</v>
      </c>
      <c r="MN91" t="s">
        <v>193</v>
      </c>
      <c r="MO91" t="s">
        <v>193</v>
      </c>
      <c r="MP91" t="s">
        <v>193</v>
      </c>
      <c r="MQ91" t="s">
        <v>193</v>
      </c>
      <c r="MR91" t="s">
        <v>193</v>
      </c>
      <c r="MS91" t="s">
        <v>193</v>
      </c>
      <c r="MT91" t="s">
        <v>193</v>
      </c>
      <c r="MU91" t="s">
        <v>193</v>
      </c>
      <c r="MV91" t="s">
        <v>193</v>
      </c>
      <c r="MW91" t="s">
        <v>193</v>
      </c>
      <c r="MX91" t="s">
        <v>193</v>
      </c>
      <c r="MY91" t="s">
        <v>193</v>
      </c>
      <c r="MZ91" t="s">
        <v>193</v>
      </c>
      <c r="NA91" t="s">
        <v>193</v>
      </c>
      <c r="NB91" t="s">
        <v>193</v>
      </c>
      <c r="NC91">
        <v>195694226</v>
      </c>
      <c r="ND91" t="s">
        <v>3522</v>
      </c>
      <c r="NE91" t="s">
        <v>4152</v>
      </c>
      <c r="NF91" t="s">
        <v>193</v>
      </c>
      <c r="NG91" t="s">
        <v>699</v>
      </c>
      <c r="NH91" t="s">
        <v>700</v>
      </c>
      <c r="NI91" t="s">
        <v>611</v>
      </c>
      <c r="NJ91" t="s">
        <v>193</v>
      </c>
      <c r="NK91">
        <v>91</v>
      </c>
    </row>
    <row r="92" spans="1:375" x14ac:dyDescent="0.35">
      <c r="A92" t="s">
        <v>4153</v>
      </c>
      <c r="B92" t="s">
        <v>4154</v>
      </c>
      <c r="C92" t="s">
        <v>3316</v>
      </c>
      <c r="D92">
        <v>7.8124999981810106E-4</v>
      </c>
      <c r="E92" t="s">
        <v>193</v>
      </c>
      <c r="F92" t="s">
        <v>193</v>
      </c>
      <c r="G92" t="s">
        <v>193</v>
      </c>
      <c r="H92" t="s">
        <v>3316</v>
      </c>
      <c r="I92" t="s">
        <v>133</v>
      </c>
      <c r="J92" t="s">
        <v>193</v>
      </c>
      <c r="K92" t="s">
        <v>134</v>
      </c>
      <c r="L92" t="s">
        <v>133</v>
      </c>
      <c r="M92" t="s">
        <v>133</v>
      </c>
      <c r="N92" t="s">
        <v>135</v>
      </c>
      <c r="O92" t="s">
        <v>193</v>
      </c>
      <c r="P92" t="s">
        <v>201</v>
      </c>
      <c r="Q92" t="s">
        <v>135</v>
      </c>
      <c r="R92" t="s">
        <v>135</v>
      </c>
      <c r="S92" t="s">
        <v>117</v>
      </c>
      <c r="T92" t="s">
        <v>136</v>
      </c>
      <c r="U92" t="s">
        <v>137</v>
      </c>
      <c r="V92" t="s">
        <v>136</v>
      </c>
      <c r="W92" t="s">
        <v>132</v>
      </c>
      <c r="X92" t="s">
        <v>205</v>
      </c>
      <c r="Y92" t="s">
        <v>1585</v>
      </c>
      <c r="Z92" t="s">
        <v>138</v>
      </c>
      <c r="AA92" t="s">
        <v>193</v>
      </c>
      <c r="AB92" t="s">
        <v>561</v>
      </c>
      <c r="AC92" t="s">
        <v>138</v>
      </c>
      <c r="AD92" t="s">
        <v>138</v>
      </c>
      <c r="AE92" t="s">
        <v>139</v>
      </c>
      <c r="AF92" t="s">
        <v>193</v>
      </c>
      <c r="AG92" t="s">
        <v>140</v>
      </c>
      <c r="AH92" t="s">
        <v>139</v>
      </c>
      <c r="AI92" t="s">
        <v>139</v>
      </c>
      <c r="AJ92" t="s">
        <v>489</v>
      </c>
      <c r="AK92" t="s">
        <v>490</v>
      </c>
      <c r="AL92" t="s">
        <v>109</v>
      </c>
      <c r="AM92" t="s">
        <v>193</v>
      </c>
      <c r="AN92" t="s">
        <v>109</v>
      </c>
      <c r="AO92" t="s">
        <v>193</v>
      </c>
      <c r="AP92" t="s">
        <v>491</v>
      </c>
      <c r="AQ92" t="s">
        <v>193</v>
      </c>
      <c r="AR92" t="s">
        <v>193</v>
      </c>
      <c r="AS92" t="s">
        <v>496</v>
      </c>
      <c r="AT92" t="s">
        <v>193</v>
      </c>
      <c r="AU92" t="s">
        <v>701</v>
      </c>
      <c r="AV92">
        <v>0</v>
      </c>
      <c r="AW92">
        <v>1</v>
      </c>
      <c r="AX92">
        <v>0</v>
      </c>
      <c r="AY92">
        <v>0</v>
      </c>
      <c r="AZ92">
        <v>0</v>
      </c>
      <c r="BA92">
        <v>0</v>
      </c>
      <c r="BB92">
        <v>0</v>
      </c>
      <c r="BC92" t="s">
        <v>130</v>
      </c>
      <c r="BD92" t="s">
        <v>701</v>
      </c>
      <c r="BE92" t="s">
        <v>112</v>
      </c>
      <c r="BF92">
        <v>1</v>
      </c>
      <c r="BG92">
        <v>0</v>
      </c>
      <c r="BH92">
        <v>0</v>
      </c>
      <c r="BI92">
        <v>0</v>
      </c>
      <c r="BJ92">
        <v>0</v>
      </c>
      <c r="BK92">
        <v>0</v>
      </c>
      <c r="BL92">
        <v>0</v>
      </c>
      <c r="BM92">
        <v>0</v>
      </c>
      <c r="BN92">
        <v>0</v>
      </c>
      <c r="BO92">
        <v>0</v>
      </c>
      <c r="BP92" t="s">
        <v>193</v>
      </c>
      <c r="BQ92" t="s">
        <v>142</v>
      </c>
      <c r="BR92" t="s">
        <v>501</v>
      </c>
      <c r="BS92" t="s">
        <v>193</v>
      </c>
      <c r="BT92" t="s">
        <v>193</v>
      </c>
      <c r="BU92" t="s">
        <v>193</v>
      </c>
      <c r="BV92" t="s">
        <v>193</v>
      </c>
      <c r="BW92" t="s">
        <v>193</v>
      </c>
      <c r="BX92" t="s">
        <v>193</v>
      </c>
      <c r="BY92" t="s">
        <v>193</v>
      </c>
      <c r="BZ92" t="s">
        <v>193</v>
      </c>
      <c r="CA92" t="s">
        <v>193</v>
      </c>
      <c r="CB92" t="s">
        <v>193</v>
      </c>
      <c r="CC92" t="s">
        <v>193</v>
      </c>
      <c r="CD92" t="s">
        <v>193</v>
      </c>
      <c r="CE92" t="s">
        <v>193</v>
      </c>
      <c r="CF92" t="s">
        <v>193</v>
      </c>
      <c r="CG92" t="s">
        <v>193</v>
      </c>
      <c r="CH92" t="s">
        <v>193</v>
      </c>
      <c r="CI92" t="s">
        <v>193</v>
      </c>
      <c r="CJ92" t="s">
        <v>193</v>
      </c>
      <c r="CK92" t="s">
        <v>193</v>
      </c>
      <c r="CL92" t="s">
        <v>193</v>
      </c>
      <c r="CM92" t="s">
        <v>193</v>
      </c>
      <c r="CN92" t="s">
        <v>193</v>
      </c>
      <c r="CO92" t="s">
        <v>193</v>
      </c>
      <c r="CP92" t="s">
        <v>193</v>
      </c>
      <c r="CQ92" t="s">
        <v>193</v>
      </c>
      <c r="CR92" t="s">
        <v>193</v>
      </c>
      <c r="CS92" t="s">
        <v>193</v>
      </c>
      <c r="CT92" t="s">
        <v>193</v>
      </c>
      <c r="CU92" t="s">
        <v>193</v>
      </c>
      <c r="CV92" t="s">
        <v>193</v>
      </c>
      <c r="CW92" t="s">
        <v>193</v>
      </c>
      <c r="CX92" t="s">
        <v>193</v>
      </c>
      <c r="CY92" t="s">
        <v>193</v>
      </c>
      <c r="CZ92" t="s">
        <v>193</v>
      </c>
      <c r="DA92" t="s">
        <v>193</v>
      </c>
      <c r="DB92" t="s">
        <v>193</v>
      </c>
      <c r="DC92" t="s">
        <v>193</v>
      </c>
      <c r="DD92" t="s">
        <v>193</v>
      </c>
      <c r="DE92" t="s">
        <v>193</v>
      </c>
      <c r="DF92" t="s">
        <v>193</v>
      </c>
      <c r="DG92" t="s">
        <v>193</v>
      </c>
      <c r="DH92" t="s">
        <v>193</v>
      </c>
      <c r="DI92" t="s">
        <v>193</v>
      </c>
      <c r="DJ92" t="s">
        <v>193</v>
      </c>
      <c r="DK92" t="s">
        <v>193</v>
      </c>
      <c r="DL92" t="s">
        <v>193</v>
      </c>
      <c r="DM92" t="s">
        <v>193</v>
      </c>
      <c r="DN92" t="s">
        <v>193</v>
      </c>
      <c r="DO92" t="s">
        <v>193</v>
      </c>
      <c r="DP92" t="s">
        <v>193</v>
      </c>
      <c r="DQ92" t="s">
        <v>193</v>
      </c>
      <c r="DR92" t="s">
        <v>193</v>
      </c>
      <c r="DS92" t="s">
        <v>193</v>
      </c>
      <c r="DT92" t="s">
        <v>193</v>
      </c>
      <c r="DU92" t="s">
        <v>193</v>
      </c>
      <c r="DV92" t="s">
        <v>193</v>
      </c>
      <c r="DW92" t="s">
        <v>193</v>
      </c>
      <c r="DX92" t="s">
        <v>193</v>
      </c>
      <c r="DY92" t="s">
        <v>193</v>
      </c>
      <c r="DZ92" t="s">
        <v>193</v>
      </c>
      <c r="EA92" t="s">
        <v>193</v>
      </c>
      <c r="EB92" t="s">
        <v>193</v>
      </c>
      <c r="EC92" t="s">
        <v>193</v>
      </c>
      <c r="ED92" t="s">
        <v>193</v>
      </c>
      <c r="EE92" t="s">
        <v>193</v>
      </c>
      <c r="EF92" t="s">
        <v>193</v>
      </c>
      <c r="EG92" t="s">
        <v>193</v>
      </c>
      <c r="EH92" t="s">
        <v>193</v>
      </c>
      <c r="EI92" t="s">
        <v>193</v>
      </c>
      <c r="EJ92" t="s">
        <v>193</v>
      </c>
      <c r="EK92" t="s">
        <v>193</v>
      </c>
      <c r="EL92" t="s">
        <v>193</v>
      </c>
      <c r="EM92" t="s">
        <v>193</v>
      </c>
      <c r="EN92" t="s">
        <v>717</v>
      </c>
      <c r="EO92">
        <v>1</v>
      </c>
      <c r="EP92">
        <v>1</v>
      </c>
      <c r="EQ92">
        <v>1</v>
      </c>
      <c r="ER92">
        <v>1</v>
      </c>
      <c r="ES92">
        <v>1</v>
      </c>
      <c r="ET92">
        <v>1</v>
      </c>
      <c r="EU92">
        <v>1</v>
      </c>
      <c r="EV92">
        <v>1</v>
      </c>
      <c r="EW92">
        <v>0</v>
      </c>
      <c r="EX92" t="s">
        <v>109</v>
      </c>
      <c r="EY92">
        <v>30</v>
      </c>
      <c r="EZ92">
        <v>30</v>
      </c>
      <c r="FA92" t="s">
        <v>193</v>
      </c>
      <c r="FB92" t="s">
        <v>193</v>
      </c>
      <c r="FC92" t="s">
        <v>193</v>
      </c>
      <c r="FD92">
        <v>30</v>
      </c>
      <c r="FE92" t="s">
        <v>109</v>
      </c>
      <c r="FF92">
        <v>25</v>
      </c>
      <c r="FG92" t="s">
        <v>109</v>
      </c>
      <c r="FH92">
        <v>25</v>
      </c>
      <c r="FI92" t="s">
        <v>109</v>
      </c>
      <c r="FJ92" t="s">
        <v>109</v>
      </c>
      <c r="FK92">
        <v>50</v>
      </c>
      <c r="FL92" t="s">
        <v>193</v>
      </c>
      <c r="FM92" t="s">
        <v>193</v>
      </c>
      <c r="FN92" t="s">
        <v>193</v>
      </c>
      <c r="FO92" t="s">
        <v>193</v>
      </c>
      <c r="FP92" t="s">
        <v>193</v>
      </c>
      <c r="FQ92" t="s">
        <v>193</v>
      </c>
      <c r="FR92" t="s">
        <v>156</v>
      </c>
      <c r="FS92">
        <v>50</v>
      </c>
      <c r="FT92" t="s">
        <v>109</v>
      </c>
      <c r="FU92" t="s">
        <v>109</v>
      </c>
      <c r="FV92">
        <v>35</v>
      </c>
      <c r="FW92" t="s">
        <v>193</v>
      </c>
      <c r="FX92" t="s">
        <v>193</v>
      </c>
      <c r="FY92">
        <v>35</v>
      </c>
      <c r="FZ92" t="s">
        <v>109</v>
      </c>
      <c r="GA92" t="s">
        <v>109</v>
      </c>
      <c r="GB92">
        <v>100</v>
      </c>
      <c r="GC92" t="s">
        <v>193</v>
      </c>
      <c r="GD92" t="s">
        <v>193</v>
      </c>
      <c r="GE92">
        <v>100</v>
      </c>
      <c r="GF92" t="s">
        <v>109</v>
      </c>
      <c r="GG92" t="s">
        <v>109</v>
      </c>
      <c r="GH92">
        <v>100</v>
      </c>
      <c r="GI92" t="s">
        <v>193</v>
      </c>
      <c r="GJ92" t="s">
        <v>193</v>
      </c>
      <c r="GK92" t="s">
        <v>193</v>
      </c>
      <c r="GL92">
        <v>100</v>
      </c>
      <c r="GM92" t="s">
        <v>109</v>
      </c>
      <c r="GN92" t="s">
        <v>109</v>
      </c>
      <c r="GO92" t="s">
        <v>193</v>
      </c>
      <c r="GP92">
        <v>5</v>
      </c>
      <c r="GQ92" t="s">
        <v>193</v>
      </c>
      <c r="GR92" t="s">
        <v>193</v>
      </c>
      <c r="GS92" t="s">
        <v>193</v>
      </c>
      <c r="GT92" t="s">
        <v>193</v>
      </c>
      <c r="GU92" t="s">
        <v>193</v>
      </c>
      <c r="GV92" t="s">
        <v>193</v>
      </c>
      <c r="GW92" t="s">
        <v>109</v>
      </c>
      <c r="GX92" t="s">
        <v>156</v>
      </c>
      <c r="GY92">
        <v>5</v>
      </c>
      <c r="GZ92" t="s">
        <v>109</v>
      </c>
      <c r="HA92" t="s">
        <v>719</v>
      </c>
      <c r="HB92">
        <v>0</v>
      </c>
      <c r="HC92">
        <v>0</v>
      </c>
      <c r="HD92">
        <v>0</v>
      </c>
      <c r="HE92">
        <v>0</v>
      </c>
      <c r="HF92">
        <v>0</v>
      </c>
      <c r="HG92">
        <v>0</v>
      </c>
      <c r="HH92">
        <v>0</v>
      </c>
      <c r="HI92">
        <v>0</v>
      </c>
      <c r="HJ92">
        <v>0</v>
      </c>
      <c r="HK92">
        <v>1</v>
      </c>
      <c r="HL92">
        <v>0</v>
      </c>
      <c r="HM92">
        <v>0</v>
      </c>
      <c r="HN92">
        <v>0</v>
      </c>
      <c r="HO92" t="s">
        <v>193</v>
      </c>
      <c r="HP92" t="s">
        <v>3524</v>
      </c>
      <c r="HQ92">
        <v>1</v>
      </c>
      <c r="HR92">
        <v>1</v>
      </c>
      <c r="HS92">
        <v>1</v>
      </c>
      <c r="HT92">
        <v>0</v>
      </c>
      <c r="HU92">
        <v>1</v>
      </c>
      <c r="HV92">
        <v>0</v>
      </c>
      <c r="HW92">
        <v>1</v>
      </c>
      <c r="HX92">
        <v>1</v>
      </c>
      <c r="HY92">
        <v>0</v>
      </c>
      <c r="HZ92" t="s">
        <v>114</v>
      </c>
      <c r="IA92" t="s">
        <v>114</v>
      </c>
      <c r="IB92" t="s">
        <v>109</v>
      </c>
      <c r="IC92" t="s">
        <v>117</v>
      </c>
      <c r="ID92" t="s">
        <v>789</v>
      </c>
      <c r="IE92" t="s">
        <v>119</v>
      </c>
      <c r="IF92" t="s">
        <v>785</v>
      </c>
      <c r="IG92" t="s">
        <v>193</v>
      </c>
      <c r="IH92" t="s">
        <v>193</v>
      </c>
      <c r="II92" t="s">
        <v>193</v>
      </c>
      <c r="IJ92" t="s">
        <v>193</v>
      </c>
      <c r="IK92" t="s">
        <v>193</v>
      </c>
      <c r="IL92" t="s">
        <v>193</v>
      </c>
      <c r="IM92" t="s">
        <v>193</v>
      </c>
      <c r="IN92" t="s">
        <v>193</v>
      </c>
      <c r="IO92" t="s">
        <v>193</v>
      </c>
      <c r="IP92" t="s">
        <v>193</v>
      </c>
      <c r="IQ92" t="s">
        <v>193</v>
      </c>
      <c r="IR92" t="s">
        <v>193</v>
      </c>
      <c r="IS92" t="s">
        <v>193</v>
      </c>
      <c r="IT92" t="s">
        <v>193</v>
      </c>
      <c r="IU92" t="s">
        <v>193</v>
      </c>
      <c r="IV92" t="s">
        <v>193</v>
      </c>
      <c r="IW92" t="s">
        <v>193</v>
      </c>
      <c r="IX92" t="s">
        <v>193</v>
      </c>
      <c r="IY92" t="s">
        <v>193</v>
      </c>
      <c r="IZ92" t="s">
        <v>193</v>
      </c>
      <c r="JA92" t="s">
        <v>193</v>
      </c>
      <c r="JB92" t="s">
        <v>193</v>
      </c>
      <c r="JC92" t="s">
        <v>193</v>
      </c>
      <c r="JD92" t="s">
        <v>193</v>
      </c>
      <c r="JE92" t="s">
        <v>193</v>
      </c>
      <c r="JF92" t="s">
        <v>193</v>
      </c>
      <c r="JG92" t="s">
        <v>193</v>
      </c>
      <c r="JH92" t="s">
        <v>193</v>
      </c>
      <c r="JI92" t="s">
        <v>193</v>
      </c>
      <c r="JJ92" t="s">
        <v>193</v>
      </c>
      <c r="JK92" t="s">
        <v>193</v>
      </c>
      <c r="JL92" t="s">
        <v>193</v>
      </c>
      <c r="JM92" t="s">
        <v>193</v>
      </c>
      <c r="JN92" t="s">
        <v>193</v>
      </c>
      <c r="JO92" t="s">
        <v>193</v>
      </c>
      <c r="JP92" t="s">
        <v>193</v>
      </c>
      <c r="JQ92" t="s">
        <v>193</v>
      </c>
      <c r="JR92" t="s">
        <v>132</v>
      </c>
      <c r="JS92" t="s">
        <v>193</v>
      </c>
      <c r="JT92" t="s">
        <v>193</v>
      </c>
      <c r="JU92" t="s">
        <v>193</v>
      </c>
      <c r="JV92" t="s">
        <v>193</v>
      </c>
      <c r="JW92" t="s">
        <v>193</v>
      </c>
      <c r="JX92" t="s">
        <v>193</v>
      </c>
      <c r="JY92" t="s">
        <v>193</v>
      </c>
      <c r="JZ92" t="s">
        <v>193</v>
      </c>
      <c r="KA92" t="s">
        <v>3336</v>
      </c>
      <c r="KB92">
        <v>0</v>
      </c>
      <c r="KC92">
        <v>1</v>
      </c>
      <c r="KD92">
        <v>1</v>
      </c>
      <c r="KE92">
        <v>1</v>
      </c>
      <c r="KF92">
        <v>0</v>
      </c>
      <c r="KG92">
        <v>0</v>
      </c>
      <c r="KH92">
        <v>0</v>
      </c>
      <c r="KI92">
        <v>0</v>
      </c>
      <c r="KJ92" t="s">
        <v>193</v>
      </c>
      <c r="KK92" t="s">
        <v>109</v>
      </c>
      <c r="KL92" t="s">
        <v>193</v>
      </c>
      <c r="KM92" t="s">
        <v>701</v>
      </c>
      <c r="KN92">
        <v>0</v>
      </c>
      <c r="KO92">
        <v>1</v>
      </c>
      <c r="KP92">
        <v>0</v>
      </c>
      <c r="KQ92">
        <v>0</v>
      </c>
      <c r="KR92">
        <v>0</v>
      </c>
      <c r="KS92">
        <v>0</v>
      </c>
      <c r="KT92">
        <v>0</v>
      </c>
      <c r="KU92" t="s">
        <v>193</v>
      </c>
      <c r="KV92" t="s">
        <v>193</v>
      </c>
      <c r="KW92" t="s">
        <v>193</v>
      </c>
      <c r="KX92" t="s">
        <v>193</v>
      </c>
      <c r="KY92" t="s">
        <v>193</v>
      </c>
      <c r="KZ92" t="s">
        <v>193</v>
      </c>
      <c r="LA92" t="s">
        <v>193</v>
      </c>
      <c r="LB92" t="s">
        <v>193</v>
      </c>
      <c r="LC92" t="s">
        <v>193</v>
      </c>
      <c r="LD92" t="s">
        <v>193</v>
      </c>
      <c r="LE92" t="s">
        <v>193</v>
      </c>
      <c r="LF92" t="s">
        <v>193</v>
      </c>
      <c r="LG92" t="s">
        <v>193</v>
      </c>
      <c r="LH92" t="s">
        <v>193</v>
      </c>
      <c r="LI92" t="s">
        <v>193</v>
      </c>
      <c r="LJ92" t="s">
        <v>193</v>
      </c>
      <c r="LK92" t="s">
        <v>193</v>
      </c>
      <c r="LL92" t="s">
        <v>193</v>
      </c>
      <c r="LM92" t="s">
        <v>193</v>
      </c>
      <c r="LN92" t="s">
        <v>193</v>
      </c>
      <c r="LO92" t="s">
        <v>193</v>
      </c>
      <c r="LP92" t="s">
        <v>193</v>
      </c>
      <c r="LQ92" t="s">
        <v>193</v>
      </c>
      <c r="LR92" t="s">
        <v>193</v>
      </c>
      <c r="LS92" t="s">
        <v>193</v>
      </c>
      <c r="LT92" t="s">
        <v>193</v>
      </c>
      <c r="LU92" t="s">
        <v>193</v>
      </c>
      <c r="LV92" t="s">
        <v>193</v>
      </c>
      <c r="LW92" t="s">
        <v>193</v>
      </c>
      <c r="LX92" t="s">
        <v>193</v>
      </c>
      <c r="LY92" t="s">
        <v>193</v>
      </c>
      <c r="LZ92" t="s">
        <v>193</v>
      </c>
      <c r="MA92" t="s">
        <v>193</v>
      </c>
      <c r="MB92" t="s">
        <v>193</v>
      </c>
      <c r="MC92" t="s">
        <v>193</v>
      </c>
      <c r="MD92" t="s">
        <v>193</v>
      </c>
      <c r="ME92" t="s">
        <v>193</v>
      </c>
      <c r="MF92" t="s">
        <v>193</v>
      </c>
      <c r="MG92" t="s">
        <v>193</v>
      </c>
      <c r="MH92" t="s">
        <v>193</v>
      </c>
      <c r="MI92" t="s">
        <v>193</v>
      </c>
      <c r="MJ92" t="s">
        <v>193</v>
      </c>
      <c r="MK92" t="s">
        <v>193</v>
      </c>
      <c r="ML92" t="s">
        <v>193</v>
      </c>
      <c r="MM92" t="s">
        <v>193</v>
      </c>
      <c r="MN92" t="s">
        <v>193</v>
      </c>
      <c r="MO92" t="s">
        <v>193</v>
      </c>
      <c r="MP92" t="s">
        <v>193</v>
      </c>
      <c r="MQ92" t="s">
        <v>193</v>
      </c>
      <c r="MR92" t="s">
        <v>193</v>
      </c>
      <c r="MS92" t="s">
        <v>193</v>
      </c>
      <c r="MT92" t="s">
        <v>193</v>
      </c>
      <c r="MU92" t="s">
        <v>193</v>
      </c>
      <c r="MV92" t="s">
        <v>193</v>
      </c>
      <c r="MW92" t="s">
        <v>193</v>
      </c>
      <c r="MX92" t="s">
        <v>193</v>
      </c>
      <c r="MY92" t="s">
        <v>193</v>
      </c>
      <c r="MZ92" t="s">
        <v>193</v>
      </c>
      <c r="NA92" t="s">
        <v>626</v>
      </c>
      <c r="NB92" t="s">
        <v>193</v>
      </c>
      <c r="NC92">
        <v>195694231</v>
      </c>
      <c r="ND92" t="s">
        <v>3523</v>
      </c>
      <c r="NE92" t="s">
        <v>4155</v>
      </c>
      <c r="NF92" t="s">
        <v>193</v>
      </c>
      <c r="NG92" t="s">
        <v>699</v>
      </c>
      <c r="NH92" t="s">
        <v>700</v>
      </c>
      <c r="NI92" t="s">
        <v>611</v>
      </c>
      <c r="NJ92" t="s">
        <v>193</v>
      </c>
      <c r="NK92">
        <v>92</v>
      </c>
    </row>
    <row r="93" spans="1:375" x14ac:dyDescent="0.35">
      <c r="A93" t="s">
        <v>4156</v>
      </c>
      <c r="B93" t="s">
        <v>4157</v>
      </c>
      <c r="C93" t="s">
        <v>3316</v>
      </c>
      <c r="D93">
        <v>9.259259265187817E-4</v>
      </c>
      <c r="E93" t="s">
        <v>193</v>
      </c>
      <c r="F93" t="s">
        <v>193</v>
      </c>
      <c r="G93" t="s">
        <v>193</v>
      </c>
      <c r="H93" t="s">
        <v>3316</v>
      </c>
      <c r="I93" t="s">
        <v>133</v>
      </c>
      <c r="J93" t="s">
        <v>193</v>
      </c>
      <c r="K93" t="s">
        <v>134</v>
      </c>
      <c r="L93" t="s">
        <v>133</v>
      </c>
      <c r="M93" t="s">
        <v>133</v>
      </c>
      <c r="N93" t="s">
        <v>146</v>
      </c>
      <c r="O93" t="s">
        <v>193</v>
      </c>
      <c r="P93" t="s">
        <v>202</v>
      </c>
      <c r="Q93" t="s">
        <v>146</v>
      </c>
      <c r="R93" t="s">
        <v>146</v>
      </c>
      <c r="S93" t="s">
        <v>117</v>
      </c>
      <c r="T93" t="s">
        <v>136</v>
      </c>
      <c r="U93" t="s">
        <v>137</v>
      </c>
      <c r="V93" t="s">
        <v>136</v>
      </c>
      <c r="W93" t="s">
        <v>132</v>
      </c>
      <c r="X93" t="s">
        <v>205</v>
      </c>
      <c r="Y93" t="s">
        <v>1585</v>
      </c>
      <c r="Z93" t="s">
        <v>138</v>
      </c>
      <c r="AA93" t="s">
        <v>193</v>
      </c>
      <c r="AB93" t="s">
        <v>561</v>
      </c>
      <c r="AC93" t="s">
        <v>138</v>
      </c>
      <c r="AD93" t="s">
        <v>138</v>
      </c>
      <c r="AE93" t="s">
        <v>139</v>
      </c>
      <c r="AF93" t="s">
        <v>193</v>
      </c>
      <c r="AG93" t="s">
        <v>140</v>
      </c>
      <c r="AH93" t="s">
        <v>139</v>
      </c>
      <c r="AI93" t="s">
        <v>139</v>
      </c>
      <c r="AJ93" t="s">
        <v>489</v>
      </c>
      <c r="AK93" t="s">
        <v>490</v>
      </c>
      <c r="AL93" t="s">
        <v>109</v>
      </c>
      <c r="AM93" t="s">
        <v>193</v>
      </c>
      <c r="AN93" t="s">
        <v>109</v>
      </c>
      <c r="AO93" t="s">
        <v>193</v>
      </c>
      <c r="AP93" t="s">
        <v>491</v>
      </c>
      <c r="AQ93" t="s">
        <v>193</v>
      </c>
      <c r="AR93" t="s">
        <v>193</v>
      </c>
      <c r="AS93" t="s">
        <v>496</v>
      </c>
      <c r="AT93" t="s">
        <v>193</v>
      </c>
      <c r="AU93" t="s">
        <v>3510</v>
      </c>
      <c r="AV93">
        <v>0</v>
      </c>
      <c r="AW93">
        <v>0</v>
      </c>
      <c r="AX93">
        <v>0</v>
      </c>
      <c r="AY93">
        <v>0</v>
      </c>
      <c r="AZ93">
        <v>1</v>
      </c>
      <c r="BA93">
        <v>0</v>
      </c>
      <c r="BB93">
        <v>0</v>
      </c>
      <c r="BC93" t="s">
        <v>3990</v>
      </c>
      <c r="BD93" t="s">
        <v>3510</v>
      </c>
      <c r="BE93" t="s">
        <v>112</v>
      </c>
      <c r="BF93">
        <v>1</v>
      </c>
      <c r="BG93">
        <v>0</v>
      </c>
      <c r="BH93">
        <v>0</v>
      </c>
      <c r="BI93">
        <v>0</v>
      </c>
      <c r="BJ93">
        <v>0</v>
      </c>
      <c r="BK93">
        <v>0</v>
      </c>
      <c r="BL93">
        <v>0</v>
      </c>
      <c r="BM93">
        <v>0</v>
      </c>
      <c r="BN93">
        <v>0</v>
      </c>
      <c r="BO93">
        <v>0</v>
      </c>
      <c r="BP93" t="s">
        <v>193</v>
      </c>
      <c r="BQ93" t="s">
        <v>113</v>
      </c>
      <c r="BR93" t="s">
        <v>501</v>
      </c>
      <c r="BS93" t="s">
        <v>193</v>
      </c>
      <c r="BT93" t="s">
        <v>193</v>
      </c>
      <c r="BU93" t="s">
        <v>193</v>
      </c>
      <c r="BV93" t="s">
        <v>193</v>
      </c>
      <c r="BW93" t="s">
        <v>193</v>
      </c>
      <c r="BX93" t="s">
        <v>193</v>
      </c>
      <c r="BY93" t="s">
        <v>193</v>
      </c>
      <c r="BZ93" t="s">
        <v>193</v>
      </c>
      <c r="CA93" t="s">
        <v>193</v>
      </c>
      <c r="CB93" t="s">
        <v>193</v>
      </c>
      <c r="CC93" t="s">
        <v>193</v>
      </c>
      <c r="CD93" t="s">
        <v>193</v>
      </c>
      <c r="CE93" t="s">
        <v>193</v>
      </c>
      <c r="CF93" t="s">
        <v>193</v>
      </c>
      <c r="CG93" t="s">
        <v>193</v>
      </c>
      <c r="CH93" t="s">
        <v>193</v>
      </c>
      <c r="CI93" t="s">
        <v>193</v>
      </c>
      <c r="CJ93" t="s">
        <v>193</v>
      </c>
      <c r="CK93" t="s">
        <v>193</v>
      </c>
      <c r="CL93" t="s">
        <v>193</v>
      </c>
      <c r="CM93" t="s">
        <v>193</v>
      </c>
      <c r="CN93" t="s">
        <v>193</v>
      </c>
      <c r="CO93" t="s">
        <v>193</v>
      </c>
      <c r="CP93" t="s">
        <v>193</v>
      </c>
      <c r="CQ93" t="s">
        <v>193</v>
      </c>
      <c r="CR93" t="s">
        <v>193</v>
      </c>
      <c r="CS93" t="s">
        <v>193</v>
      </c>
      <c r="CT93" t="s">
        <v>193</v>
      </c>
      <c r="CU93" t="s">
        <v>193</v>
      </c>
      <c r="CV93" t="s">
        <v>193</v>
      </c>
      <c r="CW93" t="s">
        <v>193</v>
      </c>
      <c r="CX93" t="s">
        <v>193</v>
      </c>
      <c r="CY93" t="s">
        <v>193</v>
      </c>
      <c r="CZ93" t="s">
        <v>193</v>
      </c>
      <c r="DA93" t="s">
        <v>193</v>
      </c>
      <c r="DB93" t="s">
        <v>193</v>
      </c>
      <c r="DC93" t="s">
        <v>193</v>
      </c>
      <c r="DD93" t="s">
        <v>193</v>
      </c>
      <c r="DE93" t="s">
        <v>193</v>
      </c>
      <c r="DF93" t="s">
        <v>193</v>
      </c>
      <c r="DG93" t="s">
        <v>193</v>
      </c>
      <c r="DH93" t="s">
        <v>193</v>
      </c>
      <c r="DI93" t="s">
        <v>193</v>
      </c>
      <c r="DJ93" t="s">
        <v>193</v>
      </c>
      <c r="DK93" t="s">
        <v>193</v>
      </c>
      <c r="DL93" t="s">
        <v>193</v>
      </c>
      <c r="DM93" t="s">
        <v>193</v>
      </c>
      <c r="DN93" t="s">
        <v>193</v>
      </c>
      <c r="DO93" t="s">
        <v>193</v>
      </c>
      <c r="DP93" t="s">
        <v>193</v>
      </c>
      <c r="DQ93" t="s">
        <v>193</v>
      </c>
      <c r="DR93" t="s">
        <v>193</v>
      </c>
      <c r="DS93" t="s">
        <v>193</v>
      </c>
      <c r="DT93" t="s">
        <v>193</v>
      </c>
      <c r="DU93" t="s">
        <v>193</v>
      </c>
      <c r="DV93" t="s">
        <v>193</v>
      </c>
      <c r="DW93" t="s">
        <v>193</v>
      </c>
      <c r="DX93" t="s">
        <v>193</v>
      </c>
      <c r="DY93" t="s">
        <v>193</v>
      </c>
      <c r="DZ93" t="s">
        <v>193</v>
      </c>
      <c r="EA93" t="s">
        <v>193</v>
      </c>
      <c r="EB93" t="s">
        <v>193</v>
      </c>
      <c r="EC93" t="s">
        <v>193</v>
      </c>
      <c r="ED93" t="s">
        <v>193</v>
      </c>
      <c r="EE93" t="s">
        <v>193</v>
      </c>
      <c r="EF93" t="s">
        <v>193</v>
      </c>
      <c r="EG93" t="s">
        <v>193</v>
      </c>
      <c r="EH93" t="s">
        <v>193</v>
      </c>
      <c r="EI93" t="s">
        <v>193</v>
      </c>
      <c r="EJ93" t="s">
        <v>193</v>
      </c>
      <c r="EK93" t="s">
        <v>193</v>
      </c>
      <c r="EL93" t="s">
        <v>193</v>
      </c>
      <c r="EM93" t="s">
        <v>193</v>
      </c>
      <c r="EN93" t="s">
        <v>193</v>
      </c>
      <c r="EO93" t="s">
        <v>193</v>
      </c>
      <c r="EP93" t="s">
        <v>193</v>
      </c>
      <c r="EQ93" t="s">
        <v>193</v>
      </c>
      <c r="ER93" t="s">
        <v>193</v>
      </c>
      <c r="ES93" t="s">
        <v>193</v>
      </c>
      <c r="ET93" t="s">
        <v>193</v>
      </c>
      <c r="EU93" t="s">
        <v>193</v>
      </c>
      <c r="EV93" t="s">
        <v>193</v>
      </c>
      <c r="EW93" t="s">
        <v>193</v>
      </c>
      <c r="EX93" t="s">
        <v>193</v>
      </c>
      <c r="EY93" t="s">
        <v>193</v>
      </c>
      <c r="EZ93" t="s">
        <v>193</v>
      </c>
      <c r="FA93" t="s">
        <v>193</v>
      </c>
      <c r="FB93" t="s">
        <v>193</v>
      </c>
      <c r="FC93" t="s">
        <v>193</v>
      </c>
      <c r="FD93" t="s">
        <v>193</v>
      </c>
      <c r="FE93" t="s">
        <v>193</v>
      </c>
      <c r="FF93" t="s">
        <v>193</v>
      </c>
      <c r="FG93" t="s">
        <v>193</v>
      </c>
      <c r="FH93" t="s">
        <v>193</v>
      </c>
      <c r="FI93" t="s">
        <v>193</v>
      </c>
      <c r="FJ93" t="s">
        <v>193</v>
      </c>
      <c r="FK93" t="s">
        <v>193</v>
      </c>
      <c r="FL93" t="s">
        <v>193</v>
      </c>
      <c r="FM93" t="s">
        <v>193</v>
      </c>
      <c r="FN93" t="s">
        <v>193</v>
      </c>
      <c r="FO93" t="s">
        <v>193</v>
      </c>
      <c r="FP93" t="s">
        <v>193</v>
      </c>
      <c r="FQ93" t="s">
        <v>193</v>
      </c>
      <c r="FR93" t="s">
        <v>193</v>
      </c>
      <c r="FS93" t="s">
        <v>193</v>
      </c>
      <c r="FT93" t="s">
        <v>193</v>
      </c>
      <c r="FU93" t="s">
        <v>193</v>
      </c>
      <c r="FV93" t="s">
        <v>193</v>
      </c>
      <c r="FW93" t="s">
        <v>193</v>
      </c>
      <c r="FX93" t="s">
        <v>193</v>
      </c>
      <c r="FY93" t="s">
        <v>193</v>
      </c>
      <c r="FZ93" t="s">
        <v>193</v>
      </c>
      <c r="GA93" t="s">
        <v>193</v>
      </c>
      <c r="GB93" t="s">
        <v>193</v>
      </c>
      <c r="GC93" t="s">
        <v>193</v>
      </c>
      <c r="GD93" t="s">
        <v>193</v>
      </c>
      <c r="GE93" t="s">
        <v>193</v>
      </c>
      <c r="GF93" t="s">
        <v>193</v>
      </c>
      <c r="GG93" t="s">
        <v>193</v>
      </c>
      <c r="GH93" t="s">
        <v>193</v>
      </c>
      <c r="GI93" t="s">
        <v>193</v>
      </c>
      <c r="GJ93" t="s">
        <v>193</v>
      </c>
      <c r="GK93" t="s">
        <v>193</v>
      </c>
      <c r="GL93" t="s">
        <v>193</v>
      </c>
      <c r="GM93" t="s">
        <v>193</v>
      </c>
      <c r="GN93" t="s">
        <v>193</v>
      </c>
      <c r="GO93" t="s">
        <v>193</v>
      </c>
      <c r="GP93" t="s">
        <v>193</v>
      </c>
      <c r="GQ93" t="s">
        <v>193</v>
      </c>
      <c r="GR93" t="s">
        <v>193</v>
      </c>
      <c r="GS93" t="s">
        <v>193</v>
      </c>
      <c r="GT93" t="s">
        <v>193</v>
      </c>
      <c r="GU93" t="s">
        <v>193</v>
      </c>
      <c r="GV93" t="s">
        <v>193</v>
      </c>
      <c r="GW93" t="s">
        <v>193</v>
      </c>
      <c r="GX93" t="s">
        <v>193</v>
      </c>
      <c r="GY93" t="s">
        <v>193</v>
      </c>
      <c r="GZ93" t="s">
        <v>193</v>
      </c>
      <c r="HA93" t="s">
        <v>193</v>
      </c>
      <c r="HB93" t="s">
        <v>193</v>
      </c>
      <c r="HC93" t="s">
        <v>193</v>
      </c>
      <c r="HD93" t="s">
        <v>193</v>
      </c>
      <c r="HE93" t="s">
        <v>193</v>
      </c>
      <c r="HF93" t="s">
        <v>193</v>
      </c>
      <c r="HG93" t="s">
        <v>193</v>
      </c>
      <c r="HH93" t="s">
        <v>193</v>
      </c>
      <c r="HI93" t="s">
        <v>193</v>
      </c>
      <c r="HJ93" t="s">
        <v>193</v>
      </c>
      <c r="HK93" t="s">
        <v>193</v>
      </c>
      <c r="HL93" t="s">
        <v>193</v>
      </c>
      <c r="HM93" t="s">
        <v>193</v>
      </c>
      <c r="HN93" t="s">
        <v>193</v>
      </c>
      <c r="HO93" t="s">
        <v>193</v>
      </c>
      <c r="HP93" t="s">
        <v>193</v>
      </c>
      <c r="HQ93" t="s">
        <v>193</v>
      </c>
      <c r="HR93" t="s">
        <v>193</v>
      </c>
      <c r="HS93" t="s">
        <v>193</v>
      </c>
      <c r="HT93" t="s">
        <v>193</v>
      </c>
      <c r="HU93" t="s">
        <v>193</v>
      </c>
      <c r="HV93" t="s">
        <v>193</v>
      </c>
      <c r="HW93" t="s">
        <v>193</v>
      </c>
      <c r="HX93" t="s">
        <v>193</v>
      </c>
      <c r="HY93" t="s">
        <v>193</v>
      </c>
      <c r="HZ93" t="s">
        <v>193</v>
      </c>
      <c r="IA93" t="s">
        <v>193</v>
      </c>
      <c r="IB93" t="s">
        <v>193</v>
      </c>
      <c r="IC93" t="s">
        <v>193</v>
      </c>
      <c r="ID93" t="s">
        <v>193</v>
      </c>
      <c r="IE93" t="s">
        <v>193</v>
      </c>
      <c r="IF93" t="s">
        <v>193</v>
      </c>
      <c r="IG93" t="s">
        <v>193</v>
      </c>
      <c r="IH93" t="s">
        <v>193</v>
      </c>
      <c r="II93" t="s">
        <v>193</v>
      </c>
      <c r="IJ93" t="s">
        <v>193</v>
      </c>
      <c r="IK93" t="s">
        <v>193</v>
      </c>
      <c r="IL93" t="s">
        <v>193</v>
      </c>
      <c r="IM93" t="s">
        <v>193</v>
      </c>
      <c r="IN93" t="s">
        <v>193</v>
      </c>
      <c r="IO93" t="s">
        <v>193</v>
      </c>
      <c r="IP93" t="s">
        <v>193</v>
      </c>
      <c r="IQ93" t="s">
        <v>193</v>
      </c>
      <c r="IR93" t="s">
        <v>193</v>
      </c>
      <c r="IS93" t="s">
        <v>193</v>
      </c>
      <c r="IT93" t="s">
        <v>193</v>
      </c>
      <c r="IU93" t="s">
        <v>193</v>
      </c>
      <c r="IV93" t="s">
        <v>193</v>
      </c>
      <c r="IW93" t="s">
        <v>193</v>
      </c>
      <c r="IX93" t="s">
        <v>193</v>
      </c>
      <c r="IY93" t="s">
        <v>193</v>
      </c>
      <c r="IZ93" t="s">
        <v>193</v>
      </c>
      <c r="JA93" t="s">
        <v>193</v>
      </c>
      <c r="JB93" t="s">
        <v>193</v>
      </c>
      <c r="JC93" t="s">
        <v>193</v>
      </c>
      <c r="JD93" t="s">
        <v>193</v>
      </c>
      <c r="JE93" t="s">
        <v>193</v>
      </c>
      <c r="JF93" t="s">
        <v>193</v>
      </c>
      <c r="JG93" t="s">
        <v>193</v>
      </c>
      <c r="JH93" t="s">
        <v>3421</v>
      </c>
      <c r="JI93">
        <v>1</v>
      </c>
      <c r="JJ93">
        <v>1</v>
      </c>
      <c r="JK93">
        <v>1</v>
      </c>
      <c r="JL93">
        <v>150</v>
      </c>
      <c r="JM93">
        <v>150</v>
      </c>
      <c r="JN93">
        <v>15</v>
      </c>
      <c r="JO93" t="s">
        <v>114</v>
      </c>
      <c r="JP93" t="s">
        <v>193</v>
      </c>
      <c r="JQ93" t="s">
        <v>193</v>
      </c>
      <c r="JR93" t="s">
        <v>114</v>
      </c>
      <c r="JS93" t="s">
        <v>193</v>
      </c>
      <c r="JT93" t="s">
        <v>193</v>
      </c>
      <c r="JU93" t="s">
        <v>193</v>
      </c>
      <c r="JV93" t="s">
        <v>193</v>
      </c>
      <c r="JW93" t="s">
        <v>193</v>
      </c>
      <c r="JX93" t="s">
        <v>193</v>
      </c>
      <c r="JY93" t="s">
        <v>193</v>
      </c>
      <c r="JZ93" t="s">
        <v>193</v>
      </c>
      <c r="KA93" t="s">
        <v>3458</v>
      </c>
      <c r="KB93">
        <v>0</v>
      </c>
      <c r="KC93">
        <v>0</v>
      </c>
      <c r="KD93">
        <v>1</v>
      </c>
      <c r="KE93">
        <v>0</v>
      </c>
      <c r="KF93">
        <v>0</v>
      </c>
      <c r="KG93">
        <v>0</v>
      </c>
      <c r="KH93">
        <v>0</v>
      </c>
      <c r="KI93">
        <v>0</v>
      </c>
      <c r="KJ93" t="s">
        <v>193</v>
      </c>
      <c r="KK93" t="s">
        <v>114</v>
      </c>
      <c r="KL93" t="s">
        <v>193</v>
      </c>
      <c r="KM93" t="s">
        <v>193</v>
      </c>
      <c r="KN93" t="s">
        <v>193</v>
      </c>
      <c r="KO93" t="s">
        <v>193</v>
      </c>
      <c r="KP93" t="s">
        <v>193</v>
      </c>
      <c r="KQ93" t="s">
        <v>193</v>
      </c>
      <c r="KR93" t="s">
        <v>193</v>
      </c>
      <c r="KS93" t="s">
        <v>193</v>
      </c>
      <c r="KT93" t="s">
        <v>193</v>
      </c>
      <c r="KU93" t="s">
        <v>193</v>
      </c>
      <c r="KV93" t="s">
        <v>193</v>
      </c>
      <c r="KW93" t="s">
        <v>193</v>
      </c>
      <c r="KX93" t="s">
        <v>193</v>
      </c>
      <c r="KY93" t="s">
        <v>193</v>
      </c>
      <c r="KZ93" t="s">
        <v>193</v>
      </c>
      <c r="LA93" t="s">
        <v>193</v>
      </c>
      <c r="LB93" t="s">
        <v>193</v>
      </c>
      <c r="LC93" t="s">
        <v>193</v>
      </c>
      <c r="LD93" t="s">
        <v>193</v>
      </c>
      <c r="LE93" t="s">
        <v>193</v>
      </c>
      <c r="LF93" t="s">
        <v>193</v>
      </c>
      <c r="LG93" t="s">
        <v>193</v>
      </c>
      <c r="LH93" t="s">
        <v>193</v>
      </c>
      <c r="LI93" t="s">
        <v>193</v>
      </c>
      <c r="LJ93" t="s">
        <v>193</v>
      </c>
      <c r="LK93" t="s">
        <v>193</v>
      </c>
      <c r="LL93" t="s">
        <v>193</v>
      </c>
      <c r="LM93" t="s">
        <v>193</v>
      </c>
      <c r="LN93" t="s">
        <v>193</v>
      </c>
      <c r="LO93" t="s">
        <v>193</v>
      </c>
      <c r="LP93" t="s">
        <v>193</v>
      </c>
      <c r="LQ93" t="s">
        <v>193</v>
      </c>
      <c r="LR93" t="s">
        <v>193</v>
      </c>
      <c r="LS93" t="s">
        <v>193</v>
      </c>
      <c r="LT93" t="s">
        <v>193</v>
      </c>
      <c r="LU93" t="s">
        <v>193</v>
      </c>
      <c r="LV93" t="s">
        <v>193</v>
      </c>
      <c r="LW93" t="s">
        <v>193</v>
      </c>
      <c r="LX93" t="s">
        <v>193</v>
      </c>
      <c r="LY93" t="s">
        <v>193</v>
      </c>
      <c r="LZ93" t="s">
        <v>193</v>
      </c>
      <c r="MA93" t="s">
        <v>193</v>
      </c>
      <c r="MB93" t="s">
        <v>193</v>
      </c>
      <c r="MC93" t="s">
        <v>193</v>
      </c>
      <c r="MD93" t="s">
        <v>193</v>
      </c>
      <c r="ME93" t="s">
        <v>193</v>
      </c>
      <c r="MF93" t="s">
        <v>193</v>
      </c>
      <c r="MG93" t="s">
        <v>193</v>
      </c>
      <c r="MH93" t="s">
        <v>193</v>
      </c>
      <c r="MI93" t="s">
        <v>193</v>
      </c>
      <c r="MJ93" t="s">
        <v>193</v>
      </c>
      <c r="MK93" t="s">
        <v>193</v>
      </c>
      <c r="ML93" t="s">
        <v>193</v>
      </c>
      <c r="MM93" t="s">
        <v>193</v>
      </c>
      <c r="MN93" t="s">
        <v>193</v>
      </c>
      <c r="MO93" t="s">
        <v>193</v>
      </c>
      <c r="MP93" t="s">
        <v>193</v>
      </c>
      <c r="MQ93" t="s">
        <v>193</v>
      </c>
      <c r="MR93" t="s">
        <v>193</v>
      </c>
      <c r="MS93" t="s">
        <v>193</v>
      </c>
      <c r="MT93" t="s">
        <v>193</v>
      </c>
      <c r="MU93" t="s">
        <v>193</v>
      </c>
      <c r="MV93" t="s">
        <v>193</v>
      </c>
      <c r="MW93" t="s">
        <v>193</v>
      </c>
      <c r="MX93" t="s">
        <v>193</v>
      </c>
      <c r="MY93" t="s">
        <v>193</v>
      </c>
      <c r="MZ93" t="s">
        <v>193</v>
      </c>
      <c r="NA93" t="s">
        <v>626</v>
      </c>
      <c r="NB93" t="s">
        <v>193</v>
      </c>
      <c r="NC93">
        <v>195694293</v>
      </c>
      <c r="ND93" t="s">
        <v>3525</v>
      </c>
      <c r="NE93" t="s">
        <v>4158</v>
      </c>
      <c r="NF93" t="s">
        <v>193</v>
      </c>
      <c r="NG93" t="s">
        <v>699</v>
      </c>
      <c r="NH93" t="s">
        <v>700</v>
      </c>
      <c r="NI93" t="s">
        <v>611</v>
      </c>
      <c r="NJ93" t="s">
        <v>193</v>
      </c>
      <c r="NK93">
        <v>93</v>
      </c>
    </row>
    <row r="94" spans="1:375" x14ac:dyDescent="0.35">
      <c r="A94" t="s">
        <v>4159</v>
      </c>
      <c r="B94" t="s">
        <v>4160</v>
      </c>
      <c r="C94" t="s">
        <v>3316</v>
      </c>
      <c r="D94">
        <v>6.9444444428275653E-4</v>
      </c>
      <c r="E94" t="s">
        <v>193</v>
      </c>
      <c r="F94" t="s">
        <v>193</v>
      </c>
      <c r="G94" t="s">
        <v>193</v>
      </c>
      <c r="H94" t="s">
        <v>3316</v>
      </c>
      <c r="I94" t="s">
        <v>133</v>
      </c>
      <c r="J94" t="s">
        <v>193</v>
      </c>
      <c r="K94" t="s">
        <v>134</v>
      </c>
      <c r="L94" t="s">
        <v>133</v>
      </c>
      <c r="M94" t="s">
        <v>133</v>
      </c>
      <c r="N94" t="s">
        <v>146</v>
      </c>
      <c r="O94" t="s">
        <v>193</v>
      </c>
      <c r="P94" t="s">
        <v>202</v>
      </c>
      <c r="Q94" t="s">
        <v>146</v>
      </c>
      <c r="R94" t="s">
        <v>146</v>
      </c>
      <c r="S94" t="s">
        <v>117</v>
      </c>
      <c r="T94" t="s">
        <v>136</v>
      </c>
      <c r="U94" t="s">
        <v>137</v>
      </c>
      <c r="V94" t="s">
        <v>136</v>
      </c>
      <c r="W94" t="s">
        <v>132</v>
      </c>
      <c r="X94" t="s">
        <v>205</v>
      </c>
      <c r="Y94" t="s">
        <v>1585</v>
      </c>
      <c r="Z94" t="s">
        <v>138</v>
      </c>
      <c r="AA94" t="s">
        <v>193</v>
      </c>
      <c r="AB94" t="s">
        <v>561</v>
      </c>
      <c r="AC94" t="s">
        <v>138</v>
      </c>
      <c r="AD94" t="s">
        <v>138</v>
      </c>
      <c r="AE94" t="s">
        <v>139</v>
      </c>
      <c r="AF94" t="s">
        <v>193</v>
      </c>
      <c r="AG94" t="s">
        <v>140</v>
      </c>
      <c r="AH94" t="s">
        <v>139</v>
      </c>
      <c r="AI94" t="s">
        <v>139</v>
      </c>
      <c r="AJ94" t="s">
        <v>489</v>
      </c>
      <c r="AK94" t="s">
        <v>490</v>
      </c>
      <c r="AL94" t="s">
        <v>109</v>
      </c>
      <c r="AM94" t="s">
        <v>193</v>
      </c>
      <c r="AN94" t="s">
        <v>109</v>
      </c>
      <c r="AO94" t="s">
        <v>193</v>
      </c>
      <c r="AP94" t="s">
        <v>491</v>
      </c>
      <c r="AQ94" t="s">
        <v>193</v>
      </c>
      <c r="AR94" t="s">
        <v>193</v>
      </c>
      <c r="AS94" t="s">
        <v>514</v>
      </c>
      <c r="AT94" t="s">
        <v>193</v>
      </c>
      <c r="AU94" t="s">
        <v>3510</v>
      </c>
      <c r="AV94">
        <v>0</v>
      </c>
      <c r="AW94">
        <v>0</v>
      </c>
      <c r="AX94">
        <v>0</v>
      </c>
      <c r="AY94">
        <v>0</v>
      </c>
      <c r="AZ94">
        <v>1</v>
      </c>
      <c r="BA94">
        <v>0</v>
      </c>
      <c r="BB94">
        <v>0</v>
      </c>
      <c r="BC94" t="s">
        <v>3990</v>
      </c>
      <c r="BD94" t="s">
        <v>3510</v>
      </c>
      <c r="BE94" t="s">
        <v>112</v>
      </c>
      <c r="BF94">
        <v>1</v>
      </c>
      <c r="BG94">
        <v>0</v>
      </c>
      <c r="BH94">
        <v>0</v>
      </c>
      <c r="BI94">
        <v>0</v>
      </c>
      <c r="BJ94">
        <v>0</v>
      </c>
      <c r="BK94">
        <v>0</v>
      </c>
      <c r="BL94">
        <v>0</v>
      </c>
      <c r="BM94">
        <v>0</v>
      </c>
      <c r="BN94">
        <v>0</v>
      </c>
      <c r="BO94">
        <v>0</v>
      </c>
      <c r="BP94" t="s">
        <v>193</v>
      </c>
      <c r="BQ94" t="s">
        <v>113</v>
      </c>
      <c r="BR94" t="s">
        <v>142</v>
      </c>
      <c r="BS94" t="s">
        <v>193</v>
      </c>
      <c r="BT94" t="s">
        <v>193</v>
      </c>
      <c r="BU94" t="s">
        <v>193</v>
      </c>
      <c r="BV94" t="s">
        <v>193</v>
      </c>
      <c r="BW94" t="s">
        <v>193</v>
      </c>
      <c r="BX94" t="s">
        <v>193</v>
      </c>
      <c r="BY94" t="s">
        <v>193</v>
      </c>
      <c r="BZ94" t="s">
        <v>193</v>
      </c>
      <c r="CA94" t="s">
        <v>193</v>
      </c>
      <c r="CB94" t="s">
        <v>193</v>
      </c>
      <c r="CC94" t="s">
        <v>193</v>
      </c>
      <c r="CD94" t="s">
        <v>193</v>
      </c>
      <c r="CE94" t="s">
        <v>193</v>
      </c>
      <c r="CF94" t="s">
        <v>193</v>
      </c>
      <c r="CG94" t="s">
        <v>193</v>
      </c>
      <c r="CH94" t="s">
        <v>193</v>
      </c>
      <c r="CI94" t="s">
        <v>193</v>
      </c>
      <c r="CJ94" t="s">
        <v>193</v>
      </c>
      <c r="CK94" t="s">
        <v>193</v>
      </c>
      <c r="CL94" t="s">
        <v>193</v>
      </c>
      <c r="CM94" t="s">
        <v>193</v>
      </c>
      <c r="CN94" t="s">
        <v>193</v>
      </c>
      <c r="CO94" t="s">
        <v>193</v>
      </c>
      <c r="CP94" t="s">
        <v>193</v>
      </c>
      <c r="CQ94" t="s">
        <v>193</v>
      </c>
      <c r="CR94" t="s">
        <v>193</v>
      </c>
      <c r="CS94" t="s">
        <v>193</v>
      </c>
      <c r="CT94" t="s">
        <v>193</v>
      </c>
      <c r="CU94" t="s">
        <v>193</v>
      </c>
      <c r="CV94" t="s">
        <v>193</v>
      </c>
      <c r="CW94" t="s">
        <v>193</v>
      </c>
      <c r="CX94" t="s">
        <v>193</v>
      </c>
      <c r="CY94" t="s">
        <v>193</v>
      </c>
      <c r="CZ94" t="s">
        <v>193</v>
      </c>
      <c r="DA94" t="s">
        <v>193</v>
      </c>
      <c r="DB94" t="s">
        <v>193</v>
      </c>
      <c r="DC94" t="s">
        <v>193</v>
      </c>
      <c r="DD94" t="s">
        <v>193</v>
      </c>
      <c r="DE94" t="s">
        <v>193</v>
      </c>
      <c r="DF94" t="s">
        <v>193</v>
      </c>
      <c r="DG94" t="s">
        <v>193</v>
      </c>
      <c r="DH94" t="s">
        <v>193</v>
      </c>
      <c r="DI94" t="s">
        <v>193</v>
      </c>
      <c r="DJ94" t="s">
        <v>193</v>
      </c>
      <c r="DK94" t="s">
        <v>193</v>
      </c>
      <c r="DL94" t="s">
        <v>193</v>
      </c>
      <c r="DM94" t="s">
        <v>193</v>
      </c>
      <c r="DN94" t="s">
        <v>193</v>
      </c>
      <c r="DO94" t="s">
        <v>193</v>
      </c>
      <c r="DP94" t="s">
        <v>193</v>
      </c>
      <c r="DQ94" t="s">
        <v>193</v>
      </c>
      <c r="DR94" t="s">
        <v>193</v>
      </c>
      <c r="DS94" t="s">
        <v>193</v>
      </c>
      <c r="DT94" t="s">
        <v>193</v>
      </c>
      <c r="DU94" t="s">
        <v>193</v>
      </c>
      <c r="DV94" t="s">
        <v>193</v>
      </c>
      <c r="DW94" t="s">
        <v>193</v>
      </c>
      <c r="DX94" t="s">
        <v>193</v>
      </c>
      <c r="DY94" t="s">
        <v>193</v>
      </c>
      <c r="DZ94" t="s">
        <v>193</v>
      </c>
      <c r="EA94" t="s">
        <v>193</v>
      </c>
      <c r="EB94" t="s">
        <v>193</v>
      </c>
      <c r="EC94" t="s">
        <v>193</v>
      </c>
      <c r="ED94" t="s">
        <v>193</v>
      </c>
      <c r="EE94" t="s">
        <v>193</v>
      </c>
      <c r="EF94" t="s">
        <v>193</v>
      </c>
      <c r="EG94" t="s">
        <v>193</v>
      </c>
      <c r="EH94" t="s">
        <v>193</v>
      </c>
      <c r="EI94" t="s">
        <v>193</v>
      </c>
      <c r="EJ94" t="s">
        <v>193</v>
      </c>
      <c r="EK94" t="s">
        <v>193</v>
      </c>
      <c r="EL94" t="s">
        <v>193</v>
      </c>
      <c r="EM94" t="s">
        <v>193</v>
      </c>
      <c r="EN94" t="s">
        <v>193</v>
      </c>
      <c r="EO94" t="s">
        <v>193</v>
      </c>
      <c r="EP94" t="s">
        <v>193</v>
      </c>
      <c r="EQ94" t="s">
        <v>193</v>
      </c>
      <c r="ER94" t="s">
        <v>193</v>
      </c>
      <c r="ES94" t="s">
        <v>193</v>
      </c>
      <c r="ET94" t="s">
        <v>193</v>
      </c>
      <c r="EU94" t="s">
        <v>193</v>
      </c>
      <c r="EV94" t="s">
        <v>193</v>
      </c>
      <c r="EW94" t="s">
        <v>193</v>
      </c>
      <c r="EX94" t="s">
        <v>193</v>
      </c>
      <c r="EY94" t="s">
        <v>193</v>
      </c>
      <c r="EZ94" t="s">
        <v>193</v>
      </c>
      <c r="FA94" t="s">
        <v>193</v>
      </c>
      <c r="FB94" t="s">
        <v>193</v>
      </c>
      <c r="FC94" t="s">
        <v>193</v>
      </c>
      <c r="FD94" t="s">
        <v>193</v>
      </c>
      <c r="FE94" t="s">
        <v>193</v>
      </c>
      <c r="FF94" t="s">
        <v>193</v>
      </c>
      <c r="FG94" t="s">
        <v>193</v>
      </c>
      <c r="FH94" t="s">
        <v>193</v>
      </c>
      <c r="FI94" t="s">
        <v>193</v>
      </c>
      <c r="FJ94" t="s">
        <v>193</v>
      </c>
      <c r="FK94" t="s">
        <v>193</v>
      </c>
      <c r="FL94" t="s">
        <v>193</v>
      </c>
      <c r="FM94" t="s">
        <v>193</v>
      </c>
      <c r="FN94" t="s">
        <v>193</v>
      </c>
      <c r="FO94" t="s">
        <v>193</v>
      </c>
      <c r="FP94" t="s">
        <v>193</v>
      </c>
      <c r="FQ94" t="s">
        <v>193</v>
      </c>
      <c r="FR94" t="s">
        <v>193</v>
      </c>
      <c r="FS94" t="s">
        <v>193</v>
      </c>
      <c r="FT94" t="s">
        <v>193</v>
      </c>
      <c r="FU94" t="s">
        <v>193</v>
      </c>
      <c r="FV94" t="s">
        <v>193</v>
      </c>
      <c r="FW94" t="s">
        <v>193</v>
      </c>
      <c r="FX94" t="s">
        <v>193</v>
      </c>
      <c r="FY94" t="s">
        <v>193</v>
      </c>
      <c r="FZ94" t="s">
        <v>193</v>
      </c>
      <c r="GA94" t="s">
        <v>193</v>
      </c>
      <c r="GB94" t="s">
        <v>193</v>
      </c>
      <c r="GC94" t="s">
        <v>193</v>
      </c>
      <c r="GD94" t="s">
        <v>193</v>
      </c>
      <c r="GE94" t="s">
        <v>193</v>
      </c>
      <c r="GF94" t="s">
        <v>193</v>
      </c>
      <c r="GG94" t="s">
        <v>193</v>
      </c>
      <c r="GH94" t="s">
        <v>193</v>
      </c>
      <c r="GI94" t="s">
        <v>193</v>
      </c>
      <c r="GJ94" t="s">
        <v>193</v>
      </c>
      <c r="GK94" t="s">
        <v>193</v>
      </c>
      <c r="GL94" t="s">
        <v>193</v>
      </c>
      <c r="GM94" t="s">
        <v>193</v>
      </c>
      <c r="GN94" t="s">
        <v>193</v>
      </c>
      <c r="GO94" t="s">
        <v>193</v>
      </c>
      <c r="GP94" t="s">
        <v>193</v>
      </c>
      <c r="GQ94" t="s">
        <v>193</v>
      </c>
      <c r="GR94" t="s">
        <v>193</v>
      </c>
      <c r="GS94" t="s">
        <v>193</v>
      </c>
      <c r="GT94" t="s">
        <v>193</v>
      </c>
      <c r="GU94" t="s">
        <v>193</v>
      </c>
      <c r="GV94" t="s">
        <v>193</v>
      </c>
      <c r="GW94" t="s">
        <v>193</v>
      </c>
      <c r="GX94" t="s">
        <v>193</v>
      </c>
      <c r="GY94" t="s">
        <v>193</v>
      </c>
      <c r="GZ94" t="s">
        <v>193</v>
      </c>
      <c r="HA94" t="s">
        <v>193</v>
      </c>
      <c r="HB94" t="s">
        <v>193</v>
      </c>
      <c r="HC94" t="s">
        <v>193</v>
      </c>
      <c r="HD94" t="s">
        <v>193</v>
      </c>
      <c r="HE94" t="s">
        <v>193</v>
      </c>
      <c r="HF94" t="s">
        <v>193</v>
      </c>
      <c r="HG94" t="s">
        <v>193</v>
      </c>
      <c r="HH94" t="s">
        <v>193</v>
      </c>
      <c r="HI94" t="s">
        <v>193</v>
      </c>
      <c r="HJ94" t="s">
        <v>193</v>
      </c>
      <c r="HK94" t="s">
        <v>193</v>
      </c>
      <c r="HL94" t="s">
        <v>193</v>
      </c>
      <c r="HM94" t="s">
        <v>193</v>
      </c>
      <c r="HN94" t="s">
        <v>193</v>
      </c>
      <c r="HO94" t="s">
        <v>193</v>
      </c>
      <c r="HP94" t="s">
        <v>193</v>
      </c>
      <c r="HQ94" t="s">
        <v>193</v>
      </c>
      <c r="HR94" t="s">
        <v>193</v>
      </c>
      <c r="HS94" t="s">
        <v>193</v>
      </c>
      <c r="HT94" t="s">
        <v>193</v>
      </c>
      <c r="HU94" t="s">
        <v>193</v>
      </c>
      <c r="HV94" t="s">
        <v>193</v>
      </c>
      <c r="HW94" t="s">
        <v>193</v>
      </c>
      <c r="HX94" t="s">
        <v>193</v>
      </c>
      <c r="HY94" t="s">
        <v>193</v>
      </c>
      <c r="HZ94" t="s">
        <v>193</v>
      </c>
      <c r="IA94" t="s">
        <v>193</v>
      </c>
      <c r="IB94" t="s">
        <v>193</v>
      </c>
      <c r="IC94" t="s">
        <v>193</v>
      </c>
      <c r="ID94" t="s">
        <v>193</v>
      </c>
      <c r="IE94" t="s">
        <v>193</v>
      </c>
      <c r="IF94" t="s">
        <v>193</v>
      </c>
      <c r="IG94" t="s">
        <v>193</v>
      </c>
      <c r="IH94" t="s">
        <v>193</v>
      </c>
      <c r="II94" t="s">
        <v>193</v>
      </c>
      <c r="IJ94" t="s">
        <v>193</v>
      </c>
      <c r="IK94" t="s">
        <v>193</v>
      </c>
      <c r="IL94" t="s">
        <v>193</v>
      </c>
      <c r="IM94" t="s">
        <v>193</v>
      </c>
      <c r="IN94" t="s">
        <v>193</v>
      </c>
      <c r="IO94" t="s">
        <v>193</v>
      </c>
      <c r="IP94" t="s">
        <v>193</v>
      </c>
      <c r="IQ94" t="s">
        <v>193</v>
      </c>
      <c r="IR94" t="s">
        <v>193</v>
      </c>
      <c r="IS94" t="s">
        <v>193</v>
      </c>
      <c r="IT94" t="s">
        <v>193</v>
      </c>
      <c r="IU94" t="s">
        <v>193</v>
      </c>
      <c r="IV94" t="s">
        <v>193</v>
      </c>
      <c r="IW94" t="s">
        <v>193</v>
      </c>
      <c r="IX94" t="s">
        <v>193</v>
      </c>
      <c r="IY94" t="s">
        <v>193</v>
      </c>
      <c r="IZ94" t="s">
        <v>193</v>
      </c>
      <c r="JA94" t="s">
        <v>193</v>
      </c>
      <c r="JB94" t="s">
        <v>193</v>
      </c>
      <c r="JC94" t="s">
        <v>193</v>
      </c>
      <c r="JD94" t="s">
        <v>193</v>
      </c>
      <c r="JE94" t="s">
        <v>193</v>
      </c>
      <c r="JF94" t="s">
        <v>193</v>
      </c>
      <c r="JG94" t="s">
        <v>193</v>
      </c>
      <c r="JH94" t="s">
        <v>3421</v>
      </c>
      <c r="JI94">
        <v>1</v>
      </c>
      <c r="JJ94">
        <v>1</v>
      </c>
      <c r="JK94">
        <v>1</v>
      </c>
      <c r="JL94">
        <v>125</v>
      </c>
      <c r="JM94">
        <v>150</v>
      </c>
      <c r="JN94">
        <v>15</v>
      </c>
      <c r="JO94" t="s">
        <v>109</v>
      </c>
      <c r="JP94" t="s">
        <v>193</v>
      </c>
      <c r="JQ94" t="s">
        <v>193</v>
      </c>
      <c r="JR94" t="s">
        <v>114</v>
      </c>
      <c r="JS94" t="s">
        <v>193</v>
      </c>
      <c r="JT94" t="s">
        <v>193</v>
      </c>
      <c r="JU94" t="s">
        <v>193</v>
      </c>
      <c r="JV94" t="s">
        <v>193</v>
      </c>
      <c r="JW94" t="s">
        <v>193</v>
      </c>
      <c r="JX94" t="s">
        <v>193</v>
      </c>
      <c r="JY94" t="s">
        <v>193</v>
      </c>
      <c r="JZ94" t="s">
        <v>193</v>
      </c>
      <c r="KA94" t="s">
        <v>3426</v>
      </c>
      <c r="KB94">
        <v>0</v>
      </c>
      <c r="KC94">
        <v>0</v>
      </c>
      <c r="KD94">
        <v>0</v>
      </c>
      <c r="KE94">
        <v>0</v>
      </c>
      <c r="KF94">
        <v>0</v>
      </c>
      <c r="KG94">
        <v>1</v>
      </c>
      <c r="KH94">
        <v>0</v>
      </c>
      <c r="KI94">
        <v>0</v>
      </c>
      <c r="KJ94" t="s">
        <v>193</v>
      </c>
      <c r="KK94" t="s">
        <v>109</v>
      </c>
      <c r="KL94" t="s">
        <v>193</v>
      </c>
      <c r="KM94" t="s">
        <v>3510</v>
      </c>
      <c r="KN94">
        <v>0</v>
      </c>
      <c r="KO94">
        <v>0</v>
      </c>
      <c r="KP94">
        <v>0</v>
      </c>
      <c r="KQ94">
        <v>0</v>
      </c>
      <c r="KR94">
        <v>1</v>
      </c>
      <c r="KS94">
        <v>0</v>
      </c>
      <c r="KT94">
        <v>0</v>
      </c>
      <c r="KU94" t="s">
        <v>193</v>
      </c>
      <c r="KV94" t="s">
        <v>193</v>
      </c>
      <c r="KW94" t="s">
        <v>193</v>
      </c>
      <c r="KX94" t="s">
        <v>193</v>
      </c>
      <c r="KY94" t="s">
        <v>193</v>
      </c>
      <c r="KZ94" t="s">
        <v>193</v>
      </c>
      <c r="LA94" t="s">
        <v>193</v>
      </c>
      <c r="LB94" t="s">
        <v>193</v>
      </c>
      <c r="LC94" t="s">
        <v>193</v>
      </c>
      <c r="LD94" t="s">
        <v>193</v>
      </c>
      <c r="LE94" t="s">
        <v>193</v>
      </c>
      <c r="LF94" t="s">
        <v>193</v>
      </c>
      <c r="LG94" t="s">
        <v>193</v>
      </c>
      <c r="LH94" t="s">
        <v>193</v>
      </c>
      <c r="LI94" t="s">
        <v>193</v>
      </c>
      <c r="LJ94" t="s">
        <v>193</v>
      </c>
      <c r="LK94" t="s">
        <v>193</v>
      </c>
      <c r="LL94" t="s">
        <v>193</v>
      </c>
      <c r="LM94" t="s">
        <v>193</v>
      </c>
      <c r="LN94" t="s">
        <v>193</v>
      </c>
      <c r="LO94" t="s">
        <v>193</v>
      </c>
      <c r="LP94" t="s">
        <v>193</v>
      </c>
      <c r="LQ94" t="s">
        <v>193</v>
      </c>
      <c r="LR94" t="s">
        <v>193</v>
      </c>
      <c r="LS94" t="s">
        <v>193</v>
      </c>
      <c r="LT94" t="s">
        <v>193</v>
      </c>
      <c r="LU94" t="s">
        <v>193</v>
      </c>
      <c r="LV94" t="s">
        <v>193</v>
      </c>
      <c r="LW94" t="s">
        <v>193</v>
      </c>
      <c r="LX94" t="s">
        <v>193</v>
      </c>
      <c r="LY94" t="s">
        <v>193</v>
      </c>
      <c r="LZ94" t="s">
        <v>193</v>
      </c>
      <c r="MA94" t="s">
        <v>193</v>
      </c>
      <c r="MB94" t="s">
        <v>193</v>
      </c>
      <c r="MC94" t="s">
        <v>193</v>
      </c>
      <c r="MD94" t="s">
        <v>193</v>
      </c>
      <c r="ME94" t="s">
        <v>193</v>
      </c>
      <c r="MF94" t="s">
        <v>193</v>
      </c>
      <c r="MG94" t="s">
        <v>193</v>
      </c>
      <c r="MH94" t="s">
        <v>193</v>
      </c>
      <c r="MI94" t="s">
        <v>193</v>
      </c>
      <c r="MJ94" t="s">
        <v>193</v>
      </c>
      <c r="MK94" t="s">
        <v>193</v>
      </c>
      <c r="ML94" t="s">
        <v>193</v>
      </c>
      <c r="MM94" t="s">
        <v>193</v>
      </c>
      <c r="MN94" t="s">
        <v>193</v>
      </c>
      <c r="MO94" t="s">
        <v>193</v>
      </c>
      <c r="MP94" t="s">
        <v>193</v>
      </c>
      <c r="MQ94" t="s">
        <v>193</v>
      </c>
      <c r="MR94" t="s">
        <v>193</v>
      </c>
      <c r="MS94" t="s">
        <v>193</v>
      </c>
      <c r="MT94" t="s">
        <v>193</v>
      </c>
      <c r="MU94" t="s">
        <v>193</v>
      </c>
      <c r="MV94" t="s">
        <v>193</v>
      </c>
      <c r="MW94" t="s">
        <v>193</v>
      </c>
      <c r="MX94" t="s">
        <v>193</v>
      </c>
      <c r="MY94" t="s">
        <v>193</v>
      </c>
      <c r="MZ94" t="s">
        <v>193</v>
      </c>
      <c r="NA94" t="s">
        <v>626</v>
      </c>
      <c r="NB94" t="s">
        <v>193</v>
      </c>
      <c r="NC94">
        <v>195694309</v>
      </c>
      <c r="ND94" t="s">
        <v>3526</v>
      </c>
      <c r="NE94" t="s">
        <v>4161</v>
      </c>
      <c r="NF94" t="s">
        <v>193</v>
      </c>
      <c r="NG94" t="s">
        <v>699</v>
      </c>
      <c r="NH94" t="s">
        <v>700</v>
      </c>
      <c r="NI94" t="s">
        <v>611</v>
      </c>
      <c r="NJ94" t="s">
        <v>193</v>
      </c>
      <c r="NK94">
        <v>94</v>
      </c>
    </row>
    <row r="95" spans="1:375" x14ac:dyDescent="0.35">
      <c r="A95" t="s">
        <v>4162</v>
      </c>
      <c r="B95" t="s">
        <v>4163</v>
      </c>
      <c r="C95" t="s">
        <v>3316</v>
      </c>
      <c r="D95" t="s">
        <v>3870</v>
      </c>
      <c r="E95" t="s">
        <v>193</v>
      </c>
      <c r="F95" t="s">
        <v>193</v>
      </c>
      <c r="G95" t="s">
        <v>193</v>
      </c>
      <c r="H95" t="s">
        <v>3316</v>
      </c>
      <c r="I95" t="s">
        <v>133</v>
      </c>
      <c r="J95" t="s">
        <v>193</v>
      </c>
      <c r="K95" t="s">
        <v>134</v>
      </c>
      <c r="L95" t="s">
        <v>133</v>
      </c>
      <c r="M95" t="s">
        <v>133</v>
      </c>
      <c r="N95" t="s">
        <v>135</v>
      </c>
      <c r="O95" t="s">
        <v>193</v>
      </c>
      <c r="P95" t="s">
        <v>201</v>
      </c>
      <c r="Q95" t="s">
        <v>135</v>
      </c>
      <c r="R95" t="s">
        <v>135</v>
      </c>
      <c r="S95" t="s">
        <v>117</v>
      </c>
      <c r="T95" t="s">
        <v>136</v>
      </c>
      <c r="U95" t="s">
        <v>137</v>
      </c>
      <c r="V95" t="s">
        <v>136</v>
      </c>
      <c r="W95" t="s">
        <v>132</v>
      </c>
      <c r="X95" t="s">
        <v>205</v>
      </c>
      <c r="Y95" t="s">
        <v>1585</v>
      </c>
      <c r="Z95" t="s">
        <v>138</v>
      </c>
      <c r="AA95" t="s">
        <v>193</v>
      </c>
      <c r="AB95" t="s">
        <v>561</v>
      </c>
      <c r="AC95" t="s">
        <v>138</v>
      </c>
      <c r="AD95" t="s">
        <v>138</v>
      </c>
      <c r="AE95" t="s">
        <v>139</v>
      </c>
      <c r="AF95" t="s">
        <v>193</v>
      </c>
      <c r="AG95" t="s">
        <v>140</v>
      </c>
      <c r="AH95" t="s">
        <v>139</v>
      </c>
      <c r="AI95" t="s">
        <v>139</v>
      </c>
      <c r="AJ95" t="s">
        <v>489</v>
      </c>
      <c r="AK95" t="s">
        <v>490</v>
      </c>
      <c r="AL95" t="s">
        <v>109</v>
      </c>
      <c r="AM95" t="s">
        <v>193</v>
      </c>
      <c r="AN95" t="s">
        <v>109</v>
      </c>
      <c r="AO95" t="s">
        <v>193</v>
      </c>
      <c r="AP95" t="s">
        <v>491</v>
      </c>
      <c r="AQ95" t="s">
        <v>193</v>
      </c>
      <c r="AR95" t="s">
        <v>193</v>
      </c>
      <c r="AS95" t="s">
        <v>496</v>
      </c>
      <c r="AT95" t="s">
        <v>193</v>
      </c>
      <c r="AU95" t="s">
        <v>3350</v>
      </c>
      <c r="AV95">
        <v>0</v>
      </c>
      <c r="AW95">
        <v>0</v>
      </c>
      <c r="AX95">
        <v>0</v>
      </c>
      <c r="AY95">
        <v>0</v>
      </c>
      <c r="AZ95">
        <v>0</v>
      </c>
      <c r="BA95">
        <v>1</v>
      </c>
      <c r="BB95">
        <v>0</v>
      </c>
      <c r="BC95" t="s">
        <v>3871</v>
      </c>
      <c r="BD95" t="s">
        <v>3350</v>
      </c>
      <c r="BE95" t="s">
        <v>112</v>
      </c>
      <c r="BF95">
        <v>1</v>
      </c>
      <c r="BG95">
        <v>0</v>
      </c>
      <c r="BH95">
        <v>0</v>
      </c>
      <c r="BI95">
        <v>0</v>
      </c>
      <c r="BJ95">
        <v>0</v>
      </c>
      <c r="BK95">
        <v>0</v>
      </c>
      <c r="BL95">
        <v>0</v>
      </c>
      <c r="BM95">
        <v>0</v>
      </c>
      <c r="BN95">
        <v>0</v>
      </c>
      <c r="BO95">
        <v>0</v>
      </c>
      <c r="BP95" t="s">
        <v>193</v>
      </c>
      <c r="BQ95" t="s">
        <v>113</v>
      </c>
      <c r="BR95" t="s">
        <v>493</v>
      </c>
      <c r="BS95" t="s">
        <v>193</v>
      </c>
      <c r="BT95" t="s">
        <v>193</v>
      </c>
      <c r="BU95" t="s">
        <v>193</v>
      </c>
      <c r="BV95" t="s">
        <v>193</v>
      </c>
      <c r="BW95" t="s">
        <v>193</v>
      </c>
      <c r="BX95" t="s">
        <v>193</v>
      </c>
      <c r="BY95" t="s">
        <v>193</v>
      </c>
      <c r="BZ95" t="s">
        <v>193</v>
      </c>
      <c r="CA95" t="s">
        <v>193</v>
      </c>
      <c r="CB95" t="s">
        <v>193</v>
      </c>
      <c r="CC95" t="s">
        <v>193</v>
      </c>
      <c r="CD95" t="s">
        <v>193</v>
      </c>
      <c r="CE95" t="s">
        <v>193</v>
      </c>
      <c r="CF95" t="s">
        <v>193</v>
      </c>
      <c r="CG95" t="s">
        <v>193</v>
      </c>
      <c r="CH95" t="s">
        <v>193</v>
      </c>
      <c r="CI95" t="s">
        <v>193</v>
      </c>
      <c r="CJ95" t="s">
        <v>193</v>
      </c>
      <c r="CK95" t="s">
        <v>193</v>
      </c>
      <c r="CL95" t="s">
        <v>193</v>
      </c>
      <c r="CM95" t="s">
        <v>193</v>
      </c>
      <c r="CN95" t="s">
        <v>193</v>
      </c>
      <c r="CO95" t="s">
        <v>193</v>
      </c>
      <c r="CP95" t="s">
        <v>193</v>
      </c>
      <c r="CQ95" t="s">
        <v>193</v>
      </c>
      <c r="CR95" t="s">
        <v>193</v>
      </c>
      <c r="CS95" t="s">
        <v>193</v>
      </c>
      <c r="CT95" t="s">
        <v>193</v>
      </c>
      <c r="CU95" t="s">
        <v>193</v>
      </c>
      <c r="CV95" t="s">
        <v>193</v>
      </c>
      <c r="CW95" t="s">
        <v>193</v>
      </c>
      <c r="CX95" t="s">
        <v>193</v>
      </c>
      <c r="CY95" t="s">
        <v>193</v>
      </c>
      <c r="CZ95" t="s">
        <v>193</v>
      </c>
      <c r="DA95" t="s">
        <v>193</v>
      </c>
      <c r="DB95" t="s">
        <v>193</v>
      </c>
      <c r="DC95" t="s">
        <v>193</v>
      </c>
      <c r="DD95" t="s">
        <v>193</v>
      </c>
      <c r="DE95" t="s">
        <v>193</v>
      </c>
      <c r="DF95" t="s">
        <v>193</v>
      </c>
      <c r="DG95" t="s">
        <v>193</v>
      </c>
      <c r="DH95" t="s">
        <v>193</v>
      </c>
      <c r="DI95" t="s">
        <v>193</v>
      </c>
      <c r="DJ95" t="s">
        <v>193</v>
      </c>
      <c r="DK95" t="s">
        <v>193</v>
      </c>
      <c r="DL95" t="s">
        <v>193</v>
      </c>
      <c r="DM95" t="s">
        <v>193</v>
      </c>
      <c r="DN95" t="s">
        <v>193</v>
      </c>
      <c r="DO95" t="s">
        <v>193</v>
      </c>
      <c r="DP95" t="s">
        <v>193</v>
      </c>
      <c r="DQ95" t="s">
        <v>193</v>
      </c>
      <c r="DR95" t="s">
        <v>193</v>
      </c>
      <c r="DS95" t="s">
        <v>193</v>
      </c>
      <c r="DT95" t="s">
        <v>193</v>
      </c>
      <c r="DU95" t="s">
        <v>193</v>
      </c>
      <c r="DV95" t="s">
        <v>193</v>
      </c>
      <c r="DW95" t="s">
        <v>193</v>
      </c>
      <c r="DX95" t="s">
        <v>193</v>
      </c>
      <c r="DY95" t="s">
        <v>193</v>
      </c>
      <c r="DZ95" t="s">
        <v>193</v>
      </c>
      <c r="EA95" t="s">
        <v>193</v>
      </c>
      <c r="EB95" t="s">
        <v>193</v>
      </c>
      <c r="EC95" t="s">
        <v>193</v>
      </c>
      <c r="ED95" t="s">
        <v>193</v>
      </c>
      <c r="EE95" t="s">
        <v>193</v>
      </c>
      <c r="EF95" t="s">
        <v>193</v>
      </c>
      <c r="EG95" t="s">
        <v>193</v>
      </c>
      <c r="EH95" t="s">
        <v>193</v>
      </c>
      <c r="EI95" t="s">
        <v>193</v>
      </c>
      <c r="EJ95" t="s">
        <v>193</v>
      </c>
      <c r="EK95" t="s">
        <v>193</v>
      </c>
      <c r="EL95" t="s">
        <v>193</v>
      </c>
      <c r="EM95" t="s">
        <v>193</v>
      </c>
      <c r="EN95" t="s">
        <v>193</v>
      </c>
      <c r="EO95" t="s">
        <v>193</v>
      </c>
      <c r="EP95" t="s">
        <v>193</v>
      </c>
      <c r="EQ95" t="s">
        <v>193</v>
      </c>
      <c r="ER95" t="s">
        <v>193</v>
      </c>
      <c r="ES95" t="s">
        <v>193</v>
      </c>
      <c r="ET95" t="s">
        <v>193</v>
      </c>
      <c r="EU95" t="s">
        <v>193</v>
      </c>
      <c r="EV95" t="s">
        <v>193</v>
      </c>
      <c r="EW95" t="s">
        <v>193</v>
      </c>
      <c r="EX95" t="s">
        <v>193</v>
      </c>
      <c r="EY95" t="s">
        <v>193</v>
      </c>
      <c r="EZ95" t="s">
        <v>193</v>
      </c>
      <c r="FA95" t="s">
        <v>193</v>
      </c>
      <c r="FB95" t="s">
        <v>193</v>
      </c>
      <c r="FC95" t="s">
        <v>193</v>
      </c>
      <c r="FD95" t="s">
        <v>193</v>
      </c>
      <c r="FE95" t="s">
        <v>193</v>
      </c>
      <c r="FF95" t="s">
        <v>193</v>
      </c>
      <c r="FG95" t="s">
        <v>193</v>
      </c>
      <c r="FH95" t="s">
        <v>193</v>
      </c>
      <c r="FI95" t="s">
        <v>193</v>
      </c>
      <c r="FJ95" t="s">
        <v>193</v>
      </c>
      <c r="FK95" t="s">
        <v>193</v>
      </c>
      <c r="FL95" t="s">
        <v>193</v>
      </c>
      <c r="FM95" t="s">
        <v>193</v>
      </c>
      <c r="FN95" t="s">
        <v>193</v>
      </c>
      <c r="FO95" t="s">
        <v>193</v>
      </c>
      <c r="FP95" t="s">
        <v>193</v>
      </c>
      <c r="FQ95" t="s">
        <v>193</v>
      </c>
      <c r="FR95" t="s">
        <v>193</v>
      </c>
      <c r="FS95" t="s">
        <v>193</v>
      </c>
      <c r="FT95" t="s">
        <v>193</v>
      </c>
      <c r="FU95" t="s">
        <v>193</v>
      </c>
      <c r="FV95" t="s">
        <v>193</v>
      </c>
      <c r="FW95" t="s">
        <v>193</v>
      </c>
      <c r="FX95" t="s">
        <v>193</v>
      </c>
      <c r="FY95" t="s">
        <v>193</v>
      </c>
      <c r="FZ95" t="s">
        <v>193</v>
      </c>
      <c r="GA95" t="s">
        <v>193</v>
      </c>
      <c r="GB95" t="s">
        <v>193</v>
      </c>
      <c r="GC95" t="s">
        <v>193</v>
      </c>
      <c r="GD95" t="s">
        <v>193</v>
      </c>
      <c r="GE95" t="s">
        <v>193</v>
      </c>
      <c r="GF95" t="s">
        <v>193</v>
      </c>
      <c r="GG95" t="s">
        <v>193</v>
      </c>
      <c r="GH95" t="s">
        <v>193</v>
      </c>
      <c r="GI95" t="s">
        <v>193</v>
      </c>
      <c r="GJ95" t="s">
        <v>193</v>
      </c>
      <c r="GK95" t="s">
        <v>193</v>
      </c>
      <c r="GL95" t="s">
        <v>193</v>
      </c>
      <c r="GM95" t="s">
        <v>193</v>
      </c>
      <c r="GN95" t="s">
        <v>193</v>
      </c>
      <c r="GO95" t="s">
        <v>193</v>
      </c>
      <c r="GP95" t="s">
        <v>193</v>
      </c>
      <c r="GQ95" t="s">
        <v>193</v>
      </c>
      <c r="GR95" t="s">
        <v>193</v>
      </c>
      <c r="GS95" t="s">
        <v>193</v>
      </c>
      <c r="GT95" t="s">
        <v>193</v>
      </c>
      <c r="GU95" t="s">
        <v>193</v>
      </c>
      <c r="GV95" t="s">
        <v>193</v>
      </c>
      <c r="GW95" t="s">
        <v>193</v>
      </c>
      <c r="GX95" t="s">
        <v>193</v>
      </c>
      <c r="GY95" t="s">
        <v>193</v>
      </c>
      <c r="GZ95" t="s">
        <v>193</v>
      </c>
      <c r="HA95" t="s">
        <v>193</v>
      </c>
      <c r="HB95" t="s">
        <v>193</v>
      </c>
      <c r="HC95" t="s">
        <v>193</v>
      </c>
      <c r="HD95" t="s">
        <v>193</v>
      </c>
      <c r="HE95" t="s">
        <v>193</v>
      </c>
      <c r="HF95" t="s">
        <v>193</v>
      </c>
      <c r="HG95" t="s">
        <v>193</v>
      </c>
      <c r="HH95" t="s">
        <v>193</v>
      </c>
      <c r="HI95" t="s">
        <v>193</v>
      </c>
      <c r="HJ95" t="s">
        <v>193</v>
      </c>
      <c r="HK95" t="s">
        <v>193</v>
      </c>
      <c r="HL95" t="s">
        <v>193</v>
      </c>
      <c r="HM95" t="s">
        <v>193</v>
      </c>
      <c r="HN95" t="s">
        <v>193</v>
      </c>
      <c r="HO95" t="s">
        <v>193</v>
      </c>
      <c r="HP95" t="s">
        <v>193</v>
      </c>
      <c r="HQ95" t="s">
        <v>193</v>
      </c>
      <c r="HR95" t="s">
        <v>193</v>
      </c>
      <c r="HS95" t="s">
        <v>193</v>
      </c>
      <c r="HT95" t="s">
        <v>193</v>
      </c>
      <c r="HU95" t="s">
        <v>193</v>
      </c>
      <c r="HV95" t="s">
        <v>193</v>
      </c>
      <c r="HW95" t="s">
        <v>193</v>
      </c>
      <c r="HX95" t="s">
        <v>193</v>
      </c>
      <c r="HY95" t="s">
        <v>193</v>
      </c>
      <c r="HZ95" t="s">
        <v>193</v>
      </c>
      <c r="IA95" t="s">
        <v>193</v>
      </c>
      <c r="IB95" t="s">
        <v>193</v>
      </c>
      <c r="IC95" t="s">
        <v>193</v>
      </c>
      <c r="ID95" t="s">
        <v>193</v>
      </c>
      <c r="IE95" t="s">
        <v>193</v>
      </c>
      <c r="IF95" t="s">
        <v>193</v>
      </c>
      <c r="IG95" t="s">
        <v>193</v>
      </c>
      <c r="IH95" t="s">
        <v>193</v>
      </c>
      <c r="II95" t="s">
        <v>193</v>
      </c>
      <c r="IJ95" t="s">
        <v>193</v>
      </c>
      <c r="IK95" t="s">
        <v>193</v>
      </c>
      <c r="IL95" t="s">
        <v>193</v>
      </c>
      <c r="IM95" t="s">
        <v>193</v>
      </c>
      <c r="IN95" t="s">
        <v>193</v>
      </c>
      <c r="IO95" t="s">
        <v>193</v>
      </c>
      <c r="IP95" t="s">
        <v>193</v>
      </c>
      <c r="IQ95" t="s">
        <v>193</v>
      </c>
      <c r="IR95" t="s">
        <v>193</v>
      </c>
      <c r="IS95" t="s">
        <v>193</v>
      </c>
      <c r="IT95" t="s">
        <v>193</v>
      </c>
      <c r="IU95" t="s">
        <v>193</v>
      </c>
      <c r="IV95" t="s">
        <v>193</v>
      </c>
      <c r="IW95" t="s">
        <v>193</v>
      </c>
      <c r="IX95" t="s">
        <v>193</v>
      </c>
      <c r="IY95" t="s">
        <v>193</v>
      </c>
      <c r="IZ95" t="s">
        <v>193</v>
      </c>
      <c r="JA95" t="s">
        <v>193</v>
      </c>
      <c r="JB95" t="s">
        <v>193</v>
      </c>
      <c r="JC95" t="s">
        <v>193</v>
      </c>
      <c r="JD95" t="s">
        <v>193</v>
      </c>
      <c r="JE95" t="s">
        <v>193</v>
      </c>
      <c r="JF95" t="s">
        <v>193</v>
      </c>
      <c r="JG95" t="s">
        <v>193</v>
      </c>
      <c r="JH95" t="s">
        <v>193</v>
      </c>
      <c r="JI95" t="s">
        <v>193</v>
      </c>
      <c r="JJ95" t="s">
        <v>193</v>
      </c>
      <c r="JK95" t="s">
        <v>193</v>
      </c>
      <c r="JL95" t="s">
        <v>193</v>
      </c>
      <c r="JM95" t="s">
        <v>193</v>
      </c>
      <c r="JN95" t="s">
        <v>193</v>
      </c>
      <c r="JO95" t="s">
        <v>193</v>
      </c>
      <c r="JP95">
        <v>150</v>
      </c>
      <c r="JQ95" t="s">
        <v>109</v>
      </c>
      <c r="JR95" t="s">
        <v>114</v>
      </c>
      <c r="JS95" t="s">
        <v>193</v>
      </c>
      <c r="JT95" t="s">
        <v>193</v>
      </c>
      <c r="JU95" t="s">
        <v>193</v>
      </c>
      <c r="JV95" t="s">
        <v>193</v>
      </c>
      <c r="JW95" t="s">
        <v>193</v>
      </c>
      <c r="JX95" t="s">
        <v>193</v>
      </c>
      <c r="JY95" t="s">
        <v>193</v>
      </c>
      <c r="JZ95" t="s">
        <v>193</v>
      </c>
      <c r="KA95" t="s">
        <v>3458</v>
      </c>
      <c r="KB95">
        <v>0</v>
      </c>
      <c r="KC95">
        <v>0</v>
      </c>
      <c r="KD95">
        <v>1</v>
      </c>
      <c r="KE95">
        <v>0</v>
      </c>
      <c r="KF95">
        <v>0</v>
      </c>
      <c r="KG95">
        <v>0</v>
      </c>
      <c r="KH95">
        <v>0</v>
      </c>
      <c r="KI95">
        <v>0</v>
      </c>
      <c r="KJ95" t="s">
        <v>193</v>
      </c>
      <c r="KK95" t="s">
        <v>114</v>
      </c>
      <c r="KL95" t="s">
        <v>193</v>
      </c>
      <c r="KM95" t="s">
        <v>193</v>
      </c>
      <c r="KN95" t="s">
        <v>193</v>
      </c>
      <c r="KO95" t="s">
        <v>193</v>
      </c>
      <c r="KP95" t="s">
        <v>193</v>
      </c>
      <c r="KQ95" t="s">
        <v>193</v>
      </c>
      <c r="KR95" t="s">
        <v>193</v>
      </c>
      <c r="KS95" t="s">
        <v>193</v>
      </c>
      <c r="KT95" t="s">
        <v>193</v>
      </c>
      <c r="KU95" t="s">
        <v>193</v>
      </c>
      <c r="KV95" t="s">
        <v>193</v>
      </c>
      <c r="KW95" t="s">
        <v>193</v>
      </c>
      <c r="KX95" t="s">
        <v>193</v>
      </c>
      <c r="KY95" t="s">
        <v>193</v>
      </c>
      <c r="KZ95" t="s">
        <v>193</v>
      </c>
      <c r="LA95" t="s">
        <v>193</v>
      </c>
      <c r="LB95" t="s">
        <v>193</v>
      </c>
      <c r="LC95" t="s">
        <v>193</v>
      </c>
      <c r="LD95" t="s">
        <v>193</v>
      </c>
      <c r="LE95" t="s">
        <v>193</v>
      </c>
      <c r="LF95" t="s">
        <v>193</v>
      </c>
      <c r="LG95" t="s">
        <v>193</v>
      </c>
      <c r="LH95" t="s">
        <v>193</v>
      </c>
      <c r="LI95" t="s">
        <v>193</v>
      </c>
      <c r="LJ95" t="s">
        <v>193</v>
      </c>
      <c r="LK95" t="s">
        <v>193</v>
      </c>
      <c r="LL95" t="s">
        <v>193</v>
      </c>
      <c r="LM95" t="s">
        <v>193</v>
      </c>
      <c r="LN95" t="s">
        <v>193</v>
      </c>
      <c r="LO95" t="s">
        <v>193</v>
      </c>
      <c r="LP95" t="s">
        <v>193</v>
      </c>
      <c r="LQ95" t="s">
        <v>193</v>
      </c>
      <c r="LR95" t="s">
        <v>193</v>
      </c>
      <c r="LS95" t="s">
        <v>193</v>
      </c>
      <c r="LT95" t="s">
        <v>193</v>
      </c>
      <c r="LU95" t="s">
        <v>193</v>
      </c>
      <c r="LV95" t="s">
        <v>193</v>
      </c>
      <c r="LW95" t="s">
        <v>193</v>
      </c>
      <c r="LX95" t="s">
        <v>193</v>
      </c>
      <c r="LY95" t="s">
        <v>193</v>
      </c>
      <c r="LZ95" t="s">
        <v>193</v>
      </c>
      <c r="MA95" t="s">
        <v>193</v>
      </c>
      <c r="MB95" t="s">
        <v>193</v>
      </c>
      <c r="MC95" t="s">
        <v>193</v>
      </c>
      <c r="MD95" t="s">
        <v>193</v>
      </c>
      <c r="ME95" t="s">
        <v>193</v>
      </c>
      <c r="MF95" t="s">
        <v>193</v>
      </c>
      <c r="MG95" t="s">
        <v>193</v>
      </c>
      <c r="MH95" t="s">
        <v>193</v>
      </c>
      <c r="MI95" t="s">
        <v>193</v>
      </c>
      <c r="MJ95" t="s">
        <v>193</v>
      </c>
      <c r="MK95" t="s">
        <v>193</v>
      </c>
      <c r="ML95" t="s">
        <v>193</v>
      </c>
      <c r="MM95" t="s">
        <v>193</v>
      </c>
      <c r="MN95" t="s">
        <v>193</v>
      </c>
      <c r="MO95" t="s">
        <v>193</v>
      </c>
      <c r="MP95" t="s">
        <v>193</v>
      </c>
      <c r="MQ95" t="s">
        <v>193</v>
      </c>
      <c r="MR95" t="s">
        <v>193</v>
      </c>
      <c r="MS95" t="s">
        <v>193</v>
      </c>
      <c r="MT95" t="s">
        <v>193</v>
      </c>
      <c r="MU95" t="s">
        <v>193</v>
      </c>
      <c r="MV95" t="s">
        <v>193</v>
      </c>
      <c r="MW95" t="s">
        <v>193</v>
      </c>
      <c r="MX95" t="s">
        <v>193</v>
      </c>
      <c r="MY95" t="s">
        <v>193</v>
      </c>
      <c r="MZ95" t="s">
        <v>193</v>
      </c>
      <c r="NA95" t="s">
        <v>4164</v>
      </c>
      <c r="NB95" t="s">
        <v>193</v>
      </c>
      <c r="NC95">
        <v>195694331</v>
      </c>
      <c r="ND95" t="s">
        <v>3527</v>
      </c>
      <c r="NE95" t="s">
        <v>4165</v>
      </c>
      <c r="NF95" t="s">
        <v>193</v>
      </c>
      <c r="NG95" t="s">
        <v>699</v>
      </c>
      <c r="NH95" t="s">
        <v>700</v>
      </c>
      <c r="NI95" t="s">
        <v>611</v>
      </c>
      <c r="NJ95" t="s">
        <v>193</v>
      </c>
      <c r="NK95">
        <v>96</v>
      </c>
    </row>
    <row r="96" spans="1:375" x14ac:dyDescent="0.35">
      <c r="A96" t="s">
        <v>4166</v>
      </c>
      <c r="B96" t="s">
        <v>4167</v>
      </c>
      <c r="C96" t="s">
        <v>3316</v>
      </c>
      <c r="D96" t="s">
        <v>3870</v>
      </c>
      <c r="E96" t="s">
        <v>193</v>
      </c>
      <c r="F96" t="s">
        <v>193</v>
      </c>
      <c r="G96" t="s">
        <v>193</v>
      </c>
      <c r="H96" t="s">
        <v>3316</v>
      </c>
      <c r="I96" t="s">
        <v>133</v>
      </c>
      <c r="J96" t="s">
        <v>193</v>
      </c>
      <c r="K96" t="s">
        <v>134</v>
      </c>
      <c r="L96" t="s">
        <v>133</v>
      </c>
      <c r="M96" t="s">
        <v>133</v>
      </c>
      <c r="N96" t="s">
        <v>135</v>
      </c>
      <c r="O96" t="s">
        <v>193</v>
      </c>
      <c r="P96" t="s">
        <v>201</v>
      </c>
      <c r="Q96" t="s">
        <v>135</v>
      </c>
      <c r="R96" t="s">
        <v>135</v>
      </c>
      <c r="S96" t="s">
        <v>117</v>
      </c>
      <c r="T96" t="s">
        <v>136</v>
      </c>
      <c r="U96" t="s">
        <v>137</v>
      </c>
      <c r="V96" t="s">
        <v>136</v>
      </c>
      <c r="W96" t="s">
        <v>132</v>
      </c>
      <c r="X96" t="s">
        <v>205</v>
      </c>
      <c r="Y96" t="s">
        <v>1585</v>
      </c>
      <c r="Z96" t="s">
        <v>138</v>
      </c>
      <c r="AA96" t="s">
        <v>193</v>
      </c>
      <c r="AB96" t="s">
        <v>561</v>
      </c>
      <c r="AC96" t="s">
        <v>138</v>
      </c>
      <c r="AD96" t="s">
        <v>138</v>
      </c>
      <c r="AE96" t="s">
        <v>139</v>
      </c>
      <c r="AF96" t="s">
        <v>193</v>
      </c>
      <c r="AG96" t="s">
        <v>140</v>
      </c>
      <c r="AH96" t="s">
        <v>139</v>
      </c>
      <c r="AI96" t="s">
        <v>139</v>
      </c>
      <c r="AJ96" t="s">
        <v>489</v>
      </c>
      <c r="AK96" t="s">
        <v>490</v>
      </c>
      <c r="AL96" t="s">
        <v>109</v>
      </c>
      <c r="AM96" t="s">
        <v>193</v>
      </c>
      <c r="AN96" t="s">
        <v>109</v>
      </c>
      <c r="AO96" t="s">
        <v>193</v>
      </c>
      <c r="AP96" t="s">
        <v>491</v>
      </c>
      <c r="AQ96" t="s">
        <v>193</v>
      </c>
      <c r="AR96" t="s">
        <v>193</v>
      </c>
      <c r="AS96" t="s">
        <v>496</v>
      </c>
      <c r="AT96" t="s">
        <v>193</v>
      </c>
      <c r="AU96" t="s">
        <v>3350</v>
      </c>
      <c r="AV96">
        <v>0</v>
      </c>
      <c r="AW96">
        <v>0</v>
      </c>
      <c r="AX96">
        <v>0</v>
      </c>
      <c r="AY96">
        <v>0</v>
      </c>
      <c r="AZ96">
        <v>0</v>
      </c>
      <c r="BA96">
        <v>1</v>
      </c>
      <c r="BB96">
        <v>0</v>
      </c>
      <c r="BC96" t="s">
        <v>3871</v>
      </c>
      <c r="BD96" t="s">
        <v>3350</v>
      </c>
      <c r="BE96" t="s">
        <v>112</v>
      </c>
      <c r="BF96">
        <v>1</v>
      </c>
      <c r="BG96">
        <v>0</v>
      </c>
      <c r="BH96">
        <v>0</v>
      </c>
      <c r="BI96">
        <v>0</v>
      </c>
      <c r="BJ96">
        <v>0</v>
      </c>
      <c r="BK96">
        <v>0</v>
      </c>
      <c r="BL96">
        <v>0</v>
      </c>
      <c r="BM96">
        <v>0</v>
      </c>
      <c r="BN96">
        <v>0</v>
      </c>
      <c r="BO96">
        <v>0</v>
      </c>
      <c r="BP96" t="s">
        <v>193</v>
      </c>
      <c r="BQ96" t="s">
        <v>113</v>
      </c>
      <c r="BR96" t="s">
        <v>142</v>
      </c>
      <c r="BS96" t="s">
        <v>193</v>
      </c>
      <c r="BT96" t="s">
        <v>193</v>
      </c>
      <c r="BU96" t="s">
        <v>193</v>
      </c>
      <c r="BV96" t="s">
        <v>193</v>
      </c>
      <c r="BW96" t="s">
        <v>193</v>
      </c>
      <c r="BX96" t="s">
        <v>193</v>
      </c>
      <c r="BY96" t="s">
        <v>193</v>
      </c>
      <c r="BZ96" t="s">
        <v>193</v>
      </c>
      <c r="CA96" t="s">
        <v>193</v>
      </c>
      <c r="CB96" t="s">
        <v>193</v>
      </c>
      <c r="CC96" t="s">
        <v>193</v>
      </c>
      <c r="CD96" t="s">
        <v>193</v>
      </c>
      <c r="CE96" t="s">
        <v>193</v>
      </c>
      <c r="CF96" t="s">
        <v>193</v>
      </c>
      <c r="CG96" t="s">
        <v>193</v>
      </c>
      <c r="CH96" t="s">
        <v>193</v>
      </c>
      <c r="CI96" t="s">
        <v>193</v>
      </c>
      <c r="CJ96" t="s">
        <v>193</v>
      </c>
      <c r="CK96" t="s">
        <v>193</v>
      </c>
      <c r="CL96" t="s">
        <v>193</v>
      </c>
      <c r="CM96" t="s">
        <v>193</v>
      </c>
      <c r="CN96" t="s">
        <v>193</v>
      </c>
      <c r="CO96" t="s">
        <v>193</v>
      </c>
      <c r="CP96" t="s">
        <v>193</v>
      </c>
      <c r="CQ96" t="s">
        <v>193</v>
      </c>
      <c r="CR96" t="s">
        <v>193</v>
      </c>
      <c r="CS96" t="s">
        <v>193</v>
      </c>
      <c r="CT96" t="s">
        <v>193</v>
      </c>
      <c r="CU96" t="s">
        <v>193</v>
      </c>
      <c r="CV96" t="s">
        <v>193</v>
      </c>
      <c r="CW96" t="s">
        <v>193</v>
      </c>
      <c r="CX96" t="s">
        <v>193</v>
      </c>
      <c r="CY96" t="s">
        <v>193</v>
      </c>
      <c r="CZ96" t="s">
        <v>193</v>
      </c>
      <c r="DA96" t="s">
        <v>193</v>
      </c>
      <c r="DB96" t="s">
        <v>193</v>
      </c>
      <c r="DC96" t="s">
        <v>193</v>
      </c>
      <c r="DD96" t="s">
        <v>193</v>
      </c>
      <c r="DE96" t="s">
        <v>193</v>
      </c>
      <c r="DF96" t="s">
        <v>193</v>
      </c>
      <c r="DG96" t="s">
        <v>193</v>
      </c>
      <c r="DH96" t="s">
        <v>193</v>
      </c>
      <c r="DI96" t="s">
        <v>193</v>
      </c>
      <c r="DJ96" t="s">
        <v>193</v>
      </c>
      <c r="DK96" t="s">
        <v>193</v>
      </c>
      <c r="DL96" t="s">
        <v>193</v>
      </c>
      <c r="DM96" t="s">
        <v>193</v>
      </c>
      <c r="DN96" t="s">
        <v>193</v>
      </c>
      <c r="DO96" t="s">
        <v>193</v>
      </c>
      <c r="DP96" t="s">
        <v>193</v>
      </c>
      <c r="DQ96" t="s">
        <v>193</v>
      </c>
      <c r="DR96" t="s">
        <v>193</v>
      </c>
      <c r="DS96" t="s">
        <v>193</v>
      </c>
      <c r="DT96" t="s">
        <v>193</v>
      </c>
      <c r="DU96" t="s">
        <v>193</v>
      </c>
      <c r="DV96" t="s">
        <v>193</v>
      </c>
      <c r="DW96" t="s">
        <v>193</v>
      </c>
      <c r="DX96" t="s">
        <v>193</v>
      </c>
      <c r="DY96" t="s">
        <v>193</v>
      </c>
      <c r="DZ96" t="s">
        <v>193</v>
      </c>
      <c r="EA96" t="s">
        <v>193</v>
      </c>
      <c r="EB96" t="s">
        <v>193</v>
      </c>
      <c r="EC96" t="s">
        <v>193</v>
      </c>
      <c r="ED96" t="s">
        <v>193</v>
      </c>
      <c r="EE96" t="s">
        <v>193</v>
      </c>
      <c r="EF96" t="s">
        <v>193</v>
      </c>
      <c r="EG96" t="s">
        <v>193</v>
      </c>
      <c r="EH96" t="s">
        <v>193</v>
      </c>
      <c r="EI96" t="s">
        <v>193</v>
      </c>
      <c r="EJ96" t="s">
        <v>193</v>
      </c>
      <c r="EK96" t="s">
        <v>193</v>
      </c>
      <c r="EL96" t="s">
        <v>193</v>
      </c>
      <c r="EM96" t="s">
        <v>193</v>
      </c>
      <c r="EN96" t="s">
        <v>193</v>
      </c>
      <c r="EO96" t="s">
        <v>193</v>
      </c>
      <c r="EP96" t="s">
        <v>193</v>
      </c>
      <c r="EQ96" t="s">
        <v>193</v>
      </c>
      <c r="ER96" t="s">
        <v>193</v>
      </c>
      <c r="ES96" t="s">
        <v>193</v>
      </c>
      <c r="ET96" t="s">
        <v>193</v>
      </c>
      <c r="EU96" t="s">
        <v>193</v>
      </c>
      <c r="EV96" t="s">
        <v>193</v>
      </c>
      <c r="EW96" t="s">
        <v>193</v>
      </c>
      <c r="EX96" t="s">
        <v>193</v>
      </c>
      <c r="EY96" t="s">
        <v>193</v>
      </c>
      <c r="EZ96" t="s">
        <v>193</v>
      </c>
      <c r="FA96" t="s">
        <v>193</v>
      </c>
      <c r="FB96" t="s">
        <v>193</v>
      </c>
      <c r="FC96" t="s">
        <v>193</v>
      </c>
      <c r="FD96" t="s">
        <v>193</v>
      </c>
      <c r="FE96" t="s">
        <v>193</v>
      </c>
      <c r="FF96" t="s">
        <v>193</v>
      </c>
      <c r="FG96" t="s">
        <v>193</v>
      </c>
      <c r="FH96" t="s">
        <v>193</v>
      </c>
      <c r="FI96" t="s">
        <v>193</v>
      </c>
      <c r="FJ96" t="s">
        <v>193</v>
      </c>
      <c r="FK96" t="s">
        <v>193</v>
      </c>
      <c r="FL96" t="s">
        <v>193</v>
      </c>
      <c r="FM96" t="s">
        <v>193</v>
      </c>
      <c r="FN96" t="s">
        <v>193</v>
      </c>
      <c r="FO96" t="s">
        <v>193</v>
      </c>
      <c r="FP96" t="s">
        <v>193</v>
      </c>
      <c r="FQ96" t="s">
        <v>193</v>
      </c>
      <c r="FR96" t="s">
        <v>193</v>
      </c>
      <c r="FS96" t="s">
        <v>193</v>
      </c>
      <c r="FT96" t="s">
        <v>193</v>
      </c>
      <c r="FU96" t="s">
        <v>193</v>
      </c>
      <c r="FV96" t="s">
        <v>193</v>
      </c>
      <c r="FW96" t="s">
        <v>193</v>
      </c>
      <c r="FX96" t="s">
        <v>193</v>
      </c>
      <c r="FY96" t="s">
        <v>193</v>
      </c>
      <c r="FZ96" t="s">
        <v>193</v>
      </c>
      <c r="GA96" t="s">
        <v>193</v>
      </c>
      <c r="GB96" t="s">
        <v>193</v>
      </c>
      <c r="GC96" t="s">
        <v>193</v>
      </c>
      <c r="GD96" t="s">
        <v>193</v>
      </c>
      <c r="GE96" t="s">
        <v>193</v>
      </c>
      <c r="GF96" t="s">
        <v>193</v>
      </c>
      <c r="GG96" t="s">
        <v>193</v>
      </c>
      <c r="GH96" t="s">
        <v>193</v>
      </c>
      <c r="GI96" t="s">
        <v>193</v>
      </c>
      <c r="GJ96" t="s">
        <v>193</v>
      </c>
      <c r="GK96" t="s">
        <v>193</v>
      </c>
      <c r="GL96" t="s">
        <v>193</v>
      </c>
      <c r="GM96" t="s">
        <v>193</v>
      </c>
      <c r="GN96" t="s">
        <v>193</v>
      </c>
      <c r="GO96" t="s">
        <v>193</v>
      </c>
      <c r="GP96" t="s">
        <v>193</v>
      </c>
      <c r="GQ96" t="s">
        <v>193</v>
      </c>
      <c r="GR96" t="s">
        <v>193</v>
      </c>
      <c r="GS96" t="s">
        <v>193</v>
      </c>
      <c r="GT96" t="s">
        <v>193</v>
      </c>
      <c r="GU96" t="s">
        <v>193</v>
      </c>
      <c r="GV96" t="s">
        <v>193</v>
      </c>
      <c r="GW96" t="s">
        <v>193</v>
      </c>
      <c r="GX96" t="s">
        <v>193</v>
      </c>
      <c r="GY96" t="s">
        <v>193</v>
      </c>
      <c r="GZ96" t="s">
        <v>193</v>
      </c>
      <c r="HA96" t="s">
        <v>193</v>
      </c>
      <c r="HB96" t="s">
        <v>193</v>
      </c>
      <c r="HC96" t="s">
        <v>193</v>
      </c>
      <c r="HD96" t="s">
        <v>193</v>
      </c>
      <c r="HE96" t="s">
        <v>193</v>
      </c>
      <c r="HF96" t="s">
        <v>193</v>
      </c>
      <c r="HG96" t="s">
        <v>193</v>
      </c>
      <c r="HH96" t="s">
        <v>193</v>
      </c>
      <c r="HI96" t="s">
        <v>193</v>
      </c>
      <c r="HJ96" t="s">
        <v>193</v>
      </c>
      <c r="HK96" t="s">
        <v>193</v>
      </c>
      <c r="HL96" t="s">
        <v>193</v>
      </c>
      <c r="HM96" t="s">
        <v>193</v>
      </c>
      <c r="HN96" t="s">
        <v>193</v>
      </c>
      <c r="HO96" t="s">
        <v>193</v>
      </c>
      <c r="HP96" t="s">
        <v>193</v>
      </c>
      <c r="HQ96" t="s">
        <v>193</v>
      </c>
      <c r="HR96" t="s">
        <v>193</v>
      </c>
      <c r="HS96" t="s">
        <v>193</v>
      </c>
      <c r="HT96" t="s">
        <v>193</v>
      </c>
      <c r="HU96" t="s">
        <v>193</v>
      </c>
      <c r="HV96" t="s">
        <v>193</v>
      </c>
      <c r="HW96" t="s">
        <v>193</v>
      </c>
      <c r="HX96" t="s">
        <v>193</v>
      </c>
      <c r="HY96" t="s">
        <v>193</v>
      </c>
      <c r="HZ96" t="s">
        <v>193</v>
      </c>
      <c r="IA96" t="s">
        <v>193</v>
      </c>
      <c r="IB96" t="s">
        <v>193</v>
      </c>
      <c r="IC96" t="s">
        <v>193</v>
      </c>
      <c r="ID96" t="s">
        <v>193</v>
      </c>
      <c r="IE96" t="s">
        <v>193</v>
      </c>
      <c r="IF96" t="s">
        <v>193</v>
      </c>
      <c r="IG96" t="s">
        <v>193</v>
      </c>
      <c r="IH96" t="s">
        <v>193</v>
      </c>
      <c r="II96" t="s">
        <v>193</v>
      </c>
      <c r="IJ96" t="s">
        <v>193</v>
      </c>
      <c r="IK96" t="s">
        <v>193</v>
      </c>
      <c r="IL96" t="s">
        <v>193</v>
      </c>
      <c r="IM96" t="s">
        <v>193</v>
      </c>
      <c r="IN96" t="s">
        <v>193</v>
      </c>
      <c r="IO96" t="s">
        <v>193</v>
      </c>
      <c r="IP96" t="s">
        <v>193</v>
      </c>
      <c r="IQ96" t="s">
        <v>193</v>
      </c>
      <c r="IR96" t="s">
        <v>193</v>
      </c>
      <c r="IS96" t="s">
        <v>193</v>
      </c>
      <c r="IT96" t="s">
        <v>193</v>
      </c>
      <c r="IU96" t="s">
        <v>193</v>
      </c>
      <c r="IV96" t="s">
        <v>193</v>
      </c>
      <c r="IW96" t="s">
        <v>193</v>
      </c>
      <c r="IX96" t="s">
        <v>193</v>
      </c>
      <c r="IY96" t="s">
        <v>193</v>
      </c>
      <c r="IZ96" t="s">
        <v>193</v>
      </c>
      <c r="JA96" t="s">
        <v>193</v>
      </c>
      <c r="JB96" t="s">
        <v>193</v>
      </c>
      <c r="JC96" t="s">
        <v>193</v>
      </c>
      <c r="JD96" t="s">
        <v>193</v>
      </c>
      <c r="JE96" t="s">
        <v>193</v>
      </c>
      <c r="JF96" t="s">
        <v>193</v>
      </c>
      <c r="JG96" t="s">
        <v>193</v>
      </c>
      <c r="JH96" t="s">
        <v>193</v>
      </c>
      <c r="JI96" t="s">
        <v>193</v>
      </c>
      <c r="JJ96" t="s">
        <v>193</v>
      </c>
      <c r="JK96" t="s">
        <v>193</v>
      </c>
      <c r="JL96" t="s">
        <v>193</v>
      </c>
      <c r="JM96" t="s">
        <v>193</v>
      </c>
      <c r="JN96" t="s">
        <v>193</v>
      </c>
      <c r="JO96" t="s">
        <v>193</v>
      </c>
      <c r="JP96">
        <v>35</v>
      </c>
      <c r="JQ96" t="s">
        <v>114</v>
      </c>
      <c r="JR96" t="s">
        <v>114</v>
      </c>
      <c r="JS96" t="s">
        <v>193</v>
      </c>
      <c r="JT96" t="s">
        <v>193</v>
      </c>
      <c r="JU96" t="s">
        <v>193</v>
      </c>
      <c r="JV96" t="s">
        <v>193</v>
      </c>
      <c r="JW96" t="s">
        <v>193</v>
      </c>
      <c r="JX96" t="s">
        <v>193</v>
      </c>
      <c r="JY96" t="s">
        <v>193</v>
      </c>
      <c r="JZ96" t="s">
        <v>193</v>
      </c>
      <c r="KA96" t="s">
        <v>3458</v>
      </c>
      <c r="KB96">
        <v>0</v>
      </c>
      <c r="KC96">
        <v>0</v>
      </c>
      <c r="KD96">
        <v>1</v>
      </c>
      <c r="KE96">
        <v>0</v>
      </c>
      <c r="KF96">
        <v>0</v>
      </c>
      <c r="KG96">
        <v>0</v>
      </c>
      <c r="KH96">
        <v>0</v>
      </c>
      <c r="KI96">
        <v>0</v>
      </c>
      <c r="KJ96" t="s">
        <v>193</v>
      </c>
      <c r="KK96" t="s">
        <v>114</v>
      </c>
      <c r="KL96" t="s">
        <v>193</v>
      </c>
      <c r="KM96" t="s">
        <v>193</v>
      </c>
      <c r="KN96" t="s">
        <v>193</v>
      </c>
      <c r="KO96" t="s">
        <v>193</v>
      </c>
      <c r="KP96" t="s">
        <v>193</v>
      </c>
      <c r="KQ96" t="s">
        <v>193</v>
      </c>
      <c r="KR96" t="s">
        <v>193</v>
      </c>
      <c r="KS96" t="s">
        <v>193</v>
      </c>
      <c r="KT96" t="s">
        <v>193</v>
      </c>
      <c r="KU96" t="s">
        <v>193</v>
      </c>
      <c r="KV96" t="s">
        <v>193</v>
      </c>
      <c r="KW96" t="s">
        <v>193</v>
      </c>
      <c r="KX96" t="s">
        <v>193</v>
      </c>
      <c r="KY96" t="s">
        <v>193</v>
      </c>
      <c r="KZ96" t="s">
        <v>193</v>
      </c>
      <c r="LA96" t="s">
        <v>193</v>
      </c>
      <c r="LB96" t="s">
        <v>193</v>
      </c>
      <c r="LC96" t="s">
        <v>193</v>
      </c>
      <c r="LD96" t="s">
        <v>193</v>
      </c>
      <c r="LE96" t="s">
        <v>193</v>
      </c>
      <c r="LF96" t="s">
        <v>193</v>
      </c>
      <c r="LG96" t="s">
        <v>193</v>
      </c>
      <c r="LH96" t="s">
        <v>193</v>
      </c>
      <c r="LI96" t="s">
        <v>193</v>
      </c>
      <c r="LJ96" t="s">
        <v>193</v>
      </c>
      <c r="LK96" t="s">
        <v>193</v>
      </c>
      <c r="LL96" t="s">
        <v>193</v>
      </c>
      <c r="LM96" t="s">
        <v>193</v>
      </c>
      <c r="LN96" t="s">
        <v>193</v>
      </c>
      <c r="LO96" t="s">
        <v>193</v>
      </c>
      <c r="LP96" t="s">
        <v>193</v>
      </c>
      <c r="LQ96" t="s">
        <v>193</v>
      </c>
      <c r="LR96" t="s">
        <v>193</v>
      </c>
      <c r="LS96" t="s">
        <v>193</v>
      </c>
      <c r="LT96" t="s">
        <v>193</v>
      </c>
      <c r="LU96" t="s">
        <v>193</v>
      </c>
      <c r="LV96" t="s">
        <v>193</v>
      </c>
      <c r="LW96" t="s">
        <v>193</v>
      </c>
      <c r="LX96" t="s">
        <v>193</v>
      </c>
      <c r="LY96" t="s">
        <v>193</v>
      </c>
      <c r="LZ96" t="s">
        <v>193</v>
      </c>
      <c r="MA96" t="s">
        <v>193</v>
      </c>
      <c r="MB96" t="s">
        <v>193</v>
      </c>
      <c r="MC96" t="s">
        <v>193</v>
      </c>
      <c r="MD96" t="s">
        <v>193</v>
      </c>
      <c r="ME96" t="s">
        <v>193</v>
      </c>
      <c r="MF96" t="s">
        <v>193</v>
      </c>
      <c r="MG96" t="s">
        <v>193</v>
      </c>
      <c r="MH96" t="s">
        <v>193</v>
      </c>
      <c r="MI96" t="s">
        <v>193</v>
      </c>
      <c r="MJ96" t="s">
        <v>193</v>
      </c>
      <c r="MK96" t="s">
        <v>193</v>
      </c>
      <c r="ML96" t="s">
        <v>193</v>
      </c>
      <c r="MM96" t="s">
        <v>193</v>
      </c>
      <c r="MN96" t="s">
        <v>193</v>
      </c>
      <c r="MO96" t="s">
        <v>193</v>
      </c>
      <c r="MP96" t="s">
        <v>193</v>
      </c>
      <c r="MQ96" t="s">
        <v>193</v>
      </c>
      <c r="MR96" t="s">
        <v>193</v>
      </c>
      <c r="MS96" t="s">
        <v>193</v>
      </c>
      <c r="MT96" t="s">
        <v>193</v>
      </c>
      <c r="MU96" t="s">
        <v>193</v>
      </c>
      <c r="MV96" t="s">
        <v>193</v>
      </c>
      <c r="MW96" t="s">
        <v>193</v>
      </c>
      <c r="MX96" t="s">
        <v>193</v>
      </c>
      <c r="MY96" t="s">
        <v>193</v>
      </c>
      <c r="MZ96" t="s">
        <v>193</v>
      </c>
      <c r="NA96" t="s">
        <v>4168</v>
      </c>
      <c r="NB96" t="s">
        <v>193</v>
      </c>
      <c r="NC96">
        <v>195694367</v>
      </c>
      <c r="ND96" t="s">
        <v>3528</v>
      </c>
      <c r="NE96" t="s">
        <v>4169</v>
      </c>
      <c r="NF96" t="s">
        <v>193</v>
      </c>
      <c r="NG96" t="s">
        <v>699</v>
      </c>
      <c r="NH96" t="s">
        <v>700</v>
      </c>
      <c r="NI96" t="s">
        <v>611</v>
      </c>
      <c r="NJ96" t="s">
        <v>193</v>
      </c>
      <c r="NK96">
        <v>97</v>
      </c>
    </row>
    <row r="97" spans="1:375" x14ac:dyDescent="0.35">
      <c r="A97" t="s">
        <v>4170</v>
      </c>
      <c r="B97" t="s">
        <v>4171</v>
      </c>
      <c r="C97" t="s">
        <v>3316</v>
      </c>
      <c r="D97" t="s">
        <v>3870</v>
      </c>
      <c r="E97" t="s">
        <v>193</v>
      </c>
      <c r="F97" t="s">
        <v>193</v>
      </c>
      <c r="G97" t="s">
        <v>193</v>
      </c>
      <c r="H97" t="s">
        <v>3316</v>
      </c>
      <c r="I97" t="s">
        <v>133</v>
      </c>
      <c r="J97" t="s">
        <v>193</v>
      </c>
      <c r="K97" t="s">
        <v>134</v>
      </c>
      <c r="L97" t="s">
        <v>133</v>
      </c>
      <c r="M97" t="s">
        <v>133</v>
      </c>
      <c r="N97" t="s">
        <v>135</v>
      </c>
      <c r="O97" t="s">
        <v>193</v>
      </c>
      <c r="P97" t="s">
        <v>201</v>
      </c>
      <c r="Q97" t="s">
        <v>135</v>
      </c>
      <c r="R97" t="s">
        <v>135</v>
      </c>
      <c r="S97" t="s">
        <v>117</v>
      </c>
      <c r="T97" t="s">
        <v>136</v>
      </c>
      <c r="U97" t="s">
        <v>137</v>
      </c>
      <c r="V97" t="s">
        <v>136</v>
      </c>
      <c r="W97" t="s">
        <v>132</v>
      </c>
      <c r="X97" t="s">
        <v>205</v>
      </c>
      <c r="Y97" t="s">
        <v>1585</v>
      </c>
      <c r="Z97" t="s">
        <v>138</v>
      </c>
      <c r="AA97" t="s">
        <v>193</v>
      </c>
      <c r="AB97" t="s">
        <v>561</v>
      </c>
      <c r="AC97" t="s">
        <v>138</v>
      </c>
      <c r="AD97" t="s">
        <v>138</v>
      </c>
      <c r="AE97" t="s">
        <v>139</v>
      </c>
      <c r="AF97" t="s">
        <v>193</v>
      </c>
      <c r="AG97" t="s">
        <v>140</v>
      </c>
      <c r="AH97" t="s">
        <v>139</v>
      </c>
      <c r="AI97" t="s">
        <v>139</v>
      </c>
      <c r="AJ97" t="s">
        <v>489</v>
      </c>
      <c r="AK97" t="s">
        <v>490</v>
      </c>
      <c r="AL97" t="s">
        <v>109</v>
      </c>
      <c r="AM97" t="s">
        <v>193</v>
      </c>
      <c r="AN97" t="s">
        <v>109</v>
      </c>
      <c r="AO97" t="s">
        <v>193</v>
      </c>
      <c r="AP97" t="s">
        <v>494</v>
      </c>
      <c r="AQ97" t="s">
        <v>193</v>
      </c>
      <c r="AR97" t="s">
        <v>193</v>
      </c>
      <c r="AS97" t="s">
        <v>496</v>
      </c>
      <c r="AT97" t="s">
        <v>193</v>
      </c>
      <c r="AU97" t="s">
        <v>3350</v>
      </c>
      <c r="AV97">
        <v>0</v>
      </c>
      <c r="AW97">
        <v>0</v>
      </c>
      <c r="AX97">
        <v>0</v>
      </c>
      <c r="AY97">
        <v>0</v>
      </c>
      <c r="AZ97">
        <v>0</v>
      </c>
      <c r="BA97">
        <v>1</v>
      </c>
      <c r="BB97">
        <v>0</v>
      </c>
      <c r="BC97" t="s">
        <v>3871</v>
      </c>
      <c r="BD97" t="s">
        <v>3350</v>
      </c>
      <c r="BE97" t="s">
        <v>512</v>
      </c>
      <c r="BF97">
        <v>1</v>
      </c>
      <c r="BG97">
        <v>0</v>
      </c>
      <c r="BH97">
        <v>0</v>
      </c>
      <c r="BI97">
        <v>0</v>
      </c>
      <c r="BJ97">
        <v>1</v>
      </c>
      <c r="BK97">
        <v>0</v>
      </c>
      <c r="BL97">
        <v>0</v>
      </c>
      <c r="BM97">
        <v>0</v>
      </c>
      <c r="BN97">
        <v>0</v>
      </c>
      <c r="BO97">
        <v>0</v>
      </c>
      <c r="BP97" t="s">
        <v>193</v>
      </c>
      <c r="BQ97" t="s">
        <v>113</v>
      </c>
      <c r="BR97" t="s">
        <v>142</v>
      </c>
      <c r="BS97" t="s">
        <v>193</v>
      </c>
      <c r="BT97" t="s">
        <v>193</v>
      </c>
      <c r="BU97" t="s">
        <v>193</v>
      </c>
      <c r="BV97" t="s">
        <v>193</v>
      </c>
      <c r="BW97" t="s">
        <v>193</v>
      </c>
      <c r="BX97" t="s">
        <v>193</v>
      </c>
      <c r="BY97" t="s">
        <v>193</v>
      </c>
      <c r="BZ97" t="s">
        <v>193</v>
      </c>
      <c r="CA97" t="s">
        <v>193</v>
      </c>
      <c r="CB97" t="s">
        <v>193</v>
      </c>
      <c r="CC97" t="s">
        <v>193</v>
      </c>
      <c r="CD97" t="s">
        <v>193</v>
      </c>
      <c r="CE97" t="s">
        <v>193</v>
      </c>
      <c r="CF97" t="s">
        <v>193</v>
      </c>
      <c r="CG97" t="s">
        <v>193</v>
      </c>
      <c r="CH97" t="s">
        <v>193</v>
      </c>
      <c r="CI97" t="s">
        <v>193</v>
      </c>
      <c r="CJ97" t="s">
        <v>193</v>
      </c>
      <c r="CK97" t="s">
        <v>193</v>
      </c>
      <c r="CL97" t="s">
        <v>193</v>
      </c>
      <c r="CM97" t="s">
        <v>193</v>
      </c>
      <c r="CN97" t="s">
        <v>193</v>
      </c>
      <c r="CO97" t="s">
        <v>193</v>
      </c>
      <c r="CP97" t="s">
        <v>193</v>
      </c>
      <c r="CQ97" t="s">
        <v>193</v>
      </c>
      <c r="CR97" t="s">
        <v>193</v>
      </c>
      <c r="CS97" t="s">
        <v>193</v>
      </c>
      <c r="CT97" t="s">
        <v>193</v>
      </c>
      <c r="CU97" t="s">
        <v>193</v>
      </c>
      <c r="CV97" t="s">
        <v>193</v>
      </c>
      <c r="CW97" t="s">
        <v>193</v>
      </c>
      <c r="CX97" t="s">
        <v>193</v>
      </c>
      <c r="CY97" t="s">
        <v>193</v>
      </c>
      <c r="CZ97" t="s">
        <v>193</v>
      </c>
      <c r="DA97" t="s">
        <v>193</v>
      </c>
      <c r="DB97" t="s">
        <v>193</v>
      </c>
      <c r="DC97" t="s">
        <v>193</v>
      </c>
      <c r="DD97" t="s">
        <v>193</v>
      </c>
      <c r="DE97" t="s">
        <v>193</v>
      </c>
      <c r="DF97" t="s">
        <v>193</v>
      </c>
      <c r="DG97" t="s">
        <v>193</v>
      </c>
      <c r="DH97" t="s">
        <v>193</v>
      </c>
      <c r="DI97" t="s">
        <v>193</v>
      </c>
      <c r="DJ97" t="s">
        <v>193</v>
      </c>
      <c r="DK97" t="s">
        <v>193</v>
      </c>
      <c r="DL97" t="s">
        <v>193</v>
      </c>
      <c r="DM97" t="s">
        <v>193</v>
      </c>
      <c r="DN97" t="s">
        <v>193</v>
      </c>
      <c r="DO97" t="s">
        <v>193</v>
      </c>
      <c r="DP97" t="s">
        <v>193</v>
      </c>
      <c r="DQ97" t="s">
        <v>193</v>
      </c>
      <c r="DR97" t="s">
        <v>193</v>
      </c>
      <c r="DS97" t="s">
        <v>193</v>
      </c>
      <c r="DT97" t="s">
        <v>193</v>
      </c>
      <c r="DU97" t="s">
        <v>193</v>
      </c>
      <c r="DV97" t="s">
        <v>193</v>
      </c>
      <c r="DW97" t="s">
        <v>193</v>
      </c>
      <c r="DX97" t="s">
        <v>193</v>
      </c>
      <c r="DY97" t="s">
        <v>193</v>
      </c>
      <c r="DZ97" t="s">
        <v>193</v>
      </c>
      <c r="EA97" t="s">
        <v>193</v>
      </c>
      <c r="EB97" t="s">
        <v>193</v>
      </c>
      <c r="EC97" t="s">
        <v>193</v>
      </c>
      <c r="ED97" t="s">
        <v>193</v>
      </c>
      <c r="EE97" t="s">
        <v>193</v>
      </c>
      <c r="EF97" t="s">
        <v>193</v>
      </c>
      <c r="EG97" t="s">
        <v>193</v>
      </c>
      <c r="EH97" t="s">
        <v>193</v>
      </c>
      <c r="EI97" t="s">
        <v>193</v>
      </c>
      <c r="EJ97" t="s">
        <v>193</v>
      </c>
      <c r="EK97" t="s">
        <v>193</v>
      </c>
      <c r="EL97" t="s">
        <v>193</v>
      </c>
      <c r="EM97" t="s">
        <v>193</v>
      </c>
      <c r="EN97" t="s">
        <v>193</v>
      </c>
      <c r="EO97" t="s">
        <v>193</v>
      </c>
      <c r="EP97" t="s">
        <v>193</v>
      </c>
      <c r="EQ97" t="s">
        <v>193</v>
      </c>
      <c r="ER97" t="s">
        <v>193</v>
      </c>
      <c r="ES97" t="s">
        <v>193</v>
      </c>
      <c r="ET97" t="s">
        <v>193</v>
      </c>
      <c r="EU97" t="s">
        <v>193</v>
      </c>
      <c r="EV97" t="s">
        <v>193</v>
      </c>
      <c r="EW97" t="s">
        <v>193</v>
      </c>
      <c r="EX97" t="s">
        <v>193</v>
      </c>
      <c r="EY97" t="s">
        <v>193</v>
      </c>
      <c r="EZ97" t="s">
        <v>193</v>
      </c>
      <c r="FA97" t="s">
        <v>193</v>
      </c>
      <c r="FB97" t="s">
        <v>193</v>
      </c>
      <c r="FC97" t="s">
        <v>193</v>
      </c>
      <c r="FD97" t="s">
        <v>193</v>
      </c>
      <c r="FE97" t="s">
        <v>193</v>
      </c>
      <c r="FF97" t="s">
        <v>193</v>
      </c>
      <c r="FG97" t="s">
        <v>193</v>
      </c>
      <c r="FH97" t="s">
        <v>193</v>
      </c>
      <c r="FI97" t="s">
        <v>193</v>
      </c>
      <c r="FJ97" t="s">
        <v>193</v>
      </c>
      <c r="FK97" t="s">
        <v>193</v>
      </c>
      <c r="FL97" t="s">
        <v>193</v>
      </c>
      <c r="FM97" t="s">
        <v>193</v>
      </c>
      <c r="FN97" t="s">
        <v>193</v>
      </c>
      <c r="FO97" t="s">
        <v>193</v>
      </c>
      <c r="FP97" t="s">
        <v>193</v>
      </c>
      <c r="FQ97" t="s">
        <v>193</v>
      </c>
      <c r="FR97" t="s">
        <v>193</v>
      </c>
      <c r="FS97" t="s">
        <v>193</v>
      </c>
      <c r="FT97" t="s">
        <v>193</v>
      </c>
      <c r="FU97" t="s">
        <v>193</v>
      </c>
      <c r="FV97" t="s">
        <v>193</v>
      </c>
      <c r="FW97" t="s">
        <v>193</v>
      </c>
      <c r="FX97" t="s">
        <v>193</v>
      </c>
      <c r="FY97" t="s">
        <v>193</v>
      </c>
      <c r="FZ97" t="s">
        <v>193</v>
      </c>
      <c r="GA97" t="s">
        <v>193</v>
      </c>
      <c r="GB97" t="s">
        <v>193</v>
      </c>
      <c r="GC97" t="s">
        <v>193</v>
      </c>
      <c r="GD97" t="s">
        <v>193</v>
      </c>
      <c r="GE97" t="s">
        <v>193</v>
      </c>
      <c r="GF97" t="s">
        <v>193</v>
      </c>
      <c r="GG97" t="s">
        <v>193</v>
      </c>
      <c r="GH97" t="s">
        <v>193</v>
      </c>
      <c r="GI97" t="s">
        <v>193</v>
      </c>
      <c r="GJ97" t="s">
        <v>193</v>
      </c>
      <c r="GK97" t="s">
        <v>193</v>
      </c>
      <c r="GL97" t="s">
        <v>193</v>
      </c>
      <c r="GM97" t="s">
        <v>193</v>
      </c>
      <c r="GN97" t="s">
        <v>193</v>
      </c>
      <c r="GO97" t="s">
        <v>193</v>
      </c>
      <c r="GP97" t="s">
        <v>193</v>
      </c>
      <c r="GQ97" t="s">
        <v>193</v>
      </c>
      <c r="GR97" t="s">
        <v>193</v>
      </c>
      <c r="GS97" t="s">
        <v>193</v>
      </c>
      <c r="GT97" t="s">
        <v>193</v>
      </c>
      <c r="GU97" t="s">
        <v>193</v>
      </c>
      <c r="GV97" t="s">
        <v>193</v>
      </c>
      <c r="GW97" t="s">
        <v>193</v>
      </c>
      <c r="GX97" t="s">
        <v>193</v>
      </c>
      <c r="GY97" t="s">
        <v>193</v>
      </c>
      <c r="GZ97" t="s">
        <v>193</v>
      </c>
      <c r="HA97" t="s">
        <v>193</v>
      </c>
      <c r="HB97" t="s">
        <v>193</v>
      </c>
      <c r="HC97" t="s">
        <v>193</v>
      </c>
      <c r="HD97" t="s">
        <v>193</v>
      </c>
      <c r="HE97" t="s">
        <v>193</v>
      </c>
      <c r="HF97" t="s">
        <v>193</v>
      </c>
      <c r="HG97" t="s">
        <v>193</v>
      </c>
      <c r="HH97" t="s">
        <v>193</v>
      </c>
      <c r="HI97" t="s">
        <v>193</v>
      </c>
      <c r="HJ97" t="s">
        <v>193</v>
      </c>
      <c r="HK97" t="s">
        <v>193</v>
      </c>
      <c r="HL97" t="s">
        <v>193</v>
      </c>
      <c r="HM97" t="s">
        <v>193</v>
      </c>
      <c r="HN97" t="s">
        <v>193</v>
      </c>
      <c r="HO97" t="s">
        <v>193</v>
      </c>
      <c r="HP97" t="s">
        <v>193</v>
      </c>
      <c r="HQ97" t="s">
        <v>193</v>
      </c>
      <c r="HR97" t="s">
        <v>193</v>
      </c>
      <c r="HS97" t="s">
        <v>193</v>
      </c>
      <c r="HT97" t="s">
        <v>193</v>
      </c>
      <c r="HU97" t="s">
        <v>193</v>
      </c>
      <c r="HV97" t="s">
        <v>193</v>
      </c>
      <c r="HW97" t="s">
        <v>193</v>
      </c>
      <c r="HX97" t="s">
        <v>193</v>
      </c>
      <c r="HY97" t="s">
        <v>193</v>
      </c>
      <c r="HZ97" t="s">
        <v>193</v>
      </c>
      <c r="IA97" t="s">
        <v>193</v>
      </c>
      <c r="IB97" t="s">
        <v>193</v>
      </c>
      <c r="IC97" t="s">
        <v>193</v>
      </c>
      <c r="ID97" t="s">
        <v>193</v>
      </c>
      <c r="IE97" t="s">
        <v>193</v>
      </c>
      <c r="IF97" t="s">
        <v>193</v>
      </c>
      <c r="IG97" t="s">
        <v>193</v>
      </c>
      <c r="IH97" t="s">
        <v>193</v>
      </c>
      <c r="II97" t="s">
        <v>193</v>
      </c>
      <c r="IJ97" t="s">
        <v>193</v>
      </c>
      <c r="IK97" t="s">
        <v>193</v>
      </c>
      <c r="IL97" t="s">
        <v>193</v>
      </c>
      <c r="IM97" t="s">
        <v>193</v>
      </c>
      <c r="IN97" t="s">
        <v>193</v>
      </c>
      <c r="IO97" t="s">
        <v>193</v>
      </c>
      <c r="IP97" t="s">
        <v>193</v>
      </c>
      <c r="IQ97" t="s">
        <v>193</v>
      </c>
      <c r="IR97" t="s">
        <v>193</v>
      </c>
      <c r="IS97" t="s">
        <v>193</v>
      </c>
      <c r="IT97" t="s">
        <v>193</v>
      </c>
      <c r="IU97" t="s">
        <v>193</v>
      </c>
      <c r="IV97" t="s">
        <v>193</v>
      </c>
      <c r="IW97" t="s">
        <v>193</v>
      </c>
      <c r="IX97" t="s">
        <v>193</v>
      </c>
      <c r="IY97" t="s">
        <v>193</v>
      </c>
      <c r="IZ97" t="s">
        <v>193</v>
      </c>
      <c r="JA97" t="s">
        <v>193</v>
      </c>
      <c r="JB97" t="s">
        <v>193</v>
      </c>
      <c r="JC97" t="s">
        <v>193</v>
      </c>
      <c r="JD97" t="s">
        <v>193</v>
      </c>
      <c r="JE97" t="s">
        <v>193</v>
      </c>
      <c r="JF97" t="s">
        <v>193</v>
      </c>
      <c r="JG97" t="s">
        <v>193</v>
      </c>
      <c r="JH97" t="s">
        <v>193</v>
      </c>
      <c r="JI97" t="s">
        <v>193</v>
      </c>
      <c r="JJ97" t="s">
        <v>193</v>
      </c>
      <c r="JK97" t="s">
        <v>193</v>
      </c>
      <c r="JL97" t="s">
        <v>193</v>
      </c>
      <c r="JM97" t="s">
        <v>193</v>
      </c>
      <c r="JN97" t="s">
        <v>193</v>
      </c>
      <c r="JO97" t="s">
        <v>193</v>
      </c>
      <c r="JP97" t="s">
        <v>193</v>
      </c>
      <c r="JQ97" t="s">
        <v>114</v>
      </c>
      <c r="JR97" t="s">
        <v>114</v>
      </c>
      <c r="JS97" t="s">
        <v>193</v>
      </c>
      <c r="JT97" t="s">
        <v>193</v>
      </c>
      <c r="JU97" t="s">
        <v>193</v>
      </c>
      <c r="JV97" t="s">
        <v>193</v>
      </c>
      <c r="JW97" t="s">
        <v>193</v>
      </c>
      <c r="JX97" t="s">
        <v>193</v>
      </c>
      <c r="JY97" t="s">
        <v>193</v>
      </c>
      <c r="JZ97" t="s">
        <v>193</v>
      </c>
      <c r="KA97" t="s">
        <v>3458</v>
      </c>
      <c r="KB97">
        <v>0</v>
      </c>
      <c r="KC97">
        <v>0</v>
      </c>
      <c r="KD97">
        <v>1</v>
      </c>
      <c r="KE97">
        <v>0</v>
      </c>
      <c r="KF97">
        <v>0</v>
      </c>
      <c r="KG97">
        <v>0</v>
      </c>
      <c r="KH97">
        <v>0</v>
      </c>
      <c r="KI97">
        <v>0</v>
      </c>
      <c r="KJ97" t="s">
        <v>193</v>
      </c>
      <c r="KK97" t="s">
        <v>114</v>
      </c>
      <c r="KL97" t="s">
        <v>193</v>
      </c>
      <c r="KM97" t="s">
        <v>193</v>
      </c>
      <c r="KN97" t="s">
        <v>193</v>
      </c>
      <c r="KO97" t="s">
        <v>193</v>
      </c>
      <c r="KP97" t="s">
        <v>193</v>
      </c>
      <c r="KQ97" t="s">
        <v>193</v>
      </c>
      <c r="KR97" t="s">
        <v>193</v>
      </c>
      <c r="KS97" t="s">
        <v>193</v>
      </c>
      <c r="KT97" t="s">
        <v>193</v>
      </c>
      <c r="KU97" t="s">
        <v>193</v>
      </c>
      <c r="KV97" t="s">
        <v>193</v>
      </c>
      <c r="KW97" t="s">
        <v>193</v>
      </c>
      <c r="KX97" t="s">
        <v>193</v>
      </c>
      <c r="KY97" t="s">
        <v>193</v>
      </c>
      <c r="KZ97" t="s">
        <v>193</v>
      </c>
      <c r="LA97" t="s">
        <v>193</v>
      </c>
      <c r="LB97" t="s">
        <v>193</v>
      </c>
      <c r="LC97" t="s">
        <v>193</v>
      </c>
      <c r="LD97" t="s">
        <v>193</v>
      </c>
      <c r="LE97" t="s">
        <v>193</v>
      </c>
      <c r="LF97" t="s">
        <v>193</v>
      </c>
      <c r="LG97" t="s">
        <v>193</v>
      </c>
      <c r="LH97" t="s">
        <v>193</v>
      </c>
      <c r="LI97" t="s">
        <v>193</v>
      </c>
      <c r="LJ97" t="s">
        <v>193</v>
      </c>
      <c r="LK97" t="s">
        <v>193</v>
      </c>
      <c r="LL97" t="s">
        <v>193</v>
      </c>
      <c r="LM97" t="s">
        <v>193</v>
      </c>
      <c r="LN97" t="s">
        <v>193</v>
      </c>
      <c r="LO97" t="s">
        <v>193</v>
      </c>
      <c r="LP97" t="s">
        <v>193</v>
      </c>
      <c r="LQ97" t="s">
        <v>193</v>
      </c>
      <c r="LR97" t="s">
        <v>193</v>
      </c>
      <c r="LS97" t="s">
        <v>193</v>
      </c>
      <c r="LT97" t="s">
        <v>193</v>
      </c>
      <c r="LU97" t="s">
        <v>193</v>
      </c>
      <c r="LV97" t="s">
        <v>193</v>
      </c>
      <c r="LW97" t="s">
        <v>193</v>
      </c>
      <c r="LX97" t="s">
        <v>193</v>
      </c>
      <c r="LY97" t="s">
        <v>193</v>
      </c>
      <c r="LZ97" t="s">
        <v>193</v>
      </c>
      <c r="MA97" t="s">
        <v>193</v>
      </c>
      <c r="MB97" t="s">
        <v>193</v>
      </c>
      <c r="MC97" t="s">
        <v>193</v>
      </c>
      <c r="MD97" t="s">
        <v>193</v>
      </c>
      <c r="ME97" t="s">
        <v>193</v>
      </c>
      <c r="MF97" t="s">
        <v>193</v>
      </c>
      <c r="MG97" t="s">
        <v>193</v>
      </c>
      <c r="MH97" t="s">
        <v>193</v>
      </c>
      <c r="MI97" t="s">
        <v>193</v>
      </c>
      <c r="MJ97" t="s">
        <v>193</v>
      </c>
      <c r="MK97" t="s">
        <v>193</v>
      </c>
      <c r="ML97" t="s">
        <v>193</v>
      </c>
      <c r="MM97" t="s">
        <v>193</v>
      </c>
      <c r="MN97" t="s">
        <v>193</v>
      </c>
      <c r="MO97" t="s">
        <v>193</v>
      </c>
      <c r="MP97" t="s">
        <v>193</v>
      </c>
      <c r="MQ97" t="s">
        <v>193</v>
      </c>
      <c r="MR97" t="s">
        <v>193</v>
      </c>
      <c r="MS97" t="s">
        <v>193</v>
      </c>
      <c r="MT97" t="s">
        <v>193</v>
      </c>
      <c r="MU97" t="s">
        <v>193</v>
      </c>
      <c r="MV97" t="s">
        <v>193</v>
      </c>
      <c r="MW97" t="s">
        <v>193</v>
      </c>
      <c r="MX97" t="s">
        <v>193</v>
      </c>
      <c r="MY97" t="s">
        <v>193</v>
      </c>
      <c r="MZ97" t="s">
        <v>193</v>
      </c>
      <c r="NA97" t="s">
        <v>4172</v>
      </c>
      <c r="NB97" t="s">
        <v>193</v>
      </c>
      <c r="NC97">
        <v>195694374</v>
      </c>
      <c r="ND97" t="s">
        <v>3529</v>
      </c>
      <c r="NE97" t="s">
        <v>4173</v>
      </c>
      <c r="NF97" t="s">
        <v>193</v>
      </c>
      <c r="NG97" t="s">
        <v>699</v>
      </c>
      <c r="NH97" t="s">
        <v>700</v>
      </c>
      <c r="NI97" t="s">
        <v>611</v>
      </c>
      <c r="NJ97" t="s">
        <v>193</v>
      </c>
      <c r="NK97">
        <v>98</v>
      </c>
    </row>
    <row r="98" spans="1:375" x14ac:dyDescent="0.35">
      <c r="A98" t="s">
        <v>4174</v>
      </c>
      <c r="B98" t="s">
        <v>4175</v>
      </c>
      <c r="C98" t="s">
        <v>3316</v>
      </c>
      <c r="D98" t="s">
        <v>3870</v>
      </c>
      <c r="E98" t="s">
        <v>193</v>
      </c>
      <c r="F98" t="s">
        <v>193</v>
      </c>
      <c r="G98" t="s">
        <v>193</v>
      </c>
      <c r="H98" t="s">
        <v>3316</v>
      </c>
      <c r="I98" t="s">
        <v>133</v>
      </c>
      <c r="J98" t="s">
        <v>193</v>
      </c>
      <c r="K98" t="s">
        <v>134</v>
      </c>
      <c r="L98" t="s">
        <v>133</v>
      </c>
      <c r="M98" t="s">
        <v>133</v>
      </c>
      <c r="N98" t="s">
        <v>135</v>
      </c>
      <c r="O98" t="s">
        <v>193</v>
      </c>
      <c r="P98" t="s">
        <v>201</v>
      </c>
      <c r="Q98" t="s">
        <v>135</v>
      </c>
      <c r="R98" t="s">
        <v>135</v>
      </c>
      <c r="S98" t="s">
        <v>117</v>
      </c>
      <c r="T98" t="s">
        <v>136</v>
      </c>
      <c r="U98" t="s">
        <v>137</v>
      </c>
      <c r="V98" t="s">
        <v>136</v>
      </c>
      <c r="W98" t="s">
        <v>132</v>
      </c>
      <c r="X98" t="s">
        <v>205</v>
      </c>
      <c r="Y98" t="s">
        <v>1585</v>
      </c>
      <c r="Z98" t="s">
        <v>138</v>
      </c>
      <c r="AA98" t="s">
        <v>193</v>
      </c>
      <c r="AB98" t="s">
        <v>561</v>
      </c>
      <c r="AC98" t="s">
        <v>138</v>
      </c>
      <c r="AD98" t="s">
        <v>138</v>
      </c>
      <c r="AE98" t="s">
        <v>139</v>
      </c>
      <c r="AF98" t="s">
        <v>193</v>
      </c>
      <c r="AG98" t="s">
        <v>140</v>
      </c>
      <c r="AH98" t="s">
        <v>139</v>
      </c>
      <c r="AI98" t="s">
        <v>139</v>
      </c>
      <c r="AJ98" t="s">
        <v>489</v>
      </c>
      <c r="AK98" t="s">
        <v>490</v>
      </c>
      <c r="AL98" t="s">
        <v>109</v>
      </c>
      <c r="AM98" t="s">
        <v>193</v>
      </c>
      <c r="AN98" t="s">
        <v>109</v>
      </c>
      <c r="AO98" t="s">
        <v>193</v>
      </c>
      <c r="AP98" t="s">
        <v>491</v>
      </c>
      <c r="AQ98" t="s">
        <v>193</v>
      </c>
      <c r="AR98" t="s">
        <v>193</v>
      </c>
      <c r="AS98" t="s">
        <v>514</v>
      </c>
      <c r="AT98" t="s">
        <v>193</v>
      </c>
      <c r="AU98" t="s">
        <v>3350</v>
      </c>
      <c r="AV98">
        <v>0</v>
      </c>
      <c r="AW98">
        <v>0</v>
      </c>
      <c r="AX98">
        <v>0</v>
      </c>
      <c r="AY98">
        <v>0</v>
      </c>
      <c r="AZ98">
        <v>0</v>
      </c>
      <c r="BA98">
        <v>1</v>
      </c>
      <c r="BB98">
        <v>0</v>
      </c>
      <c r="BC98" t="s">
        <v>3871</v>
      </c>
      <c r="BD98" t="s">
        <v>3350</v>
      </c>
      <c r="BE98" t="s">
        <v>112</v>
      </c>
      <c r="BF98">
        <v>1</v>
      </c>
      <c r="BG98">
        <v>0</v>
      </c>
      <c r="BH98">
        <v>0</v>
      </c>
      <c r="BI98">
        <v>0</v>
      </c>
      <c r="BJ98">
        <v>0</v>
      </c>
      <c r="BK98">
        <v>0</v>
      </c>
      <c r="BL98">
        <v>0</v>
      </c>
      <c r="BM98">
        <v>0</v>
      </c>
      <c r="BN98">
        <v>0</v>
      </c>
      <c r="BO98">
        <v>0</v>
      </c>
      <c r="BP98" t="s">
        <v>193</v>
      </c>
      <c r="BQ98" t="s">
        <v>113</v>
      </c>
      <c r="BR98" t="s">
        <v>142</v>
      </c>
      <c r="BS98" t="s">
        <v>193</v>
      </c>
      <c r="BT98" t="s">
        <v>193</v>
      </c>
      <c r="BU98" t="s">
        <v>193</v>
      </c>
      <c r="BV98" t="s">
        <v>193</v>
      </c>
      <c r="BW98" t="s">
        <v>193</v>
      </c>
      <c r="BX98" t="s">
        <v>193</v>
      </c>
      <c r="BY98" t="s">
        <v>193</v>
      </c>
      <c r="BZ98" t="s">
        <v>193</v>
      </c>
      <c r="CA98" t="s">
        <v>193</v>
      </c>
      <c r="CB98" t="s">
        <v>193</v>
      </c>
      <c r="CC98" t="s">
        <v>193</v>
      </c>
      <c r="CD98" t="s">
        <v>193</v>
      </c>
      <c r="CE98" t="s">
        <v>193</v>
      </c>
      <c r="CF98" t="s">
        <v>193</v>
      </c>
      <c r="CG98" t="s">
        <v>193</v>
      </c>
      <c r="CH98" t="s">
        <v>193</v>
      </c>
      <c r="CI98" t="s">
        <v>193</v>
      </c>
      <c r="CJ98" t="s">
        <v>193</v>
      </c>
      <c r="CK98" t="s">
        <v>193</v>
      </c>
      <c r="CL98" t="s">
        <v>193</v>
      </c>
      <c r="CM98" t="s">
        <v>193</v>
      </c>
      <c r="CN98" t="s">
        <v>193</v>
      </c>
      <c r="CO98" t="s">
        <v>193</v>
      </c>
      <c r="CP98" t="s">
        <v>193</v>
      </c>
      <c r="CQ98" t="s">
        <v>193</v>
      </c>
      <c r="CR98" t="s">
        <v>193</v>
      </c>
      <c r="CS98" t="s">
        <v>193</v>
      </c>
      <c r="CT98" t="s">
        <v>193</v>
      </c>
      <c r="CU98" t="s">
        <v>193</v>
      </c>
      <c r="CV98" t="s">
        <v>193</v>
      </c>
      <c r="CW98" t="s">
        <v>193</v>
      </c>
      <c r="CX98" t="s">
        <v>193</v>
      </c>
      <c r="CY98" t="s">
        <v>193</v>
      </c>
      <c r="CZ98" t="s">
        <v>193</v>
      </c>
      <c r="DA98" t="s">
        <v>193</v>
      </c>
      <c r="DB98" t="s">
        <v>193</v>
      </c>
      <c r="DC98" t="s">
        <v>193</v>
      </c>
      <c r="DD98" t="s">
        <v>193</v>
      </c>
      <c r="DE98" t="s">
        <v>193</v>
      </c>
      <c r="DF98" t="s">
        <v>193</v>
      </c>
      <c r="DG98" t="s">
        <v>193</v>
      </c>
      <c r="DH98" t="s">
        <v>193</v>
      </c>
      <c r="DI98" t="s">
        <v>193</v>
      </c>
      <c r="DJ98" t="s">
        <v>193</v>
      </c>
      <c r="DK98" t="s">
        <v>193</v>
      </c>
      <c r="DL98" t="s">
        <v>193</v>
      </c>
      <c r="DM98" t="s">
        <v>193</v>
      </c>
      <c r="DN98" t="s">
        <v>193</v>
      </c>
      <c r="DO98" t="s">
        <v>193</v>
      </c>
      <c r="DP98" t="s">
        <v>193</v>
      </c>
      <c r="DQ98" t="s">
        <v>193</v>
      </c>
      <c r="DR98" t="s">
        <v>193</v>
      </c>
      <c r="DS98" t="s">
        <v>193</v>
      </c>
      <c r="DT98" t="s">
        <v>193</v>
      </c>
      <c r="DU98" t="s">
        <v>193</v>
      </c>
      <c r="DV98" t="s">
        <v>193</v>
      </c>
      <c r="DW98" t="s">
        <v>193</v>
      </c>
      <c r="DX98" t="s">
        <v>193</v>
      </c>
      <c r="DY98" t="s">
        <v>193</v>
      </c>
      <c r="DZ98" t="s">
        <v>193</v>
      </c>
      <c r="EA98" t="s">
        <v>193</v>
      </c>
      <c r="EB98" t="s">
        <v>193</v>
      </c>
      <c r="EC98" t="s">
        <v>193</v>
      </c>
      <c r="ED98" t="s">
        <v>193</v>
      </c>
      <c r="EE98" t="s">
        <v>193</v>
      </c>
      <c r="EF98" t="s">
        <v>193</v>
      </c>
      <c r="EG98" t="s">
        <v>193</v>
      </c>
      <c r="EH98" t="s">
        <v>193</v>
      </c>
      <c r="EI98" t="s">
        <v>193</v>
      </c>
      <c r="EJ98" t="s">
        <v>193</v>
      </c>
      <c r="EK98" t="s">
        <v>193</v>
      </c>
      <c r="EL98" t="s">
        <v>193</v>
      </c>
      <c r="EM98" t="s">
        <v>193</v>
      </c>
      <c r="EN98" t="s">
        <v>193</v>
      </c>
      <c r="EO98" t="s">
        <v>193</v>
      </c>
      <c r="EP98" t="s">
        <v>193</v>
      </c>
      <c r="EQ98" t="s">
        <v>193</v>
      </c>
      <c r="ER98" t="s">
        <v>193</v>
      </c>
      <c r="ES98" t="s">
        <v>193</v>
      </c>
      <c r="ET98" t="s">
        <v>193</v>
      </c>
      <c r="EU98" t="s">
        <v>193</v>
      </c>
      <c r="EV98" t="s">
        <v>193</v>
      </c>
      <c r="EW98" t="s">
        <v>193</v>
      </c>
      <c r="EX98" t="s">
        <v>193</v>
      </c>
      <c r="EY98" t="s">
        <v>193</v>
      </c>
      <c r="EZ98" t="s">
        <v>193</v>
      </c>
      <c r="FA98" t="s">
        <v>193</v>
      </c>
      <c r="FB98" t="s">
        <v>193</v>
      </c>
      <c r="FC98" t="s">
        <v>193</v>
      </c>
      <c r="FD98" t="s">
        <v>193</v>
      </c>
      <c r="FE98" t="s">
        <v>193</v>
      </c>
      <c r="FF98" t="s">
        <v>193</v>
      </c>
      <c r="FG98" t="s">
        <v>193</v>
      </c>
      <c r="FH98" t="s">
        <v>193</v>
      </c>
      <c r="FI98" t="s">
        <v>193</v>
      </c>
      <c r="FJ98" t="s">
        <v>193</v>
      </c>
      <c r="FK98" t="s">
        <v>193</v>
      </c>
      <c r="FL98" t="s">
        <v>193</v>
      </c>
      <c r="FM98" t="s">
        <v>193</v>
      </c>
      <c r="FN98" t="s">
        <v>193</v>
      </c>
      <c r="FO98" t="s">
        <v>193</v>
      </c>
      <c r="FP98" t="s">
        <v>193</v>
      </c>
      <c r="FQ98" t="s">
        <v>193</v>
      </c>
      <c r="FR98" t="s">
        <v>193</v>
      </c>
      <c r="FS98" t="s">
        <v>193</v>
      </c>
      <c r="FT98" t="s">
        <v>193</v>
      </c>
      <c r="FU98" t="s">
        <v>193</v>
      </c>
      <c r="FV98" t="s">
        <v>193</v>
      </c>
      <c r="FW98" t="s">
        <v>193</v>
      </c>
      <c r="FX98" t="s">
        <v>193</v>
      </c>
      <c r="FY98" t="s">
        <v>193</v>
      </c>
      <c r="FZ98" t="s">
        <v>193</v>
      </c>
      <c r="GA98" t="s">
        <v>193</v>
      </c>
      <c r="GB98" t="s">
        <v>193</v>
      </c>
      <c r="GC98" t="s">
        <v>193</v>
      </c>
      <c r="GD98" t="s">
        <v>193</v>
      </c>
      <c r="GE98" t="s">
        <v>193</v>
      </c>
      <c r="GF98" t="s">
        <v>193</v>
      </c>
      <c r="GG98" t="s">
        <v>193</v>
      </c>
      <c r="GH98" t="s">
        <v>193</v>
      </c>
      <c r="GI98" t="s">
        <v>193</v>
      </c>
      <c r="GJ98" t="s">
        <v>193</v>
      </c>
      <c r="GK98" t="s">
        <v>193</v>
      </c>
      <c r="GL98" t="s">
        <v>193</v>
      </c>
      <c r="GM98" t="s">
        <v>193</v>
      </c>
      <c r="GN98" t="s">
        <v>193</v>
      </c>
      <c r="GO98" t="s">
        <v>193</v>
      </c>
      <c r="GP98" t="s">
        <v>193</v>
      </c>
      <c r="GQ98" t="s">
        <v>193</v>
      </c>
      <c r="GR98" t="s">
        <v>193</v>
      </c>
      <c r="GS98" t="s">
        <v>193</v>
      </c>
      <c r="GT98" t="s">
        <v>193</v>
      </c>
      <c r="GU98" t="s">
        <v>193</v>
      </c>
      <c r="GV98" t="s">
        <v>193</v>
      </c>
      <c r="GW98" t="s">
        <v>193</v>
      </c>
      <c r="GX98" t="s">
        <v>193</v>
      </c>
      <c r="GY98" t="s">
        <v>193</v>
      </c>
      <c r="GZ98" t="s">
        <v>193</v>
      </c>
      <c r="HA98" t="s">
        <v>193</v>
      </c>
      <c r="HB98" t="s">
        <v>193</v>
      </c>
      <c r="HC98" t="s">
        <v>193</v>
      </c>
      <c r="HD98" t="s">
        <v>193</v>
      </c>
      <c r="HE98" t="s">
        <v>193</v>
      </c>
      <c r="HF98" t="s">
        <v>193</v>
      </c>
      <c r="HG98" t="s">
        <v>193</v>
      </c>
      <c r="HH98" t="s">
        <v>193</v>
      </c>
      <c r="HI98" t="s">
        <v>193</v>
      </c>
      <c r="HJ98" t="s">
        <v>193</v>
      </c>
      <c r="HK98" t="s">
        <v>193</v>
      </c>
      <c r="HL98" t="s">
        <v>193</v>
      </c>
      <c r="HM98" t="s">
        <v>193</v>
      </c>
      <c r="HN98" t="s">
        <v>193</v>
      </c>
      <c r="HO98" t="s">
        <v>193</v>
      </c>
      <c r="HP98" t="s">
        <v>193</v>
      </c>
      <c r="HQ98" t="s">
        <v>193</v>
      </c>
      <c r="HR98" t="s">
        <v>193</v>
      </c>
      <c r="HS98" t="s">
        <v>193</v>
      </c>
      <c r="HT98" t="s">
        <v>193</v>
      </c>
      <c r="HU98" t="s">
        <v>193</v>
      </c>
      <c r="HV98" t="s">
        <v>193</v>
      </c>
      <c r="HW98" t="s">
        <v>193</v>
      </c>
      <c r="HX98" t="s">
        <v>193</v>
      </c>
      <c r="HY98" t="s">
        <v>193</v>
      </c>
      <c r="HZ98" t="s">
        <v>193</v>
      </c>
      <c r="IA98" t="s">
        <v>193</v>
      </c>
      <c r="IB98" t="s">
        <v>193</v>
      </c>
      <c r="IC98" t="s">
        <v>193</v>
      </c>
      <c r="ID98" t="s">
        <v>193</v>
      </c>
      <c r="IE98" t="s">
        <v>193</v>
      </c>
      <c r="IF98" t="s">
        <v>193</v>
      </c>
      <c r="IG98" t="s">
        <v>193</v>
      </c>
      <c r="IH98" t="s">
        <v>193</v>
      </c>
      <c r="II98" t="s">
        <v>193</v>
      </c>
      <c r="IJ98" t="s">
        <v>193</v>
      </c>
      <c r="IK98" t="s">
        <v>193</v>
      </c>
      <c r="IL98" t="s">
        <v>193</v>
      </c>
      <c r="IM98" t="s">
        <v>193</v>
      </c>
      <c r="IN98" t="s">
        <v>193</v>
      </c>
      <c r="IO98" t="s">
        <v>193</v>
      </c>
      <c r="IP98" t="s">
        <v>193</v>
      </c>
      <c r="IQ98" t="s">
        <v>193</v>
      </c>
      <c r="IR98" t="s">
        <v>193</v>
      </c>
      <c r="IS98" t="s">
        <v>193</v>
      </c>
      <c r="IT98" t="s">
        <v>193</v>
      </c>
      <c r="IU98" t="s">
        <v>193</v>
      </c>
      <c r="IV98" t="s">
        <v>193</v>
      </c>
      <c r="IW98" t="s">
        <v>193</v>
      </c>
      <c r="IX98" t="s">
        <v>193</v>
      </c>
      <c r="IY98" t="s">
        <v>193</v>
      </c>
      <c r="IZ98" t="s">
        <v>193</v>
      </c>
      <c r="JA98" t="s">
        <v>193</v>
      </c>
      <c r="JB98" t="s">
        <v>193</v>
      </c>
      <c r="JC98" t="s">
        <v>193</v>
      </c>
      <c r="JD98" t="s">
        <v>193</v>
      </c>
      <c r="JE98" t="s">
        <v>193</v>
      </c>
      <c r="JF98" t="s">
        <v>193</v>
      </c>
      <c r="JG98" t="s">
        <v>193</v>
      </c>
      <c r="JH98" t="s">
        <v>193</v>
      </c>
      <c r="JI98" t="s">
        <v>193</v>
      </c>
      <c r="JJ98" t="s">
        <v>193</v>
      </c>
      <c r="JK98" t="s">
        <v>193</v>
      </c>
      <c r="JL98" t="s">
        <v>193</v>
      </c>
      <c r="JM98" t="s">
        <v>193</v>
      </c>
      <c r="JN98" t="s">
        <v>193</v>
      </c>
      <c r="JO98" t="s">
        <v>193</v>
      </c>
      <c r="JP98">
        <v>30</v>
      </c>
      <c r="JQ98" t="s">
        <v>114</v>
      </c>
      <c r="JR98" t="s">
        <v>114</v>
      </c>
      <c r="JS98" t="s">
        <v>193</v>
      </c>
      <c r="JT98" t="s">
        <v>193</v>
      </c>
      <c r="JU98" t="s">
        <v>193</v>
      </c>
      <c r="JV98" t="s">
        <v>193</v>
      </c>
      <c r="JW98" t="s">
        <v>193</v>
      </c>
      <c r="JX98" t="s">
        <v>193</v>
      </c>
      <c r="JY98" t="s">
        <v>193</v>
      </c>
      <c r="JZ98" t="s">
        <v>193</v>
      </c>
      <c r="KA98" t="s">
        <v>3426</v>
      </c>
      <c r="KB98">
        <v>0</v>
      </c>
      <c r="KC98">
        <v>0</v>
      </c>
      <c r="KD98">
        <v>0</v>
      </c>
      <c r="KE98">
        <v>0</v>
      </c>
      <c r="KF98">
        <v>0</v>
      </c>
      <c r="KG98">
        <v>1</v>
      </c>
      <c r="KH98">
        <v>0</v>
      </c>
      <c r="KI98">
        <v>0</v>
      </c>
      <c r="KJ98" t="s">
        <v>193</v>
      </c>
      <c r="KK98" t="s">
        <v>114</v>
      </c>
      <c r="KL98" t="s">
        <v>193</v>
      </c>
      <c r="KM98" t="s">
        <v>193</v>
      </c>
      <c r="KN98" t="s">
        <v>193</v>
      </c>
      <c r="KO98" t="s">
        <v>193</v>
      </c>
      <c r="KP98" t="s">
        <v>193</v>
      </c>
      <c r="KQ98" t="s">
        <v>193</v>
      </c>
      <c r="KR98" t="s">
        <v>193</v>
      </c>
      <c r="KS98" t="s">
        <v>193</v>
      </c>
      <c r="KT98" t="s">
        <v>193</v>
      </c>
      <c r="KU98" t="s">
        <v>193</v>
      </c>
      <c r="KV98" t="s">
        <v>193</v>
      </c>
      <c r="KW98" t="s">
        <v>193</v>
      </c>
      <c r="KX98" t="s">
        <v>193</v>
      </c>
      <c r="KY98" t="s">
        <v>193</v>
      </c>
      <c r="KZ98" t="s">
        <v>193</v>
      </c>
      <c r="LA98" t="s">
        <v>193</v>
      </c>
      <c r="LB98" t="s">
        <v>193</v>
      </c>
      <c r="LC98" t="s">
        <v>193</v>
      </c>
      <c r="LD98" t="s">
        <v>193</v>
      </c>
      <c r="LE98" t="s">
        <v>193</v>
      </c>
      <c r="LF98" t="s">
        <v>193</v>
      </c>
      <c r="LG98" t="s">
        <v>193</v>
      </c>
      <c r="LH98" t="s">
        <v>193</v>
      </c>
      <c r="LI98" t="s">
        <v>193</v>
      </c>
      <c r="LJ98" t="s">
        <v>193</v>
      </c>
      <c r="LK98" t="s">
        <v>193</v>
      </c>
      <c r="LL98" t="s">
        <v>193</v>
      </c>
      <c r="LM98" t="s">
        <v>193</v>
      </c>
      <c r="LN98" t="s">
        <v>193</v>
      </c>
      <c r="LO98" t="s">
        <v>193</v>
      </c>
      <c r="LP98" t="s">
        <v>193</v>
      </c>
      <c r="LQ98" t="s">
        <v>193</v>
      </c>
      <c r="LR98" t="s">
        <v>193</v>
      </c>
      <c r="LS98" t="s">
        <v>193</v>
      </c>
      <c r="LT98" t="s">
        <v>193</v>
      </c>
      <c r="LU98" t="s">
        <v>193</v>
      </c>
      <c r="LV98" t="s">
        <v>193</v>
      </c>
      <c r="LW98" t="s">
        <v>193</v>
      </c>
      <c r="LX98" t="s">
        <v>193</v>
      </c>
      <c r="LY98" t="s">
        <v>193</v>
      </c>
      <c r="LZ98" t="s">
        <v>193</v>
      </c>
      <c r="MA98" t="s">
        <v>193</v>
      </c>
      <c r="MB98" t="s">
        <v>193</v>
      </c>
      <c r="MC98" t="s">
        <v>193</v>
      </c>
      <c r="MD98" t="s">
        <v>193</v>
      </c>
      <c r="ME98" t="s">
        <v>193</v>
      </c>
      <c r="MF98" t="s">
        <v>193</v>
      </c>
      <c r="MG98" t="s">
        <v>193</v>
      </c>
      <c r="MH98" t="s">
        <v>193</v>
      </c>
      <c r="MI98" t="s">
        <v>193</v>
      </c>
      <c r="MJ98" t="s">
        <v>193</v>
      </c>
      <c r="MK98" t="s">
        <v>193</v>
      </c>
      <c r="ML98" t="s">
        <v>193</v>
      </c>
      <c r="MM98" t="s">
        <v>193</v>
      </c>
      <c r="MN98" t="s">
        <v>193</v>
      </c>
      <c r="MO98" t="s">
        <v>193</v>
      </c>
      <c r="MP98" t="s">
        <v>193</v>
      </c>
      <c r="MQ98" t="s">
        <v>193</v>
      </c>
      <c r="MR98" t="s">
        <v>193</v>
      </c>
      <c r="MS98" t="s">
        <v>193</v>
      </c>
      <c r="MT98" t="s">
        <v>193</v>
      </c>
      <c r="MU98" t="s">
        <v>193</v>
      </c>
      <c r="MV98" t="s">
        <v>193</v>
      </c>
      <c r="MW98" t="s">
        <v>193</v>
      </c>
      <c r="MX98" t="s">
        <v>193</v>
      </c>
      <c r="MY98" t="s">
        <v>193</v>
      </c>
      <c r="MZ98" t="s">
        <v>193</v>
      </c>
      <c r="NA98" t="s">
        <v>626</v>
      </c>
      <c r="NB98" t="s">
        <v>193</v>
      </c>
      <c r="NC98">
        <v>195694381</v>
      </c>
      <c r="ND98" t="s">
        <v>3530</v>
      </c>
      <c r="NE98" t="s">
        <v>4176</v>
      </c>
      <c r="NF98" t="s">
        <v>193</v>
      </c>
      <c r="NG98" t="s">
        <v>699</v>
      </c>
      <c r="NH98" t="s">
        <v>700</v>
      </c>
      <c r="NI98" t="s">
        <v>611</v>
      </c>
      <c r="NJ98" t="s">
        <v>193</v>
      </c>
      <c r="NK98">
        <v>99</v>
      </c>
    </row>
    <row r="99" spans="1:375" x14ac:dyDescent="0.35">
      <c r="A99" t="s">
        <v>4177</v>
      </c>
      <c r="B99" t="s">
        <v>4178</v>
      </c>
      <c r="C99" t="s">
        <v>3316</v>
      </c>
      <c r="D99">
        <v>4.166666665696539E-3</v>
      </c>
      <c r="E99" t="s">
        <v>193</v>
      </c>
      <c r="F99" t="s">
        <v>193</v>
      </c>
      <c r="G99" t="s">
        <v>193</v>
      </c>
      <c r="H99" t="s">
        <v>3316</v>
      </c>
      <c r="I99" t="s">
        <v>133</v>
      </c>
      <c r="J99" t="s">
        <v>193</v>
      </c>
      <c r="K99" t="s">
        <v>134</v>
      </c>
      <c r="L99" t="s">
        <v>133</v>
      </c>
      <c r="M99" t="s">
        <v>133</v>
      </c>
      <c r="N99" t="s">
        <v>146</v>
      </c>
      <c r="O99" t="s">
        <v>193</v>
      </c>
      <c r="P99" t="s">
        <v>202</v>
      </c>
      <c r="Q99" t="s">
        <v>146</v>
      </c>
      <c r="R99" t="s">
        <v>146</v>
      </c>
      <c r="S99" t="s">
        <v>117</v>
      </c>
      <c r="T99" t="s">
        <v>136</v>
      </c>
      <c r="U99" t="s">
        <v>137</v>
      </c>
      <c r="V99" t="s">
        <v>136</v>
      </c>
      <c r="W99" t="s">
        <v>132</v>
      </c>
      <c r="X99" t="s">
        <v>205</v>
      </c>
      <c r="Y99" t="s">
        <v>1585</v>
      </c>
      <c r="Z99" t="s">
        <v>138</v>
      </c>
      <c r="AA99" t="s">
        <v>193</v>
      </c>
      <c r="AB99" t="s">
        <v>561</v>
      </c>
      <c r="AC99" t="s">
        <v>138</v>
      </c>
      <c r="AD99" t="s">
        <v>138</v>
      </c>
      <c r="AE99" t="s">
        <v>139</v>
      </c>
      <c r="AF99" t="s">
        <v>193</v>
      </c>
      <c r="AG99" t="s">
        <v>140</v>
      </c>
      <c r="AH99" t="s">
        <v>139</v>
      </c>
      <c r="AI99" t="s">
        <v>139</v>
      </c>
      <c r="AJ99" t="s">
        <v>489</v>
      </c>
      <c r="AK99" t="s">
        <v>3317</v>
      </c>
      <c r="AL99" t="s">
        <v>109</v>
      </c>
      <c r="AM99" t="s">
        <v>193</v>
      </c>
      <c r="AN99" t="s">
        <v>109</v>
      </c>
      <c r="AO99" t="s">
        <v>193</v>
      </c>
      <c r="AP99" t="s">
        <v>491</v>
      </c>
      <c r="AQ99" t="s">
        <v>193</v>
      </c>
      <c r="AR99" t="s">
        <v>193</v>
      </c>
      <c r="AS99" t="s">
        <v>193</v>
      </c>
      <c r="AT99" t="s">
        <v>193</v>
      </c>
      <c r="AU99" t="s">
        <v>193</v>
      </c>
      <c r="AV99" t="s">
        <v>193</v>
      </c>
      <c r="AW99" t="s">
        <v>193</v>
      </c>
      <c r="AX99" t="s">
        <v>193</v>
      </c>
      <c r="AY99" t="s">
        <v>193</v>
      </c>
      <c r="AZ99" t="s">
        <v>193</v>
      </c>
      <c r="BA99" t="s">
        <v>193</v>
      </c>
      <c r="BB99" t="s">
        <v>193</v>
      </c>
      <c r="BC99" t="s">
        <v>193</v>
      </c>
      <c r="BD99" t="s">
        <v>193</v>
      </c>
      <c r="BE99" t="s">
        <v>193</v>
      </c>
      <c r="BF99" t="s">
        <v>193</v>
      </c>
      <c r="BG99" t="s">
        <v>193</v>
      </c>
      <c r="BH99" t="s">
        <v>193</v>
      </c>
      <c r="BI99" t="s">
        <v>193</v>
      </c>
      <c r="BJ99" t="s">
        <v>193</v>
      </c>
      <c r="BK99" t="s">
        <v>193</v>
      </c>
      <c r="BL99" t="s">
        <v>193</v>
      </c>
      <c r="BM99" t="s">
        <v>193</v>
      </c>
      <c r="BN99" t="s">
        <v>193</v>
      </c>
      <c r="BO99" t="s">
        <v>193</v>
      </c>
      <c r="BP99" t="s">
        <v>193</v>
      </c>
      <c r="BQ99" t="s">
        <v>193</v>
      </c>
      <c r="BR99" t="s">
        <v>193</v>
      </c>
      <c r="BS99" t="s">
        <v>193</v>
      </c>
      <c r="BT99" t="s">
        <v>193</v>
      </c>
      <c r="BU99" t="s">
        <v>193</v>
      </c>
      <c r="BV99" t="s">
        <v>193</v>
      </c>
      <c r="BW99" t="s">
        <v>193</v>
      </c>
      <c r="BX99" t="s">
        <v>193</v>
      </c>
      <c r="BY99" t="s">
        <v>193</v>
      </c>
      <c r="BZ99" t="s">
        <v>193</v>
      </c>
      <c r="CA99" t="s">
        <v>193</v>
      </c>
      <c r="CB99" t="s">
        <v>193</v>
      </c>
      <c r="CC99" t="s">
        <v>193</v>
      </c>
      <c r="CD99" t="s">
        <v>193</v>
      </c>
      <c r="CE99" t="s">
        <v>193</v>
      </c>
      <c r="CF99" t="s">
        <v>193</v>
      </c>
      <c r="CG99" t="s">
        <v>193</v>
      </c>
      <c r="CH99" t="s">
        <v>193</v>
      </c>
      <c r="CI99" t="s">
        <v>193</v>
      </c>
      <c r="CJ99" t="s">
        <v>193</v>
      </c>
      <c r="CK99" t="s">
        <v>193</v>
      </c>
      <c r="CL99" t="s">
        <v>193</v>
      </c>
      <c r="CM99" t="s">
        <v>193</v>
      </c>
      <c r="CN99" t="s">
        <v>193</v>
      </c>
      <c r="CO99" t="s">
        <v>193</v>
      </c>
      <c r="CP99" t="s">
        <v>193</v>
      </c>
      <c r="CQ99" t="s">
        <v>193</v>
      </c>
      <c r="CR99" t="s">
        <v>193</v>
      </c>
      <c r="CS99" t="s">
        <v>193</v>
      </c>
      <c r="CT99" t="s">
        <v>193</v>
      </c>
      <c r="CU99" t="s">
        <v>193</v>
      </c>
      <c r="CV99" t="s">
        <v>193</v>
      </c>
      <c r="CW99" t="s">
        <v>193</v>
      </c>
      <c r="CX99" t="s">
        <v>193</v>
      </c>
      <c r="CY99" t="s">
        <v>193</v>
      </c>
      <c r="CZ99" t="s">
        <v>193</v>
      </c>
      <c r="DA99" t="s">
        <v>193</v>
      </c>
      <c r="DB99" t="s">
        <v>193</v>
      </c>
      <c r="DC99" t="s">
        <v>193</v>
      </c>
      <c r="DD99" t="s">
        <v>193</v>
      </c>
      <c r="DE99" t="s">
        <v>193</v>
      </c>
      <c r="DF99" t="s">
        <v>193</v>
      </c>
      <c r="DG99" t="s">
        <v>193</v>
      </c>
      <c r="DH99" t="s">
        <v>193</v>
      </c>
      <c r="DI99" t="s">
        <v>193</v>
      </c>
      <c r="DJ99" t="s">
        <v>193</v>
      </c>
      <c r="DK99" t="s">
        <v>193</v>
      </c>
      <c r="DL99" t="s">
        <v>193</v>
      </c>
      <c r="DM99" t="s">
        <v>193</v>
      </c>
      <c r="DN99" t="s">
        <v>193</v>
      </c>
      <c r="DO99" t="s">
        <v>193</v>
      </c>
      <c r="DP99" t="s">
        <v>193</v>
      </c>
      <c r="DQ99" t="s">
        <v>193</v>
      </c>
      <c r="DR99" t="s">
        <v>193</v>
      </c>
      <c r="DS99" t="s">
        <v>193</v>
      </c>
      <c r="DT99" t="s">
        <v>193</v>
      </c>
      <c r="DU99" t="s">
        <v>193</v>
      </c>
      <c r="DV99" t="s">
        <v>193</v>
      </c>
      <c r="DW99" t="s">
        <v>193</v>
      </c>
      <c r="DX99" t="s">
        <v>193</v>
      </c>
      <c r="DY99" t="s">
        <v>193</v>
      </c>
      <c r="DZ99" t="s">
        <v>193</v>
      </c>
      <c r="EA99" t="s">
        <v>193</v>
      </c>
      <c r="EB99" t="s">
        <v>193</v>
      </c>
      <c r="EC99" t="s">
        <v>193</v>
      </c>
      <c r="ED99" t="s">
        <v>193</v>
      </c>
      <c r="EE99" t="s">
        <v>193</v>
      </c>
      <c r="EF99" t="s">
        <v>193</v>
      </c>
      <c r="EG99" t="s">
        <v>193</v>
      </c>
      <c r="EH99" t="s">
        <v>193</v>
      </c>
      <c r="EI99" t="s">
        <v>193</v>
      </c>
      <c r="EJ99" t="s">
        <v>193</v>
      </c>
      <c r="EK99" t="s">
        <v>193</v>
      </c>
      <c r="EL99" t="s">
        <v>193</v>
      </c>
      <c r="EM99" t="s">
        <v>193</v>
      </c>
      <c r="EN99" t="s">
        <v>193</v>
      </c>
      <c r="EO99" t="s">
        <v>193</v>
      </c>
      <c r="EP99" t="s">
        <v>193</v>
      </c>
      <c r="EQ99" t="s">
        <v>193</v>
      </c>
      <c r="ER99" t="s">
        <v>193</v>
      </c>
      <c r="ES99" t="s">
        <v>193</v>
      </c>
      <c r="ET99" t="s">
        <v>193</v>
      </c>
      <c r="EU99" t="s">
        <v>193</v>
      </c>
      <c r="EV99" t="s">
        <v>193</v>
      </c>
      <c r="EW99" t="s">
        <v>193</v>
      </c>
      <c r="EX99" t="s">
        <v>193</v>
      </c>
      <c r="EY99" t="s">
        <v>193</v>
      </c>
      <c r="EZ99" t="s">
        <v>193</v>
      </c>
      <c r="FA99" t="s">
        <v>193</v>
      </c>
      <c r="FB99" t="s">
        <v>193</v>
      </c>
      <c r="FC99" t="s">
        <v>193</v>
      </c>
      <c r="FD99" t="s">
        <v>193</v>
      </c>
      <c r="FE99" t="s">
        <v>193</v>
      </c>
      <c r="FF99" t="s">
        <v>193</v>
      </c>
      <c r="FG99" t="s">
        <v>193</v>
      </c>
      <c r="FH99" t="s">
        <v>193</v>
      </c>
      <c r="FI99" t="s">
        <v>193</v>
      </c>
      <c r="FJ99" t="s">
        <v>193</v>
      </c>
      <c r="FK99" t="s">
        <v>193</v>
      </c>
      <c r="FL99" t="s">
        <v>193</v>
      </c>
      <c r="FM99" t="s">
        <v>193</v>
      </c>
      <c r="FN99" t="s">
        <v>193</v>
      </c>
      <c r="FO99" t="s">
        <v>193</v>
      </c>
      <c r="FP99" t="s">
        <v>193</v>
      </c>
      <c r="FQ99" t="s">
        <v>193</v>
      </c>
      <c r="FR99" t="s">
        <v>193</v>
      </c>
      <c r="FS99" t="s">
        <v>193</v>
      </c>
      <c r="FT99" t="s">
        <v>193</v>
      </c>
      <c r="FU99" t="s">
        <v>193</v>
      </c>
      <c r="FV99" t="s">
        <v>193</v>
      </c>
      <c r="FW99" t="s">
        <v>193</v>
      </c>
      <c r="FX99" t="s">
        <v>193</v>
      </c>
      <c r="FY99" t="s">
        <v>193</v>
      </c>
      <c r="FZ99" t="s">
        <v>193</v>
      </c>
      <c r="GA99" t="s">
        <v>193</v>
      </c>
      <c r="GB99" t="s">
        <v>193</v>
      </c>
      <c r="GC99" t="s">
        <v>193</v>
      </c>
      <c r="GD99" t="s">
        <v>193</v>
      </c>
      <c r="GE99" t="s">
        <v>193</v>
      </c>
      <c r="GF99" t="s">
        <v>193</v>
      </c>
      <c r="GG99" t="s">
        <v>193</v>
      </c>
      <c r="GH99" t="s">
        <v>193</v>
      </c>
      <c r="GI99" t="s">
        <v>193</v>
      </c>
      <c r="GJ99" t="s">
        <v>193</v>
      </c>
      <c r="GK99" t="s">
        <v>193</v>
      </c>
      <c r="GL99" t="s">
        <v>193</v>
      </c>
      <c r="GM99" t="s">
        <v>193</v>
      </c>
      <c r="GN99" t="s">
        <v>193</v>
      </c>
      <c r="GO99" t="s">
        <v>193</v>
      </c>
      <c r="GP99" t="s">
        <v>193</v>
      </c>
      <c r="GQ99" t="s">
        <v>193</v>
      </c>
      <c r="GR99" t="s">
        <v>193</v>
      </c>
      <c r="GS99" t="s">
        <v>193</v>
      </c>
      <c r="GT99" t="s">
        <v>193</v>
      </c>
      <c r="GU99" t="s">
        <v>193</v>
      </c>
      <c r="GV99" t="s">
        <v>193</v>
      </c>
      <c r="GW99" t="s">
        <v>193</v>
      </c>
      <c r="GX99" t="s">
        <v>193</v>
      </c>
      <c r="GY99" t="s">
        <v>193</v>
      </c>
      <c r="GZ99" t="s">
        <v>193</v>
      </c>
      <c r="HA99" t="s">
        <v>193</v>
      </c>
      <c r="HB99" t="s">
        <v>193</v>
      </c>
      <c r="HC99" t="s">
        <v>193</v>
      </c>
      <c r="HD99" t="s">
        <v>193</v>
      </c>
      <c r="HE99" t="s">
        <v>193</v>
      </c>
      <c r="HF99" t="s">
        <v>193</v>
      </c>
      <c r="HG99" t="s">
        <v>193</v>
      </c>
      <c r="HH99" t="s">
        <v>193</v>
      </c>
      <c r="HI99" t="s">
        <v>193</v>
      </c>
      <c r="HJ99" t="s">
        <v>193</v>
      </c>
      <c r="HK99" t="s">
        <v>193</v>
      </c>
      <c r="HL99" t="s">
        <v>193</v>
      </c>
      <c r="HM99" t="s">
        <v>193</v>
      </c>
      <c r="HN99" t="s">
        <v>193</v>
      </c>
      <c r="HO99" t="s">
        <v>193</v>
      </c>
      <c r="HP99" t="s">
        <v>193</v>
      </c>
      <c r="HQ99" t="s">
        <v>193</v>
      </c>
      <c r="HR99" t="s">
        <v>193</v>
      </c>
      <c r="HS99" t="s">
        <v>193</v>
      </c>
      <c r="HT99" t="s">
        <v>193</v>
      </c>
      <c r="HU99" t="s">
        <v>193</v>
      </c>
      <c r="HV99" t="s">
        <v>193</v>
      </c>
      <c r="HW99" t="s">
        <v>193</v>
      </c>
      <c r="HX99" t="s">
        <v>193</v>
      </c>
      <c r="HY99" t="s">
        <v>193</v>
      </c>
      <c r="HZ99" t="s">
        <v>193</v>
      </c>
      <c r="IA99" t="s">
        <v>193</v>
      </c>
      <c r="IB99" t="s">
        <v>193</v>
      </c>
      <c r="IC99" t="s">
        <v>193</v>
      </c>
      <c r="ID99" t="s">
        <v>193</v>
      </c>
      <c r="IE99" t="s">
        <v>193</v>
      </c>
      <c r="IF99" t="s">
        <v>193</v>
      </c>
      <c r="IG99" t="s">
        <v>193</v>
      </c>
      <c r="IH99" t="s">
        <v>193</v>
      </c>
      <c r="II99" t="s">
        <v>193</v>
      </c>
      <c r="IJ99" t="s">
        <v>193</v>
      </c>
      <c r="IK99" t="s">
        <v>193</v>
      </c>
      <c r="IL99" t="s">
        <v>193</v>
      </c>
      <c r="IM99" t="s">
        <v>193</v>
      </c>
      <c r="IN99" t="s">
        <v>193</v>
      </c>
      <c r="IO99" t="s">
        <v>193</v>
      </c>
      <c r="IP99" t="s">
        <v>193</v>
      </c>
      <c r="IQ99" t="s">
        <v>193</v>
      </c>
      <c r="IR99" t="s">
        <v>193</v>
      </c>
      <c r="IS99" t="s">
        <v>193</v>
      </c>
      <c r="IT99" t="s">
        <v>193</v>
      </c>
      <c r="IU99" t="s">
        <v>193</v>
      </c>
      <c r="IV99" t="s">
        <v>193</v>
      </c>
      <c r="IW99" t="s">
        <v>193</v>
      </c>
      <c r="IX99" t="s">
        <v>193</v>
      </c>
      <c r="IY99" t="s">
        <v>193</v>
      </c>
      <c r="IZ99" t="s">
        <v>193</v>
      </c>
      <c r="JA99" t="s">
        <v>193</v>
      </c>
      <c r="JB99" t="s">
        <v>193</v>
      </c>
      <c r="JC99" t="s">
        <v>193</v>
      </c>
      <c r="JD99" t="s">
        <v>193</v>
      </c>
      <c r="JE99" t="s">
        <v>193</v>
      </c>
      <c r="JF99" t="s">
        <v>193</v>
      </c>
      <c r="JG99" t="s">
        <v>193</v>
      </c>
      <c r="JH99" t="s">
        <v>193</v>
      </c>
      <c r="JI99" t="s">
        <v>193</v>
      </c>
      <c r="JJ99" t="s">
        <v>193</v>
      </c>
      <c r="JK99" t="s">
        <v>193</v>
      </c>
      <c r="JL99" t="s">
        <v>193</v>
      </c>
      <c r="JM99" t="s">
        <v>193</v>
      </c>
      <c r="JN99" t="s">
        <v>193</v>
      </c>
      <c r="JO99" t="s">
        <v>193</v>
      </c>
      <c r="JP99" t="s">
        <v>193</v>
      </c>
      <c r="JQ99" t="s">
        <v>193</v>
      </c>
      <c r="JR99" t="s">
        <v>193</v>
      </c>
      <c r="JS99" t="s">
        <v>193</v>
      </c>
      <c r="JT99" t="s">
        <v>193</v>
      </c>
      <c r="JU99" t="s">
        <v>193</v>
      </c>
      <c r="JV99" t="s">
        <v>193</v>
      </c>
      <c r="JW99" t="s">
        <v>193</v>
      </c>
      <c r="JX99" t="s">
        <v>193</v>
      </c>
      <c r="JY99" t="s">
        <v>193</v>
      </c>
      <c r="JZ99" t="s">
        <v>193</v>
      </c>
      <c r="KA99" t="s">
        <v>193</v>
      </c>
      <c r="KB99" t="s">
        <v>193</v>
      </c>
      <c r="KC99" t="s">
        <v>193</v>
      </c>
      <c r="KD99" t="s">
        <v>193</v>
      </c>
      <c r="KE99" t="s">
        <v>193</v>
      </c>
      <c r="KF99" t="s">
        <v>193</v>
      </c>
      <c r="KG99" t="s">
        <v>193</v>
      </c>
      <c r="KH99" t="s">
        <v>193</v>
      </c>
      <c r="KI99" t="s">
        <v>193</v>
      </c>
      <c r="KJ99" t="s">
        <v>193</v>
      </c>
      <c r="KK99" t="s">
        <v>193</v>
      </c>
      <c r="KL99" t="s">
        <v>193</v>
      </c>
      <c r="KM99" t="s">
        <v>193</v>
      </c>
      <c r="KN99" t="s">
        <v>193</v>
      </c>
      <c r="KO99" t="s">
        <v>193</v>
      </c>
      <c r="KP99" t="s">
        <v>193</v>
      </c>
      <c r="KQ99" t="s">
        <v>193</v>
      </c>
      <c r="KR99" t="s">
        <v>193</v>
      </c>
      <c r="KS99" t="s">
        <v>193</v>
      </c>
      <c r="KT99" t="s">
        <v>193</v>
      </c>
      <c r="KU99" t="s">
        <v>109</v>
      </c>
      <c r="KV99" t="s">
        <v>505</v>
      </c>
      <c r="KW99" t="s">
        <v>3532</v>
      </c>
      <c r="KX99" t="s">
        <v>193</v>
      </c>
      <c r="KY99" t="s">
        <v>515</v>
      </c>
      <c r="KZ99" t="s">
        <v>3533</v>
      </c>
      <c r="LA99" t="s">
        <v>3532</v>
      </c>
      <c r="LB99" t="s">
        <v>107</v>
      </c>
      <c r="LC99" t="s">
        <v>3534</v>
      </c>
      <c r="LD99" t="s">
        <v>3320</v>
      </c>
      <c r="LE99" t="s">
        <v>797</v>
      </c>
      <c r="LF99" t="s">
        <v>798</v>
      </c>
      <c r="LG99" t="s">
        <v>799</v>
      </c>
      <c r="LH99" t="s">
        <v>193</v>
      </c>
      <c r="LI99" t="s">
        <v>193</v>
      </c>
      <c r="LJ99" t="s">
        <v>193</v>
      </c>
      <c r="LK99" t="s">
        <v>193</v>
      </c>
      <c r="LL99" t="s">
        <v>193</v>
      </c>
      <c r="LM99">
        <v>0</v>
      </c>
      <c r="LN99">
        <v>0</v>
      </c>
      <c r="LO99" t="s">
        <v>193</v>
      </c>
      <c r="LP99" t="s">
        <v>156</v>
      </c>
      <c r="LQ99">
        <v>0</v>
      </c>
      <c r="LR99" t="s">
        <v>109</v>
      </c>
      <c r="LS99" t="s">
        <v>193</v>
      </c>
      <c r="LT99" t="s">
        <v>114</v>
      </c>
      <c r="LU99" t="s">
        <v>193</v>
      </c>
      <c r="LV99" t="s">
        <v>193</v>
      </c>
      <c r="LW99" t="s">
        <v>193</v>
      </c>
      <c r="LX99" t="s">
        <v>193</v>
      </c>
      <c r="LY99" t="s">
        <v>193</v>
      </c>
      <c r="LZ99" t="s">
        <v>193</v>
      </c>
      <c r="MA99" t="s">
        <v>193</v>
      </c>
      <c r="MB99" t="s">
        <v>193</v>
      </c>
      <c r="MC99" t="s">
        <v>193</v>
      </c>
      <c r="MD99" t="s">
        <v>193</v>
      </c>
      <c r="ME99" t="s">
        <v>193</v>
      </c>
      <c r="MF99" t="s">
        <v>193</v>
      </c>
      <c r="MG99" t="s">
        <v>193</v>
      </c>
      <c r="MH99" t="s">
        <v>114</v>
      </c>
      <c r="MI99" t="s">
        <v>193</v>
      </c>
      <c r="MJ99" t="s">
        <v>193</v>
      </c>
      <c r="MK99" t="s">
        <v>193</v>
      </c>
      <c r="ML99" t="s">
        <v>193</v>
      </c>
      <c r="MM99" t="s">
        <v>193</v>
      </c>
      <c r="MN99" t="s">
        <v>193</v>
      </c>
      <c r="MO99" t="s">
        <v>193</v>
      </c>
      <c r="MP99" t="s">
        <v>193</v>
      </c>
      <c r="MQ99" t="s">
        <v>193</v>
      </c>
      <c r="MR99" t="s">
        <v>193</v>
      </c>
      <c r="MS99" t="s">
        <v>193</v>
      </c>
      <c r="MT99" t="s">
        <v>193</v>
      </c>
      <c r="MU99" t="s">
        <v>193</v>
      </c>
      <c r="MV99" t="s">
        <v>193</v>
      </c>
      <c r="MW99" t="s">
        <v>193</v>
      </c>
      <c r="MX99" t="s">
        <v>193</v>
      </c>
      <c r="MY99" t="s">
        <v>193</v>
      </c>
      <c r="MZ99" t="s">
        <v>193</v>
      </c>
      <c r="NA99" t="s">
        <v>4179</v>
      </c>
      <c r="NB99" t="s">
        <v>193</v>
      </c>
      <c r="NC99">
        <v>195694390</v>
      </c>
      <c r="ND99" t="s">
        <v>3531</v>
      </c>
      <c r="NE99" t="s">
        <v>4180</v>
      </c>
      <c r="NF99" t="s">
        <v>193</v>
      </c>
      <c r="NG99" t="s">
        <v>699</v>
      </c>
      <c r="NH99" t="s">
        <v>700</v>
      </c>
      <c r="NI99" t="s">
        <v>611</v>
      </c>
      <c r="NJ99" t="s">
        <v>193</v>
      </c>
      <c r="NK99">
        <v>100</v>
      </c>
    </row>
    <row r="100" spans="1:375" x14ac:dyDescent="0.35">
      <c r="A100" t="s">
        <v>4181</v>
      </c>
      <c r="B100" t="s">
        <v>4182</v>
      </c>
      <c r="C100" t="s">
        <v>3316</v>
      </c>
      <c r="D100">
        <v>4.1666666729724966E-3</v>
      </c>
      <c r="E100" t="s">
        <v>193</v>
      </c>
      <c r="F100" t="s">
        <v>193</v>
      </c>
      <c r="G100" t="s">
        <v>193</v>
      </c>
      <c r="H100" t="s">
        <v>3316</v>
      </c>
      <c r="I100" t="s">
        <v>133</v>
      </c>
      <c r="J100" t="s">
        <v>193</v>
      </c>
      <c r="K100" t="s">
        <v>134</v>
      </c>
      <c r="L100" t="s">
        <v>133</v>
      </c>
      <c r="M100" t="s">
        <v>133</v>
      </c>
      <c r="N100" t="s">
        <v>146</v>
      </c>
      <c r="O100" t="s">
        <v>193</v>
      </c>
      <c r="P100" t="s">
        <v>202</v>
      </c>
      <c r="Q100" t="s">
        <v>146</v>
      </c>
      <c r="R100" t="s">
        <v>146</v>
      </c>
      <c r="S100" t="s">
        <v>117</v>
      </c>
      <c r="T100" t="s">
        <v>136</v>
      </c>
      <c r="U100" t="s">
        <v>137</v>
      </c>
      <c r="V100" t="s">
        <v>136</v>
      </c>
      <c r="W100" t="s">
        <v>132</v>
      </c>
      <c r="X100" t="s">
        <v>205</v>
      </c>
      <c r="Y100" t="s">
        <v>1585</v>
      </c>
      <c r="Z100" t="s">
        <v>138</v>
      </c>
      <c r="AA100" t="s">
        <v>193</v>
      </c>
      <c r="AB100" t="s">
        <v>561</v>
      </c>
      <c r="AC100" t="s">
        <v>138</v>
      </c>
      <c r="AD100" t="s">
        <v>138</v>
      </c>
      <c r="AE100" t="s">
        <v>139</v>
      </c>
      <c r="AF100" t="s">
        <v>193</v>
      </c>
      <c r="AG100" t="s">
        <v>140</v>
      </c>
      <c r="AH100" t="s">
        <v>139</v>
      </c>
      <c r="AI100" t="s">
        <v>139</v>
      </c>
      <c r="AJ100" t="s">
        <v>489</v>
      </c>
      <c r="AK100" t="s">
        <v>3317</v>
      </c>
      <c r="AL100" t="s">
        <v>109</v>
      </c>
      <c r="AM100" t="s">
        <v>193</v>
      </c>
      <c r="AN100" t="s">
        <v>109</v>
      </c>
      <c r="AO100" t="s">
        <v>193</v>
      </c>
      <c r="AP100" t="s">
        <v>491</v>
      </c>
      <c r="AQ100" t="s">
        <v>193</v>
      </c>
      <c r="AR100" t="s">
        <v>193</v>
      </c>
      <c r="AS100" t="s">
        <v>193</v>
      </c>
      <c r="AT100" t="s">
        <v>193</v>
      </c>
      <c r="AU100" t="s">
        <v>193</v>
      </c>
      <c r="AV100" t="s">
        <v>193</v>
      </c>
      <c r="AW100" t="s">
        <v>193</v>
      </c>
      <c r="AX100" t="s">
        <v>193</v>
      </c>
      <c r="AY100" t="s">
        <v>193</v>
      </c>
      <c r="AZ100" t="s">
        <v>193</v>
      </c>
      <c r="BA100" t="s">
        <v>193</v>
      </c>
      <c r="BB100" t="s">
        <v>193</v>
      </c>
      <c r="BC100" t="s">
        <v>193</v>
      </c>
      <c r="BD100" t="s">
        <v>193</v>
      </c>
      <c r="BE100" t="s">
        <v>193</v>
      </c>
      <c r="BF100" t="s">
        <v>193</v>
      </c>
      <c r="BG100" t="s">
        <v>193</v>
      </c>
      <c r="BH100" t="s">
        <v>193</v>
      </c>
      <c r="BI100" t="s">
        <v>193</v>
      </c>
      <c r="BJ100" t="s">
        <v>193</v>
      </c>
      <c r="BK100" t="s">
        <v>193</v>
      </c>
      <c r="BL100" t="s">
        <v>193</v>
      </c>
      <c r="BM100" t="s">
        <v>193</v>
      </c>
      <c r="BN100" t="s">
        <v>193</v>
      </c>
      <c r="BO100" t="s">
        <v>193</v>
      </c>
      <c r="BP100" t="s">
        <v>193</v>
      </c>
      <c r="BQ100" t="s">
        <v>193</v>
      </c>
      <c r="BR100" t="s">
        <v>193</v>
      </c>
      <c r="BS100" t="s">
        <v>193</v>
      </c>
      <c r="BT100" t="s">
        <v>193</v>
      </c>
      <c r="BU100" t="s">
        <v>193</v>
      </c>
      <c r="BV100" t="s">
        <v>193</v>
      </c>
      <c r="BW100" t="s">
        <v>193</v>
      </c>
      <c r="BX100" t="s">
        <v>193</v>
      </c>
      <c r="BY100" t="s">
        <v>193</v>
      </c>
      <c r="BZ100" t="s">
        <v>193</v>
      </c>
      <c r="CA100" t="s">
        <v>193</v>
      </c>
      <c r="CB100" t="s">
        <v>193</v>
      </c>
      <c r="CC100" t="s">
        <v>193</v>
      </c>
      <c r="CD100" t="s">
        <v>193</v>
      </c>
      <c r="CE100" t="s">
        <v>193</v>
      </c>
      <c r="CF100" t="s">
        <v>193</v>
      </c>
      <c r="CG100" t="s">
        <v>193</v>
      </c>
      <c r="CH100" t="s">
        <v>193</v>
      </c>
      <c r="CI100" t="s">
        <v>193</v>
      </c>
      <c r="CJ100" t="s">
        <v>193</v>
      </c>
      <c r="CK100" t="s">
        <v>193</v>
      </c>
      <c r="CL100" t="s">
        <v>193</v>
      </c>
      <c r="CM100" t="s">
        <v>193</v>
      </c>
      <c r="CN100" t="s">
        <v>193</v>
      </c>
      <c r="CO100" t="s">
        <v>193</v>
      </c>
      <c r="CP100" t="s">
        <v>193</v>
      </c>
      <c r="CQ100" t="s">
        <v>193</v>
      </c>
      <c r="CR100" t="s">
        <v>193</v>
      </c>
      <c r="CS100" t="s">
        <v>193</v>
      </c>
      <c r="CT100" t="s">
        <v>193</v>
      </c>
      <c r="CU100" t="s">
        <v>193</v>
      </c>
      <c r="CV100" t="s">
        <v>193</v>
      </c>
      <c r="CW100" t="s">
        <v>193</v>
      </c>
      <c r="CX100" t="s">
        <v>193</v>
      </c>
      <c r="CY100" t="s">
        <v>193</v>
      </c>
      <c r="CZ100" t="s">
        <v>193</v>
      </c>
      <c r="DA100" t="s">
        <v>193</v>
      </c>
      <c r="DB100" t="s">
        <v>193</v>
      </c>
      <c r="DC100" t="s">
        <v>193</v>
      </c>
      <c r="DD100" t="s">
        <v>193</v>
      </c>
      <c r="DE100" t="s">
        <v>193</v>
      </c>
      <c r="DF100" t="s">
        <v>193</v>
      </c>
      <c r="DG100" t="s">
        <v>193</v>
      </c>
      <c r="DH100" t="s">
        <v>193</v>
      </c>
      <c r="DI100" t="s">
        <v>193</v>
      </c>
      <c r="DJ100" t="s">
        <v>193</v>
      </c>
      <c r="DK100" t="s">
        <v>193</v>
      </c>
      <c r="DL100" t="s">
        <v>193</v>
      </c>
      <c r="DM100" t="s">
        <v>193</v>
      </c>
      <c r="DN100" t="s">
        <v>193</v>
      </c>
      <c r="DO100" t="s">
        <v>193</v>
      </c>
      <c r="DP100" t="s">
        <v>193</v>
      </c>
      <c r="DQ100" t="s">
        <v>193</v>
      </c>
      <c r="DR100" t="s">
        <v>193</v>
      </c>
      <c r="DS100" t="s">
        <v>193</v>
      </c>
      <c r="DT100" t="s">
        <v>193</v>
      </c>
      <c r="DU100" t="s">
        <v>193</v>
      </c>
      <c r="DV100" t="s">
        <v>193</v>
      </c>
      <c r="DW100" t="s">
        <v>193</v>
      </c>
      <c r="DX100" t="s">
        <v>193</v>
      </c>
      <c r="DY100" t="s">
        <v>193</v>
      </c>
      <c r="DZ100" t="s">
        <v>193</v>
      </c>
      <c r="EA100" t="s">
        <v>193</v>
      </c>
      <c r="EB100" t="s">
        <v>193</v>
      </c>
      <c r="EC100" t="s">
        <v>193</v>
      </c>
      <c r="ED100" t="s">
        <v>193</v>
      </c>
      <c r="EE100" t="s">
        <v>193</v>
      </c>
      <c r="EF100" t="s">
        <v>193</v>
      </c>
      <c r="EG100" t="s">
        <v>193</v>
      </c>
      <c r="EH100" t="s">
        <v>193</v>
      </c>
      <c r="EI100" t="s">
        <v>193</v>
      </c>
      <c r="EJ100" t="s">
        <v>193</v>
      </c>
      <c r="EK100" t="s">
        <v>193</v>
      </c>
      <c r="EL100" t="s">
        <v>193</v>
      </c>
      <c r="EM100" t="s">
        <v>193</v>
      </c>
      <c r="EN100" t="s">
        <v>193</v>
      </c>
      <c r="EO100" t="s">
        <v>193</v>
      </c>
      <c r="EP100" t="s">
        <v>193</v>
      </c>
      <c r="EQ100" t="s">
        <v>193</v>
      </c>
      <c r="ER100" t="s">
        <v>193</v>
      </c>
      <c r="ES100" t="s">
        <v>193</v>
      </c>
      <c r="ET100" t="s">
        <v>193</v>
      </c>
      <c r="EU100" t="s">
        <v>193</v>
      </c>
      <c r="EV100" t="s">
        <v>193</v>
      </c>
      <c r="EW100" t="s">
        <v>193</v>
      </c>
      <c r="EX100" t="s">
        <v>193</v>
      </c>
      <c r="EY100" t="s">
        <v>193</v>
      </c>
      <c r="EZ100" t="s">
        <v>193</v>
      </c>
      <c r="FA100" t="s">
        <v>193</v>
      </c>
      <c r="FB100" t="s">
        <v>193</v>
      </c>
      <c r="FC100" t="s">
        <v>193</v>
      </c>
      <c r="FD100" t="s">
        <v>193</v>
      </c>
      <c r="FE100" t="s">
        <v>193</v>
      </c>
      <c r="FF100" t="s">
        <v>193</v>
      </c>
      <c r="FG100" t="s">
        <v>193</v>
      </c>
      <c r="FH100" t="s">
        <v>193</v>
      </c>
      <c r="FI100" t="s">
        <v>193</v>
      </c>
      <c r="FJ100" t="s">
        <v>193</v>
      </c>
      <c r="FK100" t="s">
        <v>193</v>
      </c>
      <c r="FL100" t="s">
        <v>193</v>
      </c>
      <c r="FM100" t="s">
        <v>193</v>
      </c>
      <c r="FN100" t="s">
        <v>193</v>
      </c>
      <c r="FO100" t="s">
        <v>193</v>
      </c>
      <c r="FP100" t="s">
        <v>193</v>
      </c>
      <c r="FQ100" t="s">
        <v>193</v>
      </c>
      <c r="FR100" t="s">
        <v>193</v>
      </c>
      <c r="FS100" t="s">
        <v>193</v>
      </c>
      <c r="FT100" t="s">
        <v>193</v>
      </c>
      <c r="FU100" t="s">
        <v>193</v>
      </c>
      <c r="FV100" t="s">
        <v>193</v>
      </c>
      <c r="FW100" t="s">
        <v>193</v>
      </c>
      <c r="FX100" t="s">
        <v>193</v>
      </c>
      <c r="FY100" t="s">
        <v>193</v>
      </c>
      <c r="FZ100" t="s">
        <v>193</v>
      </c>
      <c r="GA100" t="s">
        <v>193</v>
      </c>
      <c r="GB100" t="s">
        <v>193</v>
      </c>
      <c r="GC100" t="s">
        <v>193</v>
      </c>
      <c r="GD100" t="s">
        <v>193</v>
      </c>
      <c r="GE100" t="s">
        <v>193</v>
      </c>
      <c r="GF100" t="s">
        <v>193</v>
      </c>
      <c r="GG100" t="s">
        <v>193</v>
      </c>
      <c r="GH100" t="s">
        <v>193</v>
      </c>
      <c r="GI100" t="s">
        <v>193</v>
      </c>
      <c r="GJ100" t="s">
        <v>193</v>
      </c>
      <c r="GK100" t="s">
        <v>193</v>
      </c>
      <c r="GL100" t="s">
        <v>193</v>
      </c>
      <c r="GM100" t="s">
        <v>193</v>
      </c>
      <c r="GN100" t="s">
        <v>193</v>
      </c>
      <c r="GO100" t="s">
        <v>193</v>
      </c>
      <c r="GP100" t="s">
        <v>193</v>
      </c>
      <c r="GQ100" t="s">
        <v>193</v>
      </c>
      <c r="GR100" t="s">
        <v>193</v>
      </c>
      <c r="GS100" t="s">
        <v>193</v>
      </c>
      <c r="GT100" t="s">
        <v>193</v>
      </c>
      <c r="GU100" t="s">
        <v>193</v>
      </c>
      <c r="GV100" t="s">
        <v>193</v>
      </c>
      <c r="GW100" t="s">
        <v>193</v>
      </c>
      <c r="GX100" t="s">
        <v>193</v>
      </c>
      <c r="GY100" t="s">
        <v>193</v>
      </c>
      <c r="GZ100" t="s">
        <v>193</v>
      </c>
      <c r="HA100" t="s">
        <v>193</v>
      </c>
      <c r="HB100" t="s">
        <v>193</v>
      </c>
      <c r="HC100" t="s">
        <v>193</v>
      </c>
      <c r="HD100" t="s">
        <v>193</v>
      </c>
      <c r="HE100" t="s">
        <v>193</v>
      </c>
      <c r="HF100" t="s">
        <v>193</v>
      </c>
      <c r="HG100" t="s">
        <v>193</v>
      </c>
      <c r="HH100" t="s">
        <v>193</v>
      </c>
      <c r="HI100" t="s">
        <v>193</v>
      </c>
      <c r="HJ100" t="s">
        <v>193</v>
      </c>
      <c r="HK100" t="s">
        <v>193</v>
      </c>
      <c r="HL100" t="s">
        <v>193</v>
      </c>
      <c r="HM100" t="s">
        <v>193</v>
      </c>
      <c r="HN100" t="s">
        <v>193</v>
      </c>
      <c r="HO100" t="s">
        <v>193</v>
      </c>
      <c r="HP100" t="s">
        <v>193</v>
      </c>
      <c r="HQ100" t="s">
        <v>193</v>
      </c>
      <c r="HR100" t="s">
        <v>193</v>
      </c>
      <c r="HS100" t="s">
        <v>193</v>
      </c>
      <c r="HT100" t="s">
        <v>193</v>
      </c>
      <c r="HU100" t="s">
        <v>193</v>
      </c>
      <c r="HV100" t="s">
        <v>193</v>
      </c>
      <c r="HW100" t="s">
        <v>193</v>
      </c>
      <c r="HX100" t="s">
        <v>193</v>
      </c>
      <c r="HY100" t="s">
        <v>193</v>
      </c>
      <c r="HZ100" t="s">
        <v>193</v>
      </c>
      <c r="IA100" t="s">
        <v>193</v>
      </c>
      <c r="IB100" t="s">
        <v>193</v>
      </c>
      <c r="IC100" t="s">
        <v>193</v>
      </c>
      <c r="ID100" t="s">
        <v>193</v>
      </c>
      <c r="IE100" t="s">
        <v>193</v>
      </c>
      <c r="IF100" t="s">
        <v>193</v>
      </c>
      <c r="IG100" t="s">
        <v>193</v>
      </c>
      <c r="IH100" t="s">
        <v>193</v>
      </c>
      <c r="II100" t="s">
        <v>193</v>
      </c>
      <c r="IJ100" t="s">
        <v>193</v>
      </c>
      <c r="IK100" t="s">
        <v>193</v>
      </c>
      <c r="IL100" t="s">
        <v>193</v>
      </c>
      <c r="IM100" t="s">
        <v>193</v>
      </c>
      <c r="IN100" t="s">
        <v>193</v>
      </c>
      <c r="IO100" t="s">
        <v>193</v>
      </c>
      <c r="IP100" t="s">
        <v>193</v>
      </c>
      <c r="IQ100" t="s">
        <v>193</v>
      </c>
      <c r="IR100" t="s">
        <v>193</v>
      </c>
      <c r="IS100" t="s">
        <v>193</v>
      </c>
      <c r="IT100" t="s">
        <v>193</v>
      </c>
      <c r="IU100" t="s">
        <v>193</v>
      </c>
      <c r="IV100" t="s">
        <v>193</v>
      </c>
      <c r="IW100" t="s">
        <v>193</v>
      </c>
      <c r="IX100" t="s">
        <v>193</v>
      </c>
      <c r="IY100" t="s">
        <v>193</v>
      </c>
      <c r="IZ100" t="s">
        <v>193</v>
      </c>
      <c r="JA100" t="s">
        <v>193</v>
      </c>
      <c r="JB100" t="s">
        <v>193</v>
      </c>
      <c r="JC100" t="s">
        <v>193</v>
      </c>
      <c r="JD100" t="s">
        <v>193</v>
      </c>
      <c r="JE100" t="s">
        <v>193</v>
      </c>
      <c r="JF100" t="s">
        <v>193</v>
      </c>
      <c r="JG100" t="s">
        <v>193</v>
      </c>
      <c r="JH100" t="s">
        <v>193</v>
      </c>
      <c r="JI100" t="s">
        <v>193</v>
      </c>
      <c r="JJ100" t="s">
        <v>193</v>
      </c>
      <c r="JK100" t="s">
        <v>193</v>
      </c>
      <c r="JL100" t="s">
        <v>193</v>
      </c>
      <c r="JM100" t="s">
        <v>193</v>
      </c>
      <c r="JN100" t="s">
        <v>193</v>
      </c>
      <c r="JO100" t="s">
        <v>193</v>
      </c>
      <c r="JP100" t="s">
        <v>193</v>
      </c>
      <c r="JQ100" t="s">
        <v>193</v>
      </c>
      <c r="JR100" t="s">
        <v>193</v>
      </c>
      <c r="JS100" t="s">
        <v>193</v>
      </c>
      <c r="JT100" t="s">
        <v>193</v>
      </c>
      <c r="JU100" t="s">
        <v>193</v>
      </c>
      <c r="JV100" t="s">
        <v>193</v>
      </c>
      <c r="JW100" t="s">
        <v>193</v>
      </c>
      <c r="JX100" t="s">
        <v>193</v>
      </c>
      <c r="JY100" t="s">
        <v>193</v>
      </c>
      <c r="JZ100" t="s">
        <v>193</v>
      </c>
      <c r="KA100" t="s">
        <v>193</v>
      </c>
      <c r="KB100" t="s">
        <v>193</v>
      </c>
      <c r="KC100" t="s">
        <v>193</v>
      </c>
      <c r="KD100" t="s">
        <v>193</v>
      </c>
      <c r="KE100" t="s">
        <v>193</v>
      </c>
      <c r="KF100" t="s">
        <v>193</v>
      </c>
      <c r="KG100" t="s">
        <v>193</v>
      </c>
      <c r="KH100" t="s">
        <v>193</v>
      </c>
      <c r="KI100" t="s">
        <v>193</v>
      </c>
      <c r="KJ100" t="s">
        <v>193</v>
      </c>
      <c r="KK100" t="s">
        <v>193</v>
      </c>
      <c r="KL100" t="s">
        <v>193</v>
      </c>
      <c r="KM100" t="s">
        <v>193</v>
      </c>
      <c r="KN100" t="s">
        <v>193</v>
      </c>
      <c r="KO100" t="s">
        <v>193</v>
      </c>
      <c r="KP100" t="s">
        <v>193</v>
      </c>
      <c r="KQ100" t="s">
        <v>193</v>
      </c>
      <c r="KR100" t="s">
        <v>193</v>
      </c>
      <c r="KS100" t="s">
        <v>193</v>
      </c>
      <c r="KT100" t="s">
        <v>193</v>
      </c>
      <c r="KU100" t="s">
        <v>109</v>
      </c>
      <c r="KV100" t="s">
        <v>505</v>
      </c>
      <c r="KW100" t="s">
        <v>108</v>
      </c>
      <c r="KX100" t="s">
        <v>3536</v>
      </c>
      <c r="KY100" t="s">
        <v>108</v>
      </c>
      <c r="KZ100" t="s">
        <v>517</v>
      </c>
      <c r="LA100" t="s">
        <v>3537</v>
      </c>
      <c r="LB100" t="s">
        <v>796</v>
      </c>
      <c r="LC100" t="s">
        <v>193</v>
      </c>
      <c r="LD100" t="s">
        <v>3320</v>
      </c>
      <c r="LE100" t="s">
        <v>797</v>
      </c>
      <c r="LF100" t="s">
        <v>798</v>
      </c>
      <c r="LG100" t="s">
        <v>799</v>
      </c>
      <c r="LH100" t="s">
        <v>193</v>
      </c>
      <c r="LI100" t="s">
        <v>193</v>
      </c>
      <c r="LJ100" t="s">
        <v>193</v>
      </c>
      <c r="LK100" t="s">
        <v>193</v>
      </c>
      <c r="LL100" t="s">
        <v>193</v>
      </c>
      <c r="LM100">
        <v>2</v>
      </c>
      <c r="LN100">
        <v>0.4</v>
      </c>
      <c r="LO100" t="s">
        <v>193</v>
      </c>
      <c r="LP100" t="s">
        <v>156</v>
      </c>
      <c r="LQ100">
        <v>0.4</v>
      </c>
      <c r="LR100" t="s">
        <v>109</v>
      </c>
      <c r="LS100" t="s">
        <v>193</v>
      </c>
      <c r="LT100" t="s">
        <v>109</v>
      </c>
      <c r="LU100" t="s">
        <v>520</v>
      </c>
      <c r="LV100">
        <v>0</v>
      </c>
      <c r="LW100">
        <v>0</v>
      </c>
      <c r="LX100">
        <v>0</v>
      </c>
      <c r="LY100">
        <v>0</v>
      </c>
      <c r="LZ100">
        <v>0</v>
      </c>
      <c r="MA100">
        <v>1</v>
      </c>
      <c r="MB100">
        <v>0</v>
      </c>
      <c r="MC100">
        <v>0</v>
      </c>
      <c r="MD100">
        <v>0</v>
      </c>
      <c r="ME100">
        <v>0</v>
      </c>
      <c r="MF100">
        <v>0</v>
      </c>
      <c r="MG100" t="s">
        <v>193</v>
      </c>
      <c r="MH100" t="s">
        <v>114</v>
      </c>
      <c r="MI100" t="s">
        <v>193</v>
      </c>
      <c r="MJ100" t="s">
        <v>193</v>
      </c>
      <c r="MK100" t="s">
        <v>193</v>
      </c>
      <c r="ML100" t="s">
        <v>193</v>
      </c>
      <c r="MM100" t="s">
        <v>193</v>
      </c>
      <c r="MN100" t="s">
        <v>193</v>
      </c>
      <c r="MO100" t="s">
        <v>193</v>
      </c>
      <c r="MP100" t="s">
        <v>193</v>
      </c>
      <c r="MQ100" t="s">
        <v>193</v>
      </c>
      <c r="MR100" t="s">
        <v>193</v>
      </c>
      <c r="MS100" t="s">
        <v>193</v>
      </c>
      <c r="MT100" t="s">
        <v>193</v>
      </c>
      <c r="MU100" t="s">
        <v>193</v>
      </c>
      <c r="MV100" t="s">
        <v>193</v>
      </c>
      <c r="MW100" t="s">
        <v>193</v>
      </c>
      <c r="MX100" t="s">
        <v>193</v>
      </c>
      <c r="MY100" t="s">
        <v>193</v>
      </c>
      <c r="MZ100" t="s">
        <v>193</v>
      </c>
      <c r="NA100" t="s">
        <v>626</v>
      </c>
      <c r="NB100" t="s">
        <v>193</v>
      </c>
      <c r="NC100">
        <v>195694440</v>
      </c>
      <c r="ND100" t="s">
        <v>3535</v>
      </c>
      <c r="NE100" t="s">
        <v>4183</v>
      </c>
      <c r="NF100" t="s">
        <v>193</v>
      </c>
      <c r="NG100" t="s">
        <v>699</v>
      </c>
      <c r="NH100" t="s">
        <v>700</v>
      </c>
      <c r="NI100" t="s">
        <v>611</v>
      </c>
      <c r="NJ100" t="s">
        <v>193</v>
      </c>
      <c r="NK100">
        <v>101</v>
      </c>
    </row>
    <row r="101" spans="1:375" x14ac:dyDescent="0.35">
      <c r="A101" t="s">
        <v>4184</v>
      </c>
      <c r="B101" t="s">
        <v>4185</v>
      </c>
      <c r="C101" t="s">
        <v>3316</v>
      </c>
      <c r="D101">
        <v>2.0833333328482695E-3</v>
      </c>
      <c r="E101" t="s">
        <v>193</v>
      </c>
      <c r="F101" t="s">
        <v>193</v>
      </c>
      <c r="G101" t="s">
        <v>193</v>
      </c>
      <c r="H101" t="s">
        <v>3316</v>
      </c>
      <c r="I101" t="s">
        <v>133</v>
      </c>
      <c r="J101" t="s">
        <v>193</v>
      </c>
      <c r="K101" t="s">
        <v>134</v>
      </c>
      <c r="L101" t="s">
        <v>133</v>
      </c>
      <c r="M101" t="s">
        <v>133</v>
      </c>
      <c r="N101" t="s">
        <v>146</v>
      </c>
      <c r="O101" t="s">
        <v>193</v>
      </c>
      <c r="P101" t="s">
        <v>202</v>
      </c>
      <c r="Q101" t="s">
        <v>146</v>
      </c>
      <c r="R101" t="s">
        <v>146</v>
      </c>
      <c r="S101" t="s">
        <v>117</v>
      </c>
      <c r="T101" t="s">
        <v>136</v>
      </c>
      <c r="U101" t="s">
        <v>137</v>
      </c>
      <c r="V101" t="s">
        <v>136</v>
      </c>
      <c r="W101" t="s">
        <v>132</v>
      </c>
      <c r="X101" t="s">
        <v>205</v>
      </c>
      <c r="Y101" t="s">
        <v>1585</v>
      </c>
      <c r="Z101" t="s">
        <v>138</v>
      </c>
      <c r="AA101" t="s">
        <v>193</v>
      </c>
      <c r="AB101" t="s">
        <v>561</v>
      </c>
      <c r="AC101" t="s">
        <v>138</v>
      </c>
      <c r="AD101" t="s">
        <v>138</v>
      </c>
      <c r="AE101" t="s">
        <v>139</v>
      </c>
      <c r="AF101" t="s">
        <v>193</v>
      </c>
      <c r="AG101" t="s">
        <v>140</v>
      </c>
      <c r="AH101" t="s">
        <v>139</v>
      </c>
      <c r="AI101" t="s">
        <v>139</v>
      </c>
      <c r="AJ101" t="s">
        <v>489</v>
      </c>
      <c r="AK101" t="s">
        <v>3317</v>
      </c>
      <c r="AL101" t="s">
        <v>109</v>
      </c>
      <c r="AM101" t="s">
        <v>193</v>
      </c>
      <c r="AN101" t="s">
        <v>109</v>
      </c>
      <c r="AO101" t="s">
        <v>193</v>
      </c>
      <c r="AP101" t="s">
        <v>494</v>
      </c>
      <c r="AQ101" t="s">
        <v>193</v>
      </c>
      <c r="AR101" t="s">
        <v>193</v>
      </c>
      <c r="AS101" t="s">
        <v>193</v>
      </c>
      <c r="AT101" t="s">
        <v>193</v>
      </c>
      <c r="AU101" t="s">
        <v>193</v>
      </c>
      <c r="AV101" t="s">
        <v>193</v>
      </c>
      <c r="AW101" t="s">
        <v>193</v>
      </c>
      <c r="AX101" t="s">
        <v>193</v>
      </c>
      <c r="AY101" t="s">
        <v>193</v>
      </c>
      <c r="AZ101" t="s">
        <v>193</v>
      </c>
      <c r="BA101" t="s">
        <v>193</v>
      </c>
      <c r="BB101" t="s">
        <v>193</v>
      </c>
      <c r="BC101" t="s">
        <v>193</v>
      </c>
      <c r="BD101" t="s">
        <v>193</v>
      </c>
      <c r="BE101" t="s">
        <v>193</v>
      </c>
      <c r="BF101" t="s">
        <v>193</v>
      </c>
      <c r="BG101" t="s">
        <v>193</v>
      </c>
      <c r="BH101" t="s">
        <v>193</v>
      </c>
      <c r="BI101" t="s">
        <v>193</v>
      </c>
      <c r="BJ101" t="s">
        <v>193</v>
      </c>
      <c r="BK101" t="s">
        <v>193</v>
      </c>
      <c r="BL101" t="s">
        <v>193</v>
      </c>
      <c r="BM101" t="s">
        <v>193</v>
      </c>
      <c r="BN101" t="s">
        <v>193</v>
      </c>
      <c r="BO101" t="s">
        <v>193</v>
      </c>
      <c r="BP101" t="s">
        <v>193</v>
      </c>
      <c r="BQ101" t="s">
        <v>193</v>
      </c>
      <c r="BR101" t="s">
        <v>193</v>
      </c>
      <c r="BS101" t="s">
        <v>193</v>
      </c>
      <c r="BT101" t="s">
        <v>193</v>
      </c>
      <c r="BU101" t="s">
        <v>193</v>
      </c>
      <c r="BV101" t="s">
        <v>193</v>
      </c>
      <c r="BW101" t="s">
        <v>193</v>
      </c>
      <c r="BX101" t="s">
        <v>193</v>
      </c>
      <c r="BY101" t="s">
        <v>193</v>
      </c>
      <c r="BZ101" t="s">
        <v>193</v>
      </c>
      <c r="CA101" t="s">
        <v>193</v>
      </c>
      <c r="CB101" t="s">
        <v>193</v>
      </c>
      <c r="CC101" t="s">
        <v>193</v>
      </c>
      <c r="CD101" t="s">
        <v>193</v>
      </c>
      <c r="CE101" t="s">
        <v>193</v>
      </c>
      <c r="CF101" t="s">
        <v>193</v>
      </c>
      <c r="CG101" t="s">
        <v>193</v>
      </c>
      <c r="CH101" t="s">
        <v>193</v>
      </c>
      <c r="CI101" t="s">
        <v>193</v>
      </c>
      <c r="CJ101" t="s">
        <v>193</v>
      </c>
      <c r="CK101" t="s">
        <v>193</v>
      </c>
      <c r="CL101" t="s">
        <v>193</v>
      </c>
      <c r="CM101" t="s">
        <v>193</v>
      </c>
      <c r="CN101" t="s">
        <v>193</v>
      </c>
      <c r="CO101" t="s">
        <v>193</v>
      </c>
      <c r="CP101" t="s">
        <v>193</v>
      </c>
      <c r="CQ101" t="s">
        <v>193</v>
      </c>
      <c r="CR101" t="s">
        <v>193</v>
      </c>
      <c r="CS101" t="s">
        <v>193</v>
      </c>
      <c r="CT101" t="s">
        <v>193</v>
      </c>
      <c r="CU101" t="s">
        <v>193</v>
      </c>
      <c r="CV101" t="s">
        <v>193</v>
      </c>
      <c r="CW101" t="s">
        <v>193</v>
      </c>
      <c r="CX101" t="s">
        <v>193</v>
      </c>
      <c r="CY101" t="s">
        <v>193</v>
      </c>
      <c r="CZ101" t="s">
        <v>193</v>
      </c>
      <c r="DA101" t="s">
        <v>193</v>
      </c>
      <c r="DB101" t="s">
        <v>193</v>
      </c>
      <c r="DC101" t="s">
        <v>193</v>
      </c>
      <c r="DD101" t="s">
        <v>193</v>
      </c>
      <c r="DE101" t="s">
        <v>193</v>
      </c>
      <c r="DF101" t="s">
        <v>193</v>
      </c>
      <c r="DG101" t="s">
        <v>193</v>
      </c>
      <c r="DH101" t="s">
        <v>193</v>
      </c>
      <c r="DI101" t="s">
        <v>193</v>
      </c>
      <c r="DJ101" t="s">
        <v>193</v>
      </c>
      <c r="DK101" t="s">
        <v>193</v>
      </c>
      <c r="DL101" t="s">
        <v>193</v>
      </c>
      <c r="DM101" t="s">
        <v>193</v>
      </c>
      <c r="DN101" t="s">
        <v>193</v>
      </c>
      <c r="DO101" t="s">
        <v>193</v>
      </c>
      <c r="DP101" t="s">
        <v>193</v>
      </c>
      <c r="DQ101" t="s">
        <v>193</v>
      </c>
      <c r="DR101" t="s">
        <v>193</v>
      </c>
      <c r="DS101" t="s">
        <v>193</v>
      </c>
      <c r="DT101" t="s">
        <v>193</v>
      </c>
      <c r="DU101" t="s">
        <v>193</v>
      </c>
      <c r="DV101" t="s">
        <v>193</v>
      </c>
      <c r="DW101" t="s">
        <v>193</v>
      </c>
      <c r="DX101" t="s">
        <v>193</v>
      </c>
      <c r="DY101" t="s">
        <v>193</v>
      </c>
      <c r="DZ101" t="s">
        <v>193</v>
      </c>
      <c r="EA101" t="s">
        <v>193</v>
      </c>
      <c r="EB101" t="s">
        <v>193</v>
      </c>
      <c r="EC101" t="s">
        <v>193</v>
      </c>
      <c r="ED101" t="s">
        <v>193</v>
      </c>
      <c r="EE101" t="s">
        <v>193</v>
      </c>
      <c r="EF101" t="s">
        <v>193</v>
      </c>
      <c r="EG101" t="s">
        <v>193</v>
      </c>
      <c r="EH101" t="s">
        <v>193</v>
      </c>
      <c r="EI101" t="s">
        <v>193</v>
      </c>
      <c r="EJ101" t="s">
        <v>193</v>
      </c>
      <c r="EK101" t="s">
        <v>193</v>
      </c>
      <c r="EL101" t="s">
        <v>193</v>
      </c>
      <c r="EM101" t="s">
        <v>193</v>
      </c>
      <c r="EN101" t="s">
        <v>193</v>
      </c>
      <c r="EO101" t="s">
        <v>193</v>
      </c>
      <c r="EP101" t="s">
        <v>193</v>
      </c>
      <c r="EQ101" t="s">
        <v>193</v>
      </c>
      <c r="ER101" t="s">
        <v>193</v>
      </c>
      <c r="ES101" t="s">
        <v>193</v>
      </c>
      <c r="ET101" t="s">
        <v>193</v>
      </c>
      <c r="EU101" t="s">
        <v>193</v>
      </c>
      <c r="EV101" t="s">
        <v>193</v>
      </c>
      <c r="EW101" t="s">
        <v>193</v>
      </c>
      <c r="EX101" t="s">
        <v>193</v>
      </c>
      <c r="EY101" t="s">
        <v>193</v>
      </c>
      <c r="EZ101" t="s">
        <v>193</v>
      </c>
      <c r="FA101" t="s">
        <v>193</v>
      </c>
      <c r="FB101" t="s">
        <v>193</v>
      </c>
      <c r="FC101" t="s">
        <v>193</v>
      </c>
      <c r="FD101" t="s">
        <v>193</v>
      </c>
      <c r="FE101" t="s">
        <v>193</v>
      </c>
      <c r="FF101" t="s">
        <v>193</v>
      </c>
      <c r="FG101" t="s">
        <v>193</v>
      </c>
      <c r="FH101" t="s">
        <v>193</v>
      </c>
      <c r="FI101" t="s">
        <v>193</v>
      </c>
      <c r="FJ101" t="s">
        <v>193</v>
      </c>
      <c r="FK101" t="s">
        <v>193</v>
      </c>
      <c r="FL101" t="s">
        <v>193</v>
      </c>
      <c r="FM101" t="s">
        <v>193</v>
      </c>
      <c r="FN101" t="s">
        <v>193</v>
      </c>
      <c r="FO101" t="s">
        <v>193</v>
      </c>
      <c r="FP101" t="s">
        <v>193</v>
      </c>
      <c r="FQ101" t="s">
        <v>193</v>
      </c>
      <c r="FR101" t="s">
        <v>193</v>
      </c>
      <c r="FS101" t="s">
        <v>193</v>
      </c>
      <c r="FT101" t="s">
        <v>193</v>
      </c>
      <c r="FU101" t="s">
        <v>193</v>
      </c>
      <c r="FV101" t="s">
        <v>193</v>
      </c>
      <c r="FW101" t="s">
        <v>193</v>
      </c>
      <c r="FX101" t="s">
        <v>193</v>
      </c>
      <c r="FY101" t="s">
        <v>193</v>
      </c>
      <c r="FZ101" t="s">
        <v>193</v>
      </c>
      <c r="GA101" t="s">
        <v>193</v>
      </c>
      <c r="GB101" t="s">
        <v>193</v>
      </c>
      <c r="GC101" t="s">
        <v>193</v>
      </c>
      <c r="GD101" t="s">
        <v>193</v>
      </c>
      <c r="GE101" t="s">
        <v>193</v>
      </c>
      <c r="GF101" t="s">
        <v>193</v>
      </c>
      <c r="GG101" t="s">
        <v>193</v>
      </c>
      <c r="GH101" t="s">
        <v>193</v>
      </c>
      <c r="GI101" t="s">
        <v>193</v>
      </c>
      <c r="GJ101" t="s">
        <v>193</v>
      </c>
      <c r="GK101" t="s">
        <v>193</v>
      </c>
      <c r="GL101" t="s">
        <v>193</v>
      </c>
      <c r="GM101" t="s">
        <v>193</v>
      </c>
      <c r="GN101" t="s">
        <v>193</v>
      </c>
      <c r="GO101" t="s">
        <v>193</v>
      </c>
      <c r="GP101" t="s">
        <v>193</v>
      </c>
      <c r="GQ101" t="s">
        <v>193</v>
      </c>
      <c r="GR101" t="s">
        <v>193</v>
      </c>
      <c r="GS101" t="s">
        <v>193</v>
      </c>
      <c r="GT101" t="s">
        <v>193</v>
      </c>
      <c r="GU101" t="s">
        <v>193</v>
      </c>
      <c r="GV101" t="s">
        <v>193</v>
      </c>
      <c r="GW101" t="s">
        <v>193</v>
      </c>
      <c r="GX101" t="s">
        <v>193</v>
      </c>
      <c r="GY101" t="s">
        <v>193</v>
      </c>
      <c r="GZ101" t="s">
        <v>193</v>
      </c>
      <c r="HA101" t="s">
        <v>193</v>
      </c>
      <c r="HB101" t="s">
        <v>193</v>
      </c>
      <c r="HC101" t="s">
        <v>193</v>
      </c>
      <c r="HD101" t="s">
        <v>193</v>
      </c>
      <c r="HE101" t="s">
        <v>193</v>
      </c>
      <c r="HF101" t="s">
        <v>193</v>
      </c>
      <c r="HG101" t="s">
        <v>193</v>
      </c>
      <c r="HH101" t="s">
        <v>193</v>
      </c>
      <c r="HI101" t="s">
        <v>193</v>
      </c>
      <c r="HJ101" t="s">
        <v>193</v>
      </c>
      <c r="HK101" t="s">
        <v>193</v>
      </c>
      <c r="HL101" t="s">
        <v>193</v>
      </c>
      <c r="HM101" t="s">
        <v>193</v>
      </c>
      <c r="HN101" t="s">
        <v>193</v>
      </c>
      <c r="HO101" t="s">
        <v>193</v>
      </c>
      <c r="HP101" t="s">
        <v>193</v>
      </c>
      <c r="HQ101" t="s">
        <v>193</v>
      </c>
      <c r="HR101" t="s">
        <v>193</v>
      </c>
      <c r="HS101" t="s">
        <v>193</v>
      </c>
      <c r="HT101" t="s">
        <v>193</v>
      </c>
      <c r="HU101" t="s">
        <v>193</v>
      </c>
      <c r="HV101" t="s">
        <v>193</v>
      </c>
      <c r="HW101" t="s">
        <v>193</v>
      </c>
      <c r="HX101" t="s">
        <v>193</v>
      </c>
      <c r="HY101" t="s">
        <v>193</v>
      </c>
      <c r="HZ101" t="s">
        <v>193</v>
      </c>
      <c r="IA101" t="s">
        <v>193</v>
      </c>
      <c r="IB101" t="s">
        <v>193</v>
      </c>
      <c r="IC101" t="s">
        <v>193</v>
      </c>
      <c r="ID101" t="s">
        <v>193</v>
      </c>
      <c r="IE101" t="s">
        <v>193</v>
      </c>
      <c r="IF101" t="s">
        <v>193</v>
      </c>
      <c r="IG101" t="s">
        <v>193</v>
      </c>
      <c r="IH101" t="s">
        <v>193</v>
      </c>
      <c r="II101" t="s">
        <v>193</v>
      </c>
      <c r="IJ101" t="s">
        <v>193</v>
      </c>
      <c r="IK101" t="s">
        <v>193</v>
      </c>
      <c r="IL101" t="s">
        <v>193</v>
      </c>
      <c r="IM101" t="s">
        <v>193</v>
      </c>
      <c r="IN101" t="s">
        <v>193</v>
      </c>
      <c r="IO101" t="s">
        <v>193</v>
      </c>
      <c r="IP101" t="s">
        <v>193</v>
      </c>
      <c r="IQ101" t="s">
        <v>193</v>
      </c>
      <c r="IR101" t="s">
        <v>193</v>
      </c>
      <c r="IS101" t="s">
        <v>193</v>
      </c>
      <c r="IT101" t="s">
        <v>193</v>
      </c>
      <c r="IU101" t="s">
        <v>193</v>
      </c>
      <c r="IV101" t="s">
        <v>193</v>
      </c>
      <c r="IW101" t="s">
        <v>193</v>
      </c>
      <c r="IX101" t="s">
        <v>193</v>
      </c>
      <c r="IY101" t="s">
        <v>193</v>
      </c>
      <c r="IZ101" t="s">
        <v>193</v>
      </c>
      <c r="JA101" t="s">
        <v>193</v>
      </c>
      <c r="JB101" t="s">
        <v>193</v>
      </c>
      <c r="JC101" t="s">
        <v>193</v>
      </c>
      <c r="JD101" t="s">
        <v>193</v>
      </c>
      <c r="JE101" t="s">
        <v>193</v>
      </c>
      <c r="JF101" t="s">
        <v>193</v>
      </c>
      <c r="JG101" t="s">
        <v>193</v>
      </c>
      <c r="JH101" t="s">
        <v>193</v>
      </c>
      <c r="JI101" t="s">
        <v>193</v>
      </c>
      <c r="JJ101" t="s">
        <v>193</v>
      </c>
      <c r="JK101" t="s">
        <v>193</v>
      </c>
      <c r="JL101" t="s">
        <v>193</v>
      </c>
      <c r="JM101" t="s">
        <v>193</v>
      </c>
      <c r="JN101" t="s">
        <v>193</v>
      </c>
      <c r="JO101" t="s">
        <v>193</v>
      </c>
      <c r="JP101" t="s">
        <v>193</v>
      </c>
      <c r="JQ101" t="s">
        <v>193</v>
      </c>
      <c r="JR101" t="s">
        <v>193</v>
      </c>
      <c r="JS101" t="s">
        <v>193</v>
      </c>
      <c r="JT101" t="s">
        <v>193</v>
      </c>
      <c r="JU101" t="s">
        <v>193</v>
      </c>
      <c r="JV101" t="s">
        <v>193</v>
      </c>
      <c r="JW101" t="s">
        <v>193</v>
      </c>
      <c r="JX101" t="s">
        <v>193</v>
      </c>
      <c r="JY101" t="s">
        <v>193</v>
      </c>
      <c r="JZ101" t="s">
        <v>193</v>
      </c>
      <c r="KA101" t="s">
        <v>193</v>
      </c>
      <c r="KB101" t="s">
        <v>193</v>
      </c>
      <c r="KC101" t="s">
        <v>193</v>
      </c>
      <c r="KD101" t="s">
        <v>193</v>
      </c>
      <c r="KE101" t="s">
        <v>193</v>
      </c>
      <c r="KF101" t="s">
        <v>193</v>
      </c>
      <c r="KG101" t="s">
        <v>193</v>
      </c>
      <c r="KH101" t="s">
        <v>193</v>
      </c>
      <c r="KI101" t="s">
        <v>193</v>
      </c>
      <c r="KJ101" t="s">
        <v>193</v>
      </c>
      <c r="KK101" t="s">
        <v>193</v>
      </c>
      <c r="KL101" t="s">
        <v>193</v>
      </c>
      <c r="KM101" t="s">
        <v>193</v>
      </c>
      <c r="KN101" t="s">
        <v>193</v>
      </c>
      <c r="KO101" t="s">
        <v>193</v>
      </c>
      <c r="KP101" t="s">
        <v>193</v>
      </c>
      <c r="KQ101" t="s">
        <v>193</v>
      </c>
      <c r="KR101" t="s">
        <v>193</v>
      </c>
      <c r="KS101" t="s">
        <v>193</v>
      </c>
      <c r="KT101" t="s">
        <v>193</v>
      </c>
      <c r="KU101" t="s">
        <v>109</v>
      </c>
      <c r="KV101" t="s">
        <v>505</v>
      </c>
      <c r="KW101" t="s">
        <v>108</v>
      </c>
      <c r="KX101" t="s">
        <v>3536</v>
      </c>
      <c r="KY101" t="s">
        <v>108</v>
      </c>
      <c r="KZ101" t="s">
        <v>517</v>
      </c>
      <c r="LA101" t="s">
        <v>3537</v>
      </c>
      <c r="LB101" t="s">
        <v>800</v>
      </c>
      <c r="LC101" t="s">
        <v>193</v>
      </c>
      <c r="LD101" t="s">
        <v>3320</v>
      </c>
      <c r="LE101" t="s">
        <v>797</v>
      </c>
      <c r="LF101" t="s">
        <v>798</v>
      </c>
      <c r="LG101" t="s">
        <v>799</v>
      </c>
      <c r="LH101" t="s">
        <v>193</v>
      </c>
      <c r="LI101" t="s">
        <v>193</v>
      </c>
      <c r="LJ101" t="s">
        <v>193</v>
      </c>
      <c r="LK101" t="s">
        <v>193</v>
      </c>
      <c r="LL101" t="s">
        <v>193</v>
      </c>
      <c r="LM101">
        <v>2</v>
      </c>
      <c r="LN101">
        <v>0.4</v>
      </c>
      <c r="LO101" t="s">
        <v>193</v>
      </c>
      <c r="LP101" t="s">
        <v>156</v>
      </c>
      <c r="LQ101">
        <v>0.4</v>
      </c>
      <c r="LR101" t="s">
        <v>109</v>
      </c>
      <c r="LS101" t="s">
        <v>193</v>
      </c>
      <c r="LT101" t="s">
        <v>114</v>
      </c>
      <c r="LU101" t="s">
        <v>193</v>
      </c>
      <c r="LV101" t="s">
        <v>193</v>
      </c>
      <c r="LW101" t="s">
        <v>193</v>
      </c>
      <c r="LX101" t="s">
        <v>193</v>
      </c>
      <c r="LY101" t="s">
        <v>193</v>
      </c>
      <c r="LZ101" t="s">
        <v>193</v>
      </c>
      <c r="MA101" t="s">
        <v>193</v>
      </c>
      <c r="MB101" t="s">
        <v>193</v>
      </c>
      <c r="MC101" t="s">
        <v>193</v>
      </c>
      <c r="MD101" t="s">
        <v>193</v>
      </c>
      <c r="ME101" t="s">
        <v>193</v>
      </c>
      <c r="MF101" t="s">
        <v>193</v>
      </c>
      <c r="MG101" t="s">
        <v>193</v>
      </c>
      <c r="MH101" t="s">
        <v>114</v>
      </c>
      <c r="MI101" t="s">
        <v>193</v>
      </c>
      <c r="MJ101" t="s">
        <v>193</v>
      </c>
      <c r="MK101" t="s">
        <v>193</v>
      </c>
      <c r="ML101" t="s">
        <v>193</v>
      </c>
      <c r="MM101" t="s">
        <v>193</v>
      </c>
      <c r="MN101" t="s">
        <v>193</v>
      </c>
      <c r="MO101" t="s">
        <v>193</v>
      </c>
      <c r="MP101" t="s">
        <v>193</v>
      </c>
      <c r="MQ101" t="s">
        <v>193</v>
      </c>
      <c r="MR101" t="s">
        <v>193</v>
      </c>
      <c r="MS101" t="s">
        <v>193</v>
      </c>
      <c r="MT101" t="s">
        <v>193</v>
      </c>
      <c r="MU101" t="s">
        <v>193</v>
      </c>
      <c r="MV101" t="s">
        <v>193</v>
      </c>
      <c r="MW101" t="s">
        <v>193</v>
      </c>
      <c r="MX101" t="s">
        <v>193</v>
      </c>
      <c r="MY101" t="s">
        <v>193</v>
      </c>
      <c r="MZ101" t="s">
        <v>193</v>
      </c>
      <c r="NA101" t="s">
        <v>626</v>
      </c>
      <c r="NB101" t="s">
        <v>193</v>
      </c>
      <c r="NC101">
        <v>195694452</v>
      </c>
      <c r="ND101" t="s">
        <v>3538</v>
      </c>
      <c r="NE101" t="s">
        <v>4186</v>
      </c>
      <c r="NF101" t="s">
        <v>193</v>
      </c>
      <c r="NG101" t="s">
        <v>699</v>
      </c>
      <c r="NH101" t="s">
        <v>700</v>
      </c>
      <c r="NI101" t="s">
        <v>611</v>
      </c>
      <c r="NJ101" t="s">
        <v>193</v>
      </c>
      <c r="NK101">
        <v>102</v>
      </c>
    </row>
    <row r="102" spans="1:375" x14ac:dyDescent="0.35">
      <c r="A102" t="s">
        <v>4187</v>
      </c>
      <c r="B102" t="s">
        <v>4188</v>
      </c>
      <c r="C102" t="s">
        <v>3316</v>
      </c>
      <c r="D102">
        <v>2.7777777795563452E-3</v>
      </c>
      <c r="E102" t="s">
        <v>193</v>
      </c>
      <c r="F102" t="s">
        <v>193</v>
      </c>
      <c r="G102" t="s">
        <v>193</v>
      </c>
      <c r="H102" t="s">
        <v>3316</v>
      </c>
      <c r="I102" t="s">
        <v>133</v>
      </c>
      <c r="J102" t="s">
        <v>193</v>
      </c>
      <c r="K102" t="s">
        <v>134</v>
      </c>
      <c r="L102" t="s">
        <v>133</v>
      </c>
      <c r="M102" t="s">
        <v>133</v>
      </c>
      <c r="N102" t="s">
        <v>146</v>
      </c>
      <c r="O102" t="s">
        <v>193</v>
      </c>
      <c r="P102" t="s">
        <v>202</v>
      </c>
      <c r="Q102" t="s">
        <v>146</v>
      </c>
      <c r="R102" t="s">
        <v>146</v>
      </c>
      <c r="S102" t="s">
        <v>117</v>
      </c>
      <c r="T102" t="s">
        <v>136</v>
      </c>
      <c r="U102" t="s">
        <v>137</v>
      </c>
      <c r="V102" t="s">
        <v>136</v>
      </c>
      <c r="W102" t="s">
        <v>132</v>
      </c>
      <c r="X102" t="s">
        <v>205</v>
      </c>
      <c r="Y102" t="s">
        <v>1585</v>
      </c>
      <c r="Z102" t="s">
        <v>138</v>
      </c>
      <c r="AA102" t="s">
        <v>193</v>
      </c>
      <c r="AB102" t="s">
        <v>561</v>
      </c>
      <c r="AC102" t="s">
        <v>138</v>
      </c>
      <c r="AD102" t="s">
        <v>138</v>
      </c>
      <c r="AE102" t="s">
        <v>139</v>
      </c>
      <c r="AF102" t="s">
        <v>193</v>
      </c>
      <c r="AG102" t="s">
        <v>140</v>
      </c>
      <c r="AH102" t="s">
        <v>139</v>
      </c>
      <c r="AI102" t="s">
        <v>139</v>
      </c>
      <c r="AJ102" t="s">
        <v>489</v>
      </c>
      <c r="AK102" t="s">
        <v>3317</v>
      </c>
      <c r="AL102" t="s">
        <v>109</v>
      </c>
      <c r="AM102" t="s">
        <v>193</v>
      </c>
      <c r="AN102" t="s">
        <v>109</v>
      </c>
      <c r="AO102" t="s">
        <v>193</v>
      </c>
      <c r="AP102" t="s">
        <v>491</v>
      </c>
      <c r="AQ102" t="s">
        <v>193</v>
      </c>
      <c r="AR102" t="s">
        <v>193</v>
      </c>
      <c r="AS102" t="s">
        <v>193</v>
      </c>
      <c r="AT102" t="s">
        <v>193</v>
      </c>
      <c r="AU102" t="s">
        <v>193</v>
      </c>
      <c r="AV102" t="s">
        <v>193</v>
      </c>
      <c r="AW102" t="s">
        <v>193</v>
      </c>
      <c r="AX102" t="s">
        <v>193</v>
      </c>
      <c r="AY102" t="s">
        <v>193</v>
      </c>
      <c r="AZ102" t="s">
        <v>193</v>
      </c>
      <c r="BA102" t="s">
        <v>193</v>
      </c>
      <c r="BB102" t="s">
        <v>193</v>
      </c>
      <c r="BC102" t="s">
        <v>193</v>
      </c>
      <c r="BD102" t="s">
        <v>193</v>
      </c>
      <c r="BE102" t="s">
        <v>193</v>
      </c>
      <c r="BF102" t="s">
        <v>193</v>
      </c>
      <c r="BG102" t="s">
        <v>193</v>
      </c>
      <c r="BH102" t="s">
        <v>193</v>
      </c>
      <c r="BI102" t="s">
        <v>193</v>
      </c>
      <c r="BJ102" t="s">
        <v>193</v>
      </c>
      <c r="BK102" t="s">
        <v>193</v>
      </c>
      <c r="BL102" t="s">
        <v>193</v>
      </c>
      <c r="BM102" t="s">
        <v>193</v>
      </c>
      <c r="BN102" t="s">
        <v>193</v>
      </c>
      <c r="BO102" t="s">
        <v>193</v>
      </c>
      <c r="BP102" t="s">
        <v>193</v>
      </c>
      <c r="BQ102" t="s">
        <v>193</v>
      </c>
      <c r="BR102" t="s">
        <v>193</v>
      </c>
      <c r="BS102" t="s">
        <v>193</v>
      </c>
      <c r="BT102" t="s">
        <v>193</v>
      </c>
      <c r="BU102" t="s">
        <v>193</v>
      </c>
      <c r="BV102" t="s">
        <v>193</v>
      </c>
      <c r="BW102" t="s">
        <v>193</v>
      </c>
      <c r="BX102" t="s">
        <v>193</v>
      </c>
      <c r="BY102" t="s">
        <v>193</v>
      </c>
      <c r="BZ102" t="s">
        <v>193</v>
      </c>
      <c r="CA102" t="s">
        <v>193</v>
      </c>
      <c r="CB102" t="s">
        <v>193</v>
      </c>
      <c r="CC102" t="s">
        <v>193</v>
      </c>
      <c r="CD102" t="s">
        <v>193</v>
      </c>
      <c r="CE102" t="s">
        <v>193</v>
      </c>
      <c r="CF102" t="s">
        <v>193</v>
      </c>
      <c r="CG102" t="s">
        <v>193</v>
      </c>
      <c r="CH102" t="s">
        <v>193</v>
      </c>
      <c r="CI102" t="s">
        <v>193</v>
      </c>
      <c r="CJ102" t="s">
        <v>193</v>
      </c>
      <c r="CK102" t="s">
        <v>193</v>
      </c>
      <c r="CL102" t="s">
        <v>193</v>
      </c>
      <c r="CM102" t="s">
        <v>193</v>
      </c>
      <c r="CN102" t="s">
        <v>193</v>
      </c>
      <c r="CO102" t="s">
        <v>193</v>
      </c>
      <c r="CP102" t="s">
        <v>193</v>
      </c>
      <c r="CQ102" t="s">
        <v>193</v>
      </c>
      <c r="CR102" t="s">
        <v>193</v>
      </c>
      <c r="CS102" t="s">
        <v>193</v>
      </c>
      <c r="CT102" t="s">
        <v>193</v>
      </c>
      <c r="CU102" t="s">
        <v>193</v>
      </c>
      <c r="CV102" t="s">
        <v>193</v>
      </c>
      <c r="CW102" t="s">
        <v>193</v>
      </c>
      <c r="CX102" t="s">
        <v>193</v>
      </c>
      <c r="CY102" t="s">
        <v>193</v>
      </c>
      <c r="CZ102" t="s">
        <v>193</v>
      </c>
      <c r="DA102" t="s">
        <v>193</v>
      </c>
      <c r="DB102" t="s">
        <v>193</v>
      </c>
      <c r="DC102" t="s">
        <v>193</v>
      </c>
      <c r="DD102" t="s">
        <v>193</v>
      </c>
      <c r="DE102" t="s">
        <v>193</v>
      </c>
      <c r="DF102" t="s">
        <v>193</v>
      </c>
      <c r="DG102" t="s">
        <v>193</v>
      </c>
      <c r="DH102" t="s">
        <v>193</v>
      </c>
      <c r="DI102" t="s">
        <v>193</v>
      </c>
      <c r="DJ102" t="s">
        <v>193</v>
      </c>
      <c r="DK102" t="s">
        <v>193</v>
      </c>
      <c r="DL102" t="s">
        <v>193</v>
      </c>
      <c r="DM102" t="s">
        <v>193</v>
      </c>
      <c r="DN102" t="s">
        <v>193</v>
      </c>
      <c r="DO102" t="s">
        <v>193</v>
      </c>
      <c r="DP102" t="s">
        <v>193</v>
      </c>
      <c r="DQ102" t="s">
        <v>193</v>
      </c>
      <c r="DR102" t="s">
        <v>193</v>
      </c>
      <c r="DS102" t="s">
        <v>193</v>
      </c>
      <c r="DT102" t="s">
        <v>193</v>
      </c>
      <c r="DU102" t="s">
        <v>193</v>
      </c>
      <c r="DV102" t="s">
        <v>193</v>
      </c>
      <c r="DW102" t="s">
        <v>193</v>
      </c>
      <c r="DX102" t="s">
        <v>193</v>
      </c>
      <c r="DY102" t="s">
        <v>193</v>
      </c>
      <c r="DZ102" t="s">
        <v>193</v>
      </c>
      <c r="EA102" t="s">
        <v>193</v>
      </c>
      <c r="EB102" t="s">
        <v>193</v>
      </c>
      <c r="EC102" t="s">
        <v>193</v>
      </c>
      <c r="ED102" t="s">
        <v>193</v>
      </c>
      <c r="EE102" t="s">
        <v>193</v>
      </c>
      <c r="EF102" t="s">
        <v>193</v>
      </c>
      <c r="EG102" t="s">
        <v>193</v>
      </c>
      <c r="EH102" t="s">
        <v>193</v>
      </c>
      <c r="EI102" t="s">
        <v>193</v>
      </c>
      <c r="EJ102" t="s">
        <v>193</v>
      </c>
      <c r="EK102" t="s">
        <v>193</v>
      </c>
      <c r="EL102" t="s">
        <v>193</v>
      </c>
      <c r="EM102" t="s">
        <v>193</v>
      </c>
      <c r="EN102" t="s">
        <v>193</v>
      </c>
      <c r="EO102" t="s">
        <v>193</v>
      </c>
      <c r="EP102" t="s">
        <v>193</v>
      </c>
      <c r="EQ102" t="s">
        <v>193</v>
      </c>
      <c r="ER102" t="s">
        <v>193</v>
      </c>
      <c r="ES102" t="s">
        <v>193</v>
      </c>
      <c r="ET102" t="s">
        <v>193</v>
      </c>
      <c r="EU102" t="s">
        <v>193</v>
      </c>
      <c r="EV102" t="s">
        <v>193</v>
      </c>
      <c r="EW102" t="s">
        <v>193</v>
      </c>
      <c r="EX102" t="s">
        <v>193</v>
      </c>
      <c r="EY102" t="s">
        <v>193</v>
      </c>
      <c r="EZ102" t="s">
        <v>193</v>
      </c>
      <c r="FA102" t="s">
        <v>193</v>
      </c>
      <c r="FB102" t="s">
        <v>193</v>
      </c>
      <c r="FC102" t="s">
        <v>193</v>
      </c>
      <c r="FD102" t="s">
        <v>193</v>
      </c>
      <c r="FE102" t="s">
        <v>193</v>
      </c>
      <c r="FF102" t="s">
        <v>193</v>
      </c>
      <c r="FG102" t="s">
        <v>193</v>
      </c>
      <c r="FH102" t="s">
        <v>193</v>
      </c>
      <c r="FI102" t="s">
        <v>193</v>
      </c>
      <c r="FJ102" t="s">
        <v>193</v>
      </c>
      <c r="FK102" t="s">
        <v>193</v>
      </c>
      <c r="FL102" t="s">
        <v>193</v>
      </c>
      <c r="FM102" t="s">
        <v>193</v>
      </c>
      <c r="FN102" t="s">
        <v>193</v>
      </c>
      <c r="FO102" t="s">
        <v>193</v>
      </c>
      <c r="FP102" t="s">
        <v>193</v>
      </c>
      <c r="FQ102" t="s">
        <v>193</v>
      </c>
      <c r="FR102" t="s">
        <v>193</v>
      </c>
      <c r="FS102" t="s">
        <v>193</v>
      </c>
      <c r="FT102" t="s">
        <v>193</v>
      </c>
      <c r="FU102" t="s">
        <v>193</v>
      </c>
      <c r="FV102" t="s">
        <v>193</v>
      </c>
      <c r="FW102" t="s">
        <v>193</v>
      </c>
      <c r="FX102" t="s">
        <v>193</v>
      </c>
      <c r="FY102" t="s">
        <v>193</v>
      </c>
      <c r="FZ102" t="s">
        <v>193</v>
      </c>
      <c r="GA102" t="s">
        <v>193</v>
      </c>
      <c r="GB102" t="s">
        <v>193</v>
      </c>
      <c r="GC102" t="s">
        <v>193</v>
      </c>
      <c r="GD102" t="s">
        <v>193</v>
      </c>
      <c r="GE102" t="s">
        <v>193</v>
      </c>
      <c r="GF102" t="s">
        <v>193</v>
      </c>
      <c r="GG102" t="s">
        <v>193</v>
      </c>
      <c r="GH102" t="s">
        <v>193</v>
      </c>
      <c r="GI102" t="s">
        <v>193</v>
      </c>
      <c r="GJ102" t="s">
        <v>193</v>
      </c>
      <c r="GK102" t="s">
        <v>193</v>
      </c>
      <c r="GL102" t="s">
        <v>193</v>
      </c>
      <c r="GM102" t="s">
        <v>193</v>
      </c>
      <c r="GN102" t="s">
        <v>193</v>
      </c>
      <c r="GO102" t="s">
        <v>193</v>
      </c>
      <c r="GP102" t="s">
        <v>193</v>
      </c>
      <c r="GQ102" t="s">
        <v>193</v>
      </c>
      <c r="GR102" t="s">
        <v>193</v>
      </c>
      <c r="GS102" t="s">
        <v>193</v>
      </c>
      <c r="GT102" t="s">
        <v>193</v>
      </c>
      <c r="GU102" t="s">
        <v>193</v>
      </c>
      <c r="GV102" t="s">
        <v>193</v>
      </c>
      <c r="GW102" t="s">
        <v>193</v>
      </c>
      <c r="GX102" t="s">
        <v>193</v>
      </c>
      <c r="GY102" t="s">
        <v>193</v>
      </c>
      <c r="GZ102" t="s">
        <v>193</v>
      </c>
      <c r="HA102" t="s">
        <v>193</v>
      </c>
      <c r="HB102" t="s">
        <v>193</v>
      </c>
      <c r="HC102" t="s">
        <v>193</v>
      </c>
      <c r="HD102" t="s">
        <v>193</v>
      </c>
      <c r="HE102" t="s">
        <v>193</v>
      </c>
      <c r="HF102" t="s">
        <v>193</v>
      </c>
      <c r="HG102" t="s">
        <v>193</v>
      </c>
      <c r="HH102" t="s">
        <v>193</v>
      </c>
      <c r="HI102" t="s">
        <v>193</v>
      </c>
      <c r="HJ102" t="s">
        <v>193</v>
      </c>
      <c r="HK102" t="s">
        <v>193</v>
      </c>
      <c r="HL102" t="s">
        <v>193</v>
      </c>
      <c r="HM102" t="s">
        <v>193</v>
      </c>
      <c r="HN102" t="s">
        <v>193</v>
      </c>
      <c r="HO102" t="s">
        <v>193</v>
      </c>
      <c r="HP102" t="s">
        <v>193</v>
      </c>
      <c r="HQ102" t="s">
        <v>193</v>
      </c>
      <c r="HR102" t="s">
        <v>193</v>
      </c>
      <c r="HS102" t="s">
        <v>193</v>
      </c>
      <c r="HT102" t="s">
        <v>193</v>
      </c>
      <c r="HU102" t="s">
        <v>193</v>
      </c>
      <c r="HV102" t="s">
        <v>193</v>
      </c>
      <c r="HW102" t="s">
        <v>193</v>
      </c>
      <c r="HX102" t="s">
        <v>193</v>
      </c>
      <c r="HY102" t="s">
        <v>193</v>
      </c>
      <c r="HZ102" t="s">
        <v>193</v>
      </c>
      <c r="IA102" t="s">
        <v>193</v>
      </c>
      <c r="IB102" t="s">
        <v>193</v>
      </c>
      <c r="IC102" t="s">
        <v>193</v>
      </c>
      <c r="ID102" t="s">
        <v>193</v>
      </c>
      <c r="IE102" t="s">
        <v>193</v>
      </c>
      <c r="IF102" t="s">
        <v>193</v>
      </c>
      <c r="IG102" t="s">
        <v>193</v>
      </c>
      <c r="IH102" t="s">
        <v>193</v>
      </c>
      <c r="II102" t="s">
        <v>193</v>
      </c>
      <c r="IJ102" t="s">
        <v>193</v>
      </c>
      <c r="IK102" t="s">
        <v>193</v>
      </c>
      <c r="IL102" t="s">
        <v>193</v>
      </c>
      <c r="IM102" t="s">
        <v>193</v>
      </c>
      <c r="IN102" t="s">
        <v>193</v>
      </c>
      <c r="IO102" t="s">
        <v>193</v>
      </c>
      <c r="IP102" t="s">
        <v>193</v>
      </c>
      <c r="IQ102" t="s">
        <v>193</v>
      </c>
      <c r="IR102" t="s">
        <v>193</v>
      </c>
      <c r="IS102" t="s">
        <v>193</v>
      </c>
      <c r="IT102" t="s">
        <v>193</v>
      </c>
      <c r="IU102" t="s">
        <v>193</v>
      </c>
      <c r="IV102" t="s">
        <v>193</v>
      </c>
      <c r="IW102" t="s">
        <v>193</v>
      </c>
      <c r="IX102" t="s">
        <v>193</v>
      </c>
      <c r="IY102" t="s">
        <v>193</v>
      </c>
      <c r="IZ102" t="s">
        <v>193</v>
      </c>
      <c r="JA102" t="s">
        <v>193</v>
      </c>
      <c r="JB102" t="s">
        <v>193</v>
      </c>
      <c r="JC102" t="s">
        <v>193</v>
      </c>
      <c r="JD102" t="s">
        <v>193</v>
      </c>
      <c r="JE102" t="s">
        <v>193</v>
      </c>
      <c r="JF102" t="s">
        <v>193</v>
      </c>
      <c r="JG102" t="s">
        <v>193</v>
      </c>
      <c r="JH102" t="s">
        <v>193</v>
      </c>
      <c r="JI102" t="s">
        <v>193</v>
      </c>
      <c r="JJ102" t="s">
        <v>193</v>
      </c>
      <c r="JK102" t="s">
        <v>193</v>
      </c>
      <c r="JL102" t="s">
        <v>193</v>
      </c>
      <c r="JM102" t="s">
        <v>193</v>
      </c>
      <c r="JN102" t="s">
        <v>193</v>
      </c>
      <c r="JO102" t="s">
        <v>193</v>
      </c>
      <c r="JP102" t="s">
        <v>193</v>
      </c>
      <c r="JQ102" t="s">
        <v>193</v>
      </c>
      <c r="JR102" t="s">
        <v>193</v>
      </c>
      <c r="JS102" t="s">
        <v>193</v>
      </c>
      <c r="JT102" t="s">
        <v>193</v>
      </c>
      <c r="JU102" t="s">
        <v>193</v>
      </c>
      <c r="JV102" t="s">
        <v>193</v>
      </c>
      <c r="JW102" t="s">
        <v>193</v>
      </c>
      <c r="JX102" t="s">
        <v>193</v>
      </c>
      <c r="JY102" t="s">
        <v>193</v>
      </c>
      <c r="JZ102" t="s">
        <v>193</v>
      </c>
      <c r="KA102" t="s">
        <v>193</v>
      </c>
      <c r="KB102" t="s">
        <v>193</v>
      </c>
      <c r="KC102" t="s">
        <v>193</v>
      </c>
      <c r="KD102" t="s">
        <v>193</v>
      </c>
      <c r="KE102" t="s">
        <v>193</v>
      </c>
      <c r="KF102" t="s">
        <v>193</v>
      </c>
      <c r="KG102" t="s">
        <v>193</v>
      </c>
      <c r="KH102" t="s">
        <v>193</v>
      </c>
      <c r="KI102" t="s">
        <v>193</v>
      </c>
      <c r="KJ102" t="s">
        <v>193</v>
      </c>
      <c r="KK102" t="s">
        <v>193</v>
      </c>
      <c r="KL102" t="s">
        <v>193</v>
      </c>
      <c r="KM102" t="s">
        <v>193</v>
      </c>
      <c r="KN102" t="s">
        <v>193</v>
      </c>
      <c r="KO102" t="s">
        <v>193</v>
      </c>
      <c r="KP102" t="s">
        <v>193</v>
      </c>
      <c r="KQ102" t="s">
        <v>193</v>
      </c>
      <c r="KR102" t="s">
        <v>193</v>
      </c>
      <c r="KS102" t="s">
        <v>193</v>
      </c>
      <c r="KT102" t="s">
        <v>193</v>
      </c>
      <c r="KU102" t="s">
        <v>109</v>
      </c>
      <c r="KV102" t="s">
        <v>505</v>
      </c>
      <c r="KW102" t="s">
        <v>108</v>
      </c>
      <c r="KX102" t="s">
        <v>3536</v>
      </c>
      <c r="KY102" t="s">
        <v>108</v>
      </c>
      <c r="KZ102" t="s">
        <v>517</v>
      </c>
      <c r="LA102" t="s">
        <v>3537</v>
      </c>
      <c r="LB102" t="s">
        <v>810</v>
      </c>
      <c r="LC102" t="s">
        <v>193</v>
      </c>
      <c r="LD102" t="s">
        <v>3360</v>
      </c>
      <c r="LE102" t="s">
        <v>797</v>
      </c>
      <c r="LF102" t="s">
        <v>798</v>
      </c>
      <c r="LG102" t="s">
        <v>799</v>
      </c>
      <c r="LH102" t="s">
        <v>193</v>
      </c>
      <c r="LI102" t="s">
        <v>193</v>
      </c>
      <c r="LJ102" t="s">
        <v>193</v>
      </c>
      <c r="LK102" t="s">
        <v>193</v>
      </c>
      <c r="LL102" t="s">
        <v>193</v>
      </c>
      <c r="LM102">
        <v>2</v>
      </c>
      <c r="LN102">
        <v>0.4</v>
      </c>
      <c r="LO102" t="s">
        <v>193</v>
      </c>
      <c r="LP102" t="s">
        <v>156</v>
      </c>
      <c r="LQ102">
        <v>0.4</v>
      </c>
      <c r="LR102" t="s">
        <v>109</v>
      </c>
      <c r="LS102" t="s">
        <v>193</v>
      </c>
      <c r="LT102" t="s">
        <v>114</v>
      </c>
      <c r="LU102" t="s">
        <v>193</v>
      </c>
      <c r="LV102" t="s">
        <v>193</v>
      </c>
      <c r="LW102" t="s">
        <v>193</v>
      </c>
      <c r="LX102" t="s">
        <v>193</v>
      </c>
      <c r="LY102" t="s">
        <v>193</v>
      </c>
      <c r="LZ102" t="s">
        <v>193</v>
      </c>
      <c r="MA102" t="s">
        <v>193</v>
      </c>
      <c r="MB102" t="s">
        <v>193</v>
      </c>
      <c r="MC102" t="s">
        <v>193</v>
      </c>
      <c r="MD102" t="s">
        <v>193</v>
      </c>
      <c r="ME102" t="s">
        <v>193</v>
      </c>
      <c r="MF102" t="s">
        <v>193</v>
      </c>
      <c r="MG102" t="s">
        <v>193</v>
      </c>
      <c r="MH102" t="s">
        <v>114</v>
      </c>
      <c r="MI102" t="s">
        <v>193</v>
      </c>
      <c r="MJ102" t="s">
        <v>193</v>
      </c>
      <c r="MK102" t="s">
        <v>193</v>
      </c>
      <c r="ML102" t="s">
        <v>193</v>
      </c>
      <c r="MM102" t="s">
        <v>193</v>
      </c>
      <c r="MN102" t="s">
        <v>193</v>
      </c>
      <c r="MO102" t="s">
        <v>193</v>
      </c>
      <c r="MP102" t="s">
        <v>193</v>
      </c>
      <c r="MQ102" t="s">
        <v>193</v>
      </c>
      <c r="MR102" t="s">
        <v>193</v>
      </c>
      <c r="MS102" t="s">
        <v>193</v>
      </c>
      <c r="MT102" t="s">
        <v>193</v>
      </c>
      <c r="MU102" t="s">
        <v>193</v>
      </c>
      <c r="MV102" t="s">
        <v>193</v>
      </c>
      <c r="MW102" t="s">
        <v>193</v>
      </c>
      <c r="MX102" t="s">
        <v>193</v>
      </c>
      <c r="MY102" t="s">
        <v>193</v>
      </c>
      <c r="MZ102" t="s">
        <v>193</v>
      </c>
      <c r="NA102" t="s">
        <v>626</v>
      </c>
      <c r="NB102" t="s">
        <v>193</v>
      </c>
      <c r="NC102">
        <v>195694464</v>
      </c>
      <c r="ND102" t="s">
        <v>3539</v>
      </c>
      <c r="NE102" t="s">
        <v>4189</v>
      </c>
      <c r="NF102" t="s">
        <v>193</v>
      </c>
      <c r="NG102" t="s">
        <v>699</v>
      </c>
      <c r="NH102" t="s">
        <v>700</v>
      </c>
      <c r="NI102" t="s">
        <v>611</v>
      </c>
      <c r="NJ102" t="s">
        <v>193</v>
      </c>
      <c r="NK102">
        <v>103</v>
      </c>
    </row>
    <row r="103" spans="1:375" x14ac:dyDescent="0.35">
      <c r="A103" t="s">
        <v>4190</v>
      </c>
      <c r="B103" t="s">
        <v>4191</v>
      </c>
      <c r="C103" t="s">
        <v>3316</v>
      </c>
      <c r="D103">
        <v>2.7777777795563452E-3</v>
      </c>
      <c r="E103" t="s">
        <v>193</v>
      </c>
      <c r="F103" t="s">
        <v>193</v>
      </c>
      <c r="G103" t="s">
        <v>193</v>
      </c>
      <c r="H103" t="s">
        <v>3316</v>
      </c>
      <c r="I103" t="s">
        <v>133</v>
      </c>
      <c r="J103" t="s">
        <v>193</v>
      </c>
      <c r="K103" t="s">
        <v>134</v>
      </c>
      <c r="L103" t="s">
        <v>133</v>
      </c>
      <c r="M103" t="s">
        <v>133</v>
      </c>
      <c r="N103" t="s">
        <v>146</v>
      </c>
      <c r="O103" t="s">
        <v>193</v>
      </c>
      <c r="P103" t="s">
        <v>202</v>
      </c>
      <c r="Q103" t="s">
        <v>146</v>
      </c>
      <c r="R103" t="s">
        <v>146</v>
      </c>
      <c r="S103" t="s">
        <v>117</v>
      </c>
      <c r="T103" t="s">
        <v>136</v>
      </c>
      <c r="U103" t="s">
        <v>137</v>
      </c>
      <c r="V103" t="s">
        <v>136</v>
      </c>
      <c r="W103" t="s">
        <v>132</v>
      </c>
      <c r="X103" t="s">
        <v>205</v>
      </c>
      <c r="Y103" t="s">
        <v>1585</v>
      </c>
      <c r="Z103" t="s">
        <v>138</v>
      </c>
      <c r="AA103" t="s">
        <v>193</v>
      </c>
      <c r="AB103" t="s">
        <v>561</v>
      </c>
      <c r="AC103" t="s">
        <v>138</v>
      </c>
      <c r="AD103" t="s">
        <v>138</v>
      </c>
      <c r="AE103" t="s">
        <v>139</v>
      </c>
      <c r="AF103" t="s">
        <v>193</v>
      </c>
      <c r="AG103" t="s">
        <v>140</v>
      </c>
      <c r="AH103" t="s">
        <v>139</v>
      </c>
      <c r="AI103" t="s">
        <v>139</v>
      </c>
      <c r="AJ103" t="s">
        <v>489</v>
      </c>
      <c r="AK103" t="s">
        <v>3317</v>
      </c>
      <c r="AL103" t="s">
        <v>109</v>
      </c>
      <c r="AM103" t="s">
        <v>193</v>
      </c>
      <c r="AN103" t="s">
        <v>109</v>
      </c>
      <c r="AO103" t="s">
        <v>193</v>
      </c>
      <c r="AP103" t="s">
        <v>491</v>
      </c>
      <c r="AQ103" t="s">
        <v>193</v>
      </c>
      <c r="AR103" t="s">
        <v>193</v>
      </c>
      <c r="AS103" t="s">
        <v>193</v>
      </c>
      <c r="AT103" t="s">
        <v>193</v>
      </c>
      <c r="AU103" t="s">
        <v>193</v>
      </c>
      <c r="AV103" t="s">
        <v>193</v>
      </c>
      <c r="AW103" t="s">
        <v>193</v>
      </c>
      <c r="AX103" t="s">
        <v>193</v>
      </c>
      <c r="AY103" t="s">
        <v>193</v>
      </c>
      <c r="AZ103" t="s">
        <v>193</v>
      </c>
      <c r="BA103" t="s">
        <v>193</v>
      </c>
      <c r="BB103" t="s">
        <v>193</v>
      </c>
      <c r="BC103" t="s">
        <v>193</v>
      </c>
      <c r="BD103" t="s">
        <v>193</v>
      </c>
      <c r="BE103" t="s">
        <v>193</v>
      </c>
      <c r="BF103" t="s">
        <v>193</v>
      </c>
      <c r="BG103" t="s">
        <v>193</v>
      </c>
      <c r="BH103" t="s">
        <v>193</v>
      </c>
      <c r="BI103" t="s">
        <v>193</v>
      </c>
      <c r="BJ103" t="s">
        <v>193</v>
      </c>
      <c r="BK103" t="s">
        <v>193</v>
      </c>
      <c r="BL103" t="s">
        <v>193</v>
      </c>
      <c r="BM103" t="s">
        <v>193</v>
      </c>
      <c r="BN103" t="s">
        <v>193</v>
      </c>
      <c r="BO103" t="s">
        <v>193</v>
      </c>
      <c r="BP103" t="s">
        <v>193</v>
      </c>
      <c r="BQ103" t="s">
        <v>193</v>
      </c>
      <c r="BR103" t="s">
        <v>193</v>
      </c>
      <c r="BS103" t="s">
        <v>193</v>
      </c>
      <c r="BT103" t="s">
        <v>193</v>
      </c>
      <c r="BU103" t="s">
        <v>193</v>
      </c>
      <c r="BV103" t="s">
        <v>193</v>
      </c>
      <c r="BW103" t="s">
        <v>193</v>
      </c>
      <c r="BX103" t="s">
        <v>193</v>
      </c>
      <c r="BY103" t="s">
        <v>193</v>
      </c>
      <c r="BZ103" t="s">
        <v>193</v>
      </c>
      <c r="CA103" t="s">
        <v>193</v>
      </c>
      <c r="CB103" t="s">
        <v>193</v>
      </c>
      <c r="CC103" t="s">
        <v>193</v>
      </c>
      <c r="CD103" t="s">
        <v>193</v>
      </c>
      <c r="CE103" t="s">
        <v>193</v>
      </c>
      <c r="CF103" t="s">
        <v>193</v>
      </c>
      <c r="CG103" t="s">
        <v>193</v>
      </c>
      <c r="CH103" t="s">
        <v>193</v>
      </c>
      <c r="CI103" t="s">
        <v>193</v>
      </c>
      <c r="CJ103" t="s">
        <v>193</v>
      </c>
      <c r="CK103" t="s">
        <v>193</v>
      </c>
      <c r="CL103" t="s">
        <v>193</v>
      </c>
      <c r="CM103" t="s">
        <v>193</v>
      </c>
      <c r="CN103" t="s">
        <v>193</v>
      </c>
      <c r="CO103" t="s">
        <v>193</v>
      </c>
      <c r="CP103" t="s">
        <v>193</v>
      </c>
      <c r="CQ103" t="s">
        <v>193</v>
      </c>
      <c r="CR103" t="s">
        <v>193</v>
      </c>
      <c r="CS103" t="s">
        <v>193</v>
      </c>
      <c r="CT103" t="s">
        <v>193</v>
      </c>
      <c r="CU103" t="s">
        <v>193</v>
      </c>
      <c r="CV103" t="s">
        <v>193</v>
      </c>
      <c r="CW103" t="s">
        <v>193</v>
      </c>
      <c r="CX103" t="s">
        <v>193</v>
      </c>
      <c r="CY103" t="s">
        <v>193</v>
      </c>
      <c r="CZ103" t="s">
        <v>193</v>
      </c>
      <c r="DA103" t="s">
        <v>193</v>
      </c>
      <c r="DB103" t="s">
        <v>193</v>
      </c>
      <c r="DC103" t="s">
        <v>193</v>
      </c>
      <c r="DD103" t="s">
        <v>193</v>
      </c>
      <c r="DE103" t="s">
        <v>193</v>
      </c>
      <c r="DF103" t="s">
        <v>193</v>
      </c>
      <c r="DG103" t="s">
        <v>193</v>
      </c>
      <c r="DH103" t="s">
        <v>193</v>
      </c>
      <c r="DI103" t="s">
        <v>193</v>
      </c>
      <c r="DJ103" t="s">
        <v>193</v>
      </c>
      <c r="DK103" t="s">
        <v>193</v>
      </c>
      <c r="DL103" t="s">
        <v>193</v>
      </c>
      <c r="DM103" t="s">
        <v>193</v>
      </c>
      <c r="DN103" t="s">
        <v>193</v>
      </c>
      <c r="DO103" t="s">
        <v>193</v>
      </c>
      <c r="DP103" t="s">
        <v>193</v>
      </c>
      <c r="DQ103" t="s">
        <v>193</v>
      </c>
      <c r="DR103" t="s">
        <v>193</v>
      </c>
      <c r="DS103" t="s">
        <v>193</v>
      </c>
      <c r="DT103" t="s">
        <v>193</v>
      </c>
      <c r="DU103" t="s">
        <v>193</v>
      </c>
      <c r="DV103" t="s">
        <v>193</v>
      </c>
      <c r="DW103" t="s">
        <v>193</v>
      </c>
      <c r="DX103" t="s">
        <v>193</v>
      </c>
      <c r="DY103" t="s">
        <v>193</v>
      </c>
      <c r="DZ103" t="s">
        <v>193</v>
      </c>
      <c r="EA103" t="s">
        <v>193</v>
      </c>
      <c r="EB103" t="s">
        <v>193</v>
      </c>
      <c r="EC103" t="s">
        <v>193</v>
      </c>
      <c r="ED103" t="s">
        <v>193</v>
      </c>
      <c r="EE103" t="s">
        <v>193</v>
      </c>
      <c r="EF103" t="s">
        <v>193</v>
      </c>
      <c r="EG103" t="s">
        <v>193</v>
      </c>
      <c r="EH103" t="s">
        <v>193</v>
      </c>
      <c r="EI103" t="s">
        <v>193</v>
      </c>
      <c r="EJ103" t="s">
        <v>193</v>
      </c>
      <c r="EK103" t="s">
        <v>193</v>
      </c>
      <c r="EL103" t="s">
        <v>193</v>
      </c>
      <c r="EM103" t="s">
        <v>193</v>
      </c>
      <c r="EN103" t="s">
        <v>193</v>
      </c>
      <c r="EO103" t="s">
        <v>193</v>
      </c>
      <c r="EP103" t="s">
        <v>193</v>
      </c>
      <c r="EQ103" t="s">
        <v>193</v>
      </c>
      <c r="ER103" t="s">
        <v>193</v>
      </c>
      <c r="ES103" t="s">
        <v>193</v>
      </c>
      <c r="ET103" t="s">
        <v>193</v>
      </c>
      <c r="EU103" t="s">
        <v>193</v>
      </c>
      <c r="EV103" t="s">
        <v>193</v>
      </c>
      <c r="EW103" t="s">
        <v>193</v>
      </c>
      <c r="EX103" t="s">
        <v>193</v>
      </c>
      <c r="EY103" t="s">
        <v>193</v>
      </c>
      <c r="EZ103" t="s">
        <v>193</v>
      </c>
      <c r="FA103" t="s">
        <v>193</v>
      </c>
      <c r="FB103" t="s">
        <v>193</v>
      </c>
      <c r="FC103" t="s">
        <v>193</v>
      </c>
      <c r="FD103" t="s">
        <v>193</v>
      </c>
      <c r="FE103" t="s">
        <v>193</v>
      </c>
      <c r="FF103" t="s">
        <v>193</v>
      </c>
      <c r="FG103" t="s">
        <v>193</v>
      </c>
      <c r="FH103" t="s">
        <v>193</v>
      </c>
      <c r="FI103" t="s">
        <v>193</v>
      </c>
      <c r="FJ103" t="s">
        <v>193</v>
      </c>
      <c r="FK103" t="s">
        <v>193</v>
      </c>
      <c r="FL103" t="s">
        <v>193</v>
      </c>
      <c r="FM103" t="s">
        <v>193</v>
      </c>
      <c r="FN103" t="s">
        <v>193</v>
      </c>
      <c r="FO103" t="s">
        <v>193</v>
      </c>
      <c r="FP103" t="s">
        <v>193</v>
      </c>
      <c r="FQ103" t="s">
        <v>193</v>
      </c>
      <c r="FR103" t="s">
        <v>193</v>
      </c>
      <c r="FS103" t="s">
        <v>193</v>
      </c>
      <c r="FT103" t="s">
        <v>193</v>
      </c>
      <c r="FU103" t="s">
        <v>193</v>
      </c>
      <c r="FV103" t="s">
        <v>193</v>
      </c>
      <c r="FW103" t="s">
        <v>193</v>
      </c>
      <c r="FX103" t="s">
        <v>193</v>
      </c>
      <c r="FY103" t="s">
        <v>193</v>
      </c>
      <c r="FZ103" t="s">
        <v>193</v>
      </c>
      <c r="GA103" t="s">
        <v>193</v>
      </c>
      <c r="GB103" t="s">
        <v>193</v>
      </c>
      <c r="GC103" t="s">
        <v>193</v>
      </c>
      <c r="GD103" t="s">
        <v>193</v>
      </c>
      <c r="GE103" t="s">
        <v>193</v>
      </c>
      <c r="GF103" t="s">
        <v>193</v>
      </c>
      <c r="GG103" t="s">
        <v>193</v>
      </c>
      <c r="GH103" t="s">
        <v>193</v>
      </c>
      <c r="GI103" t="s">
        <v>193</v>
      </c>
      <c r="GJ103" t="s">
        <v>193</v>
      </c>
      <c r="GK103" t="s">
        <v>193</v>
      </c>
      <c r="GL103" t="s">
        <v>193</v>
      </c>
      <c r="GM103" t="s">
        <v>193</v>
      </c>
      <c r="GN103" t="s">
        <v>193</v>
      </c>
      <c r="GO103" t="s">
        <v>193</v>
      </c>
      <c r="GP103" t="s">
        <v>193</v>
      </c>
      <c r="GQ103" t="s">
        <v>193</v>
      </c>
      <c r="GR103" t="s">
        <v>193</v>
      </c>
      <c r="GS103" t="s">
        <v>193</v>
      </c>
      <c r="GT103" t="s">
        <v>193</v>
      </c>
      <c r="GU103" t="s">
        <v>193</v>
      </c>
      <c r="GV103" t="s">
        <v>193</v>
      </c>
      <c r="GW103" t="s">
        <v>193</v>
      </c>
      <c r="GX103" t="s">
        <v>193</v>
      </c>
      <c r="GY103" t="s">
        <v>193</v>
      </c>
      <c r="GZ103" t="s">
        <v>193</v>
      </c>
      <c r="HA103" t="s">
        <v>193</v>
      </c>
      <c r="HB103" t="s">
        <v>193</v>
      </c>
      <c r="HC103" t="s">
        <v>193</v>
      </c>
      <c r="HD103" t="s">
        <v>193</v>
      </c>
      <c r="HE103" t="s">
        <v>193</v>
      </c>
      <c r="HF103" t="s">
        <v>193</v>
      </c>
      <c r="HG103" t="s">
        <v>193</v>
      </c>
      <c r="HH103" t="s">
        <v>193</v>
      </c>
      <c r="HI103" t="s">
        <v>193</v>
      </c>
      <c r="HJ103" t="s">
        <v>193</v>
      </c>
      <c r="HK103" t="s">
        <v>193</v>
      </c>
      <c r="HL103" t="s">
        <v>193</v>
      </c>
      <c r="HM103" t="s">
        <v>193</v>
      </c>
      <c r="HN103" t="s">
        <v>193</v>
      </c>
      <c r="HO103" t="s">
        <v>193</v>
      </c>
      <c r="HP103" t="s">
        <v>193</v>
      </c>
      <c r="HQ103" t="s">
        <v>193</v>
      </c>
      <c r="HR103" t="s">
        <v>193</v>
      </c>
      <c r="HS103" t="s">
        <v>193</v>
      </c>
      <c r="HT103" t="s">
        <v>193</v>
      </c>
      <c r="HU103" t="s">
        <v>193</v>
      </c>
      <c r="HV103" t="s">
        <v>193</v>
      </c>
      <c r="HW103" t="s">
        <v>193</v>
      </c>
      <c r="HX103" t="s">
        <v>193</v>
      </c>
      <c r="HY103" t="s">
        <v>193</v>
      </c>
      <c r="HZ103" t="s">
        <v>193</v>
      </c>
      <c r="IA103" t="s">
        <v>193</v>
      </c>
      <c r="IB103" t="s">
        <v>193</v>
      </c>
      <c r="IC103" t="s">
        <v>193</v>
      </c>
      <c r="ID103" t="s">
        <v>193</v>
      </c>
      <c r="IE103" t="s">
        <v>193</v>
      </c>
      <c r="IF103" t="s">
        <v>193</v>
      </c>
      <c r="IG103" t="s">
        <v>193</v>
      </c>
      <c r="IH103" t="s">
        <v>193</v>
      </c>
      <c r="II103" t="s">
        <v>193</v>
      </c>
      <c r="IJ103" t="s">
        <v>193</v>
      </c>
      <c r="IK103" t="s">
        <v>193</v>
      </c>
      <c r="IL103" t="s">
        <v>193</v>
      </c>
      <c r="IM103" t="s">
        <v>193</v>
      </c>
      <c r="IN103" t="s">
        <v>193</v>
      </c>
      <c r="IO103" t="s">
        <v>193</v>
      </c>
      <c r="IP103" t="s">
        <v>193</v>
      </c>
      <c r="IQ103" t="s">
        <v>193</v>
      </c>
      <c r="IR103" t="s">
        <v>193</v>
      </c>
      <c r="IS103" t="s">
        <v>193</v>
      </c>
      <c r="IT103" t="s">
        <v>193</v>
      </c>
      <c r="IU103" t="s">
        <v>193</v>
      </c>
      <c r="IV103" t="s">
        <v>193</v>
      </c>
      <c r="IW103" t="s">
        <v>193</v>
      </c>
      <c r="IX103" t="s">
        <v>193</v>
      </c>
      <c r="IY103" t="s">
        <v>193</v>
      </c>
      <c r="IZ103" t="s">
        <v>193</v>
      </c>
      <c r="JA103" t="s">
        <v>193</v>
      </c>
      <c r="JB103" t="s">
        <v>193</v>
      </c>
      <c r="JC103" t="s">
        <v>193</v>
      </c>
      <c r="JD103" t="s">
        <v>193</v>
      </c>
      <c r="JE103" t="s">
        <v>193</v>
      </c>
      <c r="JF103" t="s">
        <v>193</v>
      </c>
      <c r="JG103" t="s">
        <v>193</v>
      </c>
      <c r="JH103" t="s">
        <v>193</v>
      </c>
      <c r="JI103" t="s">
        <v>193</v>
      </c>
      <c r="JJ103" t="s">
        <v>193</v>
      </c>
      <c r="JK103" t="s">
        <v>193</v>
      </c>
      <c r="JL103" t="s">
        <v>193</v>
      </c>
      <c r="JM103" t="s">
        <v>193</v>
      </c>
      <c r="JN103" t="s">
        <v>193</v>
      </c>
      <c r="JO103" t="s">
        <v>193</v>
      </c>
      <c r="JP103" t="s">
        <v>193</v>
      </c>
      <c r="JQ103" t="s">
        <v>193</v>
      </c>
      <c r="JR103" t="s">
        <v>193</v>
      </c>
      <c r="JS103" t="s">
        <v>193</v>
      </c>
      <c r="JT103" t="s">
        <v>193</v>
      </c>
      <c r="JU103" t="s">
        <v>193</v>
      </c>
      <c r="JV103" t="s">
        <v>193</v>
      </c>
      <c r="JW103" t="s">
        <v>193</v>
      </c>
      <c r="JX103" t="s">
        <v>193</v>
      </c>
      <c r="JY103" t="s">
        <v>193</v>
      </c>
      <c r="JZ103" t="s">
        <v>193</v>
      </c>
      <c r="KA103" t="s">
        <v>193</v>
      </c>
      <c r="KB103" t="s">
        <v>193</v>
      </c>
      <c r="KC103" t="s">
        <v>193</v>
      </c>
      <c r="KD103" t="s">
        <v>193</v>
      </c>
      <c r="KE103" t="s">
        <v>193</v>
      </c>
      <c r="KF103" t="s">
        <v>193</v>
      </c>
      <c r="KG103" t="s">
        <v>193</v>
      </c>
      <c r="KH103" t="s">
        <v>193</v>
      </c>
      <c r="KI103" t="s">
        <v>193</v>
      </c>
      <c r="KJ103" t="s">
        <v>193</v>
      </c>
      <c r="KK103" t="s">
        <v>193</v>
      </c>
      <c r="KL103" t="s">
        <v>193</v>
      </c>
      <c r="KM103" t="s">
        <v>193</v>
      </c>
      <c r="KN103" t="s">
        <v>193</v>
      </c>
      <c r="KO103" t="s">
        <v>193</v>
      </c>
      <c r="KP103" t="s">
        <v>193</v>
      </c>
      <c r="KQ103" t="s">
        <v>193</v>
      </c>
      <c r="KR103" t="s">
        <v>193</v>
      </c>
      <c r="KS103" t="s">
        <v>193</v>
      </c>
      <c r="KT103" t="s">
        <v>193</v>
      </c>
      <c r="KU103" t="s">
        <v>109</v>
      </c>
      <c r="KV103" t="s">
        <v>505</v>
      </c>
      <c r="KW103" t="s">
        <v>3532</v>
      </c>
      <c r="KX103" t="s">
        <v>193</v>
      </c>
      <c r="KY103" t="s">
        <v>515</v>
      </c>
      <c r="KZ103" t="s">
        <v>3533</v>
      </c>
      <c r="LA103" t="s">
        <v>3532</v>
      </c>
      <c r="LB103" t="s">
        <v>107</v>
      </c>
      <c r="LC103" t="s">
        <v>3541</v>
      </c>
      <c r="LD103" t="s">
        <v>3320</v>
      </c>
      <c r="LE103" t="s">
        <v>797</v>
      </c>
      <c r="LF103" t="s">
        <v>798</v>
      </c>
      <c r="LG103" t="s">
        <v>799</v>
      </c>
      <c r="LH103" t="s">
        <v>193</v>
      </c>
      <c r="LI103" t="s">
        <v>193</v>
      </c>
      <c r="LJ103" t="s">
        <v>193</v>
      </c>
      <c r="LK103" t="s">
        <v>193</v>
      </c>
      <c r="LL103" t="s">
        <v>193</v>
      </c>
      <c r="LM103">
        <v>0</v>
      </c>
      <c r="LN103">
        <v>0</v>
      </c>
      <c r="LO103" t="s">
        <v>193</v>
      </c>
      <c r="LP103" t="s">
        <v>156</v>
      </c>
      <c r="LQ103">
        <v>0</v>
      </c>
      <c r="LR103" t="s">
        <v>109</v>
      </c>
      <c r="LS103" t="s">
        <v>193</v>
      </c>
      <c r="LT103" t="s">
        <v>109</v>
      </c>
      <c r="LU103" t="s">
        <v>132</v>
      </c>
      <c r="LV103">
        <v>0</v>
      </c>
      <c r="LW103">
        <v>0</v>
      </c>
      <c r="LX103">
        <v>0</v>
      </c>
      <c r="LY103">
        <v>0</v>
      </c>
      <c r="LZ103">
        <v>0</v>
      </c>
      <c r="MA103">
        <v>0</v>
      </c>
      <c r="MB103">
        <v>0</v>
      </c>
      <c r="MC103">
        <v>0</v>
      </c>
      <c r="MD103">
        <v>0</v>
      </c>
      <c r="ME103">
        <v>0</v>
      </c>
      <c r="MF103">
        <v>1</v>
      </c>
      <c r="MG103" t="s">
        <v>193</v>
      </c>
      <c r="MH103" t="s">
        <v>114</v>
      </c>
      <c r="MI103" t="s">
        <v>193</v>
      </c>
      <c r="MJ103" t="s">
        <v>193</v>
      </c>
      <c r="MK103" t="s">
        <v>193</v>
      </c>
      <c r="ML103" t="s">
        <v>193</v>
      </c>
      <c r="MM103" t="s">
        <v>193</v>
      </c>
      <c r="MN103" t="s">
        <v>193</v>
      </c>
      <c r="MO103" t="s">
        <v>193</v>
      </c>
      <c r="MP103" t="s">
        <v>193</v>
      </c>
      <c r="MQ103" t="s">
        <v>193</v>
      </c>
      <c r="MR103" t="s">
        <v>193</v>
      </c>
      <c r="MS103" t="s">
        <v>193</v>
      </c>
      <c r="MT103" t="s">
        <v>193</v>
      </c>
      <c r="MU103" t="s">
        <v>193</v>
      </c>
      <c r="MV103" t="s">
        <v>193</v>
      </c>
      <c r="MW103" t="s">
        <v>193</v>
      </c>
      <c r="MX103" t="s">
        <v>193</v>
      </c>
      <c r="MY103" t="s">
        <v>193</v>
      </c>
      <c r="MZ103" t="s">
        <v>193</v>
      </c>
      <c r="NA103" t="s">
        <v>193</v>
      </c>
      <c r="NB103" t="s">
        <v>193</v>
      </c>
      <c r="NC103">
        <v>195694477</v>
      </c>
      <c r="ND103" t="s">
        <v>3540</v>
      </c>
      <c r="NE103" t="s">
        <v>4192</v>
      </c>
      <c r="NF103" t="s">
        <v>193</v>
      </c>
      <c r="NG103" t="s">
        <v>699</v>
      </c>
      <c r="NH103" t="s">
        <v>700</v>
      </c>
      <c r="NI103" t="s">
        <v>611</v>
      </c>
      <c r="NJ103" t="s">
        <v>193</v>
      </c>
      <c r="NK103">
        <v>104</v>
      </c>
    </row>
    <row r="104" spans="1:375" x14ac:dyDescent="0.35">
      <c r="A104" t="s">
        <v>4193</v>
      </c>
      <c r="B104" t="s">
        <v>4194</v>
      </c>
      <c r="C104" t="s">
        <v>3316</v>
      </c>
      <c r="D104">
        <v>2.0833333328482695E-3</v>
      </c>
      <c r="E104" t="s">
        <v>193</v>
      </c>
      <c r="F104" t="s">
        <v>193</v>
      </c>
      <c r="G104" t="s">
        <v>193</v>
      </c>
      <c r="H104" t="s">
        <v>3316</v>
      </c>
      <c r="I104" t="s">
        <v>133</v>
      </c>
      <c r="J104" t="s">
        <v>193</v>
      </c>
      <c r="K104" t="s">
        <v>134</v>
      </c>
      <c r="L104" t="s">
        <v>133</v>
      </c>
      <c r="M104" t="s">
        <v>133</v>
      </c>
      <c r="N104" t="s">
        <v>146</v>
      </c>
      <c r="O104" t="s">
        <v>193</v>
      </c>
      <c r="P104" t="s">
        <v>202</v>
      </c>
      <c r="Q104" t="s">
        <v>146</v>
      </c>
      <c r="R104" t="s">
        <v>146</v>
      </c>
      <c r="S104" t="s">
        <v>117</v>
      </c>
      <c r="T104" t="s">
        <v>136</v>
      </c>
      <c r="U104" t="s">
        <v>137</v>
      </c>
      <c r="V104" t="s">
        <v>136</v>
      </c>
      <c r="W104" t="s">
        <v>132</v>
      </c>
      <c r="X104" t="s">
        <v>205</v>
      </c>
      <c r="Y104" t="s">
        <v>1585</v>
      </c>
      <c r="Z104" t="s">
        <v>138</v>
      </c>
      <c r="AA104" t="s">
        <v>193</v>
      </c>
      <c r="AB104" t="s">
        <v>561</v>
      </c>
      <c r="AC104" t="s">
        <v>138</v>
      </c>
      <c r="AD104" t="s">
        <v>138</v>
      </c>
      <c r="AE104" t="s">
        <v>139</v>
      </c>
      <c r="AF104" t="s">
        <v>193</v>
      </c>
      <c r="AG104" t="s">
        <v>140</v>
      </c>
      <c r="AH104" t="s">
        <v>139</v>
      </c>
      <c r="AI104" t="s">
        <v>139</v>
      </c>
      <c r="AJ104" t="s">
        <v>489</v>
      </c>
      <c r="AK104" t="s">
        <v>3317</v>
      </c>
      <c r="AL104" t="s">
        <v>109</v>
      </c>
      <c r="AM104" t="s">
        <v>193</v>
      </c>
      <c r="AN104" t="s">
        <v>109</v>
      </c>
      <c r="AO104" t="s">
        <v>193</v>
      </c>
      <c r="AP104" t="s">
        <v>491</v>
      </c>
      <c r="AQ104" t="s">
        <v>193</v>
      </c>
      <c r="AR104" t="s">
        <v>193</v>
      </c>
      <c r="AS104" t="s">
        <v>193</v>
      </c>
      <c r="AT104" t="s">
        <v>193</v>
      </c>
      <c r="AU104" t="s">
        <v>193</v>
      </c>
      <c r="AV104" t="s">
        <v>193</v>
      </c>
      <c r="AW104" t="s">
        <v>193</v>
      </c>
      <c r="AX104" t="s">
        <v>193</v>
      </c>
      <c r="AY104" t="s">
        <v>193</v>
      </c>
      <c r="AZ104" t="s">
        <v>193</v>
      </c>
      <c r="BA104" t="s">
        <v>193</v>
      </c>
      <c r="BB104" t="s">
        <v>193</v>
      </c>
      <c r="BC104" t="s">
        <v>193</v>
      </c>
      <c r="BD104" t="s">
        <v>193</v>
      </c>
      <c r="BE104" t="s">
        <v>193</v>
      </c>
      <c r="BF104" t="s">
        <v>193</v>
      </c>
      <c r="BG104" t="s">
        <v>193</v>
      </c>
      <c r="BH104" t="s">
        <v>193</v>
      </c>
      <c r="BI104" t="s">
        <v>193</v>
      </c>
      <c r="BJ104" t="s">
        <v>193</v>
      </c>
      <c r="BK104" t="s">
        <v>193</v>
      </c>
      <c r="BL104" t="s">
        <v>193</v>
      </c>
      <c r="BM104" t="s">
        <v>193</v>
      </c>
      <c r="BN104" t="s">
        <v>193</v>
      </c>
      <c r="BO104" t="s">
        <v>193</v>
      </c>
      <c r="BP104" t="s">
        <v>193</v>
      </c>
      <c r="BQ104" t="s">
        <v>193</v>
      </c>
      <c r="BR104" t="s">
        <v>193</v>
      </c>
      <c r="BS104" t="s">
        <v>193</v>
      </c>
      <c r="BT104" t="s">
        <v>193</v>
      </c>
      <c r="BU104" t="s">
        <v>193</v>
      </c>
      <c r="BV104" t="s">
        <v>193</v>
      </c>
      <c r="BW104" t="s">
        <v>193</v>
      </c>
      <c r="BX104" t="s">
        <v>193</v>
      </c>
      <c r="BY104" t="s">
        <v>193</v>
      </c>
      <c r="BZ104" t="s">
        <v>193</v>
      </c>
      <c r="CA104" t="s">
        <v>193</v>
      </c>
      <c r="CB104" t="s">
        <v>193</v>
      </c>
      <c r="CC104" t="s">
        <v>193</v>
      </c>
      <c r="CD104" t="s">
        <v>193</v>
      </c>
      <c r="CE104" t="s">
        <v>193</v>
      </c>
      <c r="CF104" t="s">
        <v>193</v>
      </c>
      <c r="CG104" t="s">
        <v>193</v>
      </c>
      <c r="CH104" t="s">
        <v>193</v>
      </c>
      <c r="CI104" t="s">
        <v>193</v>
      </c>
      <c r="CJ104" t="s">
        <v>193</v>
      </c>
      <c r="CK104" t="s">
        <v>193</v>
      </c>
      <c r="CL104" t="s">
        <v>193</v>
      </c>
      <c r="CM104" t="s">
        <v>193</v>
      </c>
      <c r="CN104" t="s">
        <v>193</v>
      </c>
      <c r="CO104" t="s">
        <v>193</v>
      </c>
      <c r="CP104" t="s">
        <v>193</v>
      </c>
      <c r="CQ104" t="s">
        <v>193</v>
      </c>
      <c r="CR104" t="s">
        <v>193</v>
      </c>
      <c r="CS104" t="s">
        <v>193</v>
      </c>
      <c r="CT104" t="s">
        <v>193</v>
      </c>
      <c r="CU104" t="s">
        <v>193</v>
      </c>
      <c r="CV104" t="s">
        <v>193</v>
      </c>
      <c r="CW104" t="s">
        <v>193</v>
      </c>
      <c r="CX104" t="s">
        <v>193</v>
      </c>
      <c r="CY104" t="s">
        <v>193</v>
      </c>
      <c r="CZ104" t="s">
        <v>193</v>
      </c>
      <c r="DA104" t="s">
        <v>193</v>
      </c>
      <c r="DB104" t="s">
        <v>193</v>
      </c>
      <c r="DC104" t="s">
        <v>193</v>
      </c>
      <c r="DD104" t="s">
        <v>193</v>
      </c>
      <c r="DE104" t="s">
        <v>193</v>
      </c>
      <c r="DF104" t="s">
        <v>193</v>
      </c>
      <c r="DG104" t="s">
        <v>193</v>
      </c>
      <c r="DH104" t="s">
        <v>193</v>
      </c>
      <c r="DI104" t="s">
        <v>193</v>
      </c>
      <c r="DJ104" t="s">
        <v>193</v>
      </c>
      <c r="DK104" t="s">
        <v>193</v>
      </c>
      <c r="DL104" t="s">
        <v>193</v>
      </c>
      <c r="DM104" t="s">
        <v>193</v>
      </c>
      <c r="DN104" t="s">
        <v>193</v>
      </c>
      <c r="DO104" t="s">
        <v>193</v>
      </c>
      <c r="DP104" t="s">
        <v>193</v>
      </c>
      <c r="DQ104" t="s">
        <v>193</v>
      </c>
      <c r="DR104" t="s">
        <v>193</v>
      </c>
      <c r="DS104" t="s">
        <v>193</v>
      </c>
      <c r="DT104" t="s">
        <v>193</v>
      </c>
      <c r="DU104" t="s">
        <v>193</v>
      </c>
      <c r="DV104" t="s">
        <v>193</v>
      </c>
      <c r="DW104" t="s">
        <v>193</v>
      </c>
      <c r="DX104" t="s">
        <v>193</v>
      </c>
      <c r="DY104" t="s">
        <v>193</v>
      </c>
      <c r="DZ104" t="s">
        <v>193</v>
      </c>
      <c r="EA104" t="s">
        <v>193</v>
      </c>
      <c r="EB104" t="s">
        <v>193</v>
      </c>
      <c r="EC104" t="s">
        <v>193</v>
      </c>
      <c r="ED104" t="s">
        <v>193</v>
      </c>
      <c r="EE104" t="s">
        <v>193</v>
      </c>
      <c r="EF104" t="s">
        <v>193</v>
      </c>
      <c r="EG104" t="s">
        <v>193</v>
      </c>
      <c r="EH104" t="s">
        <v>193</v>
      </c>
      <c r="EI104" t="s">
        <v>193</v>
      </c>
      <c r="EJ104" t="s">
        <v>193</v>
      </c>
      <c r="EK104" t="s">
        <v>193</v>
      </c>
      <c r="EL104" t="s">
        <v>193</v>
      </c>
      <c r="EM104" t="s">
        <v>193</v>
      </c>
      <c r="EN104" t="s">
        <v>193</v>
      </c>
      <c r="EO104" t="s">
        <v>193</v>
      </c>
      <c r="EP104" t="s">
        <v>193</v>
      </c>
      <c r="EQ104" t="s">
        <v>193</v>
      </c>
      <c r="ER104" t="s">
        <v>193</v>
      </c>
      <c r="ES104" t="s">
        <v>193</v>
      </c>
      <c r="ET104" t="s">
        <v>193</v>
      </c>
      <c r="EU104" t="s">
        <v>193</v>
      </c>
      <c r="EV104" t="s">
        <v>193</v>
      </c>
      <c r="EW104" t="s">
        <v>193</v>
      </c>
      <c r="EX104" t="s">
        <v>193</v>
      </c>
      <c r="EY104" t="s">
        <v>193</v>
      </c>
      <c r="EZ104" t="s">
        <v>193</v>
      </c>
      <c r="FA104" t="s">
        <v>193</v>
      </c>
      <c r="FB104" t="s">
        <v>193</v>
      </c>
      <c r="FC104" t="s">
        <v>193</v>
      </c>
      <c r="FD104" t="s">
        <v>193</v>
      </c>
      <c r="FE104" t="s">
        <v>193</v>
      </c>
      <c r="FF104" t="s">
        <v>193</v>
      </c>
      <c r="FG104" t="s">
        <v>193</v>
      </c>
      <c r="FH104" t="s">
        <v>193</v>
      </c>
      <c r="FI104" t="s">
        <v>193</v>
      </c>
      <c r="FJ104" t="s">
        <v>193</v>
      </c>
      <c r="FK104" t="s">
        <v>193</v>
      </c>
      <c r="FL104" t="s">
        <v>193</v>
      </c>
      <c r="FM104" t="s">
        <v>193</v>
      </c>
      <c r="FN104" t="s">
        <v>193</v>
      </c>
      <c r="FO104" t="s">
        <v>193</v>
      </c>
      <c r="FP104" t="s">
        <v>193</v>
      </c>
      <c r="FQ104" t="s">
        <v>193</v>
      </c>
      <c r="FR104" t="s">
        <v>193</v>
      </c>
      <c r="FS104" t="s">
        <v>193</v>
      </c>
      <c r="FT104" t="s">
        <v>193</v>
      </c>
      <c r="FU104" t="s">
        <v>193</v>
      </c>
      <c r="FV104" t="s">
        <v>193</v>
      </c>
      <c r="FW104" t="s">
        <v>193</v>
      </c>
      <c r="FX104" t="s">
        <v>193</v>
      </c>
      <c r="FY104" t="s">
        <v>193</v>
      </c>
      <c r="FZ104" t="s">
        <v>193</v>
      </c>
      <c r="GA104" t="s">
        <v>193</v>
      </c>
      <c r="GB104" t="s">
        <v>193</v>
      </c>
      <c r="GC104" t="s">
        <v>193</v>
      </c>
      <c r="GD104" t="s">
        <v>193</v>
      </c>
      <c r="GE104" t="s">
        <v>193</v>
      </c>
      <c r="GF104" t="s">
        <v>193</v>
      </c>
      <c r="GG104" t="s">
        <v>193</v>
      </c>
      <c r="GH104" t="s">
        <v>193</v>
      </c>
      <c r="GI104" t="s">
        <v>193</v>
      </c>
      <c r="GJ104" t="s">
        <v>193</v>
      </c>
      <c r="GK104" t="s">
        <v>193</v>
      </c>
      <c r="GL104" t="s">
        <v>193</v>
      </c>
      <c r="GM104" t="s">
        <v>193</v>
      </c>
      <c r="GN104" t="s">
        <v>193</v>
      </c>
      <c r="GO104" t="s">
        <v>193</v>
      </c>
      <c r="GP104" t="s">
        <v>193</v>
      </c>
      <c r="GQ104" t="s">
        <v>193</v>
      </c>
      <c r="GR104" t="s">
        <v>193</v>
      </c>
      <c r="GS104" t="s">
        <v>193</v>
      </c>
      <c r="GT104" t="s">
        <v>193</v>
      </c>
      <c r="GU104" t="s">
        <v>193</v>
      </c>
      <c r="GV104" t="s">
        <v>193</v>
      </c>
      <c r="GW104" t="s">
        <v>193</v>
      </c>
      <c r="GX104" t="s">
        <v>193</v>
      </c>
      <c r="GY104" t="s">
        <v>193</v>
      </c>
      <c r="GZ104" t="s">
        <v>193</v>
      </c>
      <c r="HA104" t="s">
        <v>193</v>
      </c>
      <c r="HB104" t="s">
        <v>193</v>
      </c>
      <c r="HC104" t="s">
        <v>193</v>
      </c>
      <c r="HD104" t="s">
        <v>193</v>
      </c>
      <c r="HE104" t="s">
        <v>193</v>
      </c>
      <c r="HF104" t="s">
        <v>193</v>
      </c>
      <c r="HG104" t="s">
        <v>193</v>
      </c>
      <c r="HH104" t="s">
        <v>193</v>
      </c>
      <c r="HI104" t="s">
        <v>193</v>
      </c>
      <c r="HJ104" t="s">
        <v>193</v>
      </c>
      <c r="HK104" t="s">
        <v>193</v>
      </c>
      <c r="HL104" t="s">
        <v>193</v>
      </c>
      <c r="HM104" t="s">
        <v>193</v>
      </c>
      <c r="HN104" t="s">
        <v>193</v>
      </c>
      <c r="HO104" t="s">
        <v>193</v>
      </c>
      <c r="HP104" t="s">
        <v>193</v>
      </c>
      <c r="HQ104" t="s">
        <v>193</v>
      </c>
      <c r="HR104" t="s">
        <v>193</v>
      </c>
      <c r="HS104" t="s">
        <v>193</v>
      </c>
      <c r="HT104" t="s">
        <v>193</v>
      </c>
      <c r="HU104" t="s">
        <v>193</v>
      </c>
      <c r="HV104" t="s">
        <v>193</v>
      </c>
      <c r="HW104" t="s">
        <v>193</v>
      </c>
      <c r="HX104" t="s">
        <v>193</v>
      </c>
      <c r="HY104" t="s">
        <v>193</v>
      </c>
      <c r="HZ104" t="s">
        <v>193</v>
      </c>
      <c r="IA104" t="s">
        <v>193</v>
      </c>
      <c r="IB104" t="s">
        <v>193</v>
      </c>
      <c r="IC104" t="s">
        <v>193</v>
      </c>
      <c r="ID104" t="s">
        <v>193</v>
      </c>
      <c r="IE104" t="s">
        <v>193</v>
      </c>
      <c r="IF104" t="s">
        <v>193</v>
      </c>
      <c r="IG104" t="s">
        <v>193</v>
      </c>
      <c r="IH104" t="s">
        <v>193</v>
      </c>
      <c r="II104" t="s">
        <v>193</v>
      </c>
      <c r="IJ104" t="s">
        <v>193</v>
      </c>
      <c r="IK104" t="s">
        <v>193</v>
      </c>
      <c r="IL104" t="s">
        <v>193</v>
      </c>
      <c r="IM104" t="s">
        <v>193</v>
      </c>
      <c r="IN104" t="s">
        <v>193</v>
      </c>
      <c r="IO104" t="s">
        <v>193</v>
      </c>
      <c r="IP104" t="s">
        <v>193</v>
      </c>
      <c r="IQ104" t="s">
        <v>193</v>
      </c>
      <c r="IR104" t="s">
        <v>193</v>
      </c>
      <c r="IS104" t="s">
        <v>193</v>
      </c>
      <c r="IT104" t="s">
        <v>193</v>
      </c>
      <c r="IU104" t="s">
        <v>193</v>
      </c>
      <c r="IV104" t="s">
        <v>193</v>
      </c>
      <c r="IW104" t="s">
        <v>193</v>
      </c>
      <c r="IX104" t="s">
        <v>193</v>
      </c>
      <c r="IY104" t="s">
        <v>193</v>
      </c>
      <c r="IZ104" t="s">
        <v>193</v>
      </c>
      <c r="JA104" t="s">
        <v>193</v>
      </c>
      <c r="JB104" t="s">
        <v>193</v>
      </c>
      <c r="JC104" t="s">
        <v>193</v>
      </c>
      <c r="JD104" t="s">
        <v>193</v>
      </c>
      <c r="JE104" t="s">
        <v>193</v>
      </c>
      <c r="JF104" t="s">
        <v>193</v>
      </c>
      <c r="JG104" t="s">
        <v>193</v>
      </c>
      <c r="JH104" t="s">
        <v>193</v>
      </c>
      <c r="JI104" t="s">
        <v>193</v>
      </c>
      <c r="JJ104" t="s">
        <v>193</v>
      </c>
      <c r="JK104" t="s">
        <v>193</v>
      </c>
      <c r="JL104" t="s">
        <v>193</v>
      </c>
      <c r="JM104" t="s">
        <v>193</v>
      </c>
      <c r="JN104" t="s">
        <v>193</v>
      </c>
      <c r="JO104" t="s">
        <v>193</v>
      </c>
      <c r="JP104" t="s">
        <v>193</v>
      </c>
      <c r="JQ104" t="s">
        <v>193</v>
      </c>
      <c r="JR104" t="s">
        <v>193</v>
      </c>
      <c r="JS104" t="s">
        <v>193</v>
      </c>
      <c r="JT104" t="s">
        <v>193</v>
      </c>
      <c r="JU104" t="s">
        <v>193</v>
      </c>
      <c r="JV104" t="s">
        <v>193</v>
      </c>
      <c r="JW104" t="s">
        <v>193</v>
      </c>
      <c r="JX104" t="s">
        <v>193</v>
      </c>
      <c r="JY104" t="s">
        <v>193</v>
      </c>
      <c r="JZ104" t="s">
        <v>193</v>
      </c>
      <c r="KA104" t="s">
        <v>193</v>
      </c>
      <c r="KB104" t="s">
        <v>193</v>
      </c>
      <c r="KC104" t="s">
        <v>193</v>
      </c>
      <c r="KD104" t="s">
        <v>193</v>
      </c>
      <c r="KE104" t="s">
        <v>193</v>
      </c>
      <c r="KF104" t="s">
        <v>193</v>
      </c>
      <c r="KG104" t="s">
        <v>193</v>
      </c>
      <c r="KH104" t="s">
        <v>193</v>
      </c>
      <c r="KI104" t="s">
        <v>193</v>
      </c>
      <c r="KJ104" t="s">
        <v>193</v>
      </c>
      <c r="KK104" t="s">
        <v>193</v>
      </c>
      <c r="KL104" t="s">
        <v>193</v>
      </c>
      <c r="KM104" t="s">
        <v>193</v>
      </c>
      <c r="KN104" t="s">
        <v>193</v>
      </c>
      <c r="KO104" t="s">
        <v>193</v>
      </c>
      <c r="KP104" t="s">
        <v>193</v>
      </c>
      <c r="KQ104" t="s">
        <v>193</v>
      </c>
      <c r="KR104" t="s">
        <v>193</v>
      </c>
      <c r="KS104" t="s">
        <v>193</v>
      </c>
      <c r="KT104" t="s">
        <v>193</v>
      </c>
      <c r="KU104" t="s">
        <v>109</v>
      </c>
      <c r="KV104" t="s">
        <v>505</v>
      </c>
      <c r="KW104" t="s">
        <v>3368</v>
      </c>
      <c r="KX104" t="s">
        <v>193</v>
      </c>
      <c r="KY104" t="s">
        <v>519</v>
      </c>
      <c r="KZ104" t="s">
        <v>3543</v>
      </c>
      <c r="LA104" t="s">
        <v>3368</v>
      </c>
      <c r="LB104" t="s">
        <v>800</v>
      </c>
      <c r="LC104" t="s">
        <v>193</v>
      </c>
      <c r="LD104" t="s">
        <v>3320</v>
      </c>
      <c r="LE104" t="s">
        <v>797</v>
      </c>
      <c r="LF104" t="s">
        <v>798</v>
      </c>
      <c r="LG104" t="s">
        <v>799</v>
      </c>
      <c r="LH104" t="s">
        <v>193</v>
      </c>
      <c r="LI104" t="s">
        <v>193</v>
      </c>
      <c r="LJ104" t="s">
        <v>193</v>
      </c>
      <c r="LK104" t="s">
        <v>193</v>
      </c>
      <c r="LL104" t="s">
        <v>193</v>
      </c>
      <c r="LM104">
        <v>0</v>
      </c>
      <c r="LN104">
        <v>0</v>
      </c>
      <c r="LO104" t="s">
        <v>193</v>
      </c>
      <c r="LP104" t="s">
        <v>156</v>
      </c>
      <c r="LQ104">
        <v>0</v>
      </c>
      <c r="LR104" t="s">
        <v>109</v>
      </c>
      <c r="LS104" t="s">
        <v>193</v>
      </c>
      <c r="LT104" t="s">
        <v>109</v>
      </c>
      <c r="LU104" t="s">
        <v>132</v>
      </c>
      <c r="LV104">
        <v>0</v>
      </c>
      <c r="LW104">
        <v>0</v>
      </c>
      <c r="LX104">
        <v>0</v>
      </c>
      <c r="LY104">
        <v>0</v>
      </c>
      <c r="LZ104">
        <v>0</v>
      </c>
      <c r="MA104">
        <v>0</v>
      </c>
      <c r="MB104">
        <v>0</v>
      </c>
      <c r="MC104">
        <v>0</v>
      </c>
      <c r="MD104">
        <v>0</v>
      </c>
      <c r="ME104">
        <v>0</v>
      </c>
      <c r="MF104">
        <v>1</v>
      </c>
      <c r="MG104" t="s">
        <v>193</v>
      </c>
      <c r="MH104" t="s">
        <v>114</v>
      </c>
      <c r="MI104" t="s">
        <v>193</v>
      </c>
      <c r="MJ104" t="s">
        <v>193</v>
      </c>
      <c r="MK104" t="s">
        <v>193</v>
      </c>
      <c r="ML104" t="s">
        <v>193</v>
      </c>
      <c r="MM104" t="s">
        <v>193</v>
      </c>
      <c r="MN104" t="s">
        <v>193</v>
      </c>
      <c r="MO104" t="s">
        <v>193</v>
      </c>
      <c r="MP104" t="s">
        <v>193</v>
      </c>
      <c r="MQ104" t="s">
        <v>193</v>
      </c>
      <c r="MR104" t="s">
        <v>193</v>
      </c>
      <c r="MS104" t="s">
        <v>193</v>
      </c>
      <c r="MT104" t="s">
        <v>193</v>
      </c>
      <c r="MU104" t="s">
        <v>193</v>
      </c>
      <c r="MV104" t="s">
        <v>193</v>
      </c>
      <c r="MW104" t="s">
        <v>193</v>
      </c>
      <c r="MX104" t="s">
        <v>193</v>
      </c>
      <c r="MY104" t="s">
        <v>193</v>
      </c>
      <c r="MZ104" t="s">
        <v>193</v>
      </c>
      <c r="NA104" t="s">
        <v>4195</v>
      </c>
      <c r="NB104" t="s">
        <v>193</v>
      </c>
      <c r="NC104">
        <v>195694523</v>
      </c>
      <c r="ND104" t="s">
        <v>3542</v>
      </c>
      <c r="NE104" t="s">
        <v>4196</v>
      </c>
      <c r="NF104" t="s">
        <v>193</v>
      </c>
      <c r="NG104" t="s">
        <v>699</v>
      </c>
      <c r="NH104" t="s">
        <v>700</v>
      </c>
      <c r="NI104" t="s">
        <v>611</v>
      </c>
      <c r="NJ104" t="s">
        <v>193</v>
      </c>
      <c r="NK104">
        <v>105</v>
      </c>
    </row>
    <row r="105" spans="1:375" x14ac:dyDescent="0.35">
      <c r="A105" t="s">
        <v>4197</v>
      </c>
      <c r="B105" t="s">
        <v>4198</v>
      </c>
      <c r="C105" t="s">
        <v>3316</v>
      </c>
      <c r="D105">
        <v>2.7777777722803876E-3</v>
      </c>
      <c r="E105" t="s">
        <v>193</v>
      </c>
      <c r="F105" t="s">
        <v>193</v>
      </c>
      <c r="G105" t="s">
        <v>193</v>
      </c>
      <c r="H105" t="s">
        <v>3316</v>
      </c>
      <c r="I105" t="s">
        <v>133</v>
      </c>
      <c r="J105" t="s">
        <v>193</v>
      </c>
      <c r="K105" t="s">
        <v>134</v>
      </c>
      <c r="L105" t="s">
        <v>133</v>
      </c>
      <c r="M105" t="s">
        <v>133</v>
      </c>
      <c r="N105" t="s">
        <v>146</v>
      </c>
      <c r="O105" t="s">
        <v>193</v>
      </c>
      <c r="P105" t="s">
        <v>202</v>
      </c>
      <c r="Q105" t="s">
        <v>146</v>
      </c>
      <c r="R105" t="s">
        <v>146</v>
      </c>
      <c r="S105" t="s">
        <v>117</v>
      </c>
      <c r="T105" t="s">
        <v>136</v>
      </c>
      <c r="U105" t="s">
        <v>137</v>
      </c>
      <c r="V105" t="s">
        <v>136</v>
      </c>
      <c r="W105" t="s">
        <v>132</v>
      </c>
      <c r="X105" t="s">
        <v>205</v>
      </c>
      <c r="Y105" t="s">
        <v>1585</v>
      </c>
      <c r="Z105" t="s">
        <v>138</v>
      </c>
      <c r="AA105" t="s">
        <v>193</v>
      </c>
      <c r="AB105" t="s">
        <v>561</v>
      </c>
      <c r="AC105" t="s">
        <v>138</v>
      </c>
      <c r="AD105" t="s">
        <v>138</v>
      </c>
      <c r="AE105" t="s">
        <v>139</v>
      </c>
      <c r="AF105" t="s">
        <v>193</v>
      </c>
      <c r="AG105" t="s">
        <v>140</v>
      </c>
      <c r="AH105" t="s">
        <v>139</v>
      </c>
      <c r="AI105" t="s">
        <v>139</v>
      </c>
      <c r="AJ105" t="s">
        <v>489</v>
      </c>
      <c r="AK105" t="s">
        <v>3317</v>
      </c>
      <c r="AL105" t="s">
        <v>109</v>
      </c>
      <c r="AM105" t="s">
        <v>193</v>
      </c>
      <c r="AN105" t="s">
        <v>109</v>
      </c>
      <c r="AO105" t="s">
        <v>193</v>
      </c>
      <c r="AP105" t="s">
        <v>491</v>
      </c>
      <c r="AQ105" t="s">
        <v>193</v>
      </c>
      <c r="AR105" t="s">
        <v>193</v>
      </c>
      <c r="AS105" t="s">
        <v>193</v>
      </c>
      <c r="AT105" t="s">
        <v>193</v>
      </c>
      <c r="AU105" t="s">
        <v>193</v>
      </c>
      <c r="AV105" t="s">
        <v>193</v>
      </c>
      <c r="AW105" t="s">
        <v>193</v>
      </c>
      <c r="AX105" t="s">
        <v>193</v>
      </c>
      <c r="AY105" t="s">
        <v>193</v>
      </c>
      <c r="AZ105" t="s">
        <v>193</v>
      </c>
      <c r="BA105" t="s">
        <v>193</v>
      </c>
      <c r="BB105" t="s">
        <v>193</v>
      </c>
      <c r="BC105" t="s">
        <v>193</v>
      </c>
      <c r="BD105" t="s">
        <v>193</v>
      </c>
      <c r="BE105" t="s">
        <v>193</v>
      </c>
      <c r="BF105" t="s">
        <v>193</v>
      </c>
      <c r="BG105" t="s">
        <v>193</v>
      </c>
      <c r="BH105" t="s">
        <v>193</v>
      </c>
      <c r="BI105" t="s">
        <v>193</v>
      </c>
      <c r="BJ105" t="s">
        <v>193</v>
      </c>
      <c r="BK105" t="s">
        <v>193</v>
      </c>
      <c r="BL105" t="s">
        <v>193</v>
      </c>
      <c r="BM105" t="s">
        <v>193</v>
      </c>
      <c r="BN105" t="s">
        <v>193</v>
      </c>
      <c r="BO105" t="s">
        <v>193</v>
      </c>
      <c r="BP105" t="s">
        <v>193</v>
      </c>
      <c r="BQ105" t="s">
        <v>193</v>
      </c>
      <c r="BR105" t="s">
        <v>193</v>
      </c>
      <c r="BS105" t="s">
        <v>193</v>
      </c>
      <c r="BT105" t="s">
        <v>193</v>
      </c>
      <c r="BU105" t="s">
        <v>193</v>
      </c>
      <c r="BV105" t="s">
        <v>193</v>
      </c>
      <c r="BW105" t="s">
        <v>193</v>
      </c>
      <c r="BX105" t="s">
        <v>193</v>
      </c>
      <c r="BY105" t="s">
        <v>193</v>
      </c>
      <c r="BZ105" t="s">
        <v>193</v>
      </c>
      <c r="CA105" t="s">
        <v>193</v>
      </c>
      <c r="CB105" t="s">
        <v>193</v>
      </c>
      <c r="CC105" t="s">
        <v>193</v>
      </c>
      <c r="CD105" t="s">
        <v>193</v>
      </c>
      <c r="CE105" t="s">
        <v>193</v>
      </c>
      <c r="CF105" t="s">
        <v>193</v>
      </c>
      <c r="CG105" t="s">
        <v>193</v>
      </c>
      <c r="CH105" t="s">
        <v>193</v>
      </c>
      <c r="CI105" t="s">
        <v>193</v>
      </c>
      <c r="CJ105" t="s">
        <v>193</v>
      </c>
      <c r="CK105" t="s">
        <v>193</v>
      </c>
      <c r="CL105" t="s">
        <v>193</v>
      </c>
      <c r="CM105" t="s">
        <v>193</v>
      </c>
      <c r="CN105" t="s">
        <v>193</v>
      </c>
      <c r="CO105" t="s">
        <v>193</v>
      </c>
      <c r="CP105" t="s">
        <v>193</v>
      </c>
      <c r="CQ105" t="s">
        <v>193</v>
      </c>
      <c r="CR105" t="s">
        <v>193</v>
      </c>
      <c r="CS105" t="s">
        <v>193</v>
      </c>
      <c r="CT105" t="s">
        <v>193</v>
      </c>
      <c r="CU105" t="s">
        <v>193</v>
      </c>
      <c r="CV105" t="s">
        <v>193</v>
      </c>
      <c r="CW105" t="s">
        <v>193</v>
      </c>
      <c r="CX105" t="s">
        <v>193</v>
      </c>
      <c r="CY105" t="s">
        <v>193</v>
      </c>
      <c r="CZ105" t="s">
        <v>193</v>
      </c>
      <c r="DA105" t="s">
        <v>193</v>
      </c>
      <c r="DB105" t="s">
        <v>193</v>
      </c>
      <c r="DC105" t="s">
        <v>193</v>
      </c>
      <c r="DD105" t="s">
        <v>193</v>
      </c>
      <c r="DE105" t="s">
        <v>193</v>
      </c>
      <c r="DF105" t="s">
        <v>193</v>
      </c>
      <c r="DG105" t="s">
        <v>193</v>
      </c>
      <c r="DH105" t="s">
        <v>193</v>
      </c>
      <c r="DI105" t="s">
        <v>193</v>
      </c>
      <c r="DJ105" t="s">
        <v>193</v>
      </c>
      <c r="DK105" t="s">
        <v>193</v>
      </c>
      <c r="DL105" t="s">
        <v>193</v>
      </c>
      <c r="DM105" t="s">
        <v>193</v>
      </c>
      <c r="DN105" t="s">
        <v>193</v>
      </c>
      <c r="DO105" t="s">
        <v>193</v>
      </c>
      <c r="DP105" t="s">
        <v>193</v>
      </c>
      <c r="DQ105" t="s">
        <v>193</v>
      </c>
      <c r="DR105" t="s">
        <v>193</v>
      </c>
      <c r="DS105" t="s">
        <v>193</v>
      </c>
      <c r="DT105" t="s">
        <v>193</v>
      </c>
      <c r="DU105" t="s">
        <v>193</v>
      </c>
      <c r="DV105" t="s">
        <v>193</v>
      </c>
      <c r="DW105" t="s">
        <v>193</v>
      </c>
      <c r="DX105" t="s">
        <v>193</v>
      </c>
      <c r="DY105" t="s">
        <v>193</v>
      </c>
      <c r="DZ105" t="s">
        <v>193</v>
      </c>
      <c r="EA105" t="s">
        <v>193</v>
      </c>
      <c r="EB105" t="s">
        <v>193</v>
      </c>
      <c r="EC105" t="s">
        <v>193</v>
      </c>
      <c r="ED105" t="s">
        <v>193</v>
      </c>
      <c r="EE105" t="s">
        <v>193</v>
      </c>
      <c r="EF105" t="s">
        <v>193</v>
      </c>
      <c r="EG105" t="s">
        <v>193</v>
      </c>
      <c r="EH105" t="s">
        <v>193</v>
      </c>
      <c r="EI105" t="s">
        <v>193</v>
      </c>
      <c r="EJ105" t="s">
        <v>193</v>
      </c>
      <c r="EK105" t="s">
        <v>193</v>
      </c>
      <c r="EL105" t="s">
        <v>193</v>
      </c>
      <c r="EM105" t="s">
        <v>193</v>
      </c>
      <c r="EN105" t="s">
        <v>193</v>
      </c>
      <c r="EO105" t="s">
        <v>193</v>
      </c>
      <c r="EP105" t="s">
        <v>193</v>
      </c>
      <c r="EQ105" t="s">
        <v>193</v>
      </c>
      <c r="ER105" t="s">
        <v>193</v>
      </c>
      <c r="ES105" t="s">
        <v>193</v>
      </c>
      <c r="ET105" t="s">
        <v>193</v>
      </c>
      <c r="EU105" t="s">
        <v>193</v>
      </c>
      <c r="EV105" t="s">
        <v>193</v>
      </c>
      <c r="EW105" t="s">
        <v>193</v>
      </c>
      <c r="EX105" t="s">
        <v>193</v>
      </c>
      <c r="EY105" t="s">
        <v>193</v>
      </c>
      <c r="EZ105" t="s">
        <v>193</v>
      </c>
      <c r="FA105" t="s">
        <v>193</v>
      </c>
      <c r="FB105" t="s">
        <v>193</v>
      </c>
      <c r="FC105" t="s">
        <v>193</v>
      </c>
      <c r="FD105" t="s">
        <v>193</v>
      </c>
      <c r="FE105" t="s">
        <v>193</v>
      </c>
      <c r="FF105" t="s">
        <v>193</v>
      </c>
      <c r="FG105" t="s">
        <v>193</v>
      </c>
      <c r="FH105" t="s">
        <v>193</v>
      </c>
      <c r="FI105" t="s">
        <v>193</v>
      </c>
      <c r="FJ105" t="s">
        <v>193</v>
      </c>
      <c r="FK105" t="s">
        <v>193</v>
      </c>
      <c r="FL105" t="s">
        <v>193</v>
      </c>
      <c r="FM105" t="s">
        <v>193</v>
      </c>
      <c r="FN105" t="s">
        <v>193</v>
      </c>
      <c r="FO105" t="s">
        <v>193</v>
      </c>
      <c r="FP105" t="s">
        <v>193</v>
      </c>
      <c r="FQ105" t="s">
        <v>193</v>
      </c>
      <c r="FR105" t="s">
        <v>193</v>
      </c>
      <c r="FS105" t="s">
        <v>193</v>
      </c>
      <c r="FT105" t="s">
        <v>193</v>
      </c>
      <c r="FU105" t="s">
        <v>193</v>
      </c>
      <c r="FV105" t="s">
        <v>193</v>
      </c>
      <c r="FW105" t="s">
        <v>193</v>
      </c>
      <c r="FX105" t="s">
        <v>193</v>
      </c>
      <c r="FY105" t="s">
        <v>193</v>
      </c>
      <c r="FZ105" t="s">
        <v>193</v>
      </c>
      <c r="GA105" t="s">
        <v>193</v>
      </c>
      <c r="GB105" t="s">
        <v>193</v>
      </c>
      <c r="GC105" t="s">
        <v>193</v>
      </c>
      <c r="GD105" t="s">
        <v>193</v>
      </c>
      <c r="GE105" t="s">
        <v>193</v>
      </c>
      <c r="GF105" t="s">
        <v>193</v>
      </c>
      <c r="GG105" t="s">
        <v>193</v>
      </c>
      <c r="GH105" t="s">
        <v>193</v>
      </c>
      <c r="GI105" t="s">
        <v>193</v>
      </c>
      <c r="GJ105" t="s">
        <v>193</v>
      </c>
      <c r="GK105" t="s">
        <v>193</v>
      </c>
      <c r="GL105" t="s">
        <v>193</v>
      </c>
      <c r="GM105" t="s">
        <v>193</v>
      </c>
      <c r="GN105" t="s">
        <v>193</v>
      </c>
      <c r="GO105" t="s">
        <v>193</v>
      </c>
      <c r="GP105" t="s">
        <v>193</v>
      </c>
      <c r="GQ105" t="s">
        <v>193</v>
      </c>
      <c r="GR105" t="s">
        <v>193</v>
      </c>
      <c r="GS105" t="s">
        <v>193</v>
      </c>
      <c r="GT105" t="s">
        <v>193</v>
      </c>
      <c r="GU105" t="s">
        <v>193</v>
      </c>
      <c r="GV105" t="s">
        <v>193</v>
      </c>
      <c r="GW105" t="s">
        <v>193</v>
      </c>
      <c r="GX105" t="s">
        <v>193</v>
      </c>
      <c r="GY105" t="s">
        <v>193</v>
      </c>
      <c r="GZ105" t="s">
        <v>193</v>
      </c>
      <c r="HA105" t="s">
        <v>193</v>
      </c>
      <c r="HB105" t="s">
        <v>193</v>
      </c>
      <c r="HC105" t="s">
        <v>193</v>
      </c>
      <c r="HD105" t="s">
        <v>193</v>
      </c>
      <c r="HE105" t="s">
        <v>193</v>
      </c>
      <c r="HF105" t="s">
        <v>193</v>
      </c>
      <c r="HG105" t="s">
        <v>193</v>
      </c>
      <c r="HH105" t="s">
        <v>193</v>
      </c>
      <c r="HI105" t="s">
        <v>193</v>
      </c>
      <c r="HJ105" t="s">
        <v>193</v>
      </c>
      <c r="HK105" t="s">
        <v>193</v>
      </c>
      <c r="HL105" t="s">
        <v>193</v>
      </c>
      <c r="HM105" t="s">
        <v>193</v>
      </c>
      <c r="HN105" t="s">
        <v>193</v>
      </c>
      <c r="HO105" t="s">
        <v>193</v>
      </c>
      <c r="HP105" t="s">
        <v>193</v>
      </c>
      <c r="HQ105" t="s">
        <v>193</v>
      </c>
      <c r="HR105" t="s">
        <v>193</v>
      </c>
      <c r="HS105" t="s">
        <v>193</v>
      </c>
      <c r="HT105" t="s">
        <v>193</v>
      </c>
      <c r="HU105" t="s">
        <v>193</v>
      </c>
      <c r="HV105" t="s">
        <v>193</v>
      </c>
      <c r="HW105" t="s">
        <v>193</v>
      </c>
      <c r="HX105" t="s">
        <v>193</v>
      </c>
      <c r="HY105" t="s">
        <v>193</v>
      </c>
      <c r="HZ105" t="s">
        <v>193</v>
      </c>
      <c r="IA105" t="s">
        <v>193</v>
      </c>
      <c r="IB105" t="s">
        <v>193</v>
      </c>
      <c r="IC105" t="s">
        <v>193</v>
      </c>
      <c r="ID105" t="s">
        <v>193</v>
      </c>
      <c r="IE105" t="s">
        <v>193</v>
      </c>
      <c r="IF105" t="s">
        <v>193</v>
      </c>
      <c r="IG105" t="s">
        <v>193</v>
      </c>
      <c r="IH105" t="s">
        <v>193</v>
      </c>
      <c r="II105" t="s">
        <v>193</v>
      </c>
      <c r="IJ105" t="s">
        <v>193</v>
      </c>
      <c r="IK105" t="s">
        <v>193</v>
      </c>
      <c r="IL105" t="s">
        <v>193</v>
      </c>
      <c r="IM105" t="s">
        <v>193</v>
      </c>
      <c r="IN105" t="s">
        <v>193</v>
      </c>
      <c r="IO105" t="s">
        <v>193</v>
      </c>
      <c r="IP105" t="s">
        <v>193</v>
      </c>
      <c r="IQ105" t="s">
        <v>193</v>
      </c>
      <c r="IR105" t="s">
        <v>193</v>
      </c>
      <c r="IS105" t="s">
        <v>193</v>
      </c>
      <c r="IT105" t="s">
        <v>193</v>
      </c>
      <c r="IU105" t="s">
        <v>193</v>
      </c>
      <c r="IV105" t="s">
        <v>193</v>
      </c>
      <c r="IW105" t="s">
        <v>193</v>
      </c>
      <c r="IX105" t="s">
        <v>193</v>
      </c>
      <c r="IY105" t="s">
        <v>193</v>
      </c>
      <c r="IZ105" t="s">
        <v>193</v>
      </c>
      <c r="JA105" t="s">
        <v>193</v>
      </c>
      <c r="JB105" t="s">
        <v>193</v>
      </c>
      <c r="JC105" t="s">
        <v>193</v>
      </c>
      <c r="JD105" t="s">
        <v>193</v>
      </c>
      <c r="JE105" t="s">
        <v>193</v>
      </c>
      <c r="JF105" t="s">
        <v>193</v>
      </c>
      <c r="JG105" t="s">
        <v>193</v>
      </c>
      <c r="JH105" t="s">
        <v>193</v>
      </c>
      <c r="JI105" t="s">
        <v>193</v>
      </c>
      <c r="JJ105" t="s">
        <v>193</v>
      </c>
      <c r="JK105" t="s">
        <v>193</v>
      </c>
      <c r="JL105" t="s">
        <v>193</v>
      </c>
      <c r="JM105" t="s">
        <v>193</v>
      </c>
      <c r="JN105" t="s">
        <v>193</v>
      </c>
      <c r="JO105" t="s">
        <v>193</v>
      </c>
      <c r="JP105" t="s">
        <v>193</v>
      </c>
      <c r="JQ105" t="s">
        <v>193</v>
      </c>
      <c r="JR105" t="s">
        <v>193</v>
      </c>
      <c r="JS105" t="s">
        <v>193</v>
      </c>
      <c r="JT105" t="s">
        <v>193</v>
      </c>
      <c r="JU105" t="s">
        <v>193</v>
      </c>
      <c r="JV105" t="s">
        <v>193</v>
      </c>
      <c r="JW105" t="s">
        <v>193</v>
      </c>
      <c r="JX105" t="s">
        <v>193</v>
      </c>
      <c r="JY105" t="s">
        <v>193</v>
      </c>
      <c r="JZ105" t="s">
        <v>193</v>
      </c>
      <c r="KA105" t="s">
        <v>193</v>
      </c>
      <c r="KB105" t="s">
        <v>193</v>
      </c>
      <c r="KC105" t="s">
        <v>193</v>
      </c>
      <c r="KD105" t="s">
        <v>193</v>
      </c>
      <c r="KE105" t="s">
        <v>193</v>
      </c>
      <c r="KF105" t="s">
        <v>193</v>
      </c>
      <c r="KG105" t="s">
        <v>193</v>
      </c>
      <c r="KH105" t="s">
        <v>193</v>
      </c>
      <c r="KI105" t="s">
        <v>193</v>
      </c>
      <c r="KJ105" t="s">
        <v>193</v>
      </c>
      <c r="KK105" t="s">
        <v>193</v>
      </c>
      <c r="KL105" t="s">
        <v>193</v>
      </c>
      <c r="KM105" t="s">
        <v>193</v>
      </c>
      <c r="KN105" t="s">
        <v>193</v>
      </c>
      <c r="KO105" t="s">
        <v>193</v>
      </c>
      <c r="KP105" t="s">
        <v>193</v>
      </c>
      <c r="KQ105" t="s">
        <v>193</v>
      </c>
      <c r="KR105" t="s">
        <v>193</v>
      </c>
      <c r="KS105" t="s">
        <v>193</v>
      </c>
      <c r="KT105" t="s">
        <v>193</v>
      </c>
      <c r="KU105" t="s">
        <v>109</v>
      </c>
      <c r="KV105" t="s">
        <v>505</v>
      </c>
      <c r="KW105" t="s">
        <v>108</v>
      </c>
      <c r="KX105" t="s">
        <v>3536</v>
      </c>
      <c r="KY105" t="s">
        <v>108</v>
      </c>
      <c r="KZ105" t="s">
        <v>517</v>
      </c>
      <c r="LA105" t="s">
        <v>3537</v>
      </c>
      <c r="LB105" t="s">
        <v>810</v>
      </c>
      <c r="LC105" t="s">
        <v>193</v>
      </c>
      <c r="LD105" t="s">
        <v>3320</v>
      </c>
      <c r="LE105" t="s">
        <v>797</v>
      </c>
      <c r="LF105" t="s">
        <v>798</v>
      </c>
      <c r="LG105" t="s">
        <v>799</v>
      </c>
      <c r="LH105" t="s">
        <v>193</v>
      </c>
      <c r="LI105" t="s">
        <v>193</v>
      </c>
      <c r="LJ105" t="s">
        <v>193</v>
      </c>
      <c r="LK105" t="s">
        <v>193</v>
      </c>
      <c r="LL105" t="s">
        <v>193</v>
      </c>
      <c r="LM105">
        <v>2</v>
      </c>
      <c r="LN105">
        <v>0.4</v>
      </c>
      <c r="LO105" t="s">
        <v>193</v>
      </c>
      <c r="LP105" t="s">
        <v>156</v>
      </c>
      <c r="LQ105">
        <v>0.4</v>
      </c>
      <c r="LR105" t="s">
        <v>109</v>
      </c>
      <c r="LS105" t="s">
        <v>193</v>
      </c>
      <c r="LT105" t="s">
        <v>114</v>
      </c>
      <c r="LU105" t="s">
        <v>193</v>
      </c>
      <c r="LV105" t="s">
        <v>193</v>
      </c>
      <c r="LW105" t="s">
        <v>193</v>
      </c>
      <c r="LX105" t="s">
        <v>193</v>
      </c>
      <c r="LY105" t="s">
        <v>193</v>
      </c>
      <c r="LZ105" t="s">
        <v>193</v>
      </c>
      <c r="MA105" t="s">
        <v>193</v>
      </c>
      <c r="MB105" t="s">
        <v>193</v>
      </c>
      <c r="MC105" t="s">
        <v>193</v>
      </c>
      <c r="MD105" t="s">
        <v>193</v>
      </c>
      <c r="ME105" t="s">
        <v>193</v>
      </c>
      <c r="MF105" t="s">
        <v>193</v>
      </c>
      <c r="MG105" t="s">
        <v>193</v>
      </c>
      <c r="MH105" t="s">
        <v>114</v>
      </c>
      <c r="MI105" t="s">
        <v>193</v>
      </c>
      <c r="MJ105" t="s">
        <v>193</v>
      </c>
      <c r="MK105" t="s">
        <v>193</v>
      </c>
      <c r="ML105" t="s">
        <v>193</v>
      </c>
      <c r="MM105" t="s">
        <v>193</v>
      </c>
      <c r="MN105" t="s">
        <v>193</v>
      </c>
      <c r="MO105" t="s">
        <v>193</v>
      </c>
      <c r="MP105" t="s">
        <v>193</v>
      </c>
      <c r="MQ105" t="s">
        <v>193</v>
      </c>
      <c r="MR105" t="s">
        <v>193</v>
      </c>
      <c r="MS105" t="s">
        <v>193</v>
      </c>
      <c r="MT105" t="s">
        <v>193</v>
      </c>
      <c r="MU105" t="s">
        <v>193</v>
      </c>
      <c r="MV105" t="s">
        <v>193</v>
      </c>
      <c r="MW105" t="s">
        <v>193</v>
      </c>
      <c r="MX105" t="s">
        <v>193</v>
      </c>
      <c r="MY105" t="s">
        <v>193</v>
      </c>
      <c r="MZ105" t="s">
        <v>193</v>
      </c>
      <c r="NA105" t="s">
        <v>626</v>
      </c>
      <c r="NB105" t="s">
        <v>193</v>
      </c>
      <c r="NC105">
        <v>195694531</v>
      </c>
      <c r="ND105" t="s">
        <v>3544</v>
      </c>
      <c r="NE105" t="s">
        <v>4199</v>
      </c>
      <c r="NF105" t="s">
        <v>193</v>
      </c>
      <c r="NG105" t="s">
        <v>699</v>
      </c>
      <c r="NH105" t="s">
        <v>700</v>
      </c>
      <c r="NI105" t="s">
        <v>611</v>
      </c>
      <c r="NJ105" t="s">
        <v>193</v>
      </c>
      <c r="NK105">
        <v>106</v>
      </c>
    </row>
    <row r="106" spans="1:375" x14ac:dyDescent="0.35">
      <c r="A106" t="s">
        <v>4200</v>
      </c>
      <c r="B106" t="s">
        <v>4201</v>
      </c>
      <c r="C106" t="s">
        <v>3316</v>
      </c>
      <c r="D106">
        <v>2.0833333328482695E-3</v>
      </c>
      <c r="E106" t="s">
        <v>193</v>
      </c>
      <c r="F106" t="s">
        <v>193</v>
      </c>
      <c r="G106" t="s">
        <v>193</v>
      </c>
      <c r="H106" t="s">
        <v>3316</v>
      </c>
      <c r="I106" t="s">
        <v>133</v>
      </c>
      <c r="J106" t="s">
        <v>193</v>
      </c>
      <c r="K106" t="s">
        <v>134</v>
      </c>
      <c r="L106" t="s">
        <v>133</v>
      </c>
      <c r="M106" t="s">
        <v>133</v>
      </c>
      <c r="N106" t="s">
        <v>146</v>
      </c>
      <c r="O106" t="s">
        <v>193</v>
      </c>
      <c r="P106" t="s">
        <v>202</v>
      </c>
      <c r="Q106" t="s">
        <v>146</v>
      </c>
      <c r="R106" t="s">
        <v>146</v>
      </c>
      <c r="S106" t="s">
        <v>117</v>
      </c>
      <c r="T106" t="s">
        <v>136</v>
      </c>
      <c r="U106" t="s">
        <v>137</v>
      </c>
      <c r="V106" t="s">
        <v>136</v>
      </c>
      <c r="W106" t="s">
        <v>132</v>
      </c>
      <c r="X106" t="s">
        <v>205</v>
      </c>
      <c r="Y106" t="s">
        <v>1585</v>
      </c>
      <c r="Z106" t="s">
        <v>138</v>
      </c>
      <c r="AA106" t="s">
        <v>193</v>
      </c>
      <c r="AB106" t="s">
        <v>561</v>
      </c>
      <c r="AC106" t="s">
        <v>138</v>
      </c>
      <c r="AD106" t="s">
        <v>138</v>
      </c>
      <c r="AE106" t="s">
        <v>139</v>
      </c>
      <c r="AF106" t="s">
        <v>193</v>
      </c>
      <c r="AG106" t="s">
        <v>140</v>
      </c>
      <c r="AH106" t="s">
        <v>139</v>
      </c>
      <c r="AI106" t="s">
        <v>139</v>
      </c>
      <c r="AJ106" t="s">
        <v>489</v>
      </c>
      <c r="AK106" t="s">
        <v>3317</v>
      </c>
      <c r="AL106" t="s">
        <v>109</v>
      </c>
      <c r="AM106" t="s">
        <v>193</v>
      </c>
      <c r="AN106" t="s">
        <v>109</v>
      </c>
      <c r="AO106" t="s">
        <v>193</v>
      </c>
      <c r="AP106" t="s">
        <v>491</v>
      </c>
      <c r="AQ106" t="s">
        <v>193</v>
      </c>
      <c r="AR106" t="s">
        <v>193</v>
      </c>
      <c r="AS106" t="s">
        <v>193</v>
      </c>
      <c r="AT106" t="s">
        <v>193</v>
      </c>
      <c r="AU106" t="s">
        <v>193</v>
      </c>
      <c r="AV106" t="s">
        <v>193</v>
      </c>
      <c r="AW106" t="s">
        <v>193</v>
      </c>
      <c r="AX106" t="s">
        <v>193</v>
      </c>
      <c r="AY106" t="s">
        <v>193</v>
      </c>
      <c r="AZ106" t="s">
        <v>193</v>
      </c>
      <c r="BA106" t="s">
        <v>193</v>
      </c>
      <c r="BB106" t="s">
        <v>193</v>
      </c>
      <c r="BC106" t="s">
        <v>193</v>
      </c>
      <c r="BD106" t="s">
        <v>193</v>
      </c>
      <c r="BE106" t="s">
        <v>193</v>
      </c>
      <c r="BF106" t="s">
        <v>193</v>
      </c>
      <c r="BG106" t="s">
        <v>193</v>
      </c>
      <c r="BH106" t="s">
        <v>193</v>
      </c>
      <c r="BI106" t="s">
        <v>193</v>
      </c>
      <c r="BJ106" t="s">
        <v>193</v>
      </c>
      <c r="BK106" t="s">
        <v>193</v>
      </c>
      <c r="BL106" t="s">
        <v>193</v>
      </c>
      <c r="BM106" t="s">
        <v>193</v>
      </c>
      <c r="BN106" t="s">
        <v>193</v>
      </c>
      <c r="BO106" t="s">
        <v>193</v>
      </c>
      <c r="BP106" t="s">
        <v>193</v>
      </c>
      <c r="BQ106" t="s">
        <v>193</v>
      </c>
      <c r="BR106" t="s">
        <v>193</v>
      </c>
      <c r="BS106" t="s">
        <v>193</v>
      </c>
      <c r="BT106" t="s">
        <v>193</v>
      </c>
      <c r="BU106" t="s">
        <v>193</v>
      </c>
      <c r="BV106" t="s">
        <v>193</v>
      </c>
      <c r="BW106" t="s">
        <v>193</v>
      </c>
      <c r="BX106" t="s">
        <v>193</v>
      </c>
      <c r="BY106" t="s">
        <v>193</v>
      </c>
      <c r="BZ106" t="s">
        <v>193</v>
      </c>
      <c r="CA106" t="s">
        <v>193</v>
      </c>
      <c r="CB106" t="s">
        <v>193</v>
      </c>
      <c r="CC106" t="s">
        <v>193</v>
      </c>
      <c r="CD106" t="s">
        <v>193</v>
      </c>
      <c r="CE106" t="s">
        <v>193</v>
      </c>
      <c r="CF106" t="s">
        <v>193</v>
      </c>
      <c r="CG106" t="s">
        <v>193</v>
      </c>
      <c r="CH106" t="s">
        <v>193</v>
      </c>
      <c r="CI106" t="s">
        <v>193</v>
      </c>
      <c r="CJ106" t="s">
        <v>193</v>
      </c>
      <c r="CK106" t="s">
        <v>193</v>
      </c>
      <c r="CL106" t="s">
        <v>193</v>
      </c>
      <c r="CM106" t="s">
        <v>193</v>
      </c>
      <c r="CN106" t="s">
        <v>193</v>
      </c>
      <c r="CO106" t="s">
        <v>193</v>
      </c>
      <c r="CP106" t="s">
        <v>193</v>
      </c>
      <c r="CQ106" t="s">
        <v>193</v>
      </c>
      <c r="CR106" t="s">
        <v>193</v>
      </c>
      <c r="CS106" t="s">
        <v>193</v>
      </c>
      <c r="CT106" t="s">
        <v>193</v>
      </c>
      <c r="CU106" t="s">
        <v>193</v>
      </c>
      <c r="CV106" t="s">
        <v>193</v>
      </c>
      <c r="CW106" t="s">
        <v>193</v>
      </c>
      <c r="CX106" t="s">
        <v>193</v>
      </c>
      <c r="CY106" t="s">
        <v>193</v>
      </c>
      <c r="CZ106" t="s">
        <v>193</v>
      </c>
      <c r="DA106" t="s">
        <v>193</v>
      </c>
      <c r="DB106" t="s">
        <v>193</v>
      </c>
      <c r="DC106" t="s">
        <v>193</v>
      </c>
      <c r="DD106" t="s">
        <v>193</v>
      </c>
      <c r="DE106" t="s">
        <v>193</v>
      </c>
      <c r="DF106" t="s">
        <v>193</v>
      </c>
      <c r="DG106" t="s">
        <v>193</v>
      </c>
      <c r="DH106" t="s">
        <v>193</v>
      </c>
      <c r="DI106" t="s">
        <v>193</v>
      </c>
      <c r="DJ106" t="s">
        <v>193</v>
      </c>
      <c r="DK106" t="s">
        <v>193</v>
      </c>
      <c r="DL106" t="s">
        <v>193</v>
      </c>
      <c r="DM106" t="s">
        <v>193</v>
      </c>
      <c r="DN106" t="s">
        <v>193</v>
      </c>
      <c r="DO106" t="s">
        <v>193</v>
      </c>
      <c r="DP106" t="s">
        <v>193</v>
      </c>
      <c r="DQ106" t="s">
        <v>193</v>
      </c>
      <c r="DR106" t="s">
        <v>193</v>
      </c>
      <c r="DS106" t="s">
        <v>193</v>
      </c>
      <c r="DT106" t="s">
        <v>193</v>
      </c>
      <c r="DU106" t="s">
        <v>193</v>
      </c>
      <c r="DV106" t="s">
        <v>193</v>
      </c>
      <c r="DW106" t="s">
        <v>193</v>
      </c>
      <c r="DX106" t="s">
        <v>193</v>
      </c>
      <c r="DY106" t="s">
        <v>193</v>
      </c>
      <c r="DZ106" t="s">
        <v>193</v>
      </c>
      <c r="EA106" t="s">
        <v>193</v>
      </c>
      <c r="EB106" t="s">
        <v>193</v>
      </c>
      <c r="EC106" t="s">
        <v>193</v>
      </c>
      <c r="ED106" t="s">
        <v>193</v>
      </c>
      <c r="EE106" t="s">
        <v>193</v>
      </c>
      <c r="EF106" t="s">
        <v>193</v>
      </c>
      <c r="EG106" t="s">
        <v>193</v>
      </c>
      <c r="EH106" t="s">
        <v>193</v>
      </c>
      <c r="EI106" t="s">
        <v>193</v>
      </c>
      <c r="EJ106" t="s">
        <v>193</v>
      </c>
      <c r="EK106" t="s">
        <v>193</v>
      </c>
      <c r="EL106" t="s">
        <v>193</v>
      </c>
      <c r="EM106" t="s">
        <v>193</v>
      </c>
      <c r="EN106" t="s">
        <v>193</v>
      </c>
      <c r="EO106" t="s">
        <v>193</v>
      </c>
      <c r="EP106" t="s">
        <v>193</v>
      </c>
      <c r="EQ106" t="s">
        <v>193</v>
      </c>
      <c r="ER106" t="s">
        <v>193</v>
      </c>
      <c r="ES106" t="s">
        <v>193</v>
      </c>
      <c r="ET106" t="s">
        <v>193</v>
      </c>
      <c r="EU106" t="s">
        <v>193</v>
      </c>
      <c r="EV106" t="s">
        <v>193</v>
      </c>
      <c r="EW106" t="s">
        <v>193</v>
      </c>
      <c r="EX106" t="s">
        <v>193</v>
      </c>
      <c r="EY106" t="s">
        <v>193</v>
      </c>
      <c r="EZ106" t="s">
        <v>193</v>
      </c>
      <c r="FA106" t="s">
        <v>193</v>
      </c>
      <c r="FB106" t="s">
        <v>193</v>
      </c>
      <c r="FC106" t="s">
        <v>193</v>
      </c>
      <c r="FD106" t="s">
        <v>193</v>
      </c>
      <c r="FE106" t="s">
        <v>193</v>
      </c>
      <c r="FF106" t="s">
        <v>193</v>
      </c>
      <c r="FG106" t="s">
        <v>193</v>
      </c>
      <c r="FH106" t="s">
        <v>193</v>
      </c>
      <c r="FI106" t="s">
        <v>193</v>
      </c>
      <c r="FJ106" t="s">
        <v>193</v>
      </c>
      <c r="FK106" t="s">
        <v>193</v>
      </c>
      <c r="FL106" t="s">
        <v>193</v>
      </c>
      <c r="FM106" t="s">
        <v>193</v>
      </c>
      <c r="FN106" t="s">
        <v>193</v>
      </c>
      <c r="FO106" t="s">
        <v>193</v>
      </c>
      <c r="FP106" t="s">
        <v>193</v>
      </c>
      <c r="FQ106" t="s">
        <v>193</v>
      </c>
      <c r="FR106" t="s">
        <v>193</v>
      </c>
      <c r="FS106" t="s">
        <v>193</v>
      </c>
      <c r="FT106" t="s">
        <v>193</v>
      </c>
      <c r="FU106" t="s">
        <v>193</v>
      </c>
      <c r="FV106" t="s">
        <v>193</v>
      </c>
      <c r="FW106" t="s">
        <v>193</v>
      </c>
      <c r="FX106" t="s">
        <v>193</v>
      </c>
      <c r="FY106" t="s">
        <v>193</v>
      </c>
      <c r="FZ106" t="s">
        <v>193</v>
      </c>
      <c r="GA106" t="s">
        <v>193</v>
      </c>
      <c r="GB106" t="s">
        <v>193</v>
      </c>
      <c r="GC106" t="s">
        <v>193</v>
      </c>
      <c r="GD106" t="s">
        <v>193</v>
      </c>
      <c r="GE106" t="s">
        <v>193</v>
      </c>
      <c r="GF106" t="s">
        <v>193</v>
      </c>
      <c r="GG106" t="s">
        <v>193</v>
      </c>
      <c r="GH106" t="s">
        <v>193</v>
      </c>
      <c r="GI106" t="s">
        <v>193</v>
      </c>
      <c r="GJ106" t="s">
        <v>193</v>
      </c>
      <c r="GK106" t="s">
        <v>193</v>
      </c>
      <c r="GL106" t="s">
        <v>193</v>
      </c>
      <c r="GM106" t="s">
        <v>193</v>
      </c>
      <c r="GN106" t="s">
        <v>193</v>
      </c>
      <c r="GO106" t="s">
        <v>193</v>
      </c>
      <c r="GP106" t="s">
        <v>193</v>
      </c>
      <c r="GQ106" t="s">
        <v>193</v>
      </c>
      <c r="GR106" t="s">
        <v>193</v>
      </c>
      <c r="GS106" t="s">
        <v>193</v>
      </c>
      <c r="GT106" t="s">
        <v>193</v>
      </c>
      <c r="GU106" t="s">
        <v>193</v>
      </c>
      <c r="GV106" t="s">
        <v>193</v>
      </c>
      <c r="GW106" t="s">
        <v>193</v>
      </c>
      <c r="GX106" t="s">
        <v>193</v>
      </c>
      <c r="GY106" t="s">
        <v>193</v>
      </c>
      <c r="GZ106" t="s">
        <v>193</v>
      </c>
      <c r="HA106" t="s">
        <v>193</v>
      </c>
      <c r="HB106" t="s">
        <v>193</v>
      </c>
      <c r="HC106" t="s">
        <v>193</v>
      </c>
      <c r="HD106" t="s">
        <v>193</v>
      </c>
      <c r="HE106" t="s">
        <v>193</v>
      </c>
      <c r="HF106" t="s">
        <v>193</v>
      </c>
      <c r="HG106" t="s">
        <v>193</v>
      </c>
      <c r="HH106" t="s">
        <v>193</v>
      </c>
      <c r="HI106" t="s">
        <v>193</v>
      </c>
      <c r="HJ106" t="s">
        <v>193</v>
      </c>
      <c r="HK106" t="s">
        <v>193</v>
      </c>
      <c r="HL106" t="s">
        <v>193</v>
      </c>
      <c r="HM106" t="s">
        <v>193</v>
      </c>
      <c r="HN106" t="s">
        <v>193</v>
      </c>
      <c r="HO106" t="s">
        <v>193</v>
      </c>
      <c r="HP106" t="s">
        <v>193</v>
      </c>
      <c r="HQ106" t="s">
        <v>193</v>
      </c>
      <c r="HR106" t="s">
        <v>193</v>
      </c>
      <c r="HS106" t="s">
        <v>193</v>
      </c>
      <c r="HT106" t="s">
        <v>193</v>
      </c>
      <c r="HU106" t="s">
        <v>193</v>
      </c>
      <c r="HV106" t="s">
        <v>193</v>
      </c>
      <c r="HW106" t="s">
        <v>193</v>
      </c>
      <c r="HX106" t="s">
        <v>193</v>
      </c>
      <c r="HY106" t="s">
        <v>193</v>
      </c>
      <c r="HZ106" t="s">
        <v>193</v>
      </c>
      <c r="IA106" t="s">
        <v>193</v>
      </c>
      <c r="IB106" t="s">
        <v>193</v>
      </c>
      <c r="IC106" t="s">
        <v>193</v>
      </c>
      <c r="ID106" t="s">
        <v>193</v>
      </c>
      <c r="IE106" t="s">
        <v>193</v>
      </c>
      <c r="IF106" t="s">
        <v>193</v>
      </c>
      <c r="IG106" t="s">
        <v>193</v>
      </c>
      <c r="IH106" t="s">
        <v>193</v>
      </c>
      <c r="II106" t="s">
        <v>193</v>
      </c>
      <c r="IJ106" t="s">
        <v>193</v>
      </c>
      <c r="IK106" t="s">
        <v>193</v>
      </c>
      <c r="IL106" t="s">
        <v>193</v>
      </c>
      <c r="IM106" t="s">
        <v>193</v>
      </c>
      <c r="IN106" t="s">
        <v>193</v>
      </c>
      <c r="IO106" t="s">
        <v>193</v>
      </c>
      <c r="IP106" t="s">
        <v>193</v>
      </c>
      <c r="IQ106" t="s">
        <v>193</v>
      </c>
      <c r="IR106" t="s">
        <v>193</v>
      </c>
      <c r="IS106" t="s">
        <v>193</v>
      </c>
      <c r="IT106" t="s">
        <v>193</v>
      </c>
      <c r="IU106" t="s">
        <v>193</v>
      </c>
      <c r="IV106" t="s">
        <v>193</v>
      </c>
      <c r="IW106" t="s">
        <v>193</v>
      </c>
      <c r="IX106" t="s">
        <v>193</v>
      </c>
      <c r="IY106" t="s">
        <v>193</v>
      </c>
      <c r="IZ106" t="s">
        <v>193</v>
      </c>
      <c r="JA106" t="s">
        <v>193</v>
      </c>
      <c r="JB106" t="s">
        <v>193</v>
      </c>
      <c r="JC106" t="s">
        <v>193</v>
      </c>
      <c r="JD106" t="s">
        <v>193</v>
      </c>
      <c r="JE106" t="s">
        <v>193</v>
      </c>
      <c r="JF106" t="s">
        <v>193</v>
      </c>
      <c r="JG106" t="s">
        <v>193</v>
      </c>
      <c r="JH106" t="s">
        <v>193</v>
      </c>
      <c r="JI106" t="s">
        <v>193</v>
      </c>
      <c r="JJ106" t="s">
        <v>193</v>
      </c>
      <c r="JK106" t="s">
        <v>193</v>
      </c>
      <c r="JL106" t="s">
        <v>193</v>
      </c>
      <c r="JM106" t="s">
        <v>193</v>
      </c>
      <c r="JN106" t="s">
        <v>193</v>
      </c>
      <c r="JO106" t="s">
        <v>193</v>
      </c>
      <c r="JP106" t="s">
        <v>193</v>
      </c>
      <c r="JQ106" t="s">
        <v>193</v>
      </c>
      <c r="JR106" t="s">
        <v>193</v>
      </c>
      <c r="JS106" t="s">
        <v>193</v>
      </c>
      <c r="JT106" t="s">
        <v>193</v>
      </c>
      <c r="JU106" t="s">
        <v>193</v>
      </c>
      <c r="JV106" t="s">
        <v>193</v>
      </c>
      <c r="JW106" t="s">
        <v>193</v>
      </c>
      <c r="JX106" t="s">
        <v>193</v>
      </c>
      <c r="JY106" t="s">
        <v>193</v>
      </c>
      <c r="JZ106" t="s">
        <v>193</v>
      </c>
      <c r="KA106" t="s">
        <v>193</v>
      </c>
      <c r="KB106" t="s">
        <v>193</v>
      </c>
      <c r="KC106" t="s">
        <v>193</v>
      </c>
      <c r="KD106" t="s">
        <v>193</v>
      </c>
      <c r="KE106" t="s">
        <v>193</v>
      </c>
      <c r="KF106" t="s">
        <v>193</v>
      </c>
      <c r="KG106" t="s">
        <v>193</v>
      </c>
      <c r="KH106" t="s">
        <v>193</v>
      </c>
      <c r="KI106" t="s">
        <v>193</v>
      </c>
      <c r="KJ106" t="s">
        <v>193</v>
      </c>
      <c r="KK106" t="s">
        <v>193</v>
      </c>
      <c r="KL106" t="s">
        <v>193</v>
      </c>
      <c r="KM106" t="s">
        <v>193</v>
      </c>
      <c r="KN106" t="s">
        <v>193</v>
      </c>
      <c r="KO106" t="s">
        <v>193</v>
      </c>
      <c r="KP106" t="s">
        <v>193</v>
      </c>
      <c r="KQ106" t="s">
        <v>193</v>
      </c>
      <c r="KR106" t="s">
        <v>193</v>
      </c>
      <c r="KS106" t="s">
        <v>193</v>
      </c>
      <c r="KT106" t="s">
        <v>193</v>
      </c>
      <c r="KU106" t="s">
        <v>109</v>
      </c>
      <c r="KV106" t="s">
        <v>505</v>
      </c>
      <c r="KW106" t="s">
        <v>108</v>
      </c>
      <c r="KX106" t="s">
        <v>3546</v>
      </c>
      <c r="KY106" t="s">
        <v>108</v>
      </c>
      <c r="KZ106" t="s">
        <v>517</v>
      </c>
      <c r="LA106" t="s">
        <v>3547</v>
      </c>
      <c r="LB106" t="s">
        <v>796</v>
      </c>
      <c r="LC106" t="s">
        <v>193</v>
      </c>
      <c r="LD106" t="s">
        <v>3360</v>
      </c>
      <c r="LE106" t="s">
        <v>797</v>
      </c>
      <c r="LF106" t="s">
        <v>798</v>
      </c>
      <c r="LG106" t="s">
        <v>799</v>
      </c>
      <c r="LH106" t="s">
        <v>193</v>
      </c>
      <c r="LI106" t="s">
        <v>193</v>
      </c>
      <c r="LJ106" t="s">
        <v>193</v>
      </c>
      <c r="LK106" t="s">
        <v>193</v>
      </c>
      <c r="LL106" t="s">
        <v>193</v>
      </c>
      <c r="LM106">
        <v>2</v>
      </c>
      <c r="LN106">
        <v>0.4</v>
      </c>
      <c r="LO106" t="s">
        <v>193</v>
      </c>
      <c r="LP106" t="s">
        <v>156</v>
      </c>
      <c r="LQ106">
        <v>0.4</v>
      </c>
      <c r="LR106" t="s">
        <v>109</v>
      </c>
      <c r="LS106" t="s">
        <v>193</v>
      </c>
      <c r="LT106" t="s">
        <v>114</v>
      </c>
      <c r="LU106" t="s">
        <v>193</v>
      </c>
      <c r="LV106" t="s">
        <v>193</v>
      </c>
      <c r="LW106" t="s">
        <v>193</v>
      </c>
      <c r="LX106" t="s">
        <v>193</v>
      </c>
      <c r="LY106" t="s">
        <v>193</v>
      </c>
      <c r="LZ106" t="s">
        <v>193</v>
      </c>
      <c r="MA106" t="s">
        <v>193</v>
      </c>
      <c r="MB106" t="s">
        <v>193</v>
      </c>
      <c r="MC106" t="s">
        <v>193</v>
      </c>
      <c r="MD106" t="s">
        <v>193</v>
      </c>
      <c r="ME106" t="s">
        <v>193</v>
      </c>
      <c r="MF106" t="s">
        <v>193</v>
      </c>
      <c r="MG106" t="s">
        <v>193</v>
      </c>
      <c r="MH106" t="s">
        <v>114</v>
      </c>
      <c r="MI106" t="s">
        <v>193</v>
      </c>
      <c r="MJ106" t="s">
        <v>193</v>
      </c>
      <c r="MK106" t="s">
        <v>193</v>
      </c>
      <c r="ML106" t="s">
        <v>193</v>
      </c>
      <c r="MM106" t="s">
        <v>193</v>
      </c>
      <c r="MN106" t="s">
        <v>193</v>
      </c>
      <c r="MO106" t="s">
        <v>193</v>
      </c>
      <c r="MP106" t="s">
        <v>193</v>
      </c>
      <c r="MQ106" t="s">
        <v>193</v>
      </c>
      <c r="MR106" t="s">
        <v>193</v>
      </c>
      <c r="MS106" t="s">
        <v>193</v>
      </c>
      <c r="MT106" t="s">
        <v>193</v>
      </c>
      <c r="MU106" t="s">
        <v>193</v>
      </c>
      <c r="MV106" t="s">
        <v>193</v>
      </c>
      <c r="MW106" t="s">
        <v>193</v>
      </c>
      <c r="MX106" t="s">
        <v>193</v>
      </c>
      <c r="MY106" t="s">
        <v>193</v>
      </c>
      <c r="MZ106" t="s">
        <v>193</v>
      </c>
      <c r="NA106" t="s">
        <v>193</v>
      </c>
      <c r="NB106" t="s">
        <v>193</v>
      </c>
      <c r="NC106">
        <v>195694544</v>
      </c>
      <c r="ND106" t="s">
        <v>3545</v>
      </c>
      <c r="NE106" t="s">
        <v>4202</v>
      </c>
      <c r="NF106" t="s">
        <v>193</v>
      </c>
      <c r="NG106" t="s">
        <v>699</v>
      </c>
      <c r="NH106" t="s">
        <v>700</v>
      </c>
      <c r="NI106" t="s">
        <v>611</v>
      </c>
      <c r="NJ106" t="s">
        <v>193</v>
      </c>
      <c r="NK106">
        <v>107</v>
      </c>
    </row>
    <row r="107" spans="1:375" x14ac:dyDescent="0.35">
      <c r="A107" t="s">
        <v>4203</v>
      </c>
      <c r="B107" t="s">
        <v>4204</v>
      </c>
      <c r="C107" t="s">
        <v>3316</v>
      </c>
      <c r="D107">
        <v>7.8124999981810106E-4</v>
      </c>
      <c r="E107" t="s">
        <v>193</v>
      </c>
      <c r="F107" t="s">
        <v>193</v>
      </c>
      <c r="G107" t="s">
        <v>193</v>
      </c>
      <c r="H107" t="s">
        <v>3316</v>
      </c>
      <c r="I107" t="s">
        <v>133</v>
      </c>
      <c r="J107" t="s">
        <v>193</v>
      </c>
      <c r="K107" t="s">
        <v>134</v>
      </c>
      <c r="L107" t="s">
        <v>133</v>
      </c>
      <c r="M107" t="s">
        <v>133</v>
      </c>
      <c r="N107" t="s">
        <v>135</v>
      </c>
      <c r="O107" t="s">
        <v>193</v>
      </c>
      <c r="P107" t="s">
        <v>201</v>
      </c>
      <c r="Q107" t="s">
        <v>135</v>
      </c>
      <c r="R107" t="s">
        <v>135</v>
      </c>
      <c r="S107" t="s">
        <v>117</v>
      </c>
      <c r="T107" t="s">
        <v>136</v>
      </c>
      <c r="U107" t="s">
        <v>137</v>
      </c>
      <c r="V107" t="s">
        <v>136</v>
      </c>
      <c r="W107" t="s">
        <v>132</v>
      </c>
      <c r="X107" t="s">
        <v>205</v>
      </c>
      <c r="Y107" t="s">
        <v>1585</v>
      </c>
      <c r="Z107" t="s">
        <v>138</v>
      </c>
      <c r="AA107" t="s">
        <v>193</v>
      </c>
      <c r="AB107" t="s">
        <v>561</v>
      </c>
      <c r="AC107" t="s">
        <v>138</v>
      </c>
      <c r="AD107" t="s">
        <v>138</v>
      </c>
      <c r="AE107" t="s">
        <v>139</v>
      </c>
      <c r="AF107" t="s">
        <v>193</v>
      </c>
      <c r="AG107" t="s">
        <v>140</v>
      </c>
      <c r="AH107" t="s">
        <v>139</v>
      </c>
      <c r="AI107" t="s">
        <v>139</v>
      </c>
      <c r="AJ107" t="s">
        <v>489</v>
      </c>
      <c r="AK107" t="s">
        <v>490</v>
      </c>
      <c r="AL107" t="s">
        <v>109</v>
      </c>
      <c r="AM107" t="s">
        <v>193</v>
      </c>
      <c r="AN107" t="s">
        <v>109</v>
      </c>
      <c r="AO107" t="s">
        <v>193</v>
      </c>
      <c r="AP107" t="s">
        <v>491</v>
      </c>
      <c r="AQ107" t="s">
        <v>193</v>
      </c>
      <c r="AR107" t="s">
        <v>193</v>
      </c>
      <c r="AS107" t="s">
        <v>496</v>
      </c>
      <c r="AT107" t="s">
        <v>193</v>
      </c>
      <c r="AU107" t="s">
        <v>701</v>
      </c>
      <c r="AV107">
        <v>0</v>
      </c>
      <c r="AW107">
        <v>1</v>
      </c>
      <c r="AX107">
        <v>0</v>
      </c>
      <c r="AY107">
        <v>0</v>
      </c>
      <c r="AZ107">
        <v>0</v>
      </c>
      <c r="BA107">
        <v>0</v>
      </c>
      <c r="BB107">
        <v>0</v>
      </c>
      <c r="BC107" t="s">
        <v>130</v>
      </c>
      <c r="BD107" t="s">
        <v>701</v>
      </c>
      <c r="BE107" t="s">
        <v>112</v>
      </c>
      <c r="BF107">
        <v>1</v>
      </c>
      <c r="BG107">
        <v>0</v>
      </c>
      <c r="BH107">
        <v>0</v>
      </c>
      <c r="BI107">
        <v>0</v>
      </c>
      <c r="BJ107">
        <v>0</v>
      </c>
      <c r="BK107">
        <v>0</v>
      </c>
      <c r="BL107">
        <v>0</v>
      </c>
      <c r="BM107">
        <v>0</v>
      </c>
      <c r="BN107">
        <v>0</v>
      </c>
      <c r="BO107">
        <v>0</v>
      </c>
      <c r="BP107" t="s">
        <v>193</v>
      </c>
      <c r="BQ107" t="s">
        <v>142</v>
      </c>
      <c r="BR107" t="s">
        <v>493</v>
      </c>
      <c r="BS107" t="s">
        <v>193</v>
      </c>
      <c r="BT107" t="s">
        <v>193</v>
      </c>
      <c r="BU107" t="s">
        <v>193</v>
      </c>
      <c r="BV107" t="s">
        <v>193</v>
      </c>
      <c r="BW107" t="s">
        <v>193</v>
      </c>
      <c r="BX107" t="s">
        <v>193</v>
      </c>
      <c r="BY107" t="s">
        <v>193</v>
      </c>
      <c r="BZ107" t="s">
        <v>193</v>
      </c>
      <c r="CA107" t="s">
        <v>193</v>
      </c>
      <c r="CB107" t="s">
        <v>193</v>
      </c>
      <c r="CC107" t="s">
        <v>193</v>
      </c>
      <c r="CD107" t="s">
        <v>193</v>
      </c>
      <c r="CE107" t="s">
        <v>193</v>
      </c>
      <c r="CF107" t="s">
        <v>193</v>
      </c>
      <c r="CG107" t="s">
        <v>193</v>
      </c>
      <c r="CH107" t="s">
        <v>193</v>
      </c>
      <c r="CI107" t="s">
        <v>193</v>
      </c>
      <c r="CJ107" t="s">
        <v>193</v>
      </c>
      <c r="CK107" t="s">
        <v>193</v>
      </c>
      <c r="CL107" t="s">
        <v>193</v>
      </c>
      <c r="CM107" t="s">
        <v>193</v>
      </c>
      <c r="CN107" t="s">
        <v>193</v>
      </c>
      <c r="CO107" t="s">
        <v>193</v>
      </c>
      <c r="CP107" t="s">
        <v>193</v>
      </c>
      <c r="CQ107" t="s">
        <v>193</v>
      </c>
      <c r="CR107" t="s">
        <v>193</v>
      </c>
      <c r="CS107" t="s">
        <v>193</v>
      </c>
      <c r="CT107" t="s">
        <v>193</v>
      </c>
      <c r="CU107" t="s">
        <v>193</v>
      </c>
      <c r="CV107" t="s">
        <v>193</v>
      </c>
      <c r="CW107" t="s">
        <v>193</v>
      </c>
      <c r="CX107" t="s">
        <v>193</v>
      </c>
      <c r="CY107" t="s">
        <v>193</v>
      </c>
      <c r="CZ107" t="s">
        <v>193</v>
      </c>
      <c r="DA107" t="s">
        <v>193</v>
      </c>
      <c r="DB107" t="s">
        <v>193</v>
      </c>
      <c r="DC107" t="s">
        <v>193</v>
      </c>
      <c r="DD107" t="s">
        <v>193</v>
      </c>
      <c r="DE107" t="s">
        <v>193</v>
      </c>
      <c r="DF107" t="s">
        <v>193</v>
      </c>
      <c r="DG107" t="s">
        <v>193</v>
      </c>
      <c r="DH107" t="s">
        <v>193</v>
      </c>
      <c r="DI107" t="s">
        <v>193</v>
      </c>
      <c r="DJ107" t="s">
        <v>193</v>
      </c>
      <c r="DK107" t="s">
        <v>193</v>
      </c>
      <c r="DL107" t="s">
        <v>193</v>
      </c>
      <c r="DM107" t="s">
        <v>193</v>
      </c>
      <c r="DN107" t="s">
        <v>193</v>
      </c>
      <c r="DO107" t="s">
        <v>193</v>
      </c>
      <c r="DP107" t="s">
        <v>193</v>
      </c>
      <c r="DQ107" t="s">
        <v>193</v>
      </c>
      <c r="DR107" t="s">
        <v>193</v>
      </c>
      <c r="DS107" t="s">
        <v>193</v>
      </c>
      <c r="DT107" t="s">
        <v>193</v>
      </c>
      <c r="DU107" t="s">
        <v>193</v>
      </c>
      <c r="DV107" t="s">
        <v>193</v>
      </c>
      <c r="DW107" t="s">
        <v>193</v>
      </c>
      <c r="DX107" t="s">
        <v>193</v>
      </c>
      <c r="DY107" t="s">
        <v>193</v>
      </c>
      <c r="DZ107" t="s">
        <v>193</v>
      </c>
      <c r="EA107" t="s">
        <v>193</v>
      </c>
      <c r="EB107" t="s">
        <v>193</v>
      </c>
      <c r="EC107" t="s">
        <v>193</v>
      </c>
      <c r="ED107" t="s">
        <v>193</v>
      </c>
      <c r="EE107" t="s">
        <v>193</v>
      </c>
      <c r="EF107" t="s">
        <v>193</v>
      </c>
      <c r="EG107" t="s">
        <v>193</v>
      </c>
      <c r="EH107" t="s">
        <v>193</v>
      </c>
      <c r="EI107" t="s">
        <v>193</v>
      </c>
      <c r="EJ107" t="s">
        <v>193</v>
      </c>
      <c r="EK107" t="s">
        <v>193</v>
      </c>
      <c r="EL107" t="s">
        <v>193</v>
      </c>
      <c r="EM107" t="s">
        <v>193</v>
      </c>
      <c r="EN107" t="s">
        <v>3549</v>
      </c>
      <c r="EO107">
        <v>1</v>
      </c>
      <c r="EP107">
        <v>1</v>
      </c>
      <c r="EQ107">
        <v>1</v>
      </c>
      <c r="ER107">
        <v>1</v>
      </c>
      <c r="ES107">
        <v>1</v>
      </c>
      <c r="ET107">
        <v>1</v>
      </c>
      <c r="EU107">
        <v>1</v>
      </c>
      <c r="EV107">
        <v>1</v>
      </c>
      <c r="EW107">
        <v>0</v>
      </c>
      <c r="EX107" t="s">
        <v>109</v>
      </c>
      <c r="EY107">
        <v>30</v>
      </c>
      <c r="EZ107">
        <v>30</v>
      </c>
      <c r="FA107" t="s">
        <v>193</v>
      </c>
      <c r="FB107" t="s">
        <v>193</v>
      </c>
      <c r="FC107" t="s">
        <v>193</v>
      </c>
      <c r="FD107">
        <v>30</v>
      </c>
      <c r="FE107" t="s">
        <v>109</v>
      </c>
      <c r="FF107">
        <v>25</v>
      </c>
      <c r="FG107" t="s">
        <v>109</v>
      </c>
      <c r="FH107">
        <v>25</v>
      </c>
      <c r="FI107" t="s">
        <v>109</v>
      </c>
      <c r="FJ107" t="s">
        <v>109</v>
      </c>
      <c r="FK107">
        <v>50</v>
      </c>
      <c r="FL107" t="s">
        <v>193</v>
      </c>
      <c r="FM107" t="s">
        <v>193</v>
      </c>
      <c r="FN107" t="s">
        <v>193</v>
      </c>
      <c r="FO107" t="s">
        <v>193</v>
      </c>
      <c r="FP107" t="s">
        <v>193</v>
      </c>
      <c r="FQ107" t="s">
        <v>193</v>
      </c>
      <c r="FR107" t="s">
        <v>156</v>
      </c>
      <c r="FS107">
        <v>50</v>
      </c>
      <c r="FT107" t="s">
        <v>109</v>
      </c>
      <c r="FU107" t="s">
        <v>109</v>
      </c>
      <c r="FV107">
        <v>25</v>
      </c>
      <c r="FW107" t="s">
        <v>193</v>
      </c>
      <c r="FX107" t="s">
        <v>193</v>
      </c>
      <c r="FY107">
        <v>25</v>
      </c>
      <c r="FZ107" t="s">
        <v>109</v>
      </c>
      <c r="GA107" t="s">
        <v>109</v>
      </c>
      <c r="GB107">
        <v>75</v>
      </c>
      <c r="GC107" t="s">
        <v>193</v>
      </c>
      <c r="GD107" t="s">
        <v>193</v>
      </c>
      <c r="GE107">
        <v>75</v>
      </c>
      <c r="GF107" t="s">
        <v>109</v>
      </c>
      <c r="GG107" t="s">
        <v>109</v>
      </c>
      <c r="GH107">
        <v>75</v>
      </c>
      <c r="GI107" t="s">
        <v>193</v>
      </c>
      <c r="GJ107" t="s">
        <v>193</v>
      </c>
      <c r="GK107" t="s">
        <v>193</v>
      </c>
      <c r="GL107">
        <v>75</v>
      </c>
      <c r="GM107" t="s">
        <v>109</v>
      </c>
      <c r="GN107" t="s">
        <v>109</v>
      </c>
      <c r="GO107" t="s">
        <v>193</v>
      </c>
      <c r="GP107">
        <v>5</v>
      </c>
      <c r="GQ107" t="s">
        <v>193</v>
      </c>
      <c r="GR107" t="s">
        <v>193</v>
      </c>
      <c r="GS107" t="s">
        <v>193</v>
      </c>
      <c r="GT107" t="s">
        <v>193</v>
      </c>
      <c r="GU107" t="s">
        <v>193</v>
      </c>
      <c r="GV107" t="s">
        <v>193</v>
      </c>
      <c r="GW107" t="s">
        <v>109</v>
      </c>
      <c r="GX107" t="s">
        <v>156</v>
      </c>
      <c r="GY107">
        <v>5</v>
      </c>
      <c r="GZ107" t="s">
        <v>114</v>
      </c>
      <c r="HA107" t="s">
        <v>193</v>
      </c>
      <c r="HB107" t="s">
        <v>193</v>
      </c>
      <c r="HC107" t="s">
        <v>193</v>
      </c>
      <c r="HD107" t="s">
        <v>193</v>
      </c>
      <c r="HE107" t="s">
        <v>193</v>
      </c>
      <c r="HF107" t="s">
        <v>193</v>
      </c>
      <c r="HG107" t="s">
        <v>193</v>
      </c>
      <c r="HH107" t="s">
        <v>193</v>
      </c>
      <c r="HI107" t="s">
        <v>193</v>
      </c>
      <c r="HJ107" t="s">
        <v>193</v>
      </c>
      <c r="HK107" t="s">
        <v>193</v>
      </c>
      <c r="HL107" t="s">
        <v>193</v>
      </c>
      <c r="HM107" t="s">
        <v>193</v>
      </c>
      <c r="HN107" t="s">
        <v>193</v>
      </c>
      <c r="HO107" t="s">
        <v>193</v>
      </c>
      <c r="HP107" t="s">
        <v>193</v>
      </c>
      <c r="HQ107" t="s">
        <v>193</v>
      </c>
      <c r="HR107" t="s">
        <v>193</v>
      </c>
      <c r="HS107" t="s">
        <v>193</v>
      </c>
      <c r="HT107" t="s">
        <v>193</v>
      </c>
      <c r="HU107" t="s">
        <v>193</v>
      </c>
      <c r="HV107" t="s">
        <v>193</v>
      </c>
      <c r="HW107" t="s">
        <v>193</v>
      </c>
      <c r="HX107" t="s">
        <v>193</v>
      </c>
      <c r="HY107" t="s">
        <v>193</v>
      </c>
      <c r="HZ107" t="s">
        <v>114</v>
      </c>
      <c r="IA107" t="s">
        <v>109</v>
      </c>
      <c r="IB107" t="s">
        <v>109</v>
      </c>
      <c r="IC107" t="s">
        <v>117</v>
      </c>
      <c r="ID107" t="s">
        <v>789</v>
      </c>
      <c r="IE107" t="s">
        <v>119</v>
      </c>
      <c r="IF107" t="s">
        <v>785</v>
      </c>
      <c r="IG107" t="s">
        <v>193</v>
      </c>
      <c r="IH107" t="s">
        <v>193</v>
      </c>
      <c r="II107" t="s">
        <v>193</v>
      </c>
      <c r="IJ107" t="s">
        <v>193</v>
      </c>
      <c r="IK107" t="s">
        <v>193</v>
      </c>
      <c r="IL107" t="s">
        <v>193</v>
      </c>
      <c r="IM107" t="s">
        <v>193</v>
      </c>
      <c r="IN107" t="s">
        <v>193</v>
      </c>
      <c r="IO107" t="s">
        <v>193</v>
      </c>
      <c r="IP107" t="s">
        <v>193</v>
      </c>
      <c r="IQ107" t="s">
        <v>193</v>
      </c>
      <c r="IR107" t="s">
        <v>193</v>
      </c>
      <c r="IS107" t="s">
        <v>193</v>
      </c>
      <c r="IT107" t="s">
        <v>193</v>
      </c>
      <c r="IU107" t="s">
        <v>193</v>
      </c>
      <c r="IV107" t="s">
        <v>193</v>
      </c>
      <c r="IW107" t="s">
        <v>193</v>
      </c>
      <c r="IX107" t="s">
        <v>193</v>
      </c>
      <c r="IY107" t="s">
        <v>193</v>
      </c>
      <c r="IZ107" t="s">
        <v>193</v>
      </c>
      <c r="JA107" t="s">
        <v>193</v>
      </c>
      <c r="JB107" t="s">
        <v>193</v>
      </c>
      <c r="JC107" t="s">
        <v>193</v>
      </c>
      <c r="JD107" t="s">
        <v>193</v>
      </c>
      <c r="JE107" t="s">
        <v>193</v>
      </c>
      <c r="JF107" t="s">
        <v>193</v>
      </c>
      <c r="JG107" t="s">
        <v>193</v>
      </c>
      <c r="JH107" t="s">
        <v>193</v>
      </c>
      <c r="JI107" t="s">
        <v>193</v>
      </c>
      <c r="JJ107" t="s">
        <v>193</v>
      </c>
      <c r="JK107" t="s">
        <v>193</v>
      </c>
      <c r="JL107" t="s">
        <v>193</v>
      </c>
      <c r="JM107" t="s">
        <v>193</v>
      </c>
      <c r="JN107" t="s">
        <v>193</v>
      </c>
      <c r="JO107" t="s">
        <v>193</v>
      </c>
      <c r="JP107" t="s">
        <v>193</v>
      </c>
      <c r="JQ107" t="s">
        <v>193</v>
      </c>
      <c r="JR107" t="s">
        <v>132</v>
      </c>
      <c r="JS107" t="s">
        <v>193</v>
      </c>
      <c r="JT107" t="s">
        <v>193</v>
      </c>
      <c r="JU107" t="s">
        <v>193</v>
      </c>
      <c r="JV107" t="s">
        <v>193</v>
      </c>
      <c r="JW107" t="s">
        <v>193</v>
      </c>
      <c r="JX107" t="s">
        <v>193</v>
      </c>
      <c r="JY107" t="s">
        <v>193</v>
      </c>
      <c r="JZ107" t="s">
        <v>193</v>
      </c>
      <c r="KA107" t="s">
        <v>3413</v>
      </c>
      <c r="KB107">
        <v>0</v>
      </c>
      <c r="KC107">
        <v>0</v>
      </c>
      <c r="KD107">
        <v>1</v>
      </c>
      <c r="KE107">
        <v>1</v>
      </c>
      <c r="KF107">
        <v>0</v>
      </c>
      <c r="KG107">
        <v>0</v>
      </c>
      <c r="KH107">
        <v>0</v>
      </c>
      <c r="KI107">
        <v>0</v>
      </c>
      <c r="KJ107" t="s">
        <v>193</v>
      </c>
      <c r="KK107" t="s">
        <v>109</v>
      </c>
      <c r="KL107" t="s">
        <v>193</v>
      </c>
      <c r="KM107" t="s">
        <v>701</v>
      </c>
      <c r="KN107">
        <v>0</v>
      </c>
      <c r="KO107">
        <v>1</v>
      </c>
      <c r="KP107">
        <v>0</v>
      </c>
      <c r="KQ107">
        <v>0</v>
      </c>
      <c r="KR107">
        <v>0</v>
      </c>
      <c r="KS107">
        <v>0</v>
      </c>
      <c r="KT107">
        <v>0</v>
      </c>
      <c r="KU107" t="s">
        <v>193</v>
      </c>
      <c r="KV107" t="s">
        <v>193</v>
      </c>
      <c r="KW107" t="s">
        <v>193</v>
      </c>
      <c r="KX107" t="s">
        <v>193</v>
      </c>
      <c r="KY107" t="s">
        <v>193</v>
      </c>
      <c r="KZ107" t="s">
        <v>193</v>
      </c>
      <c r="LA107" t="s">
        <v>193</v>
      </c>
      <c r="LB107" t="s">
        <v>193</v>
      </c>
      <c r="LC107" t="s">
        <v>193</v>
      </c>
      <c r="LD107" t="s">
        <v>193</v>
      </c>
      <c r="LE107" t="s">
        <v>193</v>
      </c>
      <c r="LF107" t="s">
        <v>193</v>
      </c>
      <c r="LG107" t="s">
        <v>193</v>
      </c>
      <c r="LH107" t="s">
        <v>193</v>
      </c>
      <c r="LI107" t="s">
        <v>193</v>
      </c>
      <c r="LJ107" t="s">
        <v>193</v>
      </c>
      <c r="LK107" t="s">
        <v>193</v>
      </c>
      <c r="LL107" t="s">
        <v>193</v>
      </c>
      <c r="LM107" t="s">
        <v>193</v>
      </c>
      <c r="LN107" t="s">
        <v>193</v>
      </c>
      <c r="LO107" t="s">
        <v>193</v>
      </c>
      <c r="LP107" t="s">
        <v>193</v>
      </c>
      <c r="LQ107" t="s">
        <v>193</v>
      </c>
      <c r="LR107" t="s">
        <v>193</v>
      </c>
      <c r="LS107" t="s">
        <v>193</v>
      </c>
      <c r="LT107" t="s">
        <v>193</v>
      </c>
      <c r="LU107" t="s">
        <v>193</v>
      </c>
      <c r="LV107" t="s">
        <v>193</v>
      </c>
      <c r="LW107" t="s">
        <v>193</v>
      </c>
      <c r="LX107" t="s">
        <v>193</v>
      </c>
      <c r="LY107" t="s">
        <v>193</v>
      </c>
      <c r="LZ107" t="s">
        <v>193</v>
      </c>
      <c r="MA107" t="s">
        <v>193</v>
      </c>
      <c r="MB107" t="s">
        <v>193</v>
      </c>
      <c r="MC107" t="s">
        <v>193</v>
      </c>
      <c r="MD107" t="s">
        <v>193</v>
      </c>
      <c r="ME107" t="s">
        <v>193</v>
      </c>
      <c r="MF107" t="s">
        <v>193</v>
      </c>
      <c r="MG107" t="s">
        <v>193</v>
      </c>
      <c r="MH107" t="s">
        <v>193</v>
      </c>
      <c r="MI107" t="s">
        <v>193</v>
      </c>
      <c r="MJ107" t="s">
        <v>193</v>
      </c>
      <c r="MK107" t="s">
        <v>193</v>
      </c>
      <c r="ML107" t="s">
        <v>193</v>
      </c>
      <c r="MM107" t="s">
        <v>193</v>
      </c>
      <c r="MN107" t="s">
        <v>193</v>
      </c>
      <c r="MO107" t="s">
        <v>193</v>
      </c>
      <c r="MP107" t="s">
        <v>193</v>
      </c>
      <c r="MQ107" t="s">
        <v>193</v>
      </c>
      <c r="MR107" t="s">
        <v>193</v>
      </c>
      <c r="MS107" t="s">
        <v>193</v>
      </c>
      <c r="MT107" t="s">
        <v>193</v>
      </c>
      <c r="MU107" t="s">
        <v>193</v>
      </c>
      <c r="MV107" t="s">
        <v>193</v>
      </c>
      <c r="MW107" t="s">
        <v>193</v>
      </c>
      <c r="MX107" t="s">
        <v>193</v>
      </c>
      <c r="MY107" t="s">
        <v>193</v>
      </c>
      <c r="MZ107" t="s">
        <v>193</v>
      </c>
      <c r="NA107" t="s">
        <v>626</v>
      </c>
      <c r="NB107" t="s">
        <v>193</v>
      </c>
      <c r="NC107">
        <v>195694653</v>
      </c>
      <c r="ND107" t="s">
        <v>3548</v>
      </c>
      <c r="NE107" t="s">
        <v>4205</v>
      </c>
      <c r="NF107" t="s">
        <v>193</v>
      </c>
      <c r="NG107" t="s">
        <v>699</v>
      </c>
      <c r="NH107" t="s">
        <v>700</v>
      </c>
      <c r="NI107" t="s">
        <v>611</v>
      </c>
      <c r="NJ107" t="s">
        <v>193</v>
      </c>
      <c r="NK107">
        <v>108</v>
      </c>
    </row>
    <row r="108" spans="1:375" x14ac:dyDescent="0.35">
      <c r="A108" t="s">
        <v>4206</v>
      </c>
      <c r="B108" t="s">
        <v>4207</v>
      </c>
      <c r="C108" t="s">
        <v>3316</v>
      </c>
      <c r="D108">
        <v>2.7777777722803876E-3</v>
      </c>
      <c r="E108" t="s">
        <v>193</v>
      </c>
      <c r="F108" t="s">
        <v>193</v>
      </c>
      <c r="G108" t="s">
        <v>193</v>
      </c>
      <c r="H108" t="s">
        <v>3316</v>
      </c>
      <c r="I108" t="s">
        <v>133</v>
      </c>
      <c r="J108" t="s">
        <v>193</v>
      </c>
      <c r="K108" t="s">
        <v>134</v>
      </c>
      <c r="L108" t="s">
        <v>133</v>
      </c>
      <c r="M108" t="s">
        <v>133</v>
      </c>
      <c r="N108" t="s">
        <v>146</v>
      </c>
      <c r="O108" t="s">
        <v>193</v>
      </c>
      <c r="P108" t="s">
        <v>202</v>
      </c>
      <c r="Q108" t="s">
        <v>146</v>
      </c>
      <c r="R108" t="s">
        <v>146</v>
      </c>
      <c r="S108" t="s">
        <v>117</v>
      </c>
      <c r="T108" t="s">
        <v>136</v>
      </c>
      <c r="U108" t="s">
        <v>137</v>
      </c>
      <c r="V108" t="s">
        <v>136</v>
      </c>
      <c r="W108" t="s">
        <v>132</v>
      </c>
      <c r="X108" t="s">
        <v>205</v>
      </c>
      <c r="Y108" t="s">
        <v>1585</v>
      </c>
      <c r="Z108" t="s">
        <v>138</v>
      </c>
      <c r="AA108" t="s">
        <v>193</v>
      </c>
      <c r="AB108" t="s">
        <v>561</v>
      </c>
      <c r="AC108" t="s">
        <v>138</v>
      </c>
      <c r="AD108" t="s">
        <v>138</v>
      </c>
      <c r="AE108" t="s">
        <v>139</v>
      </c>
      <c r="AF108" t="s">
        <v>193</v>
      </c>
      <c r="AG108" t="s">
        <v>140</v>
      </c>
      <c r="AH108" t="s">
        <v>139</v>
      </c>
      <c r="AI108" t="s">
        <v>139</v>
      </c>
      <c r="AJ108" t="s">
        <v>489</v>
      </c>
      <c r="AK108" t="s">
        <v>3317</v>
      </c>
      <c r="AL108" t="s">
        <v>109</v>
      </c>
      <c r="AM108" t="s">
        <v>193</v>
      </c>
      <c r="AN108" t="s">
        <v>109</v>
      </c>
      <c r="AO108" t="s">
        <v>193</v>
      </c>
      <c r="AP108" t="s">
        <v>491</v>
      </c>
      <c r="AQ108" t="s">
        <v>193</v>
      </c>
      <c r="AR108" t="s">
        <v>193</v>
      </c>
      <c r="AS108" t="s">
        <v>193</v>
      </c>
      <c r="AT108" t="s">
        <v>193</v>
      </c>
      <c r="AU108" t="s">
        <v>193</v>
      </c>
      <c r="AV108" t="s">
        <v>193</v>
      </c>
      <c r="AW108" t="s">
        <v>193</v>
      </c>
      <c r="AX108" t="s">
        <v>193</v>
      </c>
      <c r="AY108" t="s">
        <v>193</v>
      </c>
      <c r="AZ108" t="s">
        <v>193</v>
      </c>
      <c r="BA108" t="s">
        <v>193</v>
      </c>
      <c r="BB108" t="s">
        <v>193</v>
      </c>
      <c r="BC108" t="s">
        <v>193</v>
      </c>
      <c r="BD108" t="s">
        <v>193</v>
      </c>
      <c r="BE108" t="s">
        <v>193</v>
      </c>
      <c r="BF108" t="s">
        <v>193</v>
      </c>
      <c r="BG108" t="s">
        <v>193</v>
      </c>
      <c r="BH108" t="s">
        <v>193</v>
      </c>
      <c r="BI108" t="s">
        <v>193</v>
      </c>
      <c r="BJ108" t="s">
        <v>193</v>
      </c>
      <c r="BK108" t="s">
        <v>193</v>
      </c>
      <c r="BL108" t="s">
        <v>193</v>
      </c>
      <c r="BM108" t="s">
        <v>193</v>
      </c>
      <c r="BN108" t="s">
        <v>193</v>
      </c>
      <c r="BO108" t="s">
        <v>193</v>
      </c>
      <c r="BP108" t="s">
        <v>193</v>
      </c>
      <c r="BQ108" t="s">
        <v>193</v>
      </c>
      <c r="BR108" t="s">
        <v>193</v>
      </c>
      <c r="BS108" t="s">
        <v>193</v>
      </c>
      <c r="BT108" t="s">
        <v>193</v>
      </c>
      <c r="BU108" t="s">
        <v>193</v>
      </c>
      <c r="BV108" t="s">
        <v>193</v>
      </c>
      <c r="BW108" t="s">
        <v>193</v>
      </c>
      <c r="BX108" t="s">
        <v>193</v>
      </c>
      <c r="BY108" t="s">
        <v>193</v>
      </c>
      <c r="BZ108" t="s">
        <v>193</v>
      </c>
      <c r="CA108" t="s">
        <v>193</v>
      </c>
      <c r="CB108" t="s">
        <v>193</v>
      </c>
      <c r="CC108" t="s">
        <v>193</v>
      </c>
      <c r="CD108" t="s">
        <v>193</v>
      </c>
      <c r="CE108" t="s">
        <v>193</v>
      </c>
      <c r="CF108" t="s">
        <v>193</v>
      </c>
      <c r="CG108" t="s">
        <v>193</v>
      </c>
      <c r="CH108" t="s">
        <v>193</v>
      </c>
      <c r="CI108" t="s">
        <v>193</v>
      </c>
      <c r="CJ108" t="s">
        <v>193</v>
      </c>
      <c r="CK108" t="s">
        <v>193</v>
      </c>
      <c r="CL108" t="s">
        <v>193</v>
      </c>
      <c r="CM108" t="s">
        <v>193</v>
      </c>
      <c r="CN108" t="s">
        <v>193</v>
      </c>
      <c r="CO108" t="s">
        <v>193</v>
      </c>
      <c r="CP108" t="s">
        <v>193</v>
      </c>
      <c r="CQ108" t="s">
        <v>193</v>
      </c>
      <c r="CR108" t="s">
        <v>193</v>
      </c>
      <c r="CS108" t="s">
        <v>193</v>
      </c>
      <c r="CT108" t="s">
        <v>193</v>
      </c>
      <c r="CU108" t="s">
        <v>193</v>
      </c>
      <c r="CV108" t="s">
        <v>193</v>
      </c>
      <c r="CW108" t="s">
        <v>193</v>
      </c>
      <c r="CX108" t="s">
        <v>193</v>
      </c>
      <c r="CY108" t="s">
        <v>193</v>
      </c>
      <c r="CZ108" t="s">
        <v>193</v>
      </c>
      <c r="DA108" t="s">
        <v>193</v>
      </c>
      <c r="DB108" t="s">
        <v>193</v>
      </c>
      <c r="DC108" t="s">
        <v>193</v>
      </c>
      <c r="DD108" t="s">
        <v>193</v>
      </c>
      <c r="DE108" t="s">
        <v>193</v>
      </c>
      <c r="DF108" t="s">
        <v>193</v>
      </c>
      <c r="DG108" t="s">
        <v>193</v>
      </c>
      <c r="DH108" t="s">
        <v>193</v>
      </c>
      <c r="DI108" t="s">
        <v>193</v>
      </c>
      <c r="DJ108" t="s">
        <v>193</v>
      </c>
      <c r="DK108" t="s">
        <v>193</v>
      </c>
      <c r="DL108" t="s">
        <v>193</v>
      </c>
      <c r="DM108" t="s">
        <v>193</v>
      </c>
      <c r="DN108" t="s">
        <v>193</v>
      </c>
      <c r="DO108" t="s">
        <v>193</v>
      </c>
      <c r="DP108" t="s">
        <v>193</v>
      </c>
      <c r="DQ108" t="s">
        <v>193</v>
      </c>
      <c r="DR108" t="s">
        <v>193</v>
      </c>
      <c r="DS108" t="s">
        <v>193</v>
      </c>
      <c r="DT108" t="s">
        <v>193</v>
      </c>
      <c r="DU108" t="s">
        <v>193</v>
      </c>
      <c r="DV108" t="s">
        <v>193</v>
      </c>
      <c r="DW108" t="s">
        <v>193</v>
      </c>
      <c r="DX108" t="s">
        <v>193</v>
      </c>
      <c r="DY108" t="s">
        <v>193</v>
      </c>
      <c r="DZ108" t="s">
        <v>193</v>
      </c>
      <c r="EA108" t="s">
        <v>193</v>
      </c>
      <c r="EB108" t="s">
        <v>193</v>
      </c>
      <c r="EC108" t="s">
        <v>193</v>
      </c>
      <c r="ED108" t="s">
        <v>193</v>
      </c>
      <c r="EE108" t="s">
        <v>193</v>
      </c>
      <c r="EF108" t="s">
        <v>193</v>
      </c>
      <c r="EG108" t="s">
        <v>193</v>
      </c>
      <c r="EH108" t="s">
        <v>193</v>
      </c>
      <c r="EI108" t="s">
        <v>193</v>
      </c>
      <c r="EJ108" t="s">
        <v>193</v>
      </c>
      <c r="EK108" t="s">
        <v>193</v>
      </c>
      <c r="EL108" t="s">
        <v>193</v>
      </c>
      <c r="EM108" t="s">
        <v>193</v>
      </c>
      <c r="EN108" t="s">
        <v>193</v>
      </c>
      <c r="EO108" t="s">
        <v>193</v>
      </c>
      <c r="EP108" t="s">
        <v>193</v>
      </c>
      <c r="EQ108" t="s">
        <v>193</v>
      </c>
      <c r="ER108" t="s">
        <v>193</v>
      </c>
      <c r="ES108" t="s">
        <v>193</v>
      </c>
      <c r="ET108" t="s">
        <v>193</v>
      </c>
      <c r="EU108" t="s">
        <v>193</v>
      </c>
      <c r="EV108" t="s">
        <v>193</v>
      </c>
      <c r="EW108" t="s">
        <v>193</v>
      </c>
      <c r="EX108" t="s">
        <v>193</v>
      </c>
      <c r="EY108" t="s">
        <v>193</v>
      </c>
      <c r="EZ108" t="s">
        <v>193</v>
      </c>
      <c r="FA108" t="s">
        <v>193</v>
      </c>
      <c r="FB108" t="s">
        <v>193</v>
      </c>
      <c r="FC108" t="s">
        <v>193</v>
      </c>
      <c r="FD108" t="s">
        <v>193</v>
      </c>
      <c r="FE108" t="s">
        <v>193</v>
      </c>
      <c r="FF108" t="s">
        <v>193</v>
      </c>
      <c r="FG108" t="s">
        <v>193</v>
      </c>
      <c r="FH108" t="s">
        <v>193</v>
      </c>
      <c r="FI108" t="s">
        <v>193</v>
      </c>
      <c r="FJ108" t="s">
        <v>193</v>
      </c>
      <c r="FK108" t="s">
        <v>193</v>
      </c>
      <c r="FL108" t="s">
        <v>193</v>
      </c>
      <c r="FM108" t="s">
        <v>193</v>
      </c>
      <c r="FN108" t="s">
        <v>193</v>
      </c>
      <c r="FO108" t="s">
        <v>193</v>
      </c>
      <c r="FP108" t="s">
        <v>193</v>
      </c>
      <c r="FQ108" t="s">
        <v>193</v>
      </c>
      <c r="FR108" t="s">
        <v>193</v>
      </c>
      <c r="FS108" t="s">
        <v>193</v>
      </c>
      <c r="FT108" t="s">
        <v>193</v>
      </c>
      <c r="FU108" t="s">
        <v>193</v>
      </c>
      <c r="FV108" t="s">
        <v>193</v>
      </c>
      <c r="FW108" t="s">
        <v>193</v>
      </c>
      <c r="FX108" t="s">
        <v>193</v>
      </c>
      <c r="FY108" t="s">
        <v>193</v>
      </c>
      <c r="FZ108" t="s">
        <v>193</v>
      </c>
      <c r="GA108" t="s">
        <v>193</v>
      </c>
      <c r="GB108" t="s">
        <v>193</v>
      </c>
      <c r="GC108" t="s">
        <v>193</v>
      </c>
      <c r="GD108" t="s">
        <v>193</v>
      </c>
      <c r="GE108" t="s">
        <v>193</v>
      </c>
      <c r="GF108" t="s">
        <v>193</v>
      </c>
      <c r="GG108" t="s">
        <v>193</v>
      </c>
      <c r="GH108" t="s">
        <v>193</v>
      </c>
      <c r="GI108" t="s">
        <v>193</v>
      </c>
      <c r="GJ108" t="s">
        <v>193</v>
      </c>
      <c r="GK108" t="s">
        <v>193</v>
      </c>
      <c r="GL108" t="s">
        <v>193</v>
      </c>
      <c r="GM108" t="s">
        <v>193</v>
      </c>
      <c r="GN108" t="s">
        <v>193</v>
      </c>
      <c r="GO108" t="s">
        <v>193</v>
      </c>
      <c r="GP108" t="s">
        <v>193</v>
      </c>
      <c r="GQ108" t="s">
        <v>193</v>
      </c>
      <c r="GR108" t="s">
        <v>193</v>
      </c>
      <c r="GS108" t="s">
        <v>193</v>
      </c>
      <c r="GT108" t="s">
        <v>193</v>
      </c>
      <c r="GU108" t="s">
        <v>193</v>
      </c>
      <c r="GV108" t="s">
        <v>193</v>
      </c>
      <c r="GW108" t="s">
        <v>193</v>
      </c>
      <c r="GX108" t="s">
        <v>193</v>
      </c>
      <c r="GY108" t="s">
        <v>193</v>
      </c>
      <c r="GZ108" t="s">
        <v>193</v>
      </c>
      <c r="HA108" t="s">
        <v>193</v>
      </c>
      <c r="HB108" t="s">
        <v>193</v>
      </c>
      <c r="HC108" t="s">
        <v>193</v>
      </c>
      <c r="HD108" t="s">
        <v>193</v>
      </c>
      <c r="HE108" t="s">
        <v>193</v>
      </c>
      <c r="HF108" t="s">
        <v>193</v>
      </c>
      <c r="HG108" t="s">
        <v>193</v>
      </c>
      <c r="HH108" t="s">
        <v>193</v>
      </c>
      <c r="HI108" t="s">
        <v>193</v>
      </c>
      <c r="HJ108" t="s">
        <v>193</v>
      </c>
      <c r="HK108" t="s">
        <v>193</v>
      </c>
      <c r="HL108" t="s">
        <v>193</v>
      </c>
      <c r="HM108" t="s">
        <v>193</v>
      </c>
      <c r="HN108" t="s">
        <v>193</v>
      </c>
      <c r="HO108" t="s">
        <v>193</v>
      </c>
      <c r="HP108" t="s">
        <v>193</v>
      </c>
      <c r="HQ108" t="s">
        <v>193</v>
      </c>
      <c r="HR108" t="s">
        <v>193</v>
      </c>
      <c r="HS108" t="s">
        <v>193</v>
      </c>
      <c r="HT108" t="s">
        <v>193</v>
      </c>
      <c r="HU108" t="s">
        <v>193</v>
      </c>
      <c r="HV108" t="s">
        <v>193</v>
      </c>
      <c r="HW108" t="s">
        <v>193</v>
      </c>
      <c r="HX108" t="s">
        <v>193</v>
      </c>
      <c r="HY108" t="s">
        <v>193</v>
      </c>
      <c r="HZ108" t="s">
        <v>193</v>
      </c>
      <c r="IA108" t="s">
        <v>193</v>
      </c>
      <c r="IB108" t="s">
        <v>193</v>
      </c>
      <c r="IC108" t="s">
        <v>193</v>
      </c>
      <c r="ID108" t="s">
        <v>193</v>
      </c>
      <c r="IE108" t="s">
        <v>193</v>
      </c>
      <c r="IF108" t="s">
        <v>193</v>
      </c>
      <c r="IG108" t="s">
        <v>193</v>
      </c>
      <c r="IH108" t="s">
        <v>193</v>
      </c>
      <c r="II108" t="s">
        <v>193</v>
      </c>
      <c r="IJ108" t="s">
        <v>193</v>
      </c>
      <c r="IK108" t="s">
        <v>193</v>
      </c>
      <c r="IL108" t="s">
        <v>193</v>
      </c>
      <c r="IM108" t="s">
        <v>193</v>
      </c>
      <c r="IN108" t="s">
        <v>193</v>
      </c>
      <c r="IO108" t="s">
        <v>193</v>
      </c>
      <c r="IP108" t="s">
        <v>193</v>
      </c>
      <c r="IQ108" t="s">
        <v>193</v>
      </c>
      <c r="IR108" t="s">
        <v>193</v>
      </c>
      <c r="IS108" t="s">
        <v>193</v>
      </c>
      <c r="IT108" t="s">
        <v>193</v>
      </c>
      <c r="IU108" t="s">
        <v>193</v>
      </c>
      <c r="IV108" t="s">
        <v>193</v>
      </c>
      <c r="IW108" t="s">
        <v>193</v>
      </c>
      <c r="IX108" t="s">
        <v>193</v>
      </c>
      <c r="IY108" t="s">
        <v>193</v>
      </c>
      <c r="IZ108" t="s">
        <v>193</v>
      </c>
      <c r="JA108" t="s">
        <v>193</v>
      </c>
      <c r="JB108" t="s">
        <v>193</v>
      </c>
      <c r="JC108" t="s">
        <v>193</v>
      </c>
      <c r="JD108" t="s">
        <v>193</v>
      </c>
      <c r="JE108" t="s">
        <v>193</v>
      </c>
      <c r="JF108" t="s">
        <v>193</v>
      </c>
      <c r="JG108" t="s">
        <v>193</v>
      </c>
      <c r="JH108" t="s">
        <v>193</v>
      </c>
      <c r="JI108" t="s">
        <v>193</v>
      </c>
      <c r="JJ108" t="s">
        <v>193</v>
      </c>
      <c r="JK108" t="s">
        <v>193</v>
      </c>
      <c r="JL108" t="s">
        <v>193</v>
      </c>
      <c r="JM108" t="s">
        <v>193</v>
      </c>
      <c r="JN108" t="s">
        <v>193</v>
      </c>
      <c r="JO108" t="s">
        <v>193</v>
      </c>
      <c r="JP108" t="s">
        <v>193</v>
      </c>
      <c r="JQ108" t="s">
        <v>193</v>
      </c>
      <c r="JR108" t="s">
        <v>193</v>
      </c>
      <c r="JS108" t="s">
        <v>193</v>
      </c>
      <c r="JT108" t="s">
        <v>193</v>
      </c>
      <c r="JU108" t="s">
        <v>193</v>
      </c>
      <c r="JV108" t="s">
        <v>193</v>
      </c>
      <c r="JW108" t="s">
        <v>193</v>
      </c>
      <c r="JX108" t="s">
        <v>193</v>
      </c>
      <c r="JY108" t="s">
        <v>193</v>
      </c>
      <c r="JZ108" t="s">
        <v>193</v>
      </c>
      <c r="KA108" t="s">
        <v>193</v>
      </c>
      <c r="KB108" t="s">
        <v>193</v>
      </c>
      <c r="KC108" t="s">
        <v>193</v>
      </c>
      <c r="KD108" t="s">
        <v>193</v>
      </c>
      <c r="KE108" t="s">
        <v>193</v>
      </c>
      <c r="KF108" t="s">
        <v>193</v>
      </c>
      <c r="KG108" t="s">
        <v>193</v>
      </c>
      <c r="KH108" t="s">
        <v>193</v>
      </c>
      <c r="KI108" t="s">
        <v>193</v>
      </c>
      <c r="KJ108" t="s">
        <v>193</v>
      </c>
      <c r="KK108" t="s">
        <v>193</v>
      </c>
      <c r="KL108" t="s">
        <v>193</v>
      </c>
      <c r="KM108" t="s">
        <v>193</v>
      </c>
      <c r="KN108" t="s">
        <v>193</v>
      </c>
      <c r="KO108" t="s">
        <v>193</v>
      </c>
      <c r="KP108" t="s">
        <v>193</v>
      </c>
      <c r="KQ108" t="s">
        <v>193</v>
      </c>
      <c r="KR108" t="s">
        <v>193</v>
      </c>
      <c r="KS108" t="s">
        <v>193</v>
      </c>
      <c r="KT108" t="s">
        <v>193</v>
      </c>
      <c r="KU108" t="s">
        <v>109</v>
      </c>
      <c r="KV108" t="s">
        <v>505</v>
      </c>
      <c r="KW108" t="s">
        <v>108</v>
      </c>
      <c r="KX108" t="s">
        <v>3536</v>
      </c>
      <c r="KY108" t="s">
        <v>108</v>
      </c>
      <c r="KZ108" t="s">
        <v>517</v>
      </c>
      <c r="LA108" t="s">
        <v>3537</v>
      </c>
      <c r="LB108" t="s">
        <v>810</v>
      </c>
      <c r="LC108" t="s">
        <v>193</v>
      </c>
      <c r="LD108" t="s">
        <v>3320</v>
      </c>
      <c r="LE108" t="s">
        <v>797</v>
      </c>
      <c r="LF108" t="s">
        <v>798</v>
      </c>
      <c r="LG108" t="s">
        <v>799</v>
      </c>
      <c r="LH108" t="s">
        <v>193</v>
      </c>
      <c r="LI108" t="s">
        <v>193</v>
      </c>
      <c r="LJ108" t="s">
        <v>193</v>
      </c>
      <c r="LK108" t="s">
        <v>193</v>
      </c>
      <c r="LL108" t="s">
        <v>193</v>
      </c>
      <c r="LM108">
        <v>2</v>
      </c>
      <c r="LN108">
        <v>0.4</v>
      </c>
      <c r="LO108" t="s">
        <v>193</v>
      </c>
      <c r="LP108" t="s">
        <v>156</v>
      </c>
      <c r="LQ108">
        <v>0.4</v>
      </c>
      <c r="LR108" t="s">
        <v>109</v>
      </c>
      <c r="LS108" t="s">
        <v>193</v>
      </c>
      <c r="LT108" t="s">
        <v>114</v>
      </c>
      <c r="LU108" t="s">
        <v>193</v>
      </c>
      <c r="LV108" t="s">
        <v>193</v>
      </c>
      <c r="LW108" t="s">
        <v>193</v>
      </c>
      <c r="LX108" t="s">
        <v>193</v>
      </c>
      <c r="LY108" t="s">
        <v>193</v>
      </c>
      <c r="LZ108" t="s">
        <v>193</v>
      </c>
      <c r="MA108" t="s">
        <v>193</v>
      </c>
      <c r="MB108" t="s">
        <v>193</v>
      </c>
      <c r="MC108" t="s">
        <v>193</v>
      </c>
      <c r="MD108" t="s">
        <v>193</v>
      </c>
      <c r="ME108" t="s">
        <v>193</v>
      </c>
      <c r="MF108" t="s">
        <v>193</v>
      </c>
      <c r="MG108" t="s">
        <v>193</v>
      </c>
      <c r="MH108" t="s">
        <v>114</v>
      </c>
      <c r="MI108" t="s">
        <v>193</v>
      </c>
      <c r="MJ108" t="s">
        <v>193</v>
      </c>
      <c r="MK108" t="s">
        <v>193</v>
      </c>
      <c r="ML108" t="s">
        <v>193</v>
      </c>
      <c r="MM108" t="s">
        <v>193</v>
      </c>
      <c r="MN108" t="s">
        <v>193</v>
      </c>
      <c r="MO108" t="s">
        <v>193</v>
      </c>
      <c r="MP108" t="s">
        <v>193</v>
      </c>
      <c r="MQ108" t="s">
        <v>193</v>
      </c>
      <c r="MR108" t="s">
        <v>193</v>
      </c>
      <c r="MS108" t="s">
        <v>193</v>
      </c>
      <c r="MT108" t="s">
        <v>193</v>
      </c>
      <c r="MU108" t="s">
        <v>193</v>
      </c>
      <c r="MV108" t="s">
        <v>193</v>
      </c>
      <c r="MW108" t="s">
        <v>193</v>
      </c>
      <c r="MX108" t="s">
        <v>193</v>
      </c>
      <c r="MY108" t="s">
        <v>193</v>
      </c>
      <c r="MZ108" t="s">
        <v>193</v>
      </c>
      <c r="NA108" t="s">
        <v>626</v>
      </c>
      <c r="NB108" t="s">
        <v>193</v>
      </c>
      <c r="NC108">
        <v>195694664</v>
      </c>
      <c r="ND108" t="s">
        <v>3550</v>
      </c>
      <c r="NE108" t="s">
        <v>4208</v>
      </c>
      <c r="NF108" t="s">
        <v>193</v>
      </c>
      <c r="NG108" t="s">
        <v>699</v>
      </c>
      <c r="NH108" t="s">
        <v>700</v>
      </c>
      <c r="NI108" t="s">
        <v>611</v>
      </c>
      <c r="NJ108" t="s">
        <v>193</v>
      </c>
      <c r="NK108">
        <v>109</v>
      </c>
    </row>
    <row r="109" spans="1:375" x14ac:dyDescent="0.35">
      <c r="A109" t="s">
        <v>4209</v>
      </c>
      <c r="B109" t="s">
        <v>4210</v>
      </c>
      <c r="C109" t="s">
        <v>3316</v>
      </c>
      <c r="D109">
        <v>2.7777777795563452E-3</v>
      </c>
      <c r="E109" t="s">
        <v>193</v>
      </c>
      <c r="F109" t="s">
        <v>193</v>
      </c>
      <c r="G109" t="s">
        <v>193</v>
      </c>
      <c r="H109" t="s">
        <v>3316</v>
      </c>
      <c r="I109" t="s">
        <v>133</v>
      </c>
      <c r="J109" t="s">
        <v>193</v>
      </c>
      <c r="K109" t="s">
        <v>134</v>
      </c>
      <c r="L109" t="s">
        <v>133</v>
      </c>
      <c r="M109" t="s">
        <v>133</v>
      </c>
      <c r="N109" t="s">
        <v>146</v>
      </c>
      <c r="O109" t="s">
        <v>193</v>
      </c>
      <c r="P109" t="s">
        <v>202</v>
      </c>
      <c r="Q109" t="s">
        <v>146</v>
      </c>
      <c r="R109" t="s">
        <v>146</v>
      </c>
      <c r="S109" t="s">
        <v>117</v>
      </c>
      <c r="T109" t="s">
        <v>136</v>
      </c>
      <c r="U109" t="s">
        <v>137</v>
      </c>
      <c r="V109" t="s">
        <v>136</v>
      </c>
      <c r="W109" t="s">
        <v>132</v>
      </c>
      <c r="X109" t="s">
        <v>205</v>
      </c>
      <c r="Y109" t="s">
        <v>1585</v>
      </c>
      <c r="Z109" t="s">
        <v>138</v>
      </c>
      <c r="AA109" t="s">
        <v>193</v>
      </c>
      <c r="AB109" t="s">
        <v>561</v>
      </c>
      <c r="AC109" t="s">
        <v>138</v>
      </c>
      <c r="AD109" t="s">
        <v>138</v>
      </c>
      <c r="AE109" t="s">
        <v>139</v>
      </c>
      <c r="AF109" t="s">
        <v>193</v>
      </c>
      <c r="AG109" t="s">
        <v>140</v>
      </c>
      <c r="AH109" t="s">
        <v>139</v>
      </c>
      <c r="AI109" t="s">
        <v>139</v>
      </c>
      <c r="AJ109" t="s">
        <v>489</v>
      </c>
      <c r="AK109" t="s">
        <v>3317</v>
      </c>
      <c r="AL109" t="s">
        <v>109</v>
      </c>
      <c r="AM109" t="s">
        <v>193</v>
      </c>
      <c r="AN109" t="s">
        <v>109</v>
      </c>
      <c r="AO109" t="s">
        <v>193</v>
      </c>
      <c r="AP109" t="s">
        <v>491</v>
      </c>
      <c r="AQ109" t="s">
        <v>193</v>
      </c>
      <c r="AR109" t="s">
        <v>193</v>
      </c>
      <c r="AS109" t="s">
        <v>193</v>
      </c>
      <c r="AT109" t="s">
        <v>193</v>
      </c>
      <c r="AU109" t="s">
        <v>193</v>
      </c>
      <c r="AV109" t="s">
        <v>193</v>
      </c>
      <c r="AW109" t="s">
        <v>193</v>
      </c>
      <c r="AX109" t="s">
        <v>193</v>
      </c>
      <c r="AY109" t="s">
        <v>193</v>
      </c>
      <c r="AZ109" t="s">
        <v>193</v>
      </c>
      <c r="BA109" t="s">
        <v>193</v>
      </c>
      <c r="BB109" t="s">
        <v>193</v>
      </c>
      <c r="BC109" t="s">
        <v>193</v>
      </c>
      <c r="BD109" t="s">
        <v>193</v>
      </c>
      <c r="BE109" t="s">
        <v>193</v>
      </c>
      <c r="BF109" t="s">
        <v>193</v>
      </c>
      <c r="BG109" t="s">
        <v>193</v>
      </c>
      <c r="BH109" t="s">
        <v>193</v>
      </c>
      <c r="BI109" t="s">
        <v>193</v>
      </c>
      <c r="BJ109" t="s">
        <v>193</v>
      </c>
      <c r="BK109" t="s">
        <v>193</v>
      </c>
      <c r="BL109" t="s">
        <v>193</v>
      </c>
      <c r="BM109" t="s">
        <v>193</v>
      </c>
      <c r="BN109" t="s">
        <v>193</v>
      </c>
      <c r="BO109" t="s">
        <v>193</v>
      </c>
      <c r="BP109" t="s">
        <v>193</v>
      </c>
      <c r="BQ109" t="s">
        <v>193</v>
      </c>
      <c r="BR109" t="s">
        <v>193</v>
      </c>
      <c r="BS109" t="s">
        <v>193</v>
      </c>
      <c r="BT109" t="s">
        <v>193</v>
      </c>
      <c r="BU109" t="s">
        <v>193</v>
      </c>
      <c r="BV109" t="s">
        <v>193</v>
      </c>
      <c r="BW109" t="s">
        <v>193</v>
      </c>
      <c r="BX109" t="s">
        <v>193</v>
      </c>
      <c r="BY109" t="s">
        <v>193</v>
      </c>
      <c r="BZ109" t="s">
        <v>193</v>
      </c>
      <c r="CA109" t="s">
        <v>193</v>
      </c>
      <c r="CB109" t="s">
        <v>193</v>
      </c>
      <c r="CC109" t="s">
        <v>193</v>
      </c>
      <c r="CD109" t="s">
        <v>193</v>
      </c>
      <c r="CE109" t="s">
        <v>193</v>
      </c>
      <c r="CF109" t="s">
        <v>193</v>
      </c>
      <c r="CG109" t="s">
        <v>193</v>
      </c>
      <c r="CH109" t="s">
        <v>193</v>
      </c>
      <c r="CI109" t="s">
        <v>193</v>
      </c>
      <c r="CJ109" t="s">
        <v>193</v>
      </c>
      <c r="CK109" t="s">
        <v>193</v>
      </c>
      <c r="CL109" t="s">
        <v>193</v>
      </c>
      <c r="CM109" t="s">
        <v>193</v>
      </c>
      <c r="CN109" t="s">
        <v>193</v>
      </c>
      <c r="CO109" t="s">
        <v>193</v>
      </c>
      <c r="CP109" t="s">
        <v>193</v>
      </c>
      <c r="CQ109" t="s">
        <v>193</v>
      </c>
      <c r="CR109" t="s">
        <v>193</v>
      </c>
      <c r="CS109" t="s">
        <v>193</v>
      </c>
      <c r="CT109" t="s">
        <v>193</v>
      </c>
      <c r="CU109" t="s">
        <v>193</v>
      </c>
      <c r="CV109" t="s">
        <v>193</v>
      </c>
      <c r="CW109" t="s">
        <v>193</v>
      </c>
      <c r="CX109" t="s">
        <v>193</v>
      </c>
      <c r="CY109" t="s">
        <v>193</v>
      </c>
      <c r="CZ109" t="s">
        <v>193</v>
      </c>
      <c r="DA109" t="s">
        <v>193</v>
      </c>
      <c r="DB109" t="s">
        <v>193</v>
      </c>
      <c r="DC109" t="s">
        <v>193</v>
      </c>
      <c r="DD109" t="s">
        <v>193</v>
      </c>
      <c r="DE109" t="s">
        <v>193</v>
      </c>
      <c r="DF109" t="s">
        <v>193</v>
      </c>
      <c r="DG109" t="s">
        <v>193</v>
      </c>
      <c r="DH109" t="s">
        <v>193</v>
      </c>
      <c r="DI109" t="s">
        <v>193</v>
      </c>
      <c r="DJ109" t="s">
        <v>193</v>
      </c>
      <c r="DK109" t="s">
        <v>193</v>
      </c>
      <c r="DL109" t="s">
        <v>193</v>
      </c>
      <c r="DM109" t="s">
        <v>193</v>
      </c>
      <c r="DN109" t="s">
        <v>193</v>
      </c>
      <c r="DO109" t="s">
        <v>193</v>
      </c>
      <c r="DP109" t="s">
        <v>193</v>
      </c>
      <c r="DQ109" t="s">
        <v>193</v>
      </c>
      <c r="DR109" t="s">
        <v>193</v>
      </c>
      <c r="DS109" t="s">
        <v>193</v>
      </c>
      <c r="DT109" t="s">
        <v>193</v>
      </c>
      <c r="DU109" t="s">
        <v>193</v>
      </c>
      <c r="DV109" t="s">
        <v>193</v>
      </c>
      <c r="DW109" t="s">
        <v>193</v>
      </c>
      <c r="DX109" t="s">
        <v>193</v>
      </c>
      <c r="DY109" t="s">
        <v>193</v>
      </c>
      <c r="DZ109" t="s">
        <v>193</v>
      </c>
      <c r="EA109" t="s">
        <v>193</v>
      </c>
      <c r="EB109" t="s">
        <v>193</v>
      </c>
      <c r="EC109" t="s">
        <v>193</v>
      </c>
      <c r="ED109" t="s">
        <v>193</v>
      </c>
      <c r="EE109" t="s">
        <v>193</v>
      </c>
      <c r="EF109" t="s">
        <v>193</v>
      </c>
      <c r="EG109" t="s">
        <v>193</v>
      </c>
      <c r="EH109" t="s">
        <v>193</v>
      </c>
      <c r="EI109" t="s">
        <v>193</v>
      </c>
      <c r="EJ109" t="s">
        <v>193</v>
      </c>
      <c r="EK109" t="s">
        <v>193</v>
      </c>
      <c r="EL109" t="s">
        <v>193</v>
      </c>
      <c r="EM109" t="s">
        <v>193</v>
      </c>
      <c r="EN109" t="s">
        <v>193</v>
      </c>
      <c r="EO109" t="s">
        <v>193</v>
      </c>
      <c r="EP109" t="s">
        <v>193</v>
      </c>
      <c r="EQ109" t="s">
        <v>193</v>
      </c>
      <c r="ER109" t="s">
        <v>193</v>
      </c>
      <c r="ES109" t="s">
        <v>193</v>
      </c>
      <c r="ET109" t="s">
        <v>193</v>
      </c>
      <c r="EU109" t="s">
        <v>193</v>
      </c>
      <c r="EV109" t="s">
        <v>193</v>
      </c>
      <c r="EW109" t="s">
        <v>193</v>
      </c>
      <c r="EX109" t="s">
        <v>193</v>
      </c>
      <c r="EY109" t="s">
        <v>193</v>
      </c>
      <c r="EZ109" t="s">
        <v>193</v>
      </c>
      <c r="FA109" t="s">
        <v>193</v>
      </c>
      <c r="FB109" t="s">
        <v>193</v>
      </c>
      <c r="FC109" t="s">
        <v>193</v>
      </c>
      <c r="FD109" t="s">
        <v>193</v>
      </c>
      <c r="FE109" t="s">
        <v>193</v>
      </c>
      <c r="FF109" t="s">
        <v>193</v>
      </c>
      <c r="FG109" t="s">
        <v>193</v>
      </c>
      <c r="FH109" t="s">
        <v>193</v>
      </c>
      <c r="FI109" t="s">
        <v>193</v>
      </c>
      <c r="FJ109" t="s">
        <v>193</v>
      </c>
      <c r="FK109" t="s">
        <v>193</v>
      </c>
      <c r="FL109" t="s">
        <v>193</v>
      </c>
      <c r="FM109" t="s">
        <v>193</v>
      </c>
      <c r="FN109" t="s">
        <v>193</v>
      </c>
      <c r="FO109" t="s">
        <v>193</v>
      </c>
      <c r="FP109" t="s">
        <v>193</v>
      </c>
      <c r="FQ109" t="s">
        <v>193</v>
      </c>
      <c r="FR109" t="s">
        <v>193</v>
      </c>
      <c r="FS109" t="s">
        <v>193</v>
      </c>
      <c r="FT109" t="s">
        <v>193</v>
      </c>
      <c r="FU109" t="s">
        <v>193</v>
      </c>
      <c r="FV109" t="s">
        <v>193</v>
      </c>
      <c r="FW109" t="s">
        <v>193</v>
      </c>
      <c r="FX109" t="s">
        <v>193</v>
      </c>
      <c r="FY109" t="s">
        <v>193</v>
      </c>
      <c r="FZ109" t="s">
        <v>193</v>
      </c>
      <c r="GA109" t="s">
        <v>193</v>
      </c>
      <c r="GB109" t="s">
        <v>193</v>
      </c>
      <c r="GC109" t="s">
        <v>193</v>
      </c>
      <c r="GD109" t="s">
        <v>193</v>
      </c>
      <c r="GE109" t="s">
        <v>193</v>
      </c>
      <c r="GF109" t="s">
        <v>193</v>
      </c>
      <c r="GG109" t="s">
        <v>193</v>
      </c>
      <c r="GH109" t="s">
        <v>193</v>
      </c>
      <c r="GI109" t="s">
        <v>193</v>
      </c>
      <c r="GJ109" t="s">
        <v>193</v>
      </c>
      <c r="GK109" t="s">
        <v>193</v>
      </c>
      <c r="GL109" t="s">
        <v>193</v>
      </c>
      <c r="GM109" t="s">
        <v>193</v>
      </c>
      <c r="GN109" t="s">
        <v>193</v>
      </c>
      <c r="GO109" t="s">
        <v>193</v>
      </c>
      <c r="GP109" t="s">
        <v>193</v>
      </c>
      <c r="GQ109" t="s">
        <v>193</v>
      </c>
      <c r="GR109" t="s">
        <v>193</v>
      </c>
      <c r="GS109" t="s">
        <v>193</v>
      </c>
      <c r="GT109" t="s">
        <v>193</v>
      </c>
      <c r="GU109" t="s">
        <v>193</v>
      </c>
      <c r="GV109" t="s">
        <v>193</v>
      </c>
      <c r="GW109" t="s">
        <v>193</v>
      </c>
      <c r="GX109" t="s">
        <v>193</v>
      </c>
      <c r="GY109" t="s">
        <v>193</v>
      </c>
      <c r="GZ109" t="s">
        <v>193</v>
      </c>
      <c r="HA109" t="s">
        <v>193</v>
      </c>
      <c r="HB109" t="s">
        <v>193</v>
      </c>
      <c r="HC109" t="s">
        <v>193</v>
      </c>
      <c r="HD109" t="s">
        <v>193</v>
      </c>
      <c r="HE109" t="s">
        <v>193</v>
      </c>
      <c r="HF109" t="s">
        <v>193</v>
      </c>
      <c r="HG109" t="s">
        <v>193</v>
      </c>
      <c r="HH109" t="s">
        <v>193</v>
      </c>
      <c r="HI109" t="s">
        <v>193</v>
      </c>
      <c r="HJ109" t="s">
        <v>193</v>
      </c>
      <c r="HK109" t="s">
        <v>193</v>
      </c>
      <c r="HL109" t="s">
        <v>193</v>
      </c>
      <c r="HM109" t="s">
        <v>193</v>
      </c>
      <c r="HN109" t="s">
        <v>193</v>
      </c>
      <c r="HO109" t="s">
        <v>193</v>
      </c>
      <c r="HP109" t="s">
        <v>193</v>
      </c>
      <c r="HQ109" t="s">
        <v>193</v>
      </c>
      <c r="HR109" t="s">
        <v>193</v>
      </c>
      <c r="HS109" t="s">
        <v>193</v>
      </c>
      <c r="HT109" t="s">
        <v>193</v>
      </c>
      <c r="HU109" t="s">
        <v>193</v>
      </c>
      <c r="HV109" t="s">
        <v>193</v>
      </c>
      <c r="HW109" t="s">
        <v>193</v>
      </c>
      <c r="HX109" t="s">
        <v>193</v>
      </c>
      <c r="HY109" t="s">
        <v>193</v>
      </c>
      <c r="HZ109" t="s">
        <v>193</v>
      </c>
      <c r="IA109" t="s">
        <v>193</v>
      </c>
      <c r="IB109" t="s">
        <v>193</v>
      </c>
      <c r="IC109" t="s">
        <v>193</v>
      </c>
      <c r="ID109" t="s">
        <v>193</v>
      </c>
      <c r="IE109" t="s">
        <v>193</v>
      </c>
      <c r="IF109" t="s">
        <v>193</v>
      </c>
      <c r="IG109" t="s">
        <v>193</v>
      </c>
      <c r="IH109" t="s">
        <v>193</v>
      </c>
      <c r="II109" t="s">
        <v>193</v>
      </c>
      <c r="IJ109" t="s">
        <v>193</v>
      </c>
      <c r="IK109" t="s">
        <v>193</v>
      </c>
      <c r="IL109" t="s">
        <v>193</v>
      </c>
      <c r="IM109" t="s">
        <v>193</v>
      </c>
      <c r="IN109" t="s">
        <v>193</v>
      </c>
      <c r="IO109" t="s">
        <v>193</v>
      </c>
      <c r="IP109" t="s">
        <v>193</v>
      </c>
      <c r="IQ109" t="s">
        <v>193</v>
      </c>
      <c r="IR109" t="s">
        <v>193</v>
      </c>
      <c r="IS109" t="s">
        <v>193</v>
      </c>
      <c r="IT109" t="s">
        <v>193</v>
      </c>
      <c r="IU109" t="s">
        <v>193</v>
      </c>
      <c r="IV109" t="s">
        <v>193</v>
      </c>
      <c r="IW109" t="s">
        <v>193</v>
      </c>
      <c r="IX109" t="s">
        <v>193</v>
      </c>
      <c r="IY109" t="s">
        <v>193</v>
      </c>
      <c r="IZ109" t="s">
        <v>193</v>
      </c>
      <c r="JA109" t="s">
        <v>193</v>
      </c>
      <c r="JB109" t="s">
        <v>193</v>
      </c>
      <c r="JC109" t="s">
        <v>193</v>
      </c>
      <c r="JD109" t="s">
        <v>193</v>
      </c>
      <c r="JE109" t="s">
        <v>193</v>
      </c>
      <c r="JF109" t="s">
        <v>193</v>
      </c>
      <c r="JG109" t="s">
        <v>193</v>
      </c>
      <c r="JH109" t="s">
        <v>193</v>
      </c>
      <c r="JI109" t="s">
        <v>193</v>
      </c>
      <c r="JJ109" t="s">
        <v>193</v>
      </c>
      <c r="JK109" t="s">
        <v>193</v>
      </c>
      <c r="JL109" t="s">
        <v>193</v>
      </c>
      <c r="JM109" t="s">
        <v>193</v>
      </c>
      <c r="JN109" t="s">
        <v>193</v>
      </c>
      <c r="JO109" t="s">
        <v>193</v>
      </c>
      <c r="JP109" t="s">
        <v>193</v>
      </c>
      <c r="JQ109" t="s">
        <v>193</v>
      </c>
      <c r="JR109" t="s">
        <v>193</v>
      </c>
      <c r="JS109" t="s">
        <v>193</v>
      </c>
      <c r="JT109" t="s">
        <v>193</v>
      </c>
      <c r="JU109" t="s">
        <v>193</v>
      </c>
      <c r="JV109" t="s">
        <v>193</v>
      </c>
      <c r="JW109" t="s">
        <v>193</v>
      </c>
      <c r="JX109" t="s">
        <v>193</v>
      </c>
      <c r="JY109" t="s">
        <v>193</v>
      </c>
      <c r="JZ109" t="s">
        <v>193</v>
      </c>
      <c r="KA109" t="s">
        <v>193</v>
      </c>
      <c r="KB109" t="s">
        <v>193</v>
      </c>
      <c r="KC109" t="s">
        <v>193</v>
      </c>
      <c r="KD109" t="s">
        <v>193</v>
      </c>
      <c r="KE109" t="s">
        <v>193</v>
      </c>
      <c r="KF109" t="s">
        <v>193</v>
      </c>
      <c r="KG109" t="s">
        <v>193</v>
      </c>
      <c r="KH109" t="s">
        <v>193</v>
      </c>
      <c r="KI109" t="s">
        <v>193</v>
      </c>
      <c r="KJ109" t="s">
        <v>193</v>
      </c>
      <c r="KK109" t="s">
        <v>193</v>
      </c>
      <c r="KL109" t="s">
        <v>193</v>
      </c>
      <c r="KM109" t="s">
        <v>193</v>
      </c>
      <c r="KN109" t="s">
        <v>193</v>
      </c>
      <c r="KO109" t="s">
        <v>193</v>
      </c>
      <c r="KP109" t="s">
        <v>193</v>
      </c>
      <c r="KQ109" t="s">
        <v>193</v>
      </c>
      <c r="KR109" t="s">
        <v>193</v>
      </c>
      <c r="KS109" t="s">
        <v>193</v>
      </c>
      <c r="KT109" t="s">
        <v>193</v>
      </c>
      <c r="KU109" t="s">
        <v>109</v>
      </c>
      <c r="KV109" t="s">
        <v>505</v>
      </c>
      <c r="KW109" t="s">
        <v>108</v>
      </c>
      <c r="KX109" t="s">
        <v>3536</v>
      </c>
      <c r="KY109" t="s">
        <v>108</v>
      </c>
      <c r="KZ109" t="s">
        <v>517</v>
      </c>
      <c r="LA109" t="s">
        <v>3537</v>
      </c>
      <c r="LB109" t="s">
        <v>800</v>
      </c>
      <c r="LC109" t="s">
        <v>193</v>
      </c>
      <c r="LD109" t="s">
        <v>3360</v>
      </c>
      <c r="LE109" t="s">
        <v>797</v>
      </c>
      <c r="LF109" t="s">
        <v>798</v>
      </c>
      <c r="LG109" t="s">
        <v>799</v>
      </c>
      <c r="LH109" t="s">
        <v>193</v>
      </c>
      <c r="LI109" t="s">
        <v>193</v>
      </c>
      <c r="LJ109" t="s">
        <v>193</v>
      </c>
      <c r="LK109" t="s">
        <v>193</v>
      </c>
      <c r="LL109" t="s">
        <v>193</v>
      </c>
      <c r="LM109">
        <v>2</v>
      </c>
      <c r="LN109">
        <v>0.4</v>
      </c>
      <c r="LO109" t="s">
        <v>193</v>
      </c>
      <c r="LP109" t="s">
        <v>156</v>
      </c>
      <c r="LQ109">
        <v>0.4</v>
      </c>
      <c r="LR109" t="s">
        <v>109</v>
      </c>
      <c r="LS109" t="s">
        <v>193</v>
      </c>
      <c r="LT109" t="s">
        <v>114</v>
      </c>
      <c r="LU109" t="s">
        <v>193</v>
      </c>
      <c r="LV109" t="s">
        <v>193</v>
      </c>
      <c r="LW109" t="s">
        <v>193</v>
      </c>
      <c r="LX109" t="s">
        <v>193</v>
      </c>
      <c r="LY109" t="s">
        <v>193</v>
      </c>
      <c r="LZ109" t="s">
        <v>193</v>
      </c>
      <c r="MA109" t="s">
        <v>193</v>
      </c>
      <c r="MB109" t="s">
        <v>193</v>
      </c>
      <c r="MC109" t="s">
        <v>193</v>
      </c>
      <c r="MD109" t="s">
        <v>193</v>
      </c>
      <c r="ME109" t="s">
        <v>193</v>
      </c>
      <c r="MF109" t="s">
        <v>193</v>
      </c>
      <c r="MG109" t="s">
        <v>193</v>
      </c>
      <c r="MH109" t="s">
        <v>114</v>
      </c>
      <c r="MI109" t="s">
        <v>193</v>
      </c>
      <c r="MJ109" t="s">
        <v>193</v>
      </c>
      <c r="MK109" t="s">
        <v>193</v>
      </c>
      <c r="ML109" t="s">
        <v>193</v>
      </c>
      <c r="MM109" t="s">
        <v>193</v>
      </c>
      <c r="MN109" t="s">
        <v>193</v>
      </c>
      <c r="MO109" t="s">
        <v>193</v>
      </c>
      <c r="MP109" t="s">
        <v>193</v>
      </c>
      <c r="MQ109" t="s">
        <v>193</v>
      </c>
      <c r="MR109" t="s">
        <v>193</v>
      </c>
      <c r="MS109" t="s">
        <v>193</v>
      </c>
      <c r="MT109" t="s">
        <v>193</v>
      </c>
      <c r="MU109" t="s">
        <v>193</v>
      </c>
      <c r="MV109" t="s">
        <v>193</v>
      </c>
      <c r="MW109" t="s">
        <v>193</v>
      </c>
      <c r="MX109" t="s">
        <v>193</v>
      </c>
      <c r="MY109" t="s">
        <v>193</v>
      </c>
      <c r="MZ109" t="s">
        <v>193</v>
      </c>
      <c r="NA109" t="s">
        <v>193</v>
      </c>
      <c r="NB109" t="s">
        <v>193</v>
      </c>
      <c r="NC109">
        <v>195694671</v>
      </c>
      <c r="ND109" t="s">
        <v>3551</v>
      </c>
      <c r="NE109" t="s">
        <v>4211</v>
      </c>
      <c r="NF109" t="s">
        <v>193</v>
      </c>
      <c r="NG109" t="s">
        <v>699</v>
      </c>
      <c r="NH109" t="s">
        <v>700</v>
      </c>
      <c r="NI109" t="s">
        <v>611</v>
      </c>
      <c r="NJ109" t="s">
        <v>193</v>
      </c>
      <c r="NK109">
        <v>110</v>
      </c>
    </row>
    <row r="110" spans="1:375" x14ac:dyDescent="0.35">
      <c r="A110" t="s">
        <v>4212</v>
      </c>
      <c r="B110" t="s">
        <v>4213</v>
      </c>
      <c r="C110" t="s">
        <v>3316</v>
      </c>
      <c r="D110">
        <v>1.8849206358676643E-3</v>
      </c>
      <c r="E110" t="s">
        <v>193</v>
      </c>
      <c r="F110" t="s">
        <v>193</v>
      </c>
      <c r="G110" t="s">
        <v>193</v>
      </c>
      <c r="H110" t="s">
        <v>3316</v>
      </c>
      <c r="I110" t="s">
        <v>133</v>
      </c>
      <c r="J110" t="s">
        <v>193</v>
      </c>
      <c r="K110" t="s">
        <v>134</v>
      </c>
      <c r="L110" t="s">
        <v>133</v>
      </c>
      <c r="M110" t="s">
        <v>133</v>
      </c>
      <c r="N110" t="s">
        <v>135</v>
      </c>
      <c r="O110" t="s">
        <v>193</v>
      </c>
      <c r="P110" t="s">
        <v>201</v>
      </c>
      <c r="Q110" t="s">
        <v>135</v>
      </c>
      <c r="R110" t="s">
        <v>135</v>
      </c>
      <c r="S110" t="s">
        <v>117</v>
      </c>
      <c r="T110" t="s">
        <v>136</v>
      </c>
      <c r="U110" t="s">
        <v>137</v>
      </c>
      <c r="V110" t="s">
        <v>136</v>
      </c>
      <c r="W110" t="s">
        <v>132</v>
      </c>
      <c r="X110" t="s">
        <v>205</v>
      </c>
      <c r="Y110" t="s">
        <v>1585</v>
      </c>
      <c r="Z110" t="s">
        <v>138</v>
      </c>
      <c r="AA110" t="s">
        <v>193</v>
      </c>
      <c r="AB110" t="s">
        <v>561</v>
      </c>
      <c r="AC110" t="s">
        <v>138</v>
      </c>
      <c r="AD110" t="s">
        <v>138</v>
      </c>
      <c r="AE110" t="s">
        <v>139</v>
      </c>
      <c r="AF110" t="s">
        <v>193</v>
      </c>
      <c r="AG110" t="s">
        <v>140</v>
      </c>
      <c r="AH110" t="s">
        <v>139</v>
      </c>
      <c r="AI110" t="s">
        <v>139</v>
      </c>
      <c r="AJ110" t="s">
        <v>489</v>
      </c>
      <c r="AK110" t="s">
        <v>490</v>
      </c>
      <c r="AL110" t="s">
        <v>109</v>
      </c>
      <c r="AM110" t="s">
        <v>193</v>
      </c>
      <c r="AN110" t="s">
        <v>109</v>
      </c>
      <c r="AO110" t="s">
        <v>193</v>
      </c>
      <c r="AP110" t="s">
        <v>491</v>
      </c>
      <c r="AQ110" t="s">
        <v>193</v>
      </c>
      <c r="AR110" t="s">
        <v>193</v>
      </c>
      <c r="AS110" t="s">
        <v>492</v>
      </c>
      <c r="AT110" t="s">
        <v>193</v>
      </c>
      <c r="AU110" t="s">
        <v>3554</v>
      </c>
      <c r="AV110">
        <v>0</v>
      </c>
      <c r="AW110">
        <v>0</v>
      </c>
      <c r="AX110">
        <v>0</v>
      </c>
      <c r="AY110">
        <v>1</v>
      </c>
      <c r="AZ110">
        <v>0</v>
      </c>
      <c r="BA110">
        <v>0</v>
      </c>
      <c r="BB110">
        <v>0</v>
      </c>
      <c r="BC110" t="s">
        <v>3953</v>
      </c>
      <c r="BD110" t="s">
        <v>3554</v>
      </c>
      <c r="BE110" t="s">
        <v>112</v>
      </c>
      <c r="BF110">
        <v>1</v>
      </c>
      <c r="BG110">
        <v>0</v>
      </c>
      <c r="BH110">
        <v>0</v>
      </c>
      <c r="BI110">
        <v>0</v>
      </c>
      <c r="BJ110">
        <v>0</v>
      </c>
      <c r="BK110">
        <v>0</v>
      </c>
      <c r="BL110">
        <v>0</v>
      </c>
      <c r="BM110">
        <v>0</v>
      </c>
      <c r="BN110">
        <v>0</v>
      </c>
      <c r="BO110">
        <v>0</v>
      </c>
      <c r="BP110" t="s">
        <v>193</v>
      </c>
      <c r="BQ110" t="s">
        <v>113</v>
      </c>
      <c r="BR110" t="s">
        <v>142</v>
      </c>
      <c r="BS110" t="s">
        <v>193</v>
      </c>
      <c r="BT110" t="s">
        <v>193</v>
      </c>
      <c r="BU110" t="s">
        <v>193</v>
      </c>
      <c r="BV110" t="s">
        <v>193</v>
      </c>
      <c r="BW110" t="s">
        <v>193</v>
      </c>
      <c r="BX110" t="s">
        <v>193</v>
      </c>
      <c r="BY110" t="s">
        <v>193</v>
      </c>
      <c r="BZ110" t="s">
        <v>193</v>
      </c>
      <c r="CA110" t="s">
        <v>193</v>
      </c>
      <c r="CB110" t="s">
        <v>193</v>
      </c>
      <c r="CC110" t="s">
        <v>193</v>
      </c>
      <c r="CD110" t="s">
        <v>193</v>
      </c>
      <c r="CE110" t="s">
        <v>193</v>
      </c>
      <c r="CF110" t="s">
        <v>193</v>
      </c>
      <c r="CG110" t="s">
        <v>193</v>
      </c>
      <c r="CH110" t="s">
        <v>193</v>
      </c>
      <c r="CI110" t="s">
        <v>193</v>
      </c>
      <c r="CJ110" t="s">
        <v>193</v>
      </c>
      <c r="CK110" t="s">
        <v>193</v>
      </c>
      <c r="CL110" t="s">
        <v>193</v>
      </c>
      <c r="CM110" t="s">
        <v>193</v>
      </c>
      <c r="CN110" t="s">
        <v>193</v>
      </c>
      <c r="CO110" t="s">
        <v>193</v>
      </c>
      <c r="CP110" t="s">
        <v>193</v>
      </c>
      <c r="CQ110" t="s">
        <v>193</v>
      </c>
      <c r="CR110" t="s">
        <v>193</v>
      </c>
      <c r="CS110" t="s">
        <v>193</v>
      </c>
      <c r="CT110" t="s">
        <v>193</v>
      </c>
      <c r="CU110" t="s">
        <v>193</v>
      </c>
      <c r="CV110" t="s">
        <v>193</v>
      </c>
      <c r="CW110" t="s">
        <v>193</v>
      </c>
      <c r="CX110" t="s">
        <v>193</v>
      </c>
      <c r="CY110" t="s">
        <v>193</v>
      </c>
      <c r="CZ110" t="s">
        <v>193</v>
      </c>
      <c r="DA110" t="s">
        <v>193</v>
      </c>
      <c r="DB110" t="s">
        <v>193</v>
      </c>
      <c r="DC110" t="s">
        <v>193</v>
      </c>
      <c r="DD110" t="s">
        <v>193</v>
      </c>
      <c r="DE110" t="s">
        <v>193</v>
      </c>
      <c r="DF110" t="s">
        <v>193</v>
      </c>
      <c r="DG110" t="s">
        <v>193</v>
      </c>
      <c r="DH110" t="s">
        <v>193</v>
      </c>
      <c r="DI110" t="s">
        <v>193</v>
      </c>
      <c r="DJ110" t="s">
        <v>193</v>
      </c>
      <c r="DK110" t="s">
        <v>193</v>
      </c>
      <c r="DL110" t="s">
        <v>193</v>
      </c>
      <c r="DM110" t="s">
        <v>193</v>
      </c>
      <c r="DN110" t="s">
        <v>193</v>
      </c>
      <c r="DO110" t="s">
        <v>193</v>
      </c>
      <c r="DP110" t="s">
        <v>193</v>
      </c>
      <c r="DQ110" t="s">
        <v>193</v>
      </c>
      <c r="DR110" t="s">
        <v>193</v>
      </c>
      <c r="DS110" t="s">
        <v>193</v>
      </c>
      <c r="DT110" t="s">
        <v>193</v>
      </c>
      <c r="DU110" t="s">
        <v>193</v>
      </c>
      <c r="DV110" t="s">
        <v>193</v>
      </c>
      <c r="DW110" t="s">
        <v>193</v>
      </c>
      <c r="DX110" t="s">
        <v>193</v>
      </c>
      <c r="DY110" t="s">
        <v>193</v>
      </c>
      <c r="DZ110" t="s">
        <v>193</v>
      </c>
      <c r="EA110" t="s">
        <v>193</v>
      </c>
      <c r="EB110" t="s">
        <v>193</v>
      </c>
      <c r="EC110" t="s">
        <v>193</v>
      </c>
      <c r="ED110" t="s">
        <v>193</v>
      </c>
      <c r="EE110" t="s">
        <v>193</v>
      </c>
      <c r="EF110" t="s">
        <v>193</v>
      </c>
      <c r="EG110" t="s">
        <v>193</v>
      </c>
      <c r="EH110" t="s">
        <v>193</v>
      </c>
      <c r="EI110" t="s">
        <v>193</v>
      </c>
      <c r="EJ110" t="s">
        <v>193</v>
      </c>
      <c r="EK110" t="s">
        <v>193</v>
      </c>
      <c r="EL110" t="s">
        <v>193</v>
      </c>
      <c r="EM110" t="s">
        <v>193</v>
      </c>
      <c r="EN110" t="s">
        <v>193</v>
      </c>
      <c r="EO110" t="s">
        <v>193</v>
      </c>
      <c r="EP110" t="s">
        <v>193</v>
      </c>
      <c r="EQ110" t="s">
        <v>193</v>
      </c>
      <c r="ER110" t="s">
        <v>193</v>
      </c>
      <c r="ES110" t="s">
        <v>193</v>
      </c>
      <c r="ET110" t="s">
        <v>193</v>
      </c>
      <c r="EU110" t="s">
        <v>193</v>
      </c>
      <c r="EV110" t="s">
        <v>193</v>
      </c>
      <c r="EW110" t="s">
        <v>193</v>
      </c>
      <c r="EX110" t="s">
        <v>193</v>
      </c>
      <c r="EY110" t="s">
        <v>193</v>
      </c>
      <c r="EZ110" t="s">
        <v>193</v>
      </c>
      <c r="FA110" t="s">
        <v>193</v>
      </c>
      <c r="FB110" t="s">
        <v>193</v>
      </c>
      <c r="FC110" t="s">
        <v>193</v>
      </c>
      <c r="FD110" t="s">
        <v>193</v>
      </c>
      <c r="FE110" t="s">
        <v>193</v>
      </c>
      <c r="FF110" t="s">
        <v>193</v>
      </c>
      <c r="FG110" t="s">
        <v>193</v>
      </c>
      <c r="FH110" t="s">
        <v>193</v>
      </c>
      <c r="FI110" t="s">
        <v>193</v>
      </c>
      <c r="FJ110" t="s">
        <v>193</v>
      </c>
      <c r="FK110" t="s">
        <v>193</v>
      </c>
      <c r="FL110" t="s">
        <v>193</v>
      </c>
      <c r="FM110" t="s">
        <v>193</v>
      </c>
      <c r="FN110" t="s">
        <v>193</v>
      </c>
      <c r="FO110" t="s">
        <v>193</v>
      </c>
      <c r="FP110" t="s">
        <v>193</v>
      </c>
      <c r="FQ110" t="s">
        <v>193</v>
      </c>
      <c r="FR110" t="s">
        <v>193</v>
      </c>
      <c r="FS110" t="s">
        <v>193</v>
      </c>
      <c r="FT110" t="s">
        <v>193</v>
      </c>
      <c r="FU110" t="s">
        <v>193</v>
      </c>
      <c r="FV110" t="s">
        <v>193</v>
      </c>
      <c r="FW110" t="s">
        <v>193</v>
      </c>
      <c r="FX110" t="s">
        <v>193</v>
      </c>
      <c r="FY110" t="s">
        <v>193</v>
      </c>
      <c r="FZ110" t="s">
        <v>193</v>
      </c>
      <c r="GA110" t="s">
        <v>193</v>
      </c>
      <c r="GB110" t="s">
        <v>193</v>
      </c>
      <c r="GC110" t="s">
        <v>193</v>
      </c>
      <c r="GD110" t="s">
        <v>193</v>
      </c>
      <c r="GE110" t="s">
        <v>193</v>
      </c>
      <c r="GF110" t="s">
        <v>193</v>
      </c>
      <c r="GG110" t="s">
        <v>193</v>
      </c>
      <c r="GH110" t="s">
        <v>193</v>
      </c>
      <c r="GI110" t="s">
        <v>193</v>
      </c>
      <c r="GJ110" t="s">
        <v>193</v>
      </c>
      <c r="GK110" t="s">
        <v>193</v>
      </c>
      <c r="GL110" t="s">
        <v>193</v>
      </c>
      <c r="GM110" t="s">
        <v>193</v>
      </c>
      <c r="GN110" t="s">
        <v>193</v>
      </c>
      <c r="GO110" t="s">
        <v>193</v>
      </c>
      <c r="GP110" t="s">
        <v>193</v>
      </c>
      <c r="GQ110" t="s">
        <v>193</v>
      </c>
      <c r="GR110" t="s">
        <v>193</v>
      </c>
      <c r="GS110" t="s">
        <v>193</v>
      </c>
      <c r="GT110" t="s">
        <v>193</v>
      </c>
      <c r="GU110" t="s">
        <v>193</v>
      </c>
      <c r="GV110" t="s">
        <v>193</v>
      </c>
      <c r="GW110" t="s">
        <v>193</v>
      </c>
      <c r="GX110" t="s">
        <v>193</v>
      </c>
      <c r="GY110" t="s">
        <v>193</v>
      </c>
      <c r="GZ110" t="s">
        <v>193</v>
      </c>
      <c r="HA110" t="s">
        <v>193</v>
      </c>
      <c r="HB110" t="s">
        <v>193</v>
      </c>
      <c r="HC110" t="s">
        <v>193</v>
      </c>
      <c r="HD110" t="s">
        <v>193</v>
      </c>
      <c r="HE110" t="s">
        <v>193</v>
      </c>
      <c r="HF110" t="s">
        <v>193</v>
      </c>
      <c r="HG110" t="s">
        <v>193</v>
      </c>
      <c r="HH110" t="s">
        <v>193</v>
      </c>
      <c r="HI110" t="s">
        <v>193</v>
      </c>
      <c r="HJ110" t="s">
        <v>193</v>
      </c>
      <c r="HK110" t="s">
        <v>193</v>
      </c>
      <c r="HL110" t="s">
        <v>193</v>
      </c>
      <c r="HM110" t="s">
        <v>193</v>
      </c>
      <c r="HN110" t="s">
        <v>193</v>
      </c>
      <c r="HO110" t="s">
        <v>193</v>
      </c>
      <c r="HP110" t="s">
        <v>193</v>
      </c>
      <c r="HQ110" t="s">
        <v>193</v>
      </c>
      <c r="HR110" t="s">
        <v>193</v>
      </c>
      <c r="HS110" t="s">
        <v>193</v>
      </c>
      <c r="HT110" t="s">
        <v>193</v>
      </c>
      <c r="HU110" t="s">
        <v>193</v>
      </c>
      <c r="HV110" t="s">
        <v>193</v>
      </c>
      <c r="HW110" t="s">
        <v>193</v>
      </c>
      <c r="HX110" t="s">
        <v>193</v>
      </c>
      <c r="HY110" t="s">
        <v>193</v>
      </c>
      <c r="HZ110" t="s">
        <v>193</v>
      </c>
      <c r="IA110" t="s">
        <v>193</v>
      </c>
      <c r="IB110" t="s">
        <v>193</v>
      </c>
      <c r="IC110" t="s">
        <v>193</v>
      </c>
      <c r="ID110" t="s">
        <v>193</v>
      </c>
      <c r="IE110" t="s">
        <v>193</v>
      </c>
      <c r="IF110" t="s">
        <v>193</v>
      </c>
      <c r="IG110" t="s">
        <v>193</v>
      </c>
      <c r="IH110" t="s">
        <v>193</v>
      </c>
      <c r="II110" t="s">
        <v>193</v>
      </c>
      <c r="IJ110" t="s">
        <v>193</v>
      </c>
      <c r="IK110" t="s">
        <v>193</v>
      </c>
      <c r="IL110" t="s">
        <v>193</v>
      </c>
      <c r="IM110" t="s">
        <v>193</v>
      </c>
      <c r="IN110" t="s">
        <v>3419</v>
      </c>
      <c r="IO110">
        <v>1</v>
      </c>
      <c r="IP110">
        <v>1</v>
      </c>
      <c r="IQ110">
        <v>1</v>
      </c>
      <c r="IR110">
        <v>1</v>
      </c>
      <c r="IS110">
        <v>1</v>
      </c>
      <c r="IT110">
        <v>1</v>
      </c>
      <c r="IU110">
        <v>1</v>
      </c>
      <c r="IV110">
        <v>0</v>
      </c>
      <c r="IW110" t="s">
        <v>3553</v>
      </c>
      <c r="IX110" t="s">
        <v>193</v>
      </c>
      <c r="IY110" t="s">
        <v>193</v>
      </c>
      <c r="IZ110" t="s">
        <v>193</v>
      </c>
      <c r="JA110">
        <v>100</v>
      </c>
      <c r="JB110">
        <v>125</v>
      </c>
      <c r="JC110">
        <v>25</v>
      </c>
      <c r="JD110">
        <v>100</v>
      </c>
      <c r="JE110">
        <v>75</v>
      </c>
      <c r="JF110" t="s">
        <v>114</v>
      </c>
      <c r="JG110" t="s">
        <v>193</v>
      </c>
      <c r="JH110" t="s">
        <v>193</v>
      </c>
      <c r="JI110" t="s">
        <v>193</v>
      </c>
      <c r="JJ110" t="s">
        <v>193</v>
      </c>
      <c r="JK110" t="s">
        <v>193</v>
      </c>
      <c r="JL110" t="s">
        <v>193</v>
      </c>
      <c r="JM110" t="s">
        <v>193</v>
      </c>
      <c r="JN110" t="s">
        <v>193</v>
      </c>
      <c r="JO110" t="s">
        <v>193</v>
      </c>
      <c r="JP110" t="s">
        <v>193</v>
      </c>
      <c r="JQ110" t="s">
        <v>193</v>
      </c>
      <c r="JR110" t="s">
        <v>114</v>
      </c>
      <c r="JS110" t="s">
        <v>193</v>
      </c>
      <c r="JT110" t="s">
        <v>193</v>
      </c>
      <c r="JU110" t="s">
        <v>193</v>
      </c>
      <c r="JV110" t="s">
        <v>193</v>
      </c>
      <c r="JW110" t="s">
        <v>193</v>
      </c>
      <c r="JX110" t="s">
        <v>193</v>
      </c>
      <c r="JY110" t="s">
        <v>193</v>
      </c>
      <c r="JZ110" t="s">
        <v>193</v>
      </c>
      <c r="KA110" t="s">
        <v>3413</v>
      </c>
      <c r="KB110">
        <v>0</v>
      </c>
      <c r="KC110">
        <v>0</v>
      </c>
      <c r="KD110">
        <v>1</v>
      </c>
      <c r="KE110">
        <v>1</v>
      </c>
      <c r="KF110">
        <v>0</v>
      </c>
      <c r="KG110">
        <v>0</v>
      </c>
      <c r="KH110">
        <v>0</v>
      </c>
      <c r="KI110">
        <v>0</v>
      </c>
      <c r="KJ110" t="s">
        <v>193</v>
      </c>
      <c r="KK110" t="s">
        <v>109</v>
      </c>
      <c r="KL110" t="s">
        <v>193</v>
      </c>
      <c r="KM110" t="s">
        <v>3554</v>
      </c>
      <c r="KN110">
        <v>0</v>
      </c>
      <c r="KO110">
        <v>0</v>
      </c>
      <c r="KP110">
        <v>0</v>
      </c>
      <c r="KQ110">
        <v>1</v>
      </c>
      <c r="KR110">
        <v>0</v>
      </c>
      <c r="KS110">
        <v>0</v>
      </c>
      <c r="KT110">
        <v>0</v>
      </c>
      <c r="KU110" t="s">
        <v>193</v>
      </c>
      <c r="KV110" t="s">
        <v>193</v>
      </c>
      <c r="KW110" t="s">
        <v>193</v>
      </c>
      <c r="KX110" t="s">
        <v>193</v>
      </c>
      <c r="KY110" t="s">
        <v>193</v>
      </c>
      <c r="KZ110" t="s">
        <v>193</v>
      </c>
      <c r="LA110" t="s">
        <v>193</v>
      </c>
      <c r="LB110" t="s">
        <v>193</v>
      </c>
      <c r="LC110" t="s">
        <v>193</v>
      </c>
      <c r="LD110" t="s">
        <v>193</v>
      </c>
      <c r="LE110" t="s">
        <v>193</v>
      </c>
      <c r="LF110" t="s">
        <v>193</v>
      </c>
      <c r="LG110" t="s">
        <v>193</v>
      </c>
      <c r="LH110" t="s">
        <v>193</v>
      </c>
      <c r="LI110" t="s">
        <v>193</v>
      </c>
      <c r="LJ110" t="s">
        <v>193</v>
      </c>
      <c r="LK110" t="s">
        <v>193</v>
      </c>
      <c r="LL110" t="s">
        <v>193</v>
      </c>
      <c r="LM110" t="s">
        <v>193</v>
      </c>
      <c r="LN110" t="s">
        <v>193</v>
      </c>
      <c r="LO110" t="s">
        <v>193</v>
      </c>
      <c r="LP110" t="s">
        <v>193</v>
      </c>
      <c r="LQ110" t="s">
        <v>193</v>
      </c>
      <c r="LR110" t="s">
        <v>193</v>
      </c>
      <c r="LS110" t="s">
        <v>193</v>
      </c>
      <c r="LT110" t="s">
        <v>193</v>
      </c>
      <c r="LU110" t="s">
        <v>193</v>
      </c>
      <c r="LV110" t="s">
        <v>193</v>
      </c>
      <c r="LW110" t="s">
        <v>193</v>
      </c>
      <c r="LX110" t="s">
        <v>193</v>
      </c>
      <c r="LY110" t="s">
        <v>193</v>
      </c>
      <c r="LZ110" t="s">
        <v>193</v>
      </c>
      <c r="MA110" t="s">
        <v>193</v>
      </c>
      <c r="MB110" t="s">
        <v>193</v>
      </c>
      <c r="MC110" t="s">
        <v>193</v>
      </c>
      <c r="MD110" t="s">
        <v>193</v>
      </c>
      <c r="ME110" t="s">
        <v>193</v>
      </c>
      <c r="MF110" t="s">
        <v>193</v>
      </c>
      <c r="MG110" t="s">
        <v>193</v>
      </c>
      <c r="MH110" t="s">
        <v>193</v>
      </c>
      <c r="MI110" t="s">
        <v>193</v>
      </c>
      <c r="MJ110" t="s">
        <v>193</v>
      </c>
      <c r="MK110" t="s">
        <v>193</v>
      </c>
      <c r="ML110" t="s">
        <v>193</v>
      </c>
      <c r="MM110" t="s">
        <v>193</v>
      </c>
      <c r="MN110" t="s">
        <v>193</v>
      </c>
      <c r="MO110" t="s">
        <v>193</v>
      </c>
      <c r="MP110" t="s">
        <v>193</v>
      </c>
      <c r="MQ110" t="s">
        <v>193</v>
      </c>
      <c r="MR110" t="s">
        <v>193</v>
      </c>
      <c r="MS110" t="s">
        <v>193</v>
      </c>
      <c r="MT110" t="s">
        <v>193</v>
      </c>
      <c r="MU110" t="s">
        <v>193</v>
      </c>
      <c r="MV110" t="s">
        <v>193</v>
      </c>
      <c r="MW110" t="s">
        <v>193</v>
      </c>
      <c r="MX110" t="s">
        <v>193</v>
      </c>
      <c r="MY110" t="s">
        <v>193</v>
      </c>
      <c r="MZ110" t="s">
        <v>193</v>
      </c>
      <c r="NA110" t="s">
        <v>4214</v>
      </c>
      <c r="NB110" t="s">
        <v>193</v>
      </c>
      <c r="NC110">
        <v>195694678</v>
      </c>
      <c r="ND110" t="s">
        <v>3552</v>
      </c>
      <c r="NE110" t="s">
        <v>4215</v>
      </c>
      <c r="NF110" t="s">
        <v>193</v>
      </c>
      <c r="NG110" t="s">
        <v>699</v>
      </c>
      <c r="NH110" t="s">
        <v>700</v>
      </c>
      <c r="NI110" t="s">
        <v>611</v>
      </c>
      <c r="NJ110" t="s">
        <v>193</v>
      </c>
      <c r="NK110">
        <v>111</v>
      </c>
    </row>
    <row r="111" spans="1:375" x14ac:dyDescent="0.35">
      <c r="A111" t="s">
        <v>4216</v>
      </c>
      <c r="B111" t="s">
        <v>4217</v>
      </c>
      <c r="C111" t="s">
        <v>3316</v>
      </c>
      <c r="D111">
        <v>4.6296296204673126E-4</v>
      </c>
      <c r="E111" t="s">
        <v>193</v>
      </c>
      <c r="F111" t="s">
        <v>193</v>
      </c>
      <c r="G111" t="s">
        <v>193</v>
      </c>
      <c r="H111" t="s">
        <v>3316</v>
      </c>
      <c r="I111" t="s">
        <v>133</v>
      </c>
      <c r="J111" t="s">
        <v>193</v>
      </c>
      <c r="K111" t="s">
        <v>134</v>
      </c>
      <c r="L111" t="s">
        <v>133</v>
      </c>
      <c r="M111" t="s">
        <v>133</v>
      </c>
      <c r="N111" t="s">
        <v>135</v>
      </c>
      <c r="O111" t="s">
        <v>193</v>
      </c>
      <c r="P111" t="s">
        <v>201</v>
      </c>
      <c r="Q111" t="s">
        <v>135</v>
      </c>
      <c r="R111" t="s">
        <v>135</v>
      </c>
      <c r="S111" t="s">
        <v>117</v>
      </c>
      <c r="T111" t="s">
        <v>136</v>
      </c>
      <c r="U111" t="s">
        <v>137</v>
      </c>
      <c r="V111" t="s">
        <v>136</v>
      </c>
      <c r="W111" t="s">
        <v>132</v>
      </c>
      <c r="X111" t="s">
        <v>205</v>
      </c>
      <c r="Y111" t="s">
        <v>1585</v>
      </c>
      <c r="Z111" t="s">
        <v>138</v>
      </c>
      <c r="AA111" t="s">
        <v>193</v>
      </c>
      <c r="AB111" t="s">
        <v>561</v>
      </c>
      <c r="AC111" t="s">
        <v>138</v>
      </c>
      <c r="AD111" t="s">
        <v>138</v>
      </c>
      <c r="AE111" t="s">
        <v>139</v>
      </c>
      <c r="AF111" t="s">
        <v>193</v>
      </c>
      <c r="AG111" t="s">
        <v>140</v>
      </c>
      <c r="AH111" t="s">
        <v>139</v>
      </c>
      <c r="AI111" t="s">
        <v>139</v>
      </c>
      <c r="AJ111" t="s">
        <v>489</v>
      </c>
      <c r="AK111" t="s">
        <v>490</v>
      </c>
      <c r="AL111" t="s">
        <v>109</v>
      </c>
      <c r="AM111" t="s">
        <v>193</v>
      </c>
      <c r="AN111" t="s">
        <v>109</v>
      </c>
      <c r="AO111" t="s">
        <v>193</v>
      </c>
      <c r="AP111" t="s">
        <v>491</v>
      </c>
      <c r="AQ111" t="s">
        <v>193</v>
      </c>
      <c r="AR111" t="s">
        <v>193</v>
      </c>
      <c r="AS111" t="s">
        <v>492</v>
      </c>
      <c r="AT111" t="s">
        <v>193</v>
      </c>
      <c r="AU111" t="s">
        <v>3554</v>
      </c>
      <c r="AV111">
        <v>0</v>
      </c>
      <c r="AW111">
        <v>0</v>
      </c>
      <c r="AX111">
        <v>0</v>
      </c>
      <c r="AY111">
        <v>1</v>
      </c>
      <c r="AZ111">
        <v>0</v>
      </c>
      <c r="BA111">
        <v>0</v>
      </c>
      <c r="BB111">
        <v>0</v>
      </c>
      <c r="BC111" t="s">
        <v>3953</v>
      </c>
      <c r="BD111" t="s">
        <v>3554</v>
      </c>
      <c r="BE111" t="s">
        <v>112</v>
      </c>
      <c r="BF111">
        <v>1</v>
      </c>
      <c r="BG111">
        <v>0</v>
      </c>
      <c r="BH111">
        <v>0</v>
      </c>
      <c r="BI111">
        <v>0</v>
      </c>
      <c r="BJ111">
        <v>0</v>
      </c>
      <c r="BK111">
        <v>0</v>
      </c>
      <c r="BL111">
        <v>0</v>
      </c>
      <c r="BM111">
        <v>0</v>
      </c>
      <c r="BN111">
        <v>0</v>
      </c>
      <c r="BO111">
        <v>0</v>
      </c>
      <c r="BP111" t="s">
        <v>193</v>
      </c>
      <c r="BQ111" t="s">
        <v>113</v>
      </c>
      <c r="BR111" t="s">
        <v>142</v>
      </c>
      <c r="BS111" t="s">
        <v>193</v>
      </c>
      <c r="BT111" t="s">
        <v>193</v>
      </c>
      <c r="BU111" t="s">
        <v>193</v>
      </c>
      <c r="BV111" t="s">
        <v>193</v>
      </c>
      <c r="BW111" t="s">
        <v>193</v>
      </c>
      <c r="BX111" t="s">
        <v>193</v>
      </c>
      <c r="BY111" t="s">
        <v>193</v>
      </c>
      <c r="BZ111" t="s">
        <v>193</v>
      </c>
      <c r="CA111" t="s">
        <v>193</v>
      </c>
      <c r="CB111" t="s">
        <v>193</v>
      </c>
      <c r="CC111" t="s">
        <v>193</v>
      </c>
      <c r="CD111" t="s">
        <v>193</v>
      </c>
      <c r="CE111" t="s">
        <v>193</v>
      </c>
      <c r="CF111" t="s">
        <v>193</v>
      </c>
      <c r="CG111" t="s">
        <v>193</v>
      </c>
      <c r="CH111" t="s">
        <v>193</v>
      </c>
      <c r="CI111" t="s">
        <v>193</v>
      </c>
      <c r="CJ111" t="s">
        <v>193</v>
      </c>
      <c r="CK111" t="s">
        <v>193</v>
      </c>
      <c r="CL111" t="s">
        <v>193</v>
      </c>
      <c r="CM111" t="s">
        <v>193</v>
      </c>
      <c r="CN111" t="s">
        <v>193</v>
      </c>
      <c r="CO111" t="s">
        <v>193</v>
      </c>
      <c r="CP111" t="s">
        <v>193</v>
      </c>
      <c r="CQ111" t="s">
        <v>193</v>
      </c>
      <c r="CR111" t="s">
        <v>193</v>
      </c>
      <c r="CS111" t="s">
        <v>193</v>
      </c>
      <c r="CT111" t="s">
        <v>193</v>
      </c>
      <c r="CU111" t="s">
        <v>193</v>
      </c>
      <c r="CV111" t="s">
        <v>193</v>
      </c>
      <c r="CW111" t="s">
        <v>193</v>
      </c>
      <c r="CX111" t="s">
        <v>193</v>
      </c>
      <c r="CY111" t="s">
        <v>193</v>
      </c>
      <c r="CZ111" t="s">
        <v>193</v>
      </c>
      <c r="DA111" t="s">
        <v>193</v>
      </c>
      <c r="DB111" t="s">
        <v>193</v>
      </c>
      <c r="DC111" t="s">
        <v>193</v>
      </c>
      <c r="DD111" t="s">
        <v>193</v>
      </c>
      <c r="DE111" t="s">
        <v>193</v>
      </c>
      <c r="DF111" t="s">
        <v>193</v>
      </c>
      <c r="DG111" t="s">
        <v>193</v>
      </c>
      <c r="DH111" t="s">
        <v>193</v>
      </c>
      <c r="DI111" t="s">
        <v>193</v>
      </c>
      <c r="DJ111" t="s">
        <v>193</v>
      </c>
      <c r="DK111" t="s">
        <v>193</v>
      </c>
      <c r="DL111" t="s">
        <v>193</v>
      </c>
      <c r="DM111" t="s">
        <v>193</v>
      </c>
      <c r="DN111" t="s">
        <v>193</v>
      </c>
      <c r="DO111" t="s">
        <v>193</v>
      </c>
      <c r="DP111" t="s">
        <v>193</v>
      </c>
      <c r="DQ111" t="s">
        <v>193</v>
      </c>
      <c r="DR111" t="s">
        <v>193</v>
      </c>
      <c r="DS111" t="s">
        <v>193</v>
      </c>
      <c r="DT111" t="s">
        <v>193</v>
      </c>
      <c r="DU111" t="s">
        <v>193</v>
      </c>
      <c r="DV111" t="s">
        <v>193</v>
      </c>
      <c r="DW111" t="s">
        <v>193</v>
      </c>
      <c r="DX111" t="s">
        <v>193</v>
      </c>
      <c r="DY111" t="s">
        <v>193</v>
      </c>
      <c r="DZ111" t="s">
        <v>193</v>
      </c>
      <c r="EA111" t="s">
        <v>193</v>
      </c>
      <c r="EB111" t="s">
        <v>193</v>
      </c>
      <c r="EC111" t="s">
        <v>193</v>
      </c>
      <c r="ED111" t="s">
        <v>193</v>
      </c>
      <c r="EE111" t="s">
        <v>193</v>
      </c>
      <c r="EF111" t="s">
        <v>193</v>
      </c>
      <c r="EG111" t="s">
        <v>193</v>
      </c>
      <c r="EH111" t="s">
        <v>193</v>
      </c>
      <c r="EI111" t="s">
        <v>193</v>
      </c>
      <c r="EJ111" t="s">
        <v>193</v>
      </c>
      <c r="EK111" t="s">
        <v>193</v>
      </c>
      <c r="EL111" t="s">
        <v>193</v>
      </c>
      <c r="EM111" t="s">
        <v>193</v>
      </c>
      <c r="EN111" t="s">
        <v>193</v>
      </c>
      <c r="EO111" t="s">
        <v>193</v>
      </c>
      <c r="EP111" t="s">
        <v>193</v>
      </c>
      <c r="EQ111" t="s">
        <v>193</v>
      </c>
      <c r="ER111" t="s">
        <v>193</v>
      </c>
      <c r="ES111" t="s">
        <v>193</v>
      </c>
      <c r="ET111" t="s">
        <v>193</v>
      </c>
      <c r="EU111" t="s">
        <v>193</v>
      </c>
      <c r="EV111" t="s">
        <v>193</v>
      </c>
      <c r="EW111" t="s">
        <v>193</v>
      </c>
      <c r="EX111" t="s">
        <v>193</v>
      </c>
      <c r="EY111" t="s">
        <v>193</v>
      </c>
      <c r="EZ111" t="s">
        <v>193</v>
      </c>
      <c r="FA111" t="s">
        <v>193</v>
      </c>
      <c r="FB111" t="s">
        <v>193</v>
      </c>
      <c r="FC111" t="s">
        <v>193</v>
      </c>
      <c r="FD111" t="s">
        <v>193</v>
      </c>
      <c r="FE111" t="s">
        <v>193</v>
      </c>
      <c r="FF111" t="s">
        <v>193</v>
      </c>
      <c r="FG111" t="s">
        <v>193</v>
      </c>
      <c r="FH111" t="s">
        <v>193</v>
      </c>
      <c r="FI111" t="s">
        <v>193</v>
      </c>
      <c r="FJ111" t="s">
        <v>193</v>
      </c>
      <c r="FK111" t="s">
        <v>193</v>
      </c>
      <c r="FL111" t="s">
        <v>193</v>
      </c>
      <c r="FM111" t="s">
        <v>193</v>
      </c>
      <c r="FN111" t="s">
        <v>193</v>
      </c>
      <c r="FO111" t="s">
        <v>193</v>
      </c>
      <c r="FP111" t="s">
        <v>193</v>
      </c>
      <c r="FQ111" t="s">
        <v>193</v>
      </c>
      <c r="FR111" t="s">
        <v>193</v>
      </c>
      <c r="FS111" t="s">
        <v>193</v>
      </c>
      <c r="FT111" t="s">
        <v>193</v>
      </c>
      <c r="FU111" t="s">
        <v>193</v>
      </c>
      <c r="FV111" t="s">
        <v>193</v>
      </c>
      <c r="FW111" t="s">
        <v>193</v>
      </c>
      <c r="FX111" t="s">
        <v>193</v>
      </c>
      <c r="FY111" t="s">
        <v>193</v>
      </c>
      <c r="FZ111" t="s">
        <v>193</v>
      </c>
      <c r="GA111" t="s">
        <v>193</v>
      </c>
      <c r="GB111" t="s">
        <v>193</v>
      </c>
      <c r="GC111" t="s">
        <v>193</v>
      </c>
      <c r="GD111" t="s">
        <v>193</v>
      </c>
      <c r="GE111" t="s">
        <v>193</v>
      </c>
      <c r="GF111" t="s">
        <v>193</v>
      </c>
      <c r="GG111" t="s">
        <v>193</v>
      </c>
      <c r="GH111" t="s">
        <v>193</v>
      </c>
      <c r="GI111" t="s">
        <v>193</v>
      </c>
      <c r="GJ111" t="s">
        <v>193</v>
      </c>
      <c r="GK111" t="s">
        <v>193</v>
      </c>
      <c r="GL111" t="s">
        <v>193</v>
      </c>
      <c r="GM111" t="s">
        <v>193</v>
      </c>
      <c r="GN111" t="s">
        <v>193</v>
      </c>
      <c r="GO111" t="s">
        <v>193</v>
      </c>
      <c r="GP111" t="s">
        <v>193</v>
      </c>
      <c r="GQ111" t="s">
        <v>193</v>
      </c>
      <c r="GR111" t="s">
        <v>193</v>
      </c>
      <c r="GS111" t="s">
        <v>193</v>
      </c>
      <c r="GT111" t="s">
        <v>193</v>
      </c>
      <c r="GU111" t="s">
        <v>193</v>
      </c>
      <c r="GV111" t="s">
        <v>193</v>
      </c>
      <c r="GW111" t="s">
        <v>193</v>
      </c>
      <c r="GX111" t="s">
        <v>193</v>
      </c>
      <c r="GY111" t="s">
        <v>193</v>
      </c>
      <c r="GZ111" t="s">
        <v>193</v>
      </c>
      <c r="HA111" t="s">
        <v>193</v>
      </c>
      <c r="HB111" t="s">
        <v>193</v>
      </c>
      <c r="HC111" t="s">
        <v>193</v>
      </c>
      <c r="HD111" t="s">
        <v>193</v>
      </c>
      <c r="HE111" t="s">
        <v>193</v>
      </c>
      <c r="HF111" t="s">
        <v>193</v>
      </c>
      <c r="HG111" t="s">
        <v>193</v>
      </c>
      <c r="HH111" t="s">
        <v>193</v>
      </c>
      <c r="HI111" t="s">
        <v>193</v>
      </c>
      <c r="HJ111" t="s">
        <v>193</v>
      </c>
      <c r="HK111" t="s">
        <v>193</v>
      </c>
      <c r="HL111" t="s">
        <v>193</v>
      </c>
      <c r="HM111" t="s">
        <v>193</v>
      </c>
      <c r="HN111" t="s">
        <v>193</v>
      </c>
      <c r="HO111" t="s">
        <v>193</v>
      </c>
      <c r="HP111" t="s">
        <v>193</v>
      </c>
      <c r="HQ111" t="s">
        <v>193</v>
      </c>
      <c r="HR111" t="s">
        <v>193</v>
      </c>
      <c r="HS111" t="s">
        <v>193</v>
      </c>
      <c r="HT111" t="s">
        <v>193</v>
      </c>
      <c r="HU111" t="s">
        <v>193</v>
      </c>
      <c r="HV111" t="s">
        <v>193</v>
      </c>
      <c r="HW111" t="s">
        <v>193</v>
      </c>
      <c r="HX111" t="s">
        <v>193</v>
      </c>
      <c r="HY111" t="s">
        <v>193</v>
      </c>
      <c r="HZ111" t="s">
        <v>193</v>
      </c>
      <c r="IA111" t="s">
        <v>193</v>
      </c>
      <c r="IB111" t="s">
        <v>193</v>
      </c>
      <c r="IC111" t="s">
        <v>193</v>
      </c>
      <c r="ID111" t="s">
        <v>193</v>
      </c>
      <c r="IE111" t="s">
        <v>193</v>
      </c>
      <c r="IF111" t="s">
        <v>193</v>
      </c>
      <c r="IG111" t="s">
        <v>193</v>
      </c>
      <c r="IH111" t="s">
        <v>193</v>
      </c>
      <c r="II111" t="s">
        <v>193</v>
      </c>
      <c r="IJ111" t="s">
        <v>193</v>
      </c>
      <c r="IK111" t="s">
        <v>193</v>
      </c>
      <c r="IL111" t="s">
        <v>193</v>
      </c>
      <c r="IM111" t="s">
        <v>193</v>
      </c>
      <c r="IN111" t="s">
        <v>3411</v>
      </c>
      <c r="IO111">
        <v>0</v>
      </c>
      <c r="IP111">
        <v>1</v>
      </c>
      <c r="IQ111">
        <v>1</v>
      </c>
      <c r="IR111">
        <v>1</v>
      </c>
      <c r="IS111">
        <v>1</v>
      </c>
      <c r="IT111">
        <v>1</v>
      </c>
      <c r="IU111">
        <v>1</v>
      </c>
      <c r="IV111">
        <v>0</v>
      </c>
      <c r="IW111" t="s">
        <v>193</v>
      </c>
      <c r="IX111" t="s">
        <v>193</v>
      </c>
      <c r="IY111" t="s">
        <v>193</v>
      </c>
      <c r="IZ111">
        <v>900</v>
      </c>
      <c r="JA111">
        <v>100</v>
      </c>
      <c r="JB111">
        <v>200</v>
      </c>
      <c r="JC111">
        <v>25</v>
      </c>
      <c r="JD111">
        <v>100</v>
      </c>
      <c r="JE111">
        <v>75</v>
      </c>
      <c r="JF111" t="s">
        <v>114</v>
      </c>
      <c r="JG111" t="s">
        <v>193</v>
      </c>
      <c r="JH111" t="s">
        <v>193</v>
      </c>
      <c r="JI111" t="s">
        <v>193</v>
      </c>
      <c r="JJ111" t="s">
        <v>193</v>
      </c>
      <c r="JK111" t="s">
        <v>193</v>
      </c>
      <c r="JL111" t="s">
        <v>193</v>
      </c>
      <c r="JM111" t="s">
        <v>193</v>
      </c>
      <c r="JN111" t="s">
        <v>193</v>
      </c>
      <c r="JO111" t="s">
        <v>193</v>
      </c>
      <c r="JP111" t="s">
        <v>193</v>
      </c>
      <c r="JQ111" t="s">
        <v>193</v>
      </c>
      <c r="JR111" t="s">
        <v>114</v>
      </c>
      <c r="JS111" t="s">
        <v>193</v>
      </c>
      <c r="JT111" t="s">
        <v>193</v>
      </c>
      <c r="JU111" t="s">
        <v>193</v>
      </c>
      <c r="JV111" t="s">
        <v>193</v>
      </c>
      <c r="JW111" t="s">
        <v>193</v>
      </c>
      <c r="JX111" t="s">
        <v>193</v>
      </c>
      <c r="JY111" t="s">
        <v>193</v>
      </c>
      <c r="JZ111" t="s">
        <v>193</v>
      </c>
      <c r="KA111" t="s">
        <v>132</v>
      </c>
      <c r="KB111">
        <v>0</v>
      </c>
      <c r="KC111">
        <v>0</v>
      </c>
      <c r="KD111">
        <v>0</v>
      </c>
      <c r="KE111">
        <v>0</v>
      </c>
      <c r="KF111">
        <v>0</v>
      </c>
      <c r="KG111">
        <v>0</v>
      </c>
      <c r="KH111">
        <v>0</v>
      </c>
      <c r="KI111">
        <v>1</v>
      </c>
      <c r="KJ111" t="s">
        <v>193</v>
      </c>
      <c r="KK111" t="s">
        <v>114</v>
      </c>
      <c r="KL111" t="s">
        <v>193</v>
      </c>
      <c r="KM111" t="s">
        <v>193</v>
      </c>
      <c r="KN111" t="s">
        <v>193</v>
      </c>
      <c r="KO111" t="s">
        <v>193</v>
      </c>
      <c r="KP111" t="s">
        <v>193</v>
      </c>
      <c r="KQ111" t="s">
        <v>193</v>
      </c>
      <c r="KR111" t="s">
        <v>193</v>
      </c>
      <c r="KS111" t="s">
        <v>193</v>
      </c>
      <c r="KT111" t="s">
        <v>193</v>
      </c>
      <c r="KU111" t="s">
        <v>193</v>
      </c>
      <c r="KV111" t="s">
        <v>193</v>
      </c>
      <c r="KW111" t="s">
        <v>193</v>
      </c>
      <c r="KX111" t="s">
        <v>193</v>
      </c>
      <c r="KY111" t="s">
        <v>193</v>
      </c>
      <c r="KZ111" t="s">
        <v>193</v>
      </c>
      <c r="LA111" t="s">
        <v>193</v>
      </c>
      <c r="LB111" t="s">
        <v>193</v>
      </c>
      <c r="LC111" t="s">
        <v>193</v>
      </c>
      <c r="LD111" t="s">
        <v>193</v>
      </c>
      <c r="LE111" t="s">
        <v>193</v>
      </c>
      <c r="LF111" t="s">
        <v>193</v>
      </c>
      <c r="LG111" t="s">
        <v>193</v>
      </c>
      <c r="LH111" t="s">
        <v>193</v>
      </c>
      <c r="LI111" t="s">
        <v>193</v>
      </c>
      <c r="LJ111" t="s">
        <v>193</v>
      </c>
      <c r="LK111" t="s">
        <v>193</v>
      </c>
      <c r="LL111" t="s">
        <v>193</v>
      </c>
      <c r="LM111" t="s">
        <v>193</v>
      </c>
      <c r="LN111" t="s">
        <v>193</v>
      </c>
      <c r="LO111" t="s">
        <v>193</v>
      </c>
      <c r="LP111" t="s">
        <v>193</v>
      </c>
      <c r="LQ111" t="s">
        <v>193</v>
      </c>
      <c r="LR111" t="s">
        <v>193</v>
      </c>
      <c r="LS111" t="s">
        <v>193</v>
      </c>
      <c r="LT111" t="s">
        <v>193</v>
      </c>
      <c r="LU111" t="s">
        <v>193</v>
      </c>
      <c r="LV111" t="s">
        <v>193</v>
      </c>
      <c r="LW111" t="s">
        <v>193</v>
      </c>
      <c r="LX111" t="s">
        <v>193</v>
      </c>
      <c r="LY111" t="s">
        <v>193</v>
      </c>
      <c r="LZ111" t="s">
        <v>193</v>
      </c>
      <c r="MA111" t="s">
        <v>193</v>
      </c>
      <c r="MB111" t="s">
        <v>193</v>
      </c>
      <c r="MC111" t="s">
        <v>193</v>
      </c>
      <c r="MD111" t="s">
        <v>193</v>
      </c>
      <c r="ME111" t="s">
        <v>193</v>
      </c>
      <c r="MF111" t="s">
        <v>193</v>
      </c>
      <c r="MG111" t="s">
        <v>193</v>
      </c>
      <c r="MH111" t="s">
        <v>193</v>
      </c>
      <c r="MI111" t="s">
        <v>193</v>
      </c>
      <c r="MJ111" t="s">
        <v>193</v>
      </c>
      <c r="MK111" t="s">
        <v>193</v>
      </c>
      <c r="ML111" t="s">
        <v>193</v>
      </c>
      <c r="MM111" t="s">
        <v>193</v>
      </c>
      <c r="MN111" t="s">
        <v>193</v>
      </c>
      <c r="MO111" t="s">
        <v>193</v>
      </c>
      <c r="MP111" t="s">
        <v>193</v>
      </c>
      <c r="MQ111" t="s">
        <v>193</v>
      </c>
      <c r="MR111" t="s">
        <v>193</v>
      </c>
      <c r="MS111" t="s">
        <v>193</v>
      </c>
      <c r="MT111" t="s">
        <v>193</v>
      </c>
      <c r="MU111" t="s">
        <v>193</v>
      </c>
      <c r="MV111" t="s">
        <v>193</v>
      </c>
      <c r="MW111" t="s">
        <v>193</v>
      </c>
      <c r="MX111" t="s">
        <v>193</v>
      </c>
      <c r="MY111" t="s">
        <v>193</v>
      </c>
      <c r="MZ111" t="s">
        <v>193</v>
      </c>
      <c r="NA111" t="s">
        <v>193</v>
      </c>
      <c r="NB111" t="s">
        <v>193</v>
      </c>
      <c r="NC111">
        <v>195694705</v>
      </c>
      <c r="ND111" t="s">
        <v>3555</v>
      </c>
      <c r="NE111" t="s">
        <v>4218</v>
      </c>
      <c r="NF111" t="s">
        <v>193</v>
      </c>
      <c r="NG111" t="s">
        <v>699</v>
      </c>
      <c r="NH111" t="s">
        <v>700</v>
      </c>
      <c r="NI111" t="s">
        <v>611</v>
      </c>
      <c r="NJ111" t="s">
        <v>193</v>
      </c>
      <c r="NK111">
        <v>112</v>
      </c>
    </row>
    <row r="112" spans="1:375" x14ac:dyDescent="0.35">
      <c r="A112" t="s">
        <v>4219</v>
      </c>
      <c r="B112" t="s">
        <v>4220</v>
      </c>
      <c r="C112" t="s">
        <v>3316</v>
      </c>
      <c r="D112">
        <v>3.4722222214137827E-4</v>
      </c>
      <c r="E112" t="s">
        <v>193</v>
      </c>
      <c r="F112" t="s">
        <v>193</v>
      </c>
      <c r="G112" t="s">
        <v>193</v>
      </c>
      <c r="H112" t="s">
        <v>3316</v>
      </c>
      <c r="I112" t="s">
        <v>133</v>
      </c>
      <c r="J112" t="s">
        <v>193</v>
      </c>
      <c r="K112" t="s">
        <v>134</v>
      </c>
      <c r="L112" t="s">
        <v>133</v>
      </c>
      <c r="M112" t="s">
        <v>133</v>
      </c>
      <c r="N112" t="s">
        <v>135</v>
      </c>
      <c r="O112" t="s">
        <v>193</v>
      </c>
      <c r="P112" t="s">
        <v>201</v>
      </c>
      <c r="Q112" t="s">
        <v>135</v>
      </c>
      <c r="R112" t="s">
        <v>135</v>
      </c>
      <c r="S112" t="s">
        <v>117</v>
      </c>
      <c r="T112" t="s">
        <v>136</v>
      </c>
      <c r="U112" t="s">
        <v>137</v>
      </c>
      <c r="V112" t="s">
        <v>136</v>
      </c>
      <c r="W112" t="s">
        <v>132</v>
      </c>
      <c r="X112" t="s">
        <v>205</v>
      </c>
      <c r="Y112" t="s">
        <v>1585</v>
      </c>
      <c r="Z112" t="s">
        <v>138</v>
      </c>
      <c r="AA112" t="s">
        <v>193</v>
      </c>
      <c r="AB112" t="s">
        <v>561</v>
      </c>
      <c r="AC112" t="s">
        <v>138</v>
      </c>
      <c r="AD112" t="s">
        <v>138</v>
      </c>
      <c r="AE112" t="s">
        <v>139</v>
      </c>
      <c r="AF112" t="s">
        <v>193</v>
      </c>
      <c r="AG112" t="s">
        <v>140</v>
      </c>
      <c r="AH112" t="s">
        <v>139</v>
      </c>
      <c r="AI112" t="s">
        <v>139</v>
      </c>
      <c r="AJ112" t="s">
        <v>489</v>
      </c>
      <c r="AK112" t="s">
        <v>490</v>
      </c>
      <c r="AL112" t="s">
        <v>109</v>
      </c>
      <c r="AM112" t="s">
        <v>193</v>
      </c>
      <c r="AN112" t="s">
        <v>109</v>
      </c>
      <c r="AO112" t="s">
        <v>193</v>
      </c>
      <c r="AP112" t="s">
        <v>491</v>
      </c>
      <c r="AQ112" t="s">
        <v>193</v>
      </c>
      <c r="AR112" t="s">
        <v>193</v>
      </c>
      <c r="AS112" t="s">
        <v>496</v>
      </c>
      <c r="AT112" t="s">
        <v>193</v>
      </c>
      <c r="AU112" t="s">
        <v>3554</v>
      </c>
      <c r="AV112">
        <v>0</v>
      </c>
      <c r="AW112">
        <v>0</v>
      </c>
      <c r="AX112">
        <v>0</v>
      </c>
      <c r="AY112">
        <v>1</v>
      </c>
      <c r="AZ112">
        <v>0</v>
      </c>
      <c r="BA112">
        <v>0</v>
      </c>
      <c r="BB112">
        <v>0</v>
      </c>
      <c r="BC112" t="s">
        <v>3953</v>
      </c>
      <c r="BD112" t="s">
        <v>3554</v>
      </c>
      <c r="BE112" t="s">
        <v>112</v>
      </c>
      <c r="BF112">
        <v>1</v>
      </c>
      <c r="BG112">
        <v>0</v>
      </c>
      <c r="BH112">
        <v>0</v>
      </c>
      <c r="BI112">
        <v>0</v>
      </c>
      <c r="BJ112">
        <v>0</v>
      </c>
      <c r="BK112">
        <v>0</v>
      </c>
      <c r="BL112">
        <v>0</v>
      </c>
      <c r="BM112">
        <v>0</v>
      </c>
      <c r="BN112">
        <v>0</v>
      </c>
      <c r="BO112">
        <v>0</v>
      </c>
      <c r="BP112" t="s">
        <v>193</v>
      </c>
      <c r="BQ112" t="s">
        <v>113</v>
      </c>
      <c r="BR112" t="s">
        <v>501</v>
      </c>
      <c r="BS112" t="s">
        <v>193</v>
      </c>
      <c r="BT112" t="s">
        <v>193</v>
      </c>
      <c r="BU112" t="s">
        <v>193</v>
      </c>
      <c r="BV112" t="s">
        <v>193</v>
      </c>
      <c r="BW112" t="s">
        <v>193</v>
      </c>
      <c r="BX112" t="s">
        <v>193</v>
      </c>
      <c r="BY112" t="s">
        <v>193</v>
      </c>
      <c r="BZ112" t="s">
        <v>193</v>
      </c>
      <c r="CA112" t="s">
        <v>193</v>
      </c>
      <c r="CB112" t="s">
        <v>193</v>
      </c>
      <c r="CC112" t="s">
        <v>193</v>
      </c>
      <c r="CD112" t="s">
        <v>193</v>
      </c>
      <c r="CE112" t="s">
        <v>193</v>
      </c>
      <c r="CF112" t="s">
        <v>193</v>
      </c>
      <c r="CG112" t="s">
        <v>193</v>
      </c>
      <c r="CH112" t="s">
        <v>193</v>
      </c>
      <c r="CI112" t="s">
        <v>193</v>
      </c>
      <c r="CJ112" t="s">
        <v>193</v>
      </c>
      <c r="CK112" t="s">
        <v>193</v>
      </c>
      <c r="CL112" t="s">
        <v>193</v>
      </c>
      <c r="CM112" t="s">
        <v>193</v>
      </c>
      <c r="CN112" t="s">
        <v>193</v>
      </c>
      <c r="CO112" t="s">
        <v>193</v>
      </c>
      <c r="CP112" t="s">
        <v>193</v>
      </c>
      <c r="CQ112" t="s">
        <v>193</v>
      </c>
      <c r="CR112" t="s">
        <v>193</v>
      </c>
      <c r="CS112" t="s">
        <v>193</v>
      </c>
      <c r="CT112" t="s">
        <v>193</v>
      </c>
      <c r="CU112" t="s">
        <v>193</v>
      </c>
      <c r="CV112" t="s">
        <v>193</v>
      </c>
      <c r="CW112" t="s">
        <v>193</v>
      </c>
      <c r="CX112" t="s">
        <v>193</v>
      </c>
      <c r="CY112" t="s">
        <v>193</v>
      </c>
      <c r="CZ112" t="s">
        <v>193</v>
      </c>
      <c r="DA112" t="s">
        <v>193</v>
      </c>
      <c r="DB112" t="s">
        <v>193</v>
      </c>
      <c r="DC112" t="s">
        <v>193</v>
      </c>
      <c r="DD112" t="s">
        <v>193</v>
      </c>
      <c r="DE112" t="s">
        <v>193</v>
      </c>
      <c r="DF112" t="s">
        <v>193</v>
      </c>
      <c r="DG112" t="s">
        <v>193</v>
      </c>
      <c r="DH112" t="s">
        <v>193</v>
      </c>
      <c r="DI112" t="s">
        <v>193</v>
      </c>
      <c r="DJ112" t="s">
        <v>193</v>
      </c>
      <c r="DK112" t="s">
        <v>193</v>
      </c>
      <c r="DL112" t="s">
        <v>193</v>
      </c>
      <c r="DM112" t="s">
        <v>193</v>
      </c>
      <c r="DN112" t="s">
        <v>193</v>
      </c>
      <c r="DO112" t="s">
        <v>193</v>
      </c>
      <c r="DP112" t="s">
        <v>193</v>
      </c>
      <c r="DQ112" t="s">
        <v>193</v>
      </c>
      <c r="DR112" t="s">
        <v>193</v>
      </c>
      <c r="DS112" t="s">
        <v>193</v>
      </c>
      <c r="DT112" t="s">
        <v>193</v>
      </c>
      <c r="DU112" t="s">
        <v>193</v>
      </c>
      <c r="DV112" t="s">
        <v>193</v>
      </c>
      <c r="DW112" t="s">
        <v>193</v>
      </c>
      <c r="DX112" t="s">
        <v>193</v>
      </c>
      <c r="DY112" t="s">
        <v>193</v>
      </c>
      <c r="DZ112" t="s">
        <v>193</v>
      </c>
      <c r="EA112" t="s">
        <v>193</v>
      </c>
      <c r="EB112" t="s">
        <v>193</v>
      </c>
      <c r="EC112" t="s">
        <v>193</v>
      </c>
      <c r="ED112" t="s">
        <v>193</v>
      </c>
      <c r="EE112" t="s">
        <v>193</v>
      </c>
      <c r="EF112" t="s">
        <v>193</v>
      </c>
      <c r="EG112" t="s">
        <v>193</v>
      </c>
      <c r="EH112" t="s">
        <v>193</v>
      </c>
      <c r="EI112" t="s">
        <v>193</v>
      </c>
      <c r="EJ112" t="s">
        <v>193</v>
      </c>
      <c r="EK112" t="s">
        <v>193</v>
      </c>
      <c r="EL112" t="s">
        <v>193</v>
      </c>
      <c r="EM112" t="s">
        <v>193</v>
      </c>
      <c r="EN112" t="s">
        <v>193</v>
      </c>
      <c r="EO112" t="s">
        <v>193</v>
      </c>
      <c r="EP112" t="s">
        <v>193</v>
      </c>
      <c r="EQ112" t="s">
        <v>193</v>
      </c>
      <c r="ER112" t="s">
        <v>193</v>
      </c>
      <c r="ES112" t="s">
        <v>193</v>
      </c>
      <c r="ET112" t="s">
        <v>193</v>
      </c>
      <c r="EU112" t="s">
        <v>193</v>
      </c>
      <c r="EV112" t="s">
        <v>193</v>
      </c>
      <c r="EW112" t="s">
        <v>193</v>
      </c>
      <c r="EX112" t="s">
        <v>193</v>
      </c>
      <c r="EY112" t="s">
        <v>193</v>
      </c>
      <c r="EZ112" t="s">
        <v>193</v>
      </c>
      <c r="FA112" t="s">
        <v>193</v>
      </c>
      <c r="FB112" t="s">
        <v>193</v>
      </c>
      <c r="FC112" t="s">
        <v>193</v>
      </c>
      <c r="FD112" t="s">
        <v>193</v>
      </c>
      <c r="FE112" t="s">
        <v>193</v>
      </c>
      <c r="FF112" t="s">
        <v>193</v>
      </c>
      <c r="FG112" t="s">
        <v>193</v>
      </c>
      <c r="FH112" t="s">
        <v>193</v>
      </c>
      <c r="FI112" t="s">
        <v>193</v>
      </c>
      <c r="FJ112" t="s">
        <v>193</v>
      </c>
      <c r="FK112" t="s">
        <v>193</v>
      </c>
      <c r="FL112" t="s">
        <v>193</v>
      </c>
      <c r="FM112" t="s">
        <v>193</v>
      </c>
      <c r="FN112" t="s">
        <v>193</v>
      </c>
      <c r="FO112" t="s">
        <v>193</v>
      </c>
      <c r="FP112" t="s">
        <v>193</v>
      </c>
      <c r="FQ112" t="s">
        <v>193</v>
      </c>
      <c r="FR112" t="s">
        <v>193</v>
      </c>
      <c r="FS112" t="s">
        <v>193</v>
      </c>
      <c r="FT112" t="s">
        <v>193</v>
      </c>
      <c r="FU112" t="s">
        <v>193</v>
      </c>
      <c r="FV112" t="s">
        <v>193</v>
      </c>
      <c r="FW112" t="s">
        <v>193</v>
      </c>
      <c r="FX112" t="s">
        <v>193</v>
      </c>
      <c r="FY112" t="s">
        <v>193</v>
      </c>
      <c r="FZ112" t="s">
        <v>193</v>
      </c>
      <c r="GA112" t="s">
        <v>193</v>
      </c>
      <c r="GB112" t="s">
        <v>193</v>
      </c>
      <c r="GC112" t="s">
        <v>193</v>
      </c>
      <c r="GD112" t="s">
        <v>193</v>
      </c>
      <c r="GE112" t="s">
        <v>193</v>
      </c>
      <c r="GF112" t="s">
        <v>193</v>
      </c>
      <c r="GG112" t="s">
        <v>193</v>
      </c>
      <c r="GH112" t="s">
        <v>193</v>
      </c>
      <c r="GI112" t="s">
        <v>193</v>
      </c>
      <c r="GJ112" t="s">
        <v>193</v>
      </c>
      <c r="GK112" t="s">
        <v>193</v>
      </c>
      <c r="GL112" t="s">
        <v>193</v>
      </c>
      <c r="GM112" t="s">
        <v>193</v>
      </c>
      <c r="GN112" t="s">
        <v>193</v>
      </c>
      <c r="GO112" t="s">
        <v>193</v>
      </c>
      <c r="GP112" t="s">
        <v>193</v>
      </c>
      <c r="GQ112" t="s">
        <v>193</v>
      </c>
      <c r="GR112" t="s">
        <v>193</v>
      </c>
      <c r="GS112" t="s">
        <v>193</v>
      </c>
      <c r="GT112" t="s">
        <v>193</v>
      </c>
      <c r="GU112" t="s">
        <v>193</v>
      </c>
      <c r="GV112" t="s">
        <v>193</v>
      </c>
      <c r="GW112" t="s">
        <v>193</v>
      </c>
      <c r="GX112" t="s">
        <v>193</v>
      </c>
      <c r="GY112" t="s">
        <v>193</v>
      </c>
      <c r="GZ112" t="s">
        <v>193</v>
      </c>
      <c r="HA112" t="s">
        <v>193</v>
      </c>
      <c r="HB112" t="s">
        <v>193</v>
      </c>
      <c r="HC112" t="s">
        <v>193</v>
      </c>
      <c r="HD112" t="s">
        <v>193</v>
      </c>
      <c r="HE112" t="s">
        <v>193</v>
      </c>
      <c r="HF112" t="s">
        <v>193</v>
      </c>
      <c r="HG112" t="s">
        <v>193</v>
      </c>
      <c r="HH112" t="s">
        <v>193</v>
      </c>
      <c r="HI112" t="s">
        <v>193</v>
      </c>
      <c r="HJ112" t="s">
        <v>193</v>
      </c>
      <c r="HK112" t="s">
        <v>193</v>
      </c>
      <c r="HL112" t="s">
        <v>193</v>
      </c>
      <c r="HM112" t="s">
        <v>193</v>
      </c>
      <c r="HN112" t="s">
        <v>193</v>
      </c>
      <c r="HO112" t="s">
        <v>193</v>
      </c>
      <c r="HP112" t="s">
        <v>193</v>
      </c>
      <c r="HQ112" t="s">
        <v>193</v>
      </c>
      <c r="HR112" t="s">
        <v>193</v>
      </c>
      <c r="HS112" t="s">
        <v>193</v>
      </c>
      <c r="HT112" t="s">
        <v>193</v>
      </c>
      <c r="HU112" t="s">
        <v>193</v>
      </c>
      <c r="HV112" t="s">
        <v>193</v>
      </c>
      <c r="HW112" t="s">
        <v>193</v>
      </c>
      <c r="HX112" t="s">
        <v>193</v>
      </c>
      <c r="HY112" t="s">
        <v>193</v>
      </c>
      <c r="HZ112" t="s">
        <v>193</v>
      </c>
      <c r="IA112" t="s">
        <v>193</v>
      </c>
      <c r="IB112" t="s">
        <v>193</v>
      </c>
      <c r="IC112" t="s">
        <v>193</v>
      </c>
      <c r="ID112" t="s">
        <v>193</v>
      </c>
      <c r="IE112" t="s">
        <v>193</v>
      </c>
      <c r="IF112" t="s">
        <v>193</v>
      </c>
      <c r="IG112" t="s">
        <v>193</v>
      </c>
      <c r="IH112" t="s">
        <v>193</v>
      </c>
      <c r="II112" t="s">
        <v>193</v>
      </c>
      <c r="IJ112" t="s">
        <v>193</v>
      </c>
      <c r="IK112" t="s">
        <v>193</v>
      </c>
      <c r="IL112" t="s">
        <v>193</v>
      </c>
      <c r="IM112" t="s">
        <v>193</v>
      </c>
      <c r="IN112" t="s">
        <v>3411</v>
      </c>
      <c r="IO112">
        <v>0</v>
      </c>
      <c r="IP112">
        <v>1</v>
      </c>
      <c r="IQ112">
        <v>1</v>
      </c>
      <c r="IR112">
        <v>1</v>
      </c>
      <c r="IS112">
        <v>1</v>
      </c>
      <c r="IT112">
        <v>1</v>
      </c>
      <c r="IU112">
        <v>1</v>
      </c>
      <c r="IV112">
        <v>0</v>
      </c>
      <c r="IW112" t="s">
        <v>193</v>
      </c>
      <c r="IX112" t="s">
        <v>193</v>
      </c>
      <c r="IY112" t="s">
        <v>193</v>
      </c>
      <c r="IZ112">
        <v>900</v>
      </c>
      <c r="JA112">
        <v>75</v>
      </c>
      <c r="JB112">
        <v>200</v>
      </c>
      <c r="JC112">
        <v>25</v>
      </c>
      <c r="JD112">
        <v>100</v>
      </c>
      <c r="JE112">
        <v>50</v>
      </c>
      <c r="JF112" t="s">
        <v>109</v>
      </c>
      <c r="JG112" t="s">
        <v>193</v>
      </c>
      <c r="JH112" t="s">
        <v>193</v>
      </c>
      <c r="JI112" t="s">
        <v>193</v>
      </c>
      <c r="JJ112" t="s">
        <v>193</v>
      </c>
      <c r="JK112" t="s">
        <v>193</v>
      </c>
      <c r="JL112" t="s">
        <v>193</v>
      </c>
      <c r="JM112" t="s">
        <v>193</v>
      </c>
      <c r="JN112" t="s">
        <v>193</v>
      </c>
      <c r="JO112" t="s">
        <v>193</v>
      </c>
      <c r="JP112" t="s">
        <v>193</v>
      </c>
      <c r="JQ112" t="s">
        <v>193</v>
      </c>
      <c r="JR112" t="s">
        <v>114</v>
      </c>
      <c r="JS112" t="s">
        <v>193</v>
      </c>
      <c r="JT112" t="s">
        <v>193</v>
      </c>
      <c r="JU112" t="s">
        <v>193</v>
      </c>
      <c r="JV112" t="s">
        <v>193</v>
      </c>
      <c r="JW112" t="s">
        <v>193</v>
      </c>
      <c r="JX112" t="s">
        <v>193</v>
      </c>
      <c r="JY112" t="s">
        <v>193</v>
      </c>
      <c r="JZ112" t="s">
        <v>193</v>
      </c>
      <c r="KA112" t="s">
        <v>3461</v>
      </c>
      <c r="KB112">
        <v>0</v>
      </c>
      <c r="KC112">
        <v>0</v>
      </c>
      <c r="KD112">
        <v>0</v>
      </c>
      <c r="KE112">
        <v>1</v>
      </c>
      <c r="KF112">
        <v>0</v>
      </c>
      <c r="KG112">
        <v>0</v>
      </c>
      <c r="KH112">
        <v>0</v>
      </c>
      <c r="KI112">
        <v>0</v>
      </c>
      <c r="KJ112" t="s">
        <v>193</v>
      </c>
      <c r="KK112" t="s">
        <v>109</v>
      </c>
      <c r="KL112" t="s">
        <v>193</v>
      </c>
      <c r="KM112" t="s">
        <v>3554</v>
      </c>
      <c r="KN112">
        <v>0</v>
      </c>
      <c r="KO112">
        <v>0</v>
      </c>
      <c r="KP112">
        <v>0</v>
      </c>
      <c r="KQ112">
        <v>1</v>
      </c>
      <c r="KR112">
        <v>0</v>
      </c>
      <c r="KS112">
        <v>0</v>
      </c>
      <c r="KT112">
        <v>0</v>
      </c>
      <c r="KU112" t="s">
        <v>193</v>
      </c>
      <c r="KV112" t="s">
        <v>193</v>
      </c>
      <c r="KW112" t="s">
        <v>193</v>
      </c>
      <c r="KX112" t="s">
        <v>193</v>
      </c>
      <c r="KY112" t="s">
        <v>193</v>
      </c>
      <c r="KZ112" t="s">
        <v>193</v>
      </c>
      <c r="LA112" t="s">
        <v>193</v>
      </c>
      <c r="LB112" t="s">
        <v>193</v>
      </c>
      <c r="LC112" t="s">
        <v>193</v>
      </c>
      <c r="LD112" t="s">
        <v>193</v>
      </c>
      <c r="LE112" t="s">
        <v>193</v>
      </c>
      <c r="LF112" t="s">
        <v>193</v>
      </c>
      <c r="LG112" t="s">
        <v>193</v>
      </c>
      <c r="LH112" t="s">
        <v>193</v>
      </c>
      <c r="LI112" t="s">
        <v>193</v>
      </c>
      <c r="LJ112" t="s">
        <v>193</v>
      </c>
      <c r="LK112" t="s">
        <v>193</v>
      </c>
      <c r="LL112" t="s">
        <v>193</v>
      </c>
      <c r="LM112" t="s">
        <v>193</v>
      </c>
      <c r="LN112" t="s">
        <v>193</v>
      </c>
      <c r="LO112" t="s">
        <v>193</v>
      </c>
      <c r="LP112" t="s">
        <v>193</v>
      </c>
      <c r="LQ112" t="s">
        <v>193</v>
      </c>
      <c r="LR112" t="s">
        <v>193</v>
      </c>
      <c r="LS112" t="s">
        <v>193</v>
      </c>
      <c r="LT112" t="s">
        <v>193</v>
      </c>
      <c r="LU112" t="s">
        <v>193</v>
      </c>
      <c r="LV112" t="s">
        <v>193</v>
      </c>
      <c r="LW112" t="s">
        <v>193</v>
      </c>
      <c r="LX112" t="s">
        <v>193</v>
      </c>
      <c r="LY112" t="s">
        <v>193</v>
      </c>
      <c r="LZ112" t="s">
        <v>193</v>
      </c>
      <c r="MA112" t="s">
        <v>193</v>
      </c>
      <c r="MB112" t="s">
        <v>193</v>
      </c>
      <c r="MC112" t="s">
        <v>193</v>
      </c>
      <c r="MD112" t="s">
        <v>193</v>
      </c>
      <c r="ME112" t="s">
        <v>193</v>
      </c>
      <c r="MF112" t="s">
        <v>193</v>
      </c>
      <c r="MG112" t="s">
        <v>193</v>
      </c>
      <c r="MH112" t="s">
        <v>193</v>
      </c>
      <c r="MI112" t="s">
        <v>193</v>
      </c>
      <c r="MJ112" t="s">
        <v>193</v>
      </c>
      <c r="MK112" t="s">
        <v>193</v>
      </c>
      <c r="ML112" t="s">
        <v>193</v>
      </c>
      <c r="MM112" t="s">
        <v>193</v>
      </c>
      <c r="MN112" t="s">
        <v>193</v>
      </c>
      <c r="MO112" t="s">
        <v>193</v>
      </c>
      <c r="MP112" t="s">
        <v>193</v>
      </c>
      <c r="MQ112" t="s">
        <v>193</v>
      </c>
      <c r="MR112" t="s">
        <v>193</v>
      </c>
      <c r="MS112" t="s">
        <v>193</v>
      </c>
      <c r="MT112" t="s">
        <v>193</v>
      </c>
      <c r="MU112" t="s">
        <v>193</v>
      </c>
      <c r="MV112" t="s">
        <v>193</v>
      </c>
      <c r="MW112" t="s">
        <v>193</v>
      </c>
      <c r="MX112" t="s">
        <v>193</v>
      </c>
      <c r="MY112" t="s">
        <v>193</v>
      </c>
      <c r="MZ112" t="s">
        <v>193</v>
      </c>
      <c r="NA112" t="s">
        <v>193</v>
      </c>
      <c r="NB112" t="s">
        <v>193</v>
      </c>
      <c r="NC112">
        <v>195694709</v>
      </c>
      <c r="ND112" t="s">
        <v>3556</v>
      </c>
      <c r="NE112" t="s">
        <v>4221</v>
      </c>
      <c r="NF112" t="s">
        <v>193</v>
      </c>
      <c r="NG112" t="s">
        <v>699</v>
      </c>
      <c r="NH112" t="s">
        <v>700</v>
      </c>
      <c r="NI112" t="s">
        <v>611</v>
      </c>
      <c r="NJ112" t="s">
        <v>193</v>
      </c>
      <c r="NK112">
        <v>113</v>
      </c>
    </row>
    <row r="113" spans="1:375" x14ac:dyDescent="0.35">
      <c r="A113" t="s">
        <v>4222</v>
      </c>
      <c r="B113" t="s">
        <v>4223</v>
      </c>
      <c r="C113" t="s">
        <v>3316</v>
      </c>
      <c r="D113">
        <v>3.0864197550626058E-4</v>
      </c>
      <c r="E113" t="s">
        <v>193</v>
      </c>
      <c r="F113" t="s">
        <v>193</v>
      </c>
      <c r="G113" t="s">
        <v>193</v>
      </c>
      <c r="H113" t="s">
        <v>3316</v>
      </c>
      <c r="I113" t="s">
        <v>133</v>
      </c>
      <c r="J113" t="s">
        <v>193</v>
      </c>
      <c r="K113" t="s">
        <v>134</v>
      </c>
      <c r="L113" t="s">
        <v>133</v>
      </c>
      <c r="M113" t="s">
        <v>133</v>
      </c>
      <c r="N113" t="s">
        <v>135</v>
      </c>
      <c r="O113" t="s">
        <v>193</v>
      </c>
      <c r="P113" t="s">
        <v>201</v>
      </c>
      <c r="Q113" t="s">
        <v>135</v>
      </c>
      <c r="R113" t="s">
        <v>135</v>
      </c>
      <c r="S113" t="s">
        <v>117</v>
      </c>
      <c r="T113" t="s">
        <v>136</v>
      </c>
      <c r="U113" t="s">
        <v>137</v>
      </c>
      <c r="V113" t="s">
        <v>136</v>
      </c>
      <c r="W113" t="s">
        <v>132</v>
      </c>
      <c r="X113" t="s">
        <v>205</v>
      </c>
      <c r="Y113" t="s">
        <v>1585</v>
      </c>
      <c r="Z113" t="s">
        <v>138</v>
      </c>
      <c r="AA113" t="s">
        <v>193</v>
      </c>
      <c r="AB113" t="s">
        <v>561</v>
      </c>
      <c r="AC113" t="s">
        <v>138</v>
      </c>
      <c r="AD113" t="s">
        <v>138</v>
      </c>
      <c r="AE113" t="s">
        <v>139</v>
      </c>
      <c r="AF113" t="s">
        <v>193</v>
      </c>
      <c r="AG113" t="s">
        <v>140</v>
      </c>
      <c r="AH113" t="s">
        <v>139</v>
      </c>
      <c r="AI113" t="s">
        <v>139</v>
      </c>
      <c r="AJ113" t="s">
        <v>489</v>
      </c>
      <c r="AK113" t="s">
        <v>490</v>
      </c>
      <c r="AL113" t="s">
        <v>109</v>
      </c>
      <c r="AM113" t="s">
        <v>193</v>
      </c>
      <c r="AN113" t="s">
        <v>109</v>
      </c>
      <c r="AO113" t="s">
        <v>193</v>
      </c>
      <c r="AP113" t="s">
        <v>491</v>
      </c>
      <c r="AQ113" t="s">
        <v>193</v>
      </c>
      <c r="AR113" t="s">
        <v>193</v>
      </c>
      <c r="AS113" t="s">
        <v>496</v>
      </c>
      <c r="AT113" t="s">
        <v>193</v>
      </c>
      <c r="AU113" t="s">
        <v>3417</v>
      </c>
      <c r="AV113">
        <v>0</v>
      </c>
      <c r="AW113">
        <v>0</v>
      </c>
      <c r="AX113">
        <v>0</v>
      </c>
      <c r="AY113">
        <v>1</v>
      </c>
      <c r="AZ113">
        <v>1</v>
      </c>
      <c r="BA113">
        <v>0</v>
      </c>
      <c r="BB113">
        <v>0</v>
      </c>
      <c r="BC113" t="s">
        <v>4224</v>
      </c>
      <c r="BD113" t="s">
        <v>3417</v>
      </c>
      <c r="BE113" t="s">
        <v>112</v>
      </c>
      <c r="BF113">
        <v>1</v>
      </c>
      <c r="BG113">
        <v>0</v>
      </c>
      <c r="BH113">
        <v>0</v>
      </c>
      <c r="BI113">
        <v>0</v>
      </c>
      <c r="BJ113">
        <v>0</v>
      </c>
      <c r="BK113">
        <v>0</v>
      </c>
      <c r="BL113">
        <v>0</v>
      </c>
      <c r="BM113">
        <v>0</v>
      </c>
      <c r="BN113">
        <v>0</v>
      </c>
      <c r="BO113">
        <v>0</v>
      </c>
      <c r="BP113" t="s">
        <v>193</v>
      </c>
      <c r="BQ113" t="s">
        <v>113</v>
      </c>
      <c r="BR113" t="s">
        <v>501</v>
      </c>
      <c r="BS113" t="s">
        <v>193</v>
      </c>
      <c r="BT113" t="s">
        <v>193</v>
      </c>
      <c r="BU113" t="s">
        <v>193</v>
      </c>
      <c r="BV113" t="s">
        <v>193</v>
      </c>
      <c r="BW113" t="s">
        <v>193</v>
      </c>
      <c r="BX113" t="s">
        <v>193</v>
      </c>
      <c r="BY113" t="s">
        <v>193</v>
      </c>
      <c r="BZ113" t="s">
        <v>193</v>
      </c>
      <c r="CA113" t="s">
        <v>193</v>
      </c>
      <c r="CB113" t="s">
        <v>193</v>
      </c>
      <c r="CC113" t="s">
        <v>193</v>
      </c>
      <c r="CD113" t="s">
        <v>193</v>
      </c>
      <c r="CE113" t="s">
        <v>193</v>
      </c>
      <c r="CF113" t="s">
        <v>193</v>
      </c>
      <c r="CG113" t="s">
        <v>193</v>
      </c>
      <c r="CH113" t="s">
        <v>193</v>
      </c>
      <c r="CI113" t="s">
        <v>193</v>
      </c>
      <c r="CJ113" t="s">
        <v>193</v>
      </c>
      <c r="CK113" t="s">
        <v>193</v>
      </c>
      <c r="CL113" t="s">
        <v>193</v>
      </c>
      <c r="CM113" t="s">
        <v>193</v>
      </c>
      <c r="CN113" t="s">
        <v>193</v>
      </c>
      <c r="CO113" t="s">
        <v>193</v>
      </c>
      <c r="CP113" t="s">
        <v>193</v>
      </c>
      <c r="CQ113" t="s">
        <v>193</v>
      </c>
      <c r="CR113" t="s">
        <v>193</v>
      </c>
      <c r="CS113" t="s">
        <v>193</v>
      </c>
      <c r="CT113" t="s">
        <v>193</v>
      </c>
      <c r="CU113" t="s">
        <v>193</v>
      </c>
      <c r="CV113" t="s">
        <v>193</v>
      </c>
      <c r="CW113" t="s">
        <v>193</v>
      </c>
      <c r="CX113" t="s">
        <v>193</v>
      </c>
      <c r="CY113" t="s">
        <v>193</v>
      </c>
      <c r="CZ113" t="s">
        <v>193</v>
      </c>
      <c r="DA113" t="s">
        <v>193</v>
      </c>
      <c r="DB113" t="s">
        <v>193</v>
      </c>
      <c r="DC113" t="s">
        <v>193</v>
      </c>
      <c r="DD113" t="s">
        <v>193</v>
      </c>
      <c r="DE113" t="s">
        <v>193</v>
      </c>
      <c r="DF113" t="s">
        <v>193</v>
      </c>
      <c r="DG113" t="s">
        <v>193</v>
      </c>
      <c r="DH113" t="s">
        <v>193</v>
      </c>
      <c r="DI113" t="s">
        <v>193</v>
      </c>
      <c r="DJ113" t="s">
        <v>193</v>
      </c>
      <c r="DK113" t="s">
        <v>193</v>
      </c>
      <c r="DL113" t="s">
        <v>193</v>
      </c>
      <c r="DM113" t="s">
        <v>193</v>
      </c>
      <c r="DN113" t="s">
        <v>193</v>
      </c>
      <c r="DO113" t="s">
        <v>193</v>
      </c>
      <c r="DP113" t="s">
        <v>193</v>
      </c>
      <c r="DQ113" t="s">
        <v>193</v>
      </c>
      <c r="DR113" t="s">
        <v>193</v>
      </c>
      <c r="DS113" t="s">
        <v>193</v>
      </c>
      <c r="DT113" t="s">
        <v>193</v>
      </c>
      <c r="DU113" t="s">
        <v>193</v>
      </c>
      <c r="DV113" t="s">
        <v>193</v>
      </c>
      <c r="DW113" t="s">
        <v>193</v>
      </c>
      <c r="DX113" t="s">
        <v>193</v>
      </c>
      <c r="DY113" t="s">
        <v>193</v>
      </c>
      <c r="DZ113" t="s">
        <v>193</v>
      </c>
      <c r="EA113" t="s">
        <v>193</v>
      </c>
      <c r="EB113" t="s">
        <v>193</v>
      </c>
      <c r="EC113" t="s">
        <v>193</v>
      </c>
      <c r="ED113" t="s">
        <v>193</v>
      </c>
      <c r="EE113" t="s">
        <v>193</v>
      </c>
      <c r="EF113" t="s">
        <v>193</v>
      </c>
      <c r="EG113" t="s">
        <v>193</v>
      </c>
      <c r="EH113" t="s">
        <v>193</v>
      </c>
      <c r="EI113" t="s">
        <v>193</v>
      </c>
      <c r="EJ113" t="s">
        <v>193</v>
      </c>
      <c r="EK113" t="s">
        <v>193</v>
      </c>
      <c r="EL113" t="s">
        <v>193</v>
      </c>
      <c r="EM113" t="s">
        <v>193</v>
      </c>
      <c r="EN113" t="s">
        <v>193</v>
      </c>
      <c r="EO113" t="s">
        <v>193</v>
      </c>
      <c r="EP113" t="s">
        <v>193</v>
      </c>
      <c r="EQ113" t="s">
        <v>193</v>
      </c>
      <c r="ER113" t="s">
        <v>193</v>
      </c>
      <c r="ES113" t="s">
        <v>193</v>
      </c>
      <c r="ET113" t="s">
        <v>193</v>
      </c>
      <c r="EU113" t="s">
        <v>193</v>
      </c>
      <c r="EV113" t="s">
        <v>193</v>
      </c>
      <c r="EW113" t="s">
        <v>193</v>
      </c>
      <c r="EX113" t="s">
        <v>193</v>
      </c>
      <c r="EY113" t="s">
        <v>193</v>
      </c>
      <c r="EZ113" t="s">
        <v>193</v>
      </c>
      <c r="FA113" t="s">
        <v>193</v>
      </c>
      <c r="FB113" t="s">
        <v>193</v>
      </c>
      <c r="FC113" t="s">
        <v>193</v>
      </c>
      <c r="FD113" t="s">
        <v>193</v>
      </c>
      <c r="FE113" t="s">
        <v>193</v>
      </c>
      <c r="FF113" t="s">
        <v>193</v>
      </c>
      <c r="FG113" t="s">
        <v>193</v>
      </c>
      <c r="FH113" t="s">
        <v>193</v>
      </c>
      <c r="FI113" t="s">
        <v>193</v>
      </c>
      <c r="FJ113" t="s">
        <v>193</v>
      </c>
      <c r="FK113" t="s">
        <v>193</v>
      </c>
      <c r="FL113" t="s">
        <v>193</v>
      </c>
      <c r="FM113" t="s">
        <v>193</v>
      </c>
      <c r="FN113" t="s">
        <v>193</v>
      </c>
      <c r="FO113" t="s">
        <v>193</v>
      </c>
      <c r="FP113" t="s">
        <v>193</v>
      </c>
      <c r="FQ113" t="s">
        <v>193</v>
      </c>
      <c r="FR113" t="s">
        <v>193</v>
      </c>
      <c r="FS113" t="s">
        <v>193</v>
      </c>
      <c r="FT113" t="s">
        <v>193</v>
      </c>
      <c r="FU113" t="s">
        <v>193</v>
      </c>
      <c r="FV113" t="s">
        <v>193</v>
      </c>
      <c r="FW113" t="s">
        <v>193</v>
      </c>
      <c r="FX113" t="s">
        <v>193</v>
      </c>
      <c r="FY113" t="s">
        <v>193</v>
      </c>
      <c r="FZ113" t="s">
        <v>193</v>
      </c>
      <c r="GA113" t="s">
        <v>193</v>
      </c>
      <c r="GB113" t="s">
        <v>193</v>
      </c>
      <c r="GC113" t="s">
        <v>193</v>
      </c>
      <c r="GD113" t="s">
        <v>193</v>
      </c>
      <c r="GE113" t="s">
        <v>193</v>
      </c>
      <c r="GF113" t="s">
        <v>193</v>
      </c>
      <c r="GG113" t="s">
        <v>193</v>
      </c>
      <c r="GH113" t="s">
        <v>193</v>
      </c>
      <c r="GI113" t="s">
        <v>193</v>
      </c>
      <c r="GJ113" t="s">
        <v>193</v>
      </c>
      <c r="GK113" t="s">
        <v>193</v>
      </c>
      <c r="GL113" t="s">
        <v>193</v>
      </c>
      <c r="GM113" t="s">
        <v>193</v>
      </c>
      <c r="GN113" t="s">
        <v>193</v>
      </c>
      <c r="GO113" t="s">
        <v>193</v>
      </c>
      <c r="GP113" t="s">
        <v>193</v>
      </c>
      <c r="GQ113" t="s">
        <v>193</v>
      </c>
      <c r="GR113" t="s">
        <v>193</v>
      </c>
      <c r="GS113" t="s">
        <v>193</v>
      </c>
      <c r="GT113" t="s">
        <v>193</v>
      </c>
      <c r="GU113" t="s">
        <v>193</v>
      </c>
      <c r="GV113" t="s">
        <v>193</v>
      </c>
      <c r="GW113" t="s">
        <v>193</v>
      </c>
      <c r="GX113" t="s">
        <v>193</v>
      </c>
      <c r="GY113" t="s">
        <v>193</v>
      </c>
      <c r="GZ113" t="s">
        <v>193</v>
      </c>
      <c r="HA113" t="s">
        <v>193</v>
      </c>
      <c r="HB113" t="s">
        <v>193</v>
      </c>
      <c r="HC113" t="s">
        <v>193</v>
      </c>
      <c r="HD113" t="s">
        <v>193</v>
      </c>
      <c r="HE113" t="s">
        <v>193</v>
      </c>
      <c r="HF113" t="s">
        <v>193</v>
      </c>
      <c r="HG113" t="s">
        <v>193</v>
      </c>
      <c r="HH113" t="s">
        <v>193</v>
      </c>
      <c r="HI113" t="s">
        <v>193</v>
      </c>
      <c r="HJ113" t="s">
        <v>193</v>
      </c>
      <c r="HK113" t="s">
        <v>193</v>
      </c>
      <c r="HL113" t="s">
        <v>193</v>
      </c>
      <c r="HM113" t="s">
        <v>193</v>
      </c>
      <c r="HN113" t="s">
        <v>193</v>
      </c>
      <c r="HO113" t="s">
        <v>193</v>
      </c>
      <c r="HP113" t="s">
        <v>193</v>
      </c>
      <c r="HQ113" t="s">
        <v>193</v>
      </c>
      <c r="HR113" t="s">
        <v>193</v>
      </c>
      <c r="HS113" t="s">
        <v>193</v>
      </c>
      <c r="HT113" t="s">
        <v>193</v>
      </c>
      <c r="HU113" t="s">
        <v>193</v>
      </c>
      <c r="HV113" t="s">
        <v>193</v>
      </c>
      <c r="HW113" t="s">
        <v>193</v>
      </c>
      <c r="HX113" t="s">
        <v>193</v>
      </c>
      <c r="HY113" t="s">
        <v>193</v>
      </c>
      <c r="HZ113" t="s">
        <v>193</v>
      </c>
      <c r="IA113" t="s">
        <v>193</v>
      </c>
      <c r="IB113" t="s">
        <v>193</v>
      </c>
      <c r="IC113" t="s">
        <v>193</v>
      </c>
      <c r="ID113" t="s">
        <v>193</v>
      </c>
      <c r="IE113" t="s">
        <v>193</v>
      </c>
      <c r="IF113" t="s">
        <v>193</v>
      </c>
      <c r="IG113" t="s">
        <v>193</v>
      </c>
      <c r="IH113" t="s">
        <v>193</v>
      </c>
      <c r="II113" t="s">
        <v>193</v>
      </c>
      <c r="IJ113" t="s">
        <v>193</v>
      </c>
      <c r="IK113" t="s">
        <v>193</v>
      </c>
      <c r="IL113" t="s">
        <v>193</v>
      </c>
      <c r="IM113" t="s">
        <v>193</v>
      </c>
      <c r="IN113" t="s">
        <v>3558</v>
      </c>
      <c r="IO113">
        <v>0</v>
      </c>
      <c r="IP113">
        <v>1</v>
      </c>
      <c r="IQ113">
        <v>1</v>
      </c>
      <c r="IR113">
        <v>1</v>
      </c>
      <c r="IS113">
        <v>1</v>
      </c>
      <c r="IT113">
        <v>1</v>
      </c>
      <c r="IU113">
        <v>1</v>
      </c>
      <c r="IV113">
        <v>0</v>
      </c>
      <c r="IW113" t="s">
        <v>193</v>
      </c>
      <c r="IX113" t="s">
        <v>193</v>
      </c>
      <c r="IY113" t="s">
        <v>193</v>
      </c>
      <c r="IZ113">
        <v>900</v>
      </c>
      <c r="JA113">
        <v>100</v>
      </c>
      <c r="JB113">
        <v>200</v>
      </c>
      <c r="JC113">
        <v>25</v>
      </c>
      <c r="JD113">
        <v>100</v>
      </c>
      <c r="JE113">
        <v>75</v>
      </c>
      <c r="JF113" t="s">
        <v>114</v>
      </c>
      <c r="JG113" t="s">
        <v>193</v>
      </c>
      <c r="JH113" t="s">
        <v>3421</v>
      </c>
      <c r="JI113">
        <v>1</v>
      </c>
      <c r="JJ113">
        <v>1</v>
      </c>
      <c r="JK113">
        <v>1</v>
      </c>
      <c r="JL113">
        <v>125</v>
      </c>
      <c r="JM113">
        <v>150</v>
      </c>
      <c r="JN113">
        <v>15</v>
      </c>
      <c r="JO113" t="s">
        <v>114</v>
      </c>
      <c r="JP113" t="s">
        <v>193</v>
      </c>
      <c r="JQ113" t="s">
        <v>193</v>
      </c>
      <c r="JR113" t="s">
        <v>114</v>
      </c>
      <c r="JS113" t="s">
        <v>193</v>
      </c>
      <c r="JT113" t="s">
        <v>193</v>
      </c>
      <c r="JU113" t="s">
        <v>193</v>
      </c>
      <c r="JV113" t="s">
        <v>193</v>
      </c>
      <c r="JW113" t="s">
        <v>193</v>
      </c>
      <c r="JX113" t="s">
        <v>193</v>
      </c>
      <c r="JY113" t="s">
        <v>193</v>
      </c>
      <c r="JZ113" t="s">
        <v>193</v>
      </c>
      <c r="KA113" t="s">
        <v>107</v>
      </c>
      <c r="KB113">
        <v>0</v>
      </c>
      <c r="KC113">
        <v>0</v>
      </c>
      <c r="KD113">
        <v>0</v>
      </c>
      <c r="KE113">
        <v>0</v>
      </c>
      <c r="KF113">
        <v>0</v>
      </c>
      <c r="KG113">
        <v>0</v>
      </c>
      <c r="KH113">
        <v>1</v>
      </c>
      <c r="KI113">
        <v>0</v>
      </c>
      <c r="KJ113" t="s">
        <v>3559</v>
      </c>
      <c r="KK113" t="s">
        <v>109</v>
      </c>
      <c r="KL113" t="s">
        <v>193</v>
      </c>
      <c r="KM113" t="s">
        <v>3510</v>
      </c>
      <c r="KN113">
        <v>0</v>
      </c>
      <c r="KO113">
        <v>0</v>
      </c>
      <c r="KP113">
        <v>0</v>
      </c>
      <c r="KQ113">
        <v>0</v>
      </c>
      <c r="KR113">
        <v>1</v>
      </c>
      <c r="KS113">
        <v>0</v>
      </c>
      <c r="KT113">
        <v>0</v>
      </c>
      <c r="KU113" t="s">
        <v>193</v>
      </c>
      <c r="KV113" t="s">
        <v>193</v>
      </c>
      <c r="KW113" t="s">
        <v>193</v>
      </c>
      <c r="KX113" t="s">
        <v>193</v>
      </c>
      <c r="KY113" t="s">
        <v>193</v>
      </c>
      <c r="KZ113" t="s">
        <v>193</v>
      </c>
      <c r="LA113" t="s">
        <v>193</v>
      </c>
      <c r="LB113" t="s">
        <v>193</v>
      </c>
      <c r="LC113" t="s">
        <v>193</v>
      </c>
      <c r="LD113" t="s">
        <v>193</v>
      </c>
      <c r="LE113" t="s">
        <v>193</v>
      </c>
      <c r="LF113" t="s">
        <v>193</v>
      </c>
      <c r="LG113" t="s">
        <v>193</v>
      </c>
      <c r="LH113" t="s">
        <v>193</v>
      </c>
      <c r="LI113" t="s">
        <v>193</v>
      </c>
      <c r="LJ113" t="s">
        <v>193</v>
      </c>
      <c r="LK113" t="s">
        <v>193</v>
      </c>
      <c r="LL113" t="s">
        <v>193</v>
      </c>
      <c r="LM113" t="s">
        <v>193</v>
      </c>
      <c r="LN113" t="s">
        <v>193</v>
      </c>
      <c r="LO113" t="s">
        <v>193</v>
      </c>
      <c r="LP113" t="s">
        <v>193</v>
      </c>
      <c r="LQ113" t="s">
        <v>193</v>
      </c>
      <c r="LR113" t="s">
        <v>193</v>
      </c>
      <c r="LS113" t="s">
        <v>193</v>
      </c>
      <c r="LT113" t="s">
        <v>193</v>
      </c>
      <c r="LU113" t="s">
        <v>193</v>
      </c>
      <c r="LV113" t="s">
        <v>193</v>
      </c>
      <c r="LW113" t="s">
        <v>193</v>
      </c>
      <c r="LX113" t="s">
        <v>193</v>
      </c>
      <c r="LY113" t="s">
        <v>193</v>
      </c>
      <c r="LZ113" t="s">
        <v>193</v>
      </c>
      <c r="MA113" t="s">
        <v>193</v>
      </c>
      <c r="MB113" t="s">
        <v>193</v>
      </c>
      <c r="MC113" t="s">
        <v>193</v>
      </c>
      <c r="MD113" t="s">
        <v>193</v>
      </c>
      <c r="ME113" t="s">
        <v>193</v>
      </c>
      <c r="MF113" t="s">
        <v>193</v>
      </c>
      <c r="MG113" t="s">
        <v>193</v>
      </c>
      <c r="MH113" t="s">
        <v>193</v>
      </c>
      <c r="MI113" t="s">
        <v>193</v>
      </c>
      <c r="MJ113" t="s">
        <v>193</v>
      </c>
      <c r="MK113" t="s">
        <v>193</v>
      </c>
      <c r="ML113" t="s">
        <v>193</v>
      </c>
      <c r="MM113" t="s">
        <v>193</v>
      </c>
      <c r="MN113" t="s">
        <v>193</v>
      </c>
      <c r="MO113" t="s">
        <v>193</v>
      </c>
      <c r="MP113" t="s">
        <v>193</v>
      </c>
      <c r="MQ113" t="s">
        <v>193</v>
      </c>
      <c r="MR113" t="s">
        <v>193</v>
      </c>
      <c r="MS113" t="s">
        <v>193</v>
      </c>
      <c r="MT113" t="s">
        <v>193</v>
      </c>
      <c r="MU113" t="s">
        <v>193</v>
      </c>
      <c r="MV113" t="s">
        <v>193</v>
      </c>
      <c r="MW113" t="s">
        <v>193</v>
      </c>
      <c r="MX113" t="s">
        <v>193</v>
      </c>
      <c r="MY113" t="s">
        <v>193</v>
      </c>
      <c r="MZ113" t="s">
        <v>193</v>
      </c>
      <c r="NA113" t="s">
        <v>193</v>
      </c>
      <c r="NB113" t="s">
        <v>193</v>
      </c>
      <c r="NC113">
        <v>195694715</v>
      </c>
      <c r="ND113" t="s">
        <v>3557</v>
      </c>
      <c r="NE113" t="s">
        <v>4225</v>
      </c>
      <c r="NF113" t="s">
        <v>193</v>
      </c>
      <c r="NG113" t="s">
        <v>699</v>
      </c>
      <c r="NH113" t="s">
        <v>700</v>
      </c>
      <c r="NI113" t="s">
        <v>611</v>
      </c>
      <c r="NJ113" t="s">
        <v>193</v>
      </c>
      <c r="NK113">
        <v>114</v>
      </c>
    </row>
    <row r="114" spans="1:375" x14ac:dyDescent="0.35">
      <c r="A114" t="s">
        <v>4226</v>
      </c>
      <c r="B114" t="s">
        <v>4227</v>
      </c>
      <c r="C114" t="s">
        <v>3316</v>
      </c>
      <c r="D114">
        <v>6.9444444452528842E-3</v>
      </c>
      <c r="E114" t="s">
        <v>193</v>
      </c>
      <c r="F114" t="s">
        <v>193</v>
      </c>
      <c r="G114" t="s">
        <v>809</v>
      </c>
      <c r="H114" t="s">
        <v>3316</v>
      </c>
      <c r="I114" t="s">
        <v>133</v>
      </c>
      <c r="J114" t="s">
        <v>193</v>
      </c>
      <c r="K114" t="s">
        <v>134</v>
      </c>
      <c r="L114" t="s">
        <v>133</v>
      </c>
      <c r="M114" t="s">
        <v>133</v>
      </c>
      <c r="N114" t="s">
        <v>146</v>
      </c>
      <c r="O114" t="s">
        <v>193</v>
      </c>
      <c r="P114" t="s">
        <v>202</v>
      </c>
      <c r="Q114" t="s">
        <v>146</v>
      </c>
      <c r="R114" t="s">
        <v>146</v>
      </c>
      <c r="S114" t="s">
        <v>117</v>
      </c>
      <c r="T114" t="s">
        <v>136</v>
      </c>
      <c r="U114" t="s">
        <v>137</v>
      </c>
      <c r="V114" t="s">
        <v>136</v>
      </c>
      <c r="W114" t="s">
        <v>132</v>
      </c>
      <c r="X114" t="s">
        <v>205</v>
      </c>
      <c r="Y114" t="s">
        <v>1585</v>
      </c>
      <c r="Z114" t="s">
        <v>138</v>
      </c>
      <c r="AA114" t="s">
        <v>193</v>
      </c>
      <c r="AB114" t="s">
        <v>561</v>
      </c>
      <c r="AC114" t="s">
        <v>138</v>
      </c>
      <c r="AD114" t="s">
        <v>138</v>
      </c>
      <c r="AE114" t="s">
        <v>139</v>
      </c>
      <c r="AF114" t="s">
        <v>193</v>
      </c>
      <c r="AG114" t="s">
        <v>140</v>
      </c>
      <c r="AH114" t="s">
        <v>139</v>
      </c>
      <c r="AI114" t="s">
        <v>139</v>
      </c>
      <c r="AJ114" t="s">
        <v>489</v>
      </c>
      <c r="AK114" t="s">
        <v>3317</v>
      </c>
      <c r="AL114" t="s">
        <v>109</v>
      </c>
      <c r="AM114" t="s">
        <v>193</v>
      </c>
      <c r="AN114" t="s">
        <v>109</v>
      </c>
      <c r="AO114" t="s">
        <v>193</v>
      </c>
      <c r="AP114" t="s">
        <v>491</v>
      </c>
      <c r="AQ114" t="s">
        <v>193</v>
      </c>
      <c r="AR114" t="s">
        <v>193</v>
      </c>
      <c r="AS114" t="s">
        <v>193</v>
      </c>
      <c r="AT114" t="s">
        <v>193</v>
      </c>
      <c r="AU114" t="s">
        <v>193</v>
      </c>
      <c r="AV114" t="s">
        <v>193</v>
      </c>
      <c r="AW114" t="s">
        <v>193</v>
      </c>
      <c r="AX114" t="s">
        <v>193</v>
      </c>
      <c r="AY114" t="s">
        <v>193</v>
      </c>
      <c r="AZ114" t="s">
        <v>193</v>
      </c>
      <c r="BA114" t="s">
        <v>193</v>
      </c>
      <c r="BB114" t="s">
        <v>193</v>
      </c>
      <c r="BC114" t="s">
        <v>193</v>
      </c>
      <c r="BD114" t="s">
        <v>193</v>
      </c>
      <c r="BE114" t="s">
        <v>193</v>
      </c>
      <c r="BF114" t="s">
        <v>193</v>
      </c>
      <c r="BG114" t="s">
        <v>193</v>
      </c>
      <c r="BH114" t="s">
        <v>193</v>
      </c>
      <c r="BI114" t="s">
        <v>193</v>
      </c>
      <c r="BJ114" t="s">
        <v>193</v>
      </c>
      <c r="BK114" t="s">
        <v>193</v>
      </c>
      <c r="BL114" t="s">
        <v>193</v>
      </c>
      <c r="BM114" t="s">
        <v>193</v>
      </c>
      <c r="BN114" t="s">
        <v>193</v>
      </c>
      <c r="BO114" t="s">
        <v>193</v>
      </c>
      <c r="BP114" t="s">
        <v>193</v>
      </c>
      <c r="BQ114" t="s">
        <v>193</v>
      </c>
      <c r="BR114" t="s">
        <v>193</v>
      </c>
      <c r="BS114" t="s">
        <v>193</v>
      </c>
      <c r="BT114" t="s">
        <v>193</v>
      </c>
      <c r="BU114" t="s">
        <v>193</v>
      </c>
      <c r="BV114" t="s">
        <v>193</v>
      </c>
      <c r="BW114" t="s">
        <v>193</v>
      </c>
      <c r="BX114" t="s">
        <v>193</v>
      </c>
      <c r="BY114" t="s">
        <v>193</v>
      </c>
      <c r="BZ114" t="s">
        <v>193</v>
      </c>
      <c r="CA114" t="s">
        <v>193</v>
      </c>
      <c r="CB114" t="s">
        <v>193</v>
      </c>
      <c r="CC114" t="s">
        <v>193</v>
      </c>
      <c r="CD114" t="s">
        <v>193</v>
      </c>
      <c r="CE114" t="s">
        <v>193</v>
      </c>
      <c r="CF114" t="s">
        <v>193</v>
      </c>
      <c r="CG114" t="s">
        <v>193</v>
      </c>
      <c r="CH114" t="s">
        <v>193</v>
      </c>
      <c r="CI114" t="s">
        <v>193</v>
      </c>
      <c r="CJ114" t="s">
        <v>193</v>
      </c>
      <c r="CK114" t="s">
        <v>193</v>
      </c>
      <c r="CL114" t="s">
        <v>193</v>
      </c>
      <c r="CM114" t="s">
        <v>193</v>
      </c>
      <c r="CN114" t="s">
        <v>193</v>
      </c>
      <c r="CO114" t="s">
        <v>193</v>
      </c>
      <c r="CP114" t="s">
        <v>193</v>
      </c>
      <c r="CQ114" t="s">
        <v>193</v>
      </c>
      <c r="CR114" t="s">
        <v>193</v>
      </c>
      <c r="CS114" t="s">
        <v>193</v>
      </c>
      <c r="CT114" t="s">
        <v>193</v>
      </c>
      <c r="CU114" t="s">
        <v>193</v>
      </c>
      <c r="CV114" t="s">
        <v>193</v>
      </c>
      <c r="CW114" t="s">
        <v>193</v>
      </c>
      <c r="CX114" t="s">
        <v>193</v>
      </c>
      <c r="CY114" t="s">
        <v>193</v>
      </c>
      <c r="CZ114" t="s">
        <v>193</v>
      </c>
      <c r="DA114" t="s">
        <v>193</v>
      </c>
      <c r="DB114" t="s">
        <v>193</v>
      </c>
      <c r="DC114" t="s">
        <v>193</v>
      </c>
      <c r="DD114" t="s">
        <v>193</v>
      </c>
      <c r="DE114" t="s">
        <v>193</v>
      </c>
      <c r="DF114" t="s">
        <v>193</v>
      </c>
      <c r="DG114" t="s">
        <v>193</v>
      </c>
      <c r="DH114" t="s">
        <v>193</v>
      </c>
      <c r="DI114" t="s">
        <v>193</v>
      </c>
      <c r="DJ114" t="s">
        <v>193</v>
      </c>
      <c r="DK114" t="s">
        <v>193</v>
      </c>
      <c r="DL114" t="s">
        <v>193</v>
      </c>
      <c r="DM114" t="s">
        <v>193</v>
      </c>
      <c r="DN114" t="s">
        <v>193</v>
      </c>
      <c r="DO114" t="s">
        <v>193</v>
      </c>
      <c r="DP114" t="s">
        <v>193</v>
      </c>
      <c r="DQ114" t="s">
        <v>193</v>
      </c>
      <c r="DR114" t="s">
        <v>193</v>
      </c>
      <c r="DS114" t="s">
        <v>193</v>
      </c>
      <c r="DT114" t="s">
        <v>193</v>
      </c>
      <c r="DU114" t="s">
        <v>193</v>
      </c>
      <c r="DV114" t="s">
        <v>193</v>
      </c>
      <c r="DW114" t="s">
        <v>193</v>
      </c>
      <c r="DX114" t="s">
        <v>193</v>
      </c>
      <c r="DY114" t="s">
        <v>193</v>
      </c>
      <c r="DZ114" t="s">
        <v>193</v>
      </c>
      <c r="EA114" t="s">
        <v>193</v>
      </c>
      <c r="EB114" t="s">
        <v>193</v>
      </c>
      <c r="EC114" t="s">
        <v>193</v>
      </c>
      <c r="ED114" t="s">
        <v>193</v>
      </c>
      <c r="EE114" t="s">
        <v>193</v>
      </c>
      <c r="EF114" t="s">
        <v>193</v>
      </c>
      <c r="EG114" t="s">
        <v>193</v>
      </c>
      <c r="EH114" t="s">
        <v>193</v>
      </c>
      <c r="EI114" t="s">
        <v>193</v>
      </c>
      <c r="EJ114" t="s">
        <v>193</v>
      </c>
      <c r="EK114" t="s">
        <v>193</v>
      </c>
      <c r="EL114" t="s">
        <v>193</v>
      </c>
      <c r="EM114" t="s">
        <v>193</v>
      </c>
      <c r="EN114" t="s">
        <v>193</v>
      </c>
      <c r="EO114" t="s">
        <v>193</v>
      </c>
      <c r="EP114" t="s">
        <v>193</v>
      </c>
      <c r="EQ114" t="s">
        <v>193</v>
      </c>
      <c r="ER114" t="s">
        <v>193</v>
      </c>
      <c r="ES114" t="s">
        <v>193</v>
      </c>
      <c r="ET114" t="s">
        <v>193</v>
      </c>
      <c r="EU114" t="s">
        <v>193</v>
      </c>
      <c r="EV114" t="s">
        <v>193</v>
      </c>
      <c r="EW114" t="s">
        <v>193</v>
      </c>
      <c r="EX114" t="s">
        <v>193</v>
      </c>
      <c r="EY114" t="s">
        <v>193</v>
      </c>
      <c r="EZ114" t="s">
        <v>193</v>
      </c>
      <c r="FA114" t="s">
        <v>193</v>
      </c>
      <c r="FB114" t="s">
        <v>193</v>
      </c>
      <c r="FC114" t="s">
        <v>193</v>
      </c>
      <c r="FD114" t="s">
        <v>193</v>
      </c>
      <c r="FE114" t="s">
        <v>193</v>
      </c>
      <c r="FF114" t="s">
        <v>193</v>
      </c>
      <c r="FG114" t="s">
        <v>193</v>
      </c>
      <c r="FH114" t="s">
        <v>193</v>
      </c>
      <c r="FI114" t="s">
        <v>193</v>
      </c>
      <c r="FJ114" t="s">
        <v>193</v>
      </c>
      <c r="FK114" t="s">
        <v>193</v>
      </c>
      <c r="FL114" t="s">
        <v>193</v>
      </c>
      <c r="FM114" t="s">
        <v>193</v>
      </c>
      <c r="FN114" t="s">
        <v>193</v>
      </c>
      <c r="FO114" t="s">
        <v>193</v>
      </c>
      <c r="FP114" t="s">
        <v>193</v>
      </c>
      <c r="FQ114" t="s">
        <v>193</v>
      </c>
      <c r="FR114" t="s">
        <v>193</v>
      </c>
      <c r="FS114" t="s">
        <v>193</v>
      </c>
      <c r="FT114" t="s">
        <v>193</v>
      </c>
      <c r="FU114" t="s">
        <v>193</v>
      </c>
      <c r="FV114" t="s">
        <v>193</v>
      </c>
      <c r="FW114" t="s">
        <v>193</v>
      </c>
      <c r="FX114" t="s">
        <v>193</v>
      </c>
      <c r="FY114" t="s">
        <v>193</v>
      </c>
      <c r="FZ114" t="s">
        <v>193</v>
      </c>
      <c r="GA114" t="s">
        <v>193</v>
      </c>
      <c r="GB114" t="s">
        <v>193</v>
      </c>
      <c r="GC114" t="s">
        <v>193</v>
      </c>
      <c r="GD114" t="s">
        <v>193</v>
      </c>
      <c r="GE114" t="s">
        <v>193</v>
      </c>
      <c r="GF114" t="s">
        <v>193</v>
      </c>
      <c r="GG114" t="s">
        <v>193</v>
      </c>
      <c r="GH114" t="s">
        <v>193</v>
      </c>
      <c r="GI114" t="s">
        <v>193</v>
      </c>
      <c r="GJ114" t="s">
        <v>193</v>
      </c>
      <c r="GK114" t="s">
        <v>193</v>
      </c>
      <c r="GL114" t="s">
        <v>193</v>
      </c>
      <c r="GM114" t="s">
        <v>193</v>
      </c>
      <c r="GN114" t="s">
        <v>193</v>
      </c>
      <c r="GO114" t="s">
        <v>193</v>
      </c>
      <c r="GP114" t="s">
        <v>193</v>
      </c>
      <c r="GQ114" t="s">
        <v>193</v>
      </c>
      <c r="GR114" t="s">
        <v>193</v>
      </c>
      <c r="GS114" t="s">
        <v>193</v>
      </c>
      <c r="GT114" t="s">
        <v>193</v>
      </c>
      <c r="GU114" t="s">
        <v>193</v>
      </c>
      <c r="GV114" t="s">
        <v>193</v>
      </c>
      <c r="GW114" t="s">
        <v>193</v>
      </c>
      <c r="GX114" t="s">
        <v>193</v>
      </c>
      <c r="GY114" t="s">
        <v>193</v>
      </c>
      <c r="GZ114" t="s">
        <v>193</v>
      </c>
      <c r="HA114" t="s">
        <v>193</v>
      </c>
      <c r="HB114" t="s">
        <v>193</v>
      </c>
      <c r="HC114" t="s">
        <v>193</v>
      </c>
      <c r="HD114" t="s">
        <v>193</v>
      </c>
      <c r="HE114" t="s">
        <v>193</v>
      </c>
      <c r="HF114" t="s">
        <v>193</v>
      </c>
      <c r="HG114" t="s">
        <v>193</v>
      </c>
      <c r="HH114" t="s">
        <v>193</v>
      </c>
      <c r="HI114" t="s">
        <v>193</v>
      </c>
      <c r="HJ114" t="s">
        <v>193</v>
      </c>
      <c r="HK114" t="s">
        <v>193</v>
      </c>
      <c r="HL114" t="s">
        <v>193</v>
      </c>
      <c r="HM114" t="s">
        <v>193</v>
      </c>
      <c r="HN114" t="s">
        <v>193</v>
      </c>
      <c r="HO114" t="s">
        <v>193</v>
      </c>
      <c r="HP114" t="s">
        <v>193</v>
      </c>
      <c r="HQ114" t="s">
        <v>193</v>
      </c>
      <c r="HR114" t="s">
        <v>193</v>
      </c>
      <c r="HS114" t="s">
        <v>193</v>
      </c>
      <c r="HT114" t="s">
        <v>193</v>
      </c>
      <c r="HU114" t="s">
        <v>193</v>
      </c>
      <c r="HV114" t="s">
        <v>193</v>
      </c>
      <c r="HW114" t="s">
        <v>193</v>
      </c>
      <c r="HX114" t="s">
        <v>193</v>
      </c>
      <c r="HY114" t="s">
        <v>193</v>
      </c>
      <c r="HZ114" t="s">
        <v>193</v>
      </c>
      <c r="IA114" t="s">
        <v>193</v>
      </c>
      <c r="IB114" t="s">
        <v>193</v>
      </c>
      <c r="IC114" t="s">
        <v>193</v>
      </c>
      <c r="ID114" t="s">
        <v>193</v>
      </c>
      <c r="IE114" t="s">
        <v>193</v>
      </c>
      <c r="IF114" t="s">
        <v>193</v>
      </c>
      <c r="IG114" t="s">
        <v>193</v>
      </c>
      <c r="IH114" t="s">
        <v>193</v>
      </c>
      <c r="II114" t="s">
        <v>193</v>
      </c>
      <c r="IJ114" t="s">
        <v>193</v>
      </c>
      <c r="IK114" t="s">
        <v>193</v>
      </c>
      <c r="IL114" t="s">
        <v>193</v>
      </c>
      <c r="IM114" t="s">
        <v>193</v>
      </c>
      <c r="IN114" t="s">
        <v>193</v>
      </c>
      <c r="IO114" t="s">
        <v>193</v>
      </c>
      <c r="IP114" t="s">
        <v>193</v>
      </c>
      <c r="IQ114" t="s">
        <v>193</v>
      </c>
      <c r="IR114" t="s">
        <v>193</v>
      </c>
      <c r="IS114" t="s">
        <v>193</v>
      </c>
      <c r="IT114" t="s">
        <v>193</v>
      </c>
      <c r="IU114" t="s">
        <v>193</v>
      </c>
      <c r="IV114" t="s">
        <v>193</v>
      </c>
      <c r="IW114" t="s">
        <v>193</v>
      </c>
      <c r="IX114" t="s">
        <v>193</v>
      </c>
      <c r="IY114" t="s">
        <v>193</v>
      </c>
      <c r="IZ114" t="s">
        <v>193</v>
      </c>
      <c r="JA114" t="s">
        <v>193</v>
      </c>
      <c r="JB114" t="s">
        <v>193</v>
      </c>
      <c r="JC114" t="s">
        <v>193</v>
      </c>
      <c r="JD114" t="s">
        <v>193</v>
      </c>
      <c r="JE114" t="s">
        <v>193</v>
      </c>
      <c r="JF114" t="s">
        <v>193</v>
      </c>
      <c r="JG114" t="s">
        <v>193</v>
      </c>
      <c r="JH114" t="s">
        <v>193</v>
      </c>
      <c r="JI114" t="s">
        <v>193</v>
      </c>
      <c r="JJ114" t="s">
        <v>193</v>
      </c>
      <c r="JK114" t="s">
        <v>193</v>
      </c>
      <c r="JL114" t="s">
        <v>193</v>
      </c>
      <c r="JM114" t="s">
        <v>193</v>
      </c>
      <c r="JN114" t="s">
        <v>193</v>
      </c>
      <c r="JO114" t="s">
        <v>193</v>
      </c>
      <c r="JP114" t="s">
        <v>193</v>
      </c>
      <c r="JQ114" t="s">
        <v>193</v>
      </c>
      <c r="JR114" t="s">
        <v>193</v>
      </c>
      <c r="JS114" t="s">
        <v>193</v>
      </c>
      <c r="JT114" t="s">
        <v>193</v>
      </c>
      <c r="JU114" t="s">
        <v>193</v>
      </c>
      <c r="JV114" t="s">
        <v>193</v>
      </c>
      <c r="JW114" t="s">
        <v>193</v>
      </c>
      <c r="JX114" t="s">
        <v>193</v>
      </c>
      <c r="JY114" t="s">
        <v>193</v>
      </c>
      <c r="JZ114" t="s">
        <v>193</v>
      </c>
      <c r="KA114" t="s">
        <v>193</v>
      </c>
      <c r="KB114" t="s">
        <v>193</v>
      </c>
      <c r="KC114" t="s">
        <v>193</v>
      </c>
      <c r="KD114" t="s">
        <v>193</v>
      </c>
      <c r="KE114" t="s">
        <v>193</v>
      </c>
      <c r="KF114" t="s">
        <v>193</v>
      </c>
      <c r="KG114" t="s">
        <v>193</v>
      </c>
      <c r="KH114" t="s">
        <v>193</v>
      </c>
      <c r="KI114" t="s">
        <v>193</v>
      </c>
      <c r="KJ114" t="s">
        <v>193</v>
      </c>
      <c r="KK114" t="s">
        <v>193</v>
      </c>
      <c r="KL114" t="s">
        <v>193</v>
      </c>
      <c r="KM114" t="s">
        <v>193</v>
      </c>
      <c r="KN114" t="s">
        <v>193</v>
      </c>
      <c r="KO114" t="s">
        <v>193</v>
      </c>
      <c r="KP114" t="s">
        <v>193</v>
      </c>
      <c r="KQ114" t="s">
        <v>193</v>
      </c>
      <c r="KR114" t="s">
        <v>193</v>
      </c>
      <c r="KS114" t="s">
        <v>193</v>
      </c>
      <c r="KT114" t="s">
        <v>193</v>
      </c>
      <c r="KU114" t="s">
        <v>109</v>
      </c>
      <c r="KV114" t="s">
        <v>505</v>
      </c>
      <c r="KW114" t="s">
        <v>3366</v>
      </c>
      <c r="KX114" t="s">
        <v>193</v>
      </c>
      <c r="KY114" t="s">
        <v>509</v>
      </c>
      <c r="KZ114" t="s">
        <v>3367</v>
      </c>
      <c r="LA114" t="s">
        <v>3368</v>
      </c>
      <c r="LB114" t="s">
        <v>796</v>
      </c>
      <c r="LC114" t="s">
        <v>193</v>
      </c>
      <c r="LD114" t="s">
        <v>3320</v>
      </c>
      <c r="LE114" t="s">
        <v>797</v>
      </c>
      <c r="LF114" t="s">
        <v>798</v>
      </c>
      <c r="LG114" t="s">
        <v>799</v>
      </c>
      <c r="LH114" t="s">
        <v>193</v>
      </c>
      <c r="LI114" t="s">
        <v>193</v>
      </c>
      <c r="LJ114" t="s">
        <v>193</v>
      </c>
      <c r="LK114" t="s">
        <v>193</v>
      </c>
      <c r="LL114" t="s">
        <v>193</v>
      </c>
      <c r="LM114">
        <v>0</v>
      </c>
      <c r="LN114">
        <v>0</v>
      </c>
      <c r="LO114" t="s">
        <v>193</v>
      </c>
      <c r="LP114" t="s">
        <v>156</v>
      </c>
      <c r="LQ114">
        <v>0</v>
      </c>
      <c r="LR114" t="s">
        <v>114</v>
      </c>
      <c r="LS114" t="s">
        <v>705</v>
      </c>
      <c r="LT114" t="s">
        <v>114</v>
      </c>
      <c r="LU114" t="s">
        <v>193</v>
      </c>
      <c r="LV114" t="s">
        <v>193</v>
      </c>
      <c r="LW114" t="s">
        <v>193</v>
      </c>
      <c r="LX114" t="s">
        <v>193</v>
      </c>
      <c r="LY114" t="s">
        <v>193</v>
      </c>
      <c r="LZ114" t="s">
        <v>193</v>
      </c>
      <c r="MA114" t="s">
        <v>193</v>
      </c>
      <c r="MB114" t="s">
        <v>193</v>
      </c>
      <c r="MC114" t="s">
        <v>193</v>
      </c>
      <c r="MD114" t="s">
        <v>193</v>
      </c>
      <c r="ME114" t="s">
        <v>193</v>
      </c>
      <c r="MF114" t="s">
        <v>193</v>
      </c>
      <c r="MG114" t="s">
        <v>193</v>
      </c>
      <c r="MH114" t="s">
        <v>114</v>
      </c>
      <c r="MI114" t="s">
        <v>193</v>
      </c>
      <c r="MJ114" t="s">
        <v>193</v>
      </c>
      <c r="MK114" t="s">
        <v>193</v>
      </c>
      <c r="ML114" t="s">
        <v>193</v>
      </c>
      <c r="MM114" t="s">
        <v>193</v>
      </c>
      <c r="MN114" t="s">
        <v>193</v>
      </c>
      <c r="MO114" t="s">
        <v>193</v>
      </c>
      <c r="MP114" t="s">
        <v>193</v>
      </c>
      <c r="MQ114" t="s">
        <v>193</v>
      </c>
      <c r="MR114" t="s">
        <v>193</v>
      </c>
      <c r="MS114" t="s">
        <v>193</v>
      </c>
      <c r="MT114" t="s">
        <v>193</v>
      </c>
      <c r="MU114" t="s">
        <v>193</v>
      </c>
      <c r="MV114" t="s">
        <v>193</v>
      </c>
      <c r="MW114" t="s">
        <v>193</v>
      </c>
      <c r="MX114" t="s">
        <v>193</v>
      </c>
      <c r="MY114" t="s">
        <v>193</v>
      </c>
      <c r="MZ114" t="s">
        <v>193</v>
      </c>
      <c r="NA114" t="s">
        <v>193</v>
      </c>
      <c r="NB114" t="s">
        <v>193</v>
      </c>
      <c r="NC114">
        <v>195694847</v>
      </c>
      <c r="ND114" t="s">
        <v>3560</v>
      </c>
      <c r="NE114" t="s">
        <v>4228</v>
      </c>
      <c r="NF114" t="s">
        <v>193</v>
      </c>
      <c r="NG114" t="s">
        <v>699</v>
      </c>
      <c r="NH114" t="s">
        <v>700</v>
      </c>
      <c r="NI114" t="s">
        <v>611</v>
      </c>
      <c r="NJ114" t="s">
        <v>193</v>
      </c>
      <c r="NK114">
        <v>115</v>
      </c>
    </row>
    <row r="115" spans="1:375" x14ac:dyDescent="0.35">
      <c r="A115" t="s">
        <v>4229</v>
      </c>
      <c r="B115" t="s">
        <v>4230</v>
      </c>
      <c r="C115" t="s">
        <v>3316</v>
      </c>
      <c r="D115">
        <v>8.9285714264925834E-4</v>
      </c>
      <c r="E115" t="s">
        <v>193</v>
      </c>
      <c r="F115" t="s">
        <v>193</v>
      </c>
      <c r="G115" t="s">
        <v>193</v>
      </c>
      <c r="H115" t="s">
        <v>3316</v>
      </c>
      <c r="I115" t="s">
        <v>133</v>
      </c>
      <c r="J115" t="s">
        <v>193</v>
      </c>
      <c r="K115" t="s">
        <v>134</v>
      </c>
      <c r="L115" t="s">
        <v>133</v>
      </c>
      <c r="M115" t="s">
        <v>133</v>
      </c>
      <c r="N115" t="s">
        <v>146</v>
      </c>
      <c r="O115" t="s">
        <v>193</v>
      </c>
      <c r="P115" t="s">
        <v>202</v>
      </c>
      <c r="Q115" t="s">
        <v>146</v>
      </c>
      <c r="R115" t="s">
        <v>146</v>
      </c>
      <c r="S115" t="s">
        <v>117</v>
      </c>
      <c r="T115" t="s">
        <v>136</v>
      </c>
      <c r="U115" t="s">
        <v>137</v>
      </c>
      <c r="V115" t="s">
        <v>136</v>
      </c>
      <c r="W115" t="s">
        <v>132</v>
      </c>
      <c r="X115" t="s">
        <v>205</v>
      </c>
      <c r="Y115" t="s">
        <v>1585</v>
      </c>
      <c r="Z115" t="s">
        <v>138</v>
      </c>
      <c r="AA115" t="s">
        <v>193</v>
      </c>
      <c r="AB115" t="s">
        <v>561</v>
      </c>
      <c r="AC115" t="s">
        <v>138</v>
      </c>
      <c r="AD115" t="s">
        <v>138</v>
      </c>
      <c r="AE115" t="s">
        <v>139</v>
      </c>
      <c r="AF115" t="s">
        <v>193</v>
      </c>
      <c r="AG115" t="s">
        <v>140</v>
      </c>
      <c r="AH115" t="s">
        <v>139</v>
      </c>
      <c r="AI115" t="s">
        <v>139</v>
      </c>
      <c r="AJ115" t="s">
        <v>489</v>
      </c>
      <c r="AK115" t="s">
        <v>490</v>
      </c>
      <c r="AL115" t="s">
        <v>109</v>
      </c>
      <c r="AM115" t="s">
        <v>193</v>
      </c>
      <c r="AN115" t="s">
        <v>109</v>
      </c>
      <c r="AO115" t="s">
        <v>193</v>
      </c>
      <c r="AP115" t="s">
        <v>491</v>
      </c>
      <c r="AQ115" t="s">
        <v>193</v>
      </c>
      <c r="AR115" t="s">
        <v>193</v>
      </c>
      <c r="AS115" t="s">
        <v>492</v>
      </c>
      <c r="AT115" t="s">
        <v>193</v>
      </c>
      <c r="AU115" t="s">
        <v>111</v>
      </c>
      <c r="AV115">
        <v>1</v>
      </c>
      <c r="AW115">
        <v>0</v>
      </c>
      <c r="AX115">
        <v>0</v>
      </c>
      <c r="AY115">
        <v>0</v>
      </c>
      <c r="AZ115">
        <v>0</v>
      </c>
      <c r="BA115">
        <v>0</v>
      </c>
      <c r="BB115">
        <v>0</v>
      </c>
      <c r="BC115" t="s">
        <v>110</v>
      </c>
      <c r="BD115" t="s">
        <v>1423</v>
      </c>
      <c r="BE115" t="s">
        <v>512</v>
      </c>
      <c r="BF115">
        <v>1</v>
      </c>
      <c r="BG115">
        <v>0</v>
      </c>
      <c r="BH115">
        <v>0</v>
      </c>
      <c r="BI115">
        <v>0</v>
      </c>
      <c r="BJ115">
        <v>1</v>
      </c>
      <c r="BK115">
        <v>0</v>
      </c>
      <c r="BL115">
        <v>0</v>
      </c>
      <c r="BM115">
        <v>0</v>
      </c>
      <c r="BN115">
        <v>0</v>
      </c>
      <c r="BO115">
        <v>0</v>
      </c>
      <c r="BP115" t="s">
        <v>193</v>
      </c>
      <c r="BQ115" t="s">
        <v>113</v>
      </c>
      <c r="BR115" t="s">
        <v>495</v>
      </c>
      <c r="BS115" t="s">
        <v>499</v>
      </c>
      <c r="BT115">
        <v>1</v>
      </c>
      <c r="BU115">
        <v>1</v>
      </c>
      <c r="BV115">
        <v>1</v>
      </c>
      <c r="BW115">
        <v>1</v>
      </c>
      <c r="BX115">
        <v>1</v>
      </c>
      <c r="BY115">
        <v>1</v>
      </c>
      <c r="BZ115">
        <v>1</v>
      </c>
      <c r="CA115">
        <v>0</v>
      </c>
      <c r="CB115" t="s">
        <v>498</v>
      </c>
      <c r="CC115">
        <v>300</v>
      </c>
      <c r="CD115">
        <v>150</v>
      </c>
      <c r="CE115" t="s">
        <v>109</v>
      </c>
      <c r="CF115">
        <v>300</v>
      </c>
      <c r="CG115">
        <v>115.384615384615</v>
      </c>
      <c r="CH115" t="s">
        <v>109</v>
      </c>
      <c r="CI115">
        <v>200</v>
      </c>
      <c r="CJ115">
        <v>86.956521739130395</v>
      </c>
      <c r="CK115" t="s">
        <v>114</v>
      </c>
      <c r="CL115">
        <v>300</v>
      </c>
      <c r="CM115">
        <v>103.448275862068</v>
      </c>
      <c r="CN115" t="s">
        <v>109</v>
      </c>
      <c r="CO115">
        <v>420</v>
      </c>
      <c r="CP115">
        <v>175</v>
      </c>
      <c r="CQ115" t="s">
        <v>114</v>
      </c>
      <c r="CR115">
        <v>550</v>
      </c>
      <c r="CS115">
        <v>229.166666666666</v>
      </c>
      <c r="CT115" t="s">
        <v>114</v>
      </c>
      <c r="CU115" t="s">
        <v>612</v>
      </c>
      <c r="CV115" t="s">
        <v>109</v>
      </c>
      <c r="CW115">
        <v>900</v>
      </c>
      <c r="CX115" t="s">
        <v>193</v>
      </c>
      <c r="CY115" t="s">
        <v>193</v>
      </c>
      <c r="CZ115" t="s">
        <v>193</v>
      </c>
      <c r="DA115" t="s">
        <v>193</v>
      </c>
      <c r="DB115" t="s">
        <v>193</v>
      </c>
      <c r="DC115" t="s">
        <v>193</v>
      </c>
      <c r="DD115" t="s">
        <v>156</v>
      </c>
      <c r="DE115">
        <v>900</v>
      </c>
      <c r="DF115" t="s">
        <v>109</v>
      </c>
      <c r="DG115" t="s">
        <v>114</v>
      </c>
      <c r="DH115" t="s">
        <v>193</v>
      </c>
      <c r="DI115" t="s">
        <v>193</v>
      </c>
      <c r="DJ115" t="s">
        <v>193</v>
      </c>
      <c r="DK115" t="s">
        <v>193</v>
      </c>
      <c r="DL115" t="s">
        <v>193</v>
      </c>
      <c r="DM115" t="s">
        <v>193</v>
      </c>
      <c r="DN115" t="s">
        <v>193</v>
      </c>
      <c r="DO115" t="s">
        <v>193</v>
      </c>
      <c r="DP115" t="s">
        <v>193</v>
      </c>
      <c r="DQ115" t="s">
        <v>193</v>
      </c>
      <c r="DR115" t="s">
        <v>193</v>
      </c>
      <c r="DS115" t="s">
        <v>193</v>
      </c>
      <c r="DT115" t="s">
        <v>193</v>
      </c>
      <c r="DU115" t="s">
        <v>193</v>
      </c>
      <c r="DV115" t="s">
        <v>193</v>
      </c>
      <c r="DW115" t="s">
        <v>193</v>
      </c>
      <c r="DX115" t="s">
        <v>193</v>
      </c>
      <c r="DY115" t="s">
        <v>193</v>
      </c>
      <c r="DZ115" t="s">
        <v>193</v>
      </c>
      <c r="EA115" t="s">
        <v>193</v>
      </c>
      <c r="EB115" t="s">
        <v>193</v>
      </c>
      <c r="EC115" t="s">
        <v>193</v>
      </c>
      <c r="ED115" t="s">
        <v>193</v>
      </c>
      <c r="EE115" t="s">
        <v>193</v>
      </c>
      <c r="EF115" t="s">
        <v>193</v>
      </c>
      <c r="EG115" t="s">
        <v>114</v>
      </c>
      <c r="EH115" t="s">
        <v>114</v>
      </c>
      <c r="EI115" t="s">
        <v>109</v>
      </c>
      <c r="EJ115" t="s">
        <v>117</v>
      </c>
      <c r="EK115" t="s">
        <v>789</v>
      </c>
      <c r="EL115" t="s">
        <v>119</v>
      </c>
      <c r="EM115" t="s">
        <v>785</v>
      </c>
      <c r="EN115" t="s">
        <v>193</v>
      </c>
      <c r="EO115" t="s">
        <v>193</v>
      </c>
      <c r="EP115" t="s">
        <v>193</v>
      </c>
      <c r="EQ115" t="s">
        <v>193</v>
      </c>
      <c r="ER115" t="s">
        <v>193</v>
      </c>
      <c r="ES115" t="s">
        <v>193</v>
      </c>
      <c r="ET115" t="s">
        <v>193</v>
      </c>
      <c r="EU115" t="s">
        <v>193</v>
      </c>
      <c r="EV115" t="s">
        <v>193</v>
      </c>
      <c r="EW115" t="s">
        <v>193</v>
      </c>
      <c r="EX115" t="s">
        <v>193</v>
      </c>
      <c r="EY115" t="s">
        <v>193</v>
      </c>
      <c r="EZ115" t="s">
        <v>193</v>
      </c>
      <c r="FA115" t="s">
        <v>193</v>
      </c>
      <c r="FB115" t="s">
        <v>193</v>
      </c>
      <c r="FC115" t="s">
        <v>193</v>
      </c>
      <c r="FD115" t="s">
        <v>193</v>
      </c>
      <c r="FE115" t="s">
        <v>193</v>
      </c>
      <c r="FF115" t="s">
        <v>193</v>
      </c>
      <c r="FG115" t="s">
        <v>193</v>
      </c>
      <c r="FH115" t="s">
        <v>193</v>
      </c>
      <c r="FI115" t="s">
        <v>193</v>
      </c>
      <c r="FJ115" t="s">
        <v>193</v>
      </c>
      <c r="FK115" t="s">
        <v>193</v>
      </c>
      <c r="FL115" t="s">
        <v>193</v>
      </c>
      <c r="FM115" t="s">
        <v>193</v>
      </c>
      <c r="FN115" t="s">
        <v>193</v>
      </c>
      <c r="FO115" t="s">
        <v>193</v>
      </c>
      <c r="FP115" t="s">
        <v>193</v>
      </c>
      <c r="FQ115" t="s">
        <v>193</v>
      </c>
      <c r="FR115" t="s">
        <v>193</v>
      </c>
      <c r="FS115" t="s">
        <v>193</v>
      </c>
      <c r="FT115" t="s">
        <v>193</v>
      </c>
      <c r="FU115" t="s">
        <v>193</v>
      </c>
      <c r="FV115" t="s">
        <v>193</v>
      </c>
      <c r="FW115" t="s">
        <v>193</v>
      </c>
      <c r="FX115" t="s">
        <v>193</v>
      </c>
      <c r="FY115" t="s">
        <v>193</v>
      </c>
      <c r="FZ115" t="s">
        <v>193</v>
      </c>
      <c r="GA115" t="s">
        <v>193</v>
      </c>
      <c r="GB115" t="s">
        <v>193</v>
      </c>
      <c r="GC115" t="s">
        <v>193</v>
      </c>
      <c r="GD115" t="s">
        <v>193</v>
      </c>
      <c r="GE115" t="s">
        <v>193</v>
      </c>
      <c r="GF115" t="s">
        <v>193</v>
      </c>
      <c r="GG115" t="s">
        <v>193</v>
      </c>
      <c r="GH115" t="s">
        <v>193</v>
      </c>
      <c r="GI115" t="s">
        <v>193</v>
      </c>
      <c r="GJ115" t="s">
        <v>193</v>
      </c>
      <c r="GK115" t="s">
        <v>193</v>
      </c>
      <c r="GL115" t="s">
        <v>193</v>
      </c>
      <c r="GM115" t="s">
        <v>193</v>
      </c>
      <c r="GN115" t="s">
        <v>193</v>
      </c>
      <c r="GO115" t="s">
        <v>193</v>
      </c>
      <c r="GP115" t="s">
        <v>193</v>
      </c>
      <c r="GQ115" t="s">
        <v>193</v>
      </c>
      <c r="GR115" t="s">
        <v>193</v>
      </c>
      <c r="GS115" t="s">
        <v>193</v>
      </c>
      <c r="GT115" t="s">
        <v>193</v>
      </c>
      <c r="GU115" t="s">
        <v>193</v>
      </c>
      <c r="GV115" t="s">
        <v>193</v>
      </c>
      <c r="GW115" t="s">
        <v>193</v>
      </c>
      <c r="GX115" t="s">
        <v>193</v>
      </c>
      <c r="GY115" t="s">
        <v>193</v>
      </c>
      <c r="GZ115" t="s">
        <v>193</v>
      </c>
      <c r="HA115" t="s">
        <v>193</v>
      </c>
      <c r="HB115" t="s">
        <v>193</v>
      </c>
      <c r="HC115" t="s">
        <v>193</v>
      </c>
      <c r="HD115" t="s">
        <v>193</v>
      </c>
      <c r="HE115" t="s">
        <v>193</v>
      </c>
      <c r="HF115" t="s">
        <v>193</v>
      </c>
      <c r="HG115" t="s">
        <v>193</v>
      </c>
      <c r="HH115" t="s">
        <v>193</v>
      </c>
      <c r="HI115" t="s">
        <v>193</v>
      </c>
      <c r="HJ115" t="s">
        <v>193</v>
      </c>
      <c r="HK115" t="s">
        <v>193</v>
      </c>
      <c r="HL115" t="s">
        <v>193</v>
      </c>
      <c r="HM115" t="s">
        <v>193</v>
      </c>
      <c r="HN115" t="s">
        <v>193</v>
      </c>
      <c r="HO115" t="s">
        <v>193</v>
      </c>
      <c r="HP115" t="s">
        <v>193</v>
      </c>
      <c r="HQ115" t="s">
        <v>193</v>
      </c>
      <c r="HR115" t="s">
        <v>193</v>
      </c>
      <c r="HS115" t="s">
        <v>193</v>
      </c>
      <c r="HT115" t="s">
        <v>193</v>
      </c>
      <c r="HU115" t="s">
        <v>193</v>
      </c>
      <c r="HV115" t="s">
        <v>193</v>
      </c>
      <c r="HW115" t="s">
        <v>193</v>
      </c>
      <c r="HX115" t="s">
        <v>193</v>
      </c>
      <c r="HY115" t="s">
        <v>193</v>
      </c>
      <c r="HZ115" t="s">
        <v>193</v>
      </c>
      <c r="IA115" t="s">
        <v>193</v>
      </c>
      <c r="IB115" t="s">
        <v>193</v>
      </c>
      <c r="IC115" t="s">
        <v>193</v>
      </c>
      <c r="ID115" t="s">
        <v>193</v>
      </c>
      <c r="IE115" t="s">
        <v>193</v>
      </c>
      <c r="IF115" t="s">
        <v>193</v>
      </c>
      <c r="IG115" t="s">
        <v>193</v>
      </c>
      <c r="IH115" t="s">
        <v>193</v>
      </c>
      <c r="II115" t="s">
        <v>193</v>
      </c>
      <c r="IJ115" t="s">
        <v>193</v>
      </c>
      <c r="IK115" t="s">
        <v>193</v>
      </c>
      <c r="IL115" t="s">
        <v>193</v>
      </c>
      <c r="IM115" t="s">
        <v>193</v>
      </c>
      <c r="IN115" t="s">
        <v>193</v>
      </c>
      <c r="IO115" t="s">
        <v>193</v>
      </c>
      <c r="IP115" t="s">
        <v>193</v>
      </c>
      <c r="IQ115" t="s">
        <v>193</v>
      </c>
      <c r="IR115" t="s">
        <v>193</v>
      </c>
      <c r="IS115" t="s">
        <v>193</v>
      </c>
      <c r="IT115" t="s">
        <v>193</v>
      </c>
      <c r="IU115" t="s">
        <v>193</v>
      </c>
      <c r="IV115" t="s">
        <v>193</v>
      </c>
      <c r="IW115" t="s">
        <v>193</v>
      </c>
      <c r="IX115" t="s">
        <v>193</v>
      </c>
      <c r="IY115" t="s">
        <v>193</v>
      </c>
      <c r="IZ115" t="s">
        <v>193</v>
      </c>
      <c r="JA115" t="s">
        <v>193</v>
      </c>
      <c r="JB115" t="s">
        <v>193</v>
      </c>
      <c r="JC115" t="s">
        <v>193</v>
      </c>
      <c r="JD115" t="s">
        <v>193</v>
      </c>
      <c r="JE115" t="s">
        <v>193</v>
      </c>
      <c r="JF115" t="s">
        <v>193</v>
      </c>
      <c r="JG115" t="s">
        <v>193</v>
      </c>
      <c r="JH115" t="s">
        <v>193</v>
      </c>
      <c r="JI115" t="s">
        <v>193</v>
      </c>
      <c r="JJ115" t="s">
        <v>193</v>
      </c>
      <c r="JK115" t="s">
        <v>193</v>
      </c>
      <c r="JL115" t="s">
        <v>193</v>
      </c>
      <c r="JM115" t="s">
        <v>193</v>
      </c>
      <c r="JN115" t="s">
        <v>193</v>
      </c>
      <c r="JO115" t="s">
        <v>193</v>
      </c>
      <c r="JP115" t="s">
        <v>193</v>
      </c>
      <c r="JQ115" t="s">
        <v>193</v>
      </c>
      <c r="JR115" t="s">
        <v>114</v>
      </c>
      <c r="JS115" t="s">
        <v>193</v>
      </c>
      <c r="JT115" t="s">
        <v>193</v>
      </c>
      <c r="JU115" t="s">
        <v>193</v>
      </c>
      <c r="JV115" t="s">
        <v>193</v>
      </c>
      <c r="JW115" t="s">
        <v>193</v>
      </c>
      <c r="JX115" t="s">
        <v>193</v>
      </c>
      <c r="JY115" t="s">
        <v>193</v>
      </c>
      <c r="JZ115" t="s">
        <v>193</v>
      </c>
      <c r="KA115" t="s">
        <v>3413</v>
      </c>
      <c r="KB115">
        <v>0</v>
      </c>
      <c r="KC115">
        <v>0</v>
      </c>
      <c r="KD115">
        <v>1</v>
      </c>
      <c r="KE115">
        <v>1</v>
      </c>
      <c r="KF115">
        <v>0</v>
      </c>
      <c r="KG115">
        <v>0</v>
      </c>
      <c r="KH115">
        <v>0</v>
      </c>
      <c r="KI115">
        <v>0</v>
      </c>
      <c r="KJ115" t="s">
        <v>193</v>
      </c>
      <c r="KK115" t="s">
        <v>109</v>
      </c>
      <c r="KL115" t="s">
        <v>193</v>
      </c>
      <c r="KM115" t="s">
        <v>111</v>
      </c>
      <c r="KN115">
        <v>1</v>
      </c>
      <c r="KO115">
        <v>0</v>
      </c>
      <c r="KP115">
        <v>0</v>
      </c>
      <c r="KQ115">
        <v>0</v>
      </c>
      <c r="KR115">
        <v>0</v>
      </c>
      <c r="KS115">
        <v>0</v>
      </c>
      <c r="KT115">
        <v>0</v>
      </c>
      <c r="KU115" t="s">
        <v>193</v>
      </c>
      <c r="KV115" t="s">
        <v>193</v>
      </c>
      <c r="KW115" t="s">
        <v>193</v>
      </c>
      <c r="KX115" t="s">
        <v>193</v>
      </c>
      <c r="KY115" t="s">
        <v>193</v>
      </c>
      <c r="KZ115" t="s">
        <v>193</v>
      </c>
      <c r="LA115" t="s">
        <v>193</v>
      </c>
      <c r="LB115" t="s">
        <v>193</v>
      </c>
      <c r="LC115" t="s">
        <v>193</v>
      </c>
      <c r="LD115" t="s">
        <v>193</v>
      </c>
      <c r="LE115" t="s">
        <v>193</v>
      </c>
      <c r="LF115" t="s">
        <v>193</v>
      </c>
      <c r="LG115" t="s">
        <v>193</v>
      </c>
      <c r="LH115" t="s">
        <v>193</v>
      </c>
      <c r="LI115" t="s">
        <v>193</v>
      </c>
      <c r="LJ115" t="s">
        <v>193</v>
      </c>
      <c r="LK115" t="s">
        <v>193</v>
      </c>
      <c r="LL115" t="s">
        <v>193</v>
      </c>
      <c r="LM115" t="s">
        <v>193</v>
      </c>
      <c r="LN115" t="s">
        <v>193</v>
      </c>
      <c r="LO115" t="s">
        <v>193</v>
      </c>
      <c r="LP115" t="s">
        <v>193</v>
      </c>
      <c r="LQ115" t="s">
        <v>193</v>
      </c>
      <c r="LR115" t="s">
        <v>193</v>
      </c>
      <c r="LS115" t="s">
        <v>193</v>
      </c>
      <c r="LT115" t="s">
        <v>193</v>
      </c>
      <c r="LU115" t="s">
        <v>193</v>
      </c>
      <c r="LV115" t="s">
        <v>193</v>
      </c>
      <c r="LW115" t="s">
        <v>193</v>
      </c>
      <c r="LX115" t="s">
        <v>193</v>
      </c>
      <c r="LY115" t="s">
        <v>193</v>
      </c>
      <c r="LZ115" t="s">
        <v>193</v>
      </c>
      <c r="MA115" t="s">
        <v>193</v>
      </c>
      <c r="MB115" t="s">
        <v>193</v>
      </c>
      <c r="MC115" t="s">
        <v>193</v>
      </c>
      <c r="MD115" t="s">
        <v>193</v>
      </c>
      <c r="ME115" t="s">
        <v>193</v>
      </c>
      <c r="MF115" t="s">
        <v>193</v>
      </c>
      <c r="MG115" t="s">
        <v>193</v>
      </c>
      <c r="MH115" t="s">
        <v>193</v>
      </c>
      <c r="MI115" t="s">
        <v>193</v>
      </c>
      <c r="MJ115" t="s">
        <v>193</v>
      </c>
      <c r="MK115" t="s">
        <v>193</v>
      </c>
      <c r="ML115" t="s">
        <v>193</v>
      </c>
      <c r="MM115" t="s">
        <v>193</v>
      </c>
      <c r="MN115" t="s">
        <v>193</v>
      </c>
      <c r="MO115" t="s">
        <v>193</v>
      </c>
      <c r="MP115" t="s">
        <v>193</v>
      </c>
      <c r="MQ115" t="s">
        <v>193</v>
      </c>
      <c r="MR115" t="s">
        <v>193</v>
      </c>
      <c r="MS115" t="s">
        <v>193</v>
      </c>
      <c r="MT115" t="s">
        <v>193</v>
      </c>
      <c r="MU115" t="s">
        <v>193</v>
      </c>
      <c r="MV115" t="s">
        <v>193</v>
      </c>
      <c r="MW115" t="s">
        <v>193</v>
      </c>
      <c r="MX115" t="s">
        <v>193</v>
      </c>
      <c r="MY115" t="s">
        <v>193</v>
      </c>
      <c r="MZ115" t="s">
        <v>193</v>
      </c>
      <c r="NA115" t="s">
        <v>626</v>
      </c>
      <c r="NB115" t="s">
        <v>193</v>
      </c>
      <c r="NC115">
        <v>195696044</v>
      </c>
      <c r="ND115" t="s">
        <v>3561</v>
      </c>
      <c r="NE115" t="s">
        <v>4231</v>
      </c>
      <c r="NF115" t="s">
        <v>193</v>
      </c>
      <c r="NG115" t="s">
        <v>699</v>
      </c>
      <c r="NH115" t="s">
        <v>700</v>
      </c>
      <c r="NI115" t="s">
        <v>611</v>
      </c>
      <c r="NJ115" t="s">
        <v>193</v>
      </c>
      <c r="NK115">
        <v>116</v>
      </c>
    </row>
    <row r="116" spans="1:375" x14ac:dyDescent="0.35">
      <c r="A116" t="s">
        <v>4232</v>
      </c>
      <c r="B116" t="s">
        <v>4233</v>
      </c>
      <c r="C116" t="s">
        <v>3316</v>
      </c>
      <c r="D116">
        <v>6.944444439795916E-4</v>
      </c>
      <c r="E116" t="s">
        <v>193</v>
      </c>
      <c r="F116" t="s">
        <v>193</v>
      </c>
      <c r="G116" t="s">
        <v>193</v>
      </c>
      <c r="H116" t="s">
        <v>3316</v>
      </c>
      <c r="I116" t="s">
        <v>133</v>
      </c>
      <c r="J116" t="s">
        <v>193</v>
      </c>
      <c r="K116" t="s">
        <v>134</v>
      </c>
      <c r="L116" t="s">
        <v>133</v>
      </c>
      <c r="M116" t="s">
        <v>133</v>
      </c>
      <c r="N116" t="s">
        <v>135</v>
      </c>
      <c r="O116" t="s">
        <v>193</v>
      </c>
      <c r="P116" t="s">
        <v>201</v>
      </c>
      <c r="Q116" t="s">
        <v>135</v>
      </c>
      <c r="R116" t="s">
        <v>135</v>
      </c>
      <c r="S116" t="s">
        <v>117</v>
      </c>
      <c r="T116" t="s">
        <v>136</v>
      </c>
      <c r="U116" t="s">
        <v>137</v>
      </c>
      <c r="V116" t="s">
        <v>136</v>
      </c>
      <c r="W116" t="s">
        <v>132</v>
      </c>
      <c r="X116" t="s">
        <v>205</v>
      </c>
      <c r="Y116" t="s">
        <v>1585</v>
      </c>
      <c r="Z116" t="s">
        <v>138</v>
      </c>
      <c r="AA116" t="s">
        <v>193</v>
      </c>
      <c r="AB116" t="s">
        <v>561</v>
      </c>
      <c r="AC116" t="s">
        <v>138</v>
      </c>
      <c r="AD116" t="s">
        <v>138</v>
      </c>
      <c r="AE116" t="s">
        <v>139</v>
      </c>
      <c r="AF116" t="s">
        <v>193</v>
      </c>
      <c r="AG116" t="s">
        <v>140</v>
      </c>
      <c r="AH116" t="s">
        <v>139</v>
      </c>
      <c r="AI116" t="s">
        <v>139</v>
      </c>
      <c r="AJ116" t="s">
        <v>489</v>
      </c>
      <c r="AK116" t="s">
        <v>490</v>
      </c>
      <c r="AL116" t="s">
        <v>109</v>
      </c>
      <c r="AM116" t="s">
        <v>193</v>
      </c>
      <c r="AN116" t="s">
        <v>109</v>
      </c>
      <c r="AO116" t="s">
        <v>193</v>
      </c>
      <c r="AP116" t="s">
        <v>491</v>
      </c>
      <c r="AQ116" t="s">
        <v>193</v>
      </c>
      <c r="AR116" t="s">
        <v>193</v>
      </c>
      <c r="AS116" t="s">
        <v>496</v>
      </c>
      <c r="AT116" t="s">
        <v>193</v>
      </c>
      <c r="AU116" t="s">
        <v>701</v>
      </c>
      <c r="AV116">
        <v>0</v>
      </c>
      <c r="AW116">
        <v>1</v>
      </c>
      <c r="AX116">
        <v>0</v>
      </c>
      <c r="AY116">
        <v>0</v>
      </c>
      <c r="AZ116">
        <v>0</v>
      </c>
      <c r="BA116">
        <v>0</v>
      </c>
      <c r="BB116">
        <v>0</v>
      </c>
      <c r="BC116" t="s">
        <v>130</v>
      </c>
      <c r="BD116" t="s">
        <v>701</v>
      </c>
      <c r="BE116" t="s">
        <v>112</v>
      </c>
      <c r="BF116">
        <v>1</v>
      </c>
      <c r="BG116">
        <v>0</v>
      </c>
      <c r="BH116">
        <v>0</v>
      </c>
      <c r="BI116">
        <v>0</v>
      </c>
      <c r="BJ116">
        <v>0</v>
      </c>
      <c r="BK116">
        <v>0</v>
      </c>
      <c r="BL116">
        <v>0</v>
      </c>
      <c r="BM116">
        <v>0</v>
      </c>
      <c r="BN116">
        <v>0</v>
      </c>
      <c r="BO116">
        <v>0</v>
      </c>
      <c r="BP116" t="s">
        <v>193</v>
      </c>
      <c r="BQ116" t="s">
        <v>113</v>
      </c>
      <c r="BR116" t="s">
        <v>493</v>
      </c>
      <c r="BS116" t="s">
        <v>193</v>
      </c>
      <c r="BT116" t="s">
        <v>193</v>
      </c>
      <c r="BU116" t="s">
        <v>193</v>
      </c>
      <c r="BV116" t="s">
        <v>193</v>
      </c>
      <c r="BW116" t="s">
        <v>193</v>
      </c>
      <c r="BX116" t="s">
        <v>193</v>
      </c>
      <c r="BY116" t="s">
        <v>193</v>
      </c>
      <c r="BZ116" t="s">
        <v>193</v>
      </c>
      <c r="CA116" t="s">
        <v>193</v>
      </c>
      <c r="CB116" t="s">
        <v>193</v>
      </c>
      <c r="CC116" t="s">
        <v>193</v>
      </c>
      <c r="CD116" t="s">
        <v>193</v>
      </c>
      <c r="CE116" t="s">
        <v>193</v>
      </c>
      <c r="CF116" t="s">
        <v>193</v>
      </c>
      <c r="CG116" t="s">
        <v>193</v>
      </c>
      <c r="CH116" t="s">
        <v>193</v>
      </c>
      <c r="CI116" t="s">
        <v>193</v>
      </c>
      <c r="CJ116" t="s">
        <v>193</v>
      </c>
      <c r="CK116" t="s">
        <v>193</v>
      </c>
      <c r="CL116" t="s">
        <v>193</v>
      </c>
      <c r="CM116" t="s">
        <v>193</v>
      </c>
      <c r="CN116" t="s">
        <v>193</v>
      </c>
      <c r="CO116" t="s">
        <v>193</v>
      </c>
      <c r="CP116" t="s">
        <v>193</v>
      </c>
      <c r="CQ116" t="s">
        <v>193</v>
      </c>
      <c r="CR116" t="s">
        <v>193</v>
      </c>
      <c r="CS116" t="s">
        <v>193</v>
      </c>
      <c r="CT116" t="s">
        <v>193</v>
      </c>
      <c r="CU116" t="s">
        <v>193</v>
      </c>
      <c r="CV116" t="s">
        <v>193</v>
      </c>
      <c r="CW116" t="s">
        <v>193</v>
      </c>
      <c r="CX116" t="s">
        <v>193</v>
      </c>
      <c r="CY116" t="s">
        <v>193</v>
      </c>
      <c r="CZ116" t="s">
        <v>193</v>
      </c>
      <c r="DA116" t="s">
        <v>193</v>
      </c>
      <c r="DB116" t="s">
        <v>193</v>
      </c>
      <c r="DC116" t="s">
        <v>193</v>
      </c>
      <c r="DD116" t="s">
        <v>193</v>
      </c>
      <c r="DE116" t="s">
        <v>193</v>
      </c>
      <c r="DF116" t="s">
        <v>193</v>
      </c>
      <c r="DG116" t="s">
        <v>193</v>
      </c>
      <c r="DH116" t="s">
        <v>193</v>
      </c>
      <c r="DI116" t="s">
        <v>193</v>
      </c>
      <c r="DJ116" t="s">
        <v>193</v>
      </c>
      <c r="DK116" t="s">
        <v>193</v>
      </c>
      <c r="DL116" t="s">
        <v>193</v>
      </c>
      <c r="DM116" t="s">
        <v>193</v>
      </c>
      <c r="DN116" t="s">
        <v>193</v>
      </c>
      <c r="DO116" t="s">
        <v>193</v>
      </c>
      <c r="DP116" t="s">
        <v>193</v>
      </c>
      <c r="DQ116" t="s">
        <v>193</v>
      </c>
      <c r="DR116" t="s">
        <v>193</v>
      </c>
      <c r="DS116" t="s">
        <v>193</v>
      </c>
      <c r="DT116" t="s">
        <v>193</v>
      </c>
      <c r="DU116" t="s">
        <v>193</v>
      </c>
      <c r="DV116" t="s">
        <v>193</v>
      </c>
      <c r="DW116" t="s">
        <v>193</v>
      </c>
      <c r="DX116" t="s">
        <v>193</v>
      </c>
      <c r="DY116" t="s">
        <v>193</v>
      </c>
      <c r="DZ116" t="s">
        <v>193</v>
      </c>
      <c r="EA116" t="s">
        <v>193</v>
      </c>
      <c r="EB116" t="s">
        <v>193</v>
      </c>
      <c r="EC116" t="s">
        <v>193</v>
      </c>
      <c r="ED116" t="s">
        <v>193</v>
      </c>
      <c r="EE116" t="s">
        <v>193</v>
      </c>
      <c r="EF116" t="s">
        <v>193</v>
      </c>
      <c r="EG116" t="s">
        <v>193</v>
      </c>
      <c r="EH116" t="s">
        <v>193</v>
      </c>
      <c r="EI116" t="s">
        <v>193</v>
      </c>
      <c r="EJ116" t="s">
        <v>193</v>
      </c>
      <c r="EK116" t="s">
        <v>193</v>
      </c>
      <c r="EL116" t="s">
        <v>193</v>
      </c>
      <c r="EM116" t="s">
        <v>193</v>
      </c>
      <c r="EN116" t="s">
        <v>717</v>
      </c>
      <c r="EO116">
        <v>1</v>
      </c>
      <c r="EP116">
        <v>1</v>
      </c>
      <c r="EQ116">
        <v>1</v>
      </c>
      <c r="ER116">
        <v>1</v>
      </c>
      <c r="ES116">
        <v>1</v>
      </c>
      <c r="ET116">
        <v>1</v>
      </c>
      <c r="EU116">
        <v>1</v>
      </c>
      <c r="EV116">
        <v>1</v>
      </c>
      <c r="EW116">
        <v>0</v>
      </c>
      <c r="EX116" t="s">
        <v>109</v>
      </c>
      <c r="EY116">
        <v>30</v>
      </c>
      <c r="EZ116">
        <v>30</v>
      </c>
      <c r="FA116" t="s">
        <v>193</v>
      </c>
      <c r="FB116" t="s">
        <v>193</v>
      </c>
      <c r="FC116" t="s">
        <v>193</v>
      </c>
      <c r="FD116">
        <v>30</v>
      </c>
      <c r="FE116" t="s">
        <v>109</v>
      </c>
      <c r="FF116">
        <v>25</v>
      </c>
      <c r="FG116" t="s">
        <v>109</v>
      </c>
      <c r="FH116">
        <v>50</v>
      </c>
      <c r="FI116" t="s">
        <v>109</v>
      </c>
      <c r="FJ116" t="s">
        <v>109</v>
      </c>
      <c r="FK116">
        <v>50</v>
      </c>
      <c r="FL116" t="s">
        <v>193</v>
      </c>
      <c r="FM116" t="s">
        <v>193</v>
      </c>
      <c r="FN116" t="s">
        <v>193</v>
      </c>
      <c r="FO116" t="s">
        <v>193</v>
      </c>
      <c r="FP116" t="s">
        <v>193</v>
      </c>
      <c r="FQ116" t="s">
        <v>193</v>
      </c>
      <c r="FR116" t="s">
        <v>156</v>
      </c>
      <c r="FS116">
        <v>50</v>
      </c>
      <c r="FT116" t="s">
        <v>109</v>
      </c>
      <c r="FU116" t="s">
        <v>109</v>
      </c>
      <c r="FV116">
        <v>30</v>
      </c>
      <c r="FW116" t="s">
        <v>193</v>
      </c>
      <c r="FX116" t="s">
        <v>193</v>
      </c>
      <c r="FY116">
        <v>30</v>
      </c>
      <c r="FZ116" t="s">
        <v>109</v>
      </c>
      <c r="GA116" t="s">
        <v>109</v>
      </c>
      <c r="GB116">
        <v>75</v>
      </c>
      <c r="GC116" t="s">
        <v>193</v>
      </c>
      <c r="GD116" t="s">
        <v>193</v>
      </c>
      <c r="GE116">
        <v>75</v>
      </c>
      <c r="GF116" t="s">
        <v>109</v>
      </c>
      <c r="GG116" t="s">
        <v>109</v>
      </c>
      <c r="GH116">
        <v>75</v>
      </c>
      <c r="GI116" t="s">
        <v>193</v>
      </c>
      <c r="GJ116" t="s">
        <v>193</v>
      </c>
      <c r="GK116" t="s">
        <v>193</v>
      </c>
      <c r="GL116">
        <v>75</v>
      </c>
      <c r="GM116" t="s">
        <v>109</v>
      </c>
      <c r="GN116" t="s">
        <v>109</v>
      </c>
      <c r="GO116" t="s">
        <v>193</v>
      </c>
      <c r="GP116">
        <v>10</v>
      </c>
      <c r="GQ116" t="s">
        <v>193</v>
      </c>
      <c r="GR116" t="s">
        <v>193</v>
      </c>
      <c r="GS116" t="s">
        <v>193</v>
      </c>
      <c r="GT116" t="s">
        <v>193</v>
      </c>
      <c r="GU116" t="s">
        <v>193</v>
      </c>
      <c r="GV116" t="s">
        <v>193</v>
      </c>
      <c r="GW116" t="s">
        <v>109</v>
      </c>
      <c r="GX116" t="s">
        <v>156</v>
      </c>
      <c r="GY116">
        <v>10</v>
      </c>
      <c r="GZ116" t="s">
        <v>114</v>
      </c>
      <c r="HA116" t="s">
        <v>193</v>
      </c>
      <c r="HB116" t="s">
        <v>193</v>
      </c>
      <c r="HC116" t="s">
        <v>193</v>
      </c>
      <c r="HD116" t="s">
        <v>193</v>
      </c>
      <c r="HE116" t="s">
        <v>193</v>
      </c>
      <c r="HF116" t="s">
        <v>193</v>
      </c>
      <c r="HG116" t="s">
        <v>193</v>
      </c>
      <c r="HH116" t="s">
        <v>193</v>
      </c>
      <c r="HI116" t="s">
        <v>193</v>
      </c>
      <c r="HJ116" t="s">
        <v>193</v>
      </c>
      <c r="HK116" t="s">
        <v>193</v>
      </c>
      <c r="HL116" t="s">
        <v>193</v>
      </c>
      <c r="HM116" t="s">
        <v>193</v>
      </c>
      <c r="HN116" t="s">
        <v>193</v>
      </c>
      <c r="HO116" t="s">
        <v>193</v>
      </c>
      <c r="HP116" t="s">
        <v>193</v>
      </c>
      <c r="HQ116" t="s">
        <v>193</v>
      </c>
      <c r="HR116" t="s">
        <v>193</v>
      </c>
      <c r="HS116" t="s">
        <v>193</v>
      </c>
      <c r="HT116" t="s">
        <v>193</v>
      </c>
      <c r="HU116" t="s">
        <v>193</v>
      </c>
      <c r="HV116" t="s">
        <v>193</v>
      </c>
      <c r="HW116" t="s">
        <v>193</v>
      </c>
      <c r="HX116" t="s">
        <v>193</v>
      </c>
      <c r="HY116" t="s">
        <v>193</v>
      </c>
      <c r="HZ116" t="s">
        <v>114</v>
      </c>
      <c r="IA116" t="s">
        <v>114</v>
      </c>
      <c r="IB116" t="s">
        <v>109</v>
      </c>
      <c r="IC116" t="s">
        <v>117</v>
      </c>
      <c r="ID116" t="s">
        <v>789</v>
      </c>
      <c r="IE116" t="s">
        <v>136</v>
      </c>
      <c r="IF116" t="s">
        <v>789</v>
      </c>
      <c r="IG116" t="s">
        <v>193</v>
      </c>
      <c r="IH116" t="s">
        <v>193</v>
      </c>
      <c r="II116" t="s">
        <v>193</v>
      </c>
      <c r="IJ116" t="s">
        <v>193</v>
      </c>
      <c r="IK116" t="s">
        <v>193</v>
      </c>
      <c r="IL116" t="s">
        <v>193</v>
      </c>
      <c r="IM116" t="s">
        <v>193</v>
      </c>
      <c r="IN116" t="s">
        <v>193</v>
      </c>
      <c r="IO116" t="s">
        <v>193</v>
      </c>
      <c r="IP116" t="s">
        <v>193</v>
      </c>
      <c r="IQ116" t="s">
        <v>193</v>
      </c>
      <c r="IR116" t="s">
        <v>193</v>
      </c>
      <c r="IS116" t="s">
        <v>193</v>
      </c>
      <c r="IT116" t="s">
        <v>193</v>
      </c>
      <c r="IU116" t="s">
        <v>193</v>
      </c>
      <c r="IV116" t="s">
        <v>193</v>
      </c>
      <c r="IW116" t="s">
        <v>193</v>
      </c>
      <c r="IX116" t="s">
        <v>193</v>
      </c>
      <c r="IY116" t="s">
        <v>193</v>
      </c>
      <c r="IZ116" t="s">
        <v>193</v>
      </c>
      <c r="JA116" t="s">
        <v>193</v>
      </c>
      <c r="JB116" t="s">
        <v>193</v>
      </c>
      <c r="JC116" t="s">
        <v>193</v>
      </c>
      <c r="JD116" t="s">
        <v>193</v>
      </c>
      <c r="JE116" t="s">
        <v>193</v>
      </c>
      <c r="JF116" t="s">
        <v>193</v>
      </c>
      <c r="JG116" t="s">
        <v>193</v>
      </c>
      <c r="JH116" t="s">
        <v>193</v>
      </c>
      <c r="JI116" t="s">
        <v>193</v>
      </c>
      <c r="JJ116" t="s">
        <v>193</v>
      </c>
      <c r="JK116" t="s">
        <v>193</v>
      </c>
      <c r="JL116" t="s">
        <v>193</v>
      </c>
      <c r="JM116" t="s">
        <v>193</v>
      </c>
      <c r="JN116" t="s">
        <v>193</v>
      </c>
      <c r="JO116" t="s">
        <v>193</v>
      </c>
      <c r="JP116" t="s">
        <v>193</v>
      </c>
      <c r="JQ116" t="s">
        <v>193</v>
      </c>
      <c r="JR116" t="s">
        <v>114</v>
      </c>
      <c r="JS116" t="s">
        <v>193</v>
      </c>
      <c r="JT116" t="s">
        <v>193</v>
      </c>
      <c r="JU116" t="s">
        <v>193</v>
      </c>
      <c r="JV116" t="s">
        <v>193</v>
      </c>
      <c r="JW116" t="s">
        <v>193</v>
      </c>
      <c r="JX116" t="s">
        <v>193</v>
      </c>
      <c r="JY116" t="s">
        <v>193</v>
      </c>
      <c r="JZ116" t="s">
        <v>193</v>
      </c>
      <c r="KA116" t="s">
        <v>3426</v>
      </c>
      <c r="KB116">
        <v>0</v>
      </c>
      <c r="KC116">
        <v>0</v>
      </c>
      <c r="KD116">
        <v>0</v>
      </c>
      <c r="KE116">
        <v>0</v>
      </c>
      <c r="KF116">
        <v>0</v>
      </c>
      <c r="KG116">
        <v>1</v>
      </c>
      <c r="KH116">
        <v>0</v>
      </c>
      <c r="KI116">
        <v>0</v>
      </c>
      <c r="KJ116" t="s">
        <v>193</v>
      </c>
      <c r="KK116" t="s">
        <v>109</v>
      </c>
      <c r="KL116" t="s">
        <v>193</v>
      </c>
      <c r="KM116" t="s">
        <v>701</v>
      </c>
      <c r="KN116">
        <v>0</v>
      </c>
      <c r="KO116">
        <v>1</v>
      </c>
      <c r="KP116">
        <v>0</v>
      </c>
      <c r="KQ116">
        <v>0</v>
      </c>
      <c r="KR116">
        <v>0</v>
      </c>
      <c r="KS116">
        <v>0</v>
      </c>
      <c r="KT116">
        <v>0</v>
      </c>
      <c r="KU116" t="s">
        <v>193</v>
      </c>
      <c r="KV116" t="s">
        <v>193</v>
      </c>
      <c r="KW116" t="s">
        <v>193</v>
      </c>
      <c r="KX116" t="s">
        <v>193</v>
      </c>
      <c r="KY116" t="s">
        <v>193</v>
      </c>
      <c r="KZ116" t="s">
        <v>193</v>
      </c>
      <c r="LA116" t="s">
        <v>193</v>
      </c>
      <c r="LB116" t="s">
        <v>193</v>
      </c>
      <c r="LC116" t="s">
        <v>193</v>
      </c>
      <c r="LD116" t="s">
        <v>193</v>
      </c>
      <c r="LE116" t="s">
        <v>193</v>
      </c>
      <c r="LF116" t="s">
        <v>193</v>
      </c>
      <c r="LG116" t="s">
        <v>193</v>
      </c>
      <c r="LH116" t="s">
        <v>193</v>
      </c>
      <c r="LI116" t="s">
        <v>193</v>
      </c>
      <c r="LJ116" t="s">
        <v>193</v>
      </c>
      <c r="LK116" t="s">
        <v>193</v>
      </c>
      <c r="LL116" t="s">
        <v>193</v>
      </c>
      <c r="LM116" t="s">
        <v>193</v>
      </c>
      <c r="LN116" t="s">
        <v>193</v>
      </c>
      <c r="LO116" t="s">
        <v>193</v>
      </c>
      <c r="LP116" t="s">
        <v>193</v>
      </c>
      <c r="LQ116" t="s">
        <v>193</v>
      </c>
      <c r="LR116" t="s">
        <v>193</v>
      </c>
      <c r="LS116" t="s">
        <v>193</v>
      </c>
      <c r="LT116" t="s">
        <v>193</v>
      </c>
      <c r="LU116" t="s">
        <v>193</v>
      </c>
      <c r="LV116" t="s">
        <v>193</v>
      </c>
      <c r="LW116" t="s">
        <v>193</v>
      </c>
      <c r="LX116" t="s">
        <v>193</v>
      </c>
      <c r="LY116" t="s">
        <v>193</v>
      </c>
      <c r="LZ116" t="s">
        <v>193</v>
      </c>
      <c r="MA116" t="s">
        <v>193</v>
      </c>
      <c r="MB116" t="s">
        <v>193</v>
      </c>
      <c r="MC116" t="s">
        <v>193</v>
      </c>
      <c r="MD116" t="s">
        <v>193</v>
      </c>
      <c r="ME116" t="s">
        <v>193</v>
      </c>
      <c r="MF116" t="s">
        <v>193</v>
      </c>
      <c r="MG116" t="s">
        <v>193</v>
      </c>
      <c r="MH116" t="s">
        <v>193</v>
      </c>
      <c r="MI116" t="s">
        <v>193</v>
      </c>
      <c r="MJ116" t="s">
        <v>193</v>
      </c>
      <c r="MK116" t="s">
        <v>193</v>
      </c>
      <c r="ML116" t="s">
        <v>193</v>
      </c>
      <c r="MM116" t="s">
        <v>193</v>
      </c>
      <c r="MN116" t="s">
        <v>193</v>
      </c>
      <c r="MO116" t="s">
        <v>193</v>
      </c>
      <c r="MP116" t="s">
        <v>193</v>
      </c>
      <c r="MQ116" t="s">
        <v>193</v>
      </c>
      <c r="MR116" t="s">
        <v>193</v>
      </c>
      <c r="MS116" t="s">
        <v>193</v>
      </c>
      <c r="MT116" t="s">
        <v>193</v>
      </c>
      <c r="MU116" t="s">
        <v>193</v>
      </c>
      <c r="MV116" t="s">
        <v>193</v>
      </c>
      <c r="MW116" t="s">
        <v>193</v>
      </c>
      <c r="MX116" t="s">
        <v>193</v>
      </c>
      <c r="MY116" t="s">
        <v>193</v>
      </c>
      <c r="MZ116" t="s">
        <v>193</v>
      </c>
      <c r="NA116" t="s">
        <v>626</v>
      </c>
      <c r="NB116" t="s">
        <v>193</v>
      </c>
      <c r="NC116">
        <v>195696049</v>
      </c>
      <c r="ND116" t="s">
        <v>3562</v>
      </c>
      <c r="NE116" t="s">
        <v>4234</v>
      </c>
      <c r="NF116" t="s">
        <v>193</v>
      </c>
      <c r="NG116" t="s">
        <v>699</v>
      </c>
      <c r="NH116" t="s">
        <v>700</v>
      </c>
      <c r="NI116" t="s">
        <v>611</v>
      </c>
      <c r="NJ116" t="s">
        <v>193</v>
      </c>
      <c r="NK116">
        <v>117</v>
      </c>
    </row>
    <row r="117" spans="1:375" x14ac:dyDescent="0.35">
      <c r="A117" t="s">
        <v>4235</v>
      </c>
      <c r="B117" t="s">
        <v>4236</v>
      </c>
      <c r="C117" t="s">
        <v>3456</v>
      </c>
      <c r="D117" t="s">
        <v>3870</v>
      </c>
      <c r="E117" t="s">
        <v>193</v>
      </c>
      <c r="F117" t="s">
        <v>193</v>
      </c>
      <c r="G117" t="s">
        <v>193</v>
      </c>
      <c r="H117" t="s">
        <v>3456</v>
      </c>
      <c r="I117" t="s">
        <v>179</v>
      </c>
      <c r="J117" t="s">
        <v>193</v>
      </c>
      <c r="K117" t="s">
        <v>180</v>
      </c>
      <c r="L117" t="s">
        <v>179</v>
      </c>
      <c r="M117" t="s">
        <v>179</v>
      </c>
      <c r="N117" t="s">
        <v>181</v>
      </c>
      <c r="O117" t="s">
        <v>193</v>
      </c>
      <c r="P117" t="s">
        <v>194</v>
      </c>
      <c r="Q117" t="s">
        <v>181</v>
      </c>
      <c r="R117" t="s">
        <v>181</v>
      </c>
      <c r="S117" t="s">
        <v>182</v>
      </c>
      <c r="T117" t="s">
        <v>183</v>
      </c>
      <c r="U117" t="s">
        <v>184</v>
      </c>
      <c r="V117" t="s">
        <v>183</v>
      </c>
      <c r="W117" t="s">
        <v>132</v>
      </c>
      <c r="X117" t="s">
        <v>205</v>
      </c>
      <c r="Y117" t="s">
        <v>132</v>
      </c>
      <c r="Z117" t="s">
        <v>708</v>
      </c>
      <c r="AA117" t="s">
        <v>193</v>
      </c>
      <c r="AB117" t="s">
        <v>562</v>
      </c>
      <c r="AC117" t="s">
        <v>708</v>
      </c>
      <c r="AD117" t="s">
        <v>708</v>
      </c>
      <c r="AE117" t="s">
        <v>709</v>
      </c>
      <c r="AF117" t="s">
        <v>193</v>
      </c>
      <c r="AG117" t="s">
        <v>710</v>
      </c>
      <c r="AH117" t="s">
        <v>709</v>
      </c>
      <c r="AI117" t="s">
        <v>709</v>
      </c>
      <c r="AJ117" t="s">
        <v>536</v>
      </c>
      <c r="AK117" t="s">
        <v>490</v>
      </c>
      <c r="AL117" t="s">
        <v>109</v>
      </c>
      <c r="AM117" t="s">
        <v>193</v>
      </c>
      <c r="AN117" t="s">
        <v>109</v>
      </c>
      <c r="AO117" t="s">
        <v>193</v>
      </c>
      <c r="AP117" t="s">
        <v>491</v>
      </c>
      <c r="AQ117" t="s">
        <v>193</v>
      </c>
      <c r="AR117" t="s">
        <v>193</v>
      </c>
      <c r="AS117" t="s">
        <v>492</v>
      </c>
      <c r="AT117" t="s">
        <v>193</v>
      </c>
      <c r="AU117" t="s">
        <v>3350</v>
      </c>
      <c r="AV117">
        <v>0</v>
      </c>
      <c r="AW117">
        <v>0</v>
      </c>
      <c r="AX117">
        <v>0</v>
      </c>
      <c r="AY117">
        <v>0</v>
      </c>
      <c r="AZ117">
        <v>0</v>
      </c>
      <c r="BA117">
        <v>1</v>
      </c>
      <c r="BB117">
        <v>0</v>
      </c>
      <c r="BC117" t="s">
        <v>3871</v>
      </c>
      <c r="BD117" t="s">
        <v>3350</v>
      </c>
      <c r="BE117" t="s">
        <v>112</v>
      </c>
      <c r="BF117">
        <v>1</v>
      </c>
      <c r="BG117">
        <v>0</v>
      </c>
      <c r="BH117">
        <v>0</v>
      </c>
      <c r="BI117">
        <v>0</v>
      </c>
      <c r="BJ117">
        <v>0</v>
      </c>
      <c r="BK117">
        <v>0</v>
      </c>
      <c r="BL117">
        <v>0</v>
      </c>
      <c r="BM117">
        <v>0</v>
      </c>
      <c r="BN117">
        <v>0</v>
      </c>
      <c r="BO117">
        <v>0</v>
      </c>
      <c r="BP117" t="s">
        <v>193</v>
      </c>
      <c r="BQ117" t="s">
        <v>128</v>
      </c>
      <c r="BR117" t="s">
        <v>501</v>
      </c>
      <c r="BS117" t="s">
        <v>193</v>
      </c>
      <c r="BT117" t="s">
        <v>193</v>
      </c>
      <c r="BU117" t="s">
        <v>193</v>
      </c>
      <c r="BV117" t="s">
        <v>193</v>
      </c>
      <c r="BW117" t="s">
        <v>193</v>
      </c>
      <c r="BX117" t="s">
        <v>193</v>
      </c>
      <c r="BY117" t="s">
        <v>193</v>
      </c>
      <c r="BZ117" t="s">
        <v>193</v>
      </c>
      <c r="CA117" t="s">
        <v>193</v>
      </c>
      <c r="CB117" t="s">
        <v>193</v>
      </c>
      <c r="CC117" t="s">
        <v>193</v>
      </c>
      <c r="CD117" t="s">
        <v>193</v>
      </c>
      <c r="CE117" t="s">
        <v>193</v>
      </c>
      <c r="CF117" t="s">
        <v>193</v>
      </c>
      <c r="CG117" t="s">
        <v>193</v>
      </c>
      <c r="CH117" t="s">
        <v>193</v>
      </c>
      <c r="CI117" t="s">
        <v>193</v>
      </c>
      <c r="CJ117" t="s">
        <v>193</v>
      </c>
      <c r="CK117" t="s">
        <v>193</v>
      </c>
      <c r="CL117" t="s">
        <v>193</v>
      </c>
      <c r="CM117" t="s">
        <v>193</v>
      </c>
      <c r="CN117" t="s">
        <v>193</v>
      </c>
      <c r="CO117" t="s">
        <v>193</v>
      </c>
      <c r="CP117" t="s">
        <v>193</v>
      </c>
      <c r="CQ117" t="s">
        <v>193</v>
      </c>
      <c r="CR117" t="s">
        <v>193</v>
      </c>
      <c r="CS117" t="s">
        <v>193</v>
      </c>
      <c r="CT117" t="s">
        <v>193</v>
      </c>
      <c r="CU117" t="s">
        <v>193</v>
      </c>
      <c r="CV117" t="s">
        <v>193</v>
      </c>
      <c r="CW117" t="s">
        <v>193</v>
      </c>
      <c r="CX117" t="s">
        <v>193</v>
      </c>
      <c r="CY117" t="s">
        <v>193</v>
      </c>
      <c r="CZ117" t="s">
        <v>193</v>
      </c>
      <c r="DA117" t="s">
        <v>193</v>
      </c>
      <c r="DB117" t="s">
        <v>193</v>
      </c>
      <c r="DC117" t="s">
        <v>193</v>
      </c>
      <c r="DD117" t="s">
        <v>193</v>
      </c>
      <c r="DE117" t="s">
        <v>193</v>
      </c>
      <c r="DF117" t="s">
        <v>193</v>
      </c>
      <c r="DG117" t="s">
        <v>193</v>
      </c>
      <c r="DH117" t="s">
        <v>193</v>
      </c>
      <c r="DI117" t="s">
        <v>193</v>
      </c>
      <c r="DJ117" t="s">
        <v>193</v>
      </c>
      <c r="DK117" t="s">
        <v>193</v>
      </c>
      <c r="DL117" t="s">
        <v>193</v>
      </c>
      <c r="DM117" t="s">
        <v>193</v>
      </c>
      <c r="DN117" t="s">
        <v>193</v>
      </c>
      <c r="DO117" t="s">
        <v>193</v>
      </c>
      <c r="DP117" t="s">
        <v>193</v>
      </c>
      <c r="DQ117" t="s">
        <v>193</v>
      </c>
      <c r="DR117" t="s">
        <v>193</v>
      </c>
      <c r="DS117" t="s">
        <v>193</v>
      </c>
      <c r="DT117" t="s">
        <v>193</v>
      </c>
      <c r="DU117" t="s">
        <v>193</v>
      </c>
      <c r="DV117" t="s">
        <v>193</v>
      </c>
      <c r="DW117" t="s">
        <v>193</v>
      </c>
      <c r="DX117" t="s">
        <v>193</v>
      </c>
      <c r="DY117" t="s">
        <v>193</v>
      </c>
      <c r="DZ117" t="s">
        <v>193</v>
      </c>
      <c r="EA117" t="s">
        <v>193</v>
      </c>
      <c r="EB117" t="s">
        <v>193</v>
      </c>
      <c r="EC117" t="s">
        <v>193</v>
      </c>
      <c r="ED117" t="s">
        <v>193</v>
      </c>
      <c r="EE117" t="s">
        <v>193</v>
      </c>
      <c r="EF117" t="s">
        <v>193</v>
      </c>
      <c r="EG117" t="s">
        <v>193</v>
      </c>
      <c r="EH117" t="s">
        <v>193</v>
      </c>
      <c r="EI117" t="s">
        <v>193</v>
      </c>
      <c r="EJ117" t="s">
        <v>193</v>
      </c>
      <c r="EK117" t="s">
        <v>193</v>
      </c>
      <c r="EL117" t="s">
        <v>193</v>
      </c>
      <c r="EM117" t="s">
        <v>193</v>
      </c>
      <c r="EN117" t="s">
        <v>193</v>
      </c>
      <c r="EO117" t="s">
        <v>193</v>
      </c>
      <c r="EP117" t="s">
        <v>193</v>
      </c>
      <c r="EQ117" t="s">
        <v>193</v>
      </c>
      <c r="ER117" t="s">
        <v>193</v>
      </c>
      <c r="ES117" t="s">
        <v>193</v>
      </c>
      <c r="ET117" t="s">
        <v>193</v>
      </c>
      <c r="EU117" t="s">
        <v>193</v>
      </c>
      <c r="EV117" t="s">
        <v>193</v>
      </c>
      <c r="EW117" t="s">
        <v>193</v>
      </c>
      <c r="EX117" t="s">
        <v>193</v>
      </c>
      <c r="EY117" t="s">
        <v>193</v>
      </c>
      <c r="EZ117" t="s">
        <v>193</v>
      </c>
      <c r="FA117" t="s">
        <v>193</v>
      </c>
      <c r="FB117" t="s">
        <v>193</v>
      </c>
      <c r="FC117" t="s">
        <v>193</v>
      </c>
      <c r="FD117" t="s">
        <v>193</v>
      </c>
      <c r="FE117" t="s">
        <v>193</v>
      </c>
      <c r="FF117" t="s">
        <v>193</v>
      </c>
      <c r="FG117" t="s">
        <v>193</v>
      </c>
      <c r="FH117" t="s">
        <v>193</v>
      </c>
      <c r="FI117" t="s">
        <v>193</v>
      </c>
      <c r="FJ117" t="s">
        <v>193</v>
      </c>
      <c r="FK117" t="s">
        <v>193</v>
      </c>
      <c r="FL117" t="s">
        <v>193</v>
      </c>
      <c r="FM117" t="s">
        <v>193</v>
      </c>
      <c r="FN117" t="s">
        <v>193</v>
      </c>
      <c r="FO117" t="s">
        <v>193</v>
      </c>
      <c r="FP117" t="s">
        <v>193</v>
      </c>
      <c r="FQ117" t="s">
        <v>193</v>
      </c>
      <c r="FR117" t="s">
        <v>193</v>
      </c>
      <c r="FS117" t="s">
        <v>193</v>
      </c>
      <c r="FT117" t="s">
        <v>193</v>
      </c>
      <c r="FU117" t="s">
        <v>193</v>
      </c>
      <c r="FV117" t="s">
        <v>193</v>
      </c>
      <c r="FW117" t="s">
        <v>193</v>
      </c>
      <c r="FX117" t="s">
        <v>193</v>
      </c>
      <c r="FY117" t="s">
        <v>193</v>
      </c>
      <c r="FZ117" t="s">
        <v>193</v>
      </c>
      <c r="GA117" t="s">
        <v>193</v>
      </c>
      <c r="GB117" t="s">
        <v>193</v>
      </c>
      <c r="GC117" t="s">
        <v>193</v>
      </c>
      <c r="GD117" t="s">
        <v>193</v>
      </c>
      <c r="GE117" t="s">
        <v>193</v>
      </c>
      <c r="GF117" t="s">
        <v>193</v>
      </c>
      <c r="GG117" t="s">
        <v>193</v>
      </c>
      <c r="GH117" t="s">
        <v>193</v>
      </c>
      <c r="GI117" t="s">
        <v>193</v>
      </c>
      <c r="GJ117" t="s">
        <v>193</v>
      </c>
      <c r="GK117" t="s">
        <v>193</v>
      </c>
      <c r="GL117" t="s">
        <v>193</v>
      </c>
      <c r="GM117" t="s">
        <v>193</v>
      </c>
      <c r="GN117" t="s">
        <v>193</v>
      </c>
      <c r="GO117" t="s">
        <v>193</v>
      </c>
      <c r="GP117" t="s">
        <v>193</v>
      </c>
      <c r="GQ117" t="s">
        <v>193</v>
      </c>
      <c r="GR117" t="s">
        <v>193</v>
      </c>
      <c r="GS117" t="s">
        <v>193</v>
      </c>
      <c r="GT117" t="s">
        <v>193</v>
      </c>
      <c r="GU117" t="s">
        <v>193</v>
      </c>
      <c r="GV117" t="s">
        <v>193</v>
      </c>
      <c r="GW117" t="s">
        <v>193</v>
      </c>
      <c r="GX117" t="s">
        <v>193</v>
      </c>
      <c r="GY117" t="s">
        <v>193</v>
      </c>
      <c r="GZ117" t="s">
        <v>193</v>
      </c>
      <c r="HA117" t="s">
        <v>193</v>
      </c>
      <c r="HB117" t="s">
        <v>193</v>
      </c>
      <c r="HC117" t="s">
        <v>193</v>
      </c>
      <c r="HD117" t="s">
        <v>193</v>
      </c>
      <c r="HE117" t="s">
        <v>193</v>
      </c>
      <c r="HF117" t="s">
        <v>193</v>
      </c>
      <c r="HG117" t="s">
        <v>193</v>
      </c>
      <c r="HH117" t="s">
        <v>193</v>
      </c>
      <c r="HI117" t="s">
        <v>193</v>
      </c>
      <c r="HJ117" t="s">
        <v>193</v>
      </c>
      <c r="HK117" t="s">
        <v>193</v>
      </c>
      <c r="HL117" t="s">
        <v>193</v>
      </c>
      <c r="HM117" t="s">
        <v>193</v>
      </c>
      <c r="HN117" t="s">
        <v>193</v>
      </c>
      <c r="HO117" t="s">
        <v>193</v>
      </c>
      <c r="HP117" t="s">
        <v>193</v>
      </c>
      <c r="HQ117" t="s">
        <v>193</v>
      </c>
      <c r="HR117" t="s">
        <v>193</v>
      </c>
      <c r="HS117" t="s">
        <v>193</v>
      </c>
      <c r="HT117" t="s">
        <v>193</v>
      </c>
      <c r="HU117" t="s">
        <v>193</v>
      </c>
      <c r="HV117" t="s">
        <v>193</v>
      </c>
      <c r="HW117" t="s">
        <v>193</v>
      </c>
      <c r="HX117" t="s">
        <v>193</v>
      </c>
      <c r="HY117" t="s">
        <v>193</v>
      </c>
      <c r="HZ117" t="s">
        <v>193</v>
      </c>
      <c r="IA117" t="s">
        <v>193</v>
      </c>
      <c r="IB117" t="s">
        <v>193</v>
      </c>
      <c r="IC117" t="s">
        <v>193</v>
      </c>
      <c r="ID117" t="s">
        <v>193</v>
      </c>
      <c r="IE117" t="s">
        <v>193</v>
      </c>
      <c r="IF117" t="s">
        <v>193</v>
      </c>
      <c r="IG117" t="s">
        <v>193</v>
      </c>
      <c r="IH117" t="s">
        <v>193</v>
      </c>
      <c r="II117" t="s">
        <v>193</v>
      </c>
      <c r="IJ117" t="s">
        <v>193</v>
      </c>
      <c r="IK117" t="s">
        <v>193</v>
      </c>
      <c r="IL117" t="s">
        <v>193</v>
      </c>
      <c r="IM117" t="s">
        <v>193</v>
      </c>
      <c r="IN117" t="s">
        <v>193</v>
      </c>
      <c r="IO117" t="s">
        <v>193</v>
      </c>
      <c r="IP117" t="s">
        <v>193</v>
      </c>
      <c r="IQ117" t="s">
        <v>193</v>
      </c>
      <c r="IR117" t="s">
        <v>193</v>
      </c>
      <c r="IS117" t="s">
        <v>193</v>
      </c>
      <c r="IT117" t="s">
        <v>193</v>
      </c>
      <c r="IU117" t="s">
        <v>193</v>
      </c>
      <c r="IV117" t="s">
        <v>193</v>
      </c>
      <c r="IW117" t="s">
        <v>193</v>
      </c>
      <c r="IX117" t="s">
        <v>193</v>
      </c>
      <c r="IY117" t="s">
        <v>193</v>
      </c>
      <c r="IZ117" t="s">
        <v>193</v>
      </c>
      <c r="JA117" t="s">
        <v>193</v>
      </c>
      <c r="JB117" t="s">
        <v>193</v>
      </c>
      <c r="JC117" t="s">
        <v>193</v>
      </c>
      <c r="JD117" t="s">
        <v>193</v>
      </c>
      <c r="JE117" t="s">
        <v>193</v>
      </c>
      <c r="JF117" t="s">
        <v>193</v>
      </c>
      <c r="JG117" t="s">
        <v>193</v>
      </c>
      <c r="JH117" t="s">
        <v>193</v>
      </c>
      <c r="JI117" t="s">
        <v>193</v>
      </c>
      <c r="JJ117" t="s">
        <v>193</v>
      </c>
      <c r="JK117" t="s">
        <v>193</v>
      </c>
      <c r="JL117" t="s">
        <v>193</v>
      </c>
      <c r="JM117" t="s">
        <v>193</v>
      </c>
      <c r="JN117" t="s">
        <v>193</v>
      </c>
      <c r="JO117" t="s">
        <v>193</v>
      </c>
      <c r="JQ117" t="s">
        <v>114</v>
      </c>
      <c r="JR117" t="s">
        <v>114</v>
      </c>
      <c r="JS117" t="s">
        <v>193</v>
      </c>
      <c r="JT117" t="s">
        <v>193</v>
      </c>
      <c r="JU117" t="s">
        <v>193</v>
      </c>
      <c r="JV117" t="s">
        <v>193</v>
      </c>
      <c r="JW117" t="s">
        <v>193</v>
      </c>
      <c r="JX117" t="s">
        <v>193</v>
      </c>
      <c r="JY117" t="s">
        <v>193</v>
      </c>
      <c r="JZ117" t="s">
        <v>193</v>
      </c>
      <c r="KA117" t="s">
        <v>3464</v>
      </c>
      <c r="KB117">
        <v>0</v>
      </c>
      <c r="KC117">
        <v>1</v>
      </c>
      <c r="KD117">
        <v>0</v>
      </c>
      <c r="KE117">
        <v>0</v>
      </c>
      <c r="KF117">
        <v>0</v>
      </c>
      <c r="KG117">
        <v>0</v>
      </c>
      <c r="KH117">
        <v>0</v>
      </c>
      <c r="KI117">
        <v>0</v>
      </c>
      <c r="KJ117" t="s">
        <v>193</v>
      </c>
      <c r="KK117" t="s">
        <v>114</v>
      </c>
      <c r="KL117" t="s">
        <v>193</v>
      </c>
      <c r="KM117" t="s">
        <v>193</v>
      </c>
      <c r="KN117" t="s">
        <v>193</v>
      </c>
      <c r="KO117" t="s">
        <v>193</v>
      </c>
      <c r="KP117" t="s">
        <v>193</v>
      </c>
      <c r="KQ117" t="s">
        <v>193</v>
      </c>
      <c r="KR117" t="s">
        <v>193</v>
      </c>
      <c r="KS117" t="s">
        <v>193</v>
      </c>
      <c r="KT117" t="s">
        <v>193</v>
      </c>
      <c r="KU117" t="s">
        <v>193</v>
      </c>
      <c r="KV117" t="s">
        <v>193</v>
      </c>
      <c r="KW117" t="s">
        <v>193</v>
      </c>
      <c r="KX117" t="s">
        <v>193</v>
      </c>
      <c r="KY117" t="s">
        <v>193</v>
      </c>
      <c r="KZ117" t="s">
        <v>193</v>
      </c>
      <c r="LA117" t="s">
        <v>193</v>
      </c>
      <c r="LB117" t="s">
        <v>193</v>
      </c>
      <c r="LC117" t="s">
        <v>193</v>
      </c>
      <c r="LD117" t="s">
        <v>193</v>
      </c>
      <c r="LE117" t="s">
        <v>193</v>
      </c>
      <c r="LF117" t="s">
        <v>193</v>
      </c>
      <c r="LG117" t="s">
        <v>193</v>
      </c>
      <c r="LH117" t="s">
        <v>193</v>
      </c>
      <c r="LI117" t="s">
        <v>193</v>
      </c>
      <c r="LJ117" t="s">
        <v>193</v>
      </c>
      <c r="LK117" t="s">
        <v>193</v>
      </c>
      <c r="LL117" t="s">
        <v>193</v>
      </c>
      <c r="LM117" t="s">
        <v>193</v>
      </c>
      <c r="LN117" t="s">
        <v>193</v>
      </c>
      <c r="LO117" t="s">
        <v>193</v>
      </c>
      <c r="LP117" t="s">
        <v>193</v>
      </c>
      <c r="LQ117" t="s">
        <v>193</v>
      </c>
      <c r="LR117" t="s">
        <v>193</v>
      </c>
      <c r="LS117" t="s">
        <v>193</v>
      </c>
      <c r="LT117" t="s">
        <v>193</v>
      </c>
      <c r="LU117" t="s">
        <v>193</v>
      </c>
      <c r="LV117" t="s">
        <v>193</v>
      </c>
      <c r="LW117" t="s">
        <v>193</v>
      </c>
      <c r="LX117" t="s">
        <v>193</v>
      </c>
      <c r="LY117" t="s">
        <v>193</v>
      </c>
      <c r="LZ117" t="s">
        <v>193</v>
      </c>
      <c r="MA117" t="s">
        <v>193</v>
      </c>
      <c r="MB117" t="s">
        <v>193</v>
      </c>
      <c r="MC117" t="s">
        <v>193</v>
      </c>
      <c r="MD117" t="s">
        <v>193</v>
      </c>
      <c r="ME117" t="s">
        <v>193</v>
      </c>
      <c r="MF117" t="s">
        <v>193</v>
      </c>
      <c r="MG117" t="s">
        <v>193</v>
      </c>
      <c r="MH117" t="s">
        <v>193</v>
      </c>
      <c r="MI117" t="s">
        <v>193</v>
      </c>
      <c r="MJ117" t="s">
        <v>193</v>
      </c>
      <c r="MK117" t="s">
        <v>193</v>
      </c>
      <c r="ML117" t="s">
        <v>193</v>
      </c>
      <c r="MM117" t="s">
        <v>193</v>
      </c>
      <c r="MN117" t="s">
        <v>193</v>
      </c>
      <c r="MO117" t="s">
        <v>193</v>
      </c>
      <c r="MP117" t="s">
        <v>193</v>
      </c>
      <c r="MQ117" t="s">
        <v>193</v>
      </c>
      <c r="MR117" t="s">
        <v>193</v>
      </c>
      <c r="MS117" t="s">
        <v>193</v>
      </c>
      <c r="MT117" t="s">
        <v>193</v>
      </c>
      <c r="MU117" t="s">
        <v>193</v>
      </c>
      <c r="MV117" t="s">
        <v>193</v>
      </c>
      <c r="MW117" t="s">
        <v>193</v>
      </c>
      <c r="MX117" t="s">
        <v>193</v>
      </c>
      <c r="MY117" t="s">
        <v>193</v>
      </c>
      <c r="MZ117" t="s">
        <v>193</v>
      </c>
      <c r="NA117" t="s">
        <v>3840</v>
      </c>
      <c r="NB117" t="s">
        <v>193</v>
      </c>
      <c r="NC117">
        <v>195872746</v>
      </c>
      <c r="ND117" t="s">
        <v>3563</v>
      </c>
      <c r="NE117" t="s">
        <v>4237</v>
      </c>
      <c r="NF117" t="s">
        <v>193</v>
      </c>
      <c r="NG117" t="s">
        <v>699</v>
      </c>
      <c r="NH117" t="s">
        <v>700</v>
      </c>
      <c r="NI117" t="s">
        <v>611</v>
      </c>
      <c r="NJ117" t="s">
        <v>193</v>
      </c>
      <c r="NK117">
        <v>118</v>
      </c>
    </row>
    <row r="118" spans="1:375" x14ac:dyDescent="0.35">
      <c r="A118" t="s">
        <v>4238</v>
      </c>
      <c r="B118" t="s">
        <v>4239</v>
      </c>
      <c r="C118" t="s">
        <v>3456</v>
      </c>
      <c r="D118" t="s">
        <v>3870</v>
      </c>
      <c r="E118" t="s">
        <v>193</v>
      </c>
      <c r="F118" t="s">
        <v>193</v>
      </c>
      <c r="G118" t="s">
        <v>193</v>
      </c>
      <c r="H118" t="s">
        <v>3456</v>
      </c>
      <c r="I118" t="s">
        <v>179</v>
      </c>
      <c r="J118" t="s">
        <v>193</v>
      </c>
      <c r="K118" t="s">
        <v>180</v>
      </c>
      <c r="L118" t="s">
        <v>179</v>
      </c>
      <c r="M118" t="s">
        <v>179</v>
      </c>
      <c r="N118" t="s">
        <v>181</v>
      </c>
      <c r="O118" t="s">
        <v>193</v>
      </c>
      <c r="P118" t="s">
        <v>194</v>
      </c>
      <c r="Q118" t="s">
        <v>181</v>
      </c>
      <c r="R118" t="s">
        <v>181</v>
      </c>
      <c r="S118" t="s">
        <v>182</v>
      </c>
      <c r="T118" t="s">
        <v>183</v>
      </c>
      <c r="U118" t="s">
        <v>184</v>
      </c>
      <c r="V118" t="s">
        <v>183</v>
      </c>
      <c r="W118" t="s">
        <v>132</v>
      </c>
      <c r="X118" t="s">
        <v>205</v>
      </c>
      <c r="Y118" t="s">
        <v>132</v>
      </c>
      <c r="Z118" t="s">
        <v>708</v>
      </c>
      <c r="AA118" t="s">
        <v>193</v>
      </c>
      <c r="AB118" t="s">
        <v>562</v>
      </c>
      <c r="AC118" t="s">
        <v>708</v>
      </c>
      <c r="AD118" t="s">
        <v>708</v>
      </c>
      <c r="AE118" t="s">
        <v>709</v>
      </c>
      <c r="AF118" t="s">
        <v>193</v>
      </c>
      <c r="AG118" t="s">
        <v>710</v>
      </c>
      <c r="AH118" t="s">
        <v>709</v>
      </c>
      <c r="AI118" t="s">
        <v>709</v>
      </c>
      <c r="AJ118" t="s">
        <v>536</v>
      </c>
      <c r="AK118" t="s">
        <v>490</v>
      </c>
      <c r="AL118" t="s">
        <v>109</v>
      </c>
      <c r="AM118" t="s">
        <v>193</v>
      </c>
      <c r="AN118" t="s">
        <v>109</v>
      </c>
      <c r="AO118" t="s">
        <v>193</v>
      </c>
      <c r="AP118" t="s">
        <v>494</v>
      </c>
      <c r="AQ118" t="s">
        <v>193</v>
      </c>
      <c r="AR118" t="s">
        <v>193</v>
      </c>
      <c r="AS118" t="s">
        <v>492</v>
      </c>
      <c r="AT118" t="s">
        <v>193</v>
      </c>
      <c r="AU118" t="s">
        <v>3350</v>
      </c>
      <c r="AV118">
        <v>0</v>
      </c>
      <c r="AW118">
        <v>0</v>
      </c>
      <c r="AX118">
        <v>0</v>
      </c>
      <c r="AY118">
        <v>0</v>
      </c>
      <c r="AZ118">
        <v>0</v>
      </c>
      <c r="BA118">
        <v>1</v>
      </c>
      <c r="BB118">
        <v>0</v>
      </c>
      <c r="BC118" t="s">
        <v>3871</v>
      </c>
      <c r="BD118" t="s">
        <v>3350</v>
      </c>
      <c r="BE118" t="s">
        <v>112</v>
      </c>
      <c r="BF118">
        <v>1</v>
      </c>
      <c r="BG118">
        <v>0</v>
      </c>
      <c r="BH118">
        <v>0</v>
      </c>
      <c r="BI118">
        <v>0</v>
      </c>
      <c r="BJ118">
        <v>0</v>
      </c>
      <c r="BK118">
        <v>0</v>
      </c>
      <c r="BL118">
        <v>0</v>
      </c>
      <c r="BM118">
        <v>0</v>
      </c>
      <c r="BN118">
        <v>0</v>
      </c>
      <c r="BO118">
        <v>0</v>
      </c>
      <c r="BP118" t="s">
        <v>193</v>
      </c>
      <c r="BQ118" t="s">
        <v>142</v>
      </c>
      <c r="BR118" t="s">
        <v>501</v>
      </c>
      <c r="BS118" t="s">
        <v>193</v>
      </c>
      <c r="BT118" t="s">
        <v>193</v>
      </c>
      <c r="BU118" t="s">
        <v>193</v>
      </c>
      <c r="BV118" t="s">
        <v>193</v>
      </c>
      <c r="BW118" t="s">
        <v>193</v>
      </c>
      <c r="BX118" t="s">
        <v>193</v>
      </c>
      <c r="BY118" t="s">
        <v>193</v>
      </c>
      <c r="BZ118" t="s">
        <v>193</v>
      </c>
      <c r="CA118" t="s">
        <v>193</v>
      </c>
      <c r="CB118" t="s">
        <v>193</v>
      </c>
      <c r="CC118" t="s">
        <v>193</v>
      </c>
      <c r="CD118" t="s">
        <v>193</v>
      </c>
      <c r="CE118" t="s">
        <v>193</v>
      </c>
      <c r="CF118" t="s">
        <v>193</v>
      </c>
      <c r="CG118" t="s">
        <v>193</v>
      </c>
      <c r="CH118" t="s">
        <v>193</v>
      </c>
      <c r="CI118" t="s">
        <v>193</v>
      </c>
      <c r="CJ118" t="s">
        <v>193</v>
      </c>
      <c r="CK118" t="s">
        <v>193</v>
      </c>
      <c r="CL118" t="s">
        <v>193</v>
      </c>
      <c r="CM118" t="s">
        <v>193</v>
      </c>
      <c r="CN118" t="s">
        <v>193</v>
      </c>
      <c r="CO118" t="s">
        <v>193</v>
      </c>
      <c r="CP118" t="s">
        <v>193</v>
      </c>
      <c r="CQ118" t="s">
        <v>193</v>
      </c>
      <c r="CR118" t="s">
        <v>193</v>
      </c>
      <c r="CS118" t="s">
        <v>193</v>
      </c>
      <c r="CT118" t="s">
        <v>193</v>
      </c>
      <c r="CU118" t="s">
        <v>193</v>
      </c>
      <c r="CV118" t="s">
        <v>193</v>
      </c>
      <c r="CW118" t="s">
        <v>193</v>
      </c>
      <c r="CX118" t="s">
        <v>193</v>
      </c>
      <c r="CY118" t="s">
        <v>193</v>
      </c>
      <c r="CZ118" t="s">
        <v>193</v>
      </c>
      <c r="DA118" t="s">
        <v>193</v>
      </c>
      <c r="DB118" t="s">
        <v>193</v>
      </c>
      <c r="DC118" t="s">
        <v>193</v>
      </c>
      <c r="DD118" t="s">
        <v>193</v>
      </c>
      <c r="DE118" t="s">
        <v>193</v>
      </c>
      <c r="DF118" t="s">
        <v>193</v>
      </c>
      <c r="DG118" t="s">
        <v>193</v>
      </c>
      <c r="DH118" t="s">
        <v>193</v>
      </c>
      <c r="DI118" t="s">
        <v>193</v>
      </c>
      <c r="DJ118" t="s">
        <v>193</v>
      </c>
      <c r="DK118" t="s">
        <v>193</v>
      </c>
      <c r="DL118" t="s">
        <v>193</v>
      </c>
      <c r="DM118" t="s">
        <v>193</v>
      </c>
      <c r="DN118" t="s">
        <v>193</v>
      </c>
      <c r="DO118" t="s">
        <v>193</v>
      </c>
      <c r="DP118" t="s">
        <v>193</v>
      </c>
      <c r="DQ118" t="s">
        <v>193</v>
      </c>
      <c r="DR118" t="s">
        <v>193</v>
      </c>
      <c r="DS118" t="s">
        <v>193</v>
      </c>
      <c r="DT118" t="s">
        <v>193</v>
      </c>
      <c r="DU118" t="s">
        <v>193</v>
      </c>
      <c r="DV118" t="s">
        <v>193</v>
      </c>
      <c r="DW118" t="s">
        <v>193</v>
      </c>
      <c r="DX118" t="s">
        <v>193</v>
      </c>
      <c r="DY118" t="s">
        <v>193</v>
      </c>
      <c r="DZ118" t="s">
        <v>193</v>
      </c>
      <c r="EA118" t="s">
        <v>193</v>
      </c>
      <c r="EB118" t="s">
        <v>193</v>
      </c>
      <c r="EC118" t="s">
        <v>193</v>
      </c>
      <c r="ED118" t="s">
        <v>193</v>
      </c>
      <c r="EE118" t="s">
        <v>193</v>
      </c>
      <c r="EF118" t="s">
        <v>193</v>
      </c>
      <c r="EG118" t="s">
        <v>193</v>
      </c>
      <c r="EH118" t="s">
        <v>193</v>
      </c>
      <c r="EI118" t="s">
        <v>193</v>
      </c>
      <c r="EJ118" t="s">
        <v>193</v>
      </c>
      <c r="EK118" t="s">
        <v>193</v>
      </c>
      <c r="EL118" t="s">
        <v>193</v>
      </c>
      <c r="EM118" t="s">
        <v>193</v>
      </c>
      <c r="EN118" t="s">
        <v>193</v>
      </c>
      <c r="EO118" t="s">
        <v>193</v>
      </c>
      <c r="EP118" t="s">
        <v>193</v>
      </c>
      <c r="EQ118" t="s">
        <v>193</v>
      </c>
      <c r="ER118" t="s">
        <v>193</v>
      </c>
      <c r="ES118" t="s">
        <v>193</v>
      </c>
      <c r="ET118" t="s">
        <v>193</v>
      </c>
      <c r="EU118" t="s">
        <v>193</v>
      </c>
      <c r="EV118" t="s">
        <v>193</v>
      </c>
      <c r="EW118" t="s">
        <v>193</v>
      </c>
      <c r="EX118" t="s">
        <v>193</v>
      </c>
      <c r="EY118" t="s">
        <v>193</v>
      </c>
      <c r="EZ118" t="s">
        <v>193</v>
      </c>
      <c r="FA118" t="s">
        <v>193</v>
      </c>
      <c r="FB118" t="s">
        <v>193</v>
      </c>
      <c r="FC118" t="s">
        <v>193</v>
      </c>
      <c r="FD118" t="s">
        <v>193</v>
      </c>
      <c r="FE118" t="s">
        <v>193</v>
      </c>
      <c r="FF118" t="s">
        <v>193</v>
      </c>
      <c r="FG118" t="s">
        <v>193</v>
      </c>
      <c r="FH118" t="s">
        <v>193</v>
      </c>
      <c r="FI118" t="s">
        <v>193</v>
      </c>
      <c r="FJ118" t="s">
        <v>193</v>
      </c>
      <c r="FK118" t="s">
        <v>193</v>
      </c>
      <c r="FL118" t="s">
        <v>193</v>
      </c>
      <c r="FM118" t="s">
        <v>193</v>
      </c>
      <c r="FN118" t="s">
        <v>193</v>
      </c>
      <c r="FO118" t="s">
        <v>193</v>
      </c>
      <c r="FP118" t="s">
        <v>193</v>
      </c>
      <c r="FQ118" t="s">
        <v>193</v>
      </c>
      <c r="FR118" t="s">
        <v>193</v>
      </c>
      <c r="FS118" t="s">
        <v>193</v>
      </c>
      <c r="FT118" t="s">
        <v>193</v>
      </c>
      <c r="FU118" t="s">
        <v>193</v>
      </c>
      <c r="FV118" t="s">
        <v>193</v>
      </c>
      <c r="FW118" t="s">
        <v>193</v>
      </c>
      <c r="FX118" t="s">
        <v>193</v>
      </c>
      <c r="FY118" t="s">
        <v>193</v>
      </c>
      <c r="FZ118" t="s">
        <v>193</v>
      </c>
      <c r="GA118" t="s">
        <v>193</v>
      </c>
      <c r="GB118" t="s">
        <v>193</v>
      </c>
      <c r="GC118" t="s">
        <v>193</v>
      </c>
      <c r="GD118" t="s">
        <v>193</v>
      </c>
      <c r="GE118" t="s">
        <v>193</v>
      </c>
      <c r="GF118" t="s">
        <v>193</v>
      </c>
      <c r="GG118" t="s">
        <v>193</v>
      </c>
      <c r="GH118" t="s">
        <v>193</v>
      </c>
      <c r="GI118" t="s">
        <v>193</v>
      </c>
      <c r="GJ118" t="s">
        <v>193</v>
      </c>
      <c r="GK118" t="s">
        <v>193</v>
      </c>
      <c r="GL118" t="s">
        <v>193</v>
      </c>
      <c r="GM118" t="s">
        <v>193</v>
      </c>
      <c r="GN118" t="s">
        <v>193</v>
      </c>
      <c r="GO118" t="s">
        <v>193</v>
      </c>
      <c r="GP118" t="s">
        <v>193</v>
      </c>
      <c r="GQ118" t="s">
        <v>193</v>
      </c>
      <c r="GR118" t="s">
        <v>193</v>
      </c>
      <c r="GS118" t="s">
        <v>193</v>
      </c>
      <c r="GT118" t="s">
        <v>193</v>
      </c>
      <c r="GU118" t="s">
        <v>193</v>
      </c>
      <c r="GV118" t="s">
        <v>193</v>
      </c>
      <c r="GW118" t="s">
        <v>193</v>
      </c>
      <c r="GX118" t="s">
        <v>193</v>
      </c>
      <c r="GY118" t="s">
        <v>193</v>
      </c>
      <c r="GZ118" t="s">
        <v>193</v>
      </c>
      <c r="HA118" t="s">
        <v>193</v>
      </c>
      <c r="HB118" t="s">
        <v>193</v>
      </c>
      <c r="HC118" t="s">
        <v>193</v>
      </c>
      <c r="HD118" t="s">
        <v>193</v>
      </c>
      <c r="HE118" t="s">
        <v>193</v>
      </c>
      <c r="HF118" t="s">
        <v>193</v>
      </c>
      <c r="HG118" t="s">
        <v>193</v>
      </c>
      <c r="HH118" t="s">
        <v>193</v>
      </c>
      <c r="HI118" t="s">
        <v>193</v>
      </c>
      <c r="HJ118" t="s">
        <v>193</v>
      </c>
      <c r="HK118" t="s">
        <v>193</v>
      </c>
      <c r="HL118" t="s">
        <v>193</v>
      </c>
      <c r="HM118" t="s">
        <v>193</v>
      </c>
      <c r="HN118" t="s">
        <v>193</v>
      </c>
      <c r="HO118" t="s">
        <v>193</v>
      </c>
      <c r="HP118" t="s">
        <v>193</v>
      </c>
      <c r="HQ118" t="s">
        <v>193</v>
      </c>
      <c r="HR118" t="s">
        <v>193</v>
      </c>
      <c r="HS118" t="s">
        <v>193</v>
      </c>
      <c r="HT118" t="s">
        <v>193</v>
      </c>
      <c r="HU118" t="s">
        <v>193</v>
      </c>
      <c r="HV118" t="s">
        <v>193</v>
      </c>
      <c r="HW118" t="s">
        <v>193</v>
      </c>
      <c r="HX118" t="s">
        <v>193</v>
      </c>
      <c r="HY118" t="s">
        <v>193</v>
      </c>
      <c r="HZ118" t="s">
        <v>193</v>
      </c>
      <c r="IA118" t="s">
        <v>193</v>
      </c>
      <c r="IB118" t="s">
        <v>193</v>
      </c>
      <c r="IC118" t="s">
        <v>193</v>
      </c>
      <c r="ID118" t="s">
        <v>193</v>
      </c>
      <c r="IE118" t="s">
        <v>193</v>
      </c>
      <c r="IF118" t="s">
        <v>193</v>
      </c>
      <c r="IG118" t="s">
        <v>193</v>
      </c>
      <c r="IH118" t="s">
        <v>193</v>
      </c>
      <c r="II118" t="s">
        <v>193</v>
      </c>
      <c r="IJ118" t="s">
        <v>193</v>
      </c>
      <c r="IK118" t="s">
        <v>193</v>
      </c>
      <c r="IL118" t="s">
        <v>193</v>
      </c>
      <c r="IM118" t="s">
        <v>193</v>
      </c>
      <c r="IN118" t="s">
        <v>193</v>
      </c>
      <c r="IO118" t="s">
        <v>193</v>
      </c>
      <c r="IP118" t="s">
        <v>193</v>
      </c>
      <c r="IQ118" t="s">
        <v>193</v>
      </c>
      <c r="IR118" t="s">
        <v>193</v>
      </c>
      <c r="IS118" t="s">
        <v>193</v>
      </c>
      <c r="IT118" t="s">
        <v>193</v>
      </c>
      <c r="IU118" t="s">
        <v>193</v>
      </c>
      <c r="IV118" t="s">
        <v>193</v>
      </c>
      <c r="IW118" t="s">
        <v>193</v>
      </c>
      <c r="IX118" t="s">
        <v>193</v>
      </c>
      <c r="IY118" t="s">
        <v>193</v>
      </c>
      <c r="IZ118" t="s">
        <v>193</v>
      </c>
      <c r="JA118" t="s">
        <v>193</v>
      </c>
      <c r="JB118" t="s">
        <v>193</v>
      </c>
      <c r="JC118" t="s">
        <v>193</v>
      </c>
      <c r="JD118" t="s">
        <v>193</v>
      </c>
      <c r="JE118" t="s">
        <v>193</v>
      </c>
      <c r="JF118" t="s">
        <v>193</v>
      </c>
      <c r="JG118" t="s">
        <v>193</v>
      </c>
      <c r="JH118" t="s">
        <v>193</v>
      </c>
      <c r="JI118" t="s">
        <v>193</v>
      </c>
      <c r="JJ118" t="s">
        <v>193</v>
      </c>
      <c r="JK118" t="s">
        <v>193</v>
      </c>
      <c r="JL118" t="s">
        <v>193</v>
      </c>
      <c r="JM118" t="s">
        <v>193</v>
      </c>
      <c r="JN118" t="s">
        <v>193</v>
      </c>
      <c r="JO118" t="s">
        <v>193</v>
      </c>
      <c r="JP118" t="s">
        <v>193</v>
      </c>
      <c r="JQ118" t="s">
        <v>114</v>
      </c>
      <c r="JR118" t="s">
        <v>114</v>
      </c>
      <c r="JS118" t="s">
        <v>193</v>
      </c>
      <c r="JT118" t="s">
        <v>193</v>
      </c>
      <c r="JU118" t="s">
        <v>193</v>
      </c>
      <c r="JV118" t="s">
        <v>193</v>
      </c>
      <c r="JW118" t="s">
        <v>193</v>
      </c>
      <c r="JX118" t="s">
        <v>193</v>
      </c>
      <c r="JY118" t="s">
        <v>193</v>
      </c>
      <c r="JZ118" t="s">
        <v>193</v>
      </c>
      <c r="KA118" t="s">
        <v>132</v>
      </c>
      <c r="KB118">
        <v>0</v>
      </c>
      <c r="KC118">
        <v>0</v>
      </c>
      <c r="KD118">
        <v>0</v>
      </c>
      <c r="KE118">
        <v>0</v>
      </c>
      <c r="KF118">
        <v>0</v>
      </c>
      <c r="KG118">
        <v>0</v>
      </c>
      <c r="KH118">
        <v>0</v>
      </c>
      <c r="KI118">
        <v>1</v>
      </c>
      <c r="KJ118" t="s">
        <v>193</v>
      </c>
      <c r="KK118" t="s">
        <v>114</v>
      </c>
      <c r="KL118" t="s">
        <v>193</v>
      </c>
      <c r="KM118" t="s">
        <v>193</v>
      </c>
      <c r="KN118" t="s">
        <v>193</v>
      </c>
      <c r="KO118" t="s">
        <v>193</v>
      </c>
      <c r="KP118" t="s">
        <v>193</v>
      </c>
      <c r="KQ118" t="s">
        <v>193</v>
      </c>
      <c r="KR118" t="s">
        <v>193</v>
      </c>
      <c r="KS118" t="s">
        <v>193</v>
      </c>
      <c r="KT118" t="s">
        <v>193</v>
      </c>
      <c r="KU118" t="s">
        <v>193</v>
      </c>
      <c r="KV118" t="s">
        <v>193</v>
      </c>
      <c r="KW118" t="s">
        <v>193</v>
      </c>
      <c r="KX118" t="s">
        <v>193</v>
      </c>
      <c r="KY118" t="s">
        <v>193</v>
      </c>
      <c r="KZ118" t="s">
        <v>193</v>
      </c>
      <c r="LA118" t="s">
        <v>193</v>
      </c>
      <c r="LB118" t="s">
        <v>193</v>
      </c>
      <c r="LC118" t="s">
        <v>193</v>
      </c>
      <c r="LD118" t="s">
        <v>193</v>
      </c>
      <c r="LE118" t="s">
        <v>193</v>
      </c>
      <c r="LF118" t="s">
        <v>193</v>
      </c>
      <c r="LG118" t="s">
        <v>193</v>
      </c>
      <c r="LH118" t="s">
        <v>193</v>
      </c>
      <c r="LI118" t="s">
        <v>193</v>
      </c>
      <c r="LJ118" t="s">
        <v>193</v>
      </c>
      <c r="LK118" t="s">
        <v>193</v>
      </c>
      <c r="LL118" t="s">
        <v>193</v>
      </c>
      <c r="LM118" t="s">
        <v>193</v>
      </c>
      <c r="LN118" t="s">
        <v>193</v>
      </c>
      <c r="LO118" t="s">
        <v>193</v>
      </c>
      <c r="LP118" t="s">
        <v>193</v>
      </c>
      <c r="LQ118" t="s">
        <v>193</v>
      </c>
      <c r="LR118" t="s">
        <v>193</v>
      </c>
      <c r="LS118" t="s">
        <v>193</v>
      </c>
      <c r="LT118" t="s">
        <v>193</v>
      </c>
      <c r="LU118" t="s">
        <v>193</v>
      </c>
      <c r="LV118" t="s">
        <v>193</v>
      </c>
      <c r="LW118" t="s">
        <v>193</v>
      </c>
      <c r="LX118" t="s">
        <v>193</v>
      </c>
      <c r="LY118" t="s">
        <v>193</v>
      </c>
      <c r="LZ118" t="s">
        <v>193</v>
      </c>
      <c r="MA118" t="s">
        <v>193</v>
      </c>
      <c r="MB118" t="s">
        <v>193</v>
      </c>
      <c r="MC118" t="s">
        <v>193</v>
      </c>
      <c r="MD118" t="s">
        <v>193</v>
      </c>
      <c r="ME118" t="s">
        <v>193</v>
      </c>
      <c r="MF118" t="s">
        <v>193</v>
      </c>
      <c r="MG118" t="s">
        <v>193</v>
      </c>
      <c r="MH118" t="s">
        <v>193</v>
      </c>
      <c r="MI118" t="s">
        <v>193</v>
      </c>
      <c r="MJ118" t="s">
        <v>193</v>
      </c>
      <c r="MK118" t="s">
        <v>193</v>
      </c>
      <c r="ML118" t="s">
        <v>193</v>
      </c>
      <c r="MM118" t="s">
        <v>193</v>
      </c>
      <c r="MN118" t="s">
        <v>193</v>
      </c>
      <c r="MO118" t="s">
        <v>193</v>
      </c>
      <c r="MP118" t="s">
        <v>193</v>
      </c>
      <c r="MQ118" t="s">
        <v>193</v>
      </c>
      <c r="MR118" t="s">
        <v>193</v>
      </c>
      <c r="MS118" t="s">
        <v>193</v>
      </c>
      <c r="MT118" t="s">
        <v>193</v>
      </c>
      <c r="MU118" t="s">
        <v>193</v>
      </c>
      <c r="MV118" t="s">
        <v>193</v>
      </c>
      <c r="MW118" t="s">
        <v>193</v>
      </c>
      <c r="MX118" t="s">
        <v>193</v>
      </c>
      <c r="MY118" t="s">
        <v>193</v>
      </c>
      <c r="MZ118" t="s">
        <v>193</v>
      </c>
      <c r="NA118" t="s">
        <v>193</v>
      </c>
      <c r="NB118" t="s">
        <v>193</v>
      </c>
      <c r="NC118">
        <v>195872766</v>
      </c>
      <c r="ND118" t="s">
        <v>3564</v>
      </c>
      <c r="NE118" t="s">
        <v>4240</v>
      </c>
      <c r="NF118" t="s">
        <v>193</v>
      </c>
      <c r="NG118" t="s">
        <v>699</v>
      </c>
      <c r="NH118" t="s">
        <v>700</v>
      </c>
      <c r="NI118" t="s">
        <v>611</v>
      </c>
      <c r="NJ118" t="s">
        <v>193</v>
      </c>
      <c r="NK118">
        <v>119</v>
      </c>
    </row>
    <row r="119" spans="1:375" x14ac:dyDescent="0.35">
      <c r="A119" t="s">
        <v>4241</v>
      </c>
      <c r="B119" t="s">
        <v>4242</v>
      </c>
      <c r="C119" t="s">
        <v>3456</v>
      </c>
      <c r="D119">
        <v>6.9444444428275653E-4</v>
      </c>
      <c r="E119" t="s">
        <v>193</v>
      </c>
      <c r="F119" t="s">
        <v>193</v>
      </c>
      <c r="G119" t="s">
        <v>193</v>
      </c>
      <c r="H119" t="s">
        <v>3456</v>
      </c>
      <c r="I119" t="s">
        <v>179</v>
      </c>
      <c r="J119" t="s">
        <v>193</v>
      </c>
      <c r="K119" t="s">
        <v>180</v>
      </c>
      <c r="L119" t="s">
        <v>179</v>
      </c>
      <c r="M119" t="s">
        <v>179</v>
      </c>
      <c r="N119" t="s">
        <v>181</v>
      </c>
      <c r="O119" t="s">
        <v>193</v>
      </c>
      <c r="P119" t="s">
        <v>194</v>
      </c>
      <c r="Q119" t="s">
        <v>181</v>
      </c>
      <c r="R119" t="s">
        <v>181</v>
      </c>
      <c r="S119" t="s">
        <v>182</v>
      </c>
      <c r="T119" t="s">
        <v>183</v>
      </c>
      <c r="U119" t="s">
        <v>184</v>
      </c>
      <c r="V119" t="s">
        <v>183</v>
      </c>
      <c r="W119" t="s">
        <v>132</v>
      </c>
      <c r="X119" t="s">
        <v>205</v>
      </c>
      <c r="Y119" t="s">
        <v>132</v>
      </c>
      <c r="Z119" t="s">
        <v>708</v>
      </c>
      <c r="AA119" t="s">
        <v>193</v>
      </c>
      <c r="AB119" t="s">
        <v>562</v>
      </c>
      <c r="AC119" t="s">
        <v>708</v>
      </c>
      <c r="AD119" t="s">
        <v>708</v>
      </c>
      <c r="AE119" t="s">
        <v>709</v>
      </c>
      <c r="AF119" t="s">
        <v>193</v>
      </c>
      <c r="AG119" t="s">
        <v>710</v>
      </c>
      <c r="AH119" t="s">
        <v>709</v>
      </c>
      <c r="AI119" t="s">
        <v>709</v>
      </c>
      <c r="AJ119" t="s">
        <v>536</v>
      </c>
      <c r="AK119" t="s">
        <v>490</v>
      </c>
      <c r="AL119" t="s">
        <v>109</v>
      </c>
      <c r="AM119" t="s">
        <v>193</v>
      </c>
      <c r="AN119" t="s">
        <v>109</v>
      </c>
      <c r="AO119" t="s">
        <v>193</v>
      </c>
      <c r="AP119" t="s">
        <v>491</v>
      </c>
      <c r="AQ119" t="s">
        <v>193</v>
      </c>
      <c r="AR119" t="s">
        <v>193</v>
      </c>
      <c r="AS119" t="s">
        <v>496</v>
      </c>
      <c r="AT119" t="s">
        <v>193</v>
      </c>
      <c r="AU119" t="s">
        <v>3554</v>
      </c>
      <c r="AV119">
        <v>0</v>
      </c>
      <c r="AW119">
        <v>0</v>
      </c>
      <c r="AX119">
        <v>0</v>
      </c>
      <c r="AY119">
        <v>1</v>
      </c>
      <c r="AZ119">
        <v>0</v>
      </c>
      <c r="BA119">
        <v>0</v>
      </c>
      <c r="BB119">
        <v>0</v>
      </c>
      <c r="BC119" t="s">
        <v>3953</v>
      </c>
      <c r="BD119" t="s">
        <v>3554</v>
      </c>
      <c r="BE119" t="s">
        <v>112</v>
      </c>
      <c r="BF119">
        <v>1</v>
      </c>
      <c r="BG119">
        <v>0</v>
      </c>
      <c r="BH119">
        <v>0</v>
      </c>
      <c r="BI119">
        <v>0</v>
      </c>
      <c r="BJ119">
        <v>0</v>
      </c>
      <c r="BK119">
        <v>0</v>
      </c>
      <c r="BL119">
        <v>0</v>
      </c>
      <c r="BM119">
        <v>0</v>
      </c>
      <c r="BN119">
        <v>0</v>
      </c>
      <c r="BO119">
        <v>0</v>
      </c>
      <c r="BP119" t="s">
        <v>193</v>
      </c>
      <c r="BQ119" t="s">
        <v>113</v>
      </c>
      <c r="BR119" t="s">
        <v>501</v>
      </c>
      <c r="BS119" t="s">
        <v>193</v>
      </c>
      <c r="BT119" t="s">
        <v>193</v>
      </c>
      <c r="BU119" t="s">
        <v>193</v>
      </c>
      <c r="BV119" t="s">
        <v>193</v>
      </c>
      <c r="BW119" t="s">
        <v>193</v>
      </c>
      <c r="BX119" t="s">
        <v>193</v>
      </c>
      <c r="BY119" t="s">
        <v>193</v>
      </c>
      <c r="BZ119" t="s">
        <v>193</v>
      </c>
      <c r="CA119" t="s">
        <v>193</v>
      </c>
      <c r="CB119" t="s">
        <v>193</v>
      </c>
      <c r="CC119" t="s">
        <v>193</v>
      </c>
      <c r="CD119" t="s">
        <v>193</v>
      </c>
      <c r="CE119" t="s">
        <v>193</v>
      </c>
      <c r="CF119" t="s">
        <v>193</v>
      </c>
      <c r="CG119" t="s">
        <v>193</v>
      </c>
      <c r="CH119" t="s">
        <v>193</v>
      </c>
      <c r="CI119" t="s">
        <v>193</v>
      </c>
      <c r="CJ119" t="s">
        <v>193</v>
      </c>
      <c r="CK119" t="s">
        <v>193</v>
      </c>
      <c r="CL119" t="s">
        <v>193</v>
      </c>
      <c r="CM119" t="s">
        <v>193</v>
      </c>
      <c r="CN119" t="s">
        <v>193</v>
      </c>
      <c r="CO119" t="s">
        <v>193</v>
      </c>
      <c r="CP119" t="s">
        <v>193</v>
      </c>
      <c r="CQ119" t="s">
        <v>193</v>
      </c>
      <c r="CR119" t="s">
        <v>193</v>
      </c>
      <c r="CS119" t="s">
        <v>193</v>
      </c>
      <c r="CT119" t="s">
        <v>193</v>
      </c>
      <c r="CU119" t="s">
        <v>193</v>
      </c>
      <c r="CV119" t="s">
        <v>193</v>
      </c>
      <c r="CW119" t="s">
        <v>193</v>
      </c>
      <c r="CX119" t="s">
        <v>193</v>
      </c>
      <c r="CY119" t="s">
        <v>193</v>
      </c>
      <c r="CZ119" t="s">
        <v>193</v>
      </c>
      <c r="DA119" t="s">
        <v>193</v>
      </c>
      <c r="DB119" t="s">
        <v>193</v>
      </c>
      <c r="DC119" t="s">
        <v>193</v>
      </c>
      <c r="DD119" t="s">
        <v>193</v>
      </c>
      <c r="DE119" t="s">
        <v>193</v>
      </c>
      <c r="DF119" t="s">
        <v>193</v>
      </c>
      <c r="DG119" t="s">
        <v>193</v>
      </c>
      <c r="DH119" t="s">
        <v>193</v>
      </c>
      <c r="DI119" t="s">
        <v>193</v>
      </c>
      <c r="DJ119" t="s">
        <v>193</v>
      </c>
      <c r="DK119" t="s">
        <v>193</v>
      </c>
      <c r="DL119" t="s">
        <v>193</v>
      </c>
      <c r="DM119" t="s">
        <v>193</v>
      </c>
      <c r="DN119" t="s">
        <v>193</v>
      </c>
      <c r="DO119" t="s">
        <v>193</v>
      </c>
      <c r="DP119" t="s">
        <v>193</v>
      </c>
      <c r="DQ119" t="s">
        <v>193</v>
      </c>
      <c r="DR119" t="s">
        <v>193</v>
      </c>
      <c r="DS119" t="s">
        <v>193</v>
      </c>
      <c r="DT119" t="s">
        <v>193</v>
      </c>
      <c r="DU119" t="s">
        <v>193</v>
      </c>
      <c r="DV119" t="s">
        <v>193</v>
      </c>
      <c r="DW119" t="s">
        <v>193</v>
      </c>
      <c r="DX119" t="s">
        <v>193</v>
      </c>
      <c r="DY119" t="s">
        <v>193</v>
      </c>
      <c r="DZ119" t="s">
        <v>193</v>
      </c>
      <c r="EA119" t="s">
        <v>193</v>
      </c>
      <c r="EB119" t="s">
        <v>193</v>
      </c>
      <c r="EC119" t="s">
        <v>193</v>
      </c>
      <c r="ED119" t="s">
        <v>193</v>
      </c>
      <c r="EE119" t="s">
        <v>193</v>
      </c>
      <c r="EF119" t="s">
        <v>193</v>
      </c>
      <c r="EG119" t="s">
        <v>193</v>
      </c>
      <c r="EH119" t="s">
        <v>193</v>
      </c>
      <c r="EI119" t="s">
        <v>193</v>
      </c>
      <c r="EJ119" t="s">
        <v>193</v>
      </c>
      <c r="EK119" t="s">
        <v>193</v>
      </c>
      <c r="EL119" t="s">
        <v>193</v>
      </c>
      <c r="EM119" t="s">
        <v>193</v>
      </c>
      <c r="EN119" t="s">
        <v>193</v>
      </c>
      <c r="EO119" t="s">
        <v>193</v>
      </c>
      <c r="EP119" t="s">
        <v>193</v>
      </c>
      <c r="EQ119" t="s">
        <v>193</v>
      </c>
      <c r="ER119" t="s">
        <v>193</v>
      </c>
      <c r="ES119" t="s">
        <v>193</v>
      </c>
      <c r="ET119" t="s">
        <v>193</v>
      </c>
      <c r="EU119" t="s">
        <v>193</v>
      </c>
      <c r="EV119" t="s">
        <v>193</v>
      </c>
      <c r="EW119" t="s">
        <v>193</v>
      </c>
      <c r="EX119" t="s">
        <v>193</v>
      </c>
      <c r="EY119" t="s">
        <v>193</v>
      </c>
      <c r="EZ119" t="s">
        <v>193</v>
      </c>
      <c r="FA119" t="s">
        <v>193</v>
      </c>
      <c r="FB119" t="s">
        <v>193</v>
      </c>
      <c r="FC119" t="s">
        <v>193</v>
      </c>
      <c r="FD119" t="s">
        <v>193</v>
      </c>
      <c r="FE119" t="s">
        <v>193</v>
      </c>
      <c r="FF119" t="s">
        <v>193</v>
      </c>
      <c r="FG119" t="s">
        <v>193</v>
      </c>
      <c r="FH119" t="s">
        <v>193</v>
      </c>
      <c r="FI119" t="s">
        <v>193</v>
      </c>
      <c r="FJ119" t="s">
        <v>193</v>
      </c>
      <c r="FK119" t="s">
        <v>193</v>
      </c>
      <c r="FL119" t="s">
        <v>193</v>
      </c>
      <c r="FM119" t="s">
        <v>193</v>
      </c>
      <c r="FN119" t="s">
        <v>193</v>
      </c>
      <c r="FO119" t="s">
        <v>193</v>
      </c>
      <c r="FP119" t="s">
        <v>193</v>
      </c>
      <c r="FQ119" t="s">
        <v>193</v>
      </c>
      <c r="FR119" t="s">
        <v>193</v>
      </c>
      <c r="FS119" t="s">
        <v>193</v>
      </c>
      <c r="FT119" t="s">
        <v>193</v>
      </c>
      <c r="FU119" t="s">
        <v>193</v>
      </c>
      <c r="FV119" t="s">
        <v>193</v>
      </c>
      <c r="FW119" t="s">
        <v>193</v>
      </c>
      <c r="FX119" t="s">
        <v>193</v>
      </c>
      <c r="FY119" t="s">
        <v>193</v>
      </c>
      <c r="FZ119" t="s">
        <v>193</v>
      </c>
      <c r="GA119" t="s">
        <v>193</v>
      </c>
      <c r="GB119" t="s">
        <v>193</v>
      </c>
      <c r="GC119" t="s">
        <v>193</v>
      </c>
      <c r="GD119" t="s">
        <v>193</v>
      </c>
      <c r="GE119" t="s">
        <v>193</v>
      </c>
      <c r="GF119" t="s">
        <v>193</v>
      </c>
      <c r="GG119" t="s">
        <v>193</v>
      </c>
      <c r="GH119" t="s">
        <v>193</v>
      </c>
      <c r="GI119" t="s">
        <v>193</v>
      </c>
      <c r="GJ119" t="s">
        <v>193</v>
      </c>
      <c r="GK119" t="s">
        <v>193</v>
      </c>
      <c r="GL119" t="s">
        <v>193</v>
      </c>
      <c r="GM119" t="s">
        <v>193</v>
      </c>
      <c r="GN119" t="s">
        <v>193</v>
      </c>
      <c r="GO119" t="s">
        <v>193</v>
      </c>
      <c r="GP119" t="s">
        <v>193</v>
      </c>
      <c r="GQ119" t="s">
        <v>193</v>
      </c>
      <c r="GR119" t="s">
        <v>193</v>
      </c>
      <c r="GS119" t="s">
        <v>193</v>
      </c>
      <c r="GT119" t="s">
        <v>193</v>
      </c>
      <c r="GU119" t="s">
        <v>193</v>
      </c>
      <c r="GV119" t="s">
        <v>193</v>
      </c>
      <c r="GW119" t="s">
        <v>193</v>
      </c>
      <c r="GX119" t="s">
        <v>193</v>
      </c>
      <c r="GY119" t="s">
        <v>193</v>
      </c>
      <c r="GZ119" t="s">
        <v>193</v>
      </c>
      <c r="HA119" t="s">
        <v>193</v>
      </c>
      <c r="HB119" t="s">
        <v>193</v>
      </c>
      <c r="HC119" t="s">
        <v>193</v>
      </c>
      <c r="HD119" t="s">
        <v>193</v>
      </c>
      <c r="HE119" t="s">
        <v>193</v>
      </c>
      <c r="HF119" t="s">
        <v>193</v>
      </c>
      <c r="HG119" t="s">
        <v>193</v>
      </c>
      <c r="HH119" t="s">
        <v>193</v>
      </c>
      <c r="HI119" t="s">
        <v>193</v>
      </c>
      <c r="HJ119" t="s">
        <v>193</v>
      </c>
      <c r="HK119" t="s">
        <v>193</v>
      </c>
      <c r="HL119" t="s">
        <v>193</v>
      </c>
      <c r="HM119" t="s">
        <v>193</v>
      </c>
      <c r="HN119" t="s">
        <v>193</v>
      </c>
      <c r="HO119" t="s">
        <v>193</v>
      </c>
      <c r="HP119" t="s">
        <v>193</v>
      </c>
      <c r="HQ119" t="s">
        <v>193</v>
      </c>
      <c r="HR119" t="s">
        <v>193</v>
      </c>
      <c r="HS119" t="s">
        <v>193</v>
      </c>
      <c r="HT119" t="s">
        <v>193</v>
      </c>
      <c r="HU119" t="s">
        <v>193</v>
      </c>
      <c r="HV119" t="s">
        <v>193</v>
      </c>
      <c r="HW119" t="s">
        <v>193</v>
      </c>
      <c r="HX119" t="s">
        <v>193</v>
      </c>
      <c r="HY119" t="s">
        <v>193</v>
      </c>
      <c r="HZ119" t="s">
        <v>193</v>
      </c>
      <c r="IA119" t="s">
        <v>193</v>
      </c>
      <c r="IB119" t="s">
        <v>193</v>
      </c>
      <c r="IC119" t="s">
        <v>193</v>
      </c>
      <c r="ID119" t="s">
        <v>193</v>
      </c>
      <c r="IE119" t="s">
        <v>193</v>
      </c>
      <c r="IF119" t="s">
        <v>193</v>
      </c>
      <c r="IG119" t="s">
        <v>193</v>
      </c>
      <c r="IH119" t="s">
        <v>193</v>
      </c>
      <c r="II119" t="s">
        <v>193</v>
      </c>
      <c r="IJ119" t="s">
        <v>193</v>
      </c>
      <c r="IK119" t="s">
        <v>193</v>
      </c>
      <c r="IL119" t="s">
        <v>193</v>
      </c>
      <c r="IM119" t="s">
        <v>193</v>
      </c>
      <c r="IN119" t="s">
        <v>3566</v>
      </c>
      <c r="IO119">
        <v>1</v>
      </c>
      <c r="IP119">
        <v>0</v>
      </c>
      <c r="IQ119">
        <v>1</v>
      </c>
      <c r="IR119">
        <v>1</v>
      </c>
      <c r="IS119">
        <v>1</v>
      </c>
      <c r="IT119">
        <v>1</v>
      </c>
      <c r="IU119">
        <v>1</v>
      </c>
      <c r="IV119">
        <v>0</v>
      </c>
      <c r="IW119" t="s">
        <v>3567</v>
      </c>
      <c r="IX119" t="s">
        <v>193</v>
      </c>
      <c r="IY119">
        <v>1250</v>
      </c>
      <c r="IZ119" t="s">
        <v>193</v>
      </c>
      <c r="JA119">
        <v>100</v>
      </c>
      <c r="JB119">
        <v>50</v>
      </c>
      <c r="JC119">
        <v>12.5</v>
      </c>
      <c r="JD119">
        <v>75</v>
      </c>
      <c r="JE119">
        <v>50</v>
      </c>
      <c r="JF119" t="s">
        <v>114</v>
      </c>
      <c r="JG119" t="s">
        <v>193</v>
      </c>
      <c r="JH119" t="s">
        <v>193</v>
      </c>
      <c r="JI119" t="s">
        <v>193</v>
      </c>
      <c r="JJ119" t="s">
        <v>193</v>
      </c>
      <c r="JK119" t="s">
        <v>193</v>
      </c>
      <c r="JL119" t="s">
        <v>193</v>
      </c>
      <c r="JM119" t="s">
        <v>193</v>
      </c>
      <c r="JN119" t="s">
        <v>193</v>
      </c>
      <c r="JO119" t="s">
        <v>193</v>
      </c>
      <c r="JP119" t="s">
        <v>193</v>
      </c>
      <c r="JQ119" t="s">
        <v>193</v>
      </c>
      <c r="JR119" t="s">
        <v>114</v>
      </c>
      <c r="JS119" t="s">
        <v>193</v>
      </c>
      <c r="JT119" t="s">
        <v>193</v>
      </c>
      <c r="JU119" t="s">
        <v>193</v>
      </c>
      <c r="JV119" t="s">
        <v>193</v>
      </c>
      <c r="JW119" t="s">
        <v>193</v>
      </c>
      <c r="JX119" t="s">
        <v>193</v>
      </c>
      <c r="JY119" t="s">
        <v>193</v>
      </c>
      <c r="JZ119" t="s">
        <v>193</v>
      </c>
      <c r="KA119" t="s">
        <v>3336</v>
      </c>
      <c r="KB119">
        <v>0</v>
      </c>
      <c r="KC119">
        <v>1</v>
      </c>
      <c r="KD119">
        <v>1</v>
      </c>
      <c r="KE119">
        <v>1</v>
      </c>
      <c r="KF119">
        <v>0</v>
      </c>
      <c r="KG119">
        <v>0</v>
      </c>
      <c r="KH119">
        <v>0</v>
      </c>
      <c r="KI119">
        <v>0</v>
      </c>
      <c r="KJ119" t="s">
        <v>193</v>
      </c>
      <c r="KK119" t="s">
        <v>109</v>
      </c>
      <c r="KL119" t="s">
        <v>193</v>
      </c>
      <c r="KM119" t="s">
        <v>3554</v>
      </c>
      <c r="KN119">
        <v>0</v>
      </c>
      <c r="KO119">
        <v>0</v>
      </c>
      <c r="KP119">
        <v>0</v>
      </c>
      <c r="KQ119">
        <v>1</v>
      </c>
      <c r="KR119">
        <v>0</v>
      </c>
      <c r="KS119">
        <v>0</v>
      </c>
      <c r="KT119">
        <v>0</v>
      </c>
      <c r="KU119" t="s">
        <v>193</v>
      </c>
      <c r="KV119" t="s">
        <v>193</v>
      </c>
      <c r="KW119" t="s">
        <v>193</v>
      </c>
      <c r="KX119" t="s">
        <v>193</v>
      </c>
      <c r="KY119" t="s">
        <v>193</v>
      </c>
      <c r="KZ119" t="s">
        <v>193</v>
      </c>
      <c r="LA119" t="s">
        <v>193</v>
      </c>
      <c r="LB119" t="s">
        <v>193</v>
      </c>
      <c r="LC119" t="s">
        <v>193</v>
      </c>
      <c r="LD119" t="s">
        <v>193</v>
      </c>
      <c r="LE119" t="s">
        <v>193</v>
      </c>
      <c r="LF119" t="s">
        <v>193</v>
      </c>
      <c r="LG119" t="s">
        <v>193</v>
      </c>
      <c r="LH119" t="s">
        <v>193</v>
      </c>
      <c r="LI119" t="s">
        <v>193</v>
      </c>
      <c r="LJ119" t="s">
        <v>193</v>
      </c>
      <c r="LK119" t="s">
        <v>193</v>
      </c>
      <c r="LL119" t="s">
        <v>193</v>
      </c>
      <c r="LM119" t="s">
        <v>193</v>
      </c>
      <c r="LN119" t="s">
        <v>193</v>
      </c>
      <c r="LO119" t="s">
        <v>193</v>
      </c>
      <c r="LP119" t="s">
        <v>193</v>
      </c>
      <c r="LQ119" t="s">
        <v>193</v>
      </c>
      <c r="LR119" t="s">
        <v>193</v>
      </c>
      <c r="LS119" t="s">
        <v>193</v>
      </c>
      <c r="LT119" t="s">
        <v>193</v>
      </c>
      <c r="LU119" t="s">
        <v>193</v>
      </c>
      <c r="LV119" t="s">
        <v>193</v>
      </c>
      <c r="LW119" t="s">
        <v>193</v>
      </c>
      <c r="LX119" t="s">
        <v>193</v>
      </c>
      <c r="LY119" t="s">
        <v>193</v>
      </c>
      <c r="LZ119" t="s">
        <v>193</v>
      </c>
      <c r="MA119" t="s">
        <v>193</v>
      </c>
      <c r="MB119" t="s">
        <v>193</v>
      </c>
      <c r="MC119" t="s">
        <v>193</v>
      </c>
      <c r="MD119" t="s">
        <v>193</v>
      </c>
      <c r="ME119" t="s">
        <v>193</v>
      </c>
      <c r="MF119" t="s">
        <v>193</v>
      </c>
      <c r="MG119" t="s">
        <v>193</v>
      </c>
      <c r="MH119" t="s">
        <v>193</v>
      </c>
      <c r="MI119" t="s">
        <v>193</v>
      </c>
      <c r="MJ119" t="s">
        <v>193</v>
      </c>
      <c r="MK119" t="s">
        <v>193</v>
      </c>
      <c r="ML119" t="s">
        <v>193</v>
      </c>
      <c r="MM119" t="s">
        <v>193</v>
      </c>
      <c r="MN119" t="s">
        <v>193</v>
      </c>
      <c r="MO119" t="s">
        <v>193</v>
      </c>
      <c r="MP119" t="s">
        <v>193</v>
      </c>
      <c r="MQ119" t="s">
        <v>193</v>
      </c>
      <c r="MR119" t="s">
        <v>193</v>
      </c>
      <c r="MS119" t="s">
        <v>193</v>
      </c>
      <c r="MT119" t="s">
        <v>193</v>
      </c>
      <c r="MU119" t="s">
        <v>193</v>
      </c>
      <c r="MV119" t="s">
        <v>193</v>
      </c>
      <c r="MW119" t="s">
        <v>193</v>
      </c>
      <c r="MX119" t="s">
        <v>193</v>
      </c>
      <c r="MY119" t="s">
        <v>193</v>
      </c>
      <c r="MZ119" t="s">
        <v>193</v>
      </c>
      <c r="NA119" t="s">
        <v>193</v>
      </c>
      <c r="NB119" t="s">
        <v>193</v>
      </c>
      <c r="NC119">
        <v>195872787</v>
      </c>
      <c r="ND119" t="s">
        <v>3565</v>
      </c>
      <c r="NE119" t="s">
        <v>4243</v>
      </c>
      <c r="NF119" t="s">
        <v>193</v>
      </c>
      <c r="NG119" t="s">
        <v>699</v>
      </c>
      <c r="NH119" t="s">
        <v>700</v>
      </c>
      <c r="NI119" t="s">
        <v>611</v>
      </c>
      <c r="NJ119" t="s">
        <v>193</v>
      </c>
      <c r="NK119">
        <v>120</v>
      </c>
    </row>
    <row r="120" spans="1:375" x14ac:dyDescent="0.35">
      <c r="A120" t="s">
        <v>4244</v>
      </c>
      <c r="B120" t="s">
        <v>4245</v>
      </c>
      <c r="C120" t="s">
        <v>3456</v>
      </c>
      <c r="D120">
        <v>4.6296296325939085E-4</v>
      </c>
      <c r="E120" t="s">
        <v>193</v>
      </c>
      <c r="F120" t="s">
        <v>193</v>
      </c>
      <c r="G120" t="s">
        <v>193</v>
      </c>
      <c r="H120" t="s">
        <v>3456</v>
      </c>
      <c r="I120" t="s">
        <v>179</v>
      </c>
      <c r="J120" t="s">
        <v>193</v>
      </c>
      <c r="K120" t="s">
        <v>180</v>
      </c>
      <c r="L120" t="s">
        <v>179</v>
      </c>
      <c r="M120" t="s">
        <v>179</v>
      </c>
      <c r="N120" t="s">
        <v>181</v>
      </c>
      <c r="O120" t="s">
        <v>193</v>
      </c>
      <c r="P120" t="s">
        <v>194</v>
      </c>
      <c r="Q120" t="s">
        <v>181</v>
      </c>
      <c r="R120" t="s">
        <v>181</v>
      </c>
      <c r="S120" t="s">
        <v>182</v>
      </c>
      <c r="T120" t="s">
        <v>183</v>
      </c>
      <c r="U120" t="s">
        <v>184</v>
      </c>
      <c r="V120" t="s">
        <v>183</v>
      </c>
      <c r="W120" t="s">
        <v>132</v>
      </c>
      <c r="X120" t="s">
        <v>205</v>
      </c>
      <c r="Y120" t="s">
        <v>132</v>
      </c>
      <c r="Z120" t="s">
        <v>708</v>
      </c>
      <c r="AA120" t="s">
        <v>193</v>
      </c>
      <c r="AB120" t="s">
        <v>562</v>
      </c>
      <c r="AC120" t="s">
        <v>708</v>
      </c>
      <c r="AD120" t="s">
        <v>708</v>
      </c>
      <c r="AE120" t="s">
        <v>709</v>
      </c>
      <c r="AF120" t="s">
        <v>193</v>
      </c>
      <c r="AG120" t="s">
        <v>710</v>
      </c>
      <c r="AH120" t="s">
        <v>709</v>
      </c>
      <c r="AI120" t="s">
        <v>709</v>
      </c>
      <c r="AJ120" t="s">
        <v>536</v>
      </c>
      <c r="AK120" t="s">
        <v>490</v>
      </c>
      <c r="AL120" t="s">
        <v>109</v>
      </c>
      <c r="AM120" t="s">
        <v>193</v>
      </c>
      <c r="AN120" t="s">
        <v>109</v>
      </c>
      <c r="AO120" t="s">
        <v>193</v>
      </c>
      <c r="AP120" t="s">
        <v>491</v>
      </c>
      <c r="AQ120" t="s">
        <v>193</v>
      </c>
      <c r="AR120" t="s">
        <v>193</v>
      </c>
      <c r="AS120" t="s">
        <v>496</v>
      </c>
      <c r="AT120" t="s">
        <v>193</v>
      </c>
      <c r="AU120" t="s">
        <v>3554</v>
      </c>
      <c r="AV120">
        <v>0</v>
      </c>
      <c r="AW120">
        <v>0</v>
      </c>
      <c r="AX120">
        <v>0</v>
      </c>
      <c r="AY120">
        <v>1</v>
      </c>
      <c r="AZ120">
        <v>0</v>
      </c>
      <c r="BA120">
        <v>0</v>
      </c>
      <c r="BB120">
        <v>0</v>
      </c>
      <c r="BC120" t="s">
        <v>3953</v>
      </c>
      <c r="BD120" t="s">
        <v>3554</v>
      </c>
      <c r="BE120" t="s">
        <v>112</v>
      </c>
      <c r="BF120">
        <v>1</v>
      </c>
      <c r="BG120">
        <v>0</v>
      </c>
      <c r="BH120">
        <v>0</v>
      </c>
      <c r="BI120">
        <v>0</v>
      </c>
      <c r="BJ120">
        <v>0</v>
      </c>
      <c r="BK120">
        <v>0</v>
      </c>
      <c r="BL120">
        <v>0</v>
      </c>
      <c r="BM120">
        <v>0</v>
      </c>
      <c r="BN120">
        <v>0</v>
      </c>
      <c r="BO120">
        <v>0</v>
      </c>
      <c r="BP120" t="s">
        <v>193</v>
      </c>
      <c r="BQ120" t="s">
        <v>113</v>
      </c>
      <c r="BR120" t="s">
        <v>493</v>
      </c>
      <c r="BS120" t="s">
        <v>193</v>
      </c>
      <c r="BT120" t="s">
        <v>193</v>
      </c>
      <c r="BU120" t="s">
        <v>193</v>
      </c>
      <c r="BV120" t="s">
        <v>193</v>
      </c>
      <c r="BW120" t="s">
        <v>193</v>
      </c>
      <c r="BX120" t="s">
        <v>193</v>
      </c>
      <c r="BY120" t="s">
        <v>193</v>
      </c>
      <c r="BZ120" t="s">
        <v>193</v>
      </c>
      <c r="CA120" t="s">
        <v>193</v>
      </c>
      <c r="CB120" t="s">
        <v>193</v>
      </c>
      <c r="CC120" t="s">
        <v>193</v>
      </c>
      <c r="CD120" t="s">
        <v>193</v>
      </c>
      <c r="CE120" t="s">
        <v>193</v>
      </c>
      <c r="CF120" t="s">
        <v>193</v>
      </c>
      <c r="CG120" t="s">
        <v>193</v>
      </c>
      <c r="CH120" t="s">
        <v>193</v>
      </c>
      <c r="CI120" t="s">
        <v>193</v>
      </c>
      <c r="CJ120" t="s">
        <v>193</v>
      </c>
      <c r="CK120" t="s">
        <v>193</v>
      </c>
      <c r="CL120" t="s">
        <v>193</v>
      </c>
      <c r="CM120" t="s">
        <v>193</v>
      </c>
      <c r="CN120" t="s">
        <v>193</v>
      </c>
      <c r="CO120" t="s">
        <v>193</v>
      </c>
      <c r="CP120" t="s">
        <v>193</v>
      </c>
      <c r="CQ120" t="s">
        <v>193</v>
      </c>
      <c r="CR120" t="s">
        <v>193</v>
      </c>
      <c r="CS120" t="s">
        <v>193</v>
      </c>
      <c r="CT120" t="s">
        <v>193</v>
      </c>
      <c r="CU120" t="s">
        <v>193</v>
      </c>
      <c r="CV120" t="s">
        <v>193</v>
      </c>
      <c r="CW120" t="s">
        <v>193</v>
      </c>
      <c r="CX120" t="s">
        <v>193</v>
      </c>
      <c r="CY120" t="s">
        <v>193</v>
      </c>
      <c r="CZ120" t="s">
        <v>193</v>
      </c>
      <c r="DA120" t="s">
        <v>193</v>
      </c>
      <c r="DB120" t="s">
        <v>193</v>
      </c>
      <c r="DC120" t="s">
        <v>193</v>
      </c>
      <c r="DD120" t="s">
        <v>193</v>
      </c>
      <c r="DE120" t="s">
        <v>193</v>
      </c>
      <c r="DF120" t="s">
        <v>193</v>
      </c>
      <c r="DG120" t="s">
        <v>193</v>
      </c>
      <c r="DH120" t="s">
        <v>193</v>
      </c>
      <c r="DI120" t="s">
        <v>193</v>
      </c>
      <c r="DJ120" t="s">
        <v>193</v>
      </c>
      <c r="DK120" t="s">
        <v>193</v>
      </c>
      <c r="DL120" t="s">
        <v>193</v>
      </c>
      <c r="DM120" t="s">
        <v>193</v>
      </c>
      <c r="DN120" t="s">
        <v>193</v>
      </c>
      <c r="DO120" t="s">
        <v>193</v>
      </c>
      <c r="DP120" t="s">
        <v>193</v>
      </c>
      <c r="DQ120" t="s">
        <v>193</v>
      </c>
      <c r="DR120" t="s">
        <v>193</v>
      </c>
      <c r="DS120" t="s">
        <v>193</v>
      </c>
      <c r="DT120" t="s">
        <v>193</v>
      </c>
      <c r="DU120" t="s">
        <v>193</v>
      </c>
      <c r="DV120" t="s">
        <v>193</v>
      </c>
      <c r="DW120" t="s">
        <v>193</v>
      </c>
      <c r="DX120" t="s">
        <v>193</v>
      </c>
      <c r="DY120" t="s">
        <v>193</v>
      </c>
      <c r="DZ120" t="s">
        <v>193</v>
      </c>
      <c r="EA120" t="s">
        <v>193</v>
      </c>
      <c r="EB120" t="s">
        <v>193</v>
      </c>
      <c r="EC120" t="s">
        <v>193</v>
      </c>
      <c r="ED120" t="s">
        <v>193</v>
      </c>
      <c r="EE120" t="s">
        <v>193</v>
      </c>
      <c r="EF120" t="s">
        <v>193</v>
      </c>
      <c r="EG120" t="s">
        <v>193</v>
      </c>
      <c r="EH120" t="s">
        <v>193</v>
      </c>
      <c r="EI120" t="s">
        <v>193</v>
      </c>
      <c r="EJ120" t="s">
        <v>193</v>
      </c>
      <c r="EK120" t="s">
        <v>193</v>
      </c>
      <c r="EL120" t="s">
        <v>193</v>
      </c>
      <c r="EM120" t="s">
        <v>193</v>
      </c>
      <c r="EN120" t="s">
        <v>193</v>
      </c>
      <c r="EO120" t="s">
        <v>193</v>
      </c>
      <c r="EP120" t="s">
        <v>193</v>
      </c>
      <c r="EQ120" t="s">
        <v>193</v>
      </c>
      <c r="ER120" t="s">
        <v>193</v>
      </c>
      <c r="ES120" t="s">
        <v>193</v>
      </c>
      <c r="ET120" t="s">
        <v>193</v>
      </c>
      <c r="EU120" t="s">
        <v>193</v>
      </c>
      <c r="EV120" t="s">
        <v>193</v>
      </c>
      <c r="EW120" t="s">
        <v>193</v>
      </c>
      <c r="EX120" t="s">
        <v>193</v>
      </c>
      <c r="EY120" t="s">
        <v>193</v>
      </c>
      <c r="EZ120" t="s">
        <v>193</v>
      </c>
      <c r="FA120" t="s">
        <v>193</v>
      </c>
      <c r="FB120" t="s">
        <v>193</v>
      </c>
      <c r="FC120" t="s">
        <v>193</v>
      </c>
      <c r="FD120" t="s">
        <v>193</v>
      </c>
      <c r="FE120" t="s">
        <v>193</v>
      </c>
      <c r="FF120" t="s">
        <v>193</v>
      </c>
      <c r="FG120" t="s">
        <v>193</v>
      </c>
      <c r="FH120" t="s">
        <v>193</v>
      </c>
      <c r="FI120" t="s">
        <v>193</v>
      </c>
      <c r="FJ120" t="s">
        <v>193</v>
      </c>
      <c r="FK120" t="s">
        <v>193</v>
      </c>
      <c r="FL120" t="s">
        <v>193</v>
      </c>
      <c r="FM120" t="s">
        <v>193</v>
      </c>
      <c r="FN120" t="s">
        <v>193</v>
      </c>
      <c r="FO120" t="s">
        <v>193</v>
      </c>
      <c r="FP120" t="s">
        <v>193</v>
      </c>
      <c r="FQ120" t="s">
        <v>193</v>
      </c>
      <c r="FR120" t="s">
        <v>193</v>
      </c>
      <c r="FS120" t="s">
        <v>193</v>
      </c>
      <c r="FT120" t="s">
        <v>193</v>
      </c>
      <c r="FU120" t="s">
        <v>193</v>
      </c>
      <c r="FV120" t="s">
        <v>193</v>
      </c>
      <c r="FW120" t="s">
        <v>193</v>
      </c>
      <c r="FX120" t="s">
        <v>193</v>
      </c>
      <c r="FY120" t="s">
        <v>193</v>
      </c>
      <c r="FZ120" t="s">
        <v>193</v>
      </c>
      <c r="GA120" t="s">
        <v>193</v>
      </c>
      <c r="GB120" t="s">
        <v>193</v>
      </c>
      <c r="GC120" t="s">
        <v>193</v>
      </c>
      <c r="GD120" t="s">
        <v>193</v>
      </c>
      <c r="GE120" t="s">
        <v>193</v>
      </c>
      <c r="GF120" t="s">
        <v>193</v>
      </c>
      <c r="GG120" t="s">
        <v>193</v>
      </c>
      <c r="GH120" t="s">
        <v>193</v>
      </c>
      <c r="GI120" t="s">
        <v>193</v>
      </c>
      <c r="GJ120" t="s">
        <v>193</v>
      </c>
      <c r="GK120" t="s">
        <v>193</v>
      </c>
      <c r="GL120" t="s">
        <v>193</v>
      </c>
      <c r="GM120" t="s">
        <v>193</v>
      </c>
      <c r="GN120" t="s">
        <v>193</v>
      </c>
      <c r="GO120" t="s">
        <v>193</v>
      </c>
      <c r="GP120" t="s">
        <v>193</v>
      </c>
      <c r="GQ120" t="s">
        <v>193</v>
      </c>
      <c r="GR120" t="s">
        <v>193</v>
      </c>
      <c r="GS120" t="s">
        <v>193</v>
      </c>
      <c r="GT120" t="s">
        <v>193</v>
      </c>
      <c r="GU120" t="s">
        <v>193</v>
      </c>
      <c r="GV120" t="s">
        <v>193</v>
      </c>
      <c r="GW120" t="s">
        <v>193</v>
      </c>
      <c r="GX120" t="s">
        <v>193</v>
      </c>
      <c r="GY120" t="s">
        <v>193</v>
      </c>
      <c r="GZ120" t="s">
        <v>193</v>
      </c>
      <c r="HA120" t="s">
        <v>193</v>
      </c>
      <c r="HB120" t="s">
        <v>193</v>
      </c>
      <c r="HC120" t="s">
        <v>193</v>
      </c>
      <c r="HD120" t="s">
        <v>193</v>
      </c>
      <c r="HE120" t="s">
        <v>193</v>
      </c>
      <c r="HF120" t="s">
        <v>193</v>
      </c>
      <c r="HG120" t="s">
        <v>193</v>
      </c>
      <c r="HH120" t="s">
        <v>193</v>
      </c>
      <c r="HI120" t="s">
        <v>193</v>
      </c>
      <c r="HJ120" t="s">
        <v>193</v>
      </c>
      <c r="HK120" t="s">
        <v>193</v>
      </c>
      <c r="HL120" t="s">
        <v>193</v>
      </c>
      <c r="HM120" t="s">
        <v>193</v>
      </c>
      <c r="HN120" t="s">
        <v>193</v>
      </c>
      <c r="HO120" t="s">
        <v>193</v>
      </c>
      <c r="HP120" t="s">
        <v>193</v>
      </c>
      <c r="HQ120" t="s">
        <v>193</v>
      </c>
      <c r="HR120" t="s">
        <v>193</v>
      </c>
      <c r="HS120" t="s">
        <v>193</v>
      </c>
      <c r="HT120" t="s">
        <v>193</v>
      </c>
      <c r="HU120" t="s">
        <v>193</v>
      </c>
      <c r="HV120" t="s">
        <v>193</v>
      </c>
      <c r="HW120" t="s">
        <v>193</v>
      </c>
      <c r="HX120" t="s">
        <v>193</v>
      </c>
      <c r="HY120" t="s">
        <v>193</v>
      </c>
      <c r="HZ120" t="s">
        <v>193</v>
      </c>
      <c r="IA120" t="s">
        <v>193</v>
      </c>
      <c r="IB120" t="s">
        <v>193</v>
      </c>
      <c r="IC120" t="s">
        <v>193</v>
      </c>
      <c r="ID120" t="s">
        <v>193</v>
      </c>
      <c r="IE120" t="s">
        <v>193</v>
      </c>
      <c r="IF120" t="s">
        <v>193</v>
      </c>
      <c r="IG120" t="s">
        <v>193</v>
      </c>
      <c r="IH120" t="s">
        <v>193</v>
      </c>
      <c r="II120" t="s">
        <v>193</v>
      </c>
      <c r="IJ120" t="s">
        <v>193</v>
      </c>
      <c r="IK120" t="s">
        <v>193</v>
      </c>
      <c r="IL120" t="s">
        <v>193</v>
      </c>
      <c r="IM120" t="s">
        <v>193</v>
      </c>
      <c r="IN120" t="s">
        <v>3566</v>
      </c>
      <c r="IO120">
        <v>1</v>
      </c>
      <c r="IP120">
        <v>0</v>
      </c>
      <c r="IQ120">
        <v>1</v>
      </c>
      <c r="IR120">
        <v>1</v>
      </c>
      <c r="IS120">
        <v>1</v>
      </c>
      <c r="IT120">
        <v>1</v>
      </c>
      <c r="IU120">
        <v>1</v>
      </c>
      <c r="IV120">
        <v>0</v>
      </c>
      <c r="IW120" t="s">
        <v>3567</v>
      </c>
      <c r="IX120">
        <v>1750</v>
      </c>
      <c r="IY120">
        <v>750</v>
      </c>
      <c r="IZ120" t="s">
        <v>193</v>
      </c>
      <c r="JA120">
        <v>125</v>
      </c>
      <c r="JB120">
        <v>75</v>
      </c>
      <c r="JC120">
        <v>12.5</v>
      </c>
      <c r="JD120">
        <v>75</v>
      </c>
      <c r="JE120">
        <v>75</v>
      </c>
      <c r="JF120" t="s">
        <v>114</v>
      </c>
      <c r="JG120" t="s">
        <v>193</v>
      </c>
      <c r="JH120" t="s">
        <v>193</v>
      </c>
      <c r="JI120" t="s">
        <v>193</v>
      </c>
      <c r="JJ120" t="s">
        <v>193</v>
      </c>
      <c r="JK120" t="s">
        <v>193</v>
      </c>
      <c r="JL120" t="s">
        <v>193</v>
      </c>
      <c r="JM120" t="s">
        <v>193</v>
      </c>
      <c r="JN120" t="s">
        <v>193</v>
      </c>
      <c r="JO120" t="s">
        <v>193</v>
      </c>
      <c r="JP120" t="s">
        <v>193</v>
      </c>
      <c r="JQ120" t="s">
        <v>193</v>
      </c>
      <c r="JR120" t="s">
        <v>114</v>
      </c>
      <c r="JS120" t="s">
        <v>193</v>
      </c>
      <c r="JT120" t="s">
        <v>193</v>
      </c>
      <c r="JU120" t="s">
        <v>193</v>
      </c>
      <c r="JV120" t="s">
        <v>193</v>
      </c>
      <c r="JW120" t="s">
        <v>193</v>
      </c>
      <c r="JX120" t="s">
        <v>193</v>
      </c>
      <c r="JY120" t="s">
        <v>193</v>
      </c>
      <c r="JZ120" t="s">
        <v>193</v>
      </c>
      <c r="KA120" t="s">
        <v>132</v>
      </c>
      <c r="KB120">
        <v>0</v>
      </c>
      <c r="KC120">
        <v>0</v>
      </c>
      <c r="KD120">
        <v>0</v>
      </c>
      <c r="KE120">
        <v>0</v>
      </c>
      <c r="KF120">
        <v>0</v>
      </c>
      <c r="KG120">
        <v>0</v>
      </c>
      <c r="KH120">
        <v>0</v>
      </c>
      <c r="KI120">
        <v>1</v>
      </c>
      <c r="KJ120" t="s">
        <v>193</v>
      </c>
      <c r="KK120" t="s">
        <v>109</v>
      </c>
      <c r="KL120" t="s">
        <v>193</v>
      </c>
      <c r="KM120" t="s">
        <v>3554</v>
      </c>
      <c r="KN120">
        <v>0</v>
      </c>
      <c r="KO120">
        <v>0</v>
      </c>
      <c r="KP120">
        <v>0</v>
      </c>
      <c r="KQ120">
        <v>1</v>
      </c>
      <c r="KR120">
        <v>0</v>
      </c>
      <c r="KS120">
        <v>0</v>
      </c>
      <c r="KT120">
        <v>0</v>
      </c>
      <c r="KU120" t="s">
        <v>193</v>
      </c>
      <c r="KV120" t="s">
        <v>193</v>
      </c>
      <c r="KW120" t="s">
        <v>193</v>
      </c>
      <c r="KX120" t="s">
        <v>193</v>
      </c>
      <c r="KY120" t="s">
        <v>193</v>
      </c>
      <c r="KZ120" t="s">
        <v>193</v>
      </c>
      <c r="LA120" t="s">
        <v>193</v>
      </c>
      <c r="LB120" t="s">
        <v>193</v>
      </c>
      <c r="LC120" t="s">
        <v>193</v>
      </c>
      <c r="LD120" t="s">
        <v>193</v>
      </c>
      <c r="LE120" t="s">
        <v>193</v>
      </c>
      <c r="LF120" t="s">
        <v>193</v>
      </c>
      <c r="LG120" t="s">
        <v>193</v>
      </c>
      <c r="LH120" t="s">
        <v>193</v>
      </c>
      <c r="LI120" t="s">
        <v>193</v>
      </c>
      <c r="LJ120" t="s">
        <v>193</v>
      </c>
      <c r="LK120" t="s">
        <v>193</v>
      </c>
      <c r="LL120" t="s">
        <v>193</v>
      </c>
      <c r="LM120" t="s">
        <v>193</v>
      </c>
      <c r="LN120" t="s">
        <v>193</v>
      </c>
      <c r="LO120" t="s">
        <v>193</v>
      </c>
      <c r="LP120" t="s">
        <v>193</v>
      </c>
      <c r="LQ120" t="s">
        <v>193</v>
      </c>
      <c r="LR120" t="s">
        <v>193</v>
      </c>
      <c r="LS120" t="s">
        <v>193</v>
      </c>
      <c r="LT120" t="s">
        <v>193</v>
      </c>
      <c r="LU120" t="s">
        <v>193</v>
      </c>
      <c r="LV120" t="s">
        <v>193</v>
      </c>
      <c r="LW120" t="s">
        <v>193</v>
      </c>
      <c r="LX120" t="s">
        <v>193</v>
      </c>
      <c r="LY120" t="s">
        <v>193</v>
      </c>
      <c r="LZ120" t="s">
        <v>193</v>
      </c>
      <c r="MA120" t="s">
        <v>193</v>
      </c>
      <c r="MB120" t="s">
        <v>193</v>
      </c>
      <c r="MC120" t="s">
        <v>193</v>
      </c>
      <c r="MD120" t="s">
        <v>193</v>
      </c>
      <c r="ME120" t="s">
        <v>193</v>
      </c>
      <c r="MF120" t="s">
        <v>193</v>
      </c>
      <c r="MG120" t="s">
        <v>193</v>
      </c>
      <c r="MH120" t="s">
        <v>193</v>
      </c>
      <c r="MI120" t="s">
        <v>193</v>
      </c>
      <c r="MJ120" t="s">
        <v>193</v>
      </c>
      <c r="MK120" t="s">
        <v>193</v>
      </c>
      <c r="ML120" t="s">
        <v>193</v>
      </c>
      <c r="MM120" t="s">
        <v>193</v>
      </c>
      <c r="MN120" t="s">
        <v>193</v>
      </c>
      <c r="MO120" t="s">
        <v>193</v>
      </c>
      <c r="MP120" t="s">
        <v>193</v>
      </c>
      <c r="MQ120" t="s">
        <v>193</v>
      </c>
      <c r="MR120" t="s">
        <v>193</v>
      </c>
      <c r="MS120" t="s">
        <v>193</v>
      </c>
      <c r="MT120" t="s">
        <v>193</v>
      </c>
      <c r="MU120" t="s">
        <v>193</v>
      </c>
      <c r="MV120" t="s">
        <v>193</v>
      </c>
      <c r="MW120" t="s">
        <v>193</v>
      </c>
      <c r="MX120" t="s">
        <v>193</v>
      </c>
      <c r="MY120" t="s">
        <v>193</v>
      </c>
      <c r="MZ120" t="s">
        <v>193</v>
      </c>
      <c r="NA120" t="s">
        <v>193</v>
      </c>
      <c r="NB120" t="s">
        <v>193</v>
      </c>
      <c r="NC120">
        <v>195872865</v>
      </c>
      <c r="ND120" t="s">
        <v>3568</v>
      </c>
      <c r="NE120" t="s">
        <v>4246</v>
      </c>
      <c r="NF120" t="s">
        <v>193</v>
      </c>
      <c r="NG120" t="s">
        <v>699</v>
      </c>
      <c r="NH120" t="s">
        <v>700</v>
      </c>
      <c r="NI120" t="s">
        <v>611</v>
      </c>
      <c r="NJ120" t="s">
        <v>193</v>
      </c>
      <c r="NK120">
        <v>122</v>
      </c>
    </row>
    <row r="121" spans="1:375" x14ac:dyDescent="0.35">
      <c r="A121" t="s">
        <v>4247</v>
      </c>
      <c r="B121" t="s">
        <v>4248</v>
      </c>
      <c r="C121" t="s">
        <v>3456</v>
      </c>
      <c r="D121">
        <v>5.7870370316474384E-4</v>
      </c>
      <c r="E121" t="s">
        <v>193</v>
      </c>
      <c r="F121" t="s">
        <v>193</v>
      </c>
      <c r="G121" t="s">
        <v>193</v>
      </c>
      <c r="H121" t="s">
        <v>3456</v>
      </c>
      <c r="I121" t="s">
        <v>179</v>
      </c>
      <c r="J121" t="s">
        <v>193</v>
      </c>
      <c r="K121" t="s">
        <v>180</v>
      </c>
      <c r="L121" t="s">
        <v>179</v>
      </c>
      <c r="M121" t="s">
        <v>179</v>
      </c>
      <c r="N121" t="s">
        <v>181</v>
      </c>
      <c r="O121" t="s">
        <v>193</v>
      </c>
      <c r="P121" t="s">
        <v>194</v>
      </c>
      <c r="Q121" t="s">
        <v>181</v>
      </c>
      <c r="R121" t="s">
        <v>181</v>
      </c>
      <c r="S121" t="s">
        <v>182</v>
      </c>
      <c r="T121" t="s">
        <v>183</v>
      </c>
      <c r="U121" t="s">
        <v>184</v>
      </c>
      <c r="V121" t="s">
        <v>183</v>
      </c>
      <c r="W121" t="s">
        <v>132</v>
      </c>
      <c r="X121" t="s">
        <v>205</v>
      </c>
      <c r="Y121" t="s">
        <v>132</v>
      </c>
      <c r="Z121" t="s">
        <v>708</v>
      </c>
      <c r="AA121" t="s">
        <v>193</v>
      </c>
      <c r="AB121" t="s">
        <v>562</v>
      </c>
      <c r="AC121" t="s">
        <v>708</v>
      </c>
      <c r="AD121" t="s">
        <v>708</v>
      </c>
      <c r="AE121" t="s">
        <v>709</v>
      </c>
      <c r="AF121" t="s">
        <v>193</v>
      </c>
      <c r="AG121" t="s">
        <v>710</v>
      </c>
      <c r="AH121" t="s">
        <v>709</v>
      </c>
      <c r="AI121" t="s">
        <v>709</v>
      </c>
      <c r="AJ121" t="s">
        <v>536</v>
      </c>
      <c r="AK121" t="s">
        <v>490</v>
      </c>
      <c r="AL121" t="s">
        <v>109</v>
      </c>
      <c r="AM121" t="s">
        <v>193</v>
      </c>
      <c r="AN121" t="s">
        <v>109</v>
      </c>
      <c r="AO121" t="s">
        <v>193</v>
      </c>
      <c r="AP121" t="s">
        <v>491</v>
      </c>
      <c r="AQ121" t="s">
        <v>193</v>
      </c>
      <c r="AR121" t="s">
        <v>193</v>
      </c>
      <c r="AS121" t="s">
        <v>492</v>
      </c>
      <c r="AT121" t="s">
        <v>193</v>
      </c>
      <c r="AU121" t="s">
        <v>3554</v>
      </c>
      <c r="AV121">
        <v>0</v>
      </c>
      <c r="AW121">
        <v>0</v>
      </c>
      <c r="AX121">
        <v>0</v>
      </c>
      <c r="AY121">
        <v>1</v>
      </c>
      <c r="AZ121">
        <v>0</v>
      </c>
      <c r="BA121">
        <v>0</v>
      </c>
      <c r="BB121">
        <v>0</v>
      </c>
      <c r="BC121" t="s">
        <v>3953</v>
      </c>
      <c r="BD121" t="s">
        <v>3554</v>
      </c>
      <c r="BE121" t="s">
        <v>112</v>
      </c>
      <c r="BF121">
        <v>1</v>
      </c>
      <c r="BG121">
        <v>0</v>
      </c>
      <c r="BH121">
        <v>0</v>
      </c>
      <c r="BI121">
        <v>0</v>
      </c>
      <c r="BJ121">
        <v>0</v>
      </c>
      <c r="BK121">
        <v>0</v>
      </c>
      <c r="BL121">
        <v>0</v>
      </c>
      <c r="BM121">
        <v>0</v>
      </c>
      <c r="BN121">
        <v>0</v>
      </c>
      <c r="BO121">
        <v>0</v>
      </c>
      <c r="BP121" t="s">
        <v>193</v>
      </c>
      <c r="BQ121" t="s">
        <v>113</v>
      </c>
      <c r="BR121" t="s">
        <v>493</v>
      </c>
      <c r="BS121" t="s">
        <v>193</v>
      </c>
      <c r="BT121" t="s">
        <v>193</v>
      </c>
      <c r="BU121" t="s">
        <v>193</v>
      </c>
      <c r="BV121" t="s">
        <v>193</v>
      </c>
      <c r="BW121" t="s">
        <v>193</v>
      </c>
      <c r="BX121" t="s">
        <v>193</v>
      </c>
      <c r="BY121" t="s">
        <v>193</v>
      </c>
      <c r="BZ121" t="s">
        <v>193</v>
      </c>
      <c r="CA121" t="s">
        <v>193</v>
      </c>
      <c r="CB121" t="s">
        <v>193</v>
      </c>
      <c r="CC121" t="s">
        <v>193</v>
      </c>
      <c r="CD121" t="s">
        <v>193</v>
      </c>
      <c r="CE121" t="s">
        <v>193</v>
      </c>
      <c r="CF121" t="s">
        <v>193</v>
      </c>
      <c r="CG121" t="s">
        <v>193</v>
      </c>
      <c r="CH121" t="s">
        <v>193</v>
      </c>
      <c r="CI121" t="s">
        <v>193</v>
      </c>
      <c r="CJ121" t="s">
        <v>193</v>
      </c>
      <c r="CK121" t="s">
        <v>193</v>
      </c>
      <c r="CL121" t="s">
        <v>193</v>
      </c>
      <c r="CM121" t="s">
        <v>193</v>
      </c>
      <c r="CN121" t="s">
        <v>193</v>
      </c>
      <c r="CO121" t="s">
        <v>193</v>
      </c>
      <c r="CP121" t="s">
        <v>193</v>
      </c>
      <c r="CQ121" t="s">
        <v>193</v>
      </c>
      <c r="CR121" t="s">
        <v>193</v>
      </c>
      <c r="CS121" t="s">
        <v>193</v>
      </c>
      <c r="CT121" t="s">
        <v>193</v>
      </c>
      <c r="CU121" t="s">
        <v>193</v>
      </c>
      <c r="CV121" t="s">
        <v>193</v>
      </c>
      <c r="CW121" t="s">
        <v>193</v>
      </c>
      <c r="CX121" t="s">
        <v>193</v>
      </c>
      <c r="CY121" t="s">
        <v>193</v>
      </c>
      <c r="CZ121" t="s">
        <v>193</v>
      </c>
      <c r="DA121" t="s">
        <v>193</v>
      </c>
      <c r="DB121" t="s">
        <v>193</v>
      </c>
      <c r="DC121" t="s">
        <v>193</v>
      </c>
      <c r="DD121" t="s">
        <v>193</v>
      </c>
      <c r="DE121" t="s">
        <v>193</v>
      </c>
      <c r="DF121" t="s">
        <v>193</v>
      </c>
      <c r="DG121" t="s">
        <v>193</v>
      </c>
      <c r="DH121" t="s">
        <v>193</v>
      </c>
      <c r="DI121" t="s">
        <v>193</v>
      </c>
      <c r="DJ121" t="s">
        <v>193</v>
      </c>
      <c r="DK121" t="s">
        <v>193</v>
      </c>
      <c r="DL121" t="s">
        <v>193</v>
      </c>
      <c r="DM121" t="s">
        <v>193</v>
      </c>
      <c r="DN121" t="s">
        <v>193</v>
      </c>
      <c r="DO121" t="s">
        <v>193</v>
      </c>
      <c r="DP121" t="s">
        <v>193</v>
      </c>
      <c r="DQ121" t="s">
        <v>193</v>
      </c>
      <c r="DR121" t="s">
        <v>193</v>
      </c>
      <c r="DS121" t="s">
        <v>193</v>
      </c>
      <c r="DT121" t="s">
        <v>193</v>
      </c>
      <c r="DU121" t="s">
        <v>193</v>
      </c>
      <c r="DV121" t="s">
        <v>193</v>
      </c>
      <c r="DW121" t="s">
        <v>193</v>
      </c>
      <c r="DX121" t="s">
        <v>193</v>
      </c>
      <c r="DY121" t="s">
        <v>193</v>
      </c>
      <c r="DZ121" t="s">
        <v>193</v>
      </c>
      <c r="EA121" t="s">
        <v>193</v>
      </c>
      <c r="EB121" t="s">
        <v>193</v>
      </c>
      <c r="EC121" t="s">
        <v>193</v>
      </c>
      <c r="ED121" t="s">
        <v>193</v>
      </c>
      <c r="EE121" t="s">
        <v>193</v>
      </c>
      <c r="EF121" t="s">
        <v>193</v>
      </c>
      <c r="EG121" t="s">
        <v>193</v>
      </c>
      <c r="EH121" t="s">
        <v>193</v>
      </c>
      <c r="EI121" t="s">
        <v>193</v>
      </c>
      <c r="EJ121" t="s">
        <v>193</v>
      </c>
      <c r="EK121" t="s">
        <v>193</v>
      </c>
      <c r="EL121" t="s">
        <v>193</v>
      </c>
      <c r="EM121" t="s">
        <v>193</v>
      </c>
      <c r="EN121" t="s">
        <v>193</v>
      </c>
      <c r="EO121" t="s">
        <v>193</v>
      </c>
      <c r="EP121" t="s">
        <v>193</v>
      </c>
      <c r="EQ121" t="s">
        <v>193</v>
      </c>
      <c r="ER121" t="s">
        <v>193</v>
      </c>
      <c r="ES121" t="s">
        <v>193</v>
      </c>
      <c r="ET121" t="s">
        <v>193</v>
      </c>
      <c r="EU121" t="s">
        <v>193</v>
      </c>
      <c r="EV121" t="s">
        <v>193</v>
      </c>
      <c r="EW121" t="s">
        <v>193</v>
      </c>
      <c r="EX121" t="s">
        <v>193</v>
      </c>
      <c r="EY121" t="s">
        <v>193</v>
      </c>
      <c r="EZ121" t="s">
        <v>193</v>
      </c>
      <c r="FA121" t="s">
        <v>193</v>
      </c>
      <c r="FB121" t="s">
        <v>193</v>
      </c>
      <c r="FC121" t="s">
        <v>193</v>
      </c>
      <c r="FD121" t="s">
        <v>193</v>
      </c>
      <c r="FE121" t="s">
        <v>193</v>
      </c>
      <c r="FF121" t="s">
        <v>193</v>
      </c>
      <c r="FG121" t="s">
        <v>193</v>
      </c>
      <c r="FH121" t="s">
        <v>193</v>
      </c>
      <c r="FI121" t="s">
        <v>193</v>
      </c>
      <c r="FJ121" t="s">
        <v>193</v>
      </c>
      <c r="FK121" t="s">
        <v>193</v>
      </c>
      <c r="FL121" t="s">
        <v>193</v>
      </c>
      <c r="FM121" t="s">
        <v>193</v>
      </c>
      <c r="FN121" t="s">
        <v>193</v>
      </c>
      <c r="FO121" t="s">
        <v>193</v>
      </c>
      <c r="FP121" t="s">
        <v>193</v>
      </c>
      <c r="FQ121" t="s">
        <v>193</v>
      </c>
      <c r="FR121" t="s">
        <v>193</v>
      </c>
      <c r="FS121" t="s">
        <v>193</v>
      </c>
      <c r="FT121" t="s">
        <v>193</v>
      </c>
      <c r="FU121" t="s">
        <v>193</v>
      </c>
      <c r="FV121" t="s">
        <v>193</v>
      </c>
      <c r="FW121" t="s">
        <v>193</v>
      </c>
      <c r="FX121" t="s">
        <v>193</v>
      </c>
      <c r="FY121" t="s">
        <v>193</v>
      </c>
      <c r="FZ121" t="s">
        <v>193</v>
      </c>
      <c r="GA121" t="s">
        <v>193</v>
      </c>
      <c r="GB121" t="s">
        <v>193</v>
      </c>
      <c r="GC121" t="s">
        <v>193</v>
      </c>
      <c r="GD121" t="s">
        <v>193</v>
      </c>
      <c r="GE121" t="s">
        <v>193</v>
      </c>
      <c r="GF121" t="s">
        <v>193</v>
      </c>
      <c r="GG121" t="s">
        <v>193</v>
      </c>
      <c r="GH121" t="s">
        <v>193</v>
      </c>
      <c r="GI121" t="s">
        <v>193</v>
      </c>
      <c r="GJ121" t="s">
        <v>193</v>
      </c>
      <c r="GK121" t="s">
        <v>193</v>
      </c>
      <c r="GL121" t="s">
        <v>193</v>
      </c>
      <c r="GM121" t="s">
        <v>193</v>
      </c>
      <c r="GN121" t="s">
        <v>193</v>
      </c>
      <c r="GO121" t="s">
        <v>193</v>
      </c>
      <c r="GP121" t="s">
        <v>193</v>
      </c>
      <c r="GQ121" t="s">
        <v>193</v>
      </c>
      <c r="GR121" t="s">
        <v>193</v>
      </c>
      <c r="GS121" t="s">
        <v>193</v>
      </c>
      <c r="GT121" t="s">
        <v>193</v>
      </c>
      <c r="GU121" t="s">
        <v>193</v>
      </c>
      <c r="GV121" t="s">
        <v>193</v>
      </c>
      <c r="GW121" t="s">
        <v>193</v>
      </c>
      <c r="GX121" t="s">
        <v>193</v>
      </c>
      <c r="GY121" t="s">
        <v>193</v>
      </c>
      <c r="GZ121" t="s">
        <v>193</v>
      </c>
      <c r="HA121" t="s">
        <v>193</v>
      </c>
      <c r="HB121" t="s">
        <v>193</v>
      </c>
      <c r="HC121" t="s">
        <v>193</v>
      </c>
      <c r="HD121" t="s">
        <v>193</v>
      </c>
      <c r="HE121" t="s">
        <v>193</v>
      </c>
      <c r="HF121" t="s">
        <v>193</v>
      </c>
      <c r="HG121" t="s">
        <v>193</v>
      </c>
      <c r="HH121" t="s">
        <v>193</v>
      </c>
      <c r="HI121" t="s">
        <v>193</v>
      </c>
      <c r="HJ121" t="s">
        <v>193</v>
      </c>
      <c r="HK121" t="s">
        <v>193</v>
      </c>
      <c r="HL121" t="s">
        <v>193</v>
      </c>
      <c r="HM121" t="s">
        <v>193</v>
      </c>
      <c r="HN121" t="s">
        <v>193</v>
      </c>
      <c r="HO121" t="s">
        <v>193</v>
      </c>
      <c r="HP121" t="s">
        <v>193</v>
      </c>
      <c r="HQ121" t="s">
        <v>193</v>
      </c>
      <c r="HR121" t="s">
        <v>193</v>
      </c>
      <c r="HS121" t="s">
        <v>193</v>
      </c>
      <c r="HT121" t="s">
        <v>193</v>
      </c>
      <c r="HU121" t="s">
        <v>193</v>
      </c>
      <c r="HV121" t="s">
        <v>193</v>
      </c>
      <c r="HW121" t="s">
        <v>193</v>
      </c>
      <c r="HX121" t="s">
        <v>193</v>
      </c>
      <c r="HY121" t="s">
        <v>193</v>
      </c>
      <c r="HZ121" t="s">
        <v>193</v>
      </c>
      <c r="IA121" t="s">
        <v>193</v>
      </c>
      <c r="IB121" t="s">
        <v>193</v>
      </c>
      <c r="IC121" t="s">
        <v>193</v>
      </c>
      <c r="ID121" t="s">
        <v>193</v>
      </c>
      <c r="IE121" t="s">
        <v>193</v>
      </c>
      <c r="IF121" t="s">
        <v>193</v>
      </c>
      <c r="IG121" t="s">
        <v>193</v>
      </c>
      <c r="IH121" t="s">
        <v>193</v>
      </c>
      <c r="II121" t="s">
        <v>193</v>
      </c>
      <c r="IJ121" t="s">
        <v>193</v>
      </c>
      <c r="IK121" t="s">
        <v>193</v>
      </c>
      <c r="IL121" t="s">
        <v>193</v>
      </c>
      <c r="IM121" t="s">
        <v>193</v>
      </c>
      <c r="IN121" t="s">
        <v>3566</v>
      </c>
      <c r="IO121">
        <v>1</v>
      </c>
      <c r="IP121">
        <v>0</v>
      </c>
      <c r="IQ121">
        <v>1</v>
      </c>
      <c r="IR121">
        <v>1</v>
      </c>
      <c r="IS121">
        <v>1</v>
      </c>
      <c r="IT121">
        <v>1</v>
      </c>
      <c r="IU121">
        <v>1</v>
      </c>
      <c r="IV121">
        <v>0</v>
      </c>
      <c r="IW121" t="s">
        <v>3567</v>
      </c>
      <c r="IX121">
        <v>1750</v>
      </c>
      <c r="IY121">
        <v>750</v>
      </c>
      <c r="IZ121" t="s">
        <v>193</v>
      </c>
      <c r="JA121">
        <v>100</v>
      </c>
      <c r="JB121">
        <v>100</v>
      </c>
      <c r="JC121">
        <v>12.5</v>
      </c>
      <c r="JD121">
        <v>75</v>
      </c>
      <c r="JE121">
        <v>75</v>
      </c>
      <c r="JF121" t="s">
        <v>114</v>
      </c>
      <c r="JG121" t="s">
        <v>193</v>
      </c>
      <c r="JH121" t="s">
        <v>193</v>
      </c>
      <c r="JI121" t="s">
        <v>193</v>
      </c>
      <c r="JJ121" t="s">
        <v>193</v>
      </c>
      <c r="JK121" t="s">
        <v>193</v>
      </c>
      <c r="JL121" t="s">
        <v>193</v>
      </c>
      <c r="JM121" t="s">
        <v>193</v>
      </c>
      <c r="JN121" t="s">
        <v>193</v>
      </c>
      <c r="JO121" t="s">
        <v>193</v>
      </c>
      <c r="JP121" t="s">
        <v>193</v>
      </c>
      <c r="JQ121" t="s">
        <v>193</v>
      </c>
      <c r="JR121" t="s">
        <v>114</v>
      </c>
      <c r="JS121" t="s">
        <v>193</v>
      </c>
      <c r="JT121" t="s">
        <v>193</v>
      </c>
      <c r="JU121" t="s">
        <v>193</v>
      </c>
      <c r="JV121" t="s">
        <v>193</v>
      </c>
      <c r="JW121" t="s">
        <v>193</v>
      </c>
      <c r="JX121" t="s">
        <v>193</v>
      </c>
      <c r="JY121" t="s">
        <v>193</v>
      </c>
      <c r="JZ121" t="s">
        <v>193</v>
      </c>
      <c r="KA121" t="s">
        <v>3426</v>
      </c>
      <c r="KB121">
        <v>0</v>
      </c>
      <c r="KC121">
        <v>0</v>
      </c>
      <c r="KD121">
        <v>0</v>
      </c>
      <c r="KE121">
        <v>0</v>
      </c>
      <c r="KF121">
        <v>0</v>
      </c>
      <c r="KG121">
        <v>1</v>
      </c>
      <c r="KH121">
        <v>0</v>
      </c>
      <c r="KI121">
        <v>0</v>
      </c>
      <c r="KJ121" t="s">
        <v>193</v>
      </c>
      <c r="KK121" t="s">
        <v>114</v>
      </c>
      <c r="KL121" t="s">
        <v>193</v>
      </c>
      <c r="KM121" t="s">
        <v>193</v>
      </c>
      <c r="KN121" t="s">
        <v>193</v>
      </c>
      <c r="KO121" t="s">
        <v>193</v>
      </c>
      <c r="KP121" t="s">
        <v>193</v>
      </c>
      <c r="KQ121" t="s">
        <v>193</v>
      </c>
      <c r="KR121" t="s">
        <v>193</v>
      </c>
      <c r="KS121" t="s">
        <v>193</v>
      </c>
      <c r="KT121" t="s">
        <v>193</v>
      </c>
      <c r="KU121" t="s">
        <v>193</v>
      </c>
      <c r="KV121" t="s">
        <v>193</v>
      </c>
      <c r="KW121" t="s">
        <v>193</v>
      </c>
      <c r="KX121" t="s">
        <v>193</v>
      </c>
      <c r="KY121" t="s">
        <v>193</v>
      </c>
      <c r="KZ121" t="s">
        <v>193</v>
      </c>
      <c r="LA121" t="s">
        <v>193</v>
      </c>
      <c r="LB121" t="s">
        <v>193</v>
      </c>
      <c r="LC121" t="s">
        <v>193</v>
      </c>
      <c r="LD121" t="s">
        <v>193</v>
      </c>
      <c r="LE121" t="s">
        <v>193</v>
      </c>
      <c r="LF121" t="s">
        <v>193</v>
      </c>
      <c r="LG121" t="s">
        <v>193</v>
      </c>
      <c r="LH121" t="s">
        <v>193</v>
      </c>
      <c r="LI121" t="s">
        <v>193</v>
      </c>
      <c r="LJ121" t="s">
        <v>193</v>
      </c>
      <c r="LK121" t="s">
        <v>193</v>
      </c>
      <c r="LL121" t="s">
        <v>193</v>
      </c>
      <c r="LM121" t="s">
        <v>193</v>
      </c>
      <c r="LN121" t="s">
        <v>193</v>
      </c>
      <c r="LO121" t="s">
        <v>193</v>
      </c>
      <c r="LP121" t="s">
        <v>193</v>
      </c>
      <c r="LQ121" t="s">
        <v>193</v>
      </c>
      <c r="LR121" t="s">
        <v>193</v>
      </c>
      <c r="LS121" t="s">
        <v>193</v>
      </c>
      <c r="LT121" t="s">
        <v>193</v>
      </c>
      <c r="LU121" t="s">
        <v>193</v>
      </c>
      <c r="LV121" t="s">
        <v>193</v>
      </c>
      <c r="LW121" t="s">
        <v>193</v>
      </c>
      <c r="LX121" t="s">
        <v>193</v>
      </c>
      <c r="LY121" t="s">
        <v>193</v>
      </c>
      <c r="LZ121" t="s">
        <v>193</v>
      </c>
      <c r="MA121" t="s">
        <v>193</v>
      </c>
      <c r="MB121" t="s">
        <v>193</v>
      </c>
      <c r="MC121" t="s">
        <v>193</v>
      </c>
      <c r="MD121" t="s">
        <v>193</v>
      </c>
      <c r="ME121" t="s">
        <v>193</v>
      </c>
      <c r="MF121" t="s">
        <v>193</v>
      </c>
      <c r="MG121" t="s">
        <v>193</v>
      </c>
      <c r="MH121" t="s">
        <v>193</v>
      </c>
      <c r="MI121" t="s">
        <v>193</v>
      </c>
      <c r="MJ121" t="s">
        <v>193</v>
      </c>
      <c r="MK121" t="s">
        <v>193</v>
      </c>
      <c r="ML121" t="s">
        <v>193</v>
      </c>
      <c r="MM121" t="s">
        <v>193</v>
      </c>
      <c r="MN121" t="s">
        <v>193</v>
      </c>
      <c r="MO121" t="s">
        <v>193</v>
      </c>
      <c r="MP121" t="s">
        <v>193</v>
      </c>
      <c r="MQ121" t="s">
        <v>193</v>
      </c>
      <c r="MR121" t="s">
        <v>193</v>
      </c>
      <c r="MS121" t="s">
        <v>193</v>
      </c>
      <c r="MT121" t="s">
        <v>193</v>
      </c>
      <c r="MU121" t="s">
        <v>193</v>
      </c>
      <c r="MV121" t="s">
        <v>193</v>
      </c>
      <c r="MW121" t="s">
        <v>193</v>
      </c>
      <c r="MX121" t="s">
        <v>193</v>
      </c>
      <c r="MY121" t="s">
        <v>193</v>
      </c>
      <c r="MZ121" t="s">
        <v>193</v>
      </c>
      <c r="NA121" t="s">
        <v>193</v>
      </c>
      <c r="NB121" t="s">
        <v>193</v>
      </c>
      <c r="NC121">
        <v>195872879</v>
      </c>
      <c r="ND121" t="s">
        <v>3569</v>
      </c>
      <c r="NE121" t="s">
        <v>4249</v>
      </c>
      <c r="NF121" t="s">
        <v>193</v>
      </c>
      <c r="NG121" t="s">
        <v>699</v>
      </c>
      <c r="NH121" t="s">
        <v>700</v>
      </c>
      <c r="NI121" t="s">
        <v>611</v>
      </c>
      <c r="NJ121" t="s">
        <v>193</v>
      </c>
      <c r="NK121">
        <v>123</v>
      </c>
    </row>
    <row r="122" spans="1:375" x14ac:dyDescent="0.35">
      <c r="A122" t="s">
        <v>4250</v>
      </c>
      <c r="B122" t="s">
        <v>4251</v>
      </c>
      <c r="C122" t="s">
        <v>3571</v>
      </c>
      <c r="D122">
        <v>1.8518518506122443E-3</v>
      </c>
      <c r="E122" t="s">
        <v>193</v>
      </c>
      <c r="F122" t="s">
        <v>823</v>
      </c>
      <c r="G122" t="s">
        <v>193</v>
      </c>
      <c r="H122" t="s">
        <v>3571</v>
      </c>
      <c r="I122" t="s">
        <v>179</v>
      </c>
      <c r="J122" t="s">
        <v>193</v>
      </c>
      <c r="K122" t="s">
        <v>180</v>
      </c>
      <c r="L122" t="s">
        <v>179</v>
      </c>
      <c r="M122" t="s">
        <v>179</v>
      </c>
      <c r="N122" t="s">
        <v>181</v>
      </c>
      <c r="O122" t="s">
        <v>193</v>
      </c>
      <c r="P122" t="s">
        <v>194</v>
      </c>
      <c r="Q122" t="s">
        <v>181</v>
      </c>
      <c r="R122" t="s">
        <v>181</v>
      </c>
      <c r="S122" t="s">
        <v>182</v>
      </c>
      <c r="T122" t="s">
        <v>183</v>
      </c>
      <c r="U122" t="s">
        <v>184</v>
      </c>
      <c r="V122" t="s">
        <v>183</v>
      </c>
      <c r="W122" t="s">
        <v>132</v>
      </c>
      <c r="X122" t="s">
        <v>205</v>
      </c>
      <c r="Y122" t="s">
        <v>1585</v>
      </c>
      <c r="Z122" t="s">
        <v>708</v>
      </c>
      <c r="AA122" t="s">
        <v>193</v>
      </c>
      <c r="AB122" t="s">
        <v>562</v>
      </c>
      <c r="AC122" t="s">
        <v>708</v>
      </c>
      <c r="AD122" t="s">
        <v>708</v>
      </c>
      <c r="AE122" t="s">
        <v>709</v>
      </c>
      <c r="AF122" t="s">
        <v>193</v>
      </c>
      <c r="AG122" t="s">
        <v>710</v>
      </c>
      <c r="AH122" t="s">
        <v>709</v>
      </c>
      <c r="AI122" t="s">
        <v>709</v>
      </c>
      <c r="AJ122" t="s">
        <v>536</v>
      </c>
      <c r="AK122" t="s">
        <v>490</v>
      </c>
      <c r="AL122" t="s">
        <v>109</v>
      </c>
      <c r="AM122" t="s">
        <v>193</v>
      </c>
      <c r="AN122" t="s">
        <v>109</v>
      </c>
      <c r="AO122" t="s">
        <v>193</v>
      </c>
      <c r="AP122" t="s">
        <v>491</v>
      </c>
      <c r="AQ122" t="s">
        <v>193</v>
      </c>
      <c r="AR122" t="s">
        <v>193</v>
      </c>
      <c r="AS122" t="s">
        <v>496</v>
      </c>
      <c r="AT122" t="s">
        <v>193</v>
      </c>
      <c r="AU122" t="s">
        <v>3510</v>
      </c>
      <c r="AV122">
        <v>0</v>
      </c>
      <c r="AW122">
        <v>0</v>
      </c>
      <c r="AX122">
        <v>0</v>
      </c>
      <c r="AY122">
        <v>0</v>
      </c>
      <c r="AZ122">
        <v>1</v>
      </c>
      <c r="BA122">
        <v>0</v>
      </c>
      <c r="BB122">
        <v>0</v>
      </c>
      <c r="BC122" t="s">
        <v>3990</v>
      </c>
      <c r="BD122" t="s">
        <v>3510</v>
      </c>
      <c r="BE122" t="s">
        <v>112</v>
      </c>
      <c r="BF122">
        <v>1</v>
      </c>
      <c r="BG122">
        <v>0</v>
      </c>
      <c r="BH122">
        <v>0</v>
      </c>
      <c r="BI122">
        <v>0</v>
      </c>
      <c r="BJ122">
        <v>0</v>
      </c>
      <c r="BK122">
        <v>0</v>
      </c>
      <c r="BL122">
        <v>0</v>
      </c>
      <c r="BM122">
        <v>0</v>
      </c>
      <c r="BN122">
        <v>0</v>
      </c>
      <c r="BO122">
        <v>0</v>
      </c>
      <c r="BP122" t="s">
        <v>193</v>
      </c>
      <c r="BQ122" t="s">
        <v>143</v>
      </c>
      <c r="BR122" t="s">
        <v>501</v>
      </c>
      <c r="BS122" t="s">
        <v>193</v>
      </c>
      <c r="BT122" t="s">
        <v>193</v>
      </c>
      <c r="BU122" t="s">
        <v>193</v>
      </c>
      <c r="BV122" t="s">
        <v>193</v>
      </c>
      <c r="BW122" t="s">
        <v>193</v>
      </c>
      <c r="BX122" t="s">
        <v>193</v>
      </c>
      <c r="BY122" t="s">
        <v>193</v>
      </c>
      <c r="BZ122" t="s">
        <v>193</v>
      </c>
      <c r="CA122" t="s">
        <v>193</v>
      </c>
      <c r="CB122" t="s">
        <v>193</v>
      </c>
      <c r="CC122" t="s">
        <v>193</v>
      </c>
      <c r="CD122" t="s">
        <v>193</v>
      </c>
      <c r="CE122" t="s">
        <v>193</v>
      </c>
      <c r="CF122" t="s">
        <v>193</v>
      </c>
      <c r="CG122" t="s">
        <v>193</v>
      </c>
      <c r="CH122" t="s">
        <v>193</v>
      </c>
      <c r="CI122" t="s">
        <v>193</v>
      </c>
      <c r="CJ122" t="s">
        <v>193</v>
      </c>
      <c r="CK122" t="s">
        <v>193</v>
      </c>
      <c r="CL122" t="s">
        <v>193</v>
      </c>
      <c r="CM122" t="s">
        <v>193</v>
      </c>
      <c r="CN122" t="s">
        <v>193</v>
      </c>
      <c r="CO122" t="s">
        <v>193</v>
      </c>
      <c r="CP122" t="s">
        <v>193</v>
      </c>
      <c r="CQ122" t="s">
        <v>193</v>
      </c>
      <c r="CR122" t="s">
        <v>193</v>
      </c>
      <c r="CS122" t="s">
        <v>193</v>
      </c>
      <c r="CT122" t="s">
        <v>193</v>
      </c>
      <c r="CU122" t="s">
        <v>193</v>
      </c>
      <c r="CV122" t="s">
        <v>193</v>
      </c>
      <c r="CW122" t="s">
        <v>193</v>
      </c>
      <c r="CX122" t="s">
        <v>193</v>
      </c>
      <c r="CY122" t="s">
        <v>193</v>
      </c>
      <c r="CZ122" t="s">
        <v>193</v>
      </c>
      <c r="DA122" t="s">
        <v>193</v>
      </c>
      <c r="DB122" t="s">
        <v>193</v>
      </c>
      <c r="DC122" t="s">
        <v>193</v>
      </c>
      <c r="DD122" t="s">
        <v>193</v>
      </c>
      <c r="DE122" t="s">
        <v>193</v>
      </c>
      <c r="DF122" t="s">
        <v>193</v>
      </c>
      <c r="DG122" t="s">
        <v>193</v>
      </c>
      <c r="DH122" t="s">
        <v>193</v>
      </c>
      <c r="DI122" t="s">
        <v>193</v>
      </c>
      <c r="DJ122" t="s">
        <v>193</v>
      </c>
      <c r="DK122" t="s">
        <v>193</v>
      </c>
      <c r="DL122" t="s">
        <v>193</v>
      </c>
      <c r="DM122" t="s">
        <v>193</v>
      </c>
      <c r="DN122" t="s">
        <v>193</v>
      </c>
      <c r="DO122" t="s">
        <v>193</v>
      </c>
      <c r="DP122" t="s">
        <v>193</v>
      </c>
      <c r="DQ122" t="s">
        <v>193</v>
      </c>
      <c r="DR122" t="s">
        <v>193</v>
      </c>
      <c r="DS122" t="s">
        <v>193</v>
      </c>
      <c r="DT122" t="s">
        <v>193</v>
      </c>
      <c r="DU122" t="s">
        <v>193</v>
      </c>
      <c r="DV122" t="s">
        <v>193</v>
      </c>
      <c r="DW122" t="s">
        <v>193</v>
      </c>
      <c r="DX122" t="s">
        <v>193</v>
      </c>
      <c r="DY122" t="s">
        <v>193</v>
      </c>
      <c r="DZ122" t="s">
        <v>193</v>
      </c>
      <c r="EA122" t="s">
        <v>193</v>
      </c>
      <c r="EB122" t="s">
        <v>193</v>
      </c>
      <c r="EC122" t="s">
        <v>193</v>
      </c>
      <c r="ED122" t="s">
        <v>193</v>
      </c>
      <c r="EE122" t="s">
        <v>193</v>
      </c>
      <c r="EF122" t="s">
        <v>193</v>
      </c>
      <c r="EG122" t="s">
        <v>193</v>
      </c>
      <c r="EH122" t="s">
        <v>193</v>
      </c>
      <c r="EI122" t="s">
        <v>193</v>
      </c>
      <c r="EJ122" t="s">
        <v>193</v>
      </c>
      <c r="EK122" t="s">
        <v>193</v>
      </c>
      <c r="EL122" t="s">
        <v>193</v>
      </c>
      <c r="EM122" t="s">
        <v>193</v>
      </c>
      <c r="EN122" t="s">
        <v>193</v>
      </c>
      <c r="EO122" t="s">
        <v>193</v>
      </c>
      <c r="EP122" t="s">
        <v>193</v>
      </c>
      <c r="EQ122" t="s">
        <v>193</v>
      </c>
      <c r="ER122" t="s">
        <v>193</v>
      </c>
      <c r="ES122" t="s">
        <v>193</v>
      </c>
      <c r="ET122" t="s">
        <v>193</v>
      </c>
      <c r="EU122" t="s">
        <v>193</v>
      </c>
      <c r="EV122" t="s">
        <v>193</v>
      </c>
      <c r="EW122" t="s">
        <v>193</v>
      </c>
      <c r="EX122" t="s">
        <v>193</v>
      </c>
      <c r="EY122" t="s">
        <v>193</v>
      </c>
      <c r="EZ122" t="s">
        <v>193</v>
      </c>
      <c r="FA122" t="s">
        <v>193</v>
      </c>
      <c r="FB122" t="s">
        <v>193</v>
      </c>
      <c r="FC122" t="s">
        <v>193</v>
      </c>
      <c r="FD122" t="s">
        <v>193</v>
      </c>
      <c r="FE122" t="s">
        <v>193</v>
      </c>
      <c r="FF122" t="s">
        <v>193</v>
      </c>
      <c r="FG122" t="s">
        <v>193</v>
      </c>
      <c r="FH122" t="s">
        <v>193</v>
      </c>
      <c r="FI122" t="s">
        <v>193</v>
      </c>
      <c r="FJ122" t="s">
        <v>193</v>
      </c>
      <c r="FK122" t="s">
        <v>193</v>
      </c>
      <c r="FL122" t="s">
        <v>193</v>
      </c>
      <c r="FM122" t="s">
        <v>193</v>
      </c>
      <c r="FN122" t="s">
        <v>193</v>
      </c>
      <c r="FO122" t="s">
        <v>193</v>
      </c>
      <c r="FP122" t="s">
        <v>193</v>
      </c>
      <c r="FQ122" t="s">
        <v>193</v>
      </c>
      <c r="FR122" t="s">
        <v>193</v>
      </c>
      <c r="FS122" t="s">
        <v>193</v>
      </c>
      <c r="FT122" t="s">
        <v>193</v>
      </c>
      <c r="FU122" t="s">
        <v>193</v>
      </c>
      <c r="FV122" t="s">
        <v>193</v>
      </c>
      <c r="FW122" t="s">
        <v>193</v>
      </c>
      <c r="FX122" t="s">
        <v>193</v>
      </c>
      <c r="FY122" t="s">
        <v>193</v>
      </c>
      <c r="FZ122" t="s">
        <v>193</v>
      </c>
      <c r="GA122" t="s">
        <v>193</v>
      </c>
      <c r="GB122" t="s">
        <v>193</v>
      </c>
      <c r="GC122" t="s">
        <v>193</v>
      </c>
      <c r="GD122" t="s">
        <v>193</v>
      </c>
      <c r="GE122" t="s">
        <v>193</v>
      </c>
      <c r="GF122" t="s">
        <v>193</v>
      </c>
      <c r="GG122" t="s">
        <v>193</v>
      </c>
      <c r="GH122" t="s">
        <v>193</v>
      </c>
      <c r="GI122" t="s">
        <v>193</v>
      </c>
      <c r="GJ122" t="s">
        <v>193</v>
      </c>
      <c r="GK122" t="s">
        <v>193</v>
      </c>
      <c r="GL122" t="s">
        <v>193</v>
      </c>
      <c r="GM122" t="s">
        <v>193</v>
      </c>
      <c r="GN122" t="s">
        <v>193</v>
      </c>
      <c r="GO122" t="s">
        <v>193</v>
      </c>
      <c r="GP122" t="s">
        <v>193</v>
      </c>
      <c r="GQ122" t="s">
        <v>193</v>
      </c>
      <c r="GR122" t="s">
        <v>193</v>
      </c>
      <c r="GS122" t="s">
        <v>193</v>
      </c>
      <c r="GT122" t="s">
        <v>193</v>
      </c>
      <c r="GU122" t="s">
        <v>193</v>
      </c>
      <c r="GV122" t="s">
        <v>193</v>
      </c>
      <c r="GW122" t="s">
        <v>193</v>
      </c>
      <c r="GX122" t="s">
        <v>193</v>
      </c>
      <c r="GY122" t="s">
        <v>193</v>
      </c>
      <c r="GZ122" t="s">
        <v>193</v>
      </c>
      <c r="HA122" t="s">
        <v>193</v>
      </c>
      <c r="HB122" t="s">
        <v>193</v>
      </c>
      <c r="HC122" t="s">
        <v>193</v>
      </c>
      <c r="HD122" t="s">
        <v>193</v>
      </c>
      <c r="HE122" t="s">
        <v>193</v>
      </c>
      <c r="HF122" t="s">
        <v>193</v>
      </c>
      <c r="HG122" t="s">
        <v>193</v>
      </c>
      <c r="HH122" t="s">
        <v>193</v>
      </c>
      <c r="HI122" t="s">
        <v>193</v>
      </c>
      <c r="HJ122" t="s">
        <v>193</v>
      </c>
      <c r="HK122" t="s">
        <v>193</v>
      </c>
      <c r="HL122" t="s">
        <v>193</v>
      </c>
      <c r="HM122" t="s">
        <v>193</v>
      </c>
      <c r="HN122" t="s">
        <v>193</v>
      </c>
      <c r="HO122" t="s">
        <v>193</v>
      </c>
      <c r="HP122" t="s">
        <v>193</v>
      </c>
      <c r="HQ122" t="s">
        <v>193</v>
      </c>
      <c r="HR122" t="s">
        <v>193</v>
      </c>
      <c r="HS122" t="s">
        <v>193</v>
      </c>
      <c r="HT122" t="s">
        <v>193</v>
      </c>
      <c r="HU122" t="s">
        <v>193</v>
      </c>
      <c r="HV122" t="s">
        <v>193</v>
      </c>
      <c r="HW122" t="s">
        <v>193</v>
      </c>
      <c r="HX122" t="s">
        <v>193</v>
      </c>
      <c r="HY122" t="s">
        <v>193</v>
      </c>
      <c r="HZ122" t="s">
        <v>193</v>
      </c>
      <c r="IA122" t="s">
        <v>193</v>
      </c>
      <c r="IB122" t="s">
        <v>193</v>
      </c>
      <c r="IC122" t="s">
        <v>193</v>
      </c>
      <c r="ID122" t="s">
        <v>193</v>
      </c>
      <c r="IE122" t="s">
        <v>193</v>
      </c>
      <c r="IF122" t="s">
        <v>193</v>
      </c>
      <c r="IG122" t="s">
        <v>193</v>
      </c>
      <c r="IH122" t="s">
        <v>193</v>
      </c>
      <c r="II122" t="s">
        <v>193</v>
      </c>
      <c r="IJ122" t="s">
        <v>193</v>
      </c>
      <c r="IK122" t="s">
        <v>193</v>
      </c>
      <c r="IL122" t="s">
        <v>193</v>
      </c>
      <c r="IM122" t="s">
        <v>193</v>
      </c>
      <c r="IN122" t="s">
        <v>193</v>
      </c>
      <c r="IO122" t="s">
        <v>193</v>
      </c>
      <c r="IP122" t="s">
        <v>193</v>
      </c>
      <c r="IQ122" t="s">
        <v>193</v>
      </c>
      <c r="IR122" t="s">
        <v>193</v>
      </c>
      <c r="IS122" t="s">
        <v>193</v>
      </c>
      <c r="IT122" t="s">
        <v>193</v>
      </c>
      <c r="IU122" t="s">
        <v>193</v>
      </c>
      <c r="IV122" t="s">
        <v>193</v>
      </c>
      <c r="IW122" t="s">
        <v>193</v>
      </c>
      <c r="IX122" t="s">
        <v>193</v>
      </c>
      <c r="IY122" t="s">
        <v>193</v>
      </c>
      <c r="IZ122" t="s">
        <v>193</v>
      </c>
      <c r="JA122" t="s">
        <v>193</v>
      </c>
      <c r="JB122" t="s">
        <v>193</v>
      </c>
      <c r="JC122" t="s">
        <v>193</v>
      </c>
      <c r="JD122" t="s">
        <v>193</v>
      </c>
      <c r="JE122" t="s">
        <v>193</v>
      </c>
      <c r="JF122" t="s">
        <v>193</v>
      </c>
      <c r="JG122" t="s">
        <v>193</v>
      </c>
      <c r="JH122" t="s">
        <v>3421</v>
      </c>
      <c r="JI122">
        <v>1</v>
      </c>
      <c r="JJ122">
        <v>1</v>
      </c>
      <c r="JK122">
        <v>1</v>
      </c>
      <c r="JL122">
        <v>250</v>
      </c>
      <c r="JM122">
        <v>150</v>
      </c>
      <c r="JN122">
        <v>25</v>
      </c>
      <c r="JO122" t="s">
        <v>109</v>
      </c>
      <c r="JP122" t="s">
        <v>193</v>
      </c>
      <c r="JQ122" t="s">
        <v>193</v>
      </c>
      <c r="JR122" t="s">
        <v>132</v>
      </c>
      <c r="JS122" t="s">
        <v>193</v>
      </c>
      <c r="JT122" t="s">
        <v>193</v>
      </c>
      <c r="JU122" t="s">
        <v>193</v>
      </c>
      <c r="JV122" t="s">
        <v>193</v>
      </c>
      <c r="JW122" t="s">
        <v>193</v>
      </c>
      <c r="JX122" t="s">
        <v>193</v>
      </c>
      <c r="JY122" t="s">
        <v>193</v>
      </c>
      <c r="JZ122" t="s">
        <v>193</v>
      </c>
      <c r="KA122" t="s">
        <v>3458</v>
      </c>
      <c r="KB122">
        <v>0</v>
      </c>
      <c r="KC122">
        <v>0</v>
      </c>
      <c r="KD122">
        <v>1</v>
      </c>
      <c r="KE122">
        <v>0</v>
      </c>
      <c r="KF122">
        <v>0</v>
      </c>
      <c r="KG122">
        <v>0</v>
      </c>
      <c r="KH122">
        <v>0</v>
      </c>
      <c r="KI122">
        <v>0</v>
      </c>
      <c r="KJ122" t="s">
        <v>193</v>
      </c>
      <c r="KK122" t="s">
        <v>109</v>
      </c>
      <c r="KL122" t="s">
        <v>193</v>
      </c>
      <c r="KM122" t="s">
        <v>3510</v>
      </c>
      <c r="KN122">
        <v>0</v>
      </c>
      <c r="KO122">
        <v>0</v>
      </c>
      <c r="KP122">
        <v>0</v>
      </c>
      <c r="KQ122">
        <v>0</v>
      </c>
      <c r="KR122">
        <v>1</v>
      </c>
      <c r="KS122">
        <v>0</v>
      </c>
      <c r="KT122">
        <v>0</v>
      </c>
      <c r="KU122" t="s">
        <v>193</v>
      </c>
      <c r="KV122" t="s">
        <v>193</v>
      </c>
      <c r="KW122" t="s">
        <v>193</v>
      </c>
      <c r="KX122" t="s">
        <v>193</v>
      </c>
      <c r="KY122" t="s">
        <v>193</v>
      </c>
      <c r="KZ122" t="s">
        <v>193</v>
      </c>
      <c r="LA122" t="s">
        <v>193</v>
      </c>
      <c r="LB122" t="s">
        <v>193</v>
      </c>
      <c r="LC122" t="s">
        <v>193</v>
      </c>
      <c r="LD122" t="s">
        <v>193</v>
      </c>
      <c r="LE122" t="s">
        <v>193</v>
      </c>
      <c r="LF122" t="s">
        <v>193</v>
      </c>
      <c r="LG122" t="s">
        <v>193</v>
      </c>
      <c r="LH122" t="s">
        <v>193</v>
      </c>
      <c r="LI122" t="s">
        <v>193</v>
      </c>
      <c r="LJ122" t="s">
        <v>193</v>
      </c>
      <c r="LK122" t="s">
        <v>193</v>
      </c>
      <c r="LL122" t="s">
        <v>193</v>
      </c>
      <c r="LM122" t="s">
        <v>193</v>
      </c>
      <c r="LN122" t="s">
        <v>193</v>
      </c>
      <c r="LO122" t="s">
        <v>193</v>
      </c>
      <c r="LP122" t="s">
        <v>193</v>
      </c>
      <c r="LQ122" t="s">
        <v>193</v>
      </c>
      <c r="LR122" t="s">
        <v>193</v>
      </c>
      <c r="LS122" t="s">
        <v>193</v>
      </c>
      <c r="LT122" t="s">
        <v>193</v>
      </c>
      <c r="LU122" t="s">
        <v>193</v>
      </c>
      <c r="LV122" t="s">
        <v>193</v>
      </c>
      <c r="LW122" t="s">
        <v>193</v>
      </c>
      <c r="LX122" t="s">
        <v>193</v>
      </c>
      <c r="LY122" t="s">
        <v>193</v>
      </c>
      <c r="LZ122" t="s">
        <v>193</v>
      </c>
      <c r="MA122" t="s">
        <v>193</v>
      </c>
      <c r="MB122" t="s">
        <v>193</v>
      </c>
      <c r="MC122" t="s">
        <v>193</v>
      </c>
      <c r="MD122" t="s">
        <v>193</v>
      </c>
      <c r="ME122" t="s">
        <v>193</v>
      </c>
      <c r="MF122" t="s">
        <v>193</v>
      </c>
      <c r="MG122" t="s">
        <v>193</v>
      </c>
      <c r="MH122" t="s">
        <v>193</v>
      </c>
      <c r="MI122" t="s">
        <v>193</v>
      </c>
      <c r="MJ122" t="s">
        <v>193</v>
      </c>
      <c r="MK122" t="s">
        <v>193</v>
      </c>
      <c r="ML122" t="s">
        <v>193</v>
      </c>
      <c r="MM122" t="s">
        <v>193</v>
      </c>
      <c r="MN122" t="s">
        <v>193</v>
      </c>
      <c r="MO122" t="s">
        <v>193</v>
      </c>
      <c r="MP122" t="s">
        <v>193</v>
      </c>
      <c r="MQ122" t="s">
        <v>193</v>
      </c>
      <c r="MR122" t="s">
        <v>193</v>
      </c>
      <c r="MS122" t="s">
        <v>193</v>
      </c>
      <c r="MT122" t="s">
        <v>193</v>
      </c>
      <c r="MU122" t="s">
        <v>193</v>
      </c>
      <c r="MV122" t="s">
        <v>193</v>
      </c>
      <c r="MW122" t="s">
        <v>193</v>
      </c>
      <c r="MX122" t="s">
        <v>193</v>
      </c>
      <c r="MY122" t="s">
        <v>193</v>
      </c>
      <c r="MZ122" t="s">
        <v>193</v>
      </c>
      <c r="NA122" t="s">
        <v>193</v>
      </c>
      <c r="NB122" t="s">
        <v>193</v>
      </c>
      <c r="NC122">
        <v>196312106</v>
      </c>
      <c r="ND122" t="s">
        <v>3570</v>
      </c>
      <c r="NE122" t="s">
        <v>4252</v>
      </c>
      <c r="NF122" t="s">
        <v>193</v>
      </c>
      <c r="NG122" t="s">
        <v>699</v>
      </c>
      <c r="NH122" t="s">
        <v>700</v>
      </c>
      <c r="NI122" t="s">
        <v>611</v>
      </c>
      <c r="NJ122" t="s">
        <v>193</v>
      </c>
      <c r="NK122">
        <v>124</v>
      </c>
    </row>
    <row r="123" spans="1:375" x14ac:dyDescent="0.35">
      <c r="A123" t="s">
        <v>4253</v>
      </c>
      <c r="B123" t="s">
        <v>4254</v>
      </c>
      <c r="C123" t="s">
        <v>3571</v>
      </c>
      <c r="D123">
        <v>3.6111111112404615E-3</v>
      </c>
      <c r="E123" t="s">
        <v>193</v>
      </c>
      <c r="F123" t="s">
        <v>193</v>
      </c>
      <c r="G123" t="s">
        <v>193</v>
      </c>
      <c r="H123" t="s">
        <v>3571</v>
      </c>
      <c r="I123" t="s">
        <v>836</v>
      </c>
      <c r="J123" t="s">
        <v>193</v>
      </c>
      <c r="K123" t="s">
        <v>837</v>
      </c>
      <c r="L123" t="s">
        <v>836</v>
      </c>
      <c r="M123" t="s">
        <v>836</v>
      </c>
      <c r="N123" t="s">
        <v>3573</v>
      </c>
      <c r="O123" t="s">
        <v>193</v>
      </c>
      <c r="P123" t="s">
        <v>4255</v>
      </c>
      <c r="Q123" t="s">
        <v>3573</v>
      </c>
      <c r="R123" t="s">
        <v>3573</v>
      </c>
      <c r="S123" t="s">
        <v>176</v>
      </c>
      <c r="T123" t="s">
        <v>224</v>
      </c>
      <c r="U123" t="s">
        <v>212</v>
      </c>
      <c r="V123" t="s">
        <v>224</v>
      </c>
      <c r="W123" t="s">
        <v>246</v>
      </c>
      <c r="X123" t="s">
        <v>245</v>
      </c>
      <c r="Y123" t="s">
        <v>246</v>
      </c>
      <c r="Z123" t="s">
        <v>838</v>
      </c>
      <c r="AA123" t="s">
        <v>193</v>
      </c>
      <c r="AB123" t="s">
        <v>839</v>
      </c>
      <c r="AC123" t="s">
        <v>838</v>
      </c>
      <c r="AD123" t="s">
        <v>838</v>
      </c>
      <c r="AE123" t="s">
        <v>840</v>
      </c>
      <c r="AF123" t="s">
        <v>193</v>
      </c>
      <c r="AG123" t="s">
        <v>841</v>
      </c>
      <c r="AH123" t="s">
        <v>840</v>
      </c>
      <c r="AI123" t="s">
        <v>840</v>
      </c>
      <c r="AJ123" t="s">
        <v>489</v>
      </c>
      <c r="AK123" t="s">
        <v>490</v>
      </c>
      <c r="AL123" t="s">
        <v>109</v>
      </c>
      <c r="AM123" t="s">
        <v>193</v>
      </c>
      <c r="AN123" t="s">
        <v>109</v>
      </c>
      <c r="AO123" t="s">
        <v>193</v>
      </c>
      <c r="AP123" t="s">
        <v>491</v>
      </c>
      <c r="AQ123" t="s">
        <v>193</v>
      </c>
      <c r="AR123" t="s">
        <v>193</v>
      </c>
      <c r="AS123" t="s">
        <v>496</v>
      </c>
      <c r="AT123" t="s">
        <v>193</v>
      </c>
      <c r="AU123" t="s">
        <v>111</v>
      </c>
      <c r="AV123">
        <v>1</v>
      </c>
      <c r="AW123">
        <v>0</v>
      </c>
      <c r="AX123">
        <v>0</v>
      </c>
      <c r="AY123">
        <v>0</v>
      </c>
      <c r="AZ123">
        <v>0</v>
      </c>
      <c r="BA123">
        <v>0</v>
      </c>
      <c r="BB123">
        <v>0</v>
      </c>
      <c r="BC123" t="s">
        <v>110</v>
      </c>
      <c r="BD123" t="s">
        <v>1423</v>
      </c>
      <c r="BE123" t="s">
        <v>112</v>
      </c>
      <c r="BF123">
        <v>1</v>
      </c>
      <c r="BG123">
        <v>0</v>
      </c>
      <c r="BH123">
        <v>0</v>
      </c>
      <c r="BI123">
        <v>0</v>
      </c>
      <c r="BJ123">
        <v>0</v>
      </c>
      <c r="BK123">
        <v>0</v>
      </c>
      <c r="BL123">
        <v>0</v>
      </c>
      <c r="BM123">
        <v>0</v>
      </c>
      <c r="BN123">
        <v>0</v>
      </c>
      <c r="BO123">
        <v>0</v>
      </c>
      <c r="BP123" t="s">
        <v>193</v>
      </c>
      <c r="BQ123" t="s">
        <v>142</v>
      </c>
      <c r="BR123" t="s">
        <v>142</v>
      </c>
      <c r="BS123" t="s">
        <v>507</v>
      </c>
      <c r="BT123">
        <v>1</v>
      </c>
      <c r="BU123">
        <v>1</v>
      </c>
      <c r="BV123">
        <v>1</v>
      </c>
      <c r="BW123">
        <v>1</v>
      </c>
      <c r="BX123">
        <v>0</v>
      </c>
      <c r="BY123">
        <v>0</v>
      </c>
      <c r="BZ123">
        <v>1</v>
      </c>
      <c r="CA123">
        <v>0</v>
      </c>
      <c r="CB123" t="s">
        <v>498</v>
      </c>
      <c r="CC123">
        <v>225</v>
      </c>
      <c r="CD123">
        <v>112.5</v>
      </c>
      <c r="CE123" t="s">
        <v>109</v>
      </c>
      <c r="CF123">
        <v>340</v>
      </c>
      <c r="CG123">
        <v>130.76923076923001</v>
      </c>
      <c r="CH123" t="s">
        <v>109</v>
      </c>
      <c r="CI123">
        <v>220</v>
      </c>
      <c r="CJ123">
        <v>95.652173913043399</v>
      </c>
      <c r="CK123" t="s">
        <v>109</v>
      </c>
      <c r="CL123">
        <v>310</v>
      </c>
      <c r="CM123">
        <v>106.896551724137</v>
      </c>
      <c r="CN123" t="s">
        <v>109</v>
      </c>
      <c r="CO123" t="s">
        <v>193</v>
      </c>
      <c r="CP123" t="s">
        <v>193</v>
      </c>
      <c r="CQ123" t="s">
        <v>193</v>
      </c>
      <c r="CR123" t="s">
        <v>193</v>
      </c>
      <c r="CS123" t="s">
        <v>193</v>
      </c>
      <c r="CT123" t="s">
        <v>193</v>
      </c>
      <c r="CU123" t="s">
        <v>612</v>
      </c>
      <c r="CV123" t="s">
        <v>109</v>
      </c>
      <c r="CW123">
        <v>800</v>
      </c>
      <c r="CX123" t="s">
        <v>193</v>
      </c>
      <c r="CY123" t="s">
        <v>193</v>
      </c>
      <c r="CZ123" t="s">
        <v>193</v>
      </c>
      <c r="DA123" t="s">
        <v>193</v>
      </c>
      <c r="DB123" t="s">
        <v>193</v>
      </c>
      <c r="DC123" t="s">
        <v>193</v>
      </c>
      <c r="DD123" t="s">
        <v>156</v>
      </c>
      <c r="DE123">
        <v>800</v>
      </c>
      <c r="DF123" t="s">
        <v>109</v>
      </c>
      <c r="DG123" t="s">
        <v>109</v>
      </c>
      <c r="DH123" t="s">
        <v>116</v>
      </c>
      <c r="DI123">
        <v>1</v>
      </c>
      <c r="DJ123">
        <v>0</v>
      </c>
      <c r="DK123">
        <v>0</v>
      </c>
      <c r="DL123">
        <v>0</v>
      </c>
      <c r="DM123">
        <v>0</v>
      </c>
      <c r="DN123">
        <v>0</v>
      </c>
      <c r="DO123">
        <v>0</v>
      </c>
      <c r="DP123">
        <v>0</v>
      </c>
      <c r="DQ123">
        <v>0</v>
      </c>
      <c r="DR123">
        <v>0</v>
      </c>
      <c r="DS123">
        <v>0</v>
      </c>
      <c r="DT123">
        <v>0</v>
      </c>
      <c r="DU123">
        <v>0</v>
      </c>
      <c r="DV123">
        <v>0</v>
      </c>
      <c r="DW123" t="s">
        <v>193</v>
      </c>
      <c r="DX123" t="s">
        <v>3574</v>
      </c>
      <c r="DY123">
        <v>0</v>
      </c>
      <c r="DZ123">
        <v>1</v>
      </c>
      <c r="EA123">
        <v>0</v>
      </c>
      <c r="EB123">
        <v>1</v>
      </c>
      <c r="EC123">
        <v>0</v>
      </c>
      <c r="ED123">
        <v>0</v>
      </c>
      <c r="EE123">
        <v>1</v>
      </c>
      <c r="EF123">
        <v>0</v>
      </c>
      <c r="EG123" t="s">
        <v>109</v>
      </c>
      <c r="EH123" t="s">
        <v>109</v>
      </c>
      <c r="EI123" t="s">
        <v>109</v>
      </c>
      <c r="EJ123" t="s">
        <v>176</v>
      </c>
      <c r="EK123" t="s">
        <v>789</v>
      </c>
      <c r="EL123" t="s">
        <v>224</v>
      </c>
      <c r="EM123" t="s">
        <v>789</v>
      </c>
      <c r="EN123" t="s">
        <v>193</v>
      </c>
      <c r="EO123" t="s">
        <v>193</v>
      </c>
      <c r="EP123" t="s">
        <v>193</v>
      </c>
      <c r="EQ123" t="s">
        <v>193</v>
      </c>
      <c r="ER123" t="s">
        <v>193</v>
      </c>
      <c r="ES123" t="s">
        <v>193</v>
      </c>
      <c r="ET123" t="s">
        <v>193</v>
      </c>
      <c r="EU123" t="s">
        <v>193</v>
      </c>
      <c r="EV123" t="s">
        <v>193</v>
      </c>
      <c r="EW123" t="s">
        <v>193</v>
      </c>
      <c r="EX123" t="s">
        <v>193</v>
      </c>
      <c r="EY123" t="s">
        <v>193</v>
      </c>
      <c r="EZ123" t="s">
        <v>193</v>
      </c>
      <c r="FA123" t="s">
        <v>193</v>
      </c>
      <c r="FB123" t="s">
        <v>193</v>
      </c>
      <c r="FC123" t="s">
        <v>193</v>
      </c>
      <c r="FD123" t="s">
        <v>193</v>
      </c>
      <c r="FE123" t="s">
        <v>193</v>
      </c>
      <c r="FF123" t="s">
        <v>193</v>
      </c>
      <c r="FG123" t="s">
        <v>193</v>
      </c>
      <c r="FH123" t="s">
        <v>193</v>
      </c>
      <c r="FI123" t="s">
        <v>193</v>
      </c>
      <c r="FJ123" t="s">
        <v>193</v>
      </c>
      <c r="FK123" t="s">
        <v>193</v>
      </c>
      <c r="FL123" t="s">
        <v>193</v>
      </c>
      <c r="FM123" t="s">
        <v>193</v>
      </c>
      <c r="FN123" t="s">
        <v>193</v>
      </c>
      <c r="FO123" t="s">
        <v>193</v>
      </c>
      <c r="FP123" t="s">
        <v>193</v>
      </c>
      <c r="FQ123" t="s">
        <v>193</v>
      </c>
      <c r="FR123" t="s">
        <v>193</v>
      </c>
      <c r="FS123" t="s">
        <v>193</v>
      </c>
      <c r="FT123" t="s">
        <v>193</v>
      </c>
      <c r="FU123" t="s">
        <v>193</v>
      </c>
      <c r="FV123" t="s">
        <v>193</v>
      </c>
      <c r="FW123" t="s">
        <v>193</v>
      </c>
      <c r="FX123" t="s">
        <v>193</v>
      </c>
      <c r="FY123" t="s">
        <v>193</v>
      </c>
      <c r="FZ123" t="s">
        <v>193</v>
      </c>
      <c r="GA123" t="s">
        <v>193</v>
      </c>
      <c r="GB123" t="s">
        <v>193</v>
      </c>
      <c r="GC123" t="s">
        <v>193</v>
      </c>
      <c r="GD123" t="s">
        <v>193</v>
      </c>
      <c r="GE123" t="s">
        <v>193</v>
      </c>
      <c r="GF123" t="s">
        <v>193</v>
      </c>
      <c r="GG123" t="s">
        <v>193</v>
      </c>
      <c r="GH123" t="s">
        <v>193</v>
      </c>
      <c r="GI123" t="s">
        <v>193</v>
      </c>
      <c r="GJ123" t="s">
        <v>193</v>
      </c>
      <c r="GK123" t="s">
        <v>193</v>
      </c>
      <c r="GL123" t="s">
        <v>193</v>
      </c>
      <c r="GM123" t="s">
        <v>193</v>
      </c>
      <c r="GN123" t="s">
        <v>193</v>
      </c>
      <c r="GO123" t="s">
        <v>193</v>
      </c>
      <c r="GP123" t="s">
        <v>193</v>
      </c>
      <c r="GQ123" t="s">
        <v>193</v>
      </c>
      <c r="GR123" t="s">
        <v>193</v>
      </c>
      <c r="GS123" t="s">
        <v>193</v>
      </c>
      <c r="GT123" t="s">
        <v>193</v>
      </c>
      <c r="GU123" t="s">
        <v>193</v>
      </c>
      <c r="GV123" t="s">
        <v>193</v>
      </c>
      <c r="GW123" t="s">
        <v>193</v>
      </c>
      <c r="GX123" t="s">
        <v>193</v>
      </c>
      <c r="GY123" t="s">
        <v>193</v>
      </c>
      <c r="GZ123" t="s">
        <v>193</v>
      </c>
      <c r="HA123" t="s">
        <v>193</v>
      </c>
      <c r="HB123" t="s">
        <v>193</v>
      </c>
      <c r="HC123" t="s">
        <v>193</v>
      </c>
      <c r="HD123" t="s">
        <v>193</v>
      </c>
      <c r="HE123" t="s">
        <v>193</v>
      </c>
      <c r="HF123" t="s">
        <v>193</v>
      </c>
      <c r="HG123" t="s">
        <v>193</v>
      </c>
      <c r="HH123" t="s">
        <v>193</v>
      </c>
      <c r="HI123" t="s">
        <v>193</v>
      </c>
      <c r="HJ123" t="s">
        <v>193</v>
      </c>
      <c r="HK123" t="s">
        <v>193</v>
      </c>
      <c r="HL123" t="s">
        <v>193</v>
      </c>
      <c r="HM123" t="s">
        <v>193</v>
      </c>
      <c r="HN123" t="s">
        <v>193</v>
      </c>
      <c r="HO123" t="s">
        <v>193</v>
      </c>
      <c r="HP123" t="s">
        <v>193</v>
      </c>
      <c r="HQ123" t="s">
        <v>193</v>
      </c>
      <c r="HR123" t="s">
        <v>193</v>
      </c>
      <c r="HS123" t="s">
        <v>193</v>
      </c>
      <c r="HT123" t="s">
        <v>193</v>
      </c>
      <c r="HU123" t="s">
        <v>193</v>
      </c>
      <c r="HV123" t="s">
        <v>193</v>
      </c>
      <c r="HW123" t="s">
        <v>193</v>
      </c>
      <c r="HX123" t="s">
        <v>193</v>
      </c>
      <c r="HY123" t="s">
        <v>193</v>
      </c>
      <c r="HZ123" t="s">
        <v>193</v>
      </c>
      <c r="IA123" t="s">
        <v>193</v>
      </c>
      <c r="IB123" t="s">
        <v>193</v>
      </c>
      <c r="IC123" t="s">
        <v>193</v>
      </c>
      <c r="ID123" t="s">
        <v>193</v>
      </c>
      <c r="IE123" t="s">
        <v>193</v>
      </c>
      <c r="IF123" t="s">
        <v>193</v>
      </c>
      <c r="IG123" t="s">
        <v>193</v>
      </c>
      <c r="IH123" t="s">
        <v>193</v>
      </c>
      <c r="II123" t="s">
        <v>193</v>
      </c>
      <c r="IJ123" t="s">
        <v>193</v>
      </c>
      <c r="IK123" t="s">
        <v>193</v>
      </c>
      <c r="IL123" t="s">
        <v>193</v>
      </c>
      <c r="IM123" t="s">
        <v>193</v>
      </c>
      <c r="IN123" t="s">
        <v>193</v>
      </c>
      <c r="IO123" t="s">
        <v>193</v>
      </c>
      <c r="IP123" t="s">
        <v>193</v>
      </c>
      <c r="IQ123" t="s">
        <v>193</v>
      </c>
      <c r="IR123" t="s">
        <v>193</v>
      </c>
      <c r="IS123" t="s">
        <v>193</v>
      </c>
      <c r="IT123" t="s">
        <v>193</v>
      </c>
      <c r="IU123" t="s">
        <v>193</v>
      </c>
      <c r="IV123" t="s">
        <v>193</v>
      </c>
      <c r="IW123" t="s">
        <v>193</v>
      </c>
      <c r="IX123" t="s">
        <v>193</v>
      </c>
      <c r="IY123" t="s">
        <v>193</v>
      </c>
      <c r="IZ123" t="s">
        <v>193</v>
      </c>
      <c r="JA123" t="s">
        <v>193</v>
      </c>
      <c r="JB123" t="s">
        <v>193</v>
      </c>
      <c r="JC123" t="s">
        <v>193</v>
      </c>
      <c r="JD123" t="s">
        <v>193</v>
      </c>
      <c r="JE123" t="s">
        <v>193</v>
      </c>
      <c r="JF123" t="s">
        <v>193</v>
      </c>
      <c r="JG123" t="s">
        <v>193</v>
      </c>
      <c r="JH123" t="s">
        <v>193</v>
      </c>
      <c r="JI123" t="s">
        <v>193</v>
      </c>
      <c r="JJ123" t="s">
        <v>193</v>
      </c>
      <c r="JK123" t="s">
        <v>193</v>
      </c>
      <c r="JL123" t="s">
        <v>193</v>
      </c>
      <c r="JM123" t="s">
        <v>193</v>
      </c>
      <c r="JN123" t="s">
        <v>193</v>
      </c>
      <c r="JO123" t="s">
        <v>193</v>
      </c>
      <c r="JP123" t="s">
        <v>193</v>
      </c>
      <c r="JQ123" t="s">
        <v>193</v>
      </c>
      <c r="JR123" t="s">
        <v>114</v>
      </c>
      <c r="JS123" t="s">
        <v>193</v>
      </c>
      <c r="JT123" t="s">
        <v>193</v>
      </c>
      <c r="JU123" t="s">
        <v>193</v>
      </c>
      <c r="JV123" t="s">
        <v>193</v>
      </c>
      <c r="JW123" t="s">
        <v>193</v>
      </c>
      <c r="JX123" t="s">
        <v>193</v>
      </c>
      <c r="JY123" t="s">
        <v>193</v>
      </c>
      <c r="JZ123" t="s">
        <v>193</v>
      </c>
      <c r="KA123" t="s">
        <v>3458</v>
      </c>
      <c r="KB123">
        <v>0</v>
      </c>
      <c r="KC123">
        <v>0</v>
      </c>
      <c r="KD123">
        <v>1</v>
      </c>
      <c r="KE123">
        <v>0</v>
      </c>
      <c r="KF123">
        <v>0</v>
      </c>
      <c r="KG123">
        <v>0</v>
      </c>
      <c r="KH123">
        <v>0</v>
      </c>
      <c r="KI123">
        <v>0</v>
      </c>
      <c r="KJ123" t="s">
        <v>193</v>
      </c>
      <c r="KK123" t="s">
        <v>109</v>
      </c>
      <c r="KL123" t="s">
        <v>193</v>
      </c>
      <c r="KM123" t="s">
        <v>193</v>
      </c>
      <c r="KN123" t="s">
        <v>193</v>
      </c>
      <c r="KO123" t="s">
        <v>193</v>
      </c>
      <c r="KP123" t="s">
        <v>193</v>
      </c>
      <c r="KQ123" t="s">
        <v>193</v>
      </c>
      <c r="KR123" t="s">
        <v>193</v>
      </c>
      <c r="KS123" t="s">
        <v>193</v>
      </c>
      <c r="KT123" t="s">
        <v>193</v>
      </c>
      <c r="KU123" t="s">
        <v>193</v>
      </c>
      <c r="KV123" t="s">
        <v>193</v>
      </c>
      <c r="KW123" t="s">
        <v>193</v>
      </c>
      <c r="KX123" t="s">
        <v>193</v>
      </c>
      <c r="KY123" t="s">
        <v>193</v>
      </c>
      <c r="KZ123" t="s">
        <v>193</v>
      </c>
      <c r="LA123" t="s">
        <v>193</v>
      </c>
      <c r="LB123" t="s">
        <v>193</v>
      </c>
      <c r="LC123" t="s">
        <v>193</v>
      </c>
      <c r="LD123" t="s">
        <v>193</v>
      </c>
      <c r="LE123" t="s">
        <v>193</v>
      </c>
      <c r="LF123" t="s">
        <v>193</v>
      </c>
      <c r="LG123" t="s">
        <v>193</v>
      </c>
      <c r="LH123" t="s">
        <v>193</v>
      </c>
      <c r="LI123" t="s">
        <v>193</v>
      </c>
      <c r="LJ123" t="s">
        <v>193</v>
      </c>
      <c r="LK123" t="s">
        <v>193</v>
      </c>
      <c r="LL123" t="s">
        <v>193</v>
      </c>
      <c r="LM123" t="s">
        <v>193</v>
      </c>
      <c r="LN123" t="s">
        <v>193</v>
      </c>
      <c r="LO123" t="s">
        <v>193</v>
      </c>
      <c r="LP123" t="s">
        <v>193</v>
      </c>
      <c r="LQ123" t="s">
        <v>193</v>
      </c>
      <c r="LR123" t="s">
        <v>193</v>
      </c>
      <c r="LS123" t="s">
        <v>193</v>
      </c>
      <c r="LT123" t="s">
        <v>193</v>
      </c>
      <c r="LU123" t="s">
        <v>193</v>
      </c>
      <c r="LV123" t="s">
        <v>193</v>
      </c>
      <c r="LW123" t="s">
        <v>193</v>
      </c>
      <c r="LX123" t="s">
        <v>193</v>
      </c>
      <c r="LY123" t="s">
        <v>193</v>
      </c>
      <c r="LZ123" t="s">
        <v>193</v>
      </c>
      <c r="MA123" t="s">
        <v>193</v>
      </c>
      <c r="MB123" t="s">
        <v>193</v>
      </c>
      <c r="MC123" t="s">
        <v>193</v>
      </c>
      <c r="MD123" t="s">
        <v>193</v>
      </c>
      <c r="ME123" t="s">
        <v>193</v>
      </c>
      <c r="MF123" t="s">
        <v>193</v>
      </c>
      <c r="MG123" t="s">
        <v>193</v>
      </c>
      <c r="MH123" t="s">
        <v>193</v>
      </c>
      <c r="MI123" t="s">
        <v>193</v>
      </c>
      <c r="MJ123" t="s">
        <v>193</v>
      </c>
      <c r="MK123" t="s">
        <v>193</v>
      </c>
      <c r="ML123" t="s">
        <v>193</v>
      </c>
      <c r="MM123" t="s">
        <v>193</v>
      </c>
      <c r="MN123" t="s">
        <v>193</v>
      </c>
      <c r="MO123" t="s">
        <v>193</v>
      </c>
      <c r="MP123" t="s">
        <v>193</v>
      </c>
      <c r="MQ123" t="s">
        <v>193</v>
      </c>
      <c r="MR123" t="s">
        <v>193</v>
      </c>
      <c r="MS123" t="s">
        <v>193</v>
      </c>
      <c r="MT123" t="s">
        <v>193</v>
      </c>
      <c r="MU123" t="s">
        <v>193</v>
      </c>
      <c r="MV123" t="s">
        <v>193</v>
      </c>
      <c r="MW123" t="s">
        <v>193</v>
      </c>
      <c r="MX123" t="s">
        <v>193</v>
      </c>
      <c r="MY123" t="s">
        <v>193</v>
      </c>
      <c r="MZ123" t="s">
        <v>193</v>
      </c>
      <c r="NA123" t="s">
        <v>4256</v>
      </c>
      <c r="NB123" t="s">
        <v>193</v>
      </c>
      <c r="NC123">
        <v>196282527</v>
      </c>
      <c r="ND123" t="s">
        <v>3572</v>
      </c>
      <c r="NE123" t="s">
        <v>4257</v>
      </c>
      <c r="NF123" t="s">
        <v>193</v>
      </c>
      <c r="NG123" t="s">
        <v>699</v>
      </c>
      <c r="NH123" t="s">
        <v>700</v>
      </c>
      <c r="NI123" t="s">
        <v>611</v>
      </c>
      <c r="NJ123" t="s">
        <v>193</v>
      </c>
      <c r="NK123">
        <v>125</v>
      </c>
    </row>
    <row r="124" spans="1:375" x14ac:dyDescent="0.35">
      <c r="A124" t="s">
        <v>4258</v>
      </c>
      <c r="B124" t="s">
        <v>4259</v>
      </c>
      <c r="C124" t="s">
        <v>3571</v>
      </c>
      <c r="D124">
        <v>1.0416666664241347E-2</v>
      </c>
      <c r="E124" t="s">
        <v>193</v>
      </c>
      <c r="F124" t="s">
        <v>193</v>
      </c>
      <c r="G124" t="s">
        <v>193</v>
      </c>
      <c r="H124" t="s">
        <v>3571</v>
      </c>
      <c r="I124" t="s">
        <v>836</v>
      </c>
      <c r="J124" t="s">
        <v>193</v>
      </c>
      <c r="K124" t="s">
        <v>837</v>
      </c>
      <c r="L124" t="s">
        <v>836</v>
      </c>
      <c r="M124" t="s">
        <v>836</v>
      </c>
      <c r="N124" t="s">
        <v>3573</v>
      </c>
      <c r="O124" t="s">
        <v>193</v>
      </c>
      <c r="P124" t="s">
        <v>4255</v>
      </c>
      <c r="Q124" t="s">
        <v>3573</v>
      </c>
      <c r="R124" t="s">
        <v>3573</v>
      </c>
      <c r="S124" t="s">
        <v>176</v>
      </c>
      <c r="T124" t="s">
        <v>224</v>
      </c>
      <c r="U124" t="s">
        <v>212</v>
      </c>
      <c r="V124" t="s">
        <v>224</v>
      </c>
      <c r="W124" t="s">
        <v>246</v>
      </c>
      <c r="X124" t="s">
        <v>245</v>
      </c>
      <c r="Y124" t="s">
        <v>246</v>
      </c>
      <c r="Z124" t="s">
        <v>838</v>
      </c>
      <c r="AA124" t="s">
        <v>193</v>
      </c>
      <c r="AB124" t="s">
        <v>839</v>
      </c>
      <c r="AC124" t="s">
        <v>838</v>
      </c>
      <c r="AD124" t="s">
        <v>838</v>
      </c>
      <c r="AE124" t="s">
        <v>840</v>
      </c>
      <c r="AF124" t="s">
        <v>193</v>
      </c>
      <c r="AG124" t="s">
        <v>841</v>
      </c>
      <c r="AH124" t="s">
        <v>840</v>
      </c>
      <c r="AI124" t="s">
        <v>840</v>
      </c>
      <c r="AJ124" t="s">
        <v>489</v>
      </c>
      <c r="AK124" t="s">
        <v>3317</v>
      </c>
      <c r="AL124" t="s">
        <v>109</v>
      </c>
      <c r="AM124" t="s">
        <v>193</v>
      </c>
      <c r="AN124" t="s">
        <v>109</v>
      </c>
      <c r="AO124" t="s">
        <v>193</v>
      </c>
      <c r="AP124" t="s">
        <v>491</v>
      </c>
      <c r="AQ124" t="s">
        <v>193</v>
      </c>
      <c r="AR124" t="s">
        <v>193</v>
      </c>
      <c r="AS124" t="s">
        <v>193</v>
      </c>
      <c r="AT124" t="s">
        <v>193</v>
      </c>
      <c r="AU124" t="s">
        <v>193</v>
      </c>
      <c r="AV124" t="s">
        <v>193</v>
      </c>
      <c r="AW124" t="s">
        <v>193</v>
      </c>
      <c r="AX124" t="s">
        <v>193</v>
      </c>
      <c r="AY124" t="s">
        <v>193</v>
      </c>
      <c r="AZ124" t="s">
        <v>193</v>
      </c>
      <c r="BA124" t="s">
        <v>193</v>
      </c>
      <c r="BB124" t="s">
        <v>193</v>
      </c>
      <c r="BC124" t="s">
        <v>193</v>
      </c>
      <c r="BD124" t="s">
        <v>193</v>
      </c>
      <c r="BE124" t="s">
        <v>193</v>
      </c>
      <c r="BF124" t="s">
        <v>193</v>
      </c>
      <c r="BG124" t="s">
        <v>193</v>
      </c>
      <c r="BH124" t="s">
        <v>193</v>
      </c>
      <c r="BI124" t="s">
        <v>193</v>
      </c>
      <c r="BJ124" t="s">
        <v>193</v>
      </c>
      <c r="BK124" t="s">
        <v>193</v>
      </c>
      <c r="BL124" t="s">
        <v>193</v>
      </c>
      <c r="BM124" t="s">
        <v>193</v>
      </c>
      <c r="BN124" t="s">
        <v>193</v>
      </c>
      <c r="BO124" t="s">
        <v>193</v>
      </c>
      <c r="BP124" t="s">
        <v>193</v>
      </c>
      <c r="BQ124" t="s">
        <v>193</v>
      </c>
      <c r="BR124" t="s">
        <v>193</v>
      </c>
      <c r="BS124" t="s">
        <v>193</v>
      </c>
      <c r="BT124" t="s">
        <v>193</v>
      </c>
      <c r="BU124" t="s">
        <v>193</v>
      </c>
      <c r="BV124" t="s">
        <v>193</v>
      </c>
      <c r="BW124" t="s">
        <v>193</v>
      </c>
      <c r="BX124" t="s">
        <v>193</v>
      </c>
      <c r="BY124" t="s">
        <v>193</v>
      </c>
      <c r="BZ124" t="s">
        <v>193</v>
      </c>
      <c r="CA124" t="s">
        <v>193</v>
      </c>
      <c r="CB124" t="s">
        <v>193</v>
      </c>
      <c r="CC124" t="s">
        <v>193</v>
      </c>
      <c r="CD124" t="s">
        <v>193</v>
      </c>
      <c r="CE124" t="s">
        <v>193</v>
      </c>
      <c r="CF124" t="s">
        <v>193</v>
      </c>
      <c r="CG124" t="s">
        <v>193</v>
      </c>
      <c r="CH124" t="s">
        <v>193</v>
      </c>
      <c r="CI124" t="s">
        <v>193</v>
      </c>
      <c r="CJ124" t="s">
        <v>193</v>
      </c>
      <c r="CK124" t="s">
        <v>193</v>
      </c>
      <c r="CL124" t="s">
        <v>193</v>
      </c>
      <c r="CM124" t="s">
        <v>193</v>
      </c>
      <c r="CN124" t="s">
        <v>193</v>
      </c>
      <c r="CO124" t="s">
        <v>193</v>
      </c>
      <c r="CP124" t="s">
        <v>193</v>
      </c>
      <c r="CQ124" t="s">
        <v>193</v>
      </c>
      <c r="CR124" t="s">
        <v>193</v>
      </c>
      <c r="CS124" t="s">
        <v>193</v>
      </c>
      <c r="CT124" t="s">
        <v>193</v>
      </c>
      <c r="CU124" t="s">
        <v>193</v>
      </c>
      <c r="CV124" t="s">
        <v>193</v>
      </c>
      <c r="CW124" t="s">
        <v>193</v>
      </c>
      <c r="CX124" t="s">
        <v>193</v>
      </c>
      <c r="CY124" t="s">
        <v>193</v>
      </c>
      <c r="CZ124" t="s">
        <v>193</v>
      </c>
      <c r="DA124" t="s">
        <v>193</v>
      </c>
      <c r="DB124" t="s">
        <v>193</v>
      </c>
      <c r="DC124" t="s">
        <v>193</v>
      </c>
      <c r="DD124" t="s">
        <v>193</v>
      </c>
      <c r="DE124" t="s">
        <v>193</v>
      </c>
      <c r="DF124" t="s">
        <v>193</v>
      </c>
      <c r="DG124" t="s">
        <v>193</v>
      </c>
      <c r="DH124" t="s">
        <v>193</v>
      </c>
      <c r="DI124" t="s">
        <v>193</v>
      </c>
      <c r="DJ124" t="s">
        <v>193</v>
      </c>
      <c r="DK124" t="s">
        <v>193</v>
      </c>
      <c r="DL124" t="s">
        <v>193</v>
      </c>
      <c r="DM124" t="s">
        <v>193</v>
      </c>
      <c r="DN124" t="s">
        <v>193</v>
      </c>
      <c r="DO124" t="s">
        <v>193</v>
      </c>
      <c r="DP124" t="s">
        <v>193</v>
      </c>
      <c r="DQ124" t="s">
        <v>193</v>
      </c>
      <c r="DR124" t="s">
        <v>193</v>
      </c>
      <c r="DS124" t="s">
        <v>193</v>
      </c>
      <c r="DT124" t="s">
        <v>193</v>
      </c>
      <c r="DU124" t="s">
        <v>193</v>
      </c>
      <c r="DV124" t="s">
        <v>193</v>
      </c>
      <c r="DW124" t="s">
        <v>193</v>
      </c>
      <c r="DX124" t="s">
        <v>193</v>
      </c>
      <c r="DY124" t="s">
        <v>193</v>
      </c>
      <c r="DZ124" t="s">
        <v>193</v>
      </c>
      <c r="EA124" t="s">
        <v>193</v>
      </c>
      <c r="EB124" t="s">
        <v>193</v>
      </c>
      <c r="EC124" t="s">
        <v>193</v>
      </c>
      <c r="ED124" t="s">
        <v>193</v>
      </c>
      <c r="EE124" t="s">
        <v>193</v>
      </c>
      <c r="EF124" t="s">
        <v>193</v>
      </c>
      <c r="EG124" t="s">
        <v>193</v>
      </c>
      <c r="EH124" t="s">
        <v>193</v>
      </c>
      <c r="EI124" t="s">
        <v>193</v>
      </c>
      <c r="EJ124" t="s">
        <v>193</v>
      </c>
      <c r="EK124" t="s">
        <v>193</v>
      </c>
      <c r="EL124" t="s">
        <v>193</v>
      </c>
      <c r="EM124" t="s">
        <v>193</v>
      </c>
      <c r="EN124" t="s">
        <v>193</v>
      </c>
      <c r="EO124" t="s">
        <v>193</v>
      </c>
      <c r="EP124" t="s">
        <v>193</v>
      </c>
      <c r="EQ124" t="s">
        <v>193</v>
      </c>
      <c r="ER124" t="s">
        <v>193</v>
      </c>
      <c r="ES124" t="s">
        <v>193</v>
      </c>
      <c r="ET124" t="s">
        <v>193</v>
      </c>
      <c r="EU124" t="s">
        <v>193</v>
      </c>
      <c r="EV124" t="s">
        <v>193</v>
      </c>
      <c r="EW124" t="s">
        <v>193</v>
      </c>
      <c r="EX124" t="s">
        <v>193</v>
      </c>
      <c r="EY124" t="s">
        <v>193</v>
      </c>
      <c r="EZ124" t="s">
        <v>193</v>
      </c>
      <c r="FA124" t="s">
        <v>193</v>
      </c>
      <c r="FB124" t="s">
        <v>193</v>
      </c>
      <c r="FC124" t="s">
        <v>193</v>
      </c>
      <c r="FD124" t="s">
        <v>193</v>
      </c>
      <c r="FE124" t="s">
        <v>193</v>
      </c>
      <c r="FF124" t="s">
        <v>193</v>
      </c>
      <c r="FG124" t="s">
        <v>193</v>
      </c>
      <c r="FH124" t="s">
        <v>193</v>
      </c>
      <c r="FI124" t="s">
        <v>193</v>
      </c>
      <c r="FJ124" t="s">
        <v>193</v>
      </c>
      <c r="FK124" t="s">
        <v>193</v>
      </c>
      <c r="FL124" t="s">
        <v>193</v>
      </c>
      <c r="FM124" t="s">
        <v>193</v>
      </c>
      <c r="FN124" t="s">
        <v>193</v>
      </c>
      <c r="FO124" t="s">
        <v>193</v>
      </c>
      <c r="FP124" t="s">
        <v>193</v>
      </c>
      <c r="FQ124" t="s">
        <v>193</v>
      </c>
      <c r="FR124" t="s">
        <v>193</v>
      </c>
      <c r="FS124" t="s">
        <v>193</v>
      </c>
      <c r="FT124" t="s">
        <v>193</v>
      </c>
      <c r="FU124" t="s">
        <v>193</v>
      </c>
      <c r="FV124" t="s">
        <v>193</v>
      </c>
      <c r="FW124" t="s">
        <v>193</v>
      </c>
      <c r="FX124" t="s">
        <v>193</v>
      </c>
      <c r="FY124" t="s">
        <v>193</v>
      </c>
      <c r="FZ124" t="s">
        <v>193</v>
      </c>
      <c r="GA124" t="s">
        <v>193</v>
      </c>
      <c r="GB124" t="s">
        <v>193</v>
      </c>
      <c r="GC124" t="s">
        <v>193</v>
      </c>
      <c r="GD124" t="s">
        <v>193</v>
      </c>
      <c r="GE124" t="s">
        <v>193</v>
      </c>
      <c r="GF124" t="s">
        <v>193</v>
      </c>
      <c r="GG124" t="s">
        <v>193</v>
      </c>
      <c r="GH124" t="s">
        <v>193</v>
      </c>
      <c r="GI124" t="s">
        <v>193</v>
      </c>
      <c r="GJ124" t="s">
        <v>193</v>
      </c>
      <c r="GK124" t="s">
        <v>193</v>
      </c>
      <c r="GL124" t="s">
        <v>193</v>
      </c>
      <c r="GM124" t="s">
        <v>193</v>
      </c>
      <c r="GN124" t="s">
        <v>193</v>
      </c>
      <c r="GO124" t="s">
        <v>193</v>
      </c>
      <c r="GP124" t="s">
        <v>193</v>
      </c>
      <c r="GQ124" t="s">
        <v>193</v>
      </c>
      <c r="GR124" t="s">
        <v>193</v>
      </c>
      <c r="GS124" t="s">
        <v>193</v>
      </c>
      <c r="GT124" t="s">
        <v>193</v>
      </c>
      <c r="GU124" t="s">
        <v>193</v>
      </c>
      <c r="GV124" t="s">
        <v>193</v>
      </c>
      <c r="GW124" t="s">
        <v>193</v>
      </c>
      <c r="GX124" t="s">
        <v>193</v>
      </c>
      <c r="GY124" t="s">
        <v>193</v>
      </c>
      <c r="GZ124" t="s">
        <v>193</v>
      </c>
      <c r="HA124" t="s">
        <v>193</v>
      </c>
      <c r="HB124" t="s">
        <v>193</v>
      </c>
      <c r="HC124" t="s">
        <v>193</v>
      </c>
      <c r="HD124" t="s">
        <v>193</v>
      </c>
      <c r="HE124" t="s">
        <v>193</v>
      </c>
      <c r="HF124" t="s">
        <v>193</v>
      </c>
      <c r="HG124" t="s">
        <v>193</v>
      </c>
      <c r="HH124" t="s">
        <v>193</v>
      </c>
      <c r="HI124" t="s">
        <v>193</v>
      </c>
      <c r="HJ124" t="s">
        <v>193</v>
      </c>
      <c r="HK124" t="s">
        <v>193</v>
      </c>
      <c r="HL124" t="s">
        <v>193</v>
      </c>
      <c r="HM124" t="s">
        <v>193</v>
      </c>
      <c r="HN124" t="s">
        <v>193</v>
      </c>
      <c r="HO124" t="s">
        <v>193</v>
      </c>
      <c r="HP124" t="s">
        <v>193</v>
      </c>
      <c r="HQ124" t="s">
        <v>193</v>
      </c>
      <c r="HR124" t="s">
        <v>193</v>
      </c>
      <c r="HS124" t="s">
        <v>193</v>
      </c>
      <c r="HT124" t="s">
        <v>193</v>
      </c>
      <c r="HU124" t="s">
        <v>193</v>
      </c>
      <c r="HV124" t="s">
        <v>193</v>
      </c>
      <c r="HW124" t="s">
        <v>193</v>
      </c>
      <c r="HX124" t="s">
        <v>193</v>
      </c>
      <c r="HY124" t="s">
        <v>193</v>
      </c>
      <c r="HZ124" t="s">
        <v>193</v>
      </c>
      <c r="IA124" t="s">
        <v>193</v>
      </c>
      <c r="IB124" t="s">
        <v>193</v>
      </c>
      <c r="IC124" t="s">
        <v>193</v>
      </c>
      <c r="ID124" t="s">
        <v>193</v>
      </c>
      <c r="IE124" t="s">
        <v>193</v>
      </c>
      <c r="IF124" t="s">
        <v>193</v>
      </c>
      <c r="IG124" t="s">
        <v>193</v>
      </c>
      <c r="IH124" t="s">
        <v>193</v>
      </c>
      <c r="II124" t="s">
        <v>193</v>
      </c>
      <c r="IJ124" t="s">
        <v>193</v>
      </c>
      <c r="IK124" t="s">
        <v>193</v>
      </c>
      <c r="IL124" t="s">
        <v>193</v>
      </c>
      <c r="IM124" t="s">
        <v>193</v>
      </c>
      <c r="IN124" t="s">
        <v>193</v>
      </c>
      <c r="IO124" t="s">
        <v>193</v>
      </c>
      <c r="IP124" t="s">
        <v>193</v>
      </c>
      <c r="IQ124" t="s">
        <v>193</v>
      </c>
      <c r="IR124" t="s">
        <v>193</v>
      </c>
      <c r="IS124" t="s">
        <v>193</v>
      </c>
      <c r="IT124" t="s">
        <v>193</v>
      </c>
      <c r="IU124" t="s">
        <v>193</v>
      </c>
      <c r="IV124" t="s">
        <v>193</v>
      </c>
      <c r="IW124" t="s">
        <v>193</v>
      </c>
      <c r="IX124" t="s">
        <v>193</v>
      </c>
      <c r="IY124" t="s">
        <v>193</v>
      </c>
      <c r="IZ124" t="s">
        <v>193</v>
      </c>
      <c r="JA124" t="s">
        <v>193</v>
      </c>
      <c r="JB124" t="s">
        <v>193</v>
      </c>
      <c r="JC124" t="s">
        <v>193</v>
      </c>
      <c r="JD124" t="s">
        <v>193</v>
      </c>
      <c r="JE124" t="s">
        <v>193</v>
      </c>
      <c r="JF124" t="s">
        <v>193</v>
      </c>
      <c r="JG124" t="s">
        <v>193</v>
      </c>
      <c r="JH124" t="s">
        <v>193</v>
      </c>
      <c r="JI124" t="s">
        <v>193</v>
      </c>
      <c r="JJ124" t="s">
        <v>193</v>
      </c>
      <c r="JK124" t="s">
        <v>193</v>
      </c>
      <c r="JL124" t="s">
        <v>193</v>
      </c>
      <c r="JM124" t="s">
        <v>193</v>
      </c>
      <c r="JN124" t="s">
        <v>193</v>
      </c>
      <c r="JO124" t="s">
        <v>193</v>
      </c>
      <c r="JP124" t="s">
        <v>193</v>
      </c>
      <c r="JQ124" t="s">
        <v>193</v>
      </c>
      <c r="JR124" t="s">
        <v>193</v>
      </c>
      <c r="JS124" t="s">
        <v>193</v>
      </c>
      <c r="JT124" t="s">
        <v>193</v>
      </c>
      <c r="JU124" t="s">
        <v>193</v>
      </c>
      <c r="JV124" t="s">
        <v>193</v>
      </c>
      <c r="JW124" t="s">
        <v>193</v>
      </c>
      <c r="JX124" t="s">
        <v>193</v>
      </c>
      <c r="JY124" t="s">
        <v>193</v>
      </c>
      <c r="JZ124" t="s">
        <v>193</v>
      </c>
      <c r="KA124" t="s">
        <v>193</v>
      </c>
      <c r="KB124" t="s">
        <v>193</v>
      </c>
      <c r="KC124" t="s">
        <v>193</v>
      </c>
      <c r="KD124" t="s">
        <v>193</v>
      </c>
      <c r="KE124" t="s">
        <v>193</v>
      </c>
      <c r="KF124" t="s">
        <v>193</v>
      </c>
      <c r="KG124" t="s">
        <v>193</v>
      </c>
      <c r="KH124" t="s">
        <v>193</v>
      </c>
      <c r="KI124" t="s">
        <v>193</v>
      </c>
      <c r="KJ124" t="s">
        <v>193</v>
      </c>
      <c r="KK124" t="s">
        <v>193</v>
      </c>
      <c r="KL124" t="s">
        <v>193</v>
      </c>
      <c r="KM124" t="s">
        <v>193</v>
      </c>
      <c r="KN124" t="s">
        <v>193</v>
      </c>
      <c r="KO124" t="s">
        <v>193</v>
      </c>
      <c r="KP124" t="s">
        <v>193</v>
      </c>
      <c r="KQ124" t="s">
        <v>193</v>
      </c>
      <c r="KR124" t="s">
        <v>193</v>
      </c>
      <c r="KS124" t="s">
        <v>193</v>
      </c>
      <c r="KT124" t="s">
        <v>193</v>
      </c>
      <c r="KU124" t="s">
        <v>109</v>
      </c>
      <c r="KV124" t="s">
        <v>505</v>
      </c>
      <c r="KW124" t="s">
        <v>3357</v>
      </c>
      <c r="KX124" t="s">
        <v>193</v>
      </c>
      <c r="KY124" t="s">
        <v>516</v>
      </c>
      <c r="KZ124" t="s">
        <v>3358</v>
      </c>
      <c r="LA124" t="s">
        <v>3357</v>
      </c>
      <c r="LB124" t="s">
        <v>796</v>
      </c>
      <c r="LC124" t="s">
        <v>193</v>
      </c>
      <c r="LD124" t="s">
        <v>807</v>
      </c>
      <c r="LE124" t="s">
        <v>797</v>
      </c>
      <c r="LF124" t="s">
        <v>798</v>
      </c>
      <c r="LG124" t="s">
        <v>799</v>
      </c>
      <c r="LH124" t="s">
        <v>193</v>
      </c>
      <c r="LI124" t="s">
        <v>193</v>
      </c>
      <c r="LJ124" t="s">
        <v>193</v>
      </c>
      <c r="LK124" t="s">
        <v>193</v>
      </c>
      <c r="LL124" t="s">
        <v>193</v>
      </c>
      <c r="LM124">
        <v>10</v>
      </c>
      <c r="LN124">
        <v>2</v>
      </c>
      <c r="LO124" t="s">
        <v>193</v>
      </c>
      <c r="LP124" t="s">
        <v>156</v>
      </c>
      <c r="LQ124">
        <v>2</v>
      </c>
      <c r="LR124" t="s">
        <v>114</v>
      </c>
      <c r="LS124" t="s">
        <v>712</v>
      </c>
      <c r="LT124" t="s">
        <v>109</v>
      </c>
      <c r="LU124" t="s">
        <v>510</v>
      </c>
      <c r="LV124">
        <v>0</v>
      </c>
      <c r="LW124">
        <v>0</v>
      </c>
      <c r="LX124">
        <v>0</v>
      </c>
      <c r="LY124">
        <v>1</v>
      </c>
      <c r="LZ124">
        <v>0</v>
      </c>
      <c r="MA124">
        <v>0</v>
      </c>
      <c r="MB124">
        <v>0</v>
      </c>
      <c r="MC124">
        <v>0</v>
      </c>
      <c r="MD124">
        <v>0</v>
      </c>
      <c r="ME124">
        <v>0</v>
      </c>
      <c r="MF124">
        <v>0</v>
      </c>
      <c r="MG124" t="s">
        <v>193</v>
      </c>
      <c r="MH124" t="s">
        <v>109</v>
      </c>
      <c r="MI124" t="s">
        <v>3469</v>
      </c>
      <c r="MJ124">
        <v>1</v>
      </c>
      <c r="MK124">
        <v>0</v>
      </c>
      <c r="ML124">
        <v>0</v>
      </c>
      <c r="MM124" t="s">
        <v>193</v>
      </c>
      <c r="MN124" t="s">
        <v>3361</v>
      </c>
      <c r="MO124">
        <v>0</v>
      </c>
      <c r="MP124">
        <v>1</v>
      </c>
      <c r="MQ124">
        <v>0</v>
      </c>
      <c r="MR124">
        <v>0</v>
      </c>
      <c r="MS124">
        <v>0</v>
      </c>
      <c r="MT124">
        <v>0</v>
      </c>
      <c r="MU124" t="s">
        <v>193</v>
      </c>
      <c r="MV124" t="s">
        <v>193</v>
      </c>
      <c r="MW124" t="s">
        <v>193</v>
      </c>
      <c r="MX124" t="s">
        <v>193</v>
      </c>
      <c r="MY124" t="s">
        <v>193</v>
      </c>
      <c r="MZ124" t="s">
        <v>193</v>
      </c>
      <c r="NA124" t="s">
        <v>4260</v>
      </c>
      <c r="NB124" t="s">
        <v>193</v>
      </c>
      <c r="NC124">
        <v>196282532</v>
      </c>
      <c r="ND124" t="s">
        <v>3575</v>
      </c>
      <c r="NE124" t="s">
        <v>4261</v>
      </c>
      <c r="NF124" t="s">
        <v>193</v>
      </c>
      <c r="NG124" t="s">
        <v>699</v>
      </c>
      <c r="NH124" t="s">
        <v>700</v>
      </c>
      <c r="NI124" t="s">
        <v>611</v>
      </c>
      <c r="NJ124" t="s">
        <v>193</v>
      </c>
      <c r="NK124">
        <v>126</v>
      </c>
    </row>
    <row r="125" spans="1:375" x14ac:dyDescent="0.35">
      <c r="A125" t="s">
        <v>4262</v>
      </c>
      <c r="B125" t="s">
        <v>4263</v>
      </c>
      <c r="C125" t="s">
        <v>3571</v>
      </c>
      <c r="D125">
        <v>7.870370371771666E-4</v>
      </c>
      <c r="E125" t="s">
        <v>193</v>
      </c>
      <c r="F125" t="s">
        <v>193</v>
      </c>
      <c r="G125" t="s">
        <v>193</v>
      </c>
      <c r="H125" t="s">
        <v>3571</v>
      </c>
      <c r="I125" t="s">
        <v>836</v>
      </c>
      <c r="J125" t="s">
        <v>193</v>
      </c>
      <c r="K125" t="s">
        <v>837</v>
      </c>
      <c r="L125" t="s">
        <v>836</v>
      </c>
      <c r="M125" t="s">
        <v>836</v>
      </c>
      <c r="N125" t="s">
        <v>3573</v>
      </c>
      <c r="O125" t="s">
        <v>193</v>
      </c>
      <c r="P125" t="s">
        <v>4255</v>
      </c>
      <c r="Q125" t="s">
        <v>3573</v>
      </c>
      <c r="R125" t="s">
        <v>3573</v>
      </c>
      <c r="S125" t="s">
        <v>176</v>
      </c>
      <c r="T125" t="s">
        <v>224</v>
      </c>
      <c r="U125" t="s">
        <v>212</v>
      </c>
      <c r="V125" t="s">
        <v>224</v>
      </c>
      <c r="W125" t="s">
        <v>246</v>
      </c>
      <c r="X125" t="s">
        <v>245</v>
      </c>
      <c r="Y125" t="s">
        <v>246</v>
      </c>
      <c r="Z125" t="s">
        <v>838</v>
      </c>
      <c r="AA125" t="s">
        <v>193</v>
      </c>
      <c r="AB125" t="s">
        <v>839</v>
      </c>
      <c r="AC125" t="s">
        <v>838</v>
      </c>
      <c r="AD125" t="s">
        <v>838</v>
      </c>
      <c r="AE125" t="s">
        <v>840</v>
      </c>
      <c r="AF125" t="s">
        <v>193</v>
      </c>
      <c r="AG125" t="s">
        <v>841</v>
      </c>
      <c r="AH125" t="s">
        <v>840</v>
      </c>
      <c r="AI125" t="s">
        <v>840</v>
      </c>
      <c r="AJ125" t="s">
        <v>489</v>
      </c>
      <c r="AK125" t="s">
        <v>490</v>
      </c>
      <c r="AL125" t="s">
        <v>109</v>
      </c>
      <c r="AM125" t="s">
        <v>193</v>
      </c>
      <c r="AN125" t="s">
        <v>109</v>
      </c>
      <c r="AO125" t="s">
        <v>193</v>
      </c>
      <c r="AP125" t="s">
        <v>494</v>
      </c>
      <c r="AQ125" t="s">
        <v>193</v>
      </c>
      <c r="AR125" t="s">
        <v>193</v>
      </c>
      <c r="AS125" t="s">
        <v>492</v>
      </c>
      <c r="AT125" t="s">
        <v>193</v>
      </c>
      <c r="AU125" t="s">
        <v>713</v>
      </c>
      <c r="AV125">
        <v>1</v>
      </c>
      <c r="AW125">
        <v>1</v>
      </c>
      <c r="AX125">
        <v>0</v>
      </c>
      <c r="AY125">
        <v>0</v>
      </c>
      <c r="AZ125">
        <v>0</v>
      </c>
      <c r="BA125">
        <v>0</v>
      </c>
      <c r="BB125">
        <v>0</v>
      </c>
      <c r="BC125" t="s">
        <v>110</v>
      </c>
      <c r="BD125" t="s">
        <v>1423</v>
      </c>
      <c r="BE125" t="s">
        <v>112</v>
      </c>
      <c r="BF125">
        <v>1</v>
      </c>
      <c r="BG125">
        <v>0</v>
      </c>
      <c r="BH125">
        <v>0</v>
      </c>
      <c r="BI125">
        <v>0</v>
      </c>
      <c r="BJ125">
        <v>0</v>
      </c>
      <c r="BK125">
        <v>0</v>
      </c>
      <c r="BL125">
        <v>0</v>
      </c>
      <c r="BM125">
        <v>0</v>
      </c>
      <c r="BN125">
        <v>0</v>
      </c>
      <c r="BO125">
        <v>0</v>
      </c>
      <c r="BP125" t="s">
        <v>193</v>
      </c>
      <c r="BQ125" t="s">
        <v>142</v>
      </c>
      <c r="BR125" t="s">
        <v>142</v>
      </c>
      <c r="BS125" t="s">
        <v>811</v>
      </c>
      <c r="BT125">
        <v>1</v>
      </c>
      <c r="BU125">
        <v>1</v>
      </c>
      <c r="BV125">
        <v>1</v>
      </c>
      <c r="BW125">
        <v>1</v>
      </c>
      <c r="BX125">
        <v>1</v>
      </c>
      <c r="BY125">
        <v>1</v>
      </c>
      <c r="BZ125">
        <v>1</v>
      </c>
      <c r="CA125">
        <v>0</v>
      </c>
      <c r="CB125" t="s">
        <v>498</v>
      </c>
      <c r="CC125">
        <v>225</v>
      </c>
      <c r="CD125">
        <v>112.5</v>
      </c>
      <c r="CE125" t="s">
        <v>109</v>
      </c>
      <c r="CF125">
        <v>240</v>
      </c>
      <c r="CG125">
        <v>92.307692307692307</v>
      </c>
      <c r="CH125" t="s">
        <v>109</v>
      </c>
      <c r="CI125">
        <v>240</v>
      </c>
      <c r="CJ125">
        <v>104.347826086956</v>
      </c>
      <c r="CK125" t="s">
        <v>109</v>
      </c>
      <c r="CL125">
        <v>300</v>
      </c>
      <c r="CM125">
        <v>103.448275862068</v>
      </c>
      <c r="CN125" t="s">
        <v>109</v>
      </c>
      <c r="CO125">
        <v>400</v>
      </c>
      <c r="CP125">
        <v>166.666666666666</v>
      </c>
      <c r="CQ125" t="s">
        <v>114</v>
      </c>
      <c r="CR125">
        <v>450</v>
      </c>
      <c r="CS125">
        <v>187.5</v>
      </c>
      <c r="CT125" t="s">
        <v>114</v>
      </c>
      <c r="CU125" t="s">
        <v>612</v>
      </c>
      <c r="CV125" t="s">
        <v>109</v>
      </c>
      <c r="CW125">
        <v>800</v>
      </c>
      <c r="CX125" t="s">
        <v>193</v>
      </c>
      <c r="CY125" t="s">
        <v>193</v>
      </c>
      <c r="CZ125" t="s">
        <v>193</v>
      </c>
      <c r="DA125" t="s">
        <v>193</v>
      </c>
      <c r="DB125" t="s">
        <v>193</v>
      </c>
      <c r="DC125" t="s">
        <v>193</v>
      </c>
      <c r="DD125" t="s">
        <v>156</v>
      </c>
      <c r="DE125">
        <v>800</v>
      </c>
      <c r="DF125" t="s">
        <v>109</v>
      </c>
      <c r="DG125" t="s">
        <v>109</v>
      </c>
      <c r="DH125" t="s">
        <v>116</v>
      </c>
      <c r="DI125">
        <v>1</v>
      </c>
      <c r="DJ125">
        <v>0</v>
      </c>
      <c r="DK125">
        <v>0</v>
      </c>
      <c r="DL125">
        <v>0</v>
      </c>
      <c r="DM125">
        <v>0</v>
      </c>
      <c r="DN125">
        <v>0</v>
      </c>
      <c r="DO125">
        <v>0</v>
      </c>
      <c r="DP125">
        <v>0</v>
      </c>
      <c r="DQ125">
        <v>0</v>
      </c>
      <c r="DR125">
        <v>0</v>
      </c>
      <c r="DS125">
        <v>0</v>
      </c>
      <c r="DT125">
        <v>0</v>
      </c>
      <c r="DU125">
        <v>0</v>
      </c>
      <c r="DV125">
        <v>0</v>
      </c>
      <c r="DW125" t="s">
        <v>193</v>
      </c>
      <c r="DX125" t="s">
        <v>502</v>
      </c>
      <c r="DY125">
        <v>1</v>
      </c>
      <c r="DZ125">
        <v>1</v>
      </c>
      <c r="EA125">
        <v>0</v>
      </c>
      <c r="EB125">
        <v>1</v>
      </c>
      <c r="EC125">
        <v>0</v>
      </c>
      <c r="ED125">
        <v>0</v>
      </c>
      <c r="EE125">
        <v>1</v>
      </c>
      <c r="EF125">
        <v>0</v>
      </c>
      <c r="EG125" t="s">
        <v>109</v>
      </c>
      <c r="EH125" t="s">
        <v>109</v>
      </c>
      <c r="EI125" t="s">
        <v>109</v>
      </c>
      <c r="EJ125" t="s">
        <v>176</v>
      </c>
      <c r="EK125" t="s">
        <v>789</v>
      </c>
      <c r="EL125" t="s">
        <v>224</v>
      </c>
      <c r="EM125" t="s">
        <v>789</v>
      </c>
      <c r="EN125" t="s">
        <v>717</v>
      </c>
      <c r="EO125">
        <v>1</v>
      </c>
      <c r="EP125">
        <v>1</v>
      </c>
      <c r="EQ125">
        <v>1</v>
      </c>
      <c r="ER125">
        <v>1</v>
      </c>
      <c r="ES125">
        <v>1</v>
      </c>
      <c r="ET125">
        <v>1</v>
      </c>
      <c r="EU125">
        <v>1</v>
      </c>
      <c r="EV125">
        <v>1</v>
      </c>
      <c r="EW125">
        <v>0</v>
      </c>
      <c r="EX125" t="s">
        <v>109</v>
      </c>
      <c r="EY125">
        <v>20</v>
      </c>
      <c r="EZ125">
        <v>20</v>
      </c>
      <c r="FA125" t="s">
        <v>193</v>
      </c>
      <c r="FB125" t="s">
        <v>193</v>
      </c>
      <c r="FC125" t="s">
        <v>193</v>
      </c>
      <c r="FD125">
        <v>20</v>
      </c>
      <c r="FE125" t="s">
        <v>109</v>
      </c>
      <c r="FF125">
        <v>25</v>
      </c>
      <c r="FG125" t="s">
        <v>109</v>
      </c>
      <c r="FH125">
        <v>35</v>
      </c>
      <c r="FI125" t="s">
        <v>109</v>
      </c>
      <c r="FJ125" t="s">
        <v>109</v>
      </c>
      <c r="FK125">
        <v>60</v>
      </c>
      <c r="FL125" t="s">
        <v>193</v>
      </c>
      <c r="FM125" t="s">
        <v>193</v>
      </c>
      <c r="FN125" t="s">
        <v>193</v>
      </c>
      <c r="FO125" t="s">
        <v>193</v>
      </c>
      <c r="FP125" t="s">
        <v>193</v>
      </c>
      <c r="FQ125" t="s">
        <v>193</v>
      </c>
      <c r="FR125" t="s">
        <v>156</v>
      </c>
      <c r="FS125">
        <v>60</v>
      </c>
      <c r="FT125" t="s">
        <v>109</v>
      </c>
      <c r="FU125" t="s">
        <v>109</v>
      </c>
      <c r="FV125">
        <v>30</v>
      </c>
      <c r="FW125" t="s">
        <v>193</v>
      </c>
      <c r="FX125" t="s">
        <v>193</v>
      </c>
      <c r="FY125">
        <v>30</v>
      </c>
      <c r="FZ125" t="s">
        <v>109</v>
      </c>
      <c r="GA125" t="s">
        <v>109</v>
      </c>
      <c r="GB125">
        <v>75</v>
      </c>
      <c r="GC125" t="s">
        <v>193</v>
      </c>
      <c r="GD125" t="s">
        <v>193</v>
      </c>
      <c r="GE125">
        <v>75</v>
      </c>
      <c r="GF125" t="s">
        <v>109</v>
      </c>
      <c r="GG125" t="s">
        <v>109</v>
      </c>
      <c r="GH125">
        <v>45</v>
      </c>
      <c r="GI125" t="s">
        <v>193</v>
      </c>
      <c r="GJ125" t="s">
        <v>193</v>
      </c>
      <c r="GK125" t="s">
        <v>193</v>
      </c>
      <c r="GL125">
        <v>45</v>
      </c>
      <c r="GM125" t="s">
        <v>109</v>
      </c>
      <c r="GN125" t="s">
        <v>109</v>
      </c>
      <c r="GO125" t="s">
        <v>193</v>
      </c>
      <c r="GP125">
        <v>50</v>
      </c>
      <c r="GQ125" t="s">
        <v>193</v>
      </c>
      <c r="GR125" t="s">
        <v>193</v>
      </c>
      <c r="GS125" t="s">
        <v>193</v>
      </c>
      <c r="GT125" t="s">
        <v>193</v>
      </c>
      <c r="GU125" t="s">
        <v>193</v>
      </c>
      <c r="GV125" t="s">
        <v>193</v>
      </c>
      <c r="GW125" t="s">
        <v>109</v>
      </c>
      <c r="GX125" t="s">
        <v>156</v>
      </c>
      <c r="GY125">
        <v>35</v>
      </c>
      <c r="GZ125" t="s">
        <v>109</v>
      </c>
      <c r="HA125" t="s">
        <v>1714</v>
      </c>
      <c r="HB125">
        <v>0</v>
      </c>
      <c r="HC125">
        <v>0</v>
      </c>
      <c r="HD125">
        <v>0</v>
      </c>
      <c r="HE125">
        <v>1</v>
      </c>
      <c r="HF125">
        <v>0</v>
      </c>
      <c r="HG125">
        <v>0</v>
      </c>
      <c r="HH125">
        <v>0</v>
      </c>
      <c r="HI125">
        <v>0</v>
      </c>
      <c r="HJ125">
        <v>0</v>
      </c>
      <c r="HK125">
        <v>0</v>
      </c>
      <c r="HL125">
        <v>0</v>
      </c>
      <c r="HM125">
        <v>0</v>
      </c>
      <c r="HN125">
        <v>0</v>
      </c>
      <c r="HO125" t="s">
        <v>193</v>
      </c>
      <c r="HP125" t="s">
        <v>3577</v>
      </c>
      <c r="HQ125">
        <v>1</v>
      </c>
      <c r="HR125">
        <v>0</v>
      </c>
      <c r="HS125">
        <v>1</v>
      </c>
      <c r="HT125">
        <v>0</v>
      </c>
      <c r="HU125">
        <v>1</v>
      </c>
      <c r="HV125">
        <v>1</v>
      </c>
      <c r="HW125">
        <v>0</v>
      </c>
      <c r="HX125">
        <v>1</v>
      </c>
      <c r="HY125">
        <v>0</v>
      </c>
      <c r="HZ125" t="s">
        <v>109</v>
      </c>
      <c r="IA125" t="s">
        <v>109</v>
      </c>
      <c r="IB125" t="s">
        <v>109</v>
      </c>
      <c r="IC125" t="s">
        <v>176</v>
      </c>
      <c r="ID125" t="s">
        <v>789</v>
      </c>
      <c r="IE125" t="s">
        <v>224</v>
      </c>
      <c r="IF125" t="s">
        <v>789</v>
      </c>
      <c r="IG125" t="s">
        <v>193</v>
      </c>
      <c r="IH125" t="s">
        <v>193</v>
      </c>
      <c r="II125" t="s">
        <v>193</v>
      </c>
      <c r="IJ125" t="s">
        <v>193</v>
      </c>
      <c r="IK125" t="s">
        <v>193</v>
      </c>
      <c r="IL125" t="s">
        <v>193</v>
      </c>
      <c r="IM125" t="s">
        <v>193</v>
      </c>
      <c r="IN125" t="s">
        <v>193</v>
      </c>
      <c r="IO125" t="s">
        <v>193</v>
      </c>
      <c r="IP125" t="s">
        <v>193</v>
      </c>
      <c r="IQ125" t="s">
        <v>193</v>
      </c>
      <c r="IR125" t="s">
        <v>193</v>
      </c>
      <c r="IS125" t="s">
        <v>193</v>
      </c>
      <c r="IT125" t="s">
        <v>193</v>
      </c>
      <c r="IU125" t="s">
        <v>193</v>
      </c>
      <c r="IV125" t="s">
        <v>193</v>
      </c>
      <c r="IW125" t="s">
        <v>193</v>
      </c>
      <c r="IX125" t="s">
        <v>193</v>
      </c>
      <c r="IY125" t="s">
        <v>193</v>
      </c>
      <c r="IZ125" t="s">
        <v>193</v>
      </c>
      <c r="JA125" t="s">
        <v>193</v>
      </c>
      <c r="JB125" t="s">
        <v>193</v>
      </c>
      <c r="JC125" t="s">
        <v>193</v>
      </c>
      <c r="JD125" t="s">
        <v>193</v>
      </c>
      <c r="JE125" t="s">
        <v>193</v>
      </c>
      <c r="JF125" t="s">
        <v>193</v>
      </c>
      <c r="JG125" t="s">
        <v>193</v>
      </c>
      <c r="JH125" t="s">
        <v>193</v>
      </c>
      <c r="JI125" t="s">
        <v>193</v>
      </c>
      <c r="JJ125" t="s">
        <v>193</v>
      </c>
      <c r="JK125" t="s">
        <v>193</v>
      </c>
      <c r="JL125" t="s">
        <v>193</v>
      </c>
      <c r="JM125" t="s">
        <v>193</v>
      </c>
      <c r="JN125" t="s">
        <v>193</v>
      </c>
      <c r="JO125" t="s">
        <v>193</v>
      </c>
      <c r="JP125" t="s">
        <v>193</v>
      </c>
      <c r="JQ125" t="s">
        <v>193</v>
      </c>
      <c r="JR125" t="s">
        <v>114</v>
      </c>
      <c r="JS125" t="s">
        <v>193</v>
      </c>
      <c r="JT125" t="s">
        <v>193</v>
      </c>
      <c r="JU125" t="s">
        <v>193</v>
      </c>
      <c r="JV125" t="s">
        <v>193</v>
      </c>
      <c r="JW125" t="s">
        <v>193</v>
      </c>
      <c r="JX125" t="s">
        <v>193</v>
      </c>
      <c r="JY125" t="s">
        <v>193</v>
      </c>
      <c r="JZ125" t="s">
        <v>193</v>
      </c>
      <c r="KA125" t="s">
        <v>3464</v>
      </c>
      <c r="KB125">
        <v>0</v>
      </c>
      <c r="KC125">
        <v>1</v>
      </c>
      <c r="KD125">
        <v>0</v>
      </c>
      <c r="KE125">
        <v>0</v>
      </c>
      <c r="KF125">
        <v>0</v>
      </c>
      <c r="KG125">
        <v>0</v>
      </c>
      <c r="KH125">
        <v>0</v>
      </c>
      <c r="KI125">
        <v>0</v>
      </c>
      <c r="KJ125" t="s">
        <v>193</v>
      </c>
      <c r="KK125" t="s">
        <v>109</v>
      </c>
      <c r="KL125" t="s">
        <v>193</v>
      </c>
      <c r="KM125" t="s">
        <v>111</v>
      </c>
      <c r="KN125">
        <v>1</v>
      </c>
      <c r="KO125">
        <v>0</v>
      </c>
      <c r="KP125">
        <v>0</v>
      </c>
      <c r="KQ125">
        <v>0</v>
      </c>
      <c r="KR125">
        <v>0</v>
      </c>
      <c r="KS125">
        <v>0</v>
      </c>
      <c r="KT125">
        <v>0</v>
      </c>
      <c r="KU125" t="s">
        <v>193</v>
      </c>
      <c r="KV125" t="s">
        <v>193</v>
      </c>
      <c r="KW125" t="s">
        <v>193</v>
      </c>
      <c r="KX125" t="s">
        <v>193</v>
      </c>
      <c r="KY125" t="s">
        <v>193</v>
      </c>
      <c r="KZ125" t="s">
        <v>193</v>
      </c>
      <c r="LA125" t="s">
        <v>193</v>
      </c>
      <c r="LB125" t="s">
        <v>193</v>
      </c>
      <c r="LC125" t="s">
        <v>193</v>
      </c>
      <c r="LD125" t="s">
        <v>193</v>
      </c>
      <c r="LE125" t="s">
        <v>193</v>
      </c>
      <c r="LF125" t="s">
        <v>193</v>
      </c>
      <c r="LG125" t="s">
        <v>193</v>
      </c>
      <c r="LH125" t="s">
        <v>193</v>
      </c>
      <c r="LI125" t="s">
        <v>193</v>
      </c>
      <c r="LJ125" t="s">
        <v>193</v>
      </c>
      <c r="LK125" t="s">
        <v>193</v>
      </c>
      <c r="LL125" t="s">
        <v>193</v>
      </c>
      <c r="LM125" t="s">
        <v>193</v>
      </c>
      <c r="LN125" t="s">
        <v>193</v>
      </c>
      <c r="LO125" t="s">
        <v>193</v>
      </c>
      <c r="LP125" t="s">
        <v>193</v>
      </c>
      <c r="LQ125" t="s">
        <v>193</v>
      </c>
      <c r="LR125" t="s">
        <v>193</v>
      </c>
      <c r="LS125" t="s">
        <v>193</v>
      </c>
      <c r="LT125" t="s">
        <v>193</v>
      </c>
      <c r="LU125" t="s">
        <v>193</v>
      </c>
      <c r="LV125" t="s">
        <v>193</v>
      </c>
      <c r="LW125" t="s">
        <v>193</v>
      </c>
      <c r="LX125" t="s">
        <v>193</v>
      </c>
      <c r="LY125" t="s">
        <v>193</v>
      </c>
      <c r="LZ125" t="s">
        <v>193</v>
      </c>
      <c r="MA125" t="s">
        <v>193</v>
      </c>
      <c r="MB125" t="s">
        <v>193</v>
      </c>
      <c r="MC125" t="s">
        <v>193</v>
      </c>
      <c r="MD125" t="s">
        <v>193</v>
      </c>
      <c r="ME125" t="s">
        <v>193</v>
      </c>
      <c r="MF125" t="s">
        <v>193</v>
      </c>
      <c r="MG125" t="s">
        <v>193</v>
      </c>
      <c r="MH125" t="s">
        <v>193</v>
      </c>
      <c r="MI125" t="s">
        <v>193</v>
      </c>
      <c r="MJ125" t="s">
        <v>193</v>
      </c>
      <c r="MK125" t="s">
        <v>193</v>
      </c>
      <c r="ML125" t="s">
        <v>193</v>
      </c>
      <c r="MM125" t="s">
        <v>193</v>
      </c>
      <c r="MN125" t="s">
        <v>193</v>
      </c>
      <c r="MO125" t="s">
        <v>193</v>
      </c>
      <c r="MP125" t="s">
        <v>193</v>
      </c>
      <c r="MQ125" t="s">
        <v>193</v>
      </c>
      <c r="MR125" t="s">
        <v>193</v>
      </c>
      <c r="MS125" t="s">
        <v>193</v>
      </c>
      <c r="MT125" t="s">
        <v>193</v>
      </c>
      <c r="MU125" t="s">
        <v>193</v>
      </c>
      <c r="MV125" t="s">
        <v>193</v>
      </c>
      <c r="MW125" t="s">
        <v>193</v>
      </c>
      <c r="MX125" t="s">
        <v>193</v>
      </c>
      <c r="MY125" t="s">
        <v>193</v>
      </c>
      <c r="MZ125" t="s">
        <v>193</v>
      </c>
      <c r="NA125" t="s">
        <v>4264</v>
      </c>
      <c r="NB125" t="s">
        <v>193</v>
      </c>
      <c r="NC125">
        <v>196282534</v>
      </c>
      <c r="ND125" t="s">
        <v>3576</v>
      </c>
      <c r="NE125" t="s">
        <v>4265</v>
      </c>
      <c r="NF125" t="s">
        <v>193</v>
      </c>
      <c r="NG125" t="s">
        <v>699</v>
      </c>
      <c r="NH125" t="s">
        <v>700</v>
      </c>
      <c r="NI125" t="s">
        <v>611</v>
      </c>
      <c r="NJ125" t="s">
        <v>193</v>
      </c>
      <c r="NK125">
        <v>127</v>
      </c>
    </row>
    <row r="126" spans="1:375" x14ac:dyDescent="0.35">
      <c r="A126" t="s">
        <v>4266</v>
      </c>
      <c r="B126" t="s">
        <v>4267</v>
      </c>
      <c r="C126" t="s">
        <v>3571</v>
      </c>
      <c r="D126">
        <v>2.7777777795563452E-3</v>
      </c>
      <c r="E126" t="s">
        <v>193</v>
      </c>
      <c r="F126" t="s">
        <v>193</v>
      </c>
      <c r="G126" t="s">
        <v>193</v>
      </c>
      <c r="H126" t="s">
        <v>3571</v>
      </c>
      <c r="I126" t="s">
        <v>836</v>
      </c>
      <c r="J126" t="s">
        <v>193</v>
      </c>
      <c r="K126" t="s">
        <v>837</v>
      </c>
      <c r="L126" t="s">
        <v>836</v>
      </c>
      <c r="M126" t="s">
        <v>836</v>
      </c>
      <c r="N126" t="s">
        <v>3573</v>
      </c>
      <c r="O126" t="s">
        <v>193</v>
      </c>
      <c r="P126" t="s">
        <v>4255</v>
      </c>
      <c r="Q126" t="s">
        <v>3573</v>
      </c>
      <c r="R126" t="s">
        <v>3573</v>
      </c>
      <c r="S126" t="s">
        <v>176</v>
      </c>
      <c r="T126" t="s">
        <v>224</v>
      </c>
      <c r="U126" t="s">
        <v>212</v>
      </c>
      <c r="V126" t="s">
        <v>224</v>
      </c>
      <c r="W126" t="s">
        <v>246</v>
      </c>
      <c r="X126" t="s">
        <v>245</v>
      </c>
      <c r="Y126" t="s">
        <v>246</v>
      </c>
      <c r="Z126" t="s">
        <v>838</v>
      </c>
      <c r="AA126" t="s">
        <v>193</v>
      </c>
      <c r="AB126" t="s">
        <v>839</v>
      </c>
      <c r="AC126" t="s">
        <v>838</v>
      </c>
      <c r="AD126" t="s">
        <v>838</v>
      </c>
      <c r="AE126" t="s">
        <v>840</v>
      </c>
      <c r="AF126" t="s">
        <v>193</v>
      </c>
      <c r="AG126" t="s">
        <v>841</v>
      </c>
      <c r="AH126" t="s">
        <v>840</v>
      </c>
      <c r="AI126" t="s">
        <v>840</v>
      </c>
      <c r="AJ126" t="s">
        <v>489</v>
      </c>
      <c r="AK126" t="s">
        <v>3317</v>
      </c>
      <c r="AL126" t="s">
        <v>109</v>
      </c>
      <c r="AM126" t="s">
        <v>193</v>
      </c>
      <c r="AN126" t="s">
        <v>109</v>
      </c>
      <c r="AO126" t="s">
        <v>193</v>
      </c>
      <c r="AP126" t="s">
        <v>491</v>
      </c>
      <c r="AQ126" t="s">
        <v>193</v>
      </c>
      <c r="AR126" t="s">
        <v>193</v>
      </c>
      <c r="AS126" t="s">
        <v>193</v>
      </c>
      <c r="AT126" t="s">
        <v>193</v>
      </c>
      <c r="AU126" t="s">
        <v>193</v>
      </c>
      <c r="AV126" t="s">
        <v>193</v>
      </c>
      <c r="AW126" t="s">
        <v>193</v>
      </c>
      <c r="AX126" t="s">
        <v>193</v>
      </c>
      <c r="AY126" t="s">
        <v>193</v>
      </c>
      <c r="AZ126" t="s">
        <v>193</v>
      </c>
      <c r="BA126" t="s">
        <v>193</v>
      </c>
      <c r="BB126" t="s">
        <v>193</v>
      </c>
      <c r="BC126" t="s">
        <v>193</v>
      </c>
      <c r="BD126" t="s">
        <v>193</v>
      </c>
      <c r="BE126" t="s">
        <v>193</v>
      </c>
      <c r="BF126" t="s">
        <v>193</v>
      </c>
      <c r="BG126" t="s">
        <v>193</v>
      </c>
      <c r="BH126" t="s">
        <v>193</v>
      </c>
      <c r="BI126" t="s">
        <v>193</v>
      </c>
      <c r="BJ126" t="s">
        <v>193</v>
      </c>
      <c r="BK126" t="s">
        <v>193</v>
      </c>
      <c r="BL126" t="s">
        <v>193</v>
      </c>
      <c r="BM126" t="s">
        <v>193</v>
      </c>
      <c r="BN126" t="s">
        <v>193</v>
      </c>
      <c r="BO126" t="s">
        <v>193</v>
      </c>
      <c r="BP126" t="s">
        <v>193</v>
      </c>
      <c r="BQ126" t="s">
        <v>193</v>
      </c>
      <c r="BR126" t="s">
        <v>193</v>
      </c>
      <c r="BS126" t="s">
        <v>193</v>
      </c>
      <c r="BT126" t="s">
        <v>193</v>
      </c>
      <c r="BU126" t="s">
        <v>193</v>
      </c>
      <c r="BV126" t="s">
        <v>193</v>
      </c>
      <c r="BW126" t="s">
        <v>193</v>
      </c>
      <c r="BX126" t="s">
        <v>193</v>
      </c>
      <c r="BY126" t="s">
        <v>193</v>
      </c>
      <c r="BZ126" t="s">
        <v>193</v>
      </c>
      <c r="CA126" t="s">
        <v>193</v>
      </c>
      <c r="CB126" t="s">
        <v>193</v>
      </c>
      <c r="CC126" t="s">
        <v>193</v>
      </c>
      <c r="CD126" t="s">
        <v>193</v>
      </c>
      <c r="CE126" t="s">
        <v>193</v>
      </c>
      <c r="CF126" t="s">
        <v>193</v>
      </c>
      <c r="CG126" t="s">
        <v>193</v>
      </c>
      <c r="CH126" t="s">
        <v>193</v>
      </c>
      <c r="CI126" t="s">
        <v>193</v>
      </c>
      <c r="CJ126" t="s">
        <v>193</v>
      </c>
      <c r="CK126" t="s">
        <v>193</v>
      </c>
      <c r="CL126" t="s">
        <v>193</v>
      </c>
      <c r="CM126" t="s">
        <v>193</v>
      </c>
      <c r="CN126" t="s">
        <v>193</v>
      </c>
      <c r="CO126" t="s">
        <v>193</v>
      </c>
      <c r="CP126" t="s">
        <v>193</v>
      </c>
      <c r="CQ126" t="s">
        <v>193</v>
      </c>
      <c r="CR126" t="s">
        <v>193</v>
      </c>
      <c r="CS126" t="s">
        <v>193</v>
      </c>
      <c r="CT126" t="s">
        <v>193</v>
      </c>
      <c r="CU126" t="s">
        <v>193</v>
      </c>
      <c r="CV126" t="s">
        <v>193</v>
      </c>
      <c r="CW126" t="s">
        <v>193</v>
      </c>
      <c r="CX126" t="s">
        <v>193</v>
      </c>
      <c r="CY126" t="s">
        <v>193</v>
      </c>
      <c r="CZ126" t="s">
        <v>193</v>
      </c>
      <c r="DA126" t="s">
        <v>193</v>
      </c>
      <c r="DB126" t="s">
        <v>193</v>
      </c>
      <c r="DC126" t="s">
        <v>193</v>
      </c>
      <c r="DD126" t="s">
        <v>193</v>
      </c>
      <c r="DE126" t="s">
        <v>193</v>
      </c>
      <c r="DF126" t="s">
        <v>193</v>
      </c>
      <c r="DG126" t="s">
        <v>193</v>
      </c>
      <c r="DH126" t="s">
        <v>193</v>
      </c>
      <c r="DI126" t="s">
        <v>193</v>
      </c>
      <c r="DJ126" t="s">
        <v>193</v>
      </c>
      <c r="DK126" t="s">
        <v>193</v>
      </c>
      <c r="DL126" t="s">
        <v>193</v>
      </c>
      <c r="DM126" t="s">
        <v>193</v>
      </c>
      <c r="DN126" t="s">
        <v>193</v>
      </c>
      <c r="DO126" t="s">
        <v>193</v>
      </c>
      <c r="DP126" t="s">
        <v>193</v>
      </c>
      <c r="DQ126" t="s">
        <v>193</v>
      </c>
      <c r="DR126" t="s">
        <v>193</v>
      </c>
      <c r="DS126" t="s">
        <v>193</v>
      </c>
      <c r="DT126" t="s">
        <v>193</v>
      </c>
      <c r="DU126" t="s">
        <v>193</v>
      </c>
      <c r="DV126" t="s">
        <v>193</v>
      </c>
      <c r="DW126" t="s">
        <v>193</v>
      </c>
      <c r="DX126" t="s">
        <v>193</v>
      </c>
      <c r="DY126" t="s">
        <v>193</v>
      </c>
      <c r="DZ126" t="s">
        <v>193</v>
      </c>
      <c r="EA126" t="s">
        <v>193</v>
      </c>
      <c r="EB126" t="s">
        <v>193</v>
      </c>
      <c r="EC126" t="s">
        <v>193</v>
      </c>
      <c r="ED126" t="s">
        <v>193</v>
      </c>
      <c r="EE126" t="s">
        <v>193</v>
      </c>
      <c r="EF126" t="s">
        <v>193</v>
      </c>
      <c r="EG126" t="s">
        <v>193</v>
      </c>
      <c r="EH126" t="s">
        <v>193</v>
      </c>
      <c r="EI126" t="s">
        <v>193</v>
      </c>
      <c r="EJ126" t="s">
        <v>193</v>
      </c>
      <c r="EK126" t="s">
        <v>193</v>
      </c>
      <c r="EL126" t="s">
        <v>193</v>
      </c>
      <c r="EM126" t="s">
        <v>193</v>
      </c>
      <c r="EN126" t="s">
        <v>193</v>
      </c>
      <c r="EO126" t="s">
        <v>193</v>
      </c>
      <c r="EP126" t="s">
        <v>193</v>
      </c>
      <c r="EQ126" t="s">
        <v>193</v>
      </c>
      <c r="ER126" t="s">
        <v>193</v>
      </c>
      <c r="ES126" t="s">
        <v>193</v>
      </c>
      <c r="ET126" t="s">
        <v>193</v>
      </c>
      <c r="EU126" t="s">
        <v>193</v>
      </c>
      <c r="EV126" t="s">
        <v>193</v>
      </c>
      <c r="EW126" t="s">
        <v>193</v>
      </c>
      <c r="EX126" t="s">
        <v>193</v>
      </c>
      <c r="EY126" t="s">
        <v>193</v>
      </c>
      <c r="EZ126" t="s">
        <v>193</v>
      </c>
      <c r="FA126" t="s">
        <v>193</v>
      </c>
      <c r="FB126" t="s">
        <v>193</v>
      </c>
      <c r="FC126" t="s">
        <v>193</v>
      </c>
      <c r="FD126" t="s">
        <v>193</v>
      </c>
      <c r="FE126" t="s">
        <v>193</v>
      </c>
      <c r="FF126" t="s">
        <v>193</v>
      </c>
      <c r="FG126" t="s">
        <v>193</v>
      </c>
      <c r="FH126" t="s">
        <v>193</v>
      </c>
      <c r="FI126" t="s">
        <v>193</v>
      </c>
      <c r="FJ126" t="s">
        <v>193</v>
      </c>
      <c r="FK126" t="s">
        <v>193</v>
      </c>
      <c r="FL126" t="s">
        <v>193</v>
      </c>
      <c r="FM126" t="s">
        <v>193</v>
      </c>
      <c r="FN126" t="s">
        <v>193</v>
      </c>
      <c r="FO126" t="s">
        <v>193</v>
      </c>
      <c r="FP126" t="s">
        <v>193</v>
      </c>
      <c r="FQ126" t="s">
        <v>193</v>
      </c>
      <c r="FR126" t="s">
        <v>193</v>
      </c>
      <c r="FS126" t="s">
        <v>193</v>
      </c>
      <c r="FT126" t="s">
        <v>193</v>
      </c>
      <c r="FU126" t="s">
        <v>193</v>
      </c>
      <c r="FV126" t="s">
        <v>193</v>
      </c>
      <c r="FW126" t="s">
        <v>193</v>
      </c>
      <c r="FX126" t="s">
        <v>193</v>
      </c>
      <c r="FY126" t="s">
        <v>193</v>
      </c>
      <c r="FZ126" t="s">
        <v>193</v>
      </c>
      <c r="GA126" t="s">
        <v>193</v>
      </c>
      <c r="GB126" t="s">
        <v>193</v>
      </c>
      <c r="GC126" t="s">
        <v>193</v>
      </c>
      <c r="GD126" t="s">
        <v>193</v>
      </c>
      <c r="GE126" t="s">
        <v>193</v>
      </c>
      <c r="GF126" t="s">
        <v>193</v>
      </c>
      <c r="GG126" t="s">
        <v>193</v>
      </c>
      <c r="GH126" t="s">
        <v>193</v>
      </c>
      <c r="GI126" t="s">
        <v>193</v>
      </c>
      <c r="GJ126" t="s">
        <v>193</v>
      </c>
      <c r="GK126" t="s">
        <v>193</v>
      </c>
      <c r="GL126" t="s">
        <v>193</v>
      </c>
      <c r="GM126" t="s">
        <v>193</v>
      </c>
      <c r="GN126" t="s">
        <v>193</v>
      </c>
      <c r="GO126" t="s">
        <v>193</v>
      </c>
      <c r="GP126" t="s">
        <v>193</v>
      </c>
      <c r="GQ126" t="s">
        <v>193</v>
      </c>
      <c r="GR126" t="s">
        <v>193</v>
      </c>
      <c r="GS126" t="s">
        <v>193</v>
      </c>
      <c r="GT126" t="s">
        <v>193</v>
      </c>
      <c r="GU126" t="s">
        <v>193</v>
      </c>
      <c r="GV126" t="s">
        <v>193</v>
      </c>
      <c r="GW126" t="s">
        <v>193</v>
      </c>
      <c r="GX126" t="s">
        <v>193</v>
      </c>
      <c r="GY126" t="s">
        <v>193</v>
      </c>
      <c r="GZ126" t="s">
        <v>193</v>
      </c>
      <c r="HA126" t="s">
        <v>193</v>
      </c>
      <c r="HB126" t="s">
        <v>193</v>
      </c>
      <c r="HC126" t="s">
        <v>193</v>
      </c>
      <c r="HD126" t="s">
        <v>193</v>
      </c>
      <c r="HE126" t="s">
        <v>193</v>
      </c>
      <c r="HF126" t="s">
        <v>193</v>
      </c>
      <c r="HG126" t="s">
        <v>193</v>
      </c>
      <c r="HH126" t="s">
        <v>193</v>
      </c>
      <c r="HI126" t="s">
        <v>193</v>
      </c>
      <c r="HJ126" t="s">
        <v>193</v>
      </c>
      <c r="HK126" t="s">
        <v>193</v>
      </c>
      <c r="HL126" t="s">
        <v>193</v>
      </c>
      <c r="HM126" t="s">
        <v>193</v>
      </c>
      <c r="HN126" t="s">
        <v>193</v>
      </c>
      <c r="HO126" t="s">
        <v>193</v>
      </c>
      <c r="HP126" t="s">
        <v>193</v>
      </c>
      <c r="HQ126" t="s">
        <v>193</v>
      </c>
      <c r="HR126" t="s">
        <v>193</v>
      </c>
      <c r="HS126" t="s">
        <v>193</v>
      </c>
      <c r="HT126" t="s">
        <v>193</v>
      </c>
      <c r="HU126" t="s">
        <v>193</v>
      </c>
      <c r="HV126" t="s">
        <v>193</v>
      </c>
      <c r="HW126" t="s">
        <v>193</v>
      </c>
      <c r="HX126" t="s">
        <v>193</v>
      </c>
      <c r="HY126" t="s">
        <v>193</v>
      </c>
      <c r="HZ126" t="s">
        <v>193</v>
      </c>
      <c r="IA126" t="s">
        <v>193</v>
      </c>
      <c r="IB126" t="s">
        <v>193</v>
      </c>
      <c r="IC126" t="s">
        <v>193</v>
      </c>
      <c r="ID126" t="s">
        <v>193</v>
      </c>
      <c r="IE126" t="s">
        <v>193</v>
      </c>
      <c r="IF126" t="s">
        <v>193</v>
      </c>
      <c r="IG126" t="s">
        <v>193</v>
      </c>
      <c r="IH126" t="s">
        <v>193</v>
      </c>
      <c r="II126" t="s">
        <v>193</v>
      </c>
      <c r="IJ126" t="s">
        <v>193</v>
      </c>
      <c r="IK126" t="s">
        <v>193</v>
      </c>
      <c r="IL126" t="s">
        <v>193</v>
      </c>
      <c r="IM126" t="s">
        <v>193</v>
      </c>
      <c r="IN126" t="s">
        <v>193</v>
      </c>
      <c r="IO126" t="s">
        <v>193</v>
      </c>
      <c r="IP126" t="s">
        <v>193</v>
      </c>
      <c r="IQ126" t="s">
        <v>193</v>
      </c>
      <c r="IR126" t="s">
        <v>193</v>
      </c>
      <c r="IS126" t="s">
        <v>193</v>
      </c>
      <c r="IT126" t="s">
        <v>193</v>
      </c>
      <c r="IU126" t="s">
        <v>193</v>
      </c>
      <c r="IV126" t="s">
        <v>193</v>
      </c>
      <c r="IW126" t="s">
        <v>193</v>
      </c>
      <c r="IX126" t="s">
        <v>193</v>
      </c>
      <c r="IY126" t="s">
        <v>193</v>
      </c>
      <c r="IZ126" t="s">
        <v>193</v>
      </c>
      <c r="JA126" t="s">
        <v>193</v>
      </c>
      <c r="JB126" t="s">
        <v>193</v>
      </c>
      <c r="JC126" t="s">
        <v>193</v>
      </c>
      <c r="JD126" t="s">
        <v>193</v>
      </c>
      <c r="JE126" t="s">
        <v>193</v>
      </c>
      <c r="JF126" t="s">
        <v>193</v>
      </c>
      <c r="JG126" t="s">
        <v>193</v>
      </c>
      <c r="JH126" t="s">
        <v>193</v>
      </c>
      <c r="JI126" t="s">
        <v>193</v>
      </c>
      <c r="JJ126" t="s">
        <v>193</v>
      </c>
      <c r="JK126" t="s">
        <v>193</v>
      </c>
      <c r="JL126" t="s">
        <v>193</v>
      </c>
      <c r="JM126" t="s">
        <v>193</v>
      </c>
      <c r="JN126" t="s">
        <v>193</v>
      </c>
      <c r="JO126" t="s">
        <v>193</v>
      </c>
      <c r="JP126" t="s">
        <v>193</v>
      </c>
      <c r="JQ126" t="s">
        <v>193</v>
      </c>
      <c r="JR126" t="s">
        <v>193</v>
      </c>
      <c r="JS126" t="s">
        <v>193</v>
      </c>
      <c r="JT126" t="s">
        <v>193</v>
      </c>
      <c r="JU126" t="s">
        <v>193</v>
      </c>
      <c r="JV126" t="s">
        <v>193</v>
      </c>
      <c r="JW126" t="s">
        <v>193</v>
      </c>
      <c r="JX126" t="s">
        <v>193</v>
      </c>
      <c r="JY126" t="s">
        <v>193</v>
      </c>
      <c r="JZ126" t="s">
        <v>193</v>
      </c>
      <c r="KA126" t="s">
        <v>193</v>
      </c>
      <c r="KB126" t="s">
        <v>193</v>
      </c>
      <c r="KC126" t="s">
        <v>193</v>
      </c>
      <c r="KD126" t="s">
        <v>193</v>
      </c>
      <c r="KE126" t="s">
        <v>193</v>
      </c>
      <c r="KF126" t="s">
        <v>193</v>
      </c>
      <c r="KG126" t="s">
        <v>193</v>
      </c>
      <c r="KH126" t="s">
        <v>193</v>
      </c>
      <c r="KI126" t="s">
        <v>193</v>
      </c>
      <c r="KJ126" t="s">
        <v>193</v>
      </c>
      <c r="KK126" t="s">
        <v>193</v>
      </c>
      <c r="KL126" t="s">
        <v>193</v>
      </c>
      <c r="KM126" t="s">
        <v>193</v>
      </c>
      <c r="KN126" t="s">
        <v>193</v>
      </c>
      <c r="KO126" t="s">
        <v>193</v>
      </c>
      <c r="KP126" t="s">
        <v>193</v>
      </c>
      <c r="KQ126" t="s">
        <v>193</v>
      </c>
      <c r="KR126" t="s">
        <v>193</v>
      </c>
      <c r="KS126" t="s">
        <v>193</v>
      </c>
      <c r="KT126" t="s">
        <v>193</v>
      </c>
      <c r="KU126" t="s">
        <v>114</v>
      </c>
      <c r="KV126" t="s">
        <v>193</v>
      </c>
      <c r="KW126" t="s">
        <v>193</v>
      </c>
      <c r="KX126" t="s">
        <v>193</v>
      </c>
      <c r="KY126" t="s">
        <v>193</v>
      </c>
      <c r="KZ126" t="s">
        <v>193</v>
      </c>
      <c r="LA126" t="s">
        <v>193</v>
      </c>
      <c r="LB126" t="s">
        <v>193</v>
      </c>
      <c r="LC126" t="s">
        <v>193</v>
      </c>
      <c r="LD126" t="s">
        <v>193</v>
      </c>
      <c r="LE126" t="s">
        <v>193</v>
      </c>
      <c r="LF126" t="s">
        <v>193</v>
      </c>
      <c r="LG126" t="s">
        <v>193</v>
      </c>
      <c r="LH126" t="s">
        <v>193</v>
      </c>
      <c r="LI126" t="s">
        <v>193</v>
      </c>
      <c r="LJ126" t="s">
        <v>193</v>
      </c>
      <c r="LK126" t="s">
        <v>193</v>
      </c>
      <c r="LL126" t="s">
        <v>193</v>
      </c>
      <c r="LM126" t="s">
        <v>193</v>
      </c>
      <c r="LN126" t="s">
        <v>193</v>
      </c>
      <c r="LO126" t="s">
        <v>193</v>
      </c>
      <c r="LP126" t="s">
        <v>193</v>
      </c>
      <c r="LQ126" t="s">
        <v>193</v>
      </c>
      <c r="LR126" t="s">
        <v>193</v>
      </c>
      <c r="LS126" t="s">
        <v>193</v>
      </c>
      <c r="LT126" t="s">
        <v>193</v>
      </c>
      <c r="LU126" t="s">
        <v>193</v>
      </c>
      <c r="LV126" t="s">
        <v>193</v>
      </c>
      <c r="LW126" t="s">
        <v>193</v>
      </c>
      <c r="LX126" t="s">
        <v>193</v>
      </c>
      <c r="LY126" t="s">
        <v>193</v>
      </c>
      <c r="LZ126" t="s">
        <v>193</v>
      </c>
      <c r="MA126" t="s">
        <v>193</v>
      </c>
      <c r="MB126" t="s">
        <v>193</v>
      </c>
      <c r="MC126" t="s">
        <v>193</v>
      </c>
      <c r="MD126" t="s">
        <v>193</v>
      </c>
      <c r="ME126" t="s">
        <v>193</v>
      </c>
      <c r="MF126" t="s">
        <v>193</v>
      </c>
      <c r="MG126" t="s">
        <v>193</v>
      </c>
      <c r="MH126" t="s">
        <v>109</v>
      </c>
      <c r="MI126" t="s">
        <v>3330</v>
      </c>
      <c r="MJ126">
        <v>0</v>
      </c>
      <c r="MK126">
        <v>1</v>
      </c>
      <c r="ML126">
        <v>0</v>
      </c>
      <c r="MM126" t="s">
        <v>193</v>
      </c>
      <c r="MN126" t="s">
        <v>3343</v>
      </c>
      <c r="MO126">
        <v>1</v>
      </c>
      <c r="MP126">
        <v>0</v>
      </c>
      <c r="MQ126">
        <v>0</v>
      </c>
      <c r="MR126">
        <v>0</v>
      </c>
      <c r="MS126">
        <v>0</v>
      </c>
      <c r="MT126">
        <v>0</v>
      </c>
      <c r="MU126" t="s">
        <v>193</v>
      </c>
      <c r="MV126" t="s">
        <v>193</v>
      </c>
      <c r="MW126" t="s">
        <v>193</v>
      </c>
      <c r="MX126" t="s">
        <v>193</v>
      </c>
      <c r="MY126" t="s">
        <v>193</v>
      </c>
      <c r="MZ126" t="s">
        <v>193</v>
      </c>
      <c r="NA126" t="s">
        <v>4268</v>
      </c>
      <c r="NB126" t="s">
        <v>193</v>
      </c>
      <c r="NC126">
        <v>196282539</v>
      </c>
      <c r="ND126" t="s">
        <v>3578</v>
      </c>
      <c r="NE126" t="s">
        <v>4269</v>
      </c>
      <c r="NF126" t="s">
        <v>193</v>
      </c>
      <c r="NG126" t="s">
        <v>699</v>
      </c>
      <c r="NH126" t="s">
        <v>700</v>
      </c>
      <c r="NI126" t="s">
        <v>611</v>
      </c>
      <c r="NJ126" t="s">
        <v>193</v>
      </c>
      <c r="NK126">
        <v>128</v>
      </c>
    </row>
    <row r="127" spans="1:375" x14ac:dyDescent="0.35">
      <c r="A127" t="s">
        <v>4270</v>
      </c>
      <c r="B127" t="s">
        <v>4271</v>
      </c>
      <c r="C127" t="s">
        <v>3571</v>
      </c>
      <c r="D127">
        <v>1.1111111103673465E-3</v>
      </c>
      <c r="E127" t="s">
        <v>193</v>
      </c>
      <c r="F127" t="s">
        <v>193</v>
      </c>
      <c r="G127" t="s">
        <v>193</v>
      </c>
      <c r="H127" t="s">
        <v>3571</v>
      </c>
      <c r="I127" t="s">
        <v>836</v>
      </c>
      <c r="J127" t="s">
        <v>193</v>
      </c>
      <c r="K127" t="s">
        <v>837</v>
      </c>
      <c r="L127" t="s">
        <v>836</v>
      </c>
      <c r="M127" t="s">
        <v>836</v>
      </c>
      <c r="N127" t="s">
        <v>3573</v>
      </c>
      <c r="O127" t="s">
        <v>193</v>
      </c>
      <c r="P127" t="s">
        <v>4255</v>
      </c>
      <c r="Q127" t="s">
        <v>3573</v>
      </c>
      <c r="R127" t="s">
        <v>3573</v>
      </c>
      <c r="S127" t="s">
        <v>176</v>
      </c>
      <c r="T127" t="s">
        <v>224</v>
      </c>
      <c r="U127" t="s">
        <v>212</v>
      </c>
      <c r="V127" t="s">
        <v>224</v>
      </c>
      <c r="W127" t="s">
        <v>246</v>
      </c>
      <c r="X127" t="s">
        <v>245</v>
      </c>
      <c r="Y127" t="s">
        <v>246</v>
      </c>
      <c r="Z127" t="s">
        <v>838</v>
      </c>
      <c r="AA127" t="s">
        <v>193</v>
      </c>
      <c r="AB127" t="s">
        <v>839</v>
      </c>
      <c r="AC127" t="s">
        <v>838</v>
      </c>
      <c r="AD127" t="s">
        <v>838</v>
      </c>
      <c r="AE127" t="s">
        <v>840</v>
      </c>
      <c r="AF127" t="s">
        <v>193</v>
      </c>
      <c r="AG127" t="s">
        <v>841</v>
      </c>
      <c r="AH127" t="s">
        <v>840</v>
      </c>
      <c r="AI127" t="s">
        <v>840</v>
      </c>
      <c r="AJ127" t="s">
        <v>489</v>
      </c>
      <c r="AK127" t="s">
        <v>490</v>
      </c>
      <c r="AL127" t="s">
        <v>109</v>
      </c>
      <c r="AM127" t="s">
        <v>193</v>
      </c>
      <c r="AN127" t="s">
        <v>109</v>
      </c>
      <c r="AO127" t="s">
        <v>193</v>
      </c>
      <c r="AP127" t="s">
        <v>491</v>
      </c>
      <c r="AQ127" t="s">
        <v>193</v>
      </c>
      <c r="AR127" t="s">
        <v>193</v>
      </c>
      <c r="AS127" t="s">
        <v>496</v>
      </c>
      <c r="AT127" t="s">
        <v>193</v>
      </c>
      <c r="AU127" t="s">
        <v>111</v>
      </c>
      <c r="AV127">
        <v>1</v>
      </c>
      <c r="AW127">
        <v>0</v>
      </c>
      <c r="AX127">
        <v>0</v>
      </c>
      <c r="AY127">
        <v>0</v>
      </c>
      <c r="AZ127">
        <v>0</v>
      </c>
      <c r="BA127">
        <v>0</v>
      </c>
      <c r="BB127">
        <v>0</v>
      </c>
      <c r="BC127" t="s">
        <v>110</v>
      </c>
      <c r="BD127" t="s">
        <v>1423</v>
      </c>
      <c r="BE127" t="s">
        <v>112</v>
      </c>
      <c r="BF127">
        <v>1</v>
      </c>
      <c r="BG127">
        <v>0</v>
      </c>
      <c r="BH127">
        <v>0</v>
      </c>
      <c r="BI127">
        <v>0</v>
      </c>
      <c r="BJ127">
        <v>0</v>
      </c>
      <c r="BK127">
        <v>0</v>
      </c>
      <c r="BL127">
        <v>0</v>
      </c>
      <c r="BM127">
        <v>0</v>
      </c>
      <c r="BN127">
        <v>0</v>
      </c>
      <c r="BO127">
        <v>0</v>
      </c>
      <c r="BP127" t="s">
        <v>193</v>
      </c>
      <c r="BQ127" t="s">
        <v>142</v>
      </c>
      <c r="BR127" t="s">
        <v>142</v>
      </c>
      <c r="BS127" t="s">
        <v>507</v>
      </c>
      <c r="BT127">
        <v>1</v>
      </c>
      <c r="BU127">
        <v>1</v>
      </c>
      <c r="BV127">
        <v>1</v>
      </c>
      <c r="BW127">
        <v>1</v>
      </c>
      <c r="BX127">
        <v>0</v>
      </c>
      <c r="BY127">
        <v>0</v>
      </c>
      <c r="BZ127">
        <v>1</v>
      </c>
      <c r="CA127">
        <v>0</v>
      </c>
      <c r="CB127" t="s">
        <v>498</v>
      </c>
      <c r="CC127">
        <v>240</v>
      </c>
      <c r="CD127">
        <v>120</v>
      </c>
      <c r="CE127" t="s">
        <v>109</v>
      </c>
      <c r="CF127">
        <v>340</v>
      </c>
      <c r="CG127">
        <v>130.76923076923001</v>
      </c>
      <c r="CH127" t="s">
        <v>109</v>
      </c>
      <c r="CI127">
        <v>230</v>
      </c>
      <c r="CJ127">
        <v>100</v>
      </c>
      <c r="CK127" t="s">
        <v>109</v>
      </c>
      <c r="CL127">
        <v>310</v>
      </c>
      <c r="CM127">
        <v>106.896551724137</v>
      </c>
      <c r="CN127" t="s">
        <v>109</v>
      </c>
      <c r="CO127" t="s">
        <v>193</v>
      </c>
      <c r="CP127" t="s">
        <v>193</v>
      </c>
      <c r="CQ127" t="s">
        <v>193</v>
      </c>
      <c r="CR127" t="s">
        <v>193</v>
      </c>
      <c r="CS127" t="s">
        <v>193</v>
      </c>
      <c r="CT127" t="s">
        <v>193</v>
      </c>
      <c r="CU127" t="s">
        <v>612</v>
      </c>
      <c r="CV127" t="s">
        <v>109</v>
      </c>
      <c r="CW127">
        <v>800</v>
      </c>
      <c r="CX127" t="s">
        <v>193</v>
      </c>
      <c r="CY127" t="s">
        <v>193</v>
      </c>
      <c r="CZ127" t="s">
        <v>193</v>
      </c>
      <c r="DA127" t="s">
        <v>193</v>
      </c>
      <c r="DB127" t="s">
        <v>193</v>
      </c>
      <c r="DC127" t="s">
        <v>193</v>
      </c>
      <c r="DD127" t="s">
        <v>156</v>
      </c>
      <c r="DE127">
        <v>800</v>
      </c>
      <c r="DF127" t="s">
        <v>109</v>
      </c>
      <c r="DG127" t="s">
        <v>109</v>
      </c>
      <c r="DH127" t="s">
        <v>116</v>
      </c>
      <c r="DI127">
        <v>1</v>
      </c>
      <c r="DJ127">
        <v>0</v>
      </c>
      <c r="DK127">
        <v>0</v>
      </c>
      <c r="DL127">
        <v>0</v>
      </c>
      <c r="DM127">
        <v>0</v>
      </c>
      <c r="DN127">
        <v>0</v>
      </c>
      <c r="DO127">
        <v>0</v>
      </c>
      <c r="DP127">
        <v>0</v>
      </c>
      <c r="DQ127">
        <v>0</v>
      </c>
      <c r="DR127">
        <v>0</v>
      </c>
      <c r="DS127">
        <v>0</v>
      </c>
      <c r="DT127">
        <v>0</v>
      </c>
      <c r="DU127">
        <v>0</v>
      </c>
      <c r="DV127">
        <v>0</v>
      </c>
      <c r="DW127" t="s">
        <v>193</v>
      </c>
      <c r="DX127" t="s">
        <v>843</v>
      </c>
      <c r="DY127">
        <v>0</v>
      </c>
      <c r="DZ127">
        <v>1</v>
      </c>
      <c r="EA127">
        <v>0</v>
      </c>
      <c r="EB127">
        <v>1</v>
      </c>
      <c r="EC127">
        <v>0</v>
      </c>
      <c r="ED127">
        <v>0</v>
      </c>
      <c r="EE127">
        <v>1</v>
      </c>
      <c r="EF127">
        <v>0</v>
      </c>
      <c r="EG127" t="s">
        <v>114</v>
      </c>
      <c r="EH127" t="s">
        <v>114</v>
      </c>
      <c r="EI127" t="s">
        <v>109</v>
      </c>
      <c r="EJ127" t="s">
        <v>176</v>
      </c>
      <c r="EK127" t="s">
        <v>789</v>
      </c>
      <c r="EL127" t="s">
        <v>224</v>
      </c>
      <c r="EM127" t="s">
        <v>789</v>
      </c>
      <c r="EN127" t="s">
        <v>193</v>
      </c>
      <c r="EO127" t="s">
        <v>193</v>
      </c>
      <c r="EP127" t="s">
        <v>193</v>
      </c>
      <c r="EQ127" t="s">
        <v>193</v>
      </c>
      <c r="ER127" t="s">
        <v>193</v>
      </c>
      <c r="ES127" t="s">
        <v>193</v>
      </c>
      <c r="ET127" t="s">
        <v>193</v>
      </c>
      <c r="EU127" t="s">
        <v>193</v>
      </c>
      <c r="EV127" t="s">
        <v>193</v>
      </c>
      <c r="EW127" t="s">
        <v>193</v>
      </c>
      <c r="EX127" t="s">
        <v>193</v>
      </c>
      <c r="EY127" t="s">
        <v>193</v>
      </c>
      <c r="EZ127" t="s">
        <v>193</v>
      </c>
      <c r="FA127" t="s">
        <v>193</v>
      </c>
      <c r="FB127" t="s">
        <v>193</v>
      </c>
      <c r="FC127" t="s">
        <v>193</v>
      </c>
      <c r="FD127" t="s">
        <v>193</v>
      </c>
      <c r="FE127" t="s">
        <v>193</v>
      </c>
      <c r="FF127" t="s">
        <v>193</v>
      </c>
      <c r="FG127" t="s">
        <v>193</v>
      </c>
      <c r="FH127" t="s">
        <v>193</v>
      </c>
      <c r="FI127" t="s">
        <v>193</v>
      </c>
      <c r="FJ127" t="s">
        <v>193</v>
      </c>
      <c r="FK127" t="s">
        <v>193</v>
      </c>
      <c r="FL127" t="s">
        <v>193</v>
      </c>
      <c r="FM127" t="s">
        <v>193</v>
      </c>
      <c r="FN127" t="s">
        <v>193</v>
      </c>
      <c r="FO127" t="s">
        <v>193</v>
      </c>
      <c r="FP127" t="s">
        <v>193</v>
      </c>
      <c r="FQ127" t="s">
        <v>193</v>
      </c>
      <c r="FR127" t="s">
        <v>193</v>
      </c>
      <c r="FS127" t="s">
        <v>193</v>
      </c>
      <c r="FT127" t="s">
        <v>193</v>
      </c>
      <c r="FU127" t="s">
        <v>193</v>
      </c>
      <c r="FV127" t="s">
        <v>193</v>
      </c>
      <c r="FW127" t="s">
        <v>193</v>
      </c>
      <c r="FX127" t="s">
        <v>193</v>
      </c>
      <c r="FY127" t="s">
        <v>193</v>
      </c>
      <c r="FZ127" t="s">
        <v>193</v>
      </c>
      <c r="GA127" t="s">
        <v>193</v>
      </c>
      <c r="GB127" t="s">
        <v>193</v>
      </c>
      <c r="GC127" t="s">
        <v>193</v>
      </c>
      <c r="GD127" t="s">
        <v>193</v>
      </c>
      <c r="GE127" t="s">
        <v>193</v>
      </c>
      <c r="GF127" t="s">
        <v>193</v>
      </c>
      <c r="GG127" t="s">
        <v>193</v>
      </c>
      <c r="GH127" t="s">
        <v>193</v>
      </c>
      <c r="GI127" t="s">
        <v>193</v>
      </c>
      <c r="GJ127" t="s">
        <v>193</v>
      </c>
      <c r="GK127" t="s">
        <v>193</v>
      </c>
      <c r="GL127" t="s">
        <v>193</v>
      </c>
      <c r="GM127" t="s">
        <v>193</v>
      </c>
      <c r="GN127" t="s">
        <v>193</v>
      </c>
      <c r="GO127" t="s">
        <v>193</v>
      </c>
      <c r="GP127" t="s">
        <v>193</v>
      </c>
      <c r="GQ127" t="s">
        <v>193</v>
      </c>
      <c r="GR127" t="s">
        <v>193</v>
      </c>
      <c r="GS127" t="s">
        <v>193</v>
      </c>
      <c r="GT127" t="s">
        <v>193</v>
      </c>
      <c r="GU127" t="s">
        <v>193</v>
      </c>
      <c r="GV127" t="s">
        <v>193</v>
      </c>
      <c r="GW127" t="s">
        <v>193</v>
      </c>
      <c r="GX127" t="s">
        <v>193</v>
      </c>
      <c r="GY127" t="s">
        <v>193</v>
      </c>
      <c r="GZ127" t="s">
        <v>193</v>
      </c>
      <c r="HA127" t="s">
        <v>193</v>
      </c>
      <c r="HB127" t="s">
        <v>193</v>
      </c>
      <c r="HC127" t="s">
        <v>193</v>
      </c>
      <c r="HD127" t="s">
        <v>193</v>
      </c>
      <c r="HE127" t="s">
        <v>193</v>
      </c>
      <c r="HF127" t="s">
        <v>193</v>
      </c>
      <c r="HG127" t="s">
        <v>193</v>
      </c>
      <c r="HH127" t="s">
        <v>193</v>
      </c>
      <c r="HI127" t="s">
        <v>193</v>
      </c>
      <c r="HJ127" t="s">
        <v>193</v>
      </c>
      <c r="HK127" t="s">
        <v>193</v>
      </c>
      <c r="HL127" t="s">
        <v>193</v>
      </c>
      <c r="HM127" t="s">
        <v>193</v>
      </c>
      <c r="HN127" t="s">
        <v>193</v>
      </c>
      <c r="HO127" t="s">
        <v>193</v>
      </c>
      <c r="HP127" t="s">
        <v>193</v>
      </c>
      <c r="HQ127" t="s">
        <v>193</v>
      </c>
      <c r="HR127" t="s">
        <v>193</v>
      </c>
      <c r="HS127" t="s">
        <v>193</v>
      </c>
      <c r="HT127" t="s">
        <v>193</v>
      </c>
      <c r="HU127" t="s">
        <v>193</v>
      </c>
      <c r="HV127" t="s">
        <v>193</v>
      </c>
      <c r="HW127" t="s">
        <v>193</v>
      </c>
      <c r="HX127" t="s">
        <v>193</v>
      </c>
      <c r="HY127" t="s">
        <v>193</v>
      </c>
      <c r="HZ127" t="s">
        <v>193</v>
      </c>
      <c r="IA127" t="s">
        <v>193</v>
      </c>
      <c r="IB127" t="s">
        <v>193</v>
      </c>
      <c r="IC127" t="s">
        <v>193</v>
      </c>
      <c r="ID127" t="s">
        <v>193</v>
      </c>
      <c r="IE127" t="s">
        <v>193</v>
      </c>
      <c r="IF127" t="s">
        <v>193</v>
      </c>
      <c r="IG127" t="s">
        <v>193</v>
      </c>
      <c r="IH127" t="s">
        <v>193</v>
      </c>
      <c r="II127" t="s">
        <v>193</v>
      </c>
      <c r="IJ127" t="s">
        <v>193</v>
      </c>
      <c r="IK127" t="s">
        <v>193</v>
      </c>
      <c r="IL127" t="s">
        <v>193</v>
      </c>
      <c r="IM127" t="s">
        <v>193</v>
      </c>
      <c r="IN127" t="s">
        <v>193</v>
      </c>
      <c r="IO127" t="s">
        <v>193</v>
      </c>
      <c r="IP127" t="s">
        <v>193</v>
      </c>
      <c r="IQ127" t="s">
        <v>193</v>
      </c>
      <c r="IR127" t="s">
        <v>193</v>
      </c>
      <c r="IS127" t="s">
        <v>193</v>
      </c>
      <c r="IT127" t="s">
        <v>193</v>
      </c>
      <c r="IU127" t="s">
        <v>193</v>
      </c>
      <c r="IV127" t="s">
        <v>193</v>
      </c>
      <c r="IW127" t="s">
        <v>193</v>
      </c>
      <c r="IX127" t="s">
        <v>193</v>
      </c>
      <c r="IY127" t="s">
        <v>193</v>
      </c>
      <c r="IZ127" t="s">
        <v>193</v>
      </c>
      <c r="JA127" t="s">
        <v>193</v>
      </c>
      <c r="JB127" t="s">
        <v>193</v>
      </c>
      <c r="JC127" t="s">
        <v>193</v>
      </c>
      <c r="JD127" t="s">
        <v>193</v>
      </c>
      <c r="JE127" t="s">
        <v>193</v>
      </c>
      <c r="JF127" t="s">
        <v>193</v>
      </c>
      <c r="JG127" t="s">
        <v>193</v>
      </c>
      <c r="JH127" t="s">
        <v>193</v>
      </c>
      <c r="JI127" t="s">
        <v>193</v>
      </c>
      <c r="JJ127" t="s">
        <v>193</v>
      </c>
      <c r="JK127" t="s">
        <v>193</v>
      </c>
      <c r="JL127" t="s">
        <v>193</v>
      </c>
      <c r="JM127" t="s">
        <v>193</v>
      </c>
      <c r="JN127" t="s">
        <v>193</v>
      </c>
      <c r="JO127" t="s">
        <v>193</v>
      </c>
      <c r="JP127" t="s">
        <v>193</v>
      </c>
      <c r="JQ127" t="s">
        <v>193</v>
      </c>
      <c r="JR127" t="s">
        <v>114</v>
      </c>
      <c r="JS127" t="s">
        <v>193</v>
      </c>
      <c r="JT127" t="s">
        <v>193</v>
      </c>
      <c r="JU127" t="s">
        <v>193</v>
      </c>
      <c r="JV127" t="s">
        <v>193</v>
      </c>
      <c r="JW127" t="s">
        <v>193</v>
      </c>
      <c r="JX127" t="s">
        <v>193</v>
      </c>
      <c r="JY127" t="s">
        <v>193</v>
      </c>
      <c r="JZ127" t="s">
        <v>193</v>
      </c>
      <c r="KA127" t="s">
        <v>3464</v>
      </c>
      <c r="KB127">
        <v>0</v>
      </c>
      <c r="KC127">
        <v>1</v>
      </c>
      <c r="KD127">
        <v>0</v>
      </c>
      <c r="KE127">
        <v>0</v>
      </c>
      <c r="KF127">
        <v>0</v>
      </c>
      <c r="KG127">
        <v>0</v>
      </c>
      <c r="KH127">
        <v>0</v>
      </c>
      <c r="KI127">
        <v>0</v>
      </c>
      <c r="KJ127" t="s">
        <v>193</v>
      </c>
      <c r="KK127" t="s">
        <v>109</v>
      </c>
      <c r="KL127" t="s">
        <v>193</v>
      </c>
      <c r="KM127" t="s">
        <v>111</v>
      </c>
      <c r="KN127">
        <v>1</v>
      </c>
      <c r="KO127">
        <v>0</v>
      </c>
      <c r="KP127">
        <v>0</v>
      </c>
      <c r="KQ127">
        <v>0</v>
      </c>
      <c r="KR127">
        <v>0</v>
      </c>
      <c r="KS127">
        <v>0</v>
      </c>
      <c r="KT127">
        <v>0</v>
      </c>
      <c r="KU127" t="s">
        <v>193</v>
      </c>
      <c r="KV127" t="s">
        <v>193</v>
      </c>
      <c r="KW127" t="s">
        <v>193</v>
      </c>
      <c r="KX127" t="s">
        <v>193</v>
      </c>
      <c r="KY127" t="s">
        <v>193</v>
      </c>
      <c r="KZ127" t="s">
        <v>193</v>
      </c>
      <c r="LA127" t="s">
        <v>193</v>
      </c>
      <c r="LB127" t="s">
        <v>193</v>
      </c>
      <c r="LC127" t="s">
        <v>193</v>
      </c>
      <c r="LD127" t="s">
        <v>193</v>
      </c>
      <c r="LE127" t="s">
        <v>193</v>
      </c>
      <c r="LF127" t="s">
        <v>193</v>
      </c>
      <c r="LG127" t="s">
        <v>193</v>
      </c>
      <c r="LH127" t="s">
        <v>193</v>
      </c>
      <c r="LI127" t="s">
        <v>193</v>
      </c>
      <c r="LJ127" t="s">
        <v>193</v>
      </c>
      <c r="LK127" t="s">
        <v>193</v>
      </c>
      <c r="LL127" t="s">
        <v>193</v>
      </c>
      <c r="LM127" t="s">
        <v>193</v>
      </c>
      <c r="LN127" t="s">
        <v>193</v>
      </c>
      <c r="LO127" t="s">
        <v>193</v>
      </c>
      <c r="LP127" t="s">
        <v>193</v>
      </c>
      <c r="LQ127" t="s">
        <v>193</v>
      </c>
      <c r="LR127" t="s">
        <v>193</v>
      </c>
      <c r="LS127" t="s">
        <v>193</v>
      </c>
      <c r="LT127" t="s">
        <v>193</v>
      </c>
      <c r="LU127" t="s">
        <v>193</v>
      </c>
      <c r="LV127" t="s">
        <v>193</v>
      </c>
      <c r="LW127" t="s">
        <v>193</v>
      </c>
      <c r="LX127" t="s">
        <v>193</v>
      </c>
      <c r="LY127" t="s">
        <v>193</v>
      </c>
      <c r="LZ127" t="s">
        <v>193</v>
      </c>
      <c r="MA127" t="s">
        <v>193</v>
      </c>
      <c r="MB127" t="s">
        <v>193</v>
      </c>
      <c r="MC127" t="s">
        <v>193</v>
      </c>
      <c r="MD127" t="s">
        <v>193</v>
      </c>
      <c r="ME127" t="s">
        <v>193</v>
      </c>
      <c r="MF127" t="s">
        <v>193</v>
      </c>
      <c r="MG127" t="s">
        <v>193</v>
      </c>
      <c r="MH127" t="s">
        <v>193</v>
      </c>
      <c r="MI127" t="s">
        <v>193</v>
      </c>
      <c r="MJ127" t="s">
        <v>193</v>
      </c>
      <c r="MK127" t="s">
        <v>193</v>
      </c>
      <c r="ML127" t="s">
        <v>193</v>
      </c>
      <c r="MM127" t="s">
        <v>193</v>
      </c>
      <c r="MN127" t="s">
        <v>193</v>
      </c>
      <c r="MO127" t="s">
        <v>193</v>
      </c>
      <c r="MP127" t="s">
        <v>193</v>
      </c>
      <c r="MQ127" t="s">
        <v>193</v>
      </c>
      <c r="MR127" t="s">
        <v>193</v>
      </c>
      <c r="MS127" t="s">
        <v>193</v>
      </c>
      <c r="MT127" t="s">
        <v>193</v>
      </c>
      <c r="MU127" t="s">
        <v>193</v>
      </c>
      <c r="MV127" t="s">
        <v>193</v>
      </c>
      <c r="MW127" t="s">
        <v>193</v>
      </c>
      <c r="MX127" t="s">
        <v>193</v>
      </c>
      <c r="MY127" t="s">
        <v>193</v>
      </c>
      <c r="MZ127" t="s">
        <v>193</v>
      </c>
      <c r="NA127" t="s">
        <v>4256</v>
      </c>
      <c r="NB127" t="s">
        <v>193</v>
      </c>
      <c r="NC127">
        <v>196282548</v>
      </c>
      <c r="ND127" t="s">
        <v>3579</v>
      </c>
      <c r="NE127" t="s">
        <v>4272</v>
      </c>
      <c r="NF127" t="s">
        <v>193</v>
      </c>
      <c r="NG127" t="s">
        <v>699</v>
      </c>
      <c r="NH127" t="s">
        <v>700</v>
      </c>
      <c r="NI127" t="s">
        <v>611</v>
      </c>
      <c r="NJ127" t="s">
        <v>193</v>
      </c>
      <c r="NK127">
        <v>129</v>
      </c>
    </row>
    <row r="128" spans="1:375" x14ac:dyDescent="0.35">
      <c r="A128" t="s">
        <v>4273</v>
      </c>
      <c r="B128" t="s">
        <v>4274</v>
      </c>
      <c r="C128" t="s">
        <v>3571</v>
      </c>
      <c r="D128">
        <v>4.166666665696539E-3</v>
      </c>
      <c r="E128" t="s">
        <v>193</v>
      </c>
      <c r="F128" t="s">
        <v>193</v>
      </c>
      <c r="G128" t="s">
        <v>193</v>
      </c>
      <c r="H128" t="s">
        <v>3571</v>
      </c>
      <c r="I128" t="s">
        <v>836</v>
      </c>
      <c r="J128" t="s">
        <v>193</v>
      </c>
      <c r="K128" t="s">
        <v>837</v>
      </c>
      <c r="L128" t="s">
        <v>836</v>
      </c>
      <c r="M128" t="s">
        <v>836</v>
      </c>
      <c r="N128" t="s">
        <v>3573</v>
      </c>
      <c r="O128" t="s">
        <v>193</v>
      </c>
      <c r="P128" t="s">
        <v>4255</v>
      </c>
      <c r="Q128" t="s">
        <v>3573</v>
      </c>
      <c r="R128" t="s">
        <v>3573</v>
      </c>
      <c r="S128" t="s">
        <v>176</v>
      </c>
      <c r="T128" t="s">
        <v>224</v>
      </c>
      <c r="U128" t="s">
        <v>212</v>
      </c>
      <c r="V128" t="s">
        <v>224</v>
      </c>
      <c r="W128" t="s">
        <v>246</v>
      </c>
      <c r="X128" t="s">
        <v>245</v>
      </c>
      <c r="Y128" t="s">
        <v>246</v>
      </c>
      <c r="Z128" t="s">
        <v>838</v>
      </c>
      <c r="AA128" t="s">
        <v>193</v>
      </c>
      <c r="AB128" t="s">
        <v>839</v>
      </c>
      <c r="AC128" t="s">
        <v>838</v>
      </c>
      <c r="AD128" t="s">
        <v>838</v>
      </c>
      <c r="AE128" t="s">
        <v>840</v>
      </c>
      <c r="AF128" t="s">
        <v>193</v>
      </c>
      <c r="AG128" t="s">
        <v>841</v>
      </c>
      <c r="AH128" t="s">
        <v>840</v>
      </c>
      <c r="AI128" t="s">
        <v>840</v>
      </c>
      <c r="AJ128" t="s">
        <v>489</v>
      </c>
      <c r="AK128" t="s">
        <v>3317</v>
      </c>
      <c r="AL128" t="s">
        <v>109</v>
      </c>
      <c r="AM128" t="s">
        <v>193</v>
      </c>
      <c r="AN128" t="s">
        <v>109</v>
      </c>
      <c r="AO128" t="s">
        <v>193</v>
      </c>
      <c r="AP128" t="s">
        <v>494</v>
      </c>
      <c r="AQ128" t="s">
        <v>193</v>
      </c>
      <c r="AR128" t="s">
        <v>193</v>
      </c>
      <c r="AS128" t="s">
        <v>193</v>
      </c>
      <c r="AT128" t="s">
        <v>193</v>
      </c>
      <c r="AU128" t="s">
        <v>193</v>
      </c>
      <c r="AV128" t="s">
        <v>193</v>
      </c>
      <c r="AW128" t="s">
        <v>193</v>
      </c>
      <c r="AX128" t="s">
        <v>193</v>
      </c>
      <c r="AY128" t="s">
        <v>193</v>
      </c>
      <c r="AZ128" t="s">
        <v>193</v>
      </c>
      <c r="BA128" t="s">
        <v>193</v>
      </c>
      <c r="BB128" t="s">
        <v>193</v>
      </c>
      <c r="BC128" t="s">
        <v>193</v>
      </c>
      <c r="BD128" t="s">
        <v>193</v>
      </c>
      <c r="BE128" t="s">
        <v>193</v>
      </c>
      <c r="BF128" t="s">
        <v>193</v>
      </c>
      <c r="BG128" t="s">
        <v>193</v>
      </c>
      <c r="BH128" t="s">
        <v>193</v>
      </c>
      <c r="BI128" t="s">
        <v>193</v>
      </c>
      <c r="BJ128" t="s">
        <v>193</v>
      </c>
      <c r="BK128" t="s">
        <v>193</v>
      </c>
      <c r="BL128" t="s">
        <v>193</v>
      </c>
      <c r="BM128" t="s">
        <v>193</v>
      </c>
      <c r="BN128" t="s">
        <v>193</v>
      </c>
      <c r="BO128" t="s">
        <v>193</v>
      </c>
      <c r="BP128" t="s">
        <v>193</v>
      </c>
      <c r="BQ128" t="s">
        <v>193</v>
      </c>
      <c r="BR128" t="s">
        <v>193</v>
      </c>
      <c r="BS128" t="s">
        <v>193</v>
      </c>
      <c r="BT128" t="s">
        <v>193</v>
      </c>
      <c r="BU128" t="s">
        <v>193</v>
      </c>
      <c r="BV128" t="s">
        <v>193</v>
      </c>
      <c r="BW128" t="s">
        <v>193</v>
      </c>
      <c r="BX128" t="s">
        <v>193</v>
      </c>
      <c r="BY128" t="s">
        <v>193</v>
      </c>
      <c r="BZ128" t="s">
        <v>193</v>
      </c>
      <c r="CA128" t="s">
        <v>193</v>
      </c>
      <c r="CB128" t="s">
        <v>193</v>
      </c>
      <c r="CC128" t="s">
        <v>193</v>
      </c>
      <c r="CD128" t="s">
        <v>193</v>
      </c>
      <c r="CE128" t="s">
        <v>193</v>
      </c>
      <c r="CF128" t="s">
        <v>193</v>
      </c>
      <c r="CG128" t="s">
        <v>193</v>
      </c>
      <c r="CH128" t="s">
        <v>193</v>
      </c>
      <c r="CI128" t="s">
        <v>193</v>
      </c>
      <c r="CJ128" t="s">
        <v>193</v>
      </c>
      <c r="CK128" t="s">
        <v>193</v>
      </c>
      <c r="CL128" t="s">
        <v>193</v>
      </c>
      <c r="CM128" t="s">
        <v>193</v>
      </c>
      <c r="CN128" t="s">
        <v>193</v>
      </c>
      <c r="CO128" t="s">
        <v>193</v>
      </c>
      <c r="CP128" t="s">
        <v>193</v>
      </c>
      <c r="CQ128" t="s">
        <v>193</v>
      </c>
      <c r="CR128" t="s">
        <v>193</v>
      </c>
      <c r="CS128" t="s">
        <v>193</v>
      </c>
      <c r="CT128" t="s">
        <v>193</v>
      </c>
      <c r="CU128" t="s">
        <v>193</v>
      </c>
      <c r="CV128" t="s">
        <v>193</v>
      </c>
      <c r="CW128" t="s">
        <v>193</v>
      </c>
      <c r="CX128" t="s">
        <v>193</v>
      </c>
      <c r="CY128" t="s">
        <v>193</v>
      </c>
      <c r="CZ128" t="s">
        <v>193</v>
      </c>
      <c r="DA128" t="s">
        <v>193</v>
      </c>
      <c r="DB128" t="s">
        <v>193</v>
      </c>
      <c r="DC128" t="s">
        <v>193</v>
      </c>
      <c r="DD128" t="s">
        <v>193</v>
      </c>
      <c r="DE128" t="s">
        <v>193</v>
      </c>
      <c r="DF128" t="s">
        <v>193</v>
      </c>
      <c r="DG128" t="s">
        <v>193</v>
      </c>
      <c r="DH128" t="s">
        <v>193</v>
      </c>
      <c r="DI128" t="s">
        <v>193</v>
      </c>
      <c r="DJ128" t="s">
        <v>193</v>
      </c>
      <c r="DK128" t="s">
        <v>193</v>
      </c>
      <c r="DL128" t="s">
        <v>193</v>
      </c>
      <c r="DM128" t="s">
        <v>193</v>
      </c>
      <c r="DN128" t="s">
        <v>193</v>
      </c>
      <c r="DO128" t="s">
        <v>193</v>
      </c>
      <c r="DP128" t="s">
        <v>193</v>
      </c>
      <c r="DQ128" t="s">
        <v>193</v>
      </c>
      <c r="DR128" t="s">
        <v>193</v>
      </c>
      <c r="DS128" t="s">
        <v>193</v>
      </c>
      <c r="DT128" t="s">
        <v>193</v>
      </c>
      <c r="DU128" t="s">
        <v>193</v>
      </c>
      <c r="DV128" t="s">
        <v>193</v>
      </c>
      <c r="DW128" t="s">
        <v>193</v>
      </c>
      <c r="DX128" t="s">
        <v>193</v>
      </c>
      <c r="DY128" t="s">
        <v>193</v>
      </c>
      <c r="DZ128" t="s">
        <v>193</v>
      </c>
      <c r="EA128" t="s">
        <v>193</v>
      </c>
      <c r="EB128" t="s">
        <v>193</v>
      </c>
      <c r="EC128" t="s">
        <v>193</v>
      </c>
      <c r="ED128" t="s">
        <v>193</v>
      </c>
      <c r="EE128" t="s">
        <v>193</v>
      </c>
      <c r="EF128" t="s">
        <v>193</v>
      </c>
      <c r="EG128" t="s">
        <v>193</v>
      </c>
      <c r="EH128" t="s">
        <v>193</v>
      </c>
      <c r="EI128" t="s">
        <v>193</v>
      </c>
      <c r="EJ128" t="s">
        <v>193</v>
      </c>
      <c r="EK128" t="s">
        <v>193</v>
      </c>
      <c r="EL128" t="s">
        <v>193</v>
      </c>
      <c r="EM128" t="s">
        <v>193</v>
      </c>
      <c r="EN128" t="s">
        <v>193</v>
      </c>
      <c r="EO128" t="s">
        <v>193</v>
      </c>
      <c r="EP128" t="s">
        <v>193</v>
      </c>
      <c r="EQ128" t="s">
        <v>193</v>
      </c>
      <c r="ER128" t="s">
        <v>193</v>
      </c>
      <c r="ES128" t="s">
        <v>193</v>
      </c>
      <c r="ET128" t="s">
        <v>193</v>
      </c>
      <c r="EU128" t="s">
        <v>193</v>
      </c>
      <c r="EV128" t="s">
        <v>193</v>
      </c>
      <c r="EW128" t="s">
        <v>193</v>
      </c>
      <c r="EX128" t="s">
        <v>193</v>
      </c>
      <c r="EY128" t="s">
        <v>193</v>
      </c>
      <c r="EZ128" t="s">
        <v>193</v>
      </c>
      <c r="FA128" t="s">
        <v>193</v>
      </c>
      <c r="FB128" t="s">
        <v>193</v>
      </c>
      <c r="FC128" t="s">
        <v>193</v>
      </c>
      <c r="FD128" t="s">
        <v>193</v>
      </c>
      <c r="FE128" t="s">
        <v>193</v>
      </c>
      <c r="FF128" t="s">
        <v>193</v>
      </c>
      <c r="FG128" t="s">
        <v>193</v>
      </c>
      <c r="FH128" t="s">
        <v>193</v>
      </c>
      <c r="FI128" t="s">
        <v>193</v>
      </c>
      <c r="FJ128" t="s">
        <v>193</v>
      </c>
      <c r="FK128" t="s">
        <v>193</v>
      </c>
      <c r="FL128" t="s">
        <v>193</v>
      </c>
      <c r="FM128" t="s">
        <v>193</v>
      </c>
      <c r="FN128" t="s">
        <v>193</v>
      </c>
      <c r="FO128" t="s">
        <v>193</v>
      </c>
      <c r="FP128" t="s">
        <v>193</v>
      </c>
      <c r="FQ128" t="s">
        <v>193</v>
      </c>
      <c r="FR128" t="s">
        <v>193</v>
      </c>
      <c r="FS128" t="s">
        <v>193</v>
      </c>
      <c r="FT128" t="s">
        <v>193</v>
      </c>
      <c r="FU128" t="s">
        <v>193</v>
      </c>
      <c r="FV128" t="s">
        <v>193</v>
      </c>
      <c r="FW128" t="s">
        <v>193</v>
      </c>
      <c r="FX128" t="s">
        <v>193</v>
      </c>
      <c r="FY128" t="s">
        <v>193</v>
      </c>
      <c r="FZ128" t="s">
        <v>193</v>
      </c>
      <c r="GA128" t="s">
        <v>193</v>
      </c>
      <c r="GB128" t="s">
        <v>193</v>
      </c>
      <c r="GC128" t="s">
        <v>193</v>
      </c>
      <c r="GD128" t="s">
        <v>193</v>
      </c>
      <c r="GE128" t="s">
        <v>193</v>
      </c>
      <c r="GF128" t="s">
        <v>193</v>
      </c>
      <c r="GG128" t="s">
        <v>193</v>
      </c>
      <c r="GH128" t="s">
        <v>193</v>
      </c>
      <c r="GI128" t="s">
        <v>193</v>
      </c>
      <c r="GJ128" t="s">
        <v>193</v>
      </c>
      <c r="GK128" t="s">
        <v>193</v>
      </c>
      <c r="GL128" t="s">
        <v>193</v>
      </c>
      <c r="GM128" t="s">
        <v>193</v>
      </c>
      <c r="GN128" t="s">
        <v>193</v>
      </c>
      <c r="GO128" t="s">
        <v>193</v>
      </c>
      <c r="GP128" t="s">
        <v>193</v>
      </c>
      <c r="GQ128" t="s">
        <v>193</v>
      </c>
      <c r="GR128" t="s">
        <v>193</v>
      </c>
      <c r="GS128" t="s">
        <v>193</v>
      </c>
      <c r="GT128" t="s">
        <v>193</v>
      </c>
      <c r="GU128" t="s">
        <v>193</v>
      </c>
      <c r="GV128" t="s">
        <v>193</v>
      </c>
      <c r="GW128" t="s">
        <v>193</v>
      </c>
      <c r="GX128" t="s">
        <v>193</v>
      </c>
      <c r="GY128" t="s">
        <v>193</v>
      </c>
      <c r="GZ128" t="s">
        <v>193</v>
      </c>
      <c r="HA128" t="s">
        <v>193</v>
      </c>
      <c r="HB128" t="s">
        <v>193</v>
      </c>
      <c r="HC128" t="s">
        <v>193</v>
      </c>
      <c r="HD128" t="s">
        <v>193</v>
      </c>
      <c r="HE128" t="s">
        <v>193</v>
      </c>
      <c r="HF128" t="s">
        <v>193</v>
      </c>
      <c r="HG128" t="s">
        <v>193</v>
      </c>
      <c r="HH128" t="s">
        <v>193</v>
      </c>
      <c r="HI128" t="s">
        <v>193</v>
      </c>
      <c r="HJ128" t="s">
        <v>193</v>
      </c>
      <c r="HK128" t="s">
        <v>193</v>
      </c>
      <c r="HL128" t="s">
        <v>193</v>
      </c>
      <c r="HM128" t="s">
        <v>193</v>
      </c>
      <c r="HN128" t="s">
        <v>193</v>
      </c>
      <c r="HO128" t="s">
        <v>193</v>
      </c>
      <c r="HP128" t="s">
        <v>193</v>
      </c>
      <c r="HQ128" t="s">
        <v>193</v>
      </c>
      <c r="HR128" t="s">
        <v>193</v>
      </c>
      <c r="HS128" t="s">
        <v>193</v>
      </c>
      <c r="HT128" t="s">
        <v>193</v>
      </c>
      <c r="HU128" t="s">
        <v>193</v>
      </c>
      <c r="HV128" t="s">
        <v>193</v>
      </c>
      <c r="HW128" t="s">
        <v>193</v>
      </c>
      <c r="HX128" t="s">
        <v>193</v>
      </c>
      <c r="HY128" t="s">
        <v>193</v>
      </c>
      <c r="HZ128" t="s">
        <v>193</v>
      </c>
      <c r="IA128" t="s">
        <v>193</v>
      </c>
      <c r="IB128" t="s">
        <v>193</v>
      </c>
      <c r="IC128" t="s">
        <v>193</v>
      </c>
      <c r="ID128" t="s">
        <v>193</v>
      </c>
      <c r="IE128" t="s">
        <v>193</v>
      </c>
      <c r="IF128" t="s">
        <v>193</v>
      </c>
      <c r="IG128" t="s">
        <v>193</v>
      </c>
      <c r="IH128" t="s">
        <v>193</v>
      </c>
      <c r="II128" t="s">
        <v>193</v>
      </c>
      <c r="IJ128" t="s">
        <v>193</v>
      </c>
      <c r="IK128" t="s">
        <v>193</v>
      </c>
      <c r="IL128" t="s">
        <v>193</v>
      </c>
      <c r="IM128" t="s">
        <v>193</v>
      </c>
      <c r="IN128" t="s">
        <v>193</v>
      </c>
      <c r="IO128" t="s">
        <v>193</v>
      </c>
      <c r="IP128" t="s">
        <v>193</v>
      </c>
      <c r="IQ128" t="s">
        <v>193</v>
      </c>
      <c r="IR128" t="s">
        <v>193</v>
      </c>
      <c r="IS128" t="s">
        <v>193</v>
      </c>
      <c r="IT128" t="s">
        <v>193</v>
      </c>
      <c r="IU128" t="s">
        <v>193</v>
      </c>
      <c r="IV128" t="s">
        <v>193</v>
      </c>
      <c r="IW128" t="s">
        <v>193</v>
      </c>
      <c r="IX128" t="s">
        <v>193</v>
      </c>
      <c r="IY128" t="s">
        <v>193</v>
      </c>
      <c r="IZ128" t="s">
        <v>193</v>
      </c>
      <c r="JA128" t="s">
        <v>193</v>
      </c>
      <c r="JB128" t="s">
        <v>193</v>
      </c>
      <c r="JC128" t="s">
        <v>193</v>
      </c>
      <c r="JD128" t="s">
        <v>193</v>
      </c>
      <c r="JE128" t="s">
        <v>193</v>
      </c>
      <c r="JF128" t="s">
        <v>193</v>
      </c>
      <c r="JG128" t="s">
        <v>193</v>
      </c>
      <c r="JH128" t="s">
        <v>193</v>
      </c>
      <c r="JI128" t="s">
        <v>193</v>
      </c>
      <c r="JJ128" t="s">
        <v>193</v>
      </c>
      <c r="JK128" t="s">
        <v>193</v>
      </c>
      <c r="JL128" t="s">
        <v>193</v>
      </c>
      <c r="JM128" t="s">
        <v>193</v>
      </c>
      <c r="JN128" t="s">
        <v>193</v>
      </c>
      <c r="JO128" t="s">
        <v>193</v>
      </c>
      <c r="JP128" t="s">
        <v>193</v>
      </c>
      <c r="JQ128" t="s">
        <v>193</v>
      </c>
      <c r="JR128" t="s">
        <v>193</v>
      </c>
      <c r="JS128" t="s">
        <v>193</v>
      </c>
      <c r="JT128" t="s">
        <v>193</v>
      </c>
      <c r="JU128" t="s">
        <v>193</v>
      </c>
      <c r="JV128" t="s">
        <v>193</v>
      </c>
      <c r="JW128" t="s">
        <v>193</v>
      </c>
      <c r="JX128" t="s">
        <v>193</v>
      </c>
      <c r="JY128" t="s">
        <v>193</v>
      </c>
      <c r="JZ128" t="s">
        <v>193</v>
      </c>
      <c r="KA128" t="s">
        <v>193</v>
      </c>
      <c r="KB128" t="s">
        <v>193</v>
      </c>
      <c r="KC128" t="s">
        <v>193</v>
      </c>
      <c r="KD128" t="s">
        <v>193</v>
      </c>
      <c r="KE128" t="s">
        <v>193</v>
      </c>
      <c r="KF128" t="s">
        <v>193</v>
      </c>
      <c r="KG128" t="s">
        <v>193</v>
      </c>
      <c r="KH128" t="s">
        <v>193</v>
      </c>
      <c r="KI128" t="s">
        <v>193</v>
      </c>
      <c r="KJ128" t="s">
        <v>193</v>
      </c>
      <c r="KK128" t="s">
        <v>193</v>
      </c>
      <c r="KL128" t="s">
        <v>193</v>
      </c>
      <c r="KM128" t="s">
        <v>193</v>
      </c>
      <c r="KN128" t="s">
        <v>193</v>
      </c>
      <c r="KO128" t="s">
        <v>193</v>
      </c>
      <c r="KP128" t="s">
        <v>193</v>
      </c>
      <c r="KQ128" t="s">
        <v>193</v>
      </c>
      <c r="KR128" t="s">
        <v>193</v>
      </c>
      <c r="KS128" t="s">
        <v>193</v>
      </c>
      <c r="KT128" t="s">
        <v>193</v>
      </c>
      <c r="KU128" t="s">
        <v>109</v>
      </c>
      <c r="KV128" t="s">
        <v>505</v>
      </c>
      <c r="KW128" t="s">
        <v>3318</v>
      </c>
      <c r="KX128" t="s">
        <v>193</v>
      </c>
      <c r="KY128" t="s">
        <v>506</v>
      </c>
      <c r="KZ128" t="s">
        <v>3319</v>
      </c>
      <c r="LA128" t="s">
        <v>3318</v>
      </c>
      <c r="LB128" t="s">
        <v>800</v>
      </c>
      <c r="LC128" t="s">
        <v>193</v>
      </c>
      <c r="LD128" t="s">
        <v>3320</v>
      </c>
      <c r="LE128" t="s">
        <v>797</v>
      </c>
      <c r="LF128" t="s">
        <v>798</v>
      </c>
      <c r="LG128" t="s">
        <v>799</v>
      </c>
      <c r="LH128" t="s">
        <v>193</v>
      </c>
      <c r="LI128" t="s">
        <v>193</v>
      </c>
      <c r="LJ128" t="s">
        <v>193</v>
      </c>
      <c r="LK128" t="s">
        <v>193</v>
      </c>
      <c r="LL128" t="s">
        <v>193</v>
      </c>
      <c r="LM128">
        <v>30</v>
      </c>
      <c r="LN128">
        <v>6</v>
      </c>
      <c r="LO128" t="s">
        <v>193</v>
      </c>
      <c r="LP128" t="s">
        <v>156</v>
      </c>
      <c r="LQ128">
        <v>6</v>
      </c>
      <c r="LR128" t="s">
        <v>109</v>
      </c>
      <c r="LS128" t="s">
        <v>193</v>
      </c>
      <c r="LT128" t="s">
        <v>109</v>
      </c>
      <c r="LU128" t="s">
        <v>511</v>
      </c>
      <c r="LV128">
        <v>0</v>
      </c>
      <c r="LW128">
        <v>1</v>
      </c>
      <c r="LX128">
        <v>0</v>
      </c>
      <c r="LY128">
        <v>0</v>
      </c>
      <c r="LZ128">
        <v>0</v>
      </c>
      <c r="MA128">
        <v>0</v>
      </c>
      <c r="MB128">
        <v>0</v>
      </c>
      <c r="MC128">
        <v>0</v>
      </c>
      <c r="MD128">
        <v>0</v>
      </c>
      <c r="ME128">
        <v>0</v>
      </c>
      <c r="MF128">
        <v>0</v>
      </c>
      <c r="MG128" t="s">
        <v>193</v>
      </c>
      <c r="MH128" t="s">
        <v>109</v>
      </c>
      <c r="MI128" t="s">
        <v>3330</v>
      </c>
      <c r="MJ128">
        <v>0</v>
      </c>
      <c r="MK128">
        <v>1</v>
      </c>
      <c r="ML128">
        <v>0</v>
      </c>
      <c r="MM128" t="s">
        <v>193</v>
      </c>
      <c r="MN128" t="s">
        <v>3361</v>
      </c>
      <c r="MO128">
        <v>0</v>
      </c>
      <c r="MP128">
        <v>1</v>
      </c>
      <c r="MQ128">
        <v>0</v>
      </c>
      <c r="MR128">
        <v>0</v>
      </c>
      <c r="MS128">
        <v>0</v>
      </c>
      <c r="MT128">
        <v>0</v>
      </c>
      <c r="MU128" t="s">
        <v>193</v>
      </c>
      <c r="MV128" t="s">
        <v>193</v>
      </c>
      <c r="MW128" t="s">
        <v>193</v>
      </c>
      <c r="MX128" t="s">
        <v>193</v>
      </c>
      <c r="MY128" t="s">
        <v>193</v>
      </c>
      <c r="MZ128" t="s">
        <v>193</v>
      </c>
      <c r="NA128" t="s">
        <v>4275</v>
      </c>
      <c r="NB128" t="s">
        <v>193</v>
      </c>
      <c r="NC128">
        <v>196282553</v>
      </c>
      <c r="ND128" t="s">
        <v>3580</v>
      </c>
      <c r="NE128" t="s">
        <v>4276</v>
      </c>
      <c r="NF128" t="s">
        <v>193</v>
      </c>
      <c r="NG128" t="s">
        <v>699</v>
      </c>
      <c r="NH128" t="s">
        <v>700</v>
      </c>
      <c r="NI128" t="s">
        <v>611</v>
      </c>
      <c r="NJ128" t="s">
        <v>193</v>
      </c>
      <c r="NK128">
        <v>130</v>
      </c>
    </row>
    <row r="129" spans="1:375" x14ac:dyDescent="0.35">
      <c r="A129" t="s">
        <v>4277</v>
      </c>
      <c r="B129" t="s">
        <v>4278</v>
      </c>
      <c r="C129" t="s">
        <v>3571</v>
      </c>
      <c r="D129">
        <v>8.3333333313930782E-4</v>
      </c>
      <c r="E129" t="s">
        <v>193</v>
      </c>
      <c r="F129" t="s">
        <v>193</v>
      </c>
      <c r="G129" t="s">
        <v>193</v>
      </c>
      <c r="H129" t="s">
        <v>3571</v>
      </c>
      <c r="I129" t="s">
        <v>836</v>
      </c>
      <c r="J129" t="s">
        <v>193</v>
      </c>
      <c r="K129" t="s">
        <v>837</v>
      </c>
      <c r="L129" t="s">
        <v>836</v>
      </c>
      <c r="M129" t="s">
        <v>836</v>
      </c>
      <c r="N129" t="s">
        <v>3573</v>
      </c>
      <c r="O129" t="s">
        <v>193</v>
      </c>
      <c r="P129" t="s">
        <v>4255</v>
      </c>
      <c r="Q129" t="s">
        <v>3573</v>
      </c>
      <c r="R129" t="s">
        <v>3573</v>
      </c>
      <c r="S129" t="s">
        <v>176</v>
      </c>
      <c r="T129" t="s">
        <v>224</v>
      </c>
      <c r="U129" t="s">
        <v>212</v>
      </c>
      <c r="V129" t="s">
        <v>224</v>
      </c>
      <c r="W129" t="s">
        <v>246</v>
      </c>
      <c r="X129" t="s">
        <v>245</v>
      </c>
      <c r="Y129" t="s">
        <v>246</v>
      </c>
      <c r="Z129" t="s">
        <v>838</v>
      </c>
      <c r="AA129" t="s">
        <v>193</v>
      </c>
      <c r="AB129" t="s">
        <v>839</v>
      </c>
      <c r="AC129" t="s">
        <v>838</v>
      </c>
      <c r="AD129" t="s">
        <v>838</v>
      </c>
      <c r="AE129" t="s">
        <v>840</v>
      </c>
      <c r="AF129" t="s">
        <v>193</v>
      </c>
      <c r="AG129" t="s">
        <v>841</v>
      </c>
      <c r="AH129" t="s">
        <v>840</v>
      </c>
      <c r="AI129" t="s">
        <v>840</v>
      </c>
      <c r="AJ129" t="s">
        <v>489</v>
      </c>
      <c r="AK129" t="s">
        <v>490</v>
      </c>
      <c r="AL129" t="s">
        <v>109</v>
      </c>
      <c r="AM129" t="s">
        <v>193</v>
      </c>
      <c r="AN129" t="s">
        <v>109</v>
      </c>
      <c r="AO129" t="s">
        <v>193</v>
      </c>
      <c r="AP129" t="s">
        <v>491</v>
      </c>
      <c r="AQ129" t="s">
        <v>193</v>
      </c>
      <c r="AR129" t="s">
        <v>193</v>
      </c>
      <c r="AS129" t="s">
        <v>496</v>
      </c>
      <c r="AT129" t="s">
        <v>193</v>
      </c>
      <c r="AU129" t="s">
        <v>111</v>
      </c>
      <c r="AV129">
        <v>1</v>
      </c>
      <c r="AW129">
        <v>0</v>
      </c>
      <c r="AX129">
        <v>0</v>
      </c>
      <c r="AY129">
        <v>0</v>
      </c>
      <c r="AZ129">
        <v>0</v>
      </c>
      <c r="BA129">
        <v>0</v>
      </c>
      <c r="BB129">
        <v>0</v>
      </c>
      <c r="BC129" t="s">
        <v>110</v>
      </c>
      <c r="BD129" t="s">
        <v>1423</v>
      </c>
      <c r="BE129" t="s">
        <v>112</v>
      </c>
      <c r="BF129">
        <v>1</v>
      </c>
      <c r="BG129">
        <v>0</v>
      </c>
      <c r="BH129">
        <v>0</v>
      </c>
      <c r="BI129">
        <v>0</v>
      </c>
      <c r="BJ129">
        <v>0</v>
      </c>
      <c r="BK129">
        <v>0</v>
      </c>
      <c r="BL129">
        <v>0</v>
      </c>
      <c r="BM129">
        <v>0</v>
      </c>
      <c r="BN129">
        <v>0</v>
      </c>
      <c r="BO129">
        <v>0</v>
      </c>
      <c r="BP129" t="s">
        <v>193</v>
      </c>
      <c r="BQ129" t="s">
        <v>142</v>
      </c>
      <c r="BR129" t="s">
        <v>142</v>
      </c>
      <c r="BS129" t="s">
        <v>507</v>
      </c>
      <c r="BT129">
        <v>1</v>
      </c>
      <c r="BU129">
        <v>1</v>
      </c>
      <c r="BV129">
        <v>1</v>
      </c>
      <c r="BW129">
        <v>1</v>
      </c>
      <c r="BX129">
        <v>0</v>
      </c>
      <c r="BY129">
        <v>0</v>
      </c>
      <c r="BZ129">
        <v>1</v>
      </c>
      <c r="CA129">
        <v>0</v>
      </c>
      <c r="CB129" t="s">
        <v>498</v>
      </c>
      <c r="CC129">
        <v>230</v>
      </c>
      <c r="CD129">
        <v>115</v>
      </c>
      <c r="CE129" t="s">
        <v>109</v>
      </c>
      <c r="CF129">
        <v>240</v>
      </c>
      <c r="CG129">
        <v>92.307692307692307</v>
      </c>
      <c r="CH129" t="s">
        <v>109</v>
      </c>
      <c r="CI129">
        <v>240</v>
      </c>
      <c r="CJ129">
        <v>104.347826086956</v>
      </c>
      <c r="CK129" t="s">
        <v>109</v>
      </c>
      <c r="CL129">
        <v>300</v>
      </c>
      <c r="CM129">
        <v>103.448275862068</v>
      </c>
      <c r="CN129" t="s">
        <v>109</v>
      </c>
      <c r="CO129" t="s">
        <v>193</v>
      </c>
      <c r="CP129" t="s">
        <v>193</v>
      </c>
      <c r="CQ129" t="s">
        <v>193</v>
      </c>
      <c r="CR129" t="s">
        <v>193</v>
      </c>
      <c r="CS129" t="s">
        <v>193</v>
      </c>
      <c r="CT129" t="s">
        <v>193</v>
      </c>
      <c r="CU129" t="s">
        <v>612</v>
      </c>
      <c r="CV129" t="s">
        <v>109</v>
      </c>
      <c r="CW129">
        <v>800</v>
      </c>
      <c r="CX129" t="s">
        <v>193</v>
      </c>
      <c r="CY129" t="s">
        <v>193</v>
      </c>
      <c r="CZ129" t="s">
        <v>193</v>
      </c>
      <c r="DA129" t="s">
        <v>193</v>
      </c>
      <c r="DB129" t="s">
        <v>193</v>
      </c>
      <c r="DC129" t="s">
        <v>193</v>
      </c>
      <c r="DD129" t="s">
        <v>156</v>
      </c>
      <c r="DE129">
        <v>800</v>
      </c>
      <c r="DF129" t="s">
        <v>109</v>
      </c>
      <c r="DG129" t="s">
        <v>109</v>
      </c>
      <c r="DH129" t="s">
        <v>3457</v>
      </c>
      <c r="DI129">
        <v>0</v>
      </c>
      <c r="DJ129">
        <v>0</v>
      </c>
      <c r="DK129">
        <v>0</v>
      </c>
      <c r="DL129">
        <v>0</v>
      </c>
      <c r="DM129">
        <v>0</v>
      </c>
      <c r="DN129">
        <v>1</v>
      </c>
      <c r="DO129">
        <v>0</v>
      </c>
      <c r="DP129">
        <v>0</v>
      </c>
      <c r="DQ129">
        <v>0</v>
      </c>
      <c r="DR129">
        <v>0</v>
      </c>
      <c r="DS129">
        <v>0</v>
      </c>
      <c r="DT129">
        <v>0</v>
      </c>
      <c r="DU129">
        <v>0</v>
      </c>
      <c r="DV129">
        <v>0</v>
      </c>
      <c r="DW129" t="s">
        <v>193</v>
      </c>
      <c r="DX129" t="s">
        <v>843</v>
      </c>
      <c r="DY129">
        <v>0</v>
      </c>
      <c r="DZ129">
        <v>1</v>
      </c>
      <c r="EA129">
        <v>0</v>
      </c>
      <c r="EB129">
        <v>1</v>
      </c>
      <c r="EC129">
        <v>0</v>
      </c>
      <c r="ED129">
        <v>0</v>
      </c>
      <c r="EE129">
        <v>1</v>
      </c>
      <c r="EF129">
        <v>0</v>
      </c>
      <c r="EG129" t="s">
        <v>114</v>
      </c>
      <c r="EH129" t="s">
        <v>114</v>
      </c>
      <c r="EI129" t="s">
        <v>109</v>
      </c>
      <c r="EJ129" t="s">
        <v>176</v>
      </c>
      <c r="EK129" t="s">
        <v>789</v>
      </c>
      <c r="EL129" t="s">
        <v>224</v>
      </c>
      <c r="EM129" t="s">
        <v>789</v>
      </c>
      <c r="EN129" t="s">
        <v>193</v>
      </c>
      <c r="EO129" t="s">
        <v>193</v>
      </c>
      <c r="EP129" t="s">
        <v>193</v>
      </c>
      <c r="EQ129" t="s">
        <v>193</v>
      </c>
      <c r="ER129" t="s">
        <v>193</v>
      </c>
      <c r="ES129" t="s">
        <v>193</v>
      </c>
      <c r="ET129" t="s">
        <v>193</v>
      </c>
      <c r="EU129" t="s">
        <v>193</v>
      </c>
      <c r="EV129" t="s">
        <v>193</v>
      </c>
      <c r="EW129" t="s">
        <v>193</v>
      </c>
      <c r="EX129" t="s">
        <v>193</v>
      </c>
      <c r="EY129" t="s">
        <v>193</v>
      </c>
      <c r="EZ129" t="s">
        <v>193</v>
      </c>
      <c r="FA129" t="s">
        <v>193</v>
      </c>
      <c r="FB129" t="s">
        <v>193</v>
      </c>
      <c r="FC129" t="s">
        <v>193</v>
      </c>
      <c r="FD129" t="s">
        <v>193</v>
      </c>
      <c r="FE129" t="s">
        <v>193</v>
      </c>
      <c r="FF129" t="s">
        <v>193</v>
      </c>
      <c r="FG129" t="s">
        <v>193</v>
      </c>
      <c r="FH129" t="s">
        <v>193</v>
      </c>
      <c r="FI129" t="s">
        <v>193</v>
      </c>
      <c r="FJ129" t="s">
        <v>193</v>
      </c>
      <c r="FK129" t="s">
        <v>193</v>
      </c>
      <c r="FL129" t="s">
        <v>193</v>
      </c>
      <c r="FM129" t="s">
        <v>193</v>
      </c>
      <c r="FN129" t="s">
        <v>193</v>
      </c>
      <c r="FO129" t="s">
        <v>193</v>
      </c>
      <c r="FP129" t="s">
        <v>193</v>
      </c>
      <c r="FQ129" t="s">
        <v>193</v>
      </c>
      <c r="FR129" t="s">
        <v>193</v>
      </c>
      <c r="FS129" t="s">
        <v>193</v>
      </c>
      <c r="FT129" t="s">
        <v>193</v>
      </c>
      <c r="FU129" t="s">
        <v>193</v>
      </c>
      <c r="FV129" t="s">
        <v>193</v>
      </c>
      <c r="FW129" t="s">
        <v>193</v>
      </c>
      <c r="FX129" t="s">
        <v>193</v>
      </c>
      <c r="FY129" t="s">
        <v>193</v>
      </c>
      <c r="FZ129" t="s">
        <v>193</v>
      </c>
      <c r="GA129" t="s">
        <v>193</v>
      </c>
      <c r="GB129" t="s">
        <v>193</v>
      </c>
      <c r="GC129" t="s">
        <v>193</v>
      </c>
      <c r="GD129" t="s">
        <v>193</v>
      </c>
      <c r="GE129" t="s">
        <v>193</v>
      </c>
      <c r="GF129" t="s">
        <v>193</v>
      </c>
      <c r="GG129" t="s">
        <v>193</v>
      </c>
      <c r="GH129" t="s">
        <v>193</v>
      </c>
      <c r="GI129" t="s">
        <v>193</v>
      </c>
      <c r="GJ129" t="s">
        <v>193</v>
      </c>
      <c r="GK129" t="s">
        <v>193</v>
      </c>
      <c r="GL129" t="s">
        <v>193</v>
      </c>
      <c r="GM129" t="s">
        <v>193</v>
      </c>
      <c r="GN129" t="s">
        <v>193</v>
      </c>
      <c r="GO129" t="s">
        <v>193</v>
      </c>
      <c r="GP129" t="s">
        <v>193</v>
      </c>
      <c r="GQ129" t="s">
        <v>193</v>
      </c>
      <c r="GR129" t="s">
        <v>193</v>
      </c>
      <c r="GS129" t="s">
        <v>193</v>
      </c>
      <c r="GT129" t="s">
        <v>193</v>
      </c>
      <c r="GU129" t="s">
        <v>193</v>
      </c>
      <c r="GV129" t="s">
        <v>193</v>
      </c>
      <c r="GW129" t="s">
        <v>193</v>
      </c>
      <c r="GX129" t="s">
        <v>193</v>
      </c>
      <c r="GY129" t="s">
        <v>193</v>
      </c>
      <c r="GZ129" t="s">
        <v>193</v>
      </c>
      <c r="HA129" t="s">
        <v>193</v>
      </c>
      <c r="HB129" t="s">
        <v>193</v>
      </c>
      <c r="HC129" t="s">
        <v>193</v>
      </c>
      <c r="HD129" t="s">
        <v>193</v>
      </c>
      <c r="HE129" t="s">
        <v>193</v>
      </c>
      <c r="HF129" t="s">
        <v>193</v>
      </c>
      <c r="HG129" t="s">
        <v>193</v>
      </c>
      <c r="HH129" t="s">
        <v>193</v>
      </c>
      <c r="HI129" t="s">
        <v>193</v>
      </c>
      <c r="HJ129" t="s">
        <v>193</v>
      </c>
      <c r="HK129" t="s">
        <v>193</v>
      </c>
      <c r="HL129" t="s">
        <v>193</v>
      </c>
      <c r="HM129" t="s">
        <v>193</v>
      </c>
      <c r="HN129" t="s">
        <v>193</v>
      </c>
      <c r="HO129" t="s">
        <v>193</v>
      </c>
      <c r="HP129" t="s">
        <v>193</v>
      </c>
      <c r="HQ129" t="s">
        <v>193</v>
      </c>
      <c r="HR129" t="s">
        <v>193</v>
      </c>
      <c r="HS129" t="s">
        <v>193</v>
      </c>
      <c r="HT129" t="s">
        <v>193</v>
      </c>
      <c r="HU129" t="s">
        <v>193</v>
      </c>
      <c r="HV129" t="s">
        <v>193</v>
      </c>
      <c r="HW129" t="s">
        <v>193</v>
      </c>
      <c r="HX129" t="s">
        <v>193</v>
      </c>
      <c r="HY129" t="s">
        <v>193</v>
      </c>
      <c r="HZ129" t="s">
        <v>193</v>
      </c>
      <c r="IA129" t="s">
        <v>193</v>
      </c>
      <c r="IB129" t="s">
        <v>193</v>
      </c>
      <c r="IC129" t="s">
        <v>193</v>
      </c>
      <c r="ID129" t="s">
        <v>193</v>
      </c>
      <c r="IE129" t="s">
        <v>193</v>
      </c>
      <c r="IF129" t="s">
        <v>193</v>
      </c>
      <c r="IG129" t="s">
        <v>193</v>
      </c>
      <c r="IH129" t="s">
        <v>193</v>
      </c>
      <c r="II129" t="s">
        <v>193</v>
      </c>
      <c r="IJ129" t="s">
        <v>193</v>
      </c>
      <c r="IK129" t="s">
        <v>193</v>
      </c>
      <c r="IL129" t="s">
        <v>193</v>
      </c>
      <c r="IM129" t="s">
        <v>193</v>
      </c>
      <c r="IN129" t="s">
        <v>193</v>
      </c>
      <c r="IO129" t="s">
        <v>193</v>
      </c>
      <c r="IP129" t="s">
        <v>193</v>
      </c>
      <c r="IQ129" t="s">
        <v>193</v>
      </c>
      <c r="IR129" t="s">
        <v>193</v>
      </c>
      <c r="IS129" t="s">
        <v>193</v>
      </c>
      <c r="IT129" t="s">
        <v>193</v>
      </c>
      <c r="IU129" t="s">
        <v>193</v>
      </c>
      <c r="IV129" t="s">
        <v>193</v>
      </c>
      <c r="IW129" t="s">
        <v>193</v>
      </c>
      <c r="IX129" t="s">
        <v>193</v>
      </c>
      <c r="IY129" t="s">
        <v>193</v>
      </c>
      <c r="IZ129" t="s">
        <v>193</v>
      </c>
      <c r="JA129" t="s">
        <v>193</v>
      </c>
      <c r="JB129" t="s">
        <v>193</v>
      </c>
      <c r="JC129" t="s">
        <v>193</v>
      </c>
      <c r="JD129" t="s">
        <v>193</v>
      </c>
      <c r="JE129" t="s">
        <v>193</v>
      </c>
      <c r="JF129" t="s">
        <v>193</v>
      </c>
      <c r="JG129" t="s">
        <v>193</v>
      </c>
      <c r="JH129" t="s">
        <v>193</v>
      </c>
      <c r="JI129" t="s">
        <v>193</v>
      </c>
      <c r="JJ129" t="s">
        <v>193</v>
      </c>
      <c r="JK129" t="s">
        <v>193</v>
      </c>
      <c r="JL129" t="s">
        <v>193</v>
      </c>
      <c r="JM129" t="s">
        <v>193</v>
      </c>
      <c r="JN129" t="s">
        <v>193</v>
      </c>
      <c r="JO129" t="s">
        <v>193</v>
      </c>
      <c r="JP129" t="s">
        <v>193</v>
      </c>
      <c r="JQ129" t="s">
        <v>193</v>
      </c>
      <c r="JR129" t="s">
        <v>109</v>
      </c>
      <c r="JS129" t="s">
        <v>3340</v>
      </c>
      <c r="JT129">
        <v>1</v>
      </c>
      <c r="JU129">
        <v>0</v>
      </c>
      <c r="JV129">
        <v>0</v>
      </c>
      <c r="JW129">
        <v>0</v>
      </c>
      <c r="JX129">
        <v>0</v>
      </c>
      <c r="JY129">
        <v>0</v>
      </c>
      <c r="JZ129" t="s">
        <v>193</v>
      </c>
      <c r="KA129" t="s">
        <v>3436</v>
      </c>
      <c r="KB129">
        <v>1</v>
      </c>
      <c r="KC129">
        <v>0</v>
      </c>
      <c r="KD129">
        <v>0</v>
      </c>
      <c r="KE129">
        <v>0</v>
      </c>
      <c r="KF129">
        <v>0</v>
      </c>
      <c r="KG129">
        <v>0</v>
      </c>
      <c r="KH129">
        <v>0</v>
      </c>
      <c r="KI129">
        <v>0</v>
      </c>
      <c r="KJ129" t="s">
        <v>193</v>
      </c>
      <c r="KK129" t="s">
        <v>109</v>
      </c>
      <c r="KL129" t="s">
        <v>193</v>
      </c>
      <c r="KM129" t="s">
        <v>111</v>
      </c>
      <c r="KN129">
        <v>1</v>
      </c>
      <c r="KO129">
        <v>0</v>
      </c>
      <c r="KP129">
        <v>0</v>
      </c>
      <c r="KQ129">
        <v>0</v>
      </c>
      <c r="KR129">
        <v>0</v>
      </c>
      <c r="KS129">
        <v>0</v>
      </c>
      <c r="KT129">
        <v>0</v>
      </c>
      <c r="KU129" t="s">
        <v>193</v>
      </c>
      <c r="KV129" t="s">
        <v>193</v>
      </c>
      <c r="KW129" t="s">
        <v>193</v>
      </c>
      <c r="KX129" t="s">
        <v>193</v>
      </c>
      <c r="KY129" t="s">
        <v>193</v>
      </c>
      <c r="KZ129" t="s">
        <v>193</v>
      </c>
      <c r="LA129" t="s">
        <v>193</v>
      </c>
      <c r="LB129" t="s">
        <v>193</v>
      </c>
      <c r="LC129" t="s">
        <v>193</v>
      </c>
      <c r="LD129" t="s">
        <v>193</v>
      </c>
      <c r="LE129" t="s">
        <v>193</v>
      </c>
      <c r="LF129" t="s">
        <v>193</v>
      </c>
      <c r="LG129" t="s">
        <v>193</v>
      </c>
      <c r="LH129" t="s">
        <v>193</v>
      </c>
      <c r="LI129" t="s">
        <v>193</v>
      </c>
      <c r="LJ129" t="s">
        <v>193</v>
      </c>
      <c r="LK129" t="s">
        <v>193</v>
      </c>
      <c r="LL129" t="s">
        <v>193</v>
      </c>
      <c r="LM129" t="s">
        <v>193</v>
      </c>
      <c r="LN129" t="s">
        <v>193</v>
      </c>
      <c r="LO129" t="s">
        <v>193</v>
      </c>
      <c r="LP129" t="s">
        <v>193</v>
      </c>
      <c r="LQ129" t="s">
        <v>193</v>
      </c>
      <c r="LR129" t="s">
        <v>193</v>
      </c>
      <c r="LS129" t="s">
        <v>193</v>
      </c>
      <c r="LT129" t="s">
        <v>193</v>
      </c>
      <c r="LU129" t="s">
        <v>193</v>
      </c>
      <c r="LV129" t="s">
        <v>193</v>
      </c>
      <c r="LW129" t="s">
        <v>193</v>
      </c>
      <c r="LX129" t="s">
        <v>193</v>
      </c>
      <c r="LY129" t="s">
        <v>193</v>
      </c>
      <c r="LZ129" t="s">
        <v>193</v>
      </c>
      <c r="MA129" t="s">
        <v>193</v>
      </c>
      <c r="MB129" t="s">
        <v>193</v>
      </c>
      <c r="MC129" t="s">
        <v>193</v>
      </c>
      <c r="MD129" t="s">
        <v>193</v>
      </c>
      <c r="ME129" t="s">
        <v>193</v>
      </c>
      <c r="MF129" t="s">
        <v>193</v>
      </c>
      <c r="MG129" t="s">
        <v>193</v>
      </c>
      <c r="MH129" t="s">
        <v>193</v>
      </c>
      <c r="MI129" t="s">
        <v>193</v>
      </c>
      <c r="MJ129" t="s">
        <v>193</v>
      </c>
      <c r="MK129" t="s">
        <v>193</v>
      </c>
      <c r="ML129" t="s">
        <v>193</v>
      </c>
      <c r="MM129" t="s">
        <v>193</v>
      </c>
      <c r="MN129" t="s">
        <v>193</v>
      </c>
      <c r="MO129" t="s">
        <v>193</v>
      </c>
      <c r="MP129" t="s">
        <v>193</v>
      </c>
      <c r="MQ129" t="s">
        <v>193</v>
      </c>
      <c r="MR129" t="s">
        <v>193</v>
      </c>
      <c r="MS129" t="s">
        <v>193</v>
      </c>
      <c r="MT129" t="s">
        <v>193</v>
      </c>
      <c r="MU129" t="s">
        <v>193</v>
      </c>
      <c r="MV129" t="s">
        <v>193</v>
      </c>
      <c r="MW129" t="s">
        <v>193</v>
      </c>
      <c r="MX129" t="s">
        <v>193</v>
      </c>
      <c r="MY129" t="s">
        <v>193</v>
      </c>
      <c r="MZ129" t="s">
        <v>193</v>
      </c>
      <c r="NA129" t="s">
        <v>4279</v>
      </c>
      <c r="NB129" t="s">
        <v>193</v>
      </c>
      <c r="NC129">
        <v>196282557</v>
      </c>
      <c r="ND129" t="s">
        <v>3581</v>
      </c>
      <c r="NE129" t="s">
        <v>4280</v>
      </c>
      <c r="NF129" t="s">
        <v>193</v>
      </c>
      <c r="NG129" t="s">
        <v>699</v>
      </c>
      <c r="NH129" t="s">
        <v>700</v>
      </c>
      <c r="NI129" t="s">
        <v>611</v>
      </c>
      <c r="NJ129" t="s">
        <v>193</v>
      </c>
      <c r="NK129">
        <v>131</v>
      </c>
    </row>
    <row r="130" spans="1:375" x14ac:dyDescent="0.35">
      <c r="A130" t="s">
        <v>4281</v>
      </c>
      <c r="B130" t="s">
        <v>4282</v>
      </c>
      <c r="C130" t="s">
        <v>3571</v>
      </c>
      <c r="D130">
        <v>4.166666665696539E-3</v>
      </c>
      <c r="E130" t="s">
        <v>193</v>
      </c>
      <c r="F130" t="s">
        <v>193</v>
      </c>
      <c r="G130" t="s">
        <v>193</v>
      </c>
      <c r="H130" t="s">
        <v>3571</v>
      </c>
      <c r="I130" t="s">
        <v>836</v>
      </c>
      <c r="J130" t="s">
        <v>193</v>
      </c>
      <c r="K130" t="s">
        <v>837</v>
      </c>
      <c r="L130" t="s">
        <v>836</v>
      </c>
      <c r="M130" t="s">
        <v>836</v>
      </c>
      <c r="N130" t="s">
        <v>3573</v>
      </c>
      <c r="O130" t="s">
        <v>193</v>
      </c>
      <c r="P130" t="s">
        <v>4255</v>
      </c>
      <c r="Q130" t="s">
        <v>3573</v>
      </c>
      <c r="R130" t="s">
        <v>3573</v>
      </c>
      <c r="S130" t="s">
        <v>176</v>
      </c>
      <c r="T130" t="s">
        <v>224</v>
      </c>
      <c r="U130" t="s">
        <v>212</v>
      </c>
      <c r="V130" t="s">
        <v>224</v>
      </c>
      <c r="W130" t="s">
        <v>246</v>
      </c>
      <c r="X130" t="s">
        <v>245</v>
      </c>
      <c r="Y130" t="s">
        <v>246</v>
      </c>
      <c r="Z130" t="s">
        <v>838</v>
      </c>
      <c r="AA130" t="s">
        <v>193</v>
      </c>
      <c r="AB130" t="s">
        <v>839</v>
      </c>
      <c r="AC130" t="s">
        <v>838</v>
      </c>
      <c r="AD130" t="s">
        <v>838</v>
      </c>
      <c r="AE130" t="s">
        <v>840</v>
      </c>
      <c r="AF130" t="s">
        <v>193</v>
      </c>
      <c r="AG130" t="s">
        <v>841</v>
      </c>
      <c r="AH130" t="s">
        <v>840</v>
      </c>
      <c r="AI130" t="s">
        <v>840</v>
      </c>
      <c r="AJ130" t="s">
        <v>489</v>
      </c>
      <c r="AK130" t="s">
        <v>3317</v>
      </c>
      <c r="AL130" t="s">
        <v>109</v>
      </c>
      <c r="AM130" t="s">
        <v>193</v>
      </c>
      <c r="AN130" t="s">
        <v>109</v>
      </c>
      <c r="AO130" t="s">
        <v>193</v>
      </c>
      <c r="AP130" t="s">
        <v>491</v>
      </c>
      <c r="AQ130" t="s">
        <v>193</v>
      </c>
      <c r="AR130" t="s">
        <v>193</v>
      </c>
      <c r="AS130" t="s">
        <v>193</v>
      </c>
      <c r="AT130" t="s">
        <v>193</v>
      </c>
      <c r="AU130" t="s">
        <v>193</v>
      </c>
      <c r="AV130" t="s">
        <v>193</v>
      </c>
      <c r="AW130" t="s">
        <v>193</v>
      </c>
      <c r="AX130" t="s">
        <v>193</v>
      </c>
      <c r="AY130" t="s">
        <v>193</v>
      </c>
      <c r="AZ130" t="s">
        <v>193</v>
      </c>
      <c r="BA130" t="s">
        <v>193</v>
      </c>
      <c r="BB130" t="s">
        <v>193</v>
      </c>
      <c r="BC130" t="s">
        <v>193</v>
      </c>
      <c r="BD130" t="s">
        <v>193</v>
      </c>
      <c r="BE130" t="s">
        <v>193</v>
      </c>
      <c r="BF130" t="s">
        <v>193</v>
      </c>
      <c r="BG130" t="s">
        <v>193</v>
      </c>
      <c r="BH130" t="s">
        <v>193</v>
      </c>
      <c r="BI130" t="s">
        <v>193</v>
      </c>
      <c r="BJ130" t="s">
        <v>193</v>
      </c>
      <c r="BK130" t="s">
        <v>193</v>
      </c>
      <c r="BL130" t="s">
        <v>193</v>
      </c>
      <c r="BM130" t="s">
        <v>193</v>
      </c>
      <c r="BN130" t="s">
        <v>193</v>
      </c>
      <c r="BO130" t="s">
        <v>193</v>
      </c>
      <c r="BP130" t="s">
        <v>193</v>
      </c>
      <c r="BQ130" t="s">
        <v>193</v>
      </c>
      <c r="BR130" t="s">
        <v>193</v>
      </c>
      <c r="BS130" t="s">
        <v>193</v>
      </c>
      <c r="BT130" t="s">
        <v>193</v>
      </c>
      <c r="BU130" t="s">
        <v>193</v>
      </c>
      <c r="BV130" t="s">
        <v>193</v>
      </c>
      <c r="BW130" t="s">
        <v>193</v>
      </c>
      <c r="BX130" t="s">
        <v>193</v>
      </c>
      <c r="BY130" t="s">
        <v>193</v>
      </c>
      <c r="BZ130" t="s">
        <v>193</v>
      </c>
      <c r="CA130" t="s">
        <v>193</v>
      </c>
      <c r="CB130" t="s">
        <v>193</v>
      </c>
      <c r="CC130" t="s">
        <v>193</v>
      </c>
      <c r="CD130" t="s">
        <v>193</v>
      </c>
      <c r="CE130" t="s">
        <v>193</v>
      </c>
      <c r="CF130" t="s">
        <v>193</v>
      </c>
      <c r="CG130" t="s">
        <v>193</v>
      </c>
      <c r="CH130" t="s">
        <v>193</v>
      </c>
      <c r="CI130" t="s">
        <v>193</v>
      </c>
      <c r="CJ130" t="s">
        <v>193</v>
      </c>
      <c r="CK130" t="s">
        <v>193</v>
      </c>
      <c r="CL130" t="s">
        <v>193</v>
      </c>
      <c r="CM130" t="s">
        <v>193</v>
      </c>
      <c r="CN130" t="s">
        <v>193</v>
      </c>
      <c r="CO130" t="s">
        <v>193</v>
      </c>
      <c r="CP130" t="s">
        <v>193</v>
      </c>
      <c r="CQ130" t="s">
        <v>193</v>
      </c>
      <c r="CR130" t="s">
        <v>193</v>
      </c>
      <c r="CS130" t="s">
        <v>193</v>
      </c>
      <c r="CT130" t="s">
        <v>193</v>
      </c>
      <c r="CU130" t="s">
        <v>193</v>
      </c>
      <c r="CV130" t="s">
        <v>193</v>
      </c>
      <c r="CW130" t="s">
        <v>193</v>
      </c>
      <c r="CX130" t="s">
        <v>193</v>
      </c>
      <c r="CY130" t="s">
        <v>193</v>
      </c>
      <c r="CZ130" t="s">
        <v>193</v>
      </c>
      <c r="DA130" t="s">
        <v>193</v>
      </c>
      <c r="DB130" t="s">
        <v>193</v>
      </c>
      <c r="DC130" t="s">
        <v>193</v>
      </c>
      <c r="DD130" t="s">
        <v>193</v>
      </c>
      <c r="DE130" t="s">
        <v>193</v>
      </c>
      <c r="DF130" t="s">
        <v>193</v>
      </c>
      <c r="DG130" t="s">
        <v>193</v>
      </c>
      <c r="DH130" t="s">
        <v>193</v>
      </c>
      <c r="DI130" t="s">
        <v>193</v>
      </c>
      <c r="DJ130" t="s">
        <v>193</v>
      </c>
      <c r="DK130" t="s">
        <v>193</v>
      </c>
      <c r="DL130" t="s">
        <v>193</v>
      </c>
      <c r="DM130" t="s">
        <v>193</v>
      </c>
      <c r="DN130" t="s">
        <v>193</v>
      </c>
      <c r="DO130" t="s">
        <v>193</v>
      </c>
      <c r="DP130" t="s">
        <v>193</v>
      </c>
      <c r="DQ130" t="s">
        <v>193</v>
      </c>
      <c r="DR130" t="s">
        <v>193</v>
      </c>
      <c r="DS130" t="s">
        <v>193</v>
      </c>
      <c r="DT130" t="s">
        <v>193</v>
      </c>
      <c r="DU130" t="s">
        <v>193</v>
      </c>
      <c r="DV130" t="s">
        <v>193</v>
      </c>
      <c r="DW130" t="s">
        <v>193</v>
      </c>
      <c r="DX130" t="s">
        <v>193</v>
      </c>
      <c r="DY130" t="s">
        <v>193</v>
      </c>
      <c r="DZ130" t="s">
        <v>193</v>
      </c>
      <c r="EA130" t="s">
        <v>193</v>
      </c>
      <c r="EB130" t="s">
        <v>193</v>
      </c>
      <c r="EC130" t="s">
        <v>193</v>
      </c>
      <c r="ED130" t="s">
        <v>193</v>
      </c>
      <c r="EE130" t="s">
        <v>193</v>
      </c>
      <c r="EF130" t="s">
        <v>193</v>
      </c>
      <c r="EG130" t="s">
        <v>193</v>
      </c>
      <c r="EH130" t="s">
        <v>193</v>
      </c>
      <c r="EI130" t="s">
        <v>193</v>
      </c>
      <c r="EJ130" t="s">
        <v>193</v>
      </c>
      <c r="EK130" t="s">
        <v>193</v>
      </c>
      <c r="EL130" t="s">
        <v>193</v>
      </c>
      <c r="EM130" t="s">
        <v>193</v>
      </c>
      <c r="EN130" t="s">
        <v>193</v>
      </c>
      <c r="EO130" t="s">
        <v>193</v>
      </c>
      <c r="EP130" t="s">
        <v>193</v>
      </c>
      <c r="EQ130" t="s">
        <v>193</v>
      </c>
      <c r="ER130" t="s">
        <v>193</v>
      </c>
      <c r="ES130" t="s">
        <v>193</v>
      </c>
      <c r="ET130" t="s">
        <v>193</v>
      </c>
      <c r="EU130" t="s">
        <v>193</v>
      </c>
      <c r="EV130" t="s">
        <v>193</v>
      </c>
      <c r="EW130" t="s">
        <v>193</v>
      </c>
      <c r="EX130" t="s">
        <v>193</v>
      </c>
      <c r="EY130" t="s">
        <v>193</v>
      </c>
      <c r="EZ130" t="s">
        <v>193</v>
      </c>
      <c r="FA130" t="s">
        <v>193</v>
      </c>
      <c r="FB130" t="s">
        <v>193</v>
      </c>
      <c r="FC130" t="s">
        <v>193</v>
      </c>
      <c r="FD130" t="s">
        <v>193</v>
      </c>
      <c r="FE130" t="s">
        <v>193</v>
      </c>
      <c r="FF130" t="s">
        <v>193</v>
      </c>
      <c r="FG130" t="s">
        <v>193</v>
      </c>
      <c r="FH130" t="s">
        <v>193</v>
      </c>
      <c r="FI130" t="s">
        <v>193</v>
      </c>
      <c r="FJ130" t="s">
        <v>193</v>
      </c>
      <c r="FK130" t="s">
        <v>193</v>
      </c>
      <c r="FL130" t="s">
        <v>193</v>
      </c>
      <c r="FM130" t="s">
        <v>193</v>
      </c>
      <c r="FN130" t="s">
        <v>193</v>
      </c>
      <c r="FO130" t="s">
        <v>193</v>
      </c>
      <c r="FP130" t="s">
        <v>193</v>
      </c>
      <c r="FQ130" t="s">
        <v>193</v>
      </c>
      <c r="FR130" t="s">
        <v>193</v>
      </c>
      <c r="FS130" t="s">
        <v>193</v>
      </c>
      <c r="FT130" t="s">
        <v>193</v>
      </c>
      <c r="FU130" t="s">
        <v>193</v>
      </c>
      <c r="FV130" t="s">
        <v>193</v>
      </c>
      <c r="FW130" t="s">
        <v>193</v>
      </c>
      <c r="FX130" t="s">
        <v>193</v>
      </c>
      <c r="FY130" t="s">
        <v>193</v>
      </c>
      <c r="FZ130" t="s">
        <v>193</v>
      </c>
      <c r="GA130" t="s">
        <v>193</v>
      </c>
      <c r="GB130" t="s">
        <v>193</v>
      </c>
      <c r="GC130" t="s">
        <v>193</v>
      </c>
      <c r="GD130" t="s">
        <v>193</v>
      </c>
      <c r="GE130" t="s">
        <v>193</v>
      </c>
      <c r="GF130" t="s">
        <v>193</v>
      </c>
      <c r="GG130" t="s">
        <v>193</v>
      </c>
      <c r="GH130" t="s">
        <v>193</v>
      </c>
      <c r="GI130" t="s">
        <v>193</v>
      </c>
      <c r="GJ130" t="s">
        <v>193</v>
      </c>
      <c r="GK130" t="s">
        <v>193</v>
      </c>
      <c r="GL130" t="s">
        <v>193</v>
      </c>
      <c r="GM130" t="s">
        <v>193</v>
      </c>
      <c r="GN130" t="s">
        <v>193</v>
      </c>
      <c r="GO130" t="s">
        <v>193</v>
      </c>
      <c r="GP130" t="s">
        <v>193</v>
      </c>
      <c r="GQ130" t="s">
        <v>193</v>
      </c>
      <c r="GR130" t="s">
        <v>193</v>
      </c>
      <c r="GS130" t="s">
        <v>193</v>
      </c>
      <c r="GT130" t="s">
        <v>193</v>
      </c>
      <c r="GU130" t="s">
        <v>193</v>
      </c>
      <c r="GV130" t="s">
        <v>193</v>
      </c>
      <c r="GW130" t="s">
        <v>193</v>
      </c>
      <c r="GX130" t="s">
        <v>193</v>
      </c>
      <c r="GY130" t="s">
        <v>193</v>
      </c>
      <c r="GZ130" t="s">
        <v>193</v>
      </c>
      <c r="HA130" t="s">
        <v>193</v>
      </c>
      <c r="HB130" t="s">
        <v>193</v>
      </c>
      <c r="HC130" t="s">
        <v>193</v>
      </c>
      <c r="HD130" t="s">
        <v>193</v>
      </c>
      <c r="HE130" t="s">
        <v>193</v>
      </c>
      <c r="HF130" t="s">
        <v>193</v>
      </c>
      <c r="HG130" t="s">
        <v>193</v>
      </c>
      <c r="HH130" t="s">
        <v>193</v>
      </c>
      <c r="HI130" t="s">
        <v>193</v>
      </c>
      <c r="HJ130" t="s">
        <v>193</v>
      </c>
      <c r="HK130" t="s">
        <v>193</v>
      </c>
      <c r="HL130" t="s">
        <v>193</v>
      </c>
      <c r="HM130" t="s">
        <v>193</v>
      </c>
      <c r="HN130" t="s">
        <v>193</v>
      </c>
      <c r="HO130" t="s">
        <v>193</v>
      </c>
      <c r="HP130" t="s">
        <v>193</v>
      </c>
      <c r="HQ130" t="s">
        <v>193</v>
      </c>
      <c r="HR130" t="s">
        <v>193</v>
      </c>
      <c r="HS130" t="s">
        <v>193</v>
      </c>
      <c r="HT130" t="s">
        <v>193</v>
      </c>
      <c r="HU130" t="s">
        <v>193</v>
      </c>
      <c r="HV130" t="s">
        <v>193</v>
      </c>
      <c r="HW130" t="s">
        <v>193</v>
      </c>
      <c r="HX130" t="s">
        <v>193</v>
      </c>
      <c r="HY130" t="s">
        <v>193</v>
      </c>
      <c r="HZ130" t="s">
        <v>193</v>
      </c>
      <c r="IA130" t="s">
        <v>193</v>
      </c>
      <c r="IB130" t="s">
        <v>193</v>
      </c>
      <c r="IC130" t="s">
        <v>193</v>
      </c>
      <c r="ID130" t="s">
        <v>193</v>
      </c>
      <c r="IE130" t="s">
        <v>193</v>
      </c>
      <c r="IF130" t="s">
        <v>193</v>
      </c>
      <c r="IG130" t="s">
        <v>193</v>
      </c>
      <c r="IH130" t="s">
        <v>193</v>
      </c>
      <c r="II130" t="s">
        <v>193</v>
      </c>
      <c r="IJ130" t="s">
        <v>193</v>
      </c>
      <c r="IK130" t="s">
        <v>193</v>
      </c>
      <c r="IL130" t="s">
        <v>193</v>
      </c>
      <c r="IM130" t="s">
        <v>193</v>
      </c>
      <c r="IN130" t="s">
        <v>193</v>
      </c>
      <c r="IO130" t="s">
        <v>193</v>
      </c>
      <c r="IP130" t="s">
        <v>193</v>
      </c>
      <c r="IQ130" t="s">
        <v>193</v>
      </c>
      <c r="IR130" t="s">
        <v>193</v>
      </c>
      <c r="IS130" t="s">
        <v>193</v>
      </c>
      <c r="IT130" t="s">
        <v>193</v>
      </c>
      <c r="IU130" t="s">
        <v>193</v>
      </c>
      <c r="IV130" t="s">
        <v>193</v>
      </c>
      <c r="IW130" t="s">
        <v>193</v>
      </c>
      <c r="IX130" t="s">
        <v>193</v>
      </c>
      <c r="IY130" t="s">
        <v>193</v>
      </c>
      <c r="IZ130" t="s">
        <v>193</v>
      </c>
      <c r="JA130" t="s">
        <v>193</v>
      </c>
      <c r="JB130" t="s">
        <v>193</v>
      </c>
      <c r="JC130" t="s">
        <v>193</v>
      </c>
      <c r="JD130" t="s">
        <v>193</v>
      </c>
      <c r="JE130" t="s">
        <v>193</v>
      </c>
      <c r="JF130" t="s">
        <v>193</v>
      </c>
      <c r="JG130" t="s">
        <v>193</v>
      </c>
      <c r="JH130" t="s">
        <v>193</v>
      </c>
      <c r="JI130" t="s">
        <v>193</v>
      </c>
      <c r="JJ130" t="s">
        <v>193</v>
      </c>
      <c r="JK130" t="s">
        <v>193</v>
      </c>
      <c r="JL130" t="s">
        <v>193</v>
      </c>
      <c r="JM130" t="s">
        <v>193</v>
      </c>
      <c r="JN130" t="s">
        <v>193</v>
      </c>
      <c r="JO130" t="s">
        <v>193</v>
      </c>
      <c r="JP130" t="s">
        <v>193</v>
      </c>
      <c r="JQ130" t="s">
        <v>193</v>
      </c>
      <c r="JR130" t="s">
        <v>193</v>
      </c>
      <c r="JS130" t="s">
        <v>193</v>
      </c>
      <c r="JT130" t="s">
        <v>193</v>
      </c>
      <c r="JU130" t="s">
        <v>193</v>
      </c>
      <c r="JV130" t="s">
        <v>193</v>
      </c>
      <c r="JW130" t="s">
        <v>193</v>
      </c>
      <c r="JX130" t="s">
        <v>193</v>
      </c>
      <c r="JY130" t="s">
        <v>193</v>
      </c>
      <c r="JZ130" t="s">
        <v>193</v>
      </c>
      <c r="KA130" t="s">
        <v>193</v>
      </c>
      <c r="KB130" t="s">
        <v>193</v>
      </c>
      <c r="KC130" t="s">
        <v>193</v>
      </c>
      <c r="KD130" t="s">
        <v>193</v>
      </c>
      <c r="KE130" t="s">
        <v>193</v>
      </c>
      <c r="KF130" t="s">
        <v>193</v>
      </c>
      <c r="KG130" t="s">
        <v>193</v>
      </c>
      <c r="KH130" t="s">
        <v>193</v>
      </c>
      <c r="KI130" t="s">
        <v>193</v>
      </c>
      <c r="KJ130" t="s">
        <v>193</v>
      </c>
      <c r="KK130" t="s">
        <v>193</v>
      </c>
      <c r="KL130" t="s">
        <v>193</v>
      </c>
      <c r="KM130" t="s">
        <v>193</v>
      </c>
      <c r="KN130" t="s">
        <v>193</v>
      </c>
      <c r="KO130" t="s">
        <v>193</v>
      </c>
      <c r="KP130" t="s">
        <v>193</v>
      </c>
      <c r="KQ130" t="s">
        <v>193</v>
      </c>
      <c r="KR130" t="s">
        <v>193</v>
      </c>
      <c r="KS130" t="s">
        <v>193</v>
      </c>
      <c r="KT130" t="s">
        <v>193</v>
      </c>
      <c r="KU130" t="s">
        <v>109</v>
      </c>
      <c r="KV130" t="s">
        <v>505</v>
      </c>
      <c r="KW130" t="s">
        <v>3357</v>
      </c>
      <c r="KX130" t="s">
        <v>193</v>
      </c>
      <c r="KY130" t="s">
        <v>516</v>
      </c>
      <c r="KZ130" t="s">
        <v>3358</v>
      </c>
      <c r="LA130" t="s">
        <v>3357</v>
      </c>
      <c r="LB130" t="s">
        <v>796</v>
      </c>
      <c r="LC130" t="s">
        <v>193</v>
      </c>
      <c r="LD130" t="s">
        <v>805</v>
      </c>
      <c r="LE130" t="s">
        <v>797</v>
      </c>
      <c r="LF130" t="s">
        <v>798</v>
      </c>
      <c r="LG130" t="s">
        <v>799</v>
      </c>
      <c r="LH130" t="s">
        <v>193</v>
      </c>
      <c r="LI130" t="s">
        <v>193</v>
      </c>
      <c r="LJ130" t="s">
        <v>193</v>
      </c>
      <c r="LK130" t="s">
        <v>193</v>
      </c>
      <c r="LL130" t="s">
        <v>193</v>
      </c>
      <c r="LM130">
        <v>10</v>
      </c>
      <c r="LN130">
        <v>2</v>
      </c>
      <c r="LO130" t="s">
        <v>193</v>
      </c>
      <c r="LP130" t="s">
        <v>156</v>
      </c>
      <c r="LQ130">
        <v>2</v>
      </c>
      <c r="LR130" t="s">
        <v>114</v>
      </c>
      <c r="LS130" t="s">
        <v>705</v>
      </c>
      <c r="LT130" t="s">
        <v>109</v>
      </c>
      <c r="LU130" t="s">
        <v>510</v>
      </c>
      <c r="LV130">
        <v>0</v>
      </c>
      <c r="LW130">
        <v>0</v>
      </c>
      <c r="LX130">
        <v>0</v>
      </c>
      <c r="LY130">
        <v>1</v>
      </c>
      <c r="LZ130">
        <v>0</v>
      </c>
      <c r="MA130">
        <v>0</v>
      </c>
      <c r="MB130">
        <v>0</v>
      </c>
      <c r="MC130">
        <v>0</v>
      </c>
      <c r="MD130">
        <v>0</v>
      </c>
      <c r="ME130">
        <v>0</v>
      </c>
      <c r="MF130">
        <v>0</v>
      </c>
      <c r="MG130" t="s">
        <v>193</v>
      </c>
      <c r="MH130" t="s">
        <v>109</v>
      </c>
      <c r="MI130" t="s">
        <v>3330</v>
      </c>
      <c r="MJ130">
        <v>0</v>
      </c>
      <c r="MK130">
        <v>1</v>
      </c>
      <c r="ML130">
        <v>0</v>
      </c>
      <c r="MM130" t="s">
        <v>193</v>
      </c>
      <c r="MN130" t="s">
        <v>3343</v>
      </c>
      <c r="MO130">
        <v>1</v>
      </c>
      <c r="MP130">
        <v>0</v>
      </c>
      <c r="MQ130">
        <v>0</v>
      </c>
      <c r="MR130">
        <v>0</v>
      </c>
      <c r="MS130">
        <v>0</v>
      </c>
      <c r="MT130">
        <v>0</v>
      </c>
      <c r="MU130" t="s">
        <v>193</v>
      </c>
      <c r="MV130" t="s">
        <v>193</v>
      </c>
      <c r="MW130" t="s">
        <v>193</v>
      </c>
      <c r="MX130" t="s">
        <v>193</v>
      </c>
      <c r="MY130" t="s">
        <v>193</v>
      </c>
      <c r="MZ130" t="s">
        <v>193</v>
      </c>
      <c r="NA130" t="s">
        <v>4283</v>
      </c>
      <c r="NB130" t="s">
        <v>193</v>
      </c>
      <c r="NC130">
        <v>196282559</v>
      </c>
      <c r="ND130" t="s">
        <v>3582</v>
      </c>
      <c r="NE130" t="s">
        <v>4284</v>
      </c>
      <c r="NF130" t="s">
        <v>193</v>
      </c>
      <c r="NG130" t="s">
        <v>699</v>
      </c>
      <c r="NH130" t="s">
        <v>700</v>
      </c>
      <c r="NI130" t="s">
        <v>611</v>
      </c>
      <c r="NJ130" t="s">
        <v>193</v>
      </c>
      <c r="NK130">
        <v>132</v>
      </c>
    </row>
    <row r="131" spans="1:375" x14ac:dyDescent="0.35">
      <c r="A131" t="s">
        <v>4285</v>
      </c>
      <c r="B131" t="s">
        <v>4286</v>
      </c>
      <c r="C131" t="s">
        <v>3571</v>
      </c>
      <c r="D131">
        <v>9.7222222248092292E-4</v>
      </c>
      <c r="E131" t="s">
        <v>193</v>
      </c>
      <c r="F131" t="s">
        <v>193</v>
      </c>
      <c r="G131" t="s">
        <v>193</v>
      </c>
      <c r="H131" t="s">
        <v>3571</v>
      </c>
      <c r="I131" t="s">
        <v>836</v>
      </c>
      <c r="J131" t="s">
        <v>193</v>
      </c>
      <c r="K131" t="s">
        <v>837</v>
      </c>
      <c r="L131" t="s">
        <v>836</v>
      </c>
      <c r="M131" t="s">
        <v>836</v>
      </c>
      <c r="N131" t="s">
        <v>3573</v>
      </c>
      <c r="O131" t="s">
        <v>193</v>
      </c>
      <c r="P131" t="s">
        <v>4255</v>
      </c>
      <c r="Q131" t="s">
        <v>3573</v>
      </c>
      <c r="R131" t="s">
        <v>3573</v>
      </c>
      <c r="S131" t="s">
        <v>176</v>
      </c>
      <c r="T131" t="s">
        <v>224</v>
      </c>
      <c r="U131" t="s">
        <v>212</v>
      </c>
      <c r="V131" t="s">
        <v>224</v>
      </c>
      <c r="W131" t="s">
        <v>246</v>
      </c>
      <c r="X131" t="s">
        <v>245</v>
      </c>
      <c r="Y131" t="s">
        <v>246</v>
      </c>
      <c r="Z131" t="s">
        <v>838</v>
      </c>
      <c r="AA131" t="s">
        <v>193</v>
      </c>
      <c r="AB131" t="s">
        <v>839</v>
      </c>
      <c r="AC131" t="s">
        <v>838</v>
      </c>
      <c r="AD131" t="s">
        <v>838</v>
      </c>
      <c r="AE131" t="s">
        <v>840</v>
      </c>
      <c r="AF131" t="s">
        <v>193</v>
      </c>
      <c r="AG131" t="s">
        <v>841</v>
      </c>
      <c r="AH131" t="s">
        <v>840</v>
      </c>
      <c r="AI131" t="s">
        <v>840</v>
      </c>
      <c r="AJ131" t="s">
        <v>489</v>
      </c>
      <c r="AK131" t="s">
        <v>490</v>
      </c>
      <c r="AL131" t="s">
        <v>109</v>
      </c>
      <c r="AM131" t="s">
        <v>193</v>
      </c>
      <c r="AN131" t="s">
        <v>109</v>
      </c>
      <c r="AO131" t="s">
        <v>193</v>
      </c>
      <c r="AP131" t="s">
        <v>491</v>
      </c>
      <c r="AQ131" t="s">
        <v>193</v>
      </c>
      <c r="AR131" t="s">
        <v>193</v>
      </c>
      <c r="AS131" t="s">
        <v>496</v>
      </c>
      <c r="AT131" t="s">
        <v>193</v>
      </c>
      <c r="AU131" t="s">
        <v>111</v>
      </c>
      <c r="AV131">
        <v>1</v>
      </c>
      <c r="AW131">
        <v>0</v>
      </c>
      <c r="AX131">
        <v>0</v>
      </c>
      <c r="AY131">
        <v>0</v>
      </c>
      <c r="AZ131">
        <v>0</v>
      </c>
      <c r="BA131">
        <v>0</v>
      </c>
      <c r="BB131">
        <v>0</v>
      </c>
      <c r="BC131" t="s">
        <v>110</v>
      </c>
      <c r="BD131" t="s">
        <v>1423</v>
      </c>
      <c r="BE131" t="s">
        <v>112</v>
      </c>
      <c r="BF131">
        <v>1</v>
      </c>
      <c r="BG131">
        <v>0</v>
      </c>
      <c r="BH131">
        <v>0</v>
      </c>
      <c r="BI131">
        <v>0</v>
      </c>
      <c r="BJ131">
        <v>0</v>
      </c>
      <c r="BK131">
        <v>0</v>
      </c>
      <c r="BL131">
        <v>0</v>
      </c>
      <c r="BM131">
        <v>0</v>
      </c>
      <c r="BN131">
        <v>0</v>
      </c>
      <c r="BO131">
        <v>0</v>
      </c>
      <c r="BP131" t="s">
        <v>193</v>
      </c>
      <c r="BQ131" t="s">
        <v>142</v>
      </c>
      <c r="BR131" t="s">
        <v>142</v>
      </c>
      <c r="BS131" t="s">
        <v>507</v>
      </c>
      <c r="BT131">
        <v>1</v>
      </c>
      <c r="BU131">
        <v>1</v>
      </c>
      <c r="BV131">
        <v>1</v>
      </c>
      <c r="BW131">
        <v>1</v>
      </c>
      <c r="BX131">
        <v>0</v>
      </c>
      <c r="BY131">
        <v>0</v>
      </c>
      <c r="BZ131">
        <v>1</v>
      </c>
      <c r="CA131">
        <v>0</v>
      </c>
      <c r="CB131" t="s">
        <v>498</v>
      </c>
      <c r="CC131">
        <v>230</v>
      </c>
      <c r="CD131">
        <v>115</v>
      </c>
      <c r="CE131" t="s">
        <v>109</v>
      </c>
      <c r="CF131">
        <v>340</v>
      </c>
      <c r="CG131">
        <v>130.76923076923001</v>
      </c>
      <c r="CH131" t="s">
        <v>109</v>
      </c>
      <c r="CI131">
        <v>240</v>
      </c>
      <c r="CJ131">
        <v>104.347826086956</v>
      </c>
      <c r="CK131" t="s">
        <v>109</v>
      </c>
      <c r="CL131">
        <v>290</v>
      </c>
      <c r="CM131">
        <v>100</v>
      </c>
      <c r="CN131" t="s">
        <v>109</v>
      </c>
      <c r="CO131" t="s">
        <v>193</v>
      </c>
      <c r="CP131" t="s">
        <v>193</v>
      </c>
      <c r="CQ131" t="s">
        <v>193</v>
      </c>
      <c r="CR131" t="s">
        <v>193</v>
      </c>
      <c r="CS131" t="s">
        <v>193</v>
      </c>
      <c r="CT131" t="s">
        <v>193</v>
      </c>
      <c r="CU131" t="s">
        <v>612</v>
      </c>
      <c r="CV131" t="s">
        <v>109</v>
      </c>
      <c r="CW131">
        <v>800</v>
      </c>
      <c r="CX131" t="s">
        <v>193</v>
      </c>
      <c r="CY131" t="s">
        <v>193</v>
      </c>
      <c r="CZ131" t="s">
        <v>193</v>
      </c>
      <c r="DA131" t="s">
        <v>193</v>
      </c>
      <c r="DB131" t="s">
        <v>193</v>
      </c>
      <c r="DC131" t="s">
        <v>193</v>
      </c>
      <c r="DD131" t="s">
        <v>156</v>
      </c>
      <c r="DE131">
        <v>800</v>
      </c>
      <c r="DF131" t="s">
        <v>109</v>
      </c>
      <c r="DG131" t="s">
        <v>109</v>
      </c>
      <c r="DH131" t="s">
        <v>116</v>
      </c>
      <c r="DI131">
        <v>1</v>
      </c>
      <c r="DJ131">
        <v>0</v>
      </c>
      <c r="DK131">
        <v>0</v>
      </c>
      <c r="DL131">
        <v>0</v>
      </c>
      <c r="DM131">
        <v>0</v>
      </c>
      <c r="DN131">
        <v>0</v>
      </c>
      <c r="DO131">
        <v>0</v>
      </c>
      <c r="DP131">
        <v>0</v>
      </c>
      <c r="DQ131">
        <v>0</v>
      </c>
      <c r="DR131">
        <v>0</v>
      </c>
      <c r="DS131">
        <v>0</v>
      </c>
      <c r="DT131">
        <v>0</v>
      </c>
      <c r="DU131">
        <v>0</v>
      </c>
      <c r="DV131">
        <v>0</v>
      </c>
      <c r="DW131" t="s">
        <v>193</v>
      </c>
      <c r="DX131" t="s">
        <v>502</v>
      </c>
      <c r="DY131">
        <v>1</v>
      </c>
      <c r="DZ131">
        <v>1</v>
      </c>
      <c r="EA131">
        <v>0</v>
      </c>
      <c r="EB131">
        <v>1</v>
      </c>
      <c r="EC131">
        <v>0</v>
      </c>
      <c r="ED131">
        <v>0</v>
      </c>
      <c r="EE131">
        <v>1</v>
      </c>
      <c r="EF131">
        <v>0</v>
      </c>
      <c r="EG131" t="s">
        <v>109</v>
      </c>
      <c r="EH131" t="s">
        <v>109</v>
      </c>
      <c r="EI131" t="s">
        <v>109</v>
      </c>
      <c r="EJ131" t="s">
        <v>176</v>
      </c>
      <c r="EK131" t="s">
        <v>789</v>
      </c>
      <c r="EL131" t="s">
        <v>224</v>
      </c>
      <c r="EM131" t="s">
        <v>789</v>
      </c>
      <c r="EN131" t="s">
        <v>193</v>
      </c>
      <c r="EO131" t="s">
        <v>193</v>
      </c>
      <c r="EP131" t="s">
        <v>193</v>
      </c>
      <c r="EQ131" t="s">
        <v>193</v>
      </c>
      <c r="ER131" t="s">
        <v>193</v>
      </c>
      <c r="ES131" t="s">
        <v>193</v>
      </c>
      <c r="ET131" t="s">
        <v>193</v>
      </c>
      <c r="EU131" t="s">
        <v>193</v>
      </c>
      <c r="EV131" t="s">
        <v>193</v>
      </c>
      <c r="EW131" t="s">
        <v>193</v>
      </c>
      <c r="EX131" t="s">
        <v>193</v>
      </c>
      <c r="EY131" t="s">
        <v>193</v>
      </c>
      <c r="EZ131" t="s">
        <v>193</v>
      </c>
      <c r="FA131" t="s">
        <v>193</v>
      </c>
      <c r="FB131" t="s">
        <v>193</v>
      </c>
      <c r="FC131" t="s">
        <v>193</v>
      </c>
      <c r="FD131" t="s">
        <v>193</v>
      </c>
      <c r="FE131" t="s">
        <v>193</v>
      </c>
      <c r="FF131" t="s">
        <v>193</v>
      </c>
      <c r="FG131" t="s">
        <v>193</v>
      </c>
      <c r="FH131" t="s">
        <v>193</v>
      </c>
      <c r="FI131" t="s">
        <v>193</v>
      </c>
      <c r="FJ131" t="s">
        <v>193</v>
      </c>
      <c r="FK131" t="s">
        <v>193</v>
      </c>
      <c r="FL131" t="s">
        <v>193</v>
      </c>
      <c r="FM131" t="s">
        <v>193</v>
      </c>
      <c r="FN131" t="s">
        <v>193</v>
      </c>
      <c r="FO131" t="s">
        <v>193</v>
      </c>
      <c r="FP131" t="s">
        <v>193</v>
      </c>
      <c r="FQ131" t="s">
        <v>193</v>
      </c>
      <c r="FR131" t="s">
        <v>193</v>
      </c>
      <c r="FS131" t="s">
        <v>193</v>
      </c>
      <c r="FT131" t="s">
        <v>193</v>
      </c>
      <c r="FU131" t="s">
        <v>193</v>
      </c>
      <c r="FV131" t="s">
        <v>193</v>
      </c>
      <c r="FW131" t="s">
        <v>193</v>
      </c>
      <c r="FX131" t="s">
        <v>193</v>
      </c>
      <c r="FY131" t="s">
        <v>193</v>
      </c>
      <c r="FZ131" t="s">
        <v>193</v>
      </c>
      <c r="GA131" t="s">
        <v>193</v>
      </c>
      <c r="GB131" t="s">
        <v>193</v>
      </c>
      <c r="GC131" t="s">
        <v>193</v>
      </c>
      <c r="GD131" t="s">
        <v>193</v>
      </c>
      <c r="GE131" t="s">
        <v>193</v>
      </c>
      <c r="GF131" t="s">
        <v>193</v>
      </c>
      <c r="GG131" t="s">
        <v>193</v>
      </c>
      <c r="GH131" t="s">
        <v>193</v>
      </c>
      <c r="GI131" t="s">
        <v>193</v>
      </c>
      <c r="GJ131" t="s">
        <v>193</v>
      </c>
      <c r="GK131" t="s">
        <v>193</v>
      </c>
      <c r="GL131" t="s">
        <v>193</v>
      </c>
      <c r="GM131" t="s">
        <v>193</v>
      </c>
      <c r="GN131" t="s">
        <v>193</v>
      </c>
      <c r="GO131" t="s">
        <v>193</v>
      </c>
      <c r="GP131" t="s">
        <v>193</v>
      </c>
      <c r="GQ131" t="s">
        <v>193</v>
      </c>
      <c r="GR131" t="s">
        <v>193</v>
      </c>
      <c r="GS131" t="s">
        <v>193</v>
      </c>
      <c r="GT131" t="s">
        <v>193</v>
      </c>
      <c r="GU131" t="s">
        <v>193</v>
      </c>
      <c r="GV131" t="s">
        <v>193</v>
      </c>
      <c r="GW131" t="s">
        <v>193</v>
      </c>
      <c r="GX131" t="s">
        <v>193</v>
      </c>
      <c r="GY131" t="s">
        <v>193</v>
      </c>
      <c r="GZ131" t="s">
        <v>193</v>
      </c>
      <c r="HA131" t="s">
        <v>193</v>
      </c>
      <c r="HB131" t="s">
        <v>193</v>
      </c>
      <c r="HC131" t="s">
        <v>193</v>
      </c>
      <c r="HD131" t="s">
        <v>193</v>
      </c>
      <c r="HE131" t="s">
        <v>193</v>
      </c>
      <c r="HF131" t="s">
        <v>193</v>
      </c>
      <c r="HG131" t="s">
        <v>193</v>
      </c>
      <c r="HH131" t="s">
        <v>193</v>
      </c>
      <c r="HI131" t="s">
        <v>193</v>
      </c>
      <c r="HJ131" t="s">
        <v>193</v>
      </c>
      <c r="HK131" t="s">
        <v>193</v>
      </c>
      <c r="HL131" t="s">
        <v>193</v>
      </c>
      <c r="HM131" t="s">
        <v>193</v>
      </c>
      <c r="HN131" t="s">
        <v>193</v>
      </c>
      <c r="HO131" t="s">
        <v>193</v>
      </c>
      <c r="HP131" t="s">
        <v>193</v>
      </c>
      <c r="HQ131" t="s">
        <v>193</v>
      </c>
      <c r="HR131" t="s">
        <v>193</v>
      </c>
      <c r="HS131" t="s">
        <v>193</v>
      </c>
      <c r="HT131" t="s">
        <v>193</v>
      </c>
      <c r="HU131" t="s">
        <v>193</v>
      </c>
      <c r="HV131" t="s">
        <v>193</v>
      </c>
      <c r="HW131" t="s">
        <v>193</v>
      </c>
      <c r="HX131" t="s">
        <v>193</v>
      </c>
      <c r="HY131" t="s">
        <v>193</v>
      </c>
      <c r="HZ131" t="s">
        <v>193</v>
      </c>
      <c r="IA131" t="s">
        <v>193</v>
      </c>
      <c r="IB131" t="s">
        <v>193</v>
      </c>
      <c r="IC131" t="s">
        <v>193</v>
      </c>
      <c r="ID131" t="s">
        <v>193</v>
      </c>
      <c r="IE131" t="s">
        <v>193</v>
      </c>
      <c r="IF131" t="s">
        <v>193</v>
      </c>
      <c r="IG131" t="s">
        <v>193</v>
      </c>
      <c r="IH131" t="s">
        <v>193</v>
      </c>
      <c r="II131" t="s">
        <v>193</v>
      </c>
      <c r="IJ131" t="s">
        <v>193</v>
      </c>
      <c r="IK131" t="s">
        <v>193</v>
      </c>
      <c r="IL131" t="s">
        <v>193</v>
      </c>
      <c r="IM131" t="s">
        <v>193</v>
      </c>
      <c r="IN131" t="s">
        <v>193</v>
      </c>
      <c r="IO131" t="s">
        <v>193</v>
      </c>
      <c r="IP131" t="s">
        <v>193</v>
      </c>
      <c r="IQ131" t="s">
        <v>193</v>
      </c>
      <c r="IR131" t="s">
        <v>193</v>
      </c>
      <c r="IS131" t="s">
        <v>193</v>
      </c>
      <c r="IT131" t="s">
        <v>193</v>
      </c>
      <c r="IU131" t="s">
        <v>193</v>
      </c>
      <c r="IV131" t="s">
        <v>193</v>
      </c>
      <c r="IW131" t="s">
        <v>193</v>
      </c>
      <c r="IX131" t="s">
        <v>193</v>
      </c>
      <c r="IY131" t="s">
        <v>193</v>
      </c>
      <c r="IZ131" t="s">
        <v>193</v>
      </c>
      <c r="JA131" t="s">
        <v>193</v>
      </c>
      <c r="JB131" t="s">
        <v>193</v>
      </c>
      <c r="JC131" t="s">
        <v>193</v>
      </c>
      <c r="JD131" t="s">
        <v>193</v>
      </c>
      <c r="JE131" t="s">
        <v>193</v>
      </c>
      <c r="JF131" t="s">
        <v>193</v>
      </c>
      <c r="JG131" t="s">
        <v>193</v>
      </c>
      <c r="JH131" t="s">
        <v>193</v>
      </c>
      <c r="JI131" t="s">
        <v>193</v>
      </c>
      <c r="JJ131" t="s">
        <v>193</v>
      </c>
      <c r="JK131" t="s">
        <v>193</v>
      </c>
      <c r="JL131" t="s">
        <v>193</v>
      </c>
      <c r="JM131" t="s">
        <v>193</v>
      </c>
      <c r="JN131" t="s">
        <v>193</v>
      </c>
      <c r="JO131" t="s">
        <v>193</v>
      </c>
      <c r="JP131" t="s">
        <v>193</v>
      </c>
      <c r="JQ131" t="s">
        <v>193</v>
      </c>
      <c r="JR131" t="s">
        <v>114</v>
      </c>
      <c r="JS131" t="s">
        <v>193</v>
      </c>
      <c r="JT131" t="s">
        <v>193</v>
      </c>
      <c r="JU131" t="s">
        <v>193</v>
      </c>
      <c r="JV131" t="s">
        <v>193</v>
      </c>
      <c r="JW131" t="s">
        <v>193</v>
      </c>
      <c r="JX131" t="s">
        <v>193</v>
      </c>
      <c r="JY131" t="s">
        <v>193</v>
      </c>
      <c r="JZ131" t="s">
        <v>193</v>
      </c>
      <c r="KA131" t="s">
        <v>3436</v>
      </c>
      <c r="KB131">
        <v>1</v>
      </c>
      <c r="KC131">
        <v>0</v>
      </c>
      <c r="KD131">
        <v>0</v>
      </c>
      <c r="KE131">
        <v>0</v>
      </c>
      <c r="KF131">
        <v>0</v>
      </c>
      <c r="KG131">
        <v>0</v>
      </c>
      <c r="KH131">
        <v>0</v>
      </c>
      <c r="KI131">
        <v>0</v>
      </c>
      <c r="KJ131" t="s">
        <v>193</v>
      </c>
      <c r="KK131" t="s">
        <v>109</v>
      </c>
      <c r="KL131" t="s">
        <v>193</v>
      </c>
      <c r="KM131" t="s">
        <v>111</v>
      </c>
      <c r="KN131">
        <v>1</v>
      </c>
      <c r="KO131">
        <v>0</v>
      </c>
      <c r="KP131">
        <v>0</v>
      </c>
      <c r="KQ131">
        <v>0</v>
      </c>
      <c r="KR131">
        <v>0</v>
      </c>
      <c r="KS131">
        <v>0</v>
      </c>
      <c r="KT131">
        <v>0</v>
      </c>
      <c r="KU131" t="s">
        <v>193</v>
      </c>
      <c r="KV131" t="s">
        <v>193</v>
      </c>
      <c r="KW131" t="s">
        <v>193</v>
      </c>
      <c r="KX131" t="s">
        <v>193</v>
      </c>
      <c r="KY131" t="s">
        <v>193</v>
      </c>
      <c r="KZ131" t="s">
        <v>193</v>
      </c>
      <c r="LA131" t="s">
        <v>193</v>
      </c>
      <c r="LB131" t="s">
        <v>193</v>
      </c>
      <c r="LC131" t="s">
        <v>193</v>
      </c>
      <c r="LD131" t="s">
        <v>193</v>
      </c>
      <c r="LE131" t="s">
        <v>193</v>
      </c>
      <c r="LF131" t="s">
        <v>193</v>
      </c>
      <c r="LG131" t="s">
        <v>193</v>
      </c>
      <c r="LH131" t="s">
        <v>193</v>
      </c>
      <c r="LI131" t="s">
        <v>193</v>
      </c>
      <c r="LJ131" t="s">
        <v>193</v>
      </c>
      <c r="LK131" t="s">
        <v>193</v>
      </c>
      <c r="LL131" t="s">
        <v>193</v>
      </c>
      <c r="LM131" t="s">
        <v>193</v>
      </c>
      <c r="LN131" t="s">
        <v>193</v>
      </c>
      <c r="LO131" t="s">
        <v>193</v>
      </c>
      <c r="LP131" t="s">
        <v>193</v>
      </c>
      <c r="LQ131" t="s">
        <v>193</v>
      </c>
      <c r="LR131" t="s">
        <v>193</v>
      </c>
      <c r="LS131" t="s">
        <v>193</v>
      </c>
      <c r="LT131" t="s">
        <v>193</v>
      </c>
      <c r="LU131" t="s">
        <v>193</v>
      </c>
      <c r="LV131" t="s">
        <v>193</v>
      </c>
      <c r="LW131" t="s">
        <v>193</v>
      </c>
      <c r="LX131" t="s">
        <v>193</v>
      </c>
      <c r="LY131" t="s">
        <v>193</v>
      </c>
      <c r="LZ131" t="s">
        <v>193</v>
      </c>
      <c r="MA131" t="s">
        <v>193</v>
      </c>
      <c r="MB131" t="s">
        <v>193</v>
      </c>
      <c r="MC131" t="s">
        <v>193</v>
      </c>
      <c r="MD131" t="s">
        <v>193</v>
      </c>
      <c r="ME131" t="s">
        <v>193</v>
      </c>
      <c r="MF131" t="s">
        <v>193</v>
      </c>
      <c r="MG131" t="s">
        <v>193</v>
      </c>
      <c r="MH131" t="s">
        <v>193</v>
      </c>
      <c r="MI131" t="s">
        <v>193</v>
      </c>
      <c r="MJ131" t="s">
        <v>193</v>
      </c>
      <c r="MK131" t="s">
        <v>193</v>
      </c>
      <c r="ML131" t="s">
        <v>193</v>
      </c>
      <c r="MM131" t="s">
        <v>193</v>
      </c>
      <c r="MN131" t="s">
        <v>193</v>
      </c>
      <c r="MO131" t="s">
        <v>193</v>
      </c>
      <c r="MP131" t="s">
        <v>193</v>
      </c>
      <c r="MQ131" t="s">
        <v>193</v>
      </c>
      <c r="MR131" t="s">
        <v>193</v>
      </c>
      <c r="MS131" t="s">
        <v>193</v>
      </c>
      <c r="MT131" t="s">
        <v>193</v>
      </c>
      <c r="MU131" t="s">
        <v>193</v>
      </c>
      <c r="MV131" t="s">
        <v>193</v>
      </c>
      <c r="MW131" t="s">
        <v>193</v>
      </c>
      <c r="MX131" t="s">
        <v>193</v>
      </c>
      <c r="MY131" t="s">
        <v>193</v>
      </c>
      <c r="MZ131" t="s">
        <v>193</v>
      </c>
      <c r="NA131" t="s">
        <v>4264</v>
      </c>
      <c r="NB131" t="s">
        <v>193</v>
      </c>
      <c r="NC131">
        <v>196282563</v>
      </c>
      <c r="ND131" t="s">
        <v>3583</v>
      </c>
      <c r="NE131" t="s">
        <v>4287</v>
      </c>
      <c r="NF131" t="s">
        <v>193</v>
      </c>
      <c r="NG131" t="s">
        <v>699</v>
      </c>
      <c r="NH131" t="s">
        <v>700</v>
      </c>
      <c r="NI131" t="s">
        <v>611</v>
      </c>
      <c r="NJ131" t="s">
        <v>193</v>
      </c>
      <c r="NK131">
        <v>133</v>
      </c>
    </row>
    <row r="132" spans="1:375" x14ac:dyDescent="0.35">
      <c r="A132" t="s">
        <v>4288</v>
      </c>
      <c r="B132" t="s">
        <v>4289</v>
      </c>
      <c r="C132" t="s">
        <v>3571</v>
      </c>
      <c r="D132">
        <v>4.1666666729724966E-3</v>
      </c>
      <c r="E132" t="s">
        <v>193</v>
      </c>
      <c r="F132" t="s">
        <v>193</v>
      </c>
      <c r="G132" t="s">
        <v>193</v>
      </c>
      <c r="H132" t="s">
        <v>3571</v>
      </c>
      <c r="I132" t="s">
        <v>836</v>
      </c>
      <c r="J132" t="s">
        <v>193</v>
      </c>
      <c r="K132" t="s">
        <v>837</v>
      </c>
      <c r="L132" t="s">
        <v>836</v>
      </c>
      <c r="M132" t="s">
        <v>836</v>
      </c>
      <c r="N132" t="s">
        <v>3573</v>
      </c>
      <c r="O132" t="s">
        <v>193</v>
      </c>
      <c r="P132" t="s">
        <v>4255</v>
      </c>
      <c r="Q132" t="s">
        <v>3573</v>
      </c>
      <c r="R132" t="s">
        <v>3573</v>
      </c>
      <c r="S132" t="s">
        <v>176</v>
      </c>
      <c r="T132" t="s">
        <v>224</v>
      </c>
      <c r="U132" t="s">
        <v>212</v>
      </c>
      <c r="V132" t="s">
        <v>224</v>
      </c>
      <c r="W132" t="s">
        <v>246</v>
      </c>
      <c r="X132" t="s">
        <v>245</v>
      </c>
      <c r="Y132" t="s">
        <v>246</v>
      </c>
      <c r="Z132" t="s">
        <v>838</v>
      </c>
      <c r="AA132" t="s">
        <v>193</v>
      </c>
      <c r="AB132" t="s">
        <v>839</v>
      </c>
      <c r="AC132" t="s">
        <v>838</v>
      </c>
      <c r="AD132" t="s">
        <v>838</v>
      </c>
      <c r="AE132" t="s">
        <v>840</v>
      </c>
      <c r="AF132" t="s">
        <v>193</v>
      </c>
      <c r="AG132" t="s">
        <v>841</v>
      </c>
      <c r="AH132" t="s">
        <v>840</v>
      </c>
      <c r="AI132" t="s">
        <v>840</v>
      </c>
      <c r="AJ132" t="s">
        <v>489</v>
      </c>
      <c r="AK132" t="s">
        <v>3317</v>
      </c>
      <c r="AL132" t="s">
        <v>109</v>
      </c>
      <c r="AM132" t="s">
        <v>193</v>
      </c>
      <c r="AN132" t="s">
        <v>109</v>
      </c>
      <c r="AO132" t="s">
        <v>193</v>
      </c>
      <c r="AP132" t="s">
        <v>491</v>
      </c>
      <c r="AQ132" t="s">
        <v>193</v>
      </c>
      <c r="AR132" t="s">
        <v>193</v>
      </c>
      <c r="AS132" t="s">
        <v>193</v>
      </c>
      <c r="AT132" t="s">
        <v>193</v>
      </c>
      <c r="AU132" t="s">
        <v>193</v>
      </c>
      <c r="AV132" t="s">
        <v>193</v>
      </c>
      <c r="AW132" t="s">
        <v>193</v>
      </c>
      <c r="AX132" t="s">
        <v>193</v>
      </c>
      <c r="AY132" t="s">
        <v>193</v>
      </c>
      <c r="AZ132" t="s">
        <v>193</v>
      </c>
      <c r="BA132" t="s">
        <v>193</v>
      </c>
      <c r="BB132" t="s">
        <v>193</v>
      </c>
      <c r="BC132" t="s">
        <v>193</v>
      </c>
      <c r="BD132" t="s">
        <v>193</v>
      </c>
      <c r="BE132" t="s">
        <v>193</v>
      </c>
      <c r="BF132" t="s">
        <v>193</v>
      </c>
      <c r="BG132" t="s">
        <v>193</v>
      </c>
      <c r="BH132" t="s">
        <v>193</v>
      </c>
      <c r="BI132" t="s">
        <v>193</v>
      </c>
      <c r="BJ132" t="s">
        <v>193</v>
      </c>
      <c r="BK132" t="s">
        <v>193</v>
      </c>
      <c r="BL132" t="s">
        <v>193</v>
      </c>
      <c r="BM132" t="s">
        <v>193</v>
      </c>
      <c r="BN132" t="s">
        <v>193</v>
      </c>
      <c r="BO132" t="s">
        <v>193</v>
      </c>
      <c r="BP132" t="s">
        <v>193</v>
      </c>
      <c r="BQ132" t="s">
        <v>193</v>
      </c>
      <c r="BR132" t="s">
        <v>193</v>
      </c>
      <c r="BS132" t="s">
        <v>193</v>
      </c>
      <c r="BT132" t="s">
        <v>193</v>
      </c>
      <c r="BU132" t="s">
        <v>193</v>
      </c>
      <c r="BV132" t="s">
        <v>193</v>
      </c>
      <c r="BW132" t="s">
        <v>193</v>
      </c>
      <c r="BX132" t="s">
        <v>193</v>
      </c>
      <c r="BY132" t="s">
        <v>193</v>
      </c>
      <c r="BZ132" t="s">
        <v>193</v>
      </c>
      <c r="CA132" t="s">
        <v>193</v>
      </c>
      <c r="CB132" t="s">
        <v>193</v>
      </c>
      <c r="CC132" t="s">
        <v>193</v>
      </c>
      <c r="CD132" t="s">
        <v>193</v>
      </c>
      <c r="CE132" t="s">
        <v>193</v>
      </c>
      <c r="CF132" t="s">
        <v>193</v>
      </c>
      <c r="CG132" t="s">
        <v>193</v>
      </c>
      <c r="CH132" t="s">
        <v>193</v>
      </c>
      <c r="CI132" t="s">
        <v>193</v>
      </c>
      <c r="CJ132" t="s">
        <v>193</v>
      </c>
      <c r="CK132" t="s">
        <v>193</v>
      </c>
      <c r="CL132" t="s">
        <v>193</v>
      </c>
      <c r="CM132" t="s">
        <v>193</v>
      </c>
      <c r="CN132" t="s">
        <v>193</v>
      </c>
      <c r="CO132" t="s">
        <v>193</v>
      </c>
      <c r="CP132" t="s">
        <v>193</v>
      </c>
      <c r="CQ132" t="s">
        <v>193</v>
      </c>
      <c r="CR132" t="s">
        <v>193</v>
      </c>
      <c r="CS132" t="s">
        <v>193</v>
      </c>
      <c r="CT132" t="s">
        <v>193</v>
      </c>
      <c r="CU132" t="s">
        <v>193</v>
      </c>
      <c r="CV132" t="s">
        <v>193</v>
      </c>
      <c r="CW132" t="s">
        <v>193</v>
      </c>
      <c r="CX132" t="s">
        <v>193</v>
      </c>
      <c r="CY132" t="s">
        <v>193</v>
      </c>
      <c r="CZ132" t="s">
        <v>193</v>
      </c>
      <c r="DA132" t="s">
        <v>193</v>
      </c>
      <c r="DB132" t="s">
        <v>193</v>
      </c>
      <c r="DC132" t="s">
        <v>193</v>
      </c>
      <c r="DD132" t="s">
        <v>193</v>
      </c>
      <c r="DE132" t="s">
        <v>193</v>
      </c>
      <c r="DF132" t="s">
        <v>193</v>
      </c>
      <c r="DG132" t="s">
        <v>193</v>
      </c>
      <c r="DH132" t="s">
        <v>193</v>
      </c>
      <c r="DI132" t="s">
        <v>193</v>
      </c>
      <c r="DJ132" t="s">
        <v>193</v>
      </c>
      <c r="DK132" t="s">
        <v>193</v>
      </c>
      <c r="DL132" t="s">
        <v>193</v>
      </c>
      <c r="DM132" t="s">
        <v>193</v>
      </c>
      <c r="DN132" t="s">
        <v>193</v>
      </c>
      <c r="DO132" t="s">
        <v>193</v>
      </c>
      <c r="DP132" t="s">
        <v>193</v>
      </c>
      <c r="DQ132" t="s">
        <v>193</v>
      </c>
      <c r="DR132" t="s">
        <v>193</v>
      </c>
      <c r="DS132" t="s">
        <v>193</v>
      </c>
      <c r="DT132" t="s">
        <v>193</v>
      </c>
      <c r="DU132" t="s">
        <v>193</v>
      </c>
      <c r="DV132" t="s">
        <v>193</v>
      </c>
      <c r="DW132" t="s">
        <v>193</v>
      </c>
      <c r="DX132" t="s">
        <v>193</v>
      </c>
      <c r="DY132" t="s">
        <v>193</v>
      </c>
      <c r="DZ132" t="s">
        <v>193</v>
      </c>
      <c r="EA132" t="s">
        <v>193</v>
      </c>
      <c r="EB132" t="s">
        <v>193</v>
      </c>
      <c r="EC132" t="s">
        <v>193</v>
      </c>
      <c r="ED132" t="s">
        <v>193</v>
      </c>
      <c r="EE132" t="s">
        <v>193</v>
      </c>
      <c r="EF132" t="s">
        <v>193</v>
      </c>
      <c r="EG132" t="s">
        <v>193</v>
      </c>
      <c r="EH132" t="s">
        <v>193</v>
      </c>
      <c r="EI132" t="s">
        <v>193</v>
      </c>
      <c r="EJ132" t="s">
        <v>193</v>
      </c>
      <c r="EK132" t="s">
        <v>193</v>
      </c>
      <c r="EL132" t="s">
        <v>193</v>
      </c>
      <c r="EM132" t="s">
        <v>193</v>
      </c>
      <c r="EN132" t="s">
        <v>193</v>
      </c>
      <c r="EO132" t="s">
        <v>193</v>
      </c>
      <c r="EP132" t="s">
        <v>193</v>
      </c>
      <c r="EQ132" t="s">
        <v>193</v>
      </c>
      <c r="ER132" t="s">
        <v>193</v>
      </c>
      <c r="ES132" t="s">
        <v>193</v>
      </c>
      <c r="ET132" t="s">
        <v>193</v>
      </c>
      <c r="EU132" t="s">
        <v>193</v>
      </c>
      <c r="EV132" t="s">
        <v>193</v>
      </c>
      <c r="EW132" t="s">
        <v>193</v>
      </c>
      <c r="EX132" t="s">
        <v>193</v>
      </c>
      <c r="EY132" t="s">
        <v>193</v>
      </c>
      <c r="EZ132" t="s">
        <v>193</v>
      </c>
      <c r="FA132" t="s">
        <v>193</v>
      </c>
      <c r="FB132" t="s">
        <v>193</v>
      </c>
      <c r="FC132" t="s">
        <v>193</v>
      </c>
      <c r="FD132" t="s">
        <v>193</v>
      </c>
      <c r="FE132" t="s">
        <v>193</v>
      </c>
      <c r="FF132" t="s">
        <v>193</v>
      </c>
      <c r="FG132" t="s">
        <v>193</v>
      </c>
      <c r="FH132" t="s">
        <v>193</v>
      </c>
      <c r="FI132" t="s">
        <v>193</v>
      </c>
      <c r="FJ132" t="s">
        <v>193</v>
      </c>
      <c r="FK132" t="s">
        <v>193</v>
      </c>
      <c r="FL132" t="s">
        <v>193</v>
      </c>
      <c r="FM132" t="s">
        <v>193</v>
      </c>
      <c r="FN132" t="s">
        <v>193</v>
      </c>
      <c r="FO132" t="s">
        <v>193</v>
      </c>
      <c r="FP132" t="s">
        <v>193</v>
      </c>
      <c r="FQ132" t="s">
        <v>193</v>
      </c>
      <c r="FR132" t="s">
        <v>193</v>
      </c>
      <c r="FS132" t="s">
        <v>193</v>
      </c>
      <c r="FT132" t="s">
        <v>193</v>
      </c>
      <c r="FU132" t="s">
        <v>193</v>
      </c>
      <c r="FV132" t="s">
        <v>193</v>
      </c>
      <c r="FW132" t="s">
        <v>193</v>
      </c>
      <c r="FX132" t="s">
        <v>193</v>
      </c>
      <c r="FY132" t="s">
        <v>193</v>
      </c>
      <c r="FZ132" t="s">
        <v>193</v>
      </c>
      <c r="GA132" t="s">
        <v>193</v>
      </c>
      <c r="GB132" t="s">
        <v>193</v>
      </c>
      <c r="GC132" t="s">
        <v>193</v>
      </c>
      <c r="GD132" t="s">
        <v>193</v>
      </c>
      <c r="GE132" t="s">
        <v>193</v>
      </c>
      <c r="GF132" t="s">
        <v>193</v>
      </c>
      <c r="GG132" t="s">
        <v>193</v>
      </c>
      <c r="GH132" t="s">
        <v>193</v>
      </c>
      <c r="GI132" t="s">
        <v>193</v>
      </c>
      <c r="GJ132" t="s">
        <v>193</v>
      </c>
      <c r="GK132" t="s">
        <v>193</v>
      </c>
      <c r="GL132" t="s">
        <v>193</v>
      </c>
      <c r="GM132" t="s">
        <v>193</v>
      </c>
      <c r="GN132" t="s">
        <v>193</v>
      </c>
      <c r="GO132" t="s">
        <v>193</v>
      </c>
      <c r="GP132" t="s">
        <v>193</v>
      </c>
      <c r="GQ132" t="s">
        <v>193</v>
      </c>
      <c r="GR132" t="s">
        <v>193</v>
      </c>
      <c r="GS132" t="s">
        <v>193</v>
      </c>
      <c r="GT132" t="s">
        <v>193</v>
      </c>
      <c r="GU132" t="s">
        <v>193</v>
      </c>
      <c r="GV132" t="s">
        <v>193</v>
      </c>
      <c r="GW132" t="s">
        <v>193</v>
      </c>
      <c r="GX132" t="s">
        <v>193</v>
      </c>
      <c r="GY132" t="s">
        <v>193</v>
      </c>
      <c r="GZ132" t="s">
        <v>193</v>
      </c>
      <c r="HA132" t="s">
        <v>193</v>
      </c>
      <c r="HB132" t="s">
        <v>193</v>
      </c>
      <c r="HC132" t="s">
        <v>193</v>
      </c>
      <c r="HD132" t="s">
        <v>193</v>
      </c>
      <c r="HE132" t="s">
        <v>193</v>
      </c>
      <c r="HF132" t="s">
        <v>193</v>
      </c>
      <c r="HG132" t="s">
        <v>193</v>
      </c>
      <c r="HH132" t="s">
        <v>193</v>
      </c>
      <c r="HI132" t="s">
        <v>193</v>
      </c>
      <c r="HJ132" t="s">
        <v>193</v>
      </c>
      <c r="HK132" t="s">
        <v>193</v>
      </c>
      <c r="HL132" t="s">
        <v>193</v>
      </c>
      <c r="HM132" t="s">
        <v>193</v>
      </c>
      <c r="HN132" t="s">
        <v>193</v>
      </c>
      <c r="HO132" t="s">
        <v>193</v>
      </c>
      <c r="HP132" t="s">
        <v>193</v>
      </c>
      <c r="HQ132" t="s">
        <v>193</v>
      </c>
      <c r="HR132" t="s">
        <v>193</v>
      </c>
      <c r="HS132" t="s">
        <v>193</v>
      </c>
      <c r="HT132" t="s">
        <v>193</v>
      </c>
      <c r="HU132" t="s">
        <v>193</v>
      </c>
      <c r="HV132" t="s">
        <v>193</v>
      </c>
      <c r="HW132" t="s">
        <v>193</v>
      </c>
      <c r="HX132" t="s">
        <v>193</v>
      </c>
      <c r="HY132" t="s">
        <v>193</v>
      </c>
      <c r="HZ132" t="s">
        <v>193</v>
      </c>
      <c r="IA132" t="s">
        <v>193</v>
      </c>
      <c r="IB132" t="s">
        <v>193</v>
      </c>
      <c r="IC132" t="s">
        <v>193</v>
      </c>
      <c r="ID132" t="s">
        <v>193</v>
      </c>
      <c r="IE132" t="s">
        <v>193</v>
      </c>
      <c r="IF132" t="s">
        <v>193</v>
      </c>
      <c r="IG132" t="s">
        <v>193</v>
      </c>
      <c r="IH132" t="s">
        <v>193</v>
      </c>
      <c r="II132" t="s">
        <v>193</v>
      </c>
      <c r="IJ132" t="s">
        <v>193</v>
      </c>
      <c r="IK132" t="s">
        <v>193</v>
      </c>
      <c r="IL132" t="s">
        <v>193</v>
      </c>
      <c r="IM132" t="s">
        <v>193</v>
      </c>
      <c r="IN132" t="s">
        <v>193</v>
      </c>
      <c r="IO132" t="s">
        <v>193</v>
      </c>
      <c r="IP132" t="s">
        <v>193</v>
      </c>
      <c r="IQ132" t="s">
        <v>193</v>
      </c>
      <c r="IR132" t="s">
        <v>193</v>
      </c>
      <c r="IS132" t="s">
        <v>193</v>
      </c>
      <c r="IT132" t="s">
        <v>193</v>
      </c>
      <c r="IU132" t="s">
        <v>193</v>
      </c>
      <c r="IV132" t="s">
        <v>193</v>
      </c>
      <c r="IW132" t="s">
        <v>193</v>
      </c>
      <c r="IX132" t="s">
        <v>193</v>
      </c>
      <c r="IY132" t="s">
        <v>193</v>
      </c>
      <c r="IZ132" t="s">
        <v>193</v>
      </c>
      <c r="JA132" t="s">
        <v>193</v>
      </c>
      <c r="JB132" t="s">
        <v>193</v>
      </c>
      <c r="JC132" t="s">
        <v>193</v>
      </c>
      <c r="JD132" t="s">
        <v>193</v>
      </c>
      <c r="JE132" t="s">
        <v>193</v>
      </c>
      <c r="JF132" t="s">
        <v>193</v>
      </c>
      <c r="JG132" t="s">
        <v>193</v>
      </c>
      <c r="JH132" t="s">
        <v>193</v>
      </c>
      <c r="JI132" t="s">
        <v>193</v>
      </c>
      <c r="JJ132" t="s">
        <v>193</v>
      </c>
      <c r="JK132" t="s">
        <v>193</v>
      </c>
      <c r="JL132" t="s">
        <v>193</v>
      </c>
      <c r="JM132" t="s">
        <v>193</v>
      </c>
      <c r="JN132" t="s">
        <v>193</v>
      </c>
      <c r="JO132" t="s">
        <v>193</v>
      </c>
      <c r="JP132" t="s">
        <v>193</v>
      </c>
      <c r="JQ132" t="s">
        <v>193</v>
      </c>
      <c r="JR132" t="s">
        <v>193</v>
      </c>
      <c r="JS132" t="s">
        <v>193</v>
      </c>
      <c r="JT132" t="s">
        <v>193</v>
      </c>
      <c r="JU132" t="s">
        <v>193</v>
      </c>
      <c r="JV132" t="s">
        <v>193</v>
      </c>
      <c r="JW132" t="s">
        <v>193</v>
      </c>
      <c r="JX132" t="s">
        <v>193</v>
      </c>
      <c r="JY132" t="s">
        <v>193</v>
      </c>
      <c r="JZ132" t="s">
        <v>193</v>
      </c>
      <c r="KA132" t="s">
        <v>193</v>
      </c>
      <c r="KB132" t="s">
        <v>193</v>
      </c>
      <c r="KC132" t="s">
        <v>193</v>
      </c>
      <c r="KD132" t="s">
        <v>193</v>
      </c>
      <c r="KE132" t="s">
        <v>193</v>
      </c>
      <c r="KF132" t="s">
        <v>193</v>
      </c>
      <c r="KG132" t="s">
        <v>193</v>
      </c>
      <c r="KH132" t="s">
        <v>193</v>
      </c>
      <c r="KI132" t="s">
        <v>193</v>
      </c>
      <c r="KJ132" t="s">
        <v>193</v>
      </c>
      <c r="KK132" t="s">
        <v>193</v>
      </c>
      <c r="KL132" t="s">
        <v>193</v>
      </c>
      <c r="KM132" t="s">
        <v>193</v>
      </c>
      <c r="KN132" t="s">
        <v>193</v>
      </c>
      <c r="KO132" t="s">
        <v>193</v>
      </c>
      <c r="KP132" t="s">
        <v>193</v>
      </c>
      <c r="KQ132" t="s">
        <v>193</v>
      </c>
      <c r="KR132" t="s">
        <v>193</v>
      </c>
      <c r="KS132" t="s">
        <v>193</v>
      </c>
      <c r="KT132" t="s">
        <v>193</v>
      </c>
      <c r="KU132" t="s">
        <v>109</v>
      </c>
      <c r="KV132" t="s">
        <v>505</v>
      </c>
      <c r="KW132" t="s">
        <v>3357</v>
      </c>
      <c r="KX132" t="s">
        <v>193</v>
      </c>
      <c r="KY132" t="s">
        <v>516</v>
      </c>
      <c r="KZ132" t="s">
        <v>3358</v>
      </c>
      <c r="LA132" t="s">
        <v>3357</v>
      </c>
      <c r="LB132" t="s">
        <v>796</v>
      </c>
      <c r="LC132" t="s">
        <v>193</v>
      </c>
      <c r="LD132" t="s">
        <v>805</v>
      </c>
      <c r="LE132" t="s">
        <v>797</v>
      </c>
      <c r="LF132" t="s">
        <v>798</v>
      </c>
      <c r="LG132" t="s">
        <v>799</v>
      </c>
      <c r="LH132" t="s">
        <v>193</v>
      </c>
      <c r="LI132" t="s">
        <v>193</v>
      </c>
      <c r="LJ132" t="s">
        <v>193</v>
      </c>
      <c r="LK132" t="s">
        <v>193</v>
      </c>
      <c r="LL132" t="s">
        <v>193</v>
      </c>
      <c r="LM132">
        <v>15</v>
      </c>
      <c r="LN132">
        <v>3</v>
      </c>
      <c r="LO132" t="s">
        <v>193</v>
      </c>
      <c r="LP132" t="s">
        <v>156</v>
      </c>
      <c r="LQ132">
        <v>3</v>
      </c>
      <c r="LR132" t="s">
        <v>114</v>
      </c>
      <c r="LS132" t="s">
        <v>705</v>
      </c>
      <c r="LT132" t="s">
        <v>109</v>
      </c>
      <c r="LU132" t="s">
        <v>510</v>
      </c>
      <c r="LV132">
        <v>0</v>
      </c>
      <c r="LW132">
        <v>0</v>
      </c>
      <c r="LX132">
        <v>0</v>
      </c>
      <c r="LY132">
        <v>1</v>
      </c>
      <c r="LZ132">
        <v>0</v>
      </c>
      <c r="MA132">
        <v>0</v>
      </c>
      <c r="MB132">
        <v>0</v>
      </c>
      <c r="MC132">
        <v>0</v>
      </c>
      <c r="MD132">
        <v>0</v>
      </c>
      <c r="ME132">
        <v>0</v>
      </c>
      <c r="MF132">
        <v>0</v>
      </c>
      <c r="MG132" t="s">
        <v>193</v>
      </c>
      <c r="MH132" t="s">
        <v>109</v>
      </c>
      <c r="MI132" t="s">
        <v>3469</v>
      </c>
      <c r="MJ132">
        <v>1</v>
      </c>
      <c r="MK132">
        <v>0</v>
      </c>
      <c r="ML132">
        <v>0</v>
      </c>
      <c r="MM132" t="s">
        <v>193</v>
      </c>
      <c r="MN132" t="s">
        <v>3343</v>
      </c>
      <c r="MO132">
        <v>1</v>
      </c>
      <c r="MP132">
        <v>0</v>
      </c>
      <c r="MQ132">
        <v>0</v>
      </c>
      <c r="MR132">
        <v>0</v>
      </c>
      <c r="MS132">
        <v>0</v>
      </c>
      <c r="MT132">
        <v>0</v>
      </c>
      <c r="MU132" t="s">
        <v>193</v>
      </c>
      <c r="MV132" t="s">
        <v>193</v>
      </c>
      <c r="MW132" t="s">
        <v>193</v>
      </c>
      <c r="MX132" t="s">
        <v>193</v>
      </c>
      <c r="MY132" t="s">
        <v>193</v>
      </c>
      <c r="MZ132" t="s">
        <v>193</v>
      </c>
      <c r="NA132" t="s">
        <v>4264</v>
      </c>
      <c r="NB132" t="s">
        <v>193</v>
      </c>
      <c r="NC132">
        <v>196282570</v>
      </c>
      <c r="ND132" t="s">
        <v>3584</v>
      </c>
      <c r="NE132" t="s">
        <v>4290</v>
      </c>
      <c r="NF132" t="s">
        <v>193</v>
      </c>
      <c r="NG132" t="s">
        <v>699</v>
      </c>
      <c r="NH132" t="s">
        <v>700</v>
      </c>
      <c r="NI132" t="s">
        <v>611</v>
      </c>
      <c r="NJ132" t="s">
        <v>193</v>
      </c>
      <c r="NK132">
        <v>134</v>
      </c>
    </row>
    <row r="133" spans="1:375" x14ac:dyDescent="0.35">
      <c r="A133" t="s">
        <v>4291</v>
      </c>
      <c r="B133" t="s">
        <v>4292</v>
      </c>
      <c r="C133" t="s">
        <v>3571</v>
      </c>
      <c r="D133">
        <v>2.1527777777616091E-2</v>
      </c>
      <c r="E133" t="s">
        <v>193</v>
      </c>
      <c r="F133" t="s">
        <v>823</v>
      </c>
      <c r="G133" t="s">
        <v>809</v>
      </c>
      <c r="H133" t="s">
        <v>3571</v>
      </c>
      <c r="I133" t="s">
        <v>179</v>
      </c>
      <c r="J133" t="s">
        <v>193</v>
      </c>
      <c r="K133" t="s">
        <v>180</v>
      </c>
      <c r="L133" t="s">
        <v>179</v>
      </c>
      <c r="M133" t="s">
        <v>179</v>
      </c>
      <c r="N133" t="s">
        <v>181</v>
      </c>
      <c r="O133" t="s">
        <v>193</v>
      </c>
      <c r="P133" t="s">
        <v>194</v>
      </c>
      <c r="Q133" t="s">
        <v>181</v>
      </c>
      <c r="R133" t="s">
        <v>181</v>
      </c>
      <c r="S133" t="s">
        <v>182</v>
      </c>
      <c r="T133" t="s">
        <v>183</v>
      </c>
      <c r="U133" t="s">
        <v>184</v>
      </c>
      <c r="V133" t="s">
        <v>183</v>
      </c>
      <c r="W133" t="s">
        <v>132</v>
      </c>
      <c r="X133" t="s">
        <v>205</v>
      </c>
      <c r="Y133" t="s">
        <v>1585</v>
      </c>
      <c r="Z133" t="s">
        <v>708</v>
      </c>
      <c r="AA133" t="s">
        <v>193</v>
      </c>
      <c r="AB133" t="s">
        <v>562</v>
      </c>
      <c r="AC133" t="s">
        <v>708</v>
      </c>
      <c r="AD133" t="s">
        <v>708</v>
      </c>
      <c r="AE133" t="s">
        <v>709</v>
      </c>
      <c r="AF133" t="s">
        <v>193</v>
      </c>
      <c r="AG133" t="s">
        <v>710</v>
      </c>
      <c r="AH133" t="s">
        <v>709</v>
      </c>
      <c r="AI133" t="s">
        <v>709</v>
      </c>
      <c r="AJ133" t="s">
        <v>536</v>
      </c>
      <c r="AK133" t="s">
        <v>490</v>
      </c>
      <c r="AL133" t="s">
        <v>109</v>
      </c>
      <c r="AM133" t="s">
        <v>193</v>
      </c>
      <c r="AN133" t="s">
        <v>109</v>
      </c>
      <c r="AO133" t="s">
        <v>193</v>
      </c>
      <c r="AP133" t="s">
        <v>494</v>
      </c>
      <c r="AQ133" t="s">
        <v>193</v>
      </c>
      <c r="AR133" t="s">
        <v>193</v>
      </c>
      <c r="AS133" t="s">
        <v>496</v>
      </c>
      <c r="AT133" t="s">
        <v>193</v>
      </c>
      <c r="AU133" t="s">
        <v>4293</v>
      </c>
      <c r="AV133">
        <v>0</v>
      </c>
      <c r="AW133">
        <v>0</v>
      </c>
      <c r="AX133">
        <v>1</v>
      </c>
      <c r="AY133">
        <v>0</v>
      </c>
      <c r="AZ133">
        <v>1</v>
      </c>
      <c r="BA133">
        <v>0</v>
      </c>
      <c r="BB133">
        <v>0</v>
      </c>
      <c r="BC133" t="s">
        <v>4014</v>
      </c>
      <c r="BD133" t="s">
        <v>3502</v>
      </c>
      <c r="BE133" t="s">
        <v>112</v>
      </c>
      <c r="BF133">
        <v>1</v>
      </c>
      <c r="BG133">
        <v>0</v>
      </c>
      <c r="BH133">
        <v>0</v>
      </c>
      <c r="BI133">
        <v>0</v>
      </c>
      <c r="BJ133">
        <v>0</v>
      </c>
      <c r="BK133">
        <v>0</v>
      </c>
      <c r="BL133">
        <v>0</v>
      </c>
      <c r="BM133">
        <v>0</v>
      </c>
      <c r="BN133">
        <v>0</v>
      </c>
      <c r="BO133">
        <v>0</v>
      </c>
      <c r="BP133" t="s">
        <v>193</v>
      </c>
      <c r="BQ133" t="s">
        <v>143</v>
      </c>
      <c r="BR133" t="s">
        <v>501</v>
      </c>
      <c r="BS133" t="s">
        <v>193</v>
      </c>
      <c r="BT133" t="s">
        <v>193</v>
      </c>
      <c r="BU133" t="s">
        <v>193</v>
      </c>
      <c r="BV133" t="s">
        <v>193</v>
      </c>
      <c r="BW133" t="s">
        <v>193</v>
      </c>
      <c r="BX133" t="s">
        <v>193</v>
      </c>
      <c r="BY133" t="s">
        <v>193</v>
      </c>
      <c r="BZ133" t="s">
        <v>193</v>
      </c>
      <c r="CA133" t="s">
        <v>193</v>
      </c>
      <c r="CB133" t="s">
        <v>193</v>
      </c>
      <c r="CC133" t="s">
        <v>193</v>
      </c>
      <c r="CD133" t="s">
        <v>193</v>
      </c>
      <c r="CE133" t="s">
        <v>193</v>
      </c>
      <c r="CF133" t="s">
        <v>193</v>
      </c>
      <c r="CG133" t="s">
        <v>193</v>
      </c>
      <c r="CH133" t="s">
        <v>193</v>
      </c>
      <c r="CI133" t="s">
        <v>193</v>
      </c>
      <c r="CJ133" t="s">
        <v>193</v>
      </c>
      <c r="CK133" t="s">
        <v>193</v>
      </c>
      <c r="CL133" t="s">
        <v>193</v>
      </c>
      <c r="CM133" t="s">
        <v>193</v>
      </c>
      <c r="CN133" t="s">
        <v>193</v>
      </c>
      <c r="CO133" t="s">
        <v>193</v>
      </c>
      <c r="CP133" t="s">
        <v>193</v>
      </c>
      <c r="CQ133" t="s">
        <v>193</v>
      </c>
      <c r="CR133" t="s">
        <v>193</v>
      </c>
      <c r="CS133" t="s">
        <v>193</v>
      </c>
      <c r="CT133" t="s">
        <v>193</v>
      </c>
      <c r="CU133" t="s">
        <v>193</v>
      </c>
      <c r="CV133" t="s">
        <v>193</v>
      </c>
      <c r="CW133" t="s">
        <v>193</v>
      </c>
      <c r="CX133" t="s">
        <v>193</v>
      </c>
      <c r="CY133" t="s">
        <v>193</v>
      </c>
      <c r="CZ133" t="s">
        <v>193</v>
      </c>
      <c r="DA133" t="s">
        <v>193</v>
      </c>
      <c r="DB133" t="s">
        <v>193</v>
      </c>
      <c r="DC133" t="s">
        <v>193</v>
      </c>
      <c r="DD133" t="s">
        <v>193</v>
      </c>
      <c r="DE133" t="s">
        <v>193</v>
      </c>
      <c r="DF133" t="s">
        <v>193</v>
      </c>
      <c r="DG133" t="s">
        <v>193</v>
      </c>
      <c r="DH133" t="s">
        <v>193</v>
      </c>
      <c r="DI133" t="s">
        <v>193</v>
      </c>
      <c r="DJ133" t="s">
        <v>193</v>
      </c>
      <c r="DK133" t="s">
        <v>193</v>
      </c>
      <c r="DL133" t="s">
        <v>193</v>
      </c>
      <c r="DM133" t="s">
        <v>193</v>
      </c>
      <c r="DN133" t="s">
        <v>193</v>
      </c>
      <c r="DO133" t="s">
        <v>193</v>
      </c>
      <c r="DP133" t="s">
        <v>193</v>
      </c>
      <c r="DQ133" t="s">
        <v>193</v>
      </c>
      <c r="DR133" t="s">
        <v>193</v>
      </c>
      <c r="DS133" t="s">
        <v>193</v>
      </c>
      <c r="DT133" t="s">
        <v>193</v>
      </c>
      <c r="DU133" t="s">
        <v>193</v>
      </c>
      <c r="DV133" t="s">
        <v>193</v>
      </c>
      <c r="DW133" t="s">
        <v>193</v>
      </c>
      <c r="DX133" t="s">
        <v>193</v>
      </c>
      <c r="DY133" t="s">
        <v>193</v>
      </c>
      <c r="DZ133" t="s">
        <v>193</v>
      </c>
      <c r="EA133" t="s">
        <v>193</v>
      </c>
      <c r="EB133" t="s">
        <v>193</v>
      </c>
      <c r="EC133" t="s">
        <v>193</v>
      </c>
      <c r="ED133" t="s">
        <v>193</v>
      </c>
      <c r="EE133" t="s">
        <v>193</v>
      </c>
      <c r="EF133" t="s">
        <v>193</v>
      </c>
      <c r="EG133" t="s">
        <v>193</v>
      </c>
      <c r="EH133" t="s">
        <v>193</v>
      </c>
      <c r="EI133" t="s">
        <v>193</v>
      </c>
      <c r="EJ133" t="s">
        <v>193</v>
      </c>
      <c r="EK133" t="s">
        <v>193</v>
      </c>
      <c r="EL133" t="s">
        <v>193</v>
      </c>
      <c r="EM133" t="s">
        <v>193</v>
      </c>
      <c r="EN133" t="s">
        <v>193</v>
      </c>
      <c r="EO133" t="s">
        <v>193</v>
      </c>
      <c r="EP133" t="s">
        <v>193</v>
      </c>
      <c r="EQ133" t="s">
        <v>193</v>
      </c>
      <c r="ER133" t="s">
        <v>193</v>
      </c>
      <c r="ES133" t="s">
        <v>193</v>
      </c>
      <c r="ET133" t="s">
        <v>193</v>
      </c>
      <c r="EU133" t="s">
        <v>193</v>
      </c>
      <c r="EV133" t="s">
        <v>193</v>
      </c>
      <c r="EW133" t="s">
        <v>193</v>
      </c>
      <c r="EX133" t="s">
        <v>193</v>
      </c>
      <c r="EY133" t="s">
        <v>193</v>
      </c>
      <c r="EZ133" t="s">
        <v>193</v>
      </c>
      <c r="FA133" t="s">
        <v>193</v>
      </c>
      <c r="FB133" t="s">
        <v>193</v>
      </c>
      <c r="FC133" t="s">
        <v>193</v>
      </c>
      <c r="FD133" t="s">
        <v>193</v>
      </c>
      <c r="FE133" t="s">
        <v>193</v>
      </c>
      <c r="FF133" t="s">
        <v>193</v>
      </c>
      <c r="FG133" t="s">
        <v>193</v>
      </c>
      <c r="FH133" t="s">
        <v>193</v>
      </c>
      <c r="FI133" t="s">
        <v>193</v>
      </c>
      <c r="FJ133" t="s">
        <v>193</v>
      </c>
      <c r="FK133" t="s">
        <v>193</v>
      </c>
      <c r="FL133" t="s">
        <v>193</v>
      </c>
      <c r="FM133" t="s">
        <v>193</v>
      </c>
      <c r="FN133" t="s">
        <v>193</v>
      </c>
      <c r="FO133" t="s">
        <v>193</v>
      </c>
      <c r="FP133" t="s">
        <v>193</v>
      </c>
      <c r="FQ133" t="s">
        <v>193</v>
      </c>
      <c r="FR133" t="s">
        <v>193</v>
      </c>
      <c r="FS133" t="s">
        <v>193</v>
      </c>
      <c r="FT133" t="s">
        <v>193</v>
      </c>
      <c r="FU133" t="s">
        <v>193</v>
      </c>
      <c r="FV133" t="s">
        <v>193</v>
      </c>
      <c r="FW133" t="s">
        <v>193</v>
      </c>
      <c r="FX133" t="s">
        <v>193</v>
      </c>
      <c r="FY133" t="s">
        <v>193</v>
      </c>
      <c r="FZ133" t="s">
        <v>193</v>
      </c>
      <c r="GA133" t="s">
        <v>193</v>
      </c>
      <c r="GB133" t="s">
        <v>193</v>
      </c>
      <c r="GC133" t="s">
        <v>193</v>
      </c>
      <c r="GD133" t="s">
        <v>193</v>
      </c>
      <c r="GE133" t="s">
        <v>193</v>
      </c>
      <c r="GF133" t="s">
        <v>193</v>
      </c>
      <c r="GG133" t="s">
        <v>193</v>
      </c>
      <c r="GH133" t="s">
        <v>193</v>
      </c>
      <c r="GI133" t="s">
        <v>193</v>
      </c>
      <c r="GJ133" t="s">
        <v>193</v>
      </c>
      <c r="GK133" t="s">
        <v>193</v>
      </c>
      <c r="GL133" t="s">
        <v>193</v>
      </c>
      <c r="GM133" t="s">
        <v>193</v>
      </c>
      <c r="GN133" t="s">
        <v>193</v>
      </c>
      <c r="GO133" t="s">
        <v>193</v>
      </c>
      <c r="GP133" t="s">
        <v>193</v>
      </c>
      <c r="GQ133" t="s">
        <v>193</v>
      </c>
      <c r="GR133" t="s">
        <v>193</v>
      </c>
      <c r="GS133" t="s">
        <v>193</v>
      </c>
      <c r="GT133" t="s">
        <v>193</v>
      </c>
      <c r="GU133" t="s">
        <v>193</v>
      </c>
      <c r="GV133" t="s">
        <v>193</v>
      </c>
      <c r="GW133" t="s">
        <v>193</v>
      </c>
      <c r="GX133" t="s">
        <v>193</v>
      </c>
      <c r="GY133" t="s">
        <v>193</v>
      </c>
      <c r="GZ133" t="s">
        <v>193</v>
      </c>
      <c r="HA133" t="s">
        <v>193</v>
      </c>
      <c r="HB133" t="s">
        <v>193</v>
      </c>
      <c r="HC133" t="s">
        <v>193</v>
      </c>
      <c r="HD133" t="s">
        <v>193</v>
      </c>
      <c r="HE133" t="s">
        <v>193</v>
      </c>
      <c r="HF133" t="s">
        <v>193</v>
      </c>
      <c r="HG133" t="s">
        <v>193</v>
      </c>
      <c r="HH133" t="s">
        <v>193</v>
      </c>
      <c r="HI133" t="s">
        <v>193</v>
      </c>
      <c r="HJ133" t="s">
        <v>193</v>
      </c>
      <c r="HK133" t="s">
        <v>193</v>
      </c>
      <c r="HL133" t="s">
        <v>193</v>
      </c>
      <c r="HM133" t="s">
        <v>193</v>
      </c>
      <c r="HN133" t="s">
        <v>193</v>
      </c>
      <c r="HO133" t="s">
        <v>193</v>
      </c>
      <c r="HP133" t="s">
        <v>193</v>
      </c>
      <c r="HQ133" t="s">
        <v>193</v>
      </c>
      <c r="HR133" t="s">
        <v>193</v>
      </c>
      <c r="HS133" t="s">
        <v>193</v>
      </c>
      <c r="HT133" t="s">
        <v>193</v>
      </c>
      <c r="HU133" t="s">
        <v>193</v>
      </c>
      <c r="HV133" t="s">
        <v>193</v>
      </c>
      <c r="HW133" t="s">
        <v>193</v>
      </c>
      <c r="HX133" t="s">
        <v>193</v>
      </c>
      <c r="HY133" t="s">
        <v>193</v>
      </c>
      <c r="HZ133" t="s">
        <v>193</v>
      </c>
      <c r="IA133" t="s">
        <v>193</v>
      </c>
      <c r="IB133" t="s">
        <v>193</v>
      </c>
      <c r="IC133" t="s">
        <v>193</v>
      </c>
      <c r="ID133" t="s">
        <v>193</v>
      </c>
      <c r="IE133" t="s">
        <v>193</v>
      </c>
      <c r="IF133" t="s">
        <v>193</v>
      </c>
      <c r="IG133" t="s">
        <v>109</v>
      </c>
      <c r="IH133" t="s">
        <v>193</v>
      </c>
      <c r="II133" t="s">
        <v>193</v>
      </c>
      <c r="IJ133" t="s">
        <v>193</v>
      </c>
      <c r="IK133" t="s">
        <v>193</v>
      </c>
      <c r="IL133" t="s">
        <v>193</v>
      </c>
      <c r="IM133" t="s">
        <v>193</v>
      </c>
      <c r="IN133" t="s">
        <v>193</v>
      </c>
      <c r="IO133" t="s">
        <v>193</v>
      </c>
      <c r="IP133" t="s">
        <v>193</v>
      </c>
      <c r="IQ133" t="s">
        <v>193</v>
      </c>
      <c r="IR133" t="s">
        <v>193</v>
      </c>
      <c r="IS133" t="s">
        <v>193</v>
      </c>
      <c r="IT133" t="s">
        <v>193</v>
      </c>
      <c r="IU133" t="s">
        <v>193</v>
      </c>
      <c r="IV133" t="s">
        <v>193</v>
      </c>
      <c r="IW133" t="s">
        <v>193</v>
      </c>
      <c r="IX133" t="s">
        <v>193</v>
      </c>
      <c r="IY133" t="s">
        <v>193</v>
      </c>
      <c r="IZ133" t="s">
        <v>193</v>
      </c>
      <c r="JA133" t="s">
        <v>193</v>
      </c>
      <c r="JB133" t="s">
        <v>193</v>
      </c>
      <c r="JC133" t="s">
        <v>193</v>
      </c>
      <c r="JD133" t="s">
        <v>193</v>
      </c>
      <c r="JE133" t="s">
        <v>193</v>
      </c>
      <c r="JF133" t="s">
        <v>193</v>
      </c>
      <c r="JG133" t="s">
        <v>193</v>
      </c>
      <c r="JH133" t="s">
        <v>3421</v>
      </c>
      <c r="JI133">
        <v>1</v>
      </c>
      <c r="JJ133">
        <v>1</v>
      </c>
      <c r="JK133">
        <v>1</v>
      </c>
      <c r="JL133">
        <v>150</v>
      </c>
      <c r="JM133">
        <v>125</v>
      </c>
      <c r="JN133">
        <v>25</v>
      </c>
      <c r="JO133" t="s">
        <v>109</v>
      </c>
      <c r="JP133" t="s">
        <v>193</v>
      </c>
      <c r="JQ133" t="s">
        <v>193</v>
      </c>
      <c r="JR133" t="s">
        <v>109</v>
      </c>
      <c r="JS133" t="s">
        <v>3466</v>
      </c>
      <c r="JT133">
        <v>0</v>
      </c>
      <c r="JU133">
        <v>1</v>
      </c>
      <c r="JV133">
        <v>0</v>
      </c>
      <c r="JW133">
        <v>0</v>
      </c>
      <c r="JX133">
        <v>0</v>
      </c>
      <c r="JY133">
        <v>0</v>
      </c>
      <c r="JZ133" t="s">
        <v>193</v>
      </c>
      <c r="KA133" t="s">
        <v>3461</v>
      </c>
      <c r="KB133">
        <v>0</v>
      </c>
      <c r="KC133">
        <v>0</v>
      </c>
      <c r="KD133">
        <v>0</v>
      </c>
      <c r="KE133">
        <v>1</v>
      </c>
      <c r="KF133">
        <v>0</v>
      </c>
      <c r="KG133">
        <v>0</v>
      </c>
      <c r="KH133">
        <v>0</v>
      </c>
      <c r="KI133">
        <v>0</v>
      </c>
      <c r="KJ133" t="s">
        <v>193</v>
      </c>
      <c r="KK133" t="s">
        <v>109</v>
      </c>
      <c r="KL133" t="s">
        <v>193</v>
      </c>
      <c r="KM133" t="s">
        <v>3586</v>
      </c>
      <c r="KN133">
        <v>0</v>
      </c>
      <c r="KO133">
        <v>0</v>
      </c>
      <c r="KP133">
        <v>1</v>
      </c>
      <c r="KQ133">
        <v>0</v>
      </c>
      <c r="KR133">
        <v>1</v>
      </c>
      <c r="KS133">
        <v>0</v>
      </c>
      <c r="KT133">
        <v>0</v>
      </c>
      <c r="KU133" t="s">
        <v>193</v>
      </c>
      <c r="KV133" t="s">
        <v>193</v>
      </c>
      <c r="KW133" t="s">
        <v>193</v>
      </c>
      <c r="KX133" t="s">
        <v>193</v>
      </c>
      <c r="KY133" t="s">
        <v>193</v>
      </c>
      <c r="KZ133" t="s">
        <v>193</v>
      </c>
      <c r="LA133" t="s">
        <v>193</v>
      </c>
      <c r="LB133" t="s">
        <v>193</v>
      </c>
      <c r="LC133" t="s">
        <v>193</v>
      </c>
      <c r="LD133" t="s">
        <v>193</v>
      </c>
      <c r="LE133" t="s">
        <v>193</v>
      </c>
      <c r="LF133" t="s">
        <v>193</v>
      </c>
      <c r="LG133" t="s">
        <v>193</v>
      </c>
      <c r="LH133" t="s">
        <v>193</v>
      </c>
      <c r="LI133" t="s">
        <v>193</v>
      </c>
      <c r="LJ133" t="s">
        <v>193</v>
      </c>
      <c r="LK133" t="s">
        <v>193</v>
      </c>
      <c r="LL133" t="s">
        <v>193</v>
      </c>
      <c r="LM133" t="s">
        <v>193</v>
      </c>
      <c r="LN133" t="s">
        <v>193</v>
      </c>
      <c r="LO133" t="s">
        <v>193</v>
      </c>
      <c r="LP133" t="s">
        <v>193</v>
      </c>
      <c r="LQ133" t="s">
        <v>193</v>
      </c>
      <c r="LR133" t="s">
        <v>193</v>
      </c>
      <c r="LS133" t="s">
        <v>193</v>
      </c>
      <c r="LT133" t="s">
        <v>193</v>
      </c>
      <c r="LU133" t="s">
        <v>193</v>
      </c>
      <c r="LV133" t="s">
        <v>193</v>
      </c>
      <c r="LW133" t="s">
        <v>193</v>
      </c>
      <c r="LX133" t="s">
        <v>193</v>
      </c>
      <c r="LY133" t="s">
        <v>193</v>
      </c>
      <c r="LZ133" t="s">
        <v>193</v>
      </c>
      <c r="MA133" t="s">
        <v>193</v>
      </c>
      <c r="MB133" t="s">
        <v>193</v>
      </c>
      <c r="MC133" t="s">
        <v>193</v>
      </c>
      <c r="MD133" t="s">
        <v>193</v>
      </c>
      <c r="ME133" t="s">
        <v>193</v>
      </c>
      <c r="MF133" t="s">
        <v>193</v>
      </c>
      <c r="MG133" t="s">
        <v>193</v>
      </c>
      <c r="MH133" t="s">
        <v>193</v>
      </c>
      <c r="MI133" t="s">
        <v>193</v>
      </c>
      <c r="MJ133" t="s">
        <v>193</v>
      </c>
      <c r="MK133" t="s">
        <v>193</v>
      </c>
      <c r="ML133" t="s">
        <v>193</v>
      </c>
      <c r="MM133" t="s">
        <v>193</v>
      </c>
      <c r="MN133" t="s">
        <v>193</v>
      </c>
      <c r="MO133" t="s">
        <v>193</v>
      </c>
      <c r="MP133" t="s">
        <v>193</v>
      </c>
      <c r="MQ133" t="s">
        <v>193</v>
      </c>
      <c r="MR133" t="s">
        <v>193</v>
      </c>
      <c r="MS133" t="s">
        <v>193</v>
      </c>
      <c r="MT133" t="s">
        <v>193</v>
      </c>
      <c r="MU133" t="s">
        <v>193</v>
      </c>
      <c r="MV133" t="s">
        <v>193</v>
      </c>
      <c r="MW133" t="s">
        <v>193</v>
      </c>
      <c r="MX133" t="s">
        <v>193</v>
      </c>
      <c r="MY133" t="s">
        <v>193</v>
      </c>
      <c r="MZ133" t="s">
        <v>193</v>
      </c>
      <c r="NA133" t="s">
        <v>193</v>
      </c>
      <c r="NB133" t="s">
        <v>193</v>
      </c>
      <c r="NC133">
        <v>196311336</v>
      </c>
      <c r="ND133" t="s">
        <v>3585</v>
      </c>
      <c r="NE133" t="s">
        <v>4294</v>
      </c>
      <c r="NF133" t="s">
        <v>193</v>
      </c>
      <c r="NG133" t="s">
        <v>699</v>
      </c>
      <c r="NH133" t="s">
        <v>700</v>
      </c>
      <c r="NI133" t="s">
        <v>611</v>
      </c>
      <c r="NJ133" t="s">
        <v>193</v>
      </c>
      <c r="NK133">
        <v>135</v>
      </c>
    </row>
    <row r="134" spans="1:375" x14ac:dyDescent="0.35">
      <c r="A134" t="s">
        <v>4295</v>
      </c>
      <c r="B134" t="s">
        <v>4296</v>
      </c>
      <c r="C134" t="s">
        <v>3571</v>
      </c>
      <c r="D134">
        <v>1.157407408754807E-3</v>
      </c>
      <c r="E134" t="s">
        <v>193</v>
      </c>
      <c r="F134" t="s">
        <v>823</v>
      </c>
      <c r="G134" t="s">
        <v>193</v>
      </c>
      <c r="H134" t="s">
        <v>3571</v>
      </c>
      <c r="I134" t="s">
        <v>179</v>
      </c>
      <c r="J134" t="s">
        <v>193</v>
      </c>
      <c r="K134" t="s">
        <v>180</v>
      </c>
      <c r="L134" t="s">
        <v>179</v>
      </c>
      <c r="M134" t="s">
        <v>179</v>
      </c>
      <c r="N134" t="s">
        <v>181</v>
      </c>
      <c r="O134" t="s">
        <v>193</v>
      </c>
      <c r="P134" t="s">
        <v>194</v>
      </c>
      <c r="Q134" t="s">
        <v>181</v>
      </c>
      <c r="R134" t="s">
        <v>181</v>
      </c>
      <c r="S134" t="s">
        <v>182</v>
      </c>
      <c r="T134" t="s">
        <v>183</v>
      </c>
      <c r="U134" t="s">
        <v>184</v>
      </c>
      <c r="V134" t="s">
        <v>183</v>
      </c>
      <c r="W134" t="s">
        <v>132</v>
      </c>
      <c r="X134" t="s">
        <v>205</v>
      </c>
      <c r="Y134" t="s">
        <v>1585</v>
      </c>
      <c r="Z134" t="s">
        <v>708</v>
      </c>
      <c r="AA134" t="s">
        <v>193</v>
      </c>
      <c r="AB134" t="s">
        <v>562</v>
      </c>
      <c r="AC134" t="s">
        <v>708</v>
      </c>
      <c r="AD134" t="s">
        <v>708</v>
      </c>
      <c r="AE134" t="s">
        <v>709</v>
      </c>
      <c r="AF134" t="s">
        <v>193</v>
      </c>
      <c r="AG134" t="s">
        <v>710</v>
      </c>
      <c r="AH134" t="s">
        <v>709</v>
      </c>
      <c r="AI134" t="s">
        <v>709</v>
      </c>
      <c r="AJ134" t="s">
        <v>536</v>
      </c>
      <c r="AK134" t="s">
        <v>490</v>
      </c>
      <c r="AL134" t="s">
        <v>109</v>
      </c>
      <c r="AM134" t="s">
        <v>193</v>
      </c>
      <c r="AN134" t="s">
        <v>109</v>
      </c>
      <c r="AO134" t="s">
        <v>193</v>
      </c>
      <c r="AP134" t="s">
        <v>491</v>
      </c>
      <c r="AQ134" t="s">
        <v>193</v>
      </c>
      <c r="AR134" t="s">
        <v>193</v>
      </c>
      <c r="AS134" t="s">
        <v>496</v>
      </c>
      <c r="AT134" t="s">
        <v>193</v>
      </c>
      <c r="AU134" t="s">
        <v>3510</v>
      </c>
      <c r="AV134">
        <v>0</v>
      </c>
      <c r="AW134">
        <v>0</v>
      </c>
      <c r="AX134">
        <v>0</v>
      </c>
      <c r="AY134">
        <v>0</v>
      </c>
      <c r="AZ134">
        <v>1</v>
      </c>
      <c r="BA134">
        <v>0</v>
      </c>
      <c r="BB134">
        <v>0</v>
      </c>
      <c r="BC134" t="s">
        <v>3990</v>
      </c>
      <c r="BD134" t="s">
        <v>3510</v>
      </c>
      <c r="BE134" t="s">
        <v>112</v>
      </c>
      <c r="BF134">
        <v>1</v>
      </c>
      <c r="BG134">
        <v>0</v>
      </c>
      <c r="BH134">
        <v>0</v>
      </c>
      <c r="BI134">
        <v>0</v>
      </c>
      <c r="BJ134">
        <v>0</v>
      </c>
      <c r="BK134">
        <v>0</v>
      </c>
      <c r="BL134">
        <v>0</v>
      </c>
      <c r="BM134">
        <v>0</v>
      </c>
      <c r="BN134">
        <v>0</v>
      </c>
      <c r="BO134">
        <v>0</v>
      </c>
      <c r="BP134" t="s">
        <v>193</v>
      </c>
      <c r="BQ134" t="s">
        <v>143</v>
      </c>
      <c r="BR134" t="s">
        <v>493</v>
      </c>
      <c r="BS134" t="s">
        <v>193</v>
      </c>
      <c r="BT134" t="s">
        <v>193</v>
      </c>
      <c r="BU134" t="s">
        <v>193</v>
      </c>
      <c r="BV134" t="s">
        <v>193</v>
      </c>
      <c r="BW134" t="s">
        <v>193</v>
      </c>
      <c r="BX134" t="s">
        <v>193</v>
      </c>
      <c r="BY134" t="s">
        <v>193</v>
      </c>
      <c r="BZ134" t="s">
        <v>193</v>
      </c>
      <c r="CA134" t="s">
        <v>193</v>
      </c>
      <c r="CB134" t="s">
        <v>193</v>
      </c>
      <c r="CC134" t="s">
        <v>193</v>
      </c>
      <c r="CD134" t="s">
        <v>193</v>
      </c>
      <c r="CE134" t="s">
        <v>193</v>
      </c>
      <c r="CF134" t="s">
        <v>193</v>
      </c>
      <c r="CG134" t="s">
        <v>193</v>
      </c>
      <c r="CH134" t="s">
        <v>193</v>
      </c>
      <c r="CI134" t="s">
        <v>193</v>
      </c>
      <c r="CJ134" t="s">
        <v>193</v>
      </c>
      <c r="CK134" t="s">
        <v>193</v>
      </c>
      <c r="CL134" t="s">
        <v>193</v>
      </c>
      <c r="CM134" t="s">
        <v>193</v>
      </c>
      <c r="CN134" t="s">
        <v>193</v>
      </c>
      <c r="CO134" t="s">
        <v>193</v>
      </c>
      <c r="CP134" t="s">
        <v>193</v>
      </c>
      <c r="CQ134" t="s">
        <v>193</v>
      </c>
      <c r="CR134" t="s">
        <v>193</v>
      </c>
      <c r="CS134" t="s">
        <v>193</v>
      </c>
      <c r="CT134" t="s">
        <v>193</v>
      </c>
      <c r="CU134" t="s">
        <v>193</v>
      </c>
      <c r="CV134" t="s">
        <v>193</v>
      </c>
      <c r="CW134" t="s">
        <v>193</v>
      </c>
      <c r="CX134" t="s">
        <v>193</v>
      </c>
      <c r="CY134" t="s">
        <v>193</v>
      </c>
      <c r="CZ134" t="s">
        <v>193</v>
      </c>
      <c r="DA134" t="s">
        <v>193</v>
      </c>
      <c r="DB134" t="s">
        <v>193</v>
      </c>
      <c r="DC134" t="s">
        <v>193</v>
      </c>
      <c r="DD134" t="s">
        <v>193</v>
      </c>
      <c r="DE134" t="s">
        <v>193</v>
      </c>
      <c r="DF134" t="s">
        <v>193</v>
      </c>
      <c r="DG134" t="s">
        <v>193</v>
      </c>
      <c r="DH134" t="s">
        <v>193</v>
      </c>
      <c r="DI134" t="s">
        <v>193</v>
      </c>
      <c r="DJ134" t="s">
        <v>193</v>
      </c>
      <c r="DK134" t="s">
        <v>193</v>
      </c>
      <c r="DL134" t="s">
        <v>193</v>
      </c>
      <c r="DM134" t="s">
        <v>193</v>
      </c>
      <c r="DN134" t="s">
        <v>193</v>
      </c>
      <c r="DO134" t="s">
        <v>193</v>
      </c>
      <c r="DP134" t="s">
        <v>193</v>
      </c>
      <c r="DQ134" t="s">
        <v>193</v>
      </c>
      <c r="DR134" t="s">
        <v>193</v>
      </c>
      <c r="DS134" t="s">
        <v>193</v>
      </c>
      <c r="DT134" t="s">
        <v>193</v>
      </c>
      <c r="DU134" t="s">
        <v>193</v>
      </c>
      <c r="DV134" t="s">
        <v>193</v>
      </c>
      <c r="DW134" t="s">
        <v>193</v>
      </c>
      <c r="DX134" t="s">
        <v>193</v>
      </c>
      <c r="DY134" t="s">
        <v>193</v>
      </c>
      <c r="DZ134" t="s">
        <v>193</v>
      </c>
      <c r="EA134" t="s">
        <v>193</v>
      </c>
      <c r="EB134" t="s">
        <v>193</v>
      </c>
      <c r="EC134" t="s">
        <v>193</v>
      </c>
      <c r="ED134" t="s">
        <v>193</v>
      </c>
      <c r="EE134" t="s">
        <v>193</v>
      </c>
      <c r="EF134" t="s">
        <v>193</v>
      </c>
      <c r="EG134" t="s">
        <v>193</v>
      </c>
      <c r="EH134" t="s">
        <v>193</v>
      </c>
      <c r="EI134" t="s">
        <v>193</v>
      </c>
      <c r="EJ134" t="s">
        <v>193</v>
      </c>
      <c r="EK134" t="s">
        <v>193</v>
      </c>
      <c r="EL134" t="s">
        <v>193</v>
      </c>
      <c r="EM134" t="s">
        <v>193</v>
      </c>
      <c r="EN134" t="s">
        <v>193</v>
      </c>
      <c r="EO134" t="s">
        <v>193</v>
      </c>
      <c r="EP134" t="s">
        <v>193</v>
      </c>
      <c r="EQ134" t="s">
        <v>193</v>
      </c>
      <c r="ER134" t="s">
        <v>193</v>
      </c>
      <c r="ES134" t="s">
        <v>193</v>
      </c>
      <c r="ET134" t="s">
        <v>193</v>
      </c>
      <c r="EU134" t="s">
        <v>193</v>
      </c>
      <c r="EV134" t="s">
        <v>193</v>
      </c>
      <c r="EW134" t="s">
        <v>193</v>
      </c>
      <c r="EX134" t="s">
        <v>193</v>
      </c>
      <c r="EY134" t="s">
        <v>193</v>
      </c>
      <c r="EZ134" t="s">
        <v>193</v>
      </c>
      <c r="FA134" t="s">
        <v>193</v>
      </c>
      <c r="FB134" t="s">
        <v>193</v>
      </c>
      <c r="FC134" t="s">
        <v>193</v>
      </c>
      <c r="FD134" t="s">
        <v>193</v>
      </c>
      <c r="FE134" t="s">
        <v>193</v>
      </c>
      <c r="FF134" t="s">
        <v>193</v>
      </c>
      <c r="FG134" t="s">
        <v>193</v>
      </c>
      <c r="FH134" t="s">
        <v>193</v>
      </c>
      <c r="FI134" t="s">
        <v>193</v>
      </c>
      <c r="FJ134" t="s">
        <v>193</v>
      </c>
      <c r="FK134" t="s">
        <v>193</v>
      </c>
      <c r="FL134" t="s">
        <v>193</v>
      </c>
      <c r="FM134" t="s">
        <v>193</v>
      </c>
      <c r="FN134" t="s">
        <v>193</v>
      </c>
      <c r="FO134" t="s">
        <v>193</v>
      </c>
      <c r="FP134" t="s">
        <v>193</v>
      </c>
      <c r="FQ134" t="s">
        <v>193</v>
      </c>
      <c r="FR134" t="s">
        <v>193</v>
      </c>
      <c r="FS134" t="s">
        <v>193</v>
      </c>
      <c r="FT134" t="s">
        <v>193</v>
      </c>
      <c r="FU134" t="s">
        <v>193</v>
      </c>
      <c r="FV134" t="s">
        <v>193</v>
      </c>
      <c r="FW134" t="s">
        <v>193</v>
      </c>
      <c r="FX134" t="s">
        <v>193</v>
      </c>
      <c r="FY134" t="s">
        <v>193</v>
      </c>
      <c r="FZ134" t="s">
        <v>193</v>
      </c>
      <c r="GA134" t="s">
        <v>193</v>
      </c>
      <c r="GB134" t="s">
        <v>193</v>
      </c>
      <c r="GC134" t="s">
        <v>193</v>
      </c>
      <c r="GD134" t="s">
        <v>193</v>
      </c>
      <c r="GE134" t="s">
        <v>193</v>
      </c>
      <c r="GF134" t="s">
        <v>193</v>
      </c>
      <c r="GG134" t="s">
        <v>193</v>
      </c>
      <c r="GH134" t="s">
        <v>193</v>
      </c>
      <c r="GI134" t="s">
        <v>193</v>
      </c>
      <c r="GJ134" t="s">
        <v>193</v>
      </c>
      <c r="GK134" t="s">
        <v>193</v>
      </c>
      <c r="GL134" t="s">
        <v>193</v>
      </c>
      <c r="GM134" t="s">
        <v>193</v>
      </c>
      <c r="GN134" t="s">
        <v>193</v>
      </c>
      <c r="GO134" t="s">
        <v>193</v>
      </c>
      <c r="GP134" t="s">
        <v>193</v>
      </c>
      <c r="GQ134" t="s">
        <v>193</v>
      </c>
      <c r="GR134" t="s">
        <v>193</v>
      </c>
      <c r="GS134" t="s">
        <v>193</v>
      </c>
      <c r="GT134" t="s">
        <v>193</v>
      </c>
      <c r="GU134" t="s">
        <v>193</v>
      </c>
      <c r="GV134" t="s">
        <v>193</v>
      </c>
      <c r="GW134" t="s">
        <v>193</v>
      </c>
      <c r="GX134" t="s">
        <v>193</v>
      </c>
      <c r="GY134" t="s">
        <v>193</v>
      </c>
      <c r="GZ134" t="s">
        <v>193</v>
      </c>
      <c r="HA134" t="s">
        <v>193</v>
      </c>
      <c r="HB134" t="s">
        <v>193</v>
      </c>
      <c r="HC134" t="s">
        <v>193</v>
      </c>
      <c r="HD134" t="s">
        <v>193</v>
      </c>
      <c r="HE134" t="s">
        <v>193</v>
      </c>
      <c r="HF134" t="s">
        <v>193</v>
      </c>
      <c r="HG134" t="s">
        <v>193</v>
      </c>
      <c r="HH134" t="s">
        <v>193</v>
      </c>
      <c r="HI134" t="s">
        <v>193</v>
      </c>
      <c r="HJ134" t="s">
        <v>193</v>
      </c>
      <c r="HK134" t="s">
        <v>193</v>
      </c>
      <c r="HL134" t="s">
        <v>193</v>
      </c>
      <c r="HM134" t="s">
        <v>193</v>
      </c>
      <c r="HN134" t="s">
        <v>193</v>
      </c>
      <c r="HO134" t="s">
        <v>193</v>
      </c>
      <c r="HP134" t="s">
        <v>193</v>
      </c>
      <c r="HQ134" t="s">
        <v>193</v>
      </c>
      <c r="HR134" t="s">
        <v>193</v>
      </c>
      <c r="HS134" t="s">
        <v>193</v>
      </c>
      <c r="HT134" t="s">
        <v>193</v>
      </c>
      <c r="HU134" t="s">
        <v>193</v>
      </c>
      <c r="HV134" t="s">
        <v>193</v>
      </c>
      <c r="HW134" t="s">
        <v>193</v>
      </c>
      <c r="HX134" t="s">
        <v>193</v>
      </c>
      <c r="HY134" t="s">
        <v>193</v>
      </c>
      <c r="HZ134" t="s">
        <v>193</v>
      </c>
      <c r="IA134" t="s">
        <v>193</v>
      </c>
      <c r="IB134" t="s">
        <v>193</v>
      </c>
      <c r="IC134" t="s">
        <v>193</v>
      </c>
      <c r="ID134" t="s">
        <v>193</v>
      </c>
      <c r="IE134" t="s">
        <v>193</v>
      </c>
      <c r="IF134" t="s">
        <v>193</v>
      </c>
      <c r="IG134" t="s">
        <v>193</v>
      </c>
      <c r="IH134" t="s">
        <v>193</v>
      </c>
      <c r="II134" t="s">
        <v>193</v>
      </c>
      <c r="IJ134" t="s">
        <v>193</v>
      </c>
      <c r="IK134" t="s">
        <v>193</v>
      </c>
      <c r="IL134" t="s">
        <v>193</v>
      </c>
      <c r="IM134" t="s">
        <v>193</v>
      </c>
      <c r="IN134" t="s">
        <v>193</v>
      </c>
      <c r="IO134" t="s">
        <v>193</v>
      </c>
      <c r="IP134" t="s">
        <v>193</v>
      </c>
      <c r="IQ134" t="s">
        <v>193</v>
      </c>
      <c r="IR134" t="s">
        <v>193</v>
      </c>
      <c r="IS134" t="s">
        <v>193</v>
      </c>
      <c r="IT134" t="s">
        <v>193</v>
      </c>
      <c r="IU134" t="s">
        <v>193</v>
      </c>
      <c r="IV134" t="s">
        <v>193</v>
      </c>
      <c r="IW134" t="s">
        <v>193</v>
      </c>
      <c r="IX134" t="s">
        <v>193</v>
      </c>
      <c r="IY134" t="s">
        <v>193</v>
      </c>
      <c r="IZ134" t="s">
        <v>193</v>
      </c>
      <c r="JA134" t="s">
        <v>193</v>
      </c>
      <c r="JB134" t="s">
        <v>193</v>
      </c>
      <c r="JC134" t="s">
        <v>193</v>
      </c>
      <c r="JD134" t="s">
        <v>193</v>
      </c>
      <c r="JE134" t="s">
        <v>193</v>
      </c>
      <c r="JF134" t="s">
        <v>193</v>
      </c>
      <c r="JG134" t="s">
        <v>193</v>
      </c>
      <c r="JH134" t="s">
        <v>3588</v>
      </c>
      <c r="JI134">
        <v>1</v>
      </c>
      <c r="JJ134">
        <v>1</v>
      </c>
      <c r="JK134">
        <v>1</v>
      </c>
      <c r="JL134">
        <v>150</v>
      </c>
      <c r="JM134">
        <v>100</v>
      </c>
      <c r="JN134">
        <v>25</v>
      </c>
      <c r="JO134" t="s">
        <v>109</v>
      </c>
      <c r="JP134" t="s">
        <v>193</v>
      </c>
      <c r="JQ134" t="s">
        <v>193</v>
      </c>
      <c r="JR134" t="s">
        <v>114</v>
      </c>
      <c r="JS134" t="s">
        <v>193</v>
      </c>
      <c r="JT134" t="s">
        <v>193</v>
      </c>
      <c r="JU134" t="s">
        <v>193</v>
      </c>
      <c r="JV134" t="s">
        <v>193</v>
      </c>
      <c r="JW134" t="s">
        <v>193</v>
      </c>
      <c r="JX134" t="s">
        <v>193</v>
      </c>
      <c r="JY134" t="s">
        <v>193</v>
      </c>
      <c r="JZ134" t="s">
        <v>193</v>
      </c>
      <c r="KA134" t="s">
        <v>3458</v>
      </c>
      <c r="KB134">
        <v>0</v>
      </c>
      <c r="KC134">
        <v>0</v>
      </c>
      <c r="KD134">
        <v>1</v>
      </c>
      <c r="KE134">
        <v>0</v>
      </c>
      <c r="KF134">
        <v>0</v>
      </c>
      <c r="KG134">
        <v>0</v>
      </c>
      <c r="KH134">
        <v>0</v>
      </c>
      <c r="KI134">
        <v>0</v>
      </c>
      <c r="KJ134" t="s">
        <v>193</v>
      </c>
      <c r="KK134" t="s">
        <v>109</v>
      </c>
      <c r="KL134" t="s">
        <v>193</v>
      </c>
      <c r="KM134" t="s">
        <v>3510</v>
      </c>
      <c r="KN134">
        <v>0</v>
      </c>
      <c r="KO134">
        <v>0</v>
      </c>
      <c r="KP134">
        <v>0</v>
      </c>
      <c r="KQ134">
        <v>0</v>
      </c>
      <c r="KR134">
        <v>1</v>
      </c>
      <c r="KS134">
        <v>0</v>
      </c>
      <c r="KT134">
        <v>0</v>
      </c>
      <c r="KU134" t="s">
        <v>193</v>
      </c>
      <c r="KV134" t="s">
        <v>193</v>
      </c>
      <c r="KW134" t="s">
        <v>193</v>
      </c>
      <c r="KX134" t="s">
        <v>193</v>
      </c>
      <c r="KY134" t="s">
        <v>193</v>
      </c>
      <c r="KZ134" t="s">
        <v>193</v>
      </c>
      <c r="LA134" t="s">
        <v>193</v>
      </c>
      <c r="LB134" t="s">
        <v>193</v>
      </c>
      <c r="LC134" t="s">
        <v>193</v>
      </c>
      <c r="LD134" t="s">
        <v>193</v>
      </c>
      <c r="LE134" t="s">
        <v>193</v>
      </c>
      <c r="LF134" t="s">
        <v>193</v>
      </c>
      <c r="LG134" t="s">
        <v>193</v>
      </c>
      <c r="LH134" t="s">
        <v>193</v>
      </c>
      <c r="LI134" t="s">
        <v>193</v>
      </c>
      <c r="LJ134" t="s">
        <v>193</v>
      </c>
      <c r="LK134" t="s">
        <v>193</v>
      </c>
      <c r="LL134" t="s">
        <v>193</v>
      </c>
      <c r="LM134" t="s">
        <v>193</v>
      </c>
      <c r="LN134" t="s">
        <v>193</v>
      </c>
      <c r="LO134" t="s">
        <v>193</v>
      </c>
      <c r="LP134" t="s">
        <v>193</v>
      </c>
      <c r="LQ134" t="s">
        <v>193</v>
      </c>
      <c r="LR134" t="s">
        <v>193</v>
      </c>
      <c r="LS134" t="s">
        <v>193</v>
      </c>
      <c r="LT134" t="s">
        <v>193</v>
      </c>
      <c r="LU134" t="s">
        <v>193</v>
      </c>
      <c r="LV134" t="s">
        <v>193</v>
      </c>
      <c r="LW134" t="s">
        <v>193</v>
      </c>
      <c r="LX134" t="s">
        <v>193</v>
      </c>
      <c r="LY134" t="s">
        <v>193</v>
      </c>
      <c r="LZ134" t="s">
        <v>193</v>
      </c>
      <c r="MA134" t="s">
        <v>193</v>
      </c>
      <c r="MB134" t="s">
        <v>193</v>
      </c>
      <c r="MC134" t="s">
        <v>193</v>
      </c>
      <c r="MD134" t="s">
        <v>193</v>
      </c>
      <c r="ME134" t="s">
        <v>193</v>
      </c>
      <c r="MF134" t="s">
        <v>193</v>
      </c>
      <c r="MG134" t="s">
        <v>193</v>
      </c>
      <c r="MH134" t="s">
        <v>193</v>
      </c>
      <c r="MI134" t="s">
        <v>193</v>
      </c>
      <c r="MJ134" t="s">
        <v>193</v>
      </c>
      <c r="MK134" t="s">
        <v>193</v>
      </c>
      <c r="ML134" t="s">
        <v>193</v>
      </c>
      <c r="MM134" t="s">
        <v>193</v>
      </c>
      <c r="MN134" t="s">
        <v>193</v>
      </c>
      <c r="MO134" t="s">
        <v>193</v>
      </c>
      <c r="MP134" t="s">
        <v>193</v>
      </c>
      <c r="MQ134" t="s">
        <v>193</v>
      </c>
      <c r="MR134" t="s">
        <v>193</v>
      </c>
      <c r="MS134" t="s">
        <v>193</v>
      </c>
      <c r="MT134" t="s">
        <v>193</v>
      </c>
      <c r="MU134" t="s">
        <v>193</v>
      </c>
      <c r="MV134" t="s">
        <v>193</v>
      </c>
      <c r="MW134" t="s">
        <v>193</v>
      </c>
      <c r="MX134" t="s">
        <v>193</v>
      </c>
      <c r="MY134" t="s">
        <v>193</v>
      </c>
      <c r="MZ134" t="s">
        <v>193</v>
      </c>
      <c r="NA134" t="s">
        <v>193</v>
      </c>
      <c r="NB134" t="s">
        <v>193</v>
      </c>
      <c r="NC134">
        <v>196312145</v>
      </c>
      <c r="ND134" t="s">
        <v>3587</v>
      </c>
      <c r="NE134" t="s">
        <v>4297</v>
      </c>
      <c r="NF134" t="s">
        <v>193</v>
      </c>
      <c r="NG134" t="s">
        <v>699</v>
      </c>
      <c r="NH134" t="s">
        <v>700</v>
      </c>
      <c r="NI134" t="s">
        <v>611</v>
      </c>
      <c r="NJ134" t="s">
        <v>193</v>
      </c>
      <c r="NK134">
        <v>136</v>
      </c>
    </row>
    <row r="135" spans="1:375" x14ac:dyDescent="0.35">
      <c r="A135" t="s">
        <v>4298</v>
      </c>
      <c r="B135" t="s">
        <v>4299</v>
      </c>
      <c r="C135" t="s">
        <v>3571</v>
      </c>
      <c r="D135">
        <v>1.8518518530375634E-3</v>
      </c>
      <c r="E135" t="s">
        <v>193</v>
      </c>
      <c r="F135" t="s">
        <v>823</v>
      </c>
      <c r="G135" t="s">
        <v>193</v>
      </c>
      <c r="H135" t="s">
        <v>3571</v>
      </c>
      <c r="I135" t="s">
        <v>179</v>
      </c>
      <c r="J135" t="s">
        <v>193</v>
      </c>
      <c r="K135" t="s">
        <v>180</v>
      </c>
      <c r="L135" t="s">
        <v>179</v>
      </c>
      <c r="M135" t="s">
        <v>179</v>
      </c>
      <c r="N135" t="s">
        <v>181</v>
      </c>
      <c r="O135" t="s">
        <v>193</v>
      </c>
      <c r="P135" t="s">
        <v>194</v>
      </c>
      <c r="Q135" t="s">
        <v>181</v>
      </c>
      <c r="R135" t="s">
        <v>181</v>
      </c>
      <c r="S135" t="s">
        <v>182</v>
      </c>
      <c r="T135" t="s">
        <v>183</v>
      </c>
      <c r="U135" t="s">
        <v>184</v>
      </c>
      <c r="V135" t="s">
        <v>183</v>
      </c>
      <c r="W135" t="s">
        <v>132</v>
      </c>
      <c r="X135" t="s">
        <v>205</v>
      </c>
      <c r="Y135" t="s">
        <v>1585</v>
      </c>
      <c r="Z135" t="s">
        <v>708</v>
      </c>
      <c r="AA135" t="s">
        <v>193</v>
      </c>
      <c r="AB135" t="s">
        <v>562</v>
      </c>
      <c r="AC135" t="s">
        <v>708</v>
      </c>
      <c r="AD135" t="s">
        <v>708</v>
      </c>
      <c r="AE135" t="s">
        <v>709</v>
      </c>
      <c r="AF135" t="s">
        <v>193</v>
      </c>
      <c r="AG135" t="s">
        <v>710</v>
      </c>
      <c r="AH135" t="s">
        <v>709</v>
      </c>
      <c r="AI135" t="s">
        <v>709</v>
      </c>
      <c r="AJ135" t="s">
        <v>536</v>
      </c>
      <c r="AK135" t="s">
        <v>490</v>
      </c>
      <c r="AL135" t="s">
        <v>109</v>
      </c>
      <c r="AM135" t="s">
        <v>193</v>
      </c>
      <c r="AN135" t="s">
        <v>109</v>
      </c>
      <c r="AO135" t="s">
        <v>193</v>
      </c>
      <c r="AP135" t="s">
        <v>491</v>
      </c>
      <c r="AQ135" t="s">
        <v>193</v>
      </c>
      <c r="AR135" t="s">
        <v>193</v>
      </c>
      <c r="AS135" t="s">
        <v>496</v>
      </c>
      <c r="AT135" t="s">
        <v>193</v>
      </c>
      <c r="AU135" t="s">
        <v>3510</v>
      </c>
      <c r="AV135">
        <v>0</v>
      </c>
      <c r="AW135">
        <v>0</v>
      </c>
      <c r="AX135">
        <v>0</v>
      </c>
      <c r="AY135">
        <v>0</v>
      </c>
      <c r="AZ135">
        <v>1</v>
      </c>
      <c r="BA135">
        <v>0</v>
      </c>
      <c r="BB135">
        <v>0</v>
      </c>
      <c r="BC135" t="s">
        <v>3990</v>
      </c>
      <c r="BD135" t="s">
        <v>3510</v>
      </c>
      <c r="BE135" t="s">
        <v>112</v>
      </c>
      <c r="BF135">
        <v>1</v>
      </c>
      <c r="BG135">
        <v>0</v>
      </c>
      <c r="BH135">
        <v>0</v>
      </c>
      <c r="BI135">
        <v>0</v>
      </c>
      <c r="BJ135">
        <v>0</v>
      </c>
      <c r="BK135">
        <v>0</v>
      </c>
      <c r="BL135">
        <v>0</v>
      </c>
      <c r="BM135">
        <v>0</v>
      </c>
      <c r="BN135">
        <v>0</v>
      </c>
      <c r="BO135">
        <v>0</v>
      </c>
      <c r="BP135" t="s">
        <v>193</v>
      </c>
      <c r="BQ135" t="s">
        <v>143</v>
      </c>
      <c r="BR135" t="s">
        <v>501</v>
      </c>
      <c r="BS135" t="s">
        <v>193</v>
      </c>
      <c r="BT135" t="s">
        <v>193</v>
      </c>
      <c r="BU135" t="s">
        <v>193</v>
      </c>
      <c r="BV135" t="s">
        <v>193</v>
      </c>
      <c r="BW135" t="s">
        <v>193</v>
      </c>
      <c r="BX135" t="s">
        <v>193</v>
      </c>
      <c r="BY135" t="s">
        <v>193</v>
      </c>
      <c r="BZ135" t="s">
        <v>193</v>
      </c>
      <c r="CA135" t="s">
        <v>193</v>
      </c>
      <c r="CB135" t="s">
        <v>193</v>
      </c>
      <c r="CC135" t="s">
        <v>193</v>
      </c>
      <c r="CD135" t="s">
        <v>193</v>
      </c>
      <c r="CE135" t="s">
        <v>193</v>
      </c>
      <c r="CF135" t="s">
        <v>193</v>
      </c>
      <c r="CG135" t="s">
        <v>193</v>
      </c>
      <c r="CH135" t="s">
        <v>193</v>
      </c>
      <c r="CI135" t="s">
        <v>193</v>
      </c>
      <c r="CJ135" t="s">
        <v>193</v>
      </c>
      <c r="CK135" t="s">
        <v>193</v>
      </c>
      <c r="CL135" t="s">
        <v>193</v>
      </c>
      <c r="CM135" t="s">
        <v>193</v>
      </c>
      <c r="CN135" t="s">
        <v>193</v>
      </c>
      <c r="CO135" t="s">
        <v>193</v>
      </c>
      <c r="CP135" t="s">
        <v>193</v>
      </c>
      <c r="CQ135" t="s">
        <v>193</v>
      </c>
      <c r="CR135" t="s">
        <v>193</v>
      </c>
      <c r="CS135" t="s">
        <v>193</v>
      </c>
      <c r="CT135" t="s">
        <v>193</v>
      </c>
      <c r="CU135" t="s">
        <v>193</v>
      </c>
      <c r="CV135" t="s">
        <v>193</v>
      </c>
      <c r="CW135" t="s">
        <v>193</v>
      </c>
      <c r="CX135" t="s">
        <v>193</v>
      </c>
      <c r="CY135" t="s">
        <v>193</v>
      </c>
      <c r="CZ135" t="s">
        <v>193</v>
      </c>
      <c r="DA135" t="s">
        <v>193</v>
      </c>
      <c r="DB135" t="s">
        <v>193</v>
      </c>
      <c r="DC135" t="s">
        <v>193</v>
      </c>
      <c r="DD135" t="s">
        <v>193</v>
      </c>
      <c r="DE135" t="s">
        <v>193</v>
      </c>
      <c r="DF135" t="s">
        <v>193</v>
      </c>
      <c r="DG135" t="s">
        <v>193</v>
      </c>
      <c r="DH135" t="s">
        <v>193</v>
      </c>
      <c r="DI135" t="s">
        <v>193</v>
      </c>
      <c r="DJ135" t="s">
        <v>193</v>
      </c>
      <c r="DK135" t="s">
        <v>193</v>
      </c>
      <c r="DL135" t="s">
        <v>193</v>
      </c>
      <c r="DM135" t="s">
        <v>193</v>
      </c>
      <c r="DN135" t="s">
        <v>193</v>
      </c>
      <c r="DO135" t="s">
        <v>193</v>
      </c>
      <c r="DP135" t="s">
        <v>193</v>
      </c>
      <c r="DQ135" t="s">
        <v>193</v>
      </c>
      <c r="DR135" t="s">
        <v>193</v>
      </c>
      <c r="DS135" t="s">
        <v>193</v>
      </c>
      <c r="DT135" t="s">
        <v>193</v>
      </c>
      <c r="DU135" t="s">
        <v>193</v>
      </c>
      <c r="DV135" t="s">
        <v>193</v>
      </c>
      <c r="DW135" t="s">
        <v>193</v>
      </c>
      <c r="DX135" t="s">
        <v>193</v>
      </c>
      <c r="DY135" t="s">
        <v>193</v>
      </c>
      <c r="DZ135" t="s">
        <v>193</v>
      </c>
      <c r="EA135" t="s">
        <v>193</v>
      </c>
      <c r="EB135" t="s">
        <v>193</v>
      </c>
      <c r="EC135" t="s">
        <v>193</v>
      </c>
      <c r="ED135" t="s">
        <v>193</v>
      </c>
      <c r="EE135" t="s">
        <v>193</v>
      </c>
      <c r="EF135" t="s">
        <v>193</v>
      </c>
      <c r="EG135" t="s">
        <v>193</v>
      </c>
      <c r="EH135" t="s">
        <v>193</v>
      </c>
      <c r="EI135" t="s">
        <v>193</v>
      </c>
      <c r="EJ135" t="s">
        <v>193</v>
      </c>
      <c r="EK135" t="s">
        <v>193</v>
      </c>
      <c r="EL135" t="s">
        <v>193</v>
      </c>
      <c r="EM135" t="s">
        <v>193</v>
      </c>
      <c r="EN135" t="s">
        <v>193</v>
      </c>
      <c r="EO135" t="s">
        <v>193</v>
      </c>
      <c r="EP135" t="s">
        <v>193</v>
      </c>
      <c r="EQ135" t="s">
        <v>193</v>
      </c>
      <c r="ER135" t="s">
        <v>193</v>
      </c>
      <c r="ES135" t="s">
        <v>193</v>
      </c>
      <c r="ET135" t="s">
        <v>193</v>
      </c>
      <c r="EU135" t="s">
        <v>193</v>
      </c>
      <c r="EV135" t="s">
        <v>193</v>
      </c>
      <c r="EW135" t="s">
        <v>193</v>
      </c>
      <c r="EX135" t="s">
        <v>193</v>
      </c>
      <c r="EY135" t="s">
        <v>193</v>
      </c>
      <c r="EZ135" t="s">
        <v>193</v>
      </c>
      <c r="FA135" t="s">
        <v>193</v>
      </c>
      <c r="FB135" t="s">
        <v>193</v>
      </c>
      <c r="FC135" t="s">
        <v>193</v>
      </c>
      <c r="FD135" t="s">
        <v>193</v>
      </c>
      <c r="FE135" t="s">
        <v>193</v>
      </c>
      <c r="FF135" t="s">
        <v>193</v>
      </c>
      <c r="FG135" t="s">
        <v>193</v>
      </c>
      <c r="FH135" t="s">
        <v>193</v>
      </c>
      <c r="FI135" t="s">
        <v>193</v>
      </c>
      <c r="FJ135" t="s">
        <v>193</v>
      </c>
      <c r="FK135" t="s">
        <v>193</v>
      </c>
      <c r="FL135" t="s">
        <v>193</v>
      </c>
      <c r="FM135" t="s">
        <v>193</v>
      </c>
      <c r="FN135" t="s">
        <v>193</v>
      </c>
      <c r="FO135" t="s">
        <v>193</v>
      </c>
      <c r="FP135" t="s">
        <v>193</v>
      </c>
      <c r="FQ135" t="s">
        <v>193</v>
      </c>
      <c r="FR135" t="s">
        <v>193</v>
      </c>
      <c r="FS135" t="s">
        <v>193</v>
      </c>
      <c r="FT135" t="s">
        <v>193</v>
      </c>
      <c r="FU135" t="s">
        <v>193</v>
      </c>
      <c r="FV135" t="s">
        <v>193</v>
      </c>
      <c r="FW135" t="s">
        <v>193</v>
      </c>
      <c r="FX135" t="s">
        <v>193</v>
      </c>
      <c r="FY135" t="s">
        <v>193</v>
      </c>
      <c r="FZ135" t="s">
        <v>193</v>
      </c>
      <c r="GA135" t="s">
        <v>193</v>
      </c>
      <c r="GB135" t="s">
        <v>193</v>
      </c>
      <c r="GC135" t="s">
        <v>193</v>
      </c>
      <c r="GD135" t="s">
        <v>193</v>
      </c>
      <c r="GE135" t="s">
        <v>193</v>
      </c>
      <c r="GF135" t="s">
        <v>193</v>
      </c>
      <c r="GG135" t="s">
        <v>193</v>
      </c>
      <c r="GH135" t="s">
        <v>193</v>
      </c>
      <c r="GI135" t="s">
        <v>193</v>
      </c>
      <c r="GJ135" t="s">
        <v>193</v>
      </c>
      <c r="GK135" t="s">
        <v>193</v>
      </c>
      <c r="GL135" t="s">
        <v>193</v>
      </c>
      <c r="GM135" t="s">
        <v>193</v>
      </c>
      <c r="GN135" t="s">
        <v>193</v>
      </c>
      <c r="GO135" t="s">
        <v>193</v>
      </c>
      <c r="GP135" t="s">
        <v>193</v>
      </c>
      <c r="GQ135" t="s">
        <v>193</v>
      </c>
      <c r="GR135" t="s">
        <v>193</v>
      </c>
      <c r="GS135" t="s">
        <v>193</v>
      </c>
      <c r="GT135" t="s">
        <v>193</v>
      </c>
      <c r="GU135" t="s">
        <v>193</v>
      </c>
      <c r="GV135" t="s">
        <v>193</v>
      </c>
      <c r="GW135" t="s">
        <v>193</v>
      </c>
      <c r="GX135" t="s">
        <v>193</v>
      </c>
      <c r="GY135" t="s">
        <v>193</v>
      </c>
      <c r="GZ135" t="s">
        <v>193</v>
      </c>
      <c r="HA135" t="s">
        <v>193</v>
      </c>
      <c r="HB135" t="s">
        <v>193</v>
      </c>
      <c r="HC135" t="s">
        <v>193</v>
      </c>
      <c r="HD135" t="s">
        <v>193</v>
      </c>
      <c r="HE135" t="s">
        <v>193</v>
      </c>
      <c r="HF135" t="s">
        <v>193</v>
      </c>
      <c r="HG135" t="s">
        <v>193</v>
      </c>
      <c r="HH135" t="s">
        <v>193</v>
      </c>
      <c r="HI135" t="s">
        <v>193</v>
      </c>
      <c r="HJ135" t="s">
        <v>193</v>
      </c>
      <c r="HK135" t="s">
        <v>193</v>
      </c>
      <c r="HL135" t="s">
        <v>193</v>
      </c>
      <c r="HM135" t="s">
        <v>193</v>
      </c>
      <c r="HN135" t="s">
        <v>193</v>
      </c>
      <c r="HO135" t="s">
        <v>193</v>
      </c>
      <c r="HP135" t="s">
        <v>193</v>
      </c>
      <c r="HQ135" t="s">
        <v>193</v>
      </c>
      <c r="HR135" t="s">
        <v>193</v>
      </c>
      <c r="HS135" t="s">
        <v>193</v>
      </c>
      <c r="HT135" t="s">
        <v>193</v>
      </c>
      <c r="HU135" t="s">
        <v>193</v>
      </c>
      <c r="HV135" t="s">
        <v>193</v>
      </c>
      <c r="HW135" t="s">
        <v>193</v>
      </c>
      <c r="HX135" t="s">
        <v>193</v>
      </c>
      <c r="HY135" t="s">
        <v>193</v>
      </c>
      <c r="HZ135" t="s">
        <v>193</v>
      </c>
      <c r="IA135" t="s">
        <v>193</v>
      </c>
      <c r="IB135" t="s">
        <v>193</v>
      </c>
      <c r="IC135" t="s">
        <v>193</v>
      </c>
      <c r="ID135" t="s">
        <v>193</v>
      </c>
      <c r="IE135" t="s">
        <v>193</v>
      </c>
      <c r="IF135" t="s">
        <v>193</v>
      </c>
      <c r="IG135" t="s">
        <v>193</v>
      </c>
      <c r="IH135" t="s">
        <v>193</v>
      </c>
      <c r="II135" t="s">
        <v>193</v>
      </c>
      <c r="IJ135" t="s">
        <v>193</v>
      </c>
      <c r="IK135" t="s">
        <v>193</v>
      </c>
      <c r="IL135" t="s">
        <v>193</v>
      </c>
      <c r="IM135" t="s">
        <v>193</v>
      </c>
      <c r="IN135" t="s">
        <v>193</v>
      </c>
      <c r="IO135" t="s">
        <v>193</v>
      </c>
      <c r="IP135" t="s">
        <v>193</v>
      </c>
      <c r="IQ135" t="s">
        <v>193</v>
      </c>
      <c r="IR135" t="s">
        <v>193</v>
      </c>
      <c r="IS135" t="s">
        <v>193</v>
      </c>
      <c r="IT135" t="s">
        <v>193</v>
      </c>
      <c r="IU135" t="s">
        <v>193</v>
      </c>
      <c r="IV135" t="s">
        <v>193</v>
      </c>
      <c r="IW135" t="s">
        <v>193</v>
      </c>
      <c r="IX135" t="s">
        <v>193</v>
      </c>
      <c r="IY135" t="s">
        <v>193</v>
      </c>
      <c r="IZ135" t="s">
        <v>193</v>
      </c>
      <c r="JA135" t="s">
        <v>193</v>
      </c>
      <c r="JB135" t="s">
        <v>193</v>
      </c>
      <c r="JC135" t="s">
        <v>193</v>
      </c>
      <c r="JD135" t="s">
        <v>193</v>
      </c>
      <c r="JE135" t="s">
        <v>193</v>
      </c>
      <c r="JF135" t="s">
        <v>193</v>
      </c>
      <c r="JG135" t="s">
        <v>193</v>
      </c>
      <c r="JH135" t="s">
        <v>3421</v>
      </c>
      <c r="JI135">
        <v>1</v>
      </c>
      <c r="JJ135">
        <v>1</v>
      </c>
      <c r="JK135">
        <v>1</v>
      </c>
      <c r="JL135">
        <v>250</v>
      </c>
      <c r="JM135">
        <v>150</v>
      </c>
      <c r="JN135">
        <v>25</v>
      </c>
      <c r="JO135" t="s">
        <v>109</v>
      </c>
      <c r="JP135" t="s">
        <v>193</v>
      </c>
      <c r="JQ135" t="s">
        <v>193</v>
      </c>
      <c r="JR135" t="s">
        <v>109</v>
      </c>
      <c r="JS135" t="s">
        <v>3466</v>
      </c>
      <c r="JT135">
        <v>0</v>
      </c>
      <c r="JU135">
        <v>1</v>
      </c>
      <c r="JV135">
        <v>0</v>
      </c>
      <c r="JW135">
        <v>0</v>
      </c>
      <c r="JX135">
        <v>0</v>
      </c>
      <c r="JY135">
        <v>0</v>
      </c>
      <c r="JZ135" t="s">
        <v>193</v>
      </c>
      <c r="KA135" t="s">
        <v>3458</v>
      </c>
      <c r="KB135">
        <v>0</v>
      </c>
      <c r="KC135">
        <v>0</v>
      </c>
      <c r="KD135">
        <v>1</v>
      </c>
      <c r="KE135">
        <v>0</v>
      </c>
      <c r="KF135">
        <v>0</v>
      </c>
      <c r="KG135">
        <v>0</v>
      </c>
      <c r="KH135">
        <v>0</v>
      </c>
      <c r="KI135">
        <v>0</v>
      </c>
      <c r="KJ135" t="s">
        <v>193</v>
      </c>
      <c r="KK135" t="s">
        <v>109</v>
      </c>
      <c r="KL135" t="s">
        <v>193</v>
      </c>
      <c r="KM135" t="s">
        <v>3510</v>
      </c>
      <c r="KN135">
        <v>0</v>
      </c>
      <c r="KO135">
        <v>0</v>
      </c>
      <c r="KP135">
        <v>0</v>
      </c>
      <c r="KQ135">
        <v>0</v>
      </c>
      <c r="KR135">
        <v>1</v>
      </c>
      <c r="KS135">
        <v>0</v>
      </c>
      <c r="KT135">
        <v>0</v>
      </c>
      <c r="KU135" t="s">
        <v>193</v>
      </c>
      <c r="KV135" t="s">
        <v>193</v>
      </c>
      <c r="KW135" t="s">
        <v>193</v>
      </c>
      <c r="KX135" t="s">
        <v>193</v>
      </c>
      <c r="KY135" t="s">
        <v>193</v>
      </c>
      <c r="KZ135" t="s">
        <v>193</v>
      </c>
      <c r="LA135" t="s">
        <v>193</v>
      </c>
      <c r="LB135" t="s">
        <v>193</v>
      </c>
      <c r="LC135" t="s">
        <v>193</v>
      </c>
      <c r="LD135" t="s">
        <v>193</v>
      </c>
      <c r="LE135" t="s">
        <v>193</v>
      </c>
      <c r="LF135" t="s">
        <v>193</v>
      </c>
      <c r="LG135" t="s">
        <v>193</v>
      </c>
      <c r="LH135" t="s">
        <v>193</v>
      </c>
      <c r="LI135" t="s">
        <v>193</v>
      </c>
      <c r="LJ135" t="s">
        <v>193</v>
      </c>
      <c r="LK135" t="s">
        <v>193</v>
      </c>
      <c r="LL135" t="s">
        <v>193</v>
      </c>
      <c r="LM135" t="s">
        <v>193</v>
      </c>
      <c r="LN135" t="s">
        <v>193</v>
      </c>
      <c r="LO135" t="s">
        <v>193</v>
      </c>
      <c r="LP135" t="s">
        <v>193</v>
      </c>
      <c r="LQ135" t="s">
        <v>193</v>
      </c>
      <c r="LR135" t="s">
        <v>193</v>
      </c>
      <c r="LS135" t="s">
        <v>193</v>
      </c>
      <c r="LT135" t="s">
        <v>193</v>
      </c>
      <c r="LU135" t="s">
        <v>193</v>
      </c>
      <c r="LV135" t="s">
        <v>193</v>
      </c>
      <c r="LW135" t="s">
        <v>193</v>
      </c>
      <c r="LX135" t="s">
        <v>193</v>
      </c>
      <c r="LY135" t="s">
        <v>193</v>
      </c>
      <c r="LZ135" t="s">
        <v>193</v>
      </c>
      <c r="MA135" t="s">
        <v>193</v>
      </c>
      <c r="MB135" t="s">
        <v>193</v>
      </c>
      <c r="MC135" t="s">
        <v>193</v>
      </c>
      <c r="MD135" t="s">
        <v>193</v>
      </c>
      <c r="ME135" t="s">
        <v>193</v>
      </c>
      <c r="MF135" t="s">
        <v>193</v>
      </c>
      <c r="MG135" t="s">
        <v>193</v>
      </c>
      <c r="MH135" t="s">
        <v>193</v>
      </c>
      <c r="MI135" t="s">
        <v>193</v>
      </c>
      <c r="MJ135" t="s">
        <v>193</v>
      </c>
      <c r="MK135" t="s">
        <v>193</v>
      </c>
      <c r="ML135" t="s">
        <v>193</v>
      </c>
      <c r="MM135" t="s">
        <v>193</v>
      </c>
      <c r="MN135" t="s">
        <v>193</v>
      </c>
      <c r="MO135" t="s">
        <v>193</v>
      </c>
      <c r="MP135" t="s">
        <v>193</v>
      </c>
      <c r="MQ135" t="s">
        <v>193</v>
      </c>
      <c r="MR135" t="s">
        <v>193</v>
      </c>
      <c r="MS135" t="s">
        <v>193</v>
      </c>
      <c r="MT135" t="s">
        <v>193</v>
      </c>
      <c r="MU135" t="s">
        <v>193</v>
      </c>
      <c r="MV135" t="s">
        <v>193</v>
      </c>
      <c r="MW135" t="s">
        <v>193</v>
      </c>
      <c r="MX135" t="s">
        <v>193</v>
      </c>
      <c r="MY135" t="s">
        <v>193</v>
      </c>
      <c r="MZ135" t="s">
        <v>193</v>
      </c>
      <c r="NA135" t="s">
        <v>193</v>
      </c>
      <c r="NB135" t="s">
        <v>193</v>
      </c>
      <c r="NC135">
        <v>196312219</v>
      </c>
      <c r="ND135" t="s">
        <v>3589</v>
      </c>
      <c r="NE135" t="s">
        <v>4300</v>
      </c>
      <c r="NF135" t="s">
        <v>193</v>
      </c>
      <c r="NG135" t="s">
        <v>699</v>
      </c>
      <c r="NH135" t="s">
        <v>700</v>
      </c>
      <c r="NI135" t="s">
        <v>611</v>
      </c>
      <c r="NJ135" t="s">
        <v>193</v>
      </c>
      <c r="NK135">
        <v>137</v>
      </c>
    </row>
    <row r="136" spans="1:375" x14ac:dyDescent="0.35">
      <c r="A136" t="s">
        <v>4301</v>
      </c>
      <c r="B136" t="s">
        <v>4302</v>
      </c>
      <c r="C136" t="s">
        <v>3571</v>
      </c>
      <c r="D136" t="s">
        <v>3870</v>
      </c>
      <c r="E136" t="s">
        <v>193</v>
      </c>
      <c r="F136" t="s">
        <v>823</v>
      </c>
      <c r="G136" t="s">
        <v>193</v>
      </c>
      <c r="H136" t="s">
        <v>3571</v>
      </c>
      <c r="I136" t="s">
        <v>179</v>
      </c>
      <c r="J136" t="s">
        <v>193</v>
      </c>
      <c r="K136" t="s">
        <v>180</v>
      </c>
      <c r="L136" t="s">
        <v>179</v>
      </c>
      <c r="M136" t="s">
        <v>179</v>
      </c>
      <c r="N136" t="s">
        <v>181</v>
      </c>
      <c r="O136" t="s">
        <v>193</v>
      </c>
      <c r="P136" t="s">
        <v>194</v>
      </c>
      <c r="Q136" t="s">
        <v>181</v>
      </c>
      <c r="R136" t="s">
        <v>181</v>
      </c>
      <c r="S136" t="s">
        <v>182</v>
      </c>
      <c r="T136" t="s">
        <v>183</v>
      </c>
      <c r="U136" t="s">
        <v>184</v>
      </c>
      <c r="V136" t="s">
        <v>183</v>
      </c>
      <c r="W136" t="s">
        <v>132</v>
      </c>
      <c r="X136" t="s">
        <v>205</v>
      </c>
      <c r="Y136" t="s">
        <v>1585</v>
      </c>
      <c r="Z136" t="s">
        <v>708</v>
      </c>
      <c r="AA136" t="s">
        <v>193</v>
      </c>
      <c r="AB136" t="s">
        <v>562</v>
      </c>
      <c r="AC136" t="s">
        <v>708</v>
      </c>
      <c r="AD136" t="s">
        <v>708</v>
      </c>
      <c r="AE136" t="s">
        <v>709</v>
      </c>
      <c r="AF136" t="s">
        <v>193</v>
      </c>
      <c r="AG136" t="s">
        <v>710</v>
      </c>
      <c r="AH136" t="s">
        <v>709</v>
      </c>
      <c r="AI136" t="s">
        <v>709</v>
      </c>
      <c r="AJ136" t="s">
        <v>536</v>
      </c>
      <c r="AK136" t="s">
        <v>490</v>
      </c>
      <c r="AL136" t="s">
        <v>109</v>
      </c>
      <c r="AM136" t="s">
        <v>193</v>
      </c>
      <c r="AN136" t="s">
        <v>109</v>
      </c>
      <c r="AO136" t="s">
        <v>193</v>
      </c>
      <c r="AP136" t="s">
        <v>491</v>
      </c>
      <c r="AQ136" t="s">
        <v>193</v>
      </c>
      <c r="AR136" t="s">
        <v>193</v>
      </c>
      <c r="AS136" t="s">
        <v>496</v>
      </c>
      <c r="AT136" t="s">
        <v>193</v>
      </c>
      <c r="AU136" t="s">
        <v>3502</v>
      </c>
      <c r="AV136">
        <v>0</v>
      </c>
      <c r="AW136">
        <v>0</v>
      </c>
      <c r="AX136">
        <v>1</v>
      </c>
      <c r="AY136">
        <v>0</v>
      </c>
      <c r="AZ136">
        <v>0</v>
      </c>
      <c r="BA136">
        <v>0</v>
      </c>
      <c r="BB136">
        <v>0</v>
      </c>
      <c r="BC136" t="s">
        <v>4014</v>
      </c>
      <c r="BD136" t="s">
        <v>3502</v>
      </c>
      <c r="BE136" t="s">
        <v>112</v>
      </c>
      <c r="BF136">
        <v>1</v>
      </c>
      <c r="BG136">
        <v>0</v>
      </c>
      <c r="BH136">
        <v>0</v>
      </c>
      <c r="BI136">
        <v>0</v>
      </c>
      <c r="BJ136">
        <v>0</v>
      </c>
      <c r="BK136">
        <v>0</v>
      </c>
      <c r="BL136">
        <v>0</v>
      </c>
      <c r="BM136">
        <v>0</v>
      </c>
      <c r="BN136">
        <v>0</v>
      </c>
      <c r="BO136">
        <v>0</v>
      </c>
      <c r="BP136" t="s">
        <v>193</v>
      </c>
      <c r="BQ136" t="s">
        <v>143</v>
      </c>
      <c r="BR136" t="s">
        <v>501</v>
      </c>
      <c r="BS136" t="s">
        <v>193</v>
      </c>
      <c r="BT136" t="s">
        <v>193</v>
      </c>
      <c r="BU136" t="s">
        <v>193</v>
      </c>
      <c r="BV136" t="s">
        <v>193</v>
      </c>
      <c r="BW136" t="s">
        <v>193</v>
      </c>
      <c r="BX136" t="s">
        <v>193</v>
      </c>
      <c r="BY136" t="s">
        <v>193</v>
      </c>
      <c r="BZ136" t="s">
        <v>193</v>
      </c>
      <c r="CA136" t="s">
        <v>193</v>
      </c>
      <c r="CB136" t="s">
        <v>193</v>
      </c>
      <c r="CC136" t="s">
        <v>193</v>
      </c>
      <c r="CD136" t="s">
        <v>193</v>
      </c>
      <c r="CE136" t="s">
        <v>193</v>
      </c>
      <c r="CF136" t="s">
        <v>193</v>
      </c>
      <c r="CG136" t="s">
        <v>193</v>
      </c>
      <c r="CH136" t="s">
        <v>193</v>
      </c>
      <c r="CI136" t="s">
        <v>193</v>
      </c>
      <c r="CJ136" t="s">
        <v>193</v>
      </c>
      <c r="CK136" t="s">
        <v>193</v>
      </c>
      <c r="CL136" t="s">
        <v>193</v>
      </c>
      <c r="CM136" t="s">
        <v>193</v>
      </c>
      <c r="CN136" t="s">
        <v>193</v>
      </c>
      <c r="CO136" t="s">
        <v>193</v>
      </c>
      <c r="CP136" t="s">
        <v>193</v>
      </c>
      <c r="CQ136" t="s">
        <v>193</v>
      </c>
      <c r="CR136" t="s">
        <v>193</v>
      </c>
      <c r="CS136" t="s">
        <v>193</v>
      </c>
      <c r="CT136" t="s">
        <v>193</v>
      </c>
      <c r="CU136" t="s">
        <v>193</v>
      </c>
      <c r="CV136" t="s">
        <v>193</v>
      </c>
      <c r="CW136" t="s">
        <v>193</v>
      </c>
      <c r="CX136" t="s">
        <v>193</v>
      </c>
      <c r="CY136" t="s">
        <v>193</v>
      </c>
      <c r="CZ136" t="s">
        <v>193</v>
      </c>
      <c r="DA136" t="s">
        <v>193</v>
      </c>
      <c r="DB136" t="s">
        <v>193</v>
      </c>
      <c r="DC136" t="s">
        <v>193</v>
      </c>
      <c r="DD136" t="s">
        <v>193</v>
      </c>
      <c r="DE136" t="s">
        <v>193</v>
      </c>
      <c r="DF136" t="s">
        <v>193</v>
      </c>
      <c r="DG136" t="s">
        <v>193</v>
      </c>
      <c r="DH136" t="s">
        <v>193</v>
      </c>
      <c r="DI136" t="s">
        <v>193</v>
      </c>
      <c r="DJ136" t="s">
        <v>193</v>
      </c>
      <c r="DK136" t="s">
        <v>193</v>
      </c>
      <c r="DL136" t="s">
        <v>193</v>
      </c>
      <c r="DM136" t="s">
        <v>193</v>
      </c>
      <c r="DN136" t="s">
        <v>193</v>
      </c>
      <c r="DO136" t="s">
        <v>193</v>
      </c>
      <c r="DP136" t="s">
        <v>193</v>
      </c>
      <c r="DQ136" t="s">
        <v>193</v>
      </c>
      <c r="DR136" t="s">
        <v>193</v>
      </c>
      <c r="DS136" t="s">
        <v>193</v>
      </c>
      <c r="DT136" t="s">
        <v>193</v>
      </c>
      <c r="DU136" t="s">
        <v>193</v>
      </c>
      <c r="DV136" t="s">
        <v>193</v>
      </c>
      <c r="DW136" t="s">
        <v>193</v>
      </c>
      <c r="DX136" t="s">
        <v>193</v>
      </c>
      <c r="DY136" t="s">
        <v>193</v>
      </c>
      <c r="DZ136" t="s">
        <v>193</v>
      </c>
      <c r="EA136" t="s">
        <v>193</v>
      </c>
      <c r="EB136" t="s">
        <v>193</v>
      </c>
      <c r="EC136" t="s">
        <v>193</v>
      </c>
      <c r="ED136" t="s">
        <v>193</v>
      </c>
      <c r="EE136" t="s">
        <v>193</v>
      </c>
      <c r="EF136" t="s">
        <v>193</v>
      </c>
      <c r="EG136" t="s">
        <v>193</v>
      </c>
      <c r="EH136" t="s">
        <v>193</v>
      </c>
      <c r="EI136" t="s">
        <v>193</v>
      </c>
      <c r="EJ136" t="s">
        <v>193</v>
      </c>
      <c r="EK136" t="s">
        <v>193</v>
      </c>
      <c r="EL136" t="s">
        <v>193</v>
      </c>
      <c r="EM136" t="s">
        <v>193</v>
      </c>
      <c r="EN136" t="s">
        <v>193</v>
      </c>
      <c r="EO136" t="s">
        <v>193</v>
      </c>
      <c r="EP136" t="s">
        <v>193</v>
      </c>
      <c r="EQ136" t="s">
        <v>193</v>
      </c>
      <c r="ER136" t="s">
        <v>193</v>
      </c>
      <c r="ES136" t="s">
        <v>193</v>
      </c>
      <c r="ET136" t="s">
        <v>193</v>
      </c>
      <c r="EU136" t="s">
        <v>193</v>
      </c>
      <c r="EV136" t="s">
        <v>193</v>
      </c>
      <c r="EW136" t="s">
        <v>193</v>
      </c>
      <c r="EX136" t="s">
        <v>193</v>
      </c>
      <c r="EY136" t="s">
        <v>193</v>
      </c>
      <c r="EZ136" t="s">
        <v>193</v>
      </c>
      <c r="FA136" t="s">
        <v>193</v>
      </c>
      <c r="FB136" t="s">
        <v>193</v>
      </c>
      <c r="FC136" t="s">
        <v>193</v>
      </c>
      <c r="FD136" t="s">
        <v>193</v>
      </c>
      <c r="FE136" t="s">
        <v>193</v>
      </c>
      <c r="FF136" t="s">
        <v>193</v>
      </c>
      <c r="FG136" t="s">
        <v>193</v>
      </c>
      <c r="FH136" t="s">
        <v>193</v>
      </c>
      <c r="FI136" t="s">
        <v>193</v>
      </c>
      <c r="FJ136" t="s">
        <v>193</v>
      </c>
      <c r="FK136" t="s">
        <v>193</v>
      </c>
      <c r="FL136" t="s">
        <v>193</v>
      </c>
      <c r="FM136" t="s">
        <v>193</v>
      </c>
      <c r="FN136" t="s">
        <v>193</v>
      </c>
      <c r="FO136" t="s">
        <v>193</v>
      </c>
      <c r="FP136" t="s">
        <v>193</v>
      </c>
      <c r="FQ136" t="s">
        <v>193</v>
      </c>
      <c r="FR136" t="s">
        <v>193</v>
      </c>
      <c r="FS136" t="s">
        <v>193</v>
      </c>
      <c r="FT136" t="s">
        <v>193</v>
      </c>
      <c r="FU136" t="s">
        <v>193</v>
      </c>
      <c r="FV136" t="s">
        <v>193</v>
      </c>
      <c r="FW136" t="s">
        <v>193</v>
      </c>
      <c r="FX136" t="s">
        <v>193</v>
      </c>
      <c r="FY136" t="s">
        <v>193</v>
      </c>
      <c r="FZ136" t="s">
        <v>193</v>
      </c>
      <c r="GA136" t="s">
        <v>193</v>
      </c>
      <c r="GB136" t="s">
        <v>193</v>
      </c>
      <c r="GC136" t="s">
        <v>193</v>
      </c>
      <c r="GD136" t="s">
        <v>193</v>
      </c>
      <c r="GE136" t="s">
        <v>193</v>
      </c>
      <c r="GF136" t="s">
        <v>193</v>
      </c>
      <c r="GG136" t="s">
        <v>193</v>
      </c>
      <c r="GH136" t="s">
        <v>193</v>
      </c>
      <c r="GI136" t="s">
        <v>193</v>
      </c>
      <c r="GJ136" t="s">
        <v>193</v>
      </c>
      <c r="GK136" t="s">
        <v>193</v>
      </c>
      <c r="GL136" t="s">
        <v>193</v>
      </c>
      <c r="GM136" t="s">
        <v>193</v>
      </c>
      <c r="GN136" t="s">
        <v>193</v>
      </c>
      <c r="GO136" t="s">
        <v>193</v>
      </c>
      <c r="GP136" t="s">
        <v>193</v>
      </c>
      <c r="GQ136" t="s">
        <v>193</v>
      </c>
      <c r="GR136" t="s">
        <v>193</v>
      </c>
      <c r="GS136" t="s">
        <v>193</v>
      </c>
      <c r="GT136" t="s">
        <v>193</v>
      </c>
      <c r="GU136" t="s">
        <v>193</v>
      </c>
      <c r="GV136" t="s">
        <v>193</v>
      </c>
      <c r="GW136" t="s">
        <v>193</v>
      </c>
      <c r="GX136" t="s">
        <v>193</v>
      </c>
      <c r="GY136" t="s">
        <v>193</v>
      </c>
      <c r="GZ136" t="s">
        <v>193</v>
      </c>
      <c r="HA136" t="s">
        <v>193</v>
      </c>
      <c r="HB136" t="s">
        <v>193</v>
      </c>
      <c r="HC136" t="s">
        <v>193</v>
      </c>
      <c r="HD136" t="s">
        <v>193</v>
      </c>
      <c r="HE136" t="s">
        <v>193</v>
      </c>
      <c r="HF136" t="s">
        <v>193</v>
      </c>
      <c r="HG136" t="s">
        <v>193</v>
      </c>
      <c r="HH136" t="s">
        <v>193</v>
      </c>
      <c r="HI136" t="s">
        <v>193</v>
      </c>
      <c r="HJ136" t="s">
        <v>193</v>
      </c>
      <c r="HK136" t="s">
        <v>193</v>
      </c>
      <c r="HL136" t="s">
        <v>193</v>
      </c>
      <c r="HM136" t="s">
        <v>193</v>
      </c>
      <c r="HN136" t="s">
        <v>193</v>
      </c>
      <c r="HO136" t="s">
        <v>193</v>
      </c>
      <c r="HP136" t="s">
        <v>193</v>
      </c>
      <c r="HQ136" t="s">
        <v>193</v>
      </c>
      <c r="HR136" t="s">
        <v>193</v>
      </c>
      <c r="HS136" t="s">
        <v>193</v>
      </c>
      <c r="HT136" t="s">
        <v>193</v>
      </c>
      <c r="HU136" t="s">
        <v>193</v>
      </c>
      <c r="HV136" t="s">
        <v>193</v>
      </c>
      <c r="HW136" t="s">
        <v>193</v>
      </c>
      <c r="HX136" t="s">
        <v>193</v>
      </c>
      <c r="HY136" t="s">
        <v>193</v>
      </c>
      <c r="HZ136" t="s">
        <v>193</v>
      </c>
      <c r="IA136" t="s">
        <v>193</v>
      </c>
      <c r="IB136" t="s">
        <v>193</v>
      </c>
      <c r="IC136" t="s">
        <v>193</v>
      </c>
      <c r="ID136" t="s">
        <v>193</v>
      </c>
      <c r="IE136" t="s">
        <v>193</v>
      </c>
      <c r="IF136" t="s">
        <v>193</v>
      </c>
      <c r="IG136" t="s">
        <v>109</v>
      </c>
      <c r="IH136">
        <v>500</v>
      </c>
      <c r="II136" t="s">
        <v>193</v>
      </c>
      <c r="IJ136" t="s">
        <v>193</v>
      </c>
      <c r="IK136" t="s">
        <v>193</v>
      </c>
      <c r="IL136" t="s">
        <v>193</v>
      </c>
      <c r="IM136" t="s">
        <v>193</v>
      </c>
      <c r="IN136" t="s">
        <v>193</v>
      </c>
      <c r="IO136" t="s">
        <v>193</v>
      </c>
      <c r="IP136" t="s">
        <v>193</v>
      </c>
      <c r="IQ136" t="s">
        <v>193</v>
      </c>
      <c r="IR136" t="s">
        <v>193</v>
      </c>
      <c r="IS136" t="s">
        <v>193</v>
      </c>
      <c r="IT136" t="s">
        <v>193</v>
      </c>
      <c r="IU136" t="s">
        <v>193</v>
      </c>
      <c r="IV136" t="s">
        <v>193</v>
      </c>
      <c r="IW136" t="s">
        <v>193</v>
      </c>
      <c r="IX136" t="s">
        <v>193</v>
      </c>
      <c r="IY136" t="s">
        <v>193</v>
      </c>
      <c r="IZ136" t="s">
        <v>193</v>
      </c>
      <c r="JA136" t="s">
        <v>193</v>
      </c>
      <c r="JB136" t="s">
        <v>193</v>
      </c>
      <c r="JC136" t="s">
        <v>193</v>
      </c>
      <c r="JD136" t="s">
        <v>193</v>
      </c>
      <c r="JE136" t="s">
        <v>193</v>
      </c>
      <c r="JF136" t="s">
        <v>193</v>
      </c>
      <c r="JG136" t="s">
        <v>193</v>
      </c>
      <c r="JH136" t="s">
        <v>193</v>
      </c>
      <c r="JI136" t="s">
        <v>193</v>
      </c>
      <c r="JJ136" t="s">
        <v>193</v>
      </c>
      <c r="JK136" t="s">
        <v>193</v>
      </c>
      <c r="JL136" t="s">
        <v>193</v>
      </c>
      <c r="JM136" t="s">
        <v>193</v>
      </c>
      <c r="JN136" t="s">
        <v>193</v>
      </c>
      <c r="JO136" t="s">
        <v>193</v>
      </c>
      <c r="JP136" t="s">
        <v>193</v>
      </c>
      <c r="JQ136" t="s">
        <v>193</v>
      </c>
      <c r="JR136" t="s">
        <v>109</v>
      </c>
      <c r="JS136" t="s">
        <v>3466</v>
      </c>
      <c r="JT136">
        <v>0</v>
      </c>
      <c r="JU136">
        <v>1</v>
      </c>
      <c r="JV136">
        <v>0</v>
      </c>
      <c r="JW136">
        <v>0</v>
      </c>
      <c r="JX136">
        <v>0</v>
      </c>
      <c r="JY136">
        <v>0</v>
      </c>
      <c r="JZ136" t="s">
        <v>193</v>
      </c>
      <c r="KA136" t="s">
        <v>3458</v>
      </c>
      <c r="KB136">
        <v>0</v>
      </c>
      <c r="KC136">
        <v>0</v>
      </c>
      <c r="KD136">
        <v>1</v>
      </c>
      <c r="KE136">
        <v>0</v>
      </c>
      <c r="KF136">
        <v>0</v>
      </c>
      <c r="KG136">
        <v>0</v>
      </c>
      <c r="KH136">
        <v>0</v>
      </c>
      <c r="KI136">
        <v>0</v>
      </c>
      <c r="KJ136" t="s">
        <v>193</v>
      </c>
      <c r="KK136" t="s">
        <v>109</v>
      </c>
      <c r="KL136" t="s">
        <v>193</v>
      </c>
      <c r="KM136" t="s">
        <v>3502</v>
      </c>
      <c r="KN136">
        <v>0</v>
      </c>
      <c r="KO136">
        <v>0</v>
      </c>
      <c r="KP136">
        <v>1</v>
      </c>
      <c r="KQ136">
        <v>0</v>
      </c>
      <c r="KR136">
        <v>0</v>
      </c>
      <c r="KS136">
        <v>0</v>
      </c>
      <c r="KT136">
        <v>0</v>
      </c>
      <c r="KU136" t="s">
        <v>193</v>
      </c>
      <c r="KV136" t="s">
        <v>193</v>
      </c>
      <c r="KW136" t="s">
        <v>193</v>
      </c>
      <c r="KX136" t="s">
        <v>193</v>
      </c>
      <c r="KY136" t="s">
        <v>193</v>
      </c>
      <c r="KZ136" t="s">
        <v>193</v>
      </c>
      <c r="LA136" t="s">
        <v>193</v>
      </c>
      <c r="LB136" t="s">
        <v>193</v>
      </c>
      <c r="LC136" t="s">
        <v>193</v>
      </c>
      <c r="LD136" t="s">
        <v>193</v>
      </c>
      <c r="LE136" t="s">
        <v>193</v>
      </c>
      <c r="LF136" t="s">
        <v>193</v>
      </c>
      <c r="LG136" t="s">
        <v>193</v>
      </c>
      <c r="LH136" t="s">
        <v>193</v>
      </c>
      <c r="LI136" t="s">
        <v>193</v>
      </c>
      <c r="LJ136" t="s">
        <v>193</v>
      </c>
      <c r="LK136" t="s">
        <v>193</v>
      </c>
      <c r="LL136" t="s">
        <v>193</v>
      </c>
      <c r="LM136" t="s">
        <v>193</v>
      </c>
      <c r="LN136" t="s">
        <v>193</v>
      </c>
      <c r="LO136" t="s">
        <v>193</v>
      </c>
      <c r="LP136" t="s">
        <v>193</v>
      </c>
      <c r="LQ136" t="s">
        <v>193</v>
      </c>
      <c r="LR136" t="s">
        <v>193</v>
      </c>
      <c r="LS136" t="s">
        <v>193</v>
      </c>
      <c r="LT136" t="s">
        <v>193</v>
      </c>
      <c r="LU136" t="s">
        <v>193</v>
      </c>
      <c r="LV136" t="s">
        <v>193</v>
      </c>
      <c r="LW136" t="s">
        <v>193</v>
      </c>
      <c r="LX136" t="s">
        <v>193</v>
      </c>
      <c r="LY136" t="s">
        <v>193</v>
      </c>
      <c r="LZ136" t="s">
        <v>193</v>
      </c>
      <c r="MA136" t="s">
        <v>193</v>
      </c>
      <c r="MB136" t="s">
        <v>193</v>
      </c>
      <c r="MC136" t="s">
        <v>193</v>
      </c>
      <c r="MD136" t="s">
        <v>193</v>
      </c>
      <c r="ME136" t="s">
        <v>193</v>
      </c>
      <c r="MF136" t="s">
        <v>193</v>
      </c>
      <c r="MG136" t="s">
        <v>193</v>
      </c>
      <c r="MH136" t="s">
        <v>193</v>
      </c>
      <c r="MI136" t="s">
        <v>193</v>
      </c>
      <c r="MJ136" t="s">
        <v>193</v>
      </c>
      <c r="MK136" t="s">
        <v>193</v>
      </c>
      <c r="ML136" t="s">
        <v>193</v>
      </c>
      <c r="MM136" t="s">
        <v>193</v>
      </c>
      <c r="MN136" t="s">
        <v>193</v>
      </c>
      <c r="MO136" t="s">
        <v>193</v>
      </c>
      <c r="MP136" t="s">
        <v>193</v>
      </c>
      <c r="MQ136" t="s">
        <v>193</v>
      </c>
      <c r="MR136" t="s">
        <v>193</v>
      </c>
      <c r="MS136" t="s">
        <v>193</v>
      </c>
      <c r="MT136" t="s">
        <v>193</v>
      </c>
      <c r="MU136" t="s">
        <v>193</v>
      </c>
      <c r="MV136" t="s">
        <v>193</v>
      </c>
      <c r="MW136" t="s">
        <v>193</v>
      </c>
      <c r="MX136" t="s">
        <v>193</v>
      </c>
      <c r="MY136" t="s">
        <v>193</v>
      </c>
      <c r="MZ136" t="s">
        <v>193</v>
      </c>
      <c r="NA136" t="s">
        <v>193</v>
      </c>
      <c r="NB136" t="s">
        <v>193</v>
      </c>
      <c r="NC136">
        <v>196312283</v>
      </c>
      <c r="ND136" t="s">
        <v>3590</v>
      </c>
      <c r="NE136" t="s">
        <v>4303</v>
      </c>
      <c r="NF136" t="s">
        <v>193</v>
      </c>
      <c r="NG136" t="s">
        <v>699</v>
      </c>
      <c r="NH136" t="s">
        <v>700</v>
      </c>
      <c r="NI136" t="s">
        <v>611</v>
      </c>
      <c r="NJ136" t="s">
        <v>193</v>
      </c>
      <c r="NK136">
        <v>138</v>
      </c>
    </row>
    <row r="137" spans="1:375" x14ac:dyDescent="0.35">
      <c r="A137" t="s">
        <v>4304</v>
      </c>
      <c r="B137" t="s">
        <v>4305</v>
      </c>
      <c r="C137" t="s">
        <v>3316</v>
      </c>
      <c r="D137">
        <v>7.638888889050577E-3</v>
      </c>
      <c r="E137" t="s">
        <v>193</v>
      </c>
      <c r="F137" t="s">
        <v>193</v>
      </c>
      <c r="G137" t="s">
        <v>193</v>
      </c>
      <c r="H137" t="s">
        <v>3316</v>
      </c>
      <c r="I137" t="s">
        <v>103</v>
      </c>
      <c r="J137" t="s">
        <v>193</v>
      </c>
      <c r="K137" t="s">
        <v>104</v>
      </c>
      <c r="L137" t="s">
        <v>103</v>
      </c>
      <c r="M137" t="s">
        <v>103</v>
      </c>
      <c r="N137" t="s">
        <v>107</v>
      </c>
      <c r="O137" t="s">
        <v>3592</v>
      </c>
      <c r="P137" t="s">
        <v>108</v>
      </c>
      <c r="Q137" t="s">
        <v>517</v>
      </c>
      <c r="R137" t="s">
        <v>3592</v>
      </c>
      <c r="S137" t="s">
        <v>106</v>
      </c>
      <c r="T137" t="s">
        <v>225</v>
      </c>
      <c r="U137" t="s">
        <v>213</v>
      </c>
      <c r="V137" t="s">
        <v>225</v>
      </c>
      <c r="W137" t="s">
        <v>244</v>
      </c>
      <c r="X137" t="s">
        <v>243</v>
      </c>
      <c r="Y137" t="s">
        <v>244</v>
      </c>
      <c r="Z137" t="s">
        <v>3593</v>
      </c>
      <c r="AA137" t="s">
        <v>193</v>
      </c>
      <c r="AB137" t="s">
        <v>766</v>
      </c>
      <c r="AC137" t="s">
        <v>3593</v>
      </c>
      <c r="AD137" t="s">
        <v>3593</v>
      </c>
      <c r="AE137" t="s">
        <v>770</v>
      </c>
      <c r="AF137" t="s">
        <v>193</v>
      </c>
      <c r="AG137" t="s">
        <v>766</v>
      </c>
      <c r="AH137" t="s">
        <v>770</v>
      </c>
      <c r="AI137" t="s">
        <v>770</v>
      </c>
      <c r="AJ137" t="s">
        <v>489</v>
      </c>
      <c r="AK137" t="s">
        <v>490</v>
      </c>
      <c r="AL137" t="s">
        <v>109</v>
      </c>
      <c r="AM137" t="s">
        <v>193</v>
      </c>
      <c r="AN137" t="s">
        <v>109</v>
      </c>
      <c r="AO137" t="s">
        <v>193</v>
      </c>
      <c r="AP137" t="s">
        <v>491</v>
      </c>
      <c r="AQ137" t="s">
        <v>193</v>
      </c>
      <c r="AR137" t="s">
        <v>193</v>
      </c>
      <c r="AS137" t="s">
        <v>496</v>
      </c>
      <c r="AT137" t="s">
        <v>193</v>
      </c>
      <c r="AU137" t="s">
        <v>701</v>
      </c>
      <c r="AV137">
        <v>0</v>
      </c>
      <c r="AW137">
        <v>1</v>
      </c>
      <c r="AX137">
        <v>0</v>
      </c>
      <c r="AY137">
        <v>0</v>
      </c>
      <c r="AZ137">
        <v>0</v>
      </c>
      <c r="BA137">
        <v>0</v>
      </c>
      <c r="BB137">
        <v>0</v>
      </c>
      <c r="BC137" t="s">
        <v>130</v>
      </c>
      <c r="BD137" t="s">
        <v>701</v>
      </c>
      <c r="BE137" t="s">
        <v>814</v>
      </c>
      <c r="BF137">
        <v>1</v>
      </c>
      <c r="BG137">
        <v>0</v>
      </c>
      <c r="BH137">
        <v>1</v>
      </c>
      <c r="BI137">
        <v>0</v>
      </c>
      <c r="BJ137">
        <v>0</v>
      </c>
      <c r="BK137">
        <v>0</v>
      </c>
      <c r="BL137">
        <v>0</v>
      </c>
      <c r="BM137">
        <v>0</v>
      </c>
      <c r="BN137">
        <v>0</v>
      </c>
      <c r="BO137">
        <v>0</v>
      </c>
      <c r="BP137" t="s">
        <v>193</v>
      </c>
      <c r="BQ137" t="s">
        <v>113</v>
      </c>
      <c r="BR137" t="s">
        <v>142</v>
      </c>
      <c r="BS137" t="s">
        <v>193</v>
      </c>
      <c r="BT137" t="s">
        <v>193</v>
      </c>
      <c r="BU137" t="s">
        <v>193</v>
      </c>
      <c r="BV137" t="s">
        <v>193</v>
      </c>
      <c r="BW137" t="s">
        <v>193</v>
      </c>
      <c r="BX137" t="s">
        <v>193</v>
      </c>
      <c r="BY137" t="s">
        <v>193</v>
      </c>
      <c r="BZ137" t="s">
        <v>193</v>
      </c>
      <c r="CA137" t="s">
        <v>193</v>
      </c>
      <c r="CB137" t="s">
        <v>193</v>
      </c>
      <c r="CC137" t="s">
        <v>193</v>
      </c>
      <c r="CD137" t="s">
        <v>193</v>
      </c>
      <c r="CE137" t="s">
        <v>193</v>
      </c>
      <c r="CF137" t="s">
        <v>193</v>
      </c>
      <c r="CG137" t="s">
        <v>193</v>
      </c>
      <c r="CH137" t="s">
        <v>193</v>
      </c>
      <c r="CI137" t="s">
        <v>193</v>
      </c>
      <c r="CJ137" t="s">
        <v>193</v>
      </c>
      <c r="CK137" t="s">
        <v>193</v>
      </c>
      <c r="CL137" t="s">
        <v>193</v>
      </c>
      <c r="CM137" t="s">
        <v>193</v>
      </c>
      <c r="CN137" t="s">
        <v>193</v>
      </c>
      <c r="CO137" t="s">
        <v>193</v>
      </c>
      <c r="CP137" t="s">
        <v>193</v>
      </c>
      <c r="CQ137" t="s">
        <v>193</v>
      </c>
      <c r="CR137" t="s">
        <v>193</v>
      </c>
      <c r="CS137" t="s">
        <v>193</v>
      </c>
      <c r="CT137" t="s">
        <v>193</v>
      </c>
      <c r="CU137" t="s">
        <v>193</v>
      </c>
      <c r="CV137" t="s">
        <v>193</v>
      </c>
      <c r="CW137" t="s">
        <v>193</v>
      </c>
      <c r="CX137" t="s">
        <v>193</v>
      </c>
      <c r="CY137" t="s">
        <v>193</v>
      </c>
      <c r="CZ137" t="s">
        <v>193</v>
      </c>
      <c r="DA137" t="s">
        <v>193</v>
      </c>
      <c r="DB137" t="s">
        <v>193</v>
      </c>
      <c r="DC137" t="s">
        <v>193</v>
      </c>
      <c r="DD137" t="s">
        <v>193</v>
      </c>
      <c r="DE137" t="s">
        <v>193</v>
      </c>
      <c r="DF137" t="s">
        <v>193</v>
      </c>
      <c r="DG137" t="s">
        <v>193</v>
      </c>
      <c r="DH137" t="s">
        <v>193</v>
      </c>
      <c r="DI137" t="s">
        <v>193</v>
      </c>
      <c r="DJ137" t="s">
        <v>193</v>
      </c>
      <c r="DK137" t="s">
        <v>193</v>
      </c>
      <c r="DL137" t="s">
        <v>193</v>
      </c>
      <c r="DM137" t="s">
        <v>193</v>
      </c>
      <c r="DN137" t="s">
        <v>193</v>
      </c>
      <c r="DO137" t="s">
        <v>193</v>
      </c>
      <c r="DP137" t="s">
        <v>193</v>
      </c>
      <c r="DQ137" t="s">
        <v>193</v>
      </c>
      <c r="DR137" t="s">
        <v>193</v>
      </c>
      <c r="DS137" t="s">
        <v>193</v>
      </c>
      <c r="DT137" t="s">
        <v>193</v>
      </c>
      <c r="DU137" t="s">
        <v>193</v>
      </c>
      <c r="DV137" t="s">
        <v>193</v>
      </c>
      <c r="DW137" t="s">
        <v>193</v>
      </c>
      <c r="DX137" t="s">
        <v>193</v>
      </c>
      <c r="DY137" t="s">
        <v>193</v>
      </c>
      <c r="DZ137" t="s">
        <v>193</v>
      </c>
      <c r="EA137" t="s">
        <v>193</v>
      </c>
      <c r="EB137" t="s">
        <v>193</v>
      </c>
      <c r="EC137" t="s">
        <v>193</v>
      </c>
      <c r="ED137" t="s">
        <v>193</v>
      </c>
      <c r="EE137" t="s">
        <v>193</v>
      </c>
      <c r="EF137" t="s">
        <v>193</v>
      </c>
      <c r="EG137" t="s">
        <v>193</v>
      </c>
      <c r="EH137" t="s">
        <v>193</v>
      </c>
      <c r="EI137" t="s">
        <v>193</v>
      </c>
      <c r="EJ137" t="s">
        <v>193</v>
      </c>
      <c r="EK137" t="s">
        <v>193</v>
      </c>
      <c r="EL137" t="s">
        <v>193</v>
      </c>
      <c r="EM137" t="s">
        <v>193</v>
      </c>
      <c r="EN137" t="s">
        <v>504</v>
      </c>
      <c r="EO137">
        <v>0</v>
      </c>
      <c r="EP137">
        <v>1</v>
      </c>
      <c r="EQ137">
        <v>1</v>
      </c>
      <c r="ER137">
        <v>1</v>
      </c>
      <c r="ES137">
        <v>1</v>
      </c>
      <c r="ET137">
        <v>0</v>
      </c>
      <c r="EU137">
        <v>0</v>
      </c>
      <c r="EV137">
        <v>1</v>
      </c>
      <c r="EW137">
        <v>0</v>
      </c>
      <c r="EX137" t="s">
        <v>193</v>
      </c>
      <c r="EY137" t="s">
        <v>193</v>
      </c>
      <c r="EZ137" t="s">
        <v>193</v>
      </c>
      <c r="FA137" t="s">
        <v>193</v>
      </c>
      <c r="FB137" t="s">
        <v>193</v>
      </c>
      <c r="FC137" t="s">
        <v>193</v>
      </c>
      <c r="FD137" t="s">
        <v>193</v>
      </c>
      <c r="FE137" t="s">
        <v>193</v>
      </c>
      <c r="FF137">
        <v>25</v>
      </c>
      <c r="FG137" t="s">
        <v>109</v>
      </c>
      <c r="FH137">
        <v>25</v>
      </c>
      <c r="FI137" t="s">
        <v>109</v>
      </c>
      <c r="FJ137" t="s">
        <v>193</v>
      </c>
      <c r="FK137" t="s">
        <v>193</v>
      </c>
      <c r="FL137" t="s">
        <v>193</v>
      </c>
      <c r="FM137" t="s">
        <v>193</v>
      </c>
      <c r="FN137" t="s">
        <v>193</v>
      </c>
      <c r="FO137" t="s">
        <v>193</v>
      </c>
      <c r="FP137" t="s">
        <v>193</v>
      </c>
      <c r="FQ137" t="s">
        <v>193</v>
      </c>
      <c r="FR137" t="s">
        <v>193</v>
      </c>
      <c r="FS137" t="s">
        <v>193</v>
      </c>
      <c r="FT137" t="s">
        <v>193</v>
      </c>
      <c r="FU137" t="s">
        <v>109</v>
      </c>
      <c r="FV137">
        <v>25</v>
      </c>
      <c r="FW137" t="s">
        <v>193</v>
      </c>
      <c r="FX137" t="s">
        <v>193</v>
      </c>
      <c r="FY137">
        <v>25</v>
      </c>
      <c r="FZ137" t="s">
        <v>109</v>
      </c>
      <c r="GA137" t="s">
        <v>109</v>
      </c>
      <c r="GB137">
        <v>100</v>
      </c>
      <c r="GC137" t="s">
        <v>193</v>
      </c>
      <c r="GD137" t="s">
        <v>193</v>
      </c>
      <c r="GE137">
        <v>100</v>
      </c>
      <c r="GF137" t="s">
        <v>109</v>
      </c>
      <c r="GG137" t="s">
        <v>109</v>
      </c>
      <c r="GH137">
        <v>75</v>
      </c>
      <c r="GI137" t="s">
        <v>193</v>
      </c>
      <c r="GJ137" t="s">
        <v>193</v>
      </c>
      <c r="GK137" t="s">
        <v>193</v>
      </c>
      <c r="GL137">
        <v>75</v>
      </c>
      <c r="GM137" t="s">
        <v>109</v>
      </c>
      <c r="GN137" t="s">
        <v>193</v>
      </c>
      <c r="GO137" t="s">
        <v>193</v>
      </c>
      <c r="GP137" t="s">
        <v>193</v>
      </c>
      <c r="GQ137" t="s">
        <v>193</v>
      </c>
      <c r="GR137" t="s">
        <v>193</v>
      </c>
      <c r="GS137" t="s">
        <v>193</v>
      </c>
      <c r="GT137" t="s">
        <v>193</v>
      </c>
      <c r="GU137" t="s">
        <v>193</v>
      </c>
      <c r="GV137" t="s">
        <v>193</v>
      </c>
      <c r="GW137" t="s">
        <v>193</v>
      </c>
      <c r="GX137" t="s">
        <v>193</v>
      </c>
      <c r="GY137" t="s">
        <v>193</v>
      </c>
      <c r="GZ137" t="s">
        <v>114</v>
      </c>
      <c r="HA137" t="s">
        <v>193</v>
      </c>
      <c r="HB137" t="s">
        <v>193</v>
      </c>
      <c r="HC137" t="s">
        <v>193</v>
      </c>
      <c r="HD137" t="s">
        <v>193</v>
      </c>
      <c r="HE137" t="s">
        <v>193</v>
      </c>
      <c r="HF137" t="s">
        <v>193</v>
      </c>
      <c r="HG137" t="s">
        <v>193</v>
      </c>
      <c r="HH137" t="s">
        <v>193</v>
      </c>
      <c r="HI137" t="s">
        <v>193</v>
      </c>
      <c r="HJ137" t="s">
        <v>193</v>
      </c>
      <c r="HK137" t="s">
        <v>193</v>
      </c>
      <c r="HL137" t="s">
        <v>193</v>
      </c>
      <c r="HM137" t="s">
        <v>193</v>
      </c>
      <c r="HN137" t="s">
        <v>193</v>
      </c>
      <c r="HO137" t="s">
        <v>193</v>
      </c>
      <c r="HP137" t="s">
        <v>193</v>
      </c>
      <c r="HQ137" t="s">
        <v>193</v>
      </c>
      <c r="HR137" t="s">
        <v>193</v>
      </c>
      <c r="HS137" t="s">
        <v>193</v>
      </c>
      <c r="HT137" t="s">
        <v>193</v>
      </c>
      <c r="HU137" t="s">
        <v>193</v>
      </c>
      <c r="HV137" t="s">
        <v>193</v>
      </c>
      <c r="HW137" t="s">
        <v>193</v>
      </c>
      <c r="HX137" t="s">
        <v>193</v>
      </c>
      <c r="HY137" t="s">
        <v>193</v>
      </c>
      <c r="HZ137" t="s">
        <v>114</v>
      </c>
      <c r="IA137" t="s">
        <v>114</v>
      </c>
      <c r="IB137" t="s">
        <v>109</v>
      </c>
      <c r="IC137" t="s">
        <v>123</v>
      </c>
      <c r="ID137" t="s">
        <v>785</v>
      </c>
      <c r="IE137" t="s">
        <v>1742</v>
      </c>
      <c r="IF137" t="s">
        <v>785</v>
      </c>
      <c r="IG137" t="s">
        <v>193</v>
      </c>
      <c r="IH137" t="s">
        <v>193</v>
      </c>
      <c r="II137" t="s">
        <v>193</v>
      </c>
      <c r="IJ137" t="s">
        <v>193</v>
      </c>
      <c r="IK137" t="s">
        <v>193</v>
      </c>
      <c r="IL137" t="s">
        <v>193</v>
      </c>
      <c r="IM137" t="s">
        <v>193</v>
      </c>
      <c r="IN137" t="s">
        <v>193</v>
      </c>
      <c r="IO137" t="s">
        <v>193</v>
      </c>
      <c r="IP137" t="s">
        <v>193</v>
      </c>
      <c r="IQ137" t="s">
        <v>193</v>
      </c>
      <c r="IR137" t="s">
        <v>193</v>
      </c>
      <c r="IS137" t="s">
        <v>193</v>
      </c>
      <c r="IT137" t="s">
        <v>193</v>
      </c>
      <c r="IU137" t="s">
        <v>193</v>
      </c>
      <c r="IV137" t="s">
        <v>193</v>
      </c>
      <c r="IW137" t="s">
        <v>193</v>
      </c>
      <c r="IX137" t="s">
        <v>193</v>
      </c>
      <c r="IY137" t="s">
        <v>193</v>
      </c>
      <c r="IZ137" t="s">
        <v>193</v>
      </c>
      <c r="JA137" t="s">
        <v>193</v>
      </c>
      <c r="JB137" t="s">
        <v>193</v>
      </c>
      <c r="JC137" t="s">
        <v>193</v>
      </c>
      <c r="JD137" t="s">
        <v>193</v>
      </c>
      <c r="JE137" t="s">
        <v>193</v>
      </c>
      <c r="JF137" t="s">
        <v>193</v>
      </c>
      <c r="JG137" t="s">
        <v>193</v>
      </c>
      <c r="JH137" t="s">
        <v>193</v>
      </c>
      <c r="JI137" t="s">
        <v>193</v>
      </c>
      <c r="JJ137" t="s">
        <v>193</v>
      </c>
      <c r="JK137" t="s">
        <v>193</v>
      </c>
      <c r="JL137" t="s">
        <v>193</v>
      </c>
      <c r="JM137" t="s">
        <v>193</v>
      </c>
      <c r="JN137" t="s">
        <v>193</v>
      </c>
      <c r="JO137" t="s">
        <v>193</v>
      </c>
      <c r="JP137" t="s">
        <v>193</v>
      </c>
      <c r="JQ137" t="s">
        <v>193</v>
      </c>
      <c r="JR137" t="s">
        <v>132</v>
      </c>
      <c r="JS137" t="s">
        <v>193</v>
      </c>
      <c r="JT137" t="s">
        <v>193</v>
      </c>
      <c r="JU137" t="s">
        <v>193</v>
      </c>
      <c r="JV137" t="s">
        <v>193</v>
      </c>
      <c r="JW137" t="s">
        <v>193</v>
      </c>
      <c r="JX137" t="s">
        <v>193</v>
      </c>
      <c r="JY137" t="s">
        <v>193</v>
      </c>
      <c r="JZ137" t="s">
        <v>193</v>
      </c>
      <c r="KA137" t="s">
        <v>132</v>
      </c>
      <c r="KB137">
        <v>0</v>
      </c>
      <c r="KC137">
        <v>0</v>
      </c>
      <c r="KD137">
        <v>0</v>
      </c>
      <c r="KE137">
        <v>0</v>
      </c>
      <c r="KF137">
        <v>0</v>
      </c>
      <c r="KG137">
        <v>0</v>
      </c>
      <c r="KH137">
        <v>0</v>
      </c>
      <c r="KI137">
        <v>1</v>
      </c>
      <c r="KJ137" t="s">
        <v>193</v>
      </c>
      <c r="KK137" t="s">
        <v>114</v>
      </c>
      <c r="KL137" t="s">
        <v>193</v>
      </c>
      <c r="KM137" t="s">
        <v>193</v>
      </c>
      <c r="KN137" t="s">
        <v>193</v>
      </c>
      <c r="KO137" t="s">
        <v>193</v>
      </c>
      <c r="KP137" t="s">
        <v>193</v>
      </c>
      <c r="KQ137" t="s">
        <v>193</v>
      </c>
      <c r="KR137" t="s">
        <v>193</v>
      </c>
      <c r="KS137" t="s">
        <v>193</v>
      </c>
      <c r="KT137" t="s">
        <v>193</v>
      </c>
      <c r="KU137" t="s">
        <v>193</v>
      </c>
      <c r="KV137" t="s">
        <v>193</v>
      </c>
      <c r="KW137" t="s">
        <v>193</v>
      </c>
      <c r="KX137" t="s">
        <v>193</v>
      </c>
      <c r="KY137" t="s">
        <v>193</v>
      </c>
      <c r="KZ137" t="s">
        <v>193</v>
      </c>
      <c r="LA137" t="s">
        <v>193</v>
      </c>
      <c r="LB137" t="s">
        <v>193</v>
      </c>
      <c r="LC137" t="s">
        <v>193</v>
      </c>
      <c r="LD137" t="s">
        <v>193</v>
      </c>
      <c r="LE137" t="s">
        <v>193</v>
      </c>
      <c r="LF137" t="s">
        <v>193</v>
      </c>
      <c r="LG137" t="s">
        <v>193</v>
      </c>
      <c r="LH137" t="s">
        <v>193</v>
      </c>
      <c r="LI137" t="s">
        <v>193</v>
      </c>
      <c r="LJ137" t="s">
        <v>193</v>
      </c>
      <c r="LK137" t="s">
        <v>193</v>
      </c>
      <c r="LL137" t="s">
        <v>193</v>
      </c>
      <c r="LM137" t="s">
        <v>193</v>
      </c>
      <c r="LN137" t="s">
        <v>193</v>
      </c>
      <c r="LO137" t="s">
        <v>193</v>
      </c>
      <c r="LP137" t="s">
        <v>193</v>
      </c>
      <c r="LQ137" t="s">
        <v>193</v>
      </c>
      <c r="LR137" t="s">
        <v>193</v>
      </c>
      <c r="LS137" t="s">
        <v>193</v>
      </c>
      <c r="LT137" t="s">
        <v>193</v>
      </c>
      <c r="LU137" t="s">
        <v>193</v>
      </c>
      <c r="LV137" t="s">
        <v>193</v>
      </c>
      <c r="LW137" t="s">
        <v>193</v>
      </c>
      <c r="LX137" t="s">
        <v>193</v>
      </c>
      <c r="LY137" t="s">
        <v>193</v>
      </c>
      <c r="LZ137" t="s">
        <v>193</v>
      </c>
      <c r="MA137" t="s">
        <v>193</v>
      </c>
      <c r="MB137" t="s">
        <v>193</v>
      </c>
      <c r="MC137" t="s">
        <v>193</v>
      </c>
      <c r="MD137" t="s">
        <v>193</v>
      </c>
      <c r="ME137" t="s">
        <v>193</v>
      </c>
      <c r="MF137" t="s">
        <v>193</v>
      </c>
      <c r="MG137" t="s">
        <v>193</v>
      </c>
      <c r="MH137" t="s">
        <v>193</v>
      </c>
      <c r="MI137" t="s">
        <v>193</v>
      </c>
      <c r="MJ137" t="s">
        <v>193</v>
      </c>
      <c r="MK137" t="s">
        <v>193</v>
      </c>
      <c r="ML137" t="s">
        <v>193</v>
      </c>
      <c r="MM137" t="s">
        <v>193</v>
      </c>
      <c r="MN137" t="s">
        <v>193</v>
      </c>
      <c r="MO137" t="s">
        <v>193</v>
      </c>
      <c r="MP137" t="s">
        <v>193</v>
      </c>
      <c r="MQ137" t="s">
        <v>193</v>
      </c>
      <c r="MR137" t="s">
        <v>193</v>
      </c>
      <c r="MS137" t="s">
        <v>193</v>
      </c>
      <c r="MT137" t="s">
        <v>193</v>
      </c>
      <c r="MU137" t="s">
        <v>193</v>
      </c>
      <c r="MV137" t="s">
        <v>193</v>
      </c>
      <c r="MW137" t="s">
        <v>193</v>
      </c>
      <c r="MX137" t="s">
        <v>193</v>
      </c>
      <c r="MY137" t="s">
        <v>193</v>
      </c>
      <c r="MZ137" t="s">
        <v>193</v>
      </c>
      <c r="NA137" t="s">
        <v>193</v>
      </c>
      <c r="NB137" t="s">
        <v>193</v>
      </c>
      <c r="NC137">
        <v>196473500</v>
      </c>
      <c r="ND137" t="s">
        <v>3591</v>
      </c>
      <c r="NE137" t="s">
        <v>4306</v>
      </c>
      <c r="NF137" t="s">
        <v>193</v>
      </c>
      <c r="NG137" t="s">
        <v>699</v>
      </c>
      <c r="NH137" t="s">
        <v>700</v>
      </c>
      <c r="NI137" t="s">
        <v>611</v>
      </c>
      <c r="NJ137" t="s">
        <v>193</v>
      </c>
      <c r="NK137">
        <v>139</v>
      </c>
    </row>
    <row r="138" spans="1:375" x14ac:dyDescent="0.35">
      <c r="A138" t="s">
        <v>4307</v>
      </c>
      <c r="B138" t="s">
        <v>4308</v>
      </c>
      <c r="C138" t="s">
        <v>3316</v>
      </c>
      <c r="D138">
        <v>5.5555555562023075E-3</v>
      </c>
      <c r="E138" t="s">
        <v>193</v>
      </c>
      <c r="F138" t="s">
        <v>193</v>
      </c>
      <c r="G138" t="s">
        <v>193</v>
      </c>
      <c r="H138" t="s">
        <v>3316</v>
      </c>
      <c r="I138" t="s">
        <v>103</v>
      </c>
      <c r="J138" t="s">
        <v>193</v>
      </c>
      <c r="K138" t="s">
        <v>104</v>
      </c>
      <c r="L138" t="s">
        <v>103</v>
      </c>
      <c r="M138" t="s">
        <v>103</v>
      </c>
      <c r="N138" t="s">
        <v>107</v>
      </c>
      <c r="O138" t="s">
        <v>3592</v>
      </c>
      <c r="P138" t="s">
        <v>108</v>
      </c>
      <c r="Q138" t="s">
        <v>517</v>
      </c>
      <c r="R138" t="s">
        <v>3592</v>
      </c>
      <c r="S138" t="s">
        <v>106</v>
      </c>
      <c r="T138" t="s">
        <v>225</v>
      </c>
      <c r="U138" t="s">
        <v>213</v>
      </c>
      <c r="V138" t="s">
        <v>225</v>
      </c>
      <c r="W138" t="s">
        <v>244</v>
      </c>
      <c r="X138" t="s">
        <v>243</v>
      </c>
      <c r="Y138" t="s">
        <v>244</v>
      </c>
      <c r="Z138" t="s">
        <v>3593</v>
      </c>
      <c r="AA138" t="s">
        <v>193</v>
      </c>
      <c r="AB138" t="s">
        <v>766</v>
      </c>
      <c r="AC138" t="s">
        <v>3593</v>
      </c>
      <c r="AD138" t="s">
        <v>3593</v>
      </c>
      <c r="AE138" t="s">
        <v>770</v>
      </c>
      <c r="AF138" t="s">
        <v>193</v>
      </c>
      <c r="AG138" t="s">
        <v>766</v>
      </c>
      <c r="AH138" t="s">
        <v>770</v>
      </c>
      <c r="AI138" t="s">
        <v>770</v>
      </c>
      <c r="AJ138" t="s">
        <v>489</v>
      </c>
      <c r="AK138" t="s">
        <v>490</v>
      </c>
      <c r="AL138" t="s">
        <v>109</v>
      </c>
      <c r="AM138" t="s">
        <v>193</v>
      </c>
      <c r="AN138" t="s">
        <v>109</v>
      </c>
      <c r="AO138" t="s">
        <v>193</v>
      </c>
      <c r="AP138" t="s">
        <v>491</v>
      </c>
      <c r="AQ138" t="s">
        <v>193</v>
      </c>
      <c r="AR138" t="s">
        <v>193</v>
      </c>
      <c r="AS138" t="s">
        <v>496</v>
      </c>
      <c r="AT138" t="s">
        <v>193</v>
      </c>
      <c r="AU138" t="s">
        <v>701</v>
      </c>
      <c r="AV138">
        <v>0</v>
      </c>
      <c r="AW138">
        <v>1</v>
      </c>
      <c r="AX138">
        <v>0</v>
      </c>
      <c r="AY138">
        <v>0</v>
      </c>
      <c r="AZ138">
        <v>0</v>
      </c>
      <c r="BA138">
        <v>0</v>
      </c>
      <c r="BB138">
        <v>0</v>
      </c>
      <c r="BC138" t="s">
        <v>130</v>
      </c>
      <c r="BD138" t="s">
        <v>701</v>
      </c>
      <c r="BE138" t="s">
        <v>814</v>
      </c>
      <c r="BF138">
        <v>1</v>
      </c>
      <c r="BG138">
        <v>0</v>
      </c>
      <c r="BH138">
        <v>1</v>
      </c>
      <c r="BI138">
        <v>0</v>
      </c>
      <c r="BJ138">
        <v>0</v>
      </c>
      <c r="BK138">
        <v>0</v>
      </c>
      <c r="BL138">
        <v>0</v>
      </c>
      <c r="BM138">
        <v>0</v>
      </c>
      <c r="BN138">
        <v>0</v>
      </c>
      <c r="BO138">
        <v>0</v>
      </c>
      <c r="BP138" t="s">
        <v>193</v>
      </c>
      <c r="BQ138" t="s">
        <v>128</v>
      </c>
      <c r="BR138" t="s">
        <v>142</v>
      </c>
      <c r="BS138" t="s">
        <v>193</v>
      </c>
      <c r="BT138" t="s">
        <v>193</v>
      </c>
      <c r="BU138" t="s">
        <v>193</v>
      </c>
      <c r="BV138" t="s">
        <v>193</v>
      </c>
      <c r="BW138" t="s">
        <v>193</v>
      </c>
      <c r="BX138" t="s">
        <v>193</v>
      </c>
      <c r="BY138" t="s">
        <v>193</v>
      </c>
      <c r="BZ138" t="s">
        <v>193</v>
      </c>
      <c r="CA138" t="s">
        <v>193</v>
      </c>
      <c r="CB138" t="s">
        <v>193</v>
      </c>
      <c r="CC138" t="s">
        <v>193</v>
      </c>
      <c r="CD138" t="s">
        <v>193</v>
      </c>
      <c r="CE138" t="s">
        <v>193</v>
      </c>
      <c r="CF138" t="s">
        <v>193</v>
      </c>
      <c r="CG138" t="s">
        <v>193</v>
      </c>
      <c r="CH138" t="s">
        <v>193</v>
      </c>
      <c r="CI138" t="s">
        <v>193</v>
      </c>
      <c r="CJ138" t="s">
        <v>193</v>
      </c>
      <c r="CK138" t="s">
        <v>193</v>
      </c>
      <c r="CL138" t="s">
        <v>193</v>
      </c>
      <c r="CM138" t="s">
        <v>193</v>
      </c>
      <c r="CN138" t="s">
        <v>193</v>
      </c>
      <c r="CO138" t="s">
        <v>193</v>
      </c>
      <c r="CP138" t="s">
        <v>193</v>
      </c>
      <c r="CQ138" t="s">
        <v>193</v>
      </c>
      <c r="CR138" t="s">
        <v>193</v>
      </c>
      <c r="CS138" t="s">
        <v>193</v>
      </c>
      <c r="CT138" t="s">
        <v>193</v>
      </c>
      <c r="CU138" t="s">
        <v>193</v>
      </c>
      <c r="CV138" t="s">
        <v>193</v>
      </c>
      <c r="CW138" t="s">
        <v>193</v>
      </c>
      <c r="CX138" t="s">
        <v>193</v>
      </c>
      <c r="CY138" t="s">
        <v>193</v>
      </c>
      <c r="CZ138" t="s">
        <v>193</v>
      </c>
      <c r="DA138" t="s">
        <v>193</v>
      </c>
      <c r="DB138" t="s">
        <v>193</v>
      </c>
      <c r="DC138" t="s">
        <v>193</v>
      </c>
      <c r="DD138" t="s">
        <v>193</v>
      </c>
      <c r="DE138" t="s">
        <v>193</v>
      </c>
      <c r="DF138" t="s">
        <v>193</v>
      </c>
      <c r="DG138" t="s">
        <v>193</v>
      </c>
      <c r="DH138" t="s">
        <v>193</v>
      </c>
      <c r="DI138" t="s">
        <v>193</v>
      </c>
      <c r="DJ138" t="s">
        <v>193</v>
      </c>
      <c r="DK138" t="s">
        <v>193</v>
      </c>
      <c r="DL138" t="s">
        <v>193</v>
      </c>
      <c r="DM138" t="s">
        <v>193</v>
      </c>
      <c r="DN138" t="s">
        <v>193</v>
      </c>
      <c r="DO138" t="s">
        <v>193</v>
      </c>
      <c r="DP138" t="s">
        <v>193</v>
      </c>
      <c r="DQ138" t="s">
        <v>193</v>
      </c>
      <c r="DR138" t="s">
        <v>193</v>
      </c>
      <c r="DS138" t="s">
        <v>193</v>
      </c>
      <c r="DT138" t="s">
        <v>193</v>
      </c>
      <c r="DU138" t="s">
        <v>193</v>
      </c>
      <c r="DV138" t="s">
        <v>193</v>
      </c>
      <c r="DW138" t="s">
        <v>193</v>
      </c>
      <c r="DX138" t="s">
        <v>193</v>
      </c>
      <c r="DY138" t="s">
        <v>193</v>
      </c>
      <c r="DZ138" t="s">
        <v>193</v>
      </c>
      <c r="EA138" t="s">
        <v>193</v>
      </c>
      <c r="EB138" t="s">
        <v>193</v>
      </c>
      <c r="EC138" t="s">
        <v>193</v>
      </c>
      <c r="ED138" t="s">
        <v>193</v>
      </c>
      <c r="EE138" t="s">
        <v>193</v>
      </c>
      <c r="EF138" t="s">
        <v>193</v>
      </c>
      <c r="EG138" t="s">
        <v>193</v>
      </c>
      <c r="EH138" t="s">
        <v>193</v>
      </c>
      <c r="EI138" t="s">
        <v>193</v>
      </c>
      <c r="EJ138" t="s">
        <v>193</v>
      </c>
      <c r="EK138" t="s">
        <v>193</v>
      </c>
      <c r="EL138" t="s">
        <v>193</v>
      </c>
      <c r="EM138" t="s">
        <v>193</v>
      </c>
      <c r="EN138" t="s">
        <v>504</v>
      </c>
      <c r="EO138">
        <v>0</v>
      </c>
      <c r="EP138">
        <v>1</v>
      </c>
      <c r="EQ138">
        <v>1</v>
      </c>
      <c r="ER138">
        <v>1</v>
      </c>
      <c r="ES138">
        <v>1</v>
      </c>
      <c r="ET138">
        <v>0</v>
      </c>
      <c r="EU138">
        <v>0</v>
      </c>
      <c r="EV138">
        <v>1</v>
      </c>
      <c r="EW138">
        <v>0</v>
      </c>
      <c r="EX138" t="s">
        <v>193</v>
      </c>
      <c r="EY138" t="s">
        <v>193</v>
      </c>
      <c r="EZ138" t="s">
        <v>193</v>
      </c>
      <c r="FA138" t="s">
        <v>193</v>
      </c>
      <c r="FB138" t="s">
        <v>193</v>
      </c>
      <c r="FC138" t="s">
        <v>193</v>
      </c>
      <c r="FD138" t="s">
        <v>193</v>
      </c>
      <c r="FE138" t="s">
        <v>193</v>
      </c>
      <c r="FF138">
        <v>20</v>
      </c>
      <c r="FG138" t="s">
        <v>109</v>
      </c>
      <c r="FH138">
        <v>25</v>
      </c>
      <c r="FI138" t="s">
        <v>109</v>
      </c>
      <c r="FJ138" t="s">
        <v>193</v>
      </c>
      <c r="FK138" t="s">
        <v>193</v>
      </c>
      <c r="FL138" t="s">
        <v>193</v>
      </c>
      <c r="FM138" t="s">
        <v>193</v>
      </c>
      <c r="FN138" t="s">
        <v>193</v>
      </c>
      <c r="FO138" t="s">
        <v>193</v>
      </c>
      <c r="FP138" t="s">
        <v>193</v>
      </c>
      <c r="FQ138" t="s">
        <v>193</v>
      </c>
      <c r="FR138" t="s">
        <v>193</v>
      </c>
      <c r="FS138" t="s">
        <v>193</v>
      </c>
      <c r="FT138" t="s">
        <v>193</v>
      </c>
      <c r="FU138" t="s">
        <v>109</v>
      </c>
      <c r="FV138">
        <v>15</v>
      </c>
      <c r="FW138" t="s">
        <v>193</v>
      </c>
      <c r="FX138" t="s">
        <v>193</v>
      </c>
      <c r="FY138">
        <v>15</v>
      </c>
      <c r="FZ138" t="s">
        <v>109</v>
      </c>
      <c r="GA138" t="s">
        <v>109</v>
      </c>
      <c r="GB138">
        <v>20</v>
      </c>
      <c r="GC138" t="s">
        <v>193</v>
      </c>
      <c r="GD138" t="s">
        <v>193</v>
      </c>
      <c r="GE138">
        <v>100</v>
      </c>
      <c r="GF138" t="s">
        <v>109</v>
      </c>
      <c r="GG138" t="s">
        <v>109</v>
      </c>
      <c r="GH138">
        <v>75</v>
      </c>
      <c r="GI138" t="s">
        <v>193</v>
      </c>
      <c r="GJ138" t="s">
        <v>193</v>
      </c>
      <c r="GK138" t="s">
        <v>193</v>
      </c>
      <c r="GL138">
        <v>75</v>
      </c>
      <c r="GM138" t="s">
        <v>109</v>
      </c>
      <c r="GN138" t="s">
        <v>193</v>
      </c>
      <c r="GO138" t="s">
        <v>193</v>
      </c>
      <c r="GP138" t="s">
        <v>193</v>
      </c>
      <c r="GQ138" t="s">
        <v>193</v>
      </c>
      <c r="GR138" t="s">
        <v>193</v>
      </c>
      <c r="GS138" t="s">
        <v>193</v>
      </c>
      <c r="GT138" t="s">
        <v>193</v>
      </c>
      <c r="GU138" t="s">
        <v>193</v>
      </c>
      <c r="GV138" t="s">
        <v>193</v>
      </c>
      <c r="GW138" t="s">
        <v>193</v>
      </c>
      <c r="GX138" t="s">
        <v>193</v>
      </c>
      <c r="GY138" t="s">
        <v>193</v>
      </c>
      <c r="GZ138" t="s">
        <v>114</v>
      </c>
      <c r="HA138" t="s">
        <v>193</v>
      </c>
      <c r="HB138" t="s">
        <v>193</v>
      </c>
      <c r="HC138" t="s">
        <v>193</v>
      </c>
      <c r="HD138" t="s">
        <v>193</v>
      </c>
      <c r="HE138" t="s">
        <v>193</v>
      </c>
      <c r="HF138" t="s">
        <v>193</v>
      </c>
      <c r="HG138" t="s">
        <v>193</v>
      </c>
      <c r="HH138" t="s">
        <v>193</v>
      </c>
      <c r="HI138" t="s">
        <v>193</v>
      </c>
      <c r="HJ138" t="s">
        <v>193</v>
      </c>
      <c r="HK138" t="s">
        <v>193</v>
      </c>
      <c r="HL138" t="s">
        <v>193</v>
      </c>
      <c r="HM138" t="s">
        <v>193</v>
      </c>
      <c r="HN138" t="s">
        <v>193</v>
      </c>
      <c r="HO138" t="s">
        <v>193</v>
      </c>
      <c r="HP138" t="s">
        <v>193</v>
      </c>
      <c r="HQ138" t="s">
        <v>193</v>
      </c>
      <c r="HR138" t="s">
        <v>193</v>
      </c>
      <c r="HS138" t="s">
        <v>193</v>
      </c>
      <c r="HT138" t="s">
        <v>193</v>
      </c>
      <c r="HU138" t="s">
        <v>193</v>
      </c>
      <c r="HV138" t="s">
        <v>193</v>
      </c>
      <c r="HW138" t="s">
        <v>193</v>
      </c>
      <c r="HX138" t="s">
        <v>193</v>
      </c>
      <c r="HY138" t="s">
        <v>193</v>
      </c>
      <c r="HZ138" t="s">
        <v>114</v>
      </c>
      <c r="IA138" t="s">
        <v>114</v>
      </c>
      <c r="IB138" t="s">
        <v>109</v>
      </c>
      <c r="IC138" t="s">
        <v>106</v>
      </c>
      <c r="ID138" t="s">
        <v>789</v>
      </c>
      <c r="IE138" t="s">
        <v>173</v>
      </c>
      <c r="IF138" t="s">
        <v>785</v>
      </c>
      <c r="IG138" t="s">
        <v>193</v>
      </c>
      <c r="IH138" t="s">
        <v>193</v>
      </c>
      <c r="II138" t="s">
        <v>193</v>
      </c>
      <c r="IJ138" t="s">
        <v>193</v>
      </c>
      <c r="IK138" t="s">
        <v>193</v>
      </c>
      <c r="IL138" t="s">
        <v>193</v>
      </c>
      <c r="IM138" t="s">
        <v>193</v>
      </c>
      <c r="IN138" t="s">
        <v>193</v>
      </c>
      <c r="IO138" t="s">
        <v>193</v>
      </c>
      <c r="IP138" t="s">
        <v>193</v>
      </c>
      <c r="IQ138" t="s">
        <v>193</v>
      </c>
      <c r="IR138" t="s">
        <v>193</v>
      </c>
      <c r="IS138" t="s">
        <v>193</v>
      </c>
      <c r="IT138" t="s">
        <v>193</v>
      </c>
      <c r="IU138" t="s">
        <v>193</v>
      </c>
      <c r="IV138" t="s">
        <v>193</v>
      </c>
      <c r="IW138" t="s">
        <v>193</v>
      </c>
      <c r="IX138" t="s">
        <v>193</v>
      </c>
      <c r="IY138" t="s">
        <v>193</v>
      </c>
      <c r="IZ138" t="s">
        <v>193</v>
      </c>
      <c r="JA138" t="s">
        <v>193</v>
      </c>
      <c r="JB138" t="s">
        <v>193</v>
      </c>
      <c r="JC138" t="s">
        <v>193</v>
      </c>
      <c r="JD138" t="s">
        <v>193</v>
      </c>
      <c r="JE138" t="s">
        <v>193</v>
      </c>
      <c r="JF138" t="s">
        <v>193</v>
      </c>
      <c r="JG138" t="s">
        <v>193</v>
      </c>
      <c r="JH138" t="s">
        <v>193</v>
      </c>
      <c r="JI138" t="s">
        <v>193</v>
      </c>
      <c r="JJ138" t="s">
        <v>193</v>
      </c>
      <c r="JK138" t="s">
        <v>193</v>
      </c>
      <c r="JL138" t="s">
        <v>193</v>
      </c>
      <c r="JM138" t="s">
        <v>193</v>
      </c>
      <c r="JN138" t="s">
        <v>193</v>
      </c>
      <c r="JO138" t="s">
        <v>193</v>
      </c>
      <c r="JP138" t="s">
        <v>193</v>
      </c>
      <c r="JQ138" t="s">
        <v>193</v>
      </c>
      <c r="JR138" t="s">
        <v>114</v>
      </c>
      <c r="JS138" t="s">
        <v>193</v>
      </c>
      <c r="JT138" t="s">
        <v>193</v>
      </c>
      <c r="JU138" t="s">
        <v>193</v>
      </c>
      <c r="JV138" t="s">
        <v>193</v>
      </c>
      <c r="JW138" t="s">
        <v>193</v>
      </c>
      <c r="JX138" t="s">
        <v>193</v>
      </c>
      <c r="JY138" t="s">
        <v>193</v>
      </c>
      <c r="JZ138" t="s">
        <v>193</v>
      </c>
      <c r="KA138" t="s">
        <v>3595</v>
      </c>
      <c r="KB138">
        <v>0</v>
      </c>
      <c r="KC138">
        <v>0</v>
      </c>
      <c r="KD138">
        <v>1</v>
      </c>
      <c r="KE138">
        <v>0</v>
      </c>
      <c r="KF138">
        <v>0</v>
      </c>
      <c r="KG138">
        <v>1</v>
      </c>
      <c r="KH138">
        <v>0</v>
      </c>
      <c r="KI138">
        <v>0</v>
      </c>
      <c r="KJ138" t="s">
        <v>193</v>
      </c>
      <c r="KK138" t="s">
        <v>114</v>
      </c>
      <c r="KL138" t="s">
        <v>193</v>
      </c>
      <c r="KM138" t="s">
        <v>193</v>
      </c>
      <c r="KN138" t="s">
        <v>193</v>
      </c>
      <c r="KO138" t="s">
        <v>193</v>
      </c>
      <c r="KP138" t="s">
        <v>193</v>
      </c>
      <c r="KQ138" t="s">
        <v>193</v>
      </c>
      <c r="KR138" t="s">
        <v>193</v>
      </c>
      <c r="KS138" t="s">
        <v>193</v>
      </c>
      <c r="KT138" t="s">
        <v>193</v>
      </c>
      <c r="KU138" t="s">
        <v>193</v>
      </c>
      <c r="KV138" t="s">
        <v>193</v>
      </c>
      <c r="KW138" t="s">
        <v>193</v>
      </c>
      <c r="KX138" t="s">
        <v>193</v>
      </c>
      <c r="KY138" t="s">
        <v>193</v>
      </c>
      <c r="KZ138" t="s">
        <v>193</v>
      </c>
      <c r="LA138" t="s">
        <v>193</v>
      </c>
      <c r="LB138" t="s">
        <v>193</v>
      </c>
      <c r="LC138" t="s">
        <v>193</v>
      </c>
      <c r="LD138" t="s">
        <v>193</v>
      </c>
      <c r="LE138" t="s">
        <v>193</v>
      </c>
      <c r="LF138" t="s">
        <v>193</v>
      </c>
      <c r="LG138" t="s">
        <v>193</v>
      </c>
      <c r="LH138" t="s">
        <v>193</v>
      </c>
      <c r="LI138" t="s">
        <v>193</v>
      </c>
      <c r="LJ138" t="s">
        <v>193</v>
      </c>
      <c r="LK138" t="s">
        <v>193</v>
      </c>
      <c r="LL138" t="s">
        <v>193</v>
      </c>
      <c r="LM138" t="s">
        <v>193</v>
      </c>
      <c r="LN138" t="s">
        <v>193</v>
      </c>
      <c r="LO138" t="s">
        <v>193</v>
      </c>
      <c r="LP138" t="s">
        <v>193</v>
      </c>
      <c r="LQ138" t="s">
        <v>193</v>
      </c>
      <c r="LR138" t="s">
        <v>193</v>
      </c>
      <c r="LS138" t="s">
        <v>193</v>
      </c>
      <c r="LT138" t="s">
        <v>193</v>
      </c>
      <c r="LU138" t="s">
        <v>193</v>
      </c>
      <c r="LV138" t="s">
        <v>193</v>
      </c>
      <c r="LW138" t="s">
        <v>193</v>
      </c>
      <c r="LX138" t="s">
        <v>193</v>
      </c>
      <c r="LY138" t="s">
        <v>193</v>
      </c>
      <c r="LZ138" t="s">
        <v>193</v>
      </c>
      <c r="MA138" t="s">
        <v>193</v>
      </c>
      <c r="MB138" t="s">
        <v>193</v>
      </c>
      <c r="MC138" t="s">
        <v>193</v>
      </c>
      <c r="MD138" t="s">
        <v>193</v>
      </c>
      <c r="ME138" t="s">
        <v>193</v>
      </c>
      <c r="MF138" t="s">
        <v>193</v>
      </c>
      <c r="MG138" t="s">
        <v>193</v>
      </c>
      <c r="MH138" t="s">
        <v>193</v>
      </c>
      <c r="MI138" t="s">
        <v>193</v>
      </c>
      <c r="MJ138" t="s">
        <v>193</v>
      </c>
      <c r="MK138" t="s">
        <v>193</v>
      </c>
      <c r="ML138" t="s">
        <v>193</v>
      </c>
      <c r="MM138" t="s">
        <v>193</v>
      </c>
      <c r="MN138" t="s">
        <v>193</v>
      </c>
      <c r="MO138" t="s">
        <v>193</v>
      </c>
      <c r="MP138" t="s">
        <v>193</v>
      </c>
      <c r="MQ138" t="s">
        <v>193</v>
      </c>
      <c r="MR138" t="s">
        <v>193</v>
      </c>
      <c r="MS138" t="s">
        <v>193</v>
      </c>
      <c r="MT138" t="s">
        <v>193</v>
      </c>
      <c r="MU138" t="s">
        <v>193</v>
      </c>
      <c r="MV138" t="s">
        <v>193</v>
      </c>
      <c r="MW138" t="s">
        <v>193</v>
      </c>
      <c r="MX138" t="s">
        <v>193</v>
      </c>
      <c r="MY138" t="s">
        <v>193</v>
      </c>
      <c r="MZ138" t="s">
        <v>193</v>
      </c>
      <c r="NA138" t="s">
        <v>193</v>
      </c>
      <c r="NB138" t="s">
        <v>193</v>
      </c>
      <c r="NC138">
        <v>196473514</v>
      </c>
      <c r="ND138" t="s">
        <v>3594</v>
      </c>
      <c r="NE138" t="s">
        <v>4309</v>
      </c>
      <c r="NF138" t="s">
        <v>193</v>
      </c>
      <c r="NG138" t="s">
        <v>699</v>
      </c>
      <c r="NH138" t="s">
        <v>700</v>
      </c>
      <c r="NI138" t="s">
        <v>611</v>
      </c>
      <c r="NJ138" t="s">
        <v>193</v>
      </c>
      <c r="NK138">
        <v>140</v>
      </c>
    </row>
    <row r="139" spans="1:375" x14ac:dyDescent="0.35">
      <c r="A139" t="s">
        <v>4310</v>
      </c>
      <c r="B139" t="s">
        <v>4311</v>
      </c>
      <c r="C139" t="s">
        <v>3316</v>
      </c>
      <c r="D139">
        <v>1.1111111103673465E-3</v>
      </c>
      <c r="E139" t="s">
        <v>193</v>
      </c>
      <c r="F139" t="s">
        <v>193</v>
      </c>
      <c r="G139" t="s">
        <v>193</v>
      </c>
      <c r="H139" t="s">
        <v>3316</v>
      </c>
      <c r="I139" t="s">
        <v>103</v>
      </c>
      <c r="J139" t="s">
        <v>193</v>
      </c>
      <c r="K139" t="s">
        <v>104</v>
      </c>
      <c r="L139" t="s">
        <v>103</v>
      </c>
      <c r="M139" t="s">
        <v>103</v>
      </c>
      <c r="N139" t="s">
        <v>107</v>
      </c>
      <c r="O139" t="s">
        <v>3592</v>
      </c>
      <c r="P139" t="s">
        <v>108</v>
      </c>
      <c r="Q139" t="s">
        <v>517</v>
      </c>
      <c r="R139" t="s">
        <v>3592</v>
      </c>
      <c r="S139" t="s">
        <v>106</v>
      </c>
      <c r="T139" t="s">
        <v>225</v>
      </c>
      <c r="U139" t="s">
        <v>213</v>
      </c>
      <c r="V139" t="s">
        <v>225</v>
      </c>
      <c r="W139" t="s">
        <v>244</v>
      </c>
      <c r="X139" t="s">
        <v>243</v>
      </c>
      <c r="Y139" t="s">
        <v>244</v>
      </c>
      <c r="Z139" t="s">
        <v>3593</v>
      </c>
      <c r="AA139" t="s">
        <v>193</v>
      </c>
      <c r="AB139" t="s">
        <v>766</v>
      </c>
      <c r="AC139" t="s">
        <v>3593</v>
      </c>
      <c r="AD139" t="s">
        <v>3593</v>
      </c>
      <c r="AE139" t="s">
        <v>770</v>
      </c>
      <c r="AF139" t="s">
        <v>193</v>
      </c>
      <c r="AG139" t="s">
        <v>766</v>
      </c>
      <c r="AH139" t="s">
        <v>770</v>
      </c>
      <c r="AI139" t="s">
        <v>770</v>
      </c>
      <c r="AJ139" t="s">
        <v>489</v>
      </c>
      <c r="AK139" t="s">
        <v>490</v>
      </c>
      <c r="AL139" t="s">
        <v>109</v>
      </c>
      <c r="AM139" t="s">
        <v>193</v>
      </c>
      <c r="AN139" t="s">
        <v>109</v>
      </c>
      <c r="AO139" t="s">
        <v>193</v>
      </c>
      <c r="AP139" t="s">
        <v>491</v>
      </c>
      <c r="AQ139" t="s">
        <v>193</v>
      </c>
      <c r="AR139" t="s">
        <v>193</v>
      </c>
      <c r="AS139" t="s">
        <v>496</v>
      </c>
      <c r="AT139" t="s">
        <v>193</v>
      </c>
      <c r="AU139" t="s">
        <v>701</v>
      </c>
      <c r="AV139">
        <v>0</v>
      </c>
      <c r="AW139">
        <v>1</v>
      </c>
      <c r="AX139">
        <v>0</v>
      </c>
      <c r="AY139">
        <v>0</v>
      </c>
      <c r="AZ139">
        <v>0</v>
      </c>
      <c r="BA139">
        <v>0</v>
      </c>
      <c r="BB139">
        <v>0</v>
      </c>
      <c r="BC139" t="s">
        <v>130</v>
      </c>
      <c r="BD139" t="s">
        <v>701</v>
      </c>
      <c r="BE139" t="s">
        <v>112</v>
      </c>
      <c r="BF139">
        <v>1</v>
      </c>
      <c r="BG139">
        <v>0</v>
      </c>
      <c r="BH139">
        <v>0</v>
      </c>
      <c r="BI139">
        <v>0</v>
      </c>
      <c r="BJ139">
        <v>0</v>
      </c>
      <c r="BK139">
        <v>0</v>
      </c>
      <c r="BL139">
        <v>0</v>
      </c>
      <c r="BM139">
        <v>0</v>
      </c>
      <c r="BN139">
        <v>0</v>
      </c>
      <c r="BO139">
        <v>0</v>
      </c>
      <c r="BP139" t="s">
        <v>193</v>
      </c>
      <c r="BQ139" t="s">
        <v>128</v>
      </c>
      <c r="BR139" t="s">
        <v>501</v>
      </c>
      <c r="BS139" t="s">
        <v>193</v>
      </c>
      <c r="BT139" t="s">
        <v>193</v>
      </c>
      <c r="BU139" t="s">
        <v>193</v>
      </c>
      <c r="BV139" t="s">
        <v>193</v>
      </c>
      <c r="BW139" t="s">
        <v>193</v>
      </c>
      <c r="BX139" t="s">
        <v>193</v>
      </c>
      <c r="BY139" t="s">
        <v>193</v>
      </c>
      <c r="BZ139" t="s">
        <v>193</v>
      </c>
      <c r="CA139" t="s">
        <v>193</v>
      </c>
      <c r="CB139" t="s">
        <v>193</v>
      </c>
      <c r="CC139" t="s">
        <v>193</v>
      </c>
      <c r="CD139" t="s">
        <v>193</v>
      </c>
      <c r="CE139" t="s">
        <v>193</v>
      </c>
      <c r="CF139" t="s">
        <v>193</v>
      </c>
      <c r="CG139" t="s">
        <v>193</v>
      </c>
      <c r="CH139" t="s">
        <v>193</v>
      </c>
      <c r="CI139" t="s">
        <v>193</v>
      </c>
      <c r="CJ139" t="s">
        <v>193</v>
      </c>
      <c r="CK139" t="s">
        <v>193</v>
      </c>
      <c r="CL139" t="s">
        <v>193</v>
      </c>
      <c r="CM139" t="s">
        <v>193</v>
      </c>
      <c r="CN139" t="s">
        <v>193</v>
      </c>
      <c r="CO139" t="s">
        <v>193</v>
      </c>
      <c r="CP139" t="s">
        <v>193</v>
      </c>
      <c r="CQ139" t="s">
        <v>193</v>
      </c>
      <c r="CR139" t="s">
        <v>193</v>
      </c>
      <c r="CS139" t="s">
        <v>193</v>
      </c>
      <c r="CT139" t="s">
        <v>193</v>
      </c>
      <c r="CU139" t="s">
        <v>193</v>
      </c>
      <c r="CV139" t="s">
        <v>193</v>
      </c>
      <c r="CW139" t="s">
        <v>193</v>
      </c>
      <c r="CX139" t="s">
        <v>193</v>
      </c>
      <c r="CY139" t="s">
        <v>193</v>
      </c>
      <c r="CZ139" t="s">
        <v>193</v>
      </c>
      <c r="DA139" t="s">
        <v>193</v>
      </c>
      <c r="DB139" t="s">
        <v>193</v>
      </c>
      <c r="DC139" t="s">
        <v>193</v>
      </c>
      <c r="DD139" t="s">
        <v>193</v>
      </c>
      <c r="DE139" t="s">
        <v>193</v>
      </c>
      <c r="DF139" t="s">
        <v>193</v>
      </c>
      <c r="DG139" t="s">
        <v>193</v>
      </c>
      <c r="DH139" t="s">
        <v>193</v>
      </c>
      <c r="DI139" t="s">
        <v>193</v>
      </c>
      <c r="DJ139" t="s">
        <v>193</v>
      </c>
      <c r="DK139" t="s">
        <v>193</v>
      </c>
      <c r="DL139" t="s">
        <v>193</v>
      </c>
      <c r="DM139" t="s">
        <v>193</v>
      </c>
      <c r="DN139" t="s">
        <v>193</v>
      </c>
      <c r="DO139" t="s">
        <v>193</v>
      </c>
      <c r="DP139" t="s">
        <v>193</v>
      </c>
      <c r="DQ139" t="s">
        <v>193</v>
      </c>
      <c r="DR139" t="s">
        <v>193</v>
      </c>
      <c r="DS139" t="s">
        <v>193</v>
      </c>
      <c r="DT139" t="s">
        <v>193</v>
      </c>
      <c r="DU139" t="s">
        <v>193</v>
      </c>
      <c r="DV139" t="s">
        <v>193</v>
      </c>
      <c r="DW139" t="s">
        <v>193</v>
      </c>
      <c r="DX139" t="s">
        <v>193</v>
      </c>
      <c r="DY139" t="s">
        <v>193</v>
      </c>
      <c r="DZ139" t="s">
        <v>193</v>
      </c>
      <c r="EA139" t="s">
        <v>193</v>
      </c>
      <c r="EB139" t="s">
        <v>193</v>
      </c>
      <c r="EC139" t="s">
        <v>193</v>
      </c>
      <c r="ED139" t="s">
        <v>193</v>
      </c>
      <c r="EE139" t="s">
        <v>193</v>
      </c>
      <c r="EF139" t="s">
        <v>193</v>
      </c>
      <c r="EG139" t="s">
        <v>193</v>
      </c>
      <c r="EH139" t="s">
        <v>193</v>
      </c>
      <c r="EI139" t="s">
        <v>193</v>
      </c>
      <c r="EJ139" t="s">
        <v>193</v>
      </c>
      <c r="EK139" t="s">
        <v>193</v>
      </c>
      <c r="EL139" t="s">
        <v>193</v>
      </c>
      <c r="EM139" t="s">
        <v>193</v>
      </c>
      <c r="EN139" t="s">
        <v>504</v>
      </c>
      <c r="EO139">
        <v>0</v>
      </c>
      <c r="EP139">
        <v>1</v>
      </c>
      <c r="EQ139">
        <v>1</v>
      </c>
      <c r="ER139">
        <v>1</v>
      </c>
      <c r="ES139">
        <v>1</v>
      </c>
      <c r="ET139">
        <v>0</v>
      </c>
      <c r="EU139">
        <v>0</v>
      </c>
      <c r="EV139">
        <v>1</v>
      </c>
      <c r="EW139">
        <v>0</v>
      </c>
      <c r="EX139" t="s">
        <v>193</v>
      </c>
      <c r="EY139" t="s">
        <v>193</v>
      </c>
      <c r="EZ139" t="s">
        <v>193</v>
      </c>
      <c r="FA139" t="s">
        <v>193</v>
      </c>
      <c r="FB139" t="s">
        <v>193</v>
      </c>
      <c r="FC139" t="s">
        <v>193</v>
      </c>
      <c r="FD139" t="s">
        <v>193</v>
      </c>
      <c r="FE139" t="s">
        <v>193</v>
      </c>
      <c r="FF139">
        <v>20</v>
      </c>
      <c r="FG139" t="s">
        <v>109</v>
      </c>
      <c r="FH139">
        <v>60</v>
      </c>
      <c r="FI139" t="s">
        <v>109</v>
      </c>
      <c r="FJ139" t="s">
        <v>193</v>
      </c>
      <c r="FK139" t="s">
        <v>193</v>
      </c>
      <c r="FL139" t="s">
        <v>193</v>
      </c>
      <c r="FM139" t="s">
        <v>193</v>
      </c>
      <c r="FN139" t="s">
        <v>193</v>
      </c>
      <c r="FO139" t="s">
        <v>193</v>
      </c>
      <c r="FP139" t="s">
        <v>193</v>
      </c>
      <c r="FQ139" t="s">
        <v>193</v>
      </c>
      <c r="FR139" t="s">
        <v>193</v>
      </c>
      <c r="FS139" t="s">
        <v>193</v>
      </c>
      <c r="FT139" t="s">
        <v>193</v>
      </c>
      <c r="FU139" t="s">
        <v>109</v>
      </c>
      <c r="FV139">
        <v>30</v>
      </c>
      <c r="FW139" t="s">
        <v>193</v>
      </c>
      <c r="FX139" t="s">
        <v>193</v>
      </c>
      <c r="FY139">
        <v>30</v>
      </c>
      <c r="FZ139" t="s">
        <v>109</v>
      </c>
      <c r="GA139" t="s">
        <v>109</v>
      </c>
      <c r="GB139">
        <v>100</v>
      </c>
      <c r="GC139" t="s">
        <v>193</v>
      </c>
      <c r="GD139" t="s">
        <v>193</v>
      </c>
      <c r="GE139">
        <v>100</v>
      </c>
      <c r="GF139" t="s">
        <v>109</v>
      </c>
      <c r="GG139" t="s">
        <v>109</v>
      </c>
      <c r="GH139">
        <v>75</v>
      </c>
      <c r="GI139" t="s">
        <v>193</v>
      </c>
      <c r="GJ139" t="s">
        <v>193</v>
      </c>
      <c r="GK139" t="s">
        <v>193</v>
      </c>
      <c r="GL139">
        <v>75</v>
      </c>
      <c r="GM139" t="s">
        <v>109</v>
      </c>
      <c r="GN139" t="s">
        <v>193</v>
      </c>
      <c r="GO139" t="s">
        <v>193</v>
      </c>
      <c r="GP139" t="s">
        <v>193</v>
      </c>
      <c r="GQ139" t="s">
        <v>193</v>
      </c>
      <c r="GR139" t="s">
        <v>193</v>
      </c>
      <c r="GS139" t="s">
        <v>193</v>
      </c>
      <c r="GT139" t="s">
        <v>193</v>
      </c>
      <c r="GU139" t="s">
        <v>193</v>
      </c>
      <c r="GV139" t="s">
        <v>193</v>
      </c>
      <c r="GW139" t="s">
        <v>193</v>
      </c>
      <c r="GX139" t="s">
        <v>193</v>
      </c>
      <c r="GY139" t="s">
        <v>193</v>
      </c>
      <c r="GZ139" t="s">
        <v>114</v>
      </c>
      <c r="HA139" t="s">
        <v>193</v>
      </c>
      <c r="HB139" t="s">
        <v>193</v>
      </c>
      <c r="HC139" t="s">
        <v>193</v>
      </c>
      <c r="HD139" t="s">
        <v>193</v>
      </c>
      <c r="HE139" t="s">
        <v>193</v>
      </c>
      <c r="HF139" t="s">
        <v>193</v>
      </c>
      <c r="HG139" t="s">
        <v>193</v>
      </c>
      <c r="HH139" t="s">
        <v>193</v>
      </c>
      <c r="HI139" t="s">
        <v>193</v>
      </c>
      <c r="HJ139" t="s">
        <v>193</v>
      </c>
      <c r="HK139" t="s">
        <v>193</v>
      </c>
      <c r="HL139" t="s">
        <v>193</v>
      </c>
      <c r="HM139" t="s">
        <v>193</v>
      </c>
      <c r="HN139" t="s">
        <v>193</v>
      </c>
      <c r="HO139" t="s">
        <v>193</v>
      </c>
      <c r="HP139" t="s">
        <v>193</v>
      </c>
      <c r="HQ139" t="s">
        <v>193</v>
      </c>
      <c r="HR139" t="s">
        <v>193</v>
      </c>
      <c r="HS139" t="s">
        <v>193</v>
      </c>
      <c r="HT139" t="s">
        <v>193</v>
      </c>
      <c r="HU139" t="s">
        <v>193</v>
      </c>
      <c r="HV139" t="s">
        <v>193</v>
      </c>
      <c r="HW139" t="s">
        <v>193</v>
      </c>
      <c r="HX139" t="s">
        <v>193</v>
      </c>
      <c r="HY139" t="s">
        <v>193</v>
      </c>
      <c r="HZ139" t="s">
        <v>114</v>
      </c>
      <c r="IA139" t="s">
        <v>109</v>
      </c>
      <c r="IB139" t="s">
        <v>109</v>
      </c>
      <c r="IC139" t="s">
        <v>123</v>
      </c>
      <c r="ID139" t="s">
        <v>785</v>
      </c>
      <c r="IE139" t="s">
        <v>124</v>
      </c>
      <c r="IF139" t="s">
        <v>785</v>
      </c>
      <c r="IG139" t="s">
        <v>193</v>
      </c>
      <c r="IH139" t="s">
        <v>193</v>
      </c>
      <c r="II139" t="s">
        <v>193</v>
      </c>
      <c r="IJ139" t="s">
        <v>193</v>
      </c>
      <c r="IK139" t="s">
        <v>193</v>
      </c>
      <c r="IL139" t="s">
        <v>193</v>
      </c>
      <c r="IM139" t="s">
        <v>193</v>
      </c>
      <c r="IN139" t="s">
        <v>193</v>
      </c>
      <c r="IO139" t="s">
        <v>193</v>
      </c>
      <c r="IP139" t="s">
        <v>193</v>
      </c>
      <c r="IQ139" t="s">
        <v>193</v>
      </c>
      <c r="IR139" t="s">
        <v>193</v>
      </c>
      <c r="IS139" t="s">
        <v>193</v>
      </c>
      <c r="IT139" t="s">
        <v>193</v>
      </c>
      <c r="IU139" t="s">
        <v>193</v>
      </c>
      <c r="IV139" t="s">
        <v>193</v>
      </c>
      <c r="IW139" t="s">
        <v>193</v>
      </c>
      <c r="IX139" t="s">
        <v>193</v>
      </c>
      <c r="IY139" t="s">
        <v>193</v>
      </c>
      <c r="IZ139" t="s">
        <v>193</v>
      </c>
      <c r="JA139" t="s">
        <v>193</v>
      </c>
      <c r="JB139" t="s">
        <v>193</v>
      </c>
      <c r="JC139" t="s">
        <v>193</v>
      </c>
      <c r="JD139" t="s">
        <v>193</v>
      </c>
      <c r="JE139" t="s">
        <v>193</v>
      </c>
      <c r="JF139" t="s">
        <v>193</v>
      </c>
      <c r="JG139" t="s">
        <v>193</v>
      </c>
      <c r="JH139" t="s">
        <v>193</v>
      </c>
      <c r="JI139" t="s">
        <v>193</v>
      </c>
      <c r="JJ139" t="s">
        <v>193</v>
      </c>
      <c r="JK139" t="s">
        <v>193</v>
      </c>
      <c r="JL139" t="s">
        <v>193</v>
      </c>
      <c r="JM139" t="s">
        <v>193</v>
      </c>
      <c r="JN139" t="s">
        <v>193</v>
      </c>
      <c r="JO139" t="s">
        <v>193</v>
      </c>
      <c r="JP139" t="s">
        <v>193</v>
      </c>
      <c r="JQ139" t="s">
        <v>193</v>
      </c>
      <c r="JR139" t="s">
        <v>109</v>
      </c>
      <c r="JS139" t="s">
        <v>3597</v>
      </c>
      <c r="JT139">
        <v>1</v>
      </c>
      <c r="JU139">
        <v>1</v>
      </c>
      <c r="JV139">
        <v>1</v>
      </c>
      <c r="JW139">
        <v>0</v>
      </c>
      <c r="JX139">
        <v>0</v>
      </c>
      <c r="JY139">
        <v>0</v>
      </c>
      <c r="JZ139" t="s">
        <v>193</v>
      </c>
      <c r="KA139" t="s">
        <v>3458</v>
      </c>
      <c r="KB139">
        <v>0</v>
      </c>
      <c r="KC139">
        <v>0</v>
      </c>
      <c r="KD139">
        <v>1</v>
      </c>
      <c r="KE139">
        <v>0</v>
      </c>
      <c r="KF139">
        <v>0</v>
      </c>
      <c r="KG139">
        <v>0</v>
      </c>
      <c r="KH139">
        <v>0</v>
      </c>
      <c r="KI139">
        <v>0</v>
      </c>
      <c r="KJ139" t="s">
        <v>193</v>
      </c>
      <c r="KK139" t="s">
        <v>109</v>
      </c>
      <c r="KL139" t="s">
        <v>193</v>
      </c>
      <c r="KM139" t="s">
        <v>701</v>
      </c>
      <c r="KN139">
        <v>0</v>
      </c>
      <c r="KO139">
        <v>1</v>
      </c>
      <c r="KP139">
        <v>0</v>
      </c>
      <c r="KQ139">
        <v>0</v>
      </c>
      <c r="KR139">
        <v>0</v>
      </c>
      <c r="KS139">
        <v>0</v>
      </c>
      <c r="KT139">
        <v>0</v>
      </c>
      <c r="KU139" t="s">
        <v>193</v>
      </c>
      <c r="KV139" t="s">
        <v>193</v>
      </c>
      <c r="KW139" t="s">
        <v>193</v>
      </c>
      <c r="KX139" t="s">
        <v>193</v>
      </c>
      <c r="KY139" t="s">
        <v>193</v>
      </c>
      <c r="KZ139" t="s">
        <v>193</v>
      </c>
      <c r="LA139" t="s">
        <v>193</v>
      </c>
      <c r="LB139" t="s">
        <v>193</v>
      </c>
      <c r="LC139" t="s">
        <v>193</v>
      </c>
      <c r="LD139" t="s">
        <v>193</v>
      </c>
      <c r="LE139" t="s">
        <v>193</v>
      </c>
      <c r="LF139" t="s">
        <v>193</v>
      </c>
      <c r="LG139" t="s">
        <v>193</v>
      </c>
      <c r="LH139" t="s">
        <v>193</v>
      </c>
      <c r="LI139" t="s">
        <v>193</v>
      </c>
      <c r="LJ139" t="s">
        <v>193</v>
      </c>
      <c r="LK139" t="s">
        <v>193</v>
      </c>
      <c r="LL139" t="s">
        <v>193</v>
      </c>
      <c r="LM139" t="s">
        <v>193</v>
      </c>
      <c r="LN139" t="s">
        <v>193</v>
      </c>
      <c r="LO139" t="s">
        <v>193</v>
      </c>
      <c r="LP139" t="s">
        <v>193</v>
      </c>
      <c r="LQ139" t="s">
        <v>193</v>
      </c>
      <c r="LR139" t="s">
        <v>193</v>
      </c>
      <c r="LS139" t="s">
        <v>193</v>
      </c>
      <c r="LT139" t="s">
        <v>193</v>
      </c>
      <c r="LU139" t="s">
        <v>193</v>
      </c>
      <c r="LV139" t="s">
        <v>193</v>
      </c>
      <c r="LW139" t="s">
        <v>193</v>
      </c>
      <c r="LX139" t="s">
        <v>193</v>
      </c>
      <c r="LY139" t="s">
        <v>193</v>
      </c>
      <c r="LZ139" t="s">
        <v>193</v>
      </c>
      <c r="MA139" t="s">
        <v>193</v>
      </c>
      <c r="MB139" t="s">
        <v>193</v>
      </c>
      <c r="MC139" t="s">
        <v>193</v>
      </c>
      <c r="MD139" t="s">
        <v>193</v>
      </c>
      <c r="ME139" t="s">
        <v>193</v>
      </c>
      <c r="MF139" t="s">
        <v>193</v>
      </c>
      <c r="MG139" t="s">
        <v>193</v>
      </c>
      <c r="MH139" t="s">
        <v>193</v>
      </c>
      <c r="MI139" t="s">
        <v>193</v>
      </c>
      <c r="MJ139" t="s">
        <v>193</v>
      </c>
      <c r="MK139" t="s">
        <v>193</v>
      </c>
      <c r="ML139" t="s">
        <v>193</v>
      </c>
      <c r="MM139" t="s">
        <v>193</v>
      </c>
      <c r="MN139" t="s">
        <v>193</v>
      </c>
      <c r="MO139" t="s">
        <v>193</v>
      </c>
      <c r="MP139" t="s">
        <v>193</v>
      </c>
      <c r="MQ139" t="s">
        <v>193</v>
      </c>
      <c r="MR139" t="s">
        <v>193</v>
      </c>
      <c r="MS139" t="s">
        <v>193</v>
      </c>
      <c r="MT139" t="s">
        <v>193</v>
      </c>
      <c r="MU139" t="s">
        <v>193</v>
      </c>
      <c r="MV139" t="s">
        <v>193</v>
      </c>
      <c r="MW139" t="s">
        <v>193</v>
      </c>
      <c r="MX139" t="s">
        <v>193</v>
      </c>
      <c r="MY139" t="s">
        <v>193</v>
      </c>
      <c r="MZ139" t="s">
        <v>193</v>
      </c>
      <c r="NA139" t="s">
        <v>193</v>
      </c>
      <c r="NB139" t="s">
        <v>193</v>
      </c>
      <c r="NC139">
        <v>196473522</v>
      </c>
      <c r="ND139" t="s">
        <v>3596</v>
      </c>
      <c r="NE139" t="s">
        <v>4312</v>
      </c>
      <c r="NF139" t="s">
        <v>193</v>
      </c>
      <c r="NG139" t="s">
        <v>699</v>
      </c>
      <c r="NH139" t="s">
        <v>700</v>
      </c>
      <c r="NI139" t="s">
        <v>611</v>
      </c>
      <c r="NJ139" t="s">
        <v>193</v>
      </c>
      <c r="NK139">
        <v>141</v>
      </c>
    </row>
    <row r="140" spans="1:375" x14ac:dyDescent="0.35">
      <c r="A140" t="s">
        <v>4313</v>
      </c>
      <c r="B140" t="s">
        <v>4314</v>
      </c>
      <c r="C140" t="s">
        <v>3316</v>
      </c>
      <c r="D140">
        <v>2.199074073966282E-3</v>
      </c>
      <c r="E140" t="s">
        <v>193</v>
      </c>
      <c r="F140" t="s">
        <v>193</v>
      </c>
      <c r="G140" t="s">
        <v>193</v>
      </c>
      <c r="H140" t="s">
        <v>3316</v>
      </c>
      <c r="I140" t="s">
        <v>103</v>
      </c>
      <c r="J140" t="s">
        <v>193</v>
      </c>
      <c r="K140" t="s">
        <v>104</v>
      </c>
      <c r="L140" t="s">
        <v>103</v>
      </c>
      <c r="M140" t="s">
        <v>103</v>
      </c>
      <c r="N140" t="s">
        <v>107</v>
      </c>
      <c r="O140" t="s">
        <v>3592</v>
      </c>
      <c r="P140" t="s">
        <v>108</v>
      </c>
      <c r="Q140" t="s">
        <v>517</v>
      </c>
      <c r="R140" t="s">
        <v>3592</v>
      </c>
      <c r="S140" t="s">
        <v>106</v>
      </c>
      <c r="T140" t="s">
        <v>225</v>
      </c>
      <c r="U140" t="s">
        <v>213</v>
      </c>
      <c r="V140" t="s">
        <v>225</v>
      </c>
      <c r="W140" t="s">
        <v>244</v>
      </c>
      <c r="X140" t="s">
        <v>243</v>
      </c>
      <c r="Y140" t="s">
        <v>244</v>
      </c>
      <c r="Z140" t="s">
        <v>3593</v>
      </c>
      <c r="AA140" t="s">
        <v>193</v>
      </c>
      <c r="AB140" t="s">
        <v>766</v>
      </c>
      <c r="AC140" t="s">
        <v>3593</v>
      </c>
      <c r="AD140" t="s">
        <v>3593</v>
      </c>
      <c r="AE140" t="s">
        <v>770</v>
      </c>
      <c r="AF140" t="s">
        <v>193</v>
      </c>
      <c r="AG140" t="s">
        <v>766</v>
      </c>
      <c r="AH140" t="s">
        <v>770</v>
      </c>
      <c r="AI140" t="s">
        <v>770</v>
      </c>
      <c r="AJ140" t="s">
        <v>489</v>
      </c>
      <c r="AK140" t="s">
        <v>490</v>
      </c>
      <c r="AL140" t="s">
        <v>109</v>
      </c>
      <c r="AM140" t="s">
        <v>193</v>
      </c>
      <c r="AN140" t="s">
        <v>109</v>
      </c>
      <c r="AO140" t="s">
        <v>193</v>
      </c>
      <c r="AP140" t="s">
        <v>491</v>
      </c>
      <c r="AQ140" t="s">
        <v>193</v>
      </c>
      <c r="AR140" t="s">
        <v>193</v>
      </c>
      <c r="AS140" t="s">
        <v>496</v>
      </c>
      <c r="AT140" t="s">
        <v>193</v>
      </c>
      <c r="AU140" t="s">
        <v>111</v>
      </c>
      <c r="AV140">
        <v>1</v>
      </c>
      <c r="AW140">
        <v>0</v>
      </c>
      <c r="AX140">
        <v>0</v>
      </c>
      <c r="AY140">
        <v>0</v>
      </c>
      <c r="AZ140">
        <v>0</v>
      </c>
      <c r="BA140">
        <v>0</v>
      </c>
      <c r="BB140">
        <v>0</v>
      </c>
      <c r="BC140" t="s">
        <v>110</v>
      </c>
      <c r="BD140" t="s">
        <v>1423</v>
      </c>
      <c r="BE140" t="s">
        <v>112</v>
      </c>
      <c r="BF140">
        <v>1</v>
      </c>
      <c r="BG140">
        <v>0</v>
      </c>
      <c r="BH140">
        <v>0</v>
      </c>
      <c r="BI140">
        <v>0</v>
      </c>
      <c r="BJ140">
        <v>0</v>
      </c>
      <c r="BK140">
        <v>0</v>
      </c>
      <c r="BL140">
        <v>0</v>
      </c>
      <c r="BM140">
        <v>0</v>
      </c>
      <c r="BN140">
        <v>0</v>
      </c>
      <c r="BO140">
        <v>0</v>
      </c>
      <c r="BP140" t="s">
        <v>193</v>
      </c>
      <c r="BQ140" t="s">
        <v>113</v>
      </c>
      <c r="BR140" t="s">
        <v>501</v>
      </c>
      <c r="BS140" t="s">
        <v>503</v>
      </c>
      <c r="BT140">
        <v>1</v>
      </c>
      <c r="BU140">
        <v>1</v>
      </c>
      <c r="BV140">
        <v>1</v>
      </c>
      <c r="BW140">
        <v>1</v>
      </c>
      <c r="BX140">
        <v>1</v>
      </c>
      <c r="BY140">
        <v>0</v>
      </c>
      <c r="BZ140">
        <v>1</v>
      </c>
      <c r="CA140">
        <v>0</v>
      </c>
      <c r="CB140" t="s">
        <v>498</v>
      </c>
      <c r="CC140">
        <v>200</v>
      </c>
      <c r="CD140">
        <v>100</v>
      </c>
      <c r="CE140" t="s">
        <v>109</v>
      </c>
      <c r="CF140">
        <v>300</v>
      </c>
      <c r="CG140">
        <v>115.384615384615</v>
      </c>
      <c r="CH140" t="s">
        <v>109</v>
      </c>
      <c r="CI140">
        <v>250</v>
      </c>
      <c r="CJ140">
        <v>108.695652173913</v>
      </c>
      <c r="CK140" t="s">
        <v>109</v>
      </c>
      <c r="CL140">
        <v>250</v>
      </c>
      <c r="CM140">
        <v>86.2068965517241</v>
      </c>
      <c r="CN140" t="s">
        <v>109</v>
      </c>
      <c r="CO140">
        <v>500</v>
      </c>
      <c r="CP140">
        <v>208.333333333333</v>
      </c>
      <c r="CQ140" t="s">
        <v>114</v>
      </c>
      <c r="CR140" t="s">
        <v>193</v>
      </c>
      <c r="CS140" t="s">
        <v>193</v>
      </c>
      <c r="CT140" t="s">
        <v>193</v>
      </c>
      <c r="CU140" t="s">
        <v>612</v>
      </c>
      <c r="CV140" t="s">
        <v>109</v>
      </c>
      <c r="CW140">
        <v>750</v>
      </c>
      <c r="CX140" t="s">
        <v>193</v>
      </c>
      <c r="CY140" t="s">
        <v>193</v>
      </c>
      <c r="CZ140" t="s">
        <v>193</v>
      </c>
      <c r="DA140" t="s">
        <v>193</v>
      </c>
      <c r="DB140" t="s">
        <v>193</v>
      </c>
      <c r="DC140" t="s">
        <v>193</v>
      </c>
      <c r="DD140" t="s">
        <v>156</v>
      </c>
      <c r="DE140">
        <v>750</v>
      </c>
      <c r="DF140" t="s">
        <v>109</v>
      </c>
      <c r="DG140" t="s">
        <v>114</v>
      </c>
      <c r="DH140" t="s">
        <v>193</v>
      </c>
      <c r="DI140" t="s">
        <v>193</v>
      </c>
      <c r="DJ140" t="s">
        <v>193</v>
      </c>
      <c r="DK140" t="s">
        <v>193</v>
      </c>
      <c r="DL140" t="s">
        <v>193</v>
      </c>
      <c r="DM140" t="s">
        <v>193</v>
      </c>
      <c r="DN140" t="s">
        <v>193</v>
      </c>
      <c r="DO140" t="s">
        <v>193</v>
      </c>
      <c r="DP140" t="s">
        <v>193</v>
      </c>
      <c r="DQ140" t="s">
        <v>193</v>
      </c>
      <c r="DR140" t="s">
        <v>193</v>
      </c>
      <c r="DS140" t="s">
        <v>193</v>
      </c>
      <c r="DT140" t="s">
        <v>193</v>
      </c>
      <c r="DU140" t="s">
        <v>193</v>
      </c>
      <c r="DV140" t="s">
        <v>193</v>
      </c>
      <c r="DW140" t="s">
        <v>193</v>
      </c>
      <c r="DX140" t="s">
        <v>193</v>
      </c>
      <c r="DY140" t="s">
        <v>193</v>
      </c>
      <c r="DZ140" t="s">
        <v>193</v>
      </c>
      <c r="EA140" t="s">
        <v>193</v>
      </c>
      <c r="EB140" t="s">
        <v>193</v>
      </c>
      <c r="EC140" t="s">
        <v>193</v>
      </c>
      <c r="ED140" t="s">
        <v>193</v>
      </c>
      <c r="EE140" t="s">
        <v>193</v>
      </c>
      <c r="EF140" t="s">
        <v>193</v>
      </c>
      <c r="EG140" t="s">
        <v>114</v>
      </c>
      <c r="EH140" t="s">
        <v>109</v>
      </c>
      <c r="EI140" t="s">
        <v>109</v>
      </c>
      <c r="EJ140" t="s">
        <v>106</v>
      </c>
      <c r="EK140" t="s">
        <v>789</v>
      </c>
      <c r="EL140" t="s">
        <v>129</v>
      </c>
      <c r="EM140" t="s">
        <v>785</v>
      </c>
      <c r="EN140" t="s">
        <v>193</v>
      </c>
      <c r="EO140" t="s">
        <v>193</v>
      </c>
      <c r="EP140" t="s">
        <v>193</v>
      </c>
      <c r="EQ140" t="s">
        <v>193</v>
      </c>
      <c r="ER140" t="s">
        <v>193</v>
      </c>
      <c r="ES140" t="s">
        <v>193</v>
      </c>
      <c r="ET140" t="s">
        <v>193</v>
      </c>
      <c r="EU140" t="s">
        <v>193</v>
      </c>
      <c r="EV140" t="s">
        <v>193</v>
      </c>
      <c r="EW140" t="s">
        <v>193</v>
      </c>
      <c r="EX140" t="s">
        <v>193</v>
      </c>
      <c r="EY140" t="s">
        <v>193</v>
      </c>
      <c r="EZ140" t="s">
        <v>193</v>
      </c>
      <c r="FA140" t="s">
        <v>193</v>
      </c>
      <c r="FB140" t="s">
        <v>193</v>
      </c>
      <c r="FC140" t="s">
        <v>193</v>
      </c>
      <c r="FD140" t="s">
        <v>193</v>
      </c>
      <c r="FE140" t="s">
        <v>193</v>
      </c>
      <c r="FF140" t="s">
        <v>193</v>
      </c>
      <c r="FG140" t="s">
        <v>193</v>
      </c>
      <c r="FH140" t="s">
        <v>193</v>
      </c>
      <c r="FI140" t="s">
        <v>193</v>
      </c>
      <c r="FJ140" t="s">
        <v>193</v>
      </c>
      <c r="FK140" t="s">
        <v>193</v>
      </c>
      <c r="FL140" t="s">
        <v>193</v>
      </c>
      <c r="FM140" t="s">
        <v>193</v>
      </c>
      <c r="FN140" t="s">
        <v>193</v>
      </c>
      <c r="FO140" t="s">
        <v>193</v>
      </c>
      <c r="FP140" t="s">
        <v>193</v>
      </c>
      <c r="FQ140" t="s">
        <v>193</v>
      </c>
      <c r="FR140" t="s">
        <v>193</v>
      </c>
      <c r="FS140" t="s">
        <v>193</v>
      </c>
      <c r="FT140" t="s">
        <v>193</v>
      </c>
      <c r="FU140" t="s">
        <v>193</v>
      </c>
      <c r="FV140" t="s">
        <v>193</v>
      </c>
      <c r="FW140" t="s">
        <v>193</v>
      </c>
      <c r="FX140" t="s">
        <v>193</v>
      </c>
      <c r="FY140" t="s">
        <v>193</v>
      </c>
      <c r="FZ140" t="s">
        <v>193</v>
      </c>
      <c r="GA140" t="s">
        <v>193</v>
      </c>
      <c r="GB140" t="s">
        <v>193</v>
      </c>
      <c r="GC140" t="s">
        <v>193</v>
      </c>
      <c r="GD140" t="s">
        <v>193</v>
      </c>
      <c r="GE140" t="s">
        <v>193</v>
      </c>
      <c r="GF140" t="s">
        <v>193</v>
      </c>
      <c r="GG140" t="s">
        <v>193</v>
      </c>
      <c r="GH140" t="s">
        <v>193</v>
      </c>
      <c r="GI140" t="s">
        <v>193</v>
      </c>
      <c r="GJ140" t="s">
        <v>193</v>
      </c>
      <c r="GK140" t="s">
        <v>193</v>
      </c>
      <c r="GL140" t="s">
        <v>193</v>
      </c>
      <c r="GM140" t="s">
        <v>193</v>
      </c>
      <c r="GN140" t="s">
        <v>193</v>
      </c>
      <c r="GO140" t="s">
        <v>193</v>
      </c>
      <c r="GP140" t="s">
        <v>193</v>
      </c>
      <c r="GQ140" t="s">
        <v>193</v>
      </c>
      <c r="GR140" t="s">
        <v>193</v>
      </c>
      <c r="GS140" t="s">
        <v>193</v>
      </c>
      <c r="GT140" t="s">
        <v>193</v>
      </c>
      <c r="GU140" t="s">
        <v>193</v>
      </c>
      <c r="GV140" t="s">
        <v>193</v>
      </c>
      <c r="GW140" t="s">
        <v>193</v>
      </c>
      <c r="GX140" t="s">
        <v>193</v>
      </c>
      <c r="GY140" t="s">
        <v>193</v>
      </c>
      <c r="GZ140" t="s">
        <v>193</v>
      </c>
      <c r="HA140" t="s">
        <v>193</v>
      </c>
      <c r="HB140" t="s">
        <v>193</v>
      </c>
      <c r="HC140" t="s">
        <v>193</v>
      </c>
      <c r="HD140" t="s">
        <v>193</v>
      </c>
      <c r="HE140" t="s">
        <v>193</v>
      </c>
      <c r="HF140" t="s">
        <v>193</v>
      </c>
      <c r="HG140" t="s">
        <v>193</v>
      </c>
      <c r="HH140" t="s">
        <v>193</v>
      </c>
      <c r="HI140" t="s">
        <v>193</v>
      </c>
      <c r="HJ140" t="s">
        <v>193</v>
      </c>
      <c r="HK140" t="s">
        <v>193</v>
      </c>
      <c r="HL140" t="s">
        <v>193</v>
      </c>
      <c r="HM140" t="s">
        <v>193</v>
      </c>
      <c r="HN140" t="s">
        <v>193</v>
      </c>
      <c r="HO140" t="s">
        <v>193</v>
      </c>
      <c r="HP140" t="s">
        <v>193</v>
      </c>
      <c r="HQ140" t="s">
        <v>193</v>
      </c>
      <c r="HR140" t="s">
        <v>193</v>
      </c>
      <c r="HS140" t="s">
        <v>193</v>
      </c>
      <c r="HT140" t="s">
        <v>193</v>
      </c>
      <c r="HU140" t="s">
        <v>193</v>
      </c>
      <c r="HV140" t="s">
        <v>193</v>
      </c>
      <c r="HW140" t="s">
        <v>193</v>
      </c>
      <c r="HX140" t="s">
        <v>193</v>
      </c>
      <c r="HY140" t="s">
        <v>193</v>
      </c>
      <c r="HZ140" t="s">
        <v>193</v>
      </c>
      <c r="IA140" t="s">
        <v>193</v>
      </c>
      <c r="IB140" t="s">
        <v>193</v>
      </c>
      <c r="IC140" t="s">
        <v>193</v>
      </c>
      <c r="ID140" t="s">
        <v>193</v>
      </c>
      <c r="IE140" t="s">
        <v>193</v>
      </c>
      <c r="IF140" t="s">
        <v>193</v>
      </c>
      <c r="IG140" t="s">
        <v>193</v>
      </c>
      <c r="IH140" t="s">
        <v>193</v>
      </c>
      <c r="II140" t="s">
        <v>193</v>
      </c>
      <c r="IJ140" t="s">
        <v>193</v>
      </c>
      <c r="IK140" t="s">
        <v>193</v>
      </c>
      <c r="IL140" t="s">
        <v>193</v>
      </c>
      <c r="IM140" t="s">
        <v>193</v>
      </c>
      <c r="IN140" t="s">
        <v>193</v>
      </c>
      <c r="IO140" t="s">
        <v>193</v>
      </c>
      <c r="IP140" t="s">
        <v>193</v>
      </c>
      <c r="IQ140" t="s">
        <v>193</v>
      </c>
      <c r="IR140" t="s">
        <v>193</v>
      </c>
      <c r="IS140" t="s">
        <v>193</v>
      </c>
      <c r="IT140" t="s">
        <v>193</v>
      </c>
      <c r="IU140" t="s">
        <v>193</v>
      </c>
      <c r="IV140" t="s">
        <v>193</v>
      </c>
      <c r="IW140" t="s">
        <v>193</v>
      </c>
      <c r="IX140" t="s">
        <v>193</v>
      </c>
      <c r="IY140" t="s">
        <v>193</v>
      </c>
      <c r="IZ140" t="s">
        <v>193</v>
      </c>
      <c r="JA140" t="s">
        <v>193</v>
      </c>
      <c r="JB140" t="s">
        <v>193</v>
      </c>
      <c r="JC140" t="s">
        <v>193</v>
      </c>
      <c r="JD140" t="s">
        <v>193</v>
      </c>
      <c r="JE140" t="s">
        <v>193</v>
      </c>
      <c r="JF140" t="s">
        <v>193</v>
      </c>
      <c r="JG140" t="s">
        <v>193</v>
      </c>
      <c r="JH140" t="s">
        <v>193</v>
      </c>
      <c r="JI140" t="s">
        <v>193</v>
      </c>
      <c r="JJ140" t="s">
        <v>193</v>
      </c>
      <c r="JK140" t="s">
        <v>193</v>
      </c>
      <c r="JL140" t="s">
        <v>193</v>
      </c>
      <c r="JM140" t="s">
        <v>193</v>
      </c>
      <c r="JN140" t="s">
        <v>193</v>
      </c>
      <c r="JO140" t="s">
        <v>193</v>
      </c>
      <c r="JP140" t="s">
        <v>193</v>
      </c>
      <c r="JQ140" t="s">
        <v>193</v>
      </c>
      <c r="JR140" t="s">
        <v>114</v>
      </c>
      <c r="JS140" t="s">
        <v>193</v>
      </c>
      <c r="JT140" t="s">
        <v>193</v>
      </c>
      <c r="JU140" t="s">
        <v>193</v>
      </c>
      <c r="JV140" t="s">
        <v>193</v>
      </c>
      <c r="JW140" t="s">
        <v>193</v>
      </c>
      <c r="JX140" t="s">
        <v>193</v>
      </c>
      <c r="JY140" t="s">
        <v>193</v>
      </c>
      <c r="JZ140" t="s">
        <v>193</v>
      </c>
      <c r="KA140" t="s">
        <v>3599</v>
      </c>
      <c r="KB140">
        <v>0</v>
      </c>
      <c r="KC140">
        <v>1</v>
      </c>
      <c r="KD140">
        <v>1</v>
      </c>
      <c r="KE140">
        <v>0</v>
      </c>
      <c r="KF140">
        <v>0</v>
      </c>
      <c r="KG140">
        <v>0</v>
      </c>
      <c r="KH140">
        <v>0</v>
      </c>
      <c r="KI140">
        <v>0</v>
      </c>
      <c r="KJ140" t="s">
        <v>193</v>
      </c>
      <c r="KK140" t="s">
        <v>114</v>
      </c>
      <c r="KL140" t="s">
        <v>193</v>
      </c>
      <c r="KM140" t="s">
        <v>193</v>
      </c>
      <c r="KN140" t="s">
        <v>193</v>
      </c>
      <c r="KO140" t="s">
        <v>193</v>
      </c>
      <c r="KP140" t="s">
        <v>193</v>
      </c>
      <c r="KQ140" t="s">
        <v>193</v>
      </c>
      <c r="KR140" t="s">
        <v>193</v>
      </c>
      <c r="KS140" t="s">
        <v>193</v>
      </c>
      <c r="KT140" t="s">
        <v>193</v>
      </c>
      <c r="KU140" t="s">
        <v>193</v>
      </c>
      <c r="KV140" t="s">
        <v>193</v>
      </c>
      <c r="KW140" t="s">
        <v>193</v>
      </c>
      <c r="KX140" t="s">
        <v>193</v>
      </c>
      <c r="KY140" t="s">
        <v>193</v>
      </c>
      <c r="KZ140" t="s">
        <v>193</v>
      </c>
      <c r="LA140" t="s">
        <v>193</v>
      </c>
      <c r="LB140" t="s">
        <v>193</v>
      </c>
      <c r="LC140" t="s">
        <v>193</v>
      </c>
      <c r="LD140" t="s">
        <v>193</v>
      </c>
      <c r="LE140" t="s">
        <v>193</v>
      </c>
      <c r="LF140" t="s">
        <v>193</v>
      </c>
      <c r="LG140" t="s">
        <v>193</v>
      </c>
      <c r="LH140" t="s">
        <v>193</v>
      </c>
      <c r="LI140" t="s">
        <v>193</v>
      </c>
      <c r="LJ140" t="s">
        <v>193</v>
      </c>
      <c r="LK140" t="s">
        <v>193</v>
      </c>
      <c r="LL140" t="s">
        <v>193</v>
      </c>
      <c r="LM140" t="s">
        <v>193</v>
      </c>
      <c r="LN140" t="s">
        <v>193</v>
      </c>
      <c r="LO140" t="s">
        <v>193</v>
      </c>
      <c r="LP140" t="s">
        <v>193</v>
      </c>
      <c r="LQ140" t="s">
        <v>193</v>
      </c>
      <c r="LR140" t="s">
        <v>193</v>
      </c>
      <c r="LS140" t="s">
        <v>193</v>
      </c>
      <c r="LT140" t="s">
        <v>193</v>
      </c>
      <c r="LU140" t="s">
        <v>193</v>
      </c>
      <c r="LV140" t="s">
        <v>193</v>
      </c>
      <c r="LW140" t="s">
        <v>193</v>
      </c>
      <c r="LX140" t="s">
        <v>193</v>
      </c>
      <c r="LY140" t="s">
        <v>193</v>
      </c>
      <c r="LZ140" t="s">
        <v>193</v>
      </c>
      <c r="MA140" t="s">
        <v>193</v>
      </c>
      <c r="MB140" t="s">
        <v>193</v>
      </c>
      <c r="MC140" t="s">
        <v>193</v>
      </c>
      <c r="MD140" t="s">
        <v>193</v>
      </c>
      <c r="ME140" t="s">
        <v>193</v>
      </c>
      <c r="MF140" t="s">
        <v>193</v>
      </c>
      <c r="MG140" t="s">
        <v>193</v>
      </c>
      <c r="MH140" t="s">
        <v>193</v>
      </c>
      <c r="MI140" t="s">
        <v>193</v>
      </c>
      <c r="MJ140" t="s">
        <v>193</v>
      </c>
      <c r="MK140" t="s">
        <v>193</v>
      </c>
      <c r="ML140" t="s">
        <v>193</v>
      </c>
      <c r="MM140" t="s">
        <v>193</v>
      </c>
      <c r="MN140" t="s">
        <v>193</v>
      </c>
      <c r="MO140" t="s">
        <v>193</v>
      </c>
      <c r="MP140" t="s">
        <v>193</v>
      </c>
      <c r="MQ140" t="s">
        <v>193</v>
      </c>
      <c r="MR140" t="s">
        <v>193</v>
      </c>
      <c r="MS140" t="s">
        <v>193</v>
      </c>
      <c r="MT140" t="s">
        <v>193</v>
      </c>
      <c r="MU140" t="s">
        <v>193</v>
      </c>
      <c r="MV140" t="s">
        <v>193</v>
      </c>
      <c r="MW140" t="s">
        <v>193</v>
      </c>
      <c r="MX140" t="s">
        <v>193</v>
      </c>
      <c r="MY140" t="s">
        <v>193</v>
      </c>
      <c r="MZ140" t="s">
        <v>193</v>
      </c>
      <c r="NA140" t="s">
        <v>193</v>
      </c>
      <c r="NB140" t="s">
        <v>193</v>
      </c>
      <c r="NC140">
        <v>196473534</v>
      </c>
      <c r="ND140" t="s">
        <v>3598</v>
      </c>
      <c r="NE140" t="s">
        <v>4315</v>
      </c>
      <c r="NF140" t="s">
        <v>193</v>
      </c>
      <c r="NG140" t="s">
        <v>699</v>
      </c>
      <c r="NH140" t="s">
        <v>700</v>
      </c>
      <c r="NI140" t="s">
        <v>611</v>
      </c>
      <c r="NJ140" t="s">
        <v>193</v>
      </c>
      <c r="NK140">
        <v>142</v>
      </c>
    </row>
    <row r="141" spans="1:375" x14ac:dyDescent="0.35">
      <c r="A141" t="s">
        <v>4316</v>
      </c>
      <c r="B141" t="s">
        <v>4317</v>
      </c>
      <c r="C141" t="s">
        <v>3316</v>
      </c>
      <c r="D141">
        <v>8.1018518540076911E-4</v>
      </c>
      <c r="E141" t="s">
        <v>193</v>
      </c>
      <c r="F141" t="s">
        <v>193</v>
      </c>
      <c r="G141" t="s">
        <v>193</v>
      </c>
      <c r="H141" t="s">
        <v>3316</v>
      </c>
      <c r="I141" t="s">
        <v>103</v>
      </c>
      <c r="J141" t="s">
        <v>193</v>
      </c>
      <c r="K141" t="s">
        <v>104</v>
      </c>
      <c r="L141" t="s">
        <v>103</v>
      </c>
      <c r="M141" t="s">
        <v>103</v>
      </c>
      <c r="N141" t="s">
        <v>107</v>
      </c>
      <c r="O141" t="s">
        <v>3592</v>
      </c>
      <c r="P141" t="s">
        <v>108</v>
      </c>
      <c r="Q141" t="s">
        <v>517</v>
      </c>
      <c r="R141" t="s">
        <v>3592</v>
      </c>
      <c r="S141" t="s">
        <v>106</v>
      </c>
      <c r="T141" t="s">
        <v>225</v>
      </c>
      <c r="U141" t="s">
        <v>213</v>
      </c>
      <c r="V141" t="s">
        <v>225</v>
      </c>
      <c r="W141" t="s">
        <v>244</v>
      </c>
      <c r="X141" t="s">
        <v>243</v>
      </c>
      <c r="Y141" t="s">
        <v>244</v>
      </c>
      <c r="Z141" t="s">
        <v>3593</v>
      </c>
      <c r="AA141" t="s">
        <v>193</v>
      </c>
      <c r="AB141" t="s">
        <v>766</v>
      </c>
      <c r="AC141" t="s">
        <v>3593</v>
      </c>
      <c r="AD141" t="s">
        <v>3593</v>
      </c>
      <c r="AE141" t="s">
        <v>770</v>
      </c>
      <c r="AF141" t="s">
        <v>193</v>
      </c>
      <c r="AG141" t="s">
        <v>766</v>
      </c>
      <c r="AH141" t="s">
        <v>770</v>
      </c>
      <c r="AI141" t="s">
        <v>770</v>
      </c>
      <c r="AJ141" t="s">
        <v>489</v>
      </c>
      <c r="AK141" t="s">
        <v>490</v>
      </c>
      <c r="AL141" t="s">
        <v>109</v>
      </c>
      <c r="AM141" t="s">
        <v>193</v>
      </c>
      <c r="AN141" t="s">
        <v>109</v>
      </c>
      <c r="AO141" t="s">
        <v>193</v>
      </c>
      <c r="AP141" t="s">
        <v>491</v>
      </c>
      <c r="AQ141" t="s">
        <v>193</v>
      </c>
      <c r="AR141" t="s">
        <v>193</v>
      </c>
      <c r="AS141" t="s">
        <v>492</v>
      </c>
      <c r="AT141" t="s">
        <v>193</v>
      </c>
      <c r="AU141" t="s">
        <v>111</v>
      </c>
      <c r="AV141">
        <v>1</v>
      </c>
      <c r="AW141">
        <v>0</v>
      </c>
      <c r="AX141">
        <v>0</v>
      </c>
      <c r="AY141">
        <v>0</v>
      </c>
      <c r="AZ141">
        <v>0</v>
      </c>
      <c r="BA141">
        <v>0</v>
      </c>
      <c r="BB141">
        <v>0</v>
      </c>
      <c r="BC141" t="s">
        <v>110</v>
      </c>
      <c r="BD141" t="s">
        <v>1423</v>
      </c>
      <c r="BE141" t="s">
        <v>814</v>
      </c>
      <c r="BF141">
        <v>1</v>
      </c>
      <c r="BG141">
        <v>0</v>
      </c>
      <c r="BH141">
        <v>1</v>
      </c>
      <c r="BI141">
        <v>0</v>
      </c>
      <c r="BJ141">
        <v>0</v>
      </c>
      <c r="BK141">
        <v>0</v>
      </c>
      <c r="BL141">
        <v>0</v>
      </c>
      <c r="BM141">
        <v>0</v>
      </c>
      <c r="BN141">
        <v>0</v>
      </c>
      <c r="BO141">
        <v>0</v>
      </c>
      <c r="BP141" t="s">
        <v>193</v>
      </c>
      <c r="BQ141" t="s">
        <v>128</v>
      </c>
      <c r="BR141" t="s">
        <v>501</v>
      </c>
      <c r="BS141" t="s">
        <v>503</v>
      </c>
      <c r="BT141">
        <v>1</v>
      </c>
      <c r="BU141">
        <v>1</v>
      </c>
      <c r="BV141">
        <v>1</v>
      </c>
      <c r="BW141">
        <v>1</v>
      </c>
      <c r="BX141">
        <v>1</v>
      </c>
      <c r="BY141">
        <v>0</v>
      </c>
      <c r="BZ141">
        <v>1</v>
      </c>
      <c r="CA141">
        <v>0</v>
      </c>
      <c r="CB141" t="s">
        <v>498</v>
      </c>
      <c r="CC141">
        <v>200</v>
      </c>
      <c r="CD141">
        <v>100</v>
      </c>
      <c r="CE141" t="s">
        <v>109</v>
      </c>
      <c r="CF141">
        <v>250</v>
      </c>
      <c r="CG141">
        <v>96.153846153846104</v>
      </c>
      <c r="CH141" t="s">
        <v>109</v>
      </c>
      <c r="CI141">
        <v>200</v>
      </c>
      <c r="CJ141">
        <v>86.956521739130395</v>
      </c>
      <c r="CK141" t="s">
        <v>109</v>
      </c>
      <c r="CL141">
        <v>250</v>
      </c>
      <c r="CM141">
        <v>86.2068965517241</v>
      </c>
      <c r="CN141" t="s">
        <v>109</v>
      </c>
      <c r="CO141">
        <v>500</v>
      </c>
      <c r="CP141">
        <v>208.333333333333</v>
      </c>
      <c r="CQ141" t="s">
        <v>114</v>
      </c>
      <c r="CR141" t="s">
        <v>193</v>
      </c>
      <c r="CS141" t="s">
        <v>193</v>
      </c>
      <c r="CT141" t="s">
        <v>193</v>
      </c>
      <c r="CU141" t="s">
        <v>612</v>
      </c>
      <c r="CV141" t="s">
        <v>109</v>
      </c>
      <c r="CW141">
        <v>750</v>
      </c>
      <c r="CX141" t="s">
        <v>193</v>
      </c>
      <c r="CY141" t="s">
        <v>193</v>
      </c>
      <c r="CZ141" t="s">
        <v>193</v>
      </c>
      <c r="DA141" t="s">
        <v>193</v>
      </c>
      <c r="DB141" t="s">
        <v>193</v>
      </c>
      <c r="DC141" t="s">
        <v>193</v>
      </c>
      <c r="DD141" t="s">
        <v>156</v>
      </c>
      <c r="DE141">
        <v>750</v>
      </c>
      <c r="DF141" t="s">
        <v>109</v>
      </c>
      <c r="DG141" t="s">
        <v>114</v>
      </c>
      <c r="DH141" t="s">
        <v>193</v>
      </c>
      <c r="DI141" t="s">
        <v>193</v>
      </c>
      <c r="DJ141" t="s">
        <v>193</v>
      </c>
      <c r="DK141" t="s">
        <v>193</v>
      </c>
      <c r="DL141" t="s">
        <v>193</v>
      </c>
      <c r="DM141" t="s">
        <v>193</v>
      </c>
      <c r="DN141" t="s">
        <v>193</v>
      </c>
      <c r="DO141" t="s">
        <v>193</v>
      </c>
      <c r="DP141" t="s">
        <v>193</v>
      </c>
      <c r="DQ141" t="s">
        <v>193</v>
      </c>
      <c r="DR141" t="s">
        <v>193</v>
      </c>
      <c r="DS141" t="s">
        <v>193</v>
      </c>
      <c r="DT141" t="s">
        <v>193</v>
      </c>
      <c r="DU141" t="s">
        <v>193</v>
      </c>
      <c r="DV141" t="s">
        <v>193</v>
      </c>
      <c r="DW141" t="s">
        <v>193</v>
      </c>
      <c r="DX141" t="s">
        <v>193</v>
      </c>
      <c r="DY141" t="s">
        <v>193</v>
      </c>
      <c r="DZ141" t="s">
        <v>193</v>
      </c>
      <c r="EA141" t="s">
        <v>193</v>
      </c>
      <c r="EB141" t="s">
        <v>193</v>
      </c>
      <c r="EC141" t="s">
        <v>193</v>
      </c>
      <c r="ED141" t="s">
        <v>193</v>
      </c>
      <c r="EE141" t="s">
        <v>193</v>
      </c>
      <c r="EF141" t="s">
        <v>193</v>
      </c>
      <c r="EG141" t="s">
        <v>114</v>
      </c>
      <c r="EH141" t="s">
        <v>109</v>
      </c>
      <c r="EI141" t="s">
        <v>109</v>
      </c>
      <c r="EJ141" t="s">
        <v>106</v>
      </c>
      <c r="EK141" t="s">
        <v>789</v>
      </c>
      <c r="EL141" t="s">
        <v>129</v>
      </c>
      <c r="EM141" t="s">
        <v>785</v>
      </c>
      <c r="EN141" t="s">
        <v>193</v>
      </c>
      <c r="EO141" t="s">
        <v>193</v>
      </c>
      <c r="EP141" t="s">
        <v>193</v>
      </c>
      <c r="EQ141" t="s">
        <v>193</v>
      </c>
      <c r="ER141" t="s">
        <v>193</v>
      </c>
      <c r="ES141" t="s">
        <v>193</v>
      </c>
      <c r="ET141" t="s">
        <v>193</v>
      </c>
      <c r="EU141" t="s">
        <v>193</v>
      </c>
      <c r="EV141" t="s">
        <v>193</v>
      </c>
      <c r="EW141" t="s">
        <v>193</v>
      </c>
      <c r="EX141" t="s">
        <v>193</v>
      </c>
      <c r="EY141" t="s">
        <v>193</v>
      </c>
      <c r="EZ141" t="s">
        <v>193</v>
      </c>
      <c r="FA141" t="s">
        <v>193</v>
      </c>
      <c r="FB141" t="s">
        <v>193</v>
      </c>
      <c r="FC141" t="s">
        <v>193</v>
      </c>
      <c r="FD141" t="s">
        <v>193</v>
      </c>
      <c r="FE141" t="s">
        <v>193</v>
      </c>
      <c r="FF141" t="s">
        <v>193</v>
      </c>
      <c r="FG141" t="s">
        <v>193</v>
      </c>
      <c r="FH141" t="s">
        <v>193</v>
      </c>
      <c r="FI141" t="s">
        <v>193</v>
      </c>
      <c r="FJ141" t="s">
        <v>193</v>
      </c>
      <c r="FK141" t="s">
        <v>193</v>
      </c>
      <c r="FL141" t="s">
        <v>193</v>
      </c>
      <c r="FM141" t="s">
        <v>193</v>
      </c>
      <c r="FN141" t="s">
        <v>193</v>
      </c>
      <c r="FO141" t="s">
        <v>193</v>
      </c>
      <c r="FP141" t="s">
        <v>193</v>
      </c>
      <c r="FQ141" t="s">
        <v>193</v>
      </c>
      <c r="FR141" t="s">
        <v>193</v>
      </c>
      <c r="FS141" t="s">
        <v>193</v>
      </c>
      <c r="FT141" t="s">
        <v>193</v>
      </c>
      <c r="FU141" t="s">
        <v>193</v>
      </c>
      <c r="FV141" t="s">
        <v>193</v>
      </c>
      <c r="FW141" t="s">
        <v>193</v>
      </c>
      <c r="FX141" t="s">
        <v>193</v>
      </c>
      <c r="FY141" t="s">
        <v>193</v>
      </c>
      <c r="FZ141" t="s">
        <v>193</v>
      </c>
      <c r="GA141" t="s">
        <v>193</v>
      </c>
      <c r="GB141" t="s">
        <v>193</v>
      </c>
      <c r="GC141" t="s">
        <v>193</v>
      </c>
      <c r="GD141" t="s">
        <v>193</v>
      </c>
      <c r="GE141" t="s">
        <v>193</v>
      </c>
      <c r="GF141" t="s">
        <v>193</v>
      </c>
      <c r="GG141" t="s">
        <v>193</v>
      </c>
      <c r="GH141" t="s">
        <v>193</v>
      </c>
      <c r="GI141" t="s">
        <v>193</v>
      </c>
      <c r="GJ141" t="s">
        <v>193</v>
      </c>
      <c r="GK141" t="s">
        <v>193</v>
      </c>
      <c r="GL141" t="s">
        <v>193</v>
      </c>
      <c r="GM141" t="s">
        <v>193</v>
      </c>
      <c r="GN141" t="s">
        <v>193</v>
      </c>
      <c r="GO141" t="s">
        <v>193</v>
      </c>
      <c r="GP141" t="s">
        <v>193</v>
      </c>
      <c r="GQ141" t="s">
        <v>193</v>
      </c>
      <c r="GR141" t="s">
        <v>193</v>
      </c>
      <c r="GS141" t="s">
        <v>193</v>
      </c>
      <c r="GT141" t="s">
        <v>193</v>
      </c>
      <c r="GU141" t="s">
        <v>193</v>
      </c>
      <c r="GV141" t="s">
        <v>193</v>
      </c>
      <c r="GW141" t="s">
        <v>193</v>
      </c>
      <c r="GX141" t="s">
        <v>193</v>
      </c>
      <c r="GY141" t="s">
        <v>193</v>
      </c>
      <c r="GZ141" t="s">
        <v>193</v>
      </c>
      <c r="HA141" t="s">
        <v>193</v>
      </c>
      <c r="HB141" t="s">
        <v>193</v>
      </c>
      <c r="HC141" t="s">
        <v>193</v>
      </c>
      <c r="HD141" t="s">
        <v>193</v>
      </c>
      <c r="HE141" t="s">
        <v>193</v>
      </c>
      <c r="HF141" t="s">
        <v>193</v>
      </c>
      <c r="HG141" t="s">
        <v>193</v>
      </c>
      <c r="HH141" t="s">
        <v>193</v>
      </c>
      <c r="HI141" t="s">
        <v>193</v>
      </c>
      <c r="HJ141" t="s">
        <v>193</v>
      </c>
      <c r="HK141" t="s">
        <v>193</v>
      </c>
      <c r="HL141" t="s">
        <v>193</v>
      </c>
      <c r="HM141" t="s">
        <v>193</v>
      </c>
      <c r="HN141" t="s">
        <v>193</v>
      </c>
      <c r="HO141" t="s">
        <v>193</v>
      </c>
      <c r="HP141" t="s">
        <v>193</v>
      </c>
      <c r="HQ141" t="s">
        <v>193</v>
      </c>
      <c r="HR141" t="s">
        <v>193</v>
      </c>
      <c r="HS141" t="s">
        <v>193</v>
      </c>
      <c r="HT141" t="s">
        <v>193</v>
      </c>
      <c r="HU141" t="s">
        <v>193</v>
      </c>
      <c r="HV141" t="s">
        <v>193</v>
      </c>
      <c r="HW141" t="s">
        <v>193</v>
      </c>
      <c r="HX141" t="s">
        <v>193</v>
      </c>
      <c r="HY141" t="s">
        <v>193</v>
      </c>
      <c r="HZ141" t="s">
        <v>193</v>
      </c>
      <c r="IA141" t="s">
        <v>193</v>
      </c>
      <c r="IB141" t="s">
        <v>193</v>
      </c>
      <c r="IC141" t="s">
        <v>193</v>
      </c>
      <c r="ID141" t="s">
        <v>193</v>
      </c>
      <c r="IE141" t="s">
        <v>193</v>
      </c>
      <c r="IF141" t="s">
        <v>193</v>
      </c>
      <c r="IG141" t="s">
        <v>193</v>
      </c>
      <c r="IH141" t="s">
        <v>193</v>
      </c>
      <c r="II141" t="s">
        <v>193</v>
      </c>
      <c r="IJ141" t="s">
        <v>193</v>
      </c>
      <c r="IK141" t="s">
        <v>193</v>
      </c>
      <c r="IL141" t="s">
        <v>193</v>
      </c>
      <c r="IM141" t="s">
        <v>193</v>
      </c>
      <c r="IN141" t="s">
        <v>193</v>
      </c>
      <c r="IO141" t="s">
        <v>193</v>
      </c>
      <c r="IP141" t="s">
        <v>193</v>
      </c>
      <c r="IQ141" t="s">
        <v>193</v>
      </c>
      <c r="IR141" t="s">
        <v>193</v>
      </c>
      <c r="IS141" t="s">
        <v>193</v>
      </c>
      <c r="IT141" t="s">
        <v>193</v>
      </c>
      <c r="IU141" t="s">
        <v>193</v>
      </c>
      <c r="IV141" t="s">
        <v>193</v>
      </c>
      <c r="IW141" t="s">
        <v>193</v>
      </c>
      <c r="IX141" t="s">
        <v>193</v>
      </c>
      <c r="IY141" t="s">
        <v>193</v>
      </c>
      <c r="IZ141" t="s">
        <v>193</v>
      </c>
      <c r="JA141" t="s">
        <v>193</v>
      </c>
      <c r="JB141" t="s">
        <v>193</v>
      </c>
      <c r="JC141" t="s">
        <v>193</v>
      </c>
      <c r="JD141" t="s">
        <v>193</v>
      </c>
      <c r="JE141" t="s">
        <v>193</v>
      </c>
      <c r="JF141" t="s">
        <v>193</v>
      </c>
      <c r="JG141" t="s">
        <v>193</v>
      </c>
      <c r="JH141" t="s">
        <v>193</v>
      </c>
      <c r="JI141" t="s">
        <v>193</v>
      </c>
      <c r="JJ141" t="s">
        <v>193</v>
      </c>
      <c r="JK141" t="s">
        <v>193</v>
      </c>
      <c r="JL141" t="s">
        <v>193</v>
      </c>
      <c r="JM141" t="s">
        <v>193</v>
      </c>
      <c r="JN141" t="s">
        <v>193</v>
      </c>
      <c r="JO141" t="s">
        <v>193</v>
      </c>
      <c r="JP141" t="s">
        <v>193</v>
      </c>
      <c r="JQ141" t="s">
        <v>193</v>
      </c>
      <c r="JR141" t="s">
        <v>114</v>
      </c>
      <c r="JS141" t="s">
        <v>193</v>
      </c>
      <c r="JT141" t="s">
        <v>193</v>
      </c>
      <c r="JU141" t="s">
        <v>193</v>
      </c>
      <c r="JV141" t="s">
        <v>193</v>
      </c>
      <c r="JW141" t="s">
        <v>193</v>
      </c>
      <c r="JX141" t="s">
        <v>193</v>
      </c>
      <c r="JY141" t="s">
        <v>193</v>
      </c>
      <c r="JZ141" t="s">
        <v>193</v>
      </c>
      <c r="KA141" t="s">
        <v>3599</v>
      </c>
      <c r="KB141">
        <v>0</v>
      </c>
      <c r="KC141">
        <v>1</v>
      </c>
      <c r="KD141">
        <v>1</v>
      </c>
      <c r="KE141">
        <v>0</v>
      </c>
      <c r="KF141">
        <v>0</v>
      </c>
      <c r="KG141">
        <v>0</v>
      </c>
      <c r="KH141">
        <v>0</v>
      </c>
      <c r="KI141">
        <v>0</v>
      </c>
      <c r="KJ141" t="s">
        <v>193</v>
      </c>
      <c r="KK141" t="s">
        <v>109</v>
      </c>
      <c r="KL141" t="s">
        <v>193</v>
      </c>
      <c r="KM141" t="s">
        <v>111</v>
      </c>
      <c r="KN141">
        <v>1</v>
      </c>
      <c r="KO141">
        <v>0</v>
      </c>
      <c r="KP141">
        <v>0</v>
      </c>
      <c r="KQ141">
        <v>0</v>
      </c>
      <c r="KR141">
        <v>0</v>
      </c>
      <c r="KS141">
        <v>0</v>
      </c>
      <c r="KT141">
        <v>0</v>
      </c>
      <c r="KU141" t="s">
        <v>193</v>
      </c>
      <c r="KV141" t="s">
        <v>193</v>
      </c>
      <c r="KW141" t="s">
        <v>193</v>
      </c>
      <c r="KX141" t="s">
        <v>193</v>
      </c>
      <c r="KY141" t="s">
        <v>193</v>
      </c>
      <c r="KZ141" t="s">
        <v>193</v>
      </c>
      <c r="LA141" t="s">
        <v>193</v>
      </c>
      <c r="LB141" t="s">
        <v>193</v>
      </c>
      <c r="LC141" t="s">
        <v>193</v>
      </c>
      <c r="LD141" t="s">
        <v>193</v>
      </c>
      <c r="LE141" t="s">
        <v>193</v>
      </c>
      <c r="LF141" t="s">
        <v>193</v>
      </c>
      <c r="LG141" t="s">
        <v>193</v>
      </c>
      <c r="LH141" t="s">
        <v>193</v>
      </c>
      <c r="LI141" t="s">
        <v>193</v>
      </c>
      <c r="LJ141" t="s">
        <v>193</v>
      </c>
      <c r="LK141" t="s">
        <v>193</v>
      </c>
      <c r="LL141" t="s">
        <v>193</v>
      </c>
      <c r="LM141" t="s">
        <v>193</v>
      </c>
      <c r="LN141" t="s">
        <v>193</v>
      </c>
      <c r="LO141" t="s">
        <v>193</v>
      </c>
      <c r="LP141" t="s">
        <v>193</v>
      </c>
      <c r="LQ141" t="s">
        <v>193</v>
      </c>
      <c r="LR141" t="s">
        <v>193</v>
      </c>
      <c r="LS141" t="s">
        <v>193</v>
      </c>
      <c r="LT141" t="s">
        <v>193</v>
      </c>
      <c r="LU141" t="s">
        <v>193</v>
      </c>
      <c r="LV141" t="s">
        <v>193</v>
      </c>
      <c r="LW141" t="s">
        <v>193</v>
      </c>
      <c r="LX141" t="s">
        <v>193</v>
      </c>
      <c r="LY141" t="s">
        <v>193</v>
      </c>
      <c r="LZ141" t="s">
        <v>193</v>
      </c>
      <c r="MA141" t="s">
        <v>193</v>
      </c>
      <c r="MB141" t="s">
        <v>193</v>
      </c>
      <c r="MC141" t="s">
        <v>193</v>
      </c>
      <c r="MD141" t="s">
        <v>193</v>
      </c>
      <c r="ME141" t="s">
        <v>193</v>
      </c>
      <c r="MF141" t="s">
        <v>193</v>
      </c>
      <c r="MG141" t="s">
        <v>193</v>
      </c>
      <c r="MH141" t="s">
        <v>193</v>
      </c>
      <c r="MI141" t="s">
        <v>193</v>
      </c>
      <c r="MJ141" t="s">
        <v>193</v>
      </c>
      <c r="MK141" t="s">
        <v>193</v>
      </c>
      <c r="ML141" t="s">
        <v>193</v>
      </c>
      <c r="MM141" t="s">
        <v>193</v>
      </c>
      <c r="MN141" t="s">
        <v>193</v>
      </c>
      <c r="MO141" t="s">
        <v>193</v>
      </c>
      <c r="MP141" t="s">
        <v>193</v>
      </c>
      <c r="MQ141" t="s">
        <v>193</v>
      </c>
      <c r="MR141" t="s">
        <v>193</v>
      </c>
      <c r="MS141" t="s">
        <v>193</v>
      </c>
      <c r="MT141" t="s">
        <v>193</v>
      </c>
      <c r="MU141" t="s">
        <v>193</v>
      </c>
      <c r="MV141" t="s">
        <v>193</v>
      </c>
      <c r="MW141" t="s">
        <v>193</v>
      </c>
      <c r="MX141" t="s">
        <v>193</v>
      </c>
      <c r="MY141" t="s">
        <v>193</v>
      </c>
      <c r="MZ141" t="s">
        <v>193</v>
      </c>
      <c r="NA141" t="s">
        <v>193</v>
      </c>
      <c r="NB141" t="s">
        <v>193</v>
      </c>
      <c r="NC141">
        <v>196473563</v>
      </c>
      <c r="ND141" t="s">
        <v>3600</v>
      </c>
      <c r="NE141" t="s">
        <v>4318</v>
      </c>
      <c r="NF141" t="s">
        <v>193</v>
      </c>
      <c r="NG141" t="s">
        <v>699</v>
      </c>
      <c r="NH141" t="s">
        <v>700</v>
      </c>
      <c r="NI141" t="s">
        <v>611</v>
      </c>
      <c r="NJ141" t="s">
        <v>193</v>
      </c>
      <c r="NK141">
        <v>143</v>
      </c>
    </row>
    <row r="142" spans="1:375" x14ac:dyDescent="0.35">
      <c r="A142" t="s">
        <v>4319</v>
      </c>
      <c r="B142" t="s">
        <v>4320</v>
      </c>
      <c r="C142" t="s">
        <v>3316</v>
      </c>
      <c r="D142">
        <v>5.5555555591126904E-3</v>
      </c>
      <c r="E142" t="s">
        <v>193</v>
      </c>
      <c r="F142" t="s">
        <v>193</v>
      </c>
      <c r="G142" t="s">
        <v>193</v>
      </c>
      <c r="H142" t="s">
        <v>3316</v>
      </c>
      <c r="I142" t="s">
        <v>103</v>
      </c>
      <c r="J142" t="s">
        <v>193</v>
      </c>
      <c r="K142" t="s">
        <v>104</v>
      </c>
      <c r="L142" t="s">
        <v>103</v>
      </c>
      <c r="M142" t="s">
        <v>103</v>
      </c>
      <c r="N142" t="s">
        <v>107</v>
      </c>
      <c r="O142" t="s">
        <v>3592</v>
      </c>
      <c r="P142" t="s">
        <v>108</v>
      </c>
      <c r="Q142" t="s">
        <v>517</v>
      </c>
      <c r="R142" t="s">
        <v>3592</v>
      </c>
      <c r="S142" t="s">
        <v>106</v>
      </c>
      <c r="T142" t="s">
        <v>225</v>
      </c>
      <c r="U142" t="s">
        <v>213</v>
      </c>
      <c r="V142" t="s">
        <v>225</v>
      </c>
      <c r="W142" t="s">
        <v>244</v>
      </c>
      <c r="X142" t="s">
        <v>243</v>
      </c>
      <c r="Y142" t="s">
        <v>244</v>
      </c>
      <c r="Z142" t="s">
        <v>3593</v>
      </c>
      <c r="AA142" t="s">
        <v>193</v>
      </c>
      <c r="AB142" t="s">
        <v>766</v>
      </c>
      <c r="AC142" t="s">
        <v>3593</v>
      </c>
      <c r="AD142" t="s">
        <v>3593</v>
      </c>
      <c r="AE142" t="s">
        <v>770</v>
      </c>
      <c r="AF142" t="s">
        <v>193</v>
      </c>
      <c r="AG142" t="s">
        <v>766</v>
      </c>
      <c r="AH142" t="s">
        <v>770</v>
      </c>
      <c r="AI142" t="s">
        <v>770</v>
      </c>
      <c r="AJ142" t="s">
        <v>489</v>
      </c>
      <c r="AK142" t="s">
        <v>3317</v>
      </c>
      <c r="AL142" t="s">
        <v>109</v>
      </c>
      <c r="AM142" t="s">
        <v>193</v>
      </c>
      <c r="AN142" t="s">
        <v>109</v>
      </c>
      <c r="AO142" t="s">
        <v>193</v>
      </c>
      <c r="AP142" t="s">
        <v>491</v>
      </c>
      <c r="AQ142" t="s">
        <v>193</v>
      </c>
      <c r="AR142" t="s">
        <v>193</v>
      </c>
      <c r="AS142" t="s">
        <v>193</v>
      </c>
      <c r="AT142" t="s">
        <v>193</v>
      </c>
      <c r="AU142" t="s">
        <v>193</v>
      </c>
      <c r="AV142" t="s">
        <v>193</v>
      </c>
      <c r="AW142" t="s">
        <v>193</v>
      </c>
      <c r="AX142" t="s">
        <v>193</v>
      </c>
      <c r="AY142" t="s">
        <v>193</v>
      </c>
      <c r="AZ142" t="s">
        <v>193</v>
      </c>
      <c r="BA142" t="s">
        <v>193</v>
      </c>
      <c r="BB142" t="s">
        <v>193</v>
      </c>
      <c r="BC142" t="s">
        <v>193</v>
      </c>
      <c r="BD142" t="s">
        <v>193</v>
      </c>
      <c r="BE142" t="s">
        <v>193</v>
      </c>
      <c r="BF142" t="s">
        <v>193</v>
      </c>
      <c r="BG142" t="s">
        <v>193</v>
      </c>
      <c r="BH142" t="s">
        <v>193</v>
      </c>
      <c r="BI142" t="s">
        <v>193</v>
      </c>
      <c r="BJ142" t="s">
        <v>193</v>
      </c>
      <c r="BK142" t="s">
        <v>193</v>
      </c>
      <c r="BL142" t="s">
        <v>193</v>
      </c>
      <c r="BM142" t="s">
        <v>193</v>
      </c>
      <c r="BN142" t="s">
        <v>193</v>
      </c>
      <c r="BO142" t="s">
        <v>193</v>
      </c>
      <c r="BP142" t="s">
        <v>193</v>
      </c>
      <c r="BQ142" t="s">
        <v>193</v>
      </c>
      <c r="BR142" t="s">
        <v>193</v>
      </c>
      <c r="BS142" t="s">
        <v>193</v>
      </c>
      <c r="BT142" t="s">
        <v>193</v>
      </c>
      <c r="BU142" t="s">
        <v>193</v>
      </c>
      <c r="BV142" t="s">
        <v>193</v>
      </c>
      <c r="BW142" t="s">
        <v>193</v>
      </c>
      <c r="BX142" t="s">
        <v>193</v>
      </c>
      <c r="BY142" t="s">
        <v>193</v>
      </c>
      <c r="BZ142" t="s">
        <v>193</v>
      </c>
      <c r="CA142" t="s">
        <v>193</v>
      </c>
      <c r="CB142" t="s">
        <v>193</v>
      </c>
      <c r="CC142" t="s">
        <v>193</v>
      </c>
      <c r="CD142" t="s">
        <v>193</v>
      </c>
      <c r="CE142" t="s">
        <v>193</v>
      </c>
      <c r="CF142" t="s">
        <v>193</v>
      </c>
      <c r="CG142" t="s">
        <v>193</v>
      </c>
      <c r="CH142" t="s">
        <v>193</v>
      </c>
      <c r="CI142" t="s">
        <v>193</v>
      </c>
      <c r="CJ142" t="s">
        <v>193</v>
      </c>
      <c r="CK142" t="s">
        <v>193</v>
      </c>
      <c r="CL142" t="s">
        <v>193</v>
      </c>
      <c r="CM142" t="s">
        <v>193</v>
      </c>
      <c r="CN142" t="s">
        <v>193</v>
      </c>
      <c r="CO142" t="s">
        <v>193</v>
      </c>
      <c r="CP142" t="s">
        <v>193</v>
      </c>
      <c r="CQ142" t="s">
        <v>193</v>
      </c>
      <c r="CR142" t="s">
        <v>193</v>
      </c>
      <c r="CS142" t="s">
        <v>193</v>
      </c>
      <c r="CT142" t="s">
        <v>193</v>
      </c>
      <c r="CU142" t="s">
        <v>193</v>
      </c>
      <c r="CV142" t="s">
        <v>193</v>
      </c>
      <c r="CW142" t="s">
        <v>193</v>
      </c>
      <c r="CX142" t="s">
        <v>193</v>
      </c>
      <c r="CY142" t="s">
        <v>193</v>
      </c>
      <c r="CZ142" t="s">
        <v>193</v>
      </c>
      <c r="DA142" t="s">
        <v>193</v>
      </c>
      <c r="DB142" t="s">
        <v>193</v>
      </c>
      <c r="DC142" t="s">
        <v>193</v>
      </c>
      <c r="DD142" t="s">
        <v>193</v>
      </c>
      <c r="DE142" t="s">
        <v>193</v>
      </c>
      <c r="DF142" t="s">
        <v>193</v>
      </c>
      <c r="DG142" t="s">
        <v>193</v>
      </c>
      <c r="DH142" t="s">
        <v>193</v>
      </c>
      <c r="DI142" t="s">
        <v>193</v>
      </c>
      <c r="DJ142" t="s">
        <v>193</v>
      </c>
      <c r="DK142" t="s">
        <v>193</v>
      </c>
      <c r="DL142" t="s">
        <v>193</v>
      </c>
      <c r="DM142" t="s">
        <v>193</v>
      </c>
      <c r="DN142" t="s">
        <v>193</v>
      </c>
      <c r="DO142" t="s">
        <v>193</v>
      </c>
      <c r="DP142" t="s">
        <v>193</v>
      </c>
      <c r="DQ142" t="s">
        <v>193</v>
      </c>
      <c r="DR142" t="s">
        <v>193</v>
      </c>
      <c r="DS142" t="s">
        <v>193</v>
      </c>
      <c r="DT142" t="s">
        <v>193</v>
      </c>
      <c r="DU142" t="s">
        <v>193</v>
      </c>
      <c r="DV142" t="s">
        <v>193</v>
      </c>
      <c r="DW142" t="s">
        <v>193</v>
      </c>
      <c r="DX142" t="s">
        <v>193</v>
      </c>
      <c r="DY142" t="s">
        <v>193</v>
      </c>
      <c r="DZ142" t="s">
        <v>193</v>
      </c>
      <c r="EA142" t="s">
        <v>193</v>
      </c>
      <c r="EB142" t="s">
        <v>193</v>
      </c>
      <c r="EC142" t="s">
        <v>193</v>
      </c>
      <c r="ED142" t="s">
        <v>193</v>
      </c>
      <c r="EE142" t="s">
        <v>193</v>
      </c>
      <c r="EF142" t="s">
        <v>193</v>
      </c>
      <c r="EG142" t="s">
        <v>193</v>
      </c>
      <c r="EH142" t="s">
        <v>193</v>
      </c>
      <c r="EI142" t="s">
        <v>193</v>
      </c>
      <c r="EJ142" t="s">
        <v>193</v>
      </c>
      <c r="EK142" t="s">
        <v>193</v>
      </c>
      <c r="EL142" t="s">
        <v>193</v>
      </c>
      <c r="EM142" t="s">
        <v>193</v>
      </c>
      <c r="EN142" t="s">
        <v>193</v>
      </c>
      <c r="EO142" t="s">
        <v>193</v>
      </c>
      <c r="EP142" t="s">
        <v>193</v>
      </c>
      <c r="EQ142" t="s">
        <v>193</v>
      </c>
      <c r="ER142" t="s">
        <v>193</v>
      </c>
      <c r="ES142" t="s">
        <v>193</v>
      </c>
      <c r="ET142" t="s">
        <v>193</v>
      </c>
      <c r="EU142" t="s">
        <v>193</v>
      </c>
      <c r="EV142" t="s">
        <v>193</v>
      </c>
      <c r="EW142" t="s">
        <v>193</v>
      </c>
      <c r="EX142" t="s">
        <v>193</v>
      </c>
      <c r="EY142" t="s">
        <v>193</v>
      </c>
      <c r="EZ142" t="s">
        <v>193</v>
      </c>
      <c r="FA142" t="s">
        <v>193</v>
      </c>
      <c r="FB142" t="s">
        <v>193</v>
      </c>
      <c r="FC142" t="s">
        <v>193</v>
      </c>
      <c r="FD142" t="s">
        <v>193</v>
      </c>
      <c r="FE142" t="s">
        <v>193</v>
      </c>
      <c r="FF142" t="s">
        <v>193</v>
      </c>
      <c r="FG142" t="s">
        <v>193</v>
      </c>
      <c r="FH142" t="s">
        <v>193</v>
      </c>
      <c r="FI142" t="s">
        <v>193</v>
      </c>
      <c r="FJ142" t="s">
        <v>193</v>
      </c>
      <c r="FK142" t="s">
        <v>193</v>
      </c>
      <c r="FL142" t="s">
        <v>193</v>
      </c>
      <c r="FM142" t="s">
        <v>193</v>
      </c>
      <c r="FN142" t="s">
        <v>193</v>
      </c>
      <c r="FO142" t="s">
        <v>193</v>
      </c>
      <c r="FP142" t="s">
        <v>193</v>
      </c>
      <c r="FQ142" t="s">
        <v>193</v>
      </c>
      <c r="FR142" t="s">
        <v>193</v>
      </c>
      <c r="FS142" t="s">
        <v>193</v>
      </c>
      <c r="FT142" t="s">
        <v>193</v>
      </c>
      <c r="FU142" t="s">
        <v>193</v>
      </c>
      <c r="FV142" t="s">
        <v>193</v>
      </c>
      <c r="FW142" t="s">
        <v>193</v>
      </c>
      <c r="FX142" t="s">
        <v>193</v>
      </c>
      <c r="FY142" t="s">
        <v>193</v>
      </c>
      <c r="FZ142" t="s">
        <v>193</v>
      </c>
      <c r="GA142" t="s">
        <v>193</v>
      </c>
      <c r="GB142" t="s">
        <v>193</v>
      </c>
      <c r="GC142" t="s">
        <v>193</v>
      </c>
      <c r="GD142" t="s">
        <v>193</v>
      </c>
      <c r="GE142" t="s">
        <v>193</v>
      </c>
      <c r="GF142" t="s">
        <v>193</v>
      </c>
      <c r="GG142" t="s">
        <v>193</v>
      </c>
      <c r="GH142" t="s">
        <v>193</v>
      </c>
      <c r="GI142" t="s">
        <v>193</v>
      </c>
      <c r="GJ142" t="s">
        <v>193</v>
      </c>
      <c r="GK142" t="s">
        <v>193</v>
      </c>
      <c r="GL142" t="s">
        <v>193</v>
      </c>
      <c r="GM142" t="s">
        <v>193</v>
      </c>
      <c r="GN142" t="s">
        <v>193</v>
      </c>
      <c r="GO142" t="s">
        <v>193</v>
      </c>
      <c r="GP142" t="s">
        <v>193</v>
      </c>
      <c r="GQ142" t="s">
        <v>193</v>
      </c>
      <c r="GR142" t="s">
        <v>193</v>
      </c>
      <c r="GS142" t="s">
        <v>193</v>
      </c>
      <c r="GT142" t="s">
        <v>193</v>
      </c>
      <c r="GU142" t="s">
        <v>193</v>
      </c>
      <c r="GV142" t="s">
        <v>193</v>
      </c>
      <c r="GW142" t="s">
        <v>193</v>
      </c>
      <c r="GX142" t="s">
        <v>193</v>
      </c>
      <c r="GY142" t="s">
        <v>193</v>
      </c>
      <c r="GZ142" t="s">
        <v>193</v>
      </c>
      <c r="HA142" t="s">
        <v>193</v>
      </c>
      <c r="HB142" t="s">
        <v>193</v>
      </c>
      <c r="HC142" t="s">
        <v>193</v>
      </c>
      <c r="HD142" t="s">
        <v>193</v>
      </c>
      <c r="HE142" t="s">
        <v>193</v>
      </c>
      <c r="HF142" t="s">
        <v>193</v>
      </c>
      <c r="HG142" t="s">
        <v>193</v>
      </c>
      <c r="HH142" t="s">
        <v>193</v>
      </c>
      <c r="HI142" t="s">
        <v>193</v>
      </c>
      <c r="HJ142" t="s">
        <v>193</v>
      </c>
      <c r="HK142" t="s">
        <v>193</v>
      </c>
      <c r="HL142" t="s">
        <v>193</v>
      </c>
      <c r="HM142" t="s">
        <v>193</v>
      </c>
      <c r="HN142" t="s">
        <v>193</v>
      </c>
      <c r="HO142" t="s">
        <v>193</v>
      </c>
      <c r="HP142" t="s">
        <v>193</v>
      </c>
      <c r="HQ142" t="s">
        <v>193</v>
      </c>
      <c r="HR142" t="s">
        <v>193</v>
      </c>
      <c r="HS142" t="s">
        <v>193</v>
      </c>
      <c r="HT142" t="s">
        <v>193</v>
      </c>
      <c r="HU142" t="s">
        <v>193</v>
      </c>
      <c r="HV142" t="s">
        <v>193</v>
      </c>
      <c r="HW142" t="s">
        <v>193</v>
      </c>
      <c r="HX142" t="s">
        <v>193</v>
      </c>
      <c r="HY142" t="s">
        <v>193</v>
      </c>
      <c r="HZ142" t="s">
        <v>193</v>
      </c>
      <c r="IA142" t="s">
        <v>193</v>
      </c>
      <c r="IB142" t="s">
        <v>193</v>
      </c>
      <c r="IC142" t="s">
        <v>193</v>
      </c>
      <c r="ID142" t="s">
        <v>193</v>
      </c>
      <c r="IE142" t="s">
        <v>193</v>
      </c>
      <c r="IF142" t="s">
        <v>193</v>
      </c>
      <c r="IG142" t="s">
        <v>193</v>
      </c>
      <c r="IH142" t="s">
        <v>193</v>
      </c>
      <c r="II142" t="s">
        <v>193</v>
      </c>
      <c r="IJ142" t="s">
        <v>193</v>
      </c>
      <c r="IK142" t="s">
        <v>193</v>
      </c>
      <c r="IL142" t="s">
        <v>193</v>
      </c>
      <c r="IM142" t="s">
        <v>193</v>
      </c>
      <c r="IN142" t="s">
        <v>193</v>
      </c>
      <c r="IO142" t="s">
        <v>193</v>
      </c>
      <c r="IP142" t="s">
        <v>193</v>
      </c>
      <c r="IQ142" t="s">
        <v>193</v>
      </c>
      <c r="IR142" t="s">
        <v>193</v>
      </c>
      <c r="IS142" t="s">
        <v>193</v>
      </c>
      <c r="IT142" t="s">
        <v>193</v>
      </c>
      <c r="IU142" t="s">
        <v>193</v>
      </c>
      <c r="IV142" t="s">
        <v>193</v>
      </c>
      <c r="IW142" t="s">
        <v>193</v>
      </c>
      <c r="IX142" t="s">
        <v>193</v>
      </c>
      <c r="IY142" t="s">
        <v>193</v>
      </c>
      <c r="IZ142" t="s">
        <v>193</v>
      </c>
      <c r="JA142" t="s">
        <v>193</v>
      </c>
      <c r="JB142" t="s">
        <v>193</v>
      </c>
      <c r="JC142" t="s">
        <v>193</v>
      </c>
      <c r="JD142" t="s">
        <v>193</v>
      </c>
      <c r="JE142" t="s">
        <v>193</v>
      </c>
      <c r="JF142" t="s">
        <v>193</v>
      </c>
      <c r="JG142" t="s">
        <v>193</v>
      </c>
      <c r="JH142" t="s">
        <v>193</v>
      </c>
      <c r="JI142" t="s">
        <v>193</v>
      </c>
      <c r="JJ142" t="s">
        <v>193</v>
      </c>
      <c r="JK142" t="s">
        <v>193</v>
      </c>
      <c r="JL142" t="s">
        <v>193</v>
      </c>
      <c r="JM142" t="s">
        <v>193</v>
      </c>
      <c r="JN142" t="s">
        <v>193</v>
      </c>
      <c r="JO142" t="s">
        <v>193</v>
      </c>
      <c r="JP142" t="s">
        <v>193</v>
      </c>
      <c r="JQ142" t="s">
        <v>193</v>
      </c>
      <c r="JR142" t="s">
        <v>193</v>
      </c>
      <c r="JS142" t="s">
        <v>193</v>
      </c>
      <c r="JT142" t="s">
        <v>193</v>
      </c>
      <c r="JU142" t="s">
        <v>193</v>
      </c>
      <c r="JV142" t="s">
        <v>193</v>
      </c>
      <c r="JW142" t="s">
        <v>193</v>
      </c>
      <c r="JX142" t="s">
        <v>193</v>
      </c>
      <c r="JY142" t="s">
        <v>193</v>
      </c>
      <c r="JZ142" t="s">
        <v>193</v>
      </c>
      <c r="KA142" t="s">
        <v>193</v>
      </c>
      <c r="KB142" t="s">
        <v>193</v>
      </c>
      <c r="KC142" t="s">
        <v>193</v>
      </c>
      <c r="KD142" t="s">
        <v>193</v>
      </c>
      <c r="KE142" t="s">
        <v>193</v>
      </c>
      <c r="KF142" t="s">
        <v>193</v>
      </c>
      <c r="KG142" t="s">
        <v>193</v>
      </c>
      <c r="KH142" t="s">
        <v>193</v>
      </c>
      <c r="KI142" t="s">
        <v>193</v>
      </c>
      <c r="KJ142" t="s">
        <v>193</v>
      </c>
      <c r="KK142" t="s">
        <v>193</v>
      </c>
      <c r="KL142" t="s">
        <v>193</v>
      </c>
      <c r="KM142" t="s">
        <v>193</v>
      </c>
      <c r="KN142" t="s">
        <v>193</v>
      </c>
      <c r="KO142" t="s">
        <v>193</v>
      </c>
      <c r="KP142" t="s">
        <v>193</v>
      </c>
      <c r="KQ142" t="s">
        <v>193</v>
      </c>
      <c r="KR142" t="s">
        <v>193</v>
      </c>
      <c r="KS142" t="s">
        <v>193</v>
      </c>
      <c r="KT142" t="s">
        <v>193</v>
      </c>
      <c r="KU142" t="s">
        <v>109</v>
      </c>
      <c r="KV142" t="s">
        <v>505</v>
      </c>
      <c r="KW142" t="s">
        <v>3357</v>
      </c>
      <c r="KX142" t="s">
        <v>193</v>
      </c>
      <c r="KY142" t="s">
        <v>516</v>
      </c>
      <c r="KZ142" t="s">
        <v>3358</v>
      </c>
      <c r="LA142" t="s">
        <v>3357</v>
      </c>
      <c r="LB142" t="s">
        <v>796</v>
      </c>
      <c r="LC142" t="s">
        <v>193</v>
      </c>
      <c r="LD142" t="s">
        <v>3360</v>
      </c>
      <c r="LE142" t="s">
        <v>797</v>
      </c>
      <c r="LF142" t="s">
        <v>798</v>
      </c>
      <c r="LG142" t="s">
        <v>799</v>
      </c>
      <c r="LH142" t="s">
        <v>193</v>
      </c>
      <c r="LI142" t="s">
        <v>193</v>
      </c>
      <c r="LJ142" t="s">
        <v>193</v>
      </c>
      <c r="LK142" t="s">
        <v>193</v>
      </c>
      <c r="LL142" t="s">
        <v>193</v>
      </c>
      <c r="LM142">
        <v>0</v>
      </c>
      <c r="LN142">
        <v>0</v>
      </c>
      <c r="LO142" t="s">
        <v>193</v>
      </c>
      <c r="LP142" t="s">
        <v>156</v>
      </c>
      <c r="LQ142">
        <v>0</v>
      </c>
      <c r="LR142" t="s">
        <v>114</v>
      </c>
      <c r="LS142" t="s">
        <v>705</v>
      </c>
      <c r="LT142" t="s">
        <v>109</v>
      </c>
      <c r="LU142" t="s">
        <v>3602</v>
      </c>
      <c r="LV142">
        <v>0</v>
      </c>
      <c r="LW142">
        <v>0</v>
      </c>
      <c r="LX142">
        <v>0</v>
      </c>
      <c r="LY142">
        <v>1</v>
      </c>
      <c r="LZ142">
        <v>1</v>
      </c>
      <c r="MA142">
        <v>1</v>
      </c>
      <c r="MB142">
        <v>0</v>
      </c>
      <c r="MC142">
        <v>0</v>
      </c>
      <c r="MD142">
        <v>0</v>
      </c>
      <c r="ME142">
        <v>0</v>
      </c>
      <c r="MF142">
        <v>0</v>
      </c>
      <c r="MG142" t="s">
        <v>193</v>
      </c>
      <c r="MH142" t="s">
        <v>114</v>
      </c>
      <c r="MI142" t="s">
        <v>193</v>
      </c>
      <c r="MJ142" t="s">
        <v>193</v>
      </c>
      <c r="MK142" t="s">
        <v>193</v>
      </c>
      <c r="ML142" t="s">
        <v>193</v>
      </c>
      <c r="MM142" t="s">
        <v>193</v>
      </c>
      <c r="MN142" t="s">
        <v>193</v>
      </c>
      <c r="MO142" t="s">
        <v>193</v>
      </c>
      <c r="MP142" t="s">
        <v>193</v>
      </c>
      <c r="MQ142" t="s">
        <v>193</v>
      </c>
      <c r="MR142" t="s">
        <v>193</v>
      </c>
      <c r="MS142" t="s">
        <v>193</v>
      </c>
      <c r="MT142" t="s">
        <v>193</v>
      </c>
      <c r="MU142" t="s">
        <v>193</v>
      </c>
      <c r="MV142" t="s">
        <v>193</v>
      </c>
      <c r="MW142" t="s">
        <v>193</v>
      </c>
      <c r="MX142" t="s">
        <v>193</v>
      </c>
      <c r="MY142" t="s">
        <v>193</v>
      </c>
      <c r="MZ142" t="s">
        <v>193</v>
      </c>
      <c r="NA142" t="s">
        <v>193</v>
      </c>
      <c r="NB142" t="s">
        <v>193</v>
      </c>
      <c r="NC142">
        <v>196473580</v>
      </c>
      <c r="ND142" t="s">
        <v>3601</v>
      </c>
      <c r="NE142" t="s">
        <v>4321</v>
      </c>
      <c r="NF142" t="s">
        <v>193</v>
      </c>
      <c r="NG142" t="s">
        <v>699</v>
      </c>
      <c r="NH142" t="s">
        <v>700</v>
      </c>
      <c r="NI142" t="s">
        <v>611</v>
      </c>
      <c r="NJ142" t="s">
        <v>193</v>
      </c>
      <c r="NK142">
        <v>144</v>
      </c>
    </row>
    <row r="143" spans="1:375" x14ac:dyDescent="0.35">
      <c r="A143" t="s">
        <v>4322</v>
      </c>
      <c r="B143" t="s">
        <v>4323</v>
      </c>
      <c r="C143" t="s">
        <v>3316</v>
      </c>
      <c r="D143">
        <v>2.0833333328482695E-3</v>
      </c>
      <c r="E143" t="s">
        <v>193</v>
      </c>
      <c r="F143" t="s">
        <v>193</v>
      </c>
      <c r="G143" t="s">
        <v>193</v>
      </c>
      <c r="H143" t="s">
        <v>3316</v>
      </c>
      <c r="I143" t="s">
        <v>103</v>
      </c>
      <c r="J143" t="s">
        <v>193</v>
      </c>
      <c r="K143" t="s">
        <v>104</v>
      </c>
      <c r="L143" t="s">
        <v>103</v>
      </c>
      <c r="M143" t="s">
        <v>103</v>
      </c>
      <c r="N143" t="s">
        <v>107</v>
      </c>
      <c r="O143" t="s">
        <v>3592</v>
      </c>
      <c r="P143" t="s">
        <v>108</v>
      </c>
      <c r="Q143" t="s">
        <v>517</v>
      </c>
      <c r="R143" t="s">
        <v>3592</v>
      </c>
      <c r="S143" t="s">
        <v>106</v>
      </c>
      <c r="T143" t="s">
        <v>225</v>
      </c>
      <c r="U143" t="s">
        <v>213</v>
      </c>
      <c r="V143" t="s">
        <v>225</v>
      </c>
      <c r="W143" t="s">
        <v>244</v>
      </c>
      <c r="X143" t="s">
        <v>243</v>
      </c>
      <c r="Y143" t="s">
        <v>244</v>
      </c>
      <c r="Z143" t="s">
        <v>3593</v>
      </c>
      <c r="AA143" t="s">
        <v>193</v>
      </c>
      <c r="AB143" t="s">
        <v>766</v>
      </c>
      <c r="AC143" t="s">
        <v>3593</v>
      </c>
      <c r="AD143" t="s">
        <v>3593</v>
      </c>
      <c r="AE143" t="s">
        <v>770</v>
      </c>
      <c r="AF143" t="s">
        <v>193</v>
      </c>
      <c r="AG143" t="s">
        <v>766</v>
      </c>
      <c r="AH143" t="s">
        <v>770</v>
      </c>
      <c r="AI143" t="s">
        <v>770</v>
      </c>
      <c r="AJ143" t="s">
        <v>489</v>
      </c>
      <c r="AK143" t="s">
        <v>3317</v>
      </c>
      <c r="AL143" t="s">
        <v>109</v>
      </c>
      <c r="AM143" t="s">
        <v>193</v>
      </c>
      <c r="AN143" t="s">
        <v>109</v>
      </c>
      <c r="AO143" t="s">
        <v>193</v>
      </c>
      <c r="AP143" t="s">
        <v>491</v>
      </c>
      <c r="AQ143" t="s">
        <v>193</v>
      </c>
      <c r="AR143" t="s">
        <v>193</v>
      </c>
      <c r="AS143" t="s">
        <v>193</v>
      </c>
      <c r="AT143" t="s">
        <v>193</v>
      </c>
      <c r="AU143" t="s">
        <v>193</v>
      </c>
      <c r="AV143" t="s">
        <v>193</v>
      </c>
      <c r="AW143" t="s">
        <v>193</v>
      </c>
      <c r="AX143" t="s">
        <v>193</v>
      </c>
      <c r="AY143" t="s">
        <v>193</v>
      </c>
      <c r="AZ143" t="s">
        <v>193</v>
      </c>
      <c r="BA143" t="s">
        <v>193</v>
      </c>
      <c r="BB143" t="s">
        <v>193</v>
      </c>
      <c r="BC143" t="s">
        <v>193</v>
      </c>
      <c r="BD143" t="s">
        <v>193</v>
      </c>
      <c r="BE143" t="s">
        <v>193</v>
      </c>
      <c r="BF143" t="s">
        <v>193</v>
      </c>
      <c r="BG143" t="s">
        <v>193</v>
      </c>
      <c r="BH143" t="s">
        <v>193</v>
      </c>
      <c r="BI143" t="s">
        <v>193</v>
      </c>
      <c r="BJ143" t="s">
        <v>193</v>
      </c>
      <c r="BK143" t="s">
        <v>193</v>
      </c>
      <c r="BL143" t="s">
        <v>193</v>
      </c>
      <c r="BM143" t="s">
        <v>193</v>
      </c>
      <c r="BN143" t="s">
        <v>193</v>
      </c>
      <c r="BO143" t="s">
        <v>193</v>
      </c>
      <c r="BP143" t="s">
        <v>193</v>
      </c>
      <c r="BQ143" t="s">
        <v>193</v>
      </c>
      <c r="BR143" t="s">
        <v>193</v>
      </c>
      <c r="BS143" t="s">
        <v>193</v>
      </c>
      <c r="BT143" t="s">
        <v>193</v>
      </c>
      <c r="BU143" t="s">
        <v>193</v>
      </c>
      <c r="BV143" t="s">
        <v>193</v>
      </c>
      <c r="BW143" t="s">
        <v>193</v>
      </c>
      <c r="BX143" t="s">
        <v>193</v>
      </c>
      <c r="BY143" t="s">
        <v>193</v>
      </c>
      <c r="BZ143" t="s">
        <v>193</v>
      </c>
      <c r="CA143" t="s">
        <v>193</v>
      </c>
      <c r="CB143" t="s">
        <v>193</v>
      </c>
      <c r="CC143" t="s">
        <v>193</v>
      </c>
      <c r="CD143" t="s">
        <v>193</v>
      </c>
      <c r="CE143" t="s">
        <v>193</v>
      </c>
      <c r="CF143" t="s">
        <v>193</v>
      </c>
      <c r="CG143" t="s">
        <v>193</v>
      </c>
      <c r="CH143" t="s">
        <v>193</v>
      </c>
      <c r="CI143" t="s">
        <v>193</v>
      </c>
      <c r="CJ143" t="s">
        <v>193</v>
      </c>
      <c r="CK143" t="s">
        <v>193</v>
      </c>
      <c r="CL143" t="s">
        <v>193</v>
      </c>
      <c r="CM143" t="s">
        <v>193</v>
      </c>
      <c r="CN143" t="s">
        <v>193</v>
      </c>
      <c r="CO143" t="s">
        <v>193</v>
      </c>
      <c r="CP143" t="s">
        <v>193</v>
      </c>
      <c r="CQ143" t="s">
        <v>193</v>
      </c>
      <c r="CR143" t="s">
        <v>193</v>
      </c>
      <c r="CS143" t="s">
        <v>193</v>
      </c>
      <c r="CT143" t="s">
        <v>193</v>
      </c>
      <c r="CU143" t="s">
        <v>193</v>
      </c>
      <c r="CV143" t="s">
        <v>193</v>
      </c>
      <c r="CW143" t="s">
        <v>193</v>
      </c>
      <c r="CX143" t="s">
        <v>193</v>
      </c>
      <c r="CY143" t="s">
        <v>193</v>
      </c>
      <c r="CZ143" t="s">
        <v>193</v>
      </c>
      <c r="DA143" t="s">
        <v>193</v>
      </c>
      <c r="DB143" t="s">
        <v>193</v>
      </c>
      <c r="DC143" t="s">
        <v>193</v>
      </c>
      <c r="DD143" t="s">
        <v>193</v>
      </c>
      <c r="DE143" t="s">
        <v>193</v>
      </c>
      <c r="DF143" t="s">
        <v>193</v>
      </c>
      <c r="DG143" t="s">
        <v>193</v>
      </c>
      <c r="DH143" t="s">
        <v>193</v>
      </c>
      <c r="DI143" t="s">
        <v>193</v>
      </c>
      <c r="DJ143" t="s">
        <v>193</v>
      </c>
      <c r="DK143" t="s">
        <v>193</v>
      </c>
      <c r="DL143" t="s">
        <v>193</v>
      </c>
      <c r="DM143" t="s">
        <v>193</v>
      </c>
      <c r="DN143" t="s">
        <v>193</v>
      </c>
      <c r="DO143" t="s">
        <v>193</v>
      </c>
      <c r="DP143" t="s">
        <v>193</v>
      </c>
      <c r="DQ143" t="s">
        <v>193</v>
      </c>
      <c r="DR143" t="s">
        <v>193</v>
      </c>
      <c r="DS143" t="s">
        <v>193</v>
      </c>
      <c r="DT143" t="s">
        <v>193</v>
      </c>
      <c r="DU143" t="s">
        <v>193</v>
      </c>
      <c r="DV143" t="s">
        <v>193</v>
      </c>
      <c r="DW143" t="s">
        <v>193</v>
      </c>
      <c r="DX143" t="s">
        <v>193</v>
      </c>
      <c r="DY143" t="s">
        <v>193</v>
      </c>
      <c r="DZ143" t="s">
        <v>193</v>
      </c>
      <c r="EA143" t="s">
        <v>193</v>
      </c>
      <c r="EB143" t="s">
        <v>193</v>
      </c>
      <c r="EC143" t="s">
        <v>193</v>
      </c>
      <c r="ED143" t="s">
        <v>193</v>
      </c>
      <c r="EE143" t="s">
        <v>193</v>
      </c>
      <c r="EF143" t="s">
        <v>193</v>
      </c>
      <c r="EG143" t="s">
        <v>193</v>
      </c>
      <c r="EH143" t="s">
        <v>193</v>
      </c>
      <c r="EI143" t="s">
        <v>193</v>
      </c>
      <c r="EJ143" t="s">
        <v>193</v>
      </c>
      <c r="EK143" t="s">
        <v>193</v>
      </c>
      <c r="EL143" t="s">
        <v>193</v>
      </c>
      <c r="EM143" t="s">
        <v>193</v>
      </c>
      <c r="EN143" t="s">
        <v>193</v>
      </c>
      <c r="EO143" t="s">
        <v>193</v>
      </c>
      <c r="EP143" t="s">
        <v>193</v>
      </c>
      <c r="EQ143" t="s">
        <v>193</v>
      </c>
      <c r="ER143" t="s">
        <v>193</v>
      </c>
      <c r="ES143" t="s">
        <v>193</v>
      </c>
      <c r="ET143" t="s">
        <v>193</v>
      </c>
      <c r="EU143" t="s">
        <v>193</v>
      </c>
      <c r="EV143" t="s">
        <v>193</v>
      </c>
      <c r="EW143" t="s">
        <v>193</v>
      </c>
      <c r="EX143" t="s">
        <v>193</v>
      </c>
      <c r="EY143" t="s">
        <v>193</v>
      </c>
      <c r="EZ143" t="s">
        <v>193</v>
      </c>
      <c r="FA143" t="s">
        <v>193</v>
      </c>
      <c r="FB143" t="s">
        <v>193</v>
      </c>
      <c r="FC143" t="s">
        <v>193</v>
      </c>
      <c r="FD143" t="s">
        <v>193</v>
      </c>
      <c r="FE143" t="s">
        <v>193</v>
      </c>
      <c r="FF143" t="s">
        <v>193</v>
      </c>
      <c r="FG143" t="s">
        <v>193</v>
      </c>
      <c r="FH143" t="s">
        <v>193</v>
      </c>
      <c r="FI143" t="s">
        <v>193</v>
      </c>
      <c r="FJ143" t="s">
        <v>193</v>
      </c>
      <c r="FK143" t="s">
        <v>193</v>
      </c>
      <c r="FL143" t="s">
        <v>193</v>
      </c>
      <c r="FM143" t="s">
        <v>193</v>
      </c>
      <c r="FN143" t="s">
        <v>193</v>
      </c>
      <c r="FO143" t="s">
        <v>193</v>
      </c>
      <c r="FP143" t="s">
        <v>193</v>
      </c>
      <c r="FQ143" t="s">
        <v>193</v>
      </c>
      <c r="FR143" t="s">
        <v>193</v>
      </c>
      <c r="FS143" t="s">
        <v>193</v>
      </c>
      <c r="FT143" t="s">
        <v>193</v>
      </c>
      <c r="FU143" t="s">
        <v>193</v>
      </c>
      <c r="FV143" t="s">
        <v>193</v>
      </c>
      <c r="FW143" t="s">
        <v>193</v>
      </c>
      <c r="FX143" t="s">
        <v>193</v>
      </c>
      <c r="FY143" t="s">
        <v>193</v>
      </c>
      <c r="FZ143" t="s">
        <v>193</v>
      </c>
      <c r="GA143" t="s">
        <v>193</v>
      </c>
      <c r="GB143" t="s">
        <v>193</v>
      </c>
      <c r="GC143" t="s">
        <v>193</v>
      </c>
      <c r="GD143" t="s">
        <v>193</v>
      </c>
      <c r="GE143" t="s">
        <v>193</v>
      </c>
      <c r="GF143" t="s">
        <v>193</v>
      </c>
      <c r="GG143" t="s">
        <v>193</v>
      </c>
      <c r="GH143" t="s">
        <v>193</v>
      </c>
      <c r="GI143" t="s">
        <v>193</v>
      </c>
      <c r="GJ143" t="s">
        <v>193</v>
      </c>
      <c r="GK143" t="s">
        <v>193</v>
      </c>
      <c r="GL143" t="s">
        <v>193</v>
      </c>
      <c r="GM143" t="s">
        <v>193</v>
      </c>
      <c r="GN143" t="s">
        <v>193</v>
      </c>
      <c r="GO143" t="s">
        <v>193</v>
      </c>
      <c r="GP143" t="s">
        <v>193</v>
      </c>
      <c r="GQ143" t="s">
        <v>193</v>
      </c>
      <c r="GR143" t="s">
        <v>193</v>
      </c>
      <c r="GS143" t="s">
        <v>193</v>
      </c>
      <c r="GT143" t="s">
        <v>193</v>
      </c>
      <c r="GU143" t="s">
        <v>193</v>
      </c>
      <c r="GV143" t="s">
        <v>193</v>
      </c>
      <c r="GW143" t="s">
        <v>193</v>
      </c>
      <c r="GX143" t="s">
        <v>193</v>
      </c>
      <c r="GY143" t="s">
        <v>193</v>
      </c>
      <c r="GZ143" t="s">
        <v>193</v>
      </c>
      <c r="HA143" t="s">
        <v>193</v>
      </c>
      <c r="HB143" t="s">
        <v>193</v>
      </c>
      <c r="HC143" t="s">
        <v>193</v>
      </c>
      <c r="HD143" t="s">
        <v>193</v>
      </c>
      <c r="HE143" t="s">
        <v>193</v>
      </c>
      <c r="HF143" t="s">
        <v>193</v>
      </c>
      <c r="HG143" t="s">
        <v>193</v>
      </c>
      <c r="HH143" t="s">
        <v>193</v>
      </c>
      <c r="HI143" t="s">
        <v>193</v>
      </c>
      <c r="HJ143" t="s">
        <v>193</v>
      </c>
      <c r="HK143" t="s">
        <v>193</v>
      </c>
      <c r="HL143" t="s">
        <v>193</v>
      </c>
      <c r="HM143" t="s">
        <v>193</v>
      </c>
      <c r="HN143" t="s">
        <v>193</v>
      </c>
      <c r="HO143" t="s">
        <v>193</v>
      </c>
      <c r="HP143" t="s">
        <v>193</v>
      </c>
      <c r="HQ143" t="s">
        <v>193</v>
      </c>
      <c r="HR143" t="s">
        <v>193</v>
      </c>
      <c r="HS143" t="s">
        <v>193</v>
      </c>
      <c r="HT143" t="s">
        <v>193</v>
      </c>
      <c r="HU143" t="s">
        <v>193</v>
      </c>
      <c r="HV143" t="s">
        <v>193</v>
      </c>
      <c r="HW143" t="s">
        <v>193</v>
      </c>
      <c r="HX143" t="s">
        <v>193</v>
      </c>
      <c r="HY143" t="s">
        <v>193</v>
      </c>
      <c r="HZ143" t="s">
        <v>193</v>
      </c>
      <c r="IA143" t="s">
        <v>193</v>
      </c>
      <c r="IB143" t="s">
        <v>193</v>
      </c>
      <c r="IC143" t="s">
        <v>193</v>
      </c>
      <c r="ID143" t="s">
        <v>193</v>
      </c>
      <c r="IE143" t="s">
        <v>193</v>
      </c>
      <c r="IF143" t="s">
        <v>193</v>
      </c>
      <c r="IG143" t="s">
        <v>193</v>
      </c>
      <c r="IH143" t="s">
        <v>193</v>
      </c>
      <c r="II143" t="s">
        <v>193</v>
      </c>
      <c r="IJ143" t="s">
        <v>193</v>
      </c>
      <c r="IK143" t="s">
        <v>193</v>
      </c>
      <c r="IL143" t="s">
        <v>193</v>
      </c>
      <c r="IM143" t="s">
        <v>193</v>
      </c>
      <c r="IN143" t="s">
        <v>193</v>
      </c>
      <c r="IO143" t="s">
        <v>193</v>
      </c>
      <c r="IP143" t="s">
        <v>193</v>
      </c>
      <c r="IQ143" t="s">
        <v>193</v>
      </c>
      <c r="IR143" t="s">
        <v>193</v>
      </c>
      <c r="IS143" t="s">
        <v>193</v>
      </c>
      <c r="IT143" t="s">
        <v>193</v>
      </c>
      <c r="IU143" t="s">
        <v>193</v>
      </c>
      <c r="IV143" t="s">
        <v>193</v>
      </c>
      <c r="IW143" t="s">
        <v>193</v>
      </c>
      <c r="IX143" t="s">
        <v>193</v>
      </c>
      <c r="IY143" t="s">
        <v>193</v>
      </c>
      <c r="IZ143" t="s">
        <v>193</v>
      </c>
      <c r="JA143" t="s">
        <v>193</v>
      </c>
      <c r="JB143" t="s">
        <v>193</v>
      </c>
      <c r="JC143" t="s">
        <v>193</v>
      </c>
      <c r="JD143" t="s">
        <v>193</v>
      </c>
      <c r="JE143" t="s">
        <v>193</v>
      </c>
      <c r="JF143" t="s">
        <v>193</v>
      </c>
      <c r="JG143" t="s">
        <v>193</v>
      </c>
      <c r="JH143" t="s">
        <v>193</v>
      </c>
      <c r="JI143" t="s">
        <v>193</v>
      </c>
      <c r="JJ143" t="s">
        <v>193</v>
      </c>
      <c r="JK143" t="s">
        <v>193</v>
      </c>
      <c r="JL143" t="s">
        <v>193</v>
      </c>
      <c r="JM143" t="s">
        <v>193</v>
      </c>
      <c r="JN143" t="s">
        <v>193</v>
      </c>
      <c r="JO143" t="s">
        <v>193</v>
      </c>
      <c r="JP143" t="s">
        <v>193</v>
      </c>
      <c r="JQ143" t="s">
        <v>193</v>
      </c>
      <c r="JR143" t="s">
        <v>193</v>
      </c>
      <c r="JS143" t="s">
        <v>193</v>
      </c>
      <c r="JT143" t="s">
        <v>193</v>
      </c>
      <c r="JU143" t="s">
        <v>193</v>
      </c>
      <c r="JV143" t="s">
        <v>193</v>
      </c>
      <c r="JW143" t="s">
        <v>193</v>
      </c>
      <c r="JX143" t="s">
        <v>193</v>
      </c>
      <c r="JY143" t="s">
        <v>193</v>
      </c>
      <c r="JZ143" t="s">
        <v>193</v>
      </c>
      <c r="KA143" t="s">
        <v>193</v>
      </c>
      <c r="KB143" t="s">
        <v>193</v>
      </c>
      <c r="KC143" t="s">
        <v>193</v>
      </c>
      <c r="KD143" t="s">
        <v>193</v>
      </c>
      <c r="KE143" t="s">
        <v>193</v>
      </c>
      <c r="KF143" t="s">
        <v>193</v>
      </c>
      <c r="KG143" t="s">
        <v>193</v>
      </c>
      <c r="KH143" t="s">
        <v>193</v>
      </c>
      <c r="KI143" t="s">
        <v>193</v>
      </c>
      <c r="KJ143" t="s">
        <v>193</v>
      </c>
      <c r="KK143" t="s">
        <v>193</v>
      </c>
      <c r="KL143" t="s">
        <v>193</v>
      </c>
      <c r="KM143" t="s">
        <v>193</v>
      </c>
      <c r="KN143" t="s">
        <v>193</v>
      </c>
      <c r="KO143" t="s">
        <v>193</v>
      </c>
      <c r="KP143" t="s">
        <v>193</v>
      </c>
      <c r="KQ143" t="s">
        <v>193</v>
      </c>
      <c r="KR143" t="s">
        <v>193</v>
      </c>
      <c r="KS143" t="s">
        <v>193</v>
      </c>
      <c r="KT143" t="s">
        <v>193</v>
      </c>
      <c r="KU143" t="s">
        <v>109</v>
      </c>
      <c r="KV143" t="s">
        <v>1670</v>
      </c>
      <c r="KW143" t="s">
        <v>193</v>
      </c>
      <c r="KX143" t="s">
        <v>193</v>
      </c>
      <c r="KY143" t="s">
        <v>193</v>
      </c>
      <c r="KZ143" t="s">
        <v>193</v>
      </c>
      <c r="LA143" t="s">
        <v>193</v>
      </c>
      <c r="LB143" t="s">
        <v>193</v>
      </c>
      <c r="LC143" t="s">
        <v>193</v>
      </c>
      <c r="LD143" t="s">
        <v>193</v>
      </c>
      <c r="LE143" t="s">
        <v>193</v>
      </c>
      <c r="LF143" t="s">
        <v>193</v>
      </c>
      <c r="LG143" t="s">
        <v>193</v>
      </c>
      <c r="LH143" t="s">
        <v>193</v>
      </c>
      <c r="LI143" t="s">
        <v>193</v>
      </c>
      <c r="LJ143" t="s">
        <v>193</v>
      </c>
      <c r="LK143" t="s">
        <v>193</v>
      </c>
      <c r="LL143" t="s">
        <v>193</v>
      </c>
      <c r="LM143" t="s">
        <v>193</v>
      </c>
      <c r="LN143" t="s">
        <v>193</v>
      </c>
      <c r="LO143" t="s">
        <v>193</v>
      </c>
      <c r="LP143" t="s">
        <v>193</v>
      </c>
      <c r="LQ143" t="s">
        <v>193</v>
      </c>
      <c r="LR143" t="s">
        <v>193</v>
      </c>
      <c r="LS143" t="s">
        <v>193</v>
      </c>
      <c r="LT143" t="s">
        <v>193</v>
      </c>
      <c r="LU143" t="s">
        <v>193</v>
      </c>
      <c r="LV143" t="s">
        <v>193</v>
      </c>
      <c r="LW143" t="s">
        <v>193</v>
      </c>
      <c r="LX143" t="s">
        <v>193</v>
      </c>
      <c r="LY143" t="s">
        <v>193</v>
      </c>
      <c r="LZ143" t="s">
        <v>193</v>
      </c>
      <c r="MA143" t="s">
        <v>193</v>
      </c>
      <c r="MB143" t="s">
        <v>193</v>
      </c>
      <c r="MC143" t="s">
        <v>193</v>
      </c>
      <c r="MD143" t="s">
        <v>193</v>
      </c>
      <c r="ME143" t="s">
        <v>193</v>
      </c>
      <c r="MF143" t="s">
        <v>193</v>
      </c>
      <c r="MG143" t="s">
        <v>193</v>
      </c>
      <c r="MH143" t="s">
        <v>114</v>
      </c>
      <c r="MI143" t="s">
        <v>193</v>
      </c>
      <c r="MJ143" t="s">
        <v>193</v>
      </c>
      <c r="MK143" t="s">
        <v>193</v>
      </c>
      <c r="ML143" t="s">
        <v>193</v>
      </c>
      <c r="MM143" t="s">
        <v>193</v>
      </c>
      <c r="MN143" t="s">
        <v>193</v>
      </c>
      <c r="MO143" t="s">
        <v>193</v>
      </c>
      <c r="MP143" t="s">
        <v>193</v>
      </c>
      <c r="MQ143" t="s">
        <v>193</v>
      </c>
      <c r="MR143" t="s">
        <v>193</v>
      </c>
      <c r="MS143" t="s">
        <v>193</v>
      </c>
      <c r="MT143" t="s">
        <v>193</v>
      </c>
      <c r="MU143" t="s">
        <v>193</v>
      </c>
      <c r="MV143" t="s">
        <v>193</v>
      </c>
      <c r="MW143" t="s">
        <v>193</v>
      </c>
      <c r="MX143" t="s">
        <v>193</v>
      </c>
      <c r="MY143" t="s">
        <v>193</v>
      </c>
      <c r="MZ143" t="s">
        <v>193</v>
      </c>
      <c r="NA143" t="s">
        <v>193</v>
      </c>
      <c r="NB143" t="s">
        <v>193</v>
      </c>
      <c r="NC143">
        <v>196473590</v>
      </c>
      <c r="ND143" t="s">
        <v>3603</v>
      </c>
      <c r="NE143" t="s">
        <v>4324</v>
      </c>
      <c r="NF143" t="s">
        <v>193</v>
      </c>
      <c r="NG143" t="s">
        <v>699</v>
      </c>
      <c r="NH143" t="s">
        <v>700</v>
      </c>
      <c r="NI143" t="s">
        <v>611</v>
      </c>
      <c r="NJ143" t="s">
        <v>193</v>
      </c>
      <c r="NK143">
        <v>145</v>
      </c>
    </row>
    <row r="144" spans="1:375" x14ac:dyDescent="0.35">
      <c r="A144" t="s">
        <v>4325</v>
      </c>
      <c r="B144" t="s">
        <v>4326</v>
      </c>
      <c r="C144" t="s">
        <v>3316</v>
      </c>
      <c r="D144">
        <v>8.3333333313930782E-4</v>
      </c>
      <c r="E144" t="s">
        <v>193</v>
      </c>
      <c r="F144" t="s">
        <v>193</v>
      </c>
      <c r="G144" t="s">
        <v>193</v>
      </c>
      <c r="H144" t="s">
        <v>3316</v>
      </c>
      <c r="I144" t="s">
        <v>103</v>
      </c>
      <c r="J144" t="s">
        <v>193</v>
      </c>
      <c r="K144" t="s">
        <v>104</v>
      </c>
      <c r="L144" t="s">
        <v>103</v>
      </c>
      <c r="M144" t="s">
        <v>103</v>
      </c>
      <c r="N144" t="s">
        <v>107</v>
      </c>
      <c r="O144" t="s">
        <v>3592</v>
      </c>
      <c r="P144" t="s">
        <v>108</v>
      </c>
      <c r="Q144" t="s">
        <v>517</v>
      </c>
      <c r="R144" t="s">
        <v>3592</v>
      </c>
      <c r="S144" t="s">
        <v>106</v>
      </c>
      <c r="T144" t="s">
        <v>225</v>
      </c>
      <c r="U144" t="s">
        <v>213</v>
      </c>
      <c r="V144" t="s">
        <v>225</v>
      </c>
      <c r="W144" t="s">
        <v>244</v>
      </c>
      <c r="X144" t="s">
        <v>243</v>
      </c>
      <c r="Y144" t="s">
        <v>244</v>
      </c>
      <c r="Z144" t="s">
        <v>3593</v>
      </c>
      <c r="AA144" t="s">
        <v>193</v>
      </c>
      <c r="AB144" t="s">
        <v>766</v>
      </c>
      <c r="AC144" t="s">
        <v>3593</v>
      </c>
      <c r="AD144" t="s">
        <v>3593</v>
      </c>
      <c r="AE144" t="s">
        <v>770</v>
      </c>
      <c r="AF144" t="s">
        <v>193</v>
      </c>
      <c r="AG144" t="s">
        <v>766</v>
      </c>
      <c r="AH144" t="s">
        <v>770</v>
      </c>
      <c r="AI144" t="s">
        <v>770</v>
      </c>
      <c r="AJ144" t="s">
        <v>489</v>
      </c>
      <c r="AK144" t="s">
        <v>490</v>
      </c>
      <c r="AL144" t="s">
        <v>109</v>
      </c>
      <c r="AM144" t="s">
        <v>193</v>
      </c>
      <c r="AN144" t="s">
        <v>109</v>
      </c>
      <c r="AO144" t="s">
        <v>193</v>
      </c>
      <c r="AP144" t="s">
        <v>491</v>
      </c>
      <c r="AQ144" t="s">
        <v>193</v>
      </c>
      <c r="AR144" t="s">
        <v>193</v>
      </c>
      <c r="AS144" t="s">
        <v>496</v>
      </c>
      <c r="AT144" t="s">
        <v>193</v>
      </c>
      <c r="AU144" t="s">
        <v>701</v>
      </c>
      <c r="AV144">
        <v>0</v>
      </c>
      <c r="AW144">
        <v>1</v>
      </c>
      <c r="AX144">
        <v>0</v>
      </c>
      <c r="AY144">
        <v>0</v>
      </c>
      <c r="AZ144">
        <v>0</v>
      </c>
      <c r="BA144">
        <v>0</v>
      </c>
      <c r="BB144">
        <v>0</v>
      </c>
      <c r="BC144" t="s">
        <v>130</v>
      </c>
      <c r="BD144" t="s">
        <v>701</v>
      </c>
      <c r="BE144" t="s">
        <v>112</v>
      </c>
      <c r="BF144">
        <v>1</v>
      </c>
      <c r="BG144">
        <v>0</v>
      </c>
      <c r="BH144">
        <v>0</v>
      </c>
      <c r="BI144">
        <v>0</v>
      </c>
      <c r="BJ144">
        <v>0</v>
      </c>
      <c r="BK144">
        <v>0</v>
      </c>
      <c r="BL144">
        <v>0</v>
      </c>
      <c r="BM144">
        <v>0</v>
      </c>
      <c r="BN144">
        <v>0</v>
      </c>
      <c r="BO144">
        <v>0</v>
      </c>
      <c r="BP144" t="s">
        <v>193</v>
      </c>
      <c r="BQ144" t="s">
        <v>128</v>
      </c>
      <c r="BR144" t="s">
        <v>501</v>
      </c>
      <c r="BS144" t="s">
        <v>193</v>
      </c>
      <c r="BT144" t="s">
        <v>193</v>
      </c>
      <c r="BU144" t="s">
        <v>193</v>
      </c>
      <c r="BV144" t="s">
        <v>193</v>
      </c>
      <c r="BW144" t="s">
        <v>193</v>
      </c>
      <c r="BX144" t="s">
        <v>193</v>
      </c>
      <c r="BY144" t="s">
        <v>193</v>
      </c>
      <c r="BZ144" t="s">
        <v>193</v>
      </c>
      <c r="CA144" t="s">
        <v>193</v>
      </c>
      <c r="CB144" t="s">
        <v>193</v>
      </c>
      <c r="CC144" t="s">
        <v>193</v>
      </c>
      <c r="CD144" t="s">
        <v>193</v>
      </c>
      <c r="CE144" t="s">
        <v>193</v>
      </c>
      <c r="CF144" t="s">
        <v>193</v>
      </c>
      <c r="CG144" t="s">
        <v>193</v>
      </c>
      <c r="CH144" t="s">
        <v>193</v>
      </c>
      <c r="CI144" t="s">
        <v>193</v>
      </c>
      <c r="CJ144" t="s">
        <v>193</v>
      </c>
      <c r="CK144" t="s">
        <v>193</v>
      </c>
      <c r="CL144" t="s">
        <v>193</v>
      </c>
      <c r="CM144" t="s">
        <v>193</v>
      </c>
      <c r="CN144" t="s">
        <v>193</v>
      </c>
      <c r="CO144" t="s">
        <v>193</v>
      </c>
      <c r="CP144" t="s">
        <v>193</v>
      </c>
      <c r="CQ144" t="s">
        <v>193</v>
      </c>
      <c r="CR144" t="s">
        <v>193</v>
      </c>
      <c r="CS144" t="s">
        <v>193</v>
      </c>
      <c r="CT144" t="s">
        <v>193</v>
      </c>
      <c r="CU144" t="s">
        <v>193</v>
      </c>
      <c r="CV144" t="s">
        <v>193</v>
      </c>
      <c r="CW144" t="s">
        <v>193</v>
      </c>
      <c r="CX144" t="s">
        <v>193</v>
      </c>
      <c r="CY144" t="s">
        <v>193</v>
      </c>
      <c r="CZ144" t="s">
        <v>193</v>
      </c>
      <c r="DA144" t="s">
        <v>193</v>
      </c>
      <c r="DB144" t="s">
        <v>193</v>
      </c>
      <c r="DC144" t="s">
        <v>193</v>
      </c>
      <c r="DD144" t="s">
        <v>193</v>
      </c>
      <c r="DE144" t="s">
        <v>193</v>
      </c>
      <c r="DF144" t="s">
        <v>193</v>
      </c>
      <c r="DG144" t="s">
        <v>193</v>
      </c>
      <c r="DH144" t="s">
        <v>193</v>
      </c>
      <c r="DI144" t="s">
        <v>193</v>
      </c>
      <c r="DJ144" t="s">
        <v>193</v>
      </c>
      <c r="DK144" t="s">
        <v>193</v>
      </c>
      <c r="DL144" t="s">
        <v>193</v>
      </c>
      <c r="DM144" t="s">
        <v>193</v>
      </c>
      <c r="DN144" t="s">
        <v>193</v>
      </c>
      <c r="DO144" t="s">
        <v>193</v>
      </c>
      <c r="DP144" t="s">
        <v>193</v>
      </c>
      <c r="DQ144" t="s">
        <v>193</v>
      </c>
      <c r="DR144" t="s">
        <v>193</v>
      </c>
      <c r="DS144" t="s">
        <v>193</v>
      </c>
      <c r="DT144" t="s">
        <v>193</v>
      </c>
      <c r="DU144" t="s">
        <v>193</v>
      </c>
      <c r="DV144" t="s">
        <v>193</v>
      </c>
      <c r="DW144" t="s">
        <v>193</v>
      </c>
      <c r="DX144" t="s">
        <v>193</v>
      </c>
      <c r="DY144" t="s">
        <v>193</v>
      </c>
      <c r="DZ144" t="s">
        <v>193</v>
      </c>
      <c r="EA144" t="s">
        <v>193</v>
      </c>
      <c r="EB144" t="s">
        <v>193</v>
      </c>
      <c r="EC144" t="s">
        <v>193</v>
      </c>
      <c r="ED144" t="s">
        <v>193</v>
      </c>
      <c r="EE144" t="s">
        <v>193</v>
      </c>
      <c r="EF144" t="s">
        <v>193</v>
      </c>
      <c r="EG144" t="s">
        <v>193</v>
      </c>
      <c r="EH144" t="s">
        <v>193</v>
      </c>
      <c r="EI144" t="s">
        <v>193</v>
      </c>
      <c r="EJ144" t="s">
        <v>193</v>
      </c>
      <c r="EK144" t="s">
        <v>193</v>
      </c>
      <c r="EL144" t="s">
        <v>193</v>
      </c>
      <c r="EM144" t="s">
        <v>193</v>
      </c>
      <c r="EN144" t="s">
        <v>504</v>
      </c>
      <c r="EO144">
        <v>0</v>
      </c>
      <c r="EP144">
        <v>1</v>
      </c>
      <c r="EQ144">
        <v>1</v>
      </c>
      <c r="ER144">
        <v>1</v>
      </c>
      <c r="ES144">
        <v>1</v>
      </c>
      <c r="ET144">
        <v>0</v>
      </c>
      <c r="EU144">
        <v>0</v>
      </c>
      <c r="EV144">
        <v>1</v>
      </c>
      <c r="EW144">
        <v>0</v>
      </c>
      <c r="EX144" t="s">
        <v>193</v>
      </c>
      <c r="EY144" t="s">
        <v>193</v>
      </c>
      <c r="EZ144" t="s">
        <v>193</v>
      </c>
      <c r="FA144" t="s">
        <v>193</v>
      </c>
      <c r="FB144" t="s">
        <v>193</v>
      </c>
      <c r="FC144" t="s">
        <v>193</v>
      </c>
      <c r="FD144" t="s">
        <v>193</v>
      </c>
      <c r="FE144" t="s">
        <v>193</v>
      </c>
      <c r="FF144">
        <v>20</v>
      </c>
      <c r="FG144" t="s">
        <v>109</v>
      </c>
      <c r="FH144">
        <v>25</v>
      </c>
      <c r="FI144" t="s">
        <v>109</v>
      </c>
      <c r="FJ144" t="s">
        <v>193</v>
      </c>
      <c r="FK144" t="s">
        <v>193</v>
      </c>
      <c r="FL144" t="s">
        <v>193</v>
      </c>
      <c r="FM144" t="s">
        <v>193</v>
      </c>
      <c r="FN144" t="s">
        <v>193</v>
      </c>
      <c r="FO144" t="s">
        <v>193</v>
      </c>
      <c r="FP144" t="s">
        <v>193</v>
      </c>
      <c r="FQ144" t="s">
        <v>193</v>
      </c>
      <c r="FR144" t="s">
        <v>193</v>
      </c>
      <c r="FS144" t="s">
        <v>193</v>
      </c>
      <c r="FT144" t="s">
        <v>193</v>
      </c>
      <c r="FU144" t="s">
        <v>109</v>
      </c>
      <c r="FV144">
        <v>20</v>
      </c>
      <c r="FW144" t="s">
        <v>193</v>
      </c>
      <c r="FX144" t="s">
        <v>193</v>
      </c>
      <c r="FY144">
        <v>20</v>
      </c>
      <c r="FZ144" t="s">
        <v>109</v>
      </c>
      <c r="GA144" t="s">
        <v>109</v>
      </c>
      <c r="GB144">
        <v>100</v>
      </c>
      <c r="GC144" t="s">
        <v>193</v>
      </c>
      <c r="GD144" t="s">
        <v>193</v>
      </c>
      <c r="GE144">
        <v>100</v>
      </c>
      <c r="GF144" t="s">
        <v>109</v>
      </c>
      <c r="GG144" t="s">
        <v>109</v>
      </c>
      <c r="GH144">
        <v>100</v>
      </c>
      <c r="GI144" t="s">
        <v>193</v>
      </c>
      <c r="GJ144" t="s">
        <v>193</v>
      </c>
      <c r="GK144" t="s">
        <v>193</v>
      </c>
      <c r="GL144">
        <v>100</v>
      </c>
      <c r="GM144" t="s">
        <v>109</v>
      </c>
      <c r="GN144" t="s">
        <v>193</v>
      </c>
      <c r="GO144" t="s">
        <v>193</v>
      </c>
      <c r="GP144" t="s">
        <v>193</v>
      </c>
      <c r="GQ144" t="s">
        <v>193</v>
      </c>
      <c r="GR144" t="s">
        <v>193</v>
      </c>
      <c r="GS144" t="s">
        <v>193</v>
      </c>
      <c r="GT144" t="s">
        <v>193</v>
      </c>
      <c r="GU144" t="s">
        <v>193</v>
      </c>
      <c r="GV144" t="s">
        <v>193</v>
      </c>
      <c r="GW144" t="s">
        <v>193</v>
      </c>
      <c r="GX144" t="s">
        <v>193</v>
      </c>
      <c r="GY144" t="s">
        <v>193</v>
      </c>
      <c r="GZ144" t="s">
        <v>114</v>
      </c>
      <c r="HA144" t="s">
        <v>193</v>
      </c>
      <c r="HB144" t="s">
        <v>193</v>
      </c>
      <c r="HC144" t="s">
        <v>193</v>
      </c>
      <c r="HD144" t="s">
        <v>193</v>
      </c>
      <c r="HE144" t="s">
        <v>193</v>
      </c>
      <c r="HF144" t="s">
        <v>193</v>
      </c>
      <c r="HG144" t="s">
        <v>193</v>
      </c>
      <c r="HH144" t="s">
        <v>193</v>
      </c>
      <c r="HI144" t="s">
        <v>193</v>
      </c>
      <c r="HJ144" t="s">
        <v>193</v>
      </c>
      <c r="HK144" t="s">
        <v>193</v>
      </c>
      <c r="HL144" t="s">
        <v>193</v>
      </c>
      <c r="HM144" t="s">
        <v>193</v>
      </c>
      <c r="HN144" t="s">
        <v>193</v>
      </c>
      <c r="HO144" t="s">
        <v>193</v>
      </c>
      <c r="HP144" t="s">
        <v>193</v>
      </c>
      <c r="HQ144" t="s">
        <v>193</v>
      </c>
      <c r="HR144" t="s">
        <v>193</v>
      </c>
      <c r="HS144" t="s">
        <v>193</v>
      </c>
      <c r="HT144" t="s">
        <v>193</v>
      </c>
      <c r="HU144" t="s">
        <v>193</v>
      </c>
      <c r="HV144" t="s">
        <v>193</v>
      </c>
      <c r="HW144" t="s">
        <v>193</v>
      </c>
      <c r="HX144" t="s">
        <v>193</v>
      </c>
      <c r="HY144" t="s">
        <v>193</v>
      </c>
      <c r="HZ144" t="s">
        <v>114</v>
      </c>
      <c r="IA144" t="s">
        <v>109</v>
      </c>
      <c r="IB144" t="s">
        <v>109</v>
      </c>
      <c r="IC144" t="s">
        <v>106</v>
      </c>
      <c r="ID144" t="s">
        <v>789</v>
      </c>
      <c r="IE144" t="s">
        <v>129</v>
      </c>
      <c r="IF144" t="s">
        <v>785</v>
      </c>
      <c r="IG144" t="s">
        <v>193</v>
      </c>
      <c r="IH144" t="s">
        <v>193</v>
      </c>
      <c r="II144" t="s">
        <v>193</v>
      </c>
      <c r="IJ144" t="s">
        <v>193</v>
      </c>
      <c r="IK144" t="s">
        <v>193</v>
      </c>
      <c r="IL144" t="s">
        <v>193</v>
      </c>
      <c r="IM144" t="s">
        <v>193</v>
      </c>
      <c r="IN144" t="s">
        <v>193</v>
      </c>
      <c r="IO144" t="s">
        <v>193</v>
      </c>
      <c r="IP144" t="s">
        <v>193</v>
      </c>
      <c r="IQ144" t="s">
        <v>193</v>
      </c>
      <c r="IR144" t="s">
        <v>193</v>
      </c>
      <c r="IS144" t="s">
        <v>193</v>
      </c>
      <c r="IT144" t="s">
        <v>193</v>
      </c>
      <c r="IU144" t="s">
        <v>193</v>
      </c>
      <c r="IV144" t="s">
        <v>193</v>
      </c>
      <c r="IW144" t="s">
        <v>193</v>
      </c>
      <c r="IX144" t="s">
        <v>193</v>
      </c>
      <c r="IY144" t="s">
        <v>193</v>
      </c>
      <c r="IZ144" t="s">
        <v>193</v>
      </c>
      <c r="JA144" t="s">
        <v>193</v>
      </c>
      <c r="JB144" t="s">
        <v>193</v>
      </c>
      <c r="JC144" t="s">
        <v>193</v>
      </c>
      <c r="JD144" t="s">
        <v>193</v>
      </c>
      <c r="JE144" t="s">
        <v>193</v>
      </c>
      <c r="JF144" t="s">
        <v>193</v>
      </c>
      <c r="JG144" t="s">
        <v>193</v>
      </c>
      <c r="JH144" t="s">
        <v>193</v>
      </c>
      <c r="JI144" t="s">
        <v>193</v>
      </c>
      <c r="JJ144" t="s">
        <v>193</v>
      </c>
      <c r="JK144" t="s">
        <v>193</v>
      </c>
      <c r="JL144" t="s">
        <v>193</v>
      </c>
      <c r="JM144" t="s">
        <v>193</v>
      </c>
      <c r="JN144" t="s">
        <v>193</v>
      </c>
      <c r="JO144" t="s">
        <v>193</v>
      </c>
      <c r="JP144" t="s">
        <v>193</v>
      </c>
      <c r="JQ144" t="s">
        <v>193</v>
      </c>
      <c r="JR144" t="s">
        <v>114</v>
      </c>
      <c r="JS144" t="s">
        <v>193</v>
      </c>
      <c r="JT144" t="s">
        <v>193</v>
      </c>
      <c r="JU144" t="s">
        <v>193</v>
      </c>
      <c r="JV144" t="s">
        <v>193</v>
      </c>
      <c r="JW144" t="s">
        <v>193</v>
      </c>
      <c r="JX144" t="s">
        <v>193</v>
      </c>
      <c r="JY144" t="s">
        <v>193</v>
      </c>
      <c r="JZ144" t="s">
        <v>193</v>
      </c>
      <c r="KA144" t="s">
        <v>3499</v>
      </c>
      <c r="KB144">
        <v>0</v>
      </c>
      <c r="KC144">
        <v>1</v>
      </c>
      <c r="KD144">
        <v>1</v>
      </c>
      <c r="KE144">
        <v>0</v>
      </c>
      <c r="KF144">
        <v>0</v>
      </c>
      <c r="KG144">
        <v>0</v>
      </c>
      <c r="KH144">
        <v>0</v>
      </c>
      <c r="KI144">
        <v>0</v>
      </c>
      <c r="KJ144" t="s">
        <v>193</v>
      </c>
      <c r="KK144" t="s">
        <v>114</v>
      </c>
      <c r="KL144" t="s">
        <v>193</v>
      </c>
      <c r="KM144" t="s">
        <v>193</v>
      </c>
      <c r="KN144" t="s">
        <v>193</v>
      </c>
      <c r="KO144" t="s">
        <v>193</v>
      </c>
      <c r="KP144" t="s">
        <v>193</v>
      </c>
      <c r="KQ144" t="s">
        <v>193</v>
      </c>
      <c r="KR144" t="s">
        <v>193</v>
      </c>
      <c r="KS144" t="s">
        <v>193</v>
      </c>
      <c r="KT144" t="s">
        <v>193</v>
      </c>
      <c r="KU144" t="s">
        <v>193</v>
      </c>
      <c r="KV144" t="s">
        <v>193</v>
      </c>
      <c r="KW144" t="s">
        <v>193</v>
      </c>
      <c r="KX144" t="s">
        <v>193</v>
      </c>
      <c r="KY144" t="s">
        <v>193</v>
      </c>
      <c r="KZ144" t="s">
        <v>193</v>
      </c>
      <c r="LA144" t="s">
        <v>193</v>
      </c>
      <c r="LB144" t="s">
        <v>193</v>
      </c>
      <c r="LC144" t="s">
        <v>193</v>
      </c>
      <c r="LD144" t="s">
        <v>193</v>
      </c>
      <c r="LE144" t="s">
        <v>193</v>
      </c>
      <c r="LF144" t="s">
        <v>193</v>
      </c>
      <c r="LG144" t="s">
        <v>193</v>
      </c>
      <c r="LH144" t="s">
        <v>193</v>
      </c>
      <c r="LI144" t="s">
        <v>193</v>
      </c>
      <c r="LJ144" t="s">
        <v>193</v>
      </c>
      <c r="LK144" t="s">
        <v>193</v>
      </c>
      <c r="LL144" t="s">
        <v>193</v>
      </c>
      <c r="LM144" t="s">
        <v>193</v>
      </c>
      <c r="LN144" t="s">
        <v>193</v>
      </c>
      <c r="LO144" t="s">
        <v>193</v>
      </c>
      <c r="LP144" t="s">
        <v>193</v>
      </c>
      <c r="LQ144" t="s">
        <v>193</v>
      </c>
      <c r="LR144" t="s">
        <v>193</v>
      </c>
      <c r="LS144" t="s">
        <v>193</v>
      </c>
      <c r="LT144" t="s">
        <v>193</v>
      </c>
      <c r="LU144" t="s">
        <v>193</v>
      </c>
      <c r="LV144" t="s">
        <v>193</v>
      </c>
      <c r="LW144" t="s">
        <v>193</v>
      </c>
      <c r="LX144" t="s">
        <v>193</v>
      </c>
      <c r="LY144" t="s">
        <v>193</v>
      </c>
      <c r="LZ144" t="s">
        <v>193</v>
      </c>
      <c r="MA144" t="s">
        <v>193</v>
      </c>
      <c r="MB144" t="s">
        <v>193</v>
      </c>
      <c r="MC144" t="s">
        <v>193</v>
      </c>
      <c r="MD144" t="s">
        <v>193</v>
      </c>
      <c r="ME144" t="s">
        <v>193</v>
      </c>
      <c r="MF144" t="s">
        <v>193</v>
      </c>
      <c r="MG144" t="s">
        <v>193</v>
      </c>
      <c r="MH144" t="s">
        <v>193</v>
      </c>
      <c r="MI144" t="s">
        <v>193</v>
      </c>
      <c r="MJ144" t="s">
        <v>193</v>
      </c>
      <c r="MK144" t="s">
        <v>193</v>
      </c>
      <c r="ML144" t="s">
        <v>193</v>
      </c>
      <c r="MM144" t="s">
        <v>193</v>
      </c>
      <c r="MN144" t="s">
        <v>193</v>
      </c>
      <c r="MO144" t="s">
        <v>193</v>
      </c>
      <c r="MP144" t="s">
        <v>193</v>
      </c>
      <c r="MQ144" t="s">
        <v>193</v>
      </c>
      <c r="MR144" t="s">
        <v>193</v>
      </c>
      <c r="MS144" t="s">
        <v>193</v>
      </c>
      <c r="MT144" t="s">
        <v>193</v>
      </c>
      <c r="MU144" t="s">
        <v>193</v>
      </c>
      <c r="MV144" t="s">
        <v>193</v>
      </c>
      <c r="MW144" t="s">
        <v>193</v>
      </c>
      <c r="MX144" t="s">
        <v>193</v>
      </c>
      <c r="MY144" t="s">
        <v>193</v>
      </c>
      <c r="MZ144" t="s">
        <v>193</v>
      </c>
      <c r="NA144" t="s">
        <v>193</v>
      </c>
      <c r="NB144" t="s">
        <v>193</v>
      </c>
      <c r="NC144">
        <v>196473603</v>
      </c>
      <c r="ND144" t="s">
        <v>3604</v>
      </c>
      <c r="NE144" t="s">
        <v>4327</v>
      </c>
      <c r="NF144" t="s">
        <v>193</v>
      </c>
      <c r="NG144" t="s">
        <v>699</v>
      </c>
      <c r="NH144" t="s">
        <v>700</v>
      </c>
      <c r="NI144" t="s">
        <v>611</v>
      </c>
      <c r="NJ144" t="s">
        <v>193</v>
      </c>
      <c r="NK144">
        <v>146</v>
      </c>
    </row>
    <row r="145" spans="1:375" x14ac:dyDescent="0.35">
      <c r="A145" t="s">
        <v>4328</v>
      </c>
      <c r="B145" t="s">
        <v>4329</v>
      </c>
      <c r="C145" t="s">
        <v>3316</v>
      </c>
      <c r="D145">
        <v>9.259259265187817E-4</v>
      </c>
      <c r="E145" t="s">
        <v>193</v>
      </c>
      <c r="F145" t="s">
        <v>193</v>
      </c>
      <c r="G145" t="s">
        <v>193</v>
      </c>
      <c r="H145" t="s">
        <v>3316</v>
      </c>
      <c r="I145" t="s">
        <v>103</v>
      </c>
      <c r="J145" t="s">
        <v>193</v>
      </c>
      <c r="K145" t="s">
        <v>104</v>
      </c>
      <c r="L145" t="s">
        <v>103</v>
      </c>
      <c r="M145" t="s">
        <v>103</v>
      </c>
      <c r="N145" t="s">
        <v>107</v>
      </c>
      <c r="O145" t="s">
        <v>3606</v>
      </c>
      <c r="P145" t="s">
        <v>108</v>
      </c>
      <c r="Q145" t="s">
        <v>517</v>
      </c>
      <c r="R145" t="s">
        <v>3606</v>
      </c>
      <c r="S145" t="s">
        <v>106</v>
      </c>
      <c r="T145" t="s">
        <v>225</v>
      </c>
      <c r="U145" t="s">
        <v>213</v>
      </c>
      <c r="V145" t="s">
        <v>225</v>
      </c>
      <c r="W145" t="s">
        <v>244</v>
      </c>
      <c r="X145" t="s">
        <v>243</v>
      </c>
      <c r="Y145" t="s">
        <v>244</v>
      </c>
      <c r="Z145" t="s">
        <v>3593</v>
      </c>
      <c r="AA145" t="s">
        <v>193</v>
      </c>
      <c r="AB145" t="s">
        <v>766</v>
      </c>
      <c r="AC145" t="s">
        <v>3593</v>
      </c>
      <c r="AD145" t="s">
        <v>3593</v>
      </c>
      <c r="AE145" t="s">
        <v>770</v>
      </c>
      <c r="AF145" t="s">
        <v>193</v>
      </c>
      <c r="AG145" t="s">
        <v>766</v>
      </c>
      <c r="AH145" t="s">
        <v>770</v>
      </c>
      <c r="AI145" t="s">
        <v>770</v>
      </c>
      <c r="AJ145" t="s">
        <v>489</v>
      </c>
      <c r="AK145" t="s">
        <v>490</v>
      </c>
      <c r="AL145" t="s">
        <v>109</v>
      </c>
      <c r="AM145" t="s">
        <v>193</v>
      </c>
      <c r="AN145" t="s">
        <v>109</v>
      </c>
      <c r="AO145" t="s">
        <v>193</v>
      </c>
      <c r="AP145" t="s">
        <v>491</v>
      </c>
      <c r="AQ145" t="s">
        <v>193</v>
      </c>
      <c r="AR145" t="s">
        <v>193</v>
      </c>
      <c r="AS145" t="s">
        <v>492</v>
      </c>
      <c r="AT145" t="s">
        <v>193</v>
      </c>
      <c r="AU145" t="s">
        <v>111</v>
      </c>
      <c r="AV145">
        <v>1</v>
      </c>
      <c r="AW145">
        <v>0</v>
      </c>
      <c r="AX145">
        <v>0</v>
      </c>
      <c r="AY145">
        <v>0</v>
      </c>
      <c r="AZ145">
        <v>0</v>
      </c>
      <c r="BA145">
        <v>0</v>
      </c>
      <c r="BB145">
        <v>0</v>
      </c>
      <c r="BC145" t="s">
        <v>110</v>
      </c>
      <c r="BD145" t="s">
        <v>1423</v>
      </c>
      <c r="BE145" t="s">
        <v>112</v>
      </c>
      <c r="BF145">
        <v>1</v>
      </c>
      <c r="BG145">
        <v>0</v>
      </c>
      <c r="BH145">
        <v>0</v>
      </c>
      <c r="BI145">
        <v>0</v>
      </c>
      <c r="BJ145">
        <v>0</v>
      </c>
      <c r="BK145">
        <v>0</v>
      </c>
      <c r="BL145">
        <v>0</v>
      </c>
      <c r="BM145">
        <v>0</v>
      </c>
      <c r="BN145">
        <v>0</v>
      </c>
      <c r="BO145">
        <v>0</v>
      </c>
      <c r="BP145" t="s">
        <v>193</v>
      </c>
      <c r="BQ145" t="s">
        <v>113</v>
      </c>
      <c r="BR145" t="s">
        <v>501</v>
      </c>
      <c r="BS145" t="s">
        <v>503</v>
      </c>
      <c r="BT145">
        <v>1</v>
      </c>
      <c r="BU145">
        <v>1</v>
      </c>
      <c r="BV145">
        <v>1</v>
      </c>
      <c r="BW145">
        <v>1</v>
      </c>
      <c r="BX145">
        <v>1</v>
      </c>
      <c r="BY145">
        <v>0</v>
      </c>
      <c r="BZ145">
        <v>1</v>
      </c>
      <c r="CA145">
        <v>0</v>
      </c>
      <c r="CB145" t="s">
        <v>498</v>
      </c>
      <c r="CC145">
        <v>200</v>
      </c>
      <c r="CD145">
        <v>100</v>
      </c>
      <c r="CE145" t="s">
        <v>109</v>
      </c>
      <c r="CF145">
        <v>300</v>
      </c>
      <c r="CG145">
        <v>115.384615384615</v>
      </c>
      <c r="CH145" t="s">
        <v>109</v>
      </c>
      <c r="CI145">
        <v>250</v>
      </c>
      <c r="CJ145">
        <v>108.695652173913</v>
      </c>
      <c r="CK145" t="s">
        <v>109</v>
      </c>
      <c r="CL145">
        <v>250</v>
      </c>
      <c r="CM145">
        <v>86.2068965517241</v>
      </c>
      <c r="CN145" t="s">
        <v>109</v>
      </c>
      <c r="CO145">
        <v>450</v>
      </c>
      <c r="CP145">
        <v>187.5</v>
      </c>
      <c r="CQ145" t="s">
        <v>109</v>
      </c>
      <c r="CR145" t="s">
        <v>193</v>
      </c>
      <c r="CS145" t="s">
        <v>193</v>
      </c>
      <c r="CT145" t="s">
        <v>193</v>
      </c>
      <c r="CU145" t="s">
        <v>612</v>
      </c>
      <c r="CV145" t="s">
        <v>109</v>
      </c>
      <c r="CW145">
        <v>750</v>
      </c>
      <c r="CX145" t="s">
        <v>193</v>
      </c>
      <c r="CY145" t="s">
        <v>193</v>
      </c>
      <c r="CZ145" t="s">
        <v>193</v>
      </c>
      <c r="DA145" t="s">
        <v>193</v>
      </c>
      <c r="DB145" t="s">
        <v>193</v>
      </c>
      <c r="DC145" t="s">
        <v>193</v>
      </c>
      <c r="DD145" t="s">
        <v>156</v>
      </c>
      <c r="DE145">
        <v>750</v>
      </c>
      <c r="DF145" t="s">
        <v>109</v>
      </c>
      <c r="DG145" t="s">
        <v>114</v>
      </c>
      <c r="DH145" t="s">
        <v>193</v>
      </c>
      <c r="DI145" t="s">
        <v>193</v>
      </c>
      <c r="DJ145" t="s">
        <v>193</v>
      </c>
      <c r="DK145" t="s">
        <v>193</v>
      </c>
      <c r="DL145" t="s">
        <v>193</v>
      </c>
      <c r="DM145" t="s">
        <v>193</v>
      </c>
      <c r="DN145" t="s">
        <v>193</v>
      </c>
      <c r="DO145" t="s">
        <v>193</v>
      </c>
      <c r="DP145" t="s">
        <v>193</v>
      </c>
      <c r="DQ145" t="s">
        <v>193</v>
      </c>
      <c r="DR145" t="s">
        <v>193</v>
      </c>
      <c r="DS145" t="s">
        <v>193</v>
      </c>
      <c r="DT145" t="s">
        <v>193</v>
      </c>
      <c r="DU145" t="s">
        <v>193</v>
      </c>
      <c r="DV145" t="s">
        <v>193</v>
      </c>
      <c r="DW145" t="s">
        <v>193</v>
      </c>
      <c r="DX145" t="s">
        <v>193</v>
      </c>
      <c r="DY145" t="s">
        <v>193</v>
      </c>
      <c r="DZ145" t="s">
        <v>193</v>
      </c>
      <c r="EA145" t="s">
        <v>193</v>
      </c>
      <c r="EB145" t="s">
        <v>193</v>
      </c>
      <c r="EC145" t="s">
        <v>193</v>
      </c>
      <c r="ED145" t="s">
        <v>193</v>
      </c>
      <c r="EE145" t="s">
        <v>193</v>
      </c>
      <c r="EF145" t="s">
        <v>193</v>
      </c>
      <c r="EG145" t="s">
        <v>109</v>
      </c>
      <c r="EH145" t="s">
        <v>114</v>
      </c>
      <c r="EI145" t="s">
        <v>109</v>
      </c>
      <c r="EJ145" t="s">
        <v>106</v>
      </c>
      <c r="EK145" t="s">
        <v>789</v>
      </c>
      <c r="EL145" t="s">
        <v>173</v>
      </c>
      <c r="EM145" t="s">
        <v>785</v>
      </c>
      <c r="EN145" t="s">
        <v>193</v>
      </c>
      <c r="EO145" t="s">
        <v>193</v>
      </c>
      <c r="EP145" t="s">
        <v>193</v>
      </c>
      <c r="EQ145" t="s">
        <v>193</v>
      </c>
      <c r="ER145" t="s">
        <v>193</v>
      </c>
      <c r="ES145" t="s">
        <v>193</v>
      </c>
      <c r="ET145" t="s">
        <v>193</v>
      </c>
      <c r="EU145" t="s">
        <v>193</v>
      </c>
      <c r="EV145" t="s">
        <v>193</v>
      </c>
      <c r="EW145" t="s">
        <v>193</v>
      </c>
      <c r="EX145" t="s">
        <v>193</v>
      </c>
      <c r="EY145" t="s">
        <v>193</v>
      </c>
      <c r="EZ145" t="s">
        <v>193</v>
      </c>
      <c r="FA145" t="s">
        <v>193</v>
      </c>
      <c r="FB145" t="s">
        <v>193</v>
      </c>
      <c r="FC145" t="s">
        <v>193</v>
      </c>
      <c r="FD145" t="s">
        <v>193</v>
      </c>
      <c r="FE145" t="s">
        <v>193</v>
      </c>
      <c r="FF145" t="s">
        <v>193</v>
      </c>
      <c r="FG145" t="s">
        <v>193</v>
      </c>
      <c r="FH145" t="s">
        <v>193</v>
      </c>
      <c r="FI145" t="s">
        <v>193</v>
      </c>
      <c r="FJ145" t="s">
        <v>193</v>
      </c>
      <c r="FK145" t="s">
        <v>193</v>
      </c>
      <c r="FL145" t="s">
        <v>193</v>
      </c>
      <c r="FM145" t="s">
        <v>193</v>
      </c>
      <c r="FN145" t="s">
        <v>193</v>
      </c>
      <c r="FO145" t="s">
        <v>193</v>
      </c>
      <c r="FP145" t="s">
        <v>193</v>
      </c>
      <c r="FQ145" t="s">
        <v>193</v>
      </c>
      <c r="FR145" t="s">
        <v>193</v>
      </c>
      <c r="FS145" t="s">
        <v>193</v>
      </c>
      <c r="FT145" t="s">
        <v>193</v>
      </c>
      <c r="FU145" t="s">
        <v>193</v>
      </c>
      <c r="FV145" t="s">
        <v>193</v>
      </c>
      <c r="FW145" t="s">
        <v>193</v>
      </c>
      <c r="FX145" t="s">
        <v>193</v>
      </c>
      <c r="FY145" t="s">
        <v>193</v>
      </c>
      <c r="FZ145" t="s">
        <v>193</v>
      </c>
      <c r="GA145" t="s">
        <v>193</v>
      </c>
      <c r="GB145" t="s">
        <v>193</v>
      </c>
      <c r="GC145" t="s">
        <v>193</v>
      </c>
      <c r="GD145" t="s">
        <v>193</v>
      </c>
      <c r="GE145" t="s">
        <v>193</v>
      </c>
      <c r="GF145" t="s">
        <v>193</v>
      </c>
      <c r="GG145" t="s">
        <v>193</v>
      </c>
      <c r="GH145" t="s">
        <v>193</v>
      </c>
      <c r="GI145" t="s">
        <v>193</v>
      </c>
      <c r="GJ145" t="s">
        <v>193</v>
      </c>
      <c r="GK145" t="s">
        <v>193</v>
      </c>
      <c r="GL145" t="s">
        <v>193</v>
      </c>
      <c r="GM145" t="s">
        <v>193</v>
      </c>
      <c r="GN145" t="s">
        <v>193</v>
      </c>
      <c r="GO145" t="s">
        <v>193</v>
      </c>
      <c r="GP145" t="s">
        <v>193</v>
      </c>
      <c r="GQ145" t="s">
        <v>193</v>
      </c>
      <c r="GR145" t="s">
        <v>193</v>
      </c>
      <c r="GS145" t="s">
        <v>193</v>
      </c>
      <c r="GT145" t="s">
        <v>193</v>
      </c>
      <c r="GU145" t="s">
        <v>193</v>
      </c>
      <c r="GV145" t="s">
        <v>193</v>
      </c>
      <c r="GW145" t="s">
        <v>193</v>
      </c>
      <c r="GX145" t="s">
        <v>193</v>
      </c>
      <c r="GY145" t="s">
        <v>193</v>
      </c>
      <c r="GZ145" t="s">
        <v>193</v>
      </c>
      <c r="HA145" t="s">
        <v>193</v>
      </c>
      <c r="HB145" t="s">
        <v>193</v>
      </c>
      <c r="HC145" t="s">
        <v>193</v>
      </c>
      <c r="HD145" t="s">
        <v>193</v>
      </c>
      <c r="HE145" t="s">
        <v>193</v>
      </c>
      <c r="HF145" t="s">
        <v>193</v>
      </c>
      <c r="HG145" t="s">
        <v>193</v>
      </c>
      <c r="HH145" t="s">
        <v>193</v>
      </c>
      <c r="HI145" t="s">
        <v>193</v>
      </c>
      <c r="HJ145" t="s">
        <v>193</v>
      </c>
      <c r="HK145" t="s">
        <v>193</v>
      </c>
      <c r="HL145" t="s">
        <v>193</v>
      </c>
      <c r="HM145" t="s">
        <v>193</v>
      </c>
      <c r="HN145" t="s">
        <v>193</v>
      </c>
      <c r="HO145" t="s">
        <v>193</v>
      </c>
      <c r="HP145" t="s">
        <v>193</v>
      </c>
      <c r="HQ145" t="s">
        <v>193</v>
      </c>
      <c r="HR145" t="s">
        <v>193</v>
      </c>
      <c r="HS145" t="s">
        <v>193</v>
      </c>
      <c r="HT145" t="s">
        <v>193</v>
      </c>
      <c r="HU145" t="s">
        <v>193</v>
      </c>
      <c r="HV145" t="s">
        <v>193</v>
      </c>
      <c r="HW145" t="s">
        <v>193</v>
      </c>
      <c r="HX145" t="s">
        <v>193</v>
      </c>
      <c r="HY145" t="s">
        <v>193</v>
      </c>
      <c r="HZ145" t="s">
        <v>193</v>
      </c>
      <c r="IA145" t="s">
        <v>193</v>
      </c>
      <c r="IB145" t="s">
        <v>193</v>
      </c>
      <c r="IC145" t="s">
        <v>193</v>
      </c>
      <c r="ID145" t="s">
        <v>193</v>
      </c>
      <c r="IE145" t="s">
        <v>193</v>
      </c>
      <c r="IF145" t="s">
        <v>193</v>
      </c>
      <c r="IG145" t="s">
        <v>193</v>
      </c>
      <c r="IH145" t="s">
        <v>193</v>
      </c>
      <c r="II145" t="s">
        <v>193</v>
      </c>
      <c r="IJ145" t="s">
        <v>193</v>
      </c>
      <c r="IK145" t="s">
        <v>193</v>
      </c>
      <c r="IL145" t="s">
        <v>193</v>
      </c>
      <c r="IM145" t="s">
        <v>193</v>
      </c>
      <c r="IN145" t="s">
        <v>193</v>
      </c>
      <c r="IO145" t="s">
        <v>193</v>
      </c>
      <c r="IP145" t="s">
        <v>193</v>
      </c>
      <c r="IQ145" t="s">
        <v>193</v>
      </c>
      <c r="IR145" t="s">
        <v>193</v>
      </c>
      <c r="IS145" t="s">
        <v>193</v>
      </c>
      <c r="IT145" t="s">
        <v>193</v>
      </c>
      <c r="IU145" t="s">
        <v>193</v>
      </c>
      <c r="IV145" t="s">
        <v>193</v>
      </c>
      <c r="IW145" t="s">
        <v>193</v>
      </c>
      <c r="IX145" t="s">
        <v>193</v>
      </c>
      <c r="IY145" t="s">
        <v>193</v>
      </c>
      <c r="IZ145" t="s">
        <v>193</v>
      </c>
      <c r="JA145" t="s">
        <v>193</v>
      </c>
      <c r="JB145" t="s">
        <v>193</v>
      </c>
      <c r="JC145" t="s">
        <v>193</v>
      </c>
      <c r="JD145" t="s">
        <v>193</v>
      </c>
      <c r="JE145" t="s">
        <v>193</v>
      </c>
      <c r="JF145" t="s">
        <v>193</v>
      </c>
      <c r="JG145" t="s">
        <v>193</v>
      </c>
      <c r="JH145" t="s">
        <v>193</v>
      </c>
      <c r="JI145" t="s">
        <v>193</v>
      </c>
      <c r="JJ145" t="s">
        <v>193</v>
      </c>
      <c r="JK145" t="s">
        <v>193</v>
      </c>
      <c r="JL145" t="s">
        <v>193</v>
      </c>
      <c r="JM145" t="s">
        <v>193</v>
      </c>
      <c r="JN145" t="s">
        <v>193</v>
      </c>
      <c r="JO145" t="s">
        <v>193</v>
      </c>
      <c r="JP145" t="s">
        <v>193</v>
      </c>
      <c r="JQ145" t="s">
        <v>193</v>
      </c>
      <c r="JR145" t="s">
        <v>114</v>
      </c>
      <c r="JS145" t="s">
        <v>193</v>
      </c>
      <c r="JT145" t="s">
        <v>193</v>
      </c>
      <c r="JU145" t="s">
        <v>193</v>
      </c>
      <c r="JV145" t="s">
        <v>193</v>
      </c>
      <c r="JW145" t="s">
        <v>193</v>
      </c>
      <c r="JX145" t="s">
        <v>193</v>
      </c>
      <c r="JY145" t="s">
        <v>193</v>
      </c>
      <c r="JZ145" t="s">
        <v>193</v>
      </c>
      <c r="KA145" t="s">
        <v>3599</v>
      </c>
      <c r="KB145">
        <v>0</v>
      </c>
      <c r="KC145">
        <v>1</v>
      </c>
      <c r="KD145">
        <v>1</v>
      </c>
      <c r="KE145">
        <v>0</v>
      </c>
      <c r="KF145">
        <v>0</v>
      </c>
      <c r="KG145">
        <v>0</v>
      </c>
      <c r="KH145">
        <v>0</v>
      </c>
      <c r="KI145">
        <v>0</v>
      </c>
      <c r="KJ145" t="s">
        <v>193</v>
      </c>
      <c r="KK145" t="s">
        <v>114</v>
      </c>
      <c r="KL145" t="s">
        <v>193</v>
      </c>
      <c r="KM145" t="s">
        <v>193</v>
      </c>
      <c r="KN145" t="s">
        <v>193</v>
      </c>
      <c r="KO145" t="s">
        <v>193</v>
      </c>
      <c r="KP145" t="s">
        <v>193</v>
      </c>
      <c r="KQ145" t="s">
        <v>193</v>
      </c>
      <c r="KR145" t="s">
        <v>193</v>
      </c>
      <c r="KS145" t="s">
        <v>193</v>
      </c>
      <c r="KT145" t="s">
        <v>193</v>
      </c>
      <c r="KU145" t="s">
        <v>193</v>
      </c>
      <c r="KV145" t="s">
        <v>193</v>
      </c>
      <c r="KW145" t="s">
        <v>193</v>
      </c>
      <c r="KX145" t="s">
        <v>193</v>
      </c>
      <c r="KY145" t="s">
        <v>193</v>
      </c>
      <c r="KZ145" t="s">
        <v>193</v>
      </c>
      <c r="LA145" t="s">
        <v>193</v>
      </c>
      <c r="LB145" t="s">
        <v>193</v>
      </c>
      <c r="LC145" t="s">
        <v>193</v>
      </c>
      <c r="LD145" t="s">
        <v>193</v>
      </c>
      <c r="LE145" t="s">
        <v>193</v>
      </c>
      <c r="LF145" t="s">
        <v>193</v>
      </c>
      <c r="LG145" t="s">
        <v>193</v>
      </c>
      <c r="LH145" t="s">
        <v>193</v>
      </c>
      <c r="LI145" t="s">
        <v>193</v>
      </c>
      <c r="LJ145" t="s">
        <v>193</v>
      </c>
      <c r="LK145" t="s">
        <v>193</v>
      </c>
      <c r="LL145" t="s">
        <v>193</v>
      </c>
      <c r="LM145" t="s">
        <v>193</v>
      </c>
      <c r="LN145" t="s">
        <v>193</v>
      </c>
      <c r="LO145" t="s">
        <v>193</v>
      </c>
      <c r="LP145" t="s">
        <v>193</v>
      </c>
      <c r="LQ145" t="s">
        <v>193</v>
      </c>
      <c r="LR145" t="s">
        <v>193</v>
      </c>
      <c r="LS145" t="s">
        <v>193</v>
      </c>
      <c r="LT145" t="s">
        <v>193</v>
      </c>
      <c r="LU145" t="s">
        <v>193</v>
      </c>
      <c r="LV145" t="s">
        <v>193</v>
      </c>
      <c r="LW145" t="s">
        <v>193</v>
      </c>
      <c r="LX145" t="s">
        <v>193</v>
      </c>
      <c r="LY145" t="s">
        <v>193</v>
      </c>
      <c r="LZ145" t="s">
        <v>193</v>
      </c>
      <c r="MA145" t="s">
        <v>193</v>
      </c>
      <c r="MB145" t="s">
        <v>193</v>
      </c>
      <c r="MC145" t="s">
        <v>193</v>
      </c>
      <c r="MD145" t="s">
        <v>193</v>
      </c>
      <c r="ME145" t="s">
        <v>193</v>
      </c>
      <c r="MF145" t="s">
        <v>193</v>
      </c>
      <c r="MG145" t="s">
        <v>193</v>
      </c>
      <c r="MH145" t="s">
        <v>193</v>
      </c>
      <c r="MI145" t="s">
        <v>193</v>
      </c>
      <c r="MJ145" t="s">
        <v>193</v>
      </c>
      <c r="MK145" t="s">
        <v>193</v>
      </c>
      <c r="ML145" t="s">
        <v>193</v>
      </c>
      <c r="MM145" t="s">
        <v>193</v>
      </c>
      <c r="MN145" t="s">
        <v>193</v>
      </c>
      <c r="MO145" t="s">
        <v>193</v>
      </c>
      <c r="MP145" t="s">
        <v>193</v>
      </c>
      <c r="MQ145" t="s">
        <v>193</v>
      </c>
      <c r="MR145" t="s">
        <v>193</v>
      </c>
      <c r="MS145" t="s">
        <v>193</v>
      </c>
      <c r="MT145" t="s">
        <v>193</v>
      </c>
      <c r="MU145" t="s">
        <v>193</v>
      </c>
      <c r="MV145" t="s">
        <v>193</v>
      </c>
      <c r="MW145" t="s">
        <v>193</v>
      </c>
      <c r="MX145" t="s">
        <v>193</v>
      </c>
      <c r="MY145" t="s">
        <v>193</v>
      </c>
      <c r="MZ145" t="s">
        <v>193</v>
      </c>
      <c r="NA145" t="s">
        <v>193</v>
      </c>
      <c r="NB145" t="s">
        <v>193</v>
      </c>
      <c r="NC145">
        <v>196473617</v>
      </c>
      <c r="ND145" t="s">
        <v>3605</v>
      </c>
      <c r="NE145" t="s">
        <v>4330</v>
      </c>
      <c r="NF145" t="s">
        <v>193</v>
      </c>
      <c r="NG145" t="s">
        <v>699</v>
      </c>
      <c r="NH145" t="s">
        <v>700</v>
      </c>
      <c r="NI145" t="s">
        <v>611</v>
      </c>
      <c r="NJ145" t="s">
        <v>193</v>
      </c>
      <c r="NK145">
        <v>147</v>
      </c>
    </row>
    <row r="146" spans="1:375" x14ac:dyDescent="0.35">
      <c r="A146" t="s">
        <v>4331</v>
      </c>
      <c r="B146" t="s">
        <v>4332</v>
      </c>
      <c r="C146" t="s">
        <v>3316</v>
      </c>
      <c r="D146">
        <v>1.0912698406692861E-3</v>
      </c>
      <c r="E146" t="s">
        <v>193</v>
      </c>
      <c r="F146" t="s">
        <v>193</v>
      </c>
      <c r="G146" t="s">
        <v>193</v>
      </c>
      <c r="H146" t="s">
        <v>3316</v>
      </c>
      <c r="I146" t="s">
        <v>103</v>
      </c>
      <c r="J146" t="s">
        <v>193</v>
      </c>
      <c r="K146" t="s">
        <v>104</v>
      </c>
      <c r="L146" t="s">
        <v>103</v>
      </c>
      <c r="M146" t="s">
        <v>103</v>
      </c>
      <c r="N146" t="s">
        <v>107</v>
      </c>
      <c r="O146" t="s">
        <v>3606</v>
      </c>
      <c r="P146" t="s">
        <v>108</v>
      </c>
      <c r="Q146" t="s">
        <v>517</v>
      </c>
      <c r="R146" t="s">
        <v>3606</v>
      </c>
      <c r="S146" t="s">
        <v>106</v>
      </c>
      <c r="T146" t="s">
        <v>225</v>
      </c>
      <c r="U146" t="s">
        <v>213</v>
      </c>
      <c r="V146" t="s">
        <v>225</v>
      </c>
      <c r="W146" t="s">
        <v>244</v>
      </c>
      <c r="X146" t="s">
        <v>243</v>
      </c>
      <c r="Y146" t="s">
        <v>244</v>
      </c>
      <c r="Z146" t="s">
        <v>3593</v>
      </c>
      <c r="AA146" t="s">
        <v>193</v>
      </c>
      <c r="AB146" t="s">
        <v>766</v>
      </c>
      <c r="AC146" t="s">
        <v>3593</v>
      </c>
      <c r="AD146" t="s">
        <v>3593</v>
      </c>
      <c r="AE146" t="s">
        <v>770</v>
      </c>
      <c r="AF146" t="s">
        <v>193</v>
      </c>
      <c r="AG146" t="s">
        <v>766</v>
      </c>
      <c r="AH146" t="s">
        <v>770</v>
      </c>
      <c r="AI146" t="s">
        <v>770</v>
      </c>
      <c r="AJ146" t="s">
        <v>489</v>
      </c>
      <c r="AK146" t="s">
        <v>490</v>
      </c>
      <c r="AL146" t="s">
        <v>109</v>
      </c>
      <c r="AM146" t="s">
        <v>193</v>
      </c>
      <c r="AN146" t="s">
        <v>109</v>
      </c>
      <c r="AO146" t="s">
        <v>193</v>
      </c>
      <c r="AP146" t="s">
        <v>491</v>
      </c>
      <c r="AQ146" t="s">
        <v>193</v>
      </c>
      <c r="AR146" t="s">
        <v>193</v>
      </c>
      <c r="AS146" t="s">
        <v>496</v>
      </c>
      <c r="AT146" t="s">
        <v>193</v>
      </c>
      <c r="AU146" t="s">
        <v>701</v>
      </c>
      <c r="AV146">
        <v>0</v>
      </c>
      <c r="AW146">
        <v>1</v>
      </c>
      <c r="AX146">
        <v>0</v>
      </c>
      <c r="AY146">
        <v>0</v>
      </c>
      <c r="AZ146">
        <v>0</v>
      </c>
      <c r="BA146">
        <v>0</v>
      </c>
      <c r="BB146">
        <v>0</v>
      </c>
      <c r="BC146" t="s">
        <v>130</v>
      </c>
      <c r="BD146" t="s">
        <v>701</v>
      </c>
      <c r="BE146" t="s">
        <v>112</v>
      </c>
      <c r="BF146">
        <v>1</v>
      </c>
      <c r="BG146">
        <v>0</v>
      </c>
      <c r="BH146">
        <v>0</v>
      </c>
      <c r="BI146">
        <v>0</v>
      </c>
      <c r="BJ146">
        <v>0</v>
      </c>
      <c r="BK146">
        <v>0</v>
      </c>
      <c r="BL146">
        <v>0</v>
      </c>
      <c r="BM146">
        <v>0</v>
      </c>
      <c r="BN146">
        <v>0</v>
      </c>
      <c r="BO146">
        <v>0</v>
      </c>
      <c r="BP146" t="s">
        <v>193</v>
      </c>
      <c r="BQ146" t="s">
        <v>128</v>
      </c>
      <c r="BR146" t="s">
        <v>501</v>
      </c>
      <c r="BS146" t="s">
        <v>193</v>
      </c>
      <c r="BT146" t="s">
        <v>193</v>
      </c>
      <c r="BU146" t="s">
        <v>193</v>
      </c>
      <c r="BV146" t="s">
        <v>193</v>
      </c>
      <c r="BW146" t="s">
        <v>193</v>
      </c>
      <c r="BX146" t="s">
        <v>193</v>
      </c>
      <c r="BY146" t="s">
        <v>193</v>
      </c>
      <c r="BZ146" t="s">
        <v>193</v>
      </c>
      <c r="CA146" t="s">
        <v>193</v>
      </c>
      <c r="CB146" t="s">
        <v>193</v>
      </c>
      <c r="CC146" t="s">
        <v>193</v>
      </c>
      <c r="CD146" t="s">
        <v>193</v>
      </c>
      <c r="CE146" t="s">
        <v>193</v>
      </c>
      <c r="CF146" t="s">
        <v>193</v>
      </c>
      <c r="CG146" t="s">
        <v>193</v>
      </c>
      <c r="CH146" t="s">
        <v>193</v>
      </c>
      <c r="CI146" t="s">
        <v>193</v>
      </c>
      <c r="CJ146" t="s">
        <v>193</v>
      </c>
      <c r="CK146" t="s">
        <v>193</v>
      </c>
      <c r="CL146" t="s">
        <v>193</v>
      </c>
      <c r="CM146" t="s">
        <v>193</v>
      </c>
      <c r="CN146" t="s">
        <v>193</v>
      </c>
      <c r="CO146" t="s">
        <v>193</v>
      </c>
      <c r="CP146" t="s">
        <v>193</v>
      </c>
      <c r="CQ146" t="s">
        <v>193</v>
      </c>
      <c r="CR146" t="s">
        <v>193</v>
      </c>
      <c r="CS146" t="s">
        <v>193</v>
      </c>
      <c r="CT146" t="s">
        <v>193</v>
      </c>
      <c r="CU146" t="s">
        <v>193</v>
      </c>
      <c r="CV146" t="s">
        <v>193</v>
      </c>
      <c r="CW146" t="s">
        <v>193</v>
      </c>
      <c r="CX146" t="s">
        <v>193</v>
      </c>
      <c r="CY146" t="s">
        <v>193</v>
      </c>
      <c r="CZ146" t="s">
        <v>193</v>
      </c>
      <c r="DA146" t="s">
        <v>193</v>
      </c>
      <c r="DB146" t="s">
        <v>193</v>
      </c>
      <c r="DC146" t="s">
        <v>193</v>
      </c>
      <c r="DD146" t="s">
        <v>193</v>
      </c>
      <c r="DE146" t="s">
        <v>193</v>
      </c>
      <c r="DF146" t="s">
        <v>193</v>
      </c>
      <c r="DG146" t="s">
        <v>193</v>
      </c>
      <c r="DH146" t="s">
        <v>193</v>
      </c>
      <c r="DI146" t="s">
        <v>193</v>
      </c>
      <c r="DJ146" t="s">
        <v>193</v>
      </c>
      <c r="DK146" t="s">
        <v>193</v>
      </c>
      <c r="DL146" t="s">
        <v>193</v>
      </c>
      <c r="DM146" t="s">
        <v>193</v>
      </c>
      <c r="DN146" t="s">
        <v>193</v>
      </c>
      <c r="DO146" t="s">
        <v>193</v>
      </c>
      <c r="DP146" t="s">
        <v>193</v>
      </c>
      <c r="DQ146" t="s">
        <v>193</v>
      </c>
      <c r="DR146" t="s">
        <v>193</v>
      </c>
      <c r="DS146" t="s">
        <v>193</v>
      </c>
      <c r="DT146" t="s">
        <v>193</v>
      </c>
      <c r="DU146" t="s">
        <v>193</v>
      </c>
      <c r="DV146" t="s">
        <v>193</v>
      </c>
      <c r="DW146" t="s">
        <v>193</v>
      </c>
      <c r="DX146" t="s">
        <v>193</v>
      </c>
      <c r="DY146" t="s">
        <v>193</v>
      </c>
      <c r="DZ146" t="s">
        <v>193</v>
      </c>
      <c r="EA146" t="s">
        <v>193</v>
      </c>
      <c r="EB146" t="s">
        <v>193</v>
      </c>
      <c r="EC146" t="s">
        <v>193</v>
      </c>
      <c r="ED146" t="s">
        <v>193</v>
      </c>
      <c r="EE146" t="s">
        <v>193</v>
      </c>
      <c r="EF146" t="s">
        <v>193</v>
      </c>
      <c r="EG146" t="s">
        <v>193</v>
      </c>
      <c r="EH146" t="s">
        <v>193</v>
      </c>
      <c r="EI146" t="s">
        <v>193</v>
      </c>
      <c r="EJ146" t="s">
        <v>193</v>
      </c>
      <c r="EK146" t="s">
        <v>193</v>
      </c>
      <c r="EL146" t="s">
        <v>193</v>
      </c>
      <c r="EM146" t="s">
        <v>193</v>
      </c>
      <c r="EN146" t="s">
        <v>3608</v>
      </c>
      <c r="EO146">
        <v>1</v>
      </c>
      <c r="EP146">
        <v>1</v>
      </c>
      <c r="EQ146">
        <v>1</v>
      </c>
      <c r="ER146">
        <v>1</v>
      </c>
      <c r="ES146">
        <v>1</v>
      </c>
      <c r="ET146">
        <v>0</v>
      </c>
      <c r="EU146">
        <v>1</v>
      </c>
      <c r="EV146">
        <v>1</v>
      </c>
      <c r="EW146">
        <v>0</v>
      </c>
      <c r="EX146" t="s">
        <v>109</v>
      </c>
      <c r="EY146">
        <v>30</v>
      </c>
      <c r="EZ146">
        <v>30</v>
      </c>
      <c r="FA146" t="s">
        <v>193</v>
      </c>
      <c r="FB146" t="s">
        <v>193</v>
      </c>
      <c r="FC146" t="s">
        <v>193</v>
      </c>
      <c r="FD146">
        <v>30</v>
      </c>
      <c r="FE146" t="s">
        <v>109</v>
      </c>
      <c r="FF146">
        <v>25</v>
      </c>
      <c r="FG146" t="s">
        <v>109</v>
      </c>
      <c r="FH146">
        <v>75</v>
      </c>
      <c r="FI146" t="s">
        <v>109</v>
      </c>
      <c r="FJ146" t="s">
        <v>193</v>
      </c>
      <c r="FK146" t="s">
        <v>193</v>
      </c>
      <c r="FL146" t="s">
        <v>193</v>
      </c>
      <c r="FM146" t="s">
        <v>193</v>
      </c>
      <c r="FN146" t="s">
        <v>193</v>
      </c>
      <c r="FO146" t="s">
        <v>193</v>
      </c>
      <c r="FP146" t="s">
        <v>193</v>
      </c>
      <c r="FQ146" t="s">
        <v>193</v>
      </c>
      <c r="FR146" t="s">
        <v>193</v>
      </c>
      <c r="FS146" t="s">
        <v>193</v>
      </c>
      <c r="FT146" t="s">
        <v>193</v>
      </c>
      <c r="FU146" t="s">
        <v>109</v>
      </c>
      <c r="FV146">
        <v>50</v>
      </c>
      <c r="FW146" t="s">
        <v>193</v>
      </c>
      <c r="FX146" t="s">
        <v>193</v>
      </c>
      <c r="FY146">
        <v>50</v>
      </c>
      <c r="FZ146" t="s">
        <v>109</v>
      </c>
      <c r="GA146" t="s">
        <v>109</v>
      </c>
      <c r="GB146">
        <v>100</v>
      </c>
      <c r="GC146" t="s">
        <v>193</v>
      </c>
      <c r="GD146" t="s">
        <v>193</v>
      </c>
      <c r="GE146">
        <v>100</v>
      </c>
      <c r="GF146" t="s">
        <v>109</v>
      </c>
      <c r="GG146" t="s">
        <v>109</v>
      </c>
      <c r="GH146">
        <v>75</v>
      </c>
      <c r="GI146" t="s">
        <v>193</v>
      </c>
      <c r="GJ146" t="s">
        <v>193</v>
      </c>
      <c r="GK146" t="s">
        <v>193</v>
      </c>
      <c r="GL146">
        <v>75</v>
      </c>
      <c r="GM146" t="s">
        <v>109</v>
      </c>
      <c r="GN146" t="s">
        <v>109</v>
      </c>
      <c r="GO146" t="s">
        <v>193</v>
      </c>
      <c r="GP146">
        <v>5</v>
      </c>
      <c r="GQ146" t="s">
        <v>193</v>
      </c>
      <c r="GR146" t="s">
        <v>193</v>
      </c>
      <c r="GS146" t="s">
        <v>193</v>
      </c>
      <c r="GT146" t="s">
        <v>193</v>
      </c>
      <c r="GU146" t="s">
        <v>193</v>
      </c>
      <c r="GV146" t="s">
        <v>193</v>
      </c>
      <c r="GW146" t="s">
        <v>109</v>
      </c>
      <c r="GX146" t="s">
        <v>156</v>
      </c>
      <c r="GY146">
        <v>5</v>
      </c>
      <c r="GZ146" t="s">
        <v>114</v>
      </c>
      <c r="HA146" t="s">
        <v>193</v>
      </c>
      <c r="HB146" t="s">
        <v>193</v>
      </c>
      <c r="HC146" t="s">
        <v>193</v>
      </c>
      <c r="HD146" t="s">
        <v>193</v>
      </c>
      <c r="HE146" t="s">
        <v>193</v>
      </c>
      <c r="HF146" t="s">
        <v>193</v>
      </c>
      <c r="HG146" t="s">
        <v>193</v>
      </c>
      <c r="HH146" t="s">
        <v>193</v>
      </c>
      <c r="HI146" t="s">
        <v>193</v>
      </c>
      <c r="HJ146" t="s">
        <v>193</v>
      </c>
      <c r="HK146" t="s">
        <v>193</v>
      </c>
      <c r="HL146" t="s">
        <v>193</v>
      </c>
      <c r="HM146" t="s">
        <v>193</v>
      </c>
      <c r="HN146" t="s">
        <v>193</v>
      </c>
      <c r="HO146" t="s">
        <v>193</v>
      </c>
      <c r="HP146" t="s">
        <v>193</v>
      </c>
      <c r="HQ146" t="s">
        <v>193</v>
      </c>
      <c r="HR146" t="s">
        <v>193</v>
      </c>
      <c r="HS146" t="s">
        <v>193</v>
      </c>
      <c r="HT146" t="s">
        <v>193</v>
      </c>
      <c r="HU146" t="s">
        <v>193</v>
      </c>
      <c r="HV146" t="s">
        <v>193</v>
      </c>
      <c r="HW146" t="s">
        <v>193</v>
      </c>
      <c r="HX146" t="s">
        <v>193</v>
      </c>
      <c r="HY146" t="s">
        <v>193</v>
      </c>
      <c r="HZ146" t="s">
        <v>114</v>
      </c>
      <c r="IA146" t="s">
        <v>109</v>
      </c>
      <c r="IB146" t="s">
        <v>109</v>
      </c>
      <c r="IC146" t="s">
        <v>106</v>
      </c>
      <c r="ID146" t="s">
        <v>789</v>
      </c>
      <c r="IE146" t="s">
        <v>129</v>
      </c>
      <c r="IF146" t="s">
        <v>785</v>
      </c>
      <c r="IG146" t="s">
        <v>193</v>
      </c>
      <c r="IH146" t="s">
        <v>193</v>
      </c>
      <c r="II146" t="s">
        <v>193</v>
      </c>
      <c r="IJ146" t="s">
        <v>193</v>
      </c>
      <c r="IK146" t="s">
        <v>193</v>
      </c>
      <c r="IL146" t="s">
        <v>193</v>
      </c>
      <c r="IM146" t="s">
        <v>193</v>
      </c>
      <c r="IN146" t="s">
        <v>193</v>
      </c>
      <c r="IO146" t="s">
        <v>193</v>
      </c>
      <c r="IP146" t="s">
        <v>193</v>
      </c>
      <c r="IQ146" t="s">
        <v>193</v>
      </c>
      <c r="IR146" t="s">
        <v>193</v>
      </c>
      <c r="IS146" t="s">
        <v>193</v>
      </c>
      <c r="IT146" t="s">
        <v>193</v>
      </c>
      <c r="IU146" t="s">
        <v>193</v>
      </c>
      <c r="IV146" t="s">
        <v>193</v>
      </c>
      <c r="IW146" t="s">
        <v>193</v>
      </c>
      <c r="IX146" t="s">
        <v>193</v>
      </c>
      <c r="IY146" t="s">
        <v>193</v>
      </c>
      <c r="IZ146" t="s">
        <v>193</v>
      </c>
      <c r="JA146" t="s">
        <v>193</v>
      </c>
      <c r="JB146" t="s">
        <v>193</v>
      </c>
      <c r="JC146" t="s">
        <v>193</v>
      </c>
      <c r="JD146" t="s">
        <v>193</v>
      </c>
      <c r="JE146" t="s">
        <v>193</v>
      </c>
      <c r="JF146" t="s">
        <v>193</v>
      </c>
      <c r="JG146" t="s">
        <v>193</v>
      </c>
      <c r="JH146" t="s">
        <v>193</v>
      </c>
      <c r="JI146" t="s">
        <v>193</v>
      </c>
      <c r="JJ146" t="s">
        <v>193</v>
      </c>
      <c r="JK146" t="s">
        <v>193</v>
      </c>
      <c r="JL146" t="s">
        <v>193</v>
      </c>
      <c r="JM146" t="s">
        <v>193</v>
      </c>
      <c r="JN146" t="s">
        <v>193</v>
      </c>
      <c r="JO146" t="s">
        <v>193</v>
      </c>
      <c r="JP146" t="s">
        <v>193</v>
      </c>
      <c r="JQ146" t="s">
        <v>193</v>
      </c>
      <c r="JR146" t="s">
        <v>114</v>
      </c>
      <c r="JS146" t="s">
        <v>193</v>
      </c>
      <c r="JT146" t="s">
        <v>193</v>
      </c>
      <c r="JU146" t="s">
        <v>193</v>
      </c>
      <c r="JV146" t="s">
        <v>193</v>
      </c>
      <c r="JW146" t="s">
        <v>193</v>
      </c>
      <c r="JX146" t="s">
        <v>193</v>
      </c>
      <c r="JY146" t="s">
        <v>193</v>
      </c>
      <c r="JZ146" t="s">
        <v>193</v>
      </c>
      <c r="KA146" t="s">
        <v>3599</v>
      </c>
      <c r="KB146">
        <v>0</v>
      </c>
      <c r="KC146">
        <v>1</v>
      </c>
      <c r="KD146">
        <v>1</v>
      </c>
      <c r="KE146">
        <v>0</v>
      </c>
      <c r="KF146">
        <v>0</v>
      </c>
      <c r="KG146">
        <v>0</v>
      </c>
      <c r="KH146">
        <v>0</v>
      </c>
      <c r="KI146">
        <v>0</v>
      </c>
      <c r="KJ146" t="s">
        <v>193</v>
      </c>
      <c r="KK146" t="s">
        <v>114</v>
      </c>
      <c r="KL146" t="s">
        <v>193</v>
      </c>
      <c r="KM146" t="s">
        <v>193</v>
      </c>
      <c r="KN146" t="s">
        <v>193</v>
      </c>
      <c r="KO146" t="s">
        <v>193</v>
      </c>
      <c r="KP146" t="s">
        <v>193</v>
      </c>
      <c r="KQ146" t="s">
        <v>193</v>
      </c>
      <c r="KR146" t="s">
        <v>193</v>
      </c>
      <c r="KS146" t="s">
        <v>193</v>
      </c>
      <c r="KT146" t="s">
        <v>193</v>
      </c>
      <c r="KU146" t="s">
        <v>193</v>
      </c>
      <c r="KV146" t="s">
        <v>193</v>
      </c>
      <c r="KW146" t="s">
        <v>193</v>
      </c>
      <c r="KX146" t="s">
        <v>193</v>
      </c>
      <c r="KY146" t="s">
        <v>193</v>
      </c>
      <c r="KZ146" t="s">
        <v>193</v>
      </c>
      <c r="LA146" t="s">
        <v>193</v>
      </c>
      <c r="LB146" t="s">
        <v>193</v>
      </c>
      <c r="LC146" t="s">
        <v>193</v>
      </c>
      <c r="LD146" t="s">
        <v>193</v>
      </c>
      <c r="LE146" t="s">
        <v>193</v>
      </c>
      <c r="LF146" t="s">
        <v>193</v>
      </c>
      <c r="LG146" t="s">
        <v>193</v>
      </c>
      <c r="LH146" t="s">
        <v>193</v>
      </c>
      <c r="LI146" t="s">
        <v>193</v>
      </c>
      <c r="LJ146" t="s">
        <v>193</v>
      </c>
      <c r="LK146" t="s">
        <v>193</v>
      </c>
      <c r="LL146" t="s">
        <v>193</v>
      </c>
      <c r="LM146" t="s">
        <v>193</v>
      </c>
      <c r="LN146" t="s">
        <v>193</v>
      </c>
      <c r="LO146" t="s">
        <v>193</v>
      </c>
      <c r="LP146" t="s">
        <v>193</v>
      </c>
      <c r="LQ146" t="s">
        <v>193</v>
      </c>
      <c r="LR146" t="s">
        <v>193</v>
      </c>
      <c r="LS146" t="s">
        <v>193</v>
      </c>
      <c r="LT146" t="s">
        <v>193</v>
      </c>
      <c r="LU146" t="s">
        <v>193</v>
      </c>
      <c r="LV146" t="s">
        <v>193</v>
      </c>
      <c r="LW146" t="s">
        <v>193</v>
      </c>
      <c r="LX146" t="s">
        <v>193</v>
      </c>
      <c r="LY146" t="s">
        <v>193</v>
      </c>
      <c r="LZ146" t="s">
        <v>193</v>
      </c>
      <c r="MA146" t="s">
        <v>193</v>
      </c>
      <c r="MB146" t="s">
        <v>193</v>
      </c>
      <c r="MC146" t="s">
        <v>193</v>
      </c>
      <c r="MD146" t="s">
        <v>193</v>
      </c>
      <c r="ME146" t="s">
        <v>193</v>
      </c>
      <c r="MF146" t="s">
        <v>193</v>
      </c>
      <c r="MG146" t="s">
        <v>193</v>
      </c>
      <c r="MH146" t="s">
        <v>193</v>
      </c>
      <c r="MI146" t="s">
        <v>193</v>
      </c>
      <c r="MJ146" t="s">
        <v>193</v>
      </c>
      <c r="MK146" t="s">
        <v>193</v>
      </c>
      <c r="ML146" t="s">
        <v>193</v>
      </c>
      <c r="MM146" t="s">
        <v>193</v>
      </c>
      <c r="MN146" t="s">
        <v>193</v>
      </c>
      <c r="MO146" t="s">
        <v>193</v>
      </c>
      <c r="MP146" t="s">
        <v>193</v>
      </c>
      <c r="MQ146" t="s">
        <v>193</v>
      </c>
      <c r="MR146" t="s">
        <v>193</v>
      </c>
      <c r="MS146" t="s">
        <v>193</v>
      </c>
      <c r="MT146" t="s">
        <v>193</v>
      </c>
      <c r="MU146" t="s">
        <v>193</v>
      </c>
      <c r="MV146" t="s">
        <v>193</v>
      </c>
      <c r="MW146" t="s">
        <v>193</v>
      </c>
      <c r="MX146" t="s">
        <v>193</v>
      </c>
      <c r="MY146" t="s">
        <v>193</v>
      </c>
      <c r="MZ146" t="s">
        <v>193</v>
      </c>
      <c r="NA146" t="s">
        <v>193</v>
      </c>
      <c r="NB146" t="s">
        <v>193</v>
      </c>
      <c r="NC146">
        <v>196473623</v>
      </c>
      <c r="ND146" t="s">
        <v>3607</v>
      </c>
      <c r="NE146" t="s">
        <v>4333</v>
      </c>
      <c r="NF146" t="s">
        <v>193</v>
      </c>
      <c r="NG146" t="s">
        <v>699</v>
      </c>
      <c r="NH146" t="s">
        <v>700</v>
      </c>
      <c r="NI146" t="s">
        <v>611</v>
      </c>
      <c r="NJ146" t="s">
        <v>193</v>
      </c>
      <c r="NK146">
        <v>148</v>
      </c>
    </row>
    <row r="147" spans="1:375" x14ac:dyDescent="0.35">
      <c r="A147" t="s">
        <v>4334</v>
      </c>
      <c r="B147" t="s">
        <v>4335</v>
      </c>
      <c r="C147" t="s">
        <v>3316</v>
      </c>
      <c r="D147">
        <v>1.2500000004365575E-2</v>
      </c>
      <c r="E147" t="s">
        <v>193</v>
      </c>
      <c r="F147" t="s">
        <v>193</v>
      </c>
      <c r="G147" t="s">
        <v>193</v>
      </c>
      <c r="H147" t="s">
        <v>3316</v>
      </c>
      <c r="I147" t="s">
        <v>103</v>
      </c>
      <c r="J147" t="s">
        <v>193</v>
      </c>
      <c r="K147" t="s">
        <v>104</v>
      </c>
      <c r="L147" t="s">
        <v>103</v>
      </c>
      <c r="M147" t="s">
        <v>103</v>
      </c>
      <c r="N147" t="s">
        <v>107</v>
      </c>
      <c r="O147" t="s">
        <v>3606</v>
      </c>
      <c r="P147" t="s">
        <v>108</v>
      </c>
      <c r="Q147" t="s">
        <v>517</v>
      </c>
      <c r="R147" t="s">
        <v>3606</v>
      </c>
      <c r="S147" t="s">
        <v>106</v>
      </c>
      <c r="T147" t="s">
        <v>225</v>
      </c>
      <c r="U147" t="s">
        <v>213</v>
      </c>
      <c r="V147" t="s">
        <v>225</v>
      </c>
      <c r="W147" t="s">
        <v>244</v>
      </c>
      <c r="X147" t="s">
        <v>243</v>
      </c>
      <c r="Y147" t="s">
        <v>244</v>
      </c>
      <c r="Z147" t="s">
        <v>3593</v>
      </c>
      <c r="AA147" t="s">
        <v>193</v>
      </c>
      <c r="AB147" t="s">
        <v>766</v>
      </c>
      <c r="AC147" t="s">
        <v>3593</v>
      </c>
      <c r="AD147" t="s">
        <v>3593</v>
      </c>
      <c r="AE147" t="s">
        <v>770</v>
      </c>
      <c r="AF147" t="s">
        <v>193</v>
      </c>
      <c r="AG147" t="s">
        <v>766</v>
      </c>
      <c r="AH147" t="s">
        <v>770</v>
      </c>
      <c r="AI147" t="s">
        <v>770</v>
      </c>
      <c r="AJ147" t="s">
        <v>489</v>
      </c>
      <c r="AK147" t="s">
        <v>3317</v>
      </c>
      <c r="AL147" t="s">
        <v>109</v>
      </c>
      <c r="AM147" t="s">
        <v>193</v>
      </c>
      <c r="AN147" t="s">
        <v>109</v>
      </c>
      <c r="AO147" t="s">
        <v>193</v>
      </c>
      <c r="AP147" t="s">
        <v>491</v>
      </c>
      <c r="AQ147" t="s">
        <v>193</v>
      </c>
      <c r="AR147" t="s">
        <v>193</v>
      </c>
      <c r="AS147" t="s">
        <v>193</v>
      </c>
      <c r="AT147" t="s">
        <v>193</v>
      </c>
      <c r="AU147" t="s">
        <v>193</v>
      </c>
      <c r="AV147" t="s">
        <v>193</v>
      </c>
      <c r="AW147" t="s">
        <v>193</v>
      </c>
      <c r="AX147" t="s">
        <v>193</v>
      </c>
      <c r="AY147" t="s">
        <v>193</v>
      </c>
      <c r="AZ147" t="s">
        <v>193</v>
      </c>
      <c r="BA147" t="s">
        <v>193</v>
      </c>
      <c r="BB147" t="s">
        <v>193</v>
      </c>
      <c r="BC147" t="s">
        <v>193</v>
      </c>
      <c r="BD147" t="s">
        <v>193</v>
      </c>
      <c r="BE147" t="s">
        <v>193</v>
      </c>
      <c r="BF147" t="s">
        <v>193</v>
      </c>
      <c r="BG147" t="s">
        <v>193</v>
      </c>
      <c r="BH147" t="s">
        <v>193</v>
      </c>
      <c r="BI147" t="s">
        <v>193</v>
      </c>
      <c r="BJ147" t="s">
        <v>193</v>
      </c>
      <c r="BK147" t="s">
        <v>193</v>
      </c>
      <c r="BL147" t="s">
        <v>193</v>
      </c>
      <c r="BM147" t="s">
        <v>193</v>
      </c>
      <c r="BN147" t="s">
        <v>193</v>
      </c>
      <c r="BO147" t="s">
        <v>193</v>
      </c>
      <c r="BP147" t="s">
        <v>193</v>
      </c>
      <c r="BQ147" t="s">
        <v>193</v>
      </c>
      <c r="BR147" t="s">
        <v>193</v>
      </c>
      <c r="BS147" t="s">
        <v>193</v>
      </c>
      <c r="BT147" t="s">
        <v>193</v>
      </c>
      <c r="BU147" t="s">
        <v>193</v>
      </c>
      <c r="BV147" t="s">
        <v>193</v>
      </c>
      <c r="BW147" t="s">
        <v>193</v>
      </c>
      <c r="BX147" t="s">
        <v>193</v>
      </c>
      <c r="BY147" t="s">
        <v>193</v>
      </c>
      <c r="BZ147" t="s">
        <v>193</v>
      </c>
      <c r="CA147" t="s">
        <v>193</v>
      </c>
      <c r="CB147" t="s">
        <v>193</v>
      </c>
      <c r="CC147" t="s">
        <v>193</v>
      </c>
      <c r="CD147" t="s">
        <v>193</v>
      </c>
      <c r="CE147" t="s">
        <v>193</v>
      </c>
      <c r="CF147" t="s">
        <v>193</v>
      </c>
      <c r="CG147" t="s">
        <v>193</v>
      </c>
      <c r="CH147" t="s">
        <v>193</v>
      </c>
      <c r="CI147" t="s">
        <v>193</v>
      </c>
      <c r="CJ147" t="s">
        <v>193</v>
      </c>
      <c r="CK147" t="s">
        <v>193</v>
      </c>
      <c r="CL147" t="s">
        <v>193</v>
      </c>
      <c r="CM147" t="s">
        <v>193</v>
      </c>
      <c r="CN147" t="s">
        <v>193</v>
      </c>
      <c r="CO147" t="s">
        <v>193</v>
      </c>
      <c r="CP147" t="s">
        <v>193</v>
      </c>
      <c r="CQ147" t="s">
        <v>193</v>
      </c>
      <c r="CR147" t="s">
        <v>193</v>
      </c>
      <c r="CS147" t="s">
        <v>193</v>
      </c>
      <c r="CT147" t="s">
        <v>193</v>
      </c>
      <c r="CU147" t="s">
        <v>193</v>
      </c>
      <c r="CV147" t="s">
        <v>193</v>
      </c>
      <c r="CW147" t="s">
        <v>193</v>
      </c>
      <c r="CX147" t="s">
        <v>193</v>
      </c>
      <c r="CY147" t="s">
        <v>193</v>
      </c>
      <c r="CZ147" t="s">
        <v>193</v>
      </c>
      <c r="DA147" t="s">
        <v>193</v>
      </c>
      <c r="DB147" t="s">
        <v>193</v>
      </c>
      <c r="DC147" t="s">
        <v>193</v>
      </c>
      <c r="DD147" t="s">
        <v>193</v>
      </c>
      <c r="DE147" t="s">
        <v>193</v>
      </c>
      <c r="DF147" t="s">
        <v>193</v>
      </c>
      <c r="DG147" t="s">
        <v>193</v>
      </c>
      <c r="DH147" t="s">
        <v>193</v>
      </c>
      <c r="DI147" t="s">
        <v>193</v>
      </c>
      <c r="DJ147" t="s">
        <v>193</v>
      </c>
      <c r="DK147" t="s">
        <v>193</v>
      </c>
      <c r="DL147" t="s">
        <v>193</v>
      </c>
      <c r="DM147" t="s">
        <v>193</v>
      </c>
      <c r="DN147" t="s">
        <v>193</v>
      </c>
      <c r="DO147" t="s">
        <v>193</v>
      </c>
      <c r="DP147" t="s">
        <v>193</v>
      </c>
      <c r="DQ147" t="s">
        <v>193</v>
      </c>
      <c r="DR147" t="s">
        <v>193</v>
      </c>
      <c r="DS147" t="s">
        <v>193</v>
      </c>
      <c r="DT147" t="s">
        <v>193</v>
      </c>
      <c r="DU147" t="s">
        <v>193</v>
      </c>
      <c r="DV147" t="s">
        <v>193</v>
      </c>
      <c r="DW147" t="s">
        <v>193</v>
      </c>
      <c r="DX147" t="s">
        <v>193</v>
      </c>
      <c r="DY147" t="s">
        <v>193</v>
      </c>
      <c r="DZ147" t="s">
        <v>193</v>
      </c>
      <c r="EA147" t="s">
        <v>193</v>
      </c>
      <c r="EB147" t="s">
        <v>193</v>
      </c>
      <c r="EC147" t="s">
        <v>193</v>
      </c>
      <c r="ED147" t="s">
        <v>193</v>
      </c>
      <c r="EE147" t="s">
        <v>193</v>
      </c>
      <c r="EF147" t="s">
        <v>193</v>
      </c>
      <c r="EG147" t="s">
        <v>193</v>
      </c>
      <c r="EH147" t="s">
        <v>193</v>
      </c>
      <c r="EI147" t="s">
        <v>193</v>
      </c>
      <c r="EJ147" t="s">
        <v>193</v>
      </c>
      <c r="EK147" t="s">
        <v>193</v>
      </c>
      <c r="EL147" t="s">
        <v>193</v>
      </c>
      <c r="EM147" t="s">
        <v>193</v>
      </c>
      <c r="EN147" t="s">
        <v>193</v>
      </c>
      <c r="EO147" t="s">
        <v>193</v>
      </c>
      <c r="EP147" t="s">
        <v>193</v>
      </c>
      <c r="EQ147" t="s">
        <v>193</v>
      </c>
      <c r="ER147" t="s">
        <v>193</v>
      </c>
      <c r="ES147" t="s">
        <v>193</v>
      </c>
      <c r="ET147" t="s">
        <v>193</v>
      </c>
      <c r="EU147" t="s">
        <v>193</v>
      </c>
      <c r="EV147" t="s">
        <v>193</v>
      </c>
      <c r="EW147" t="s">
        <v>193</v>
      </c>
      <c r="EX147" t="s">
        <v>193</v>
      </c>
      <c r="EY147" t="s">
        <v>193</v>
      </c>
      <c r="EZ147" t="s">
        <v>193</v>
      </c>
      <c r="FA147" t="s">
        <v>193</v>
      </c>
      <c r="FB147" t="s">
        <v>193</v>
      </c>
      <c r="FC147" t="s">
        <v>193</v>
      </c>
      <c r="FD147" t="s">
        <v>193</v>
      </c>
      <c r="FE147" t="s">
        <v>193</v>
      </c>
      <c r="FF147" t="s">
        <v>193</v>
      </c>
      <c r="FG147" t="s">
        <v>193</v>
      </c>
      <c r="FH147" t="s">
        <v>193</v>
      </c>
      <c r="FI147" t="s">
        <v>193</v>
      </c>
      <c r="FJ147" t="s">
        <v>193</v>
      </c>
      <c r="FK147" t="s">
        <v>193</v>
      </c>
      <c r="FL147" t="s">
        <v>193</v>
      </c>
      <c r="FM147" t="s">
        <v>193</v>
      </c>
      <c r="FN147" t="s">
        <v>193</v>
      </c>
      <c r="FO147" t="s">
        <v>193</v>
      </c>
      <c r="FP147" t="s">
        <v>193</v>
      </c>
      <c r="FQ147" t="s">
        <v>193</v>
      </c>
      <c r="FR147" t="s">
        <v>193</v>
      </c>
      <c r="FS147" t="s">
        <v>193</v>
      </c>
      <c r="FT147" t="s">
        <v>193</v>
      </c>
      <c r="FU147" t="s">
        <v>193</v>
      </c>
      <c r="FV147" t="s">
        <v>193</v>
      </c>
      <c r="FW147" t="s">
        <v>193</v>
      </c>
      <c r="FX147" t="s">
        <v>193</v>
      </c>
      <c r="FY147" t="s">
        <v>193</v>
      </c>
      <c r="FZ147" t="s">
        <v>193</v>
      </c>
      <c r="GA147" t="s">
        <v>193</v>
      </c>
      <c r="GB147" t="s">
        <v>193</v>
      </c>
      <c r="GC147" t="s">
        <v>193</v>
      </c>
      <c r="GD147" t="s">
        <v>193</v>
      </c>
      <c r="GE147" t="s">
        <v>193</v>
      </c>
      <c r="GF147" t="s">
        <v>193</v>
      </c>
      <c r="GG147" t="s">
        <v>193</v>
      </c>
      <c r="GH147" t="s">
        <v>193</v>
      </c>
      <c r="GI147" t="s">
        <v>193</v>
      </c>
      <c r="GJ147" t="s">
        <v>193</v>
      </c>
      <c r="GK147" t="s">
        <v>193</v>
      </c>
      <c r="GL147" t="s">
        <v>193</v>
      </c>
      <c r="GM147" t="s">
        <v>193</v>
      </c>
      <c r="GN147" t="s">
        <v>193</v>
      </c>
      <c r="GO147" t="s">
        <v>193</v>
      </c>
      <c r="GP147" t="s">
        <v>193</v>
      </c>
      <c r="GQ147" t="s">
        <v>193</v>
      </c>
      <c r="GR147" t="s">
        <v>193</v>
      </c>
      <c r="GS147" t="s">
        <v>193</v>
      </c>
      <c r="GT147" t="s">
        <v>193</v>
      </c>
      <c r="GU147" t="s">
        <v>193</v>
      </c>
      <c r="GV147" t="s">
        <v>193</v>
      </c>
      <c r="GW147" t="s">
        <v>193</v>
      </c>
      <c r="GX147" t="s">
        <v>193</v>
      </c>
      <c r="GY147" t="s">
        <v>193</v>
      </c>
      <c r="GZ147" t="s">
        <v>193</v>
      </c>
      <c r="HA147" t="s">
        <v>193</v>
      </c>
      <c r="HB147" t="s">
        <v>193</v>
      </c>
      <c r="HC147" t="s">
        <v>193</v>
      </c>
      <c r="HD147" t="s">
        <v>193</v>
      </c>
      <c r="HE147" t="s">
        <v>193</v>
      </c>
      <c r="HF147" t="s">
        <v>193</v>
      </c>
      <c r="HG147" t="s">
        <v>193</v>
      </c>
      <c r="HH147" t="s">
        <v>193</v>
      </c>
      <c r="HI147" t="s">
        <v>193</v>
      </c>
      <c r="HJ147" t="s">
        <v>193</v>
      </c>
      <c r="HK147" t="s">
        <v>193</v>
      </c>
      <c r="HL147" t="s">
        <v>193</v>
      </c>
      <c r="HM147" t="s">
        <v>193</v>
      </c>
      <c r="HN147" t="s">
        <v>193</v>
      </c>
      <c r="HO147" t="s">
        <v>193</v>
      </c>
      <c r="HP147" t="s">
        <v>193</v>
      </c>
      <c r="HQ147" t="s">
        <v>193</v>
      </c>
      <c r="HR147" t="s">
        <v>193</v>
      </c>
      <c r="HS147" t="s">
        <v>193</v>
      </c>
      <c r="HT147" t="s">
        <v>193</v>
      </c>
      <c r="HU147" t="s">
        <v>193</v>
      </c>
      <c r="HV147" t="s">
        <v>193</v>
      </c>
      <c r="HW147" t="s">
        <v>193</v>
      </c>
      <c r="HX147" t="s">
        <v>193</v>
      </c>
      <c r="HY147" t="s">
        <v>193</v>
      </c>
      <c r="HZ147" t="s">
        <v>193</v>
      </c>
      <c r="IA147" t="s">
        <v>193</v>
      </c>
      <c r="IB147" t="s">
        <v>193</v>
      </c>
      <c r="IC147" t="s">
        <v>193</v>
      </c>
      <c r="ID147" t="s">
        <v>193</v>
      </c>
      <c r="IE147" t="s">
        <v>193</v>
      </c>
      <c r="IF147" t="s">
        <v>193</v>
      </c>
      <c r="IG147" t="s">
        <v>193</v>
      </c>
      <c r="IH147" t="s">
        <v>193</v>
      </c>
      <c r="II147" t="s">
        <v>193</v>
      </c>
      <c r="IJ147" t="s">
        <v>193</v>
      </c>
      <c r="IK147" t="s">
        <v>193</v>
      </c>
      <c r="IL147" t="s">
        <v>193</v>
      </c>
      <c r="IM147" t="s">
        <v>193</v>
      </c>
      <c r="IN147" t="s">
        <v>193</v>
      </c>
      <c r="IO147" t="s">
        <v>193</v>
      </c>
      <c r="IP147" t="s">
        <v>193</v>
      </c>
      <c r="IQ147" t="s">
        <v>193</v>
      </c>
      <c r="IR147" t="s">
        <v>193</v>
      </c>
      <c r="IS147" t="s">
        <v>193</v>
      </c>
      <c r="IT147" t="s">
        <v>193</v>
      </c>
      <c r="IU147" t="s">
        <v>193</v>
      </c>
      <c r="IV147" t="s">
        <v>193</v>
      </c>
      <c r="IW147" t="s">
        <v>193</v>
      </c>
      <c r="IX147" t="s">
        <v>193</v>
      </c>
      <c r="IY147" t="s">
        <v>193</v>
      </c>
      <c r="IZ147" t="s">
        <v>193</v>
      </c>
      <c r="JA147" t="s">
        <v>193</v>
      </c>
      <c r="JB147" t="s">
        <v>193</v>
      </c>
      <c r="JC147" t="s">
        <v>193</v>
      </c>
      <c r="JD147" t="s">
        <v>193</v>
      </c>
      <c r="JE147" t="s">
        <v>193</v>
      </c>
      <c r="JF147" t="s">
        <v>193</v>
      </c>
      <c r="JG147" t="s">
        <v>193</v>
      </c>
      <c r="JH147" t="s">
        <v>193</v>
      </c>
      <c r="JI147" t="s">
        <v>193</v>
      </c>
      <c r="JJ147" t="s">
        <v>193</v>
      </c>
      <c r="JK147" t="s">
        <v>193</v>
      </c>
      <c r="JL147" t="s">
        <v>193</v>
      </c>
      <c r="JM147" t="s">
        <v>193</v>
      </c>
      <c r="JN147" t="s">
        <v>193</v>
      </c>
      <c r="JO147" t="s">
        <v>193</v>
      </c>
      <c r="JP147" t="s">
        <v>193</v>
      </c>
      <c r="JQ147" t="s">
        <v>193</v>
      </c>
      <c r="JR147" t="s">
        <v>193</v>
      </c>
      <c r="JS147" t="s">
        <v>193</v>
      </c>
      <c r="JT147" t="s">
        <v>193</v>
      </c>
      <c r="JU147" t="s">
        <v>193</v>
      </c>
      <c r="JV147" t="s">
        <v>193</v>
      </c>
      <c r="JW147" t="s">
        <v>193</v>
      </c>
      <c r="JX147" t="s">
        <v>193</v>
      </c>
      <c r="JY147" t="s">
        <v>193</v>
      </c>
      <c r="JZ147" t="s">
        <v>193</v>
      </c>
      <c r="KA147" t="s">
        <v>193</v>
      </c>
      <c r="KB147" t="s">
        <v>193</v>
      </c>
      <c r="KC147" t="s">
        <v>193</v>
      </c>
      <c r="KD147" t="s">
        <v>193</v>
      </c>
      <c r="KE147" t="s">
        <v>193</v>
      </c>
      <c r="KF147" t="s">
        <v>193</v>
      </c>
      <c r="KG147" t="s">
        <v>193</v>
      </c>
      <c r="KH147" t="s">
        <v>193</v>
      </c>
      <c r="KI147" t="s">
        <v>193</v>
      </c>
      <c r="KJ147" t="s">
        <v>193</v>
      </c>
      <c r="KK147" t="s">
        <v>193</v>
      </c>
      <c r="KL147" t="s">
        <v>193</v>
      </c>
      <c r="KM147" t="s">
        <v>193</v>
      </c>
      <c r="KN147" t="s">
        <v>193</v>
      </c>
      <c r="KO147" t="s">
        <v>193</v>
      </c>
      <c r="KP147" t="s">
        <v>193</v>
      </c>
      <c r="KQ147" t="s">
        <v>193</v>
      </c>
      <c r="KR147" t="s">
        <v>193</v>
      </c>
      <c r="KS147" t="s">
        <v>193</v>
      </c>
      <c r="KT147" t="s">
        <v>193</v>
      </c>
      <c r="KU147" t="s">
        <v>109</v>
      </c>
      <c r="KV147" t="s">
        <v>505</v>
      </c>
      <c r="KW147" t="s">
        <v>3357</v>
      </c>
      <c r="KX147" t="s">
        <v>193</v>
      </c>
      <c r="KY147" t="s">
        <v>516</v>
      </c>
      <c r="KZ147" t="s">
        <v>3358</v>
      </c>
      <c r="LA147" t="s">
        <v>3357</v>
      </c>
      <c r="LB147" t="s">
        <v>796</v>
      </c>
      <c r="LC147" t="s">
        <v>193</v>
      </c>
      <c r="LD147" t="s">
        <v>3320</v>
      </c>
      <c r="LE147" t="s">
        <v>797</v>
      </c>
      <c r="LF147" t="s">
        <v>798</v>
      </c>
      <c r="LG147" t="s">
        <v>799</v>
      </c>
      <c r="LH147" t="s">
        <v>193</v>
      </c>
      <c r="LI147" t="s">
        <v>193</v>
      </c>
      <c r="LJ147" t="s">
        <v>193</v>
      </c>
      <c r="LK147" t="s">
        <v>193</v>
      </c>
      <c r="LL147" t="s">
        <v>193</v>
      </c>
      <c r="LM147">
        <v>0</v>
      </c>
      <c r="LN147">
        <v>0</v>
      </c>
      <c r="LO147" t="s">
        <v>193</v>
      </c>
      <c r="LP147" t="s">
        <v>156</v>
      </c>
      <c r="LQ147">
        <v>0</v>
      </c>
      <c r="LR147" t="s">
        <v>114</v>
      </c>
      <c r="LS147" t="s">
        <v>705</v>
      </c>
      <c r="LT147" t="s">
        <v>114</v>
      </c>
      <c r="LU147" t="s">
        <v>193</v>
      </c>
      <c r="LV147" t="s">
        <v>193</v>
      </c>
      <c r="LW147" t="s">
        <v>193</v>
      </c>
      <c r="LX147" t="s">
        <v>193</v>
      </c>
      <c r="LY147" t="s">
        <v>193</v>
      </c>
      <c r="LZ147" t="s">
        <v>193</v>
      </c>
      <c r="MA147" t="s">
        <v>193</v>
      </c>
      <c r="MB147" t="s">
        <v>193</v>
      </c>
      <c r="MC147" t="s">
        <v>193</v>
      </c>
      <c r="MD147" t="s">
        <v>193</v>
      </c>
      <c r="ME147" t="s">
        <v>193</v>
      </c>
      <c r="MF147" t="s">
        <v>193</v>
      </c>
      <c r="MG147" t="s">
        <v>193</v>
      </c>
      <c r="MH147" t="s">
        <v>114</v>
      </c>
      <c r="MI147" t="s">
        <v>193</v>
      </c>
      <c r="MJ147" t="s">
        <v>193</v>
      </c>
      <c r="MK147" t="s">
        <v>193</v>
      </c>
      <c r="ML147" t="s">
        <v>193</v>
      </c>
      <c r="MM147" t="s">
        <v>193</v>
      </c>
      <c r="MN147" t="s">
        <v>193</v>
      </c>
      <c r="MO147" t="s">
        <v>193</v>
      </c>
      <c r="MP147" t="s">
        <v>193</v>
      </c>
      <c r="MQ147" t="s">
        <v>193</v>
      </c>
      <c r="MR147" t="s">
        <v>193</v>
      </c>
      <c r="MS147" t="s">
        <v>193</v>
      </c>
      <c r="MT147" t="s">
        <v>193</v>
      </c>
      <c r="MU147" t="s">
        <v>193</v>
      </c>
      <c r="MV147" t="s">
        <v>193</v>
      </c>
      <c r="MW147" t="s">
        <v>193</v>
      </c>
      <c r="MX147" t="s">
        <v>193</v>
      </c>
      <c r="MY147" t="s">
        <v>193</v>
      </c>
      <c r="MZ147" t="s">
        <v>193</v>
      </c>
      <c r="NA147" t="s">
        <v>193</v>
      </c>
      <c r="NB147" t="s">
        <v>193</v>
      </c>
      <c r="NC147">
        <v>196473631</v>
      </c>
      <c r="ND147" t="s">
        <v>3609</v>
      </c>
      <c r="NE147" t="s">
        <v>4336</v>
      </c>
      <c r="NF147" t="s">
        <v>193</v>
      </c>
      <c r="NG147" t="s">
        <v>699</v>
      </c>
      <c r="NH147" t="s">
        <v>700</v>
      </c>
      <c r="NI147" t="s">
        <v>611</v>
      </c>
      <c r="NJ147" t="s">
        <v>193</v>
      </c>
      <c r="NK147">
        <v>149</v>
      </c>
    </row>
    <row r="148" spans="1:375" x14ac:dyDescent="0.35">
      <c r="A148" t="s">
        <v>4337</v>
      </c>
      <c r="B148" t="s">
        <v>4338</v>
      </c>
      <c r="C148" t="s">
        <v>3316</v>
      </c>
      <c r="D148">
        <v>8.6805555474711582E-4</v>
      </c>
      <c r="E148" t="s">
        <v>193</v>
      </c>
      <c r="F148" t="s">
        <v>193</v>
      </c>
      <c r="G148" t="s">
        <v>193</v>
      </c>
      <c r="H148" t="s">
        <v>3316</v>
      </c>
      <c r="I148" t="s">
        <v>103</v>
      </c>
      <c r="J148" t="s">
        <v>193</v>
      </c>
      <c r="K148" t="s">
        <v>104</v>
      </c>
      <c r="L148" t="s">
        <v>103</v>
      </c>
      <c r="M148" t="s">
        <v>103</v>
      </c>
      <c r="N148" t="s">
        <v>107</v>
      </c>
      <c r="O148" t="s">
        <v>3606</v>
      </c>
      <c r="P148" t="s">
        <v>108</v>
      </c>
      <c r="Q148" t="s">
        <v>517</v>
      </c>
      <c r="R148" t="s">
        <v>3606</v>
      </c>
      <c r="S148" t="s">
        <v>106</v>
      </c>
      <c r="T148" t="s">
        <v>225</v>
      </c>
      <c r="U148" t="s">
        <v>213</v>
      </c>
      <c r="V148" t="s">
        <v>225</v>
      </c>
      <c r="W148" t="s">
        <v>244</v>
      </c>
      <c r="X148" t="s">
        <v>243</v>
      </c>
      <c r="Y148" t="s">
        <v>244</v>
      </c>
      <c r="Z148" t="s">
        <v>3593</v>
      </c>
      <c r="AA148" t="s">
        <v>193</v>
      </c>
      <c r="AB148" t="s">
        <v>766</v>
      </c>
      <c r="AC148" t="s">
        <v>3593</v>
      </c>
      <c r="AD148" t="s">
        <v>3593</v>
      </c>
      <c r="AE148" t="s">
        <v>770</v>
      </c>
      <c r="AF148" t="s">
        <v>193</v>
      </c>
      <c r="AG148" t="s">
        <v>766</v>
      </c>
      <c r="AH148" t="s">
        <v>770</v>
      </c>
      <c r="AI148" t="s">
        <v>770</v>
      </c>
      <c r="AJ148" t="s">
        <v>489</v>
      </c>
      <c r="AK148" t="s">
        <v>490</v>
      </c>
      <c r="AL148" t="s">
        <v>109</v>
      </c>
      <c r="AM148" t="s">
        <v>193</v>
      </c>
      <c r="AN148" t="s">
        <v>109</v>
      </c>
      <c r="AO148" t="s">
        <v>193</v>
      </c>
      <c r="AP148" t="s">
        <v>491</v>
      </c>
      <c r="AQ148" t="s">
        <v>193</v>
      </c>
      <c r="AR148" t="s">
        <v>193</v>
      </c>
      <c r="AS148" t="s">
        <v>496</v>
      </c>
      <c r="AT148" t="s">
        <v>193</v>
      </c>
      <c r="AU148" t="s">
        <v>111</v>
      </c>
      <c r="AV148">
        <v>1</v>
      </c>
      <c r="AW148">
        <v>0</v>
      </c>
      <c r="AX148">
        <v>0</v>
      </c>
      <c r="AY148">
        <v>0</v>
      </c>
      <c r="AZ148">
        <v>0</v>
      </c>
      <c r="BA148">
        <v>0</v>
      </c>
      <c r="BB148">
        <v>0</v>
      </c>
      <c r="BC148" t="s">
        <v>110</v>
      </c>
      <c r="BD148" t="s">
        <v>1423</v>
      </c>
      <c r="BE148" t="s">
        <v>112</v>
      </c>
      <c r="BF148">
        <v>1</v>
      </c>
      <c r="BG148">
        <v>0</v>
      </c>
      <c r="BH148">
        <v>0</v>
      </c>
      <c r="BI148">
        <v>0</v>
      </c>
      <c r="BJ148">
        <v>0</v>
      </c>
      <c r="BK148">
        <v>0</v>
      </c>
      <c r="BL148">
        <v>0</v>
      </c>
      <c r="BM148">
        <v>0</v>
      </c>
      <c r="BN148">
        <v>0</v>
      </c>
      <c r="BO148">
        <v>0</v>
      </c>
      <c r="BP148" t="s">
        <v>193</v>
      </c>
      <c r="BQ148" t="s">
        <v>128</v>
      </c>
      <c r="BR148" t="s">
        <v>501</v>
      </c>
      <c r="BS148" t="s">
        <v>828</v>
      </c>
      <c r="BT148">
        <v>0</v>
      </c>
      <c r="BU148">
        <v>1</v>
      </c>
      <c r="BV148">
        <v>1</v>
      </c>
      <c r="BW148">
        <v>0</v>
      </c>
      <c r="BX148">
        <v>1</v>
      </c>
      <c r="BY148">
        <v>1</v>
      </c>
      <c r="BZ148">
        <v>0</v>
      </c>
      <c r="CA148">
        <v>0</v>
      </c>
      <c r="CB148" t="s">
        <v>498</v>
      </c>
      <c r="CC148" t="s">
        <v>193</v>
      </c>
      <c r="CD148" t="s">
        <v>193</v>
      </c>
      <c r="CE148" t="s">
        <v>193</v>
      </c>
      <c r="CF148">
        <v>350</v>
      </c>
      <c r="CG148">
        <v>134.61538461538399</v>
      </c>
      <c r="CH148" t="s">
        <v>114</v>
      </c>
      <c r="CI148">
        <v>250</v>
      </c>
      <c r="CJ148">
        <v>108.695652173913</v>
      </c>
      <c r="CK148" t="s">
        <v>114</v>
      </c>
      <c r="CL148" t="s">
        <v>193</v>
      </c>
      <c r="CM148" t="s">
        <v>193</v>
      </c>
      <c r="CN148" t="s">
        <v>193</v>
      </c>
      <c r="CO148">
        <v>500</v>
      </c>
      <c r="CP148">
        <v>208.333333333333</v>
      </c>
      <c r="CQ148" t="s">
        <v>114</v>
      </c>
      <c r="CR148">
        <v>750</v>
      </c>
      <c r="CS148">
        <v>312.5</v>
      </c>
      <c r="CT148" t="s">
        <v>114</v>
      </c>
      <c r="CU148" t="s">
        <v>193</v>
      </c>
      <c r="CV148" t="s">
        <v>193</v>
      </c>
      <c r="CW148" t="s">
        <v>193</v>
      </c>
      <c r="CX148" t="s">
        <v>193</v>
      </c>
      <c r="CY148" t="s">
        <v>193</v>
      </c>
      <c r="CZ148" t="s">
        <v>193</v>
      </c>
      <c r="DA148" t="s">
        <v>193</v>
      </c>
      <c r="DB148" t="s">
        <v>193</v>
      </c>
      <c r="DC148" t="s">
        <v>193</v>
      </c>
      <c r="DD148" t="s">
        <v>193</v>
      </c>
      <c r="DE148" t="s">
        <v>193</v>
      </c>
      <c r="DF148" t="s">
        <v>193</v>
      </c>
      <c r="DG148" t="s">
        <v>114</v>
      </c>
      <c r="DH148" t="s">
        <v>193</v>
      </c>
      <c r="DI148" t="s">
        <v>193</v>
      </c>
      <c r="DJ148" t="s">
        <v>193</v>
      </c>
      <c r="DK148" t="s">
        <v>193</v>
      </c>
      <c r="DL148" t="s">
        <v>193</v>
      </c>
      <c r="DM148" t="s">
        <v>193</v>
      </c>
      <c r="DN148" t="s">
        <v>193</v>
      </c>
      <c r="DO148" t="s">
        <v>193</v>
      </c>
      <c r="DP148" t="s">
        <v>193</v>
      </c>
      <c r="DQ148" t="s">
        <v>193</v>
      </c>
      <c r="DR148" t="s">
        <v>193</v>
      </c>
      <c r="DS148" t="s">
        <v>193</v>
      </c>
      <c r="DT148" t="s">
        <v>193</v>
      </c>
      <c r="DU148" t="s">
        <v>193</v>
      </c>
      <c r="DV148" t="s">
        <v>193</v>
      </c>
      <c r="DW148" t="s">
        <v>193</v>
      </c>
      <c r="DX148" t="s">
        <v>193</v>
      </c>
      <c r="DY148" t="s">
        <v>193</v>
      </c>
      <c r="DZ148" t="s">
        <v>193</v>
      </c>
      <c r="EA148" t="s">
        <v>193</v>
      </c>
      <c r="EB148" t="s">
        <v>193</v>
      </c>
      <c r="EC148" t="s">
        <v>193</v>
      </c>
      <c r="ED148" t="s">
        <v>193</v>
      </c>
      <c r="EE148" t="s">
        <v>193</v>
      </c>
      <c r="EF148" t="s">
        <v>193</v>
      </c>
      <c r="EG148" t="s">
        <v>114</v>
      </c>
      <c r="EH148" t="s">
        <v>114</v>
      </c>
      <c r="EI148" t="s">
        <v>109</v>
      </c>
      <c r="EJ148" t="s">
        <v>106</v>
      </c>
      <c r="EK148" t="s">
        <v>789</v>
      </c>
      <c r="EL148" t="s">
        <v>129</v>
      </c>
      <c r="EM148" t="s">
        <v>785</v>
      </c>
      <c r="EN148" t="s">
        <v>193</v>
      </c>
      <c r="EO148" t="s">
        <v>193</v>
      </c>
      <c r="EP148" t="s">
        <v>193</v>
      </c>
      <c r="EQ148" t="s">
        <v>193</v>
      </c>
      <c r="ER148" t="s">
        <v>193</v>
      </c>
      <c r="ES148" t="s">
        <v>193</v>
      </c>
      <c r="ET148" t="s">
        <v>193</v>
      </c>
      <c r="EU148" t="s">
        <v>193</v>
      </c>
      <c r="EV148" t="s">
        <v>193</v>
      </c>
      <c r="EW148" t="s">
        <v>193</v>
      </c>
      <c r="EX148" t="s">
        <v>193</v>
      </c>
      <c r="EY148" t="s">
        <v>193</v>
      </c>
      <c r="EZ148" t="s">
        <v>193</v>
      </c>
      <c r="FA148" t="s">
        <v>193</v>
      </c>
      <c r="FB148" t="s">
        <v>193</v>
      </c>
      <c r="FC148" t="s">
        <v>193</v>
      </c>
      <c r="FD148" t="s">
        <v>193</v>
      </c>
      <c r="FE148" t="s">
        <v>193</v>
      </c>
      <c r="FF148" t="s">
        <v>193</v>
      </c>
      <c r="FG148" t="s">
        <v>193</v>
      </c>
      <c r="FH148" t="s">
        <v>193</v>
      </c>
      <c r="FI148" t="s">
        <v>193</v>
      </c>
      <c r="FJ148" t="s">
        <v>193</v>
      </c>
      <c r="FK148" t="s">
        <v>193</v>
      </c>
      <c r="FL148" t="s">
        <v>193</v>
      </c>
      <c r="FM148" t="s">
        <v>193</v>
      </c>
      <c r="FN148" t="s">
        <v>193</v>
      </c>
      <c r="FO148" t="s">
        <v>193</v>
      </c>
      <c r="FP148" t="s">
        <v>193</v>
      </c>
      <c r="FQ148" t="s">
        <v>193</v>
      </c>
      <c r="FR148" t="s">
        <v>193</v>
      </c>
      <c r="FS148" t="s">
        <v>193</v>
      </c>
      <c r="FT148" t="s">
        <v>193</v>
      </c>
      <c r="FU148" t="s">
        <v>193</v>
      </c>
      <c r="FV148" t="s">
        <v>193</v>
      </c>
      <c r="FW148" t="s">
        <v>193</v>
      </c>
      <c r="FX148" t="s">
        <v>193</v>
      </c>
      <c r="FY148" t="s">
        <v>193</v>
      </c>
      <c r="FZ148" t="s">
        <v>193</v>
      </c>
      <c r="GA148" t="s">
        <v>193</v>
      </c>
      <c r="GB148" t="s">
        <v>193</v>
      </c>
      <c r="GC148" t="s">
        <v>193</v>
      </c>
      <c r="GD148" t="s">
        <v>193</v>
      </c>
      <c r="GE148" t="s">
        <v>193</v>
      </c>
      <c r="GF148" t="s">
        <v>193</v>
      </c>
      <c r="GG148" t="s">
        <v>193</v>
      </c>
      <c r="GH148" t="s">
        <v>193</v>
      </c>
      <c r="GI148" t="s">
        <v>193</v>
      </c>
      <c r="GJ148" t="s">
        <v>193</v>
      </c>
      <c r="GK148" t="s">
        <v>193</v>
      </c>
      <c r="GL148" t="s">
        <v>193</v>
      </c>
      <c r="GM148" t="s">
        <v>193</v>
      </c>
      <c r="GN148" t="s">
        <v>193</v>
      </c>
      <c r="GO148" t="s">
        <v>193</v>
      </c>
      <c r="GP148" t="s">
        <v>193</v>
      </c>
      <c r="GQ148" t="s">
        <v>193</v>
      </c>
      <c r="GR148" t="s">
        <v>193</v>
      </c>
      <c r="GS148" t="s">
        <v>193</v>
      </c>
      <c r="GT148" t="s">
        <v>193</v>
      </c>
      <c r="GU148" t="s">
        <v>193</v>
      </c>
      <c r="GV148" t="s">
        <v>193</v>
      </c>
      <c r="GW148" t="s">
        <v>193</v>
      </c>
      <c r="GX148" t="s">
        <v>193</v>
      </c>
      <c r="GY148" t="s">
        <v>193</v>
      </c>
      <c r="GZ148" t="s">
        <v>193</v>
      </c>
      <c r="HA148" t="s">
        <v>193</v>
      </c>
      <c r="HB148" t="s">
        <v>193</v>
      </c>
      <c r="HC148" t="s">
        <v>193</v>
      </c>
      <c r="HD148" t="s">
        <v>193</v>
      </c>
      <c r="HE148" t="s">
        <v>193</v>
      </c>
      <c r="HF148" t="s">
        <v>193</v>
      </c>
      <c r="HG148" t="s">
        <v>193</v>
      </c>
      <c r="HH148" t="s">
        <v>193</v>
      </c>
      <c r="HI148" t="s">
        <v>193</v>
      </c>
      <c r="HJ148" t="s">
        <v>193</v>
      </c>
      <c r="HK148" t="s">
        <v>193</v>
      </c>
      <c r="HL148" t="s">
        <v>193</v>
      </c>
      <c r="HM148" t="s">
        <v>193</v>
      </c>
      <c r="HN148" t="s">
        <v>193</v>
      </c>
      <c r="HO148" t="s">
        <v>193</v>
      </c>
      <c r="HP148" t="s">
        <v>193</v>
      </c>
      <c r="HQ148" t="s">
        <v>193</v>
      </c>
      <c r="HR148" t="s">
        <v>193</v>
      </c>
      <c r="HS148" t="s">
        <v>193</v>
      </c>
      <c r="HT148" t="s">
        <v>193</v>
      </c>
      <c r="HU148" t="s">
        <v>193</v>
      </c>
      <c r="HV148" t="s">
        <v>193</v>
      </c>
      <c r="HW148" t="s">
        <v>193</v>
      </c>
      <c r="HX148" t="s">
        <v>193</v>
      </c>
      <c r="HY148" t="s">
        <v>193</v>
      </c>
      <c r="HZ148" t="s">
        <v>193</v>
      </c>
      <c r="IA148" t="s">
        <v>193</v>
      </c>
      <c r="IB148" t="s">
        <v>193</v>
      </c>
      <c r="IC148" t="s">
        <v>193</v>
      </c>
      <c r="ID148" t="s">
        <v>193</v>
      </c>
      <c r="IE148" t="s">
        <v>193</v>
      </c>
      <c r="IF148" t="s">
        <v>193</v>
      </c>
      <c r="IG148" t="s">
        <v>193</v>
      </c>
      <c r="IH148" t="s">
        <v>193</v>
      </c>
      <c r="II148" t="s">
        <v>193</v>
      </c>
      <c r="IJ148" t="s">
        <v>193</v>
      </c>
      <c r="IK148" t="s">
        <v>193</v>
      </c>
      <c r="IL148" t="s">
        <v>193</v>
      </c>
      <c r="IM148" t="s">
        <v>193</v>
      </c>
      <c r="IN148" t="s">
        <v>193</v>
      </c>
      <c r="IO148" t="s">
        <v>193</v>
      </c>
      <c r="IP148" t="s">
        <v>193</v>
      </c>
      <c r="IQ148" t="s">
        <v>193</v>
      </c>
      <c r="IR148" t="s">
        <v>193</v>
      </c>
      <c r="IS148" t="s">
        <v>193</v>
      </c>
      <c r="IT148" t="s">
        <v>193</v>
      </c>
      <c r="IU148" t="s">
        <v>193</v>
      </c>
      <c r="IV148" t="s">
        <v>193</v>
      </c>
      <c r="IW148" t="s">
        <v>193</v>
      </c>
      <c r="IX148" t="s">
        <v>193</v>
      </c>
      <c r="IY148" t="s">
        <v>193</v>
      </c>
      <c r="IZ148" t="s">
        <v>193</v>
      </c>
      <c r="JA148" t="s">
        <v>193</v>
      </c>
      <c r="JB148" t="s">
        <v>193</v>
      </c>
      <c r="JC148" t="s">
        <v>193</v>
      </c>
      <c r="JD148" t="s">
        <v>193</v>
      </c>
      <c r="JE148" t="s">
        <v>193</v>
      </c>
      <c r="JF148" t="s">
        <v>193</v>
      </c>
      <c r="JG148" t="s">
        <v>193</v>
      </c>
      <c r="JH148" t="s">
        <v>193</v>
      </c>
      <c r="JI148" t="s">
        <v>193</v>
      </c>
      <c r="JJ148" t="s">
        <v>193</v>
      </c>
      <c r="JK148" t="s">
        <v>193</v>
      </c>
      <c r="JL148" t="s">
        <v>193</v>
      </c>
      <c r="JM148" t="s">
        <v>193</v>
      </c>
      <c r="JN148" t="s">
        <v>193</v>
      </c>
      <c r="JO148" t="s">
        <v>193</v>
      </c>
      <c r="JP148" t="s">
        <v>193</v>
      </c>
      <c r="JQ148" t="s">
        <v>193</v>
      </c>
      <c r="JR148" t="s">
        <v>114</v>
      </c>
      <c r="JS148" t="s">
        <v>193</v>
      </c>
      <c r="JT148" t="s">
        <v>193</v>
      </c>
      <c r="JU148" t="s">
        <v>193</v>
      </c>
      <c r="JV148" t="s">
        <v>193</v>
      </c>
      <c r="JW148" t="s">
        <v>193</v>
      </c>
      <c r="JX148" t="s">
        <v>193</v>
      </c>
      <c r="JY148" t="s">
        <v>193</v>
      </c>
      <c r="JZ148" t="s">
        <v>193</v>
      </c>
      <c r="KA148" t="s">
        <v>3599</v>
      </c>
      <c r="KB148">
        <v>0</v>
      </c>
      <c r="KC148">
        <v>1</v>
      </c>
      <c r="KD148">
        <v>1</v>
      </c>
      <c r="KE148">
        <v>0</v>
      </c>
      <c r="KF148">
        <v>0</v>
      </c>
      <c r="KG148">
        <v>0</v>
      </c>
      <c r="KH148">
        <v>0</v>
      </c>
      <c r="KI148">
        <v>0</v>
      </c>
      <c r="KJ148" t="s">
        <v>193</v>
      </c>
      <c r="KK148" t="s">
        <v>114</v>
      </c>
      <c r="KL148" t="s">
        <v>193</v>
      </c>
      <c r="KM148" t="s">
        <v>193</v>
      </c>
      <c r="KN148" t="s">
        <v>193</v>
      </c>
      <c r="KO148" t="s">
        <v>193</v>
      </c>
      <c r="KP148" t="s">
        <v>193</v>
      </c>
      <c r="KQ148" t="s">
        <v>193</v>
      </c>
      <c r="KR148" t="s">
        <v>193</v>
      </c>
      <c r="KS148" t="s">
        <v>193</v>
      </c>
      <c r="KT148" t="s">
        <v>193</v>
      </c>
      <c r="KU148" t="s">
        <v>193</v>
      </c>
      <c r="KV148" t="s">
        <v>193</v>
      </c>
      <c r="KW148" t="s">
        <v>193</v>
      </c>
      <c r="KX148" t="s">
        <v>193</v>
      </c>
      <c r="KY148" t="s">
        <v>193</v>
      </c>
      <c r="KZ148" t="s">
        <v>193</v>
      </c>
      <c r="LA148" t="s">
        <v>193</v>
      </c>
      <c r="LB148" t="s">
        <v>193</v>
      </c>
      <c r="LC148" t="s">
        <v>193</v>
      </c>
      <c r="LD148" t="s">
        <v>193</v>
      </c>
      <c r="LE148" t="s">
        <v>193</v>
      </c>
      <c r="LF148" t="s">
        <v>193</v>
      </c>
      <c r="LG148" t="s">
        <v>193</v>
      </c>
      <c r="LH148" t="s">
        <v>193</v>
      </c>
      <c r="LI148" t="s">
        <v>193</v>
      </c>
      <c r="LJ148" t="s">
        <v>193</v>
      </c>
      <c r="LK148" t="s">
        <v>193</v>
      </c>
      <c r="LL148" t="s">
        <v>193</v>
      </c>
      <c r="LM148" t="s">
        <v>193</v>
      </c>
      <c r="LN148" t="s">
        <v>193</v>
      </c>
      <c r="LO148" t="s">
        <v>193</v>
      </c>
      <c r="LP148" t="s">
        <v>193</v>
      </c>
      <c r="LQ148" t="s">
        <v>193</v>
      </c>
      <c r="LR148" t="s">
        <v>193</v>
      </c>
      <c r="LS148" t="s">
        <v>193</v>
      </c>
      <c r="LT148" t="s">
        <v>193</v>
      </c>
      <c r="LU148" t="s">
        <v>193</v>
      </c>
      <c r="LV148" t="s">
        <v>193</v>
      </c>
      <c r="LW148" t="s">
        <v>193</v>
      </c>
      <c r="LX148" t="s">
        <v>193</v>
      </c>
      <c r="LY148" t="s">
        <v>193</v>
      </c>
      <c r="LZ148" t="s">
        <v>193</v>
      </c>
      <c r="MA148" t="s">
        <v>193</v>
      </c>
      <c r="MB148" t="s">
        <v>193</v>
      </c>
      <c r="MC148" t="s">
        <v>193</v>
      </c>
      <c r="MD148" t="s">
        <v>193</v>
      </c>
      <c r="ME148" t="s">
        <v>193</v>
      </c>
      <c r="MF148" t="s">
        <v>193</v>
      </c>
      <c r="MG148" t="s">
        <v>193</v>
      </c>
      <c r="MH148" t="s">
        <v>193</v>
      </c>
      <c r="MI148" t="s">
        <v>193</v>
      </c>
      <c r="MJ148" t="s">
        <v>193</v>
      </c>
      <c r="MK148" t="s">
        <v>193</v>
      </c>
      <c r="ML148" t="s">
        <v>193</v>
      </c>
      <c r="MM148" t="s">
        <v>193</v>
      </c>
      <c r="MN148" t="s">
        <v>193</v>
      </c>
      <c r="MO148" t="s">
        <v>193</v>
      </c>
      <c r="MP148" t="s">
        <v>193</v>
      </c>
      <c r="MQ148" t="s">
        <v>193</v>
      </c>
      <c r="MR148" t="s">
        <v>193</v>
      </c>
      <c r="MS148" t="s">
        <v>193</v>
      </c>
      <c r="MT148" t="s">
        <v>193</v>
      </c>
      <c r="MU148" t="s">
        <v>193</v>
      </c>
      <c r="MV148" t="s">
        <v>193</v>
      </c>
      <c r="MW148" t="s">
        <v>193</v>
      </c>
      <c r="MX148" t="s">
        <v>193</v>
      </c>
      <c r="MY148" t="s">
        <v>193</v>
      </c>
      <c r="MZ148" t="s">
        <v>193</v>
      </c>
      <c r="NA148" t="s">
        <v>193</v>
      </c>
      <c r="NB148" t="s">
        <v>193</v>
      </c>
      <c r="NC148">
        <v>196473643</v>
      </c>
      <c r="ND148" t="s">
        <v>3610</v>
      </c>
      <c r="NE148" t="s">
        <v>4339</v>
      </c>
      <c r="NF148" t="s">
        <v>193</v>
      </c>
      <c r="NG148" t="s">
        <v>699</v>
      </c>
      <c r="NH148" t="s">
        <v>700</v>
      </c>
      <c r="NI148" t="s">
        <v>611</v>
      </c>
      <c r="NJ148" t="s">
        <v>193</v>
      </c>
      <c r="NK148">
        <v>150</v>
      </c>
    </row>
    <row r="149" spans="1:375" x14ac:dyDescent="0.35">
      <c r="A149" t="s">
        <v>4340</v>
      </c>
      <c r="B149" t="s">
        <v>4341</v>
      </c>
      <c r="C149" t="s">
        <v>3316</v>
      </c>
      <c r="D149">
        <v>6.2499999985448085E-3</v>
      </c>
      <c r="E149" t="s">
        <v>193</v>
      </c>
      <c r="F149" t="s">
        <v>193</v>
      </c>
      <c r="G149" t="s">
        <v>193</v>
      </c>
      <c r="H149" t="s">
        <v>3316</v>
      </c>
      <c r="I149" t="s">
        <v>103</v>
      </c>
      <c r="J149" t="s">
        <v>193</v>
      </c>
      <c r="K149" t="s">
        <v>104</v>
      </c>
      <c r="L149" t="s">
        <v>103</v>
      </c>
      <c r="M149" t="s">
        <v>103</v>
      </c>
      <c r="N149" t="s">
        <v>107</v>
      </c>
      <c r="O149" t="s">
        <v>3606</v>
      </c>
      <c r="P149" t="s">
        <v>108</v>
      </c>
      <c r="Q149" t="s">
        <v>517</v>
      </c>
      <c r="R149" t="s">
        <v>3606</v>
      </c>
      <c r="S149" t="s">
        <v>106</v>
      </c>
      <c r="T149" t="s">
        <v>225</v>
      </c>
      <c r="U149" t="s">
        <v>213</v>
      </c>
      <c r="V149" t="s">
        <v>225</v>
      </c>
      <c r="W149" t="s">
        <v>244</v>
      </c>
      <c r="X149" t="s">
        <v>243</v>
      </c>
      <c r="Y149" t="s">
        <v>244</v>
      </c>
      <c r="Z149" t="s">
        <v>3593</v>
      </c>
      <c r="AA149" t="s">
        <v>193</v>
      </c>
      <c r="AB149" t="s">
        <v>766</v>
      </c>
      <c r="AC149" t="s">
        <v>3593</v>
      </c>
      <c r="AD149" t="s">
        <v>3593</v>
      </c>
      <c r="AE149" t="s">
        <v>770</v>
      </c>
      <c r="AF149" t="s">
        <v>193</v>
      </c>
      <c r="AG149" t="s">
        <v>766</v>
      </c>
      <c r="AH149" t="s">
        <v>770</v>
      </c>
      <c r="AI149" t="s">
        <v>770</v>
      </c>
      <c r="AJ149" t="s">
        <v>489</v>
      </c>
      <c r="AK149" t="s">
        <v>3317</v>
      </c>
      <c r="AL149" t="s">
        <v>109</v>
      </c>
      <c r="AM149" t="s">
        <v>193</v>
      </c>
      <c r="AN149" t="s">
        <v>109</v>
      </c>
      <c r="AO149" t="s">
        <v>193</v>
      </c>
      <c r="AP149" t="s">
        <v>491</v>
      </c>
      <c r="AQ149" t="s">
        <v>193</v>
      </c>
      <c r="AR149" t="s">
        <v>193</v>
      </c>
      <c r="AS149" t="s">
        <v>193</v>
      </c>
      <c r="AT149" t="s">
        <v>193</v>
      </c>
      <c r="AU149" t="s">
        <v>193</v>
      </c>
      <c r="AV149" t="s">
        <v>193</v>
      </c>
      <c r="AW149" t="s">
        <v>193</v>
      </c>
      <c r="AX149" t="s">
        <v>193</v>
      </c>
      <c r="AY149" t="s">
        <v>193</v>
      </c>
      <c r="AZ149" t="s">
        <v>193</v>
      </c>
      <c r="BA149" t="s">
        <v>193</v>
      </c>
      <c r="BB149" t="s">
        <v>193</v>
      </c>
      <c r="BC149" t="s">
        <v>193</v>
      </c>
      <c r="BD149" t="s">
        <v>193</v>
      </c>
      <c r="BE149" t="s">
        <v>193</v>
      </c>
      <c r="BF149" t="s">
        <v>193</v>
      </c>
      <c r="BG149" t="s">
        <v>193</v>
      </c>
      <c r="BH149" t="s">
        <v>193</v>
      </c>
      <c r="BI149" t="s">
        <v>193</v>
      </c>
      <c r="BJ149" t="s">
        <v>193</v>
      </c>
      <c r="BK149" t="s">
        <v>193</v>
      </c>
      <c r="BL149" t="s">
        <v>193</v>
      </c>
      <c r="BM149" t="s">
        <v>193</v>
      </c>
      <c r="BN149" t="s">
        <v>193</v>
      </c>
      <c r="BO149" t="s">
        <v>193</v>
      </c>
      <c r="BP149" t="s">
        <v>193</v>
      </c>
      <c r="BQ149" t="s">
        <v>193</v>
      </c>
      <c r="BR149" t="s">
        <v>193</v>
      </c>
      <c r="BS149" t="s">
        <v>193</v>
      </c>
      <c r="BT149" t="s">
        <v>193</v>
      </c>
      <c r="BU149" t="s">
        <v>193</v>
      </c>
      <c r="BV149" t="s">
        <v>193</v>
      </c>
      <c r="BW149" t="s">
        <v>193</v>
      </c>
      <c r="BX149" t="s">
        <v>193</v>
      </c>
      <c r="BY149" t="s">
        <v>193</v>
      </c>
      <c r="BZ149" t="s">
        <v>193</v>
      </c>
      <c r="CA149" t="s">
        <v>193</v>
      </c>
      <c r="CB149" t="s">
        <v>193</v>
      </c>
      <c r="CC149" t="s">
        <v>193</v>
      </c>
      <c r="CD149" t="s">
        <v>193</v>
      </c>
      <c r="CE149" t="s">
        <v>193</v>
      </c>
      <c r="CF149" t="s">
        <v>193</v>
      </c>
      <c r="CG149" t="s">
        <v>193</v>
      </c>
      <c r="CH149" t="s">
        <v>193</v>
      </c>
      <c r="CI149" t="s">
        <v>193</v>
      </c>
      <c r="CJ149" t="s">
        <v>193</v>
      </c>
      <c r="CK149" t="s">
        <v>193</v>
      </c>
      <c r="CL149" t="s">
        <v>193</v>
      </c>
      <c r="CM149" t="s">
        <v>193</v>
      </c>
      <c r="CN149" t="s">
        <v>193</v>
      </c>
      <c r="CO149" t="s">
        <v>193</v>
      </c>
      <c r="CP149" t="s">
        <v>193</v>
      </c>
      <c r="CQ149" t="s">
        <v>193</v>
      </c>
      <c r="CR149" t="s">
        <v>193</v>
      </c>
      <c r="CS149" t="s">
        <v>193</v>
      </c>
      <c r="CT149" t="s">
        <v>193</v>
      </c>
      <c r="CU149" t="s">
        <v>193</v>
      </c>
      <c r="CV149" t="s">
        <v>193</v>
      </c>
      <c r="CW149" t="s">
        <v>193</v>
      </c>
      <c r="CX149" t="s">
        <v>193</v>
      </c>
      <c r="CY149" t="s">
        <v>193</v>
      </c>
      <c r="CZ149" t="s">
        <v>193</v>
      </c>
      <c r="DA149" t="s">
        <v>193</v>
      </c>
      <c r="DB149" t="s">
        <v>193</v>
      </c>
      <c r="DC149" t="s">
        <v>193</v>
      </c>
      <c r="DD149" t="s">
        <v>193</v>
      </c>
      <c r="DE149" t="s">
        <v>193</v>
      </c>
      <c r="DF149" t="s">
        <v>193</v>
      </c>
      <c r="DG149" t="s">
        <v>193</v>
      </c>
      <c r="DH149" t="s">
        <v>193</v>
      </c>
      <c r="DI149" t="s">
        <v>193</v>
      </c>
      <c r="DJ149" t="s">
        <v>193</v>
      </c>
      <c r="DK149" t="s">
        <v>193</v>
      </c>
      <c r="DL149" t="s">
        <v>193</v>
      </c>
      <c r="DM149" t="s">
        <v>193</v>
      </c>
      <c r="DN149" t="s">
        <v>193</v>
      </c>
      <c r="DO149" t="s">
        <v>193</v>
      </c>
      <c r="DP149" t="s">
        <v>193</v>
      </c>
      <c r="DQ149" t="s">
        <v>193</v>
      </c>
      <c r="DR149" t="s">
        <v>193</v>
      </c>
      <c r="DS149" t="s">
        <v>193</v>
      </c>
      <c r="DT149" t="s">
        <v>193</v>
      </c>
      <c r="DU149" t="s">
        <v>193</v>
      </c>
      <c r="DV149" t="s">
        <v>193</v>
      </c>
      <c r="DW149" t="s">
        <v>193</v>
      </c>
      <c r="DX149" t="s">
        <v>193</v>
      </c>
      <c r="DY149" t="s">
        <v>193</v>
      </c>
      <c r="DZ149" t="s">
        <v>193</v>
      </c>
      <c r="EA149" t="s">
        <v>193</v>
      </c>
      <c r="EB149" t="s">
        <v>193</v>
      </c>
      <c r="EC149" t="s">
        <v>193</v>
      </c>
      <c r="ED149" t="s">
        <v>193</v>
      </c>
      <c r="EE149" t="s">
        <v>193</v>
      </c>
      <c r="EF149" t="s">
        <v>193</v>
      </c>
      <c r="EG149" t="s">
        <v>193</v>
      </c>
      <c r="EH149" t="s">
        <v>193</v>
      </c>
      <c r="EI149" t="s">
        <v>193</v>
      </c>
      <c r="EJ149" t="s">
        <v>193</v>
      </c>
      <c r="EK149" t="s">
        <v>193</v>
      </c>
      <c r="EL149" t="s">
        <v>193</v>
      </c>
      <c r="EM149" t="s">
        <v>193</v>
      </c>
      <c r="EN149" t="s">
        <v>193</v>
      </c>
      <c r="EO149" t="s">
        <v>193</v>
      </c>
      <c r="EP149" t="s">
        <v>193</v>
      </c>
      <c r="EQ149" t="s">
        <v>193</v>
      </c>
      <c r="ER149" t="s">
        <v>193</v>
      </c>
      <c r="ES149" t="s">
        <v>193</v>
      </c>
      <c r="ET149" t="s">
        <v>193</v>
      </c>
      <c r="EU149" t="s">
        <v>193</v>
      </c>
      <c r="EV149" t="s">
        <v>193</v>
      </c>
      <c r="EW149" t="s">
        <v>193</v>
      </c>
      <c r="EX149" t="s">
        <v>193</v>
      </c>
      <c r="EY149" t="s">
        <v>193</v>
      </c>
      <c r="EZ149" t="s">
        <v>193</v>
      </c>
      <c r="FA149" t="s">
        <v>193</v>
      </c>
      <c r="FB149" t="s">
        <v>193</v>
      </c>
      <c r="FC149" t="s">
        <v>193</v>
      </c>
      <c r="FD149" t="s">
        <v>193</v>
      </c>
      <c r="FE149" t="s">
        <v>193</v>
      </c>
      <c r="FF149" t="s">
        <v>193</v>
      </c>
      <c r="FG149" t="s">
        <v>193</v>
      </c>
      <c r="FH149" t="s">
        <v>193</v>
      </c>
      <c r="FI149" t="s">
        <v>193</v>
      </c>
      <c r="FJ149" t="s">
        <v>193</v>
      </c>
      <c r="FK149" t="s">
        <v>193</v>
      </c>
      <c r="FL149" t="s">
        <v>193</v>
      </c>
      <c r="FM149" t="s">
        <v>193</v>
      </c>
      <c r="FN149" t="s">
        <v>193</v>
      </c>
      <c r="FO149" t="s">
        <v>193</v>
      </c>
      <c r="FP149" t="s">
        <v>193</v>
      </c>
      <c r="FQ149" t="s">
        <v>193</v>
      </c>
      <c r="FR149" t="s">
        <v>193</v>
      </c>
      <c r="FS149" t="s">
        <v>193</v>
      </c>
      <c r="FT149" t="s">
        <v>193</v>
      </c>
      <c r="FU149" t="s">
        <v>193</v>
      </c>
      <c r="FV149" t="s">
        <v>193</v>
      </c>
      <c r="FW149" t="s">
        <v>193</v>
      </c>
      <c r="FX149" t="s">
        <v>193</v>
      </c>
      <c r="FY149" t="s">
        <v>193</v>
      </c>
      <c r="FZ149" t="s">
        <v>193</v>
      </c>
      <c r="GA149" t="s">
        <v>193</v>
      </c>
      <c r="GB149" t="s">
        <v>193</v>
      </c>
      <c r="GC149" t="s">
        <v>193</v>
      </c>
      <c r="GD149" t="s">
        <v>193</v>
      </c>
      <c r="GE149" t="s">
        <v>193</v>
      </c>
      <c r="GF149" t="s">
        <v>193</v>
      </c>
      <c r="GG149" t="s">
        <v>193</v>
      </c>
      <c r="GH149" t="s">
        <v>193</v>
      </c>
      <c r="GI149" t="s">
        <v>193</v>
      </c>
      <c r="GJ149" t="s">
        <v>193</v>
      </c>
      <c r="GK149" t="s">
        <v>193</v>
      </c>
      <c r="GL149" t="s">
        <v>193</v>
      </c>
      <c r="GM149" t="s">
        <v>193</v>
      </c>
      <c r="GN149" t="s">
        <v>193</v>
      </c>
      <c r="GO149" t="s">
        <v>193</v>
      </c>
      <c r="GP149" t="s">
        <v>193</v>
      </c>
      <c r="GQ149" t="s">
        <v>193</v>
      </c>
      <c r="GR149" t="s">
        <v>193</v>
      </c>
      <c r="GS149" t="s">
        <v>193</v>
      </c>
      <c r="GT149" t="s">
        <v>193</v>
      </c>
      <c r="GU149" t="s">
        <v>193</v>
      </c>
      <c r="GV149" t="s">
        <v>193</v>
      </c>
      <c r="GW149" t="s">
        <v>193</v>
      </c>
      <c r="GX149" t="s">
        <v>193</v>
      </c>
      <c r="GY149" t="s">
        <v>193</v>
      </c>
      <c r="GZ149" t="s">
        <v>193</v>
      </c>
      <c r="HA149" t="s">
        <v>193</v>
      </c>
      <c r="HB149" t="s">
        <v>193</v>
      </c>
      <c r="HC149" t="s">
        <v>193</v>
      </c>
      <c r="HD149" t="s">
        <v>193</v>
      </c>
      <c r="HE149" t="s">
        <v>193</v>
      </c>
      <c r="HF149" t="s">
        <v>193</v>
      </c>
      <c r="HG149" t="s">
        <v>193</v>
      </c>
      <c r="HH149" t="s">
        <v>193</v>
      </c>
      <c r="HI149" t="s">
        <v>193</v>
      </c>
      <c r="HJ149" t="s">
        <v>193</v>
      </c>
      <c r="HK149" t="s">
        <v>193</v>
      </c>
      <c r="HL149" t="s">
        <v>193</v>
      </c>
      <c r="HM149" t="s">
        <v>193</v>
      </c>
      <c r="HN149" t="s">
        <v>193</v>
      </c>
      <c r="HO149" t="s">
        <v>193</v>
      </c>
      <c r="HP149" t="s">
        <v>193</v>
      </c>
      <c r="HQ149" t="s">
        <v>193</v>
      </c>
      <c r="HR149" t="s">
        <v>193</v>
      </c>
      <c r="HS149" t="s">
        <v>193</v>
      </c>
      <c r="HT149" t="s">
        <v>193</v>
      </c>
      <c r="HU149" t="s">
        <v>193</v>
      </c>
      <c r="HV149" t="s">
        <v>193</v>
      </c>
      <c r="HW149" t="s">
        <v>193</v>
      </c>
      <c r="HX149" t="s">
        <v>193</v>
      </c>
      <c r="HY149" t="s">
        <v>193</v>
      </c>
      <c r="HZ149" t="s">
        <v>193</v>
      </c>
      <c r="IA149" t="s">
        <v>193</v>
      </c>
      <c r="IB149" t="s">
        <v>193</v>
      </c>
      <c r="IC149" t="s">
        <v>193</v>
      </c>
      <c r="ID149" t="s">
        <v>193</v>
      </c>
      <c r="IE149" t="s">
        <v>193</v>
      </c>
      <c r="IF149" t="s">
        <v>193</v>
      </c>
      <c r="IG149" t="s">
        <v>193</v>
      </c>
      <c r="IH149" t="s">
        <v>193</v>
      </c>
      <c r="II149" t="s">
        <v>193</v>
      </c>
      <c r="IJ149" t="s">
        <v>193</v>
      </c>
      <c r="IK149" t="s">
        <v>193</v>
      </c>
      <c r="IL149" t="s">
        <v>193</v>
      </c>
      <c r="IM149" t="s">
        <v>193</v>
      </c>
      <c r="IN149" t="s">
        <v>193</v>
      </c>
      <c r="IO149" t="s">
        <v>193</v>
      </c>
      <c r="IP149" t="s">
        <v>193</v>
      </c>
      <c r="IQ149" t="s">
        <v>193</v>
      </c>
      <c r="IR149" t="s">
        <v>193</v>
      </c>
      <c r="IS149" t="s">
        <v>193</v>
      </c>
      <c r="IT149" t="s">
        <v>193</v>
      </c>
      <c r="IU149" t="s">
        <v>193</v>
      </c>
      <c r="IV149" t="s">
        <v>193</v>
      </c>
      <c r="IW149" t="s">
        <v>193</v>
      </c>
      <c r="IX149" t="s">
        <v>193</v>
      </c>
      <c r="IY149" t="s">
        <v>193</v>
      </c>
      <c r="IZ149" t="s">
        <v>193</v>
      </c>
      <c r="JA149" t="s">
        <v>193</v>
      </c>
      <c r="JB149" t="s">
        <v>193</v>
      </c>
      <c r="JC149" t="s">
        <v>193</v>
      </c>
      <c r="JD149" t="s">
        <v>193</v>
      </c>
      <c r="JE149" t="s">
        <v>193</v>
      </c>
      <c r="JF149" t="s">
        <v>193</v>
      </c>
      <c r="JG149" t="s">
        <v>193</v>
      </c>
      <c r="JH149" t="s">
        <v>193</v>
      </c>
      <c r="JI149" t="s">
        <v>193</v>
      </c>
      <c r="JJ149" t="s">
        <v>193</v>
      </c>
      <c r="JK149" t="s">
        <v>193</v>
      </c>
      <c r="JL149" t="s">
        <v>193</v>
      </c>
      <c r="JM149" t="s">
        <v>193</v>
      </c>
      <c r="JN149" t="s">
        <v>193</v>
      </c>
      <c r="JO149" t="s">
        <v>193</v>
      </c>
      <c r="JP149" t="s">
        <v>193</v>
      </c>
      <c r="JQ149" t="s">
        <v>193</v>
      </c>
      <c r="JR149" t="s">
        <v>193</v>
      </c>
      <c r="JS149" t="s">
        <v>193</v>
      </c>
      <c r="JT149" t="s">
        <v>193</v>
      </c>
      <c r="JU149" t="s">
        <v>193</v>
      </c>
      <c r="JV149" t="s">
        <v>193</v>
      </c>
      <c r="JW149" t="s">
        <v>193</v>
      </c>
      <c r="JX149" t="s">
        <v>193</v>
      </c>
      <c r="JY149" t="s">
        <v>193</v>
      </c>
      <c r="JZ149" t="s">
        <v>193</v>
      </c>
      <c r="KA149" t="s">
        <v>193</v>
      </c>
      <c r="KB149" t="s">
        <v>193</v>
      </c>
      <c r="KC149" t="s">
        <v>193</v>
      </c>
      <c r="KD149" t="s">
        <v>193</v>
      </c>
      <c r="KE149" t="s">
        <v>193</v>
      </c>
      <c r="KF149" t="s">
        <v>193</v>
      </c>
      <c r="KG149" t="s">
        <v>193</v>
      </c>
      <c r="KH149" t="s">
        <v>193</v>
      </c>
      <c r="KI149" t="s">
        <v>193</v>
      </c>
      <c r="KJ149" t="s">
        <v>193</v>
      </c>
      <c r="KK149" t="s">
        <v>193</v>
      </c>
      <c r="KL149" t="s">
        <v>193</v>
      </c>
      <c r="KM149" t="s">
        <v>193</v>
      </c>
      <c r="KN149" t="s">
        <v>193</v>
      </c>
      <c r="KO149" t="s">
        <v>193</v>
      </c>
      <c r="KP149" t="s">
        <v>193</v>
      </c>
      <c r="KQ149" t="s">
        <v>193</v>
      </c>
      <c r="KR149" t="s">
        <v>193</v>
      </c>
      <c r="KS149" t="s">
        <v>193</v>
      </c>
      <c r="KT149" t="s">
        <v>193</v>
      </c>
      <c r="KU149" t="s">
        <v>109</v>
      </c>
      <c r="KV149" t="s">
        <v>505</v>
      </c>
      <c r="KW149" t="s">
        <v>3366</v>
      </c>
      <c r="KX149" t="s">
        <v>193</v>
      </c>
      <c r="KY149" t="s">
        <v>509</v>
      </c>
      <c r="KZ149" t="s">
        <v>3367</v>
      </c>
      <c r="LA149" t="s">
        <v>3368</v>
      </c>
      <c r="LB149" t="s">
        <v>796</v>
      </c>
      <c r="LC149" t="s">
        <v>193</v>
      </c>
      <c r="LD149" t="s">
        <v>3360</v>
      </c>
      <c r="LE149" t="s">
        <v>797</v>
      </c>
      <c r="LF149" t="s">
        <v>798</v>
      </c>
      <c r="LG149" t="s">
        <v>799</v>
      </c>
      <c r="LH149" t="s">
        <v>193</v>
      </c>
      <c r="LI149" t="s">
        <v>193</v>
      </c>
      <c r="LJ149" t="s">
        <v>193</v>
      </c>
      <c r="LK149" t="s">
        <v>193</v>
      </c>
      <c r="LL149" t="s">
        <v>193</v>
      </c>
      <c r="LM149">
        <v>0</v>
      </c>
      <c r="LN149">
        <v>0</v>
      </c>
      <c r="LO149" t="s">
        <v>193</v>
      </c>
      <c r="LP149" t="s">
        <v>156</v>
      </c>
      <c r="LQ149">
        <v>0</v>
      </c>
      <c r="LR149" t="s">
        <v>114</v>
      </c>
      <c r="LS149" t="s">
        <v>705</v>
      </c>
      <c r="LT149" t="s">
        <v>114</v>
      </c>
      <c r="LU149" t="s">
        <v>193</v>
      </c>
      <c r="LV149" t="s">
        <v>193</v>
      </c>
      <c r="LW149" t="s">
        <v>193</v>
      </c>
      <c r="LX149" t="s">
        <v>193</v>
      </c>
      <c r="LY149" t="s">
        <v>193</v>
      </c>
      <c r="LZ149" t="s">
        <v>193</v>
      </c>
      <c r="MA149" t="s">
        <v>193</v>
      </c>
      <c r="MB149" t="s">
        <v>193</v>
      </c>
      <c r="MC149" t="s">
        <v>193</v>
      </c>
      <c r="MD149" t="s">
        <v>193</v>
      </c>
      <c r="ME149" t="s">
        <v>193</v>
      </c>
      <c r="MF149" t="s">
        <v>193</v>
      </c>
      <c r="MG149" t="s">
        <v>193</v>
      </c>
      <c r="MH149" t="s">
        <v>114</v>
      </c>
      <c r="MI149" t="s">
        <v>193</v>
      </c>
      <c r="MJ149" t="s">
        <v>193</v>
      </c>
      <c r="MK149" t="s">
        <v>193</v>
      </c>
      <c r="ML149" t="s">
        <v>193</v>
      </c>
      <c r="MM149" t="s">
        <v>193</v>
      </c>
      <c r="MN149" t="s">
        <v>193</v>
      </c>
      <c r="MO149" t="s">
        <v>193</v>
      </c>
      <c r="MP149" t="s">
        <v>193</v>
      </c>
      <c r="MQ149" t="s">
        <v>193</v>
      </c>
      <c r="MR149" t="s">
        <v>193</v>
      </c>
      <c r="MS149" t="s">
        <v>193</v>
      </c>
      <c r="MT149" t="s">
        <v>193</v>
      </c>
      <c r="MU149" t="s">
        <v>193</v>
      </c>
      <c r="MV149" t="s">
        <v>193</v>
      </c>
      <c r="MW149" t="s">
        <v>193</v>
      </c>
      <c r="MX149" t="s">
        <v>193</v>
      </c>
      <c r="MY149" t="s">
        <v>193</v>
      </c>
      <c r="MZ149" t="s">
        <v>193</v>
      </c>
      <c r="NA149" t="s">
        <v>193</v>
      </c>
      <c r="NB149" t="s">
        <v>193</v>
      </c>
      <c r="NC149">
        <v>196473649</v>
      </c>
      <c r="ND149" t="s">
        <v>3611</v>
      </c>
      <c r="NE149" t="s">
        <v>4342</v>
      </c>
      <c r="NF149" t="s">
        <v>193</v>
      </c>
      <c r="NG149" t="s">
        <v>699</v>
      </c>
      <c r="NH149" t="s">
        <v>700</v>
      </c>
      <c r="NI149" t="s">
        <v>611</v>
      </c>
      <c r="NJ149" t="s">
        <v>193</v>
      </c>
      <c r="NK149">
        <v>151</v>
      </c>
    </row>
    <row r="150" spans="1:375" x14ac:dyDescent="0.35">
      <c r="A150" t="s">
        <v>4343</v>
      </c>
      <c r="B150" t="s">
        <v>4344</v>
      </c>
      <c r="C150" t="s">
        <v>3316</v>
      </c>
      <c r="D150">
        <v>2.7777777795563452E-3</v>
      </c>
      <c r="E150" t="s">
        <v>193</v>
      </c>
      <c r="F150" t="s">
        <v>193</v>
      </c>
      <c r="G150" t="s">
        <v>193</v>
      </c>
      <c r="H150" t="s">
        <v>3316</v>
      </c>
      <c r="I150" t="s">
        <v>103</v>
      </c>
      <c r="J150" t="s">
        <v>193</v>
      </c>
      <c r="K150" t="s">
        <v>104</v>
      </c>
      <c r="L150" t="s">
        <v>103</v>
      </c>
      <c r="M150" t="s">
        <v>103</v>
      </c>
      <c r="N150" t="s">
        <v>107</v>
      </c>
      <c r="O150" t="s">
        <v>3606</v>
      </c>
      <c r="P150" t="s">
        <v>108</v>
      </c>
      <c r="Q150" t="s">
        <v>517</v>
      </c>
      <c r="R150" t="s">
        <v>3606</v>
      </c>
      <c r="S150" t="s">
        <v>106</v>
      </c>
      <c r="T150" t="s">
        <v>225</v>
      </c>
      <c r="U150" t="s">
        <v>213</v>
      </c>
      <c r="V150" t="s">
        <v>225</v>
      </c>
      <c r="W150" t="s">
        <v>244</v>
      </c>
      <c r="X150" t="s">
        <v>243</v>
      </c>
      <c r="Y150" t="s">
        <v>244</v>
      </c>
      <c r="Z150" t="s">
        <v>3593</v>
      </c>
      <c r="AA150" t="s">
        <v>193</v>
      </c>
      <c r="AB150" t="s">
        <v>766</v>
      </c>
      <c r="AC150" t="s">
        <v>3593</v>
      </c>
      <c r="AD150" t="s">
        <v>3593</v>
      </c>
      <c r="AE150" t="s">
        <v>770</v>
      </c>
      <c r="AF150" t="s">
        <v>193</v>
      </c>
      <c r="AG150" t="s">
        <v>766</v>
      </c>
      <c r="AH150" t="s">
        <v>770</v>
      </c>
      <c r="AI150" t="s">
        <v>770</v>
      </c>
      <c r="AJ150" t="s">
        <v>489</v>
      </c>
      <c r="AK150" t="s">
        <v>3317</v>
      </c>
      <c r="AL150" t="s">
        <v>109</v>
      </c>
      <c r="AM150" t="s">
        <v>193</v>
      </c>
      <c r="AN150" t="s">
        <v>109</v>
      </c>
      <c r="AO150" t="s">
        <v>193</v>
      </c>
      <c r="AP150" t="s">
        <v>491</v>
      </c>
      <c r="AQ150" t="s">
        <v>193</v>
      </c>
      <c r="AR150" t="s">
        <v>193</v>
      </c>
      <c r="AS150" t="s">
        <v>193</v>
      </c>
      <c r="AT150" t="s">
        <v>193</v>
      </c>
      <c r="AU150" t="s">
        <v>193</v>
      </c>
      <c r="AV150" t="s">
        <v>193</v>
      </c>
      <c r="AW150" t="s">
        <v>193</v>
      </c>
      <c r="AX150" t="s">
        <v>193</v>
      </c>
      <c r="AY150" t="s">
        <v>193</v>
      </c>
      <c r="AZ150" t="s">
        <v>193</v>
      </c>
      <c r="BA150" t="s">
        <v>193</v>
      </c>
      <c r="BB150" t="s">
        <v>193</v>
      </c>
      <c r="BC150" t="s">
        <v>193</v>
      </c>
      <c r="BD150" t="s">
        <v>193</v>
      </c>
      <c r="BE150" t="s">
        <v>193</v>
      </c>
      <c r="BF150" t="s">
        <v>193</v>
      </c>
      <c r="BG150" t="s">
        <v>193</v>
      </c>
      <c r="BH150" t="s">
        <v>193</v>
      </c>
      <c r="BI150" t="s">
        <v>193</v>
      </c>
      <c r="BJ150" t="s">
        <v>193</v>
      </c>
      <c r="BK150" t="s">
        <v>193</v>
      </c>
      <c r="BL150" t="s">
        <v>193</v>
      </c>
      <c r="BM150" t="s">
        <v>193</v>
      </c>
      <c r="BN150" t="s">
        <v>193</v>
      </c>
      <c r="BO150" t="s">
        <v>193</v>
      </c>
      <c r="BP150" t="s">
        <v>193</v>
      </c>
      <c r="BQ150" t="s">
        <v>193</v>
      </c>
      <c r="BR150" t="s">
        <v>193</v>
      </c>
      <c r="BS150" t="s">
        <v>193</v>
      </c>
      <c r="BT150" t="s">
        <v>193</v>
      </c>
      <c r="BU150" t="s">
        <v>193</v>
      </c>
      <c r="BV150" t="s">
        <v>193</v>
      </c>
      <c r="BW150" t="s">
        <v>193</v>
      </c>
      <c r="BX150" t="s">
        <v>193</v>
      </c>
      <c r="BY150" t="s">
        <v>193</v>
      </c>
      <c r="BZ150" t="s">
        <v>193</v>
      </c>
      <c r="CA150" t="s">
        <v>193</v>
      </c>
      <c r="CB150" t="s">
        <v>193</v>
      </c>
      <c r="CC150" t="s">
        <v>193</v>
      </c>
      <c r="CD150" t="s">
        <v>193</v>
      </c>
      <c r="CE150" t="s">
        <v>193</v>
      </c>
      <c r="CF150" t="s">
        <v>193</v>
      </c>
      <c r="CG150" t="s">
        <v>193</v>
      </c>
      <c r="CH150" t="s">
        <v>193</v>
      </c>
      <c r="CI150" t="s">
        <v>193</v>
      </c>
      <c r="CJ150" t="s">
        <v>193</v>
      </c>
      <c r="CK150" t="s">
        <v>193</v>
      </c>
      <c r="CL150" t="s">
        <v>193</v>
      </c>
      <c r="CM150" t="s">
        <v>193</v>
      </c>
      <c r="CN150" t="s">
        <v>193</v>
      </c>
      <c r="CO150" t="s">
        <v>193</v>
      </c>
      <c r="CP150" t="s">
        <v>193</v>
      </c>
      <c r="CQ150" t="s">
        <v>193</v>
      </c>
      <c r="CR150" t="s">
        <v>193</v>
      </c>
      <c r="CS150" t="s">
        <v>193</v>
      </c>
      <c r="CT150" t="s">
        <v>193</v>
      </c>
      <c r="CU150" t="s">
        <v>193</v>
      </c>
      <c r="CV150" t="s">
        <v>193</v>
      </c>
      <c r="CW150" t="s">
        <v>193</v>
      </c>
      <c r="CX150" t="s">
        <v>193</v>
      </c>
      <c r="CY150" t="s">
        <v>193</v>
      </c>
      <c r="CZ150" t="s">
        <v>193</v>
      </c>
      <c r="DA150" t="s">
        <v>193</v>
      </c>
      <c r="DB150" t="s">
        <v>193</v>
      </c>
      <c r="DC150" t="s">
        <v>193</v>
      </c>
      <c r="DD150" t="s">
        <v>193</v>
      </c>
      <c r="DE150" t="s">
        <v>193</v>
      </c>
      <c r="DF150" t="s">
        <v>193</v>
      </c>
      <c r="DG150" t="s">
        <v>193</v>
      </c>
      <c r="DH150" t="s">
        <v>193</v>
      </c>
      <c r="DI150" t="s">
        <v>193</v>
      </c>
      <c r="DJ150" t="s">
        <v>193</v>
      </c>
      <c r="DK150" t="s">
        <v>193</v>
      </c>
      <c r="DL150" t="s">
        <v>193</v>
      </c>
      <c r="DM150" t="s">
        <v>193</v>
      </c>
      <c r="DN150" t="s">
        <v>193</v>
      </c>
      <c r="DO150" t="s">
        <v>193</v>
      </c>
      <c r="DP150" t="s">
        <v>193</v>
      </c>
      <c r="DQ150" t="s">
        <v>193</v>
      </c>
      <c r="DR150" t="s">
        <v>193</v>
      </c>
      <c r="DS150" t="s">
        <v>193</v>
      </c>
      <c r="DT150" t="s">
        <v>193</v>
      </c>
      <c r="DU150" t="s">
        <v>193</v>
      </c>
      <c r="DV150" t="s">
        <v>193</v>
      </c>
      <c r="DW150" t="s">
        <v>193</v>
      </c>
      <c r="DX150" t="s">
        <v>193</v>
      </c>
      <c r="DY150" t="s">
        <v>193</v>
      </c>
      <c r="DZ150" t="s">
        <v>193</v>
      </c>
      <c r="EA150" t="s">
        <v>193</v>
      </c>
      <c r="EB150" t="s">
        <v>193</v>
      </c>
      <c r="EC150" t="s">
        <v>193</v>
      </c>
      <c r="ED150" t="s">
        <v>193</v>
      </c>
      <c r="EE150" t="s">
        <v>193</v>
      </c>
      <c r="EF150" t="s">
        <v>193</v>
      </c>
      <c r="EG150" t="s">
        <v>193</v>
      </c>
      <c r="EH150" t="s">
        <v>193</v>
      </c>
      <c r="EI150" t="s">
        <v>193</v>
      </c>
      <c r="EJ150" t="s">
        <v>193</v>
      </c>
      <c r="EK150" t="s">
        <v>193</v>
      </c>
      <c r="EL150" t="s">
        <v>193</v>
      </c>
      <c r="EM150" t="s">
        <v>193</v>
      </c>
      <c r="EN150" t="s">
        <v>193</v>
      </c>
      <c r="EO150" t="s">
        <v>193</v>
      </c>
      <c r="EP150" t="s">
        <v>193</v>
      </c>
      <c r="EQ150" t="s">
        <v>193</v>
      </c>
      <c r="ER150" t="s">
        <v>193</v>
      </c>
      <c r="ES150" t="s">
        <v>193</v>
      </c>
      <c r="ET150" t="s">
        <v>193</v>
      </c>
      <c r="EU150" t="s">
        <v>193</v>
      </c>
      <c r="EV150" t="s">
        <v>193</v>
      </c>
      <c r="EW150" t="s">
        <v>193</v>
      </c>
      <c r="EX150" t="s">
        <v>193</v>
      </c>
      <c r="EY150" t="s">
        <v>193</v>
      </c>
      <c r="EZ150" t="s">
        <v>193</v>
      </c>
      <c r="FA150" t="s">
        <v>193</v>
      </c>
      <c r="FB150" t="s">
        <v>193</v>
      </c>
      <c r="FC150" t="s">
        <v>193</v>
      </c>
      <c r="FD150" t="s">
        <v>193</v>
      </c>
      <c r="FE150" t="s">
        <v>193</v>
      </c>
      <c r="FF150" t="s">
        <v>193</v>
      </c>
      <c r="FG150" t="s">
        <v>193</v>
      </c>
      <c r="FH150" t="s">
        <v>193</v>
      </c>
      <c r="FI150" t="s">
        <v>193</v>
      </c>
      <c r="FJ150" t="s">
        <v>193</v>
      </c>
      <c r="FK150" t="s">
        <v>193</v>
      </c>
      <c r="FL150" t="s">
        <v>193</v>
      </c>
      <c r="FM150" t="s">
        <v>193</v>
      </c>
      <c r="FN150" t="s">
        <v>193</v>
      </c>
      <c r="FO150" t="s">
        <v>193</v>
      </c>
      <c r="FP150" t="s">
        <v>193</v>
      </c>
      <c r="FQ150" t="s">
        <v>193</v>
      </c>
      <c r="FR150" t="s">
        <v>193</v>
      </c>
      <c r="FS150" t="s">
        <v>193</v>
      </c>
      <c r="FT150" t="s">
        <v>193</v>
      </c>
      <c r="FU150" t="s">
        <v>193</v>
      </c>
      <c r="FV150" t="s">
        <v>193</v>
      </c>
      <c r="FW150" t="s">
        <v>193</v>
      </c>
      <c r="FX150" t="s">
        <v>193</v>
      </c>
      <c r="FY150" t="s">
        <v>193</v>
      </c>
      <c r="FZ150" t="s">
        <v>193</v>
      </c>
      <c r="GA150" t="s">
        <v>193</v>
      </c>
      <c r="GB150" t="s">
        <v>193</v>
      </c>
      <c r="GC150" t="s">
        <v>193</v>
      </c>
      <c r="GD150" t="s">
        <v>193</v>
      </c>
      <c r="GE150" t="s">
        <v>193</v>
      </c>
      <c r="GF150" t="s">
        <v>193</v>
      </c>
      <c r="GG150" t="s">
        <v>193</v>
      </c>
      <c r="GH150" t="s">
        <v>193</v>
      </c>
      <c r="GI150" t="s">
        <v>193</v>
      </c>
      <c r="GJ150" t="s">
        <v>193</v>
      </c>
      <c r="GK150" t="s">
        <v>193</v>
      </c>
      <c r="GL150" t="s">
        <v>193</v>
      </c>
      <c r="GM150" t="s">
        <v>193</v>
      </c>
      <c r="GN150" t="s">
        <v>193</v>
      </c>
      <c r="GO150" t="s">
        <v>193</v>
      </c>
      <c r="GP150" t="s">
        <v>193</v>
      </c>
      <c r="GQ150" t="s">
        <v>193</v>
      </c>
      <c r="GR150" t="s">
        <v>193</v>
      </c>
      <c r="GS150" t="s">
        <v>193</v>
      </c>
      <c r="GT150" t="s">
        <v>193</v>
      </c>
      <c r="GU150" t="s">
        <v>193</v>
      </c>
      <c r="GV150" t="s">
        <v>193</v>
      </c>
      <c r="GW150" t="s">
        <v>193</v>
      </c>
      <c r="GX150" t="s">
        <v>193</v>
      </c>
      <c r="GY150" t="s">
        <v>193</v>
      </c>
      <c r="GZ150" t="s">
        <v>193</v>
      </c>
      <c r="HA150" t="s">
        <v>193</v>
      </c>
      <c r="HB150" t="s">
        <v>193</v>
      </c>
      <c r="HC150" t="s">
        <v>193</v>
      </c>
      <c r="HD150" t="s">
        <v>193</v>
      </c>
      <c r="HE150" t="s">
        <v>193</v>
      </c>
      <c r="HF150" t="s">
        <v>193</v>
      </c>
      <c r="HG150" t="s">
        <v>193</v>
      </c>
      <c r="HH150" t="s">
        <v>193</v>
      </c>
      <c r="HI150" t="s">
        <v>193</v>
      </c>
      <c r="HJ150" t="s">
        <v>193</v>
      </c>
      <c r="HK150" t="s">
        <v>193</v>
      </c>
      <c r="HL150" t="s">
        <v>193</v>
      </c>
      <c r="HM150" t="s">
        <v>193</v>
      </c>
      <c r="HN150" t="s">
        <v>193</v>
      </c>
      <c r="HO150" t="s">
        <v>193</v>
      </c>
      <c r="HP150" t="s">
        <v>193</v>
      </c>
      <c r="HQ150" t="s">
        <v>193</v>
      </c>
      <c r="HR150" t="s">
        <v>193</v>
      </c>
      <c r="HS150" t="s">
        <v>193</v>
      </c>
      <c r="HT150" t="s">
        <v>193</v>
      </c>
      <c r="HU150" t="s">
        <v>193</v>
      </c>
      <c r="HV150" t="s">
        <v>193</v>
      </c>
      <c r="HW150" t="s">
        <v>193</v>
      </c>
      <c r="HX150" t="s">
        <v>193</v>
      </c>
      <c r="HY150" t="s">
        <v>193</v>
      </c>
      <c r="HZ150" t="s">
        <v>193</v>
      </c>
      <c r="IA150" t="s">
        <v>193</v>
      </c>
      <c r="IB150" t="s">
        <v>193</v>
      </c>
      <c r="IC150" t="s">
        <v>193</v>
      </c>
      <c r="ID150" t="s">
        <v>193</v>
      </c>
      <c r="IE150" t="s">
        <v>193</v>
      </c>
      <c r="IF150" t="s">
        <v>193</v>
      </c>
      <c r="IG150" t="s">
        <v>193</v>
      </c>
      <c r="IH150" t="s">
        <v>193</v>
      </c>
      <c r="II150" t="s">
        <v>193</v>
      </c>
      <c r="IJ150" t="s">
        <v>193</v>
      </c>
      <c r="IK150" t="s">
        <v>193</v>
      </c>
      <c r="IL150" t="s">
        <v>193</v>
      </c>
      <c r="IM150" t="s">
        <v>193</v>
      </c>
      <c r="IN150" t="s">
        <v>193</v>
      </c>
      <c r="IO150" t="s">
        <v>193</v>
      </c>
      <c r="IP150" t="s">
        <v>193</v>
      </c>
      <c r="IQ150" t="s">
        <v>193</v>
      </c>
      <c r="IR150" t="s">
        <v>193</v>
      </c>
      <c r="IS150" t="s">
        <v>193</v>
      </c>
      <c r="IT150" t="s">
        <v>193</v>
      </c>
      <c r="IU150" t="s">
        <v>193</v>
      </c>
      <c r="IV150" t="s">
        <v>193</v>
      </c>
      <c r="IW150" t="s">
        <v>193</v>
      </c>
      <c r="IX150" t="s">
        <v>193</v>
      </c>
      <c r="IY150" t="s">
        <v>193</v>
      </c>
      <c r="IZ150" t="s">
        <v>193</v>
      </c>
      <c r="JA150" t="s">
        <v>193</v>
      </c>
      <c r="JB150" t="s">
        <v>193</v>
      </c>
      <c r="JC150" t="s">
        <v>193</v>
      </c>
      <c r="JD150" t="s">
        <v>193</v>
      </c>
      <c r="JE150" t="s">
        <v>193</v>
      </c>
      <c r="JF150" t="s">
        <v>193</v>
      </c>
      <c r="JG150" t="s">
        <v>193</v>
      </c>
      <c r="JH150" t="s">
        <v>193</v>
      </c>
      <c r="JI150" t="s">
        <v>193</v>
      </c>
      <c r="JJ150" t="s">
        <v>193</v>
      </c>
      <c r="JK150" t="s">
        <v>193</v>
      </c>
      <c r="JL150" t="s">
        <v>193</v>
      </c>
      <c r="JM150" t="s">
        <v>193</v>
      </c>
      <c r="JN150" t="s">
        <v>193</v>
      </c>
      <c r="JO150" t="s">
        <v>193</v>
      </c>
      <c r="JP150" t="s">
        <v>193</v>
      </c>
      <c r="JQ150" t="s">
        <v>193</v>
      </c>
      <c r="JR150" t="s">
        <v>193</v>
      </c>
      <c r="JS150" t="s">
        <v>193</v>
      </c>
      <c r="JT150" t="s">
        <v>193</v>
      </c>
      <c r="JU150" t="s">
        <v>193</v>
      </c>
      <c r="JV150" t="s">
        <v>193</v>
      </c>
      <c r="JW150" t="s">
        <v>193</v>
      </c>
      <c r="JX150" t="s">
        <v>193</v>
      </c>
      <c r="JY150" t="s">
        <v>193</v>
      </c>
      <c r="JZ150" t="s">
        <v>193</v>
      </c>
      <c r="KA150" t="s">
        <v>193</v>
      </c>
      <c r="KB150" t="s">
        <v>193</v>
      </c>
      <c r="KC150" t="s">
        <v>193</v>
      </c>
      <c r="KD150" t="s">
        <v>193</v>
      </c>
      <c r="KE150" t="s">
        <v>193</v>
      </c>
      <c r="KF150" t="s">
        <v>193</v>
      </c>
      <c r="KG150" t="s">
        <v>193</v>
      </c>
      <c r="KH150" t="s">
        <v>193</v>
      </c>
      <c r="KI150" t="s">
        <v>193</v>
      </c>
      <c r="KJ150" t="s">
        <v>193</v>
      </c>
      <c r="KK150" t="s">
        <v>193</v>
      </c>
      <c r="KL150" t="s">
        <v>193</v>
      </c>
      <c r="KM150" t="s">
        <v>193</v>
      </c>
      <c r="KN150" t="s">
        <v>193</v>
      </c>
      <c r="KO150" t="s">
        <v>193</v>
      </c>
      <c r="KP150" t="s">
        <v>193</v>
      </c>
      <c r="KQ150" t="s">
        <v>193</v>
      </c>
      <c r="KR150" t="s">
        <v>193</v>
      </c>
      <c r="KS150" t="s">
        <v>193</v>
      </c>
      <c r="KT150" t="s">
        <v>193</v>
      </c>
      <c r="KU150" t="s">
        <v>109</v>
      </c>
      <c r="KV150" t="s">
        <v>505</v>
      </c>
      <c r="KW150" t="s">
        <v>3357</v>
      </c>
      <c r="KX150" t="s">
        <v>193</v>
      </c>
      <c r="KY150" t="s">
        <v>516</v>
      </c>
      <c r="KZ150" t="s">
        <v>3358</v>
      </c>
      <c r="LA150" t="s">
        <v>3357</v>
      </c>
      <c r="LB150" t="s">
        <v>796</v>
      </c>
      <c r="LC150" t="s">
        <v>193</v>
      </c>
      <c r="LD150" t="s">
        <v>3320</v>
      </c>
      <c r="LE150" t="s">
        <v>797</v>
      </c>
      <c r="LF150" t="s">
        <v>798</v>
      </c>
      <c r="LG150" t="s">
        <v>799</v>
      </c>
      <c r="LH150" t="s">
        <v>193</v>
      </c>
      <c r="LI150" t="s">
        <v>193</v>
      </c>
      <c r="LJ150" t="s">
        <v>193</v>
      </c>
      <c r="LK150" t="s">
        <v>193</v>
      </c>
      <c r="LL150" t="s">
        <v>193</v>
      </c>
      <c r="LM150">
        <v>0</v>
      </c>
      <c r="LN150">
        <v>0</v>
      </c>
      <c r="LO150" t="s">
        <v>193</v>
      </c>
      <c r="LP150" t="s">
        <v>156</v>
      </c>
      <c r="LQ150">
        <v>0</v>
      </c>
      <c r="LR150" t="s">
        <v>114</v>
      </c>
      <c r="LS150" t="s">
        <v>705</v>
      </c>
      <c r="LT150" t="s">
        <v>114</v>
      </c>
      <c r="LU150" t="s">
        <v>193</v>
      </c>
      <c r="LV150" t="s">
        <v>193</v>
      </c>
      <c r="LW150" t="s">
        <v>193</v>
      </c>
      <c r="LX150" t="s">
        <v>193</v>
      </c>
      <c r="LY150" t="s">
        <v>193</v>
      </c>
      <c r="LZ150" t="s">
        <v>193</v>
      </c>
      <c r="MA150" t="s">
        <v>193</v>
      </c>
      <c r="MB150" t="s">
        <v>193</v>
      </c>
      <c r="MC150" t="s">
        <v>193</v>
      </c>
      <c r="MD150" t="s">
        <v>193</v>
      </c>
      <c r="ME150" t="s">
        <v>193</v>
      </c>
      <c r="MF150" t="s">
        <v>193</v>
      </c>
      <c r="MG150" t="s">
        <v>193</v>
      </c>
      <c r="MH150" t="s">
        <v>114</v>
      </c>
      <c r="MI150" t="s">
        <v>193</v>
      </c>
      <c r="MJ150" t="s">
        <v>193</v>
      </c>
      <c r="MK150" t="s">
        <v>193</v>
      </c>
      <c r="ML150" t="s">
        <v>193</v>
      </c>
      <c r="MM150" t="s">
        <v>193</v>
      </c>
      <c r="MN150" t="s">
        <v>193</v>
      </c>
      <c r="MO150" t="s">
        <v>193</v>
      </c>
      <c r="MP150" t="s">
        <v>193</v>
      </c>
      <c r="MQ150" t="s">
        <v>193</v>
      </c>
      <c r="MR150" t="s">
        <v>193</v>
      </c>
      <c r="MS150" t="s">
        <v>193</v>
      </c>
      <c r="MT150" t="s">
        <v>193</v>
      </c>
      <c r="MU150" t="s">
        <v>193</v>
      </c>
      <c r="MV150" t="s">
        <v>193</v>
      </c>
      <c r="MW150" t="s">
        <v>193</v>
      </c>
      <c r="MX150" t="s">
        <v>193</v>
      </c>
      <c r="MY150" t="s">
        <v>193</v>
      </c>
      <c r="MZ150" t="s">
        <v>193</v>
      </c>
      <c r="NA150" t="s">
        <v>193</v>
      </c>
      <c r="NB150" t="s">
        <v>193</v>
      </c>
      <c r="NC150">
        <v>196473660</v>
      </c>
      <c r="ND150" t="s">
        <v>3612</v>
      </c>
      <c r="NE150" t="s">
        <v>4345</v>
      </c>
      <c r="NF150" t="s">
        <v>193</v>
      </c>
      <c r="NG150" t="s">
        <v>699</v>
      </c>
      <c r="NH150" t="s">
        <v>700</v>
      </c>
      <c r="NI150" t="s">
        <v>611</v>
      </c>
      <c r="NJ150" t="s">
        <v>193</v>
      </c>
      <c r="NK150">
        <v>152</v>
      </c>
    </row>
    <row r="151" spans="1:375" x14ac:dyDescent="0.35">
      <c r="A151" t="s">
        <v>4346</v>
      </c>
      <c r="B151" t="s">
        <v>4347</v>
      </c>
      <c r="C151" t="s">
        <v>3316</v>
      </c>
      <c r="D151">
        <v>1.0416666664241347E-3</v>
      </c>
      <c r="E151" t="s">
        <v>193</v>
      </c>
      <c r="F151" t="s">
        <v>193</v>
      </c>
      <c r="G151" t="s">
        <v>193</v>
      </c>
      <c r="H151" t="s">
        <v>3316</v>
      </c>
      <c r="I151" t="s">
        <v>103</v>
      </c>
      <c r="J151" t="s">
        <v>193</v>
      </c>
      <c r="K151" t="s">
        <v>104</v>
      </c>
      <c r="L151" t="s">
        <v>103</v>
      </c>
      <c r="M151" t="s">
        <v>103</v>
      </c>
      <c r="N151" t="s">
        <v>107</v>
      </c>
      <c r="O151" t="s">
        <v>3592</v>
      </c>
      <c r="P151" t="s">
        <v>108</v>
      </c>
      <c r="Q151" t="s">
        <v>517</v>
      </c>
      <c r="R151" t="s">
        <v>3592</v>
      </c>
      <c r="S151" t="s">
        <v>106</v>
      </c>
      <c r="T151" t="s">
        <v>225</v>
      </c>
      <c r="U151" t="s">
        <v>213</v>
      </c>
      <c r="V151" t="s">
        <v>225</v>
      </c>
      <c r="W151" t="s">
        <v>244</v>
      </c>
      <c r="X151" t="s">
        <v>243</v>
      </c>
      <c r="Y151" t="s">
        <v>244</v>
      </c>
      <c r="Z151" t="s">
        <v>3593</v>
      </c>
      <c r="AA151" t="s">
        <v>193</v>
      </c>
      <c r="AB151" t="s">
        <v>766</v>
      </c>
      <c r="AC151" t="s">
        <v>3593</v>
      </c>
      <c r="AD151" t="s">
        <v>3593</v>
      </c>
      <c r="AE151" t="s">
        <v>770</v>
      </c>
      <c r="AF151" t="s">
        <v>193</v>
      </c>
      <c r="AG151" t="s">
        <v>766</v>
      </c>
      <c r="AH151" t="s">
        <v>770</v>
      </c>
      <c r="AI151" t="s">
        <v>770</v>
      </c>
      <c r="AJ151" t="s">
        <v>489</v>
      </c>
      <c r="AK151" t="s">
        <v>490</v>
      </c>
      <c r="AL151" t="s">
        <v>109</v>
      </c>
      <c r="AM151" t="s">
        <v>193</v>
      </c>
      <c r="AN151" t="s">
        <v>109</v>
      </c>
      <c r="AO151" t="s">
        <v>193</v>
      </c>
      <c r="AP151" t="s">
        <v>491</v>
      </c>
      <c r="AQ151" t="s">
        <v>193</v>
      </c>
      <c r="AR151" t="s">
        <v>193</v>
      </c>
      <c r="AS151" t="s">
        <v>496</v>
      </c>
      <c r="AT151" t="s">
        <v>193</v>
      </c>
      <c r="AU151" t="s">
        <v>701</v>
      </c>
      <c r="AV151">
        <v>0</v>
      </c>
      <c r="AW151">
        <v>1</v>
      </c>
      <c r="AX151">
        <v>0</v>
      </c>
      <c r="AY151">
        <v>0</v>
      </c>
      <c r="AZ151">
        <v>0</v>
      </c>
      <c r="BA151">
        <v>0</v>
      </c>
      <c r="BB151">
        <v>0</v>
      </c>
      <c r="BC151" t="s">
        <v>130</v>
      </c>
      <c r="BD151" t="s">
        <v>701</v>
      </c>
      <c r="BE151" t="s">
        <v>112</v>
      </c>
      <c r="BF151">
        <v>1</v>
      </c>
      <c r="BG151">
        <v>0</v>
      </c>
      <c r="BH151">
        <v>0</v>
      </c>
      <c r="BI151">
        <v>0</v>
      </c>
      <c r="BJ151">
        <v>0</v>
      </c>
      <c r="BK151">
        <v>0</v>
      </c>
      <c r="BL151">
        <v>0</v>
      </c>
      <c r="BM151">
        <v>0</v>
      </c>
      <c r="BN151">
        <v>0</v>
      </c>
      <c r="BO151">
        <v>0</v>
      </c>
      <c r="BP151" t="s">
        <v>193</v>
      </c>
      <c r="BQ151" t="s">
        <v>128</v>
      </c>
      <c r="BR151" t="s">
        <v>501</v>
      </c>
      <c r="BS151" t="s">
        <v>193</v>
      </c>
      <c r="BT151" t="s">
        <v>193</v>
      </c>
      <c r="BU151" t="s">
        <v>193</v>
      </c>
      <c r="BV151" t="s">
        <v>193</v>
      </c>
      <c r="BW151" t="s">
        <v>193</v>
      </c>
      <c r="BX151" t="s">
        <v>193</v>
      </c>
      <c r="BY151" t="s">
        <v>193</v>
      </c>
      <c r="BZ151" t="s">
        <v>193</v>
      </c>
      <c r="CA151" t="s">
        <v>193</v>
      </c>
      <c r="CB151" t="s">
        <v>193</v>
      </c>
      <c r="CC151" t="s">
        <v>193</v>
      </c>
      <c r="CD151" t="s">
        <v>193</v>
      </c>
      <c r="CE151" t="s">
        <v>193</v>
      </c>
      <c r="CF151" t="s">
        <v>193</v>
      </c>
      <c r="CG151" t="s">
        <v>193</v>
      </c>
      <c r="CH151" t="s">
        <v>193</v>
      </c>
      <c r="CI151" t="s">
        <v>193</v>
      </c>
      <c r="CJ151" t="s">
        <v>193</v>
      </c>
      <c r="CK151" t="s">
        <v>193</v>
      </c>
      <c r="CL151" t="s">
        <v>193</v>
      </c>
      <c r="CM151" t="s">
        <v>193</v>
      </c>
      <c r="CN151" t="s">
        <v>193</v>
      </c>
      <c r="CO151" t="s">
        <v>193</v>
      </c>
      <c r="CP151" t="s">
        <v>193</v>
      </c>
      <c r="CQ151" t="s">
        <v>193</v>
      </c>
      <c r="CR151" t="s">
        <v>193</v>
      </c>
      <c r="CS151" t="s">
        <v>193</v>
      </c>
      <c r="CT151" t="s">
        <v>193</v>
      </c>
      <c r="CU151" t="s">
        <v>193</v>
      </c>
      <c r="CV151" t="s">
        <v>193</v>
      </c>
      <c r="CW151" t="s">
        <v>193</v>
      </c>
      <c r="CX151" t="s">
        <v>193</v>
      </c>
      <c r="CY151" t="s">
        <v>193</v>
      </c>
      <c r="CZ151" t="s">
        <v>193</v>
      </c>
      <c r="DA151" t="s">
        <v>193</v>
      </c>
      <c r="DB151" t="s">
        <v>193</v>
      </c>
      <c r="DC151" t="s">
        <v>193</v>
      </c>
      <c r="DD151" t="s">
        <v>193</v>
      </c>
      <c r="DE151" t="s">
        <v>193</v>
      </c>
      <c r="DF151" t="s">
        <v>193</v>
      </c>
      <c r="DG151" t="s">
        <v>193</v>
      </c>
      <c r="DH151" t="s">
        <v>193</v>
      </c>
      <c r="DI151" t="s">
        <v>193</v>
      </c>
      <c r="DJ151" t="s">
        <v>193</v>
      </c>
      <c r="DK151" t="s">
        <v>193</v>
      </c>
      <c r="DL151" t="s">
        <v>193</v>
      </c>
      <c r="DM151" t="s">
        <v>193</v>
      </c>
      <c r="DN151" t="s">
        <v>193</v>
      </c>
      <c r="DO151" t="s">
        <v>193</v>
      </c>
      <c r="DP151" t="s">
        <v>193</v>
      </c>
      <c r="DQ151" t="s">
        <v>193</v>
      </c>
      <c r="DR151" t="s">
        <v>193</v>
      </c>
      <c r="DS151" t="s">
        <v>193</v>
      </c>
      <c r="DT151" t="s">
        <v>193</v>
      </c>
      <c r="DU151" t="s">
        <v>193</v>
      </c>
      <c r="DV151" t="s">
        <v>193</v>
      </c>
      <c r="DW151" t="s">
        <v>193</v>
      </c>
      <c r="DX151" t="s">
        <v>193</v>
      </c>
      <c r="DY151" t="s">
        <v>193</v>
      </c>
      <c r="DZ151" t="s">
        <v>193</v>
      </c>
      <c r="EA151" t="s">
        <v>193</v>
      </c>
      <c r="EB151" t="s">
        <v>193</v>
      </c>
      <c r="EC151" t="s">
        <v>193</v>
      </c>
      <c r="ED151" t="s">
        <v>193</v>
      </c>
      <c r="EE151" t="s">
        <v>193</v>
      </c>
      <c r="EF151" t="s">
        <v>193</v>
      </c>
      <c r="EG151" t="s">
        <v>193</v>
      </c>
      <c r="EH151" t="s">
        <v>193</v>
      </c>
      <c r="EI151" t="s">
        <v>193</v>
      </c>
      <c r="EJ151" t="s">
        <v>193</v>
      </c>
      <c r="EK151" t="s">
        <v>193</v>
      </c>
      <c r="EL151" t="s">
        <v>193</v>
      </c>
      <c r="EM151" t="s">
        <v>193</v>
      </c>
      <c r="EN151" t="s">
        <v>3430</v>
      </c>
      <c r="EO151">
        <v>0</v>
      </c>
      <c r="EP151">
        <v>1</v>
      </c>
      <c r="EQ151">
        <v>1</v>
      </c>
      <c r="ER151">
        <v>1</v>
      </c>
      <c r="ES151">
        <v>1</v>
      </c>
      <c r="ET151">
        <v>0</v>
      </c>
      <c r="EU151">
        <v>1</v>
      </c>
      <c r="EV151">
        <v>1</v>
      </c>
      <c r="EW151">
        <v>0</v>
      </c>
      <c r="EX151" t="s">
        <v>193</v>
      </c>
      <c r="EY151" t="s">
        <v>193</v>
      </c>
      <c r="EZ151" t="s">
        <v>193</v>
      </c>
      <c r="FA151" t="s">
        <v>193</v>
      </c>
      <c r="FB151" t="s">
        <v>193</v>
      </c>
      <c r="FC151" t="s">
        <v>193</v>
      </c>
      <c r="FD151" t="s">
        <v>193</v>
      </c>
      <c r="FE151" t="s">
        <v>193</v>
      </c>
      <c r="FF151">
        <v>25</v>
      </c>
      <c r="FG151" t="s">
        <v>109</v>
      </c>
      <c r="FH151">
        <v>50</v>
      </c>
      <c r="FI151" t="s">
        <v>109</v>
      </c>
      <c r="FJ151" t="s">
        <v>193</v>
      </c>
      <c r="FK151" t="s">
        <v>193</v>
      </c>
      <c r="FL151" t="s">
        <v>193</v>
      </c>
      <c r="FM151" t="s">
        <v>193</v>
      </c>
      <c r="FN151" t="s">
        <v>193</v>
      </c>
      <c r="FO151" t="s">
        <v>193</v>
      </c>
      <c r="FP151" t="s">
        <v>193</v>
      </c>
      <c r="FQ151" t="s">
        <v>193</v>
      </c>
      <c r="FR151" t="s">
        <v>193</v>
      </c>
      <c r="FS151" t="s">
        <v>193</v>
      </c>
      <c r="FT151" t="s">
        <v>193</v>
      </c>
      <c r="FU151" t="s">
        <v>109</v>
      </c>
      <c r="FV151">
        <v>25</v>
      </c>
      <c r="FW151" t="s">
        <v>193</v>
      </c>
      <c r="FX151" t="s">
        <v>193</v>
      </c>
      <c r="FY151">
        <v>25</v>
      </c>
      <c r="FZ151" t="s">
        <v>109</v>
      </c>
      <c r="GA151" t="s">
        <v>109</v>
      </c>
      <c r="GB151">
        <v>100</v>
      </c>
      <c r="GC151" t="s">
        <v>193</v>
      </c>
      <c r="GD151" t="s">
        <v>193</v>
      </c>
      <c r="GE151">
        <v>100</v>
      </c>
      <c r="GF151" t="s">
        <v>109</v>
      </c>
      <c r="GG151" t="s">
        <v>109</v>
      </c>
      <c r="GH151">
        <v>100</v>
      </c>
      <c r="GI151" t="s">
        <v>193</v>
      </c>
      <c r="GJ151" t="s">
        <v>193</v>
      </c>
      <c r="GK151" t="s">
        <v>193</v>
      </c>
      <c r="GL151">
        <v>100</v>
      </c>
      <c r="GM151" t="s">
        <v>109</v>
      </c>
      <c r="GN151" t="s">
        <v>109</v>
      </c>
      <c r="GO151" t="s">
        <v>193</v>
      </c>
      <c r="GP151">
        <v>5</v>
      </c>
      <c r="GQ151" t="s">
        <v>193</v>
      </c>
      <c r="GR151" t="s">
        <v>193</v>
      </c>
      <c r="GS151" t="s">
        <v>193</v>
      </c>
      <c r="GT151" t="s">
        <v>193</v>
      </c>
      <c r="GU151" t="s">
        <v>193</v>
      </c>
      <c r="GV151" t="s">
        <v>193</v>
      </c>
      <c r="GW151" t="s">
        <v>109</v>
      </c>
      <c r="GX151" t="s">
        <v>156</v>
      </c>
      <c r="GY151">
        <v>5</v>
      </c>
      <c r="GZ151" t="s">
        <v>114</v>
      </c>
      <c r="HA151" t="s">
        <v>193</v>
      </c>
      <c r="HB151" t="s">
        <v>193</v>
      </c>
      <c r="HC151" t="s">
        <v>193</v>
      </c>
      <c r="HD151" t="s">
        <v>193</v>
      </c>
      <c r="HE151" t="s">
        <v>193</v>
      </c>
      <c r="HF151" t="s">
        <v>193</v>
      </c>
      <c r="HG151" t="s">
        <v>193</v>
      </c>
      <c r="HH151" t="s">
        <v>193</v>
      </c>
      <c r="HI151" t="s">
        <v>193</v>
      </c>
      <c r="HJ151" t="s">
        <v>193</v>
      </c>
      <c r="HK151" t="s">
        <v>193</v>
      </c>
      <c r="HL151" t="s">
        <v>193</v>
      </c>
      <c r="HM151" t="s">
        <v>193</v>
      </c>
      <c r="HN151" t="s">
        <v>193</v>
      </c>
      <c r="HO151" t="s">
        <v>193</v>
      </c>
      <c r="HP151" t="s">
        <v>193</v>
      </c>
      <c r="HQ151" t="s">
        <v>193</v>
      </c>
      <c r="HR151" t="s">
        <v>193</v>
      </c>
      <c r="HS151" t="s">
        <v>193</v>
      </c>
      <c r="HT151" t="s">
        <v>193</v>
      </c>
      <c r="HU151" t="s">
        <v>193</v>
      </c>
      <c r="HV151" t="s">
        <v>193</v>
      </c>
      <c r="HW151" t="s">
        <v>193</v>
      </c>
      <c r="HX151" t="s">
        <v>193</v>
      </c>
      <c r="HY151" t="s">
        <v>193</v>
      </c>
      <c r="HZ151" t="s">
        <v>114</v>
      </c>
      <c r="IA151" t="s">
        <v>109</v>
      </c>
      <c r="IB151" t="s">
        <v>109</v>
      </c>
      <c r="IC151" t="s">
        <v>106</v>
      </c>
      <c r="ID151" t="s">
        <v>789</v>
      </c>
      <c r="IE151" t="s">
        <v>225</v>
      </c>
      <c r="IF151" t="s">
        <v>789</v>
      </c>
      <c r="IG151" t="s">
        <v>193</v>
      </c>
      <c r="IH151" t="s">
        <v>193</v>
      </c>
      <c r="II151" t="s">
        <v>193</v>
      </c>
      <c r="IJ151" t="s">
        <v>193</v>
      </c>
      <c r="IK151" t="s">
        <v>193</v>
      </c>
      <c r="IL151" t="s">
        <v>193</v>
      </c>
      <c r="IM151" t="s">
        <v>193</v>
      </c>
      <c r="IN151" t="s">
        <v>193</v>
      </c>
      <c r="IO151" t="s">
        <v>193</v>
      </c>
      <c r="IP151" t="s">
        <v>193</v>
      </c>
      <c r="IQ151" t="s">
        <v>193</v>
      </c>
      <c r="IR151" t="s">
        <v>193</v>
      </c>
      <c r="IS151" t="s">
        <v>193</v>
      </c>
      <c r="IT151" t="s">
        <v>193</v>
      </c>
      <c r="IU151" t="s">
        <v>193</v>
      </c>
      <c r="IV151" t="s">
        <v>193</v>
      </c>
      <c r="IW151" t="s">
        <v>193</v>
      </c>
      <c r="IX151" t="s">
        <v>193</v>
      </c>
      <c r="IY151" t="s">
        <v>193</v>
      </c>
      <c r="IZ151" t="s">
        <v>193</v>
      </c>
      <c r="JA151" t="s">
        <v>193</v>
      </c>
      <c r="JB151" t="s">
        <v>193</v>
      </c>
      <c r="JC151" t="s">
        <v>193</v>
      </c>
      <c r="JD151" t="s">
        <v>193</v>
      </c>
      <c r="JE151" t="s">
        <v>193</v>
      </c>
      <c r="JF151" t="s">
        <v>193</v>
      </c>
      <c r="JG151" t="s">
        <v>193</v>
      </c>
      <c r="JH151" t="s">
        <v>193</v>
      </c>
      <c r="JI151" t="s">
        <v>193</v>
      </c>
      <c r="JJ151" t="s">
        <v>193</v>
      </c>
      <c r="JK151" t="s">
        <v>193</v>
      </c>
      <c r="JL151" t="s">
        <v>193</v>
      </c>
      <c r="JM151" t="s">
        <v>193</v>
      </c>
      <c r="JN151" t="s">
        <v>193</v>
      </c>
      <c r="JO151" t="s">
        <v>193</v>
      </c>
      <c r="JP151" t="s">
        <v>193</v>
      </c>
      <c r="JQ151" t="s">
        <v>193</v>
      </c>
      <c r="JR151" t="s">
        <v>114</v>
      </c>
      <c r="JS151" t="s">
        <v>193</v>
      </c>
      <c r="JT151" t="s">
        <v>193</v>
      </c>
      <c r="JU151" t="s">
        <v>193</v>
      </c>
      <c r="JV151" t="s">
        <v>193</v>
      </c>
      <c r="JW151" t="s">
        <v>193</v>
      </c>
      <c r="JX151" t="s">
        <v>193</v>
      </c>
      <c r="JY151" t="s">
        <v>193</v>
      </c>
      <c r="JZ151" t="s">
        <v>193</v>
      </c>
      <c r="KA151" t="s">
        <v>3599</v>
      </c>
      <c r="KB151">
        <v>0</v>
      </c>
      <c r="KC151">
        <v>1</v>
      </c>
      <c r="KD151">
        <v>1</v>
      </c>
      <c r="KE151">
        <v>0</v>
      </c>
      <c r="KF151">
        <v>0</v>
      </c>
      <c r="KG151">
        <v>0</v>
      </c>
      <c r="KH151">
        <v>0</v>
      </c>
      <c r="KI151">
        <v>0</v>
      </c>
      <c r="KJ151" t="s">
        <v>193</v>
      </c>
      <c r="KK151" t="s">
        <v>114</v>
      </c>
      <c r="KL151" t="s">
        <v>193</v>
      </c>
      <c r="KM151" t="s">
        <v>193</v>
      </c>
      <c r="KN151" t="s">
        <v>193</v>
      </c>
      <c r="KO151" t="s">
        <v>193</v>
      </c>
      <c r="KP151" t="s">
        <v>193</v>
      </c>
      <c r="KQ151" t="s">
        <v>193</v>
      </c>
      <c r="KR151" t="s">
        <v>193</v>
      </c>
      <c r="KS151" t="s">
        <v>193</v>
      </c>
      <c r="KT151" t="s">
        <v>193</v>
      </c>
      <c r="KU151" t="s">
        <v>193</v>
      </c>
      <c r="KV151" t="s">
        <v>193</v>
      </c>
      <c r="KW151" t="s">
        <v>193</v>
      </c>
      <c r="KX151" t="s">
        <v>193</v>
      </c>
      <c r="KY151" t="s">
        <v>193</v>
      </c>
      <c r="KZ151" t="s">
        <v>193</v>
      </c>
      <c r="LA151" t="s">
        <v>193</v>
      </c>
      <c r="LB151" t="s">
        <v>193</v>
      </c>
      <c r="LC151" t="s">
        <v>193</v>
      </c>
      <c r="LD151" t="s">
        <v>193</v>
      </c>
      <c r="LE151" t="s">
        <v>193</v>
      </c>
      <c r="LF151" t="s">
        <v>193</v>
      </c>
      <c r="LG151" t="s">
        <v>193</v>
      </c>
      <c r="LH151" t="s">
        <v>193</v>
      </c>
      <c r="LI151" t="s">
        <v>193</v>
      </c>
      <c r="LJ151" t="s">
        <v>193</v>
      </c>
      <c r="LK151" t="s">
        <v>193</v>
      </c>
      <c r="LL151" t="s">
        <v>193</v>
      </c>
      <c r="LM151" t="s">
        <v>193</v>
      </c>
      <c r="LN151" t="s">
        <v>193</v>
      </c>
      <c r="LO151" t="s">
        <v>193</v>
      </c>
      <c r="LP151" t="s">
        <v>193</v>
      </c>
      <c r="LQ151" t="s">
        <v>193</v>
      </c>
      <c r="LR151" t="s">
        <v>193</v>
      </c>
      <c r="LS151" t="s">
        <v>193</v>
      </c>
      <c r="LT151" t="s">
        <v>193</v>
      </c>
      <c r="LU151" t="s">
        <v>193</v>
      </c>
      <c r="LV151" t="s">
        <v>193</v>
      </c>
      <c r="LW151" t="s">
        <v>193</v>
      </c>
      <c r="LX151" t="s">
        <v>193</v>
      </c>
      <c r="LY151" t="s">
        <v>193</v>
      </c>
      <c r="LZ151" t="s">
        <v>193</v>
      </c>
      <c r="MA151" t="s">
        <v>193</v>
      </c>
      <c r="MB151" t="s">
        <v>193</v>
      </c>
      <c r="MC151" t="s">
        <v>193</v>
      </c>
      <c r="MD151" t="s">
        <v>193</v>
      </c>
      <c r="ME151" t="s">
        <v>193</v>
      </c>
      <c r="MF151" t="s">
        <v>193</v>
      </c>
      <c r="MG151" t="s">
        <v>193</v>
      </c>
      <c r="MH151" t="s">
        <v>193</v>
      </c>
      <c r="MI151" t="s">
        <v>193</v>
      </c>
      <c r="MJ151" t="s">
        <v>193</v>
      </c>
      <c r="MK151" t="s">
        <v>193</v>
      </c>
      <c r="ML151" t="s">
        <v>193</v>
      </c>
      <c r="MM151" t="s">
        <v>193</v>
      </c>
      <c r="MN151" t="s">
        <v>193</v>
      </c>
      <c r="MO151" t="s">
        <v>193</v>
      </c>
      <c r="MP151" t="s">
        <v>193</v>
      </c>
      <c r="MQ151" t="s">
        <v>193</v>
      </c>
      <c r="MR151" t="s">
        <v>193</v>
      </c>
      <c r="MS151" t="s">
        <v>193</v>
      </c>
      <c r="MT151" t="s">
        <v>193</v>
      </c>
      <c r="MU151" t="s">
        <v>193</v>
      </c>
      <c r="MV151" t="s">
        <v>193</v>
      </c>
      <c r="MW151" t="s">
        <v>193</v>
      </c>
      <c r="MX151" t="s">
        <v>193</v>
      </c>
      <c r="MY151" t="s">
        <v>193</v>
      </c>
      <c r="MZ151" t="s">
        <v>193</v>
      </c>
      <c r="NA151" t="s">
        <v>193</v>
      </c>
      <c r="NB151" t="s">
        <v>193</v>
      </c>
      <c r="NC151">
        <v>196473673</v>
      </c>
      <c r="ND151" t="s">
        <v>3613</v>
      </c>
      <c r="NE151" t="s">
        <v>4348</v>
      </c>
      <c r="NF151" t="s">
        <v>193</v>
      </c>
      <c r="NG151" t="s">
        <v>699</v>
      </c>
      <c r="NH151" t="s">
        <v>700</v>
      </c>
      <c r="NI151" t="s">
        <v>611</v>
      </c>
      <c r="NJ151" t="s">
        <v>193</v>
      </c>
      <c r="NK151">
        <v>153</v>
      </c>
    </row>
    <row r="152" spans="1:375" x14ac:dyDescent="0.35">
      <c r="A152" t="s">
        <v>4349</v>
      </c>
      <c r="B152" t="s">
        <v>4350</v>
      </c>
      <c r="C152" t="s">
        <v>3316</v>
      </c>
      <c r="D152">
        <v>1.0912698406692861E-3</v>
      </c>
      <c r="E152" t="s">
        <v>193</v>
      </c>
      <c r="F152" t="s">
        <v>193</v>
      </c>
      <c r="G152" t="s">
        <v>193</v>
      </c>
      <c r="H152" t="s">
        <v>3316</v>
      </c>
      <c r="I152" t="s">
        <v>103</v>
      </c>
      <c r="J152" t="s">
        <v>193</v>
      </c>
      <c r="K152" t="s">
        <v>104</v>
      </c>
      <c r="L152" t="s">
        <v>103</v>
      </c>
      <c r="M152" t="s">
        <v>103</v>
      </c>
      <c r="N152" t="s">
        <v>107</v>
      </c>
      <c r="O152" t="s">
        <v>3592</v>
      </c>
      <c r="P152" t="s">
        <v>108</v>
      </c>
      <c r="Q152" t="s">
        <v>517</v>
      </c>
      <c r="R152" t="s">
        <v>3592</v>
      </c>
      <c r="S152" t="s">
        <v>106</v>
      </c>
      <c r="T152" t="s">
        <v>225</v>
      </c>
      <c r="U152" t="s">
        <v>213</v>
      </c>
      <c r="V152" t="s">
        <v>225</v>
      </c>
      <c r="W152" t="s">
        <v>244</v>
      </c>
      <c r="X152" t="s">
        <v>243</v>
      </c>
      <c r="Y152" t="s">
        <v>244</v>
      </c>
      <c r="Z152" t="s">
        <v>3593</v>
      </c>
      <c r="AA152" t="s">
        <v>193</v>
      </c>
      <c r="AB152" t="s">
        <v>766</v>
      </c>
      <c r="AC152" t="s">
        <v>3593</v>
      </c>
      <c r="AD152" t="s">
        <v>3593</v>
      </c>
      <c r="AE152" t="s">
        <v>770</v>
      </c>
      <c r="AF152" t="s">
        <v>193</v>
      </c>
      <c r="AG152" t="s">
        <v>766</v>
      </c>
      <c r="AH152" t="s">
        <v>770</v>
      </c>
      <c r="AI152" t="s">
        <v>770</v>
      </c>
      <c r="AJ152" t="s">
        <v>489</v>
      </c>
      <c r="AK152" t="s">
        <v>490</v>
      </c>
      <c r="AL152" t="s">
        <v>109</v>
      </c>
      <c r="AM152" t="s">
        <v>193</v>
      </c>
      <c r="AN152" t="s">
        <v>109</v>
      </c>
      <c r="AO152" t="s">
        <v>193</v>
      </c>
      <c r="AP152" t="s">
        <v>491</v>
      </c>
      <c r="AQ152" t="s">
        <v>193</v>
      </c>
      <c r="AR152" t="s">
        <v>193</v>
      </c>
      <c r="AS152" t="s">
        <v>492</v>
      </c>
      <c r="AT152" t="s">
        <v>193</v>
      </c>
      <c r="AU152" t="s">
        <v>111</v>
      </c>
      <c r="AV152">
        <v>1</v>
      </c>
      <c r="AW152">
        <v>0</v>
      </c>
      <c r="AX152">
        <v>0</v>
      </c>
      <c r="AY152">
        <v>0</v>
      </c>
      <c r="AZ152">
        <v>0</v>
      </c>
      <c r="BA152">
        <v>0</v>
      </c>
      <c r="BB152">
        <v>0</v>
      </c>
      <c r="BC152" t="s">
        <v>110</v>
      </c>
      <c r="BD152" t="s">
        <v>1423</v>
      </c>
      <c r="BE152" t="s">
        <v>112</v>
      </c>
      <c r="BF152">
        <v>1</v>
      </c>
      <c r="BG152">
        <v>0</v>
      </c>
      <c r="BH152">
        <v>0</v>
      </c>
      <c r="BI152">
        <v>0</v>
      </c>
      <c r="BJ152">
        <v>0</v>
      </c>
      <c r="BK152">
        <v>0</v>
      </c>
      <c r="BL152">
        <v>0</v>
      </c>
      <c r="BM152">
        <v>0</v>
      </c>
      <c r="BN152">
        <v>0</v>
      </c>
      <c r="BO152">
        <v>0</v>
      </c>
      <c r="BP152" t="s">
        <v>193</v>
      </c>
      <c r="BQ152" t="s">
        <v>128</v>
      </c>
      <c r="BR152" t="s">
        <v>501</v>
      </c>
      <c r="BS152" t="s">
        <v>811</v>
      </c>
      <c r="BT152">
        <v>1</v>
      </c>
      <c r="BU152">
        <v>1</v>
      </c>
      <c r="BV152">
        <v>1</v>
      </c>
      <c r="BW152">
        <v>1</v>
      </c>
      <c r="BX152">
        <v>1</v>
      </c>
      <c r="BY152">
        <v>1</v>
      </c>
      <c r="BZ152">
        <v>1</v>
      </c>
      <c r="CA152">
        <v>0</v>
      </c>
      <c r="CB152" t="s">
        <v>498</v>
      </c>
      <c r="CC152">
        <v>175</v>
      </c>
      <c r="CD152">
        <v>87.5</v>
      </c>
      <c r="CE152" t="s">
        <v>109</v>
      </c>
      <c r="CF152">
        <v>250</v>
      </c>
      <c r="CG152">
        <v>96.153846153846104</v>
      </c>
      <c r="CH152" t="s">
        <v>109</v>
      </c>
      <c r="CI152">
        <v>250</v>
      </c>
      <c r="CJ152">
        <v>108.695652173913</v>
      </c>
      <c r="CK152" t="s">
        <v>109</v>
      </c>
      <c r="CL152">
        <v>250</v>
      </c>
      <c r="CM152">
        <v>86.2068965517241</v>
      </c>
      <c r="CN152" t="s">
        <v>109</v>
      </c>
      <c r="CO152">
        <v>500</v>
      </c>
      <c r="CP152">
        <v>208.333333333333</v>
      </c>
      <c r="CQ152" t="s">
        <v>114</v>
      </c>
      <c r="CR152">
        <v>750</v>
      </c>
      <c r="CS152">
        <v>312.5</v>
      </c>
      <c r="CT152" t="s">
        <v>109</v>
      </c>
      <c r="CU152" t="s">
        <v>612</v>
      </c>
      <c r="CV152" t="s">
        <v>109</v>
      </c>
      <c r="CW152">
        <v>750</v>
      </c>
      <c r="CX152" t="s">
        <v>193</v>
      </c>
      <c r="CY152" t="s">
        <v>193</v>
      </c>
      <c r="CZ152" t="s">
        <v>193</v>
      </c>
      <c r="DA152" t="s">
        <v>193</v>
      </c>
      <c r="DB152" t="s">
        <v>193</v>
      </c>
      <c r="DC152" t="s">
        <v>193</v>
      </c>
      <c r="DD152" t="s">
        <v>156</v>
      </c>
      <c r="DE152">
        <v>750</v>
      </c>
      <c r="DF152" t="s">
        <v>109</v>
      </c>
      <c r="DG152" t="s">
        <v>114</v>
      </c>
      <c r="DH152" t="s">
        <v>193</v>
      </c>
      <c r="DI152" t="s">
        <v>193</v>
      </c>
      <c r="DJ152" t="s">
        <v>193</v>
      </c>
      <c r="DK152" t="s">
        <v>193</v>
      </c>
      <c r="DL152" t="s">
        <v>193</v>
      </c>
      <c r="DM152" t="s">
        <v>193</v>
      </c>
      <c r="DN152" t="s">
        <v>193</v>
      </c>
      <c r="DO152" t="s">
        <v>193</v>
      </c>
      <c r="DP152" t="s">
        <v>193</v>
      </c>
      <c r="DQ152" t="s">
        <v>193</v>
      </c>
      <c r="DR152" t="s">
        <v>193</v>
      </c>
      <c r="DS152" t="s">
        <v>193</v>
      </c>
      <c r="DT152" t="s">
        <v>193</v>
      </c>
      <c r="DU152" t="s">
        <v>193</v>
      </c>
      <c r="DV152" t="s">
        <v>193</v>
      </c>
      <c r="DW152" t="s">
        <v>193</v>
      </c>
      <c r="DX152" t="s">
        <v>193</v>
      </c>
      <c r="DY152" t="s">
        <v>193</v>
      </c>
      <c r="DZ152" t="s">
        <v>193</v>
      </c>
      <c r="EA152" t="s">
        <v>193</v>
      </c>
      <c r="EB152" t="s">
        <v>193</v>
      </c>
      <c r="EC152" t="s">
        <v>193</v>
      </c>
      <c r="ED152" t="s">
        <v>193</v>
      </c>
      <c r="EE152" t="s">
        <v>193</v>
      </c>
      <c r="EF152" t="s">
        <v>193</v>
      </c>
      <c r="EG152" t="s">
        <v>114</v>
      </c>
      <c r="EH152" t="s">
        <v>109</v>
      </c>
      <c r="EI152" t="s">
        <v>109</v>
      </c>
      <c r="EJ152" t="s">
        <v>106</v>
      </c>
      <c r="EK152" t="s">
        <v>789</v>
      </c>
      <c r="EL152" t="s">
        <v>129</v>
      </c>
      <c r="EM152" t="s">
        <v>785</v>
      </c>
      <c r="EN152" t="s">
        <v>193</v>
      </c>
      <c r="EO152" t="s">
        <v>193</v>
      </c>
      <c r="EP152" t="s">
        <v>193</v>
      </c>
      <c r="EQ152" t="s">
        <v>193</v>
      </c>
      <c r="ER152" t="s">
        <v>193</v>
      </c>
      <c r="ES152" t="s">
        <v>193</v>
      </c>
      <c r="ET152" t="s">
        <v>193</v>
      </c>
      <c r="EU152" t="s">
        <v>193</v>
      </c>
      <c r="EV152" t="s">
        <v>193</v>
      </c>
      <c r="EW152" t="s">
        <v>193</v>
      </c>
      <c r="EX152" t="s">
        <v>193</v>
      </c>
      <c r="EY152" t="s">
        <v>193</v>
      </c>
      <c r="EZ152" t="s">
        <v>193</v>
      </c>
      <c r="FA152" t="s">
        <v>193</v>
      </c>
      <c r="FB152" t="s">
        <v>193</v>
      </c>
      <c r="FC152" t="s">
        <v>193</v>
      </c>
      <c r="FD152" t="s">
        <v>193</v>
      </c>
      <c r="FE152" t="s">
        <v>193</v>
      </c>
      <c r="FF152" t="s">
        <v>193</v>
      </c>
      <c r="FG152" t="s">
        <v>193</v>
      </c>
      <c r="FH152" t="s">
        <v>193</v>
      </c>
      <c r="FI152" t="s">
        <v>193</v>
      </c>
      <c r="FJ152" t="s">
        <v>193</v>
      </c>
      <c r="FK152" t="s">
        <v>193</v>
      </c>
      <c r="FL152" t="s">
        <v>193</v>
      </c>
      <c r="FM152" t="s">
        <v>193</v>
      </c>
      <c r="FN152" t="s">
        <v>193</v>
      </c>
      <c r="FO152" t="s">
        <v>193</v>
      </c>
      <c r="FP152" t="s">
        <v>193</v>
      </c>
      <c r="FQ152" t="s">
        <v>193</v>
      </c>
      <c r="FR152" t="s">
        <v>193</v>
      </c>
      <c r="FS152" t="s">
        <v>193</v>
      </c>
      <c r="FT152" t="s">
        <v>193</v>
      </c>
      <c r="FU152" t="s">
        <v>193</v>
      </c>
      <c r="FV152" t="s">
        <v>193</v>
      </c>
      <c r="FW152" t="s">
        <v>193</v>
      </c>
      <c r="FX152" t="s">
        <v>193</v>
      </c>
      <c r="FY152" t="s">
        <v>193</v>
      </c>
      <c r="FZ152" t="s">
        <v>193</v>
      </c>
      <c r="GA152" t="s">
        <v>193</v>
      </c>
      <c r="GB152" t="s">
        <v>193</v>
      </c>
      <c r="GC152" t="s">
        <v>193</v>
      </c>
      <c r="GD152" t="s">
        <v>193</v>
      </c>
      <c r="GE152" t="s">
        <v>193</v>
      </c>
      <c r="GF152" t="s">
        <v>193</v>
      </c>
      <c r="GG152" t="s">
        <v>193</v>
      </c>
      <c r="GH152" t="s">
        <v>193</v>
      </c>
      <c r="GI152" t="s">
        <v>193</v>
      </c>
      <c r="GJ152" t="s">
        <v>193</v>
      </c>
      <c r="GK152" t="s">
        <v>193</v>
      </c>
      <c r="GL152" t="s">
        <v>193</v>
      </c>
      <c r="GM152" t="s">
        <v>193</v>
      </c>
      <c r="GN152" t="s">
        <v>193</v>
      </c>
      <c r="GO152" t="s">
        <v>193</v>
      </c>
      <c r="GP152" t="s">
        <v>193</v>
      </c>
      <c r="GQ152" t="s">
        <v>193</v>
      </c>
      <c r="GR152" t="s">
        <v>193</v>
      </c>
      <c r="GS152" t="s">
        <v>193</v>
      </c>
      <c r="GT152" t="s">
        <v>193</v>
      </c>
      <c r="GU152" t="s">
        <v>193</v>
      </c>
      <c r="GV152" t="s">
        <v>193</v>
      </c>
      <c r="GW152" t="s">
        <v>193</v>
      </c>
      <c r="GX152" t="s">
        <v>193</v>
      </c>
      <c r="GY152" t="s">
        <v>193</v>
      </c>
      <c r="GZ152" t="s">
        <v>193</v>
      </c>
      <c r="HA152" t="s">
        <v>193</v>
      </c>
      <c r="HB152" t="s">
        <v>193</v>
      </c>
      <c r="HC152" t="s">
        <v>193</v>
      </c>
      <c r="HD152" t="s">
        <v>193</v>
      </c>
      <c r="HE152" t="s">
        <v>193</v>
      </c>
      <c r="HF152" t="s">
        <v>193</v>
      </c>
      <c r="HG152" t="s">
        <v>193</v>
      </c>
      <c r="HH152" t="s">
        <v>193</v>
      </c>
      <c r="HI152" t="s">
        <v>193</v>
      </c>
      <c r="HJ152" t="s">
        <v>193</v>
      </c>
      <c r="HK152" t="s">
        <v>193</v>
      </c>
      <c r="HL152" t="s">
        <v>193</v>
      </c>
      <c r="HM152" t="s">
        <v>193</v>
      </c>
      <c r="HN152" t="s">
        <v>193</v>
      </c>
      <c r="HO152" t="s">
        <v>193</v>
      </c>
      <c r="HP152" t="s">
        <v>193</v>
      </c>
      <c r="HQ152" t="s">
        <v>193</v>
      </c>
      <c r="HR152" t="s">
        <v>193</v>
      </c>
      <c r="HS152" t="s">
        <v>193</v>
      </c>
      <c r="HT152" t="s">
        <v>193</v>
      </c>
      <c r="HU152" t="s">
        <v>193</v>
      </c>
      <c r="HV152" t="s">
        <v>193</v>
      </c>
      <c r="HW152" t="s">
        <v>193</v>
      </c>
      <c r="HX152" t="s">
        <v>193</v>
      </c>
      <c r="HY152" t="s">
        <v>193</v>
      </c>
      <c r="HZ152" t="s">
        <v>193</v>
      </c>
      <c r="IA152" t="s">
        <v>193</v>
      </c>
      <c r="IB152" t="s">
        <v>193</v>
      </c>
      <c r="IC152" t="s">
        <v>193</v>
      </c>
      <c r="ID152" t="s">
        <v>193</v>
      </c>
      <c r="IE152" t="s">
        <v>193</v>
      </c>
      <c r="IF152" t="s">
        <v>193</v>
      </c>
      <c r="IG152" t="s">
        <v>193</v>
      </c>
      <c r="IH152" t="s">
        <v>193</v>
      </c>
      <c r="II152" t="s">
        <v>193</v>
      </c>
      <c r="IJ152" t="s">
        <v>193</v>
      </c>
      <c r="IK152" t="s">
        <v>193</v>
      </c>
      <c r="IL152" t="s">
        <v>193</v>
      </c>
      <c r="IM152" t="s">
        <v>193</v>
      </c>
      <c r="IN152" t="s">
        <v>193</v>
      </c>
      <c r="IO152" t="s">
        <v>193</v>
      </c>
      <c r="IP152" t="s">
        <v>193</v>
      </c>
      <c r="IQ152" t="s">
        <v>193</v>
      </c>
      <c r="IR152" t="s">
        <v>193</v>
      </c>
      <c r="IS152" t="s">
        <v>193</v>
      </c>
      <c r="IT152" t="s">
        <v>193</v>
      </c>
      <c r="IU152" t="s">
        <v>193</v>
      </c>
      <c r="IV152" t="s">
        <v>193</v>
      </c>
      <c r="IW152" t="s">
        <v>193</v>
      </c>
      <c r="IX152" t="s">
        <v>193</v>
      </c>
      <c r="IY152" t="s">
        <v>193</v>
      </c>
      <c r="IZ152" t="s">
        <v>193</v>
      </c>
      <c r="JA152" t="s">
        <v>193</v>
      </c>
      <c r="JB152" t="s">
        <v>193</v>
      </c>
      <c r="JC152" t="s">
        <v>193</v>
      </c>
      <c r="JD152" t="s">
        <v>193</v>
      </c>
      <c r="JE152" t="s">
        <v>193</v>
      </c>
      <c r="JF152" t="s">
        <v>193</v>
      </c>
      <c r="JG152" t="s">
        <v>193</v>
      </c>
      <c r="JH152" t="s">
        <v>193</v>
      </c>
      <c r="JI152" t="s">
        <v>193</v>
      </c>
      <c r="JJ152" t="s">
        <v>193</v>
      </c>
      <c r="JK152" t="s">
        <v>193</v>
      </c>
      <c r="JL152" t="s">
        <v>193</v>
      </c>
      <c r="JM152" t="s">
        <v>193</v>
      </c>
      <c r="JN152" t="s">
        <v>193</v>
      </c>
      <c r="JO152" t="s">
        <v>193</v>
      </c>
      <c r="JP152" t="s">
        <v>193</v>
      </c>
      <c r="JQ152" t="s">
        <v>193</v>
      </c>
      <c r="JR152" t="s">
        <v>114</v>
      </c>
      <c r="JS152" t="s">
        <v>193</v>
      </c>
      <c r="JT152" t="s">
        <v>193</v>
      </c>
      <c r="JU152" t="s">
        <v>193</v>
      </c>
      <c r="JV152" t="s">
        <v>193</v>
      </c>
      <c r="JW152" t="s">
        <v>193</v>
      </c>
      <c r="JX152" t="s">
        <v>193</v>
      </c>
      <c r="JY152" t="s">
        <v>193</v>
      </c>
      <c r="JZ152" t="s">
        <v>193</v>
      </c>
      <c r="KA152" t="s">
        <v>3599</v>
      </c>
      <c r="KB152">
        <v>0</v>
      </c>
      <c r="KC152">
        <v>1</v>
      </c>
      <c r="KD152">
        <v>1</v>
      </c>
      <c r="KE152">
        <v>0</v>
      </c>
      <c r="KF152">
        <v>0</v>
      </c>
      <c r="KG152">
        <v>0</v>
      </c>
      <c r="KH152">
        <v>0</v>
      </c>
      <c r="KI152">
        <v>0</v>
      </c>
      <c r="KJ152" t="s">
        <v>193</v>
      </c>
      <c r="KK152" t="s">
        <v>114</v>
      </c>
      <c r="KL152" t="s">
        <v>193</v>
      </c>
      <c r="KM152" t="s">
        <v>193</v>
      </c>
      <c r="KN152" t="s">
        <v>193</v>
      </c>
      <c r="KO152" t="s">
        <v>193</v>
      </c>
      <c r="KP152" t="s">
        <v>193</v>
      </c>
      <c r="KQ152" t="s">
        <v>193</v>
      </c>
      <c r="KR152" t="s">
        <v>193</v>
      </c>
      <c r="KS152" t="s">
        <v>193</v>
      </c>
      <c r="KT152" t="s">
        <v>193</v>
      </c>
      <c r="KU152" t="s">
        <v>193</v>
      </c>
      <c r="KV152" t="s">
        <v>193</v>
      </c>
      <c r="KW152" t="s">
        <v>193</v>
      </c>
      <c r="KX152" t="s">
        <v>193</v>
      </c>
      <c r="KY152" t="s">
        <v>193</v>
      </c>
      <c r="KZ152" t="s">
        <v>193</v>
      </c>
      <c r="LA152" t="s">
        <v>193</v>
      </c>
      <c r="LB152" t="s">
        <v>193</v>
      </c>
      <c r="LC152" t="s">
        <v>193</v>
      </c>
      <c r="LD152" t="s">
        <v>193</v>
      </c>
      <c r="LE152" t="s">
        <v>193</v>
      </c>
      <c r="LF152" t="s">
        <v>193</v>
      </c>
      <c r="LG152" t="s">
        <v>193</v>
      </c>
      <c r="LH152" t="s">
        <v>193</v>
      </c>
      <c r="LI152" t="s">
        <v>193</v>
      </c>
      <c r="LJ152" t="s">
        <v>193</v>
      </c>
      <c r="LK152" t="s">
        <v>193</v>
      </c>
      <c r="LL152" t="s">
        <v>193</v>
      </c>
      <c r="LM152" t="s">
        <v>193</v>
      </c>
      <c r="LN152" t="s">
        <v>193</v>
      </c>
      <c r="LO152" t="s">
        <v>193</v>
      </c>
      <c r="LP152" t="s">
        <v>193</v>
      </c>
      <c r="LQ152" t="s">
        <v>193</v>
      </c>
      <c r="LR152" t="s">
        <v>193</v>
      </c>
      <c r="LS152" t="s">
        <v>193</v>
      </c>
      <c r="LT152" t="s">
        <v>193</v>
      </c>
      <c r="LU152" t="s">
        <v>193</v>
      </c>
      <c r="LV152" t="s">
        <v>193</v>
      </c>
      <c r="LW152" t="s">
        <v>193</v>
      </c>
      <c r="LX152" t="s">
        <v>193</v>
      </c>
      <c r="LY152" t="s">
        <v>193</v>
      </c>
      <c r="LZ152" t="s">
        <v>193</v>
      </c>
      <c r="MA152" t="s">
        <v>193</v>
      </c>
      <c r="MB152" t="s">
        <v>193</v>
      </c>
      <c r="MC152" t="s">
        <v>193</v>
      </c>
      <c r="MD152" t="s">
        <v>193</v>
      </c>
      <c r="ME152" t="s">
        <v>193</v>
      </c>
      <c r="MF152" t="s">
        <v>193</v>
      </c>
      <c r="MG152" t="s">
        <v>193</v>
      </c>
      <c r="MH152" t="s">
        <v>193</v>
      </c>
      <c r="MI152" t="s">
        <v>193</v>
      </c>
      <c r="MJ152" t="s">
        <v>193</v>
      </c>
      <c r="MK152" t="s">
        <v>193</v>
      </c>
      <c r="ML152" t="s">
        <v>193</v>
      </c>
      <c r="MM152" t="s">
        <v>193</v>
      </c>
      <c r="MN152" t="s">
        <v>193</v>
      </c>
      <c r="MO152" t="s">
        <v>193</v>
      </c>
      <c r="MP152" t="s">
        <v>193</v>
      </c>
      <c r="MQ152" t="s">
        <v>193</v>
      </c>
      <c r="MR152" t="s">
        <v>193</v>
      </c>
      <c r="MS152" t="s">
        <v>193</v>
      </c>
      <c r="MT152" t="s">
        <v>193</v>
      </c>
      <c r="MU152" t="s">
        <v>193</v>
      </c>
      <c r="MV152" t="s">
        <v>193</v>
      </c>
      <c r="MW152" t="s">
        <v>193</v>
      </c>
      <c r="MX152" t="s">
        <v>193</v>
      </c>
      <c r="MY152" t="s">
        <v>193</v>
      </c>
      <c r="MZ152" t="s">
        <v>193</v>
      </c>
      <c r="NA152" t="s">
        <v>193</v>
      </c>
      <c r="NB152" t="s">
        <v>193</v>
      </c>
      <c r="NC152">
        <v>196473679</v>
      </c>
      <c r="ND152" t="s">
        <v>3614</v>
      </c>
      <c r="NE152" t="s">
        <v>4351</v>
      </c>
      <c r="NF152" t="s">
        <v>193</v>
      </c>
      <c r="NG152" t="s">
        <v>699</v>
      </c>
      <c r="NH152" t="s">
        <v>700</v>
      </c>
      <c r="NI152" t="s">
        <v>611</v>
      </c>
      <c r="NJ152" t="s">
        <v>193</v>
      </c>
      <c r="NK152">
        <v>154</v>
      </c>
    </row>
    <row r="153" spans="1:375" x14ac:dyDescent="0.35">
      <c r="A153" t="s">
        <v>4352</v>
      </c>
      <c r="B153" t="s">
        <v>4353</v>
      </c>
      <c r="C153" t="s">
        <v>3316</v>
      </c>
      <c r="D153">
        <v>1.1805555557657499E-2</v>
      </c>
      <c r="E153" t="s">
        <v>193</v>
      </c>
      <c r="F153" t="s">
        <v>193</v>
      </c>
      <c r="G153" t="s">
        <v>193</v>
      </c>
      <c r="H153" t="s">
        <v>3316</v>
      </c>
      <c r="I153" t="s">
        <v>103</v>
      </c>
      <c r="J153" t="s">
        <v>193</v>
      </c>
      <c r="K153" t="s">
        <v>104</v>
      </c>
      <c r="L153" t="s">
        <v>103</v>
      </c>
      <c r="M153" t="s">
        <v>103</v>
      </c>
      <c r="N153" t="s">
        <v>107</v>
      </c>
      <c r="O153" t="s">
        <v>3592</v>
      </c>
      <c r="P153" t="s">
        <v>108</v>
      </c>
      <c r="Q153" t="s">
        <v>517</v>
      </c>
      <c r="R153" t="s">
        <v>3592</v>
      </c>
      <c r="S153" t="s">
        <v>106</v>
      </c>
      <c r="T153" t="s">
        <v>225</v>
      </c>
      <c r="U153" t="s">
        <v>213</v>
      </c>
      <c r="V153" t="s">
        <v>225</v>
      </c>
      <c r="W153" t="s">
        <v>244</v>
      </c>
      <c r="X153" t="s">
        <v>243</v>
      </c>
      <c r="Y153" t="s">
        <v>244</v>
      </c>
      <c r="Z153" t="s">
        <v>3593</v>
      </c>
      <c r="AA153" t="s">
        <v>193</v>
      </c>
      <c r="AB153" t="s">
        <v>766</v>
      </c>
      <c r="AC153" t="s">
        <v>3593</v>
      </c>
      <c r="AD153" t="s">
        <v>3593</v>
      </c>
      <c r="AE153" t="s">
        <v>770</v>
      </c>
      <c r="AF153" t="s">
        <v>193</v>
      </c>
      <c r="AG153" t="s">
        <v>766</v>
      </c>
      <c r="AH153" t="s">
        <v>770</v>
      </c>
      <c r="AI153" t="s">
        <v>770</v>
      </c>
      <c r="AJ153" t="s">
        <v>489</v>
      </c>
      <c r="AK153" t="s">
        <v>3317</v>
      </c>
      <c r="AL153" t="s">
        <v>109</v>
      </c>
      <c r="AM153" t="s">
        <v>193</v>
      </c>
      <c r="AN153" t="s">
        <v>109</v>
      </c>
      <c r="AO153" t="s">
        <v>193</v>
      </c>
      <c r="AP153" t="s">
        <v>494</v>
      </c>
      <c r="AQ153" t="s">
        <v>193</v>
      </c>
      <c r="AR153" t="s">
        <v>193</v>
      </c>
      <c r="AS153" t="s">
        <v>193</v>
      </c>
      <c r="AT153" t="s">
        <v>193</v>
      </c>
      <c r="AU153" t="s">
        <v>193</v>
      </c>
      <c r="AV153" t="s">
        <v>193</v>
      </c>
      <c r="AW153" t="s">
        <v>193</v>
      </c>
      <c r="AX153" t="s">
        <v>193</v>
      </c>
      <c r="AY153" t="s">
        <v>193</v>
      </c>
      <c r="AZ153" t="s">
        <v>193</v>
      </c>
      <c r="BA153" t="s">
        <v>193</v>
      </c>
      <c r="BB153" t="s">
        <v>193</v>
      </c>
      <c r="BC153" t="s">
        <v>193</v>
      </c>
      <c r="BD153" t="s">
        <v>193</v>
      </c>
      <c r="BE153" t="s">
        <v>193</v>
      </c>
      <c r="BF153" t="s">
        <v>193</v>
      </c>
      <c r="BG153" t="s">
        <v>193</v>
      </c>
      <c r="BH153" t="s">
        <v>193</v>
      </c>
      <c r="BI153" t="s">
        <v>193</v>
      </c>
      <c r="BJ153" t="s">
        <v>193</v>
      </c>
      <c r="BK153" t="s">
        <v>193</v>
      </c>
      <c r="BL153" t="s">
        <v>193</v>
      </c>
      <c r="BM153" t="s">
        <v>193</v>
      </c>
      <c r="BN153" t="s">
        <v>193</v>
      </c>
      <c r="BO153" t="s">
        <v>193</v>
      </c>
      <c r="BP153" t="s">
        <v>193</v>
      </c>
      <c r="BQ153" t="s">
        <v>193</v>
      </c>
      <c r="BR153" t="s">
        <v>193</v>
      </c>
      <c r="BS153" t="s">
        <v>193</v>
      </c>
      <c r="BT153" t="s">
        <v>193</v>
      </c>
      <c r="BU153" t="s">
        <v>193</v>
      </c>
      <c r="BV153" t="s">
        <v>193</v>
      </c>
      <c r="BW153" t="s">
        <v>193</v>
      </c>
      <c r="BX153" t="s">
        <v>193</v>
      </c>
      <c r="BY153" t="s">
        <v>193</v>
      </c>
      <c r="BZ153" t="s">
        <v>193</v>
      </c>
      <c r="CA153" t="s">
        <v>193</v>
      </c>
      <c r="CB153" t="s">
        <v>193</v>
      </c>
      <c r="CC153" t="s">
        <v>193</v>
      </c>
      <c r="CD153" t="s">
        <v>193</v>
      </c>
      <c r="CE153" t="s">
        <v>193</v>
      </c>
      <c r="CF153" t="s">
        <v>193</v>
      </c>
      <c r="CG153" t="s">
        <v>193</v>
      </c>
      <c r="CH153" t="s">
        <v>193</v>
      </c>
      <c r="CI153" t="s">
        <v>193</v>
      </c>
      <c r="CJ153" t="s">
        <v>193</v>
      </c>
      <c r="CK153" t="s">
        <v>193</v>
      </c>
      <c r="CL153" t="s">
        <v>193</v>
      </c>
      <c r="CM153" t="s">
        <v>193</v>
      </c>
      <c r="CN153" t="s">
        <v>193</v>
      </c>
      <c r="CO153" t="s">
        <v>193</v>
      </c>
      <c r="CP153" t="s">
        <v>193</v>
      </c>
      <c r="CQ153" t="s">
        <v>193</v>
      </c>
      <c r="CR153" t="s">
        <v>193</v>
      </c>
      <c r="CS153" t="s">
        <v>193</v>
      </c>
      <c r="CT153" t="s">
        <v>193</v>
      </c>
      <c r="CU153" t="s">
        <v>193</v>
      </c>
      <c r="CV153" t="s">
        <v>193</v>
      </c>
      <c r="CW153" t="s">
        <v>193</v>
      </c>
      <c r="CX153" t="s">
        <v>193</v>
      </c>
      <c r="CY153" t="s">
        <v>193</v>
      </c>
      <c r="CZ153" t="s">
        <v>193</v>
      </c>
      <c r="DA153" t="s">
        <v>193</v>
      </c>
      <c r="DB153" t="s">
        <v>193</v>
      </c>
      <c r="DC153" t="s">
        <v>193</v>
      </c>
      <c r="DD153" t="s">
        <v>193</v>
      </c>
      <c r="DE153" t="s">
        <v>193</v>
      </c>
      <c r="DF153" t="s">
        <v>193</v>
      </c>
      <c r="DG153" t="s">
        <v>193</v>
      </c>
      <c r="DH153" t="s">
        <v>193</v>
      </c>
      <c r="DI153" t="s">
        <v>193</v>
      </c>
      <c r="DJ153" t="s">
        <v>193</v>
      </c>
      <c r="DK153" t="s">
        <v>193</v>
      </c>
      <c r="DL153" t="s">
        <v>193</v>
      </c>
      <c r="DM153" t="s">
        <v>193</v>
      </c>
      <c r="DN153" t="s">
        <v>193</v>
      </c>
      <c r="DO153" t="s">
        <v>193</v>
      </c>
      <c r="DP153" t="s">
        <v>193</v>
      </c>
      <c r="DQ153" t="s">
        <v>193</v>
      </c>
      <c r="DR153" t="s">
        <v>193</v>
      </c>
      <c r="DS153" t="s">
        <v>193</v>
      </c>
      <c r="DT153" t="s">
        <v>193</v>
      </c>
      <c r="DU153" t="s">
        <v>193</v>
      </c>
      <c r="DV153" t="s">
        <v>193</v>
      </c>
      <c r="DW153" t="s">
        <v>193</v>
      </c>
      <c r="DX153" t="s">
        <v>193</v>
      </c>
      <c r="DY153" t="s">
        <v>193</v>
      </c>
      <c r="DZ153" t="s">
        <v>193</v>
      </c>
      <c r="EA153" t="s">
        <v>193</v>
      </c>
      <c r="EB153" t="s">
        <v>193</v>
      </c>
      <c r="EC153" t="s">
        <v>193</v>
      </c>
      <c r="ED153" t="s">
        <v>193</v>
      </c>
      <c r="EE153" t="s">
        <v>193</v>
      </c>
      <c r="EF153" t="s">
        <v>193</v>
      </c>
      <c r="EG153" t="s">
        <v>193</v>
      </c>
      <c r="EH153" t="s">
        <v>193</v>
      </c>
      <c r="EI153" t="s">
        <v>193</v>
      </c>
      <c r="EJ153" t="s">
        <v>193</v>
      </c>
      <c r="EK153" t="s">
        <v>193</v>
      </c>
      <c r="EL153" t="s">
        <v>193</v>
      </c>
      <c r="EM153" t="s">
        <v>193</v>
      </c>
      <c r="EN153" t="s">
        <v>193</v>
      </c>
      <c r="EO153" t="s">
        <v>193</v>
      </c>
      <c r="EP153" t="s">
        <v>193</v>
      </c>
      <c r="EQ153" t="s">
        <v>193</v>
      </c>
      <c r="ER153" t="s">
        <v>193</v>
      </c>
      <c r="ES153" t="s">
        <v>193</v>
      </c>
      <c r="ET153" t="s">
        <v>193</v>
      </c>
      <c r="EU153" t="s">
        <v>193</v>
      </c>
      <c r="EV153" t="s">
        <v>193</v>
      </c>
      <c r="EW153" t="s">
        <v>193</v>
      </c>
      <c r="EX153" t="s">
        <v>193</v>
      </c>
      <c r="EY153" t="s">
        <v>193</v>
      </c>
      <c r="EZ153" t="s">
        <v>193</v>
      </c>
      <c r="FA153" t="s">
        <v>193</v>
      </c>
      <c r="FB153" t="s">
        <v>193</v>
      </c>
      <c r="FC153" t="s">
        <v>193</v>
      </c>
      <c r="FD153" t="s">
        <v>193</v>
      </c>
      <c r="FE153" t="s">
        <v>193</v>
      </c>
      <c r="FF153" t="s">
        <v>193</v>
      </c>
      <c r="FG153" t="s">
        <v>193</v>
      </c>
      <c r="FH153" t="s">
        <v>193</v>
      </c>
      <c r="FI153" t="s">
        <v>193</v>
      </c>
      <c r="FJ153" t="s">
        <v>193</v>
      </c>
      <c r="FK153" t="s">
        <v>193</v>
      </c>
      <c r="FL153" t="s">
        <v>193</v>
      </c>
      <c r="FM153" t="s">
        <v>193</v>
      </c>
      <c r="FN153" t="s">
        <v>193</v>
      </c>
      <c r="FO153" t="s">
        <v>193</v>
      </c>
      <c r="FP153" t="s">
        <v>193</v>
      </c>
      <c r="FQ153" t="s">
        <v>193</v>
      </c>
      <c r="FR153" t="s">
        <v>193</v>
      </c>
      <c r="FS153" t="s">
        <v>193</v>
      </c>
      <c r="FT153" t="s">
        <v>193</v>
      </c>
      <c r="FU153" t="s">
        <v>193</v>
      </c>
      <c r="FV153" t="s">
        <v>193</v>
      </c>
      <c r="FW153" t="s">
        <v>193</v>
      </c>
      <c r="FX153" t="s">
        <v>193</v>
      </c>
      <c r="FY153" t="s">
        <v>193</v>
      </c>
      <c r="FZ153" t="s">
        <v>193</v>
      </c>
      <c r="GA153" t="s">
        <v>193</v>
      </c>
      <c r="GB153" t="s">
        <v>193</v>
      </c>
      <c r="GC153" t="s">
        <v>193</v>
      </c>
      <c r="GD153" t="s">
        <v>193</v>
      </c>
      <c r="GE153" t="s">
        <v>193</v>
      </c>
      <c r="GF153" t="s">
        <v>193</v>
      </c>
      <c r="GG153" t="s">
        <v>193</v>
      </c>
      <c r="GH153" t="s">
        <v>193</v>
      </c>
      <c r="GI153" t="s">
        <v>193</v>
      </c>
      <c r="GJ153" t="s">
        <v>193</v>
      </c>
      <c r="GK153" t="s">
        <v>193</v>
      </c>
      <c r="GL153" t="s">
        <v>193</v>
      </c>
      <c r="GM153" t="s">
        <v>193</v>
      </c>
      <c r="GN153" t="s">
        <v>193</v>
      </c>
      <c r="GO153" t="s">
        <v>193</v>
      </c>
      <c r="GP153" t="s">
        <v>193</v>
      </c>
      <c r="GQ153" t="s">
        <v>193</v>
      </c>
      <c r="GR153" t="s">
        <v>193</v>
      </c>
      <c r="GS153" t="s">
        <v>193</v>
      </c>
      <c r="GT153" t="s">
        <v>193</v>
      </c>
      <c r="GU153" t="s">
        <v>193</v>
      </c>
      <c r="GV153" t="s">
        <v>193</v>
      </c>
      <c r="GW153" t="s">
        <v>193</v>
      </c>
      <c r="GX153" t="s">
        <v>193</v>
      </c>
      <c r="GY153" t="s">
        <v>193</v>
      </c>
      <c r="GZ153" t="s">
        <v>193</v>
      </c>
      <c r="HA153" t="s">
        <v>193</v>
      </c>
      <c r="HB153" t="s">
        <v>193</v>
      </c>
      <c r="HC153" t="s">
        <v>193</v>
      </c>
      <c r="HD153" t="s">
        <v>193</v>
      </c>
      <c r="HE153" t="s">
        <v>193</v>
      </c>
      <c r="HF153" t="s">
        <v>193</v>
      </c>
      <c r="HG153" t="s">
        <v>193</v>
      </c>
      <c r="HH153" t="s">
        <v>193</v>
      </c>
      <c r="HI153" t="s">
        <v>193</v>
      </c>
      <c r="HJ153" t="s">
        <v>193</v>
      </c>
      <c r="HK153" t="s">
        <v>193</v>
      </c>
      <c r="HL153" t="s">
        <v>193</v>
      </c>
      <c r="HM153" t="s">
        <v>193</v>
      </c>
      <c r="HN153" t="s">
        <v>193</v>
      </c>
      <c r="HO153" t="s">
        <v>193</v>
      </c>
      <c r="HP153" t="s">
        <v>193</v>
      </c>
      <c r="HQ153" t="s">
        <v>193</v>
      </c>
      <c r="HR153" t="s">
        <v>193</v>
      </c>
      <c r="HS153" t="s">
        <v>193</v>
      </c>
      <c r="HT153" t="s">
        <v>193</v>
      </c>
      <c r="HU153" t="s">
        <v>193</v>
      </c>
      <c r="HV153" t="s">
        <v>193</v>
      </c>
      <c r="HW153" t="s">
        <v>193</v>
      </c>
      <c r="HX153" t="s">
        <v>193</v>
      </c>
      <c r="HY153" t="s">
        <v>193</v>
      </c>
      <c r="HZ153" t="s">
        <v>193</v>
      </c>
      <c r="IA153" t="s">
        <v>193</v>
      </c>
      <c r="IB153" t="s">
        <v>193</v>
      </c>
      <c r="IC153" t="s">
        <v>193</v>
      </c>
      <c r="ID153" t="s">
        <v>193</v>
      </c>
      <c r="IE153" t="s">
        <v>193</v>
      </c>
      <c r="IF153" t="s">
        <v>193</v>
      </c>
      <c r="IG153" t="s">
        <v>193</v>
      </c>
      <c r="IH153" t="s">
        <v>193</v>
      </c>
      <c r="II153" t="s">
        <v>193</v>
      </c>
      <c r="IJ153" t="s">
        <v>193</v>
      </c>
      <c r="IK153" t="s">
        <v>193</v>
      </c>
      <c r="IL153" t="s">
        <v>193</v>
      </c>
      <c r="IM153" t="s">
        <v>193</v>
      </c>
      <c r="IN153" t="s">
        <v>193</v>
      </c>
      <c r="IO153" t="s">
        <v>193</v>
      </c>
      <c r="IP153" t="s">
        <v>193</v>
      </c>
      <c r="IQ153" t="s">
        <v>193</v>
      </c>
      <c r="IR153" t="s">
        <v>193</v>
      </c>
      <c r="IS153" t="s">
        <v>193</v>
      </c>
      <c r="IT153" t="s">
        <v>193</v>
      </c>
      <c r="IU153" t="s">
        <v>193</v>
      </c>
      <c r="IV153" t="s">
        <v>193</v>
      </c>
      <c r="IW153" t="s">
        <v>193</v>
      </c>
      <c r="IX153" t="s">
        <v>193</v>
      </c>
      <c r="IY153" t="s">
        <v>193</v>
      </c>
      <c r="IZ153" t="s">
        <v>193</v>
      </c>
      <c r="JA153" t="s">
        <v>193</v>
      </c>
      <c r="JB153" t="s">
        <v>193</v>
      </c>
      <c r="JC153" t="s">
        <v>193</v>
      </c>
      <c r="JD153" t="s">
        <v>193</v>
      </c>
      <c r="JE153" t="s">
        <v>193</v>
      </c>
      <c r="JF153" t="s">
        <v>193</v>
      </c>
      <c r="JG153" t="s">
        <v>193</v>
      </c>
      <c r="JH153" t="s">
        <v>193</v>
      </c>
      <c r="JI153" t="s">
        <v>193</v>
      </c>
      <c r="JJ153" t="s">
        <v>193</v>
      </c>
      <c r="JK153" t="s">
        <v>193</v>
      </c>
      <c r="JL153" t="s">
        <v>193</v>
      </c>
      <c r="JM153" t="s">
        <v>193</v>
      </c>
      <c r="JN153" t="s">
        <v>193</v>
      </c>
      <c r="JO153" t="s">
        <v>193</v>
      </c>
      <c r="JP153" t="s">
        <v>193</v>
      </c>
      <c r="JQ153" t="s">
        <v>193</v>
      </c>
      <c r="JR153" t="s">
        <v>193</v>
      </c>
      <c r="JS153" t="s">
        <v>193</v>
      </c>
      <c r="JT153" t="s">
        <v>193</v>
      </c>
      <c r="JU153" t="s">
        <v>193</v>
      </c>
      <c r="JV153" t="s">
        <v>193</v>
      </c>
      <c r="JW153" t="s">
        <v>193</v>
      </c>
      <c r="JX153" t="s">
        <v>193</v>
      </c>
      <c r="JY153" t="s">
        <v>193</v>
      </c>
      <c r="JZ153" t="s">
        <v>193</v>
      </c>
      <c r="KA153" t="s">
        <v>193</v>
      </c>
      <c r="KB153" t="s">
        <v>193</v>
      </c>
      <c r="KC153" t="s">
        <v>193</v>
      </c>
      <c r="KD153" t="s">
        <v>193</v>
      </c>
      <c r="KE153" t="s">
        <v>193</v>
      </c>
      <c r="KF153" t="s">
        <v>193</v>
      </c>
      <c r="KG153" t="s">
        <v>193</v>
      </c>
      <c r="KH153" t="s">
        <v>193</v>
      </c>
      <c r="KI153" t="s">
        <v>193</v>
      </c>
      <c r="KJ153" t="s">
        <v>193</v>
      </c>
      <c r="KK153" t="s">
        <v>193</v>
      </c>
      <c r="KL153" t="s">
        <v>193</v>
      </c>
      <c r="KM153" t="s">
        <v>193</v>
      </c>
      <c r="KN153" t="s">
        <v>193</v>
      </c>
      <c r="KO153" t="s">
        <v>193</v>
      </c>
      <c r="KP153" t="s">
        <v>193</v>
      </c>
      <c r="KQ153" t="s">
        <v>193</v>
      </c>
      <c r="KR153" t="s">
        <v>193</v>
      </c>
      <c r="KS153" t="s">
        <v>193</v>
      </c>
      <c r="KT153" t="s">
        <v>193</v>
      </c>
      <c r="KU153" t="s">
        <v>109</v>
      </c>
      <c r="KV153" t="s">
        <v>505</v>
      </c>
      <c r="KW153" t="s">
        <v>3368</v>
      </c>
      <c r="KX153" t="s">
        <v>193</v>
      </c>
      <c r="KY153" t="s">
        <v>519</v>
      </c>
      <c r="KZ153" t="s">
        <v>3543</v>
      </c>
      <c r="LA153" t="s">
        <v>3368</v>
      </c>
      <c r="LB153" t="s">
        <v>796</v>
      </c>
      <c r="LC153" t="s">
        <v>193</v>
      </c>
      <c r="LD153" t="s">
        <v>3320</v>
      </c>
      <c r="LE153" t="s">
        <v>802</v>
      </c>
      <c r="LF153" t="s">
        <v>803</v>
      </c>
      <c r="LG153" t="s">
        <v>804</v>
      </c>
      <c r="LH153" t="s">
        <v>193</v>
      </c>
      <c r="LI153" t="s">
        <v>193</v>
      </c>
      <c r="LJ153" t="s">
        <v>193</v>
      </c>
      <c r="LK153" t="s">
        <v>193</v>
      </c>
      <c r="LL153" t="s">
        <v>193</v>
      </c>
      <c r="LM153">
        <v>0</v>
      </c>
      <c r="LN153">
        <v>0</v>
      </c>
      <c r="LO153" t="s">
        <v>193</v>
      </c>
      <c r="LP153" t="s">
        <v>156</v>
      </c>
      <c r="LQ153">
        <v>0</v>
      </c>
      <c r="LR153" t="s">
        <v>114</v>
      </c>
      <c r="LS153" t="s">
        <v>705</v>
      </c>
      <c r="LT153" t="s">
        <v>114</v>
      </c>
      <c r="LU153" t="s">
        <v>193</v>
      </c>
      <c r="LV153" t="s">
        <v>193</v>
      </c>
      <c r="LW153" t="s">
        <v>193</v>
      </c>
      <c r="LX153" t="s">
        <v>193</v>
      </c>
      <c r="LY153" t="s">
        <v>193</v>
      </c>
      <c r="LZ153" t="s">
        <v>193</v>
      </c>
      <c r="MA153" t="s">
        <v>193</v>
      </c>
      <c r="MB153" t="s">
        <v>193</v>
      </c>
      <c r="MC153" t="s">
        <v>193</v>
      </c>
      <c r="MD153" t="s">
        <v>193</v>
      </c>
      <c r="ME153" t="s">
        <v>193</v>
      </c>
      <c r="MF153" t="s">
        <v>193</v>
      </c>
      <c r="MG153" t="s">
        <v>193</v>
      </c>
      <c r="MH153" t="s">
        <v>114</v>
      </c>
      <c r="MI153" t="s">
        <v>193</v>
      </c>
      <c r="MJ153" t="s">
        <v>193</v>
      </c>
      <c r="MK153" t="s">
        <v>193</v>
      </c>
      <c r="ML153" t="s">
        <v>193</v>
      </c>
      <c r="MM153" t="s">
        <v>193</v>
      </c>
      <c r="MN153" t="s">
        <v>193</v>
      </c>
      <c r="MO153" t="s">
        <v>193</v>
      </c>
      <c r="MP153" t="s">
        <v>193</v>
      </c>
      <c r="MQ153" t="s">
        <v>193</v>
      </c>
      <c r="MR153" t="s">
        <v>193</v>
      </c>
      <c r="MS153" t="s">
        <v>193</v>
      </c>
      <c r="MT153" t="s">
        <v>193</v>
      </c>
      <c r="MU153" t="s">
        <v>193</v>
      </c>
      <c r="MV153" t="s">
        <v>193</v>
      </c>
      <c r="MW153" t="s">
        <v>193</v>
      </c>
      <c r="MX153" t="s">
        <v>193</v>
      </c>
      <c r="MY153" t="s">
        <v>193</v>
      </c>
      <c r="MZ153" t="s">
        <v>193</v>
      </c>
      <c r="NA153" t="s">
        <v>193</v>
      </c>
      <c r="NB153" t="s">
        <v>193</v>
      </c>
      <c r="NC153">
        <v>196473683</v>
      </c>
      <c r="ND153" t="s">
        <v>3615</v>
      </c>
      <c r="NE153" t="s">
        <v>4354</v>
      </c>
      <c r="NF153" t="s">
        <v>193</v>
      </c>
      <c r="NG153" t="s">
        <v>699</v>
      </c>
      <c r="NH153" t="s">
        <v>700</v>
      </c>
      <c r="NI153" t="s">
        <v>611</v>
      </c>
      <c r="NJ153" t="s">
        <v>193</v>
      </c>
      <c r="NK153">
        <v>155</v>
      </c>
    </row>
    <row r="154" spans="1:375" x14ac:dyDescent="0.35">
      <c r="A154" t="s">
        <v>4355</v>
      </c>
      <c r="B154" t="s">
        <v>4356</v>
      </c>
      <c r="C154" t="s">
        <v>3316</v>
      </c>
      <c r="D154">
        <v>3.4722222262644209E-3</v>
      </c>
      <c r="E154" t="s">
        <v>193</v>
      </c>
      <c r="F154" t="s">
        <v>193</v>
      </c>
      <c r="G154" t="s">
        <v>193</v>
      </c>
      <c r="H154" t="s">
        <v>3316</v>
      </c>
      <c r="I154" t="s">
        <v>103</v>
      </c>
      <c r="J154" t="s">
        <v>193</v>
      </c>
      <c r="K154" t="s">
        <v>104</v>
      </c>
      <c r="L154" t="s">
        <v>103</v>
      </c>
      <c r="M154" t="s">
        <v>103</v>
      </c>
      <c r="N154" t="s">
        <v>107</v>
      </c>
      <c r="O154" t="s">
        <v>3606</v>
      </c>
      <c r="P154" t="s">
        <v>108</v>
      </c>
      <c r="Q154" t="s">
        <v>517</v>
      </c>
      <c r="R154" t="s">
        <v>3606</v>
      </c>
      <c r="S154" t="s">
        <v>106</v>
      </c>
      <c r="T154" t="s">
        <v>225</v>
      </c>
      <c r="U154" t="s">
        <v>213</v>
      </c>
      <c r="V154" t="s">
        <v>225</v>
      </c>
      <c r="W154" t="s">
        <v>244</v>
      </c>
      <c r="X154" t="s">
        <v>243</v>
      </c>
      <c r="Y154" t="s">
        <v>244</v>
      </c>
      <c r="Z154" t="s">
        <v>3593</v>
      </c>
      <c r="AA154" t="s">
        <v>193</v>
      </c>
      <c r="AB154" t="s">
        <v>766</v>
      </c>
      <c r="AC154" t="s">
        <v>3593</v>
      </c>
      <c r="AD154" t="s">
        <v>3593</v>
      </c>
      <c r="AE154" t="s">
        <v>770</v>
      </c>
      <c r="AF154" t="s">
        <v>193</v>
      </c>
      <c r="AG154" t="s">
        <v>766</v>
      </c>
      <c r="AH154" t="s">
        <v>770</v>
      </c>
      <c r="AI154" t="s">
        <v>770</v>
      </c>
      <c r="AJ154" t="s">
        <v>489</v>
      </c>
      <c r="AK154" t="s">
        <v>3317</v>
      </c>
      <c r="AL154" t="s">
        <v>109</v>
      </c>
      <c r="AM154" t="s">
        <v>193</v>
      </c>
      <c r="AN154" t="s">
        <v>109</v>
      </c>
      <c r="AO154" t="s">
        <v>193</v>
      </c>
      <c r="AP154" t="s">
        <v>491</v>
      </c>
      <c r="AQ154" t="s">
        <v>193</v>
      </c>
      <c r="AR154" t="s">
        <v>193</v>
      </c>
      <c r="AS154" t="s">
        <v>193</v>
      </c>
      <c r="AT154" t="s">
        <v>193</v>
      </c>
      <c r="AU154" t="s">
        <v>193</v>
      </c>
      <c r="AV154" t="s">
        <v>193</v>
      </c>
      <c r="AW154" t="s">
        <v>193</v>
      </c>
      <c r="AX154" t="s">
        <v>193</v>
      </c>
      <c r="AY154" t="s">
        <v>193</v>
      </c>
      <c r="AZ154" t="s">
        <v>193</v>
      </c>
      <c r="BA154" t="s">
        <v>193</v>
      </c>
      <c r="BB154" t="s">
        <v>193</v>
      </c>
      <c r="BC154" t="s">
        <v>193</v>
      </c>
      <c r="BD154" t="s">
        <v>193</v>
      </c>
      <c r="BE154" t="s">
        <v>193</v>
      </c>
      <c r="BF154" t="s">
        <v>193</v>
      </c>
      <c r="BG154" t="s">
        <v>193</v>
      </c>
      <c r="BH154" t="s">
        <v>193</v>
      </c>
      <c r="BI154" t="s">
        <v>193</v>
      </c>
      <c r="BJ154" t="s">
        <v>193</v>
      </c>
      <c r="BK154" t="s">
        <v>193</v>
      </c>
      <c r="BL154" t="s">
        <v>193</v>
      </c>
      <c r="BM154" t="s">
        <v>193</v>
      </c>
      <c r="BN154" t="s">
        <v>193</v>
      </c>
      <c r="BO154" t="s">
        <v>193</v>
      </c>
      <c r="BP154" t="s">
        <v>193</v>
      </c>
      <c r="BQ154" t="s">
        <v>193</v>
      </c>
      <c r="BR154" t="s">
        <v>193</v>
      </c>
      <c r="BS154" t="s">
        <v>193</v>
      </c>
      <c r="BT154" t="s">
        <v>193</v>
      </c>
      <c r="BU154" t="s">
        <v>193</v>
      </c>
      <c r="BV154" t="s">
        <v>193</v>
      </c>
      <c r="BW154" t="s">
        <v>193</v>
      </c>
      <c r="BX154" t="s">
        <v>193</v>
      </c>
      <c r="BY154" t="s">
        <v>193</v>
      </c>
      <c r="BZ154" t="s">
        <v>193</v>
      </c>
      <c r="CA154" t="s">
        <v>193</v>
      </c>
      <c r="CB154" t="s">
        <v>193</v>
      </c>
      <c r="CC154" t="s">
        <v>193</v>
      </c>
      <c r="CD154" t="s">
        <v>193</v>
      </c>
      <c r="CE154" t="s">
        <v>193</v>
      </c>
      <c r="CF154" t="s">
        <v>193</v>
      </c>
      <c r="CG154" t="s">
        <v>193</v>
      </c>
      <c r="CH154" t="s">
        <v>193</v>
      </c>
      <c r="CI154" t="s">
        <v>193</v>
      </c>
      <c r="CJ154" t="s">
        <v>193</v>
      </c>
      <c r="CK154" t="s">
        <v>193</v>
      </c>
      <c r="CL154" t="s">
        <v>193</v>
      </c>
      <c r="CM154" t="s">
        <v>193</v>
      </c>
      <c r="CN154" t="s">
        <v>193</v>
      </c>
      <c r="CO154" t="s">
        <v>193</v>
      </c>
      <c r="CP154" t="s">
        <v>193</v>
      </c>
      <c r="CQ154" t="s">
        <v>193</v>
      </c>
      <c r="CR154" t="s">
        <v>193</v>
      </c>
      <c r="CS154" t="s">
        <v>193</v>
      </c>
      <c r="CT154" t="s">
        <v>193</v>
      </c>
      <c r="CU154" t="s">
        <v>193</v>
      </c>
      <c r="CV154" t="s">
        <v>193</v>
      </c>
      <c r="CW154" t="s">
        <v>193</v>
      </c>
      <c r="CX154" t="s">
        <v>193</v>
      </c>
      <c r="CY154" t="s">
        <v>193</v>
      </c>
      <c r="CZ154" t="s">
        <v>193</v>
      </c>
      <c r="DA154" t="s">
        <v>193</v>
      </c>
      <c r="DB154" t="s">
        <v>193</v>
      </c>
      <c r="DC154" t="s">
        <v>193</v>
      </c>
      <c r="DD154" t="s">
        <v>193</v>
      </c>
      <c r="DE154" t="s">
        <v>193</v>
      </c>
      <c r="DF154" t="s">
        <v>193</v>
      </c>
      <c r="DG154" t="s">
        <v>193</v>
      </c>
      <c r="DH154" t="s">
        <v>193</v>
      </c>
      <c r="DI154" t="s">
        <v>193</v>
      </c>
      <c r="DJ154" t="s">
        <v>193</v>
      </c>
      <c r="DK154" t="s">
        <v>193</v>
      </c>
      <c r="DL154" t="s">
        <v>193</v>
      </c>
      <c r="DM154" t="s">
        <v>193</v>
      </c>
      <c r="DN154" t="s">
        <v>193</v>
      </c>
      <c r="DO154" t="s">
        <v>193</v>
      </c>
      <c r="DP154" t="s">
        <v>193</v>
      </c>
      <c r="DQ154" t="s">
        <v>193</v>
      </c>
      <c r="DR154" t="s">
        <v>193</v>
      </c>
      <c r="DS154" t="s">
        <v>193</v>
      </c>
      <c r="DT154" t="s">
        <v>193</v>
      </c>
      <c r="DU154" t="s">
        <v>193</v>
      </c>
      <c r="DV154" t="s">
        <v>193</v>
      </c>
      <c r="DW154" t="s">
        <v>193</v>
      </c>
      <c r="DX154" t="s">
        <v>193</v>
      </c>
      <c r="DY154" t="s">
        <v>193</v>
      </c>
      <c r="DZ154" t="s">
        <v>193</v>
      </c>
      <c r="EA154" t="s">
        <v>193</v>
      </c>
      <c r="EB154" t="s">
        <v>193</v>
      </c>
      <c r="EC154" t="s">
        <v>193</v>
      </c>
      <c r="ED154" t="s">
        <v>193</v>
      </c>
      <c r="EE154" t="s">
        <v>193</v>
      </c>
      <c r="EF154" t="s">
        <v>193</v>
      </c>
      <c r="EG154" t="s">
        <v>193</v>
      </c>
      <c r="EH154" t="s">
        <v>193</v>
      </c>
      <c r="EI154" t="s">
        <v>193</v>
      </c>
      <c r="EJ154" t="s">
        <v>193</v>
      </c>
      <c r="EK154" t="s">
        <v>193</v>
      </c>
      <c r="EL154" t="s">
        <v>193</v>
      </c>
      <c r="EM154" t="s">
        <v>193</v>
      </c>
      <c r="EN154" t="s">
        <v>193</v>
      </c>
      <c r="EO154" t="s">
        <v>193</v>
      </c>
      <c r="EP154" t="s">
        <v>193</v>
      </c>
      <c r="EQ154" t="s">
        <v>193</v>
      </c>
      <c r="ER154" t="s">
        <v>193</v>
      </c>
      <c r="ES154" t="s">
        <v>193</v>
      </c>
      <c r="ET154" t="s">
        <v>193</v>
      </c>
      <c r="EU154" t="s">
        <v>193</v>
      </c>
      <c r="EV154" t="s">
        <v>193</v>
      </c>
      <c r="EW154" t="s">
        <v>193</v>
      </c>
      <c r="EX154" t="s">
        <v>193</v>
      </c>
      <c r="EY154" t="s">
        <v>193</v>
      </c>
      <c r="EZ154" t="s">
        <v>193</v>
      </c>
      <c r="FA154" t="s">
        <v>193</v>
      </c>
      <c r="FB154" t="s">
        <v>193</v>
      </c>
      <c r="FC154" t="s">
        <v>193</v>
      </c>
      <c r="FD154" t="s">
        <v>193</v>
      </c>
      <c r="FE154" t="s">
        <v>193</v>
      </c>
      <c r="FF154" t="s">
        <v>193</v>
      </c>
      <c r="FG154" t="s">
        <v>193</v>
      </c>
      <c r="FH154" t="s">
        <v>193</v>
      </c>
      <c r="FI154" t="s">
        <v>193</v>
      </c>
      <c r="FJ154" t="s">
        <v>193</v>
      </c>
      <c r="FK154" t="s">
        <v>193</v>
      </c>
      <c r="FL154" t="s">
        <v>193</v>
      </c>
      <c r="FM154" t="s">
        <v>193</v>
      </c>
      <c r="FN154" t="s">
        <v>193</v>
      </c>
      <c r="FO154" t="s">
        <v>193</v>
      </c>
      <c r="FP154" t="s">
        <v>193</v>
      </c>
      <c r="FQ154" t="s">
        <v>193</v>
      </c>
      <c r="FR154" t="s">
        <v>193</v>
      </c>
      <c r="FS154" t="s">
        <v>193</v>
      </c>
      <c r="FT154" t="s">
        <v>193</v>
      </c>
      <c r="FU154" t="s">
        <v>193</v>
      </c>
      <c r="FV154" t="s">
        <v>193</v>
      </c>
      <c r="FW154" t="s">
        <v>193</v>
      </c>
      <c r="FX154" t="s">
        <v>193</v>
      </c>
      <c r="FY154" t="s">
        <v>193</v>
      </c>
      <c r="FZ154" t="s">
        <v>193</v>
      </c>
      <c r="GA154" t="s">
        <v>193</v>
      </c>
      <c r="GB154" t="s">
        <v>193</v>
      </c>
      <c r="GC154" t="s">
        <v>193</v>
      </c>
      <c r="GD154" t="s">
        <v>193</v>
      </c>
      <c r="GE154" t="s">
        <v>193</v>
      </c>
      <c r="GF154" t="s">
        <v>193</v>
      </c>
      <c r="GG154" t="s">
        <v>193</v>
      </c>
      <c r="GH154" t="s">
        <v>193</v>
      </c>
      <c r="GI154" t="s">
        <v>193</v>
      </c>
      <c r="GJ154" t="s">
        <v>193</v>
      </c>
      <c r="GK154" t="s">
        <v>193</v>
      </c>
      <c r="GL154" t="s">
        <v>193</v>
      </c>
      <c r="GM154" t="s">
        <v>193</v>
      </c>
      <c r="GN154" t="s">
        <v>193</v>
      </c>
      <c r="GO154" t="s">
        <v>193</v>
      </c>
      <c r="GP154" t="s">
        <v>193</v>
      </c>
      <c r="GQ154" t="s">
        <v>193</v>
      </c>
      <c r="GR154" t="s">
        <v>193</v>
      </c>
      <c r="GS154" t="s">
        <v>193</v>
      </c>
      <c r="GT154" t="s">
        <v>193</v>
      </c>
      <c r="GU154" t="s">
        <v>193</v>
      </c>
      <c r="GV154" t="s">
        <v>193</v>
      </c>
      <c r="GW154" t="s">
        <v>193</v>
      </c>
      <c r="GX154" t="s">
        <v>193</v>
      </c>
      <c r="GY154" t="s">
        <v>193</v>
      </c>
      <c r="GZ154" t="s">
        <v>193</v>
      </c>
      <c r="HA154" t="s">
        <v>193</v>
      </c>
      <c r="HB154" t="s">
        <v>193</v>
      </c>
      <c r="HC154" t="s">
        <v>193</v>
      </c>
      <c r="HD154" t="s">
        <v>193</v>
      </c>
      <c r="HE154" t="s">
        <v>193</v>
      </c>
      <c r="HF154" t="s">
        <v>193</v>
      </c>
      <c r="HG154" t="s">
        <v>193</v>
      </c>
      <c r="HH154" t="s">
        <v>193</v>
      </c>
      <c r="HI154" t="s">
        <v>193</v>
      </c>
      <c r="HJ154" t="s">
        <v>193</v>
      </c>
      <c r="HK154" t="s">
        <v>193</v>
      </c>
      <c r="HL154" t="s">
        <v>193</v>
      </c>
      <c r="HM154" t="s">
        <v>193</v>
      </c>
      <c r="HN154" t="s">
        <v>193</v>
      </c>
      <c r="HO154" t="s">
        <v>193</v>
      </c>
      <c r="HP154" t="s">
        <v>193</v>
      </c>
      <c r="HQ154" t="s">
        <v>193</v>
      </c>
      <c r="HR154" t="s">
        <v>193</v>
      </c>
      <c r="HS154" t="s">
        <v>193</v>
      </c>
      <c r="HT154" t="s">
        <v>193</v>
      </c>
      <c r="HU154" t="s">
        <v>193</v>
      </c>
      <c r="HV154" t="s">
        <v>193</v>
      </c>
      <c r="HW154" t="s">
        <v>193</v>
      </c>
      <c r="HX154" t="s">
        <v>193</v>
      </c>
      <c r="HY154" t="s">
        <v>193</v>
      </c>
      <c r="HZ154" t="s">
        <v>193</v>
      </c>
      <c r="IA154" t="s">
        <v>193</v>
      </c>
      <c r="IB154" t="s">
        <v>193</v>
      </c>
      <c r="IC154" t="s">
        <v>193</v>
      </c>
      <c r="ID154" t="s">
        <v>193</v>
      </c>
      <c r="IE154" t="s">
        <v>193</v>
      </c>
      <c r="IF154" t="s">
        <v>193</v>
      </c>
      <c r="IG154" t="s">
        <v>193</v>
      </c>
      <c r="IH154" t="s">
        <v>193</v>
      </c>
      <c r="II154" t="s">
        <v>193</v>
      </c>
      <c r="IJ154" t="s">
        <v>193</v>
      </c>
      <c r="IK154" t="s">
        <v>193</v>
      </c>
      <c r="IL154" t="s">
        <v>193</v>
      </c>
      <c r="IM154" t="s">
        <v>193</v>
      </c>
      <c r="IN154" t="s">
        <v>193</v>
      </c>
      <c r="IO154" t="s">
        <v>193</v>
      </c>
      <c r="IP154" t="s">
        <v>193</v>
      </c>
      <c r="IQ154" t="s">
        <v>193</v>
      </c>
      <c r="IR154" t="s">
        <v>193</v>
      </c>
      <c r="IS154" t="s">
        <v>193</v>
      </c>
      <c r="IT154" t="s">
        <v>193</v>
      </c>
      <c r="IU154" t="s">
        <v>193</v>
      </c>
      <c r="IV154" t="s">
        <v>193</v>
      </c>
      <c r="IW154" t="s">
        <v>193</v>
      </c>
      <c r="IX154" t="s">
        <v>193</v>
      </c>
      <c r="IY154" t="s">
        <v>193</v>
      </c>
      <c r="IZ154" t="s">
        <v>193</v>
      </c>
      <c r="JA154" t="s">
        <v>193</v>
      </c>
      <c r="JB154" t="s">
        <v>193</v>
      </c>
      <c r="JC154" t="s">
        <v>193</v>
      </c>
      <c r="JD154" t="s">
        <v>193</v>
      </c>
      <c r="JE154" t="s">
        <v>193</v>
      </c>
      <c r="JF154" t="s">
        <v>193</v>
      </c>
      <c r="JG154" t="s">
        <v>193</v>
      </c>
      <c r="JH154" t="s">
        <v>193</v>
      </c>
      <c r="JI154" t="s">
        <v>193</v>
      </c>
      <c r="JJ154" t="s">
        <v>193</v>
      </c>
      <c r="JK154" t="s">
        <v>193</v>
      </c>
      <c r="JL154" t="s">
        <v>193</v>
      </c>
      <c r="JM154" t="s">
        <v>193</v>
      </c>
      <c r="JN154" t="s">
        <v>193</v>
      </c>
      <c r="JO154" t="s">
        <v>193</v>
      </c>
      <c r="JP154" t="s">
        <v>193</v>
      </c>
      <c r="JQ154" t="s">
        <v>193</v>
      </c>
      <c r="JR154" t="s">
        <v>193</v>
      </c>
      <c r="JS154" t="s">
        <v>193</v>
      </c>
      <c r="JT154" t="s">
        <v>193</v>
      </c>
      <c r="JU154" t="s">
        <v>193</v>
      </c>
      <c r="JV154" t="s">
        <v>193</v>
      </c>
      <c r="JW154" t="s">
        <v>193</v>
      </c>
      <c r="JX154" t="s">
        <v>193</v>
      </c>
      <c r="JY154" t="s">
        <v>193</v>
      </c>
      <c r="JZ154" t="s">
        <v>193</v>
      </c>
      <c r="KA154" t="s">
        <v>193</v>
      </c>
      <c r="KB154" t="s">
        <v>193</v>
      </c>
      <c r="KC154" t="s">
        <v>193</v>
      </c>
      <c r="KD154" t="s">
        <v>193</v>
      </c>
      <c r="KE154" t="s">
        <v>193</v>
      </c>
      <c r="KF154" t="s">
        <v>193</v>
      </c>
      <c r="KG154" t="s">
        <v>193</v>
      </c>
      <c r="KH154" t="s">
        <v>193</v>
      </c>
      <c r="KI154" t="s">
        <v>193</v>
      </c>
      <c r="KJ154" t="s">
        <v>193</v>
      </c>
      <c r="KK154" t="s">
        <v>193</v>
      </c>
      <c r="KL154" t="s">
        <v>193</v>
      </c>
      <c r="KM154" t="s">
        <v>193</v>
      </c>
      <c r="KN154" t="s">
        <v>193</v>
      </c>
      <c r="KO154" t="s">
        <v>193</v>
      </c>
      <c r="KP154" t="s">
        <v>193</v>
      </c>
      <c r="KQ154" t="s">
        <v>193</v>
      </c>
      <c r="KR154" t="s">
        <v>193</v>
      </c>
      <c r="KS154" t="s">
        <v>193</v>
      </c>
      <c r="KT154" t="s">
        <v>193</v>
      </c>
      <c r="KU154" t="s">
        <v>109</v>
      </c>
      <c r="KV154" t="s">
        <v>505</v>
      </c>
      <c r="KW154" t="s">
        <v>3368</v>
      </c>
      <c r="KX154" t="s">
        <v>193</v>
      </c>
      <c r="KY154" t="s">
        <v>519</v>
      </c>
      <c r="KZ154" t="s">
        <v>3543</v>
      </c>
      <c r="LA154" t="s">
        <v>3368</v>
      </c>
      <c r="LB154" t="s">
        <v>810</v>
      </c>
      <c r="LC154" t="s">
        <v>193</v>
      </c>
      <c r="LD154" t="s">
        <v>3320</v>
      </c>
      <c r="LE154" t="s">
        <v>1662</v>
      </c>
      <c r="LF154" t="s">
        <v>1661</v>
      </c>
      <c r="LG154" t="s">
        <v>1663</v>
      </c>
      <c r="LH154" t="s">
        <v>193</v>
      </c>
      <c r="LI154" t="s">
        <v>193</v>
      </c>
      <c r="LJ154" t="s">
        <v>193</v>
      </c>
      <c r="LK154" t="s">
        <v>193</v>
      </c>
      <c r="LL154" t="s">
        <v>193</v>
      </c>
      <c r="LM154" t="s">
        <v>193</v>
      </c>
      <c r="LN154" t="s">
        <v>156</v>
      </c>
      <c r="LO154" t="s">
        <v>193</v>
      </c>
      <c r="LP154" t="s">
        <v>156</v>
      </c>
      <c r="LQ154" t="s">
        <v>156</v>
      </c>
      <c r="LR154" t="s">
        <v>114</v>
      </c>
      <c r="LS154" t="s">
        <v>705</v>
      </c>
      <c r="LT154" t="s">
        <v>109</v>
      </c>
      <c r="LU154" t="s">
        <v>3602</v>
      </c>
      <c r="LV154">
        <v>0</v>
      </c>
      <c r="LW154">
        <v>0</v>
      </c>
      <c r="LX154">
        <v>0</v>
      </c>
      <c r="LY154">
        <v>1</v>
      </c>
      <c r="LZ154">
        <v>1</v>
      </c>
      <c r="MA154">
        <v>1</v>
      </c>
      <c r="MB154">
        <v>0</v>
      </c>
      <c r="MC154">
        <v>0</v>
      </c>
      <c r="MD154">
        <v>0</v>
      </c>
      <c r="ME154">
        <v>0</v>
      </c>
      <c r="MF154">
        <v>0</v>
      </c>
      <c r="MG154" t="s">
        <v>193</v>
      </c>
      <c r="MH154" t="s">
        <v>114</v>
      </c>
      <c r="MI154" t="s">
        <v>193</v>
      </c>
      <c r="MJ154" t="s">
        <v>193</v>
      </c>
      <c r="MK154" t="s">
        <v>193</v>
      </c>
      <c r="ML154" t="s">
        <v>193</v>
      </c>
      <c r="MM154" t="s">
        <v>193</v>
      </c>
      <c r="MN154" t="s">
        <v>193</v>
      </c>
      <c r="MO154" t="s">
        <v>193</v>
      </c>
      <c r="MP154" t="s">
        <v>193</v>
      </c>
      <c r="MQ154" t="s">
        <v>193</v>
      </c>
      <c r="MR154" t="s">
        <v>193</v>
      </c>
      <c r="MS154" t="s">
        <v>193</v>
      </c>
      <c r="MT154" t="s">
        <v>193</v>
      </c>
      <c r="MU154" t="s">
        <v>193</v>
      </c>
      <c r="MV154" t="s">
        <v>193</v>
      </c>
      <c r="MW154" t="s">
        <v>193</v>
      </c>
      <c r="MX154" t="s">
        <v>193</v>
      </c>
      <c r="MY154" t="s">
        <v>193</v>
      </c>
      <c r="MZ154" t="s">
        <v>193</v>
      </c>
      <c r="NA154" t="s">
        <v>193</v>
      </c>
      <c r="NB154" t="s">
        <v>193</v>
      </c>
      <c r="NC154">
        <v>196473695</v>
      </c>
      <c r="ND154" t="s">
        <v>3616</v>
      </c>
      <c r="NE154" t="s">
        <v>4357</v>
      </c>
      <c r="NF154" t="s">
        <v>193</v>
      </c>
      <c r="NG154" t="s">
        <v>699</v>
      </c>
      <c r="NH154" t="s">
        <v>700</v>
      </c>
      <c r="NI154" t="s">
        <v>611</v>
      </c>
      <c r="NJ154" t="s">
        <v>193</v>
      </c>
      <c r="NK154">
        <v>156</v>
      </c>
    </row>
    <row r="155" spans="1:375" x14ac:dyDescent="0.35">
      <c r="A155" t="s">
        <v>4358</v>
      </c>
      <c r="B155" t="s">
        <v>4359</v>
      </c>
      <c r="C155" t="s">
        <v>3316</v>
      </c>
      <c r="D155">
        <v>0.27916666666715173</v>
      </c>
      <c r="E155" t="s">
        <v>193</v>
      </c>
      <c r="F155" t="s">
        <v>193</v>
      </c>
      <c r="G155" t="s">
        <v>193</v>
      </c>
      <c r="H155" t="s">
        <v>3316</v>
      </c>
      <c r="I155" t="s">
        <v>103</v>
      </c>
      <c r="J155" t="s">
        <v>193</v>
      </c>
      <c r="K155" t="s">
        <v>104</v>
      </c>
      <c r="L155" t="s">
        <v>103</v>
      </c>
      <c r="M155" t="s">
        <v>103</v>
      </c>
      <c r="N155" t="s">
        <v>107</v>
      </c>
      <c r="O155" t="s">
        <v>3606</v>
      </c>
      <c r="P155" t="s">
        <v>108</v>
      </c>
      <c r="Q155" t="s">
        <v>517</v>
      </c>
      <c r="R155" t="s">
        <v>3606</v>
      </c>
      <c r="S155" t="s">
        <v>106</v>
      </c>
      <c r="T155" t="s">
        <v>225</v>
      </c>
      <c r="U155" t="s">
        <v>213</v>
      </c>
      <c r="V155" t="s">
        <v>225</v>
      </c>
      <c r="W155" t="s">
        <v>244</v>
      </c>
      <c r="X155" t="s">
        <v>243</v>
      </c>
      <c r="Y155" t="s">
        <v>244</v>
      </c>
      <c r="Z155" t="s">
        <v>3593</v>
      </c>
      <c r="AA155" t="s">
        <v>193</v>
      </c>
      <c r="AB155" t="s">
        <v>766</v>
      </c>
      <c r="AC155" t="s">
        <v>3593</v>
      </c>
      <c r="AD155" t="s">
        <v>3593</v>
      </c>
      <c r="AE155" t="s">
        <v>770</v>
      </c>
      <c r="AF155" t="s">
        <v>193</v>
      </c>
      <c r="AG155" t="s">
        <v>766</v>
      </c>
      <c r="AH155" t="s">
        <v>770</v>
      </c>
      <c r="AI155" t="s">
        <v>770</v>
      </c>
      <c r="AJ155" t="s">
        <v>489</v>
      </c>
      <c r="AK155" t="s">
        <v>3317</v>
      </c>
      <c r="AL155" t="s">
        <v>109</v>
      </c>
      <c r="AM155" t="s">
        <v>193</v>
      </c>
      <c r="AN155" t="s">
        <v>109</v>
      </c>
      <c r="AO155" t="s">
        <v>193</v>
      </c>
      <c r="AP155" t="s">
        <v>494</v>
      </c>
      <c r="AQ155" t="s">
        <v>193</v>
      </c>
      <c r="AR155" t="s">
        <v>193</v>
      </c>
      <c r="AS155" t="s">
        <v>193</v>
      </c>
      <c r="AT155" t="s">
        <v>193</v>
      </c>
      <c r="AU155" t="s">
        <v>193</v>
      </c>
      <c r="AV155" t="s">
        <v>193</v>
      </c>
      <c r="AW155" t="s">
        <v>193</v>
      </c>
      <c r="AX155" t="s">
        <v>193</v>
      </c>
      <c r="AY155" t="s">
        <v>193</v>
      </c>
      <c r="AZ155" t="s">
        <v>193</v>
      </c>
      <c r="BA155" t="s">
        <v>193</v>
      </c>
      <c r="BB155" t="s">
        <v>193</v>
      </c>
      <c r="BC155" t="s">
        <v>193</v>
      </c>
      <c r="BD155" t="s">
        <v>193</v>
      </c>
      <c r="BE155" t="s">
        <v>193</v>
      </c>
      <c r="BF155" t="s">
        <v>193</v>
      </c>
      <c r="BG155" t="s">
        <v>193</v>
      </c>
      <c r="BH155" t="s">
        <v>193</v>
      </c>
      <c r="BI155" t="s">
        <v>193</v>
      </c>
      <c r="BJ155" t="s">
        <v>193</v>
      </c>
      <c r="BK155" t="s">
        <v>193</v>
      </c>
      <c r="BL155" t="s">
        <v>193</v>
      </c>
      <c r="BM155" t="s">
        <v>193</v>
      </c>
      <c r="BN155" t="s">
        <v>193</v>
      </c>
      <c r="BO155" t="s">
        <v>193</v>
      </c>
      <c r="BP155" t="s">
        <v>193</v>
      </c>
      <c r="BQ155" t="s">
        <v>193</v>
      </c>
      <c r="BR155" t="s">
        <v>193</v>
      </c>
      <c r="BS155" t="s">
        <v>193</v>
      </c>
      <c r="BT155" t="s">
        <v>193</v>
      </c>
      <c r="BU155" t="s">
        <v>193</v>
      </c>
      <c r="BV155" t="s">
        <v>193</v>
      </c>
      <c r="BW155" t="s">
        <v>193</v>
      </c>
      <c r="BX155" t="s">
        <v>193</v>
      </c>
      <c r="BY155" t="s">
        <v>193</v>
      </c>
      <c r="BZ155" t="s">
        <v>193</v>
      </c>
      <c r="CA155" t="s">
        <v>193</v>
      </c>
      <c r="CB155" t="s">
        <v>193</v>
      </c>
      <c r="CC155" t="s">
        <v>193</v>
      </c>
      <c r="CD155" t="s">
        <v>193</v>
      </c>
      <c r="CE155" t="s">
        <v>193</v>
      </c>
      <c r="CF155" t="s">
        <v>193</v>
      </c>
      <c r="CG155" t="s">
        <v>193</v>
      </c>
      <c r="CH155" t="s">
        <v>193</v>
      </c>
      <c r="CI155" t="s">
        <v>193</v>
      </c>
      <c r="CJ155" t="s">
        <v>193</v>
      </c>
      <c r="CK155" t="s">
        <v>193</v>
      </c>
      <c r="CL155" t="s">
        <v>193</v>
      </c>
      <c r="CM155" t="s">
        <v>193</v>
      </c>
      <c r="CN155" t="s">
        <v>193</v>
      </c>
      <c r="CO155" t="s">
        <v>193</v>
      </c>
      <c r="CP155" t="s">
        <v>193</v>
      </c>
      <c r="CQ155" t="s">
        <v>193</v>
      </c>
      <c r="CR155" t="s">
        <v>193</v>
      </c>
      <c r="CS155" t="s">
        <v>193</v>
      </c>
      <c r="CT155" t="s">
        <v>193</v>
      </c>
      <c r="CU155" t="s">
        <v>193</v>
      </c>
      <c r="CV155" t="s">
        <v>193</v>
      </c>
      <c r="CW155" t="s">
        <v>193</v>
      </c>
      <c r="CX155" t="s">
        <v>193</v>
      </c>
      <c r="CY155" t="s">
        <v>193</v>
      </c>
      <c r="CZ155" t="s">
        <v>193</v>
      </c>
      <c r="DA155" t="s">
        <v>193</v>
      </c>
      <c r="DB155" t="s">
        <v>193</v>
      </c>
      <c r="DC155" t="s">
        <v>193</v>
      </c>
      <c r="DD155" t="s">
        <v>193</v>
      </c>
      <c r="DE155" t="s">
        <v>193</v>
      </c>
      <c r="DF155" t="s">
        <v>193</v>
      </c>
      <c r="DG155" t="s">
        <v>193</v>
      </c>
      <c r="DH155" t="s">
        <v>193</v>
      </c>
      <c r="DI155" t="s">
        <v>193</v>
      </c>
      <c r="DJ155" t="s">
        <v>193</v>
      </c>
      <c r="DK155" t="s">
        <v>193</v>
      </c>
      <c r="DL155" t="s">
        <v>193</v>
      </c>
      <c r="DM155" t="s">
        <v>193</v>
      </c>
      <c r="DN155" t="s">
        <v>193</v>
      </c>
      <c r="DO155" t="s">
        <v>193</v>
      </c>
      <c r="DP155" t="s">
        <v>193</v>
      </c>
      <c r="DQ155" t="s">
        <v>193</v>
      </c>
      <c r="DR155" t="s">
        <v>193</v>
      </c>
      <c r="DS155" t="s">
        <v>193</v>
      </c>
      <c r="DT155" t="s">
        <v>193</v>
      </c>
      <c r="DU155" t="s">
        <v>193</v>
      </c>
      <c r="DV155" t="s">
        <v>193</v>
      </c>
      <c r="DW155" t="s">
        <v>193</v>
      </c>
      <c r="DX155" t="s">
        <v>193</v>
      </c>
      <c r="DY155" t="s">
        <v>193</v>
      </c>
      <c r="DZ155" t="s">
        <v>193</v>
      </c>
      <c r="EA155" t="s">
        <v>193</v>
      </c>
      <c r="EB155" t="s">
        <v>193</v>
      </c>
      <c r="EC155" t="s">
        <v>193</v>
      </c>
      <c r="ED155" t="s">
        <v>193</v>
      </c>
      <c r="EE155" t="s">
        <v>193</v>
      </c>
      <c r="EF155" t="s">
        <v>193</v>
      </c>
      <c r="EG155" t="s">
        <v>193</v>
      </c>
      <c r="EH155" t="s">
        <v>193</v>
      </c>
      <c r="EI155" t="s">
        <v>193</v>
      </c>
      <c r="EJ155" t="s">
        <v>193</v>
      </c>
      <c r="EK155" t="s">
        <v>193</v>
      </c>
      <c r="EL155" t="s">
        <v>193</v>
      </c>
      <c r="EM155" t="s">
        <v>193</v>
      </c>
      <c r="EN155" t="s">
        <v>193</v>
      </c>
      <c r="EO155" t="s">
        <v>193</v>
      </c>
      <c r="EP155" t="s">
        <v>193</v>
      </c>
      <c r="EQ155" t="s">
        <v>193</v>
      </c>
      <c r="ER155" t="s">
        <v>193</v>
      </c>
      <c r="ES155" t="s">
        <v>193</v>
      </c>
      <c r="ET155" t="s">
        <v>193</v>
      </c>
      <c r="EU155" t="s">
        <v>193</v>
      </c>
      <c r="EV155" t="s">
        <v>193</v>
      </c>
      <c r="EW155" t="s">
        <v>193</v>
      </c>
      <c r="EX155" t="s">
        <v>193</v>
      </c>
      <c r="EY155" t="s">
        <v>193</v>
      </c>
      <c r="EZ155" t="s">
        <v>193</v>
      </c>
      <c r="FA155" t="s">
        <v>193</v>
      </c>
      <c r="FB155" t="s">
        <v>193</v>
      </c>
      <c r="FC155" t="s">
        <v>193</v>
      </c>
      <c r="FD155" t="s">
        <v>193</v>
      </c>
      <c r="FE155" t="s">
        <v>193</v>
      </c>
      <c r="FF155" t="s">
        <v>193</v>
      </c>
      <c r="FG155" t="s">
        <v>193</v>
      </c>
      <c r="FH155" t="s">
        <v>193</v>
      </c>
      <c r="FI155" t="s">
        <v>193</v>
      </c>
      <c r="FJ155" t="s">
        <v>193</v>
      </c>
      <c r="FK155" t="s">
        <v>193</v>
      </c>
      <c r="FL155" t="s">
        <v>193</v>
      </c>
      <c r="FM155" t="s">
        <v>193</v>
      </c>
      <c r="FN155" t="s">
        <v>193</v>
      </c>
      <c r="FO155" t="s">
        <v>193</v>
      </c>
      <c r="FP155" t="s">
        <v>193</v>
      </c>
      <c r="FQ155" t="s">
        <v>193</v>
      </c>
      <c r="FR155" t="s">
        <v>193</v>
      </c>
      <c r="FS155" t="s">
        <v>193</v>
      </c>
      <c r="FT155" t="s">
        <v>193</v>
      </c>
      <c r="FU155" t="s">
        <v>193</v>
      </c>
      <c r="FV155" t="s">
        <v>193</v>
      </c>
      <c r="FW155" t="s">
        <v>193</v>
      </c>
      <c r="FX155" t="s">
        <v>193</v>
      </c>
      <c r="FY155" t="s">
        <v>193</v>
      </c>
      <c r="FZ155" t="s">
        <v>193</v>
      </c>
      <c r="GA155" t="s">
        <v>193</v>
      </c>
      <c r="GB155" t="s">
        <v>193</v>
      </c>
      <c r="GC155" t="s">
        <v>193</v>
      </c>
      <c r="GD155" t="s">
        <v>193</v>
      </c>
      <c r="GE155" t="s">
        <v>193</v>
      </c>
      <c r="GF155" t="s">
        <v>193</v>
      </c>
      <c r="GG155" t="s">
        <v>193</v>
      </c>
      <c r="GH155" t="s">
        <v>193</v>
      </c>
      <c r="GI155" t="s">
        <v>193</v>
      </c>
      <c r="GJ155" t="s">
        <v>193</v>
      </c>
      <c r="GK155" t="s">
        <v>193</v>
      </c>
      <c r="GL155" t="s">
        <v>193</v>
      </c>
      <c r="GM155" t="s">
        <v>193</v>
      </c>
      <c r="GN155" t="s">
        <v>193</v>
      </c>
      <c r="GO155" t="s">
        <v>193</v>
      </c>
      <c r="GP155" t="s">
        <v>193</v>
      </c>
      <c r="GQ155" t="s">
        <v>193</v>
      </c>
      <c r="GR155" t="s">
        <v>193</v>
      </c>
      <c r="GS155" t="s">
        <v>193</v>
      </c>
      <c r="GT155" t="s">
        <v>193</v>
      </c>
      <c r="GU155" t="s">
        <v>193</v>
      </c>
      <c r="GV155" t="s">
        <v>193</v>
      </c>
      <c r="GW155" t="s">
        <v>193</v>
      </c>
      <c r="GX155" t="s">
        <v>193</v>
      </c>
      <c r="GY155" t="s">
        <v>193</v>
      </c>
      <c r="GZ155" t="s">
        <v>193</v>
      </c>
      <c r="HA155" t="s">
        <v>193</v>
      </c>
      <c r="HB155" t="s">
        <v>193</v>
      </c>
      <c r="HC155" t="s">
        <v>193</v>
      </c>
      <c r="HD155" t="s">
        <v>193</v>
      </c>
      <c r="HE155" t="s">
        <v>193</v>
      </c>
      <c r="HF155" t="s">
        <v>193</v>
      </c>
      <c r="HG155" t="s">
        <v>193</v>
      </c>
      <c r="HH155" t="s">
        <v>193</v>
      </c>
      <c r="HI155" t="s">
        <v>193</v>
      </c>
      <c r="HJ155" t="s">
        <v>193</v>
      </c>
      <c r="HK155" t="s">
        <v>193</v>
      </c>
      <c r="HL155" t="s">
        <v>193</v>
      </c>
      <c r="HM155" t="s">
        <v>193</v>
      </c>
      <c r="HN155" t="s">
        <v>193</v>
      </c>
      <c r="HO155" t="s">
        <v>193</v>
      </c>
      <c r="HP155" t="s">
        <v>193</v>
      </c>
      <c r="HQ155" t="s">
        <v>193</v>
      </c>
      <c r="HR155" t="s">
        <v>193</v>
      </c>
      <c r="HS155" t="s">
        <v>193</v>
      </c>
      <c r="HT155" t="s">
        <v>193</v>
      </c>
      <c r="HU155" t="s">
        <v>193</v>
      </c>
      <c r="HV155" t="s">
        <v>193</v>
      </c>
      <c r="HW155" t="s">
        <v>193</v>
      </c>
      <c r="HX155" t="s">
        <v>193</v>
      </c>
      <c r="HY155" t="s">
        <v>193</v>
      </c>
      <c r="HZ155" t="s">
        <v>193</v>
      </c>
      <c r="IA155" t="s">
        <v>193</v>
      </c>
      <c r="IB155" t="s">
        <v>193</v>
      </c>
      <c r="IC155" t="s">
        <v>193</v>
      </c>
      <c r="ID155" t="s">
        <v>193</v>
      </c>
      <c r="IE155" t="s">
        <v>193</v>
      </c>
      <c r="IF155" t="s">
        <v>193</v>
      </c>
      <c r="IG155" t="s">
        <v>193</v>
      </c>
      <c r="IH155" t="s">
        <v>193</v>
      </c>
      <c r="II155" t="s">
        <v>193</v>
      </c>
      <c r="IJ155" t="s">
        <v>193</v>
      </c>
      <c r="IK155" t="s">
        <v>193</v>
      </c>
      <c r="IL155" t="s">
        <v>193</v>
      </c>
      <c r="IM155" t="s">
        <v>193</v>
      </c>
      <c r="IN155" t="s">
        <v>193</v>
      </c>
      <c r="IO155" t="s">
        <v>193</v>
      </c>
      <c r="IP155" t="s">
        <v>193</v>
      </c>
      <c r="IQ155" t="s">
        <v>193</v>
      </c>
      <c r="IR155" t="s">
        <v>193</v>
      </c>
      <c r="IS155" t="s">
        <v>193</v>
      </c>
      <c r="IT155" t="s">
        <v>193</v>
      </c>
      <c r="IU155" t="s">
        <v>193</v>
      </c>
      <c r="IV155" t="s">
        <v>193</v>
      </c>
      <c r="IW155" t="s">
        <v>193</v>
      </c>
      <c r="IX155" t="s">
        <v>193</v>
      </c>
      <c r="IY155" t="s">
        <v>193</v>
      </c>
      <c r="IZ155" t="s">
        <v>193</v>
      </c>
      <c r="JA155" t="s">
        <v>193</v>
      </c>
      <c r="JB155" t="s">
        <v>193</v>
      </c>
      <c r="JC155" t="s">
        <v>193</v>
      </c>
      <c r="JD155" t="s">
        <v>193</v>
      </c>
      <c r="JE155" t="s">
        <v>193</v>
      </c>
      <c r="JF155" t="s">
        <v>193</v>
      </c>
      <c r="JG155" t="s">
        <v>193</v>
      </c>
      <c r="JH155" t="s">
        <v>193</v>
      </c>
      <c r="JI155" t="s">
        <v>193</v>
      </c>
      <c r="JJ155" t="s">
        <v>193</v>
      </c>
      <c r="JK155" t="s">
        <v>193</v>
      </c>
      <c r="JL155" t="s">
        <v>193</v>
      </c>
      <c r="JM155" t="s">
        <v>193</v>
      </c>
      <c r="JN155" t="s">
        <v>193</v>
      </c>
      <c r="JO155" t="s">
        <v>193</v>
      </c>
      <c r="JP155" t="s">
        <v>193</v>
      </c>
      <c r="JQ155" t="s">
        <v>193</v>
      </c>
      <c r="JR155" t="s">
        <v>193</v>
      </c>
      <c r="JS155" t="s">
        <v>193</v>
      </c>
      <c r="JT155" t="s">
        <v>193</v>
      </c>
      <c r="JU155" t="s">
        <v>193</v>
      </c>
      <c r="JV155" t="s">
        <v>193</v>
      </c>
      <c r="JW155" t="s">
        <v>193</v>
      </c>
      <c r="JX155" t="s">
        <v>193</v>
      </c>
      <c r="JY155" t="s">
        <v>193</v>
      </c>
      <c r="JZ155" t="s">
        <v>193</v>
      </c>
      <c r="KA155" t="s">
        <v>193</v>
      </c>
      <c r="KB155" t="s">
        <v>193</v>
      </c>
      <c r="KC155" t="s">
        <v>193</v>
      </c>
      <c r="KD155" t="s">
        <v>193</v>
      </c>
      <c r="KE155" t="s">
        <v>193</v>
      </c>
      <c r="KF155" t="s">
        <v>193</v>
      </c>
      <c r="KG155" t="s">
        <v>193</v>
      </c>
      <c r="KH155" t="s">
        <v>193</v>
      </c>
      <c r="KI155" t="s">
        <v>193</v>
      </c>
      <c r="KJ155" t="s">
        <v>193</v>
      </c>
      <c r="KK155" t="s">
        <v>193</v>
      </c>
      <c r="KL155" t="s">
        <v>193</v>
      </c>
      <c r="KM155" t="s">
        <v>193</v>
      </c>
      <c r="KN155" t="s">
        <v>193</v>
      </c>
      <c r="KO155" t="s">
        <v>193</v>
      </c>
      <c r="KP155" t="s">
        <v>193</v>
      </c>
      <c r="KQ155" t="s">
        <v>193</v>
      </c>
      <c r="KR155" t="s">
        <v>193</v>
      </c>
      <c r="KS155" t="s">
        <v>193</v>
      </c>
      <c r="KT155" t="s">
        <v>193</v>
      </c>
      <c r="KU155" t="s">
        <v>109</v>
      </c>
      <c r="KV155" t="s">
        <v>505</v>
      </c>
      <c r="KW155" t="s">
        <v>3368</v>
      </c>
      <c r="KX155" t="s">
        <v>193</v>
      </c>
      <c r="KY155" t="s">
        <v>519</v>
      </c>
      <c r="KZ155" t="s">
        <v>3543</v>
      </c>
      <c r="LA155" t="s">
        <v>3368</v>
      </c>
      <c r="LB155" t="s">
        <v>1649</v>
      </c>
      <c r="LC155" t="s">
        <v>193</v>
      </c>
      <c r="LD155" t="s">
        <v>3320</v>
      </c>
      <c r="LE155" t="s">
        <v>1662</v>
      </c>
      <c r="LF155" t="s">
        <v>1661</v>
      </c>
      <c r="LG155" t="s">
        <v>1663</v>
      </c>
      <c r="LH155" t="s">
        <v>193</v>
      </c>
      <c r="LI155" t="s">
        <v>193</v>
      </c>
      <c r="LJ155" t="s">
        <v>193</v>
      </c>
      <c r="LK155" t="s">
        <v>193</v>
      </c>
      <c r="LL155" t="s">
        <v>193</v>
      </c>
      <c r="LM155" t="s">
        <v>193</v>
      </c>
      <c r="LN155" t="s">
        <v>156</v>
      </c>
      <c r="LO155" t="s">
        <v>193</v>
      </c>
      <c r="LP155" t="s">
        <v>156</v>
      </c>
      <c r="LQ155" t="s">
        <v>156</v>
      </c>
      <c r="LR155" t="s">
        <v>114</v>
      </c>
      <c r="LS155" t="s">
        <v>705</v>
      </c>
      <c r="LT155" t="s">
        <v>109</v>
      </c>
      <c r="LU155" t="s">
        <v>3602</v>
      </c>
      <c r="LV155">
        <v>0</v>
      </c>
      <c r="LW155">
        <v>0</v>
      </c>
      <c r="LX155">
        <v>0</v>
      </c>
      <c r="LY155">
        <v>1</v>
      </c>
      <c r="LZ155">
        <v>1</v>
      </c>
      <c r="MA155">
        <v>1</v>
      </c>
      <c r="MB155">
        <v>0</v>
      </c>
      <c r="MC155">
        <v>0</v>
      </c>
      <c r="MD155">
        <v>0</v>
      </c>
      <c r="ME155">
        <v>0</v>
      </c>
      <c r="MF155">
        <v>0</v>
      </c>
      <c r="MG155" t="s">
        <v>193</v>
      </c>
      <c r="MH155" t="s">
        <v>114</v>
      </c>
      <c r="MI155" t="s">
        <v>193</v>
      </c>
      <c r="MJ155" t="s">
        <v>193</v>
      </c>
      <c r="MK155" t="s">
        <v>193</v>
      </c>
      <c r="ML155" t="s">
        <v>193</v>
      </c>
      <c r="MM155" t="s">
        <v>193</v>
      </c>
      <c r="MN155" t="s">
        <v>193</v>
      </c>
      <c r="MO155" t="s">
        <v>193</v>
      </c>
      <c r="MP155" t="s">
        <v>193</v>
      </c>
      <c r="MQ155" t="s">
        <v>193</v>
      </c>
      <c r="MR155" t="s">
        <v>193</v>
      </c>
      <c r="MS155" t="s">
        <v>193</v>
      </c>
      <c r="MT155" t="s">
        <v>193</v>
      </c>
      <c r="MU155" t="s">
        <v>193</v>
      </c>
      <c r="MV155" t="s">
        <v>193</v>
      </c>
      <c r="MW155" t="s">
        <v>193</v>
      </c>
      <c r="MX155" t="s">
        <v>193</v>
      </c>
      <c r="MY155" t="s">
        <v>193</v>
      </c>
      <c r="MZ155" t="s">
        <v>193</v>
      </c>
      <c r="NA155" t="s">
        <v>193</v>
      </c>
      <c r="NB155" t="s">
        <v>193</v>
      </c>
      <c r="NC155">
        <v>196473697</v>
      </c>
      <c r="ND155" t="s">
        <v>3617</v>
      </c>
      <c r="NE155" t="s">
        <v>4360</v>
      </c>
      <c r="NF155" t="s">
        <v>193</v>
      </c>
      <c r="NG155" t="s">
        <v>699</v>
      </c>
      <c r="NH155" t="s">
        <v>700</v>
      </c>
      <c r="NI155" t="s">
        <v>611</v>
      </c>
      <c r="NJ155" t="s">
        <v>193</v>
      </c>
      <c r="NK155">
        <v>157</v>
      </c>
    </row>
    <row r="156" spans="1:375" x14ac:dyDescent="0.35">
      <c r="A156" t="s">
        <v>4361</v>
      </c>
      <c r="B156" t="s">
        <v>4362</v>
      </c>
      <c r="C156" t="s">
        <v>3316</v>
      </c>
      <c r="D156" t="s">
        <v>3870</v>
      </c>
      <c r="E156" t="s">
        <v>193</v>
      </c>
      <c r="F156" t="s">
        <v>193</v>
      </c>
      <c r="G156" t="s">
        <v>193</v>
      </c>
      <c r="H156" t="s">
        <v>3316</v>
      </c>
      <c r="I156" t="s">
        <v>103</v>
      </c>
      <c r="J156" t="s">
        <v>193</v>
      </c>
      <c r="K156" t="s">
        <v>104</v>
      </c>
      <c r="L156" t="s">
        <v>103</v>
      </c>
      <c r="M156" t="s">
        <v>103</v>
      </c>
      <c r="N156" t="s">
        <v>107</v>
      </c>
      <c r="O156" t="s">
        <v>3606</v>
      </c>
      <c r="P156" t="s">
        <v>108</v>
      </c>
      <c r="Q156" t="s">
        <v>517</v>
      </c>
      <c r="R156" t="s">
        <v>3606</v>
      </c>
      <c r="S156" t="s">
        <v>106</v>
      </c>
      <c r="T156" t="s">
        <v>225</v>
      </c>
      <c r="U156" t="s">
        <v>213</v>
      </c>
      <c r="V156" t="s">
        <v>225</v>
      </c>
      <c r="W156" t="s">
        <v>244</v>
      </c>
      <c r="X156" t="s">
        <v>243</v>
      </c>
      <c r="Y156" t="s">
        <v>244</v>
      </c>
      <c r="Z156" t="s">
        <v>3593</v>
      </c>
      <c r="AA156" t="s">
        <v>193</v>
      </c>
      <c r="AB156" t="s">
        <v>766</v>
      </c>
      <c r="AC156" t="s">
        <v>3593</v>
      </c>
      <c r="AD156" t="s">
        <v>3593</v>
      </c>
      <c r="AE156" t="s">
        <v>770</v>
      </c>
      <c r="AF156" t="s">
        <v>193</v>
      </c>
      <c r="AG156" t="s">
        <v>766</v>
      </c>
      <c r="AH156" t="s">
        <v>770</v>
      </c>
      <c r="AI156" t="s">
        <v>770</v>
      </c>
      <c r="AJ156" t="s">
        <v>489</v>
      </c>
      <c r="AK156" t="s">
        <v>3317</v>
      </c>
      <c r="AL156" t="s">
        <v>109</v>
      </c>
      <c r="AM156" t="s">
        <v>193</v>
      </c>
      <c r="AN156" t="s">
        <v>109</v>
      </c>
      <c r="AO156" t="s">
        <v>193</v>
      </c>
      <c r="AP156" t="s">
        <v>491</v>
      </c>
      <c r="AQ156" t="s">
        <v>193</v>
      </c>
      <c r="AR156" t="s">
        <v>193</v>
      </c>
      <c r="AS156" t="s">
        <v>193</v>
      </c>
      <c r="AT156" t="s">
        <v>193</v>
      </c>
      <c r="AU156" t="s">
        <v>193</v>
      </c>
      <c r="AV156" t="s">
        <v>193</v>
      </c>
      <c r="AW156" t="s">
        <v>193</v>
      </c>
      <c r="AX156" t="s">
        <v>193</v>
      </c>
      <c r="AY156" t="s">
        <v>193</v>
      </c>
      <c r="AZ156" t="s">
        <v>193</v>
      </c>
      <c r="BA156" t="s">
        <v>193</v>
      </c>
      <c r="BB156" t="s">
        <v>193</v>
      </c>
      <c r="BC156" t="s">
        <v>193</v>
      </c>
      <c r="BD156" t="s">
        <v>193</v>
      </c>
      <c r="BE156" t="s">
        <v>193</v>
      </c>
      <c r="BF156" t="s">
        <v>193</v>
      </c>
      <c r="BG156" t="s">
        <v>193</v>
      </c>
      <c r="BH156" t="s">
        <v>193</v>
      </c>
      <c r="BI156" t="s">
        <v>193</v>
      </c>
      <c r="BJ156" t="s">
        <v>193</v>
      </c>
      <c r="BK156" t="s">
        <v>193</v>
      </c>
      <c r="BL156" t="s">
        <v>193</v>
      </c>
      <c r="BM156" t="s">
        <v>193</v>
      </c>
      <c r="BN156" t="s">
        <v>193</v>
      </c>
      <c r="BO156" t="s">
        <v>193</v>
      </c>
      <c r="BP156" t="s">
        <v>193</v>
      </c>
      <c r="BQ156" t="s">
        <v>193</v>
      </c>
      <c r="BR156" t="s">
        <v>193</v>
      </c>
      <c r="BS156" t="s">
        <v>193</v>
      </c>
      <c r="BT156" t="s">
        <v>193</v>
      </c>
      <c r="BU156" t="s">
        <v>193</v>
      </c>
      <c r="BV156" t="s">
        <v>193</v>
      </c>
      <c r="BW156" t="s">
        <v>193</v>
      </c>
      <c r="BX156" t="s">
        <v>193</v>
      </c>
      <c r="BY156" t="s">
        <v>193</v>
      </c>
      <c r="BZ156" t="s">
        <v>193</v>
      </c>
      <c r="CA156" t="s">
        <v>193</v>
      </c>
      <c r="CB156" t="s">
        <v>193</v>
      </c>
      <c r="CC156" t="s">
        <v>193</v>
      </c>
      <c r="CD156" t="s">
        <v>193</v>
      </c>
      <c r="CE156" t="s">
        <v>193</v>
      </c>
      <c r="CF156" t="s">
        <v>193</v>
      </c>
      <c r="CG156" t="s">
        <v>193</v>
      </c>
      <c r="CH156" t="s">
        <v>193</v>
      </c>
      <c r="CI156" t="s">
        <v>193</v>
      </c>
      <c r="CJ156" t="s">
        <v>193</v>
      </c>
      <c r="CK156" t="s">
        <v>193</v>
      </c>
      <c r="CL156" t="s">
        <v>193</v>
      </c>
      <c r="CM156" t="s">
        <v>193</v>
      </c>
      <c r="CN156" t="s">
        <v>193</v>
      </c>
      <c r="CO156" t="s">
        <v>193</v>
      </c>
      <c r="CP156" t="s">
        <v>193</v>
      </c>
      <c r="CQ156" t="s">
        <v>193</v>
      </c>
      <c r="CR156" t="s">
        <v>193</v>
      </c>
      <c r="CS156" t="s">
        <v>193</v>
      </c>
      <c r="CT156" t="s">
        <v>193</v>
      </c>
      <c r="CU156" t="s">
        <v>193</v>
      </c>
      <c r="CV156" t="s">
        <v>193</v>
      </c>
      <c r="CW156" t="s">
        <v>193</v>
      </c>
      <c r="CX156" t="s">
        <v>193</v>
      </c>
      <c r="CY156" t="s">
        <v>193</v>
      </c>
      <c r="CZ156" t="s">
        <v>193</v>
      </c>
      <c r="DA156" t="s">
        <v>193</v>
      </c>
      <c r="DB156" t="s">
        <v>193</v>
      </c>
      <c r="DC156" t="s">
        <v>193</v>
      </c>
      <c r="DD156" t="s">
        <v>193</v>
      </c>
      <c r="DE156" t="s">
        <v>193</v>
      </c>
      <c r="DF156" t="s">
        <v>193</v>
      </c>
      <c r="DG156" t="s">
        <v>193</v>
      </c>
      <c r="DH156" t="s">
        <v>193</v>
      </c>
      <c r="DI156" t="s">
        <v>193</v>
      </c>
      <c r="DJ156" t="s">
        <v>193</v>
      </c>
      <c r="DK156" t="s">
        <v>193</v>
      </c>
      <c r="DL156" t="s">
        <v>193</v>
      </c>
      <c r="DM156" t="s">
        <v>193</v>
      </c>
      <c r="DN156" t="s">
        <v>193</v>
      </c>
      <c r="DO156" t="s">
        <v>193</v>
      </c>
      <c r="DP156" t="s">
        <v>193</v>
      </c>
      <c r="DQ156" t="s">
        <v>193</v>
      </c>
      <c r="DR156" t="s">
        <v>193</v>
      </c>
      <c r="DS156" t="s">
        <v>193</v>
      </c>
      <c r="DT156" t="s">
        <v>193</v>
      </c>
      <c r="DU156" t="s">
        <v>193</v>
      </c>
      <c r="DV156" t="s">
        <v>193</v>
      </c>
      <c r="DW156" t="s">
        <v>193</v>
      </c>
      <c r="DX156" t="s">
        <v>193</v>
      </c>
      <c r="DY156" t="s">
        <v>193</v>
      </c>
      <c r="DZ156" t="s">
        <v>193</v>
      </c>
      <c r="EA156" t="s">
        <v>193</v>
      </c>
      <c r="EB156" t="s">
        <v>193</v>
      </c>
      <c r="EC156" t="s">
        <v>193</v>
      </c>
      <c r="ED156" t="s">
        <v>193</v>
      </c>
      <c r="EE156" t="s">
        <v>193</v>
      </c>
      <c r="EF156" t="s">
        <v>193</v>
      </c>
      <c r="EG156" t="s">
        <v>193</v>
      </c>
      <c r="EH156" t="s">
        <v>193</v>
      </c>
      <c r="EI156" t="s">
        <v>193</v>
      </c>
      <c r="EJ156" t="s">
        <v>193</v>
      </c>
      <c r="EK156" t="s">
        <v>193</v>
      </c>
      <c r="EL156" t="s">
        <v>193</v>
      </c>
      <c r="EM156" t="s">
        <v>193</v>
      </c>
      <c r="EN156" t="s">
        <v>193</v>
      </c>
      <c r="EO156" t="s">
        <v>193</v>
      </c>
      <c r="EP156" t="s">
        <v>193</v>
      </c>
      <c r="EQ156" t="s">
        <v>193</v>
      </c>
      <c r="ER156" t="s">
        <v>193</v>
      </c>
      <c r="ES156" t="s">
        <v>193</v>
      </c>
      <c r="ET156" t="s">
        <v>193</v>
      </c>
      <c r="EU156" t="s">
        <v>193</v>
      </c>
      <c r="EV156" t="s">
        <v>193</v>
      </c>
      <c r="EW156" t="s">
        <v>193</v>
      </c>
      <c r="EX156" t="s">
        <v>193</v>
      </c>
      <c r="EY156" t="s">
        <v>193</v>
      </c>
      <c r="EZ156" t="s">
        <v>193</v>
      </c>
      <c r="FA156" t="s">
        <v>193</v>
      </c>
      <c r="FB156" t="s">
        <v>193</v>
      </c>
      <c r="FC156" t="s">
        <v>193</v>
      </c>
      <c r="FD156" t="s">
        <v>193</v>
      </c>
      <c r="FE156" t="s">
        <v>193</v>
      </c>
      <c r="FF156" t="s">
        <v>193</v>
      </c>
      <c r="FG156" t="s">
        <v>193</v>
      </c>
      <c r="FH156" t="s">
        <v>193</v>
      </c>
      <c r="FI156" t="s">
        <v>193</v>
      </c>
      <c r="FJ156" t="s">
        <v>193</v>
      </c>
      <c r="FK156" t="s">
        <v>193</v>
      </c>
      <c r="FL156" t="s">
        <v>193</v>
      </c>
      <c r="FM156" t="s">
        <v>193</v>
      </c>
      <c r="FN156" t="s">
        <v>193</v>
      </c>
      <c r="FO156" t="s">
        <v>193</v>
      </c>
      <c r="FP156" t="s">
        <v>193</v>
      </c>
      <c r="FQ156" t="s">
        <v>193</v>
      </c>
      <c r="FR156" t="s">
        <v>193</v>
      </c>
      <c r="FS156" t="s">
        <v>193</v>
      </c>
      <c r="FT156" t="s">
        <v>193</v>
      </c>
      <c r="FU156" t="s">
        <v>193</v>
      </c>
      <c r="FV156" t="s">
        <v>193</v>
      </c>
      <c r="FW156" t="s">
        <v>193</v>
      </c>
      <c r="FX156" t="s">
        <v>193</v>
      </c>
      <c r="FY156" t="s">
        <v>193</v>
      </c>
      <c r="FZ156" t="s">
        <v>193</v>
      </c>
      <c r="GA156" t="s">
        <v>193</v>
      </c>
      <c r="GB156" t="s">
        <v>193</v>
      </c>
      <c r="GC156" t="s">
        <v>193</v>
      </c>
      <c r="GD156" t="s">
        <v>193</v>
      </c>
      <c r="GE156" t="s">
        <v>193</v>
      </c>
      <c r="GF156" t="s">
        <v>193</v>
      </c>
      <c r="GG156" t="s">
        <v>193</v>
      </c>
      <c r="GH156" t="s">
        <v>193</v>
      </c>
      <c r="GI156" t="s">
        <v>193</v>
      </c>
      <c r="GJ156" t="s">
        <v>193</v>
      </c>
      <c r="GK156" t="s">
        <v>193</v>
      </c>
      <c r="GL156" t="s">
        <v>193</v>
      </c>
      <c r="GM156" t="s">
        <v>193</v>
      </c>
      <c r="GN156" t="s">
        <v>193</v>
      </c>
      <c r="GO156" t="s">
        <v>193</v>
      </c>
      <c r="GP156" t="s">
        <v>193</v>
      </c>
      <c r="GQ156" t="s">
        <v>193</v>
      </c>
      <c r="GR156" t="s">
        <v>193</v>
      </c>
      <c r="GS156" t="s">
        <v>193</v>
      </c>
      <c r="GT156" t="s">
        <v>193</v>
      </c>
      <c r="GU156" t="s">
        <v>193</v>
      </c>
      <c r="GV156" t="s">
        <v>193</v>
      </c>
      <c r="GW156" t="s">
        <v>193</v>
      </c>
      <c r="GX156" t="s">
        <v>193</v>
      </c>
      <c r="GY156" t="s">
        <v>193</v>
      </c>
      <c r="GZ156" t="s">
        <v>193</v>
      </c>
      <c r="HA156" t="s">
        <v>193</v>
      </c>
      <c r="HB156" t="s">
        <v>193</v>
      </c>
      <c r="HC156" t="s">
        <v>193</v>
      </c>
      <c r="HD156" t="s">
        <v>193</v>
      </c>
      <c r="HE156" t="s">
        <v>193</v>
      </c>
      <c r="HF156" t="s">
        <v>193</v>
      </c>
      <c r="HG156" t="s">
        <v>193</v>
      </c>
      <c r="HH156" t="s">
        <v>193</v>
      </c>
      <c r="HI156" t="s">
        <v>193</v>
      </c>
      <c r="HJ156" t="s">
        <v>193</v>
      </c>
      <c r="HK156" t="s">
        <v>193</v>
      </c>
      <c r="HL156" t="s">
        <v>193</v>
      </c>
      <c r="HM156" t="s">
        <v>193</v>
      </c>
      <c r="HN156" t="s">
        <v>193</v>
      </c>
      <c r="HO156" t="s">
        <v>193</v>
      </c>
      <c r="HP156" t="s">
        <v>193</v>
      </c>
      <c r="HQ156" t="s">
        <v>193</v>
      </c>
      <c r="HR156" t="s">
        <v>193</v>
      </c>
      <c r="HS156" t="s">
        <v>193</v>
      </c>
      <c r="HT156" t="s">
        <v>193</v>
      </c>
      <c r="HU156" t="s">
        <v>193</v>
      </c>
      <c r="HV156" t="s">
        <v>193</v>
      </c>
      <c r="HW156" t="s">
        <v>193</v>
      </c>
      <c r="HX156" t="s">
        <v>193</v>
      </c>
      <c r="HY156" t="s">
        <v>193</v>
      </c>
      <c r="HZ156" t="s">
        <v>193</v>
      </c>
      <c r="IA156" t="s">
        <v>193</v>
      </c>
      <c r="IB156" t="s">
        <v>193</v>
      </c>
      <c r="IC156" t="s">
        <v>193</v>
      </c>
      <c r="ID156" t="s">
        <v>193</v>
      </c>
      <c r="IE156" t="s">
        <v>193</v>
      </c>
      <c r="IF156" t="s">
        <v>193</v>
      </c>
      <c r="IG156" t="s">
        <v>193</v>
      </c>
      <c r="IH156" t="s">
        <v>193</v>
      </c>
      <c r="II156" t="s">
        <v>193</v>
      </c>
      <c r="IJ156" t="s">
        <v>193</v>
      </c>
      <c r="IK156" t="s">
        <v>193</v>
      </c>
      <c r="IL156" t="s">
        <v>193</v>
      </c>
      <c r="IM156" t="s">
        <v>193</v>
      </c>
      <c r="IN156" t="s">
        <v>193</v>
      </c>
      <c r="IO156" t="s">
        <v>193</v>
      </c>
      <c r="IP156" t="s">
        <v>193</v>
      </c>
      <c r="IQ156" t="s">
        <v>193</v>
      </c>
      <c r="IR156" t="s">
        <v>193</v>
      </c>
      <c r="IS156" t="s">
        <v>193</v>
      </c>
      <c r="IT156" t="s">
        <v>193</v>
      </c>
      <c r="IU156" t="s">
        <v>193</v>
      </c>
      <c r="IV156" t="s">
        <v>193</v>
      </c>
      <c r="IW156" t="s">
        <v>193</v>
      </c>
      <c r="IX156" t="s">
        <v>193</v>
      </c>
      <c r="IY156" t="s">
        <v>193</v>
      </c>
      <c r="IZ156" t="s">
        <v>193</v>
      </c>
      <c r="JA156" t="s">
        <v>193</v>
      </c>
      <c r="JB156" t="s">
        <v>193</v>
      </c>
      <c r="JC156" t="s">
        <v>193</v>
      </c>
      <c r="JD156" t="s">
        <v>193</v>
      </c>
      <c r="JE156" t="s">
        <v>193</v>
      </c>
      <c r="JF156" t="s">
        <v>193</v>
      </c>
      <c r="JG156" t="s">
        <v>193</v>
      </c>
      <c r="JH156" t="s">
        <v>193</v>
      </c>
      <c r="JI156" t="s">
        <v>193</v>
      </c>
      <c r="JJ156" t="s">
        <v>193</v>
      </c>
      <c r="JK156" t="s">
        <v>193</v>
      </c>
      <c r="JL156" t="s">
        <v>193</v>
      </c>
      <c r="JM156" t="s">
        <v>193</v>
      </c>
      <c r="JN156" t="s">
        <v>193</v>
      </c>
      <c r="JO156" t="s">
        <v>193</v>
      </c>
      <c r="JP156" t="s">
        <v>193</v>
      </c>
      <c r="JQ156" t="s">
        <v>193</v>
      </c>
      <c r="JR156" t="s">
        <v>193</v>
      </c>
      <c r="JS156" t="s">
        <v>193</v>
      </c>
      <c r="JT156" t="s">
        <v>193</v>
      </c>
      <c r="JU156" t="s">
        <v>193</v>
      </c>
      <c r="JV156" t="s">
        <v>193</v>
      </c>
      <c r="JW156" t="s">
        <v>193</v>
      </c>
      <c r="JX156" t="s">
        <v>193</v>
      </c>
      <c r="JY156" t="s">
        <v>193</v>
      </c>
      <c r="JZ156" t="s">
        <v>193</v>
      </c>
      <c r="KA156" t="s">
        <v>193</v>
      </c>
      <c r="KB156" t="s">
        <v>193</v>
      </c>
      <c r="KC156" t="s">
        <v>193</v>
      </c>
      <c r="KD156" t="s">
        <v>193</v>
      </c>
      <c r="KE156" t="s">
        <v>193</v>
      </c>
      <c r="KF156" t="s">
        <v>193</v>
      </c>
      <c r="KG156" t="s">
        <v>193</v>
      </c>
      <c r="KH156" t="s">
        <v>193</v>
      </c>
      <c r="KI156" t="s">
        <v>193</v>
      </c>
      <c r="KJ156" t="s">
        <v>193</v>
      </c>
      <c r="KK156" t="s">
        <v>193</v>
      </c>
      <c r="KL156" t="s">
        <v>193</v>
      </c>
      <c r="KM156" t="s">
        <v>193</v>
      </c>
      <c r="KN156" t="s">
        <v>193</v>
      </c>
      <c r="KO156" t="s">
        <v>193</v>
      </c>
      <c r="KP156" t="s">
        <v>193</v>
      </c>
      <c r="KQ156" t="s">
        <v>193</v>
      </c>
      <c r="KR156" t="s">
        <v>193</v>
      </c>
      <c r="KS156" t="s">
        <v>193</v>
      </c>
      <c r="KT156" t="s">
        <v>193</v>
      </c>
      <c r="KU156" t="s">
        <v>109</v>
      </c>
      <c r="KV156" t="s">
        <v>505</v>
      </c>
      <c r="KW156" t="s">
        <v>3366</v>
      </c>
      <c r="KX156" t="s">
        <v>193</v>
      </c>
      <c r="KY156" t="s">
        <v>509</v>
      </c>
      <c r="KZ156" t="s">
        <v>3367</v>
      </c>
      <c r="LA156" t="s">
        <v>3368</v>
      </c>
      <c r="LB156" t="s">
        <v>796</v>
      </c>
      <c r="LC156" t="s">
        <v>193</v>
      </c>
      <c r="LD156" t="s">
        <v>3320</v>
      </c>
      <c r="LE156" t="s">
        <v>797</v>
      </c>
      <c r="LF156" t="s">
        <v>798</v>
      </c>
      <c r="LG156" t="s">
        <v>799</v>
      </c>
      <c r="LH156" t="s">
        <v>193</v>
      </c>
      <c r="LI156" t="s">
        <v>193</v>
      </c>
      <c r="LJ156" t="s">
        <v>193</v>
      </c>
      <c r="LK156" t="s">
        <v>193</v>
      </c>
      <c r="LL156" t="s">
        <v>193</v>
      </c>
      <c r="LM156">
        <v>0</v>
      </c>
      <c r="LN156">
        <v>0</v>
      </c>
      <c r="LO156" t="s">
        <v>193</v>
      </c>
      <c r="LP156" t="s">
        <v>156</v>
      </c>
      <c r="LQ156">
        <v>0</v>
      </c>
      <c r="LR156" t="s">
        <v>114</v>
      </c>
      <c r="LS156" t="s">
        <v>827</v>
      </c>
      <c r="LT156" t="s">
        <v>109</v>
      </c>
      <c r="LU156" t="s">
        <v>510</v>
      </c>
      <c r="LV156">
        <v>0</v>
      </c>
      <c r="LW156">
        <v>0</v>
      </c>
      <c r="LX156">
        <v>0</v>
      </c>
      <c r="LY156">
        <v>1</v>
      </c>
      <c r="LZ156">
        <v>0</v>
      </c>
      <c r="MA156">
        <v>0</v>
      </c>
      <c r="MB156">
        <v>0</v>
      </c>
      <c r="MC156">
        <v>0</v>
      </c>
      <c r="MD156">
        <v>0</v>
      </c>
      <c r="ME156">
        <v>0</v>
      </c>
      <c r="MF156">
        <v>0</v>
      </c>
      <c r="MG156" t="s">
        <v>193</v>
      </c>
      <c r="MH156" t="s">
        <v>114</v>
      </c>
      <c r="MI156" t="s">
        <v>193</v>
      </c>
      <c r="MJ156" t="s">
        <v>193</v>
      </c>
      <c r="MK156" t="s">
        <v>193</v>
      </c>
      <c r="ML156" t="s">
        <v>193</v>
      </c>
      <c r="MM156" t="s">
        <v>193</v>
      </c>
      <c r="MN156" t="s">
        <v>193</v>
      </c>
      <c r="MO156" t="s">
        <v>193</v>
      </c>
      <c r="MP156" t="s">
        <v>193</v>
      </c>
      <c r="MQ156" t="s">
        <v>193</v>
      </c>
      <c r="MR156" t="s">
        <v>193</v>
      </c>
      <c r="MS156" t="s">
        <v>193</v>
      </c>
      <c r="MT156" t="s">
        <v>193</v>
      </c>
      <c r="MU156" t="s">
        <v>193</v>
      </c>
      <c r="MV156" t="s">
        <v>193</v>
      </c>
      <c r="MW156" t="s">
        <v>193</v>
      </c>
      <c r="MX156" t="s">
        <v>193</v>
      </c>
      <c r="MY156" t="s">
        <v>193</v>
      </c>
      <c r="MZ156" t="s">
        <v>193</v>
      </c>
      <c r="NA156" t="s">
        <v>193</v>
      </c>
      <c r="NB156" t="s">
        <v>193</v>
      </c>
      <c r="NC156">
        <v>196473700</v>
      </c>
      <c r="ND156" t="s">
        <v>3618</v>
      </c>
      <c r="NE156" t="s">
        <v>4363</v>
      </c>
      <c r="NF156" t="s">
        <v>193</v>
      </c>
      <c r="NG156" t="s">
        <v>699</v>
      </c>
      <c r="NH156" t="s">
        <v>700</v>
      </c>
      <c r="NI156" t="s">
        <v>611</v>
      </c>
      <c r="NJ156" t="s">
        <v>193</v>
      </c>
      <c r="NK156">
        <v>158</v>
      </c>
    </row>
    <row r="157" spans="1:375" x14ac:dyDescent="0.35">
      <c r="A157" t="s">
        <v>4364</v>
      </c>
      <c r="B157" t="s">
        <v>4365</v>
      </c>
      <c r="C157" t="s">
        <v>3316</v>
      </c>
      <c r="D157">
        <v>6.2500000058207661E-3</v>
      </c>
      <c r="E157" t="s">
        <v>193</v>
      </c>
      <c r="F157" t="s">
        <v>193</v>
      </c>
      <c r="G157" t="s">
        <v>193</v>
      </c>
      <c r="H157" t="s">
        <v>3316</v>
      </c>
      <c r="I157" t="s">
        <v>103</v>
      </c>
      <c r="J157" t="s">
        <v>193</v>
      </c>
      <c r="K157" t="s">
        <v>104</v>
      </c>
      <c r="L157" t="s">
        <v>103</v>
      </c>
      <c r="M157" t="s">
        <v>103</v>
      </c>
      <c r="N157" t="s">
        <v>107</v>
      </c>
      <c r="O157" t="s">
        <v>3606</v>
      </c>
      <c r="P157" t="s">
        <v>108</v>
      </c>
      <c r="Q157" t="s">
        <v>517</v>
      </c>
      <c r="R157" t="s">
        <v>3606</v>
      </c>
      <c r="S157" t="s">
        <v>106</v>
      </c>
      <c r="T157" t="s">
        <v>225</v>
      </c>
      <c r="U157" t="s">
        <v>213</v>
      </c>
      <c r="V157" t="s">
        <v>225</v>
      </c>
      <c r="W157" t="s">
        <v>244</v>
      </c>
      <c r="X157" t="s">
        <v>243</v>
      </c>
      <c r="Y157" t="s">
        <v>244</v>
      </c>
      <c r="Z157" t="s">
        <v>3593</v>
      </c>
      <c r="AA157" t="s">
        <v>193</v>
      </c>
      <c r="AB157" t="s">
        <v>766</v>
      </c>
      <c r="AC157" t="s">
        <v>3593</v>
      </c>
      <c r="AD157" t="s">
        <v>3593</v>
      </c>
      <c r="AE157" t="s">
        <v>770</v>
      </c>
      <c r="AF157" t="s">
        <v>193</v>
      </c>
      <c r="AG157" t="s">
        <v>766</v>
      </c>
      <c r="AH157" t="s">
        <v>770</v>
      </c>
      <c r="AI157" t="s">
        <v>770</v>
      </c>
      <c r="AJ157" t="s">
        <v>489</v>
      </c>
      <c r="AK157" t="s">
        <v>3317</v>
      </c>
      <c r="AL157" t="s">
        <v>109</v>
      </c>
      <c r="AM157" t="s">
        <v>193</v>
      </c>
      <c r="AN157" t="s">
        <v>109</v>
      </c>
      <c r="AO157" t="s">
        <v>193</v>
      </c>
      <c r="AP157" t="s">
        <v>491</v>
      </c>
      <c r="AQ157" t="s">
        <v>193</v>
      </c>
      <c r="AR157" t="s">
        <v>193</v>
      </c>
      <c r="AS157" t="s">
        <v>193</v>
      </c>
      <c r="AT157" t="s">
        <v>193</v>
      </c>
      <c r="AU157" t="s">
        <v>193</v>
      </c>
      <c r="AV157" t="s">
        <v>193</v>
      </c>
      <c r="AW157" t="s">
        <v>193</v>
      </c>
      <c r="AX157" t="s">
        <v>193</v>
      </c>
      <c r="AY157" t="s">
        <v>193</v>
      </c>
      <c r="AZ157" t="s">
        <v>193</v>
      </c>
      <c r="BA157" t="s">
        <v>193</v>
      </c>
      <c r="BB157" t="s">
        <v>193</v>
      </c>
      <c r="BC157" t="s">
        <v>193</v>
      </c>
      <c r="BD157" t="s">
        <v>193</v>
      </c>
      <c r="BE157" t="s">
        <v>193</v>
      </c>
      <c r="BF157" t="s">
        <v>193</v>
      </c>
      <c r="BG157" t="s">
        <v>193</v>
      </c>
      <c r="BH157" t="s">
        <v>193</v>
      </c>
      <c r="BI157" t="s">
        <v>193</v>
      </c>
      <c r="BJ157" t="s">
        <v>193</v>
      </c>
      <c r="BK157" t="s">
        <v>193</v>
      </c>
      <c r="BL157" t="s">
        <v>193</v>
      </c>
      <c r="BM157" t="s">
        <v>193</v>
      </c>
      <c r="BN157" t="s">
        <v>193</v>
      </c>
      <c r="BO157" t="s">
        <v>193</v>
      </c>
      <c r="BP157" t="s">
        <v>193</v>
      </c>
      <c r="BQ157" t="s">
        <v>193</v>
      </c>
      <c r="BR157" t="s">
        <v>193</v>
      </c>
      <c r="BS157" t="s">
        <v>193</v>
      </c>
      <c r="BT157" t="s">
        <v>193</v>
      </c>
      <c r="BU157" t="s">
        <v>193</v>
      </c>
      <c r="BV157" t="s">
        <v>193</v>
      </c>
      <c r="BW157" t="s">
        <v>193</v>
      </c>
      <c r="BX157" t="s">
        <v>193</v>
      </c>
      <c r="BY157" t="s">
        <v>193</v>
      </c>
      <c r="BZ157" t="s">
        <v>193</v>
      </c>
      <c r="CA157" t="s">
        <v>193</v>
      </c>
      <c r="CB157" t="s">
        <v>193</v>
      </c>
      <c r="CC157" t="s">
        <v>193</v>
      </c>
      <c r="CD157" t="s">
        <v>193</v>
      </c>
      <c r="CE157" t="s">
        <v>193</v>
      </c>
      <c r="CF157" t="s">
        <v>193</v>
      </c>
      <c r="CG157" t="s">
        <v>193</v>
      </c>
      <c r="CH157" t="s">
        <v>193</v>
      </c>
      <c r="CI157" t="s">
        <v>193</v>
      </c>
      <c r="CJ157" t="s">
        <v>193</v>
      </c>
      <c r="CK157" t="s">
        <v>193</v>
      </c>
      <c r="CL157" t="s">
        <v>193</v>
      </c>
      <c r="CM157" t="s">
        <v>193</v>
      </c>
      <c r="CN157" t="s">
        <v>193</v>
      </c>
      <c r="CO157" t="s">
        <v>193</v>
      </c>
      <c r="CP157" t="s">
        <v>193</v>
      </c>
      <c r="CQ157" t="s">
        <v>193</v>
      </c>
      <c r="CR157" t="s">
        <v>193</v>
      </c>
      <c r="CS157" t="s">
        <v>193</v>
      </c>
      <c r="CT157" t="s">
        <v>193</v>
      </c>
      <c r="CU157" t="s">
        <v>193</v>
      </c>
      <c r="CV157" t="s">
        <v>193</v>
      </c>
      <c r="CW157" t="s">
        <v>193</v>
      </c>
      <c r="CX157" t="s">
        <v>193</v>
      </c>
      <c r="CY157" t="s">
        <v>193</v>
      </c>
      <c r="CZ157" t="s">
        <v>193</v>
      </c>
      <c r="DA157" t="s">
        <v>193</v>
      </c>
      <c r="DB157" t="s">
        <v>193</v>
      </c>
      <c r="DC157" t="s">
        <v>193</v>
      </c>
      <c r="DD157" t="s">
        <v>193</v>
      </c>
      <c r="DE157" t="s">
        <v>193</v>
      </c>
      <c r="DF157" t="s">
        <v>193</v>
      </c>
      <c r="DG157" t="s">
        <v>193</v>
      </c>
      <c r="DH157" t="s">
        <v>193</v>
      </c>
      <c r="DI157" t="s">
        <v>193</v>
      </c>
      <c r="DJ157" t="s">
        <v>193</v>
      </c>
      <c r="DK157" t="s">
        <v>193</v>
      </c>
      <c r="DL157" t="s">
        <v>193</v>
      </c>
      <c r="DM157" t="s">
        <v>193</v>
      </c>
      <c r="DN157" t="s">
        <v>193</v>
      </c>
      <c r="DO157" t="s">
        <v>193</v>
      </c>
      <c r="DP157" t="s">
        <v>193</v>
      </c>
      <c r="DQ157" t="s">
        <v>193</v>
      </c>
      <c r="DR157" t="s">
        <v>193</v>
      </c>
      <c r="DS157" t="s">
        <v>193</v>
      </c>
      <c r="DT157" t="s">
        <v>193</v>
      </c>
      <c r="DU157" t="s">
        <v>193</v>
      </c>
      <c r="DV157" t="s">
        <v>193</v>
      </c>
      <c r="DW157" t="s">
        <v>193</v>
      </c>
      <c r="DX157" t="s">
        <v>193</v>
      </c>
      <c r="DY157" t="s">
        <v>193</v>
      </c>
      <c r="DZ157" t="s">
        <v>193</v>
      </c>
      <c r="EA157" t="s">
        <v>193</v>
      </c>
      <c r="EB157" t="s">
        <v>193</v>
      </c>
      <c r="EC157" t="s">
        <v>193</v>
      </c>
      <c r="ED157" t="s">
        <v>193</v>
      </c>
      <c r="EE157" t="s">
        <v>193</v>
      </c>
      <c r="EF157" t="s">
        <v>193</v>
      </c>
      <c r="EG157" t="s">
        <v>193</v>
      </c>
      <c r="EH157" t="s">
        <v>193</v>
      </c>
      <c r="EI157" t="s">
        <v>193</v>
      </c>
      <c r="EJ157" t="s">
        <v>193</v>
      </c>
      <c r="EK157" t="s">
        <v>193</v>
      </c>
      <c r="EL157" t="s">
        <v>193</v>
      </c>
      <c r="EM157" t="s">
        <v>193</v>
      </c>
      <c r="EN157" t="s">
        <v>193</v>
      </c>
      <c r="EO157" t="s">
        <v>193</v>
      </c>
      <c r="EP157" t="s">
        <v>193</v>
      </c>
      <c r="EQ157" t="s">
        <v>193</v>
      </c>
      <c r="ER157" t="s">
        <v>193</v>
      </c>
      <c r="ES157" t="s">
        <v>193</v>
      </c>
      <c r="ET157" t="s">
        <v>193</v>
      </c>
      <c r="EU157" t="s">
        <v>193</v>
      </c>
      <c r="EV157" t="s">
        <v>193</v>
      </c>
      <c r="EW157" t="s">
        <v>193</v>
      </c>
      <c r="EX157" t="s">
        <v>193</v>
      </c>
      <c r="EY157" t="s">
        <v>193</v>
      </c>
      <c r="EZ157" t="s">
        <v>193</v>
      </c>
      <c r="FA157" t="s">
        <v>193</v>
      </c>
      <c r="FB157" t="s">
        <v>193</v>
      </c>
      <c r="FC157" t="s">
        <v>193</v>
      </c>
      <c r="FD157" t="s">
        <v>193</v>
      </c>
      <c r="FE157" t="s">
        <v>193</v>
      </c>
      <c r="FF157" t="s">
        <v>193</v>
      </c>
      <c r="FG157" t="s">
        <v>193</v>
      </c>
      <c r="FH157" t="s">
        <v>193</v>
      </c>
      <c r="FI157" t="s">
        <v>193</v>
      </c>
      <c r="FJ157" t="s">
        <v>193</v>
      </c>
      <c r="FK157" t="s">
        <v>193</v>
      </c>
      <c r="FL157" t="s">
        <v>193</v>
      </c>
      <c r="FM157" t="s">
        <v>193</v>
      </c>
      <c r="FN157" t="s">
        <v>193</v>
      </c>
      <c r="FO157" t="s">
        <v>193</v>
      </c>
      <c r="FP157" t="s">
        <v>193</v>
      </c>
      <c r="FQ157" t="s">
        <v>193</v>
      </c>
      <c r="FR157" t="s">
        <v>193</v>
      </c>
      <c r="FS157" t="s">
        <v>193</v>
      </c>
      <c r="FT157" t="s">
        <v>193</v>
      </c>
      <c r="FU157" t="s">
        <v>193</v>
      </c>
      <c r="FV157" t="s">
        <v>193</v>
      </c>
      <c r="FW157" t="s">
        <v>193</v>
      </c>
      <c r="FX157" t="s">
        <v>193</v>
      </c>
      <c r="FY157" t="s">
        <v>193</v>
      </c>
      <c r="FZ157" t="s">
        <v>193</v>
      </c>
      <c r="GA157" t="s">
        <v>193</v>
      </c>
      <c r="GB157" t="s">
        <v>193</v>
      </c>
      <c r="GC157" t="s">
        <v>193</v>
      </c>
      <c r="GD157" t="s">
        <v>193</v>
      </c>
      <c r="GE157" t="s">
        <v>193</v>
      </c>
      <c r="GF157" t="s">
        <v>193</v>
      </c>
      <c r="GG157" t="s">
        <v>193</v>
      </c>
      <c r="GH157" t="s">
        <v>193</v>
      </c>
      <c r="GI157" t="s">
        <v>193</v>
      </c>
      <c r="GJ157" t="s">
        <v>193</v>
      </c>
      <c r="GK157" t="s">
        <v>193</v>
      </c>
      <c r="GL157" t="s">
        <v>193</v>
      </c>
      <c r="GM157" t="s">
        <v>193</v>
      </c>
      <c r="GN157" t="s">
        <v>193</v>
      </c>
      <c r="GO157" t="s">
        <v>193</v>
      </c>
      <c r="GP157" t="s">
        <v>193</v>
      </c>
      <c r="GQ157" t="s">
        <v>193</v>
      </c>
      <c r="GR157" t="s">
        <v>193</v>
      </c>
      <c r="GS157" t="s">
        <v>193</v>
      </c>
      <c r="GT157" t="s">
        <v>193</v>
      </c>
      <c r="GU157" t="s">
        <v>193</v>
      </c>
      <c r="GV157" t="s">
        <v>193</v>
      </c>
      <c r="GW157" t="s">
        <v>193</v>
      </c>
      <c r="GX157" t="s">
        <v>193</v>
      </c>
      <c r="GY157" t="s">
        <v>193</v>
      </c>
      <c r="GZ157" t="s">
        <v>193</v>
      </c>
      <c r="HA157" t="s">
        <v>193</v>
      </c>
      <c r="HB157" t="s">
        <v>193</v>
      </c>
      <c r="HC157" t="s">
        <v>193</v>
      </c>
      <c r="HD157" t="s">
        <v>193</v>
      </c>
      <c r="HE157" t="s">
        <v>193</v>
      </c>
      <c r="HF157" t="s">
        <v>193</v>
      </c>
      <c r="HG157" t="s">
        <v>193</v>
      </c>
      <c r="HH157" t="s">
        <v>193</v>
      </c>
      <c r="HI157" t="s">
        <v>193</v>
      </c>
      <c r="HJ157" t="s">
        <v>193</v>
      </c>
      <c r="HK157" t="s">
        <v>193</v>
      </c>
      <c r="HL157" t="s">
        <v>193</v>
      </c>
      <c r="HM157" t="s">
        <v>193</v>
      </c>
      <c r="HN157" t="s">
        <v>193</v>
      </c>
      <c r="HO157" t="s">
        <v>193</v>
      </c>
      <c r="HP157" t="s">
        <v>193</v>
      </c>
      <c r="HQ157" t="s">
        <v>193</v>
      </c>
      <c r="HR157" t="s">
        <v>193</v>
      </c>
      <c r="HS157" t="s">
        <v>193</v>
      </c>
      <c r="HT157" t="s">
        <v>193</v>
      </c>
      <c r="HU157" t="s">
        <v>193</v>
      </c>
      <c r="HV157" t="s">
        <v>193</v>
      </c>
      <c r="HW157" t="s">
        <v>193</v>
      </c>
      <c r="HX157" t="s">
        <v>193</v>
      </c>
      <c r="HY157" t="s">
        <v>193</v>
      </c>
      <c r="HZ157" t="s">
        <v>193</v>
      </c>
      <c r="IA157" t="s">
        <v>193</v>
      </c>
      <c r="IB157" t="s">
        <v>193</v>
      </c>
      <c r="IC157" t="s">
        <v>193</v>
      </c>
      <c r="ID157" t="s">
        <v>193</v>
      </c>
      <c r="IE157" t="s">
        <v>193</v>
      </c>
      <c r="IF157" t="s">
        <v>193</v>
      </c>
      <c r="IG157" t="s">
        <v>193</v>
      </c>
      <c r="IH157" t="s">
        <v>193</v>
      </c>
      <c r="II157" t="s">
        <v>193</v>
      </c>
      <c r="IJ157" t="s">
        <v>193</v>
      </c>
      <c r="IK157" t="s">
        <v>193</v>
      </c>
      <c r="IL157" t="s">
        <v>193</v>
      </c>
      <c r="IM157" t="s">
        <v>193</v>
      </c>
      <c r="IN157" t="s">
        <v>193</v>
      </c>
      <c r="IO157" t="s">
        <v>193</v>
      </c>
      <c r="IP157" t="s">
        <v>193</v>
      </c>
      <c r="IQ157" t="s">
        <v>193</v>
      </c>
      <c r="IR157" t="s">
        <v>193</v>
      </c>
      <c r="IS157" t="s">
        <v>193</v>
      </c>
      <c r="IT157" t="s">
        <v>193</v>
      </c>
      <c r="IU157" t="s">
        <v>193</v>
      </c>
      <c r="IV157" t="s">
        <v>193</v>
      </c>
      <c r="IW157" t="s">
        <v>193</v>
      </c>
      <c r="IX157" t="s">
        <v>193</v>
      </c>
      <c r="IY157" t="s">
        <v>193</v>
      </c>
      <c r="IZ157" t="s">
        <v>193</v>
      </c>
      <c r="JA157" t="s">
        <v>193</v>
      </c>
      <c r="JB157" t="s">
        <v>193</v>
      </c>
      <c r="JC157" t="s">
        <v>193</v>
      </c>
      <c r="JD157" t="s">
        <v>193</v>
      </c>
      <c r="JE157" t="s">
        <v>193</v>
      </c>
      <c r="JF157" t="s">
        <v>193</v>
      </c>
      <c r="JG157" t="s">
        <v>193</v>
      </c>
      <c r="JH157" t="s">
        <v>193</v>
      </c>
      <c r="JI157" t="s">
        <v>193</v>
      </c>
      <c r="JJ157" t="s">
        <v>193</v>
      </c>
      <c r="JK157" t="s">
        <v>193</v>
      </c>
      <c r="JL157" t="s">
        <v>193</v>
      </c>
      <c r="JM157" t="s">
        <v>193</v>
      </c>
      <c r="JN157" t="s">
        <v>193</v>
      </c>
      <c r="JO157" t="s">
        <v>193</v>
      </c>
      <c r="JP157" t="s">
        <v>193</v>
      </c>
      <c r="JQ157" t="s">
        <v>193</v>
      </c>
      <c r="JR157" t="s">
        <v>193</v>
      </c>
      <c r="JS157" t="s">
        <v>193</v>
      </c>
      <c r="JT157" t="s">
        <v>193</v>
      </c>
      <c r="JU157" t="s">
        <v>193</v>
      </c>
      <c r="JV157" t="s">
        <v>193</v>
      </c>
      <c r="JW157" t="s">
        <v>193</v>
      </c>
      <c r="JX157" t="s">
        <v>193</v>
      </c>
      <c r="JY157" t="s">
        <v>193</v>
      </c>
      <c r="JZ157" t="s">
        <v>193</v>
      </c>
      <c r="KA157" t="s">
        <v>193</v>
      </c>
      <c r="KB157" t="s">
        <v>193</v>
      </c>
      <c r="KC157" t="s">
        <v>193</v>
      </c>
      <c r="KD157" t="s">
        <v>193</v>
      </c>
      <c r="KE157" t="s">
        <v>193</v>
      </c>
      <c r="KF157" t="s">
        <v>193</v>
      </c>
      <c r="KG157" t="s">
        <v>193</v>
      </c>
      <c r="KH157" t="s">
        <v>193</v>
      </c>
      <c r="KI157" t="s">
        <v>193</v>
      </c>
      <c r="KJ157" t="s">
        <v>193</v>
      </c>
      <c r="KK157" t="s">
        <v>193</v>
      </c>
      <c r="KL157" t="s">
        <v>193</v>
      </c>
      <c r="KM157" t="s">
        <v>193</v>
      </c>
      <c r="KN157" t="s">
        <v>193</v>
      </c>
      <c r="KO157" t="s">
        <v>193</v>
      </c>
      <c r="KP157" t="s">
        <v>193</v>
      </c>
      <c r="KQ157" t="s">
        <v>193</v>
      </c>
      <c r="KR157" t="s">
        <v>193</v>
      </c>
      <c r="KS157" t="s">
        <v>193</v>
      </c>
      <c r="KT157" t="s">
        <v>193</v>
      </c>
      <c r="KU157" t="s">
        <v>109</v>
      </c>
      <c r="KV157" t="s">
        <v>505</v>
      </c>
      <c r="KW157" t="s">
        <v>3357</v>
      </c>
      <c r="KX157" t="s">
        <v>193</v>
      </c>
      <c r="KY157" t="s">
        <v>516</v>
      </c>
      <c r="KZ157" t="s">
        <v>3358</v>
      </c>
      <c r="LA157" t="s">
        <v>3357</v>
      </c>
      <c r="LB157" t="s">
        <v>796</v>
      </c>
      <c r="LC157" t="s">
        <v>193</v>
      </c>
      <c r="LD157" t="s">
        <v>3320</v>
      </c>
      <c r="LE157" t="s">
        <v>797</v>
      </c>
      <c r="LF157" t="s">
        <v>798</v>
      </c>
      <c r="LG157" t="s">
        <v>799</v>
      </c>
      <c r="LH157" t="s">
        <v>193</v>
      </c>
      <c r="LI157" t="s">
        <v>193</v>
      </c>
      <c r="LJ157" t="s">
        <v>193</v>
      </c>
      <c r="LK157" t="s">
        <v>193</v>
      </c>
      <c r="LL157" t="s">
        <v>193</v>
      </c>
      <c r="LM157">
        <v>0</v>
      </c>
      <c r="LN157">
        <v>0</v>
      </c>
      <c r="LO157" t="s">
        <v>193</v>
      </c>
      <c r="LP157" t="s">
        <v>156</v>
      </c>
      <c r="LQ157">
        <v>0</v>
      </c>
      <c r="LR157" t="s">
        <v>114</v>
      </c>
      <c r="LS157" t="s">
        <v>705</v>
      </c>
      <c r="LT157" t="s">
        <v>109</v>
      </c>
      <c r="LU157" t="s">
        <v>3620</v>
      </c>
      <c r="LV157">
        <v>0</v>
      </c>
      <c r="LW157">
        <v>0</v>
      </c>
      <c r="LX157">
        <v>0</v>
      </c>
      <c r="LY157">
        <v>1</v>
      </c>
      <c r="LZ157">
        <v>0</v>
      </c>
      <c r="MA157">
        <v>1</v>
      </c>
      <c r="MB157">
        <v>0</v>
      </c>
      <c r="MC157">
        <v>0</v>
      </c>
      <c r="MD157">
        <v>0</v>
      </c>
      <c r="ME157">
        <v>0</v>
      </c>
      <c r="MF157">
        <v>0</v>
      </c>
      <c r="MG157" t="s">
        <v>193</v>
      </c>
      <c r="MH157" t="s">
        <v>114</v>
      </c>
      <c r="MI157" t="s">
        <v>193</v>
      </c>
      <c r="MJ157" t="s">
        <v>193</v>
      </c>
      <c r="MK157" t="s">
        <v>193</v>
      </c>
      <c r="ML157" t="s">
        <v>193</v>
      </c>
      <c r="MM157" t="s">
        <v>193</v>
      </c>
      <c r="MN157" t="s">
        <v>193</v>
      </c>
      <c r="MO157" t="s">
        <v>193</v>
      </c>
      <c r="MP157" t="s">
        <v>193</v>
      </c>
      <c r="MQ157" t="s">
        <v>193</v>
      </c>
      <c r="MR157" t="s">
        <v>193</v>
      </c>
      <c r="MS157" t="s">
        <v>193</v>
      </c>
      <c r="MT157" t="s">
        <v>193</v>
      </c>
      <c r="MU157" t="s">
        <v>193</v>
      </c>
      <c r="MV157" t="s">
        <v>193</v>
      </c>
      <c r="MW157" t="s">
        <v>193</v>
      </c>
      <c r="MX157" t="s">
        <v>193</v>
      </c>
      <c r="MY157" t="s">
        <v>193</v>
      </c>
      <c r="MZ157" t="s">
        <v>193</v>
      </c>
      <c r="NA157" t="s">
        <v>193</v>
      </c>
      <c r="NB157" t="s">
        <v>193</v>
      </c>
      <c r="NC157">
        <v>196473709</v>
      </c>
      <c r="ND157" t="s">
        <v>3619</v>
      </c>
      <c r="NE157" t="s">
        <v>4366</v>
      </c>
      <c r="NF157" t="s">
        <v>193</v>
      </c>
      <c r="NG157" t="s">
        <v>699</v>
      </c>
      <c r="NH157" t="s">
        <v>700</v>
      </c>
      <c r="NI157" t="s">
        <v>611</v>
      </c>
      <c r="NJ157" t="s">
        <v>193</v>
      </c>
      <c r="NK157">
        <v>159</v>
      </c>
    </row>
    <row r="158" spans="1:375" x14ac:dyDescent="0.35">
      <c r="A158" t="s">
        <v>4367</v>
      </c>
      <c r="B158" t="s">
        <v>4368</v>
      </c>
      <c r="C158" t="s">
        <v>3622</v>
      </c>
      <c r="D158">
        <v>1.0367063492075041E-2</v>
      </c>
      <c r="E158" t="s">
        <v>193</v>
      </c>
      <c r="F158" t="s">
        <v>4369</v>
      </c>
      <c r="G158" t="s">
        <v>809</v>
      </c>
      <c r="H158" t="s">
        <v>3622</v>
      </c>
      <c r="I158" t="s">
        <v>161</v>
      </c>
      <c r="J158" t="s">
        <v>193</v>
      </c>
      <c r="K158" t="s">
        <v>162</v>
      </c>
      <c r="L158" t="s">
        <v>161</v>
      </c>
      <c r="M158" t="s">
        <v>161</v>
      </c>
      <c r="N158" t="s">
        <v>3623</v>
      </c>
      <c r="O158" t="s">
        <v>193</v>
      </c>
      <c r="P158" t="s">
        <v>4370</v>
      </c>
      <c r="Q158" t="s">
        <v>3623</v>
      </c>
      <c r="R158" t="s">
        <v>3623</v>
      </c>
      <c r="S158" t="s">
        <v>117</v>
      </c>
      <c r="T158" t="s">
        <v>119</v>
      </c>
      <c r="U158" t="s">
        <v>169</v>
      </c>
      <c r="V158" t="s">
        <v>119</v>
      </c>
      <c r="W158" t="s">
        <v>233</v>
      </c>
      <c r="X158" t="s">
        <v>232</v>
      </c>
      <c r="Y158" t="s">
        <v>233</v>
      </c>
      <c r="Z158" t="s">
        <v>3624</v>
      </c>
      <c r="AA158" t="s">
        <v>193</v>
      </c>
      <c r="AB158" t="s">
        <v>564</v>
      </c>
      <c r="AC158" t="s">
        <v>3624</v>
      </c>
      <c r="AD158" t="s">
        <v>3624</v>
      </c>
      <c r="AE158" t="s">
        <v>704</v>
      </c>
      <c r="AF158" t="s">
        <v>193</v>
      </c>
      <c r="AG158" t="s">
        <v>170</v>
      </c>
      <c r="AH158" t="s">
        <v>704</v>
      </c>
      <c r="AI158" t="s">
        <v>704</v>
      </c>
      <c r="AJ158" t="s">
        <v>536</v>
      </c>
      <c r="AK158" t="s">
        <v>490</v>
      </c>
      <c r="AL158" t="s">
        <v>109</v>
      </c>
      <c r="AM158" t="s">
        <v>193</v>
      </c>
      <c r="AN158" t="s">
        <v>109</v>
      </c>
      <c r="AO158" t="s">
        <v>193</v>
      </c>
      <c r="AP158" t="s">
        <v>491</v>
      </c>
      <c r="AQ158" t="s">
        <v>193</v>
      </c>
      <c r="AR158" t="s">
        <v>193</v>
      </c>
      <c r="AS158" t="s">
        <v>496</v>
      </c>
      <c r="AT158" t="s">
        <v>193</v>
      </c>
      <c r="AU158" t="s">
        <v>713</v>
      </c>
      <c r="AV158">
        <v>1</v>
      </c>
      <c r="AW158">
        <v>1</v>
      </c>
      <c r="AX158">
        <v>0</v>
      </c>
      <c r="AY158">
        <v>0</v>
      </c>
      <c r="AZ158">
        <v>0</v>
      </c>
      <c r="BA158">
        <v>0</v>
      </c>
      <c r="BB158">
        <v>0</v>
      </c>
      <c r="BC158" t="s">
        <v>110</v>
      </c>
      <c r="BD158" t="s">
        <v>1423</v>
      </c>
      <c r="BE158" t="s">
        <v>112</v>
      </c>
      <c r="BF158">
        <v>1</v>
      </c>
      <c r="BG158">
        <v>0</v>
      </c>
      <c r="BH158">
        <v>0</v>
      </c>
      <c r="BI158">
        <v>0</v>
      </c>
      <c r="BJ158">
        <v>0</v>
      </c>
      <c r="BK158">
        <v>0</v>
      </c>
      <c r="BL158">
        <v>0</v>
      </c>
      <c r="BM158">
        <v>0</v>
      </c>
      <c r="BN158">
        <v>0</v>
      </c>
      <c r="BO158">
        <v>0</v>
      </c>
      <c r="BP158" t="s">
        <v>193</v>
      </c>
      <c r="BQ158" t="s">
        <v>128</v>
      </c>
      <c r="BR158" t="s">
        <v>501</v>
      </c>
      <c r="BS158" t="s">
        <v>499</v>
      </c>
      <c r="BT158">
        <v>1</v>
      </c>
      <c r="BU158">
        <v>1</v>
      </c>
      <c r="BV158">
        <v>1</v>
      </c>
      <c r="BW158">
        <v>1</v>
      </c>
      <c r="BX158">
        <v>1</v>
      </c>
      <c r="BY158">
        <v>1</v>
      </c>
      <c r="BZ158">
        <v>1</v>
      </c>
      <c r="CA158">
        <v>0</v>
      </c>
      <c r="CB158" t="s">
        <v>498</v>
      </c>
      <c r="CC158">
        <v>175</v>
      </c>
      <c r="CD158">
        <v>87.5</v>
      </c>
      <c r="CE158" t="s">
        <v>109</v>
      </c>
      <c r="CF158">
        <v>300</v>
      </c>
      <c r="CG158">
        <v>115.384615384615</v>
      </c>
      <c r="CH158" t="s">
        <v>109</v>
      </c>
      <c r="CI158">
        <v>200</v>
      </c>
      <c r="CJ158">
        <v>86.956521739130395</v>
      </c>
      <c r="CK158" t="s">
        <v>109</v>
      </c>
      <c r="CL158">
        <v>250</v>
      </c>
      <c r="CM158">
        <v>86.2068965517241</v>
      </c>
      <c r="CN158" t="s">
        <v>109</v>
      </c>
      <c r="CO158">
        <v>450</v>
      </c>
      <c r="CP158">
        <v>187.5</v>
      </c>
      <c r="CQ158" t="s">
        <v>114</v>
      </c>
      <c r="CR158">
        <v>450</v>
      </c>
      <c r="CS158">
        <v>187.5</v>
      </c>
      <c r="CT158" t="s">
        <v>109</v>
      </c>
      <c r="CU158" t="s">
        <v>612</v>
      </c>
      <c r="CV158" t="s">
        <v>109</v>
      </c>
      <c r="CW158">
        <v>850</v>
      </c>
      <c r="CX158" t="s">
        <v>193</v>
      </c>
      <c r="CY158" t="s">
        <v>193</v>
      </c>
      <c r="CZ158" t="s">
        <v>193</v>
      </c>
      <c r="DA158" t="s">
        <v>193</v>
      </c>
      <c r="DB158" t="s">
        <v>193</v>
      </c>
      <c r="DC158" t="s">
        <v>193</v>
      </c>
      <c r="DD158" t="s">
        <v>156</v>
      </c>
      <c r="DE158">
        <v>850</v>
      </c>
      <c r="DF158" t="s">
        <v>114</v>
      </c>
      <c r="DG158" t="s">
        <v>109</v>
      </c>
      <c r="DH158" t="s">
        <v>3625</v>
      </c>
      <c r="DI158">
        <v>0</v>
      </c>
      <c r="DJ158">
        <v>0</v>
      </c>
      <c r="DK158">
        <v>0</v>
      </c>
      <c r="DL158">
        <v>0</v>
      </c>
      <c r="DM158">
        <v>1</v>
      </c>
      <c r="DN158">
        <v>0</v>
      </c>
      <c r="DO158">
        <v>0</v>
      </c>
      <c r="DP158">
        <v>1</v>
      </c>
      <c r="DQ158">
        <v>0</v>
      </c>
      <c r="DR158">
        <v>0</v>
      </c>
      <c r="DS158">
        <v>0</v>
      </c>
      <c r="DT158">
        <v>0</v>
      </c>
      <c r="DU158">
        <v>0</v>
      </c>
      <c r="DV158">
        <v>0</v>
      </c>
      <c r="DW158" t="s">
        <v>193</v>
      </c>
      <c r="DX158" t="s">
        <v>127</v>
      </c>
      <c r="DY158">
        <v>0</v>
      </c>
      <c r="DZ158">
        <v>0</v>
      </c>
      <c r="EA158">
        <v>0</v>
      </c>
      <c r="EB158">
        <v>0</v>
      </c>
      <c r="EC158">
        <v>0</v>
      </c>
      <c r="ED158">
        <v>0</v>
      </c>
      <c r="EE158">
        <v>1</v>
      </c>
      <c r="EF158">
        <v>0</v>
      </c>
      <c r="EG158" t="s">
        <v>109</v>
      </c>
      <c r="EH158" t="s">
        <v>114</v>
      </c>
      <c r="EI158" t="s">
        <v>109</v>
      </c>
      <c r="EJ158" t="s">
        <v>117</v>
      </c>
      <c r="EK158" t="s">
        <v>789</v>
      </c>
      <c r="EL158" t="s">
        <v>119</v>
      </c>
      <c r="EM158" t="s">
        <v>789</v>
      </c>
      <c r="EN158" t="s">
        <v>714</v>
      </c>
      <c r="EO158">
        <v>1</v>
      </c>
      <c r="EP158">
        <v>1</v>
      </c>
      <c r="EQ158">
        <v>1</v>
      </c>
      <c r="ER158">
        <v>1</v>
      </c>
      <c r="ES158">
        <v>1</v>
      </c>
      <c r="ET158">
        <v>0</v>
      </c>
      <c r="EU158">
        <v>1</v>
      </c>
      <c r="EV158">
        <v>1</v>
      </c>
      <c r="EW158">
        <v>0</v>
      </c>
      <c r="EX158" t="s">
        <v>109</v>
      </c>
      <c r="EY158">
        <v>30</v>
      </c>
      <c r="EZ158">
        <v>30</v>
      </c>
      <c r="FA158" t="s">
        <v>193</v>
      </c>
      <c r="FB158" t="s">
        <v>193</v>
      </c>
      <c r="FC158" t="s">
        <v>193</v>
      </c>
      <c r="FD158">
        <v>30</v>
      </c>
      <c r="FE158" t="s">
        <v>109</v>
      </c>
      <c r="FF158">
        <v>25</v>
      </c>
      <c r="FG158" t="s">
        <v>109</v>
      </c>
      <c r="FH158">
        <v>50</v>
      </c>
      <c r="FI158" t="s">
        <v>109</v>
      </c>
      <c r="FJ158" t="s">
        <v>193</v>
      </c>
      <c r="FK158" t="s">
        <v>193</v>
      </c>
      <c r="FL158" t="s">
        <v>193</v>
      </c>
      <c r="FM158" t="s">
        <v>193</v>
      </c>
      <c r="FN158" t="s">
        <v>193</v>
      </c>
      <c r="FO158" t="s">
        <v>193</v>
      </c>
      <c r="FP158" t="s">
        <v>193</v>
      </c>
      <c r="FQ158" t="s">
        <v>193</v>
      </c>
      <c r="FR158" t="s">
        <v>193</v>
      </c>
      <c r="FS158" t="s">
        <v>193</v>
      </c>
      <c r="FT158" t="s">
        <v>193</v>
      </c>
      <c r="FU158" t="s">
        <v>109</v>
      </c>
      <c r="FV158">
        <v>25</v>
      </c>
      <c r="FW158" t="s">
        <v>193</v>
      </c>
      <c r="FX158" t="s">
        <v>193</v>
      </c>
      <c r="FY158">
        <v>25</v>
      </c>
      <c r="FZ158" t="s">
        <v>114</v>
      </c>
      <c r="GA158" t="s">
        <v>109</v>
      </c>
      <c r="GB158">
        <v>100</v>
      </c>
      <c r="GC158" t="s">
        <v>193</v>
      </c>
      <c r="GD158" t="s">
        <v>193</v>
      </c>
      <c r="GE158">
        <v>100</v>
      </c>
      <c r="GF158" t="s">
        <v>114</v>
      </c>
      <c r="GG158" t="s">
        <v>109</v>
      </c>
      <c r="GH158">
        <v>100</v>
      </c>
      <c r="GI158" t="s">
        <v>193</v>
      </c>
      <c r="GJ158" t="s">
        <v>193</v>
      </c>
      <c r="GK158" t="s">
        <v>193</v>
      </c>
      <c r="GL158">
        <v>100</v>
      </c>
      <c r="GM158" t="s">
        <v>109</v>
      </c>
      <c r="GN158" t="s">
        <v>109</v>
      </c>
      <c r="GO158" t="s">
        <v>193</v>
      </c>
      <c r="GP158">
        <v>5</v>
      </c>
      <c r="GQ158" t="s">
        <v>193</v>
      </c>
      <c r="GR158" t="s">
        <v>193</v>
      </c>
      <c r="GS158" t="s">
        <v>193</v>
      </c>
      <c r="GT158" t="s">
        <v>193</v>
      </c>
      <c r="GU158" t="s">
        <v>193</v>
      </c>
      <c r="GV158" t="s">
        <v>193</v>
      </c>
      <c r="GW158" t="s">
        <v>109</v>
      </c>
      <c r="GX158" t="s">
        <v>156</v>
      </c>
      <c r="GY158">
        <v>5</v>
      </c>
      <c r="GZ158" t="s">
        <v>114</v>
      </c>
      <c r="HA158" t="s">
        <v>193</v>
      </c>
      <c r="HB158" t="s">
        <v>193</v>
      </c>
      <c r="HC158" t="s">
        <v>193</v>
      </c>
      <c r="HD158" t="s">
        <v>193</v>
      </c>
      <c r="HE158" t="s">
        <v>193</v>
      </c>
      <c r="HF158" t="s">
        <v>193</v>
      </c>
      <c r="HG158" t="s">
        <v>193</v>
      </c>
      <c r="HH158" t="s">
        <v>193</v>
      </c>
      <c r="HI158" t="s">
        <v>193</v>
      </c>
      <c r="HJ158" t="s">
        <v>193</v>
      </c>
      <c r="HK158" t="s">
        <v>193</v>
      </c>
      <c r="HL158" t="s">
        <v>193</v>
      </c>
      <c r="HM158" t="s">
        <v>193</v>
      </c>
      <c r="HN158" t="s">
        <v>193</v>
      </c>
      <c r="HO158" t="s">
        <v>193</v>
      </c>
      <c r="HP158" t="s">
        <v>193</v>
      </c>
      <c r="HQ158" t="s">
        <v>193</v>
      </c>
      <c r="HR158" t="s">
        <v>193</v>
      </c>
      <c r="HS158" t="s">
        <v>193</v>
      </c>
      <c r="HT158" t="s">
        <v>193</v>
      </c>
      <c r="HU158" t="s">
        <v>193</v>
      </c>
      <c r="HV158" t="s">
        <v>193</v>
      </c>
      <c r="HW158" t="s">
        <v>193</v>
      </c>
      <c r="HX158" t="s">
        <v>193</v>
      </c>
      <c r="HY158" t="s">
        <v>193</v>
      </c>
      <c r="HZ158" t="s">
        <v>109</v>
      </c>
      <c r="IA158" t="s">
        <v>114</v>
      </c>
      <c r="IB158" t="s">
        <v>109</v>
      </c>
      <c r="IC158" t="s">
        <v>117</v>
      </c>
      <c r="ID158" t="s">
        <v>789</v>
      </c>
      <c r="IE158" t="s">
        <v>119</v>
      </c>
      <c r="IF158" t="s">
        <v>789</v>
      </c>
      <c r="IG158" t="s">
        <v>193</v>
      </c>
      <c r="IH158" t="s">
        <v>193</v>
      </c>
      <c r="II158" t="s">
        <v>193</v>
      </c>
      <c r="IJ158" t="s">
        <v>193</v>
      </c>
      <c r="IK158" t="s">
        <v>193</v>
      </c>
      <c r="IL158" t="s">
        <v>193</v>
      </c>
      <c r="IM158" t="s">
        <v>193</v>
      </c>
      <c r="IN158" t="s">
        <v>193</v>
      </c>
      <c r="IO158" t="s">
        <v>193</v>
      </c>
      <c r="IP158" t="s">
        <v>193</v>
      </c>
      <c r="IQ158" t="s">
        <v>193</v>
      </c>
      <c r="IR158" t="s">
        <v>193</v>
      </c>
      <c r="IS158" t="s">
        <v>193</v>
      </c>
      <c r="IT158" t="s">
        <v>193</v>
      </c>
      <c r="IU158" t="s">
        <v>193</v>
      </c>
      <c r="IV158" t="s">
        <v>193</v>
      </c>
      <c r="IW158" t="s">
        <v>193</v>
      </c>
      <c r="IX158" t="s">
        <v>193</v>
      </c>
      <c r="IY158" t="s">
        <v>193</v>
      </c>
      <c r="IZ158" t="s">
        <v>193</v>
      </c>
      <c r="JA158" t="s">
        <v>193</v>
      </c>
      <c r="JB158" t="s">
        <v>193</v>
      </c>
      <c r="JC158" t="s">
        <v>193</v>
      </c>
      <c r="JD158" t="s">
        <v>193</v>
      </c>
      <c r="JE158" t="s">
        <v>193</v>
      </c>
      <c r="JF158" t="s">
        <v>193</v>
      </c>
      <c r="JG158" t="s">
        <v>193</v>
      </c>
      <c r="JH158" t="s">
        <v>193</v>
      </c>
      <c r="JI158" t="s">
        <v>193</v>
      </c>
      <c r="JJ158" t="s">
        <v>193</v>
      </c>
      <c r="JK158" t="s">
        <v>193</v>
      </c>
      <c r="JL158" t="s">
        <v>193</v>
      </c>
      <c r="JM158" t="s">
        <v>193</v>
      </c>
      <c r="JN158" t="s">
        <v>193</v>
      </c>
      <c r="JO158" t="s">
        <v>193</v>
      </c>
      <c r="JP158" t="s">
        <v>193</v>
      </c>
      <c r="JQ158" t="s">
        <v>193</v>
      </c>
      <c r="JR158" t="s">
        <v>109</v>
      </c>
      <c r="JS158" t="s">
        <v>3340</v>
      </c>
      <c r="JT158">
        <v>1</v>
      </c>
      <c r="JU158">
        <v>0</v>
      </c>
      <c r="JV158">
        <v>0</v>
      </c>
      <c r="JW158">
        <v>0</v>
      </c>
      <c r="JX158">
        <v>0</v>
      </c>
      <c r="JY158">
        <v>0</v>
      </c>
      <c r="JZ158" t="s">
        <v>193</v>
      </c>
      <c r="KA158" t="s">
        <v>3626</v>
      </c>
      <c r="KB158">
        <v>1</v>
      </c>
      <c r="KC158">
        <v>1</v>
      </c>
      <c r="KD158">
        <v>1</v>
      </c>
      <c r="KE158">
        <v>1</v>
      </c>
      <c r="KF158">
        <v>1</v>
      </c>
      <c r="KG158">
        <v>0</v>
      </c>
      <c r="KH158">
        <v>0</v>
      </c>
      <c r="KI158">
        <v>0</v>
      </c>
      <c r="KJ158" t="s">
        <v>193</v>
      </c>
      <c r="KK158" t="s">
        <v>109</v>
      </c>
      <c r="KL158" t="s">
        <v>193</v>
      </c>
      <c r="KM158" t="s">
        <v>111</v>
      </c>
      <c r="KN158">
        <v>1</v>
      </c>
      <c r="KO158">
        <v>0</v>
      </c>
      <c r="KP158">
        <v>0</v>
      </c>
      <c r="KQ158">
        <v>0</v>
      </c>
      <c r="KR158">
        <v>0</v>
      </c>
      <c r="KS158">
        <v>0</v>
      </c>
      <c r="KT158">
        <v>0</v>
      </c>
      <c r="KU158" t="s">
        <v>193</v>
      </c>
      <c r="KV158" t="s">
        <v>193</v>
      </c>
      <c r="KW158" t="s">
        <v>193</v>
      </c>
      <c r="KX158" t="s">
        <v>193</v>
      </c>
      <c r="KY158" t="s">
        <v>193</v>
      </c>
      <c r="KZ158" t="s">
        <v>193</v>
      </c>
      <c r="LA158" t="s">
        <v>193</v>
      </c>
      <c r="LB158" t="s">
        <v>193</v>
      </c>
      <c r="LC158" t="s">
        <v>193</v>
      </c>
      <c r="LD158" t="s">
        <v>193</v>
      </c>
      <c r="LE158" t="s">
        <v>193</v>
      </c>
      <c r="LF158" t="s">
        <v>193</v>
      </c>
      <c r="LG158" t="s">
        <v>193</v>
      </c>
      <c r="LH158" t="s">
        <v>193</v>
      </c>
      <c r="LI158" t="s">
        <v>193</v>
      </c>
      <c r="LJ158" t="s">
        <v>193</v>
      </c>
      <c r="LK158" t="s">
        <v>193</v>
      </c>
      <c r="LL158" t="s">
        <v>193</v>
      </c>
      <c r="LM158" t="s">
        <v>193</v>
      </c>
      <c r="LN158" t="s">
        <v>193</v>
      </c>
      <c r="LO158" t="s">
        <v>193</v>
      </c>
      <c r="LP158" t="s">
        <v>193</v>
      </c>
      <c r="LQ158" t="s">
        <v>193</v>
      </c>
      <c r="LR158" t="s">
        <v>193</v>
      </c>
      <c r="LS158" t="s">
        <v>193</v>
      </c>
      <c r="LT158" t="s">
        <v>193</v>
      </c>
      <c r="LU158" t="s">
        <v>193</v>
      </c>
      <c r="LV158" t="s">
        <v>193</v>
      </c>
      <c r="LW158" t="s">
        <v>193</v>
      </c>
      <c r="LX158" t="s">
        <v>193</v>
      </c>
      <c r="LY158" t="s">
        <v>193</v>
      </c>
      <c r="LZ158" t="s">
        <v>193</v>
      </c>
      <c r="MA158" t="s">
        <v>193</v>
      </c>
      <c r="MB158" t="s">
        <v>193</v>
      </c>
      <c r="MC158" t="s">
        <v>193</v>
      </c>
      <c r="MD158" t="s">
        <v>193</v>
      </c>
      <c r="ME158" t="s">
        <v>193</v>
      </c>
      <c r="MF158" t="s">
        <v>193</v>
      </c>
      <c r="MG158" t="s">
        <v>193</v>
      </c>
      <c r="MH158" t="s">
        <v>193</v>
      </c>
      <c r="MI158" t="s">
        <v>193</v>
      </c>
      <c r="MJ158" t="s">
        <v>193</v>
      </c>
      <c r="MK158" t="s">
        <v>193</v>
      </c>
      <c r="ML158" t="s">
        <v>193</v>
      </c>
      <c r="MM158" t="s">
        <v>193</v>
      </c>
      <c r="MN158" t="s">
        <v>193</v>
      </c>
      <c r="MO158" t="s">
        <v>193</v>
      </c>
      <c r="MP158" t="s">
        <v>193</v>
      </c>
      <c r="MQ158" t="s">
        <v>193</v>
      </c>
      <c r="MR158" t="s">
        <v>193</v>
      </c>
      <c r="MS158" t="s">
        <v>193</v>
      </c>
      <c r="MT158" t="s">
        <v>193</v>
      </c>
      <c r="MU158" t="s">
        <v>193</v>
      </c>
      <c r="MV158" t="s">
        <v>193</v>
      </c>
      <c r="MW158" t="s">
        <v>193</v>
      </c>
      <c r="MX158" t="s">
        <v>193</v>
      </c>
      <c r="MY158" t="s">
        <v>193</v>
      </c>
      <c r="MZ158" t="s">
        <v>193</v>
      </c>
      <c r="NA158" t="s">
        <v>193</v>
      </c>
      <c r="NB158" t="s">
        <v>193</v>
      </c>
      <c r="NC158">
        <v>196635955</v>
      </c>
      <c r="ND158" t="s">
        <v>3621</v>
      </c>
      <c r="NE158" t="s">
        <v>4371</v>
      </c>
      <c r="NF158" t="s">
        <v>193</v>
      </c>
      <c r="NG158" t="s">
        <v>699</v>
      </c>
      <c r="NH158" t="s">
        <v>700</v>
      </c>
      <c r="NI158" t="s">
        <v>611</v>
      </c>
      <c r="NJ158" t="s">
        <v>193</v>
      </c>
      <c r="NK158">
        <v>160</v>
      </c>
    </row>
    <row r="159" spans="1:375" x14ac:dyDescent="0.35">
      <c r="A159" t="s">
        <v>4372</v>
      </c>
      <c r="B159" t="s">
        <v>4373</v>
      </c>
      <c r="C159" t="s">
        <v>3622</v>
      </c>
      <c r="D159">
        <v>9.1269841271111683E-3</v>
      </c>
      <c r="E159" t="s">
        <v>193</v>
      </c>
      <c r="F159" t="s">
        <v>4369</v>
      </c>
      <c r="G159" t="s">
        <v>809</v>
      </c>
      <c r="H159" t="s">
        <v>3622</v>
      </c>
      <c r="I159" t="s">
        <v>161</v>
      </c>
      <c r="J159" t="s">
        <v>193</v>
      </c>
      <c r="K159" t="s">
        <v>162</v>
      </c>
      <c r="L159" t="s">
        <v>161</v>
      </c>
      <c r="M159" t="s">
        <v>161</v>
      </c>
      <c r="N159" t="s">
        <v>3623</v>
      </c>
      <c r="O159" t="s">
        <v>193</v>
      </c>
      <c r="P159" t="s">
        <v>4370</v>
      </c>
      <c r="Q159" t="s">
        <v>3623</v>
      </c>
      <c r="R159" t="s">
        <v>3623</v>
      </c>
      <c r="S159" t="s">
        <v>117</v>
      </c>
      <c r="T159" t="s">
        <v>119</v>
      </c>
      <c r="U159" t="s">
        <v>169</v>
      </c>
      <c r="V159" t="s">
        <v>119</v>
      </c>
      <c r="W159" t="s">
        <v>233</v>
      </c>
      <c r="X159" t="s">
        <v>232</v>
      </c>
      <c r="Y159" t="s">
        <v>233</v>
      </c>
      <c r="Z159" t="s">
        <v>3624</v>
      </c>
      <c r="AA159" t="s">
        <v>193</v>
      </c>
      <c r="AB159" t="s">
        <v>564</v>
      </c>
      <c r="AC159" t="s">
        <v>3624</v>
      </c>
      <c r="AD159" t="s">
        <v>3624</v>
      </c>
      <c r="AE159" t="s">
        <v>704</v>
      </c>
      <c r="AF159" t="s">
        <v>193</v>
      </c>
      <c r="AG159" t="s">
        <v>170</v>
      </c>
      <c r="AH159" t="s">
        <v>704</v>
      </c>
      <c r="AI159" t="s">
        <v>704</v>
      </c>
      <c r="AJ159" t="s">
        <v>536</v>
      </c>
      <c r="AK159" t="s">
        <v>490</v>
      </c>
      <c r="AL159" t="s">
        <v>109</v>
      </c>
      <c r="AM159" t="s">
        <v>193</v>
      </c>
      <c r="AN159" t="s">
        <v>109</v>
      </c>
      <c r="AO159" t="s">
        <v>193</v>
      </c>
      <c r="AP159" t="s">
        <v>494</v>
      </c>
      <c r="AQ159" t="s">
        <v>193</v>
      </c>
      <c r="AR159" t="s">
        <v>193</v>
      </c>
      <c r="AS159" t="s">
        <v>496</v>
      </c>
      <c r="AT159" t="s">
        <v>193</v>
      </c>
      <c r="AU159" t="s">
        <v>713</v>
      </c>
      <c r="AV159">
        <v>1</v>
      </c>
      <c r="AW159">
        <v>1</v>
      </c>
      <c r="AX159">
        <v>0</v>
      </c>
      <c r="AY159">
        <v>0</v>
      </c>
      <c r="AZ159">
        <v>0</v>
      </c>
      <c r="BA159">
        <v>0</v>
      </c>
      <c r="BB159">
        <v>0</v>
      </c>
      <c r="BC159" t="s">
        <v>110</v>
      </c>
      <c r="BD159" t="s">
        <v>1423</v>
      </c>
      <c r="BE159" t="s">
        <v>112</v>
      </c>
      <c r="BF159">
        <v>1</v>
      </c>
      <c r="BG159">
        <v>0</v>
      </c>
      <c r="BH159">
        <v>0</v>
      </c>
      <c r="BI159">
        <v>0</v>
      </c>
      <c r="BJ159">
        <v>0</v>
      </c>
      <c r="BK159">
        <v>0</v>
      </c>
      <c r="BL159">
        <v>0</v>
      </c>
      <c r="BM159">
        <v>0</v>
      </c>
      <c r="BN159">
        <v>0</v>
      </c>
      <c r="BO159">
        <v>0</v>
      </c>
      <c r="BP159" t="s">
        <v>193</v>
      </c>
      <c r="BQ159" t="s">
        <v>113</v>
      </c>
      <c r="BR159" t="s">
        <v>501</v>
      </c>
      <c r="BS159" t="s">
        <v>499</v>
      </c>
      <c r="BT159">
        <v>1</v>
      </c>
      <c r="BU159">
        <v>1</v>
      </c>
      <c r="BV159">
        <v>1</v>
      </c>
      <c r="BW159">
        <v>1</v>
      </c>
      <c r="BX159">
        <v>1</v>
      </c>
      <c r="BY159">
        <v>1</v>
      </c>
      <c r="BZ159">
        <v>1</v>
      </c>
      <c r="CA159">
        <v>0</v>
      </c>
      <c r="CB159" t="s">
        <v>498</v>
      </c>
      <c r="CC159">
        <v>175</v>
      </c>
      <c r="CD159">
        <v>87.5</v>
      </c>
      <c r="CE159" t="s">
        <v>109</v>
      </c>
      <c r="CF159">
        <v>300</v>
      </c>
      <c r="CG159">
        <v>115.384615384615</v>
      </c>
      <c r="CH159" t="s">
        <v>109</v>
      </c>
      <c r="CI159">
        <v>225</v>
      </c>
      <c r="CJ159">
        <v>97.826086956521706</v>
      </c>
      <c r="CK159" t="s">
        <v>109</v>
      </c>
      <c r="CL159">
        <v>250</v>
      </c>
      <c r="CM159">
        <v>86.2068965517241</v>
      </c>
      <c r="CN159" t="s">
        <v>109</v>
      </c>
      <c r="CO159">
        <v>450</v>
      </c>
      <c r="CP159">
        <v>187.5</v>
      </c>
      <c r="CQ159" t="s">
        <v>114</v>
      </c>
      <c r="CR159">
        <v>450</v>
      </c>
      <c r="CS159">
        <v>187.5</v>
      </c>
      <c r="CT159" t="s">
        <v>109</v>
      </c>
      <c r="CU159" t="s">
        <v>612</v>
      </c>
      <c r="CV159" t="s">
        <v>109</v>
      </c>
      <c r="CW159">
        <v>800</v>
      </c>
      <c r="CX159" t="s">
        <v>193</v>
      </c>
      <c r="CY159" t="s">
        <v>193</v>
      </c>
      <c r="CZ159" t="s">
        <v>193</v>
      </c>
      <c r="DA159" t="s">
        <v>193</v>
      </c>
      <c r="DB159" t="s">
        <v>193</v>
      </c>
      <c r="DC159" t="s">
        <v>193</v>
      </c>
      <c r="DD159" t="s">
        <v>156</v>
      </c>
      <c r="DE159">
        <v>800</v>
      </c>
      <c r="DF159" t="s">
        <v>109</v>
      </c>
      <c r="DG159" t="s">
        <v>114</v>
      </c>
      <c r="DH159" t="s">
        <v>193</v>
      </c>
      <c r="DI159" t="s">
        <v>193</v>
      </c>
      <c r="DJ159" t="s">
        <v>193</v>
      </c>
      <c r="DK159" t="s">
        <v>193</v>
      </c>
      <c r="DL159" t="s">
        <v>193</v>
      </c>
      <c r="DM159" t="s">
        <v>193</v>
      </c>
      <c r="DN159" t="s">
        <v>193</v>
      </c>
      <c r="DO159" t="s">
        <v>193</v>
      </c>
      <c r="DP159" t="s">
        <v>193</v>
      </c>
      <c r="DQ159" t="s">
        <v>193</v>
      </c>
      <c r="DR159" t="s">
        <v>193</v>
      </c>
      <c r="DS159" t="s">
        <v>193</v>
      </c>
      <c r="DT159" t="s">
        <v>193</v>
      </c>
      <c r="DU159" t="s">
        <v>193</v>
      </c>
      <c r="DV159" t="s">
        <v>193</v>
      </c>
      <c r="DW159" t="s">
        <v>193</v>
      </c>
      <c r="DX159" t="s">
        <v>193</v>
      </c>
      <c r="DY159" t="s">
        <v>193</v>
      </c>
      <c r="DZ159" t="s">
        <v>193</v>
      </c>
      <c r="EA159" t="s">
        <v>193</v>
      </c>
      <c r="EB159" t="s">
        <v>193</v>
      </c>
      <c r="EC159" t="s">
        <v>193</v>
      </c>
      <c r="ED159" t="s">
        <v>193</v>
      </c>
      <c r="EE159" t="s">
        <v>193</v>
      </c>
      <c r="EF159" t="s">
        <v>193</v>
      </c>
      <c r="EG159" t="s">
        <v>114</v>
      </c>
      <c r="EH159" t="s">
        <v>109</v>
      </c>
      <c r="EI159" t="s">
        <v>109</v>
      </c>
      <c r="EJ159" t="s">
        <v>117</v>
      </c>
      <c r="EK159" t="s">
        <v>789</v>
      </c>
      <c r="EL159" t="s">
        <v>119</v>
      </c>
      <c r="EM159" t="s">
        <v>789</v>
      </c>
      <c r="EN159" t="s">
        <v>714</v>
      </c>
      <c r="EO159">
        <v>1</v>
      </c>
      <c r="EP159">
        <v>1</v>
      </c>
      <c r="EQ159">
        <v>1</v>
      </c>
      <c r="ER159">
        <v>1</v>
      </c>
      <c r="ES159">
        <v>1</v>
      </c>
      <c r="ET159">
        <v>0</v>
      </c>
      <c r="EU159">
        <v>1</v>
      </c>
      <c r="EV159">
        <v>1</v>
      </c>
      <c r="EW159">
        <v>0</v>
      </c>
      <c r="EX159" t="s">
        <v>109</v>
      </c>
      <c r="EY159">
        <v>30</v>
      </c>
      <c r="EZ159">
        <v>30</v>
      </c>
      <c r="FA159" t="s">
        <v>193</v>
      </c>
      <c r="FB159" t="s">
        <v>193</v>
      </c>
      <c r="FC159" t="s">
        <v>193</v>
      </c>
      <c r="FD159">
        <v>30</v>
      </c>
      <c r="FE159" t="s">
        <v>109</v>
      </c>
      <c r="FF159">
        <v>25</v>
      </c>
      <c r="FG159" t="s">
        <v>109</v>
      </c>
      <c r="FH159">
        <v>20</v>
      </c>
      <c r="FI159" t="s">
        <v>109</v>
      </c>
      <c r="FJ159" t="s">
        <v>193</v>
      </c>
      <c r="FK159" t="s">
        <v>193</v>
      </c>
      <c r="FL159" t="s">
        <v>193</v>
      </c>
      <c r="FM159" t="s">
        <v>193</v>
      </c>
      <c r="FN159" t="s">
        <v>193</v>
      </c>
      <c r="FO159" t="s">
        <v>193</v>
      </c>
      <c r="FP159" t="s">
        <v>193</v>
      </c>
      <c r="FQ159" t="s">
        <v>193</v>
      </c>
      <c r="FR159" t="s">
        <v>193</v>
      </c>
      <c r="FS159" t="s">
        <v>193</v>
      </c>
      <c r="FT159" t="s">
        <v>193</v>
      </c>
      <c r="FU159" t="s">
        <v>109</v>
      </c>
      <c r="FV159">
        <v>25</v>
      </c>
      <c r="FW159" t="s">
        <v>193</v>
      </c>
      <c r="FX159" t="s">
        <v>193</v>
      </c>
      <c r="FY159">
        <v>25</v>
      </c>
      <c r="FZ159" t="s">
        <v>109</v>
      </c>
      <c r="GA159" t="s">
        <v>109</v>
      </c>
      <c r="GB159">
        <v>75</v>
      </c>
      <c r="GC159" t="s">
        <v>193</v>
      </c>
      <c r="GD159" t="s">
        <v>193</v>
      </c>
      <c r="GE159">
        <v>25</v>
      </c>
      <c r="GF159" t="s">
        <v>109</v>
      </c>
      <c r="GG159" t="s">
        <v>109</v>
      </c>
      <c r="GH159">
        <v>75</v>
      </c>
      <c r="GI159" t="s">
        <v>193</v>
      </c>
      <c r="GJ159" t="s">
        <v>193</v>
      </c>
      <c r="GK159" t="s">
        <v>193</v>
      </c>
      <c r="GL159">
        <v>75</v>
      </c>
      <c r="GM159" t="s">
        <v>109</v>
      </c>
      <c r="GN159" t="s">
        <v>109</v>
      </c>
      <c r="GO159" t="s">
        <v>193</v>
      </c>
      <c r="GP159">
        <v>5</v>
      </c>
      <c r="GQ159" t="s">
        <v>193</v>
      </c>
      <c r="GR159" t="s">
        <v>193</v>
      </c>
      <c r="GS159" t="s">
        <v>193</v>
      </c>
      <c r="GT159" t="s">
        <v>193</v>
      </c>
      <c r="GU159" t="s">
        <v>193</v>
      </c>
      <c r="GV159" t="s">
        <v>193</v>
      </c>
      <c r="GW159" t="s">
        <v>109</v>
      </c>
      <c r="GX159" t="s">
        <v>156</v>
      </c>
      <c r="GY159">
        <v>5</v>
      </c>
      <c r="GZ159" t="s">
        <v>114</v>
      </c>
      <c r="HA159" t="s">
        <v>193</v>
      </c>
      <c r="HB159" t="s">
        <v>193</v>
      </c>
      <c r="HC159" t="s">
        <v>193</v>
      </c>
      <c r="HD159" t="s">
        <v>193</v>
      </c>
      <c r="HE159" t="s">
        <v>193</v>
      </c>
      <c r="HF159" t="s">
        <v>193</v>
      </c>
      <c r="HG159" t="s">
        <v>193</v>
      </c>
      <c r="HH159" t="s">
        <v>193</v>
      </c>
      <c r="HI159" t="s">
        <v>193</v>
      </c>
      <c r="HJ159" t="s">
        <v>193</v>
      </c>
      <c r="HK159" t="s">
        <v>193</v>
      </c>
      <c r="HL159" t="s">
        <v>193</v>
      </c>
      <c r="HM159" t="s">
        <v>193</v>
      </c>
      <c r="HN159" t="s">
        <v>193</v>
      </c>
      <c r="HO159" t="s">
        <v>193</v>
      </c>
      <c r="HP159" t="s">
        <v>193</v>
      </c>
      <c r="HQ159" t="s">
        <v>193</v>
      </c>
      <c r="HR159" t="s">
        <v>193</v>
      </c>
      <c r="HS159" t="s">
        <v>193</v>
      </c>
      <c r="HT159" t="s">
        <v>193</v>
      </c>
      <c r="HU159" t="s">
        <v>193</v>
      </c>
      <c r="HV159" t="s">
        <v>193</v>
      </c>
      <c r="HW159" t="s">
        <v>193</v>
      </c>
      <c r="HX159" t="s">
        <v>193</v>
      </c>
      <c r="HY159" t="s">
        <v>193</v>
      </c>
      <c r="HZ159" t="s">
        <v>114</v>
      </c>
      <c r="IA159" t="s">
        <v>109</v>
      </c>
      <c r="IB159" t="s">
        <v>109</v>
      </c>
      <c r="IC159" t="s">
        <v>117</v>
      </c>
      <c r="ID159" t="s">
        <v>789</v>
      </c>
      <c r="IE159" t="s">
        <v>119</v>
      </c>
      <c r="IF159" t="s">
        <v>789</v>
      </c>
      <c r="IG159" t="s">
        <v>193</v>
      </c>
      <c r="IH159" t="s">
        <v>193</v>
      </c>
      <c r="II159" t="s">
        <v>193</v>
      </c>
      <c r="IJ159" t="s">
        <v>193</v>
      </c>
      <c r="IK159" t="s">
        <v>193</v>
      </c>
      <c r="IL159" t="s">
        <v>193</v>
      </c>
      <c r="IM159" t="s">
        <v>193</v>
      </c>
      <c r="IN159" t="s">
        <v>193</v>
      </c>
      <c r="IO159" t="s">
        <v>193</v>
      </c>
      <c r="IP159" t="s">
        <v>193</v>
      </c>
      <c r="IQ159" t="s">
        <v>193</v>
      </c>
      <c r="IR159" t="s">
        <v>193</v>
      </c>
      <c r="IS159" t="s">
        <v>193</v>
      </c>
      <c r="IT159" t="s">
        <v>193</v>
      </c>
      <c r="IU159" t="s">
        <v>193</v>
      </c>
      <c r="IV159" t="s">
        <v>193</v>
      </c>
      <c r="IW159" t="s">
        <v>193</v>
      </c>
      <c r="IX159" t="s">
        <v>193</v>
      </c>
      <c r="IY159" t="s">
        <v>193</v>
      </c>
      <c r="IZ159" t="s">
        <v>193</v>
      </c>
      <c r="JA159" t="s">
        <v>193</v>
      </c>
      <c r="JB159" t="s">
        <v>193</v>
      </c>
      <c r="JC159" t="s">
        <v>193</v>
      </c>
      <c r="JD159" t="s">
        <v>193</v>
      </c>
      <c r="JE159" t="s">
        <v>193</v>
      </c>
      <c r="JF159" t="s">
        <v>193</v>
      </c>
      <c r="JG159" t="s">
        <v>193</v>
      </c>
      <c r="JH159" t="s">
        <v>193</v>
      </c>
      <c r="JI159" t="s">
        <v>193</v>
      </c>
      <c r="JJ159" t="s">
        <v>193</v>
      </c>
      <c r="JK159" t="s">
        <v>193</v>
      </c>
      <c r="JL159" t="s">
        <v>193</v>
      </c>
      <c r="JM159" t="s">
        <v>193</v>
      </c>
      <c r="JN159" t="s">
        <v>193</v>
      </c>
      <c r="JO159" t="s">
        <v>193</v>
      </c>
      <c r="JP159" t="s">
        <v>193</v>
      </c>
      <c r="JQ159" t="s">
        <v>193</v>
      </c>
      <c r="JR159" t="s">
        <v>109</v>
      </c>
      <c r="JS159" t="s">
        <v>3340</v>
      </c>
      <c r="JT159">
        <v>1</v>
      </c>
      <c r="JU159">
        <v>0</v>
      </c>
      <c r="JV159">
        <v>0</v>
      </c>
      <c r="JW159">
        <v>0</v>
      </c>
      <c r="JX159">
        <v>0</v>
      </c>
      <c r="JY159">
        <v>0</v>
      </c>
      <c r="JZ159" t="s">
        <v>193</v>
      </c>
      <c r="KA159" t="s">
        <v>3628</v>
      </c>
      <c r="KB159">
        <v>1</v>
      </c>
      <c r="KC159">
        <v>1</v>
      </c>
      <c r="KD159">
        <v>1</v>
      </c>
      <c r="KE159">
        <v>1</v>
      </c>
      <c r="KF159">
        <v>1</v>
      </c>
      <c r="KG159">
        <v>0</v>
      </c>
      <c r="KH159">
        <v>0</v>
      </c>
      <c r="KI159">
        <v>0</v>
      </c>
      <c r="KJ159" t="s">
        <v>193</v>
      </c>
      <c r="KK159" t="s">
        <v>109</v>
      </c>
      <c r="KL159" t="s">
        <v>193</v>
      </c>
      <c r="KM159" t="s">
        <v>111</v>
      </c>
      <c r="KN159">
        <v>1</v>
      </c>
      <c r="KO159">
        <v>0</v>
      </c>
      <c r="KP159">
        <v>0</v>
      </c>
      <c r="KQ159">
        <v>0</v>
      </c>
      <c r="KR159">
        <v>0</v>
      </c>
      <c r="KS159">
        <v>0</v>
      </c>
      <c r="KT159">
        <v>0</v>
      </c>
      <c r="KU159" t="s">
        <v>193</v>
      </c>
      <c r="KV159" t="s">
        <v>193</v>
      </c>
      <c r="KW159" t="s">
        <v>193</v>
      </c>
      <c r="KX159" t="s">
        <v>193</v>
      </c>
      <c r="KY159" t="s">
        <v>193</v>
      </c>
      <c r="KZ159" t="s">
        <v>193</v>
      </c>
      <c r="LA159" t="s">
        <v>193</v>
      </c>
      <c r="LB159" t="s">
        <v>193</v>
      </c>
      <c r="LC159" t="s">
        <v>193</v>
      </c>
      <c r="LD159" t="s">
        <v>193</v>
      </c>
      <c r="LE159" t="s">
        <v>193</v>
      </c>
      <c r="LF159" t="s">
        <v>193</v>
      </c>
      <c r="LG159" t="s">
        <v>193</v>
      </c>
      <c r="LH159" t="s">
        <v>193</v>
      </c>
      <c r="LI159" t="s">
        <v>193</v>
      </c>
      <c r="LJ159" t="s">
        <v>193</v>
      </c>
      <c r="LK159" t="s">
        <v>193</v>
      </c>
      <c r="LL159" t="s">
        <v>193</v>
      </c>
      <c r="LM159" t="s">
        <v>193</v>
      </c>
      <c r="LN159" t="s">
        <v>193</v>
      </c>
      <c r="LO159" t="s">
        <v>193</v>
      </c>
      <c r="LP159" t="s">
        <v>193</v>
      </c>
      <c r="LQ159" t="s">
        <v>193</v>
      </c>
      <c r="LR159" t="s">
        <v>193</v>
      </c>
      <c r="LS159" t="s">
        <v>193</v>
      </c>
      <c r="LT159" t="s">
        <v>193</v>
      </c>
      <c r="LU159" t="s">
        <v>193</v>
      </c>
      <c r="LV159" t="s">
        <v>193</v>
      </c>
      <c r="LW159" t="s">
        <v>193</v>
      </c>
      <c r="LX159" t="s">
        <v>193</v>
      </c>
      <c r="LY159" t="s">
        <v>193</v>
      </c>
      <c r="LZ159" t="s">
        <v>193</v>
      </c>
      <c r="MA159" t="s">
        <v>193</v>
      </c>
      <c r="MB159" t="s">
        <v>193</v>
      </c>
      <c r="MC159" t="s">
        <v>193</v>
      </c>
      <c r="MD159" t="s">
        <v>193</v>
      </c>
      <c r="ME159" t="s">
        <v>193</v>
      </c>
      <c r="MF159" t="s">
        <v>193</v>
      </c>
      <c r="MG159" t="s">
        <v>193</v>
      </c>
      <c r="MH159" t="s">
        <v>193</v>
      </c>
      <c r="MI159" t="s">
        <v>193</v>
      </c>
      <c r="MJ159" t="s">
        <v>193</v>
      </c>
      <c r="MK159" t="s">
        <v>193</v>
      </c>
      <c r="ML159" t="s">
        <v>193</v>
      </c>
      <c r="MM159" t="s">
        <v>193</v>
      </c>
      <c r="MN159" t="s">
        <v>193</v>
      </c>
      <c r="MO159" t="s">
        <v>193</v>
      </c>
      <c r="MP159" t="s">
        <v>193</v>
      </c>
      <c r="MQ159" t="s">
        <v>193</v>
      </c>
      <c r="MR159" t="s">
        <v>193</v>
      </c>
      <c r="MS159" t="s">
        <v>193</v>
      </c>
      <c r="MT159" t="s">
        <v>193</v>
      </c>
      <c r="MU159" t="s">
        <v>193</v>
      </c>
      <c r="MV159" t="s">
        <v>193</v>
      </c>
      <c r="MW159" t="s">
        <v>193</v>
      </c>
      <c r="MX159" t="s">
        <v>193</v>
      </c>
      <c r="MY159" t="s">
        <v>193</v>
      </c>
      <c r="MZ159" t="s">
        <v>193</v>
      </c>
      <c r="NA159" t="s">
        <v>193</v>
      </c>
      <c r="NB159" t="s">
        <v>193</v>
      </c>
      <c r="NC159">
        <v>196635964</v>
      </c>
      <c r="ND159" t="s">
        <v>3627</v>
      </c>
      <c r="NE159" t="s">
        <v>4374</v>
      </c>
      <c r="NF159" t="s">
        <v>193</v>
      </c>
      <c r="NG159" t="s">
        <v>699</v>
      </c>
      <c r="NH159" t="s">
        <v>700</v>
      </c>
      <c r="NI159" t="s">
        <v>611</v>
      </c>
      <c r="NJ159" t="s">
        <v>193</v>
      </c>
      <c r="NK159">
        <v>161</v>
      </c>
    </row>
    <row r="160" spans="1:375" x14ac:dyDescent="0.35">
      <c r="A160" t="s">
        <v>4375</v>
      </c>
      <c r="B160" t="s">
        <v>4376</v>
      </c>
      <c r="C160" t="s">
        <v>3622</v>
      </c>
      <c r="D160">
        <v>6.9444444452528844E-4</v>
      </c>
      <c r="E160" t="s">
        <v>193</v>
      </c>
      <c r="F160" t="s">
        <v>4369</v>
      </c>
      <c r="G160" t="s">
        <v>193</v>
      </c>
      <c r="H160" t="s">
        <v>3622</v>
      </c>
      <c r="I160" t="s">
        <v>161</v>
      </c>
      <c r="J160" t="s">
        <v>193</v>
      </c>
      <c r="K160" t="s">
        <v>162</v>
      </c>
      <c r="L160" t="s">
        <v>161</v>
      </c>
      <c r="M160" t="s">
        <v>161</v>
      </c>
      <c r="N160" t="s">
        <v>3623</v>
      </c>
      <c r="O160" t="s">
        <v>193</v>
      </c>
      <c r="P160" t="s">
        <v>4370</v>
      </c>
      <c r="Q160" t="s">
        <v>3623</v>
      </c>
      <c r="R160" t="s">
        <v>3623</v>
      </c>
      <c r="S160" t="s">
        <v>117</v>
      </c>
      <c r="T160" t="s">
        <v>119</v>
      </c>
      <c r="U160" t="s">
        <v>169</v>
      </c>
      <c r="V160" t="s">
        <v>119</v>
      </c>
      <c r="W160" t="s">
        <v>233</v>
      </c>
      <c r="X160" t="s">
        <v>232</v>
      </c>
      <c r="Y160" t="s">
        <v>233</v>
      </c>
      <c r="Z160" t="s">
        <v>3624</v>
      </c>
      <c r="AA160" t="s">
        <v>193</v>
      </c>
      <c r="AB160" t="s">
        <v>564</v>
      </c>
      <c r="AC160" t="s">
        <v>3624</v>
      </c>
      <c r="AD160" t="s">
        <v>3624</v>
      </c>
      <c r="AE160" t="s">
        <v>704</v>
      </c>
      <c r="AF160" t="s">
        <v>193</v>
      </c>
      <c r="AG160" t="s">
        <v>170</v>
      </c>
      <c r="AH160" t="s">
        <v>704</v>
      </c>
      <c r="AI160" t="s">
        <v>704</v>
      </c>
      <c r="AJ160" t="s">
        <v>536</v>
      </c>
      <c r="AK160" t="s">
        <v>490</v>
      </c>
      <c r="AL160" t="s">
        <v>109</v>
      </c>
      <c r="AM160" t="s">
        <v>193</v>
      </c>
      <c r="AN160" t="s">
        <v>109</v>
      </c>
      <c r="AO160" t="s">
        <v>193</v>
      </c>
      <c r="AP160" t="s">
        <v>491</v>
      </c>
      <c r="AQ160" t="s">
        <v>193</v>
      </c>
      <c r="AR160" t="s">
        <v>193</v>
      </c>
      <c r="AS160" t="s">
        <v>496</v>
      </c>
      <c r="AT160" t="s">
        <v>193</v>
      </c>
      <c r="AU160" t="s">
        <v>3417</v>
      </c>
      <c r="AV160">
        <v>0</v>
      </c>
      <c r="AW160">
        <v>0</v>
      </c>
      <c r="AX160">
        <v>0</v>
      </c>
      <c r="AY160">
        <v>1</v>
      </c>
      <c r="AZ160">
        <v>1</v>
      </c>
      <c r="BA160">
        <v>0</v>
      </c>
      <c r="BB160">
        <v>0</v>
      </c>
      <c r="BC160" t="s">
        <v>3953</v>
      </c>
      <c r="BD160" t="s">
        <v>3554</v>
      </c>
      <c r="BE160" t="s">
        <v>112</v>
      </c>
      <c r="BF160">
        <v>1</v>
      </c>
      <c r="BG160">
        <v>0</v>
      </c>
      <c r="BH160">
        <v>0</v>
      </c>
      <c r="BI160">
        <v>0</v>
      </c>
      <c r="BJ160">
        <v>0</v>
      </c>
      <c r="BK160">
        <v>0</v>
      </c>
      <c r="BL160">
        <v>0</v>
      </c>
      <c r="BM160">
        <v>0</v>
      </c>
      <c r="BN160">
        <v>0</v>
      </c>
      <c r="BO160">
        <v>0</v>
      </c>
      <c r="BP160" t="s">
        <v>193</v>
      </c>
      <c r="BQ160" t="s">
        <v>113</v>
      </c>
      <c r="BR160" t="s">
        <v>501</v>
      </c>
      <c r="BS160" t="s">
        <v>193</v>
      </c>
      <c r="BT160" t="s">
        <v>193</v>
      </c>
      <c r="BU160" t="s">
        <v>193</v>
      </c>
      <c r="BV160" t="s">
        <v>193</v>
      </c>
      <c r="BW160" t="s">
        <v>193</v>
      </c>
      <c r="BX160" t="s">
        <v>193</v>
      </c>
      <c r="BY160" t="s">
        <v>193</v>
      </c>
      <c r="BZ160" t="s">
        <v>193</v>
      </c>
      <c r="CA160" t="s">
        <v>193</v>
      </c>
      <c r="CB160" t="s">
        <v>193</v>
      </c>
      <c r="CC160" t="s">
        <v>193</v>
      </c>
      <c r="CD160" t="s">
        <v>193</v>
      </c>
      <c r="CE160" t="s">
        <v>193</v>
      </c>
      <c r="CF160" t="s">
        <v>193</v>
      </c>
      <c r="CG160" t="s">
        <v>193</v>
      </c>
      <c r="CH160" t="s">
        <v>193</v>
      </c>
      <c r="CI160" t="s">
        <v>193</v>
      </c>
      <c r="CJ160" t="s">
        <v>193</v>
      </c>
      <c r="CK160" t="s">
        <v>193</v>
      </c>
      <c r="CL160" t="s">
        <v>193</v>
      </c>
      <c r="CM160" t="s">
        <v>193</v>
      </c>
      <c r="CN160" t="s">
        <v>193</v>
      </c>
      <c r="CO160" t="s">
        <v>193</v>
      </c>
      <c r="CP160" t="s">
        <v>193</v>
      </c>
      <c r="CQ160" t="s">
        <v>193</v>
      </c>
      <c r="CR160" t="s">
        <v>193</v>
      </c>
      <c r="CS160" t="s">
        <v>193</v>
      </c>
      <c r="CT160" t="s">
        <v>193</v>
      </c>
      <c r="CU160" t="s">
        <v>193</v>
      </c>
      <c r="CV160" t="s">
        <v>193</v>
      </c>
      <c r="CW160" t="s">
        <v>193</v>
      </c>
      <c r="CX160" t="s">
        <v>193</v>
      </c>
      <c r="CY160" t="s">
        <v>193</v>
      </c>
      <c r="CZ160" t="s">
        <v>193</v>
      </c>
      <c r="DA160" t="s">
        <v>193</v>
      </c>
      <c r="DB160" t="s">
        <v>193</v>
      </c>
      <c r="DC160" t="s">
        <v>193</v>
      </c>
      <c r="DD160" t="s">
        <v>193</v>
      </c>
      <c r="DE160" t="s">
        <v>193</v>
      </c>
      <c r="DF160" t="s">
        <v>193</v>
      </c>
      <c r="DG160" t="s">
        <v>193</v>
      </c>
      <c r="DH160" t="s">
        <v>193</v>
      </c>
      <c r="DI160" t="s">
        <v>193</v>
      </c>
      <c r="DJ160" t="s">
        <v>193</v>
      </c>
      <c r="DK160" t="s">
        <v>193</v>
      </c>
      <c r="DL160" t="s">
        <v>193</v>
      </c>
      <c r="DM160" t="s">
        <v>193</v>
      </c>
      <c r="DN160" t="s">
        <v>193</v>
      </c>
      <c r="DO160" t="s">
        <v>193</v>
      </c>
      <c r="DP160" t="s">
        <v>193</v>
      </c>
      <c r="DQ160" t="s">
        <v>193</v>
      </c>
      <c r="DR160" t="s">
        <v>193</v>
      </c>
      <c r="DS160" t="s">
        <v>193</v>
      </c>
      <c r="DT160" t="s">
        <v>193</v>
      </c>
      <c r="DU160" t="s">
        <v>193</v>
      </c>
      <c r="DV160" t="s">
        <v>193</v>
      </c>
      <c r="DW160" t="s">
        <v>193</v>
      </c>
      <c r="DX160" t="s">
        <v>193</v>
      </c>
      <c r="DY160" t="s">
        <v>193</v>
      </c>
      <c r="DZ160" t="s">
        <v>193</v>
      </c>
      <c r="EA160" t="s">
        <v>193</v>
      </c>
      <c r="EB160" t="s">
        <v>193</v>
      </c>
      <c r="EC160" t="s">
        <v>193</v>
      </c>
      <c r="ED160" t="s">
        <v>193</v>
      </c>
      <c r="EE160" t="s">
        <v>193</v>
      </c>
      <c r="EF160" t="s">
        <v>193</v>
      </c>
      <c r="EG160" t="s">
        <v>193</v>
      </c>
      <c r="EH160" t="s">
        <v>193</v>
      </c>
      <c r="EI160" t="s">
        <v>193</v>
      </c>
      <c r="EJ160" t="s">
        <v>193</v>
      </c>
      <c r="EK160" t="s">
        <v>193</v>
      </c>
      <c r="EL160" t="s">
        <v>193</v>
      </c>
      <c r="EM160" t="s">
        <v>193</v>
      </c>
      <c r="EN160" t="s">
        <v>193</v>
      </c>
      <c r="EO160" t="s">
        <v>193</v>
      </c>
      <c r="EP160" t="s">
        <v>193</v>
      </c>
      <c r="EQ160" t="s">
        <v>193</v>
      </c>
      <c r="ER160" t="s">
        <v>193</v>
      </c>
      <c r="ES160" t="s">
        <v>193</v>
      </c>
      <c r="ET160" t="s">
        <v>193</v>
      </c>
      <c r="EU160" t="s">
        <v>193</v>
      </c>
      <c r="EV160" t="s">
        <v>193</v>
      </c>
      <c r="EW160" t="s">
        <v>193</v>
      </c>
      <c r="EX160" t="s">
        <v>193</v>
      </c>
      <c r="EY160" t="s">
        <v>193</v>
      </c>
      <c r="EZ160" t="s">
        <v>193</v>
      </c>
      <c r="FA160" t="s">
        <v>193</v>
      </c>
      <c r="FB160" t="s">
        <v>193</v>
      </c>
      <c r="FC160" t="s">
        <v>193</v>
      </c>
      <c r="FD160" t="s">
        <v>193</v>
      </c>
      <c r="FE160" t="s">
        <v>193</v>
      </c>
      <c r="FF160" t="s">
        <v>193</v>
      </c>
      <c r="FG160" t="s">
        <v>193</v>
      </c>
      <c r="FH160" t="s">
        <v>193</v>
      </c>
      <c r="FI160" t="s">
        <v>193</v>
      </c>
      <c r="FJ160" t="s">
        <v>193</v>
      </c>
      <c r="FK160" t="s">
        <v>193</v>
      </c>
      <c r="FL160" t="s">
        <v>193</v>
      </c>
      <c r="FM160" t="s">
        <v>193</v>
      </c>
      <c r="FN160" t="s">
        <v>193</v>
      </c>
      <c r="FO160" t="s">
        <v>193</v>
      </c>
      <c r="FP160" t="s">
        <v>193</v>
      </c>
      <c r="FQ160" t="s">
        <v>193</v>
      </c>
      <c r="FR160" t="s">
        <v>193</v>
      </c>
      <c r="FS160" t="s">
        <v>193</v>
      </c>
      <c r="FT160" t="s">
        <v>193</v>
      </c>
      <c r="FU160" t="s">
        <v>193</v>
      </c>
      <c r="FV160" t="s">
        <v>193</v>
      </c>
      <c r="FW160" t="s">
        <v>193</v>
      </c>
      <c r="FX160" t="s">
        <v>193</v>
      </c>
      <c r="FY160" t="s">
        <v>193</v>
      </c>
      <c r="FZ160" t="s">
        <v>193</v>
      </c>
      <c r="GA160" t="s">
        <v>193</v>
      </c>
      <c r="GB160" t="s">
        <v>193</v>
      </c>
      <c r="GC160" t="s">
        <v>193</v>
      </c>
      <c r="GD160" t="s">
        <v>193</v>
      </c>
      <c r="GE160" t="s">
        <v>193</v>
      </c>
      <c r="GF160" t="s">
        <v>193</v>
      </c>
      <c r="GG160" t="s">
        <v>193</v>
      </c>
      <c r="GH160" t="s">
        <v>193</v>
      </c>
      <c r="GI160" t="s">
        <v>193</v>
      </c>
      <c r="GJ160" t="s">
        <v>193</v>
      </c>
      <c r="GK160" t="s">
        <v>193</v>
      </c>
      <c r="GL160" t="s">
        <v>193</v>
      </c>
      <c r="GM160" t="s">
        <v>193</v>
      </c>
      <c r="GN160" t="s">
        <v>193</v>
      </c>
      <c r="GO160" t="s">
        <v>193</v>
      </c>
      <c r="GP160" t="s">
        <v>193</v>
      </c>
      <c r="GQ160" t="s">
        <v>193</v>
      </c>
      <c r="GR160" t="s">
        <v>193</v>
      </c>
      <c r="GS160" t="s">
        <v>193</v>
      </c>
      <c r="GT160" t="s">
        <v>193</v>
      </c>
      <c r="GU160" t="s">
        <v>193</v>
      </c>
      <c r="GV160" t="s">
        <v>193</v>
      </c>
      <c r="GW160" t="s">
        <v>193</v>
      </c>
      <c r="GX160" t="s">
        <v>193</v>
      </c>
      <c r="GY160" t="s">
        <v>193</v>
      </c>
      <c r="GZ160" t="s">
        <v>193</v>
      </c>
      <c r="HA160" t="s">
        <v>193</v>
      </c>
      <c r="HB160" t="s">
        <v>193</v>
      </c>
      <c r="HC160" t="s">
        <v>193</v>
      </c>
      <c r="HD160" t="s">
        <v>193</v>
      </c>
      <c r="HE160" t="s">
        <v>193</v>
      </c>
      <c r="HF160" t="s">
        <v>193</v>
      </c>
      <c r="HG160" t="s">
        <v>193</v>
      </c>
      <c r="HH160" t="s">
        <v>193</v>
      </c>
      <c r="HI160" t="s">
        <v>193</v>
      </c>
      <c r="HJ160" t="s">
        <v>193</v>
      </c>
      <c r="HK160" t="s">
        <v>193</v>
      </c>
      <c r="HL160" t="s">
        <v>193</v>
      </c>
      <c r="HM160" t="s">
        <v>193</v>
      </c>
      <c r="HN160" t="s">
        <v>193</v>
      </c>
      <c r="HO160" t="s">
        <v>193</v>
      </c>
      <c r="HP160" t="s">
        <v>193</v>
      </c>
      <c r="HQ160" t="s">
        <v>193</v>
      </c>
      <c r="HR160" t="s">
        <v>193</v>
      </c>
      <c r="HS160" t="s">
        <v>193</v>
      </c>
      <c r="HT160" t="s">
        <v>193</v>
      </c>
      <c r="HU160" t="s">
        <v>193</v>
      </c>
      <c r="HV160" t="s">
        <v>193</v>
      </c>
      <c r="HW160" t="s">
        <v>193</v>
      </c>
      <c r="HX160" t="s">
        <v>193</v>
      </c>
      <c r="HY160" t="s">
        <v>193</v>
      </c>
      <c r="HZ160" t="s">
        <v>193</v>
      </c>
      <c r="IA160" t="s">
        <v>193</v>
      </c>
      <c r="IB160" t="s">
        <v>193</v>
      </c>
      <c r="IC160" t="s">
        <v>193</v>
      </c>
      <c r="ID160" t="s">
        <v>193</v>
      </c>
      <c r="IE160" t="s">
        <v>193</v>
      </c>
      <c r="IF160" t="s">
        <v>193</v>
      </c>
      <c r="IG160" t="s">
        <v>193</v>
      </c>
      <c r="IH160" t="s">
        <v>193</v>
      </c>
      <c r="II160" t="s">
        <v>193</v>
      </c>
      <c r="IJ160" t="s">
        <v>193</v>
      </c>
      <c r="IK160" t="s">
        <v>193</v>
      </c>
      <c r="IL160" t="s">
        <v>193</v>
      </c>
      <c r="IM160" t="s">
        <v>193</v>
      </c>
      <c r="IN160" t="s">
        <v>3419</v>
      </c>
      <c r="IO160">
        <v>1</v>
      </c>
      <c r="IP160">
        <v>1</v>
      </c>
      <c r="IQ160">
        <v>1</v>
      </c>
      <c r="IR160">
        <v>1</v>
      </c>
      <c r="IS160">
        <v>1</v>
      </c>
      <c r="IT160">
        <v>1</v>
      </c>
      <c r="IU160">
        <v>1</v>
      </c>
      <c r="IV160">
        <v>0</v>
      </c>
      <c r="IW160" t="s">
        <v>3553</v>
      </c>
      <c r="IX160" t="s">
        <v>193</v>
      </c>
      <c r="IY160">
        <v>400</v>
      </c>
      <c r="IZ160">
        <v>400</v>
      </c>
      <c r="JA160">
        <v>50</v>
      </c>
      <c r="JB160">
        <v>125</v>
      </c>
      <c r="JC160">
        <v>15</v>
      </c>
      <c r="JD160">
        <v>75</v>
      </c>
      <c r="JE160">
        <v>75</v>
      </c>
      <c r="JF160" t="s">
        <v>109</v>
      </c>
      <c r="JG160" t="s">
        <v>193</v>
      </c>
      <c r="JH160" t="s">
        <v>3421</v>
      </c>
      <c r="JI160">
        <v>1</v>
      </c>
      <c r="JJ160">
        <v>1</v>
      </c>
      <c r="JK160">
        <v>1</v>
      </c>
      <c r="JL160">
        <v>400</v>
      </c>
      <c r="JM160">
        <v>250</v>
      </c>
      <c r="JN160">
        <v>25</v>
      </c>
      <c r="JO160" t="s">
        <v>114</v>
      </c>
      <c r="JP160" t="s">
        <v>193</v>
      </c>
      <c r="JQ160" t="s">
        <v>193</v>
      </c>
      <c r="JR160" t="s">
        <v>109</v>
      </c>
      <c r="JS160" t="s">
        <v>3340</v>
      </c>
      <c r="JT160">
        <v>1</v>
      </c>
      <c r="JU160">
        <v>0</v>
      </c>
      <c r="JV160">
        <v>0</v>
      </c>
      <c r="JW160">
        <v>0</v>
      </c>
      <c r="JX160">
        <v>0</v>
      </c>
      <c r="JY160">
        <v>0</v>
      </c>
      <c r="JZ160" t="s">
        <v>193</v>
      </c>
      <c r="KA160" t="s">
        <v>3599</v>
      </c>
      <c r="KB160">
        <v>0</v>
      </c>
      <c r="KC160">
        <v>1</v>
      </c>
      <c r="KD160">
        <v>1</v>
      </c>
      <c r="KE160">
        <v>0</v>
      </c>
      <c r="KF160">
        <v>0</v>
      </c>
      <c r="KG160">
        <v>0</v>
      </c>
      <c r="KH160">
        <v>0</v>
      </c>
      <c r="KI160">
        <v>0</v>
      </c>
      <c r="KJ160" t="s">
        <v>193</v>
      </c>
      <c r="KK160" t="s">
        <v>109</v>
      </c>
      <c r="KL160" t="s">
        <v>193</v>
      </c>
      <c r="KM160" t="s">
        <v>3417</v>
      </c>
      <c r="KN160">
        <v>0</v>
      </c>
      <c r="KO160">
        <v>0</v>
      </c>
      <c r="KP160">
        <v>0</v>
      </c>
      <c r="KQ160">
        <v>1</v>
      </c>
      <c r="KR160">
        <v>1</v>
      </c>
      <c r="KS160">
        <v>0</v>
      </c>
      <c r="KT160">
        <v>0</v>
      </c>
      <c r="KU160" t="s">
        <v>193</v>
      </c>
      <c r="KV160" t="s">
        <v>193</v>
      </c>
      <c r="KW160" t="s">
        <v>193</v>
      </c>
      <c r="KX160" t="s">
        <v>193</v>
      </c>
      <c r="KY160" t="s">
        <v>193</v>
      </c>
      <c r="KZ160" t="s">
        <v>193</v>
      </c>
      <c r="LA160" t="s">
        <v>193</v>
      </c>
      <c r="LB160" t="s">
        <v>193</v>
      </c>
      <c r="LC160" t="s">
        <v>193</v>
      </c>
      <c r="LD160" t="s">
        <v>193</v>
      </c>
      <c r="LE160" t="s">
        <v>193</v>
      </c>
      <c r="LF160" t="s">
        <v>193</v>
      </c>
      <c r="LG160" t="s">
        <v>193</v>
      </c>
      <c r="LH160" t="s">
        <v>193</v>
      </c>
      <c r="LI160" t="s">
        <v>193</v>
      </c>
      <c r="LJ160" t="s">
        <v>193</v>
      </c>
      <c r="LK160" t="s">
        <v>193</v>
      </c>
      <c r="LL160" t="s">
        <v>193</v>
      </c>
      <c r="LM160" t="s">
        <v>193</v>
      </c>
      <c r="LN160" t="s">
        <v>193</v>
      </c>
      <c r="LO160" t="s">
        <v>193</v>
      </c>
      <c r="LP160" t="s">
        <v>193</v>
      </c>
      <c r="LQ160" t="s">
        <v>193</v>
      </c>
      <c r="LR160" t="s">
        <v>193</v>
      </c>
      <c r="LS160" t="s">
        <v>193</v>
      </c>
      <c r="LT160" t="s">
        <v>193</v>
      </c>
      <c r="LU160" t="s">
        <v>193</v>
      </c>
      <c r="LV160" t="s">
        <v>193</v>
      </c>
      <c r="LW160" t="s">
        <v>193</v>
      </c>
      <c r="LX160" t="s">
        <v>193</v>
      </c>
      <c r="LY160" t="s">
        <v>193</v>
      </c>
      <c r="LZ160" t="s">
        <v>193</v>
      </c>
      <c r="MA160" t="s">
        <v>193</v>
      </c>
      <c r="MB160" t="s">
        <v>193</v>
      </c>
      <c r="MC160" t="s">
        <v>193</v>
      </c>
      <c r="MD160" t="s">
        <v>193</v>
      </c>
      <c r="ME160" t="s">
        <v>193</v>
      </c>
      <c r="MF160" t="s">
        <v>193</v>
      </c>
      <c r="MG160" t="s">
        <v>193</v>
      </c>
      <c r="MH160" t="s">
        <v>193</v>
      </c>
      <c r="MI160" t="s">
        <v>193</v>
      </c>
      <c r="MJ160" t="s">
        <v>193</v>
      </c>
      <c r="MK160" t="s">
        <v>193</v>
      </c>
      <c r="ML160" t="s">
        <v>193</v>
      </c>
      <c r="MM160" t="s">
        <v>193</v>
      </c>
      <c r="MN160" t="s">
        <v>193</v>
      </c>
      <c r="MO160" t="s">
        <v>193</v>
      </c>
      <c r="MP160" t="s">
        <v>193</v>
      </c>
      <c r="MQ160" t="s">
        <v>193</v>
      </c>
      <c r="MR160" t="s">
        <v>193</v>
      </c>
      <c r="MS160" t="s">
        <v>193</v>
      </c>
      <c r="MT160" t="s">
        <v>193</v>
      </c>
      <c r="MU160" t="s">
        <v>193</v>
      </c>
      <c r="MV160" t="s">
        <v>193</v>
      </c>
      <c r="MW160" t="s">
        <v>193</v>
      </c>
      <c r="MX160" t="s">
        <v>193</v>
      </c>
      <c r="MY160" t="s">
        <v>193</v>
      </c>
      <c r="MZ160" t="s">
        <v>193</v>
      </c>
      <c r="NA160" t="s">
        <v>193</v>
      </c>
      <c r="NB160" t="s">
        <v>193</v>
      </c>
      <c r="NC160">
        <v>196635970</v>
      </c>
      <c r="ND160" t="s">
        <v>3629</v>
      </c>
      <c r="NE160" t="s">
        <v>4377</v>
      </c>
      <c r="NF160" t="s">
        <v>193</v>
      </c>
      <c r="NG160" t="s">
        <v>699</v>
      </c>
      <c r="NH160" t="s">
        <v>700</v>
      </c>
      <c r="NI160" t="s">
        <v>611</v>
      </c>
      <c r="NJ160" t="s">
        <v>193</v>
      </c>
      <c r="NK160">
        <v>162</v>
      </c>
    </row>
    <row r="161" spans="1:375" x14ac:dyDescent="0.35">
      <c r="A161" t="s">
        <v>4378</v>
      </c>
      <c r="B161" t="s">
        <v>4379</v>
      </c>
      <c r="C161" t="s">
        <v>3622</v>
      </c>
      <c r="D161">
        <v>6.4351851853037562E-3</v>
      </c>
      <c r="E161" t="s">
        <v>193</v>
      </c>
      <c r="F161" t="s">
        <v>4369</v>
      </c>
      <c r="G161" t="s">
        <v>809</v>
      </c>
      <c r="H161" t="s">
        <v>3622</v>
      </c>
      <c r="I161" t="s">
        <v>161</v>
      </c>
      <c r="J161" t="s">
        <v>193</v>
      </c>
      <c r="K161" t="s">
        <v>162</v>
      </c>
      <c r="L161" t="s">
        <v>161</v>
      </c>
      <c r="M161" t="s">
        <v>161</v>
      </c>
      <c r="N161" t="s">
        <v>3623</v>
      </c>
      <c r="O161" t="s">
        <v>193</v>
      </c>
      <c r="P161" t="s">
        <v>4370</v>
      </c>
      <c r="Q161" t="s">
        <v>3623</v>
      </c>
      <c r="R161" t="s">
        <v>3623</v>
      </c>
      <c r="S161" t="s">
        <v>117</v>
      </c>
      <c r="T161" t="s">
        <v>119</v>
      </c>
      <c r="U161" t="s">
        <v>169</v>
      </c>
      <c r="V161" t="s">
        <v>119</v>
      </c>
      <c r="W161" t="s">
        <v>233</v>
      </c>
      <c r="X161" t="s">
        <v>232</v>
      </c>
      <c r="Y161" t="s">
        <v>233</v>
      </c>
      <c r="Z161" t="s">
        <v>3624</v>
      </c>
      <c r="AA161" t="s">
        <v>193</v>
      </c>
      <c r="AB161" t="s">
        <v>564</v>
      </c>
      <c r="AC161" t="s">
        <v>3624</v>
      </c>
      <c r="AD161" t="s">
        <v>3624</v>
      </c>
      <c r="AE161" t="s">
        <v>704</v>
      </c>
      <c r="AF161" t="s">
        <v>193</v>
      </c>
      <c r="AG161" t="s">
        <v>170</v>
      </c>
      <c r="AH161" t="s">
        <v>704</v>
      </c>
      <c r="AI161" t="s">
        <v>704</v>
      </c>
      <c r="AJ161" t="s">
        <v>536</v>
      </c>
      <c r="AK161" t="s">
        <v>490</v>
      </c>
      <c r="AL161" t="s">
        <v>109</v>
      </c>
      <c r="AM161" t="s">
        <v>193</v>
      </c>
      <c r="AN161" t="s">
        <v>109</v>
      </c>
      <c r="AO161" t="s">
        <v>193</v>
      </c>
      <c r="AP161" t="s">
        <v>491</v>
      </c>
      <c r="AQ161" t="s">
        <v>193</v>
      </c>
      <c r="AR161" t="s">
        <v>193</v>
      </c>
      <c r="AS161" t="s">
        <v>496</v>
      </c>
      <c r="AT161" t="s">
        <v>193</v>
      </c>
      <c r="AU161" t="s">
        <v>4380</v>
      </c>
      <c r="AV161">
        <v>0</v>
      </c>
      <c r="AW161">
        <v>1</v>
      </c>
      <c r="AX161">
        <v>0</v>
      </c>
      <c r="AY161">
        <v>1</v>
      </c>
      <c r="AZ161">
        <v>1</v>
      </c>
      <c r="BA161">
        <v>0</v>
      </c>
      <c r="BB161">
        <v>0</v>
      </c>
      <c r="BC161" t="s">
        <v>130</v>
      </c>
      <c r="BD161" t="s">
        <v>701</v>
      </c>
      <c r="BE161" t="s">
        <v>112</v>
      </c>
      <c r="BF161">
        <v>1</v>
      </c>
      <c r="BG161">
        <v>0</v>
      </c>
      <c r="BH161">
        <v>0</v>
      </c>
      <c r="BI161">
        <v>0</v>
      </c>
      <c r="BJ161">
        <v>0</v>
      </c>
      <c r="BK161">
        <v>0</v>
      </c>
      <c r="BL161">
        <v>0</v>
      </c>
      <c r="BM161">
        <v>0</v>
      </c>
      <c r="BN161">
        <v>0</v>
      </c>
      <c r="BO161">
        <v>0</v>
      </c>
      <c r="BP161" t="s">
        <v>193</v>
      </c>
      <c r="BQ161" t="s">
        <v>113</v>
      </c>
      <c r="BR161" t="s">
        <v>501</v>
      </c>
      <c r="BS161" t="s">
        <v>193</v>
      </c>
      <c r="BT161" t="s">
        <v>193</v>
      </c>
      <c r="BU161" t="s">
        <v>193</v>
      </c>
      <c r="BV161" t="s">
        <v>193</v>
      </c>
      <c r="BW161" t="s">
        <v>193</v>
      </c>
      <c r="BX161" t="s">
        <v>193</v>
      </c>
      <c r="BY161" t="s">
        <v>193</v>
      </c>
      <c r="BZ161" t="s">
        <v>193</v>
      </c>
      <c r="CA161" t="s">
        <v>193</v>
      </c>
      <c r="CB161" t="s">
        <v>193</v>
      </c>
      <c r="CC161" t="s">
        <v>193</v>
      </c>
      <c r="CD161" t="s">
        <v>193</v>
      </c>
      <c r="CE161" t="s">
        <v>193</v>
      </c>
      <c r="CF161" t="s">
        <v>193</v>
      </c>
      <c r="CG161" t="s">
        <v>193</v>
      </c>
      <c r="CH161" t="s">
        <v>193</v>
      </c>
      <c r="CI161" t="s">
        <v>193</v>
      </c>
      <c r="CJ161" t="s">
        <v>193</v>
      </c>
      <c r="CK161" t="s">
        <v>193</v>
      </c>
      <c r="CL161" t="s">
        <v>193</v>
      </c>
      <c r="CM161" t="s">
        <v>193</v>
      </c>
      <c r="CN161" t="s">
        <v>193</v>
      </c>
      <c r="CO161" t="s">
        <v>193</v>
      </c>
      <c r="CP161" t="s">
        <v>193</v>
      </c>
      <c r="CQ161" t="s">
        <v>193</v>
      </c>
      <c r="CR161" t="s">
        <v>193</v>
      </c>
      <c r="CS161" t="s">
        <v>193</v>
      </c>
      <c r="CT161" t="s">
        <v>193</v>
      </c>
      <c r="CU161" t="s">
        <v>193</v>
      </c>
      <c r="CV161" t="s">
        <v>193</v>
      </c>
      <c r="CW161" t="s">
        <v>193</v>
      </c>
      <c r="CX161" t="s">
        <v>193</v>
      </c>
      <c r="CY161" t="s">
        <v>193</v>
      </c>
      <c r="CZ161" t="s">
        <v>193</v>
      </c>
      <c r="DA161" t="s">
        <v>193</v>
      </c>
      <c r="DB161" t="s">
        <v>193</v>
      </c>
      <c r="DC161" t="s">
        <v>193</v>
      </c>
      <c r="DD161" t="s">
        <v>193</v>
      </c>
      <c r="DE161" t="s">
        <v>193</v>
      </c>
      <c r="DF161" t="s">
        <v>193</v>
      </c>
      <c r="DG161" t="s">
        <v>193</v>
      </c>
      <c r="DH161" t="s">
        <v>193</v>
      </c>
      <c r="DI161" t="s">
        <v>193</v>
      </c>
      <c r="DJ161" t="s">
        <v>193</v>
      </c>
      <c r="DK161" t="s">
        <v>193</v>
      </c>
      <c r="DL161" t="s">
        <v>193</v>
      </c>
      <c r="DM161" t="s">
        <v>193</v>
      </c>
      <c r="DN161" t="s">
        <v>193</v>
      </c>
      <c r="DO161" t="s">
        <v>193</v>
      </c>
      <c r="DP161" t="s">
        <v>193</v>
      </c>
      <c r="DQ161" t="s">
        <v>193</v>
      </c>
      <c r="DR161" t="s">
        <v>193</v>
      </c>
      <c r="DS161" t="s">
        <v>193</v>
      </c>
      <c r="DT161" t="s">
        <v>193</v>
      </c>
      <c r="DU161" t="s">
        <v>193</v>
      </c>
      <c r="DV161" t="s">
        <v>193</v>
      </c>
      <c r="DW161" t="s">
        <v>193</v>
      </c>
      <c r="DX161" t="s">
        <v>193</v>
      </c>
      <c r="DY161" t="s">
        <v>193</v>
      </c>
      <c r="DZ161" t="s">
        <v>193</v>
      </c>
      <c r="EA161" t="s">
        <v>193</v>
      </c>
      <c r="EB161" t="s">
        <v>193</v>
      </c>
      <c r="EC161" t="s">
        <v>193</v>
      </c>
      <c r="ED161" t="s">
        <v>193</v>
      </c>
      <c r="EE161" t="s">
        <v>193</v>
      </c>
      <c r="EF161" t="s">
        <v>193</v>
      </c>
      <c r="EG161" t="s">
        <v>193</v>
      </c>
      <c r="EH161" t="s">
        <v>193</v>
      </c>
      <c r="EI161" t="s">
        <v>193</v>
      </c>
      <c r="EJ161" t="s">
        <v>193</v>
      </c>
      <c r="EK161" t="s">
        <v>193</v>
      </c>
      <c r="EL161" t="s">
        <v>193</v>
      </c>
      <c r="EM161" t="s">
        <v>193</v>
      </c>
      <c r="EN161" t="s">
        <v>717</v>
      </c>
      <c r="EO161">
        <v>1</v>
      </c>
      <c r="EP161">
        <v>1</v>
      </c>
      <c r="EQ161">
        <v>1</v>
      </c>
      <c r="ER161">
        <v>1</v>
      </c>
      <c r="ES161">
        <v>1</v>
      </c>
      <c r="ET161">
        <v>1</v>
      </c>
      <c r="EU161">
        <v>1</v>
      </c>
      <c r="EV161">
        <v>1</v>
      </c>
      <c r="EW161">
        <v>0</v>
      </c>
      <c r="EX161" t="s">
        <v>109</v>
      </c>
      <c r="EY161">
        <v>30</v>
      </c>
      <c r="EZ161">
        <v>30</v>
      </c>
      <c r="FA161" t="s">
        <v>193</v>
      </c>
      <c r="FB161" t="s">
        <v>193</v>
      </c>
      <c r="FC161" t="s">
        <v>193</v>
      </c>
      <c r="FD161">
        <v>30</v>
      </c>
      <c r="FE161" t="s">
        <v>109</v>
      </c>
      <c r="FF161">
        <v>25</v>
      </c>
      <c r="FG161" t="s">
        <v>109</v>
      </c>
      <c r="FH161">
        <v>25</v>
      </c>
      <c r="FI161" t="s">
        <v>109</v>
      </c>
      <c r="FJ161" t="s">
        <v>114</v>
      </c>
      <c r="FK161" t="s">
        <v>193</v>
      </c>
      <c r="FL161" t="s">
        <v>193</v>
      </c>
      <c r="FM161" t="s">
        <v>121</v>
      </c>
      <c r="FN161" t="s">
        <v>122</v>
      </c>
      <c r="FO161" t="s">
        <v>508</v>
      </c>
      <c r="FP161">
        <v>100</v>
      </c>
      <c r="FQ161">
        <v>20</v>
      </c>
      <c r="FR161">
        <v>200</v>
      </c>
      <c r="FS161">
        <v>200</v>
      </c>
      <c r="FT161" t="s">
        <v>109</v>
      </c>
      <c r="FU161" t="s">
        <v>109</v>
      </c>
      <c r="FV161">
        <v>50</v>
      </c>
      <c r="FW161" t="s">
        <v>193</v>
      </c>
      <c r="FX161" t="s">
        <v>193</v>
      </c>
      <c r="FY161">
        <v>50</v>
      </c>
      <c r="FZ161" t="s">
        <v>109</v>
      </c>
      <c r="GA161" t="s">
        <v>109</v>
      </c>
      <c r="GB161">
        <v>75</v>
      </c>
      <c r="GC161" t="s">
        <v>193</v>
      </c>
      <c r="GD161" t="s">
        <v>193</v>
      </c>
      <c r="GE161">
        <v>75</v>
      </c>
      <c r="GF161" t="s">
        <v>109</v>
      </c>
      <c r="GG161" t="s">
        <v>109</v>
      </c>
      <c r="GH161">
        <v>100</v>
      </c>
      <c r="GI161" t="s">
        <v>193</v>
      </c>
      <c r="GJ161" t="s">
        <v>193</v>
      </c>
      <c r="GK161" t="s">
        <v>193</v>
      </c>
      <c r="GL161">
        <v>100</v>
      </c>
      <c r="GM161" t="s">
        <v>109</v>
      </c>
      <c r="GN161" t="s">
        <v>109</v>
      </c>
      <c r="GO161" t="s">
        <v>193</v>
      </c>
      <c r="GP161">
        <v>5</v>
      </c>
      <c r="GQ161" t="s">
        <v>193</v>
      </c>
      <c r="GR161" t="s">
        <v>193</v>
      </c>
      <c r="GS161" t="s">
        <v>193</v>
      </c>
      <c r="GT161" t="s">
        <v>193</v>
      </c>
      <c r="GU161" t="s">
        <v>193</v>
      </c>
      <c r="GV161" t="s">
        <v>193</v>
      </c>
      <c r="GW161" t="s">
        <v>109</v>
      </c>
      <c r="GX161" t="s">
        <v>156</v>
      </c>
      <c r="GY161">
        <v>5</v>
      </c>
      <c r="GZ161" t="s">
        <v>114</v>
      </c>
      <c r="HA161" t="s">
        <v>193</v>
      </c>
      <c r="HB161" t="s">
        <v>193</v>
      </c>
      <c r="HC161" t="s">
        <v>193</v>
      </c>
      <c r="HD161" t="s">
        <v>193</v>
      </c>
      <c r="HE161" t="s">
        <v>193</v>
      </c>
      <c r="HF161" t="s">
        <v>193</v>
      </c>
      <c r="HG161" t="s">
        <v>193</v>
      </c>
      <c r="HH161" t="s">
        <v>193</v>
      </c>
      <c r="HI161" t="s">
        <v>193</v>
      </c>
      <c r="HJ161" t="s">
        <v>193</v>
      </c>
      <c r="HK161" t="s">
        <v>193</v>
      </c>
      <c r="HL161" t="s">
        <v>193</v>
      </c>
      <c r="HM161" t="s">
        <v>193</v>
      </c>
      <c r="HN161" t="s">
        <v>193</v>
      </c>
      <c r="HO161" t="s">
        <v>193</v>
      </c>
      <c r="HP161" t="s">
        <v>193</v>
      </c>
      <c r="HQ161" t="s">
        <v>193</v>
      </c>
      <c r="HR161" t="s">
        <v>193</v>
      </c>
      <c r="HS161" t="s">
        <v>193</v>
      </c>
      <c r="HT161" t="s">
        <v>193</v>
      </c>
      <c r="HU161" t="s">
        <v>193</v>
      </c>
      <c r="HV161" t="s">
        <v>193</v>
      </c>
      <c r="HW161" t="s">
        <v>193</v>
      </c>
      <c r="HX161" t="s">
        <v>193</v>
      </c>
      <c r="HY161" t="s">
        <v>193</v>
      </c>
      <c r="HZ161" t="s">
        <v>114</v>
      </c>
      <c r="IA161" t="s">
        <v>114</v>
      </c>
      <c r="IB161" t="s">
        <v>109</v>
      </c>
      <c r="IC161" t="s">
        <v>117</v>
      </c>
      <c r="ID161" t="s">
        <v>789</v>
      </c>
      <c r="IE161" t="s">
        <v>119</v>
      </c>
      <c r="IF161" t="s">
        <v>789</v>
      </c>
      <c r="IG161" t="s">
        <v>193</v>
      </c>
      <c r="IH161" t="s">
        <v>193</v>
      </c>
      <c r="II161" t="s">
        <v>193</v>
      </c>
      <c r="IJ161" t="s">
        <v>193</v>
      </c>
      <c r="IK161" t="s">
        <v>193</v>
      </c>
      <c r="IL161" t="s">
        <v>193</v>
      </c>
      <c r="IM161" t="s">
        <v>193</v>
      </c>
      <c r="IN161" t="s">
        <v>3416</v>
      </c>
      <c r="IO161">
        <v>0</v>
      </c>
      <c r="IP161">
        <v>0</v>
      </c>
      <c r="IQ161">
        <v>1</v>
      </c>
      <c r="IR161">
        <v>1</v>
      </c>
      <c r="IS161">
        <v>1</v>
      </c>
      <c r="IT161">
        <v>1</v>
      </c>
      <c r="IU161">
        <v>1</v>
      </c>
      <c r="IV161">
        <v>0</v>
      </c>
      <c r="IW161" t="s">
        <v>193</v>
      </c>
      <c r="IX161" t="s">
        <v>193</v>
      </c>
      <c r="IY161">
        <v>175</v>
      </c>
      <c r="IZ161" t="s">
        <v>193</v>
      </c>
      <c r="JA161">
        <v>25</v>
      </c>
      <c r="JB161">
        <v>100</v>
      </c>
      <c r="JC161">
        <v>15</v>
      </c>
      <c r="JD161">
        <v>50</v>
      </c>
      <c r="JE161">
        <v>75</v>
      </c>
      <c r="JF161" t="s">
        <v>114</v>
      </c>
      <c r="JG161" t="s">
        <v>193</v>
      </c>
      <c r="JH161" t="s">
        <v>3631</v>
      </c>
      <c r="JI161">
        <v>0</v>
      </c>
      <c r="JJ161">
        <v>1</v>
      </c>
      <c r="JK161">
        <v>1</v>
      </c>
      <c r="JL161" t="s">
        <v>193</v>
      </c>
      <c r="JM161">
        <v>200</v>
      </c>
      <c r="JN161">
        <v>25</v>
      </c>
      <c r="JO161" t="s">
        <v>114</v>
      </c>
      <c r="JP161" t="s">
        <v>193</v>
      </c>
      <c r="JQ161" t="s">
        <v>193</v>
      </c>
      <c r="JR161" t="s">
        <v>109</v>
      </c>
      <c r="JS161" t="s">
        <v>3340</v>
      </c>
      <c r="JT161">
        <v>1</v>
      </c>
      <c r="JU161">
        <v>0</v>
      </c>
      <c r="JV161">
        <v>0</v>
      </c>
      <c r="JW161">
        <v>0</v>
      </c>
      <c r="JX161">
        <v>0</v>
      </c>
      <c r="JY161">
        <v>0</v>
      </c>
      <c r="JZ161" t="s">
        <v>193</v>
      </c>
      <c r="KA161" t="s">
        <v>3632</v>
      </c>
      <c r="KB161">
        <v>1</v>
      </c>
      <c r="KC161">
        <v>1</v>
      </c>
      <c r="KD161">
        <v>1</v>
      </c>
      <c r="KE161">
        <v>0</v>
      </c>
      <c r="KF161">
        <v>0</v>
      </c>
      <c r="KG161">
        <v>0</v>
      </c>
      <c r="KH161">
        <v>0</v>
      </c>
      <c r="KI161">
        <v>0</v>
      </c>
      <c r="KJ161" t="s">
        <v>193</v>
      </c>
      <c r="KK161" t="s">
        <v>109</v>
      </c>
      <c r="KL161" t="s">
        <v>193</v>
      </c>
      <c r="KM161" t="s">
        <v>3510</v>
      </c>
      <c r="KN161">
        <v>0</v>
      </c>
      <c r="KO161">
        <v>0</v>
      </c>
      <c r="KP161">
        <v>0</v>
      </c>
      <c r="KQ161">
        <v>0</v>
      </c>
      <c r="KR161">
        <v>1</v>
      </c>
      <c r="KS161">
        <v>0</v>
      </c>
      <c r="KT161">
        <v>0</v>
      </c>
      <c r="KU161" t="s">
        <v>193</v>
      </c>
      <c r="KV161" t="s">
        <v>193</v>
      </c>
      <c r="KW161" t="s">
        <v>193</v>
      </c>
      <c r="KX161" t="s">
        <v>193</v>
      </c>
      <c r="KY161" t="s">
        <v>193</v>
      </c>
      <c r="KZ161" t="s">
        <v>193</v>
      </c>
      <c r="LA161" t="s">
        <v>193</v>
      </c>
      <c r="LB161" t="s">
        <v>193</v>
      </c>
      <c r="LC161" t="s">
        <v>193</v>
      </c>
      <c r="LD161" t="s">
        <v>193</v>
      </c>
      <c r="LE161" t="s">
        <v>193</v>
      </c>
      <c r="LF161" t="s">
        <v>193</v>
      </c>
      <c r="LG161" t="s">
        <v>193</v>
      </c>
      <c r="LH161" t="s">
        <v>193</v>
      </c>
      <c r="LI161" t="s">
        <v>193</v>
      </c>
      <c r="LJ161" t="s">
        <v>193</v>
      </c>
      <c r="LK161" t="s">
        <v>193</v>
      </c>
      <c r="LL161" t="s">
        <v>193</v>
      </c>
      <c r="LM161" t="s">
        <v>193</v>
      </c>
      <c r="LN161" t="s">
        <v>193</v>
      </c>
      <c r="LO161" t="s">
        <v>193</v>
      </c>
      <c r="LP161" t="s">
        <v>193</v>
      </c>
      <c r="LQ161" t="s">
        <v>193</v>
      </c>
      <c r="LR161" t="s">
        <v>193</v>
      </c>
      <c r="LS161" t="s">
        <v>193</v>
      </c>
      <c r="LT161" t="s">
        <v>193</v>
      </c>
      <c r="LU161" t="s">
        <v>193</v>
      </c>
      <c r="LV161" t="s">
        <v>193</v>
      </c>
      <c r="LW161" t="s">
        <v>193</v>
      </c>
      <c r="LX161" t="s">
        <v>193</v>
      </c>
      <c r="LY161" t="s">
        <v>193</v>
      </c>
      <c r="LZ161" t="s">
        <v>193</v>
      </c>
      <c r="MA161" t="s">
        <v>193</v>
      </c>
      <c r="MB161" t="s">
        <v>193</v>
      </c>
      <c r="MC161" t="s">
        <v>193</v>
      </c>
      <c r="MD161" t="s">
        <v>193</v>
      </c>
      <c r="ME161" t="s">
        <v>193</v>
      </c>
      <c r="MF161" t="s">
        <v>193</v>
      </c>
      <c r="MG161" t="s">
        <v>193</v>
      </c>
      <c r="MH161" t="s">
        <v>193</v>
      </c>
      <c r="MI161" t="s">
        <v>193</v>
      </c>
      <c r="MJ161" t="s">
        <v>193</v>
      </c>
      <c r="MK161" t="s">
        <v>193</v>
      </c>
      <c r="ML161" t="s">
        <v>193</v>
      </c>
      <c r="MM161" t="s">
        <v>193</v>
      </c>
      <c r="MN161" t="s">
        <v>193</v>
      </c>
      <c r="MO161" t="s">
        <v>193</v>
      </c>
      <c r="MP161" t="s">
        <v>193</v>
      </c>
      <c r="MQ161" t="s">
        <v>193</v>
      </c>
      <c r="MR161" t="s">
        <v>193</v>
      </c>
      <c r="MS161" t="s">
        <v>193</v>
      </c>
      <c r="MT161" t="s">
        <v>193</v>
      </c>
      <c r="MU161" t="s">
        <v>193</v>
      </c>
      <c r="MV161" t="s">
        <v>193</v>
      </c>
      <c r="MW161" t="s">
        <v>193</v>
      </c>
      <c r="MX161" t="s">
        <v>193</v>
      </c>
      <c r="MY161" t="s">
        <v>193</v>
      </c>
      <c r="MZ161" t="s">
        <v>193</v>
      </c>
      <c r="NA161" t="s">
        <v>193</v>
      </c>
      <c r="NB161" t="s">
        <v>193</v>
      </c>
      <c r="NC161">
        <v>196635976</v>
      </c>
      <c r="ND161" t="s">
        <v>3630</v>
      </c>
      <c r="NE161" t="s">
        <v>4381</v>
      </c>
      <c r="NF161" t="s">
        <v>193</v>
      </c>
      <c r="NG161" t="s">
        <v>699</v>
      </c>
      <c r="NH161" t="s">
        <v>700</v>
      </c>
      <c r="NI161" t="s">
        <v>611</v>
      </c>
      <c r="NJ161" t="s">
        <v>193</v>
      </c>
      <c r="NK161">
        <v>163</v>
      </c>
    </row>
    <row r="162" spans="1:375" x14ac:dyDescent="0.35">
      <c r="A162" t="s">
        <v>4382</v>
      </c>
      <c r="B162" t="s">
        <v>4383</v>
      </c>
      <c r="C162" t="s">
        <v>3622</v>
      </c>
      <c r="D162">
        <v>4.3402777828305261E-4</v>
      </c>
      <c r="E162" t="s">
        <v>193</v>
      </c>
      <c r="F162" t="s">
        <v>4369</v>
      </c>
      <c r="G162" t="s">
        <v>193</v>
      </c>
      <c r="H162" t="s">
        <v>3622</v>
      </c>
      <c r="I162" t="s">
        <v>161</v>
      </c>
      <c r="J162" t="s">
        <v>193</v>
      </c>
      <c r="K162" t="s">
        <v>162</v>
      </c>
      <c r="L162" t="s">
        <v>161</v>
      </c>
      <c r="M162" t="s">
        <v>161</v>
      </c>
      <c r="N162" t="s">
        <v>3623</v>
      </c>
      <c r="O162" t="s">
        <v>193</v>
      </c>
      <c r="P162" t="s">
        <v>4370</v>
      </c>
      <c r="Q162" t="s">
        <v>3623</v>
      </c>
      <c r="R162" t="s">
        <v>3623</v>
      </c>
      <c r="S162" t="s">
        <v>117</v>
      </c>
      <c r="T162" t="s">
        <v>119</v>
      </c>
      <c r="U162" t="s">
        <v>169</v>
      </c>
      <c r="V162" t="s">
        <v>119</v>
      </c>
      <c r="W162" t="s">
        <v>233</v>
      </c>
      <c r="X162" t="s">
        <v>232</v>
      </c>
      <c r="Y162" t="s">
        <v>233</v>
      </c>
      <c r="Z162" t="s">
        <v>3624</v>
      </c>
      <c r="AA162" t="s">
        <v>193</v>
      </c>
      <c r="AB162" t="s">
        <v>564</v>
      </c>
      <c r="AC162" t="s">
        <v>3624</v>
      </c>
      <c r="AD162" t="s">
        <v>3624</v>
      </c>
      <c r="AE162" t="s">
        <v>704</v>
      </c>
      <c r="AF162" t="s">
        <v>193</v>
      </c>
      <c r="AG162" t="s">
        <v>170</v>
      </c>
      <c r="AH162" t="s">
        <v>704</v>
      </c>
      <c r="AI162" t="s">
        <v>704</v>
      </c>
      <c r="AJ162" t="s">
        <v>536</v>
      </c>
      <c r="AK162" t="s">
        <v>490</v>
      </c>
      <c r="AL162" t="s">
        <v>109</v>
      </c>
      <c r="AM162" t="s">
        <v>193</v>
      </c>
      <c r="AN162" t="s">
        <v>109</v>
      </c>
      <c r="AO162" t="s">
        <v>193</v>
      </c>
      <c r="AP162" t="s">
        <v>491</v>
      </c>
      <c r="AQ162" t="s">
        <v>193</v>
      </c>
      <c r="AR162" t="s">
        <v>193</v>
      </c>
      <c r="AS162" t="s">
        <v>492</v>
      </c>
      <c r="AT162" t="s">
        <v>193</v>
      </c>
      <c r="AU162" t="s">
        <v>4384</v>
      </c>
      <c r="AV162">
        <v>1</v>
      </c>
      <c r="AW162">
        <v>0</v>
      </c>
      <c r="AX162">
        <v>0</v>
      </c>
      <c r="AY162">
        <v>0</v>
      </c>
      <c r="AZ162">
        <v>1</v>
      </c>
      <c r="BA162">
        <v>0</v>
      </c>
      <c r="BB162">
        <v>0</v>
      </c>
      <c r="BC162" t="s">
        <v>110</v>
      </c>
      <c r="BD162" t="s">
        <v>1423</v>
      </c>
      <c r="BE162" t="s">
        <v>112</v>
      </c>
      <c r="BF162">
        <v>1</v>
      </c>
      <c r="BG162">
        <v>0</v>
      </c>
      <c r="BH162">
        <v>0</v>
      </c>
      <c r="BI162">
        <v>0</v>
      </c>
      <c r="BJ162">
        <v>0</v>
      </c>
      <c r="BK162">
        <v>0</v>
      </c>
      <c r="BL162">
        <v>0</v>
      </c>
      <c r="BM162">
        <v>0</v>
      </c>
      <c r="BN162">
        <v>0</v>
      </c>
      <c r="BO162">
        <v>0</v>
      </c>
      <c r="BP162" t="s">
        <v>193</v>
      </c>
      <c r="BQ162" t="s">
        <v>128</v>
      </c>
      <c r="BR162" t="s">
        <v>501</v>
      </c>
      <c r="BS162" t="s">
        <v>499</v>
      </c>
      <c r="BT162">
        <v>1</v>
      </c>
      <c r="BU162">
        <v>1</v>
      </c>
      <c r="BV162">
        <v>1</v>
      </c>
      <c r="BW162">
        <v>1</v>
      </c>
      <c r="BX162">
        <v>1</v>
      </c>
      <c r="BY162">
        <v>1</v>
      </c>
      <c r="BZ162">
        <v>1</v>
      </c>
      <c r="CA162">
        <v>0</v>
      </c>
      <c r="CB162" t="s">
        <v>498</v>
      </c>
      <c r="CC162">
        <v>200</v>
      </c>
      <c r="CD162">
        <v>100</v>
      </c>
      <c r="CE162" t="s">
        <v>109</v>
      </c>
      <c r="CF162">
        <v>300</v>
      </c>
      <c r="CG162">
        <v>115.384615384615</v>
      </c>
      <c r="CH162" t="s">
        <v>109</v>
      </c>
      <c r="CI162">
        <v>200</v>
      </c>
      <c r="CJ162">
        <v>86.956521739130395</v>
      </c>
      <c r="CK162" t="s">
        <v>109</v>
      </c>
      <c r="CL162">
        <v>250</v>
      </c>
      <c r="CM162">
        <v>86.2068965517241</v>
      </c>
      <c r="CN162" t="s">
        <v>109</v>
      </c>
      <c r="CO162">
        <v>450</v>
      </c>
      <c r="CP162">
        <v>187.5</v>
      </c>
      <c r="CQ162" t="s">
        <v>114</v>
      </c>
      <c r="CR162">
        <v>600</v>
      </c>
      <c r="CS162">
        <v>250</v>
      </c>
      <c r="CT162" t="s">
        <v>114</v>
      </c>
      <c r="CU162" t="s">
        <v>622</v>
      </c>
      <c r="CV162" t="s">
        <v>114</v>
      </c>
      <c r="CW162" t="s">
        <v>193</v>
      </c>
      <c r="CX162" t="s">
        <v>193</v>
      </c>
      <c r="CY162" t="s">
        <v>121</v>
      </c>
      <c r="CZ162" t="s">
        <v>122</v>
      </c>
      <c r="DA162" t="s">
        <v>121</v>
      </c>
      <c r="DB162">
        <v>500</v>
      </c>
      <c r="DC162">
        <v>125</v>
      </c>
      <c r="DD162">
        <v>946.25</v>
      </c>
      <c r="DE162">
        <v>946.25</v>
      </c>
      <c r="DF162" t="s">
        <v>109</v>
      </c>
      <c r="DG162" t="s">
        <v>109</v>
      </c>
      <c r="DH162" t="s">
        <v>3634</v>
      </c>
      <c r="DI162">
        <v>0</v>
      </c>
      <c r="DJ162">
        <v>1</v>
      </c>
      <c r="DK162">
        <v>0</v>
      </c>
      <c r="DL162">
        <v>0</v>
      </c>
      <c r="DM162">
        <v>0</v>
      </c>
      <c r="DN162">
        <v>0</v>
      </c>
      <c r="DO162">
        <v>0</v>
      </c>
      <c r="DP162">
        <v>1</v>
      </c>
      <c r="DQ162">
        <v>0</v>
      </c>
      <c r="DR162">
        <v>0</v>
      </c>
      <c r="DS162">
        <v>0</v>
      </c>
      <c r="DT162">
        <v>0</v>
      </c>
      <c r="DU162">
        <v>0</v>
      </c>
      <c r="DV162">
        <v>0</v>
      </c>
      <c r="DW162" t="s">
        <v>193</v>
      </c>
      <c r="DX162" t="s">
        <v>127</v>
      </c>
      <c r="DY162">
        <v>0</v>
      </c>
      <c r="DZ162">
        <v>0</v>
      </c>
      <c r="EA162">
        <v>0</v>
      </c>
      <c r="EB162">
        <v>0</v>
      </c>
      <c r="EC162">
        <v>0</v>
      </c>
      <c r="ED162">
        <v>0</v>
      </c>
      <c r="EE162">
        <v>1</v>
      </c>
      <c r="EF162">
        <v>0</v>
      </c>
      <c r="EG162" t="s">
        <v>114</v>
      </c>
      <c r="EH162" t="s">
        <v>114</v>
      </c>
      <c r="EI162" t="s">
        <v>109</v>
      </c>
      <c r="EJ162" t="s">
        <v>117</v>
      </c>
      <c r="EK162" t="s">
        <v>789</v>
      </c>
      <c r="EL162" t="s">
        <v>119</v>
      </c>
      <c r="EM162" t="s">
        <v>789</v>
      </c>
      <c r="EN162" t="s">
        <v>193</v>
      </c>
      <c r="EO162" t="s">
        <v>193</v>
      </c>
      <c r="EP162" t="s">
        <v>193</v>
      </c>
      <c r="EQ162" t="s">
        <v>193</v>
      </c>
      <c r="ER162" t="s">
        <v>193</v>
      </c>
      <c r="ES162" t="s">
        <v>193</v>
      </c>
      <c r="ET162" t="s">
        <v>193</v>
      </c>
      <c r="EU162" t="s">
        <v>193</v>
      </c>
      <c r="EV162" t="s">
        <v>193</v>
      </c>
      <c r="EW162" t="s">
        <v>193</v>
      </c>
      <c r="EX162" t="s">
        <v>193</v>
      </c>
      <c r="EY162" t="s">
        <v>193</v>
      </c>
      <c r="EZ162" t="s">
        <v>193</v>
      </c>
      <c r="FA162" t="s">
        <v>193</v>
      </c>
      <c r="FB162" t="s">
        <v>193</v>
      </c>
      <c r="FC162" t="s">
        <v>193</v>
      </c>
      <c r="FD162" t="s">
        <v>193</v>
      </c>
      <c r="FE162" t="s">
        <v>193</v>
      </c>
      <c r="FF162" t="s">
        <v>193</v>
      </c>
      <c r="FG162" t="s">
        <v>193</v>
      </c>
      <c r="FH162" t="s">
        <v>193</v>
      </c>
      <c r="FI162" t="s">
        <v>193</v>
      </c>
      <c r="FJ162" t="s">
        <v>193</v>
      </c>
      <c r="FK162" t="s">
        <v>193</v>
      </c>
      <c r="FL162" t="s">
        <v>193</v>
      </c>
      <c r="FM162" t="s">
        <v>193</v>
      </c>
      <c r="FN162" t="s">
        <v>193</v>
      </c>
      <c r="FO162" t="s">
        <v>193</v>
      </c>
      <c r="FP162" t="s">
        <v>193</v>
      </c>
      <c r="FQ162" t="s">
        <v>193</v>
      </c>
      <c r="FR162" t="s">
        <v>193</v>
      </c>
      <c r="FS162" t="s">
        <v>193</v>
      </c>
      <c r="FT162" t="s">
        <v>193</v>
      </c>
      <c r="FU162" t="s">
        <v>193</v>
      </c>
      <c r="FV162" t="s">
        <v>193</v>
      </c>
      <c r="FW162" t="s">
        <v>193</v>
      </c>
      <c r="FX162" t="s">
        <v>193</v>
      </c>
      <c r="FY162" t="s">
        <v>193</v>
      </c>
      <c r="FZ162" t="s">
        <v>193</v>
      </c>
      <c r="GA162" t="s">
        <v>193</v>
      </c>
      <c r="GB162" t="s">
        <v>193</v>
      </c>
      <c r="GC162" t="s">
        <v>193</v>
      </c>
      <c r="GD162" t="s">
        <v>193</v>
      </c>
      <c r="GE162" t="s">
        <v>193</v>
      </c>
      <c r="GF162" t="s">
        <v>193</v>
      </c>
      <c r="GG162" t="s">
        <v>193</v>
      </c>
      <c r="GH162" t="s">
        <v>193</v>
      </c>
      <c r="GI162" t="s">
        <v>193</v>
      </c>
      <c r="GJ162" t="s">
        <v>193</v>
      </c>
      <c r="GK162" t="s">
        <v>193</v>
      </c>
      <c r="GL162" t="s">
        <v>193</v>
      </c>
      <c r="GM162" t="s">
        <v>193</v>
      </c>
      <c r="GN162" t="s">
        <v>193</v>
      </c>
      <c r="GO162" t="s">
        <v>193</v>
      </c>
      <c r="GP162" t="s">
        <v>193</v>
      </c>
      <c r="GQ162" t="s">
        <v>193</v>
      </c>
      <c r="GR162" t="s">
        <v>193</v>
      </c>
      <c r="GS162" t="s">
        <v>193</v>
      </c>
      <c r="GT162" t="s">
        <v>193</v>
      </c>
      <c r="GU162" t="s">
        <v>193</v>
      </c>
      <c r="GV162" t="s">
        <v>193</v>
      </c>
      <c r="GW162" t="s">
        <v>193</v>
      </c>
      <c r="GX162" t="s">
        <v>193</v>
      </c>
      <c r="GY162" t="s">
        <v>193</v>
      </c>
      <c r="GZ162" t="s">
        <v>193</v>
      </c>
      <c r="HA162" t="s">
        <v>193</v>
      </c>
      <c r="HB162" t="s">
        <v>193</v>
      </c>
      <c r="HC162" t="s">
        <v>193</v>
      </c>
      <c r="HD162" t="s">
        <v>193</v>
      </c>
      <c r="HE162" t="s">
        <v>193</v>
      </c>
      <c r="HF162" t="s">
        <v>193</v>
      </c>
      <c r="HG162" t="s">
        <v>193</v>
      </c>
      <c r="HH162" t="s">
        <v>193</v>
      </c>
      <c r="HI162" t="s">
        <v>193</v>
      </c>
      <c r="HJ162" t="s">
        <v>193</v>
      </c>
      <c r="HK162" t="s">
        <v>193</v>
      </c>
      <c r="HL162" t="s">
        <v>193</v>
      </c>
      <c r="HM162" t="s">
        <v>193</v>
      </c>
      <c r="HN162" t="s">
        <v>193</v>
      </c>
      <c r="HO162" t="s">
        <v>193</v>
      </c>
      <c r="HP162" t="s">
        <v>193</v>
      </c>
      <c r="HQ162" t="s">
        <v>193</v>
      </c>
      <c r="HR162" t="s">
        <v>193</v>
      </c>
      <c r="HS162" t="s">
        <v>193</v>
      </c>
      <c r="HT162" t="s">
        <v>193</v>
      </c>
      <c r="HU162" t="s">
        <v>193</v>
      </c>
      <c r="HV162" t="s">
        <v>193</v>
      </c>
      <c r="HW162" t="s">
        <v>193</v>
      </c>
      <c r="HX162" t="s">
        <v>193</v>
      </c>
      <c r="HY162" t="s">
        <v>193</v>
      </c>
      <c r="HZ162" t="s">
        <v>193</v>
      </c>
      <c r="IA162" t="s">
        <v>193</v>
      </c>
      <c r="IB162" t="s">
        <v>193</v>
      </c>
      <c r="IC162" t="s">
        <v>193</v>
      </c>
      <c r="ID162" t="s">
        <v>193</v>
      </c>
      <c r="IE162" t="s">
        <v>193</v>
      </c>
      <c r="IF162" t="s">
        <v>193</v>
      </c>
      <c r="IG162" t="s">
        <v>193</v>
      </c>
      <c r="IH162" t="s">
        <v>193</v>
      </c>
      <c r="II162" t="s">
        <v>193</v>
      </c>
      <c r="IJ162" t="s">
        <v>193</v>
      </c>
      <c r="IK162" t="s">
        <v>193</v>
      </c>
      <c r="IL162" t="s">
        <v>193</v>
      </c>
      <c r="IM162" t="s">
        <v>193</v>
      </c>
      <c r="IN162" t="s">
        <v>193</v>
      </c>
      <c r="IO162" t="s">
        <v>193</v>
      </c>
      <c r="IP162" t="s">
        <v>193</v>
      </c>
      <c r="IQ162" t="s">
        <v>193</v>
      </c>
      <c r="IR162" t="s">
        <v>193</v>
      </c>
      <c r="IS162" t="s">
        <v>193</v>
      </c>
      <c r="IT162" t="s">
        <v>193</v>
      </c>
      <c r="IU162" t="s">
        <v>193</v>
      </c>
      <c r="IV162" t="s">
        <v>193</v>
      </c>
      <c r="IW162" t="s">
        <v>193</v>
      </c>
      <c r="IX162" t="s">
        <v>193</v>
      </c>
      <c r="IY162" t="s">
        <v>193</v>
      </c>
      <c r="IZ162" t="s">
        <v>193</v>
      </c>
      <c r="JA162" t="s">
        <v>193</v>
      </c>
      <c r="JB162" t="s">
        <v>193</v>
      </c>
      <c r="JC162" t="s">
        <v>193</v>
      </c>
      <c r="JD162" t="s">
        <v>193</v>
      </c>
      <c r="JE162" t="s">
        <v>193</v>
      </c>
      <c r="JF162" t="s">
        <v>193</v>
      </c>
      <c r="JG162" t="s">
        <v>193</v>
      </c>
      <c r="JH162" t="s">
        <v>3635</v>
      </c>
      <c r="JI162">
        <v>1</v>
      </c>
      <c r="JJ162">
        <v>0</v>
      </c>
      <c r="JK162">
        <v>0</v>
      </c>
      <c r="JL162">
        <v>250</v>
      </c>
      <c r="JM162" t="s">
        <v>193</v>
      </c>
      <c r="JN162" t="s">
        <v>193</v>
      </c>
      <c r="JO162" t="s">
        <v>114</v>
      </c>
      <c r="JP162" t="s">
        <v>193</v>
      </c>
      <c r="JQ162" t="s">
        <v>193</v>
      </c>
      <c r="JR162" t="s">
        <v>109</v>
      </c>
      <c r="JS162" t="s">
        <v>3340</v>
      </c>
      <c r="JT162">
        <v>1</v>
      </c>
      <c r="JU162">
        <v>0</v>
      </c>
      <c r="JV162">
        <v>0</v>
      </c>
      <c r="JW162">
        <v>0</v>
      </c>
      <c r="JX162">
        <v>0</v>
      </c>
      <c r="JY162">
        <v>0</v>
      </c>
      <c r="JZ162" t="s">
        <v>193</v>
      </c>
      <c r="KA162" t="s">
        <v>3336</v>
      </c>
      <c r="KB162">
        <v>0</v>
      </c>
      <c r="KC162">
        <v>1</v>
      </c>
      <c r="KD162">
        <v>1</v>
      </c>
      <c r="KE162">
        <v>1</v>
      </c>
      <c r="KF162">
        <v>0</v>
      </c>
      <c r="KG162">
        <v>0</v>
      </c>
      <c r="KH162">
        <v>0</v>
      </c>
      <c r="KI162">
        <v>0</v>
      </c>
      <c r="KJ162" t="s">
        <v>193</v>
      </c>
      <c r="KK162" t="s">
        <v>109</v>
      </c>
      <c r="KL162" t="s">
        <v>193</v>
      </c>
      <c r="KM162" t="s">
        <v>111</v>
      </c>
      <c r="KN162">
        <v>1</v>
      </c>
      <c r="KO162">
        <v>0</v>
      </c>
      <c r="KP162">
        <v>0</v>
      </c>
      <c r="KQ162">
        <v>0</v>
      </c>
      <c r="KR162">
        <v>0</v>
      </c>
      <c r="KS162">
        <v>0</v>
      </c>
      <c r="KT162">
        <v>0</v>
      </c>
      <c r="KU162" t="s">
        <v>193</v>
      </c>
      <c r="KV162" t="s">
        <v>193</v>
      </c>
      <c r="KW162" t="s">
        <v>193</v>
      </c>
      <c r="KX162" t="s">
        <v>193</v>
      </c>
      <c r="KY162" t="s">
        <v>193</v>
      </c>
      <c r="KZ162" t="s">
        <v>193</v>
      </c>
      <c r="LA162" t="s">
        <v>193</v>
      </c>
      <c r="LB162" t="s">
        <v>193</v>
      </c>
      <c r="LC162" t="s">
        <v>193</v>
      </c>
      <c r="LD162" t="s">
        <v>193</v>
      </c>
      <c r="LE162" t="s">
        <v>193</v>
      </c>
      <c r="LF162" t="s">
        <v>193</v>
      </c>
      <c r="LG162" t="s">
        <v>193</v>
      </c>
      <c r="LH162" t="s">
        <v>193</v>
      </c>
      <c r="LI162" t="s">
        <v>193</v>
      </c>
      <c r="LJ162" t="s">
        <v>193</v>
      </c>
      <c r="LK162" t="s">
        <v>193</v>
      </c>
      <c r="LL162" t="s">
        <v>193</v>
      </c>
      <c r="LM162" t="s">
        <v>193</v>
      </c>
      <c r="LN162" t="s">
        <v>193</v>
      </c>
      <c r="LO162" t="s">
        <v>193</v>
      </c>
      <c r="LP162" t="s">
        <v>193</v>
      </c>
      <c r="LQ162" t="s">
        <v>193</v>
      </c>
      <c r="LR162" t="s">
        <v>193</v>
      </c>
      <c r="LS162" t="s">
        <v>193</v>
      </c>
      <c r="LT162" t="s">
        <v>193</v>
      </c>
      <c r="LU162" t="s">
        <v>193</v>
      </c>
      <c r="LV162" t="s">
        <v>193</v>
      </c>
      <c r="LW162" t="s">
        <v>193</v>
      </c>
      <c r="LX162" t="s">
        <v>193</v>
      </c>
      <c r="LY162" t="s">
        <v>193</v>
      </c>
      <c r="LZ162" t="s">
        <v>193</v>
      </c>
      <c r="MA162" t="s">
        <v>193</v>
      </c>
      <c r="MB162" t="s">
        <v>193</v>
      </c>
      <c r="MC162" t="s">
        <v>193</v>
      </c>
      <c r="MD162" t="s">
        <v>193</v>
      </c>
      <c r="ME162" t="s">
        <v>193</v>
      </c>
      <c r="MF162" t="s">
        <v>193</v>
      </c>
      <c r="MG162" t="s">
        <v>193</v>
      </c>
      <c r="MH162" t="s">
        <v>193</v>
      </c>
      <c r="MI162" t="s">
        <v>193</v>
      </c>
      <c r="MJ162" t="s">
        <v>193</v>
      </c>
      <c r="MK162" t="s">
        <v>193</v>
      </c>
      <c r="ML162" t="s">
        <v>193</v>
      </c>
      <c r="MM162" t="s">
        <v>193</v>
      </c>
      <c r="MN162" t="s">
        <v>193</v>
      </c>
      <c r="MO162" t="s">
        <v>193</v>
      </c>
      <c r="MP162" t="s">
        <v>193</v>
      </c>
      <c r="MQ162" t="s">
        <v>193</v>
      </c>
      <c r="MR162" t="s">
        <v>193</v>
      </c>
      <c r="MS162" t="s">
        <v>193</v>
      </c>
      <c r="MT162" t="s">
        <v>193</v>
      </c>
      <c r="MU162" t="s">
        <v>193</v>
      </c>
      <c r="MV162" t="s">
        <v>193</v>
      </c>
      <c r="MW162" t="s">
        <v>193</v>
      </c>
      <c r="MX162" t="s">
        <v>193</v>
      </c>
      <c r="MY162" t="s">
        <v>193</v>
      </c>
      <c r="MZ162" t="s">
        <v>193</v>
      </c>
      <c r="NA162" t="s">
        <v>193</v>
      </c>
      <c r="NB162" t="s">
        <v>193</v>
      </c>
      <c r="NC162">
        <v>196635982</v>
      </c>
      <c r="ND162" t="s">
        <v>3633</v>
      </c>
      <c r="NE162" t="s">
        <v>4385</v>
      </c>
      <c r="NF162" t="s">
        <v>193</v>
      </c>
      <c r="NG162" t="s">
        <v>699</v>
      </c>
      <c r="NH162" t="s">
        <v>700</v>
      </c>
      <c r="NI162" t="s">
        <v>611</v>
      </c>
      <c r="NJ162" t="s">
        <v>193</v>
      </c>
      <c r="NK162">
        <v>164</v>
      </c>
    </row>
    <row r="163" spans="1:375" x14ac:dyDescent="0.35">
      <c r="A163" t="s">
        <v>4386</v>
      </c>
      <c r="B163" t="s">
        <v>4387</v>
      </c>
      <c r="C163" t="s">
        <v>3622</v>
      </c>
      <c r="D163">
        <v>5.2083333321206737E-4</v>
      </c>
      <c r="E163" t="s">
        <v>193</v>
      </c>
      <c r="F163" t="s">
        <v>4369</v>
      </c>
      <c r="G163" t="s">
        <v>193</v>
      </c>
      <c r="H163" t="s">
        <v>3622</v>
      </c>
      <c r="I163" t="s">
        <v>161</v>
      </c>
      <c r="J163" t="s">
        <v>193</v>
      </c>
      <c r="K163" t="s">
        <v>162</v>
      </c>
      <c r="L163" t="s">
        <v>161</v>
      </c>
      <c r="M163" t="s">
        <v>161</v>
      </c>
      <c r="N163" t="s">
        <v>3623</v>
      </c>
      <c r="O163" t="s">
        <v>193</v>
      </c>
      <c r="P163" t="s">
        <v>4370</v>
      </c>
      <c r="Q163" t="s">
        <v>3623</v>
      </c>
      <c r="R163" t="s">
        <v>3623</v>
      </c>
      <c r="S163" t="s">
        <v>117</v>
      </c>
      <c r="T163" t="s">
        <v>119</v>
      </c>
      <c r="U163" t="s">
        <v>169</v>
      </c>
      <c r="V163" t="s">
        <v>119</v>
      </c>
      <c r="W163" t="s">
        <v>233</v>
      </c>
      <c r="X163" t="s">
        <v>232</v>
      </c>
      <c r="Y163" t="s">
        <v>233</v>
      </c>
      <c r="Z163" t="s">
        <v>3624</v>
      </c>
      <c r="AA163" t="s">
        <v>193</v>
      </c>
      <c r="AB163" t="s">
        <v>564</v>
      </c>
      <c r="AC163" t="s">
        <v>3624</v>
      </c>
      <c r="AD163" t="s">
        <v>3624</v>
      </c>
      <c r="AE163" t="s">
        <v>704</v>
      </c>
      <c r="AF163" t="s">
        <v>193</v>
      </c>
      <c r="AG163" t="s">
        <v>170</v>
      </c>
      <c r="AH163" t="s">
        <v>704</v>
      </c>
      <c r="AI163" t="s">
        <v>704</v>
      </c>
      <c r="AJ163" t="s">
        <v>536</v>
      </c>
      <c r="AK163" t="s">
        <v>490</v>
      </c>
      <c r="AL163" t="s">
        <v>109</v>
      </c>
      <c r="AM163" t="s">
        <v>193</v>
      </c>
      <c r="AN163" t="s">
        <v>109</v>
      </c>
      <c r="AO163" t="s">
        <v>193</v>
      </c>
      <c r="AP163" t="s">
        <v>494</v>
      </c>
      <c r="AQ163" t="s">
        <v>193</v>
      </c>
      <c r="AR163" t="s">
        <v>193</v>
      </c>
      <c r="AS163" t="s">
        <v>496</v>
      </c>
      <c r="AT163" t="s">
        <v>193</v>
      </c>
      <c r="AU163" t="s">
        <v>3417</v>
      </c>
      <c r="AV163">
        <v>0</v>
      </c>
      <c r="AW163">
        <v>0</v>
      </c>
      <c r="AX163">
        <v>0</v>
      </c>
      <c r="AY163">
        <v>1</v>
      </c>
      <c r="AZ163">
        <v>1</v>
      </c>
      <c r="BA163">
        <v>0</v>
      </c>
      <c r="BB163">
        <v>0</v>
      </c>
      <c r="BC163" t="s">
        <v>3953</v>
      </c>
      <c r="BD163" t="s">
        <v>3554</v>
      </c>
      <c r="BE163" t="s">
        <v>112</v>
      </c>
      <c r="BF163">
        <v>1</v>
      </c>
      <c r="BG163">
        <v>0</v>
      </c>
      <c r="BH163">
        <v>0</v>
      </c>
      <c r="BI163">
        <v>0</v>
      </c>
      <c r="BJ163">
        <v>0</v>
      </c>
      <c r="BK163">
        <v>0</v>
      </c>
      <c r="BL163">
        <v>0</v>
      </c>
      <c r="BM163">
        <v>0</v>
      </c>
      <c r="BN163">
        <v>0</v>
      </c>
      <c r="BO163">
        <v>0</v>
      </c>
      <c r="BP163" t="s">
        <v>193</v>
      </c>
      <c r="BQ163" t="s">
        <v>113</v>
      </c>
      <c r="BR163" t="s">
        <v>493</v>
      </c>
      <c r="BS163" t="s">
        <v>193</v>
      </c>
      <c r="BT163" t="s">
        <v>193</v>
      </c>
      <c r="BU163" t="s">
        <v>193</v>
      </c>
      <c r="BV163" t="s">
        <v>193</v>
      </c>
      <c r="BW163" t="s">
        <v>193</v>
      </c>
      <c r="BX163" t="s">
        <v>193</v>
      </c>
      <c r="BY163" t="s">
        <v>193</v>
      </c>
      <c r="BZ163" t="s">
        <v>193</v>
      </c>
      <c r="CA163" t="s">
        <v>193</v>
      </c>
      <c r="CB163" t="s">
        <v>193</v>
      </c>
      <c r="CC163" t="s">
        <v>193</v>
      </c>
      <c r="CD163" t="s">
        <v>193</v>
      </c>
      <c r="CE163" t="s">
        <v>193</v>
      </c>
      <c r="CF163" t="s">
        <v>193</v>
      </c>
      <c r="CG163" t="s">
        <v>193</v>
      </c>
      <c r="CH163" t="s">
        <v>193</v>
      </c>
      <c r="CI163" t="s">
        <v>193</v>
      </c>
      <c r="CJ163" t="s">
        <v>193</v>
      </c>
      <c r="CK163" t="s">
        <v>193</v>
      </c>
      <c r="CL163" t="s">
        <v>193</v>
      </c>
      <c r="CM163" t="s">
        <v>193</v>
      </c>
      <c r="CN163" t="s">
        <v>193</v>
      </c>
      <c r="CO163" t="s">
        <v>193</v>
      </c>
      <c r="CP163" t="s">
        <v>193</v>
      </c>
      <c r="CQ163" t="s">
        <v>193</v>
      </c>
      <c r="CR163" t="s">
        <v>193</v>
      </c>
      <c r="CS163" t="s">
        <v>193</v>
      </c>
      <c r="CT163" t="s">
        <v>193</v>
      </c>
      <c r="CU163" t="s">
        <v>193</v>
      </c>
      <c r="CV163" t="s">
        <v>193</v>
      </c>
      <c r="CW163" t="s">
        <v>193</v>
      </c>
      <c r="CX163" t="s">
        <v>193</v>
      </c>
      <c r="CY163" t="s">
        <v>193</v>
      </c>
      <c r="CZ163" t="s">
        <v>193</v>
      </c>
      <c r="DA163" t="s">
        <v>193</v>
      </c>
      <c r="DB163" t="s">
        <v>193</v>
      </c>
      <c r="DC163" t="s">
        <v>193</v>
      </c>
      <c r="DD163" t="s">
        <v>193</v>
      </c>
      <c r="DE163" t="s">
        <v>193</v>
      </c>
      <c r="DF163" t="s">
        <v>193</v>
      </c>
      <c r="DG163" t="s">
        <v>193</v>
      </c>
      <c r="DH163" t="s">
        <v>193</v>
      </c>
      <c r="DI163" t="s">
        <v>193</v>
      </c>
      <c r="DJ163" t="s">
        <v>193</v>
      </c>
      <c r="DK163" t="s">
        <v>193</v>
      </c>
      <c r="DL163" t="s">
        <v>193</v>
      </c>
      <c r="DM163" t="s">
        <v>193</v>
      </c>
      <c r="DN163" t="s">
        <v>193</v>
      </c>
      <c r="DO163" t="s">
        <v>193</v>
      </c>
      <c r="DP163" t="s">
        <v>193</v>
      </c>
      <c r="DQ163" t="s">
        <v>193</v>
      </c>
      <c r="DR163" t="s">
        <v>193</v>
      </c>
      <c r="DS163" t="s">
        <v>193</v>
      </c>
      <c r="DT163" t="s">
        <v>193</v>
      </c>
      <c r="DU163" t="s">
        <v>193</v>
      </c>
      <c r="DV163" t="s">
        <v>193</v>
      </c>
      <c r="DW163" t="s">
        <v>193</v>
      </c>
      <c r="DX163" t="s">
        <v>193</v>
      </c>
      <c r="DY163" t="s">
        <v>193</v>
      </c>
      <c r="DZ163" t="s">
        <v>193</v>
      </c>
      <c r="EA163" t="s">
        <v>193</v>
      </c>
      <c r="EB163" t="s">
        <v>193</v>
      </c>
      <c r="EC163" t="s">
        <v>193</v>
      </c>
      <c r="ED163" t="s">
        <v>193</v>
      </c>
      <c r="EE163" t="s">
        <v>193</v>
      </c>
      <c r="EF163" t="s">
        <v>193</v>
      </c>
      <c r="EG163" t="s">
        <v>193</v>
      </c>
      <c r="EH163" t="s">
        <v>193</v>
      </c>
      <c r="EI163" t="s">
        <v>193</v>
      </c>
      <c r="EJ163" t="s">
        <v>193</v>
      </c>
      <c r="EK163" t="s">
        <v>193</v>
      </c>
      <c r="EL163" t="s">
        <v>193</v>
      </c>
      <c r="EM163" t="s">
        <v>193</v>
      </c>
      <c r="EN163" t="s">
        <v>193</v>
      </c>
      <c r="EO163" t="s">
        <v>193</v>
      </c>
      <c r="EP163" t="s">
        <v>193</v>
      </c>
      <c r="EQ163" t="s">
        <v>193</v>
      </c>
      <c r="ER163" t="s">
        <v>193</v>
      </c>
      <c r="ES163" t="s">
        <v>193</v>
      </c>
      <c r="ET163" t="s">
        <v>193</v>
      </c>
      <c r="EU163" t="s">
        <v>193</v>
      </c>
      <c r="EV163" t="s">
        <v>193</v>
      </c>
      <c r="EW163" t="s">
        <v>193</v>
      </c>
      <c r="EX163" t="s">
        <v>193</v>
      </c>
      <c r="EY163" t="s">
        <v>193</v>
      </c>
      <c r="EZ163" t="s">
        <v>193</v>
      </c>
      <c r="FA163" t="s">
        <v>193</v>
      </c>
      <c r="FB163" t="s">
        <v>193</v>
      </c>
      <c r="FC163" t="s">
        <v>193</v>
      </c>
      <c r="FD163" t="s">
        <v>193</v>
      </c>
      <c r="FE163" t="s">
        <v>193</v>
      </c>
      <c r="FF163" t="s">
        <v>193</v>
      </c>
      <c r="FG163" t="s">
        <v>193</v>
      </c>
      <c r="FH163" t="s">
        <v>193</v>
      </c>
      <c r="FI163" t="s">
        <v>193</v>
      </c>
      <c r="FJ163" t="s">
        <v>193</v>
      </c>
      <c r="FK163" t="s">
        <v>193</v>
      </c>
      <c r="FL163" t="s">
        <v>193</v>
      </c>
      <c r="FM163" t="s">
        <v>193</v>
      </c>
      <c r="FN163" t="s">
        <v>193</v>
      </c>
      <c r="FO163" t="s">
        <v>193</v>
      </c>
      <c r="FP163" t="s">
        <v>193</v>
      </c>
      <c r="FQ163" t="s">
        <v>193</v>
      </c>
      <c r="FR163" t="s">
        <v>193</v>
      </c>
      <c r="FS163" t="s">
        <v>193</v>
      </c>
      <c r="FT163" t="s">
        <v>193</v>
      </c>
      <c r="FU163" t="s">
        <v>193</v>
      </c>
      <c r="FV163" t="s">
        <v>193</v>
      </c>
      <c r="FW163" t="s">
        <v>193</v>
      </c>
      <c r="FX163" t="s">
        <v>193</v>
      </c>
      <c r="FY163" t="s">
        <v>193</v>
      </c>
      <c r="FZ163" t="s">
        <v>193</v>
      </c>
      <c r="GA163" t="s">
        <v>193</v>
      </c>
      <c r="GB163" t="s">
        <v>193</v>
      </c>
      <c r="GC163" t="s">
        <v>193</v>
      </c>
      <c r="GD163" t="s">
        <v>193</v>
      </c>
      <c r="GE163" t="s">
        <v>193</v>
      </c>
      <c r="GF163" t="s">
        <v>193</v>
      </c>
      <c r="GG163" t="s">
        <v>193</v>
      </c>
      <c r="GH163" t="s">
        <v>193</v>
      </c>
      <c r="GI163" t="s">
        <v>193</v>
      </c>
      <c r="GJ163" t="s">
        <v>193</v>
      </c>
      <c r="GK163" t="s">
        <v>193</v>
      </c>
      <c r="GL163" t="s">
        <v>193</v>
      </c>
      <c r="GM163" t="s">
        <v>193</v>
      </c>
      <c r="GN163" t="s">
        <v>193</v>
      </c>
      <c r="GO163" t="s">
        <v>193</v>
      </c>
      <c r="GP163" t="s">
        <v>193</v>
      </c>
      <c r="GQ163" t="s">
        <v>193</v>
      </c>
      <c r="GR163" t="s">
        <v>193</v>
      </c>
      <c r="GS163" t="s">
        <v>193</v>
      </c>
      <c r="GT163" t="s">
        <v>193</v>
      </c>
      <c r="GU163" t="s">
        <v>193</v>
      </c>
      <c r="GV163" t="s">
        <v>193</v>
      </c>
      <c r="GW163" t="s">
        <v>193</v>
      </c>
      <c r="GX163" t="s">
        <v>193</v>
      </c>
      <c r="GY163" t="s">
        <v>193</v>
      </c>
      <c r="GZ163" t="s">
        <v>193</v>
      </c>
      <c r="HA163" t="s">
        <v>193</v>
      </c>
      <c r="HB163" t="s">
        <v>193</v>
      </c>
      <c r="HC163" t="s">
        <v>193</v>
      </c>
      <c r="HD163" t="s">
        <v>193</v>
      </c>
      <c r="HE163" t="s">
        <v>193</v>
      </c>
      <c r="HF163" t="s">
        <v>193</v>
      </c>
      <c r="HG163" t="s">
        <v>193</v>
      </c>
      <c r="HH163" t="s">
        <v>193</v>
      </c>
      <c r="HI163" t="s">
        <v>193</v>
      </c>
      <c r="HJ163" t="s">
        <v>193</v>
      </c>
      <c r="HK163" t="s">
        <v>193</v>
      </c>
      <c r="HL163" t="s">
        <v>193</v>
      </c>
      <c r="HM163" t="s">
        <v>193</v>
      </c>
      <c r="HN163" t="s">
        <v>193</v>
      </c>
      <c r="HO163" t="s">
        <v>193</v>
      </c>
      <c r="HP163" t="s">
        <v>193</v>
      </c>
      <c r="HQ163" t="s">
        <v>193</v>
      </c>
      <c r="HR163" t="s">
        <v>193</v>
      </c>
      <c r="HS163" t="s">
        <v>193</v>
      </c>
      <c r="HT163" t="s">
        <v>193</v>
      </c>
      <c r="HU163" t="s">
        <v>193</v>
      </c>
      <c r="HV163" t="s">
        <v>193</v>
      </c>
      <c r="HW163" t="s">
        <v>193</v>
      </c>
      <c r="HX163" t="s">
        <v>193</v>
      </c>
      <c r="HY163" t="s">
        <v>193</v>
      </c>
      <c r="HZ163" t="s">
        <v>193</v>
      </c>
      <c r="IA163" t="s">
        <v>193</v>
      </c>
      <c r="IB163" t="s">
        <v>193</v>
      </c>
      <c r="IC163" t="s">
        <v>193</v>
      </c>
      <c r="ID163" t="s">
        <v>193</v>
      </c>
      <c r="IE163" t="s">
        <v>193</v>
      </c>
      <c r="IF163" t="s">
        <v>193</v>
      </c>
      <c r="IG163" t="s">
        <v>193</v>
      </c>
      <c r="IH163" t="s">
        <v>193</v>
      </c>
      <c r="II163" t="s">
        <v>193</v>
      </c>
      <c r="IJ163" t="s">
        <v>193</v>
      </c>
      <c r="IK163" t="s">
        <v>193</v>
      </c>
      <c r="IL163" t="s">
        <v>193</v>
      </c>
      <c r="IM163" t="s">
        <v>193</v>
      </c>
      <c r="IN163" t="s">
        <v>3416</v>
      </c>
      <c r="IO163">
        <v>0</v>
      </c>
      <c r="IP163">
        <v>0</v>
      </c>
      <c r="IQ163">
        <v>1</v>
      </c>
      <c r="IR163">
        <v>1</v>
      </c>
      <c r="IS163">
        <v>1</v>
      </c>
      <c r="IT163">
        <v>1</v>
      </c>
      <c r="IU163">
        <v>1</v>
      </c>
      <c r="IV163">
        <v>0</v>
      </c>
      <c r="IW163" t="s">
        <v>193</v>
      </c>
      <c r="IX163" t="s">
        <v>193</v>
      </c>
      <c r="IY163" t="s">
        <v>193</v>
      </c>
      <c r="IZ163" t="s">
        <v>193</v>
      </c>
      <c r="JA163">
        <v>50</v>
      </c>
      <c r="JB163">
        <v>100</v>
      </c>
      <c r="JC163">
        <v>15</v>
      </c>
      <c r="JD163">
        <v>50</v>
      </c>
      <c r="JE163">
        <v>75</v>
      </c>
      <c r="JF163" t="s">
        <v>109</v>
      </c>
      <c r="JG163" t="s">
        <v>193</v>
      </c>
      <c r="JH163" t="s">
        <v>3421</v>
      </c>
      <c r="JI163">
        <v>1</v>
      </c>
      <c r="JJ163">
        <v>1</v>
      </c>
      <c r="JK163">
        <v>1</v>
      </c>
      <c r="JL163">
        <v>250</v>
      </c>
      <c r="JM163">
        <v>250</v>
      </c>
      <c r="JN163">
        <v>25</v>
      </c>
      <c r="JO163" t="s">
        <v>114</v>
      </c>
      <c r="JP163" t="s">
        <v>193</v>
      </c>
      <c r="JQ163" t="s">
        <v>193</v>
      </c>
      <c r="JR163" t="s">
        <v>109</v>
      </c>
      <c r="JS163" t="s">
        <v>3340</v>
      </c>
      <c r="JT163">
        <v>1</v>
      </c>
      <c r="JU163">
        <v>0</v>
      </c>
      <c r="JV163">
        <v>0</v>
      </c>
      <c r="JW163">
        <v>0</v>
      </c>
      <c r="JX163">
        <v>0</v>
      </c>
      <c r="JY163">
        <v>0</v>
      </c>
      <c r="JZ163" t="s">
        <v>193</v>
      </c>
      <c r="KA163" t="s">
        <v>3376</v>
      </c>
      <c r="KB163">
        <v>1</v>
      </c>
      <c r="KC163">
        <v>1</v>
      </c>
      <c r="KD163">
        <v>1</v>
      </c>
      <c r="KE163">
        <v>1</v>
      </c>
      <c r="KF163">
        <v>0</v>
      </c>
      <c r="KG163">
        <v>0</v>
      </c>
      <c r="KH163">
        <v>0</v>
      </c>
      <c r="KI163">
        <v>0</v>
      </c>
      <c r="KJ163" t="s">
        <v>193</v>
      </c>
      <c r="KK163" t="s">
        <v>109</v>
      </c>
      <c r="KL163" t="s">
        <v>193</v>
      </c>
      <c r="KM163" t="s">
        <v>3417</v>
      </c>
      <c r="KN163">
        <v>0</v>
      </c>
      <c r="KO163">
        <v>0</v>
      </c>
      <c r="KP163">
        <v>0</v>
      </c>
      <c r="KQ163">
        <v>1</v>
      </c>
      <c r="KR163">
        <v>1</v>
      </c>
      <c r="KS163">
        <v>0</v>
      </c>
      <c r="KT163">
        <v>0</v>
      </c>
      <c r="KU163" t="s">
        <v>193</v>
      </c>
      <c r="KV163" t="s">
        <v>193</v>
      </c>
      <c r="KW163" t="s">
        <v>193</v>
      </c>
      <c r="KX163" t="s">
        <v>193</v>
      </c>
      <c r="KY163" t="s">
        <v>193</v>
      </c>
      <c r="KZ163" t="s">
        <v>193</v>
      </c>
      <c r="LA163" t="s">
        <v>193</v>
      </c>
      <c r="LB163" t="s">
        <v>193</v>
      </c>
      <c r="LC163" t="s">
        <v>193</v>
      </c>
      <c r="LD163" t="s">
        <v>193</v>
      </c>
      <c r="LE163" t="s">
        <v>193</v>
      </c>
      <c r="LF163" t="s">
        <v>193</v>
      </c>
      <c r="LG163" t="s">
        <v>193</v>
      </c>
      <c r="LH163" t="s">
        <v>193</v>
      </c>
      <c r="LI163" t="s">
        <v>193</v>
      </c>
      <c r="LJ163" t="s">
        <v>193</v>
      </c>
      <c r="LK163" t="s">
        <v>193</v>
      </c>
      <c r="LL163" t="s">
        <v>193</v>
      </c>
      <c r="LM163" t="s">
        <v>193</v>
      </c>
      <c r="LN163" t="s">
        <v>193</v>
      </c>
      <c r="LO163" t="s">
        <v>193</v>
      </c>
      <c r="LP163" t="s">
        <v>193</v>
      </c>
      <c r="LQ163" t="s">
        <v>193</v>
      </c>
      <c r="LR163" t="s">
        <v>193</v>
      </c>
      <c r="LS163" t="s">
        <v>193</v>
      </c>
      <c r="LT163" t="s">
        <v>193</v>
      </c>
      <c r="LU163" t="s">
        <v>193</v>
      </c>
      <c r="LV163" t="s">
        <v>193</v>
      </c>
      <c r="LW163" t="s">
        <v>193</v>
      </c>
      <c r="LX163" t="s">
        <v>193</v>
      </c>
      <c r="LY163" t="s">
        <v>193</v>
      </c>
      <c r="LZ163" t="s">
        <v>193</v>
      </c>
      <c r="MA163" t="s">
        <v>193</v>
      </c>
      <c r="MB163" t="s">
        <v>193</v>
      </c>
      <c r="MC163" t="s">
        <v>193</v>
      </c>
      <c r="MD163" t="s">
        <v>193</v>
      </c>
      <c r="ME163" t="s">
        <v>193</v>
      </c>
      <c r="MF163" t="s">
        <v>193</v>
      </c>
      <c r="MG163" t="s">
        <v>193</v>
      </c>
      <c r="MH163" t="s">
        <v>193</v>
      </c>
      <c r="MI163" t="s">
        <v>193</v>
      </c>
      <c r="MJ163" t="s">
        <v>193</v>
      </c>
      <c r="MK163" t="s">
        <v>193</v>
      </c>
      <c r="ML163" t="s">
        <v>193</v>
      </c>
      <c r="MM163" t="s">
        <v>193</v>
      </c>
      <c r="MN163" t="s">
        <v>193</v>
      </c>
      <c r="MO163" t="s">
        <v>193</v>
      </c>
      <c r="MP163" t="s">
        <v>193</v>
      </c>
      <c r="MQ163" t="s">
        <v>193</v>
      </c>
      <c r="MR163" t="s">
        <v>193</v>
      </c>
      <c r="MS163" t="s">
        <v>193</v>
      </c>
      <c r="MT163" t="s">
        <v>193</v>
      </c>
      <c r="MU163" t="s">
        <v>193</v>
      </c>
      <c r="MV163" t="s">
        <v>193</v>
      </c>
      <c r="MW163" t="s">
        <v>193</v>
      </c>
      <c r="MX163" t="s">
        <v>193</v>
      </c>
      <c r="MY163" t="s">
        <v>193</v>
      </c>
      <c r="MZ163" t="s">
        <v>193</v>
      </c>
      <c r="NA163" t="s">
        <v>193</v>
      </c>
      <c r="NB163" t="s">
        <v>193</v>
      </c>
      <c r="NC163">
        <v>196635987</v>
      </c>
      <c r="ND163" t="s">
        <v>3636</v>
      </c>
      <c r="NE163" t="s">
        <v>4388</v>
      </c>
      <c r="NF163" t="s">
        <v>193</v>
      </c>
      <c r="NG163" t="s">
        <v>699</v>
      </c>
      <c r="NH163" t="s">
        <v>700</v>
      </c>
      <c r="NI163" t="s">
        <v>611</v>
      </c>
      <c r="NJ163" t="s">
        <v>193</v>
      </c>
      <c r="NK163">
        <v>165</v>
      </c>
    </row>
    <row r="164" spans="1:375" x14ac:dyDescent="0.35">
      <c r="A164" t="s">
        <v>4389</v>
      </c>
      <c r="B164" t="s">
        <v>4390</v>
      </c>
      <c r="C164" t="s">
        <v>3622</v>
      </c>
      <c r="D164">
        <v>6.9444444452528842E-3</v>
      </c>
      <c r="E164" t="s">
        <v>193</v>
      </c>
      <c r="F164" t="s">
        <v>4369</v>
      </c>
      <c r="G164" t="s">
        <v>193</v>
      </c>
      <c r="H164" t="s">
        <v>3622</v>
      </c>
      <c r="I164" t="s">
        <v>161</v>
      </c>
      <c r="J164" t="s">
        <v>193</v>
      </c>
      <c r="K164" t="s">
        <v>162</v>
      </c>
      <c r="L164" t="s">
        <v>161</v>
      </c>
      <c r="M164" t="s">
        <v>161</v>
      </c>
      <c r="N164" t="s">
        <v>3623</v>
      </c>
      <c r="O164" t="s">
        <v>193</v>
      </c>
      <c r="P164" t="s">
        <v>4370</v>
      </c>
      <c r="Q164" t="s">
        <v>3623</v>
      </c>
      <c r="R164" t="s">
        <v>3623</v>
      </c>
      <c r="S164" t="s">
        <v>117</v>
      </c>
      <c r="T164" t="s">
        <v>119</v>
      </c>
      <c r="U164" t="s">
        <v>169</v>
      </c>
      <c r="V164" t="s">
        <v>119</v>
      </c>
      <c r="W164" t="s">
        <v>233</v>
      </c>
      <c r="X164" t="s">
        <v>232</v>
      </c>
      <c r="Y164" t="s">
        <v>233</v>
      </c>
      <c r="Z164" t="s">
        <v>3624</v>
      </c>
      <c r="AA164" t="s">
        <v>193</v>
      </c>
      <c r="AB164" t="s">
        <v>564</v>
      </c>
      <c r="AC164" t="s">
        <v>3624</v>
      </c>
      <c r="AD164" t="s">
        <v>3624</v>
      </c>
      <c r="AE164" t="s">
        <v>704</v>
      </c>
      <c r="AF164" t="s">
        <v>193</v>
      </c>
      <c r="AG164" t="s">
        <v>170</v>
      </c>
      <c r="AH164" t="s">
        <v>704</v>
      </c>
      <c r="AI164" t="s">
        <v>704</v>
      </c>
      <c r="AJ164" t="s">
        <v>536</v>
      </c>
      <c r="AK164" t="s">
        <v>490</v>
      </c>
      <c r="AL164" t="s">
        <v>109</v>
      </c>
      <c r="AM164" t="s">
        <v>193</v>
      </c>
      <c r="AN164" t="s">
        <v>109</v>
      </c>
      <c r="AO164" t="s">
        <v>193</v>
      </c>
      <c r="AP164" t="s">
        <v>491</v>
      </c>
      <c r="AQ164" t="s">
        <v>193</v>
      </c>
      <c r="AR164" t="s">
        <v>193</v>
      </c>
      <c r="AS164" t="s">
        <v>496</v>
      </c>
      <c r="AT164" t="s">
        <v>193</v>
      </c>
      <c r="AU164" t="s">
        <v>3554</v>
      </c>
      <c r="AV164">
        <v>0</v>
      </c>
      <c r="AW164">
        <v>0</v>
      </c>
      <c r="AX164">
        <v>0</v>
      </c>
      <c r="AY164">
        <v>1</v>
      </c>
      <c r="AZ164">
        <v>0</v>
      </c>
      <c r="BA164">
        <v>0</v>
      </c>
      <c r="BB164">
        <v>0</v>
      </c>
      <c r="BC164" t="s">
        <v>3953</v>
      </c>
      <c r="BD164" t="s">
        <v>3554</v>
      </c>
      <c r="BE164" t="s">
        <v>112</v>
      </c>
      <c r="BF164">
        <v>1</v>
      </c>
      <c r="BG164">
        <v>0</v>
      </c>
      <c r="BH164">
        <v>0</v>
      </c>
      <c r="BI164">
        <v>0</v>
      </c>
      <c r="BJ164">
        <v>0</v>
      </c>
      <c r="BK164">
        <v>0</v>
      </c>
      <c r="BL164">
        <v>0</v>
      </c>
      <c r="BM164">
        <v>0</v>
      </c>
      <c r="BN164">
        <v>0</v>
      </c>
      <c r="BO164">
        <v>0</v>
      </c>
      <c r="BP164" t="s">
        <v>193</v>
      </c>
      <c r="BQ164" t="s">
        <v>113</v>
      </c>
      <c r="BR164" t="s">
        <v>501</v>
      </c>
      <c r="BS164" t="s">
        <v>193</v>
      </c>
      <c r="BT164" t="s">
        <v>193</v>
      </c>
      <c r="BU164" t="s">
        <v>193</v>
      </c>
      <c r="BV164" t="s">
        <v>193</v>
      </c>
      <c r="BW164" t="s">
        <v>193</v>
      </c>
      <c r="BX164" t="s">
        <v>193</v>
      </c>
      <c r="BY164" t="s">
        <v>193</v>
      </c>
      <c r="BZ164" t="s">
        <v>193</v>
      </c>
      <c r="CA164" t="s">
        <v>193</v>
      </c>
      <c r="CB164" t="s">
        <v>193</v>
      </c>
      <c r="CC164" t="s">
        <v>193</v>
      </c>
      <c r="CD164" t="s">
        <v>193</v>
      </c>
      <c r="CE164" t="s">
        <v>193</v>
      </c>
      <c r="CF164" t="s">
        <v>193</v>
      </c>
      <c r="CG164" t="s">
        <v>193</v>
      </c>
      <c r="CH164" t="s">
        <v>193</v>
      </c>
      <c r="CI164" t="s">
        <v>193</v>
      </c>
      <c r="CJ164" t="s">
        <v>193</v>
      </c>
      <c r="CK164" t="s">
        <v>193</v>
      </c>
      <c r="CL164" t="s">
        <v>193</v>
      </c>
      <c r="CM164" t="s">
        <v>193</v>
      </c>
      <c r="CN164" t="s">
        <v>193</v>
      </c>
      <c r="CO164" t="s">
        <v>193</v>
      </c>
      <c r="CP164" t="s">
        <v>193</v>
      </c>
      <c r="CQ164" t="s">
        <v>193</v>
      </c>
      <c r="CR164" t="s">
        <v>193</v>
      </c>
      <c r="CS164" t="s">
        <v>193</v>
      </c>
      <c r="CT164" t="s">
        <v>193</v>
      </c>
      <c r="CU164" t="s">
        <v>193</v>
      </c>
      <c r="CV164" t="s">
        <v>193</v>
      </c>
      <c r="CW164" t="s">
        <v>193</v>
      </c>
      <c r="CX164" t="s">
        <v>193</v>
      </c>
      <c r="CY164" t="s">
        <v>193</v>
      </c>
      <c r="CZ164" t="s">
        <v>193</v>
      </c>
      <c r="DA164" t="s">
        <v>193</v>
      </c>
      <c r="DB164" t="s">
        <v>193</v>
      </c>
      <c r="DC164" t="s">
        <v>193</v>
      </c>
      <c r="DD164" t="s">
        <v>193</v>
      </c>
      <c r="DE164" t="s">
        <v>193</v>
      </c>
      <c r="DF164" t="s">
        <v>193</v>
      </c>
      <c r="DG164" t="s">
        <v>193</v>
      </c>
      <c r="DH164" t="s">
        <v>193</v>
      </c>
      <c r="DI164" t="s">
        <v>193</v>
      </c>
      <c r="DJ164" t="s">
        <v>193</v>
      </c>
      <c r="DK164" t="s">
        <v>193</v>
      </c>
      <c r="DL164" t="s">
        <v>193</v>
      </c>
      <c r="DM164" t="s">
        <v>193</v>
      </c>
      <c r="DN164" t="s">
        <v>193</v>
      </c>
      <c r="DO164" t="s">
        <v>193</v>
      </c>
      <c r="DP164" t="s">
        <v>193</v>
      </c>
      <c r="DQ164" t="s">
        <v>193</v>
      </c>
      <c r="DR164" t="s">
        <v>193</v>
      </c>
      <c r="DS164" t="s">
        <v>193</v>
      </c>
      <c r="DT164" t="s">
        <v>193</v>
      </c>
      <c r="DU164" t="s">
        <v>193</v>
      </c>
      <c r="DV164" t="s">
        <v>193</v>
      </c>
      <c r="DW164" t="s">
        <v>193</v>
      </c>
      <c r="DX164" t="s">
        <v>193</v>
      </c>
      <c r="DY164" t="s">
        <v>193</v>
      </c>
      <c r="DZ164" t="s">
        <v>193</v>
      </c>
      <c r="EA164" t="s">
        <v>193</v>
      </c>
      <c r="EB164" t="s">
        <v>193</v>
      </c>
      <c r="EC164" t="s">
        <v>193</v>
      </c>
      <c r="ED164" t="s">
        <v>193</v>
      </c>
      <c r="EE164" t="s">
        <v>193</v>
      </c>
      <c r="EF164" t="s">
        <v>193</v>
      </c>
      <c r="EG164" t="s">
        <v>193</v>
      </c>
      <c r="EH164" t="s">
        <v>193</v>
      </c>
      <c r="EI164" t="s">
        <v>193</v>
      </c>
      <c r="EJ164" t="s">
        <v>193</v>
      </c>
      <c r="EK164" t="s">
        <v>193</v>
      </c>
      <c r="EL164" t="s">
        <v>193</v>
      </c>
      <c r="EM164" t="s">
        <v>193</v>
      </c>
      <c r="EN164" t="s">
        <v>193</v>
      </c>
      <c r="EO164" t="s">
        <v>193</v>
      </c>
      <c r="EP164" t="s">
        <v>193</v>
      </c>
      <c r="EQ164" t="s">
        <v>193</v>
      </c>
      <c r="ER164" t="s">
        <v>193</v>
      </c>
      <c r="ES164" t="s">
        <v>193</v>
      </c>
      <c r="ET164" t="s">
        <v>193</v>
      </c>
      <c r="EU164" t="s">
        <v>193</v>
      </c>
      <c r="EV164" t="s">
        <v>193</v>
      </c>
      <c r="EW164" t="s">
        <v>193</v>
      </c>
      <c r="EX164" t="s">
        <v>193</v>
      </c>
      <c r="EY164" t="s">
        <v>193</v>
      </c>
      <c r="EZ164" t="s">
        <v>193</v>
      </c>
      <c r="FA164" t="s">
        <v>193</v>
      </c>
      <c r="FB164" t="s">
        <v>193</v>
      </c>
      <c r="FC164" t="s">
        <v>193</v>
      </c>
      <c r="FD164" t="s">
        <v>193</v>
      </c>
      <c r="FE164" t="s">
        <v>193</v>
      </c>
      <c r="FF164" t="s">
        <v>193</v>
      </c>
      <c r="FG164" t="s">
        <v>193</v>
      </c>
      <c r="FH164" t="s">
        <v>193</v>
      </c>
      <c r="FI164" t="s">
        <v>193</v>
      </c>
      <c r="FJ164" t="s">
        <v>193</v>
      </c>
      <c r="FK164" t="s">
        <v>193</v>
      </c>
      <c r="FL164" t="s">
        <v>193</v>
      </c>
      <c r="FM164" t="s">
        <v>193</v>
      </c>
      <c r="FN164" t="s">
        <v>193</v>
      </c>
      <c r="FO164" t="s">
        <v>193</v>
      </c>
      <c r="FP164" t="s">
        <v>193</v>
      </c>
      <c r="FQ164" t="s">
        <v>193</v>
      </c>
      <c r="FR164" t="s">
        <v>193</v>
      </c>
      <c r="FS164" t="s">
        <v>193</v>
      </c>
      <c r="FT164" t="s">
        <v>193</v>
      </c>
      <c r="FU164" t="s">
        <v>193</v>
      </c>
      <c r="FV164" t="s">
        <v>193</v>
      </c>
      <c r="FW164" t="s">
        <v>193</v>
      </c>
      <c r="FX164" t="s">
        <v>193</v>
      </c>
      <c r="FY164" t="s">
        <v>193</v>
      </c>
      <c r="FZ164" t="s">
        <v>193</v>
      </c>
      <c r="GA164" t="s">
        <v>193</v>
      </c>
      <c r="GB164" t="s">
        <v>193</v>
      </c>
      <c r="GC164" t="s">
        <v>193</v>
      </c>
      <c r="GD164" t="s">
        <v>193</v>
      </c>
      <c r="GE164" t="s">
        <v>193</v>
      </c>
      <c r="GF164" t="s">
        <v>193</v>
      </c>
      <c r="GG164" t="s">
        <v>193</v>
      </c>
      <c r="GH164" t="s">
        <v>193</v>
      </c>
      <c r="GI164" t="s">
        <v>193</v>
      </c>
      <c r="GJ164" t="s">
        <v>193</v>
      </c>
      <c r="GK164" t="s">
        <v>193</v>
      </c>
      <c r="GL164" t="s">
        <v>193</v>
      </c>
      <c r="GM164" t="s">
        <v>193</v>
      </c>
      <c r="GN164" t="s">
        <v>193</v>
      </c>
      <c r="GO164" t="s">
        <v>193</v>
      </c>
      <c r="GP164" t="s">
        <v>193</v>
      </c>
      <c r="GQ164" t="s">
        <v>193</v>
      </c>
      <c r="GR164" t="s">
        <v>193</v>
      </c>
      <c r="GS164" t="s">
        <v>193</v>
      </c>
      <c r="GT164" t="s">
        <v>193</v>
      </c>
      <c r="GU164" t="s">
        <v>193</v>
      </c>
      <c r="GV164" t="s">
        <v>193</v>
      </c>
      <c r="GW164" t="s">
        <v>193</v>
      </c>
      <c r="GX164" t="s">
        <v>193</v>
      </c>
      <c r="GY164" t="s">
        <v>193</v>
      </c>
      <c r="GZ164" t="s">
        <v>193</v>
      </c>
      <c r="HA164" t="s">
        <v>193</v>
      </c>
      <c r="HB164" t="s">
        <v>193</v>
      </c>
      <c r="HC164" t="s">
        <v>193</v>
      </c>
      <c r="HD164" t="s">
        <v>193</v>
      </c>
      <c r="HE164" t="s">
        <v>193</v>
      </c>
      <c r="HF164" t="s">
        <v>193</v>
      </c>
      <c r="HG164" t="s">
        <v>193</v>
      </c>
      <c r="HH164" t="s">
        <v>193</v>
      </c>
      <c r="HI164" t="s">
        <v>193</v>
      </c>
      <c r="HJ164" t="s">
        <v>193</v>
      </c>
      <c r="HK164" t="s">
        <v>193</v>
      </c>
      <c r="HL164" t="s">
        <v>193</v>
      </c>
      <c r="HM164" t="s">
        <v>193</v>
      </c>
      <c r="HN164" t="s">
        <v>193</v>
      </c>
      <c r="HO164" t="s">
        <v>193</v>
      </c>
      <c r="HP164" t="s">
        <v>193</v>
      </c>
      <c r="HQ164" t="s">
        <v>193</v>
      </c>
      <c r="HR164" t="s">
        <v>193</v>
      </c>
      <c r="HS164" t="s">
        <v>193</v>
      </c>
      <c r="HT164" t="s">
        <v>193</v>
      </c>
      <c r="HU164" t="s">
        <v>193</v>
      </c>
      <c r="HV164" t="s">
        <v>193</v>
      </c>
      <c r="HW164" t="s">
        <v>193</v>
      </c>
      <c r="HX164" t="s">
        <v>193</v>
      </c>
      <c r="HY164" t="s">
        <v>193</v>
      </c>
      <c r="HZ164" t="s">
        <v>193</v>
      </c>
      <c r="IA164" t="s">
        <v>193</v>
      </c>
      <c r="IB164" t="s">
        <v>193</v>
      </c>
      <c r="IC164" t="s">
        <v>193</v>
      </c>
      <c r="ID164" t="s">
        <v>193</v>
      </c>
      <c r="IE164" t="s">
        <v>193</v>
      </c>
      <c r="IF164" t="s">
        <v>193</v>
      </c>
      <c r="IG164" t="s">
        <v>193</v>
      </c>
      <c r="IH164" t="s">
        <v>193</v>
      </c>
      <c r="II164" t="s">
        <v>193</v>
      </c>
      <c r="IJ164" t="s">
        <v>193</v>
      </c>
      <c r="IK164" t="s">
        <v>193</v>
      </c>
      <c r="IL164" t="s">
        <v>193</v>
      </c>
      <c r="IM164" t="s">
        <v>193</v>
      </c>
      <c r="IN164" t="s">
        <v>3638</v>
      </c>
      <c r="IO164">
        <v>1</v>
      </c>
      <c r="IP164">
        <v>1</v>
      </c>
      <c r="IQ164">
        <v>0</v>
      </c>
      <c r="IR164">
        <v>0</v>
      </c>
      <c r="IS164">
        <v>0</v>
      </c>
      <c r="IT164">
        <v>0</v>
      </c>
      <c r="IU164">
        <v>0</v>
      </c>
      <c r="IV164">
        <v>0</v>
      </c>
      <c r="IW164" t="s">
        <v>3553</v>
      </c>
      <c r="IX164" t="s">
        <v>193</v>
      </c>
      <c r="IY164">
        <v>1500</v>
      </c>
      <c r="IZ164">
        <v>300</v>
      </c>
      <c r="JA164" t="s">
        <v>193</v>
      </c>
      <c r="JB164" t="s">
        <v>193</v>
      </c>
      <c r="JC164" t="s">
        <v>193</v>
      </c>
      <c r="JD164" t="s">
        <v>193</v>
      </c>
      <c r="JE164" t="s">
        <v>193</v>
      </c>
      <c r="JF164" t="s">
        <v>114</v>
      </c>
      <c r="JG164" t="s">
        <v>193</v>
      </c>
      <c r="JH164" t="s">
        <v>193</v>
      </c>
      <c r="JI164" t="s">
        <v>193</v>
      </c>
      <c r="JJ164" t="s">
        <v>193</v>
      </c>
      <c r="JK164" t="s">
        <v>193</v>
      </c>
      <c r="JL164" t="s">
        <v>193</v>
      </c>
      <c r="JM164" t="s">
        <v>193</v>
      </c>
      <c r="JN164" t="s">
        <v>193</v>
      </c>
      <c r="JO164" t="s">
        <v>193</v>
      </c>
      <c r="JP164" t="s">
        <v>193</v>
      </c>
      <c r="JQ164" t="s">
        <v>193</v>
      </c>
      <c r="JR164" t="s">
        <v>109</v>
      </c>
      <c r="JS164" t="s">
        <v>3340</v>
      </c>
      <c r="JT164">
        <v>1</v>
      </c>
      <c r="JU164">
        <v>0</v>
      </c>
      <c r="JV164">
        <v>0</v>
      </c>
      <c r="JW164">
        <v>0</v>
      </c>
      <c r="JX164">
        <v>0</v>
      </c>
      <c r="JY164">
        <v>0</v>
      </c>
      <c r="JZ164" t="s">
        <v>193</v>
      </c>
      <c r="KA164" t="s">
        <v>3632</v>
      </c>
      <c r="KB164">
        <v>1</v>
      </c>
      <c r="KC164">
        <v>1</v>
      </c>
      <c r="KD164">
        <v>1</v>
      </c>
      <c r="KE164">
        <v>0</v>
      </c>
      <c r="KF164">
        <v>0</v>
      </c>
      <c r="KG164">
        <v>0</v>
      </c>
      <c r="KH164">
        <v>0</v>
      </c>
      <c r="KI164">
        <v>0</v>
      </c>
      <c r="KJ164" t="s">
        <v>193</v>
      </c>
      <c r="KK164" t="s">
        <v>114</v>
      </c>
      <c r="KL164" t="s">
        <v>193</v>
      </c>
      <c r="KM164" t="s">
        <v>193</v>
      </c>
      <c r="KN164" t="s">
        <v>193</v>
      </c>
      <c r="KO164" t="s">
        <v>193</v>
      </c>
      <c r="KP164" t="s">
        <v>193</v>
      </c>
      <c r="KQ164" t="s">
        <v>193</v>
      </c>
      <c r="KR164" t="s">
        <v>193</v>
      </c>
      <c r="KS164" t="s">
        <v>193</v>
      </c>
      <c r="KT164" t="s">
        <v>193</v>
      </c>
      <c r="KU164" t="s">
        <v>193</v>
      </c>
      <c r="KV164" t="s">
        <v>193</v>
      </c>
      <c r="KW164" t="s">
        <v>193</v>
      </c>
      <c r="KX164" t="s">
        <v>193</v>
      </c>
      <c r="KY164" t="s">
        <v>193</v>
      </c>
      <c r="KZ164" t="s">
        <v>193</v>
      </c>
      <c r="LA164" t="s">
        <v>193</v>
      </c>
      <c r="LB164" t="s">
        <v>193</v>
      </c>
      <c r="LC164" t="s">
        <v>193</v>
      </c>
      <c r="LD164" t="s">
        <v>193</v>
      </c>
      <c r="LE164" t="s">
        <v>193</v>
      </c>
      <c r="LF164" t="s">
        <v>193</v>
      </c>
      <c r="LG164" t="s">
        <v>193</v>
      </c>
      <c r="LH164" t="s">
        <v>193</v>
      </c>
      <c r="LI164" t="s">
        <v>193</v>
      </c>
      <c r="LJ164" t="s">
        <v>193</v>
      </c>
      <c r="LK164" t="s">
        <v>193</v>
      </c>
      <c r="LL164" t="s">
        <v>193</v>
      </c>
      <c r="LM164" t="s">
        <v>193</v>
      </c>
      <c r="LN164" t="s">
        <v>193</v>
      </c>
      <c r="LO164" t="s">
        <v>193</v>
      </c>
      <c r="LP164" t="s">
        <v>193</v>
      </c>
      <c r="LQ164" t="s">
        <v>193</v>
      </c>
      <c r="LR164" t="s">
        <v>193</v>
      </c>
      <c r="LS164" t="s">
        <v>193</v>
      </c>
      <c r="LT164" t="s">
        <v>193</v>
      </c>
      <c r="LU164" t="s">
        <v>193</v>
      </c>
      <c r="LV164" t="s">
        <v>193</v>
      </c>
      <c r="LW164" t="s">
        <v>193</v>
      </c>
      <c r="LX164" t="s">
        <v>193</v>
      </c>
      <c r="LY164" t="s">
        <v>193</v>
      </c>
      <c r="LZ164" t="s">
        <v>193</v>
      </c>
      <c r="MA164" t="s">
        <v>193</v>
      </c>
      <c r="MB164" t="s">
        <v>193</v>
      </c>
      <c r="MC164" t="s">
        <v>193</v>
      </c>
      <c r="MD164" t="s">
        <v>193</v>
      </c>
      <c r="ME164" t="s">
        <v>193</v>
      </c>
      <c r="MF164" t="s">
        <v>193</v>
      </c>
      <c r="MG164" t="s">
        <v>193</v>
      </c>
      <c r="MH164" t="s">
        <v>193</v>
      </c>
      <c r="MI164" t="s">
        <v>193</v>
      </c>
      <c r="MJ164" t="s">
        <v>193</v>
      </c>
      <c r="MK164" t="s">
        <v>193</v>
      </c>
      <c r="ML164" t="s">
        <v>193</v>
      </c>
      <c r="MM164" t="s">
        <v>193</v>
      </c>
      <c r="MN164" t="s">
        <v>193</v>
      </c>
      <c r="MO164" t="s">
        <v>193</v>
      </c>
      <c r="MP164" t="s">
        <v>193</v>
      </c>
      <c r="MQ164" t="s">
        <v>193</v>
      </c>
      <c r="MR164" t="s">
        <v>193</v>
      </c>
      <c r="MS164" t="s">
        <v>193</v>
      </c>
      <c r="MT164" t="s">
        <v>193</v>
      </c>
      <c r="MU164" t="s">
        <v>193</v>
      </c>
      <c r="MV164" t="s">
        <v>193</v>
      </c>
      <c r="MW164" t="s">
        <v>193</v>
      </c>
      <c r="MX164" t="s">
        <v>193</v>
      </c>
      <c r="MY164" t="s">
        <v>193</v>
      </c>
      <c r="MZ164" t="s">
        <v>193</v>
      </c>
      <c r="NA164" t="s">
        <v>193</v>
      </c>
      <c r="NB164" t="s">
        <v>193</v>
      </c>
      <c r="NC164">
        <v>196635989</v>
      </c>
      <c r="ND164" t="s">
        <v>3637</v>
      </c>
      <c r="NE164" t="s">
        <v>4391</v>
      </c>
      <c r="NF164" t="s">
        <v>193</v>
      </c>
      <c r="NG164" t="s">
        <v>699</v>
      </c>
      <c r="NH164" t="s">
        <v>700</v>
      </c>
      <c r="NI164" t="s">
        <v>611</v>
      </c>
      <c r="NJ164" t="s">
        <v>193</v>
      </c>
      <c r="NK164">
        <v>166</v>
      </c>
    </row>
    <row r="165" spans="1:375" x14ac:dyDescent="0.35">
      <c r="A165" t="s">
        <v>4392</v>
      </c>
      <c r="B165" t="s">
        <v>4393</v>
      </c>
      <c r="C165" t="s">
        <v>3622</v>
      </c>
      <c r="D165" t="s">
        <v>3870</v>
      </c>
      <c r="E165" t="s">
        <v>193</v>
      </c>
      <c r="F165" t="s">
        <v>4369</v>
      </c>
      <c r="G165" t="s">
        <v>809</v>
      </c>
      <c r="H165" t="s">
        <v>3622</v>
      </c>
      <c r="I165" t="s">
        <v>161</v>
      </c>
      <c r="J165" t="s">
        <v>193</v>
      </c>
      <c r="K165" t="s">
        <v>162</v>
      </c>
      <c r="L165" t="s">
        <v>161</v>
      </c>
      <c r="M165" t="s">
        <v>161</v>
      </c>
      <c r="N165" t="s">
        <v>3623</v>
      </c>
      <c r="O165" t="s">
        <v>193</v>
      </c>
      <c r="P165" t="s">
        <v>4370</v>
      </c>
      <c r="Q165" t="s">
        <v>3623</v>
      </c>
      <c r="R165" t="s">
        <v>3623</v>
      </c>
      <c r="S165" t="s">
        <v>117</v>
      </c>
      <c r="T165" t="s">
        <v>119</v>
      </c>
      <c r="U165" t="s">
        <v>169</v>
      </c>
      <c r="V165" t="s">
        <v>119</v>
      </c>
      <c r="W165" t="s">
        <v>233</v>
      </c>
      <c r="X165" t="s">
        <v>232</v>
      </c>
      <c r="Y165" t="s">
        <v>233</v>
      </c>
      <c r="Z165" t="s">
        <v>3624</v>
      </c>
      <c r="AA165" t="s">
        <v>193</v>
      </c>
      <c r="AB165" t="s">
        <v>564</v>
      </c>
      <c r="AC165" t="s">
        <v>3624</v>
      </c>
      <c r="AD165" t="s">
        <v>3624</v>
      </c>
      <c r="AE165" t="s">
        <v>704</v>
      </c>
      <c r="AF165" t="s">
        <v>193</v>
      </c>
      <c r="AG165" t="s">
        <v>170</v>
      </c>
      <c r="AH165" t="s">
        <v>704</v>
      </c>
      <c r="AI165" t="s">
        <v>704</v>
      </c>
      <c r="AJ165" t="s">
        <v>536</v>
      </c>
      <c r="AK165" t="s">
        <v>490</v>
      </c>
      <c r="AL165" t="s">
        <v>109</v>
      </c>
      <c r="AM165" t="s">
        <v>193</v>
      </c>
      <c r="AN165" t="s">
        <v>109</v>
      </c>
      <c r="AO165" t="s">
        <v>193</v>
      </c>
      <c r="AP165" t="s">
        <v>491</v>
      </c>
      <c r="AQ165" t="s">
        <v>193</v>
      </c>
      <c r="AR165" t="s">
        <v>193</v>
      </c>
      <c r="AS165" t="s">
        <v>496</v>
      </c>
      <c r="AT165" t="s">
        <v>193</v>
      </c>
      <c r="AU165" t="s">
        <v>3350</v>
      </c>
      <c r="AV165">
        <v>0</v>
      </c>
      <c r="AW165">
        <v>0</v>
      </c>
      <c r="AX165">
        <v>0</v>
      </c>
      <c r="AY165">
        <v>0</v>
      </c>
      <c r="AZ165">
        <v>0</v>
      </c>
      <c r="BA165">
        <v>1</v>
      </c>
      <c r="BB165">
        <v>0</v>
      </c>
      <c r="BC165" t="s">
        <v>3871</v>
      </c>
      <c r="BD165" t="s">
        <v>3350</v>
      </c>
      <c r="BE165" t="s">
        <v>112</v>
      </c>
      <c r="BF165">
        <v>1</v>
      </c>
      <c r="BG165">
        <v>0</v>
      </c>
      <c r="BH165">
        <v>0</v>
      </c>
      <c r="BI165">
        <v>0</v>
      </c>
      <c r="BJ165">
        <v>0</v>
      </c>
      <c r="BK165">
        <v>0</v>
      </c>
      <c r="BL165">
        <v>0</v>
      </c>
      <c r="BM165">
        <v>0</v>
      </c>
      <c r="BN165">
        <v>0</v>
      </c>
      <c r="BO165">
        <v>0</v>
      </c>
      <c r="BP165" t="s">
        <v>193</v>
      </c>
      <c r="BQ165" t="s">
        <v>113</v>
      </c>
      <c r="BR165" t="s">
        <v>493</v>
      </c>
      <c r="BS165" t="s">
        <v>193</v>
      </c>
      <c r="BT165" t="s">
        <v>193</v>
      </c>
      <c r="BU165" t="s">
        <v>193</v>
      </c>
      <c r="BV165" t="s">
        <v>193</v>
      </c>
      <c r="BW165" t="s">
        <v>193</v>
      </c>
      <c r="BX165" t="s">
        <v>193</v>
      </c>
      <c r="BY165" t="s">
        <v>193</v>
      </c>
      <c r="BZ165" t="s">
        <v>193</v>
      </c>
      <c r="CA165" t="s">
        <v>193</v>
      </c>
      <c r="CB165" t="s">
        <v>193</v>
      </c>
      <c r="CC165" t="s">
        <v>193</v>
      </c>
      <c r="CD165" t="s">
        <v>193</v>
      </c>
      <c r="CE165" t="s">
        <v>193</v>
      </c>
      <c r="CF165" t="s">
        <v>193</v>
      </c>
      <c r="CG165" t="s">
        <v>193</v>
      </c>
      <c r="CH165" t="s">
        <v>193</v>
      </c>
      <c r="CI165" t="s">
        <v>193</v>
      </c>
      <c r="CJ165" t="s">
        <v>193</v>
      </c>
      <c r="CK165" t="s">
        <v>193</v>
      </c>
      <c r="CL165" t="s">
        <v>193</v>
      </c>
      <c r="CM165" t="s">
        <v>193</v>
      </c>
      <c r="CN165" t="s">
        <v>193</v>
      </c>
      <c r="CO165" t="s">
        <v>193</v>
      </c>
      <c r="CP165" t="s">
        <v>193</v>
      </c>
      <c r="CQ165" t="s">
        <v>193</v>
      </c>
      <c r="CR165" t="s">
        <v>193</v>
      </c>
      <c r="CS165" t="s">
        <v>193</v>
      </c>
      <c r="CT165" t="s">
        <v>193</v>
      </c>
      <c r="CU165" t="s">
        <v>193</v>
      </c>
      <c r="CV165" t="s">
        <v>193</v>
      </c>
      <c r="CW165" t="s">
        <v>193</v>
      </c>
      <c r="CX165" t="s">
        <v>193</v>
      </c>
      <c r="CY165" t="s">
        <v>193</v>
      </c>
      <c r="CZ165" t="s">
        <v>193</v>
      </c>
      <c r="DA165" t="s">
        <v>193</v>
      </c>
      <c r="DB165" t="s">
        <v>193</v>
      </c>
      <c r="DC165" t="s">
        <v>193</v>
      </c>
      <c r="DD165" t="s">
        <v>193</v>
      </c>
      <c r="DE165" t="s">
        <v>193</v>
      </c>
      <c r="DF165" t="s">
        <v>193</v>
      </c>
      <c r="DG165" t="s">
        <v>193</v>
      </c>
      <c r="DH165" t="s">
        <v>193</v>
      </c>
      <c r="DI165" t="s">
        <v>193</v>
      </c>
      <c r="DJ165" t="s">
        <v>193</v>
      </c>
      <c r="DK165" t="s">
        <v>193</v>
      </c>
      <c r="DL165" t="s">
        <v>193</v>
      </c>
      <c r="DM165" t="s">
        <v>193</v>
      </c>
      <c r="DN165" t="s">
        <v>193</v>
      </c>
      <c r="DO165" t="s">
        <v>193</v>
      </c>
      <c r="DP165" t="s">
        <v>193</v>
      </c>
      <c r="DQ165" t="s">
        <v>193</v>
      </c>
      <c r="DR165" t="s">
        <v>193</v>
      </c>
      <c r="DS165" t="s">
        <v>193</v>
      </c>
      <c r="DT165" t="s">
        <v>193</v>
      </c>
      <c r="DU165" t="s">
        <v>193</v>
      </c>
      <c r="DV165" t="s">
        <v>193</v>
      </c>
      <c r="DW165" t="s">
        <v>193</v>
      </c>
      <c r="DX165" t="s">
        <v>193</v>
      </c>
      <c r="DY165" t="s">
        <v>193</v>
      </c>
      <c r="DZ165" t="s">
        <v>193</v>
      </c>
      <c r="EA165" t="s">
        <v>193</v>
      </c>
      <c r="EB165" t="s">
        <v>193</v>
      </c>
      <c r="EC165" t="s">
        <v>193</v>
      </c>
      <c r="ED165" t="s">
        <v>193</v>
      </c>
      <c r="EE165" t="s">
        <v>193</v>
      </c>
      <c r="EF165" t="s">
        <v>193</v>
      </c>
      <c r="EG165" t="s">
        <v>193</v>
      </c>
      <c r="EH165" t="s">
        <v>193</v>
      </c>
      <c r="EI165" t="s">
        <v>193</v>
      </c>
      <c r="EJ165" t="s">
        <v>193</v>
      </c>
      <c r="EK165" t="s">
        <v>193</v>
      </c>
      <c r="EL165" t="s">
        <v>193</v>
      </c>
      <c r="EM165" t="s">
        <v>193</v>
      </c>
      <c r="EN165" t="s">
        <v>193</v>
      </c>
      <c r="EO165" t="s">
        <v>193</v>
      </c>
      <c r="EP165" t="s">
        <v>193</v>
      </c>
      <c r="EQ165" t="s">
        <v>193</v>
      </c>
      <c r="ER165" t="s">
        <v>193</v>
      </c>
      <c r="ES165" t="s">
        <v>193</v>
      </c>
      <c r="ET165" t="s">
        <v>193</v>
      </c>
      <c r="EU165" t="s">
        <v>193</v>
      </c>
      <c r="EV165" t="s">
        <v>193</v>
      </c>
      <c r="EW165" t="s">
        <v>193</v>
      </c>
      <c r="EX165" t="s">
        <v>193</v>
      </c>
      <c r="EY165" t="s">
        <v>193</v>
      </c>
      <c r="EZ165" t="s">
        <v>193</v>
      </c>
      <c r="FA165" t="s">
        <v>193</v>
      </c>
      <c r="FB165" t="s">
        <v>193</v>
      </c>
      <c r="FC165" t="s">
        <v>193</v>
      </c>
      <c r="FD165" t="s">
        <v>193</v>
      </c>
      <c r="FE165" t="s">
        <v>193</v>
      </c>
      <c r="FF165" t="s">
        <v>193</v>
      </c>
      <c r="FG165" t="s">
        <v>193</v>
      </c>
      <c r="FH165" t="s">
        <v>193</v>
      </c>
      <c r="FI165" t="s">
        <v>193</v>
      </c>
      <c r="FJ165" t="s">
        <v>193</v>
      </c>
      <c r="FK165" t="s">
        <v>193</v>
      </c>
      <c r="FL165" t="s">
        <v>193</v>
      </c>
      <c r="FM165" t="s">
        <v>193</v>
      </c>
      <c r="FN165" t="s">
        <v>193</v>
      </c>
      <c r="FO165" t="s">
        <v>193</v>
      </c>
      <c r="FP165" t="s">
        <v>193</v>
      </c>
      <c r="FQ165" t="s">
        <v>193</v>
      </c>
      <c r="FR165" t="s">
        <v>193</v>
      </c>
      <c r="FS165" t="s">
        <v>193</v>
      </c>
      <c r="FT165" t="s">
        <v>193</v>
      </c>
      <c r="FU165" t="s">
        <v>193</v>
      </c>
      <c r="FV165" t="s">
        <v>193</v>
      </c>
      <c r="FW165" t="s">
        <v>193</v>
      </c>
      <c r="FX165" t="s">
        <v>193</v>
      </c>
      <c r="FY165" t="s">
        <v>193</v>
      </c>
      <c r="FZ165" t="s">
        <v>193</v>
      </c>
      <c r="GA165" t="s">
        <v>193</v>
      </c>
      <c r="GB165" t="s">
        <v>193</v>
      </c>
      <c r="GC165" t="s">
        <v>193</v>
      </c>
      <c r="GD165" t="s">
        <v>193</v>
      </c>
      <c r="GE165" t="s">
        <v>193</v>
      </c>
      <c r="GF165" t="s">
        <v>193</v>
      </c>
      <c r="GG165" t="s">
        <v>193</v>
      </c>
      <c r="GH165" t="s">
        <v>193</v>
      </c>
      <c r="GI165" t="s">
        <v>193</v>
      </c>
      <c r="GJ165" t="s">
        <v>193</v>
      </c>
      <c r="GK165" t="s">
        <v>193</v>
      </c>
      <c r="GL165" t="s">
        <v>193</v>
      </c>
      <c r="GM165" t="s">
        <v>193</v>
      </c>
      <c r="GN165" t="s">
        <v>193</v>
      </c>
      <c r="GO165" t="s">
        <v>193</v>
      </c>
      <c r="GP165" t="s">
        <v>193</v>
      </c>
      <c r="GQ165" t="s">
        <v>193</v>
      </c>
      <c r="GR165" t="s">
        <v>193</v>
      </c>
      <c r="GS165" t="s">
        <v>193</v>
      </c>
      <c r="GT165" t="s">
        <v>193</v>
      </c>
      <c r="GU165" t="s">
        <v>193</v>
      </c>
      <c r="GV165" t="s">
        <v>193</v>
      </c>
      <c r="GW165" t="s">
        <v>193</v>
      </c>
      <c r="GX165" t="s">
        <v>193</v>
      </c>
      <c r="GY165" t="s">
        <v>193</v>
      </c>
      <c r="GZ165" t="s">
        <v>193</v>
      </c>
      <c r="HA165" t="s">
        <v>193</v>
      </c>
      <c r="HB165" t="s">
        <v>193</v>
      </c>
      <c r="HC165" t="s">
        <v>193</v>
      </c>
      <c r="HD165" t="s">
        <v>193</v>
      </c>
      <c r="HE165" t="s">
        <v>193</v>
      </c>
      <c r="HF165" t="s">
        <v>193</v>
      </c>
      <c r="HG165" t="s">
        <v>193</v>
      </c>
      <c r="HH165" t="s">
        <v>193</v>
      </c>
      <c r="HI165" t="s">
        <v>193</v>
      </c>
      <c r="HJ165" t="s">
        <v>193</v>
      </c>
      <c r="HK165" t="s">
        <v>193</v>
      </c>
      <c r="HL165" t="s">
        <v>193</v>
      </c>
      <c r="HM165" t="s">
        <v>193</v>
      </c>
      <c r="HN165" t="s">
        <v>193</v>
      </c>
      <c r="HO165" t="s">
        <v>193</v>
      </c>
      <c r="HP165" t="s">
        <v>193</v>
      </c>
      <c r="HQ165" t="s">
        <v>193</v>
      </c>
      <c r="HR165" t="s">
        <v>193</v>
      </c>
      <c r="HS165" t="s">
        <v>193</v>
      </c>
      <c r="HT165" t="s">
        <v>193</v>
      </c>
      <c r="HU165" t="s">
        <v>193</v>
      </c>
      <c r="HV165" t="s">
        <v>193</v>
      </c>
      <c r="HW165" t="s">
        <v>193</v>
      </c>
      <c r="HX165" t="s">
        <v>193</v>
      </c>
      <c r="HY165" t="s">
        <v>193</v>
      </c>
      <c r="HZ165" t="s">
        <v>193</v>
      </c>
      <c r="IA165" t="s">
        <v>193</v>
      </c>
      <c r="IB165" t="s">
        <v>193</v>
      </c>
      <c r="IC165" t="s">
        <v>193</v>
      </c>
      <c r="ID165" t="s">
        <v>193</v>
      </c>
      <c r="IE165" t="s">
        <v>193</v>
      </c>
      <c r="IF165" t="s">
        <v>193</v>
      </c>
      <c r="IG165" t="s">
        <v>193</v>
      </c>
      <c r="IH165" t="s">
        <v>193</v>
      </c>
      <c r="II165" t="s">
        <v>193</v>
      </c>
      <c r="IJ165" t="s">
        <v>193</v>
      </c>
      <c r="IK165" t="s">
        <v>193</v>
      </c>
      <c r="IL165" t="s">
        <v>193</v>
      </c>
      <c r="IM165" t="s">
        <v>193</v>
      </c>
      <c r="IN165" t="s">
        <v>193</v>
      </c>
      <c r="IO165" t="s">
        <v>193</v>
      </c>
      <c r="IP165" t="s">
        <v>193</v>
      </c>
      <c r="IQ165" t="s">
        <v>193</v>
      </c>
      <c r="IR165" t="s">
        <v>193</v>
      </c>
      <c r="IS165" t="s">
        <v>193</v>
      </c>
      <c r="IT165" t="s">
        <v>193</v>
      </c>
      <c r="IU165" t="s">
        <v>193</v>
      </c>
      <c r="IV165" t="s">
        <v>193</v>
      </c>
      <c r="IW165" t="s">
        <v>193</v>
      </c>
      <c r="IX165" t="s">
        <v>193</v>
      </c>
      <c r="IY165" t="s">
        <v>193</v>
      </c>
      <c r="IZ165" t="s">
        <v>193</v>
      </c>
      <c r="JA165" t="s">
        <v>193</v>
      </c>
      <c r="JB165" t="s">
        <v>193</v>
      </c>
      <c r="JC165" t="s">
        <v>193</v>
      </c>
      <c r="JD165" t="s">
        <v>193</v>
      </c>
      <c r="JE165" t="s">
        <v>193</v>
      </c>
      <c r="JF165" t="s">
        <v>193</v>
      </c>
      <c r="JG165" t="s">
        <v>193</v>
      </c>
      <c r="JH165" t="s">
        <v>193</v>
      </c>
      <c r="JI165" t="s">
        <v>193</v>
      </c>
      <c r="JJ165" t="s">
        <v>193</v>
      </c>
      <c r="JK165" t="s">
        <v>193</v>
      </c>
      <c r="JL165" t="s">
        <v>193</v>
      </c>
      <c r="JM165" t="s">
        <v>193</v>
      </c>
      <c r="JN165" t="s">
        <v>193</v>
      </c>
      <c r="JO165" t="s">
        <v>193</v>
      </c>
      <c r="JP165">
        <v>50</v>
      </c>
      <c r="JQ165" t="s">
        <v>114</v>
      </c>
      <c r="JR165" t="s">
        <v>109</v>
      </c>
      <c r="JS165" t="s">
        <v>3340</v>
      </c>
      <c r="JT165">
        <v>1</v>
      </c>
      <c r="JU165">
        <v>0</v>
      </c>
      <c r="JV165">
        <v>0</v>
      </c>
      <c r="JW165">
        <v>0</v>
      </c>
      <c r="JX165">
        <v>0</v>
      </c>
      <c r="JY165">
        <v>0</v>
      </c>
      <c r="JZ165" t="s">
        <v>193</v>
      </c>
      <c r="KA165" t="s">
        <v>3436</v>
      </c>
      <c r="KB165">
        <v>1</v>
      </c>
      <c r="KC165">
        <v>0</v>
      </c>
      <c r="KD165">
        <v>0</v>
      </c>
      <c r="KE165">
        <v>0</v>
      </c>
      <c r="KF165">
        <v>0</v>
      </c>
      <c r="KG165">
        <v>0</v>
      </c>
      <c r="KH165">
        <v>0</v>
      </c>
      <c r="KI165">
        <v>0</v>
      </c>
      <c r="KJ165" t="s">
        <v>193</v>
      </c>
      <c r="KK165" t="s">
        <v>114</v>
      </c>
      <c r="KL165" t="s">
        <v>193</v>
      </c>
      <c r="KM165" t="s">
        <v>193</v>
      </c>
      <c r="KN165" t="s">
        <v>193</v>
      </c>
      <c r="KO165" t="s">
        <v>193</v>
      </c>
      <c r="KP165" t="s">
        <v>193</v>
      </c>
      <c r="KQ165" t="s">
        <v>193</v>
      </c>
      <c r="KR165" t="s">
        <v>193</v>
      </c>
      <c r="KS165" t="s">
        <v>193</v>
      </c>
      <c r="KT165" t="s">
        <v>193</v>
      </c>
      <c r="KU165" t="s">
        <v>193</v>
      </c>
      <c r="KV165" t="s">
        <v>193</v>
      </c>
      <c r="KW165" t="s">
        <v>193</v>
      </c>
      <c r="KX165" t="s">
        <v>193</v>
      </c>
      <c r="KY165" t="s">
        <v>193</v>
      </c>
      <c r="KZ165" t="s">
        <v>193</v>
      </c>
      <c r="LA165" t="s">
        <v>193</v>
      </c>
      <c r="LB165" t="s">
        <v>193</v>
      </c>
      <c r="LC165" t="s">
        <v>193</v>
      </c>
      <c r="LD165" t="s">
        <v>193</v>
      </c>
      <c r="LE165" t="s">
        <v>193</v>
      </c>
      <c r="LF165" t="s">
        <v>193</v>
      </c>
      <c r="LG165" t="s">
        <v>193</v>
      </c>
      <c r="LH165" t="s">
        <v>193</v>
      </c>
      <c r="LI165" t="s">
        <v>193</v>
      </c>
      <c r="LJ165" t="s">
        <v>193</v>
      </c>
      <c r="LK165" t="s">
        <v>193</v>
      </c>
      <c r="LL165" t="s">
        <v>193</v>
      </c>
      <c r="LM165" t="s">
        <v>193</v>
      </c>
      <c r="LN165" t="s">
        <v>193</v>
      </c>
      <c r="LO165" t="s">
        <v>193</v>
      </c>
      <c r="LP165" t="s">
        <v>193</v>
      </c>
      <c r="LQ165" t="s">
        <v>193</v>
      </c>
      <c r="LR165" t="s">
        <v>193</v>
      </c>
      <c r="LS165" t="s">
        <v>193</v>
      </c>
      <c r="LT165" t="s">
        <v>193</v>
      </c>
      <c r="LU165" t="s">
        <v>193</v>
      </c>
      <c r="LV165" t="s">
        <v>193</v>
      </c>
      <c r="LW165" t="s">
        <v>193</v>
      </c>
      <c r="LX165" t="s">
        <v>193</v>
      </c>
      <c r="LY165" t="s">
        <v>193</v>
      </c>
      <c r="LZ165" t="s">
        <v>193</v>
      </c>
      <c r="MA165" t="s">
        <v>193</v>
      </c>
      <c r="MB165" t="s">
        <v>193</v>
      </c>
      <c r="MC165" t="s">
        <v>193</v>
      </c>
      <c r="MD165" t="s">
        <v>193</v>
      </c>
      <c r="ME165" t="s">
        <v>193</v>
      </c>
      <c r="MF165" t="s">
        <v>193</v>
      </c>
      <c r="MG165" t="s">
        <v>193</v>
      </c>
      <c r="MH165" t="s">
        <v>193</v>
      </c>
      <c r="MI165" t="s">
        <v>193</v>
      </c>
      <c r="MJ165" t="s">
        <v>193</v>
      </c>
      <c r="MK165" t="s">
        <v>193</v>
      </c>
      <c r="ML165" t="s">
        <v>193</v>
      </c>
      <c r="MM165" t="s">
        <v>193</v>
      </c>
      <c r="MN165" t="s">
        <v>193</v>
      </c>
      <c r="MO165" t="s">
        <v>193</v>
      </c>
      <c r="MP165" t="s">
        <v>193</v>
      </c>
      <c r="MQ165" t="s">
        <v>193</v>
      </c>
      <c r="MR165" t="s">
        <v>193</v>
      </c>
      <c r="MS165" t="s">
        <v>193</v>
      </c>
      <c r="MT165" t="s">
        <v>193</v>
      </c>
      <c r="MU165" t="s">
        <v>193</v>
      </c>
      <c r="MV165" t="s">
        <v>193</v>
      </c>
      <c r="MW165" t="s">
        <v>193</v>
      </c>
      <c r="MX165" t="s">
        <v>193</v>
      </c>
      <c r="MY165" t="s">
        <v>193</v>
      </c>
      <c r="MZ165" t="s">
        <v>193</v>
      </c>
      <c r="NA165" t="s">
        <v>193</v>
      </c>
      <c r="NB165" t="s">
        <v>193</v>
      </c>
      <c r="NC165">
        <v>196635994</v>
      </c>
      <c r="ND165" t="s">
        <v>3639</v>
      </c>
      <c r="NE165" t="s">
        <v>4394</v>
      </c>
      <c r="NF165" t="s">
        <v>193</v>
      </c>
      <c r="NG165" t="s">
        <v>699</v>
      </c>
      <c r="NH165" t="s">
        <v>700</v>
      </c>
      <c r="NI165" t="s">
        <v>611</v>
      </c>
      <c r="NJ165" t="s">
        <v>193</v>
      </c>
      <c r="NK165">
        <v>167</v>
      </c>
    </row>
    <row r="166" spans="1:375" x14ac:dyDescent="0.35">
      <c r="A166" t="s">
        <v>4395</v>
      </c>
      <c r="B166" t="s">
        <v>4396</v>
      </c>
      <c r="C166" t="s">
        <v>3622</v>
      </c>
      <c r="D166" t="s">
        <v>3870</v>
      </c>
      <c r="E166" t="s">
        <v>193</v>
      </c>
      <c r="F166" t="s">
        <v>4369</v>
      </c>
      <c r="G166" t="s">
        <v>193</v>
      </c>
      <c r="H166" t="s">
        <v>3622</v>
      </c>
      <c r="I166" t="s">
        <v>161</v>
      </c>
      <c r="J166" t="s">
        <v>193</v>
      </c>
      <c r="K166" t="s">
        <v>162</v>
      </c>
      <c r="L166" t="s">
        <v>161</v>
      </c>
      <c r="M166" t="s">
        <v>161</v>
      </c>
      <c r="N166" t="s">
        <v>3623</v>
      </c>
      <c r="O166" t="s">
        <v>193</v>
      </c>
      <c r="P166" t="s">
        <v>4370</v>
      </c>
      <c r="Q166" t="s">
        <v>3623</v>
      </c>
      <c r="R166" t="s">
        <v>3623</v>
      </c>
      <c r="S166" t="s">
        <v>117</v>
      </c>
      <c r="T166" t="s">
        <v>119</v>
      </c>
      <c r="U166" t="s">
        <v>169</v>
      </c>
      <c r="V166" t="s">
        <v>119</v>
      </c>
      <c r="W166" t="s">
        <v>233</v>
      </c>
      <c r="X166" t="s">
        <v>232</v>
      </c>
      <c r="Y166" t="s">
        <v>233</v>
      </c>
      <c r="Z166" t="s">
        <v>3624</v>
      </c>
      <c r="AA166" t="s">
        <v>193</v>
      </c>
      <c r="AB166" t="s">
        <v>564</v>
      </c>
      <c r="AC166" t="s">
        <v>3624</v>
      </c>
      <c r="AD166" t="s">
        <v>3624</v>
      </c>
      <c r="AE166" t="s">
        <v>704</v>
      </c>
      <c r="AF166" t="s">
        <v>193</v>
      </c>
      <c r="AG166" t="s">
        <v>170</v>
      </c>
      <c r="AH166" t="s">
        <v>704</v>
      </c>
      <c r="AI166" t="s">
        <v>704</v>
      </c>
      <c r="AJ166" t="s">
        <v>536</v>
      </c>
      <c r="AK166" t="s">
        <v>490</v>
      </c>
      <c r="AL166" t="s">
        <v>109</v>
      </c>
      <c r="AM166" t="s">
        <v>193</v>
      </c>
      <c r="AN166" t="s">
        <v>109</v>
      </c>
      <c r="AO166" t="s">
        <v>193</v>
      </c>
      <c r="AP166" t="s">
        <v>494</v>
      </c>
      <c r="AQ166" t="s">
        <v>193</v>
      </c>
      <c r="AR166" t="s">
        <v>193</v>
      </c>
      <c r="AS166" t="s">
        <v>496</v>
      </c>
      <c r="AT166" t="s">
        <v>193</v>
      </c>
      <c r="AU166" t="s">
        <v>3502</v>
      </c>
      <c r="AV166">
        <v>0</v>
      </c>
      <c r="AW166">
        <v>0</v>
      </c>
      <c r="AX166">
        <v>1</v>
      </c>
      <c r="AY166">
        <v>0</v>
      </c>
      <c r="AZ166">
        <v>0</v>
      </c>
      <c r="BA166">
        <v>0</v>
      </c>
      <c r="BB166">
        <v>0</v>
      </c>
      <c r="BC166" t="s">
        <v>4014</v>
      </c>
      <c r="BD166" t="s">
        <v>3502</v>
      </c>
      <c r="BE166" t="s">
        <v>112</v>
      </c>
      <c r="BF166">
        <v>1</v>
      </c>
      <c r="BG166">
        <v>0</v>
      </c>
      <c r="BH166">
        <v>0</v>
      </c>
      <c r="BI166">
        <v>0</v>
      </c>
      <c r="BJ166">
        <v>0</v>
      </c>
      <c r="BK166">
        <v>0</v>
      </c>
      <c r="BL166">
        <v>0</v>
      </c>
      <c r="BM166">
        <v>0</v>
      </c>
      <c r="BN166">
        <v>0</v>
      </c>
      <c r="BO166">
        <v>0</v>
      </c>
      <c r="BP166" t="s">
        <v>193</v>
      </c>
      <c r="BQ166" t="s">
        <v>128</v>
      </c>
      <c r="BR166" t="s">
        <v>501</v>
      </c>
      <c r="BS166" t="s">
        <v>193</v>
      </c>
      <c r="BT166" t="s">
        <v>193</v>
      </c>
      <c r="BU166" t="s">
        <v>193</v>
      </c>
      <c r="BV166" t="s">
        <v>193</v>
      </c>
      <c r="BW166" t="s">
        <v>193</v>
      </c>
      <c r="BX166" t="s">
        <v>193</v>
      </c>
      <c r="BY166" t="s">
        <v>193</v>
      </c>
      <c r="BZ166" t="s">
        <v>193</v>
      </c>
      <c r="CA166" t="s">
        <v>193</v>
      </c>
      <c r="CB166" t="s">
        <v>193</v>
      </c>
      <c r="CC166" t="s">
        <v>193</v>
      </c>
      <c r="CD166" t="s">
        <v>193</v>
      </c>
      <c r="CE166" t="s">
        <v>193</v>
      </c>
      <c r="CF166" t="s">
        <v>193</v>
      </c>
      <c r="CG166" t="s">
        <v>193</v>
      </c>
      <c r="CH166" t="s">
        <v>193</v>
      </c>
      <c r="CI166" t="s">
        <v>193</v>
      </c>
      <c r="CJ166" t="s">
        <v>193</v>
      </c>
      <c r="CK166" t="s">
        <v>193</v>
      </c>
      <c r="CL166" t="s">
        <v>193</v>
      </c>
      <c r="CM166" t="s">
        <v>193</v>
      </c>
      <c r="CN166" t="s">
        <v>193</v>
      </c>
      <c r="CO166" t="s">
        <v>193</v>
      </c>
      <c r="CP166" t="s">
        <v>193</v>
      </c>
      <c r="CQ166" t="s">
        <v>193</v>
      </c>
      <c r="CR166" t="s">
        <v>193</v>
      </c>
      <c r="CS166" t="s">
        <v>193</v>
      </c>
      <c r="CT166" t="s">
        <v>193</v>
      </c>
      <c r="CU166" t="s">
        <v>193</v>
      </c>
      <c r="CV166" t="s">
        <v>193</v>
      </c>
      <c r="CW166" t="s">
        <v>193</v>
      </c>
      <c r="CX166" t="s">
        <v>193</v>
      </c>
      <c r="CY166" t="s">
        <v>193</v>
      </c>
      <c r="CZ166" t="s">
        <v>193</v>
      </c>
      <c r="DA166" t="s">
        <v>193</v>
      </c>
      <c r="DB166" t="s">
        <v>193</v>
      </c>
      <c r="DC166" t="s">
        <v>193</v>
      </c>
      <c r="DD166" t="s">
        <v>193</v>
      </c>
      <c r="DE166" t="s">
        <v>193</v>
      </c>
      <c r="DF166" t="s">
        <v>193</v>
      </c>
      <c r="DG166" t="s">
        <v>193</v>
      </c>
      <c r="DH166" t="s">
        <v>193</v>
      </c>
      <c r="DI166" t="s">
        <v>193</v>
      </c>
      <c r="DJ166" t="s">
        <v>193</v>
      </c>
      <c r="DK166" t="s">
        <v>193</v>
      </c>
      <c r="DL166" t="s">
        <v>193</v>
      </c>
      <c r="DM166" t="s">
        <v>193</v>
      </c>
      <c r="DN166" t="s">
        <v>193</v>
      </c>
      <c r="DO166" t="s">
        <v>193</v>
      </c>
      <c r="DP166" t="s">
        <v>193</v>
      </c>
      <c r="DQ166" t="s">
        <v>193</v>
      </c>
      <c r="DR166" t="s">
        <v>193</v>
      </c>
      <c r="DS166" t="s">
        <v>193</v>
      </c>
      <c r="DT166" t="s">
        <v>193</v>
      </c>
      <c r="DU166" t="s">
        <v>193</v>
      </c>
      <c r="DV166" t="s">
        <v>193</v>
      </c>
      <c r="DW166" t="s">
        <v>193</v>
      </c>
      <c r="DX166" t="s">
        <v>193</v>
      </c>
      <c r="DY166" t="s">
        <v>193</v>
      </c>
      <c r="DZ166" t="s">
        <v>193</v>
      </c>
      <c r="EA166" t="s">
        <v>193</v>
      </c>
      <c r="EB166" t="s">
        <v>193</v>
      </c>
      <c r="EC166" t="s">
        <v>193</v>
      </c>
      <c r="ED166" t="s">
        <v>193</v>
      </c>
      <c r="EE166" t="s">
        <v>193</v>
      </c>
      <c r="EF166" t="s">
        <v>193</v>
      </c>
      <c r="EG166" t="s">
        <v>193</v>
      </c>
      <c r="EH166" t="s">
        <v>193</v>
      </c>
      <c r="EI166" t="s">
        <v>193</v>
      </c>
      <c r="EJ166" t="s">
        <v>193</v>
      </c>
      <c r="EK166" t="s">
        <v>193</v>
      </c>
      <c r="EL166" t="s">
        <v>193</v>
      </c>
      <c r="EM166" t="s">
        <v>193</v>
      </c>
      <c r="EN166" t="s">
        <v>193</v>
      </c>
      <c r="EO166" t="s">
        <v>193</v>
      </c>
      <c r="EP166" t="s">
        <v>193</v>
      </c>
      <c r="EQ166" t="s">
        <v>193</v>
      </c>
      <c r="ER166" t="s">
        <v>193</v>
      </c>
      <c r="ES166" t="s">
        <v>193</v>
      </c>
      <c r="ET166" t="s">
        <v>193</v>
      </c>
      <c r="EU166" t="s">
        <v>193</v>
      </c>
      <c r="EV166" t="s">
        <v>193</v>
      </c>
      <c r="EW166" t="s">
        <v>193</v>
      </c>
      <c r="EX166" t="s">
        <v>193</v>
      </c>
      <c r="EY166" t="s">
        <v>193</v>
      </c>
      <c r="EZ166" t="s">
        <v>193</v>
      </c>
      <c r="FA166" t="s">
        <v>193</v>
      </c>
      <c r="FB166" t="s">
        <v>193</v>
      </c>
      <c r="FC166" t="s">
        <v>193</v>
      </c>
      <c r="FD166" t="s">
        <v>193</v>
      </c>
      <c r="FE166" t="s">
        <v>193</v>
      </c>
      <c r="FF166" t="s">
        <v>193</v>
      </c>
      <c r="FG166" t="s">
        <v>193</v>
      </c>
      <c r="FH166" t="s">
        <v>193</v>
      </c>
      <c r="FI166" t="s">
        <v>193</v>
      </c>
      <c r="FJ166" t="s">
        <v>193</v>
      </c>
      <c r="FK166" t="s">
        <v>193</v>
      </c>
      <c r="FL166" t="s">
        <v>193</v>
      </c>
      <c r="FM166" t="s">
        <v>193</v>
      </c>
      <c r="FN166" t="s">
        <v>193</v>
      </c>
      <c r="FO166" t="s">
        <v>193</v>
      </c>
      <c r="FP166" t="s">
        <v>193</v>
      </c>
      <c r="FQ166" t="s">
        <v>193</v>
      </c>
      <c r="FR166" t="s">
        <v>193</v>
      </c>
      <c r="FS166" t="s">
        <v>193</v>
      </c>
      <c r="FT166" t="s">
        <v>193</v>
      </c>
      <c r="FU166" t="s">
        <v>193</v>
      </c>
      <c r="FV166" t="s">
        <v>193</v>
      </c>
      <c r="FW166" t="s">
        <v>193</v>
      </c>
      <c r="FX166" t="s">
        <v>193</v>
      </c>
      <c r="FY166" t="s">
        <v>193</v>
      </c>
      <c r="FZ166" t="s">
        <v>193</v>
      </c>
      <c r="GA166" t="s">
        <v>193</v>
      </c>
      <c r="GB166" t="s">
        <v>193</v>
      </c>
      <c r="GC166" t="s">
        <v>193</v>
      </c>
      <c r="GD166" t="s">
        <v>193</v>
      </c>
      <c r="GE166" t="s">
        <v>193</v>
      </c>
      <c r="GF166" t="s">
        <v>193</v>
      </c>
      <c r="GG166" t="s">
        <v>193</v>
      </c>
      <c r="GH166" t="s">
        <v>193</v>
      </c>
      <c r="GI166" t="s">
        <v>193</v>
      </c>
      <c r="GJ166" t="s">
        <v>193</v>
      </c>
      <c r="GK166" t="s">
        <v>193</v>
      </c>
      <c r="GL166" t="s">
        <v>193</v>
      </c>
      <c r="GM166" t="s">
        <v>193</v>
      </c>
      <c r="GN166" t="s">
        <v>193</v>
      </c>
      <c r="GO166" t="s">
        <v>193</v>
      </c>
      <c r="GP166" t="s">
        <v>193</v>
      </c>
      <c r="GQ166" t="s">
        <v>193</v>
      </c>
      <c r="GR166" t="s">
        <v>193</v>
      </c>
      <c r="GS166" t="s">
        <v>193</v>
      </c>
      <c r="GT166" t="s">
        <v>193</v>
      </c>
      <c r="GU166" t="s">
        <v>193</v>
      </c>
      <c r="GV166" t="s">
        <v>193</v>
      </c>
      <c r="GW166" t="s">
        <v>193</v>
      </c>
      <c r="GX166" t="s">
        <v>193</v>
      </c>
      <c r="GY166" t="s">
        <v>193</v>
      </c>
      <c r="GZ166" t="s">
        <v>193</v>
      </c>
      <c r="HA166" t="s">
        <v>193</v>
      </c>
      <c r="HB166" t="s">
        <v>193</v>
      </c>
      <c r="HC166" t="s">
        <v>193</v>
      </c>
      <c r="HD166" t="s">
        <v>193</v>
      </c>
      <c r="HE166" t="s">
        <v>193</v>
      </c>
      <c r="HF166" t="s">
        <v>193</v>
      </c>
      <c r="HG166" t="s">
        <v>193</v>
      </c>
      <c r="HH166" t="s">
        <v>193</v>
      </c>
      <c r="HI166" t="s">
        <v>193</v>
      </c>
      <c r="HJ166" t="s">
        <v>193</v>
      </c>
      <c r="HK166" t="s">
        <v>193</v>
      </c>
      <c r="HL166" t="s">
        <v>193</v>
      </c>
      <c r="HM166" t="s">
        <v>193</v>
      </c>
      <c r="HN166" t="s">
        <v>193</v>
      </c>
      <c r="HO166" t="s">
        <v>193</v>
      </c>
      <c r="HP166" t="s">
        <v>193</v>
      </c>
      <c r="HQ166" t="s">
        <v>193</v>
      </c>
      <c r="HR166" t="s">
        <v>193</v>
      </c>
      <c r="HS166" t="s">
        <v>193</v>
      </c>
      <c r="HT166" t="s">
        <v>193</v>
      </c>
      <c r="HU166" t="s">
        <v>193</v>
      </c>
      <c r="HV166" t="s">
        <v>193</v>
      </c>
      <c r="HW166" t="s">
        <v>193</v>
      </c>
      <c r="HX166" t="s">
        <v>193</v>
      </c>
      <c r="HY166" t="s">
        <v>193</v>
      </c>
      <c r="HZ166" t="s">
        <v>193</v>
      </c>
      <c r="IA166" t="s">
        <v>193</v>
      </c>
      <c r="IB166" t="s">
        <v>193</v>
      </c>
      <c r="IC166" t="s">
        <v>193</v>
      </c>
      <c r="ID166" t="s">
        <v>193</v>
      </c>
      <c r="IE166" t="s">
        <v>193</v>
      </c>
      <c r="IF166" t="s">
        <v>193</v>
      </c>
      <c r="IG166" t="s">
        <v>109</v>
      </c>
      <c r="IH166">
        <v>400</v>
      </c>
      <c r="II166" t="s">
        <v>193</v>
      </c>
      <c r="IJ166" t="s">
        <v>193</v>
      </c>
      <c r="IK166" t="s">
        <v>193</v>
      </c>
      <c r="IL166" t="s">
        <v>193</v>
      </c>
      <c r="IM166" t="s">
        <v>193</v>
      </c>
      <c r="IN166" t="s">
        <v>193</v>
      </c>
      <c r="IO166" t="s">
        <v>193</v>
      </c>
      <c r="IP166" t="s">
        <v>193</v>
      </c>
      <c r="IQ166" t="s">
        <v>193</v>
      </c>
      <c r="IR166" t="s">
        <v>193</v>
      </c>
      <c r="IS166" t="s">
        <v>193</v>
      </c>
      <c r="IT166" t="s">
        <v>193</v>
      </c>
      <c r="IU166" t="s">
        <v>193</v>
      </c>
      <c r="IV166" t="s">
        <v>193</v>
      </c>
      <c r="IW166" t="s">
        <v>193</v>
      </c>
      <c r="IX166" t="s">
        <v>193</v>
      </c>
      <c r="IY166" t="s">
        <v>193</v>
      </c>
      <c r="IZ166" t="s">
        <v>193</v>
      </c>
      <c r="JA166" t="s">
        <v>193</v>
      </c>
      <c r="JB166" t="s">
        <v>193</v>
      </c>
      <c r="JC166" t="s">
        <v>193</v>
      </c>
      <c r="JD166" t="s">
        <v>193</v>
      </c>
      <c r="JE166" t="s">
        <v>193</v>
      </c>
      <c r="JF166" t="s">
        <v>193</v>
      </c>
      <c r="JG166" t="s">
        <v>193</v>
      </c>
      <c r="JH166" t="s">
        <v>193</v>
      </c>
      <c r="JI166" t="s">
        <v>193</v>
      </c>
      <c r="JJ166" t="s">
        <v>193</v>
      </c>
      <c r="JK166" t="s">
        <v>193</v>
      </c>
      <c r="JL166" t="s">
        <v>193</v>
      </c>
      <c r="JM166" t="s">
        <v>193</v>
      </c>
      <c r="JN166" t="s">
        <v>193</v>
      </c>
      <c r="JO166" t="s">
        <v>193</v>
      </c>
      <c r="JP166" t="s">
        <v>193</v>
      </c>
      <c r="JQ166" t="s">
        <v>193</v>
      </c>
      <c r="JR166" t="s">
        <v>109</v>
      </c>
      <c r="JS166" t="s">
        <v>3340</v>
      </c>
      <c r="JT166">
        <v>1</v>
      </c>
      <c r="JU166">
        <v>0</v>
      </c>
      <c r="JV166">
        <v>0</v>
      </c>
      <c r="JW166">
        <v>0</v>
      </c>
      <c r="JX166">
        <v>0</v>
      </c>
      <c r="JY166">
        <v>0</v>
      </c>
      <c r="JZ166" t="s">
        <v>193</v>
      </c>
      <c r="KA166" t="s">
        <v>3436</v>
      </c>
      <c r="KB166">
        <v>1</v>
      </c>
      <c r="KC166">
        <v>0</v>
      </c>
      <c r="KD166">
        <v>0</v>
      </c>
      <c r="KE166">
        <v>0</v>
      </c>
      <c r="KF166">
        <v>0</v>
      </c>
      <c r="KG166">
        <v>0</v>
      </c>
      <c r="KH166">
        <v>0</v>
      </c>
      <c r="KI166">
        <v>0</v>
      </c>
      <c r="KJ166" t="s">
        <v>193</v>
      </c>
      <c r="KK166" t="s">
        <v>114</v>
      </c>
      <c r="KL166" t="s">
        <v>193</v>
      </c>
      <c r="KM166" t="s">
        <v>193</v>
      </c>
      <c r="KN166" t="s">
        <v>193</v>
      </c>
      <c r="KO166" t="s">
        <v>193</v>
      </c>
      <c r="KP166" t="s">
        <v>193</v>
      </c>
      <c r="KQ166" t="s">
        <v>193</v>
      </c>
      <c r="KR166" t="s">
        <v>193</v>
      </c>
      <c r="KS166" t="s">
        <v>193</v>
      </c>
      <c r="KT166" t="s">
        <v>193</v>
      </c>
      <c r="KU166" t="s">
        <v>193</v>
      </c>
      <c r="KV166" t="s">
        <v>193</v>
      </c>
      <c r="KW166" t="s">
        <v>193</v>
      </c>
      <c r="KX166" t="s">
        <v>193</v>
      </c>
      <c r="KY166" t="s">
        <v>193</v>
      </c>
      <c r="KZ166" t="s">
        <v>193</v>
      </c>
      <c r="LA166" t="s">
        <v>193</v>
      </c>
      <c r="LB166" t="s">
        <v>193</v>
      </c>
      <c r="LC166" t="s">
        <v>193</v>
      </c>
      <c r="LD166" t="s">
        <v>193</v>
      </c>
      <c r="LE166" t="s">
        <v>193</v>
      </c>
      <c r="LF166" t="s">
        <v>193</v>
      </c>
      <c r="LG166" t="s">
        <v>193</v>
      </c>
      <c r="LH166" t="s">
        <v>193</v>
      </c>
      <c r="LI166" t="s">
        <v>193</v>
      </c>
      <c r="LJ166" t="s">
        <v>193</v>
      </c>
      <c r="LK166" t="s">
        <v>193</v>
      </c>
      <c r="LL166" t="s">
        <v>193</v>
      </c>
      <c r="LM166" t="s">
        <v>193</v>
      </c>
      <c r="LN166" t="s">
        <v>193</v>
      </c>
      <c r="LO166" t="s">
        <v>193</v>
      </c>
      <c r="LP166" t="s">
        <v>193</v>
      </c>
      <c r="LQ166" t="s">
        <v>193</v>
      </c>
      <c r="LR166" t="s">
        <v>193</v>
      </c>
      <c r="LS166" t="s">
        <v>193</v>
      </c>
      <c r="LT166" t="s">
        <v>193</v>
      </c>
      <c r="LU166" t="s">
        <v>193</v>
      </c>
      <c r="LV166" t="s">
        <v>193</v>
      </c>
      <c r="LW166" t="s">
        <v>193</v>
      </c>
      <c r="LX166" t="s">
        <v>193</v>
      </c>
      <c r="LY166" t="s">
        <v>193</v>
      </c>
      <c r="LZ166" t="s">
        <v>193</v>
      </c>
      <c r="MA166" t="s">
        <v>193</v>
      </c>
      <c r="MB166" t="s">
        <v>193</v>
      </c>
      <c r="MC166" t="s">
        <v>193</v>
      </c>
      <c r="MD166" t="s">
        <v>193</v>
      </c>
      <c r="ME166" t="s">
        <v>193</v>
      </c>
      <c r="MF166" t="s">
        <v>193</v>
      </c>
      <c r="MG166" t="s">
        <v>193</v>
      </c>
      <c r="MH166" t="s">
        <v>193</v>
      </c>
      <c r="MI166" t="s">
        <v>193</v>
      </c>
      <c r="MJ166" t="s">
        <v>193</v>
      </c>
      <c r="MK166" t="s">
        <v>193</v>
      </c>
      <c r="ML166" t="s">
        <v>193</v>
      </c>
      <c r="MM166" t="s">
        <v>193</v>
      </c>
      <c r="MN166" t="s">
        <v>193</v>
      </c>
      <c r="MO166" t="s">
        <v>193</v>
      </c>
      <c r="MP166" t="s">
        <v>193</v>
      </c>
      <c r="MQ166" t="s">
        <v>193</v>
      </c>
      <c r="MR166" t="s">
        <v>193</v>
      </c>
      <c r="MS166" t="s">
        <v>193</v>
      </c>
      <c r="MT166" t="s">
        <v>193</v>
      </c>
      <c r="MU166" t="s">
        <v>193</v>
      </c>
      <c r="MV166" t="s">
        <v>193</v>
      </c>
      <c r="MW166" t="s">
        <v>193</v>
      </c>
      <c r="MX166" t="s">
        <v>193</v>
      </c>
      <c r="MY166" t="s">
        <v>193</v>
      </c>
      <c r="MZ166" t="s">
        <v>193</v>
      </c>
      <c r="NA166" t="s">
        <v>193</v>
      </c>
      <c r="NB166" t="s">
        <v>193</v>
      </c>
      <c r="NC166">
        <v>196636000</v>
      </c>
      <c r="ND166" t="s">
        <v>3640</v>
      </c>
      <c r="NE166" t="s">
        <v>4397</v>
      </c>
      <c r="NF166" t="s">
        <v>193</v>
      </c>
      <c r="NG166" t="s">
        <v>699</v>
      </c>
      <c r="NH166" t="s">
        <v>700</v>
      </c>
      <c r="NI166" t="s">
        <v>611</v>
      </c>
      <c r="NJ166" t="s">
        <v>193</v>
      </c>
      <c r="NK166">
        <v>168</v>
      </c>
    </row>
    <row r="167" spans="1:375" x14ac:dyDescent="0.35">
      <c r="A167" t="s">
        <v>4398</v>
      </c>
      <c r="B167" t="s">
        <v>4399</v>
      </c>
      <c r="C167" t="s">
        <v>3622</v>
      </c>
      <c r="D167" t="s">
        <v>3870</v>
      </c>
      <c r="E167" t="s">
        <v>193</v>
      </c>
      <c r="F167" t="s">
        <v>4369</v>
      </c>
      <c r="G167" t="s">
        <v>193</v>
      </c>
      <c r="H167" t="s">
        <v>3622</v>
      </c>
      <c r="I167" t="s">
        <v>161</v>
      </c>
      <c r="J167" t="s">
        <v>193</v>
      </c>
      <c r="K167" t="s">
        <v>162</v>
      </c>
      <c r="L167" t="s">
        <v>161</v>
      </c>
      <c r="M167" t="s">
        <v>161</v>
      </c>
      <c r="N167" t="s">
        <v>3623</v>
      </c>
      <c r="O167" t="s">
        <v>193</v>
      </c>
      <c r="P167" t="s">
        <v>4370</v>
      </c>
      <c r="Q167" t="s">
        <v>3623</v>
      </c>
      <c r="R167" t="s">
        <v>3623</v>
      </c>
      <c r="S167" t="s">
        <v>117</v>
      </c>
      <c r="T167" t="s">
        <v>119</v>
      </c>
      <c r="U167" t="s">
        <v>169</v>
      </c>
      <c r="V167" t="s">
        <v>119</v>
      </c>
      <c r="W167" t="s">
        <v>233</v>
      </c>
      <c r="X167" t="s">
        <v>232</v>
      </c>
      <c r="Y167" t="s">
        <v>233</v>
      </c>
      <c r="Z167" t="s">
        <v>3624</v>
      </c>
      <c r="AA167" t="s">
        <v>193</v>
      </c>
      <c r="AB167" t="s">
        <v>564</v>
      </c>
      <c r="AC167" t="s">
        <v>3624</v>
      </c>
      <c r="AD167" t="s">
        <v>3624</v>
      </c>
      <c r="AE167" t="s">
        <v>704</v>
      </c>
      <c r="AF167" t="s">
        <v>193</v>
      </c>
      <c r="AG167" t="s">
        <v>170</v>
      </c>
      <c r="AH167" t="s">
        <v>704</v>
      </c>
      <c r="AI167" t="s">
        <v>704</v>
      </c>
      <c r="AJ167" t="s">
        <v>536</v>
      </c>
      <c r="AK167" t="s">
        <v>490</v>
      </c>
      <c r="AL167" t="s">
        <v>109</v>
      </c>
      <c r="AM167" t="s">
        <v>193</v>
      </c>
      <c r="AN167" t="s">
        <v>109</v>
      </c>
      <c r="AO167" t="s">
        <v>193</v>
      </c>
      <c r="AP167" t="s">
        <v>491</v>
      </c>
      <c r="AQ167" t="s">
        <v>193</v>
      </c>
      <c r="AR167" t="s">
        <v>193</v>
      </c>
      <c r="AS167" t="s">
        <v>496</v>
      </c>
      <c r="AT167" t="s">
        <v>193</v>
      </c>
      <c r="AU167" t="s">
        <v>3350</v>
      </c>
      <c r="AV167">
        <v>0</v>
      </c>
      <c r="AW167">
        <v>0</v>
      </c>
      <c r="AX167">
        <v>0</v>
      </c>
      <c r="AY167">
        <v>0</v>
      </c>
      <c r="AZ167">
        <v>0</v>
      </c>
      <c r="BA167">
        <v>1</v>
      </c>
      <c r="BB167">
        <v>0</v>
      </c>
      <c r="BC167" t="s">
        <v>3871</v>
      </c>
      <c r="BD167" t="s">
        <v>3350</v>
      </c>
      <c r="BE167" t="s">
        <v>112</v>
      </c>
      <c r="BF167">
        <v>1</v>
      </c>
      <c r="BG167">
        <v>0</v>
      </c>
      <c r="BH167">
        <v>0</v>
      </c>
      <c r="BI167">
        <v>0</v>
      </c>
      <c r="BJ167">
        <v>0</v>
      </c>
      <c r="BK167">
        <v>0</v>
      </c>
      <c r="BL167">
        <v>0</v>
      </c>
      <c r="BM167">
        <v>0</v>
      </c>
      <c r="BN167">
        <v>0</v>
      </c>
      <c r="BO167">
        <v>0</v>
      </c>
      <c r="BP167" t="s">
        <v>193</v>
      </c>
      <c r="BQ167" t="s">
        <v>113</v>
      </c>
      <c r="BR167" t="s">
        <v>501</v>
      </c>
      <c r="BS167" t="s">
        <v>193</v>
      </c>
      <c r="BT167" t="s">
        <v>193</v>
      </c>
      <c r="BU167" t="s">
        <v>193</v>
      </c>
      <c r="BV167" t="s">
        <v>193</v>
      </c>
      <c r="BW167" t="s">
        <v>193</v>
      </c>
      <c r="BX167" t="s">
        <v>193</v>
      </c>
      <c r="BY167" t="s">
        <v>193</v>
      </c>
      <c r="BZ167" t="s">
        <v>193</v>
      </c>
      <c r="CA167" t="s">
        <v>193</v>
      </c>
      <c r="CB167" t="s">
        <v>193</v>
      </c>
      <c r="CC167" t="s">
        <v>193</v>
      </c>
      <c r="CD167" t="s">
        <v>193</v>
      </c>
      <c r="CE167" t="s">
        <v>193</v>
      </c>
      <c r="CF167" t="s">
        <v>193</v>
      </c>
      <c r="CG167" t="s">
        <v>193</v>
      </c>
      <c r="CH167" t="s">
        <v>193</v>
      </c>
      <c r="CI167" t="s">
        <v>193</v>
      </c>
      <c r="CJ167" t="s">
        <v>193</v>
      </c>
      <c r="CK167" t="s">
        <v>193</v>
      </c>
      <c r="CL167" t="s">
        <v>193</v>
      </c>
      <c r="CM167" t="s">
        <v>193</v>
      </c>
      <c r="CN167" t="s">
        <v>193</v>
      </c>
      <c r="CO167" t="s">
        <v>193</v>
      </c>
      <c r="CP167" t="s">
        <v>193</v>
      </c>
      <c r="CQ167" t="s">
        <v>193</v>
      </c>
      <c r="CR167" t="s">
        <v>193</v>
      </c>
      <c r="CS167" t="s">
        <v>193</v>
      </c>
      <c r="CT167" t="s">
        <v>193</v>
      </c>
      <c r="CU167" t="s">
        <v>193</v>
      </c>
      <c r="CV167" t="s">
        <v>193</v>
      </c>
      <c r="CW167" t="s">
        <v>193</v>
      </c>
      <c r="CX167" t="s">
        <v>193</v>
      </c>
      <c r="CY167" t="s">
        <v>193</v>
      </c>
      <c r="CZ167" t="s">
        <v>193</v>
      </c>
      <c r="DA167" t="s">
        <v>193</v>
      </c>
      <c r="DB167" t="s">
        <v>193</v>
      </c>
      <c r="DC167" t="s">
        <v>193</v>
      </c>
      <c r="DD167" t="s">
        <v>193</v>
      </c>
      <c r="DE167" t="s">
        <v>193</v>
      </c>
      <c r="DF167" t="s">
        <v>193</v>
      </c>
      <c r="DG167" t="s">
        <v>193</v>
      </c>
      <c r="DH167" t="s">
        <v>193</v>
      </c>
      <c r="DI167" t="s">
        <v>193</v>
      </c>
      <c r="DJ167" t="s">
        <v>193</v>
      </c>
      <c r="DK167" t="s">
        <v>193</v>
      </c>
      <c r="DL167" t="s">
        <v>193</v>
      </c>
      <c r="DM167" t="s">
        <v>193</v>
      </c>
      <c r="DN167" t="s">
        <v>193</v>
      </c>
      <c r="DO167" t="s">
        <v>193</v>
      </c>
      <c r="DP167" t="s">
        <v>193</v>
      </c>
      <c r="DQ167" t="s">
        <v>193</v>
      </c>
      <c r="DR167" t="s">
        <v>193</v>
      </c>
      <c r="DS167" t="s">
        <v>193</v>
      </c>
      <c r="DT167" t="s">
        <v>193</v>
      </c>
      <c r="DU167" t="s">
        <v>193</v>
      </c>
      <c r="DV167" t="s">
        <v>193</v>
      </c>
      <c r="DW167" t="s">
        <v>193</v>
      </c>
      <c r="DX167" t="s">
        <v>193</v>
      </c>
      <c r="DY167" t="s">
        <v>193</v>
      </c>
      <c r="DZ167" t="s">
        <v>193</v>
      </c>
      <c r="EA167" t="s">
        <v>193</v>
      </c>
      <c r="EB167" t="s">
        <v>193</v>
      </c>
      <c r="EC167" t="s">
        <v>193</v>
      </c>
      <c r="ED167" t="s">
        <v>193</v>
      </c>
      <c r="EE167" t="s">
        <v>193</v>
      </c>
      <c r="EF167" t="s">
        <v>193</v>
      </c>
      <c r="EG167" t="s">
        <v>193</v>
      </c>
      <c r="EH167" t="s">
        <v>193</v>
      </c>
      <c r="EI167" t="s">
        <v>193</v>
      </c>
      <c r="EJ167" t="s">
        <v>193</v>
      </c>
      <c r="EK167" t="s">
        <v>193</v>
      </c>
      <c r="EL167" t="s">
        <v>193</v>
      </c>
      <c r="EM167" t="s">
        <v>193</v>
      </c>
      <c r="EN167" t="s">
        <v>193</v>
      </c>
      <c r="EO167" t="s">
        <v>193</v>
      </c>
      <c r="EP167" t="s">
        <v>193</v>
      </c>
      <c r="EQ167" t="s">
        <v>193</v>
      </c>
      <c r="ER167" t="s">
        <v>193</v>
      </c>
      <c r="ES167" t="s">
        <v>193</v>
      </c>
      <c r="ET167" t="s">
        <v>193</v>
      </c>
      <c r="EU167" t="s">
        <v>193</v>
      </c>
      <c r="EV167" t="s">
        <v>193</v>
      </c>
      <c r="EW167" t="s">
        <v>193</v>
      </c>
      <c r="EX167" t="s">
        <v>193</v>
      </c>
      <c r="EY167" t="s">
        <v>193</v>
      </c>
      <c r="EZ167" t="s">
        <v>193</v>
      </c>
      <c r="FA167" t="s">
        <v>193</v>
      </c>
      <c r="FB167" t="s">
        <v>193</v>
      </c>
      <c r="FC167" t="s">
        <v>193</v>
      </c>
      <c r="FD167" t="s">
        <v>193</v>
      </c>
      <c r="FE167" t="s">
        <v>193</v>
      </c>
      <c r="FF167" t="s">
        <v>193</v>
      </c>
      <c r="FG167" t="s">
        <v>193</v>
      </c>
      <c r="FH167" t="s">
        <v>193</v>
      </c>
      <c r="FI167" t="s">
        <v>193</v>
      </c>
      <c r="FJ167" t="s">
        <v>193</v>
      </c>
      <c r="FK167" t="s">
        <v>193</v>
      </c>
      <c r="FL167" t="s">
        <v>193</v>
      </c>
      <c r="FM167" t="s">
        <v>193</v>
      </c>
      <c r="FN167" t="s">
        <v>193</v>
      </c>
      <c r="FO167" t="s">
        <v>193</v>
      </c>
      <c r="FP167" t="s">
        <v>193</v>
      </c>
      <c r="FQ167" t="s">
        <v>193</v>
      </c>
      <c r="FR167" t="s">
        <v>193</v>
      </c>
      <c r="FS167" t="s">
        <v>193</v>
      </c>
      <c r="FT167" t="s">
        <v>193</v>
      </c>
      <c r="FU167" t="s">
        <v>193</v>
      </c>
      <c r="FV167" t="s">
        <v>193</v>
      </c>
      <c r="FW167" t="s">
        <v>193</v>
      </c>
      <c r="FX167" t="s">
        <v>193</v>
      </c>
      <c r="FY167" t="s">
        <v>193</v>
      </c>
      <c r="FZ167" t="s">
        <v>193</v>
      </c>
      <c r="GA167" t="s">
        <v>193</v>
      </c>
      <c r="GB167" t="s">
        <v>193</v>
      </c>
      <c r="GC167" t="s">
        <v>193</v>
      </c>
      <c r="GD167" t="s">
        <v>193</v>
      </c>
      <c r="GE167" t="s">
        <v>193</v>
      </c>
      <c r="GF167" t="s">
        <v>193</v>
      </c>
      <c r="GG167" t="s">
        <v>193</v>
      </c>
      <c r="GH167" t="s">
        <v>193</v>
      </c>
      <c r="GI167" t="s">
        <v>193</v>
      </c>
      <c r="GJ167" t="s">
        <v>193</v>
      </c>
      <c r="GK167" t="s">
        <v>193</v>
      </c>
      <c r="GL167" t="s">
        <v>193</v>
      </c>
      <c r="GM167" t="s">
        <v>193</v>
      </c>
      <c r="GN167" t="s">
        <v>193</v>
      </c>
      <c r="GO167" t="s">
        <v>193</v>
      </c>
      <c r="GP167" t="s">
        <v>193</v>
      </c>
      <c r="GQ167" t="s">
        <v>193</v>
      </c>
      <c r="GR167" t="s">
        <v>193</v>
      </c>
      <c r="GS167" t="s">
        <v>193</v>
      </c>
      <c r="GT167" t="s">
        <v>193</v>
      </c>
      <c r="GU167" t="s">
        <v>193</v>
      </c>
      <c r="GV167" t="s">
        <v>193</v>
      </c>
      <c r="GW167" t="s">
        <v>193</v>
      </c>
      <c r="GX167" t="s">
        <v>193</v>
      </c>
      <c r="GY167" t="s">
        <v>193</v>
      </c>
      <c r="GZ167" t="s">
        <v>193</v>
      </c>
      <c r="HA167" t="s">
        <v>193</v>
      </c>
      <c r="HB167" t="s">
        <v>193</v>
      </c>
      <c r="HC167" t="s">
        <v>193</v>
      </c>
      <c r="HD167" t="s">
        <v>193</v>
      </c>
      <c r="HE167" t="s">
        <v>193</v>
      </c>
      <c r="HF167" t="s">
        <v>193</v>
      </c>
      <c r="HG167" t="s">
        <v>193</v>
      </c>
      <c r="HH167" t="s">
        <v>193</v>
      </c>
      <c r="HI167" t="s">
        <v>193</v>
      </c>
      <c r="HJ167" t="s">
        <v>193</v>
      </c>
      <c r="HK167" t="s">
        <v>193</v>
      </c>
      <c r="HL167" t="s">
        <v>193</v>
      </c>
      <c r="HM167" t="s">
        <v>193</v>
      </c>
      <c r="HN167" t="s">
        <v>193</v>
      </c>
      <c r="HO167" t="s">
        <v>193</v>
      </c>
      <c r="HP167" t="s">
        <v>193</v>
      </c>
      <c r="HQ167" t="s">
        <v>193</v>
      </c>
      <c r="HR167" t="s">
        <v>193</v>
      </c>
      <c r="HS167" t="s">
        <v>193</v>
      </c>
      <c r="HT167" t="s">
        <v>193</v>
      </c>
      <c r="HU167" t="s">
        <v>193</v>
      </c>
      <c r="HV167" t="s">
        <v>193</v>
      </c>
      <c r="HW167" t="s">
        <v>193</v>
      </c>
      <c r="HX167" t="s">
        <v>193</v>
      </c>
      <c r="HY167" t="s">
        <v>193</v>
      </c>
      <c r="HZ167" t="s">
        <v>193</v>
      </c>
      <c r="IA167" t="s">
        <v>193</v>
      </c>
      <c r="IB167" t="s">
        <v>193</v>
      </c>
      <c r="IC167" t="s">
        <v>193</v>
      </c>
      <c r="ID167" t="s">
        <v>193</v>
      </c>
      <c r="IE167" t="s">
        <v>193</v>
      </c>
      <c r="IF167" t="s">
        <v>193</v>
      </c>
      <c r="IG167" t="s">
        <v>193</v>
      </c>
      <c r="IH167" t="s">
        <v>193</v>
      </c>
      <c r="II167" t="s">
        <v>193</v>
      </c>
      <c r="IJ167" t="s">
        <v>193</v>
      </c>
      <c r="IK167" t="s">
        <v>193</v>
      </c>
      <c r="IL167" t="s">
        <v>193</v>
      </c>
      <c r="IM167" t="s">
        <v>193</v>
      </c>
      <c r="IN167" t="s">
        <v>193</v>
      </c>
      <c r="IO167" t="s">
        <v>193</v>
      </c>
      <c r="IP167" t="s">
        <v>193</v>
      </c>
      <c r="IQ167" t="s">
        <v>193</v>
      </c>
      <c r="IR167" t="s">
        <v>193</v>
      </c>
      <c r="IS167" t="s">
        <v>193</v>
      </c>
      <c r="IT167" t="s">
        <v>193</v>
      </c>
      <c r="IU167" t="s">
        <v>193</v>
      </c>
      <c r="IV167" t="s">
        <v>193</v>
      </c>
      <c r="IW167" t="s">
        <v>193</v>
      </c>
      <c r="IX167" t="s">
        <v>193</v>
      </c>
      <c r="IY167" t="s">
        <v>193</v>
      </c>
      <c r="IZ167" t="s">
        <v>193</v>
      </c>
      <c r="JA167" t="s">
        <v>193</v>
      </c>
      <c r="JB167" t="s">
        <v>193</v>
      </c>
      <c r="JC167" t="s">
        <v>193</v>
      </c>
      <c r="JD167" t="s">
        <v>193</v>
      </c>
      <c r="JE167" t="s">
        <v>193</v>
      </c>
      <c r="JF167" t="s">
        <v>193</v>
      </c>
      <c r="JG167" t="s">
        <v>193</v>
      </c>
      <c r="JH167" t="s">
        <v>193</v>
      </c>
      <c r="JI167" t="s">
        <v>193</v>
      </c>
      <c r="JJ167" t="s">
        <v>193</v>
      </c>
      <c r="JK167" t="s">
        <v>193</v>
      </c>
      <c r="JL167" t="s">
        <v>193</v>
      </c>
      <c r="JM167" t="s">
        <v>193</v>
      </c>
      <c r="JN167" t="s">
        <v>193</v>
      </c>
      <c r="JO167" t="s">
        <v>193</v>
      </c>
      <c r="JP167">
        <v>50</v>
      </c>
      <c r="JQ167" t="s">
        <v>114</v>
      </c>
      <c r="JR167" t="s">
        <v>109</v>
      </c>
      <c r="JS167" t="s">
        <v>3340</v>
      </c>
      <c r="JT167">
        <v>1</v>
      </c>
      <c r="JU167">
        <v>0</v>
      </c>
      <c r="JV167">
        <v>0</v>
      </c>
      <c r="JW167">
        <v>0</v>
      </c>
      <c r="JX167">
        <v>0</v>
      </c>
      <c r="JY167">
        <v>0</v>
      </c>
      <c r="JZ167" t="s">
        <v>193</v>
      </c>
      <c r="KA167" t="s">
        <v>3436</v>
      </c>
      <c r="KB167">
        <v>1</v>
      </c>
      <c r="KC167">
        <v>0</v>
      </c>
      <c r="KD167">
        <v>0</v>
      </c>
      <c r="KE167">
        <v>0</v>
      </c>
      <c r="KF167">
        <v>0</v>
      </c>
      <c r="KG167">
        <v>0</v>
      </c>
      <c r="KH167">
        <v>0</v>
      </c>
      <c r="KI167">
        <v>0</v>
      </c>
      <c r="KJ167" t="s">
        <v>193</v>
      </c>
      <c r="KK167" t="s">
        <v>114</v>
      </c>
      <c r="KL167" t="s">
        <v>193</v>
      </c>
      <c r="KM167" t="s">
        <v>193</v>
      </c>
      <c r="KN167" t="s">
        <v>193</v>
      </c>
      <c r="KO167" t="s">
        <v>193</v>
      </c>
      <c r="KP167" t="s">
        <v>193</v>
      </c>
      <c r="KQ167" t="s">
        <v>193</v>
      </c>
      <c r="KR167" t="s">
        <v>193</v>
      </c>
      <c r="KS167" t="s">
        <v>193</v>
      </c>
      <c r="KT167" t="s">
        <v>193</v>
      </c>
      <c r="KU167" t="s">
        <v>193</v>
      </c>
      <c r="KV167" t="s">
        <v>193</v>
      </c>
      <c r="KW167" t="s">
        <v>193</v>
      </c>
      <c r="KX167" t="s">
        <v>193</v>
      </c>
      <c r="KY167" t="s">
        <v>193</v>
      </c>
      <c r="KZ167" t="s">
        <v>193</v>
      </c>
      <c r="LA167" t="s">
        <v>193</v>
      </c>
      <c r="LB167" t="s">
        <v>193</v>
      </c>
      <c r="LC167" t="s">
        <v>193</v>
      </c>
      <c r="LD167" t="s">
        <v>193</v>
      </c>
      <c r="LE167" t="s">
        <v>193</v>
      </c>
      <c r="LF167" t="s">
        <v>193</v>
      </c>
      <c r="LG167" t="s">
        <v>193</v>
      </c>
      <c r="LH167" t="s">
        <v>193</v>
      </c>
      <c r="LI167" t="s">
        <v>193</v>
      </c>
      <c r="LJ167" t="s">
        <v>193</v>
      </c>
      <c r="LK167" t="s">
        <v>193</v>
      </c>
      <c r="LL167" t="s">
        <v>193</v>
      </c>
      <c r="LM167" t="s">
        <v>193</v>
      </c>
      <c r="LN167" t="s">
        <v>193</v>
      </c>
      <c r="LO167" t="s">
        <v>193</v>
      </c>
      <c r="LP167" t="s">
        <v>193</v>
      </c>
      <c r="LQ167" t="s">
        <v>193</v>
      </c>
      <c r="LR167" t="s">
        <v>193</v>
      </c>
      <c r="LS167" t="s">
        <v>193</v>
      </c>
      <c r="LT167" t="s">
        <v>193</v>
      </c>
      <c r="LU167" t="s">
        <v>193</v>
      </c>
      <c r="LV167" t="s">
        <v>193</v>
      </c>
      <c r="LW167" t="s">
        <v>193</v>
      </c>
      <c r="LX167" t="s">
        <v>193</v>
      </c>
      <c r="LY167" t="s">
        <v>193</v>
      </c>
      <c r="LZ167" t="s">
        <v>193</v>
      </c>
      <c r="MA167" t="s">
        <v>193</v>
      </c>
      <c r="MB167" t="s">
        <v>193</v>
      </c>
      <c r="MC167" t="s">
        <v>193</v>
      </c>
      <c r="MD167" t="s">
        <v>193</v>
      </c>
      <c r="ME167" t="s">
        <v>193</v>
      </c>
      <c r="MF167" t="s">
        <v>193</v>
      </c>
      <c r="MG167" t="s">
        <v>193</v>
      </c>
      <c r="MH167" t="s">
        <v>193</v>
      </c>
      <c r="MI167" t="s">
        <v>193</v>
      </c>
      <c r="MJ167" t="s">
        <v>193</v>
      </c>
      <c r="MK167" t="s">
        <v>193</v>
      </c>
      <c r="ML167" t="s">
        <v>193</v>
      </c>
      <c r="MM167" t="s">
        <v>193</v>
      </c>
      <c r="MN167" t="s">
        <v>193</v>
      </c>
      <c r="MO167" t="s">
        <v>193</v>
      </c>
      <c r="MP167" t="s">
        <v>193</v>
      </c>
      <c r="MQ167" t="s">
        <v>193</v>
      </c>
      <c r="MR167" t="s">
        <v>193</v>
      </c>
      <c r="MS167" t="s">
        <v>193</v>
      </c>
      <c r="MT167" t="s">
        <v>193</v>
      </c>
      <c r="MU167" t="s">
        <v>193</v>
      </c>
      <c r="MV167" t="s">
        <v>193</v>
      </c>
      <c r="MW167" t="s">
        <v>193</v>
      </c>
      <c r="MX167" t="s">
        <v>193</v>
      </c>
      <c r="MY167" t="s">
        <v>193</v>
      </c>
      <c r="MZ167" t="s">
        <v>193</v>
      </c>
      <c r="NA167" t="s">
        <v>193</v>
      </c>
      <c r="NB167" t="s">
        <v>193</v>
      </c>
      <c r="NC167">
        <v>196636004</v>
      </c>
      <c r="ND167" t="s">
        <v>3641</v>
      </c>
      <c r="NE167" t="s">
        <v>4400</v>
      </c>
      <c r="NF167" t="s">
        <v>193</v>
      </c>
      <c r="NG167" t="s">
        <v>699</v>
      </c>
      <c r="NH167" t="s">
        <v>700</v>
      </c>
      <c r="NI167" t="s">
        <v>611</v>
      </c>
      <c r="NJ167" t="s">
        <v>193</v>
      </c>
      <c r="NK167">
        <v>169</v>
      </c>
    </row>
    <row r="168" spans="1:375" x14ac:dyDescent="0.35">
      <c r="A168" t="s">
        <v>4401</v>
      </c>
      <c r="B168" t="s">
        <v>4402</v>
      </c>
      <c r="C168" t="s">
        <v>3622</v>
      </c>
      <c r="D168">
        <v>1.3888888897781726E-3</v>
      </c>
      <c r="E168" t="s">
        <v>193</v>
      </c>
      <c r="F168" t="s">
        <v>4369</v>
      </c>
      <c r="G168" t="s">
        <v>193</v>
      </c>
      <c r="H168" t="s">
        <v>3622</v>
      </c>
      <c r="I168" t="s">
        <v>161</v>
      </c>
      <c r="J168" t="s">
        <v>193</v>
      </c>
      <c r="K168" t="s">
        <v>162</v>
      </c>
      <c r="L168" t="s">
        <v>161</v>
      </c>
      <c r="M168" t="s">
        <v>161</v>
      </c>
      <c r="N168" t="s">
        <v>3623</v>
      </c>
      <c r="O168" t="s">
        <v>193</v>
      </c>
      <c r="P168" t="s">
        <v>4370</v>
      </c>
      <c r="Q168" t="s">
        <v>3623</v>
      </c>
      <c r="R168" t="s">
        <v>3623</v>
      </c>
      <c r="S168" t="s">
        <v>117</v>
      </c>
      <c r="T168" t="s">
        <v>119</v>
      </c>
      <c r="U168" t="s">
        <v>169</v>
      </c>
      <c r="V168" t="s">
        <v>119</v>
      </c>
      <c r="W168" t="s">
        <v>233</v>
      </c>
      <c r="X168" t="s">
        <v>232</v>
      </c>
      <c r="Y168" t="s">
        <v>233</v>
      </c>
      <c r="Z168" t="s">
        <v>3624</v>
      </c>
      <c r="AA168" t="s">
        <v>193</v>
      </c>
      <c r="AB168" t="s">
        <v>564</v>
      </c>
      <c r="AC168" t="s">
        <v>3624</v>
      </c>
      <c r="AD168" t="s">
        <v>3624</v>
      </c>
      <c r="AE168" t="s">
        <v>704</v>
      </c>
      <c r="AF168" t="s">
        <v>193</v>
      </c>
      <c r="AG168" t="s">
        <v>170</v>
      </c>
      <c r="AH168" t="s">
        <v>704</v>
      </c>
      <c r="AI168" t="s">
        <v>704</v>
      </c>
      <c r="AJ168" t="s">
        <v>536</v>
      </c>
      <c r="AK168" t="s">
        <v>490</v>
      </c>
      <c r="AL168" t="s">
        <v>109</v>
      </c>
      <c r="AM168" t="s">
        <v>193</v>
      </c>
      <c r="AN168" t="s">
        <v>109</v>
      </c>
      <c r="AO168" t="s">
        <v>193</v>
      </c>
      <c r="AP168" t="s">
        <v>491</v>
      </c>
      <c r="AQ168" t="s">
        <v>193</v>
      </c>
      <c r="AR168" t="s">
        <v>193</v>
      </c>
      <c r="AS168" t="s">
        <v>496</v>
      </c>
      <c r="AT168" t="s">
        <v>193</v>
      </c>
      <c r="AU168" t="s">
        <v>3554</v>
      </c>
      <c r="AV168">
        <v>0</v>
      </c>
      <c r="AW168">
        <v>0</v>
      </c>
      <c r="AX168">
        <v>0</v>
      </c>
      <c r="AY168">
        <v>1</v>
      </c>
      <c r="AZ168">
        <v>0</v>
      </c>
      <c r="BA168">
        <v>0</v>
      </c>
      <c r="BB168">
        <v>0</v>
      </c>
      <c r="BC168" t="s">
        <v>3953</v>
      </c>
      <c r="BD168" t="s">
        <v>3554</v>
      </c>
      <c r="BE168" t="s">
        <v>112</v>
      </c>
      <c r="BF168">
        <v>1</v>
      </c>
      <c r="BG168">
        <v>0</v>
      </c>
      <c r="BH168">
        <v>0</v>
      </c>
      <c r="BI168">
        <v>0</v>
      </c>
      <c r="BJ168">
        <v>0</v>
      </c>
      <c r="BK168">
        <v>0</v>
      </c>
      <c r="BL168">
        <v>0</v>
      </c>
      <c r="BM168">
        <v>0</v>
      </c>
      <c r="BN168">
        <v>0</v>
      </c>
      <c r="BO168">
        <v>0</v>
      </c>
      <c r="BP168" t="s">
        <v>193</v>
      </c>
      <c r="BQ168" t="s">
        <v>113</v>
      </c>
      <c r="BR168" t="s">
        <v>501</v>
      </c>
      <c r="BS168" t="s">
        <v>193</v>
      </c>
      <c r="BT168" t="s">
        <v>193</v>
      </c>
      <c r="BU168" t="s">
        <v>193</v>
      </c>
      <c r="BV168" t="s">
        <v>193</v>
      </c>
      <c r="BW168" t="s">
        <v>193</v>
      </c>
      <c r="BX168" t="s">
        <v>193</v>
      </c>
      <c r="BY168" t="s">
        <v>193</v>
      </c>
      <c r="BZ168" t="s">
        <v>193</v>
      </c>
      <c r="CA168" t="s">
        <v>193</v>
      </c>
      <c r="CB168" t="s">
        <v>193</v>
      </c>
      <c r="CC168" t="s">
        <v>193</v>
      </c>
      <c r="CD168" t="s">
        <v>193</v>
      </c>
      <c r="CE168" t="s">
        <v>193</v>
      </c>
      <c r="CF168" t="s">
        <v>193</v>
      </c>
      <c r="CG168" t="s">
        <v>193</v>
      </c>
      <c r="CH168" t="s">
        <v>193</v>
      </c>
      <c r="CI168" t="s">
        <v>193</v>
      </c>
      <c r="CJ168" t="s">
        <v>193</v>
      </c>
      <c r="CK168" t="s">
        <v>193</v>
      </c>
      <c r="CL168" t="s">
        <v>193</v>
      </c>
      <c r="CM168" t="s">
        <v>193</v>
      </c>
      <c r="CN168" t="s">
        <v>193</v>
      </c>
      <c r="CO168" t="s">
        <v>193</v>
      </c>
      <c r="CP168" t="s">
        <v>193</v>
      </c>
      <c r="CQ168" t="s">
        <v>193</v>
      </c>
      <c r="CR168" t="s">
        <v>193</v>
      </c>
      <c r="CS168" t="s">
        <v>193</v>
      </c>
      <c r="CT168" t="s">
        <v>193</v>
      </c>
      <c r="CU168" t="s">
        <v>193</v>
      </c>
      <c r="CV168" t="s">
        <v>193</v>
      </c>
      <c r="CW168" t="s">
        <v>193</v>
      </c>
      <c r="CX168" t="s">
        <v>193</v>
      </c>
      <c r="CY168" t="s">
        <v>193</v>
      </c>
      <c r="CZ168" t="s">
        <v>193</v>
      </c>
      <c r="DA168" t="s">
        <v>193</v>
      </c>
      <c r="DB168" t="s">
        <v>193</v>
      </c>
      <c r="DC168" t="s">
        <v>193</v>
      </c>
      <c r="DD168" t="s">
        <v>193</v>
      </c>
      <c r="DE168" t="s">
        <v>193</v>
      </c>
      <c r="DF168" t="s">
        <v>193</v>
      </c>
      <c r="DG168" t="s">
        <v>193</v>
      </c>
      <c r="DH168" t="s">
        <v>193</v>
      </c>
      <c r="DI168" t="s">
        <v>193</v>
      </c>
      <c r="DJ168" t="s">
        <v>193</v>
      </c>
      <c r="DK168" t="s">
        <v>193</v>
      </c>
      <c r="DL168" t="s">
        <v>193</v>
      </c>
      <c r="DM168" t="s">
        <v>193</v>
      </c>
      <c r="DN168" t="s">
        <v>193</v>
      </c>
      <c r="DO168" t="s">
        <v>193</v>
      </c>
      <c r="DP168" t="s">
        <v>193</v>
      </c>
      <c r="DQ168" t="s">
        <v>193</v>
      </c>
      <c r="DR168" t="s">
        <v>193</v>
      </c>
      <c r="DS168" t="s">
        <v>193</v>
      </c>
      <c r="DT168" t="s">
        <v>193</v>
      </c>
      <c r="DU168" t="s">
        <v>193</v>
      </c>
      <c r="DV168" t="s">
        <v>193</v>
      </c>
      <c r="DW168" t="s">
        <v>193</v>
      </c>
      <c r="DX168" t="s">
        <v>193</v>
      </c>
      <c r="DY168" t="s">
        <v>193</v>
      </c>
      <c r="DZ168" t="s">
        <v>193</v>
      </c>
      <c r="EA168" t="s">
        <v>193</v>
      </c>
      <c r="EB168" t="s">
        <v>193</v>
      </c>
      <c r="EC168" t="s">
        <v>193</v>
      </c>
      <c r="ED168" t="s">
        <v>193</v>
      </c>
      <c r="EE168" t="s">
        <v>193</v>
      </c>
      <c r="EF168" t="s">
        <v>193</v>
      </c>
      <c r="EG168" t="s">
        <v>193</v>
      </c>
      <c r="EH168" t="s">
        <v>193</v>
      </c>
      <c r="EI168" t="s">
        <v>193</v>
      </c>
      <c r="EJ168" t="s">
        <v>193</v>
      </c>
      <c r="EK168" t="s">
        <v>193</v>
      </c>
      <c r="EL168" t="s">
        <v>193</v>
      </c>
      <c r="EM168" t="s">
        <v>193</v>
      </c>
      <c r="EN168" t="s">
        <v>193</v>
      </c>
      <c r="EO168" t="s">
        <v>193</v>
      </c>
      <c r="EP168" t="s">
        <v>193</v>
      </c>
      <c r="EQ168" t="s">
        <v>193</v>
      </c>
      <c r="ER168" t="s">
        <v>193</v>
      </c>
      <c r="ES168" t="s">
        <v>193</v>
      </c>
      <c r="ET168" t="s">
        <v>193</v>
      </c>
      <c r="EU168" t="s">
        <v>193</v>
      </c>
      <c r="EV168" t="s">
        <v>193</v>
      </c>
      <c r="EW168" t="s">
        <v>193</v>
      </c>
      <c r="EX168" t="s">
        <v>193</v>
      </c>
      <c r="EY168" t="s">
        <v>193</v>
      </c>
      <c r="EZ168" t="s">
        <v>193</v>
      </c>
      <c r="FA168" t="s">
        <v>193</v>
      </c>
      <c r="FB168" t="s">
        <v>193</v>
      </c>
      <c r="FC168" t="s">
        <v>193</v>
      </c>
      <c r="FD168" t="s">
        <v>193</v>
      </c>
      <c r="FE168" t="s">
        <v>193</v>
      </c>
      <c r="FF168" t="s">
        <v>193</v>
      </c>
      <c r="FG168" t="s">
        <v>193</v>
      </c>
      <c r="FH168" t="s">
        <v>193</v>
      </c>
      <c r="FI168" t="s">
        <v>193</v>
      </c>
      <c r="FJ168" t="s">
        <v>193</v>
      </c>
      <c r="FK168" t="s">
        <v>193</v>
      </c>
      <c r="FL168" t="s">
        <v>193</v>
      </c>
      <c r="FM168" t="s">
        <v>193</v>
      </c>
      <c r="FN168" t="s">
        <v>193</v>
      </c>
      <c r="FO168" t="s">
        <v>193</v>
      </c>
      <c r="FP168" t="s">
        <v>193</v>
      </c>
      <c r="FQ168" t="s">
        <v>193</v>
      </c>
      <c r="FR168" t="s">
        <v>193</v>
      </c>
      <c r="FS168" t="s">
        <v>193</v>
      </c>
      <c r="FT168" t="s">
        <v>193</v>
      </c>
      <c r="FU168" t="s">
        <v>193</v>
      </c>
      <c r="FV168" t="s">
        <v>193</v>
      </c>
      <c r="FW168" t="s">
        <v>193</v>
      </c>
      <c r="FX168" t="s">
        <v>193</v>
      </c>
      <c r="FY168" t="s">
        <v>193</v>
      </c>
      <c r="FZ168" t="s">
        <v>193</v>
      </c>
      <c r="GA168" t="s">
        <v>193</v>
      </c>
      <c r="GB168" t="s">
        <v>193</v>
      </c>
      <c r="GC168" t="s">
        <v>193</v>
      </c>
      <c r="GD168" t="s">
        <v>193</v>
      </c>
      <c r="GE168" t="s">
        <v>193</v>
      </c>
      <c r="GF168" t="s">
        <v>193</v>
      </c>
      <c r="GG168" t="s">
        <v>193</v>
      </c>
      <c r="GH168" t="s">
        <v>193</v>
      </c>
      <c r="GI168" t="s">
        <v>193</v>
      </c>
      <c r="GJ168" t="s">
        <v>193</v>
      </c>
      <c r="GK168" t="s">
        <v>193</v>
      </c>
      <c r="GL168" t="s">
        <v>193</v>
      </c>
      <c r="GM168" t="s">
        <v>193</v>
      </c>
      <c r="GN168" t="s">
        <v>193</v>
      </c>
      <c r="GO168" t="s">
        <v>193</v>
      </c>
      <c r="GP168" t="s">
        <v>193</v>
      </c>
      <c r="GQ168" t="s">
        <v>193</v>
      </c>
      <c r="GR168" t="s">
        <v>193</v>
      </c>
      <c r="GS168" t="s">
        <v>193</v>
      </c>
      <c r="GT168" t="s">
        <v>193</v>
      </c>
      <c r="GU168" t="s">
        <v>193</v>
      </c>
      <c r="GV168" t="s">
        <v>193</v>
      </c>
      <c r="GW168" t="s">
        <v>193</v>
      </c>
      <c r="GX168" t="s">
        <v>193</v>
      </c>
      <c r="GY168" t="s">
        <v>193</v>
      </c>
      <c r="GZ168" t="s">
        <v>193</v>
      </c>
      <c r="HA168" t="s">
        <v>193</v>
      </c>
      <c r="HB168" t="s">
        <v>193</v>
      </c>
      <c r="HC168" t="s">
        <v>193</v>
      </c>
      <c r="HD168" t="s">
        <v>193</v>
      </c>
      <c r="HE168" t="s">
        <v>193</v>
      </c>
      <c r="HF168" t="s">
        <v>193</v>
      </c>
      <c r="HG168" t="s">
        <v>193</v>
      </c>
      <c r="HH168" t="s">
        <v>193</v>
      </c>
      <c r="HI168" t="s">
        <v>193</v>
      </c>
      <c r="HJ168" t="s">
        <v>193</v>
      </c>
      <c r="HK168" t="s">
        <v>193</v>
      </c>
      <c r="HL168" t="s">
        <v>193</v>
      </c>
      <c r="HM168" t="s">
        <v>193</v>
      </c>
      <c r="HN168" t="s">
        <v>193</v>
      </c>
      <c r="HO168" t="s">
        <v>193</v>
      </c>
      <c r="HP168" t="s">
        <v>193</v>
      </c>
      <c r="HQ168" t="s">
        <v>193</v>
      </c>
      <c r="HR168" t="s">
        <v>193</v>
      </c>
      <c r="HS168" t="s">
        <v>193</v>
      </c>
      <c r="HT168" t="s">
        <v>193</v>
      </c>
      <c r="HU168" t="s">
        <v>193</v>
      </c>
      <c r="HV168" t="s">
        <v>193</v>
      </c>
      <c r="HW168" t="s">
        <v>193</v>
      </c>
      <c r="HX168" t="s">
        <v>193</v>
      </c>
      <c r="HY168" t="s">
        <v>193</v>
      </c>
      <c r="HZ168" t="s">
        <v>193</v>
      </c>
      <c r="IA168" t="s">
        <v>193</v>
      </c>
      <c r="IB168" t="s">
        <v>193</v>
      </c>
      <c r="IC168" t="s">
        <v>193</v>
      </c>
      <c r="ID168" t="s">
        <v>193</v>
      </c>
      <c r="IE168" t="s">
        <v>193</v>
      </c>
      <c r="IF168" t="s">
        <v>193</v>
      </c>
      <c r="IG168" t="s">
        <v>193</v>
      </c>
      <c r="IH168" t="s">
        <v>193</v>
      </c>
      <c r="II168" t="s">
        <v>193</v>
      </c>
      <c r="IJ168" t="s">
        <v>193</v>
      </c>
      <c r="IK168" t="s">
        <v>193</v>
      </c>
      <c r="IL168" t="s">
        <v>193</v>
      </c>
      <c r="IM168" t="s">
        <v>193</v>
      </c>
      <c r="IN168" t="s">
        <v>3638</v>
      </c>
      <c r="IO168">
        <v>1</v>
      </c>
      <c r="IP168">
        <v>1</v>
      </c>
      <c r="IQ168">
        <v>0</v>
      </c>
      <c r="IR168">
        <v>0</v>
      </c>
      <c r="IS168">
        <v>0</v>
      </c>
      <c r="IT168">
        <v>0</v>
      </c>
      <c r="IU168">
        <v>0</v>
      </c>
      <c r="IV168">
        <v>0</v>
      </c>
      <c r="IW168" t="s">
        <v>3553</v>
      </c>
      <c r="IX168" t="s">
        <v>193</v>
      </c>
      <c r="IY168">
        <v>1250</v>
      </c>
      <c r="IZ168">
        <v>400</v>
      </c>
      <c r="JA168" t="s">
        <v>193</v>
      </c>
      <c r="JB168" t="s">
        <v>193</v>
      </c>
      <c r="JC168" t="s">
        <v>193</v>
      </c>
      <c r="JD168" t="s">
        <v>193</v>
      </c>
      <c r="JE168" t="s">
        <v>193</v>
      </c>
      <c r="JF168" t="s">
        <v>114</v>
      </c>
      <c r="JG168" t="s">
        <v>193</v>
      </c>
      <c r="JH168" t="s">
        <v>193</v>
      </c>
      <c r="JI168" t="s">
        <v>193</v>
      </c>
      <c r="JJ168" t="s">
        <v>193</v>
      </c>
      <c r="JK168" t="s">
        <v>193</v>
      </c>
      <c r="JL168" t="s">
        <v>193</v>
      </c>
      <c r="JM168" t="s">
        <v>193</v>
      </c>
      <c r="JN168" t="s">
        <v>193</v>
      </c>
      <c r="JO168" t="s">
        <v>193</v>
      </c>
      <c r="JP168" t="s">
        <v>193</v>
      </c>
      <c r="JQ168" t="s">
        <v>193</v>
      </c>
      <c r="JR168" t="s">
        <v>109</v>
      </c>
      <c r="JS168" t="s">
        <v>3340</v>
      </c>
      <c r="JT168">
        <v>1</v>
      </c>
      <c r="JU168">
        <v>0</v>
      </c>
      <c r="JV168">
        <v>0</v>
      </c>
      <c r="JW168">
        <v>0</v>
      </c>
      <c r="JX168">
        <v>0</v>
      </c>
      <c r="JY168">
        <v>0</v>
      </c>
      <c r="JZ168" t="s">
        <v>193</v>
      </c>
      <c r="KA168" t="s">
        <v>3436</v>
      </c>
      <c r="KB168">
        <v>1</v>
      </c>
      <c r="KC168">
        <v>0</v>
      </c>
      <c r="KD168">
        <v>0</v>
      </c>
      <c r="KE168">
        <v>0</v>
      </c>
      <c r="KF168">
        <v>0</v>
      </c>
      <c r="KG168">
        <v>0</v>
      </c>
      <c r="KH168">
        <v>0</v>
      </c>
      <c r="KI168">
        <v>0</v>
      </c>
      <c r="KJ168" t="s">
        <v>193</v>
      </c>
      <c r="KK168" t="s">
        <v>114</v>
      </c>
      <c r="KL168" t="s">
        <v>193</v>
      </c>
      <c r="KM168" t="s">
        <v>193</v>
      </c>
      <c r="KN168" t="s">
        <v>193</v>
      </c>
      <c r="KO168" t="s">
        <v>193</v>
      </c>
      <c r="KP168" t="s">
        <v>193</v>
      </c>
      <c r="KQ168" t="s">
        <v>193</v>
      </c>
      <c r="KR168" t="s">
        <v>193</v>
      </c>
      <c r="KS168" t="s">
        <v>193</v>
      </c>
      <c r="KT168" t="s">
        <v>193</v>
      </c>
      <c r="KU168" t="s">
        <v>193</v>
      </c>
      <c r="KV168" t="s">
        <v>193</v>
      </c>
      <c r="KW168" t="s">
        <v>193</v>
      </c>
      <c r="KX168" t="s">
        <v>193</v>
      </c>
      <c r="KY168" t="s">
        <v>193</v>
      </c>
      <c r="KZ168" t="s">
        <v>193</v>
      </c>
      <c r="LA168" t="s">
        <v>193</v>
      </c>
      <c r="LB168" t="s">
        <v>193</v>
      </c>
      <c r="LC168" t="s">
        <v>193</v>
      </c>
      <c r="LD168" t="s">
        <v>193</v>
      </c>
      <c r="LE168" t="s">
        <v>193</v>
      </c>
      <c r="LF168" t="s">
        <v>193</v>
      </c>
      <c r="LG168" t="s">
        <v>193</v>
      </c>
      <c r="LH168" t="s">
        <v>193</v>
      </c>
      <c r="LI168" t="s">
        <v>193</v>
      </c>
      <c r="LJ168" t="s">
        <v>193</v>
      </c>
      <c r="LK168" t="s">
        <v>193</v>
      </c>
      <c r="LL168" t="s">
        <v>193</v>
      </c>
      <c r="LM168" t="s">
        <v>193</v>
      </c>
      <c r="LN168" t="s">
        <v>193</v>
      </c>
      <c r="LO168" t="s">
        <v>193</v>
      </c>
      <c r="LP168" t="s">
        <v>193</v>
      </c>
      <c r="LQ168" t="s">
        <v>193</v>
      </c>
      <c r="LR168" t="s">
        <v>193</v>
      </c>
      <c r="LS168" t="s">
        <v>193</v>
      </c>
      <c r="LT168" t="s">
        <v>193</v>
      </c>
      <c r="LU168" t="s">
        <v>193</v>
      </c>
      <c r="LV168" t="s">
        <v>193</v>
      </c>
      <c r="LW168" t="s">
        <v>193</v>
      </c>
      <c r="LX168" t="s">
        <v>193</v>
      </c>
      <c r="LY168" t="s">
        <v>193</v>
      </c>
      <c r="LZ168" t="s">
        <v>193</v>
      </c>
      <c r="MA168" t="s">
        <v>193</v>
      </c>
      <c r="MB168" t="s">
        <v>193</v>
      </c>
      <c r="MC168" t="s">
        <v>193</v>
      </c>
      <c r="MD168" t="s">
        <v>193</v>
      </c>
      <c r="ME168" t="s">
        <v>193</v>
      </c>
      <c r="MF168" t="s">
        <v>193</v>
      </c>
      <c r="MG168" t="s">
        <v>193</v>
      </c>
      <c r="MH168" t="s">
        <v>193</v>
      </c>
      <c r="MI168" t="s">
        <v>193</v>
      </c>
      <c r="MJ168" t="s">
        <v>193</v>
      </c>
      <c r="MK168" t="s">
        <v>193</v>
      </c>
      <c r="ML168" t="s">
        <v>193</v>
      </c>
      <c r="MM168" t="s">
        <v>193</v>
      </c>
      <c r="MN168" t="s">
        <v>193</v>
      </c>
      <c r="MO168" t="s">
        <v>193</v>
      </c>
      <c r="MP168" t="s">
        <v>193</v>
      </c>
      <c r="MQ168" t="s">
        <v>193</v>
      </c>
      <c r="MR168" t="s">
        <v>193</v>
      </c>
      <c r="MS168" t="s">
        <v>193</v>
      </c>
      <c r="MT168" t="s">
        <v>193</v>
      </c>
      <c r="MU168" t="s">
        <v>193</v>
      </c>
      <c r="MV168" t="s">
        <v>193</v>
      </c>
      <c r="MW168" t="s">
        <v>193</v>
      </c>
      <c r="MX168" t="s">
        <v>193</v>
      </c>
      <c r="MY168" t="s">
        <v>193</v>
      </c>
      <c r="MZ168" t="s">
        <v>193</v>
      </c>
      <c r="NA168" t="s">
        <v>193</v>
      </c>
      <c r="NB168" t="s">
        <v>193</v>
      </c>
      <c r="NC168">
        <v>196636008</v>
      </c>
      <c r="ND168" t="s">
        <v>3642</v>
      </c>
      <c r="NE168" t="s">
        <v>4403</v>
      </c>
      <c r="NF168" t="s">
        <v>193</v>
      </c>
      <c r="NG168" t="s">
        <v>699</v>
      </c>
      <c r="NH168" t="s">
        <v>700</v>
      </c>
      <c r="NI168" t="s">
        <v>611</v>
      </c>
      <c r="NJ168" t="s">
        <v>193</v>
      </c>
      <c r="NK168">
        <v>170</v>
      </c>
    </row>
    <row r="169" spans="1:375" x14ac:dyDescent="0.35">
      <c r="A169" t="s">
        <v>4404</v>
      </c>
      <c r="B169" t="s">
        <v>4405</v>
      </c>
      <c r="C169" t="s">
        <v>3622</v>
      </c>
      <c r="D169">
        <v>2.371031745964761E-2</v>
      </c>
      <c r="E169" t="s">
        <v>193</v>
      </c>
      <c r="F169" t="s">
        <v>193</v>
      </c>
      <c r="G169" t="s">
        <v>809</v>
      </c>
      <c r="H169" t="s">
        <v>3622</v>
      </c>
      <c r="I169" t="s">
        <v>161</v>
      </c>
      <c r="J169" t="s">
        <v>193</v>
      </c>
      <c r="K169" t="s">
        <v>162</v>
      </c>
      <c r="L169" t="s">
        <v>161</v>
      </c>
      <c r="M169" t="s">
        <v>161</v>
      </c>
      <c r="N169" t="s">
        <v>107</v>
      </c>
      <c r="O169" t="s">
        <v>3644</v>
      </c>
      <c r="P169" t="s">
        <v>108</v>
      </c>
      <c r="Q169" t="s">
        <v>517</v>
      </c>
      <c r="R169" t="s">
        <v>3644</v>
      </c>
      <c r="S169" t="s">
        <v>117</v>
      </c>
      <c r="T169" t="s">
        <v>119</v>
      </c>
      <c r="U169" t="s">
        <v>169</v>
      </c>
      <c r="V169" t="s">
        <v>119</v>
      </c>
      <c r="W169" t="s">
        <v>233</v>
      </c>
      <c r="X169" t="s">
        <v>232</v>
      </c>
      <c r="Y169" t="s">
        <v>233</v>
      </c>
      <c r="Z169" t="s">
        <v>3624</v>
      </c>
      <c r="AA169" t="s">
        <v>193</v>
      </c>
      <c r="AB169" t="s">
        <v>564</v>
      </c>
      <c r="AC169" t="s">
        <v>3624</v>
      </c>
      <c r="AD169" t="s">
        <v>3624</v>
      </c>
      <c r="AE169" t="s">
        <v>704</v>
      </c>
      <c r="AF169" t="s">
        <v>193</v>
      </c>
      <c r="AG169" t="s">
        <v>170</v>
      </c>
      <c r="AH169" t="s">
        <v>704</v>
      </c>
      <c r="AI169" t="s">
        <v>704</v>
      </c>
      <c r="AJ169" t="s">
        <v>536</v>
      </c>
      <c r="AK169" t="s">
        <v>490</v>
      </c>
      <c r="AL169" t="s">
        <v>109</v>
      </c>
      <c r="AM169" t="s">
        <v>193</v>
      </c>
      <c r="AN169" t="s">
        <v>109</v>
      </c>
      <c r="AO169" t="s">
        <v>193</v>
      </c>
      <c r="AP169" t="s">
        <v>491</v>
      </c>
      <c r="AQ169" t="s">
        <v>193</v>
      </c>
      <c r="AR169" t="s">
        <v>193</v>
      </c>
      <c r="AS169" t="s">
        <v>496</v>
      </c>
      <c r="AT169" t="s">
        <v>193</v>
      </c>
      <c r="AU169" t="s">
        <v>4406</v>
      </c>
      <c r="AV169">
        <v>1</v>
      </c>
      <c r="AW169">
        <v>0</v>
      </c>
      <c r="AX169">
        <v>0</v>
      </c>
      <c r="AY169">
        <v>0</v>
      </c>
      <c r="AZ169">
        <v>0</v>
      </c>
      <c r="BA169">
        <v>1</v>
      </c>
      <c r="BB169">
        <v>0</v>
      </c>
      <c r="BC169" t="s">
        <v>110</v>
      </c>
      <c r="BD169" t="s">
        <v>1423</v>
      </c>
      <c r="BE169" t="s">
        <v>112</v>
      </c>
      <c r="BF169">
        <v>1</v>
      </c>
      <c r="BG169">
        <v>0</v>
      </c>
      <c r="BH169">
        <v>0</v>
      </c>
      <c r="BI169">
        <v>0</v>
      </c>
      <c r="BJ169">
        <v>0</v>
      </c>
      <c r="BK169">
        <v>0</v>
      </c>
      <c r="BL169">
        <v>0</v>
      </c>
      <c r="BM169">
        <v>0</v>
      </c>
      <c r="BN169">
        <v>0</v>
      </c>
      <c r="BO169">
        <v>0</v>
      </c>
      <c r="BP169" t="s">
        <v>193</v>
      </c>
      <c r="BQ169" t="s">
        <v>143</v>
      </c>
      <c r="BR169" t="s">
        <v>501</v>
      </c>
      <c r="BS169" t="s">
        <v>499</v>
      </c>
      <c r="BT169">
        <v>1</v>
      </c>
      <c r="BU169">
        <v>1</v>
      </c>
      <c r="BV169">
        <v>1</v>
      </c>
      <c r="BW169">
        <v>1</v>
      </c>
      <c r="BX169">
        <v>1</v>
      </c>
      <c r="BY169">
        <v>1</v>
      </c>
      <c r="BZ169">
        <v>1</v>
      </c>
      <c r="CA169">
        <v>0</v>
      </c>
      <c r="CB169" t="s">
        <v>498</v>
      </c>
      <c r="CC169">
        <v>175</v>
      </c>
      <c r="CD169">
        <v>87.5</v>
      </c>
      <c r="CE169" t="s">
        <v>132</v>
      </c>
      <c r="CF169">
        <v>275</v>
      </c>
      <c r="CG169">
        <v>105.76923076923001</v>
      </c>
      <c r="CH169" t="s">
        <v>109</v>
      </c>
      <c r="CI169">
        <v>150</v>
      </c>
      <c r="CJ169">
        <v>65.2173913043478</v>
      </c>
      <c r="CK169" t="s">
        <v>114</v>
      </c>
      <c r="CL169">
        <v>250</v>
      </c>
      <c r="CM169">
        <v>86.2068965517241</v>
      </c>
      <c r="CN169" t="s">
        <v>109</v>
      </c>
      <c r="CO169">
        <v>425</v>
      </c>
      <c r="CP169">
        <v>177.083333333333</v>
      </c>
      <c r="CQ169" t="s">
        <v>109</v>
      </c>
      <c r="CR169">
        <v>450</v>
      </c>
      <c r="CS169">
        <v>187.5</v>
      </c>
      <c r="CT169" t="s">
        <v>109</v>
      </c>
      <c r="CU169" t="s">
        <v>622</v>
      </c>
      <c r="CV169" t="s">
        <v>109</v>
      </c>
      <c r="CW169">
        <v>400</v>
      </c>
      <c r="CX169" t="s">
        <v>193</v>
      </c>
      <c r="CY169" t="s">
        <v>193</v>
      </c>
      <c r="CZ169" t="s">
        <v>193</v>
      </c>
      <c r="DA169" t="s">
        <v>193</v>
      </c>
      <c r="DB169" t="s">
        <v>193</v>
      </c>
      <c r="DC169" t="s">
        <v>193</v>
      </c>
      <c r="DD169" t="s">
        <v>156</v>
      </c>
      <c r="DE169">
        <v>400</v>
      </c>
      <c r="DF169" t="s">
        <v>109</v>
      </c>
      <c r="DG169" t="s">
        <v>114</v>
      </c>
      <c r="DH169" t="s">
        <v>193</v>
      </c>
      <c r="DI169" t="s">
        <v>193</v>
      </c>
      <c r="DJ169" t="s">
        <v>193</v>
      </c>
      <c r="DK169" t="s">
        <v>193</v>
      </c>
      <c r="DL169" t="s">
        <v>193</v>
      </c>
      <c r="DM169" t="s">
        <v>193</v>
      </c>
      <c r="DN169" t="s">
        <v>193</v>
      </c>
      <c r="DO169" t="s">
        <v>193</v>
      </c>
      <c r="DP169" t="s">
        <v>193</v>
      </c>
      <c r="DQ169" t="s">
        <v>193</v>
      </c>
      <c r="DR169" t="s">
        <v>193</v>
      </c>
      <c r="DS169" t="s">
        <v>193</v>
      </c>
      <c r="DT169" t="s">
        <v>193</v>
      </c>
      <c r="DU169" t="s">
        <v>193</v>
      </c>
      <c r="DV169" t="s">
        <v>193</v>
      </c>
      <c r="DW169" t="s">
        <v>193</v>
      </c>
      <c r="DX169" t="s">
        <v>193</v>
      </c>
      <c r="DY169" t="s">
        <v>193</v>
      </c>
      <c r="DZ169" t="s">
        <v>193</v>
      </c>
      <c r="EA169" t="s">
        <v>193</v>
      </c>
      <c r="EB169" t="s">
        <v>193</v>
      </c>
      <c r="EC169" t="s">
        <v>193</v>
      </c>
      <c r="ED169" t="s">
        <v>193</v>
      </c>
      <c r="EE169" t="s">
        <v>193</v>
      </c>
      <c r="EF169" t="s">
        <v>193</v>
      </c>
      <c r="EG169" t="s">
        <v>109</v>
      </c>
      <c r="EH169" t="s">
        <v>114</v>
      </c>
      <c r="EI169" t="s">
        <v>109</v>
      </c>
      <c r="EJ169" t="s">
        <v>117</v>
      </c>
      <c r="EK169" t="s">
        <v>789</v>
      </c>
      <c r="EL169" t="s">
        <v>119</v>
      </c>
      <c r="EM169" t="s">
        <v>789</v>
      </c>
      <c r="EN169" t="s">
        <v>193</v>
      </c>
      <c r="EO169" t="s">
        <v>193</v>
      </c>
      <c r="EP169" t="s">
        <v>193</v>
      </c>
      <c r="EQ169" t="s">
        <v>193</v>
      </c>
      <c r="ER169" t="s">
        <v>193</v>
      </c>
      <c r="ES169" t="s">
        <v>193</v>
      </c>
      <c r="ET169" t="s">
        <v>193</v>
      </c>
      <c r="EU169" t="s">
        <v>193</v>
      </c>
      <c r="EV169" t="s">
        <v>193</v>
      </c>
      <c r="EW169" t="s">
        <v>193</v>
      </c>
      <c r="EX169" t="s">
        <v>193</v>
      </c>
      <c r="EY169" t="s">
        <v>193</v>
      </c>
      <c r="EZ169" t="s">
        <v>193</v>
      </c>
      <c r="FA169" t="s">
        <v>193</v>
      </c>
      <c r="FB169" t="s">
        <v>193</v>
      </c>
      <c r="FC169" t="s">
        <v>193</v>
      </c>
      <c r="FD169" t="s">
        <v>193</v>
      </c>
      <c r="FE169" t="s">
        <v>193</v>
      </c>
      <c r="FF169" t="s">
        <v>193</v>
      </c>
      <c r="FG169" t="s">
        <v>193</v>
      </c>
      <c r="FH169" t="s">
        <v>193</v>
      </c>
      <c r="FI169" t="s">
        <v>193</v>
      </c>
      <c r="FJ169" t="s">
        <v>193</v>
      </c>
      <c r="FK169" t="s">
        <v>193</v>
      </c>
      <c r="FL169" t="s">
        <v>193</v>
      </c>
      <c r="FM169" t="s">
        <v>193</v>
      </c>
      <c r="FN169" t="s">
        <v>193</v>
      </c>
      <c r="FO169" t="s">
        <v>193</v>
      </c>
      <c r="FP169" t="s">
        <v>193</v>
      </c>
      <c r="FQ169" t="s">
        <v>193</v>
      </c>
      <c r="FR169" t="s">
        <v>193</v>
      </c>
      <c r="FS169" t="s">
        <v>193</v>
      </c>
      <c r="FT169" t="s">
        <v>193</v>
      </c>
      <c r="FU169" t="s">
        <v>193</v>
      </c>
      <c r="FV169" t="s">
        <v>193</v>
      </c>
      <c r="FW169" t="s">
        <v>193</v>
      </c>
      <c r="FX169" t="s">
        <v>193</v>
      </c>
      <c r="FY169" t="s">
        <v>193</v>
      </c>
      <c r="FZ169" t="s">
        <v>193</v>
      </c>
      <c r="GA169" t="s">
        <v>193</v>
      </c>
      <c r="GB169" t="s">
        <v>193</v>
      </c>
      <c r="GC169" t="s">
        <v>193</v>
      </c>
      <c r="GD169" t="s">
        <v>193</v>
      </c>
      <c r="GE169" t="s">
        <v>193</v>
      </c>
      <c r="GF169" t="s">
        <v>193</v>
      </c>
      <c r="GG169" t="s">
        <v>193</v>
      </c>
      <c r="GH169" t="s">
        <v>193</v>
      </c>
      <c r="GI169" t="s">
        <v>193</v>
      </c>
      <c r="GJ169" t="s">
        <v>193</v>
      </c>
      <c r="GK169" t="s">
        <v>193</v>
      </c>
      <c r="GL169" t="s">
        <v>193</v>
      </c>
      <c r="GM169" t="s">
        <v>193</v>
      </c>
      <c r="GN169" t="s">
        <v>193</v>
      </c>
      <c r="GO169" t="s">
        <v>193</v>
      </c>
      <c r="GP169" t="s">
        <v>193</v>
      </c>
      <c r="GQ169" t="s">
        <v>193</v>
      </c>
      <c r="GR169" t="s">
        <v>193</v>
      </c>
      <c r="GS169" t="s">
        <v>193</v>
      </c>
      <c r="GT169" t="s">
        <v>193</v>
      </c>
      <c r="GU169" t="s">
        <v>193</v>
      </c>
      <c r="GV169" t="s">
        <v>193</v>
      </c>
      <c r="GW169" t="s">
        <v>193</v>
      </c>
      <c r="GX169" t="s">
        <v>193</v>
      </c>
      <c r="GY169" t="s">
        <v>193</v>
      </c>
      <c r="GZ169" t="s">
        <v>193</v>
      </c>
      <c r="HA169" t="s">
        <v>193</v>
      </c>
      <c r="HB169" t="s">
        <v>193</v>
      </c>
      <c r="HC169" t="s">
        <v>193</v>
      </c>
      <c r="HD169" t="s">
        <v>193</v>
      </c>
      <c r="HE169" t="s">
        <v>193</v>
      </c>
      <c r="HF169" t="s">
        <v>193</v>
      </c>
      <c r="HG169" t="s">
        <v>193</v>
      </c>
      <c r="HH169" t="s">
        <v>193</v>
      </c>
      <c r="HI169" t="s">
        <v>193</v>
      </c>
      <c r="HJ169" t="s">
        <v>193</v>
      </c>
      <c r="HK169" t="s">
        <v>193</v>
      </c>
      <c r="HL169" t="s">
        <v>193</v>
      </c>
      <c r="HM169" t="s">
        <v>193</v>
      </c>
      <c r="HN169" t="s">
        <v>193</v>
      </c>
      <c r="HO169" t="s">
        <v>193</v>
      </c>
      <c r="HP169" t="s">
        <v>193</v>
      </c>
      <c r="HQ169" t="s">
        <v>193</v>
      </c>
      <c r="HR169" t="s">
        <v>193</v>
      </c>
      <c r="HS169" t="s">
        <v>193</v>
      </c>
      <c r="HT169" t="s">
        <v>193</v>
      </c>
      <c r="HU169" t="s">
        <v>193</v>
      </c>
      <c r="HV169" t="s">
        <v>193</v>
      </c>
      <c r="HW169" t="s">
        <v>193</v>
      </c>
      <c r="HX169" t="s">
        <v>193</v>
      </c>
      <c r="HY169" t="s">
        <v>193</v>
      </c>
      <c r="HZ169" t="s">
        <v>193</v>
      </c>
      <c r="IA169" t="s">
        <v>193</v>
      </c>
      <c r="IB169" t="s">
        <v>193</v>
      </c>
      <c r="IC169" t="s">
        <v>193</v>
      </c>
      <c r="ID169" t="s">
        <v>193</v>
      </c>
      <c r="IE169" t="s">
        <v>193</v>
      </c>
      <c r="IF169" t="s">
        <v>193</v>
      </c>
      <c r="IG169" t="s">
        <v>193</v>
      </c>
      <c r="IH169" t="s">
        <v>193</v>
      </c>
      <c r="II169" t="s">
        <v>193</v>
      </c>
      <c r="IJ169" t="s">
        <v>193</v>
      </c>
      <c r="IK169" t="s">
        <v>193</v>
      </c>
      <c r="IL169" t="s">
        <v>193</v>
      </c>
      <c r="IM169" t="s">
        <v>193</v>
      </c>
      <c r="IN169" t="s">
        <v>193</v>
      </c>
      <c r="IO169" t="s">
        <v>193</v>
      </c>
      <c r="IP169" t="s">
        <v>193</v>
      </c>
      <c r="IQ169" t="s">
        <v>193</v>
      </c>
      <c r="IR169" t="s">
        <v>193</v>
      </c>
      <c r="IS169" t="s">
        <v>193</v>
      </c>
      <c r="IT169" t="s">
        <v>193</v>
      </c>
      <c r="IU169" t="s">
        <v>193</v>
      </c>
      <c r="IV169" t="s">
        <v>193</v>
      </c>
      <c r="IW169" t="s">
        <v>193</v>
      </c>
      <c r="IX169" t="s">
        <v>193</v>
      </c>
      <c r="IY169" t="s">
        <v>193</v>
      </c>
      <c r="IZ169" t="s">
        <v>193</v>
      </c>
      <c r="JA169" t="s">
        <v>193</v>
      </c>
      <c r="JB169" t="s">
        <v>193</v>
      </c>
      <c r="JC169" t="s">
        <v>193</v>
      </c>
      <c r="JD169" t="s">
        <v>193</v>
      </c>
      <c r="JE169" t="s">
        <v>193</v>
      </c>
      <c r="JF169" t="s">
        <v>193</v>
      </c>
      <c r="JG169" t="s">
        <v>193</v>
      </c>
      <c r="JH169" t="s">
        <v>193</v>
      </c>
      <c r="JI169" t="s">
        <v>193</v>
      </c>
      <c r="JJ169" t="s">
        <v>193</v>
      </c>
      <c r="JK169" t="s">
        <v>193</v>
      </c>
      <c r="JL169" t="s">
        <v>193</v>
      </c>
      <c r="JM169" t="s">
        <v>193</v>
      </c>
      <c r="JN169" t="s">
        <v>193</v>
      </c>
      <c r="JO169" t="s">
        <v>193</v>
      </c>
      <c r="JP169">
        <v>50</v>
      </c>
      <c r="JQ169" t="s">
        <v>114</v>
      </c>
      <c r="JR169" t="s">
        <v>114</v>
      </c>
      <c r="JS169" t="s">
        <v>193</v>
      </c>
      <c r="JT169" t="s">
        <v>193</v>
      </c>
      <c r="JU169" t="s">
        <v>193</v>
      </c>
      <c r="JV169" t="s">
        <v>193</v>
      </c>
      <c r="JW169" t="s">
        <v>193</v>
      </c>
      <c r="JX169" t="s">
        <v>193</v>
      </c>
      <c r="JY169" t="s">
        <v>193</v>
      </c>
      <c r="JZ169" t="s">
        <v>193</v>
      </c>
      <c r="KA169" t="s">
        <v>3599</v>
      </c>
      <c r="KB169">
        <v>0</v>
      </c>
      <c r="KC169">
        <v>1</v>
      </c>
      <c r="KD169">
        <v>1</v>
      </c>
      <c r="KE169">
        <v>0</v>
      </c>
      <c r="KF169">
        <v>0</v>
      </c>
      <c r="KG169">
        <v>0</v>
      </c>
      <c r="KH169">
        <v>0</v>
      </c>
      <c r="KI169">
        <v>0</v>
      </c>
      <c r="KJ169" t="s">
        <v>193</v>
      </c>
      <c r="KK169" t="s">
        <v>109</v>
      </c>
      <c r="KL169" t="s">
        <v>193</v>
      </c>
      <c r="KM169" t="s">
        <v>111</v>
      </c>
      <c r="KN169">
        <v>1</v>
      </c>
      <c r="KO169">
        <v>0</v>
      </c>
      <c r="KP169">
        <v>0</v>
      </c>
      <c r="KQ169">
        <v>0</v>
      </c>
      <c r="KR169">
        <v>0</v>
      </c>
      <c r="KS169">
        <v>0</v>
      </c>
      <c r="KT169">
        <v>0</v>
      </c>
      <c r="KU169" t="s">
        <v>193</v>
      </c>
      <c r="KV169" t="s">
        <v>193</v>
      </c>
      <c r="KW169" t="s">
        <v>193</v>
      </c>
      <c r="KX169" t="s">
        <v>193</v>
      </c>
      <c r="KY169" t="s">
        <v>193</v>
      </c>
      <c r="KZ169" t="s">
        <v>193</v>
      </c>
      <c r="LA169" t="s">
        <v>193</v>
      </c>
      <c r="LB169" t="s">
        <v>193</v>
      </c>
      <c r="LC169" t="s">
        <v>193</v>
      </c>
      <c r="LD169" t="s">
        <v>193</v>
      </c>
      <c r="LE169" t="s">
        <v>193</v>
      </c>
      <c r="LF169" t="s">
        <v>193</v>
      </c>
      <c r="LG169" t="s">
        <v>193</v>
      </c>
      <c r="LH169" t="s">
        <v>193</v>
      </c>
      <c r="LI169" t="s">
        <v>193</v>
      </c>
      <c r="LJ169" t="s">
        <v>193</v>
      </c>
      <c r="LK169" t="s">
        <v>193</v>
      </c>
      <c r="LL169" t="s">
        <v>193</v>
      </c>
      <c r="LM169" t="s">
        <v>193</v>
      </c>
      <c r="LN169" t="s">
        <v>193</v>
      </c>
      <c r="LO169" t="s">
        <v>193</v>
      </c>
      <c r="LP169" t="s">
        <v>193</v>
      </c>
      <c r="LQ169" t="s">
        <v>193</v>
      </c>
      <c r="LR169" t="s">
        <v>193</v>
      </c>
      <c r="LS169" t="s">
        <v>193</v>
      </c>
      <c r="LT169" t="s">
        <v>193</v>
      </c>
      <c r="LU169" t="s">
        <v>193</v>
      </c>
      <c r="LV169" t="s">
        <v>193</v>
      </c>
      <c r="LW169" t="s">
        <v>193</v>
      </c>
      <c r="LX169" t="s">
        <v>193</v>
      </c>
      <c r="LY169" t="s">
        <v>193</v>
      </c>
      <c r="LZ169" t="s">
        <v>193</v>
      </c>
      <c r="MA169" t="s">
        <v>193</v>
      </c>
      <c r="MB169" t="s">
        <v>193</v>
      </c>
      <c r="MC169" t="s">
        <v>193</v>
      </c>
      <c r="MD169" t="s">
        <v>193</v>
      </c>
      <c r="ME169" t="s">
        <v>193</v>
      </c>
      <c r="MF169" t="s">
        <v>193</v>
      </c>
      <c r="MG169" t="s">
        <v>193</v>
      </c>
      <c r="MH169" t="s">
        <v>193</v>
      </c>
      <c r="MI169" t="s">
        <v>193</v>
      </c>
      <c r="MJ169" t="s">
        <v>193</v>
      </c>
      <c r="MK169" t="s">
        <v>193</v>
      </c>
      <c r="ML169" t="s">
        <v>193</v>
      </c>
      <c r="MM169" t="s">
        <v>193</v>
      </c>
      <c r="MN169" t="s">
        <v>193</v>
      </c>
      <c r="MO169" t="s">
        <v>193</v>
      </c>
      <c r="MP169" t="s">
        <v>193</v>
      </c>
      <c r="MQ169" t="s">
        <v>193</v>
      </c>
      <c r="MR169" t="s">
        <v>193</v>
      </c>
      <c r="MS169" t="s">
        <v>193</v>
      </c>
      <c r="MT169" t="s">
        <v>193</v>
      </c>
      <c r="MU169" t="s">
        <v>193</v>
      </c>
      <c r="MV169" t="s">
        <v>193</v>
      </c>
      <c r="MW169" t="s">
        <v>193</v>
      </c>
      <c r="MX169" t="s">
        <v>193</v>
      </c>
      <c r="MY169" t="s">
        <v>193</v>
      </c>
      <c r="MZ169" t="s">
        <v>193</v>
      </c>
      <c r="NA169" t="s">
        <v>193</v>
      </c>
      <c r="NB169" t="s">
        <v>193</v>
      </c>
      <c r="NC169">
        <v>196811352</v>
      </c>
      <c r="ND169" t="s">
        <v>3643</v>
      </c>
      <c r="NE169" t="s">
        <v>4407</v>
      </c>
      <c r="NF169" t="s">
        <v>193</v>
      </c>
      <c r="NG169" t="s">
        <v>699</v>
      </c>
      <c r="NH169" t="s">
        <v>700</v>
      </c>
      <c r="NI169" t="s">
        <v>611</v>
      </c>
      <c r="NJ169" t="s">
        <v>193</v>
      </c>
      <c r="NK169">
        <v>171</v>
      </c>
    </row>
    <row r="170" spans="1:375" x14ac:dyDescent="0.35">
      <c r="A170" t="s">
        <v>4408</v>
      </c>
      <c r="B170" t="s">
        <v>4409</v>
      </c>
      <c r="C170" t="s">
        <v>3622</v>
      </c>
      <c r="D170">
        <v>1.5046296296026817E-2</v>
      </c>
      <c r="E170" t="s">
        <v>193</v>
      </c>
      <c r="F170" t="s">
        <v>193</v>
      </c>
      <c r="G170" t="s">
        <v>809</v>
      </c>
      <c r="H170" t="s">
        <v>3622</v>
      </c>
      <c r="I170" t="s">
        <v>161</v>
      </c>
      <c r="J170" t="s">
        <v>193</v>
      </c>
      <c r="K170" t="s">
        <v>162</v>
      </c>
      <c r="L170" t="s">
        <v>161</v>
      </c>
      <c r="M170" t="s">
        <v>161</v>
      </c>
      <c r="N170" t="s">
        <v>107</v>
      </c>
      <c r="O170" t="s">
        <v>3644</v>
      </c>
      <c r="P170" t="s">
        <v>108</v>
      </c>
      <c r="Q170" t="s">
        <v>517</v>
      </c>
      <c r="R170" t="s">
        <v>3644</v>
      </c>
      <c r="S170" t="s">
        <v>117</v>
      </c>
      <c r="T170" t="s">
        <v>119</v>
      </c>
      <c r="U170" t="s">
        <v>169</v>
      </c>
      <c r="V170" t="s">
        <v>119</v>
      </c>
      <c r="W170" t="s">
        <v>233</v>
      </c>
      <c r="X170" t="s">
        <v>232</v>
      </c>
      <c r="Y170" t="s">
        <v>233</v>
      </c>
      <c r="Z170" t="s">
        <v>3624</v>
      </c>
      <c r="AA170" t="s">
        <v>193</v>
      </c>
      <c r="AB170" t="s">
        <v>564</v>
      </c>
      <c r="AC170" t="s">
        <v>3624</v>
      </c>
      <c r="AD170" t="s">
        <v>3624</v>
      </c>
      <c r="AE170" t="s">
        <v>704</v>
      </c>
      <c r="AF170" t="s">
        <v>193</v>
      </c>
      <c r="AG170" t="s">
        <v>170</v>
      </c>
      <c r="AH170" t="s">
        <v>704</v>
      </c>
      <c r="AI170" t="s">
        <v>704</v>
      </c>
      <c r="AJ170" t="s">
        <v>536</v>
      </c>
      <c r="AK170" t="s">
        <v>490</v>
      </c>
      <c r="AL170" t="s">
        <v>109</v>
      </c>
      <c r="AM170" t="s">
        <v>193</v>
      </c>
      <c r="AN170" t="s">
        <v>109</v>
      </c>
      <c r="AO170" t="s">
        <v>193</v>
      </c>
      <c r="AP170" t="s">
        <v>491</v>
      </c>
      <c r="AQ170" t="s">
        <v>193</v>
      </c>
      <c r="AR170" t="s">
        <v>193</v>
      </c>
      <c r="AS170" t="s">
        <v>496</v>
      </c>
      <c r="AT170" t="s">
        <v>193</v>
      </c>
      <c r="AU170" t="s">
        <v>713</v>
      </c>
      <c r="AV170">
        <v>1</v>
      </c>
      <c r="AW170">
        <v>1</v>
      </c>
      <c r="AX170">
        <v>0</v>
      </c>
      <c r="AY170">
        <v>0</v>
      </c>
      <c r="AZ170">
        <v>0</v>
      </c>
      <c r="BA170">
        <v>0</v>
      </c>
      <c r="BB170">
        <v>0</v>
      </c>
      <c r="BC170" t="s">
        <v>110</v>
      </c>
      <c r="BD170" t="s">
        <v>1423</v>
      </c>
      <c r="BE170" t="s">
        <v>112</v>
      </c>
      <c r="BF170">
        <v>1</v>
      </c>
      <c r="BG170">
        <v>0</v>
      </c>
      <c r="BH170">
        <v>0</v>
      </c>
      <c r="BI170">
        <v>0</v>
      </c>
      <c r="BJ170">
        <v>0</v>
      </c>
      <c r="BK170">
        <v>0</v>
      </c>
      <c r="BL170">
        <v>0</v>
      </c>
      <c r="BM170">
        <v>0</v>
      </c>
      <c r="BN170">
        <v>0</v>
      </c>
      <c r="BO170">
        <v>0</v>
      </c>
      <c r="BP170" t="s">
        <v>193</v>
      </c>
      <c r="BQ170" t="s">
        <v>143</v>
      </c>
      <c r="BR170" t="s">
        <v>501</v>
      </c>
      <c r="BS170" t="s">
        <v>503</v>
      </c>
      <c r="BT170">
        <v>1</v>
      </c>
      <c r="BU170">
        <v>1</v>
      </c>
      <c r="BV170">
        <v>1</v>
      </c>
      <c r="BW170">
        <v>1</v>
      </c>
      <c r="BX170">
        <v>1</v>
      </c>
      <c r="BY170">
        <v>0</v>
      </c>
      <c r="BZ170">
        <v>1</v>
      </c>
      <c r="CA170">
        <v>0</v>
      </c>
      <c r="CB170" t="s">
        <v>498</v>
      </c>
      <c r="CC170">
        <v>200</v>
      </c>
      <c r="CD170">
        <v>100</v>
      </c>
      <c r="CE170" t="s">
        <v>109</v>
      </c>
      <c r="CF170">
        <v>300</v>
      </c>
      <c r="CG170">
        <v>115.384615384615</v>
      </c>
      <c r="CH170" t="s">
        <v>109</v>
      </c>
      <c r="CI170">
        <v>200</v>
      </c>
      <c r="CJ170">
        <v>86.956521739130395</v>
      </c>
      <c r="CK170" t="s">
        <v>109</v>
      </c>
      <c r="CL170">
        <v>300</v>
      </c>
      <c r="CM170">
        <v>103.448275862068</v>
      </c>
      <c r="CN170" t="s">
        <v>109</v>
      </c>
      <c r="CO170">
        <v>500</v>
      </c>
      <c r="CP170">
        <v>208.333333333333</v>
      </c>
      <c r="CQ170" t="s">
        <v>109</v>
      </c>
      <c r="CR170" t="s">
        <v>193</v>
      </c>
      <c r="CS170" t="s">
        <v>193</v>
      </c>
      <c r="CT170" t="s">
        <v>193</v>
      </c>
      <c r="CU170" t="s">
        <v>622</v>
      </c>
      <c r="CV170" t="s">
        <v>109</v>
      </c>
      <c r="CW170">
        <v>375</v>
      </c>
      <c r="CX170" t="s">
        <v>193</v>
      </c>
      <c r="CY170" t="s">
        <v>193</v>
      </c>
      <c r="CZ170" t="s">
        <v>193</v>
      </c>
      <c r="DA170" t="s">
        <v>193</v>
      </c>
      <c r="DB170" t="s">
        <v>193</v>
      </c>
      <c r="DC170" t="s">
        <v>193</v>
      </c>
      <c r="DD170" t="s">
        <v>156</v>
      </c>
      <c r="DE170">
        <v>375</v>
      </c>
      <c r="DF170" t="s">
        <v>109</v>
      </c>
      <c r="DG170" t="s">
        <v>109</v>
      </c>
      <c r="DH170" t="s">
        <v>3444</v>
      </c>
      <c r="DI170">
        <v>1</v>
      </c>
      <c r="DJ170">
        <v>0</v>
      </c>
      <c r="DK170">
        <v>0</v>
      </c>
      <c r="DL170">
        <v>0</v>
      </c>
      <c r="DM170">
        <v>1</v>
      </c>
      <c r="DN170">
        <v>1</v>
      </c>
      <c r="DO170">
        <v>0</v>
      </c>
      <c r="DP170">
        <v>0</v>
      </c>
      <c r="DQ170">
        <v>0</v>
      </c>
      <c r="DR170">
        <v>0</v>
      </c>
      <c r="DS170">
        <v>0</v>
      </c>
      <c r="DT170">
        <v>0</v>
      </c>
      <c r="DU170">
        <v>0</v>
      </c>
      <c r="DV170">
        <v>0</v>
      </c>
      <c r="DW170" t="s">
        <v>193</v>
      </c>
      <c r="DX170" t="s">
        <v>3646</v>
      </c>
      <c r="DY170">
        <v>0</v>
      </c>
      <c r="DZ170">
        <v>1</v>
      </c>
      <c r="EA170">
        <v>0</v>
      </c>
      <c r="EB170">
        <v>0</v>
      </c>
      <c r="EC170">
        <v>1</v>
      </c>
      <c r="ED170">
        <v>0</v>
      </c>
      <c r="EE170">
        <v>0</v>
      </c>
      <c r="EF170">
        <v>0</v>
      </c>
      <c r="EG170" t="s">
        <v>114</v>
      </c>
      <c r="EH170" t="s">
        <v>114</v>
      </c>
      <c r="EI170" t="s">
        <v>109</v>
      </c>
      <c r="EJ170" t="s">
        <v>117</v>
      </c>
      <c r="EK170" t="s">
        <v>789</v>
      </c>
      <c r="EL170" t="s">
        <v>119</v>
      </c>
      <c r="EM170" t="s">
        <v>789</v>
      </c>
      <c r="EN170" t="s">
        <v>3647</v>
      </c>
      <c r="EO170">
        <v>1</v>
      </c>
      <c r="EP170">
        <v>0</v>
      </c>
      <c r="EQ170">
        <v>0</v>
      </c>
      <c r="ER170">
        <v>1</v>
      </c>
      <c r="ES170">
        <v>0</v>
      </c>
      <c r="ET170">
        <v>0</v>
      </c>
      <c r="EU170">
        <v>1</v>
      </c>
      <c r="EV170">
        <v>0</v>
      </c>
      <c r="EW170">
        <v>0</v>
      </c>
      <c r="EX170" t="s">
        <v>109</v>
      </c>
      <c r="EY170">
        <v>30</v>
      </c>
      <c r="EZ170">
        <v>30</v>
      </c>
      <c r="FA170" t="s">
        <v>193</v>
      </c>
      <c r="FB170" t="s">
        <v>193</v>
      </c>
      <c r="FC170" t="s">
        <v>193</v>
      </c>
      <c r="FD170">
        <v>30</v>
      </c>
      <c r="FE170" t="s">
        <v>109</v>
      </c>
      <c r="FF170" t="s">
        <v>193</v>
      </c>
      <c r="FG170" t="s">
        <v>193</v>
      </c>
      <c r="FH170">
        <v>25</v>
      </c>
      <c r="FI170" t="s">
        <v>109</v>
      </c>
      <c r="FJ170" t="s">
        <v>193</v>
      </c>
      <c r="FK170" t="s">
        <v>193</v>
      </c>
      <c r="FL170" t="s">
        <v>193</v>
      </c>
      <c r="FM170" t="s">
        <v>193</v>
      </c>
      <c r="FN170" t="s">
        <v>193</v>
      </c>
      <c r="FO170" t="s">
        <v>193</v>
      </c>
      <c r="FP170" t="s">
        <v>193</v>
      </c>
      <c r="FQ170" t="s">
        <v>193</v>
      </c>
      <c r="FR170" t="s">
        <v>193</v>
      </c>
      <c r="FS170" t="s">
        <v>193</v>
      </c>
      <c r="FT170" t="s">
        <v>193</v>
      </c>
      <c r="FU170" t="s">
        <v>193</v>
      </c>
      <c r="FV170" t="s">
        <v>193</v>
      </c>
      <c r="FW170" t="s">
        <v>193</v>
      </c>
      <c r="FX170" t="s">
        <v>193</v>
      </c>
      <c r="FY170" t="s">
        <v>193</v>
      </c>
      <c r="FZ170" t="s">
        <v>193</v>
      </c>
      <c r="GA170" t="s">
        <v>193</v>
      </c>
      <c r="GB170" t="s">
        <v>193</v>
      </c>
      <c r="GC170" t="s">
        <v>193</v>
      </c>
      <c r="GD170" t="s">
        <v>193</v>
      </c>
      <c r="GE170" t="s">
        <v>193</v>
      </c>
      <c r="GF170" t="s">
        <v>193</v>
      </c>
      <c r="GG170" t="s">
        <v>193</v>
      </c>
      <c r="GH170" t="s">
        <v>193</v>
      </c>
      <c r="GI170" t="s">
        <v>193</v>
      </c>
      <c r="GJ170" t="s">
        <v>193</v>
      </c>
      <c r="GK170" t="s">
        <v>193</v>
      </c>
      <c r="GL170" t="s">
        <v>193</v>
      </c>
      <c r="GM170" t="s">
        <v>193</v>
      </c>
      <c r="GN170" t="s">
        <v>109</v>
      </c>
      <c r="GO170" t="s">
        <v>193</v>
      </c>
      <c r="GP170">
        <v>10</v>
      </c>
      <c r="GQ170" t="s">
        <v>193</v>
      </c>
      <c r="GR170" t="s">
        <v>193</v>
      </c>
      <c r="GS170" t="s">
        <v>193</v>
      </c>
      <c r="GT170" t="s">
        <v>193</v>
      </c>
      <c r="GU170" t="s">
        <v>193</v>
      </c>
      <c r="GV170" t="s">
        <v>193</v>
      </c>
      <c r="GW170" t="s">
        <v>109</v>
      </c>
      <c r="GX170" t="s">
        <v>156</v>
      </c>
      <c r="GY170">
        <v>10</v>
      </c>
      <c r="GZ170" t="s">
        <v>114</v>
      </c>
      <c r="HA170" t="s">
        <v>193</v>
      </c>
      <c r="HB170" t="s">
        <v>193</v>
      </c>
      <c r="HC170" t="s">
        <v>193</v>
      </c>
      <c r="HD170" t="s">
        <v>193</v>
      </c>
      <c r="HE170" t="s">
        <v>193</v>
      </c>
      <c r="HF170" t="s">
        <v>193</v>
      </c>
      <c r="HG170" t="s">
        <v>193</v>
      </c>
      <c r="HH170" t="s">
        <v>193</v>
      </c>
      <c r="HI170" t="s">
        <v>193</v>
      </c>
      <c r="HJ170" t="s">
        <v>193</v>
      </c>
      <c r="HK170" t="s">
        <v>193</v>
      </c>
      <c r="HL170" t="s">
        <v>193</v>
      </c>
      <c r="HM170" t="s">
        <v>193</v>
      </c>
      <c r="HN170" t="s">
        <v>193</v>
      </c>
      <c r="HO170" t="s">
        <v>193</v>
      </c>
      <c r="HP170" t="s">
        <v>193</v>
      </c>
      <c r="HQ170" t="s">
        <v>193</v>
      </c>
      <c r="HR170" t="s">
        <v>193</v>
      </c>
      <c r="HS170" t="s">
        <v>193</v>
      </c>
      <c r="HT170" t="s">
        <v>193</v>
      </c>
      <c r="HU170" t="s">
        <v>193</v>
      </c>
      <c r="HV170" t="s">
        <v>193</v>
      </c>
      <c r="HW170" t="s">
        <v>193</v>
      </c>
      <c r="HX170" t="s">
        <v>193</v>
      </c>
      <c r="HY170" t="s">
        <v>193</v>
      </c>
      <c r="HZ170" t="s">
        <v>109</v>
      </c>
      <c r="IA170" t="s">
        <v>109</v>
      </c>
      <c r="IB170" t="s">
        <v>109</v>
      </c>
      <c r="IC170" t="s">
        <v>117</v>
      </c>
      <c r="ID170" t="s">
        <v>789</v>
      </c>
      <c r="IE170" t="s">
        <v>119</v>
      </c>
      <c r="IF170" t="s">
        <v>789</v>
      </c>
      <c r="IG170" t="s">
        <v>193</v>
      </c>
      <c r="IH170" t="s">
        <v>193</v>
      </c>
      <c r="II170" t="s">
        <v>193</v>
      </c>
      <c r="IJ170" t="s">
        <v>193</v>
      </c>
      <c r="IK170" t="s">
        <v>193</v>
      </c>
      <c r="IL170" t="s">
        <v>193</v>
      </c>
      <c r="IM170" t="s">
        <v>193</v>
      </c>
      <c r="IN170" t="s">
        <v>193</v>
      </c>
      <c r="IO170" t="s">
        <v>193</v>
      </c>
      <c r="IP170" t="s">
        <v>193</v>
      </c>
      <c r="IQ170" t="s">
        <v>193</v>
      </c>
      <c r="IR170" t="s">
        <v>193</v>
      </c>
      <c r="IS170" t="s">
        <v>193</v>
      </c>
      <c r="IT170" t="s">
        <v>193</v>
      </c>
      <c r="IU170" t="s">
        <v>193</v>
      </c>
      <c r="IV170" t="s">
        <v>193</v>
      </c>
      <c r="IW170" t="s">
        <v>193</v>
      </c>
      <c r="IX170" t="s">
        <v>193</v>
      </c>
      <c r="IY170" t="s">
        <v>193</v>
      </c>
      <c r="IZ170" t="s">
        <v>193</v>
      </c>
      <c r="JA170" t="s">
        <v>193</v>
      </c>
      <c r="JB170" t="s">
        <v>193</v>
      </c>
      <c r="JC170" t="s">
        <v>193</v>
      </c>
      <c r="JD170" t="s">
        <v>193</v>
      </c>
      <c r="JE170" t="s">
        <v>193</v>
      </c>
      <c r="JF170" t="s">
        <v>193</v>
      </c>
      <c r="JG170" t="s">
        <v>193</v>
      </c>
      <c r="JH170" t="s">
        <v>193</v>
      </c>
      <c r="JI170" t="s">
        <v>193</v>
      </c>
      <c r="JJ170" t="s">
        <v>193</v>
      </c>
      <c r="JK170" t="s">
        <v>193</v>
      </c>
      <c r="JL170" t="s">
        <v>193</v>
      </c>
      <c r="JM170" t="s">
        <v>193</v>
      </c>
      <c r="JN170" t="s">
        <v>193</v>
      </c>
      <c r="JO170" t="s">
        <v>193</v>
      </c>
      <c r="JP170" t="s">
        <v>193</v>
      </c>
      <c r="JQ170" t="s">
        <v>193</v>
      </c>
      <c r="JR170" t="s">
        <v>114</v>
      </c>
      <c r="JS170" t="s">
        <v>193</v>
      </c>
      <c r="JT170" t="s">
        <v>193</v>
      </c>
      <c r="JU170" t="s">
        <v>193</v>
      </c>
      <c r="JV170" t="s">
        <v>193</v>
      </c>
      <c r="JW170" t="s">
        <v>193</v>
      </c>
      <c r="JX170" t="s">
        <v>193</v>
      </c>
      <c r="JY170" t="s">
        <v>193</v>
      </c>
      <c r="JZ170" t="s">
        <v>193</v>
      </c>
      <c r="KA170" t="s">
        <v>3632</v>
      </c>
      <c r="KB170">
        <v>1</v>
      </c>
      <c r="KC170">
        <v>1</v>
      </c>
      <c r="KD170">
        <v>1</v>
      </c>
      <c r="KE170">
        <v>0</v>
      </c>
      <c r="KF170">
        <v>0</v>
      </c>
      <c r="KG170">
        <v>0</v>
      </c>
      <c r="KH170">
        <v>0</v>
      </c>
      <c r="KI170">
        <v>0</v>
      </c>
      <c r="KJ170" t="s">
        <v>193</v>
      </c>
      <c r="KK170" t="s">
        <v>109</v>
      </c>
      <c r="KL170" t="s">
        <v>193</v>
      </c>
      <c r="KM170" t="s">
        <v>111</v>
      </c>
      <c r="KN170">
        <v>1</v>
      </c>
      <c r="KO170">
        <v>0</v>
      </c>
      <c r="KP170">
        <v>0</v>
      </c>
      <c r="KQ170">
        <v>0</v>
      </c>
      <c r="KR170">
        <v>0</v>
      </c>
      <c r="KS170">
        <v>0</v>
      </c>
      <c r="KT170">
        <v>0</v>
      </c>
      <c r="KU170" t="s">
        <v>193</v>
      </c>
      <c r="KV170" t="s">
        <v>193</v>
      </c>
      <c r="KW170" t="s">
        <v>193</v>
      </c>
      <c r="KX170" t="s">
        <v>193</v>
      </c>
      <c r="KY170" t="s">
        <v>193</v>
      </c>
      <c r="KZ170" t="s">
        <v>193</v>
      </c>
      <c r="LA170" t="s">
        <v>193</v>
      </c>
      <c r="LB170" t="s">
        <v>193</v>
      </c>
      <c r="LC170" t="s">
        <v>193</v>
      </c>
      <c r="LD170" t="s">
        <v>193</v>
      </c>
      <c r="LE170" t="s">
        <v>193</v>
      </c>
      <c r="LF170" t="s">
        <v>193</v>
      </c>
      <c r="LG170" t="s">
        <v>193</v>
      </c>
      <c r="LH170" t="s">
        <v>193</v>
      </c>
      <c r="LI170" t="s">
        <v>193</v>
      </c>
      <c r="LJ170" t="s">
        <v>193</v>
      </c>
      <c r="LK170" t="s">
        <v>193</v>
      </c>
      <c r="LL170" t="s">
        <v>193</v>
      </c>
      <c r="LM170" t="s">
        <v>193</v>
      </c>
      <c r="LN170" t="s">
        <v>193</v>
      </c>
      <c r="LO170" t="s">
        <v>193</v>
      </c>
      <c r="LP170" t="s">
        <v>193</v>
      </c>
      <c r="LQ170" t="s">
        <v>193</v>
      </c>
      <c r="LR170" t="s">
        <v>193</v>
      </c>
      <c r="LS170" t="s">
        <v>193</v>
      </c>
      <c r="LT170" t="s">
        <v>193</v>
      </c>
      <c r="LU170" t="s">
        <v>193</v>
      </c>
      <c r="LV170" t="s">
        <v>193</v>
      </c>
      <c r="LW170" t="s">
        <v>193</v>
      </c>
      <c r="LX170" t="s">
        <v>193</v>
      </c>
      <c r="LY170" t="s">
        <v>193</v>
      </c>
      <c r="LZ170" t="s">
        <v>193</v>
      </c>
      <c r="MA170" t="s">
        <v>193</v>
      </c>
      <c r="MB170" t="s">
        <v>193</v>
      </c>
      <c r="MC170" t="s">
        <v>193</v>
      </c>
      <c r="MD170" t="s">
        <v>193</v>
      </c>
      <c r="ME170" t="s">
        <v>193</v>
      </c>
      <c r="MF170" t="s">
        <v>193</v>
      </c>
      <c r="MG170" t="s">
        <v>193</v>
      </c>
      <c r="MH170" t="s">
        <v>193</v>
      </c>
      <c r="MI170" t="s">
        <v>193</v>
      </c>
      <c r="MJ170" t="s">
        <v>193</v>
      </c>
      <c r="MK170" t="s">
        <v>193</v>
      </c>
      <c r="ML170" t="s">
        <v>193</v>
      </c>
      <c r="MM170" t="s">
        <v>193</v>
      </c>
      <c r="MN170" t="s">
        <v>193</v>
      </c>
      <c r="MO170" t="s">
        <v>193</v>
      </c>
      <c r="MP170" t="s">
        <v>193</v>
      </c>
      <c r="MQ170" t="s">
        <v>193</v>
      </c>
      <c r="MR170" t="s">
        <v>193</v>
      </c>
      <c r="MS170" t="s">
        <v>193</v>
      </c>
      <c r="MT170" t="s">
        <v>193</v>
      </c>
      <c r="MU170" t="s">
        <v>193</v>
      </c>
      <c r="MV170" t="s">
        <v>193</v>
      </c>
      <c r="MW170" t="s">
        <v>193</v>
      </c>
      <c r="MX170" t="s">
        <v>193</v>
      </c>
      <c r="MY170" t="s">
        <v>193</v>
      </c>
      <c r="MZ170" t="s">
        <v>193</v>
      </c>
      <c r="NA170" t="s">
        <v>193</v>
      </c>
      <c r="NB170" t="s">
        <v>193</v>
      </c>
      <c r="NC170">
        <v>196811365</v>
      </c>
      <c r="ND170" t="s">
        <v>3645</v>
      </c>
      <c r="NE170" t="s">
        <v>4410</v>
      </c>
      <c r="NF170" t="s">
        <v>193</v>
      </c>
      <c r="NG170" t="s">
        <v>699</v>
      </c>
      <c r="NH170" t="s">
        <v>700</v>
      </c>
      <c r="NI170" t="s">
        <v>611</v>
      </c>
      <c r="NJ170" t="s">
        <v>193</v>
      </c>
      <c r="NK170">
        <v>172</v>
      </c>
    </row>
    <row r="171" spans="1:375" x14ac:dyDescent="0.35">
      <c r="A171" t="s">
        <v>4411</v>
      </c>
      <c r="B171" t="s">
        <v>4412</v>
      </c>
      <c r="C171" t="s">
        <v>3622</v>
      </c>
      <c r="D171">
        <v>1.0474537037225673E-2</v>
      </c>
      <c r="E171" t="s">
        <v>193</v>
      </c>
      <c r="F171" t="s">
        <v>193</v>
      </c>
      <c r="G171" t="s">
        <v>809</v>
      </c>
      <c r="H171" t="s">
        <v>3622</v>
      </c>
      <c r="I171" t="s">
        <v>161</v>
      </c>
      <c r="J171" t="s">
        <v>193</v>
      </c>
      <c r="K171" t="s">
        <v>162</v>
      </c>
      <c r="L171" t="s">
        <v>161</v>
      </c>
      <c r="M171" t="s">
        <v>161</v>
      </c>
      <c r="N171" t="s">
        <v>107</v>
      </c>
      <c r="O171" t="s">
        <v>3644</v>
      </c>
      <c r="P171" t="s">
        <v>108</v>
      </c>
      <c r="Q171" t="s">
        <v>517</v>
      </c>
      <c r="R171" t="s">
        <v>3644</v>
      </c>
      <c r="S171" t="s">
        <v>117</v>
      </c>
      <c r="T171" t="s">
        <v>119</v>
      </c>
      <c r="U171" t="s">
        <v>169</v>
      </c>
      <c r="V171" t="s">
        <v>119</v>
      </c>
      <c r="W171" t="s">
        <v>233</v>
      </c>
      <c r="X171" t="s">
        <v>232</v>
      </c>
      <c r="Y171" t="s">
        <v>233</v>
      </c>
      <c r="Z171" t="s">
        <v>3624</v>
      </c>
      <c r="AA171" t="s">
        <v>193</v>
      </c>
      <c r="AB171" t="s">
        <v>564</v>
      </c>
      <c r="AC171" t="s">
        <v>3624</v>
      </c>
      <c r="AD171" t="s">
        <v>3624</v>
      </c>
      <c r="AE171" t="s">
        <v>704</v>
      </c>
      <c r="AF171" t="s">
        <v>193</v>
      </c>
      <c r="AG171" t="s">
        <v>170</v>
      </c>
      <c r="AH171" t="s">
        <v>704</v>
      </c>
      <c r="AI171" t="s">
        <v>704</v>
      </c>
      <c r="AJ171" t="s">
        <v>536</v>
      </c>
      <c r="AK171" t="s">
        <v>490</v>
      </c>
      <c r="AL171" t="s">
        <v>109</v>
      </c>
      <c r="AM171" t="s">
        <v>193</v>
      </c>
      <c r="AN171" t="s">
        <v>109</v>
      </c>
      <c r="AO171" t="s">
        <v>193</v>
      </c>
      <c r="AP171" t="s">
        <v>491</v>
      </c>
      <c r="AQ171" t="s">
        <v>193</v>
      </c>
      <c r="AR171" t="s">
        <v>193</v>
      </c>
      <c r="AS171" t="s">
        <v>496</v>
      </c>
      <c r="AT171" t="s">
        <v>193</v>
      </c>
      <c r="AU171" t="s">
        <v>4413</v>
      </c>
      <c r="AV171">
        <v>1</v>
      </c>
      <c r="AW171">
        <v>0</v>
      </c>
      <c r="AX171">
        <v>0</v>
      </c>
      <c r="AY171">
        <v>1</v>
      </c>
      <c r="AZ171">
        <v>1</v>
      </c>
      <c r="BA171">
        <v>0</v>
      </c>
      <c r="BB171">
        <v>0</v>
      </c>
      <c r="BC171" t="s">
        <v>110</v>
      </c>
      <c r="BD171" t="s">
        <v>1423</v>
      </c>
      <c r="BE171" t="s">
        <v>112</v>
      </c>
      <c r="BF171">
        <v>1</v>
      </c>
      <c r="BG171">
        <v>0</v>
      </c>
      <c r="BH171">
        <v>0</v>
      </c>
      <c r="BI171">
        <v>0</v>
      </c>
      <c r="BJ171">
        <v>0</v>
      </c>
      <c r="BK171">
        <v>0</v>
      </c>
      <c r="BL171">
        <v>0</v>
      </c>
      <c r="BM171">
        <v>0</v>
      </c>
      <c r="BN171">
        <v>0</v>
      </c>
      <c r="BO171">
        <v>0</v>
      </c>
      <c r="BP171" t="s">
        <v>193</v>
      </c>
      <c r="BQ171" t="s">
        <v>113</v>
      </c>
      <c r="BR171" t="s">
        <v>501</v>
      </c>
      <c r="BS171" t="s">
        <v>4414</v>
      </c>
      <c r="BT171">
        <v>0</v>
      </c>
      <c r="BU171">
        <v>0</v>
      </c>
      <c r="BV171">
        <v>0</v>
      </c>
      <c r="BW171">
        <v>1</v>
      </c>
      <c r="BX171">
        <v>1</v>
      </c>
      <c r="BY171">
        <v>0</v>
      </c>
      <c r="BZ171">
        <v>0</v>
      </c>
      <c r="CA171">
        <v>0</v>
      </c>
      <c r="CB171" t="s">
        <v>498</v>
      </c>
      <c r="CC171" t="s">
        <v>193</v>
      </c>
      <c r="CD171" t="s">
        <v>193</v>
      </c>
      <c r="CE171" t="s">
        <v>193</v>
      </c>
      <c r="CF171" t="s">
        <v>193</v>
      </c>
      <c r="CG171" t="s">
        <v>193</v>
      </c>
      <c r="CH171" t="s">
        <v>193</v>
      </c>
      <c r="CI171" t="s">
        <v>193</v>
      </c>
      <c r="CJ171" t="s">
        <v>193</v>
      </c>
      <c r="CK171" t="s">
        <v>193</v>
      </c>
      <c r="CL171">
        <v>250</v>
      </c>
      <c r="CM171">
        <v>86.2068965517241</v>
      </c>
      <c r="CN171" t="s">
        <v>114</v>
      </c>
      <c r="CO171">
        <v>400</v>
      </c>
      <c r="CP171">
        <v>166.666666666666</v>
      </c>
      <c r="CQ171" t="s">
        <v>109</v>
      </c>
      <c r="CR171" t="s">
        <v>193</v>
      </c>
      <c r="CS171" t="s">
        <v>193</v>
      </c>
      <c r="CT171" t="s">
        <v>193</v>
      </c>
      <c r="CU171" t="s">
        <v>193</v>
      </c>
      <c r="CV171" t="s">
        <v>193</v>
      </c>
      <c r="CW171" t="s">
        <v>193</v>
      </c>
      <c r="CX171" t="s">
        <v>193</v>
      </c>
      <c r="CY171" t="s">
        <v>193</v>
      </c>
      <c r="CZ171" t="s">
        <v>193</v>
      </c>
      <c r="DA171" t="s">
        <v>193</v>
      </c>
      <c r="DB171" t="s">
        <v>193</v>
      </c>
      <c r="DC171" t="s">
        <v>193</v>
      </c>
      <c r="DD171" t="s">
        <v>193</v>
      </c>
      <c r="DE171" t="s">
        <v>193</v>
      </c>
      <c r="DF171" t="s">
        <v>193</v>
      </c>
      <c r="DG171" t="s">
        <v>114</v>
      </c>
      <c r="DH171" t="s">
        <v>193</v>
      </c>
      <c r="DI171" t="s">
        <v>193</v>
      </c>
      <c r="DJ171" t="s">
        <v>193</v>
      </c>
      <c r="DK171" t="s">
        <v>193</v>
      </c>
      <c r="DL171" t="s">
        <v>193</v>
      </c>
      <c r="DM171" t="s">
        <v>193</v>
      </c>
      <c r="DN171" t="s">
        <v>193</v>
      </c>
      <c r="DO171" t="s">
        <v>193</v>
      </c>
      <c r="DP171" t="s">
        <v>193</v>
      </c>
      <c r="DQ171" t="s">
        <v>193</v>
      </c>
      <c r="DR171" t="s">
        <v>193</v>
      </c>
      <c r="DS171" t="s">
        <v>193</v>
      </c>
      <c r="DT171" t="s">
        <v>193</v>
      </c>
      <c r="DU171" t="s">
        <v>193</v>
      </c>
      <c r="DV171" t="s">
        <v>193</v>
      </c>
      <c r="DW171" t="s">
        <v>193</v>
      </c>
      <c r="DX171" t="s">
        <v>193</v>
      </c>
      <c r="DY171" t="s">
        <v>193</v>
      </c>
      <c r="DZ171" t="s">
        <v>193</v>
      </c>
      <c r="EA171" t="s">
        <v>193</v>
      </c>
      <c r="EB171" t="s">
        <v>193</v>
      </c>
      <c r="EC171" t="s">
        <v>193</v>
      </c>
      <c r="ED171" t="s">
        <v>193</v>
      </c>
      <c r="EE171" t="s">
        <v>193</v>
      </c>
      <c r="EF171" t="s">
        <v>193</v>
      </c>
      <c r="EG171" t="s">
        <v>109</v>
      </c>
      <c r="EH171" t="s">
        <v>109</v>
      </c>
      <c r="EI171" t="s">
        <v>109</v>
      </c>
      <c r="EJ171" t="s">
        <v>123</v>
      </c>
      <c r="EK171" t="s">
        <v>785</v>
      </c>
      <c r="EL171" t="s">
        <v>124</v>
      </c>
      <c r="EM171" t="s">
        <v>785</v>
      </c>
      <c r="EN171" t="s">
        <v>193</v>
      </c>
      <c r="EO171" t="s">
        <v>193</v>
      </c>
      <c r="EP171" t="s">
        <v>193</v>
      </c>
      <c r="EQ171" t="s">
        <v>193</v>
      </c>
      <c r="ER171" t="s">
        <v>193</v>
      </c>
      <c r="ES171" t="s">
        <v>193</v>
      </c>
      <c r="ET171" t="s">
        <v>193</v>
      </c>
      <c r="EU171" t="s">
        <v>193</v>
      </c>
      <c r="EV171" t="s">
        <v>193</v>
      </c>
      <c r="EW171" t="s">
        <v>193</v>
      </c>
      <c r="EX171" t="s">
        <v>193</v>
      </c>
      <c r="EY171" t="s">
        <v>193</v>
      </c>
      <c r="EZ171" t="s">
        <v>193</v>
      </c>
      <c r="FA171" t="s">
        <v>193</v>
      </c>
      <c r="FB171" t="s">
        <v>193</v>
      </c>
      <c r="FC171" t="s">
        <v>193</v>
      </c>
      <c r="FD171" t="s">
        <v>193</v>
      </c>
      <c r="FE171" t="s">
        <v>193</v>
      </c>
      <c r="FF171" t="s">
        <v>193</v>
      </c>
      <c r="FG171" t="s">
        <v>193</v>
      </c>
      <c r="FH171" t="s">
        <v>193</v>
      </c>
      <c r="FI171" t="s">
        <v>193</v>
      </c>
      <c r="FJ171" t="s">
        <v>193</v>
      </c>
      <c r="FK171" t="s">
        <v>193</v>
      </c>
      <c r="FL171" t="s">
        <v>193</v>
      </c>
      <c r="FM171" t="s">
        <v>193</v>
      </c>
      <c r="FN171" t="s">
        <v>193</v>
      </c>
      <c r="FO171" t="s">
        <v>193</v>
      </c>
      <c r="FP171" t="s">
        <v>193</v>
      </c>
      <c r="FQ171" t="s">
        <v>193</v>
      </c>
      <c r="FR171" t="s">
        <v>193</v>
      </c>
      <c r="FS171" t="s">
        <v>193</v>
      </c>
      <c r="FT171" t="s">
        <v>193</v>
      </c>
      <c r="FU171" t="s">
        <v>193</v>
      </c>
      <c r="FV171" t="s">
        <v>193</v>
      </c>
      <c r="FW171" t="s">
        <v>193</v>
      </c>
      <c r="FX171" t="s">
        <v>193</v>
      </c>
      <c r="FY171" t="s">
        <v>193</v>
      </c>
      <c r="FZ171" t="s">
        <v>193</v>
      </c>
      <c r="GA171" t="s">
        <v>193</v>
      </c>
      <c r="GB171" t="s">
        <v>193</v>
      </c>
      <c r="GC171" t="s">
        <v>193</v>
      </c>
      <c r="GD171" t="s">
        <v>193</v>
      </c>
      <c r="GE171" t="s">
        <v>193</v>
      </c>
      <c r="GF171" t="s">
        <v>193</v>
      </c>
      <c r="GG171" t="s">
        <v>193</v>
      </c>
      <c r="GH171" t="s">
        <v>193</v>
      </c>
      <c r="GI171" t="s">
        <v>193</v>
      </c>
      <c r="GJ171" t="s">
        <v>193</v>
      </c>
      <c r="GK171" t="s">
        <v>193</v>
      </c>
      <c r="GL171" t="s">
        <v>193</v>
      </c>
      <c r="GM171" t="s">
        <v>193</v>
      </c>
      <c r="GN171" t="s">
        <v>193</v>
      </c>
      <c r="GO171" t="s">
        <v>193</v>
      </c>
      <c r="GP171" t="s">
        <v>193</v>
      </c>
      <c r="GQ171" t="s">
        <v>193</v>
      </c>
      <c r="GR171" t="s">
        <v>193</v>
      </c>
      <c r="GS171" t="s">
        <v>193</v>
      </c>
      <c r="GT171" t="s">
        <v>193</v>
      </c>
      <c r="GU171" t="s">
        <v>193</v>
      </c>
      <c r="GV171" t="s">
        <v>193</v>
      </c>
      <c r="GW171" t="s">
        <v>193</v>
      </c>
      <c r="GX171" t="s">
        <v>193</v>
      </c>
      <c r="GY171" t="s">
        <v>193</v>
      </c>
      <c r="GZ171" t="s">
        <v>193</v>
      </c>
      <c r="HA171" t="s">
        <v>193</v>
      </c>
      <c r="HB171" t="s">
        <v>193</v>
      </c>
      <c r="HC171" t="s">
        <v>193</v>
      </c>
      <c r="HD171" t="s">
        <v>193</v>
      </c>
      <c r="HE171" t="s">
        <v>193</v>
      </c>
      <c r="HF171" t="s">
        <v>193</v>
      </c>
      <c r="HG171" t="s">
        <v>193</v>
      </c>
      <c r="HH171" t="s">
        <v>193</v>
      </c>
      <c r="HI171" t="s">
        <v>193</v>
      </c>
      <c r="HJ171" t="s">
        <v>193</v>
      </c>
      <c r="HK171" t="s">
        <v>193</v>
      </c>
      <c r="HL171" t="s">
        <v>193</v>
      </c>
      <c r="HM171" t="s">
        <v>193</v>
      </c>
      <c r="HN171" t="s">
        <v>193</v>
      </c>
      <c r="HO171" t="s">
        <v>193</v>
      </c>
      <c r="HP171" t="s">
        <v>193</v>
      </c>
      <c r="HQ171" t="s">
        <v>193</v>
      </c>
      <c r="HR171" t="s">
        <v>193</v>
      </c>
      <c r="HS171" t="s">
        <v>193</v>
      </c>
      <c r="HT171" t="s">
        <v>193</v>
      </c>
      <c r="HU171" t="s">
        <v>193</v>
      </c>
      <c r="HV171" t="s">
        <v>193</v>
      </c>
      <c r="HW171" t="s">
        <v>193</v>
      </c>
      <c r="HX171" t="s">
        <v>193</v>
      </c>
      <c r="HY171" t="s">
        <v>193</v>
      </c>
      <c r="HZ171" t="s">
        <v>193</v>
      </c>
      <c r="IA171" t="s">
        <v>193</v>
      </c>
      <c r="IB171" t="s">
        <v>193</v>
      </c>
      <c r="IC171" t="s">
        <v>193</v>
      </c>
      <c r="ID171" t="s">
        <v>193</v>
      </c>
      <c r="IE171" t="s">
        <v>193</v>
      </c>
      <c r="IF171" t="s">
        <v>193</v>
      </c>
      <c r="IG171" t="s">
        <v>193</v>
      </c>
      <c r="IH171" t="s">
        <v>193</v>
      </c>
      <c r="II171" t="s">
        <v>193</v>
      </c>
      <c r="IJ171" t="s">
        <v>193</v>
      </c>
      <c r="IK171" t="s">
        <v>193</v>
      </c>
      <c r="IL171" t="s">
        <v>193</v>
      </c>
      <c r="IM171" t="s">
        <v>193</v>
      </c>
      <c r="IN171" t="s">
        <v>3649</v>
      </c>
      <c r="IO171">
        <v>1</v>
      </c>
      <c r="IP171">
        <v>1</v>
      </c>
      <c r="IQ171">
        <v>1</v>
      </c>
      <c r="IR171">
        <v>1</v>
      </c>
      <c r="IS171">
        <v>1</v>
      </c>
      <c r="IT171">
        <v>1</v>
      </c>
      <c r="IU171">
        <v>1</v>
      </c>
      <c r="IV171">
        <v>0</v>
      </c>
      <c r="IW171" t="s">
        <v>3553</v>
      </c>
      <c r="IX171" t="s">
        <v>193</v>
      </c>
      <c r="IY171">
        <v>200</v>
      </c>
      <c r="IZ171">
        <v>300</v>
      </c>
      <c r="JA171">
        <v>100</v>
      </c>
      <c r="JB171">
        <v>75</v>
      </c>
      <c r="JC171">
        <v>15</v>
      </c>
      <c r="JD171">
        <v>75</v>
      </c>
      <c r="JE171">
        <v>100</v>
      </c>
      <c r="JF171" t="s">
        <v>109</v>
      </c>
      <c r="JG171" t="s">
        <v>193</v>
      </c>
      <c r="JH171" t="s">
        <v>3588</v>
      </c>
      <c r="JI171">
        <v>1</v>
      </c>
      <c r="JJ171">
        <v>1</v>
      </c>
      <c r="JK171">
        <v>1</v>
      </c>
      <c r="JL171">
        <v>200</v>
      </c>
      <c r="JM171">
        <v>750</v>
      </c>
      <c r="JN171">
        <v>25</v>
      </c>
      <c r="JO171" t="s">
        <v>109</v>
      </c>
      <c r="JP171" t="s">
        <v>193</v>
      </c>
      <c r="JQ171" t="s">
        <v>193</v>
      </c>
      <c r="JR171" t="s">
        <v>109</v>
      </c>
      <c r="JS171" t="s">
        <v>3340</v>
      </c>
      <c r="JT171">
        <v>1</v>
      </c>
      <c r="JU171">
        <v>0</v>
      </c>
      <c r="JV171">
        <v>0</v>
      </c>
      <c r="JW171">
        <v>0</v>
      </c>
      <c r="JX171">
        <v>0</v>
      </c>
      <c r="JY171">
        <v>0</v>
      </c>
      <c r="JZ171" t="s">
        <v>193</v>
      </c>
      <c r="KA171" t="s">
        <v>3336</v>
      </c>
      <c r="KB171">
        <v>0</v>
      </c>
      <c r="KC171">
        <v>1</v>
      </c>
      <c r="KD171">
        <v>1</v>
      </c>
      <c r="KE171">
        <v>1</v>
      </c>
      <c r="KF171">
        <v>0</v>
      </c>
      <c r="KG171">
        <v>0</v>
      </c>
      <c r="KH171">
        <v>0</v>
      </c>
      <c r="KI171">
        <v>0</v>
      </c>
      <c r="KJ171" t="s">
        <v>193</v>
      </c>
      <c r="KK171" t="s">
        <v>109</v>
      </c>
      <c r="KL171" t="s">
        <v>193</v>
      </c>
      <c r="KM171" t="s">
        <v>3554</v>
      </c>
      <c r="KN171">
        <v>0</v>
      </c>
      <c r="KO171">
        <v>0</v>
      </c>
      <c r="KP171">
        <v>0</v>
      </c>
      <c r="KQ171">
        <v>1</v>
      </c>
      <c r="KR171">
        <v>0</v>
      </c>
      <c r="KS171">
        <v>0</v>
      </c>
      <c r="KT171">
        <v>0</v>
      </c>
      <c r="KU171" t="s">
        <v>193</v>
      </c>
      <c r="KV171" t="s">
        <v>193</v>
      </c>
      <c r="KW171" t="s">
        <v>193</v>
      </c>
      <c r="KX171" t="s">
        <v>193</v>
      </c>
      <c r="KY171" t="s">
        <v>193</v>
      </c>
      <c r="KZ171" t="s">
        <v>193</v>
      </c>
      <c r="LA171" t="s">
        <v>193</v>
      </c>
      <c r="LB171" t="s">
        <v>193</v>
      </c>
      <c r="LC171" t="s">
        <v>193</v>
      </c>
      <c r="LD171" t="s">
        <v>193</v>
      </c>
      <c r="LE171" t="s">
        <v>193</v>
      </c>
      <c r="LF171" t="s">
        <v>193</v>
      </c>
      <c r="LG171" t="s">
        <v>193</v>
      </c>
      <c r="LH171" t="s">
        <v>193</v>
      </c>
      <c r="LI171" t="s">
        <v>193</v>
      </c>
      <c r="LJ171" t="s">
        <v>193</v>
      </c>
      <c r="LK171" t="s">
        <v>193</v>
      </c>
      <c r="LL171" t="s">
        <v>193</v>
      </c>
      <c r="LM171" t="s">
        <v>193</v>
      </c>
      <c r="LN171" t="s">
        <v>193</v>
      </c>
      <c r="LO171" t="s">
        <v>193</v>
      </c>
      <c r="LP171" t="s">
        <v>193</v>
      </c>
      <c r="LQ171" t="s">
        <v>193</v>
      </c>
      <c r="LR171" t="s">
        <v>193</v>
      </c>
      <c r="LS171" t="s">
        <v>193</v>
      </c>
      <c r="LT171" t="s">
        <v>193</v>
      </c>
      <c r="LU171" t="s">
        <v>193</v>
      </c>
      <c r="LV171" t="s">
        <v>193</v>
      </c>
      <c r="LW171" t="s">
        <v>193</v>
      </c>
      <c r="LX171" t="s">
        <v>193</v>
      </c>
      <c r="LY171" t="s">
        <v>193</v>
      </c>
      <c r="LZ171" t="s">
        <v>193</v>
      </c>
      <c r="MA171" t="s">
        <v>193</v>
      </c>
      <c r="MB171" t="s">
        <v>193</v>
      </c>
      <c r="MC171" t="s">
        <v>193</v>
      </c>
      <c r="MD171" t="s">
        <v>193</v>
      </c>
      <c r="ME171" t="s">
        <v>193</v>
      </c>
      <c r="MF171" t="s">
        <v>193</v>
      </c>
      <c r="MG171" t="s">
        <v>193</v>
      </c>
      <c r="MH171" t="s">
        <v>193</v>
      </c>
      <c r="MI171" t="s">
        <v>193</v>
      </c>
      <c r="MJ171" t="s">
        <v>193</v>
      </c>
      <c r="MK171" t="s">
        <v>193</v>
      </c>
      <c r="ML171" t="s">
        <v>193</v>
      </c>
      <c r="MM171" t="s">
        <v>193</v>
      </c>
      <c r="MN171" t="s">
        <v>193</v>
      </c>
      <c r="MO171" t="s">
        <v>193</v>
      </c>
      <c r="MP171" t="s">
        <v>193</v>
      </c>
      <c r="MQ171" t="s">
        <v>193</v>
      </c>
      <c r="MR171" t="s">
        <v>193</v>
      </c>
      <c r="MS171" t="s">
        <v>193</v>
      </c>
      <c r="MT171" t="s">
        <v>193</v>
      </c>
      <c r="MU171" t="s">
        <v>193</v>
      </c>
      <c r="MV171" t="s">
        <v>193</v>
      </c>
      <c r="MW171" t="s">
        <v>193</v>
      </c>
      <c r="MX171" t="s">
        <v>193</v>
      </c>
      <c r="MY171" t="s">
        <v>193</v>
      </c>
      <c r="MZ171" t="s">
        <v>193</v>
      </c>
      <c r="NA171" t="s">
        <v>193</v>
      </c>
      <c r="NB171" t="s">
        <v>193</v>
      </c>
      <c r="NC171">
        <v>196811375</v>
      </c>
      <c r="ND171" t="s">
        <v>3648</v>
      </c>
      <c r="NE171" t="s">
        <v>4415</v>
      </c>
      <c r="NF171" t="s">
        <v>193</v>
      </c>
      <c r="NG171" t="s">
        <v>699</v>
      </c>
      <c r="NH171" t="s">
        <v>700</v>
      </c>
      <c r="NI171" t="s">
        <v>611</v>
      </c>
      <c r="NJ171" t="s">
        <v>193</v>
      </c>
      <c r="NK171">
        <v>173</v>
      </c>
    </row>
    <row r="172" spans="1:375" x14ac:dyDescent="0.35">
      <c r="A172" t="s">
        <v>4416</v>
      </c>
      <c r="B172" t="s">
        <v>4417</v>
      </c>
      <c r="C172" t="s">
        <v>3622</v>
      </c>
      <c r="D172">
        <v>4.1898148148902692E-2</v>
      </c>
      <c r="E172" t="s">
        <v>193</v>
      </c>
      <c r="F172" t="s">
        <v>193</v>
      </c>
      <c r="G172" t="s">
        <v>809</v>
      </c>
      <c r="H172" t="s">
        <v>3622</v>
      </c>
      <c r="I172" t="s">
        <v>161</v>
      </c>
      <c r="J172" t="s">
        <v>193</v>
      </c>
      <c r="K172" t="s">
        <v>162</v>
      </c>
      <c r="L172" t="s">
        <v>161</v>
      </c>
      <c r="M172" t="s">
        <v>161</v>
      </c>
      <c r="N172" t="s">
        <v>107</v>
      </c>
      <c r="O172" t="s">
        <v>3644</v>
      </c>
      <c r="P172" t="s">
        <v>108</v>
      </c>
      <c r="Q172" t="s">
        <v>517</v>
      </c>
      <c r="R172" t="s">
        <v>3644</v>
      </c>
      <c r="S172" t="s">
        <v>117</v>
      </c>
      <c r="T172" t="s">
        <v>119</v>
      </c>
      <c r="U172" t="s">
        <v>169</v>
      </c>
      <c r="V172" t="s">
        <v>119</v>
      </c>
      <c r="W172" t="s">
        <v>233</v>
      </c>
      <c r="X172" t="s">
        <v>232</v>
      </c>
      <c r="Y172" t="s">
        <v>233</v>
      </c>
      <c r="Z172" t="s">
        <v>3624</v>
      </c>
      <c r="AA172" t="s">
        <v>193</v>
      </c>
      <c r="AB172" t="s">
        <v>564</v>
      </c>
      <c r="AC172" t="s">
        <v>3624</v>
      </c>
      <c r="AD172" t="s">
        <v>3624</v>
      </c>
      <c r="AE172" t="s">
        <v>704</v>
      </c>
      <c r="AF172" t="s">
        <v>193</v>
      </c>
      <c r="AG172" t="s">
        <v>170</v>
      </c>
      <c r="AH172" t="s">
        <v>704</v>
      </c>
      <c r="AI172" t="s">
        <v>704</v>
      </c>
      <c r="AJ172" t="s">
        <v>536</v>
      </c>
      <c r="AK172" t="s">
        <v>490</v>
      </c>
      <c r="AL172" t="s">
        <v>109</v>
      </c>
      <c r="AM172" t="s">
        <v>193</v>
      </c>
      <c r="AN172" t="s">
        <v>109</v>
      </c>
      <c r="AO172" t="s">
        <v>193</v>
      </c>
      <c r="AP172" t="s">
        <v>491</v>
      </c>
      <c r="AQ172" t="s">
        <v>193</v>
      </c>
      <c r="AR172" t="s">
        <v>193</v>
      </c>
      <c r="AS172" t="s">
        <v>496</v>
      </c>
      <c r="AT172" t="s">
        <v>193</v>
      </c>
      <c r="AU172" t="s">
        <v>4418</v>
      </c>
      <c r="AV172">
        <v>0</v>
      </c>
      <c r="AW172">
        <v>1</v>
      </c>
      <c r="AX172">
        <v>1</v>
      </c>
      <c r="AY172">
        <v>0</v>
      </c>
      <c r="AZ172">
        <v>0</v>
      </c>
      <c r="BA172">
        <v>0</v>
      </c>
      <c r="BB172">
        <v>0</v>
      </c>
      <c r="BC172" t="s">
        <v>130</v>
      </c>
      <c r="BD172" t="s">
        <v>701</v>
      </c>
      <c r="BE172" t="s">
        <v>112</v>
      </c>
      <c r="BF172">
        <v>1</v>
      </c>
      <c r="BG172">
        <v>0</v>
      </c>
      <c r="BH172">
        <v>0</v>
      </c>
      <c r="BI172">
        <v>0</v>
      </c>
      <c r="BJ172">
        <v>0</v>
      </c>
      <c r="BK172">
        <v>0</v>
      </c>
      <c r="BL172">
        <v>0</v>
      </c>
      <c r="BM172">
        <v>0</v>
      </c>
      <c r="BN172">
        <v>0</v>
      </c>
      <c r="BO172">
        <v>0</v>
      </c>
      <c r="BP172" t="s">
        <v>193</v>
      </c>
      <c r="BQ172" t="s">
        <v>113</v>
      </c>
      <c r="BR172" t="s">
        <v>501</v>
      </c>
      <c r="BS172" t="s">
        <v>193</v>
      </c>
      <c r="BT172" t="s">
        <v>193</v>
      </c>
      <c r="BU172" t="s">
        <v>193</v>
      </c>
      <c r="BV172" t="s">
        <v>193</v>
      </c>
      <c r="BW172" t="s">
        <v>193</v>
      </c>
      <c r="BX172" t="s">
        <v>193</v>
      </c>
      <c r="BY172" t="s">
        <v>193</v>
      </c>
      <c r="BZ172" t="s">
        <v>193</v>
      </c>
      <c r="CA172" t="s">
        <v>193</v>
      </c>
      <c r="CB172" t="s">
        <v>193</v>
      </c>
      <c r="CC172" t="s">
        <v>193</v>
      </c>
      <c r="CD172" t="s">
        <v>193</v>
      </c>
      <c r="CE172" t="s">
        <v>193</v>
      </c>
      <c r="CF172" t="s">
        <v>193</v>
      </c>
      <c r="CG172" t="s">
        <v>193</v>
      </c>
      <c r="CH172" t="s">
        <v>193</v>
      </c>
      <c r="CI172" t="s">
        <v>193</v>
      </c>
      <c r="CJ172" t="s">
        <v>193</v>
      </c>
      <c r="CK172" t="s">
        <v>193</v>
      </c>
      <c r="CL172" t="s">
        <v>193</v>
      </c>
      <c r="CM172" t="s">
        <v>193</v>
      </c>
      <c r="CN172" t="s">
        <v>193</v>
      </c>
      <c r="CO172" t="s">
        <v>193</v>
      </c>
      <c r="CP172" t="s">
        <v>193</v>
      </c>
      <c r="CQ172" t="s">
        <v>193</v>
      </c>
      <c r="CR172" t="s">
        <v>193</v>
      </c>
      <c r="CS172" t="s">
        <v>193</v>
      </c>
      <c r="CT172" t="s">
        <v>193</v>
      </c>
      <c r="CU172" t="s">
        <v>193</v>
      </c>
      <c r="CV172" t="s">
        <v>193</v>
      </c>
      <c r="CW172" t="s">
        <v>193</v>
      </c>
      <c r="CX172" t="s">
        <v>193</v>
      </c>
      <c r="CY172" t="s">
        <v>193</v>
      </c>
      <c r="CZ172" t="s">
        <v>193</v>
      </c>
      <c r="DA172" t="s">
        <v>193</v>
      </c>
      <c r="DB172" t="s">
        <v>193</v>
      </c>
      <c r="DC172" t="s">
        <v>193</v>
      </c>
      <c r="DD172" t="s">
        <v>193</v>
      </c>
      <c r="DE172" t="s">
        <v>193</v>
      </c>
      <c r="DF172" t="s">
        <v>193</v>
      </c>
      <c r="DG172" t="s">
        <v>193</v>
      </c>
      <c r="DH172" t="s">
        <v>193</v>
      </c>
      <c r="DI172" t="s">
        <v>193</v>
      </c>
      <c r="DJ172" t="s">
        <v>193</v>
      </c>
      <c r="DK172" t="s">
        <v>193</v>
      </c>
      <c r="DL172" t="s">
        <v>193</v>
      </c>
      <c r="DM172" t="s">
        <v>193</v>
      </c>
      <c r="DN172" t="s">
        <v>193</v>
      </c>
      <c r="DO172" t="s">
        <v>193</v>
      </c>
      <c r="DP172" t="s">
        <v>193</v>
      </c>
      <c r="DQ172" t="s">
        <v>193</v>
      </c>
      <c r="DR172" t="s">
        <v>193</v>
      </c>
      <c r="DS172" t="s">
        <v>193</v>
      </c>
      <c r="DT172" t="s">
        <v>193</v>
      </c>
      <c r="DU172" t="s">
        <v>193</v>
      </c>
      <c r="DV172" t="s">
        <v>193</v>
      </c>
      <c r="DW172" t="s">
        <v>193</v>
      </c>
      <c r="DX172" t="s">
        <v>193</v>
      </c>
      <c r="DY172" t="s">
        <v>193</v>
      </c>
      <c r="DZ172" t="s">
        <v>193</v>
      </c>
      <c r="EA172" t="s">
        <v>193</v>
      </c>
      <c r="EB172" t="s">
        <v>193</v>
      </c>
      <c r="EC172" t="s">
        <v>193</v>
      </c>
      <c r="ED172" t="s">
        <v>193</v>
      </c>
      <c r="EE172" t="s">
        <v>193</v>
      </c>
      <c r="EF172" t="s">
        <v>193</v>
      </c>
      <c r="EG172" t="s">
        <v>193</v>
      </c>
      <c r="EH172" t="s">
        <v>193</v>
      </c>
      <c r="EI172" t="s">
        <v>193</v>
      </c>
      <c r="EJ172" t="s">
        <v>193</v>
      </c>
      <c r="EK172" t="s">
        <v>193</v>
      </c>
      <c r="EL172" t="s">
        <v>193</v>
      </c>
      <c r="EM172" t="s">
        <v>193</v>
      </c>
      <c r="EN172" t="s">
        <v>3651</v>
      </c>
      <c r="EO172">
        <v>0</v>
      </c>
      <c r="EP172">
        <v>0</v>
      </c>
      <c r="EQ172">
        <v>1</v>
      </c>
      <c r="ER172">
        <v>0</v>
      </c>
      <c r="ES172">
        <v>1</v>
      </c>
      <c r="ET172">
        <v>0</v>
      </c>
      <c r="EU172">
        <v>0</v>
      </c>
      <c r="EV172">
        <v>1</v>
      </c>
      <c r="EW172">
        <v>0</v>
      </c>
      <c r="EX172" t="s">
        <v>193</v>
      </c>
      <c r="EY172" t="s">
        <v>193</v>
      </c>
      <c r="EZ172" t="s">
        <v>193</v>
      </c>
      <c r="FA172" t="s">
        <v>193</v>
      </c>
      <c r="FB172" t="s">
        <v>193</v>
      </c>
      <c r="FC172" t="s">
        <v>193</v>
      </c>
      <c r="FD172" t="s">
        <v>193</v>
      </c>
      <c r="FE172" t="s">
        <v>193</v>
      </c>
      <c r="FF172" t="s">
        <v>193</v>
      </c>
      <c r="FG172" t="s">
        <v>193</v>
      </c>
      <c r="FH172" t="s">
        <v>193</v>
      </c>
      <c r="FI172" t="s">
        <v>193</v>
      </c>
      <c r="FJ172" t="s">
        <v>193</v>
      </c>
      <c r="FK172" t="s">
        <v>193</v>
      </c>
      <c r="FL172" t="s">
        <v>193</v>
      </c>
      <c r="FM172" t="s">
        <v>193</v>
      </c>
      <c r="FN172" t="s">
        <v>193</v>
      </c>
      <c r="FO172" t="s">
        <v>193</v>
      </c>
      <c r="FP172" t="s">
        <v>193</v>
      </c>
      <c r="FQ172" t="s">
        <v>193</v>
      </c>
      <c r="FR172" t="s">
        <v>193</v>
      </c>
      <c r="FS172" t="s">
        <v>193</v>
      </c>
      <c r="FT172" t="s">
        <v>193</v>
      </c>
      <c r="FU172" t="s">
        <v>109</v>
      </c>
      <c r="FV172">
        <v>25</v>
      </c>
      <c r="FW172" t="s">
        <v>193</v>
      </c>
      <c r="FX172" t="s">
        <v>193</v>
      </c>
      <c r="FY172">
        <v>25</v>
      </c>
      <c r="FZ172" t="s">
        <v>109</v>
      </c>
      <c r="GA172" t="s">
        <v>109</v>
      </c>
      <c r="GB172">
        <v>75</v>
      </c>
      <c r="GC172" t="s">
        <v>193</v>
      </c>
      <c r="GD172" t="s">
        <v>193</v>
      </c>
      <c r="GE172">
        <v>75</v>
      </c>
      <c r="GF172" t="s">
        <v>109</v>
      </c>
      <c r="GG172" t="s">
        <v>109</v>
      </c>
      <c r="GH172">
        <v>75</v>
      </c>
      <c r="GI172" t="s">
        <v>193</v>
      </c>
      <c r="GJ172" t="s">
        <v>193</v>
      </c>
      <c r="GK172" t="s">
        <v>193</v>
      </c>
      <c r="GL172">
        <v>75</v>
      </c>
      <c r="GM172" t="s">
        <v>109</v>
      </c>
      <c r="GN172" t="s">
        <v>193</v>
      </c>
      <c r="GO172" t="s">
        <v>193</v>
      </c>
      <c r="GP172" t="s">
        <v>193</v>
      </c>
      <c r="GQ172" t="s">
        <v>193</v>
      </c>
      <c r="GR172" t="s">
        <v>193</v>
      </c>
      <c r="GS172" t="s">
        <v>193</v>
      </c>
      <c r="GT172" t="s">
        <v>193</v>
      </c>
      <c r="GU172" t="s">
        <v>193</v>
      </c>
      <c r="GV172" t="s">
        <v>193</v>
      </c>
      <c r="GW172" t="s">
        <v>193</v>
      </c>
      <c r="GX172" t="s">
        <v>193</v>
      </c>
      <c r="GY172" t="s">
        <v>193</v>
      </c>
      <c r="GZ172" t="s">
        <v>114</v>
      </c>
      <c r="HA172" t="s">
        <v>193</v>
      </c>
      <c r="HB172" t="s">
        <v>193</v>
      </c>
      <c r="HC172" t="s">
        <v>193</v>
      </c>
      <c r="HD172" t="s">
        <v>193</v>
      </c>
      <c r="HE172" t="s">
        <v>193</v>
      </c>
      <c r="HF172" t="s">
        <v>193</v>
      </c>
      <c r="HG172" t="s">
        <v>193</v>
      </c>
      <c r="HH172" t="s">
        <v>193</v>
      </c>
      <c r="HI172" t="s">
        <v>193</v>
      </c>
      <c r="HJ172" t="s">
        <v>193</v>
      </c>
      <c r="HK172" t="s">
        <v>193</v>
      </c>
      <c r="HL172" t="s">
        <v>193</v>
      </c>
      <c r="HM172" t="s">
        <v>193</v>
      </c>
      <c r="HN172" t="s">
        <v>193</v>
      </c>
      <c r="HO172" t="s">
        <v>193</v>
      </c>
      <c r="HP172" t="s">
        <v>193</v>
      </c>
      <c r="HQ172" t="s">
        <v>193</v>
      </c>
      <c r="HR172" t="s">
        <v>193</v>
      </c>
      <c r="HS172" t="s">
        <v>193</v>
      </c>
      <c r="HT172" t="s">
        <v>193</v>
      </c>
      <c r="HU172" t="s">
        <v>193</v>
      </c>
      <c r="HV172" t="s">
        <v>193</v>
      </c>
      <c r="HW172" t="s">
        <v>193</v>
      </c>
      <c r="HX172" t="s">
        <v>193</v>
      </c>
      <c r="HY172" t="s">
        <v>193</v>
      </c>
      <c r="HZ172" t="s">
        <v>109</v>
      </c>
      <c r="IA172" t="s">
        <v>114</v>
      </c>
      <c r="IB172" t="s">
        <v>109</v>
      </c>
      <c r="IC172" t="s">
        <v>117</v>
      </c>
      <c r="ID172" t="s">
        <v>789</v>
      </c>
      <c r="IE172" t="s">
        <v>119</v>
      </c>
      <c r="IF172" t="s">
        <v>789</v>
      </c>
      <c r="IG172" t="s">
        <v>109</v>
      </c>
      <c r="IH172">
        <v>250</v>
      </c>
      <c r="II172" t="s">
        <v>193</v>
      </c>
      <c r="IJ172" t="s">
        <v>193</v>
      </c>
      <c r="IK172" t="s">
        <v>193</v>
      </c>
      <c r="IL172" t="s">
        <v>3652</v>
      </c>
      <c r="IM172" t="s">
        <v>193</v>
      </c>
      <c r="IN172" t="s">
        <v>193</v>
      </c>
      <c r="IO172" t="s">
        <v>193</v>
      </c>
      <c r="IP172" t="s">
        <v>193</v>
      </c>
      <c r="IQ172" t="s">
        <v>193</v>
      </c>
      <c r="IR172" t="s">
        <v>193</v>
      </c>
      <c r="IS172" t="s">
        <v>193</v>
      </c>
      <c r="IT172" t="s">
        <v>193</v>
      </c>
      <c r="IU172" t="s">
        <v>193</v>
      </c>
      <c r="IV172" t="s">
        <v>193</v>
      </c>
      <c r="IW172" t="s">
        <v>193</v>
      </c>
      <c r="IX172" t="s">
        <v>193</v>
      </c>
      <c r="IY172" t="s">
        <v>193</v>
      </c>
      <c r="IZ172" t="s">
        <v>193</v>
      </c>
      <c r="JA172" t="s">
        <v>193</v>
      </c>
      <c r="JB172" t="s">
        <v>193</v>
      </c>
      <c r="JC172" t="s">
        <v>193</v>
      </c>
      <c r="JD172" t="s">
        <v>193</v>
      </c>
      <c r="JE172" t="s">
        <v>193</v>
      </c>
      <c r="JF172" t="s">
        <v>193</v>
      </c>
      <c r="JG172" t="s">
        <v>193</v>
      </c>
      <c r="JH172" t="s">
        <v>193</v>
      </c>
      <c r="JI172" t="s">
        <v>193</v>
      </c>
      <c r="JJ172" t="s">
        <v>193</v>
      </c>
      <c r="JK172" t="s">
        <v>193</v>
      </c>
      <c r="JL172" t="s">
        <v>193</v>
      </c>
      <c r="JM172" t="s">
        <v>193</v>
      </c>
      <c r="JN172" t="s">
        <v>193</v>
      </c>
      <c r="JO172" t="s">
        <v>193</v>
      </c>
      <c r="JP172" t="s">
        <v>193</v>
      </c>
      <c r="JQ172" t="s">
        <v>193</v>
      </c>
      <c r="JR172" t="s">
        <v>114</v>
      </c>
      <c r="JS172" t="s">
        <v>193</v>
      </c>
      <c r="JT172" t="s">
        <v>193</v>
      </c>
      <c r="JU172" t="s">
        <v>193</v>
      </c>
      <c r="JV172" t="s">
        <v>193</v>
      </c>
      <c r="JW172" t="s">
        <v>193</v>
      </c>
      <c r="JX172" t="s">
        <v>193</v>
      </c>
      <c r="JY172" t="s">
        <v>193</v>
      </c>
      <c r="JZ172" t="s">
        <v>193</v>
      </c>
      <c r="KA172" t="s">
        <v>3599</v>
      </c>
      <c r="KB172">
        <v>0</v>
      </c>
      <c r="KC172">
        <v>1</v>
      </c>
      <c r="KD172">
        <v>1</v>
      </c>
      <c r="KE172">
        <v>0</v>
      </c>
      <c r="KF172">
        <v>0</v>
      </c>
      <c r="KG172">
        <v>0</v>
      </c>
      <c r="KH172">
        <v>0</v>
      </c>
      <c r="KI172">
        <v>0</v>
      </c>
      <c r="KJ172" t="s">
        <v>193</v>
      </c>
      <c r="KK172" t="s">
        <v>114</v>
      </c>
      <c r="KL172" t="s">
        <v>193</v>
      </c>
      <c r="KM172" t="s">
        <v>193</v>
      </c>
      <c r="KN172" t="s">
        <v>193</v>
      </c>
      <c r="KO172" t="s">
        <v>193</v>
      </c>
      <c r="KP172" t="s">
        <v>193</v>
      </c>
      <c r="KQ172" t="s">
        <v>193</v>
      </c>
      <c r="KR172" t="s">
        <v>193</v>
      </c>
      <c r="KS172" t="s">
        <v>193</v>
      </c>
      <c r="KT172" t="s">
        <v>193</v>
      </c>
      <c r="KU172" t="s">
        <v>193</v>
      </c>
      <c r="KV172" t="s">
        <v>193</v>
      </c>
      <c r="KW172" t="s">
        <v>193</v>
      </c>
      <c r="KX172" t="s">
        <v>193</v>
      </c>
      <c r="KY172" t="s">
        <v>193</v>
      </c>
      <c r="KZ172" t="s">
        <v>193</v>
      </c>
      <c r="LA172" t="s">
        <v>193</v>
      </c>
      <c r="LB172" t="s">
        <v>193</v>
      </c>
      <c r="LC172" t="s">
        <v>193</v>
      </c>
      <c r="LD172" t="s">
        <v>193</v>
      </c>
      <c r="LE172" t="s">
        <v>193</v>
      </c>
      <c r="LF172" t="s">
        <v>193</v>
      </c>
      <c r="LG172" t="s">
        <v>193</v>
      </c>
      <c r="LH172" t="s">
        <v>193</v>
      </c>
      <c r="LI172" t="s">
        <v>193</v>
      </c>
      <c r="LJ172" t="s">
        <v>193</v>
      </c>
      <c r="LK172" t="s">
        <v>193</v>
      </c>
      <c r="LL172" t="s">
        <v>193</v>
      </c>
      <c r="LM172" t="s">
        <v>193</v>
      </c>
      <c r="LN172" t="s">
        <v>193</v>
      </c>
      <c r="LO172" t="s">
        <v>193</v>
      </c>
      <c r="LP172" t="s">
        <v>193</v>
      </c>
      <c r="LQ172" t="s">
        <v>193</v>
      </c>
      <c r="LR172" t="s">
        <v>193</v>
      </c>
      <c r="LS172" t="s">
        <v>193</v>
      </c>
      <c r="LT172" t="s">
        <v>193</v>
      </c>
      <c r="LU172" t="s">
        <v>193</v>
      </c>
      <c r="LV172" t="s">
        <v>193</v>
      </c>
      <c r="LW172" t="s">
        <v>193</v>
      </c>
      <c r="LX172" t="s">
        <v>193</v>
      </c>
      <c r="LY172" t="s">
        <v>193</v>
      </c>
      <c r="LZ172" t="s">
        <v>193</v>
      </c>
      <c r="MA172" t="s">
        <v>193</v>
      </c>
      <c r="MB172" t="s">
        <v>193</v>
      </c>
      <c r="MC172" t="s">
        <v>193</v>
      </c>
      <c r="MD172" t="s">
        <v>193</v>
      </c>
      <c r="ME172" t="s">
        <v>193</v>
      </c>
      <c r="MF172" t="s">
        <v>193</v>
      </c>
      <c r="MG172" t="s">
        <v>193</v>
      </c>
      <c r="MH172" t="s">
        <v>193</v>
      </c>
      <c r="MI172" t="s">
        <v>193</v>
      </c>
      <c r="MJ172" t="s">
        <v>193</v>
      </c>
      <c r="MK172" t="s">
        <v>193</v>
      </c>
      <c r="ML172" t="s">
        <v>193</v>
      </c>
      <c r="MM172" t="s">
        <v>193</v>
      </c>
      <c r="MN172" t="s">
        <v>193</v>
      </c>
      <c r="MO172" t="s">
        <v>193</v>
      </c>
      <c r="MP172" t="s">
        <v>193</v>
      </c>
      <c r="MQ172" t="s">
        <v>193</v>
      </c>
      <c r="MR172" t="s">
        <v>193</v>
      </c>
      <c r="MS172" t="s">
        <v>193</v>
      </c>
      <c r="MT172" t="s">
        <v>193</v>
      </c>
      <c r="MU172" t="s">
        <v>193</v>
      </c>
      <c r="MV172" t="s">
        <v>193</v>
      </c>
      <c r="MW172" t="s">
        <v>193</v>
      </c>
      <c r="MX172" t="s">
        <v>193</v>
      </c>
      <c r="MY172" t="s">
        <v>193</v>
      </c>
      <c r="MZ172" t="s">
        <v>193</v>
      </c>
      <c r="NA172" t="s">
        <v>193</v>
      </c>
      <c r="NB172" t="s">
        <v>193</v>
      </c>
      <c r="NC172">
        <v>196811728</v>
      </c>
      <c r="ND172" t="s">
        <v>3650</v>
      </c>
      <c r="NE172" t="s">
        <v>4419</v>
      </c>
      <c r="NF172" t="s">
        <v>193</v>
      </c>
      <c r="NG172" t="s">
        <v>699</v>
      </c>
      <c r="NH172" t="s">
        <v>700</v>
      </c>
      <c r="NI172" t="s">
        <v>611</v>
      </c>
      <c r="NJ172" t="s">
        <v>193</v>
      </c>
      <c r="NK172">
        <v>174</v>
      </c>
    </row>
    <row r="173" spans="1:375" x14ac:dyDescent="0.35">
      <c r="A173" t="s">
        <v>4420</v>
      </c>
      <c r="B173" t="s">
        <v>4421</v>
      </c>
      <c r="C173" t="s">
        <v>3622</v>
      </c>
      <c r="D173">
        <v>1.6567460317414122E-2</v>
      </c>
      <c r="E173" t="s">
        <v>193</v>
      </c>
      <c r="F173" t="s">
        <v>193</v>
      </c>
      <c r="G173" t="s">
        <v>809</v>
      </c>
      <c r="H173" t="s">
        <v>3622</v>
      </c>
      <c r="I173" t="s">
        <v>161</v>
      </c>
      <c r="J173" t="s">
        <v>193</v>
      </c>
      <c r="K173" t="s">
        <v>162</v>
      </c>
      <c r="L173" t="s">
        <v>161</v>
      </c>
      <c r="M173" t="s">
        <v>161</v>
      </c>
      <c r="N173" t="s">
        <v>107</v>
      </c>
      <c r="O173" t="s">
        <v>3644</v>
      </c>
      <c r="P173" t="s">
        <v>108</v>
      </c>
      <c r="Q173" t="s">
        <v>517</v>
      </c>
      <c r="R173" t="s">
        <v>3644</v>
      </c>
      <c r="S173" t="s">
        <v>117</v>
      </c>
      <c r="T173" t="s">
        <v>119</v>
      </c>
      <c r="U173" t="s">
        <v>169</v>
      </c>
      <c r="V173" t="s">
        <v>119</v>
      </c>
      <c r="W173" t="s">
        <v>233</v>
      </c>
      <c r="X173" t="s">
        <v>232</v>
      </c>
      <c r="Y173" t="s">
        <v>233</v>
      </c>
      <c r="Z173" t="s">
        <v>3624</v>
      </c>
      <c r="AA173" t="s">
        <v>193</v>
      </c>
      <c r="AB173" t="s">
        <v>564</v>
      </c>
      <c r="AC173" t="s">
        <v>3624</v>
      </c>
      <c r="AD173" t="s">
        <v>3624</v>
      </c>
      <c r="AE173" t="s">
        <v>704</v>
      </c>
      <c r="AF173" t="s">
        <v>193</v>
      </c>
      <c r="AG173" t="s">
        <v>170</v>
      </c>
      <c r="AH173" t="s">
        <v>704</v>
      </c>
      <c r="AI173" t="s">
        <v>704</v>
      </c>
      <c r="AJ173" t="s">
        <v>536</v>
      </c>
      <c r="AK173" t="s">
        <v>490</v>
      </c>
      <c r="AL173" t="s">
        <v>109</v>
      </c>
      <c r="AM173" t="s">
        <v>193</v>
      </c>
      <c r="AN173" t="s">
        <v>109</v>
      </c>
      <c r="AO173" t="s">
        <v>193</v>
      </c>
      <c r="AP173" t="s">
        <v>491</v>
      </c>
      <c r="AQ173" t="s">
        <v>193</v>
      </c>
      <c r="AR173" t="s">
        <v>193</v>
      </c>
      <c r="AS173" t="s">
        <v>496</v>
      </c>
      <c r="AT173" t="s">
        <v>193</v>
      </c>
      <c r="AU173" t="s">
        <v>4418</v>
      </c>
      <c r="AV173">
        <v>0</v>
      </c>
      <c r="AW173">
        <v>1</v>
      </c>
      <c r="AX173">
        <v>1</v>
      </c>
      <c r="AY173">
        <v>0</v>
      </c>
      <c r="AZ173">
        <v>0</v>
      </c>
      <c r="BA173">
        <v>0</v>
      </c>
      <c r="BB173">
        <v>0</v>
      </c>
      <c r="BC173" t="s">
        <v>130</v>
      </c>
      <c r="BD173" t="s">
        <v>701</v>
      </c>
      <c r="BE173" t="s">
        <v>112</v>
      </c>
      <c r="BF173">
        <v>1</v>
      </c>
      <c r="BG173">
        <v>0</v>
      </c>
      <c r="BH173">
        <v>0</v>
      </c>
      <c r="BI173">
        <v>0</v>
      </c>
      <c r="BJ173">
        <v>0</v>
      </c>
      <c r="BK173">
        <v>0</v>
      </c>
      <c r="BL173">
        <v>0</v>
      </c>
      <c r="BM173">
        <v>0</v>
      </c>
      <c r="BN173">
        <v>0</v>
      </c>
      <c r="BO173">
        <v>0</v>
      </c>
      <c r="BP173" t="s">
        <v>193</v>
      </c>
      <c r="BQ173" t="s">
        <v>113</v>
      </c>
      <c r="BR173" t="s">
        <v>501</v>
      </c>
      <c r="BS173" t="s">
        <v>193</v>
      </c>
      <c r="BT173" t="s">
        <v>193</v>
      </c>
      <c r="BU173" t="s">
        <v>193</v>
      </c>
      <c r="BV173" t="s">
        <v>193</v>
      </c>
      <c r="BW173" t="s">
        <v>193</v>
      </c>
      <c r="BX173" t="s">
        <v>193</v>
      </c>
      <c r="BY173" t="s">
        <v>193</v>
      </c>
      <c r="BZ173" t="s">
        <v>193</v>
      </c>
      <c r="CA173" t="s">
        <v>193</v>
      </c>
      <c r="CB173" t="s">
        <v>193</v>
      </c>
      <c r="CC173" t="s">
        <v>193</v>
      </c>
      <c r="CD173" t="s">
        <v>193</v>
      </c>
      <c r="CE173" t="s">
        <v>193</v>
      </c>
      <c r="CF173" t="s">
        <v>193</v>
      </c>
      <c r="CG173" t="s">
        <v>193</v>
      </c>
      <c r="CH173" t="s">
        <v>193</v>
      </c>
      <c r="CI173" t="s">
        <v>193</v>
      </c>
      <c r="CJ173" t="s">
        <v>193</v>
      </c>
      <c r="CK173" t="s">
        <v>193</v>
      </c>
      <c r="CL173" t="s">
        <v>193</v>
      </c>
      <c r="CM173" t="s">
        <v>193</v>
      </c>
      <c r="CN173" t="s">
        <v>193</v>
      </c>
      <c r="CO173" t="s">
        <v>193</v>
      </c>
      <c r="CP173" t="s">
        <v>193</v>
      </c>
      <c r="CQ173" t="s">
        <v>193</v>
      </c>
      <c r="CR173" t="s">
        <v>193</v>
      </c>
      <c r="CS173" t="s">
        <v>193</v>
      </c>
      <c r="CT173" t="s">
        <v>193</v>
      </c>
      <c r="CU173" t="s">
        <v>193</v>
      </c>
      <c r="CV173" t="s">
        <v>193</v>
      </c>
      <c r="CW173" t="s">
        <v>193</v>
      </c>
      <c r="CX173" t="s">
        <v>193</v>
      </c>
      <c r="CY173" t="s">
        <v>193</v>
      </c>
      <c r="CZ173" t="s">
        <v>193</v>
      </c>
      <c r="DA173" t="s">
        <v>193</v>
      </c>
      <c r="DB173" t="s">
        <v>193</v>
      </c>
      <c r="DC173" t="s">
        <v>193</v>
      </c>
      <c r="DD173" t="s">
        <v>193</v>
      </c>
      <c r="DE173" t="s">
        <v>193</v>
      </c>
      <c r="DF173" t="s">
        <v>193</v>
      </c>
      <c r="DG173" t="s">
        <v>193</v>
      </c>
      <c r="DH173" t="s">
        <v>193</v>
      </c>
      <c r="DI173" t="s">
        <v>193</v>
      </c>
      <c r="DJ173" t="s">
        <v>193</v>
      </c>
      <c r="DK173" t="s">
        <v>193</v>
      </c>
      <c r="DL173" t="s">
        <v>193</v>
      </c>
      <c r="DM173" t="s">
        <v>193</v>
      </c>
      <c r="DN173" t="s">
        <v>193</v>
      </c>
      <c r="DO173" t="s">
        <v>193</v>
      </c>
      <c r="DP173" t="s">
        <v>193</v>
      </c>
      <c r="DQ173" t="s">
        <v>193</v>
      </c>
      <c r="DR173" t="s">
        <v>193</v>
      </c>
      <c r="DS173" t="s">
        <v>193</v>
      </c>
      <c r="DT173" t="s">
        <v>193</v>
      </c>
      <c r="DU173" t="s">
        <v>193</v>
      </c>
      <c r="DV173" t="s">
        <v>193</v>
      </c>
      <c r="DW173" t="s">
        <v>193</v>
      </c>
      <c r="DX173" t="s">
        <v>193</v>
      </c>
      <c r="DY173" t="s">
        <v>193</v>
      </c>
      <c r="DZ173" t="s">
        <v>193</v>
      </c>
      <c r="EA173" t="s">
        <v>193</v>
      </c>
      <c r="EB173" t="s">
        <v>193</v>
      </c>
      <c r="EC173" t="s">
        <v>193</v>
      </c>
      <c r="ED173" t="s">
        <v>193</v>
      </c>
      <c r="EE173" t="s">
        <v>193</v>
      </c>
      <c r="EF173" t="s">
        <v>193</v>
      </c>
      <c r="EG173" t="s">
        <v>193</v>
      </c>
      <c r="EH173" t="s">
        <v>193</v>
      </c>
      <c r="EI173" t="s">
        <v>193</v>
      </c>
      <c r="EJ173" t="s">
        <v>193</v>
      </c>
      <c r="EK173" t="s">
        <v>193</v>
      </c>
      <c r="EL173" t="s">
        <v>193</v>
      </c>
      <c r="EM173" t="s">
        <v>193</v>
      </c>
      <c r="EN173" t="s">
        <v>714</v>
      </c>
      <c r="EO173">
        <v>1</v>
      </c>
      <c r="EP173">
        <v>1</v>
      </c>
      <c r="EQ173">
        <v>1</v>
      </c>
      <c r="ER173">
        <v>1</v>
      </c>
      <c r="ES173">
        <v>1</v>
      </c>
      <c r="ET173">
        <v>0</v>
      </c>
      <c r="EU173">
        <v>1</v>
      </c>
      <c r="EV173">
        <v>1</v>
      </c>
      <c r="EW173">
        <v>0</v>
      </c>
      <c r="EX173" t="s">
        <v>109</v>
      </c>
      <c r="EY173">
        <v>30</v>
      </c>
      <c r="EZ173">
        <v>30</v>
      </c>
      <c r="FA173" t="s">
        <v>193</v>
      </c>
      <c r="FB173" t="s">
        <v>193</v>
      </c>
      <c r="FC173" t="s">
        <v>193</v>
      </c>
      <c r="FD173">
        <v>30</v>
      </c>
      <c r="FE173" t="s">
        <v>109</v>
      </c>
      <c r="FF173">
        <v>25</v>
      </c>
      <c r="FG173" t="s">
        <v>109</v>
      </c>
      <c r="FH173">
        <v>50</v>
      </c>
      <c r="FI173" t="s">
        <v>109</v>
      </c>
      <c r="FJ173" t="s">
        <v>193</v>
      </c>
      <c r="FK173" t="s">
        <v>193</v>
      </c>
      <c r="FL173" t="s">
        <v>193</v>
      </c>
      <c r="FM173" t="s">
        <v>193</v>
      </c>
      <c r="FN173" t="s">
        <v>193</v>
      </c>
      <c r="FO173" t="s">
        <v>193</v>
      </c>
      <c r="FP173" t="s">
        <v>193</v>
      </c>
      <c r="FQ173" t="s">
        <v>193</v>
      </c>
      <c r="FR173" t="s">
        <v>193</v>
      </c>
      <c r="FS173" t="s">
        <v>193</v>
      </c>
      <c r="FT173" t="s">
        <v>193</v>
      </c>
      <c r="FU173" t="s">
        <v>109</v>
      </c>
      <c r="FV173">
        <v>30</v>
      </c>
      <c r="FW173" t="s">
        <v>193</v>
      </c>
      <c r="FX173" t="s">
        <v>193</v>
      </c>
      <c r="FY173">
        <v>30</v>
      </c>
      <c r="FZ173" t="s">
        <v>109</v>
      </c>
      <c r="GA173" t="s">
        <v>109</v>
      </c>
      <c r="GB173">
        <v>100</v>
      </c>
      <c r="GC173" t="s">
        <v>193</v>
      </c>
      <c r="GD173" t="s">
        <v>193</v>
      </c>
      <c r="GE173">
        <v>100</v>
      </c>
      <c r="GF173" t="s">
        <v>109</v>
      </c>
      <c r="GG173" t="s">
        <v>109</v>
      </c>
      <c r="GH173">
        <v>75</v>
      </c>
      <c r="GI173" t="s">
        <v>193</v>
      </c>
      <c r="GJ173" t="s">
        <v>193</v>
      </c>
      <c r="GK173" t="s">
        <v>193</v>
      </c>
      <c r="GL173">
        <v>75</v>
      </c>
      <c r="GM173" t="s">
        <v>109</v>
      </c>
      <c r="GN173" t="s">
        <v>109</v>
      </c>
      <c r="GO173" t="s">
        <v>193</v>
      </c>
      <c r="GP173">
        <v>5</v>
      </c>
      <c r="GQ173" t="s">
        <v>193</v>
      </c>
      <c r="GR173" t="s">
        <v>193</v>
      </c>
      <c r="GS173" t="s">
        <v>193</v>
      </c>
      <c r="GT173" t="s">
        <v>193</v>
      </c>
      <c r="GU173" t="s">
        <v>193</v>
      </c>
      <c r="GV173" t="s">
        <v>193</v>
      </c>
      <c r="GW173" t="s">
        <v>109</v>
      </c>
      <c r="GX173" t="s">
        <v>156</v>
      </c>
      <c r="GY173">
        <v>5</v>
      </c>
      <c r="GZ173" t="s">
        <v>114</v>
      </c>
      <c r="HA173" t="s">
        <v>193</v>
      </c>
      <c r="HB173" t="s">
        <v>193</v>
      </c>
      <c r="HC173" t="s">
        <v>193</v>
      </c>
      <c r="HD173" t="s">
        <v>193</v>
      </c>
      <c r="HE173" t="s">
        <v>193</v>
      </c>
      <c r="HF173" t="s">
        <v>193</v>
      </c>
      <c r="HG173" t="s">
        <v>193</v>
      </c>
      <c r="HH173" t="s">
        <v>193</v>
      </c>
      <c r="HI173" t="s">
        <v>193</v>
      </c>
      <c r="HJ173" t="s">
        <v>193</v>
      </c>
      <c r="HK173" t="s">
        <v>193</v>
      </c>
      <c r="HL173" t="s">
        <v>193</v>
      </c>
      <c r="HM173" t="s">
        <v>193</v>
      </c>
      <c r="HN173" t="s">
        <v>193</v>
      </c>
      <c r="HO173" t="s">
        <v>193</v>
      </c>
      <c r="HP173" t="s">
        <v>193</v>
      </c>
      <c r="HQ173" t="s">
        <v>193</v>
      </c>
      <c r="HR173" t="s">
        <v>193</v>
      </c>
      <c r="HS173" t="s">
        <v>193</v>
      </c>
      <c r="HT173" t="s">
        <v>193</v>
      </c>
      <c r="HU173" t="s">
        <v>193</v>
      </c>
      <c r="HV173" t="s">
        <v>193</v>
      </c>
      <c r="HW173" t="s">
        <v>193</v>
      </c>
      <c r="HX173" t="s">
        <v>193</v>
      </c>
      <c r="HY173" t="s">
        <v>193</v>
      </c>
      <c r="HZ173" t="s">
        <v>109</v>
      </c>
      <c r="IA173" t="s">
        <v>114</v>
      </c>
      <c r="IB173" t="s">
        <v>109</v>
      </c>
      <c r="IC173" t="s">
        <v>117</v>
      </c>
      <c r="ID173" t="s">
        <v>789</v>
      </c>
      <c r="IE173" t="s">
        <v>119</v>
      </c>
      <c r="IF173" t="s">
        <v>789</v>
      </c>
      <c r="IG173" t="s">
        <v>109</v>
      </c>
      <c r="IH173">
        <v>250</v>
      </c>
      <c r="II173" t="s">
        <v>193</v>
      </c>
      <c r="IJ173" t="s">
        <v>193</v>
      </c>
      <c r="IK173" t="s">
        <v>193</v>
      </c>
      <c r="IL173" t="s">
        <v>193</v>
      </c>
      <c r="IM173" t="s">
        <v>193</v>
      </c>
      <c r="IN173" t="s">
        <v>193</v>
      </c>
      <c r="IO173" t="s">
        <v>193</v>
      </c>
      <c r="IP173" t="s">
        <v>193</v>
      </c>
      <c r="IQ173" t="s">
        <v>193</v>
      </c>
      <c r="IR173" t="s">
        <v>193</v>
      </c>
      <c r="IS173" t="s">
        <v>193</v>
      </c>
      <c r="IT173" t="s">
        <v>193</v>
      </c>
      <c r="IU173" t="s">
        <v>193</v>
      </c>
      <c r="IV173" t="s">
        <v>193</v>
      </c>
      <c r="IW173" t="s">
        <v>193</v>
      </c>
      <c r="IX173" t="s">
        <v>193</v>
      </c>
      <c r="IY173" t="s">
        <v>193</v>
      </c>
      <c r="IZ173" t="s">
        <v>193</v>
      </c>
      <c r="JA173" t="s">
        <v>193</v>
      </c>
      <c r="JB173" t="s">
        <v>193</v>
      </c>
      <c r="JC173" t="s">
        <v>193</v>
      </c>
      <c r="JD173" t="s">
        <v>193</v>
      </c>
      <c r="JE173" t="s">
        <v>193</v>
      </c>
      <c r="JF173" t="s">
        <v>193</v>
      </c>
      <c r="JG173" t="s">
        <v>193</v>
      </c>
      <c r="JH173" t="s">
        <v>193</v>
      </c>
      <c r="JI173" t="s">
        <v>193</v>
      </c>
      <c r="JJ173" t="s">
        <v>193</v>
      </c>
      <c r="JK173" t="s">
        <v>193</v>
      </c>
      <c r="JL173" t="s">
        <v>193</v>
      </c>
      <c r="JM173" t="s">
        <v>193</v>
      </c>
      <c r="JN173" t="s">
        <v>193</v>
      </c>
      <c r="JO173" t="s">
        <v>193</v>
      </c>
      <c r="JP173" t="s">
        <v>193</v>
      </c>
      <c r="JQ173" t="s">
        <v>193</v>
      </c>
      <c r="JR173" t="s">
        <v>114</v>
      </c>
      <c r="JS173" t="s">
        <v>193</v>
      </c>
      <c r="JT173" t="s">
        <v>193</v>
      </c>
      <c r="JU173" t="s">
        <v>193</v>
      </c>
      <c r="JV173" t="s">
        <v>193</v>
      </c>
      <c r="JW173" t="s">
        <v>193</v>
      </c>
      <c r="JX173" t="s">
        <v>193</v>
      </c>
      <c r="JY173" t="s">
        <v>193</v>
      </c>
      <c r="JZ173" t="s">
        <v>193</v>
      </c>
      <c r="KA173" t="s">
        <v>3599</v>
      </c>
      <c r="KB173">
        <v>0</v>
      </c>
      <c r="KC173">
        <v>1</v>
      </c>
      <c r="KD173">
        <v>1</v>
      </c>
      <c r="KE173">
        <v>0</v>
      </c>
      <c r="KF173">
        <v>0</v>
      </c>
      <c r="KG173">
        <v>0</v>
      </c>
      <c r="KH173">
        <v>0</v>
      </c>
      <c r="KI173">
        <v>0</v>
      </c>
      <c r="KJ173" t="s">
        <v>193</v>
      </c>
      <c r="KK173" t="s">
        <v>114</v>
      </c>
      <c r="KL173" t="s">
        <v>193</v>
      </c>
      <c r="KM173" t="s">
        <v>193</v>
      </c>
      <c r="KN173" t="s">
        <v>193</v>
      </c>
      <c r="KO173" t="s">
        <v>193</v>
      </c>
      <c r="KP173" t="s">
        <v>193</v>
      </c>
      <c r="KQ173" t="s">
        <v>193</v>
      </c>
      <c r="KR173" t="s">
        <v>193</v>
      </c>
      <c r="KS173" t="s">
        <v>193</v>
      </c>
      <c r="KT173" t="s">
        <v>193</v>
      </c>
      <c r="KU173" t="s">
        <v>193</v>
      </c>
      <c r="KV173" t="s">
        <v>193</v>
      </c>
      <c r="KW173" t="s">
        <v>193</v>
      </c>
      <c r="KX173" t="s">
        <v>193</v>
      </c>
      <c r="KY173" t="s">
        <v>193</v>
      </c>
      <c r="KZ173" t="s">
        <v>193</v>
      </c>
      <c r="LA173" t="s">
        <v>193</v>
      </c>
      <c r="LB173" t="s">
        <v>193</v>
      </c>
      <c r="LC173" t="s">
        <v>193</v>
      </c>
      <c r="LD173" t="s">
        <v>193</v>
      </c>
      <c r="LE173" t="s">
        <v>193</v>
      </c>
      <c r="LF173" t="s">
        <v>193</v>
      </c>
      <c r="LG173" t="s">
        <v>193</v>
      </c>
      <c r="LH173" t="s">
        <v>193</v>
      </c>
      <c r="LI173" t="s">
        <v>193</v>
      </c>
      <c r="LJ173" t="s">
        <v>193</v>
      </c>
      <c r="LK173" t="s">
        <v>193</v>
      </c>
      <c r="LL173" t="s">
        <v>193</v>
      </c>
      <c r="LM173" t="s">
        <v>193</v>
      </c>
      <c r="LN173" t="s">
        <v>193</v>
      </c>
      <c r="LO173" t="s">
        <v>193</v>
      </c>
      <c r="LP173" t="s">
        <v>193</v>
      </c>
      <c r="LQ173" t="s">
        <v>193</v>
      </c>
      <c r="LR173" t="s">
        <v>193</v>
      </c>
      <c r="LS173" t="s">
        <v>193</v>
      </c>
      <c r="LT173" t="s">
        <v>193</v>
      </c>
      <c r="LU173" t="s">
        <v>193</v>
      </c>
      <c r="LV173" t="s">
        <v>193</v>
      </c>
      <c r="LW173" t="s">
        <v>193</v>
      </c>
      <c r="LX173" t="s">
        <v>193</v>
      </c>
      <c r="LY173" t="s">
        <v>193</v>
      </c>
      <c r="LZ173" t="s">
        <v>193</v>
      </c>
      <c r="MA173" t="s">
        <v>193</v>
      </c>
      <c r="MB173" t="s">
        <v>193</v>
      </c>
      <c r="MC173" t="s">
        <v>193</v>
      </c>
      <c r="MD173" t="s">
        <v>193</v>
      </c>
      <c r="ME173" t="s">
        <v>193</v>
      </c>
      <c r="MF173" t="s">
        <v>193</v>
      </c>
      <c r="MG173" t="s">
        <v>193</v>
      </c>
      <c r="MH173" t="s">
        <v>193</v>
      </c>
      <c r="MI173" t="s">
        <v>193</v>
      </c>
      <c r="MJ173" t="s">
        <v>193</v>
      </c>
      <c r="MK173" t="s">
        <v>193</v>
      </c>
      <c r="ML173" t="s">
        <v>193</v>
      </c>
      <c r="MM173" t="s">
        <v>193</v>
      </c>
      <c r="MN173" t="s">
        <v>193</v>
      </c>
      <c r="MO173" t="s">
        <v>193</v>
      </c>
      <c r="MP173" t="s">
        <v>193</v>
      </c>
      <c r="MQ173" t="s">
        <v>193</v>
      </c>
      <c r="MR173" t="s">
        <v>193</v>
      </c>
      <c r="MS173" t="s">
        <v>193</v>
      </c>
      <c r="MT173" t="s">
        <v>193</v>
      </c>
      <c r="MU173" t="s">
        <v>193</v>
      </c>
      <c r="MV173" t="s">
        <v>193</v>
      </c>
      <c r="MW173" t="s">
        <v>193</v>
      </c>
      <c r="MX173" t="s">
        <v>193</v>
      </c>
      <c r="MY173" t="s">
        <v>193</v>
      </c>
      <c r="MZ173" t="s">
        <v>193</v>
      </c>
      <c r="NA173" t="s">
        <v>193</v>
      </c>
      <c r="NB173" t="s">
        <v>193</v>
      </c>
      <c r="NC173">
        <v>196811745</v>
      </c>
      <c r="ND173" t="s">
        <v>3653</v>
      </c>
      <c r="NE173" t="s">
        <v>4422</v>
      </c>
      <c r="NF173" t="s">
        <v>193</v>
      </c>
      <c r="NG173" t="s">
        <v>699</v>
      </c>
      <c r="NH173" t="s">
        <v>700</v>
      </c>
      <c r="NI173" t="s">
        <v>611</v>
      </c>
      <c r="NJ173" t="s">
        <v>193</v>
      </c>
      <c r="NK173">
        <v>175</v>
      </c>
    </row>
    <row r="174" spans="1:375" x14ac:dyDescent="0.35">
      <c r="A174" t="s">
        <v>4423</v>
      </c>
      <c r="B174" t="s">
        <v>4424</v>
      </c>
      <c r="C174" t="s">
        <v>3622</v>
      </c>
      <c r="D174">
        <v>1.2114197530738439E-2</v>
      </c>
      <c r="E174" t="s">
        <v>193</v>
      </c>
      <c r="F174" t="s">
        <v>193</v>
      </c>
      <c r="G174" t="s">
        <v>809</v>
      </c>
      <c r="H174" t="s">
        <v>3622</v>
      </c>
      <c r="I174" t="s">
        <v>161</v>
      </c>
      <c r="J174" t="s">
        <v>193</v>
      </c>
      <c r="K174" t="s">
        <v>162</v>
      </c>
      <c r="L174" t="s">
        <v>161</v>
      </c>
      <c r="M174" t="s">
        <v>161</v>
      </c>
      <c r="N174" t="s">
        <v>107</v>
      </c>
      <c r="O174" t="s">
        <v>3644</v>
      </c>
      <c r="P174" t="s">
        <v>108</v>
      </c>
      <c r="Q174" t="s">
        <v>517</v>
      </c>
      <c r="R174" t="s">
        <v>3644</v>
      </c>
      <c r="S174" t="s">
        <v>117</v>
      </c>
      <c r="T174" t="s">
        <v>119</v>
      </c>
      <c r="U174" t="s">
        <v>169</v>
      </c>
      <c r="V174" t="s">
        <v>119</v>
      </c>
      <c r="W174" t="s">
        <v>233</v>
      </c>
      <c r="X174" t="s">
        <v>232</v>
      </c>
      <c r="Y174" t="s">
        <v>233</v>
      </c>
      <c r="Z174" t="s">
        <v>3624</v>
      </c>
      <c r="AA174" t="s">
        <v>193</v>
      </c>
      <c r="AB174" t="s">
        <v>564</v>
      </c>
      <c r="AC174" t="s">
        <v>3624</v>
      </c>
      <c r="AD174" t="s">
        <v>3624</v>
      </c>
      <c r="AE174" t="s">
        <v>704</v>
      </c>
      <c r="AF174" t="s">
        <v>193</v>
      </c>
      <c r="AG174" t="s">
        <v>170</v>
      </c>
      <c r="AH174" t="s">
        <v>704</v>
      </c>
      <c r="AI174" t="s">
        <v>704</v>
      </c>
      <c r="AJ174" t="s">
        <v>536</v>
      </c>
      <c r="AK174" t="s">
        <v>490</v>
      </c>
      <c r="AL174" t="s">
        <v>109</v>
      </c>
      <c r="AM174" t="s">
        <v>193</v>
      </c>
      <c r="AN174" t="s">
        <v>109</v>
      </c>
      <c r="AO174" t="s">
        <v>193</v>
      </c>
      <c r="AP174" t="s">
        <v>491</v>
      </c>
      <c r="AQ174" t="s">
        <v>193</v>
      </c>
      <c r="AR174" t="s">
        <v>193</v>
      </c>
      <c r="AS174" t="s">
        <v>496</v>
      </c>
      <c r="AT174" t="s">
        <v>193</v>
      </c>
      <c r="AU174" t="s">
        <v>3417</v>
      </c>
      <c r="AV174">
        <v>0</v>
      </c>
      <c r="AW174">
        <v>0</v>
      </c>
      <c r="AX174">
        <v>0</v>
      </c>
      <c r="AY174">
        <v>1</v>
      </c>
      <c r="AZ174">
        <v>1</v>
      </c>
      <c r="BA174">
        <v>0</v>
      </c>
      <c r="BB174">
        <v>0</v>
      </c>
      <c r="BC174" t="s">
        <v>3953</v>
      </c>
      <c r="BD174" t="s">
        <v>3554</v>
      </c>
      <c r="BE174" t="s">
        <v>112</v>
      </c>
      <c r="BF174">
        <v>1</v>
      </c>
      <c r="BG174">
        <v>0</v>
      </c>
      <c r="BH174">
        <v>0</v>
      </c>
      <c r="BI174">
        <v>0</v>
      </c>
      <c r="BJ174">
        <v>0</v>
      </c>
      <c r="BK174">
        <v>0</v>
      </c>
      <c r="BL174">
        <v>0</v>
      </c>
      <c r="BM174">
        <v>0</v>
      </c>
      <c r="BN174">
        <v>0</v>
      </c>
      <c r="BO174">
        <v>0</v>
      </c>
      <c r="BP174" t="s">
        <v>193</v>
      </c>
      <c r="BQ174" t="s">
        <v>113</v>
      </c>
      <c r="BR174" t="s">
        <v>501</v>
      </c>
      <c r="BS174" t="s">
        <v>193</v>
      </c>
      <c r="BT174" t="s">
        <v>193</v>
      </c>
      <c r="BU174" t="s">
        <v>193</v>
      </c>
      <c r="BV174" t="s">
        <v>193</v>
      </c>
      <c r="BW174" t="s">
        <v>193</v>
      </c>
      <c r="BX174" t="s">
        <v>193</v>
      </c>
      <c r="BY174" t="s">
        <v>193</v>
      </c>
      <c r="BZ174" t="s">
        <v>193</v>
      </c>
      <c r="CA174" t="s">
        <v>193</v>
      </c>
      <c r="CB174" t="s">
        <v>193</v>
      </c>
      <c r="CC174" t="s">
        <v>193</v>
      </c>
      <c r="CD174" t="s">
        <v>193</v>
      </c>
      <c r="CE174" t="s">
        <v>193</v>
      </c>
      <c r="CF174" t="s">
        <v>193</v>
      </c>
      <c r="CG174" t="s">
        <v>193</v>
      </c>
      <c r="CH174" t="s">
        <v>193</v>
      </c>
      <c r="CI174" t="s">
        <v>193</v>
      </c>
      <c r="CJ174" t="s">
        <v>193</v>
      </c>
      <c r="CK174" t="s">
        <v>193</v>
      </c>
      <c r="CL174" t="s">
        <v>193</v>
      </c>
      <c r="CM174" t="s">
        <v>193</v>
      </c>
      <c r="CN174" t="s">
        <v>193</v>
      </c>
      <c r="CO174" t="s">
        <v>193</v>
      </c>
      <c r="CP174" t="s">
        <v>193</v>
      </c>
      <c r="CQ174" t="s">
        <v>193</v>
      </c>
      <c r="CR174" t="s">
        <v>193</v>
      </c>
      <c r="CS174" t="s">
        <v>193</v>
      </c>
      <c r="CT174" t="s">
        <v>193</v>
      </c>
      <c r="CU174" t="s">
        <v>193</v>
      </c>
      <c r="CV174" t="s">
        <v>193</v>
      </c>
      <c r="CW174" t="s">
        <v>193</v>
      </c>
      <c r="CX174" t="s">
        <v>193</v>
      </c>
      <c r="CY174" t="s">
        <v>193</v>
      </c>
      <c r="CZ174" t="s">
        <v>193</v>
      </c>
      <c r="DA174" t="s">
        <v>193</v>
      </c>
      <c r="DB174" t="s">
        <v>193</v>
      </c>
      <c r="DC174" t="s">
        <v>193</v>
      </c>
      <c r="DD174" t="s">
        <v>193</v>
      </c>
      <c r="DE174" t="s">
        <v>193</v>
      </c>
      <c r="DF174" t="s">
        <v>193</v>
      </c>
      <c r="DG174" t="s">
        <v>193</v>
      </c>
      <c r="DH174" t="s">
        <v>193</v>
      </c>
      <c r="DI174" t="s">
        <v>193</v>
      </c>
      <c r="DJ174" t="s">
        <v>193</v>
      </c>
      <c r="DK174" t="s">
        <v>193</v>
      </c>
      <c r="DL174" t="s">
        <v>193</v>
      </c>
      <c r="DM174" t="s">
        <v>193</v>
      </c>
      <c r="DN174" t="s">
        <v>193</v>
      </c>
      <c r="DO174" t="s">
        <v>193</v>
      </c>
      <c r="DP174" t="s">
        <v>193</v>
      </c>
      <c r="DQ174" t="s">
        <v>193</v>
      </c>
      <c r="DR174" t="s">
        <v>193</v>
      </c>
      <c r="DS174" t="s">
        <v>193</v>
      </c>
      <c r="DT174" t="s">
        <v>193</v>
      </c>
      <c r="DU174" t="s">
        <v>193</v>
      </c>
      <c r="DV174" t="s">
        <v>193</v>
      </c>
      <c r="DW174" t="s">
        <v>193</v>
      </c>
      <c r="DX174" t="s">
        <v>193</v>
      </c>
      <c r="DY174" t="s">
        <v>193</v>
      </c>
      <c r="DZ174" t="s">
        <v>193</v>
      </c>
      <c r="EA174" t="s">
        <v>193</v>
      </c>
      <c r="EB174" t="s">
        <v>193</v>
      </c>
      <c r="EC174" t="s">
        <v>193</v>
      </c>
      <c r="ED174" t="s">
        <v>193</v>
      </c>
      <c r="EE174" t="s">
        <v>193</v>
      </c>
      <c r="EF174" t="s">
        <v>193</v>
      </c>
      <c r="EG174" t="s">
        <v>193</v>
      </c>
      <c r="EH174" t="s">
        <v>193</v>
      </c>
      <c r="EI174" t="s">
        <v>193</v>
      </c>
      <c r="EJ174" t="s">
        <v>193</v>
      </c>
      <c r="EK174" t="s">
        <v>193</v>
      </c>
      <c r="EL174" t="s">
        <v>193</v>
      </c>
      <c r="EM174" t="s">
        <v>193</v>
      </c>
      <c r="EN174" t="s">
        <v>193</v>
      </c>
      <c r="EO174" t="s">
        <v>193</v>
      </c>
      <c r="EP174" t="s">
        <v>193</v>
      </c>
      <c r="EQ174" t="s">
        <v>193</v>
      </c>
      <c r="ER174" t="s">
        <v>193</v>
      </c>
      <c r="ES174" t="s">
        <v>193</v>
      </c>
      <c r="ET174" t="s">
        <v>193</v>
      </c>
      <c r="EU174" t="s">
        <v>193</v>
      </c>
      <c r="EV174" t="s">
        <v>193</v>
      </c>
      <c r="EW174" t="s">
        <v>193</v>
      </c>
      <c r="EX174" t="s">
        <v>193</v>
      </c>
      <c r="EY174" t="s">
        <v>193</v>
      </c>
      <c r="EZ174" t="s">
        <v>193</v>
      </c>
      <c r="FA174" t="s">
        <v>193</v>
      </c>
      <c r="FB174" t="s">
        <v>193</v>
      </c>
      <c r="FC174" t="s">
        <v>193</v>
      </c>
      <c r="FD174" t="s">
        <v>193</v>
      </c>
      <c r="FE174" t="s">
        <v>193</v>
      </c>
      <c r="FF174" t="s">
        <v>193</v>
      </c>
      <c r="FG174" t="s">
        <v>193</v>
      </c>
      <c r="FH174" t="s">
        <v>193</v>
      </c>
      <c r="FI174" t="s">
        <v>193</v>
      </c>
      <c r="FJ174" t="s">
        <v>193</v>
      </c>
      <c r="FK174" t="s">
        <v>193</v>
      </c>
      <c r="FL174" t="s">
        <v>193</v>
      </c>
      <c r="FM174" t="s">
        <v>193</v>
      </c>
      <c r="FN174" t="s">
        <v>193</v>
      </c>
      <c r="FO174" t="s">
        <v>193</v>
      </c>
      <c r="FP174" t="s">
        <v>193</v>
      </c>
      <c r="FQ174" t="s">
        <v>193</v>
      </c>
      <c r="FR174" t="s">
        <v>193</v>
      </c>
      <c r="FS174" t="s">
        <v>193</v>
      </c>
      <c r="FT174" t="s">
        <v>193</v>
      </c>
      <c r="FU174" t="s">
        <v>193</v>
      </c>
      <c r="FV174" t="s">
        <v>193</v>
      </c>
      <c r="FW174" t="s">
        <v>193</v>
      </c>
      <c r="FX174" t="s">
        <v>193</v>
      </c>
      <c r="FY174" t="s">
        <v>193</v>
      </c>
      <c r="FZ174" t="s">
        <v>193</v>
      </c>
      <c r="GA174" t="s">
        <v>193</v>
      </c>
      <c r="GB174" t="s">
        <v>193</v>
      </c>
      <c r="GC174" t="s">
        <v>193</v>
      </c>
      <c r="GD174" t="s">
        <v>193</v>
      </c>
      <c r="GE174" t="s">
        <v>193</v>
      </c>
      <c r="GF174" t="s">
        <v>193</v>
      </c>
      <c r="GG174" t="s">
        <v>193</v>
      </c>
      <c r="GH174" t="s">
        <v>193</v>
      </c>
      <c r="GI174" t="s">
        <v>193</v>
      </c>
      <c r="GJ174" t="s">
        <v>193</v>
      </c>
      <c r="GK174" t="s">
        <v>193</v>
      </c>
      <c r="GL174" t="s">
        <v>193</v>
      </c>
      <c r="GM174" t="s">
        <v>193</v>
      </c>
      <c r="GN174" t="s">
        <v>193</v>
      </c>
      <c r="GO174" t="s">
        <v>193</v>
      </c>
      <c r="GP174" t="s">
        <v>193</v>
      </c>
      <c r="GQ174" t="s">
        <v>193</v>
      </c>
      <c r="GR174" t="s">
        <v>193</v>
      </c>
      <c r="GS174" t="s">
        <v>193</v>
      </c>
      <c r="GT174" t="s">
        <v>193</v>
      </c>
      <c r="GU174" t="s">
        <v>193</v>
      </c>
      <c r="GV174" t="s">
        <v>193</v>
      </c>
      <c r="GW174" t="s">
        <v>193</v>
      </c>
      <c r="GX174" t="s">
        <v>193</v>
      </c>
      <c r="GY174" t="s">
        <v>193</v>
      </c>
      <c r="GZ174" t="s">
        <v>193</v>
      </c>
      <c r="HA174" t="s">
        <v>193</v>
      </c>
      <c r="HB174" t="s">
        <v>193</v>
      </c>
      <c r="HC174" t="s">
        <v>193</v>
      </c>
      <c r="HD174" t="s">
        <v>193</v>
      </c>
      <c r="HE174" t="s">
        <v>193</v>
      </c>
      <c r="HF174" t="s">
        <v>193</v>
      </c>
      <c r="HG174" t="s">
        <v>193</v>
      </c>
      <c r="HH174" t="s">
        <v>193</v>
      </c>
      <c r="HI174" t="s">
        <v>193</v>
      </c>
      <c r="HJ174" t="s">
        <v>193</v>
      </c>
      <c r="HK174" t="s">
        <v>193</v>
      </c>
      <c r="HL174" t="s">
        <v>193</v>
      </c>
      <c r="HM174" t="s">
        <v>193</v>
      </c>
      <c r="HN174" t="s">
        <v>193</v>
      </c>
      <c r="HO174" t="s">
        <v>193</v>
      </c>
      <c r="HP174" t="s">
        <v>193</v>
      </c>
      <c r="HQ174" t="s">
        <v>193</v>
      </c>
      <c r="HR174" t="s">
        <v>193</v>
      </c>
      <c r="HS174" t="s">
        <v>193</v>
      </c>
      <c r="HT174" t="s">
        <v>193</v>
      </c>
      <c r="HU174" t="s">
        <v>193</v>
      </c>
      <c r="HV174" t="s">
        <v>193</v>
      </c>
      <c r="HW174" t="s">
        <v>193</v>
      </c>
      <c r="HX174" t="s">
        <v>193</v>
      </c>
      <c r="HY174" t="s">
        <v>193</v>
      </c>
      <c r="HZ174" t="s">
        <v>193</v>
      </c>
      <c r="IA174" t="s">
        <v>193</v>
      </c>
      <c r="IB174" t="s">
        <v>193</v>
      </c>
      <c r="IC174" t="s">
        <v>193</v>
      </c>
      <c r="ID174" t="s">
        <v>193</v>
      </c>
      <c r="IE174" t="s">
        <v>193</v>
      </c>
      <c r="IF174" t="s">
        <v>193</v>
      </c>
      <c r="IG174" t="s">
        <v>193</v>
      </c>
      <c r="IH174" t="s">
        <v>193</v>
      </c>
      <c r="II174" t="s">
        <v>193</v>
      </c>
      <c r="IJ174" t="s">
        <v>193</v>
      </c>
      <c r="IK174" t="s">
        <v>193</v>
      </c>
      <c r="IL174" t="s">
        <v>193</v>
      </c>
      <c r="IM174" t="s">
        <v>193</v>
      </c>
      <c r="IN174" t="s">
        <v>3655</v>
      </c>
      <c r="IO174">
        <v>1</v>
      </c>
      <c r="IP174">
        <v>1</v>
      </c>
      <c r="IQ174">
        <v>1</v>
      </c>
      <c r="IR174">
        <v>1</v>
      </c>
      <c r="IS174">
        <v>1</v>
      </c>
      <c r="IT174">
        <v>1</v>
      </c>
      <c r="IU174">
        <v>1</v>
      </c>
      <c r="IV174">
        <v>0</v>
      </c>
      <c r="IW174" t="s">
        <v>3553</v>
      </c>
      <c r="IX174" t="s">
        <v>193</v>
      </c>
      <c r="IY174">
        <v>1000</v>
      </c>
      <c r="IZ174">
        <v>750</v>
      </c>
      <c r="JA174">
        <v>75</v>
      </c>
      <c r="JB174">
        <v>75</v>
      </c>
      <c r="JC174">
        <v>15</v>
      </c>
      <c r="JD174">
        <v>100</v>
      </c>
      <c r="JE174">
        <v>100</v>
      </c>
      <c r="JF174" t="s">
        <v>114</v>
      </c>
      <c r="JG174" t="s">
        <v>193</v>
      </c>
      <c r="JH174" t="s">
        <v>3631</v>
      </c>
      <c r="JI174">
        <v>0</v>
      </c>
      <c r="JJ174">
        <v>1</v>
      </c>
      <c r="JK174">
        <v>1</v>
      </c>
      <c r="JL174" t="s">
        <v>193</v>
      </c>
      <c r="JM174">
        <v>500</v>
      </c>
      <c r="JN174">
        <v>25</v>
      </c>
      <c r="JO174" t="s">
        <v>114</v>
      </c>
      <c r="JP174" t="s">
        <v>193</v>
      </c>
      <c r="JQ174" t="s">
        <v>193</v>
      </c>
      <c r="JR174" t="s">
        <v>114</v>
      </c>
      <c r="JS174" t="s">
        <v>193</v>
      </c>
      <c r="JT174" t="s">
        <v>193</v>
      </c>
      <c r="JU174" t="s">
        <v>193</v>
      </c>
      <c r="JV174" t="s">
        <v>193</v>
      </c>
      <c r="JW174" t="s">
        <v>193</v>
      </c>
      <c r="JX174" t="s">
        <v>193</v>
      </c>
      <c r="JY174" t="s">
        <v>193</v>
      </c>
      <c r="JZ174" t="s">
        <v>193</v>
      </c>
      <c r="KA174" t="s">
        <v>3599</v>
      </c>
      <c r="KB174">
        <v>0</v>
      </c>
      <c r="KC174">
        <v>1</v>
      </c>
      <c r="KD174">
        <v>1</v>
      </c>
      <c r="KE174">
        <v>0</v>
      </c>
      <c r="KF174">
        <v>0</v>
      </c>
      <c r="KG174">
        <v>0</v>
      </c>
      <c r="KH174">
        <v>0</v>
      </c>
      <c r="KI174">
        <v>0</v>
      </c>
      <c r="KJ174" t="s">
        <v>193</v>
      </c>
      <c r="KK174" t="s">
        <v>114</v>
      </c>
      <c r="KL174" t="s">
        <v>193</v>
      </c>
      <c r="KM174" t="s">
        <v>193</v>
      </c>
      <c r="KN174" t="s">
        <v>193</v>
      </c>
      <c r="KO174" t="s">
        <v>193</v>
      </c>
      <c r="KP174" t="s">
        <v>193</v>
      </c>
      <c r="KQ174" t="s">
        <v>193</v>
      </c>
      <c r="KR174" t="s">
        <v>193</v>
      </c>
      <c r="KS174" t="s">
        <v>193</v>
      </c>
      <c r="KT174" t="s">
        <v>193</v>
      </c>
      <c r="KU174" t="s">
        <v>193</v>
      </c>
      <c r="KV174" t="s">
        <v>193</v>
      </c>
      <c r="KW174" t="s">
        <v>193</v>
      </c>
      <c r="KX174" t="s">
        <v>193</v>
      </c>
      <c r="KY174" t="s">
        <v>193</v>
      </c>
      <c r="KZ174" t="s">
        <v>193</v>
      </c>
      <c r="LA174" t="s">
        <v>193</v>
      </c>
      <c r="LB174" t="s">
        <v>193</v>
      </c>
      <c r="LC174" t="s">
        <v>193</v>
      </c>
      <c r="LD174" t="s">
        <v>193</v>
      </c>
      <c r="LE174" t="s">
        <v>193</v>
      </c>
      <c r="LF174" t="s">
        <v>193</v>
      </c>
      <c r="LG174" t="s">
        <v>193</v>
      </c>
      <c r="LH174" t="s">
        <v>193</v>
      </c>
      <c r="LI174" t="s">
        <v>193</v>
      </c>
      <c r="LJ174" t="s">
        <v>193</v>
      </c>
      <c r="LK174" t="s">
        <v>193</v>
      </c>
      <c r="LL174" t="s">
        <v>193</v>
      </c>
      <c r="LM174" t="s">
        <v>193</v>
      </c>
      <c r="LN174" t="s">
        <v>193</v>
      </c>
      <c r="LO174" t="s">
        <v>193</v>
      </c>
      <c r="LP174" t="s">
        <v>193</v>
      </c>
      <c r="LQ174" t="s">
        <v>193</v>
      </c>
      <c r="LR174" t="s">
        <v>193</v>
      </c>
      <c r="LS174" t="s">
        <v>193</v>
      </c>
      <c r="LT174" t="s">
        <v>193</v>
      </c>
      <c r="LU174" t="s">
        <v>193</v>
      </c>
      <c r="LV174" t="s">
        <v>193</v>
      </c>
      <c r="LW174" t="s">
        <v>193</v>
      </c>
      <c r="LX174" t="s">
        <v>193</v>
      </c>
      <c r="LY174" t="s">
        <v>193</v>
      </c>
      <c r="LZ174" t="s">
        <v>193</v>
      </c>
      <c r="MA174" t="s">
        <v>193</v>
      </c>
      <c r="MB174" t="s">
        <v>193</v>
      </c>
      <c r="MC174" t="s">
        <v>193</v>
      </c>
      <c r="MD174" t="s">
        <v>193</v>
      </c>
      <c r="ME174" t="s">
        <v>193</v>
      </c>
      <c r="MF174" t="s">
        <v>193</v>
      </c>
      <c r="MG174" t="s">
        <v>193</v>
      </c>
      <c r="MH174" t="s">
        <v>193</v>
      </c>
      <c r="MI174" t="s">
        <v>193</v>
      </c>
      <c r="MJ174" t="s">
        <v>193</v>
      </c>
      <c r="MK174" t="s">
        <v>193</v>
      </c>
      <c r="ML174" t="s">
        <v>193</v>
      </c>
      <c r="MM174" t="s">
        <v>193</v>
      </c>
      <c r="MN174" t="s">
        <v>193</v>
      </c>
      <c r="MO174" t="s">
        <v>193</v>
      </c>
      <c r="MP174" t="s">
        <v>193</v>
      </c>
      <c r="MQ174" t="s">
        <v>193</v>
      </c>
      <c r="MR174" t="s">
        <v>193</v>
      </c>
      <c r="MS174" t="s">
        <v>193</v>
      </c>
      <c r="MT174" t="s">
        <v>193</v>
      </c>
      <c r="MU174" t="s">
        <v>193</v>
      </c>
      <c r="MV174" t="s">
        <v>193</v>
      </c>
      <c r="MW174" t="s">
        <v>193</v>
      </c>
      <c r="MX174" t="s">
        <v>193</v>
      </c>
      <c r="MY174" t="s">
        <v>193</v>
      </c>
      <c r="MZ174" t="s">
        <v>193</v>
      </c>
      <c r="NA174" t="s">
        <v>193</v>
      </c>
      <c r="NB174" t="s">
        <v>193</v>
      </c>
      <c r="NC174">
        <v>196811755</v>
      </c>
      <c r="ND174" t="s">
        <v>3654</v>
      </c>
      <c r="NE174" t="s">
        <v>4425</v>
      </c>
      <c r="NF174" t="s">
        <v>193</v>
      </c>
      <c r="NG174" t="s">
        <v>699</v>
      </c>
      <c r="NH174" t="s">
        <v>700</v>
      </c>
      <c r="NI174" t="s">
        <v>611</v>
      </c>
      <c r="NJ174" t="s">
        <v>193</v>
      </c>
      <c r="NK174">
        <v>176</v>
      </c>
    </row>
    <row r="175" spans="1:375" x14ac:dyDescent="0.35">
      <c r="A175" t="s">
        <v>4426</v>
      </c>
      <c r="B175" t="s">
        <v>4427</v>
      </c>
      <c r="C175" t="s">
        <v>3622</v>
      </c>
      <c r="D175">
        <v>4.8611111124046147E-3</v>
      </c>
      <c r="E175" t="s">
        <v>193</v>
      </c>
      <c r="F175" t="s">
        <v>193</v>
      </c>
      <c r="G175" t="s">
        <v>193</v>
      </c>
      <c r="H175" t="s">
        <v>3622</v>
      </c>
      <c r="I175" t="s">
        <v>161</v>
      </c>
      <c r="J175" t="s">
        <v>193</v>
      </c>
      <c r="K175" t="s">
        <v>162</v>
      </c>
      <c r="L175" t="s">
        <v>161</v>
      </c>
      <c r="M175" t="s">
        <v>161</v>
      </c>
      <c r="N175" t="s">
        <v>107</v>
      </c>
      <c r="O175" t="s">
        <v>3644</v>
      </c>
      <c r="P175" t="s">
        <v>108</v>
      </c>
      <c r="Q175" t="s">
        <v>517</v>
      </c>
      <c r="R175" t="s">
        <v>3644</v>
      </c>
      <c r="S175" t="s">
        <v>117</v>
      </c>
      <c r="T175" t="s">
        <v>119</v>
      </c>
      <c r="U175" t="s">
        <v>169</v>
      </c>
      <c r="V175" t="s">
        <v>119</v>
      </c>
      <c r="W175" t="s">
        <v>233</v>
      </c>
      <c r="X175" t="s">
        <v>232</v>
      </c>
      <c r="Y175" t="s">
        <v>233</v>
      </c>
      <c r="Z175" t="s">
        <v>3624</v>
      </c>
      <c r="AA175" t="s">
        <v>193</v>
      </c>
      <c r="AB175" t="s">
        <v>564</v>
      </c>
      <c r="AC175" t="s">
        <v>3624</v>
      </c>
      <c r="AD175" t="s">
        <v>3624</v>
      </c>
      <c r="AE175" t="s">
        <v>704</v>
      </c>
      <c r="AF175" t="s">
        <v>193</v>
      </c>
      <c r="AG175" t="s">
        <v>170</v>
      </c>
      <c r="AH175" t="s">
        <v>704</v>
      </c>
      <c r="AI175" t="s">
        <v>704</v>
      </c>
      <c r="AJ175" t="s">
        <v>536</v>
      </c>
      <c r="AK175" t="s">
        <v>3317</v>
      </c>
      <c r="AL175" t="s">
        <v>109</v>
      </c>
      <c r="AM175" t="s">
        <v>193</v>
      </c>
      <c r="AN175" t="s">
        <v>109</v>
      </c>
      <c r="AO175" t="s">
        <v>193</v>
      </c>
      <c r="AP175" t="s">
        <v>494</v>
      </c>
      <c r="AQ175" t="s">
        <v>193</v>
      </c>
      <c r="AR175" t="s">
        <v>193</v>
      </c>
      <c r="AS175" t="s">
        <v>193</v>
      </c>
      <c r="AT175" t="s">
        <v>193</v>
      </c>
      <c r="AU175" t="s">
        <v>193</v>
      </c>
      <c r="AV175" t="s">
        <v>193</v>
      </c>
      <c r="AW175" t="s">
        <v>193</v>
      </c>
      <c r="AX175" t="s">
        <v>193</v>
      </c>
      <c r="AY175" t="s">
        <v>193</v>
      </c>
      <c r="AZ175" t="s">
        <v>193</v>
      </c>
      <c r="BA175" t="s">
        <v>193</v>
      </c>
      <c r="BB175" t="s">
        <v>193</v>
      </c>
      <c r="BC175" t="s">
        <v>193</v>
      </c>
      <c r="BD175" t="s">
        <v>193</v>
      </c>
      <c r="BE175" t="s">
        <v>193</v>
      </c>
      <c r="BF175" t="s">
        <v>193</v>
      </c>
      <c r="BG175" t="s">
        <v>193</v>
      </c>
      <c r="BH175" t="s">
        <v>193</v>
      </c>
      <c r="BI175" t="s">
        <v>193</v>
      </c>
      <c r="BJ175" t="s">
        <v>193</v>
      </c>
      <c r="BK175" t="s">
        <v>193</v>
      </c>
      <c r="BL175" t="s">
        <v>193</v>
      </c>
      <c r="BM175" t="s">
        <v>193</v>
      </c>
      <c r="BN175" t="s">
        <v>193</v>
      </c>
      <c r="BO175" t="s">
        <v>193</v>
      </c>
      <c r="BP175" t="s">
        <v>193</v>
      </c>
      <c r="BQ175" t="s">
        <v>193</v>
      </c>
      <c r="BR175" t="s">
        <v>193</v>
      </c>
      <c r="BS175" t="s">
        <v>193</v>
      </c>
      <c r="BT175" t="s">
        <v>193</v>
      </c>
      <c r="BU175" t="s">
        <v>193</v>
      </c>
      <c r="BV175" t="s">
        <v>193</v>
      </c>
      <c r="BW175" t="s">
        <v>193</v>
      </c>
      <c r="BX175" t="s">
        <v>193</v>
      </c>
      <c r="BY175" t="s">
        <v>193</v>
      </c>
      <c r="BZ175" t="s">
        <v>193</v>
      </c>
      <c r="CA175" t="s">
        <v>193</v>
      </c>
      <c r="CB175" t="s">
        <v>193</v>
      </c>
      <c r="CC175" t="s">
        <v>193</v>
      </c>
      <c r="CD175" t="s">
        <v>193</v>
      </c>
      <c r="CE175" t="s">
        <v>193</v>
      </c>
      <c r="CF175" t="s">
        <v>193</v>
      </c>
      <c r="CG175" t="s">
        <v>193</v>
      </c>
      <c r="CH175" t="s">
        <v>193</v>
      </c>
      <c r="CI175" t="s">
        <v>193</v>
      </c>
      <c r="CJ175" t="s">
        <v>193</v>
      </c>
      <c r="CK175" t="s">
        <v>193</v>
      </c>
      <c r="CL175" t="s">
        <v>193</v>
      </c>
      <c r="CM175" t="s">
        <v>193</v>
      </c>
      <c r="CN175" t="s">
        <v>193</v>
      </c>
      <c r="CO175" t="s">
        <v>193</v>
      </c>
      <c r="CP175" t="s">
        <v>193</v>
      </c>
      <c r="CQ175" t="s">
        <v>193</v>
      </c>
      <c r="CR175" t="s">
        <v>193</v>
      </c>
      <c r="CS175" t="s">
        <v>193</v>
      </c>
      <c r="CT175" t="s">
        <v>193</v>
      </c>
      <c r="CU175" t="s">
        <v>193</v>
      </c>
      <c r="CV175" t="s">
        <v>193</v>
      </c>
      <c r="CW175" t="s">
        <v>193</v>
      </c>
      <c r="CX175" t="s">
        <v>193</v>
      </c>
      <c r="CY175" t="s">
        <v>193</v>
      </c>
      <c r="CZ175" t="s">
        <v>193</v>
      </c>
      <c r="DA175" t="s">
        <v>193</v>
      </c>
      <c r="DB175" t="s">
        <v>193</v>
      </c>
      <c r="DC175" t="s">
        <v>193</v>
      </c>
      <c r="DD175" t="s">
        <v>193</v>
      </c>
      <c r="DE175" t="s">
        <v>193</v>
      </c>
      <c r="DF175" t="s">
        <v>193</v>
      </c>
      <c r="DG175" t="s">
        <v>193</v>
      </c>
      <c r="DH175" t="s">
        <v>193</v>
      </c>
      <c r="DI175" t="s">
        <v>193</v>
      </c>
      <c r="DJ175" t="s">
        <v>193</v>
      </c>
      <c r="DK175" t="s">
        <v>193</v>
      </c>
      <c r="DL175" t="s">
        <v>193</v>
      </c>
      <c r="DM175" t="s">
        <v>193</v>
      </c>
      <c r="DN175" t="s">
        <v>193</v>
      </c>
      <c r="DO175" t="s">
        <v>193</v>
      </c>
      <c r="DP175" t="s">
        <v>193</v>
      </c>
      <c r="DQ175" t="s">
        <v>193</v>
      </c>
      <c r="DR175" t="s">
        <v>193</v>
      </c>
      <c r="DS175" t="s">
        <v>193</v>
      </c>
      <c r="DT175" t="s">
        <v>193</v>
      </c>
      <c r="DU175" t="s">
        <v>193</v>
      </c>
      <c r="DV175" t="s">
        <v>193</v>
      </c>
      <c r="DW175" t="s">
        <v>193</v>
      </c>
      <c r="DX175" t="s">
        <v>193</v>
      </c>
      <c r="DY175" t="s">
        <v>193</v>
      </c>
      <c r="DZ175" t="s">
        <v>193</v>
      </c>
      <c r="EA175" t="s">
        <v>193</v>
      </c>
      <c r="EB175" t="s">
        <v>193</v>
      </c>
      <c r="EC175" t="s">
        <v>193</v>
      </c>
      <c r="ED175" t="s">
        <v>193</v>
      </c>
      <c r="EE175" t="s">
        <v>193</v>
      </c>
      <c r="EF175" t="s">
        <v>193</v>
      </c>
      <c r="EG175" t="s">
        <v>193</v>
      </c>
      <c r="EH175" t="s">
        <v>193</v>
      </c>
      <c r="EI175" t="s">
        <v>193</v>
      </c>
      <c r="EJ175" t="s">
        <v>193</v>
      </c>
      <c r="EK175" t="s">
        <v>193</v>
      </c>
      <c r="EL175" t="s">
        <v>193</v>
      </c>
      <c r="EM175" t="s">
        <v>193</v>
      </c>
      <c r="EN175" t="s">
        <v>193</v>
      </c>
      <c r="EO175" t="s">
        <v>193</v>
      </c>
      <c r="EP175" t="s">
        <v>193</v>
      </c>
      <c r="EQ175" t="s">
        <v>193</v>
      </c>
      <c r="ER175" t="s">
        <v>193</v>
      </c>
      <c r="ES175" t="s">
        <v>193</v>
      </c>
      <c r="ET175" t="s">
        <v>193</v>
      </c>
      <c r="EU175" t="s">
        <v>193</v>
      </c>
      <c r="EV175" t="s">
        <v>193</v>
      </c>
      <c r="EW175" t="s">
        <v>193</v>
      </c>
      <c r="EX175" t="s">
        <v>193</v>
      </c>
      <c r="EY175" t="s">
        <v>193</v>
      </c>
      <c r="EZ175" t="s">
        <v>193</v>
      </c>
      <c r="FA175" t="s">
        <v>193</v>
      </c>
      <c r="FB175" t="s">
        <v>193</v>
      </c>
      <c r="FC175" t="s">
        <v>193</v>
      </c>
      <c r="FD175" t="s">
        <v>193</v>
      </c>
      <c r="FE175" t="s">
        <v>193</v>
      </c>
      <c r="FF175" t="s">
        <v>193</v>
      </c>
      <c r="FG175" t="s">
        <v>193</v>
      </c>
      <c r="FH175" t="s">
        <v>193</v>
      </c>
      <c r="FI175" t="s">
        <v>193</v>
      </c>
      <c r="FJ175" t="s">
        <v>193</v>
      </c>
      <c r="FK175" t="s">
        <v>193</v>
      </c>
      <c r="FL175" t="s">
        <v>193</v>
      </c>
      <c r="FM175" t="s">
        <v>193</v>
      </c>
      <c r="FN175" t="s">
        <v>193</v>
      </c>
      <c r="FO175" t="s">
        <v>193</v>
      </c>
      <c r="FP175" t="s">
        <v>193</v>
      </c>
      <c r="FQ175" t="s">
        <v>193</v>
      </c>
      <c r="FR175" t="s">
        <v>193</v>
      </c>
      <c r="FS175" t="s">
        <v>193</v>
      </c>
      <c r="FT175" t="s">
        <v>193</v>
      </c>
      <c r="FU175" t="s">
        <v>193</v>
      </c>
      <c r="FV175" t="s">
        <v>193</v>
      </c>
      <c r="FW175" t="s">
        <v>193</v>
      </c>
      <c r="FX175" t="s">
        <v>193</v>
      </c>
      <c r="FY175" t="s">
        <v>193</v>
      </c>
      <c r="FZ175" t="s">
        <v>193</v>
      </c>
      <c r="GA175" t="s">
        <v>193</v>
      </c>
      <c r="GB175" t="s">
        <v>193</v>
      </c>
      <c r="GC175" t="s">
        <v>193</v>
      </c>
      <c r="GD175" t="s">
        <v>193</v>
      </c>
      <c r="GE175" t="s">
        <v>193</v>
      </c>
      <c r="GF175" t="s">
        <v>193</v>
      </c>
      <c r="GG175" t="s">
        <v>193</v>
      </c>
      <c r="GH175" t="s">
        <v>193</v>
      </c>
      <c r="GI175" t="s">
        <v>193</v>
      </c>
      <c r="GJ175" t="s">
        <v>193</v>
      </c>
      <c r="GK175" t="s">
        <v>193</v>
      </c>
      <c r="GL175" t="s">
        <v>193</v>
      </c>
      <c r="GM175" t="s">
        <v>193</v>
      </c>
      <c r="GN175" t="s">
        <v>193</v>
      </c>
      <c r="GO175" t="s">
        <v>193</v>
      </c>
      <c r="GP175" t="s">
        <v>193</v>
      </c>
      <c r="GQ175" t="s">
        <v>193</v>
      </c>
      <c r="GR175" t="s">
        <v>193</v>
      </c>
      <c r="GS175" t="s">
        <v>193</v>
      </c>
      <c r="GT175" t="s">
        <v>193</v>
      </c>
      <c r="GU175" t="s">
        <v>193</v>
      </c>
      <c r="GV175" t="s">
        <v>193</v>
      </c>
      <c r="GW175" t="s">
        <v>193</v>
      </c>
      <c r="GX175" t="s">
        <v>193</v>
      </c>
      <c r="GY175" t="s">
        <v>193</v>
      </c>
      <c r="GZ175" t="s">
        <v>193</v>
      </c>
      <c r="HA175" t="s">
        <v>193</v>
      </c>
      <c r="HB175" t="s">
        <v>193</v>
      </c>
      <c r="HC175" t="s">
        <v>193</v>
      </c>
      <c r="HD175" t="s">
        <v>193</v>
      </c>
      <c r="HE175" t="s">
        <v>193</v>
      </c>
      <c r="HF175" t="s">
        <v>193</v>
      </c>
      <c r="HG175" t="s">
        <v>193</v>
      </c>
      <c r="HH175" t="s">
        <v>193</v>
      </c>
      <c r="HI175" t="s">
        <v>193</v>
      </c>
      <c r="HJ175" t="s">
        <v>193</v>
      </c>
      <c r="HK175" t="s">
        <v>193</v>
      </c>
      <c r="HL175" t="s">
        <v>193</v>
      </c>
      <c r="HM175" t="s">
        <v>193</v>
      </c>
      <c r="HN175" t="s">
        <v>193</v>
      </c>
      <c r="HO175" t="s">
        <v>193</v>
      </c>
      <c r="HP175" t="s">
        <v>193</v>
      </c>
      <c r="HQ175" t="s">
        <v>193</v>
      </c>
      <c r="HR175" t="s">
        <v>193</v>
      </c>
      <c r="HS175" t="s">
        <v>193</v>
      </c>
      <c r="HT175" t="s">
        <v>193</v>
      </c>
      <c r="HU175" t="s">
        <v>193</v>
      </c>
      <c r="HV175" t="s">
        <v>193</v>
      </c>
      <c r="HW175" t="s">
        <v>193</v>
      </c>
      <c r="HX175" t="s">
        <v>193</v>
      </c>
      <c r="HY175" t="s">
        <v>193</v>
      </c>
      <c r="HZ175" t="s">
        <v>193</v>
      </c>
      <c r="IA175" t="s">
        <v>193</v>
      </c>
      <c r="IB175" t="s">
        <v>193</v>
      </c>
      <c r="IC175" t="s">
        <v>193</v>
      </c>
      <c r="ID175" t="s">
        <v>193</v>
      </c>
      <c r="IE175" t="s">
        <v>193</v>
      </c>
      <c r="IF175" t="s">
        <v>193</v>
      </c>
      <c r="IG175" t="s">
        <v>193</v>
      </c>
      <c r="IH175" t="s">
        <v>193</v>
      </c>
      <c r="II175" t="s">
        <v>193</v>
      </c>
      <c r="IJ175" t="s">
        <v>193</v>
      </c>
      <c r="IK175" t="s">
        <v>193</v>
      </c>
      <c r="IL175" t="s">
        <v>193</v>
      </c>
      <c r="IM175" t="s">
        <v>193</v>
      </c>
      <c r="IN175" t="s">
        <v>193</v>
      </c>
      <c r="IO175" t="s">
        <v>193</v>
      </c>
      <c r="IP175" t="s">
        <v>193</v>
      </c>
      <c r="IQ175" t="s">
        <v>193</v>
      </c>
      <c r="IR175" t="s">
        <v>193</v>
      </c>
      <c r="IS175" t="s">
        <v>193</v>
      </c>
      <c r="IT175" t="s">
        <v>193</v>
      </c>
      <c r="IU175" t="s">
        <v>193</v>
      </c>
      <c r="IV175" t="s">
        <v>193</v>
      </c>
      <c r="IW175" t="s">
        <v>193</v>
      </c>
      <c r="IX175" t="s">
        <v>193</v>
      </c>
      <c r="IY175" t="s">
        <v>193</v>
      </c>
      <c r="IZ175" t="s">
        <v>193</v>
      </c>
      <c r="JA175" t="s">
        <v>193</v>
      </c>
      <c r="JB175" t="s">
        <v>193</v>
      </c>
      <c r="JC175" t="s">
        <v>193</v>
      </c>
      <c r="JD175" t="s">
        <v>193</v>
      </c>
      <c r="JE175" t="s">
        <v>193</v>
      </c>
      <c r="JF175" t="s">
        <v>193</v>
      </c>
      <c r="JG175" t="s">
        <v>193</v>
      </c>
      <c r="JH175" t="s">
        <v>193</v>
      </c>
      <c r="JI175" t="s">
        <v>193</v>
      </c>
      <c r="JJ175" t="s">
        <v>193</v>
      </c>
      <c r="JK175" t="s">
        <v>193</v>
      </c>
      <c r="JL175" t="s">
        <v>193</v>
      </c>
      <c r="JM175" t="s">
        <v>193</v>
      </c>
      <c r="JN175" t="s">
        <v>193</v>
      </c>
      <c r="JO175" t="s">
        <v>193</v>
      </c>
      <c r="JP175" t="s">
        <v>193</v>
      </c>
      <c r="JQ175" t="s">
        <v>193</v>
      </c>
      <c r="JR175" t="s">
        <v>193</v>
      </c>
      <c r="JS175" t="s">
        <v>193</v>
      </c>
      <c r="JT175" t="s">
        <v>193</v>
      </c>
      <c r="JU175" t="s">
        <v>193</v>
      </c>
      <c r="JV175" t="s">
        <v>193</v>
      </c>
      <c r="JW175" t="s">
        <v>193</v>
      </c>
      <c r="JX175" t="s">
        <v>193</v>
      </c>
      <c r="JY175" t="s">
        <v>193</v>
      </c>
      <c r="JZ175" t="s">
        <v>193</v>
      </c>
      <c r="KA175" t="s">
        <v>193</v>
      </c>
      <c r="KB175" t="s">
        <v>193</v>
      </c>
      <c r="KC175" t="s">
        <v>193</v>
      </c>
      <c r="KD175" t="s">
        <v>193</v>
      </c>
      <c r="KE175" t="s">
        <v>193</v>
      </c>
      <c r="KF175" t="s">
        <v>193</v>
      </c>
      <c r="KG175" t="s">
        <v>193</v>
      </c>
      <c r="KH175" t="s">
        <v>193</v>
      </c>
      <c r="KI175" t="s">
        <v>193</v>
      </c>
      <c r="KJ175" t="s">
        <v>193</v>
      </c>
      <c r="KK175" t="s">
        <v>193</v>
      </c>
      <c r="KL175" t="s">
        <v>193</v>
      </c>
      <c r="KM175" t="s">
        <v>193</v>
      </c>
      <c r="KN175" t="s">
        <v>193</v>
      </c>
      <c r="KO175" t="s">
        <v>193</v>
      </c>
      <c r="KP175" t="s">
        <v>193</v>
      </c>
      <c r="KQ175" t="s">
        <v>193</v>
      </c>
      <c r="KR175" t="s">
        <v>193</v>
      </c>
      <c r="KS175" t="s">
        <v>193</v>
      </c>
      <c r="KT175" t="s">
        <v>193</v>
      </c>
      <c r="KU175" t="s">
        <v>109</v>
      </c>
      <c r="KV175" t="s">
        <v>505</v>
      </c>
      <c r="KW175" t="s">
        <v>3318</v>
      </c>
      <c r="KX175" t="s">
        <v>193</v>
      </c>
      <c r="KY175" t="s">
        <v>506</v>
      </c>
      <c r="KZ175" t="s">
        <v>3319</v>
      </c>
      <c r="LA175" t="s">
        <v>3318</v>
      </c>
      <c r="LB175" t="s">
        <v>800</v>
      </c>
      <c r="LC175" t="s">
        <v>193</v>
      </c>
      <c r="LD175" t="s">
        <v>3320</v>
      </c>
      <c r="LE175" t="s">
        <v>797</v>
      </c>
      <c r="LF175" t="s">
        <v>798</v>
      </c>
      <c r="LG175" t="s">
        <v>799</v>
      </c>
      <c r="LH175" t="s">
        <v>193</v>
      </c>
      <c r="LI175" t="s">
        <v>193</v>
      </c>
      <c r="LJ175" t="s">
        <v>193</v>
      </c>
      <c r="LK175" t="s">
        <v>193</v>
      </c>
      <c r="LL175" t="s">
        <v>193</v>
      </c>
      <c r="LM175">
        <v>25</v>
      </c>
      <c r="LN175">
        <v>5</v>
      </c>
      <c r="LO175" t="s">
        <v>193</v>
      </c>
      <c r="LP175" t="s">
        <v>156</v>
      </c>
      <c r="LQ175">
        <v>5</v>
      </c>
      <c r="LR175" t="s">
        <v>109</v>
      </c>
      <c r="LS175" t="s">
        <v>193</v>
      </c>
      <c r="LT175" t="s">
        <v>114</v>
      </c>
      <c r="LU175" t="s">
        <v>193</v>
      </c>
      <c r="LV175" t="s">
        <v>193</v>
      </c>
      <c r="LW175" t="s">
        <v>193</v>
      </c>
      <c r="LX175" t="s">
        <v>193</v>
      </c>
      <c r="LY175" t="s">
        <v>193</v>
      </c>
      <c r="LZ175" t="s">
        <v>193</v>
      </c>
      <c r="MA175" t="s">
        <v>193</v>
      </c>
      <c r="MB175" t="s">
        <v>193</v>
      </c>
      <c r="MC175" t="s">
        <v>193</v>
      </c>
      <c r="MD175" t="s">
        <v>193</v>
      </c>
      <c r="ME175" t="s">
        <v>193</v>
      </c>
      <c r="MF175" t="s">
        <v>193</v>
      </c>
      <c r="MG175" t="s">
        <v>193</v>
      </c>
      <c r="MH175" t="s">
        <v>109</v>
      </c>
      <c r="MI175" t="s">
        <v>3330</v>
      </c>
      <c r="MJ175">
        <v>0</v>
      </c>
      <c r="MK175">
        <v>1</v>
      </c>
      <c r="ML175">
        <v>0</v>
      </c>
      <c r="MM175" t="s">
        <v>193</v>
      </c>
      <c r="MN175" t="s">
        <v>3470</v>
      </c>
      <c r="MO175">
        <v>0</v>
      </c>
      <c r="MP175">
        <v>0</v>
      </c>
      <c r="MQ175">
        <v>0</v>
      </c>
      <c r="MR175">
        <v>1</v>
      </c>
      <c r="MS175">
        <v>0</v>
      </c>
      <c r="MT175">
        <v>0</v>
      </c>
      <c r="MU175" t="s">
        <v>193</v>
      </c>
      <c r="MV175" t="s">
        <v>193</v>
      </c>
      <c r="MW175" t="s">
        <v>193</v>
      </c>
      <c r="MX175" t="s">
        <v>193</v>
      </c>
      <c r="MY175" t="s">
        <v>193</v>
      </c>
      <c r="MZ175" t="s">
        <v>193</v>
      </c>
      <c r="NA175" t="s">
        <v>193</v>
      </c>
      <c r="NB175" t="s">
        <v>193</v>
      </c>
      <c r="NC175">
        <v>196811766</v>
      </c>
      <c r="ND175" t="s">
        <v>3656</v>
      </c>
      <c r="NE175" t="s">
        <v>4428</v>
      </c>
      <c r="NF175" t="s">
        <v>193</v>
      </c>
      <c r="NG175" t="s">
        <v>699</v>
      </c>
      <c r="NH175" t="s">
        <v>700</v>
      </c>
      <c r="NI175" t="s">
        <v>611</v>
      </c>
      <c r="NJ175" t="s">
        <v>193</v>
      </c>
      <c r="NK175">
        <v>177</v>
      </c>
    </row>
    <row r="176" spans="1:375" x14ac:dyDescent="0.35">
      <c r="A176" t="s">
        <v>4429</v>
      </c>
      <c r="B176" t="s">
        <v>4430</v>
      </c>
      <c r="C176" t="s">
        <v>3622</v>
      </c>
      <c r="D176">
        <v>2.0833333328482695E-3</v>
      </c>
      <c r="E176" t="s">
        <v>193</v>
      </c>
      <c r="F176" t="s">
        <v>193</v>
      </c>
      <c r="G176" t="s">
        <v>193</v>
      </c>
      <c r="H176" t="s">
        <v>3622</v>
      </c>
      <c r="I176" t="s">
        <v>161</v>
      </c>
      <c r="J176" t="s">
        <v>193</v>
      </c>
      <c r="K176" t="s">
        <v>162</v>
      </c>
      <c r="L176" t="s">
        <v>161</v>
      </c>
      <c r="M176" t="s">
        <v>161</v>
      </c>
      <c r="N176" t="s">
        <v>107</v>
      </c>
      <c r="O176" t="s">
        <v>3644</v>
      </c>
      <c r="P176" t="s">
        <v>108</v>
      </c>
      <c r="Q176" t="s">
        <v>517</v>
      </c>
      <c r="R176" t="s">
        <v>3644</v>
      </c>
      <c r="S176" t="s">
        <v>117</v>
      </c>
      <c r="T176" t="s">
        <v>119</v>
      </c>
      <c r="U176" t="s">
        <v>169</v>
      </c>
      <c r="V176" t="s">
        <v>119</v>
      </c>
      <c r="W176" t="s">
        <v>233</v>
      </c>
      <c r="X176" t="s">
        <v>232</v>
      </c>
      <c r="Y176" t="s">
        <v>233</v>
      </c>
      <c r="Z176" t="s">
        <v>3624</v>
      </c>
      <c r="AA176" t="s">
        <v>193</v>
      </c>
      <c r="AB176" t="s">
        <v>564</v>
      </c>
      <c r="AC176" t="s">
        <v>3624</v>
      </c>
      <c r="AD176" t="s">
        <v>3624</v>
      </c>
      <c r="AE176" t="s">
        <v>704</v>
      </c>
      <c r="AF176" t="s">
        <v>193</v>
      </c>
      <c r="AG176" t="s">
        <v>170</v>
      </c>
      <c r="AH176" t="s">
        <v>704</v>
      </c>
      <c r="AI176" t="s">
        <v>704</v>
      </c>
      <c r="AJ176" t="s">
        <v>536</v>
      </c>
      <c r="AK176" t="s">
        <v>3317</v>
      </c>
      <c r="AL176" t="s">
        <v>109</v>
      </c>
      <c r="AM176" t="s">
        <v>193</v>
      </c>
      <c r="AN176" t="s">
        <v>109</v>
      </c>
      <c r="AO176" t="s">
        <v>193</v>
      </c>
      <c r="AP176" t="s">
        <v>491</v>
      </c>
      <c r="AQ176" t="s">
        <v>193</v>
      </c>
      <c r="AR176" t="s">
        <v>193</v>
      </c>
      <c r="AS176" t="s">
        <v>193</v>
      </c>
      <c r="AT176" t="s">
        <v>193</v>
      </c>
      <c r="AU176" t="s">
        <v>193</v>
      </c>
      <c r="AV176" t="s">
        <v>193</v>
      </c>
      <c r="AW176" t="s">
        <v>193</v>
      </c>
      <c r="AX176" t="s">
        <v>193</v>
      </c>
      <c r="AY176" t="s">
        <v>193</v>
      </c>
      <c r="AZ176" t="s">
        <v>193</v>
      </c>
      <c r="BA176" t="s">
        <v>193</v>
      </c>
      <c r="BB176" t="s">
        <v>193</v>
      </c>
      <c r="BC176" t="s">
        <v>193</v>
      </c>
      <c r="BD176" t="s">
        <v>193</v>
      </c>
      <c r="BE176" t="s">
        <v>193</v>
      </c>
      <c r="BF176" t="s">
        <v>193</v>
      </c>
      <c r="BG176" t="s">
        <v>193</v>
      </c>
      <c r="BH176" t="s">
        <v>193</v>
      </c>
      <c r="BI176" t="s">
        <v>193</v>
      </c>
      <c r="BJ176" t="s">
        <v>193</v>
      </c>
      <c r="BK176" t="s">
        <v>193</v>
      </c>
      <c r="BL176" t="s">
        <v>193</v>
      </c>
      <c r="BM176" t="s">
        <v>193</v>
      </c>
      <c r="BN176" t="s">
        <v>193</v>
      </c>
      <c r="BO176" t="s">
        <v>193</v>
      </c>
      <c r="BP176" t="s">
        <v>193</v>
      </c>
      <c r="BQ176" t="s">
        <v>193</v>
      </c>
      <c r="BR176" t="s">
        <v>193</v>
      </c>
      <c r="BS176" t="s">
        <v>193</v>
      </c>
      <c r="BT176" t="s">
        <v>193</v>
      </c>
      <c r="BU176" t="s">
        <v>193</v>
      </c>
      <c r="BV176" t="s">
        <v>193</v>
      </c>
      <c r="BW176" t="s">
        <v>193</v>
      </c>
      <c r="BX176" t="s">
        <v>193</v>
      </c>
      <c r="BY176" t="s">
        <v>193</v>
      </c>
      <c r="BZ176" t="s">
        <v>193</v>
      </c>
      <c r="CA176" t="s">
        <v>193</v>
      </c>
      <c r="CB176" t="s">
        <v>193</v>
      </c>
      <c r="CC176" t="s">
        <v>193</v>
      </c>
      <c r="CD176" t="s">
        <v>193</v>
      </c>
      <c r="CE176" t="s">
        <v>193</v>
      </c>
      <c r="CF176" t="s">
        <v>193</v>
      </c>
      <c r="CG176" t="s">
        <v>193</v>
      </c>
      <c r="CH176" t="s">
        <v>193</v>
      </c>
      <c r="CI176" t="s">
        <v>193</v>
      </c>
      <c r="CJ176" t="s">
        <v>193</v>
      </c>
      <c r="CK176" t="s">
        <v>193</v>
      </c>
      <c r="CL176" t="s">
        <v>193</v>
      </c>
      <c r="CM176" t="s">
        <v>193</v>
      </c>
      <c r="CN176" t="s">
        <v>193</v>
      </c>
      <c r="CO176" t="s">
        <v>193</v>
      </c>
      <c r="CP176" t="s">
        <v>193</v>
      </c>
      <c r="CQ176" t="s">
        <v>193</v>
      </c>
      <c r="CR176" t="s">
        <v>193</v>
      </c>
      <c r="CS176" t="s">
        <v>193</v>
      </c>
      <c r="CT176" t="s">
        <v>193</v>
      </c>
      <c r="CU176" t="s">
        <v>193</v>
      </c>
      <c r="CV176" t="s">
        <v>193</v>
      </c>
      <c r="CW176" t="s">
        <v>193</v>
      </c>
      <c r="CX176" t="s">
        <v>193</v>
      </c>
      <c r="CY176" t="s">
        <v>193</v>
      </c>
      <c r="CZ176" t="s">
        <v>193</v>
      </c>
      <c r="DA176" t="s">
        <v>193</v>
      </c>
      <c r="DB176" t="s">
        <v>193</v>
      </c>
      <c r="DC176" t="s">
        <v>193</v>
      </c>
      <c r="DD176" t="s">
        <v>193</v>
      </c>
      <c r="DE176" t="s">
        <v>193</v>
      </c>
      <c r="DF176" t="s">
        <v>193</v>
      </c>
      <c r="DG176" t="s">
        <v>193</v>
      </c>
      <c r="DH176" t="s">
        <v>193</v>
      </c>
      <c r="DI176" t="s">
        <v>193</v>
      </c>
      <c r="DJ176" t="s">
        <v>193</v>
      </c>
      <c r="DK176" t="s">
        <v>193</v>
      </c>
      <c r="DL176" t="s">
        <v>193</v>
      </c>
      <c r="DM176" t="s">
        <v>193</v>
      </c>
      <c r="DN176" t="s">
        <v>193</v>
      </c>
      <c r="DO176" t="s">
        <v>193</v>
      </c>
      <c r="DP176" t="s">
        <v>193</v>
      </c>
      <c r="DQ176" t="s">
        <v>193</v>
      </c>
      <c r="DR176" t="s">
        <v>193</v>
      </c>
      <c r="DS176" t="s">
        <v>193</v>
      </c>
      <c r="DT176" t="s">
        <v>193</v>
      </c>
      <c r="DU176" t="s">
        <v>193</v>
      </c>
      <c r="DV176" t="s">
        <v>193</v>
      </c>
      <c r="DW176" t="s">
        <v>193</v>
      </c>
      <c r="DX176" t="s">
        <v>193</v>
      </c>
      <c r="DY176" t="s">
        <v>193</v>
      </c>
      <c r="DZ176" t="s">
        <v>193</v>
      </c>
      <c r="EA176" t="s">
        <v>193</v>
      </c>
      <c r="EB176" t="s">
        <v>193</v>
      </c>
      <c r="EC176" t="s">
        <v>193</v>
      </c>
      <c r="ED176" t="s">
        <v>193</v>
      </c>
      <c r="EE176" t="s">
        <v>193</v>
      </c>
      <c r="EF176" t="s">
        <v>193</v>
      </c>
      <c r="EG176" t="s">
        <v>193</v>
      </c>
      <c r="EH176" t="s">
        <v>193</v>
      </c>
      <c r="EI176" t="s">
        <v>193</v>
      </c>
      <c r="EJ176" t="s">
        <v>193</v>
      </c>
      <c r="EK176" t="s">
        <v>193</v>
      </c>
      <c r="EL176" t="s">
        <v>193</v>
      </c>
      <c r="EM176" t="s">
        <v>193</v>
      </c>
      <c r="EN176" t="s">
        <v>193</v>
      </c>
      <c r="EO176" t="s">
        <v>193</v>
      </c>
      <c r="EP176" t="s">
        <v>193</v>
      </c>
      <c r="EQ176" t="s">
        <v>193</v>
      </c>
      <c r="ER176" t="s">
        <v>193</v>
      </c>
      <c r="ES176" t="s">
        <v>193</v>
      </c>
      <c r="ET176" t="s">
        <v>193</v>
      </c>
      <c r="EU176" t="s">
        <v>193</v>
      </c>
      <c r="EV176" t="s">
        <v>193</v>
      </c>
      <c r="EW176" t="s">
        <v>193</v>
      </c>
      <c r="EX176" t="s">
        <v>193</v>
      </c>
      <c r="EY176" t="s">
        <v>193</v>
      </c>
      <c r="EZ176" t="s">
        <v>193</v>
      </c>
      <c r="FA176" t="s">
        <v>193</v>
      </c>
      <c r="FB176" t="s">
        <v>193</v>
      </c>
      <c r="FC176" t="s">
        <v>193</v>
      </c>
      <c r="FD176" t="s">
        <v>193</v>
      </c>
      <c r="FE176" t="s">
        <v>193</v>
      </c>
      <c r="FF176" t="s">
        <v>193</v>
      </c>
      <c r="FG176" t="s">
        <v>193</v>
      </c>
      <c r="FH176" t="s">
        <v>193</v>
      </c>
      <c r="FI176" t="s">
        <v>193</v>
      </c>
      <c r="FJ176" t="s">
        <v>193</v>
      </c>
      <c r="FK176" t="s">
        <v>193</v>
      </c>
      <c r="FL176" t="s">
        <v>193</v>
      </c>
      <c r="FM176" t="s">
        <v>193</v>
      </c>
      <c r="FN176" t="s">
        <v>193</v>
      </c>
      <c r="FO176" t="s">
        <v>193</v>
      </c>
      <c r="FP176" t="s">
        <v>193</v>
      </c>
      <c r="FQ176" t="s">
        <v>193</v>
      </c>
      <c r="FR176" t="s">
        <v>193</v>
      </c>
      <c r="FS176" t="s">
        <v>193</v>
      </c>
      <c r="FT176" t="s">
        <v>193</v>
      </c>
      <c r="FU176" t="s">
        <v>193</v>
      </c>
      <c r="FV176" t="s">
        <v>193</v>
      </c>
      <c r="FW176" t="s">
        <v>193</v>
      </c>
      <c r="FX176" t="s">
        <v>193</v>
      </c>
      <c r="FY176" t="s">
        <v>193</v>
      </c>
      <c r="FZ176" t="s">
        <v>193</v>
      </c>
      <c r="GA176" t="s">
        <v>193</v>
      </c>
      <c r="GB176" t="s">
        <v>193</v>
      </c>
      <c r="GC176" t="s">
        <v>193</v>
      </c>
      <c r="GD176" t="s">
        <v>193</v>
      </c>
      <c r="GE176" t="s">
        <v>193</v>
      </c>
      <c r="GF176" t="s">
        <v>193</v>
      </c>
      <c r="GG176" t="s">
        <v>193</v>
      </c>
      <c r="GH176" t="s">
        <v>193</v>
      </c>
      <c r="GI176" t="s">
        <v>193</v>
      </c>
      <c r="GJ176" t="s">
        <v>193</v>
      </c>
      <c r="GK176" t="s">
        <v>193</v>
      </c>
      <c r="GL176" t="s">
        <v>193</v>
      </c>
      <c r="GM176" t="s">
        <v>193</v>
      </c>
      <c r="GN176" t="s">
        <v>193</v>
      </c>
      <c r="GO176" t="s">
        <v>193</v>
      </c>
      <c r="GP176" t="s">
        <v>193</v>
      </c>
      <c r="GQ176" t="s">
        <v>193</v>
      </c>
      <c r="GR176" t="s">
        <v>193</v>
      </c>
      <c r="GS176" t="s">
        <v>193</v>
      </c>
      <c r="GT176" t="s">
        <v>193</v>
      </c>
      <c r="GU176" t="s">
        <v>193</v>
      </c>
      <c r="GV176" t="s">
        <v>193</v>
      </c>
      <c r="GW176" t="s">
        <v>193</v>
      </c>
      <c r="GX176" t="s">
        <v>193</v>
      </c>
      <c r="GY176" t="s">
        <v>193</v>
      </c>
      <c r="GZ176" t="s">
        <v>193</v>
      </c>
      <c r="HA176" t="s">
        <v>193</v>
      </c>
      <c r="HB176" t="s">
        <v>193</v>
      </c>
      <c r="HC176" t="s">
        <v>193</v>
      </c>
      <c r="HD176" t="s">
        <v>193</v>
      </c>
      <c r="HE176" t="s">
        <v>193</v>
      </c>
      <c r="HF176" t="s">
        <v>193</v>
      </c>
      <c r="HG176" t="s">
        <v>193</v>
      </c>
      <c r="HH176" t="s">
        <v>193</v>
      </c>
      <c r="HI176" t="s">
        <v>193</v>
      </c>
      <c r="HJ176" t="s">
        <v>193</v>
      </c>
      <c r="HK176" t="s">
        <v>193</v>
      </c>
      <c r="HL176" t="s">
        <v>193</v>
      </c>
      <c r="HM176" t="s">
        <v>193</v>
      </c>
      <c r="HN176" t="s">
        <v>193</v>
      </c>
      <c r="HO176" t="s">
        <v>193</v>
      </c>
      <c r="HP176" t="s">
        <v>193</v>
      </c>
      <c r="HQ176" t="s">
        <v>193</v>
      </c>
      <c r="HR176" t="s">
        <v>193</v>
      </c>
      <c r="HS176" t="s">
        <v>193</v>
      </c>
      <c r="HT176" t="s">
        <v>193</v>
      </c>
      <c r="HU176" t="s">
        <v>193</v>
      </c>
      <c r="HV176" t="s">
        <v>193</v>
      </c>
      <c r="HW176" t="s">
        <v>193</v>
      </c>
      <c r="HX176" t="s">
        <v>193</v>
      </c>
      <c r="HY176" t="s">
        <v>193</v>
      </c>
      <c r="HZ176" t="s">
        <v>193</v>
      </c>
      <c r="IA176" t="s">
        <v>193</v>
      </c>
      <c r="IB176" t="s">
        <v>193</v>
      </c>
      <c r="IC176" t="s">
        <v>193</v>
      </c>
      <c r="ID176" t="s">
        <v>193</v>
      </c>
      <c r="IE176" t="s">
        <v>193</v>
      </c>
      <c r="IF176" t="s">
        <v>193</v>
      </c>
      <c r="IG176" t="s">
        <v>193</v>
      </c>
      <c r="IH176" t="s">
        <v>193</v>
      </c>
      <c r="II176" t="s">
        <v>193</v>
      </c>
      <c r="IJ176" t="s">
        <v>193</v>
      </c>
      <c r="IK176" t="s">
        <v>193</v>
      </c>
      <c r="IL176" t="s">
        <v>193</v>
      </c>
      <c r="IM176" t="s">
        <v>193</v>
      </c>
      <c r="IN176" t="s">
        <v>193</v>
      </c>
      <c r="IO176" t="s">
        <v>193</v>
      </c>
      <c r="IP176" t="s">
        <v>193</v>
      </c>
      <c r="IQ176" t="s">
        <v>193</v>
      </c>
      <c r="IR176" t="s">
        <v>193</v>
      </c>
      <c r="IS176" t="s">
        <v>193</v>
      </c>
      <c r="IT176" t="s">
        <v>193</v>
      </c>
      <c r="IU176" t="s">
        <v>193</v>
      </c>
      <c r="IV176" t="s">
        <v>193</v>
      </c>
      <c r="IW176" t="s">
        <v>193</v>
      </c>
      <c r="IX176" t="s">
        <v>193</v>
      </c>
      <c r="IY176" t="s">
        <v>193</v>
      </c>
      <c r="IZ176" t="s">
        <v>193</v>
      </c>
      <c r="JA176" t="s">
        <v>193</v>
      </c>
      <c r="JB176" t="s">
        <v>193</v>
      </c>
      <c r="JC176" t="s">
        <v>193</v>
      </c>
      <c r="JD176" t="s">
        <v>193</v>
      </c>
      <c r="JE176" t="s">
        <v>193</v>
      </c>
      <c r="JF176" t="s">
        <v>193</v>
      </c>
      <c r="JG176" t="s">
        <v>193</v>
      </c>
      <c r="JH176" t="s">
        <v>193</v>
      </c>
      <c r="JI176" t="s">
        <v>193</v>
      </c>
      <c r="JJ176" t="s">
        <v>193</v>
      </c>
      <c r="JK176" t="s">
        <v>193</v>
      </c>
      <c r="JL176" t="s">
        <v>193</v>
      </c>
      <c r="JM176" t="s">
        <v>193</v>
      </c>
      <c r="JN176" t="s">
        <v>193</v>
      </c>
      <c r="JO176" t="s">
        <v>193</v>
      </c>
      <c r="JP176" t="s">
        <v>193</v>
      </c>
      <c r="JQ176" t="s">
        <v>193</v>
      </c>
      <c r="JR176" t="s">
        <v>193</v>
      </c>
      <c r="JS176" t="s">
        <v>193</v>
      </c>
      <c r="JT176" t="s">
        <v>193</v>
      </c>
      <c r="JU176" t="s">
        <v>193</v>
      </c>
      <c r="JV176" t="s">
        <v>193</v>
      </c>
      <c r="JW176" t="s">
        <v>193</v>
      </c>
      <c r="JX176" t="s">
        <v>193</v>
      </c>
      <c r="JY176" t="s">
        <v>193</v>
      </c>
      <c r="JZ176" t="s">
        <v>193</v>
      </c>
      <c r="KA176" t="s">
        <v>193</v>
      </c>
      <c r="KB176" t="s">
        <v>193</v>
      </c>
      <c r="KC176" t="s">
        <v>193</v>
      </c>
      <c r="KD176" t="s">
        <v>193</v>
      </c>
      <c r="KE176" t="s">
        <v>193</v>
      </c>
      <c r="KF176" t="s">
        <v>193</v>
      </c>
      <c r="KG176" t="s">
        <v>193</v>
      </c>
      <c r="KH176" t="s">
        <v>193</v>
      </c>
      <c r="KI176" t="s">
        <v>193</v>
      </c>
      <c r="KJ176" t="s">
        <v>193</v>
      </c>
      <c r="KK176" t="s">
        <v>193</v>
      </c>
      <c r="KL176" t="s">
        <v>193</v>
      </c>
      <c r="KM176" t="s">
        <v>193</v>
      </c>
      <c r="KN176" t="s">
        <v>193</v>
      </c>
      <c r="KO176" t="s">
        <v>193</v>
      </c>
      <c r="KP176" t="s">
        <v>193</v>
      </c>
      <c r="KQ176" t="s">
        <v>193</v>
      </c>
      <c r="KR176" t="s">
        <v>193</v>
      </c>
      <c r="KS176" t="s">
        <v>193</v>
      </c>
      <c r="KT176" t="s">
        <v>193</v>
      </c>
      <c r="KU176" t="s">
        <v>109</v>
      </c>
      <c r="KV176" t="s">
        <v>505</v>
      </c>
      <c r="KW176" t="s">
        <v>3357</v>
      </c>
      <c r="KX176" t="s">
        <v>193</v>
      </c>
      <c r="KY176" t="s">
        <v>516</v>
      </c>
      <c r="KZ176" t="s">
        <v>3358</v>
      </c>
      <c r="LA176" t="s">
        <v>3357</v>
      </c>
      <c r="LB176" t="s">
        <v>810</v>
      </c>
      <c r="LC176" t="s">
        <v>193</v>
      </c>
      <c r="LD176" t="s">
        <v>3320</v>
      </c>
      <c r="LE176" t="s">
        <v>802</v>
      </c>
      <c r="LF176" t="s">
        <v>803</v>
      </c>
      <c r="LG176" t="s">
        <v>804</v>
      </c>
      <c r="LH176" t="s">
        <v>193</v>
      </c>
      <c r="LI176" t="s">
        <v>193</v>
      </c>
      <c r="LJ176" t="s">
        <v>193</v>
      </c>
      <c r="LK176" t="s">
        <v>193</v>
      </c>
      <c r="LL176" t="s">
        <v>193</v>
      </c>
      <c r="LM176">
        <v>0</v>
      </c>
      <c r="LN176">
        <v>0</v>
      </c>
      <c r="LO176" t="s">
        <v>193</v>
      </c>
      <c r="LP176" t="s">
        <v>156</v>
      </c>
      <c r="LQ176">
        <v>0</v>
      </c>
      <c r="LR176" t="s">
        <v>114</v>
      </c>
      <c r="LS176" t="s">
        <v>705</v>
      </c>
      <c r="LT176" t="s">
        <v>114</v>
      </c>
      <c r="LU176" t="s">
        <v>193</v>
      </c>
      <c r="LV176" t="s">
        <v>193</v>
      </c>
      <c r="LW176" t="s">
        <v>193</v>
      </c>
      <c r="LX176" t="s">
        <v>193</v>
      </c>
      <c r="LY176" t="s">
        <v>193</v>
      </c>
      <c r="LZ176" t="s">
        <v>193</v>
      </c>
      <c r="MA176" t="s">
        <v>193</v>
      </c>
      <c r="MB176" t="s">
        <v>193</v>
      </c>
      <c r="MC176" t="s">
        <v>193</v>
      </c>
      <c r="MD176" t="s">
        <v>193</v>
      </c>
      <c r="ME176" t="s">
        <v>193</v>
      </c>
      <c r="MF176" t="s">
        <v>193</v>
      </c>
      <c r="MG176" t="s">
        <v>193</v>
      </c>
      <c r="MH176" t="s">
        <v>114</v>
      </c>
      <c r="MI176" t="s">
        <v>193</v>
      </c>
      <c r="MJ176" t="s">
        <v>193</v>
      </c>
      <c r="MK176" t="s">
        <v>193</v>
      </c>
      <c r="ML176" t="s">
        <v>193</v>
      </c>
      <c r="MM176" t="s">
        <v>193</v>
      </c>
      <c r="MN176" t="s">
        <v>193</v>
      </c>
      <c r="MO176" t="s">
        <v>193</v>
      </c>
      <c r="MP176" t="s">
        <v>193</v>
      </c>
      <c r="MQ176" t="s">
        <v>193</v>
      </c>
      <c r="MR176" t="s">
        <v>193</v>
      </c>
      <c r="MS176" t="s">
        <v>193</v>
      </c>
      <c r="MT176" t="s">
        <v>193</v>
      </c>
      <c r="MU176" t="s">
        <v>193</v>
      </c>
      <c r="MV176" t="s">
        <v>193</v>
      </c>
      <c r="MW176" t="s">
        <v>193</v>
      </c>
      <c r="MX176" t="s">
        <v>193</v>
      </c>
      <c r="MY176" t="s">
        <v>193</v>
      </c>
      <c r="MZ176" t="s">
        <v>193</v>
      </c>
      <c r="NA176" t="s">
        <v>193</v>
      </c>
      <c r="NB176" t="s">
        <v>193</v>
      </c>
      <c r="NC176">
        <v>196811780</v>
      </c>
      <c r="ND176" t="s">
        <v>3657</v>
      </c>
      <c r="NE176" t="s">
        <v>4431</v>
      </c>
      <c r="NF176" t="s">
        <v>193</v>
      </c>
      <c r="NG176" t="s">
        <v>699</v>
      </c>
      <c r="NH176" t="s">
        <v>700</v>
      </c>
      <c r="NI176" t="s">
        <v>611</v>
      </c>
      <c r="NJ176" t="s">
        <v>193</v>
      </c>
      <c r="NK176">
        <v>178</v>
      </c>
    </row>
    <row r="177" spans="1:375" x14ac:dyDescent="0.35">
      <c r="A177" t="s">
        <v>4432</v>
      </c>
      <c r="B177" t="s">
        <v>4433</v>
      </c>
      <c r="C177" t="s">
        <v>3622</v>
      </c>
      <c r="D177">
        <v>2.7777777795563452E-3</v>
      </c>
      <c r="E177" t="s">
        <v>193</v>
      </c>
      <c r="F177" t="s">
        <v>193</v>
      </c>
      <c r="G177" t="s">
        <v>193</v>
      </c>
      <c r="H177" t="s">
        <v>3622</v>
      </c>
      <c r="I177" t="s">
        <v>161</v>
      </c>
      <c r="J177" t="s">
        <v>193</v>
      </c>
      <c r="K177" t="s">
        <v>162</v>
      </c>
      <c r="L177" t="s">
        <v>161</v>
      </c>
      <c r="M177" t="s">
        <v>161</v>
      </c>
      <c r="N177" t="s">
        <v>107</v>
      </c>
      <c r="O177" t="s">
        <v>3644</v>
      </c>
      <c r="P177" t="s">
        <v>108</v>
      </c>
      <c r="Q177" t="s">
        <v>517</v>
      </c>
      <c r="R177" t="s">
        <v>3644</v>
      </c>
      <c r="S177" t="s">
        <v>117</v>
      </c>
      <c r="T177" t="s">
        <v>119</v>
      </c>
      <c r="U177" t="s">
        <v>169</v>
      </c>
      <c r="V177" t="s">
        <v>119</v>
      </c>
      <c r="W177" t="s">
        <v>233</v>
      </c>
      <c r="X177" t="s">
        <v>232</v>
      </c>
      <c r="Y177" t="s">
        <v>233</v>
      </c>
      <c r="Z177" t="s">
        <v>3624</v>
      </c>
      <c r="AA177" t="s">
        <v>193</v>
      </c>
      <c r="AB177" t="s">
        <v>564</v>
      </c>
      <c r="AC177" t="s">
        <v>3624</v>
      </c>
      <c r="AD177" t="s">
        <v>3624</v>
      </c>
      <c r="AE177" t="s">
        <v>704</v>
      </c>
      <c r="AF177" t="s">
        <v>193</v>
      </c>
      <c r="AG177" t="s">
        <v>170</v>
      </c>
      <c r="AH177" t="s">
        <v>704</v>
      </c>
      <c r="AI177" t="s">
        <v>704</v>
      </c>
      <c r="AJ177" t="s">
        <v>536</v>
      </c>
      <c r="AK177" t="s">
        <v>3317</v>
      </c>
      <c r="AL177" t="s">
        <v>109</v>
      </c>
      <c r="AM177" t="s">
        <v>193</v>
      </c>
      <c r="AN177" t="s">
        <v>109</v>
      </c>
      <c r="AO177" t="s">
        <v>193</v>
      </c>
      <c r="AP177" t="s">
        <v>491</v>
      </c>
      <c r="AQ177" t="s">
        <v>193</v>
      </c>
      <c r="AR177" t="s">
        <v>193</v>
      </c>
      <c r="AS177" t="s">
        <v>193</v>
      </c>
      <c r="AT177" t="s">
        <v>193</v>
      </c>
      <c r="AU177" t="s">
        <v>193</v>
      </c>
      <c r="AV177" t="s">
        <v>193</v>
      </c>
      <c r="AW177" t="s">
        <v>193</v>
      </c>
      <c r="AX177" t="s">
        <v>193</v>
      </c>
      <c r="AY177" t="s">
        <v>193</v>
      </c>
      <c r="AZ177" t="s">
        <v>193</v>
      </c>
      <c r="BA177" t="s">
        <v>193</v>
      </c>
      <c r="BB177" t="s">
        <v>193</v>
      </c>
      <c r="BC177" t="s">
        <v>193</v>
      </c>
      <c r="BD177" t="s">
        <v>193</v>
      </c>
      <c r="BE177" t="s">
        <v>193</v>
      </c>
      <c r="BF177" t="s">
        <v>193</v>
      </c>
      <c r="BG177" t="s">
        <v>193</v>
      </c>
      <c r="BH177" t="s">
        <v>193</v>
      </c>
      <c r="BI177" t="s">
        <v>193</v>
      </c>
      <c r="BJ177" t="s">
        <v>193</v>
      </c>
      <c r="BK177" t="s">
        <v>193</v>
      </c>
      <c r="BL177" t="s">
        <v>193</v>
      </c>
      <c r="BM177" t="s">
        <v>193</v>
      </c>
      <c r="BN177" t="s">
        <v>193</v>
      </c>
      <c r="BO177" t="s">
        <v>193</v>
      </c>
      <c r="BP177" t="s">
        <v>193</v>
      </c>
      <c r="BQ177" t="s">
        <v>193</v>
      </c>
      <c r="BR177" t="s">
        <v>193</v>
      </c>
      <c r="BS177" t="s">
        <v>193</v>
      </c>
      <c r="BT177" t="s">
        <v>193</v>
      </c>
      <c r="BU177" t="s">
        <v>193</v>
      </c>
      <c r="BV177" t="s">
        <v>193</v>
      </c>
      <c r="BW177" t="s">
        <v>193</v>
      </c>
      <c r="BX177" t="s">
        <v>193</v>
      </c>
      <c r="BY177" t="s">
        <v>193</v>
      </c>
      <c r="BZ177" t="s">
        <v>193</v>
      </c>
      <c r="CA177" t="s">
        <v>193</v>
      </c>
      <c r="CB177" t="s">
        <v>193</v>
      </c>
      <c r="CC177" t="s">
        <v>193</v>
      </c>
      <c r="CD177" t="s">
        <v>193</v>
      </c>
      <c r="CE177" t="s">
        <v>193</v>
      </c>
      <c r="CF177" t="s">
        <v>193</v>
      </c>
      <c r="CG177" t="s">
        <v>193</v>
      </c>
      <c r="CH177" t="s">
        <v>193</v>
      </c>
      <c r="CI177" t="s">
        <v>193</v>
      </c>
      <c r="CJ177" t="s">
        <v>193</v>
      </c>
      <c r="CK177" t="s">
        <v>193</v>
      </c>
      <c r="CL177" t="s">
        <v>193</v>
      </c>
      <c r="CM177" t="s">
        <v>193</v>
      </c>
      <c r="CN177" t="s">
        <v>193</v>
      </c>
      <c r="CO177" t="s">
        <v>193</v>
      </c>
      <c r="CP177" t="s">
        <v>193</v>
      </c>
      <c r="CQ177" t="s">
        <v>193</v>
      </c>
      <c r="CR177" t="s">
        <v>193</v>
      </c>
      <c r="CS177" t="s">
        <v>193</v>
      </c>
      <c r="CT177" t="s">
        <v>193</v>
      </c>
      <c r="CU177" t="s">
        <v>193</v>
      </c>
      <c r="CV177" t="s">
        <v>193</v>
      </c>
      <c r="CW177" t="s">
        <v>193</v>
      </c>
      <c r="CX177" t="s">
        <v>193</v>
      </c>
      <c r="CY177" t="s">
        <v>193</v>
      </c>
      <c r="CZ177" t="s">
        <v>193</v>
      </c>
      <c r="DA177" t="s">
        <v>193</v>
      </c>
      <c r="DB177" t="s">
        <v>193</v>
      </c>
      <c r="DC177" t="s">
        <v>193</v>
      </c>
      <c r="DD177" t="s">
        <v>193</v>
      </c>
      <c r="DE177" t="s">
        <v>193</v>
      </c>
      <c r="DF177" t="s">
        <v>193</v>
      </c>
      <c r="DG177" t="s">
        <v>193</v>
      </c>
      <c r="DH177" t="s">
        <v>193</v>
      </c>
      <c r="DI177" t="s">
        <v>193</v>
      </c>
      <c r="DJ177" t="s">
        <v>193</v>
      </c>
      <c r="DK177" t="s">
        <v>193</v>
      </c>
      <c r="DL177" t="s">
        <v>193</v>
      </c>
      <c r="DM177" t="s">
        <v>193</v>
      </c>
      <c r="DN177" t="s">
        <v>193</v>
      </c>
      <c r="DO177" t="s">
        <v>193</v>
      </c>
      <c r="DP177" t="s">
        <v>193</v>
      </c>
      <c r="DQ177" t="s">
        <v>193</v>
      </c>
      <c r="DR177" t="s">
        <v>193</v>
      </c>
      <c r="DS177" t="s">
        <v>193</v>
      </c>
      <c r="DT177" t="s">
        <v>193</v>
      </c>
      <c r="DU177" t="s">
        <v>193</v>
      </c>
      <c r="DV177" t="s">
        <v>193</v>
      </c>
      <c r="DW177" t="s">
        <v>193</v>
      </c>
      <c r="DX177" t="s">
        <v>193</v>
      </c>
      <c r="DY177" t="s">
        <v>193</v>
      </c>
      <c r="DZ177" t="s">
        <v>193</v>
      </c>
      <c r="EA177" t="s">
        <v>193</v>
      </c>
      <c r="EB177" t="s">
        <v>193</v>
      </c>
      <c r="EC177" t="s">
        <v>193</v>
      </c>
      <c r="ED177" t="s">
        <v>193</v>
      </c>
      <c r="EE177" t="s">
        <v>193</v>
      </c>
      <c r="EF177" t="s">
        <v>193</v>
      </c>
      <c r="EG177" t="s">
        <v>193</v>
      </c>
      <c r="EH177" t="s">
        <v>193</v>
      </c>
      <c r="EI177" t="s">
        <v>193</v>
      </c>
      <c r="EJ177" t="s">
        <v>193</v>
      </c>
      <c r="EK177" t="s">
        <v>193</v>
      </c>
      <c r="EL177" t="s">
        <v>193</v>
      </c>
      <c r="EM177" t="s">
        <v>193</v>
      </c>
      <c r="EN177" t="s">
        <v>193</v>
      </c>
      <c r="EO177" t="s">
        <v>193</v>
      </c>
      <c r="EP177" t="s">
        <v>193</v>
      </c>
      <c r="EQ177" t="s">
        <v>193</v>
      </c>
      <c r="ER177" t="s">
        <v>193</v>
      </c>
      <c r="ES177" t="s">
        <v>193</v>
      </c>
      <c r="ET177" t="s">
        <v>193</v>
      </c>
      <c r="EU177" t="s">
        <v>193</v>
      </c>
      <c r="EV177" t="s">
        <v>193</v>
      </c>
      <c r="EW177" t="s">
        <v>193</v>
      </c>
      <c r="EX177" t="s">
        <v>193</v>
      </c>
      <c r="EY177" t="s">
        <v>193</v>
      </c>
      <c r="EZ177" t="s">
        <v>193</v>
      </c>
      <c r="FA177" t="s">
        <v>193</v>
      </c>
      <c r="FB177" t="s">
        <v>193</v>
      </c>
      <c r="FC177" t="s">
        <v>193</v>
      </c>
      <c r="FD177" t="s">
        <v>193</v>
      </c>
      <c r="FE177" t="s">
        <v>193</v>
      </c>
      <c r="FF177" t="s">
        <v>193</v>
      </c>
      <c r="FG177" t="s">
        <v>193</v>
      </c>
      <c r="FH177" t="s">
        <v>193</v>
      </c>
      <c r="FI177" t="s">
        <v>193</v>
      </c>
      <c r="FJ177" t="s">
        <v>193</v>
      </c>
      <c r="FK177" t="s">
        <v>193</v>
      </c>
      <c r="FL177" t="s">
        <v>193</v>
      </c>
      <c r="FM177" t="s">
        <v>193</v>
      </c>
      <c r="FN177" t="s">
        <v>193</v>
      </c>
      <c r="FO177" t="s">
        <v>193</v>
      </c>
      <c r="FP177" t="s">
        <v>193</v>
      </c>
      <c r="FQ177" t="s">
        <v>193</v>
      </c>
      <c r="FR177" t="s">
        <v>193</v>
      </c>
      <c r="FS177" t="s">
        <v>193</v>
      </c>
      <c r="FT177" t="s">
        <v>193</v>
      </c>
      <c r="FU177" t="s">
        <v>193</v>
      </c>
      <c r="FV177" t="s">
        <v>193</v>
      </c>
      <c r="FW177" t="s">
        <v>193</v>
      </c>
      <c r="FX177" t="s">
        <v>193</v>
      </c>
      <c r="FY177" t="s">
        <v>193</v>
      </c>
      <c r="FZ177" t="s">
        <v>193</v>
      </c>
      <c r="GA177" t="s">
        <v>193</v>
      </c>
      <c r="GB177" t="s">
        <v>193</v>
      </c>
      <c r="GC177" t="s">
        <v>193</v>
      </c>
      <c r="GD177" t="s">
        <v>193</v>
      </c>
      <c r="GE177" t="s">
        <v>193</v>
      </c>
      <c r="GF177" t="s">
        <v>193</v>
      </c>
      <c r="GG177" t="s">
        <v>193</v>
      </c>
      <c r="GH177" t="s">
        <v>193</v>
      </c>
      <c r="GI177" t="s">
        <v>193</v>
      </c>
      <c r="GJ177" t="s">
        <v>193</v>
      </c>
      <c r="GK177" t="s">
        <v>193</v>
      </c>
      <c r="GL177" t="s">
        <v>193</v>
      </c>
      <c r="GM177" t="s">
        <v>193</v>
      </c>
      <c r="GN177" t="s">
        <v>193</v>
      </c>
      <c r="GO177" t="s">
        <v>193</v>
      </c>
      <c r="GP177" t="s">
        <v>193</v>
      </c>
      <c r="GQ177" t="s">
        <v>193</v>
      </c>
      <c r="GR177" t="s">
        <v>193</v>
      </c>
      <c r="GS177" t="s">
        <v>193</v>
      </c>
      <c r="GT177" t="s">
        <v>193</v>
      </c>
      <c r="GU177" t="s">
        <v>193</v>
      </c>
      <c r="GV177" t="s">
        <v>193</v>
      </c>
      <c r="GW177" t="s">
        <v>193</v>
      </c>
      <c r="GX177" t="s">
        <v>193</v>
      </c>
      <c r="GY177" t="s">
        <v>193</v>
      </c>
      <c r="GZ177" t="s">
        <v>193</v>
      </c>
      <c r="HA177" t="s">
        <v>193</v>
      </c>
      <c r="HB177" t="s">
        <v>193</v>
      </c>
      <c r="HC177" t="s">
        <v>193</v>
      </c>
      <c r="HD177" t="s">
        <v>193</v>
      </c>
      <c r="HE177" t="s">
        <v>193</v>
      </c>
      <c r="HF177" t="s">
        <v>193</v>
      </c>
      <c r="HG177" t="s">
        <v>193</v>
      </c>
      <c r="HH177" t="s">
        <v>193</v>
      </c>
      <c r="HI177" t="s">
        <v>193</v>
      </c>
      <c r="HJ177" t="s">
        <v>193</v>
      </c>
      <c r="HK177" t="s">
        <v>193</v>
      </c>
      <c r="HL177" t="s">
        <v>193</v>
      </c>
      <c r="HM177" t="s">
        <v>193</v>
      </c>
      <c r="HN177" t="s">
        <v>193</v>
      </c>
      <c r="HO177" t="s">
        <v>193</v>
      </c>
      <c r="HP177" t="s">
        <v>193</v>
      </c>
      <c r="HQ177" t="s">
        <v>193</v>
      </c>
      <c r="HR177" t="s">
        <v>193</v>
      </c>
      <c r="HS177" t="s">
        <v>193</v>
      </c>
      <c r="HT177" t="s">
        <v>193</v>
      </c>
      <c r="HU177" t="s">
        <v>193</v>
      </c>
      <c r="HV177" t="s">
        <v>193</v>
      </c>
      <c r="HW177" t="s">
        <v>193</v>
      </c>
      <c r="HX177" t="s">
        <v>193</v>
      </c>
      <c r="HY177" t="s">
        <v>193</v>
      </c>
      <c r="HZ177" t="s">
        <v>193</v>
      </c>
      <c r="IA177" t="s">
        <v>193</v>
      </c>
      <c r="IB177" t="s">
        <v>193</v>
      </c>
      <c r="IC177" t="s">
        <v>193</v>
      </c>
      <c r="ID177" t="s">
        <v>193</v>
      </c>
      <c r="IE177" t="s">
        <v>193</v>
      </c>
      <c r="IF177" t="s">
        <v>193</v>
      </c>
      <c r="IG177" t="s">
        <v>193</v>
      </c>
      <c r="IH177" t="s">
        <v>193</v>
      </c>
      <c r="II177" t="s">
        <v>193</v>
      </c>
      <c r="IJ177" t="s">
        <v>193</v>
      </c>
      <c r="IK177" t="s">
        <v>193</v>
      </c>
      <c r="IL177" t="s">
        <v>193</v>
      </c>
      <c r="IM177" t="s">
        <v>193</v>
      </c>
      <c r="IN177" t="s">
        <v>193</v>
      </c>
      <c r="IO177" t="s">
        <v>193</v>
      </c>
      <c r="IP177" t="s">
        <v>193</v>
      </c>
      <c r="IQ177" t="s">
        <v>193</v>
      </c>
      <c r="IR177" t="s">
        <v>193</v>
      </c>
      <c r="IS177" t="s">
        <v>193</v>
      </c>
      <c r="IT177" t="s">
        <v>193</v>
      </c>
      <c r="IU177" t="s">
        <v>193</v>
      </c>
      <c r="IV177" t="s">
        <v>193</v>
      </c>
      <c r="IW177" t="s">
        <v>193</v>
      </c>
      <c r="IX177" t="s">
        <v>193</v>
      </c>
      <c r="IY177" t="s">
        <v>193</v>
      </c>
      <c r="IZ177" t="s">
        <v>193</v>
      </c>
      <c r="JA177" t="s">
        <v>193</v>
      </c>
      <c r="JB177" t="s">
        <v>193</v>
      </c>
      <c r="JC177" t="s">
        <v>193</v>
      </c>
      <c r="JD177" t="s">
        <v>193</v>
      </c>
      <c r="JE177" t="s">
        <v>193</v>
      </c>
      <c r="JF177" t="s">
        <v>193</v>
      </c>
      <c r="JG177" t="s">
        <v>193</v>
      </c>
      <c r="JH177" t="s">
        <v>193</v>
      </c>
      <c r="JI177" t="s">
        <v>193</v>
      </c>
      <c r="JJ177" t="s">
        <v>193</v>
      </c>
      <c r="JK177" t="s">
        <v>193</v>
      </c>
      <c r="JL177" t="s">
        <v>193</v>
      </c>
      <c r="JM177" t="s">
        <v>193</v>
      </c>
      <c r="JN177" t="s">
        <v>193</v>
      </c>
      <c r="JO177" t="s">
        <v>193</v>
      </c>
      <c r="JP177" t="s">
        <v>193</v>
      </c>
      <c r="JQ177" t="s">
        <v>193</v>
      </c>
      <c r="JR177" t="s">
        <v>193</v>
      </c>
      <c r="JS177" t="s">
        <v>193</v>
      </c>
      <c r="JT177" t="s">
        <v>193</v>
      </c>
      <c r="JU177" t="s">
        <v>193</v>
      </c>
      <c r="JV177" t="s">
        <v>193</v>
      </c>
      <c r="JW177" t="s">
        <v>193</v>
      </c>
      <c r="JX177" t="s">
        <v>193</v>
      </c>
      <c r="JY177" t="s">
        <v>193</v>
      </c>
      <c r="JZ177" t="s">
        <v>193</v>
      </c>
      <c r="KA177" t="s">
        <v>193</v>
      </c>
      <c r="KB177" t="s">
        <v>193</v>
      </c>
      <c r="KC177" t="s">
        <v>193</v>
      </c>
      <c r="KD177" t="s">
        <v>193</v>
      </c>
      <c r="KE177" t="s">
        <v>193</v>
      </c>
      <c r="KF177" t="s">
        <v>193</v>
      </c>
      <c r="KG177" t="s">
        <v>193</v>
      </c>
      <c r="KH177" t="s">
        <v>193</v>
      </c>
      <c r="KI177" t="s">
        <v>193</v>
      </c>
      <c r="KJ177" t="s">
        <v>193</v>
      </c>
      <c r="KK177" t="s">
        <v>193</v>
      </c>
      <c r="KL177" t="s">
        <v>193</v>
      </c>
      <c r="KM177" t="s">
        <v>193</v>
      </c>
      <c r="KN177" t="s">
        <v>193</v>
      </c>
      <c r="KO177" t="s">
        <v>193</v>
      </c>
      <c r="KP177" t="s">
        <v>193</v>
      </c>
      <c r="KQ177" t="s">
        <v>193</v>
      </c>
      <c r="KR177" t="s">
        <v>193</v>
      </c>
      <c r="KS177" t="s">
        <v>193</v>
      </c>
      <c r="KT177" t="s">
        <v>193</v>
      </c>
      <c r="KU177" t="s">
        <v>109</v>
      </c>
      <c r="KV177" t="s">
        <v>505</v>
      </c>
      <c r="KW177" t="s">
        <v>3318</v>
      </c>
      <c r="KX177" t="s">
        <v>193</v>
      </c>
      <c r="KY177" t="s">
        <v>506</v>
      </c>
      <c r="KZ177" t="s">
        <v>3319</v>
      </c>
      <c r="LA177" t="s">
        <v>3318</v>
      </c>
      <c r="LB177" t="s">
        <v>800</v>
      </c>
      <c r="LC177" t="s">
        <v>193</v>
      </c>
      <c r="LD177" t="s">
        <v>3320</v>
      </c>
      <c r="LE177" t="s">
        <v>797</v>
      </c>
      <c r="LF177" t="s">
        <v>798</v>
      </c>
      <c r="LG177" t="s">
        <v>799</v>
      </c>
      <c r="LH177" t="s">
        <v>193</v>
      </c>
      <c r="LI177" t="s">
        <v>193</v>
      </c>
      <c r="LJ177" t="s">
        <v>193</v>
      </c>
      <c r="LK177" t="s">
        <v>193</v>
      </c>
      <c r="LL177" t="s">
        <v>193</v>
      </c>
      <c r="LM177">
        <v>25</v>
      </c>
      <c r="LN177">
        <v>5</v>
      </c>
      <c r="LO177" t="s">
        <v>193</v>
      </c>
      <c r="LP177" t="s">
        <v>156</v>
      </c>
      <c r="LQ177">
        <v>5</v>
      </c>
      <c r="LR177" t="s">
        <v>109</v>
      </c>
      <c r="LS177" t="s">
        <v>193</v>
      </c>
      <c r="LT177" t="s">
        <v>114</v>
      </c>
      <c r="LU177" t="s">
        <v>193</v>
      </c>
      <c r="LV177" t="s">
        <v>193</v>
      </c>
      <c r="LW177" t="s">
        <v>193</v>
      </c>
      <c r="LX177" t="s">
        <v>193</v>
      </c>
      <c r="LY177" t="s">
        <v>193</v>
      </c>
      <c r="LZ177" t="s">
        <v>193</v>
      </c>
      <c r="MA177" t="s">
        <v>193</v>
      </c>
      <c r="MB177" t="s">
        <v>193</v>
      </c>
      <c r="MC177" t="s">
        <v>193</v>
      </c>
      <c r="MD177" t="s">
        <v>193</v>
      </c>
      <c r="ME177" t="s">
        <v>193</v>
      </c>
      <c r="MF177" t="s">
        <v>193</v>
      </c>
      <c r="MG177" t="s">
        <v>193</v>
      </c>
      <c r="MH177" t="s">
        <v>114</v>
      </c>
      <c r="MI177" t="s">
        <v>193</v>
      </c>
      <c r="MJ177" t="s">
        <v>193</v>
      </c>
      <c r="MK177" t="s">
        <v>193</v>
      </c>
      <c r="ML177" t="s">
        <v>193</v>
      </c>
      <c r="MM177" t="s">
        <v>193</v>
      </c>
      <c r="MN177" t="s">
        <v>193</v>
      </c>
      <c r="MO177" t="s">
        <v>193</v>
      </c>
      <c r="MP177" t="s">
        <v>193</v>
      </c>
      <c r="MQ177" t="s">
        <v>193</v>
      </c>
      <c r="MR177" t="s">
        <v>193</v>
      </c>
      <c r="MS177" t="s">
        <v>193</v>
      </c>
      <c r="MT177" t="s">
        <v>193</v>
      </c>
      <c r="MU177" t="s">
        <v>193</v>
      </c>
      <c r="MV177" t="s">
        <v>193</v>
      </c>
      <c r="MW177" t="s">
        <v>193</v>
      </c>
      <c r="MX177" t="s">
        <v>193</v>
      </c>
      <c r="MY177" t="s">
        <v>193</v>
      </c>
      <c r="MZ177" t="s">
        <v>193</v>
      </c>
      <c r="NA177" t="s">
        <v>193</v>
      </c>
      <c r="NB177" t="s">
        <v>193</v>
      </c>
      <c r="NC177">
        <v>196811792</v>
      </c>
      <c r="ND177" t="s">
        <v>3658</v>
      </c>
      <c r="NE177" t="s">
        <v>4434</v>
      </c>
      <c r="NF177" t="s">
        <v>193</v>
      </c>
      <c r="NG177" t="s">
        <v>699</v>
      </c>
      <c r="NH177" t="s">
        <v>700</v>
      </c>
      <c r="NI177" t="s">
        <v>611</v>
      </c>
      <c r="NJ177" t="s">
        <v>193</v>
      </c>
      <c r="NK177">
        <v>179</v>
      </c>
    </row>
    <row r="178" spans="1:375" x14ac:dyDescent="0.35">
      <c r="A178" t="s">
        <v>4435</v>
      </c>
      <c r="B178" t="s">
        <v>4436</v>
      </c>
      <c r="C178" t="s">
        <v>3622</v>
      </c>
      <c r="D178">
        <v>2.7777777795563452E-3</v>
      </c>
      <c r="E178" t="s">
        <v>193</v>
      </c>
      <c r="F178" t="s">
        <v>193</v>
      </c>
      <c r="G178" t="s">
        <v>193</v>
      </c>
      <c r="H178" t="s">
        <v>3622</v>
      </c>
      <c r="I178" t="s">
        <v>161</v>
      </c>
      <c r="J178" t="s">
        <v>193</v>
      </c>
      <c r="K178" t="s">
        <v>162</v>
      </c>
      <c r="L178" t="s">
        <v>161</v>
      </c>
      <c r="M178" t="s">
        <v>161</v>
      </c>
      <c r="N178" t="s">
        <v>107</v>
      </c>
      <c r="O178" t="s">
        <v>3644</v>
      </c>
      <c r="P178" t="s">
        <v>108</v>
      </c>
      <c r="Q178" t="s">
        <v>517</v>
      </c>
      <c r="R178" t="s">
        <v>3644</v>
      </c>
      <c r="S178" t="s">
        <v>117</v>
      </c>
      <c r="T178" t="s">
        <v>119</v>
      </c>
      <c r="U178" t="s">
        <v>169</v>
      </c>
      <c r="V178" t="s">
        <v>119</v>
      </c>
      <c r="W178" t="s">
        <v>233</v>
      </c>
      <c r="X178" t="s">
        <v>232</v>
      </c>
      <c r="Y178" t="s">
        <v>233</v>
      </c>
      <c r="Z178" t="s">
        <v>3624</v>
      </c>
      <c r="AA178" t="s">
        <v>193</v>
      </c>
      <c r="AB178" t="s">
        <v>564</v>
      </c>
      <c r="AC178" t="s">
        <v>3624</v>
      </c>
      <c r="AD178" t="s">
        <v>3624</v>
      </c>
      <c r="AE178" t="s">
        <v>704</v>
      </c>
      <c r="AF178" t="s">
        <v>193</v>
      </c>
      <c r="AG178" t="s">
        <v>170</v>
      </c>
      <c r="AH178" t="s">
        <v>704</v>
      </c>
      <c r="AI178" t="s">
        <v>704</v>
      </c>
      <c r="AJ178" t="s">
        <v>536</v>
      </c>
      <c r="AK178" t="s">
        <v>3317</v>
      </c>
      <c r="AL178" t="s">
        <v>109</v>
      </c>
      <c r="AM178" t="s">
        <v>193</v>
      </c>
      <c r="AN178" t="s">
        <v>109</v>
      </c>
      <c r="AO178" t="s">
        <v>193</v>
      </c>
      <c r="AP178" t="s">
        <v>491</v>
      </c>
      <c r="AQ178" t="s">
        <v>193</v>
      </c>
      <c r="AR178" t="s">
        <v>193</v>
      </c>
      <c r="AS178" t="s">
        <v>193</v>
      </c>
      <c r="AT178" t="s">
        <v>193</v>
      </c>
      <c r="AU178" t="s">
        <v>193</v>
      </c>
      <c r="AV178" t="s">
        <v>193</v>
      </c>
      <c r="AW178" t="s">
        <v>193</v>
      </c>
      <c r="AX178" t="s">
        <v>193</v>
      </c>
      <c r="AY178" t="s">
        <v>193</v>
      </c>
      <c r="AZ178" t="s">
        <v>193</v>
      </c>
      <c r="BA178" t="s">
        <v>193</v>
      </c>
      <c r="BB178" t="s">
        <v>193</v>
      </c>
      <c r="BC178" t="s">
        <v>193</v>
      </c>
      <c r="BD178" t="s">
        <v>193</v>
      </c>
      <c r="BE178" t="s">
        <v>193</v>
      </c>
      <c r="BF178" t="s">
        <v>193</v>
      </c>
      <c r="BG178" t="s">
        <v>193</v>
      </c>
      <c r="BH178" t="s">
        <v>193</v>
      </c>
      <c r="BI178" t="s">
        <v>193</v>
      </c>
      <c r="BJ178" t="s">
        <v>193</v>
      </c>
      <c r="BK178" t="s">
        <v>193</v>
      </c>
      <c r="BL178" t="s">
        <v>193</v>
      </c>
      <c r="BM178" t="s">
        <v>193</v>
      </c>
      <c r="BN178" t="s">
        <v>193</v>
      </c>
      <c r="BO178" t="s">
        <v>193</v>
      </c>
      <c r="BP178" t="s">
        <v>193</v>
      </c>
      <c r="BQ178" t="s">
        <v>193</v>
      </c>
      <c r="BR178" t="s">
        <v>193</v>
      </c>
      <c r="BS178" t="s">
        <v>193</v>
      </c>
      <c r="BT178" t="s">
        <v>193</v>
      </c>
      <c r="BU178" t="s">
        <v>193</v>
      </c>
      <c r="BV178" t="s">
        <v>193</v>
      </c>
      <c r="BW178" t="s">
        <v>193</v>
      </c>
      <c r="BX178" t="s">
        <v>193</v>
      </c>
      <c r="BY178" t="s">
        <v>193</v>
      </c>
      <c r="BZ178" t="s">
        <v>193</v>
      </c>
      <c r="CA178" t="s">
        <v>193</v>
      </c>
      <c r="CB178" t="s">
        <v>193</v>
      </c>
      <c r="CC178" t="s">
        <v>193</v>
      </c>
      <c r="CD178" t="s">
        <v>193</v>
      </c>
      <c r="CE178" t="s">
        <v>193</v>
      </c>
      <c r="CF178" t="s">
        <v>193</v>
      </c>
      <c r="CG178" t="s">
        <v>193</v>
      </c>
      <c r="CH178" t="s">
        <v>193</v>
      </c>
      <c r="CI178" t="s">
        <v>193</v>
      </c>
      <c r="CJ178" t="s">
        <v>193</v>
      </c>
      <c r="CK178" t="s">
        <v>193</v>
      </c>
      <c r="CL178" t="s">
        <v>193</v>
      </c>
      <c r="CM178" t="s">
        <v>193</v>
      </c>
      <c r="CN178" t="s">
        <v>193</v>
      </c>
      <c r="CO178" t="s">
        <v>193</v>
      </c>
      <c r="CP178" t="s">
        <v>193</v>
      </c>
      <c r="CQ178" t="s">
        <v>193</v>
      </c>
      <c r="CR178" t="s">
        <v>193</v>
      </c>
      <c r="CS178" t="s">
        <v>193</v>
      </c>
      <c r="CT178" t="s">
        <v>193</v>
      </c>
      <c r="CU178" t="s">
        <v>193</v>
      </c>
      <c r="CV178" t="s">
        <v>193</v>
      </c>
      <c r="CW178" t="s">
        <v>193</v>
      </c>
      <c r="CX178" t="s">
        <v>193</v>
      </c>
      <c r="CY178" t="s">
        <v>193</v>
      </c>
      <c r="CZ178" t="s">
        <v>193</v>
      </c>
      <c r="DA178" t="s">
        <v>193</v>
      </c>
      <c r="DB178" t="s">
        <v>193</v>
      </c>
      <c r="DC178" t="s">
        <v>193</v>
      </c>
      <c r="DD178" t="s">
        <v>193</v>
      </c>
      <c r="DE178" t="s">
        <v>193</v>
      </c>
      <c r="DF178" t="s">
        <v>193</v>
      </c>
      <c r="DG178" t="s">
        <v>193</v>
      </c>
      <c r="DH178" t="s">
        <v>193</v>
      </c>
      <c r="DI178" t="s">
        <v>193</v>
      </c>
      <c r="DJ178" t="s">
        <v>193</v>
      </c>
      <c r="DK178" t="s">
        <v>193</v>
      </c>
      <c r="DL178" t="s">
        <v>193</v>
      </c>
      <c r="DM178" t="s">
        <v>193</v>
      </c>
      <c r="DN178" t="s">
        <v>193</v>
      </c>
      <c r="DO178" t="s">
        <v>193</v>
      </c>
      <c r="DP178" t="s">
        <v>193</v>
      </c>
      <c r="DQ178" t="s">
        <v>193</v>
      </c>
      <c r="DR178" t="s">
        <v>193</v>
      </c>
      <c r="DS178" t="s">
        <v>193</v>
      </c>
      <c r="DT178" t="s">
        <v>193</v>
      </c>
      <c r="DU178" t="s">
        <v>193</v>
      </c>
      <c r="DV178" t="s">
        <v>193</v>
      </c>
      <c r="DW178" t="s">
        <v>193</v>
      </c>
      <c r="DX178" t="s">
        <v>193</v>
      </c>
      <c r="DY178" t="s">
        <v>193</v>
      </c>
      <c r="DZ178" t="s">
        <v>193</v>
      </c>
      <c r="EA178" t="s">
        <v>193</v>
      </c>
      <c r="EB178" t="s">
        <v>193</v>
      </c>
      <c r="EC178" t="s">
        <v>193</v>
      </c>
      <c r="ED178" t="s">
        <v>193</v>
      </c>
      <c r="EE178" t="s">
        <v>193</v>
      </c>
      <c r="EF178" t="s">
        <v>193</v>
      </c>
      <c r="EG178" t="s">
        <v>193</v>
      </c>
      <c r="EH178" t="s">
        <v>193</v>
      </c>
      <c r="EI178" t="s">
        <v>193</v>
      </c>
      <c r="EJ178" t="s">
        <v>193</v>
      </c>
      <c r="EK178" t="s">
        <v>193</v>
      </c>
      <c r="EL178" t="s">
        <v>193</v>
      </c>
      <c r="EM178" t="s">
        <v>193</v>
      </c>
      <c r="EN178" t="s">
        <v>193</v>
      </c>
      <c r="EO178" t="s">
        <v>193</v>
      </c>
      <c r="EP178" t="s">
        <v>193</v>
      </c>
      <c r="EQ178" t="s">
        <v>193</v>
      </c>
      <c r="ER178" t="s">
        <v>193</v>
      </c>
      <c r="ES178" t="s">
        <v>193</v>
      </c>
      <c r="ET178" t="s">
        <v>193</v>
      </c>
      <c r="EU178" t="s">
        <v>193</v>
      </c>
      <c r="EV178" t="s">
        <v>193</v>
      </c>
      <c r="EW178" t="s">
        <v>193</v>
      </c>
      <c r="EX178" t="s">
        <v>193</v>
      </c>
      <c r="EY178" t="s">
        <v>193</v>
      </c>
      <c r="EZ178" t="s">
        <v>193</v>
      </c>
      <c r="FA178" t="s">
        <v>193</v>
      </c>
      <c r="FB178" t="s">
        <v>193</v>
      </c>
      <c r="FC178" t="s">
        <v>193</v>
      </c>
      <c r="FD178" t="s">
        <v>193</v>
      </c>
      <c r="FE178" t="s">
        <v>193</v>
      </c>
      <c r="FF178" t="s">
        <v>193</v>
      </c>
      <c r="FG178" t="s">
        <v>193</v>
      </c>
      <c r="FH178" t="s">
        <v>193</v>
      </c>
      <c r="FI178" t="s">
        <v>193</v>
      </c>
      <c r="FJ178" t="s">
        <v>193</v>
      </c>
      <c r="FK178" t="s">
        <v>193</v>
      </c>
      <c r="FL178" t="s">
        <v>193</v>
      </c>
      <c r="FM178" t="s">
        <v>193</v>
      </c>
      <c r="FN178" t="s">
        <v>193</v>
      </c>
      <c r="FO178" t="s">
        <v>193</v>
      </c>
      <c r="FP178" t="s">
        <v>193</v>
      </c>
      <c r="FQ178" t="s">
        <v>193</v>
      </c>
      <c r="FR178" t="s">
        <v>193</v>
      </c>
      <c r="FS178" t="s">
        <v>193</v>
      </c>
      <c r="FT178" t="s">
        <v>193</v>
      </c>
      <c r="FU178" t="s">
        <v>193</v>
      </c>
      <c r="FV178" t="s">
        <v>193</v>
      </c>
      <c r="FW178" t="s">
        <v>193</v>
      </c>
      <c r="FX178" t="s">
        <v>193</v>
      </c>
      <c r="FY178" t="s">
        <v>193</v>
      </c>
      <c r="FZ178" t="s">
        <v>193</v>
      </c>
      <c r="GA178" t="s">
        <v>193</v>
      </c>
      <c r="GB178" t="s">
        <v>193</v>
      </c>
      <c r="GC178" t="s">
        <v>193</v>
      </c>
      <c r="GD178" t="s">
        <v>193</v>
      </c>
      <c r="GE178" t="s">
        <v>193</v>
      </c>
      <c r="GF178" t="s">
        <v>193</v>
      </c>
      <c r="GG178" t="s">
        <v>193</v>
      </c>
      <c r="GH178" t="s">
        <v>193</v>
      </c>
      <c r="GI178" t="s">
        <v>193</v>
      </c>
      <c r="GJ178" t="s">
        <v>193</v>
      </c>
      <c r="GK178" t="s">
        <v>193</v>
      </c>
      <c r="GL178" t="s">
        <v>193</v>
      </c>
      <c r="GM178" t="s">
        <v>193</v>
      </c>
      <c r="GN178" t="s">
        <v>193</v>
      </c>
      <c r="GO178" t="s">
        <v>193</v>
      </c>
      <c r="GP178" t="s">
        <v>193</v>
      </c>
      <c r="GQ178" t="s">
        <v>193</v>
      </c>
      <c r="GR178" t="s">
        <v>193</v>
      </c>
      <c r="GS178" t="s">
        <v>193</v>
      </c>
      <c r="GT178" t="s">
        <v>193</v>
      </c>
      <c r="GU178" t="s">
        <v>193</v>
      </c>
      <c r="GV178" t="s">
        <v>193</v>
      </c>
      <c r="GW178" t="s">
        <v>193</v>
      </c>
      <c r="GX178" t="s">
        <v>193</v>
      </c>
      <c r="GY178" t="s">
        <v>193</v>
      </c>
      <c r="GZ178" t="s">
        <v>193</v>
      </c>
      <c r="HA178" t="s">
        <v>193</v>
      </c>
      <c r="HB178" t="s">
        <v>193</v>
      </c>
      <c r="HC178" t="s">
        <v>193</v>
      </c>
      <c r="HD178" t="s">
        <v>193</v>
      </c>
      <c r="HE178" t="s">
        <v>193</v>
      </c>
      <c r="HF178" t="s">
        <v>193</v>
      </c>
      <c r="HG178" t="s">
        <v>193</v>
      </c>
      <c r="HH178" t="s">
        <v>193</v>
      </c>
      <c r="HI178" t="s">
        <v>193</v>
      </c>
      <c r="HJ178" t="s">
        <v>193</v>
      </c>
      <c r="HK178" t="s">
        <v>193</v>
      </c>
      <c r="HL178" t="s">
        <v>193</v>
      </c>
      <c r="HM178" t="s">
        <v>193</v>
      </c>
      <c r="HN178" t="s">
        <v>193</v>
      </c>
      <c r="HO178" t="s">
        <v>193</v>
      </c>
      <c r="HP178" t="s">
        <v>193</v>
      </c>
      <c r="HQ178" t="s">
        <v>193</v>
      </c>
      <c r="HR178" t="s">
        <v>193</v>
      </c>
      <c r="HS178" t="s">
        <v>193</v>
      </c>
      <c r="HT178" t="s">
        <v>193</v>
      </c>
      <c r="HU178" t="s">
        <v>193</v>
      </c>
      <c r="HV178" t="s">
        <v>193</v>
      </c>
      <c r="HW178" t="s">
        <v>193</v>
      </c>
      <c r="HX178" t="s">
        <v>193</v>
      </c>
      <c r="HY178" t="s">
        <v>193</v>
      </c>
      <c r="HZ178" t="s">
        <v>193</v>
      </c>
      <c r="IA178" t="s">
        <v>193</v>
      </c>
      <c r="IB178" t="s">
        <v>193</v>
      </c>
      <c r="IC178" t="s">
        <v>193</v>
      </c>
      <c r="ID178" t="s">
        <v>193</v>
      </c>
      <c r="IE178" t="s">
        <v>193</v>
      </c>
      <c r="IF178" t="s">
        <v>193</v>
      </c>
      <c r="IG178" t="s">
        <v>193</v>
      </c>
      <c r="IH178" t="s">
        <v>193</v>
      </c>
      <c r="II178" t="s">
        <v>193</v>
      </c>
      <c r="IJ178" t="s">
        <v>193</v>
      </c>
      <c r="IK178" t="s">
        <v>193</v>
      </c>
      <c r="IL178" t="s">
        <v>193</v>
      </c>
      <c r="IM178" t="s">
        <v>193</v>
      </c>
      <c r="IN178" t="s">
        <v>193</v>
      </c>
      <c r="IO178" t="s">
        <v>193</v>
      </c>
      <c r="IP178" t="s">
        <v>193</v>
      </c>
      <c r="IQ178" t="s">
        <v>193</v>
      </c>
      <c r="IR178" t="s">
        <v>193</v>
      </c>
      <c r="IS178" t="s">
        <v>193</v>
      </c>
      <c r="IT178" t="s">
        <v>193</v>
      </c>
      <c r="IU178" t="s">
        <v>193</v>
      </c>
      <c r="IV178" t="s">
        <v>193</v>
      </c>
      <c r="IW178" t="s">
        <v>193</v>
      </c>
      <c r="IX178" t="s">
        <v>193</v>
      </c>
      <c r="IY178" t="s">
        <v>193</v>
      </c>
      <c r="IZ178" t="s">
        <v>193</v>
      </c>
      <c r="JA178" t="s">
        <v>193</v>
      </c>
      <c r="JB178" t="s">
        <v>193</v>
      </c>
      <c r="JC178" t="s">
        <v>193</v>
      </c>
      <c r="JD178" t="s">
        <v>193</v>
      </c>
      <c r="JE178" t="s">
        <v>193</v>
      </c>
      <c r="JF178" t="s">
        <v>193</v>
      </c>
      <c r="JG178" t="s">
        <v>193</v>
      </c>
      <c r="JH178" t="s">
        <v>193</v>
      </c>
      <c r="JI178" t="s">
        <v>193</v>
      </c>
      <c r="JJ178" t="s">
        <v>193</v>
      </c>
      <c r="JK178" t="s">
        <v>193</v>
      </c>
      <c r="JL178" t="s">
        <v>193</v>
      </c>
      <c r="JM178" t="s">
        <v>193</v>
      </c>
      <c r="JN178" t="s">
        <v>193</v>
      </c>
      <c r="JO178" t="s">
        <v>193</v>
      </c>
      <c r="JP178" t="s">
        <v>193</v>
      </c>
      <c r="JQ178" t="s">
        <v>193</v>
      </c>
      <c r="JR178" t="s">
        <v>193</v>
      </c>
      <c r="JS178" t="s">
        <v>193</v>
      </c>
      <c r="JT178" t="s">
        <v>193</v>
      </c>
      <c r="JU178" t="s">
        <v>193</v>
      </c>
      <c r="JV178" t="s">
        <v>193</v>
      </c>
      <c r="JW178" t="s">
        <v>193</v>
      </c>
      <c r="JX178" t="s">
        <v>193</v>
      </c>
      <c r="JY178" t="s">
        <v>193</v>
      </c>
      <c r="JZ178" t="s">
        <v>193</v>
      </c>
      <c r="KA178" t="s">
        <v>193</v>
      </c>
      <c r="KB178" t="s">
        <v>193</v>
      </c>
      <c r="KC178" t="s">
        <v>193</v>
      </c>
      <c r="KD178" t="s">
        <v>193</v>
      </c>
      <c r="KE178" t="s">
        <v>193</v>
      </c>
      <c r="KF178" t="s">
        <v>193</v>
      </c>
      <c r="KG178" t="s">
        <v>193</v>
      </c>
      <c r="KH178" t="s">
        <v>193</v>
      </c>
      <c r="KI178" t="s">
        <v>193</v>
      </c>
      <c r="KJ178" t="s">
        <v>193</v>
      </c>
      <c r="KK178" t="s">
        <v>193</v>
      </c>
      <c r="KL178" t="s">
        <v>193</v>
      </c>
      <c r="KM178" t="s">
        <v>193</v>
      </c>
      <c r="KN178" t="s">
        <v>193</v>
      </c>
      <c r="KO178" t="s">
        <v>193</v>
      </c>
      <c r="KP178" t="s">
        <v>193</v>
      </c>
      <c r="KQ178" t="s">
        <v>193</v>
      </c>
      <c r="KR178" t="s">
        <v>193</v>
      </c>
      <c r="KS178" t="s">
        <v>193</v>
      </c>
      <c r="KT178" t="s">
        <v>193</v>
      </c>
      <c r="KU178" t="s">
        <v>109</v>
      </c>
      <c r="KV178" t="s">
        <v>1670</v>
      </c>
      <c r="KW178" t="s">
        <v>193</v>
      </c>
      <c r="KX178" t="s">
        <v>193</v>
      </c>
      <c r="KY178" t="s">
        <v>193</v>
      </c>
      <c r="KZ178" t="s">
        <v>193</v>
      </c>
      <c r="LA178" t="s">
        <v>193</v>
      </c>
      <c r="LB178" t="s">
        <v>193</v>
      </c>
      <c r="LC178" t="s">
        <v>193</v>
      </c>
      <c r="LD178" t="s">
        <v>193</v>
      </c>
      <c r="LE178" t="s">
        <v>193</v>
      </c>
      <c r="LF178" t="s">
        <v>193</v>
      </c>
      <c r="LG178" t="s">
        <v>193</v>
      </c>
      <c r="LH178" t="s">
        <v>193</v>
      </c>
      <c r="LI178" t="s">
        <v>193</v>
      </c>
      <c r="LJ178" t="s">
        <v>193</v>
      </c>
      <c r="LK178" t="s">
        <v>193</v>
      </c>
      <c r="LL178" t="s">
        <v>193</v>
      </c>
      <c r="LM178" t="s">
        <v>193</v>
      </c>
      <c r="LN178" t="s">
        <v>193</v>
      </c>
      <c r="LO178" t="s">
        <v>193</v>
      </c>
      <c r="LP178" t="s">
        <v>193</v>
      </c>
      <c r="LQ178" t="s">
        <v>193</v>
      </c>
      <c r="LR178" t="s">
        <v>193</v>
      </c>
      <c r="LS178" t="s">
        <v>193</v>
      </c>
      <c r="LT178" t="s">
        <v>193</v>
      </c>
      <c r="LU178" t="s">
        <v>193</v>
      </c>
      <c r="LV178" t="s">
        <v>193</v>
      </c>
      <c r="LW178" t="s">
        <v>193</v>
      </c>
      <c r="LX178" t="s">
        <v>193</v>
      </c>
      <c r="LY178" t="s">
        <v>193</v>
      </c>
      <c r="LZ178" t="s">
        <v>193</v>
      </c>
      <c r="MA178" t="s">
        <v>193</v>
      </c>
      <c r="MB178" t="s">
        <v>193</v>
      </c>
      <c r="MC178" t="s">
        <v>193</v>
      </c>
      <c r="MD178" t="s">
        <v>193</v>
      </c>
      <c r="ME178" t="s">
        <v>193</v>
      </c>
      <c r="MF178" t="s">
        <v>193</v>
      </c>
      <c r="MG178" t="s">
        <v>193</v>
      </c>
      <c r="MH178" t="s">
        <v>114</v>
      </c>
      <c r="MI178" t="s">
        <v>193</v>
      </c>
      <c r="MJ178" t="s">
        <v>193</v>
      </c>
      <c r="MK178" t="s">
        <v>193</v>
      </c>
      <c r="ML178" t="s">
        <v>193</v>
      </c>
      <c r="MM178" t="s">
        <v>193</v>
      </c>
      <c r="MN178" t="s">
        <v>193</v>
      </c>
      <c r="MO178" t="s">
        <v>193</v>
      </c>
      <c r="MP178" t="s">
        <v>193</v>
      </c>
      <c r="MQ178" t="s">
        <v>193</v>
      </c>
      <c r="MR178" t="s">
        <v>193</v>
      </c>
      <c r="MS178" t="s">
        <v>193</v>
      </c>
      <c r="MT178" t="s">
        <v>193</v>
      </c>
      <c r="MU178" t="s">
        <v>193</v>
      </c>
      <c r="MV178" t="s">
        <v>193</v>
      </c>
      <c r="MW178" t="s">
        <v>193</v>
      </c>
      <c r="MX178" t="s">
        <v>193</v>
      </c>
      <c r="MY178" t="s">
        <v>193</v>
      </c>
      <c r="MZ178" t="s">
        <v>193</v>
      </c>
      <c r="NA178" t="s">
        <v>193</v>
      </c>
      <c r="NB178" t="s">
        <v>193</v>
      </c>
      <c r="NC178">
        <v>196811805</v>
      </c>
      <c r="ND178" t="s">
        <v>3659</v>
      </c>
      <c r="NE178" t="s">
        <v>4437</v>
      </c>
      <c r="NF178" t="s">
        <v>193</v>
      </c>
      <c r="NG178" t="s">
        <v>699</v>
      </c>
      <c r="NH178" t="s">
        <v>700</v>
      </c>
      <c r="NI178" t="s">
        <v>611</v>
      </c>
      <c r="NJ178" t="s">
        <v>193</v>
      </c>
      <c r="NK178">
        <v>180</v>
      </c>
    </row>
    <row r="179" spans="1:375" x14ac:dyDescent="0.35">
      <c r="A179" t="s">
        <v>4438</v>
      </c>
      <c r="B179" t="s">
        <v>4439</v>
      </c>
      <c r="C179" t="s">
        <v>3622</v>
      </c>
      <c r="D179">
        <v>2.0833333328482695E-3</v>
      </c>
      <c r="E179" t="s">
        <v>193</v>
      </c>
      <c r="F179" t="s">
        <v>193</v>
      </c>
      <c r="G179" t="s">
        <v>193</v>
      </c>
      <c r="H179" t="s">
        <v>3622</v>
      </c>
      <c r="I179" t="s">
        <v>161</v>
      </c>
      <c r="J179" t="s">
        <v>193</v>
      </c>
      <c r="K179" t="s">
        <v>162</v>
      </c>
      <c r="L179" t="s">
        <v>161</v>
      </c>
      <c r="M179" t="s">
        <v>161</v>
      </c>
      <c r="N179" t="s">
        <v>107</v>
      </c>
      <c r="O179" t="s">
        <v>3644</v>
      </c>
      <c r="P179" t="s">
        <v>108</v>
      </c>
      <c r="Q179" t="s">
        <v>517</v>
      </c>
      <c r="R179" t="s">
        <v>3644</v>
      </c>
      <c r="S179" t="s">
        <v>117</v>
      </c>
      <c r="T179" t="s">
        <v>119</v>
      </c>
      <c r="U179" t="s">
        <v>169</v>
      </c>
      <c r="V179" t="s">
        <v>119</v>
      </c>
      <c r="W179" t="s">
        <v>233</v>
      </c>
      <c r="X179" t="s">
        <v>232</v>
      </c>
      <c r="Y179" t="s">
        <v>233</v>
      </c>
      <c r="Z179" t="s">
        <v>3624</v>
      </c>
      <c r="AA179" t="s">
        <v>193</v>
      </c>
      <c r="AB179" t="s">
        <v>564</v>
      </c>
      <c r="AC179" t="s">
        <v>3624</v>
      </c>
      <c r="AD179" t="s">
        <v>3624</v>
      </c>
      <c r="AE179" t="s">
        <v>704</v>
      </c>
      <c r="AF179" t="s">
        <v>193</v>
      </c>
      <c r="AG179" t="s">
        <v>170</v>
      </c>
      <c r="AH179" t="s">
        <v>704</v>
      </c>
      <c r="AI179" t="s">
        <v>704</v>
      </c>
      <c r="AJ179" t="s">
        <v>536</v>
      </c>
      <c r="AK179" t="s">
        <v>3317</v>
      </c>
      <c r="AL179" t="s">
        <v>109</v>
      </c>
      <c r="AM179" t="s">
        <v>193</v>
      </c>
      <c r="AN179" t="s">
        <v>109</v>
      </c>
      <c r="AO179" t="s">
        <v>193</v>
      </c>
      <c r="AP179" t="s">
        <v>494</v>
      </c>
      <c r="AQ179" t="s">
        <v>193</v>
      </c>
      <c r="AR179" t="s">
        <v>193</v>
      </c>
      <c r="AS179" t="s">
        <v>193</v>
      </c>
      <c r="AT179" t="s">
        <v>193</v>
      </c>
      <c r="AU179" t="s">
        <v>193</v>
      </c>
      <c r="AV179" t="s">
        <v>193</v>
      </c>
      <c r="AW179" t="s">
        <v>193</v>
      </c>
      <c r="AX179" t="s">
        <v>193</v>
      </c>
      <c r="AY179" t="s">
        <v>193</v>
      </c>
      <c r="AZ179" t="s">
        <v>193</v>
      </c>
      <c r="BA179" t="s">
        <v>193</v>
      </c>
      <c r="BB179" t="s">
        <v>193</v>
      </c>
      <c r="BC179" t="s">
        <v>193</v>
      </c>
      <c r="BD179" t="s">
        <v>193</v>
      </c>
      <c r="BE179" t="s">
        <v>193</v>
      </c>
      <c r="BF179" t="s">
        <v>193</v>
      </c>
      <c r="BG179" t="s">
        <v>193</v>
      </c>
      <c r="BH179" t="s">
        <v>193</v>
      </c>
      <c r="BI179" t="s">
        <v>193</v>
      </c>
      <c r="BJ179" t="s">
        <v>193</v>
      </c>
      <c r="BK179" t="s">
        <v>193</v>
      </c>
      <c r="BL179" t="s">
        <v>193</v>
      </c>
      <c r="BM179" t="s">
        <v>193</v>
      </c>
      <c r="BN179" t="s">
        <v>193</v>
      </c>
      <c r="BO179" t="s">
        <v>193</v>
      </c>
      <c r="BP179" t="s">
        <v>193</v>
      </c>
      <c r="BQ179" t="s">
        <v>193</v>
      </c>
      <c r="BR179" t="s">
        <v>193</v>
      </c>
      <c r="BS179" t="s">
        <v>193</v>
      </c>
      <c r="BT179" t="s">
        <v>193</v>
      </c>
      <c r="BU179" t="s">
        <v>193</v>
      </c>
      <c r="BV179" t="s">
        <v>193</v>
      </c>
      <c r="BW179" t="s">
        <v>193</v>
      </c>
      <c r="BX179" t="s">
        <v>193</v>
      </c>
      <c r="BY179" t="s">
        <v>193</v>
      </c>
      <c r="BZ179" t="s">
        <v>193</v>
      </c>
      <c r="CA179" t="s">
        <v>193</v>
      </c>
      <c r="CB179" t="s">
        <v>193</v>
      </c>
      <c r="CC179" t="s">
        <v>193</v>
      </c>
      <c r="CD179" t="s">
        <v>193</v>
      </c>
      <c r="CE179" t="s">
        <v>193</v>
      </c>
      <c r="CF179" t="s">
        <v>193</v>
      </c>
      <c r="CG179" t="s">
        <v>193</v>
      </c>
      <c r="CH179" t="s">
        <v>193</v>
      </c>
      <c r="CI179" t="s">
        <v>193</v>
      </c>
      <c r="CJ179" t="s">
        <v>193</v>
      </c>
      <c r="CK179" t="s">
        <v>193</v>
      </c>
      <c r="CL179" t="s">
        <v>193</v>
      </c>
      <c r="CM179" t="s">
        <v>193</v>
      </c>
      <c r="CN179" t="s">
        <v>193</v>
      </c>
      <c r="CO179" t="s">
        <v>193</v>
      </c>
      <c r="CP179" t="s">
        <v>193</v>
      </c>
      <c r="CQ179" t="s">
        <v>193</v>
      </c>
      <c r="CR179" t="s">
        <v>193</v>
      </c>
      <c r="CS179" t="s">
        <v>193</v>
      </c>
      <c r="CT179" t="s">
        <v>193</v>
      </c>
      <c r="CU179" t="s">
        <v>193</v>
      </c>
      <c r="CV179" t="s">
        <v>193</v>
      </c>
      <c r="CW179" t="s">
        <v>193</v>
      </c>
      <c r="CX179" t="s">
        <v>193</v>
      </c>
      <c r="CY179" t="s">
        <v>193</v>
      </c>
      <c r="CZ179" t="s">
        <v>193</v>
      </c>
      <c r="DA179" t="s">
        <v>193</v>
      </c>
      <c r="DB179" t="s">
        <v>193</v>
      </c>
      <c r="DC179" t="s">
        <v>193</v>
      </c>
      <c r="DD179" t="s">
        <v>193</v>
      </c>
      <c r="DE179" t="s">
        <v>193</v>
      </c>
      <c r="DF179" t="s">
        <v>193</v>
      </c>
      <c r="DG179" t="s">
        <v>193</v>
      </c>
      <c r="DH179" t="s">
        <v>193</v>
      </c>
      <c r="DI179" t="s">
        <v>193</v>
      </c>
      <c r="DJ179" t="s">
        <v>193</v>
      </c>
      <c r="DK179" t="s">
        <v>193</v>
      </c>
      <c r="DL179" t="s">
        <v>193</v>
      </c>
      <c r="DM179" t="s">
        <v>193</v>
      </c>
      <c r="DN179" t="s">
        <v>193</v>
      </c>
      <c r="DO179" t="s">
        <v>193</v>
      </c>
      <c r="DP179" t="s">
        <v>193</v>
      </c>
      <c r="DQ179" t="s">
        <v>193</v>
      </c>
      <c r="DR179" t="s">
        <v>193</v>
      </c>
      <c r="DS179" t="s">
        <v>193</v>
      </c>
      <c r="DT179" t="s">
        <v>193</v>
      </c>
      <c r="DU179" t="s">
        <v>193</v>
      </c>
      <c r="DV179" t="s">
        <v>193</v>
      </c>
      <c r="DW179" t="s">
        <v>193</v>
      </c>
      <c r="DX179" t="s">
        <v>193</v>
      </c>
      <c r="DY179" t="s">
        <v>193</v>
      </c>
      <c r="DZ179" t="s">
        <v>193</v>
      </c>
      <c r="EA179" t="s">
        <v>193</v>
      </c>
      <c r="EB179" t="s">
        <v>193</v>
      </c>
      <c r="EC179" t="s">
        <v>193</v>
      </c>
      <c r="ED179" t="s">
        <v>193</v>
      </c>
      <c r="EE179" t="s">
        <v>193</v>
      </c>
      <c r="EF179" t="s">
        <v>193</v>
      </c>
      <c r="EG179" t="s">
        <v>193</v>
      </c>
      <c r="EH179" t="s">
        <v>193</v>
      </c>
      <c r="EI179" t="s">
        <v>193</v>
      </c>
      <c r="EJ179" t="s">
        <v>193</v>
      </c>
      <c r="EK179" t="s">
        <v>193</v>
      </c>
      <c r="EL179" t="s">
        <v>193</v>
      </c>
      <c r="EM179" t="s">
        <v>193</v>
      </c>
      <c r="EN179" t="s">
        <v>193</v>
      </c>
      <c r="EO179" t="s">
        <v>193</v>
      </c>
      <c r="EP179" t="s">
        <v>193</v>
      </c>
      <c r="EQ179" t="s">
        <v>193</v>
      </c>
      <c r="ER179" t="s">
        <v>193</v>
      </c>
      <c r="ES179" t="s">
        <v>193</v>
      </c>
      <c r="ET179" t="s">
        <v>193</v>
      </c>
      <c r="EU179" t="s">
        <v>193</v>
      </c>
      <c r="EV179" t="s">
        <v>193</v>
      </c>
      <c r="EW179" t="s">
        <v>193</v>
      </c>
      <c r="EX179" t="s">
        <v>193</v>
      </c>
      <c r="EY179" t="s">
        <v>193</v>
      </c>
      <c r="EZ179" t="s">
        <v>193</v>
      </c>
      <c r="FA179" t="s">
        <v>193</v>
      </c>
      <c r="FB179" t="s">
        <v>193</v>
      </c>
      <c r="FC179" t="s">
        <v>193</v>
      </c>
      <c r="FD179" t="s">
        <v>193</v>
      </c>
      <c r="FE179" t="s">
        <v>193</v>
      </c>
      <c r="FF179" t="s">
        <v>193</v>
      </c>
      <c r="FG179" t="s">
        <v>193</v>
      </c>
      <c r="FH179" t="s">
        <v>193</v>
      </c>
      <c r="FI179" t="s">
        <v>193</v>
      </c>
      <c r="FJ179" t="s">
        <v>193</v>
      </c>
      <c r="FK179" t="s">
        <v>193</v>
      </c>
      <c r="FL179" t="s">
        <v>193</v>
      </c>
      <c r="FM179" t="s">
        <v>193</v>
      </c>
      <c r="FN179" t="s">
        <v>193</v>
      </c>
      <c r="FO179" t="s">
        <v>193</v>
      </c>
      <c r="FP179" t="s">
        <v>193</v>
      </c>
      <c r="FQ179" t="s">
        <v>193</v>
      </c>
      <c r="FR179" t="s">
        <v>193</v>
      </c>
      <c r="FS179" t="s">
        <v>193</v>
      </c>
      <c r="FT179" t="s">
        <v>193</v>
      </c>
      <c r="FU179" t="s">
        <v>193</v>
      </c>
      <c r="FV179" t="s">
        <v>193</v>
      </c>
      <c r="FW179" t="s">
        <v>193</v>
      </c>
      <c r="FX179" t="s">
        <v>193</v>
      </c>
      <c r="FY179" t="s">
        <v>193</v>
      </c>
      <c r="FZ179" t="s">
        <v>193</v>
      </c>
      <c r="GA179" t="s">
        <v>193</v>
      </c>
      <c r="GB179" t="s">
        <v>193</v>
      </c>
      <c r="GC179" t="s">
        <v>193</v>
      </c>
      <c r="GD179" t="s">
        <v>193</v>
      </c>
      <c r="GE179" t="s">
        <v>193</v>
      </c>
      <c r="GF179" t="s">
        <v>193</v>
      </c>
      <c r="GG179" t="s">
        <v>193</v>
      </c>
      <c r="GH179" t="s">
        <v>193</v>
      </c>
      <c r="GI179" t="s">
        <v>193</v>
      </c>
      <c r="GJ179" t="s">
        <v>193</v>
      </c>
      <c r="GK179" t="s">
        <v>193</v>
      </c>
      <c r="GL179" t="s">
        <v>193</v>
      </c>
      <c r="GM179" t="s">
        <v>193</v>
      </c>
      <c r="GN179" t="s">
        <v>193</v>
      </c>
      <c r="GO179" t="s">
        <v>193</v>
      </c>
      <c r="GP179" t="s">
        <v>193</v>
      </c>
      <c r="GQ179" t="s">
        <v>193</v>
      </c>
      <c r="GR179" t="s">
        <v>193</v>
      </c>
      <c r="GS179" t="s">
        <v>193</v>
      </c>
      <c r="GT179" t="s">
        <v>193</v>
      </c>
      <c r="GU179" t="s">
        <v>193</v>
      </c>
      <c r="GV179" t="s">
        <v>193</v>
      </c>
      <c r="GW179" t="s">
        <v>193</v>
      </c>
      <c r="GX179" t="s">
        <v>193</v>
      </c>
      <c r="GY179" t="s">
        <v>193</v>
      </c>
      <c r="GZ179" t="s">
        <v>193</v>
      </c>
      <c r="HA179" t="s">
        <v>193</v>
      </c>
      <c r="HB179" t="s">
        <v>193</v>
      </c>
      <c r="HC179" t="s">
        <v>193</v>
      </c>
      <c r="HD179" t="s">
        <v>193</v>
      </c>
      <c r="HE179" t="s">
        <v>193</v>
      </c>
      <c r="HF179" t="s">
        <v>193</v>
      </c>
      <c r="HG179" t="s">
        <v>193</v>
      </c>
      <c r="HH179" t="s">
        <v>193</v>
      </c>
      <c r="HI179" t="s">
        <v>193</v>
      </c>
      <c r="HJ179" t="s">
        <v>193</v>
      </c>
      <c r="HK179" t="s">
        <v>193</v>
      </c>
      <c r="HL179" t="s">
        <v>193</v>
      </c>
      <c r="HM179" t="s">
        <v>193</v>
      </c>
      <c r="HN179" t="s">
        <v>193</v>
      </c>
      <c r="HO179" t="s">
        <v>193</v>
      </c>
      <c r="HP179" t="s">
        <v>193</v>
      </c>
      <c r="HQ179" t="s">
        <v>193</v>
      </c>
      <c r="HR179" t="s">
        <v>193</v>
      </c>
      <c r="HS179" t="s">
        <v>193</v>
      </c>
      <c r="HT179" t="s">
        <v>193</v>
      </c>
      <c r="HU179" t="s">
        <v>193</v>
      </c>
      <c r="HV179" t="s">
        <v>193</v>
      </c>
      <c r="HW179" t="s">
        <v>193</v>
      </c>
      <c r="HX179" t="s">
        <v>193</v>
      </c>
      <c r="HY179" t="s">
        <v>193</v>
      </c>
      <c r="HZ179" t="s">
        <v>193</v>
      </c>
      <c r="IA179" t="s">
        <v>193</v>
      </c>
      <c r="IB179" t="s">
        <v>193</v>
      </c>
      <c r="IC179" t="s">
        <v>193</v>
      </c>
      <c r="ID179" t="s">
        <v>193</v>
      </c>
      <c r="IE179" t="s">
        <v>193</v>
      </c>
      <c r="IF179" t="s">
        <v>193</v>
      </c>
      <c r="IG179" t="s">
        <v>193</v>
      </c>
      <c r="IH179" t="s">
        <v>193</v>
      </c>
      <c r="II179" t="s">
        <v>193</v>
      </c>
      <c r="IJ179" t="s">
        <v>193</v>
      </c>
      <c r="IK179" t="s">
        <v>193</v>
      </c>
      <c r="IL179" t="s">
        <v>193</v>
      </c>
      <c r="IM179" t="s">
        <v>193</v>
      </c>
      <c r="IN179" t="s">
        <v>193</v>
      </c>
      <c r="IO179" t="s">
        <v>193</v>
      </c>
      <c r="IP179" t="s">
        <v>193</v>
      </c>
      <c r="IQ179" t="s">
        <v>193</v>
      </c>
      <c r="IR179" t="s">
        <v>193</v>
      </c>
      <c r="IS179" t="s">
        <v>193</v>
      </c>
      <c r="IT179" t="s">
        <v>193</v>
      </c>
      <c r="IU179" t="s">
        <v>193</v>
      </c>
      <c r="IV179" t="s">
        <v>193</v>
      </c>
      <c r="IW179" t="s">
        <v>193</v>
      </c>
      <c r="IX179" t="s">
        <v>193</v>
      </c>
      <c r="IY179" t="s">
        <v>193</v>
      </c>
      <c r="IZ179" t="s">
        <v>193</v>
      </c>
      <c r="JA179" t="s">
        <v>193</v>
      </c>
      <c r="JB179" t="s">
        <v>193</v>
      </c>
      <c r="JC179" t="s">
        <v>193</v>
      </c>
      <c r="JD179" t="s">
        <v>193</v>
      </c>
      <c r="JE179" t="s">
        <v>193</v>
      </c>
      <c r="JF179" t="s">
        <v>193</v>
      </c>
      <c r="JG179" t="s">
        <v>193</v>
      </c>
      <c r="JH179" t="s">
        <v>193</v>
      </c>
      <c r="JI179" t="s">
        <v>193</v>
      </c>
      <c r="JJ179" t="s">
        <v>193</v>
      </c>
      <c r="JK179" t="s">
        <v>193</v>
      </c>
      <c r="JL179" t="s">
        <v>193</v>
      </c>
      <c r="JM179" t="s">
        <v>193</v>
      </c>
      <c r="JN179" t="s">
        <v>193</v>
      </c>
      <c r="JO179" t="s">
        <v>193</v>
      </c>
      <c r="JP179" t="s">
        <v>193</v>
      </c>
      <c r="JQ179" t="s">
        <v>193</v>
      </c>
      <c r="JR179" t="s">
        <v>193</v>
      </c>
      <c r="JS179" t="s">
        <v>193</v>
      </c>
      <c r="JT179" t="s">
        <v>193</v>
      </c>
      <c r="JU179" t="s">
        <v>193</v>
      </c>
      <c r="JV179" t="s">
        <v>193</v>
      </c>
      <c r="JW179" t="s">
        <v>193</v>
      </c>
      <c r="JX179" t="s">
        <v>193</v>
      </c>
      <c r="JY179" t="s">
        <v>193</v>
      </c>
      <c r="JZ179" t="s">
        <v>193</v>
      </c>
      <c r="KA179" t="s">
        <v>193</v>
      </c>
      <c r="KB179" t="s">
        <v>193</v>
      </c>
      <c r="KC179" t="s">
        <v>193</v>
      </c>
      <c r="KD179" t="s">
        <v>193</v>
      </c>
      <c r="KE179" t="s">
        <v>193</v>
      </c>
      <c r="KF179" t="s">
        <v>193</v>
      </c>
      <c r="KG179" t="s">
        <v>193</v>
      </c>
      <c r="KH179" t="s">
        <v>193</v>
      </c>
      <c r="KI179" t="s">
        <v>193</v>
      </c>
      <c r="KJ179" t="s">
        <v>193</v>
      </c>
      <c r="KK179" t="s">
        <v>193</v>
      </c>
      <c r="KL179" t="s">
        <v>193</v>
      </c>
      <c r="KM179" t="s">
        <v>193</v>
      </c>
      <c r="KN179" t="s">
        <v>193</v>
      </c>
      <c r="KO179" t="s">
        <v>193</v>
      </c>
      <c r="KP179" t="s">
        <v>193</v>
      </c>
      <c r="KQ179" t="s">
        <v>193</v>
      </c>
      <c r="KR179" t="s">
        <v>193</v>
      </c>
      <c r="KS179" t="s">
        <v>193</v>
      </c>
      <c r="KT179" t="s">
        <v>193</v>
      </c>
      <c r="KU179" t="s">
        <v>109</v>
      </c>
      <c r="KV179" t="s">
        <v>505</v>
      </c>
      <c r="KW179" t="s">
        <v>3357</v>
      </c>
      <c r="KX179" t="s">
        <v>193</v>
      </c>
      <c r="KY179" t="s">
        <v>516</v>
      </c>
      <c r="KZ179" t="s">
        <v>3358</v>
      </c>
      <c r="LA179" t="s">
        <v>3357</v>
      </c>
      <c r="LB179" t="s">
        <v>810</v>
      </c>
      <c r="LC179" t="s">
        <v>193</v>
      </c>
      <c r="LD179" t="s">
        <v>3320</v>
      </c>
      <c r="LE179" t="s">
        <v>802</v>
      </c>
      <c r="LF179" t="s">
        <v>803</v>
      </c>
      <c r="LG179" t="s">
        <v>804</v>
      </c>
      <c r="LH179" t="s">
        <v>193</v>
      </c>
      <c r="LI179" t="s">
        <v>193</v>
      </c>
      <c r="LJ179" t="s">
        <v>193</v>
      </c>
      <c r="LK179" t="s">
        <v>193</v>
      </c>
      <c r="LL179" t="s">
        <v>193</v>
      </c>
      <c r="LM179">
        <v>10</v>
      </c>
      <c r="LN179">
        <v>10</v>
      </c>
      <c r="LO179" t="s">
        <v>193</v>
      </c>
      <c r="LP179" t="s">
        <v>156</v>
      </c>
      <c r="LQ179">
        <v>10</v>
      </c>
      <c r="LR179" t="s">
        <v>109</v>
      </c>
      <c r="LS179" t="s">
        <v>193</v>
      </c>
      <c r="LT179" t="s">
        <v>114</v>
      </c>
      <c r="LU179" t="s">
        <v>193</v>
      </c>
      <c r="LV179" t="s">
        <v>193</v>
      </c>
      <c r="LW179" t="s">
        <v>193</v>
      </c>
      <c r="LX179" t="s">
        <v>193</v>
      </c>
      <c r="LY179" t="s">
        <v>193</v>
      </c>
      <c r="LZ179" t="s">
        <v>193</v>
      </c>
      <c r="MA179" t="s">
        <v>193</v>
      </c>
      <c r="MB179" t="s">
        <v>193</v>
      </c>
      <c r="MC179" t="s">
        <v>193</v>
      </c>
      <c r="MD179" t="s">
        <v>193</v>
      </c>
      <c r="ME179" t="s">
        <v>193</v>
      </c>
      <c r="MF179" t="s">
        <v>193</v>
      </c>
      <c r="MG179" t="s">
        <v>193</v>
      </c>
      <c r="MH179" t="s">
        <v>109</v>
      </c>
      <c r="MI179" t="s">
        <v>3330</v>
      </c>
      <c r="MJ179">
        <v>0</v>
      </c>
      <c r="MK179">
        <v>1</v>
      </c>
      <c r="ML179">
        <v>0</v>
      </c>
      <c r="MM179" t="s">
        <v>193</v>
      </c>
      <c r="MN179" t="s">
        <v>3470</v>
      </c>
      <c r="MO179">
        <v>0</v>
      </c>
      <c r="MP179">
        <v>0</v>
      </c>
      <c r="MQ179">
        <v>0</v>
      </c>
      <c r="MR179">
        <v>1</v>
      </c>
      <c r="MS179">
        <v>0</v>
      </c>
      <c r="MT179">
        <v>0</v>
      </c>
      <c r="MU179" t="s">
        <v>193</v>
      </c>
      <c r="MV179" t="s">
        <v>193</v>
      </c>
      <c r="MW179" t="s">
        <v>193</v>
      </c>
      <c r="MX179" t="s">
        <v>193</v>
      </c>
      <c r="MY179" t="s">
        <v>193</v>
      </c>
      <c r="MZ179" t="s">
        <v>193</v>
      </c>
      <c r="NA179" t="s">
        <v>193</v>
      </c>
      <c r="NB179" t="s">
        <v>193</v>
      </c>
      <c r="NC179">
        <v>196811821</v>
      </c>
      <c r="ND179" t="s">
        <v>3660</v>
      </c>
      <c r="NE179" t="s">
        <v>4440</v>
      </c>
      <c r="NF179" t="s">
        <v>193</v>
      </c>
      <c r="NG179" t="s">
        <v>699</v>
      </c>
      <c r="NH179" t="s">
        <v>700</v>
      </c>
      <c r="NI179" t="s">
        <v>611</v>
      </c>
      <c r="NJ179" t="s">
        <v>193</v>
      </c>
      <c r="NK179">
        <v>181</v>
      </c>
    </row>
    <row r="180" spans="1:375" x14ac:dyDescent="0.35">
      <c r="A180" t="s">
        <v>4441</v>
      </c>
      <c r="B180" t="s">
        <v>4442</v>
      </c>
      <c r="C180" t="s">
        <v>3571</v>
      </c>
      <c r="D180">
        <v>1.3888888892584614E-3</v>
      </c>
      <c r="E180" t="s">
        <v>193</v>
      </c>
      <c r="F180" t="s">
        <v>193</v>
      </c>
      <c r="G180" t="s">
        <v>193</v>
      </c>
      <c r="H180" t="s">
        <v>3571</v>
      </c>
      <c r="I180" t="s">
        <v>3662</v>
      </c>
      <c r="J180" t="s">
        <v>193</v>
      </c>
      <c r="K180" t="s">
        <v>4443</v>
      </c>
      <c r="L180" t="s">
        <v>3662</v>
      </c>
      <c r="M180" t="s">
        <v>3662</v>
      </c>
      <c r="N180" t="s">
        <v>3663</v>
      </c>
      <c r="O180" t="s">
        <v>193</v>
      </c>
      <c r="P180" t="s">
        <v>4444</v>
      </c>
      <c r="Q180" t="s">
        <v>3663</v>
      </c>
      <c r="R180" t="s">
        <v>3663</v>
      </c>
      <c r="S180" t="s">
        <v>123</v>
      </c>
      <c r="T180" t="s">
        <v>124</v>
      </c>
      <c r="U180" t="s">
        <v>1975</v>
      </c>
      <c r="V180" t="s">
        <v>124</v>
      </c>
      <c r="W180" t="s">
        <v>2474</v>
      </c>
      <c r="X180" t="s">
        <v>2473</v>
      </c>
      <c r="Y180" t="s">
        <v>2474</v>
      </c>
      <c r="Z180" t="s">
        <v>3664</v>
      </c>
      <c r="AA180" t="s">
        <v>193</v>
      </c>
      <c r="AB180" t="s">
        <v>4445</v>
      </c>
      <c r="AC180" t="s">
        <v>3664</v>
      </c>
      <c r="AD180" t="s">
        <v>3664</v>
      </c>
      <c r="AE180" t="s">
        <v>3665</v>
      </c>
      <c r="AF180" t="s">
        <v>193</v>
      </c>
      <c r="AG180" t="s">
        <v>4446</v>
      </c>
      <c r="AH180" t="s">
        <v>3665</v>
      </c>
      <c r="AI180" t="s">
        <v>3665</v>
      </c>
      <c r="AJ180" t="s">
        <v>536</v>
      </c>
      <c r="AK180" t="s">
        <v>490</v>
      </c>
      <c r="AL180" t="s">
        <v>109</v>
      </c>
      <c r="AM180" t="s">
        <v>193</v>
      </c>
      <c r="AN180" t="s">
        <v>109</v>
      </c>
      <c r="AO180" t="s">
        <v>193</v>
      </c>
      <c r="AP180" t="s">
        <v>491</v>
      </c>
      <c r="AQ180" t="s">
        <v>193</v>
      </c>
      <c r="AR180" t="s">
        <v>193</v>
      </c>
      <c r="AS180" t="s">
        <v>496</v>
      </c>
      <c r="AT180" t="s">
        <v>193</v>
      </c>
      <c r="AU180" t="s">
        <v>111</v>
      </c>
      <c r="AV180">
        <v>1</v>
      </c>
      <c r="AW180">
        <v>0</v>
      </c>
      <c r="AX180">
        <v>0</v>
      </c>
      <c r="AY180">
        <v>0</v>
      </c>
      <c r="AZ180">
        <v>0</v>
      </c>
      <c r="BA180">
        <v>0</v>
      </c>
      <c r="BB180">
        <v>0</v>
      </c>
      <c r="BC180" t="s">
        <v>110</v>
      </c>
      <c r="BD180" t="s">
        <v>1423</v>
      </c>
      <c r="BE180" t="s">
        <v>112</v>
      </c>
      <c r="BF180">
        <v>1</v>
      </c>
      <c r="BG180">
        <v>0</v>
      </c>
      <c r="BH180">
        <v>0</v>
      </c>
      <c r="BI180">
        <v>0</v>
      </c>
      <c r="BJ180">
        <v>0</v>
      </c>
      <c r="BK180">
        <v>0</v>
      </c>
      <c r="BL180">
        <v>0</v>
      </c>
      <c r="BM180">
        <v>0</v>
      </c>
      <c r="BN180">
        <v>0</v>
      </c>
      <c r="BO180">
        <v>0</v>
      </c>
      <c r="BP180" t="s">
        <v>193</v>
      </c>
      <c r="BQ180" t="s">
        <v>143</v>
      </c>
      <c r="BR180" t="s">
        <v>142</v>
      </c>
      <c r="BS180" t="s">
        <v>847</v>
      </c>
      <c r="BT180">
        <v>1</v>
      </c>
      <c r="BU180">
        <v>1</v>
      </c>
      <c r="BV180">
        <v>1</v>
      </c>
      <c r="BW180">
        <v>1</v>
      </c>
      <c r="BX180">
        <v>1</v>
      </c>
      <c r="BY180">
        <v>1</v>
      </c>
      <c r="BZ180">
        <v>1</v>
      </c>
      <c r="CA180">
        <v>0</v>
      </c>
      <c r="CB180" t="s">
        <v>498</v>
      </c>
      <c r="CC180">
        <v>200</v>
      </c>
      <c r="CD180">
        <v>100</v>
      </c>
      <c r="CE180" t="s">
        <v>114</v>
      </c>
      <c r="CF180">
        <v>300</v>
      </c>
      <c r="CG180">
        <v>115.384615384615</v>
      </c>
      <c r="CH180" t="s">
        <v>109</v>
      </c>
      <c r="CI180">
        <v>325</v>
      </c>
      <c r="CJ180">
        <v>141.304347826086</v>
      </c>
      <c r="CK180" t="s">
        <v>109</v>
      </c>
      <c r="CL180">
        <v>300</v>
      </c>
      <c r="CM180">
        <v>103.448275862068</v>
      </c>
      <c r="CN180" t="s">
        <v>114</v>
      </c>
      <c r="CO180">
        <v>550</v>
      </c>
      <c r="CP180">
        <v>229.166666666666</v>
      </c>
      <c r="CQ180" t="s">
        <v>114</v>
      </c>
      <c r="CR180">
        <v>750</v>
      </c>
      <c r="CS180">
        <v>312.5</v>
      </c>
      <c r="CT180" t="s">
        <v>114</v>
      </c>
      <c r="CU180" t="s">
        <v>612</v>
      </c>
      <c r="CV180" t="s">
        <v>109</v>
      </c>
      <c r="CW180">
        <v>950</v>
      </c>
      <c r="CX180" t="s">
        <v>193</v>
      </c>
      <c r="CY180" t="s">
        <v>193</v>
      </c>
      <c r="CZ180" t="s">
        <v>193</v>
      </c>
      <c r="DA180" t="s">
        <v>193</v>
      </c>
      <c r="DB180" t="s">
        <v>193</v>
      </c>
      <c r="DC180" t="s">
        <v>193</v>
      </c>
      <c r="DD180" t="s">
        <v>156</v>
      </c>
      <c r="DE180">
        <v>950</v>
      </c>
      <c r="DF180" t="s">
        <v>109</v>
      </c>
      <c r="DG180" t="s">
        <v>109</v>
      </c>
      <c r="DH180" t="s">
        <v>3666</v>
      </c>
      <c r="DI180">
        <v>0</v>
      </c>
      <c r="DJ180">
        <v>0</v>
      </c>
      <c r="DK180">
        <v>0</v>
      </c>
      <c r="DL180">
        <v>0</v>
      </c>
      <c r="DM180">
        <v>1</v>
      </c>
      <c r="DN180">
        <v>1</v>
      </c>
      <c r="DO180">
        <v>0</v>
      </c>
      <c r="DP180">
        <v>0</v>
      </c>
      <c r="DQ180">
        <v>0</v>
      </c>
      <c r="DR180">
        <v>0</v>
      </c>
      <c r="DS180">
        <v>0</v>
      </c>
      <c r="DT180">
        <v>0</v>
      </c>
      <c r="DU180">
        <v>0</v>
      </c>
      <c r="DV180">
        <v>0</v>
      </c>
      <c r="DW180" t="s">
        <v>193</v>
      </c>
      <c r="DX180" t="s">
        <v>3667</v>
      </c>
      <c r="DY180">
        <v>1</v>
      </c>
      <c r="DZ180">
        <v>1</v>
      </c>
      <c r="EA180">
        <v>1</v>
      </c>
      <c r="EB180">
        <v>1</v>
      </c>
      <c r="EC180">
        <v>1</v>
      </c>
      <c r="ED180">
        <v>1</v>
      </c>
      <c r="EE180">
        <v>0</v>
      </c>
      <c r="EF180">
        <v>0</v>
      </c>
      <c r="EG180" t="s">
        <v>114</v>
      </c>
      <c r="EH180" t="s">
        <v>114</v>
      </c>
      <c r="EI180" t="s">
        <v>109</v>
      </c>
      <c r="EJ180" t="s">
        <v>123</v>
      </c>
      <c r="EK180" t="s">
        <v>789</v>
      </c>
      <c r="EL180" t="s">
        <v>124</v>
      </c>
      <c r="EM180" t="s">
        <v>789</v>
      </c>
      <c r="EN180" t="s">
        <v>193</v>
      </c>
      <c r="EO180" t="s">
        <v>193</v>
      </c>
      <c r="EP180" t="s">
        <v>193</v>
      </c>
      <c r="EQ180" t="s">
        <v>193</v>
      </c>
      <c r="ER180" t="s">
        <v>193</v>
      </c>
      <c r="ES180" t="s">
        <v>193</v>
      </c>
      <c r="ET180" t="s">
        <v>193</v>
      </c>
      <c r="EU180" t="s">
        <v>193</v>
      </c>
      <c r="EV180" t="s">
        <v>193</v>
      </c>
      <c r="EW180" t="s">
        <v>193</v>
      </c>
      <c r="EX180" t="s">
        <v>193</v>
      </c>
      <c r="EY180" t="s">
        <v>193</v>
      </c>
      <c r="EZ180" t="s">
        <v>193</v>
      </c>
      <c r="FA180" t="s">
        <v>193</v>
      </c>
      <c r="FB180" t="s">
        <v>193</v>
      </c>
      <c r="FC180" t="s">
        <v>193</v>
      </c>
      <c r="FD180" t="s">
        <v>193</v>
      </c>
      <c r="FE180" t="s">
        <v>193</v>
      </c>
      <c r="FF180" t="s">
        <v>193</v>
      </c>
      <c r="FG180" t="s">
        <v>193</v>
      </c>
      <c r="FH180" t="s">
        <v>193</v>
      </c>
      <c r="FI180" t="s">
        <v>193</v>
      </c>
      <c r="FJ180" t="s">
        <v>193</v>
      </c>
      <c r="FK180" t="s">
        <v>193</v>
      </c>
      <c r="FL180" t="s">
        <v>193</v>
      </c>
      <c r="FM180" t="s">
        <v>193</v>
      </c>
      <c r="FN180" t="s">
        <v>193</v>
      </c>
      <c r="FO180" t="s">
        <v>193</v>
      </c>
      <c r="FP180" t="s">
        <v>193</v>
      </c>
      <c r="FQ180" t="s">
        <v>193</v>
      </c>
      <c r="FR180" t="s">
        <v>193</v>
      </c>
      <c r="FS180" t="s">
        <v>193</v>
      </c>
      <c r="FT180" t="s">
        <v>193</v>
      </c>
      <c r="FU180" t="s">
        <v>193</v>
      </c>
      <c r="FV180" t="s">
        <v>193</v>
      </c>
      <c r="FW180" t="s">
        <v>193</v>
      </c>
      <c r="FX180" t="s">
        <v>193</v>
      </c>
      <c r="FY180" t="s">
        <v>193</v>
      </c>
      <c r="FZ180" t="s">
        <v>193</v>
      </c>
      <c r="GA180" t="s">
        <v>193</v>
      </c>
      <c r="GB180" t="s">
        <v>193</v>
      </c>
      <c r="GC180" t="s">
        <v>193</v>
      </c>
      <c r="GD180" t="s">
        <v>193</v>
      </c>
      <c r="GE180" t="s">
        <v>193</v>
      </c>
      <c r="GF180" t="s">
        <v>193</v>
      </c>
      <c r="GG180" t="s">
        <v>193</v>
      </c>
      <c r="GH180" t="s">
        <v>193</v>
      </c>
      <c r="GI180" t="s">
        <v>193</v>
      </c>
      <c r="GJ180" t="s">
        <v>193</v>
      </c>
      <c r="GK180" t="s">
        <v>193</v>
      </c>
      <c r="GL180" t="s">
        <v>193</v>
      </c>
      <c r="GM180" t="s">
        <v>193</v>
      </c>
      <c r="GN180" t="s">
        <v>193</v>
      </c>
      <c r="GO180" t="s">
        <v>193</v>
      </c>
      <c r="GP180" t="s">
        <v>193</v>
      </c>
      <c r="GQ180" t="s">
        <v>193</v>
      </c>
      <c r="GR180" t="s">
        <v>193</v>
      </c>
      <c r="GS180" t="s">
        <v>193</v>
      </c>
      <c r="GT180" t="s">
        <v>193</v>
      </c>
      <c r="GU180" t="s">
        <v>193</v>
      </c>
      <c r="GV180" t="s">
        <v>193</v>
      </c>
      <c r="GW180" t="s">
        <v>193</v>
      </c>
      <c r="GX180" t="s">
        <v>193</v>
      </c>
      <c r="GY180" t="s">
        <v>193</v>
      </c>
      <c r="GZ180" t="s">
        <v>193</v>
      </c>
      <c r="HA180" t="s">
        <v>193</v>
      </c>
      <c r="HB180" t="s">
        <v>193</v>
      </c>
      <c r="HC180" t="s">
        <v>193</v>
      </c>
      <c r="HD180" t="s">
        <v>193</v>
      </c>
      <c r="HE180" t="s">
        <v>193</v>
      </c>
      <c r="HF180" t="s">
        <v>193</v>
      </c>
      <c r="HG180" t="s">
        <v>193</v>
      </c>
      <c r="HH180" t="s">
        <v>193</v>
      </c>
      <c r="HI180" t="s">
        <v>193</v>
      </c>
      <c r="HJ180" t="s">
        <v>193</v>
      </c>
      <c r="HK180" t="s">
        <v>193</v>
      </c>
      <c r="HL180" t="s">
        <v>193</v>
      </c>
      <c r="HM180" t="s">
        <v>193</v>
      </c>
      <c r="HN180" t="s">
        <v>193</v>
      </c>
      <c r="HO180" t="s">
        <v>193</v>
      </c>
      <c r="HP180" t="s">
        <v>193</v>
      </c>
      <c r="HQ180" t="s">
        <v>193</v>
      </c>
      <c r="HR180" t="s">
        <v>193</v>
      </c>
      <c r="HS180" t="s">
        <v>193</v>
      </c>
      <c r="HT180" t="s">
        <v>193</v>
      </c>
      <c r="HU180" t="s">
        <v>193</v>
      </c>
      <c r="HV180" t="s">
        <v>193</v>
      </c>
      <c r="HW180" t="s">
        <v>193</v>
      </c>
      <c r="HX180" t="s">
        <v>193</v>
      </c>
      <c r="HY180" t="s">
        <v>193</v>
      </c>
      <c r="HZ180" t="s">
        <v>193</v>
      </c>
      <c r="IA180" t="s">
        <v>193</v>
      </c>
      <c r="IB180" t="s">
        <v>193</v>
      </c>
      <c r="IC180" t="s">
        <v>193</v>
      </c>
      <c r="ID180" t="s">
        <v>193</v>
      </c>
      <c r="IE180" t="s">
        <v>193</v>
      </c>
      <c r="IF180" t="s">
        <v>193</v>
      </c>
      <c r="IG180" t="s">
        <v>193</v>
      </c>
      <c r="IH180" t="s">
        <v>193</v>
      </c>
      <c r="II180" t="s">
        <v>193</v>
      </c>
      <c r="IJ180" t="s">
        <v>193</v>
      </c>
      <c r="IK180" t="s">
        <v>193</v>
      </c>
      <c r="IL180" t="s">
        <v>193</v>
      </c>
      <c r="IM180" t="s">
        <v>193</v>
      </c>
      <c r="IN180" t="s">
        <v>193</v>
      </c>
      <c r="IO180" t="s">
        <v>193</v>
      </c>
      <c r="IP180" t="s">
        <v>193</v>
      </c>
      <c r="IQ180" t="s">
        <v>193</v>
      </c>
      <c r="IR180" t="s">
        <v>193</v>
      </c>
      <c r="IS180" t="s">
        <v>193</v>
      </c>
      <c r="IT180" t="s">
        <v>193</v>
      </c>
      <c r="IU180" t="s">
        <v>193</v>
      </c>
      <c r="IV180" t="s">
        <v>193</v>
      </c>
      <c r="IW180" t="s">
        <v>193</v>
      </c>
      <c r="IX180" t="s">
        <v>193</v>
      </c>
      <c r="IY180" t="s">
        <v>193</v>
      </c>
      <c r="IZ180" t="s">
        <v>193</v>
      </c>
      <c r="JA180" t="s">
        <v>193</v>
      </c>
      <c r="JB180" t="s">
        <v>193</v>
      </c>
      <c r="JC180" t="s">
        <v>193</v>
      </c>
      <c r="JD180" t="s">
        <v>193</v>
      </c>
      <c r="JE180" t="s">
        <v>193</v>
      </c>
      <c r="JF180" t="s">
        <v>193</v>
      </c>
      <c r="JG180" t="s">
        <v>193</v>
      </c>
      <c r="JH180" t="s">
        <v>193</v>
      </c>
      <c r="JI180" t="s">
        <v>193</v>
      </c>
      <c r="JJ180" t="s">
        <v>193</v>
      </c>
      <c r="JK180" t="s">
        <v>193</v>
      </c>
      <c r="JL180" t="s">
        <v>193</v>
      </c>
      <c r="JM180" t="s">
        <v>193</v>
      </c>
      <c r="JN180" t="s">
        <v>193</v>
      </c>
      <c r="JO180" t="s">
        <v>193</v>
      </c>
      <c r="JP180" t="s">
        <v>193</v>
      </c>
      <c r="JQ180" t="s">
        <v>193</v>
      </c>
      <c r="JR180" t="s">
        <v>114</v>
      </c>
      <c r="JS180" t="s">
        <v>193</v>
      </c>
      <c r="JT180" t="s">
        <v>193</v>
      </c>
      <c r="JU180" t="s">
        <v>193</v>
      </c>
      <c r="JV180" t="s">
        <v>193</v>
      </c>
      <c r="JW180" t="s">
        <v>193</v>
      </c>
      <c r="JX180" t="s">
        <v>193</v>
      </c>
      <c r="JY180" t="s">
        <v>193</v>
      </c>
      <c r="JZ180" t="s">
        <v>193</v>
      </c>
      <c r="KA180" t="s">
        <v>132</v>
      </c>
      <c r="KB180">
        <v>0</v>
      </c>
      <c r="KC180">
        <v>0</v>
      </c>
      <c r="KD180">
        <v>0</v>
      </c>
      <c r="KE180">
        <v>0</v>
      </c>
      <c r="KF180">
        <v>0</v>
      </c>
      <c r="KG180">
        <v>0</v>
      </c>
      <c r="KH180">
        <v>0</v>
      </c>
      <c r="KI180">
        <v>1</v>
      </c>
      <c r="KJ180" t="s">
        <v>193</v>
      </c>
      <c r="KK180" t="s">
        <v>109</v>
      </c>
      <c r="KL180" t="s">
        <v>193</v>
      </c>
      <c r="KM180" t="s">
        <v>111</v>
      </c>
      <c r="KN180">
        <v>1</v>
      </c>
      <c r="KO180">
        <v>0</v>
      </c>
      <c r="KP180">
        <v>0</v>
      </c>
      <c r="KQ180">
        <v>0</v>
      </c>
      <c r="KR180">
        <v>0</v>
      </c>
      <c r="KS180">
        <v>0</v>
      </c>
      <c r="KT180">
        <v>0</v>
      </c>
      <c r="KU180" t="s">
        <v>193</v>
      </c>
      <c r="KV180" t="s">
        <v>193</v>
      </c>
      <c r="KW180" t="s">
        <v>193</v>
      </c>
      <c r="KX180" t="s">
        <v>193</v>
      </c>
      <c r="KY180" t="s">
        <v>193</v>
      </c>
      <c r="KZ180" t="s">
        <v>193</v>
      </c>
      <c r="LA180" t="s">
        <v>193</v>
      </c>
      <c r="LB180" t="s">
        <v>193</v>
      </c>
      <c r="LC180" t="s">
        <v>193</v>
      </c>
      <c r="LD180" t="s">
        <v>193</v>
      </c>
      <c r="LE180" t="s">
        <v>193</v>
      </c>
      <c r="LF180" t="s">
        <v>193</v>
      </c>
      <c r="LG180" t="s">
        <v>193</v>
      </c>
      <c r="LH180" t="s">
        <v>193</v>
      </c>
      <c r="LI180" t="s">
        <v>193</v>
      </c>
      <c r="LJ180" t="s">
        <v>193</v>
      </c>
      <c r="LK180" t="s">
        <v>193</v>
      </c>
      <c r="LL180" t="s">
        <v>193</v>
      </c>
      <c r="LM180" t="s">
        <v>193</v>
      </c>
      <c r="LN180" t="s">
        <v>193</v>
      </c>
      <c r="LO180" t="s">
        <v>193</v>
      </c>
      <c r="LP180" t="s">
        <v>193</v>
      </c>
      <c r="LQ180" t="s">
        <v>193</v>
      </c>
      <c r="LR180" t="s">
        <v>193</v>
      </c>
      <c r="LS180" t="s">
        <v>193</v>
      </c>
      <c r="LT180" t="s">
        <v>193</v>
      </c>
      <c r="LU180" t="s">
        <v>193</v>
      </c>
      <c r="LV180" t="s">
        <v>193</v>
      </c>
      <c r="LW180" t="s">
        <v>193</v>
      </c>
      <c r="LX180" t="s">
        <v>193</v>
      </c>
      <c r="LY180" t="s">
        <v>193</v>
      </c>
      <c r="LZ180" t="s">
        <v>193</v>
      </c>
      <c r="MA180" t="s">
        <v>193</v>
      </c>
      <c r="MB180" t="s">
        <v>193</v>
      </c>
      <c r="MC180" t="s">
        <v>193</v>
      </c>
      <c r="MD180" t="s">
        <v>193</v>
      </c>
      <c r="ME180" t="s">
        <v>193</v>
      </c>
      <c r="MF180" t="s">
        <v>193</v>
      </c>
      <c r="MG180" t="s">
        <v>193</v>
      </c>
      <c r="MH180" t="s">
        <v>193</v>
      </c>
      <c r="MI180" t="s">
        <v>193</v>
      </c>
      <c r="MJ180" t="s">
        <v>193</v>
      </c>
      <c r="MK180" t="s">
        <v>193</v>
      </c>
      <c r="ML180" t="s">
        <v>193</v>
      </c>
      <c r="MM180" t="s">
        <v>193</v>
      </c>
      <c r="MN180" t="s">
        <v>193</v>
      </c>
      <c r="MO180" t="s">
        <v>193</v>
      </c>
      <c r="MP180" t="s">
        <v>193</v>
      </c>
      <c r="MQ180" t="s">
        <v>193</v>
      </c>
      <c r="MR180" t="s">
        <v>193</v>
      </c>
      <c r="MS180" t="s">
        <v>193</v>
      </c>
      <c r="MT180" t="s">
        <v>193</v>
      </c>
      <c r="MU180" t="s">
        <v>193</v>
      </c>
      <c r="MV180" t="s">
        <v>193</v>
      </c>
      <c r="MW180" t="s">
        <v>193</v>
      </c>
      <c r="MX180" t="s">
        <v>193</v>
      </c>
      <c r="MY180" t="s">
        <v>193</v>
      </c>
      <c r="MZ180" t="s">
        <v>193</v>
      </c>
      <c r="NA180" t="s">
        <v>193</v>
      </c>
      <c r="NB180" t="s">
        <v>193</v>
      </c>
      <c r="NC180">
        <v>196890933</v>
      </c>
      <c r="ND180" t="s">
        <v>3661</v>
      </c>
      <c r="NE180" t="s">
        <v>4447</v>
      </c>
      <c r="NF180" t="s">
        <v>193</v>
      </c>
      <c r="NG180" t="s">
        <v>699</v>
      </c>
      <c r="NH180" t="s">
        <v>700</v>
      </c>
      <c r="NI180" t="s">
        <v>611</v>
      </c>
      <c r="NJ180" t="s">
        <v>193</v>
      </c>
      <c r="NK180">
        <v>182</v>
      </c>
    </row>
    <row r="181" spans="1:375" x14ac:dyDescent="0.35">
      <c r="A181" t="s">
        <v>4448</v>
      </c>
      <c r="B181" t="s">
        <v>4449</v>
      </c>
      <c r="C181" t="s">
        <v>3571</v>
      </c>
      <c r="D181">
        <v>1.190476190199011E-3</v>
      </c>
      <c r="E181" t="s">
        <v>193</v>
      </c>
      <c r="F181" t="s">
        <v>193</v>
      </c>
      <c r="G181" t="s">
        <v>193</v>
      </c>
      <c r="H181" t="s">
        <v>3571</v>
      </c>
      <c r="I181" t="s">
        <v>3662</v>
      </c>
      <c r="J181" t="s">
        <v>193</v>
      </c>
      <c r="K181" t="s">
        <v>4443</v>
      </c>
      <c r="L181" t="s">
        <v>3662</v>
      </c>
      <c r="M181" t="s">
        <v>3662</v>
      </c>
      <c r="N181" t="s">
        <v>3663</v>
      </c>
      <c r="O181" t="s">
        <v>193</v>
      </c>
      <c r="P181" t="s">
        <v>4444</v>
      </c>
      <c r="Q181" t="s">
        <v>3663</v>
      </c>
      <c r="R181" t="s">
        <v>3663</v>
      </c>
      <c r="S181" t="s">
        <v>123</v>
      </c>
      <c r="T181" t="s">
        <v>124</v>
      </c>
      <c r="U181" t="s">
        <v>1975</v>
      </c>
      <c r="V181" t="s">
        <v>124</v>
      </c>
      <c r="W181" t="s">
        <v>2474</v>
      </c>
      <c r="X181" t="s">
        <v>2473</v>
      </c>
      <c r="Y181" t="s">
        <v>2474</v>
      </c>
      <c r="Z181" t="s">
        <v>3664</v>
      </c>
      <c r="AA181" t="s">
        <v>193</v>
      </c>
      <c r="AB181" t="s">
        <v>4445</v>
      </c>
      <c r="AC181" t="s">
        <v>3664</v>
      </c>
      <c r="AD181" t="s">
        <v>3664</v>
      </c>
      <c r="AE181" t="s">
        <v>3665</v>
      </c>
      <c r="AF181" t="s">
        <v>193</v>
      </c>
      <c r="AG181" t="s">
        <v>4446</v>
      </c>
      <c r="AH181" t="s">
        <v>3665</v>
      </c>
      <c r="AI181" t="s">
        <v>3665</v>
      </c>
      <c r="AJ181" t="s">
        <v>536</v>
      </c>
      <c r="AK181" t="s">
        <v>490</v>
      </c>
      <c r="AL181" t="s">
        <v>109</v>
      </c>
      <c r="AM181" t="s">
        <v>193</v>
      </c>
      <c r="AN181" t="s">
        <v>109</v>
      </c>
      <c r="AO181" t="s">
        <v>193</v>
      </c>
      <c r="AP181" t="s">
        <v>491</v>
      </c>
      <c r="AQ181" t="s">
        <v>193</v>
      </c>
      <c r="AR181" t="s">
        <v>193</v>
      </c>
      <c r="AS181" t="s">
        <v>496</v>
      </c>
      <c r="AT181" t="s">
        <v>193</v>
      </c>
      <c r="AU181" t="s">
        <v>111</v>
      </c>
      <c r="AV181">
        <v>1</v>
      </c>
      <c r="AW181">
        <v>0</v>
      </c>
      <c r="AX181">
        <v>0</v>
      </c>
      <c r="AY181">
        <v>0</v>
      </c>
      <c r="AZ181">
        <v>0</v>
      </c>
      <c r="BA181">
        <v>0</v>
      </c>
      <c r="BB181">
        <v>0</v>
      </c>
      <c r="BC181" t="s">
        <v>110</v>
      </c>
      <c r="BD181" t="s">
        <v>1423</v>
      </c>
      <c r="BE181" t="s">
        <v>112</v>
      </c>
      <c r="BF181">
        <v>1</v>
      </c>
      <c r="BG181">
        <v>0</v>
      </c>
      <c r="BH181">
        <v>0</v>
      </c>
      <c r="BI181">
        <v>0</v>
      </c>
      <c r="BJ181">
        <v>0</v>
      </c>
      <c r="BK181">
        <v>0</v>
      </c>
      <c r="BL181">
        <v>0</v>
      </c>
      <c r="BM181">
        <v>0</v>
      </c>
      <c r="BN181">
        <v>0</v>
      </c>
      <c r="BO181">
        <v>0</v>
      </c>
      <c r="BP181" t="s">
        <v>193</v>
      </c>
      <c r="BQ181" t="s">
        <v>143</v>
      </c>
      <c r="BR181" t="s">
        <v>501</v>
      </c>
      <c r="BS181" t="s">
        <v>499</v>
      </c>
      <c r="BT181">
        <v>1</v>
      </c>
      <c r="BU181">
        <v>1</v>
      </c>
      <c r="BV181">
        <v>1</v>
      </c>
      <c r="BW181">
        <v>1</v>
      </c>
      <c r="BX181">
        <v>1</v>
      </c>
      <c r="BY181">
        <v>1</v>
      </c>
      <c r="BZ181">
        <v>1</v>
      </c>
      <c r="CA181">
        <v>0</v>
      </c>
      <c r="CB181" t="s">
        <v>498</v>
      </c>
      <c r="CC181">
        <v>225</v>
      </c>
      <c r="CD181">
        <v>112.5</v>
      </c>
      <c r="CE181" t="s">
        <v>114</v>
      </c>
      <c r="CF181">
        <v>325</v>
      </c>
      <c r="CG181">
        <v>125</v>
      </c>
      <c r="CH181" t="s">
        <v>109</v>
      </c>
      <c r="CI181">
        <v>250</v>
      </c>
      <c r="CJ181">
        <v>108.695652173913</v>
      </c>
      <c r="CK181" t="s">
        <v>114</v>
      </c>
      <c r="CL181">
        <v>300</v>
      </c>
      <c r="CM181">
        <v>103.448275862068</v>
      </c>
      <c r="CN181" t="s">
        <v>109</v>
      </c>
      <c r="CO181">
        <v>500</v>
      </c>
      <c r="CP181">
        <v>208.333333333333</v>
      </c>
      <c r="CQ181" t="s">
        <v>114</v>
      </c>
      <c r="CR181">
        <v>750</v>
      </c>
      <c r="CS181">
        <v>312.5</v>
      </c>
      <c r="CT181" t="s">
        <v>114</v>
      </c>
      <c r="CU181" t="s">
        <v>612</v>
      </c>
      <c r="CV181" t="s">
        <v>109</v>
      </c>
      <c r="CW181">
        <v>950</v>
      </c>
      <c r="CX181" t="s">
        <v>193</v>
      </c>
      <c r="CY181" t="s">
        <v>193</v>
      </c>
      <c r="CZ181" t="s">
        <v>193</v>
      </c>
      <c r="DA181" t="s">
        <v>193</v>
      </c>
      <c r="DB181" t="s">
        <v>193</v>
      </c>
      <c r="DC181" t="s">
        <v>193</v>
      </c>
      <c r="DD181" t="s">
        <v>156</v>
      </c>
      <c r="DE181">
        <v>950</v>
      </c>
      <c r="DF181" t="s">
        <v>109</v>
      </c>
      <c r="DG181" t="s">
        <v>114</v>
      </c>
      <c r="DH181" t="s">
        <v>193</v>
      </c>
      <c r="DI181" t="s">
        <v>193</v>
      </c>
      <c r="DJ181" t="s">
        <v>193</v>
      </c>
      <c r="DK181" t="s">
        <v>193</v>
      </c>
      <c r="DL181" t="s">
        <v>193</v>
      </c>
      <c r="DM181" t="s">
        <v>193</v>
      </c>
      <c r="DN181" t="s">
        <v>193</v>
      </c>
      <c r="DO181" t="s">
        <v>193</v>
      </c>
      <c r="DP181" t="s">
        <v>193</v>
      </c>
      <c r="DQ181" t="s">
        <v>193</v>
      </c>
      <c r="DR181" t="s">
        <v>193</v>
      </c>
      <c r="DS181" t="s">
        <v>193</v>
      </c>
      <c r="DT181" t="s">
        <v>193</v>
      </c>
      <c r="DU181" t="s">
        <v>193</v>
      </c>
      <c r="DV181" t="s">
        <v>193</v>
      </c>
      <c r="DW181" t="s">
        <v>193</v>
      </c>
      <c r="DX181" t="s">
        <v>193</v>
      </c>
      <c r="DY181" t="s">
        <v>193</v>
      </c>
      <c r="DZ181" t="s">
        <v>193</v>
      </c>
      <c r="EA181" t="s">
        <v>193</v>
      </c>
      <c r="EB181" t="s">
        <v>193</v>
      </c>
      <c r="EC181" t="s">
        <v>193</v>
      </c>
      <c r="ED181" t="s">
        <v>193</v>
      </c>
      <c r="EE181" t="s">
        <v>193</v>
      </c>
      <c r="EF181" t="s">
        <v>193</v>
      </c>
      <c r="EG181" t="s">
        <v>114</v>
      </c>
      <c r="EH181" t="s">
        <v>114</v>
      </c>
      <c r="EI181" t="s">
        <v>109</v>
      </c>
      <c r="EJ181" t="s">
        <v>123</v>
      </c>
      <c r="EK181" t="s">
        <v>789</v>
      </c>
      <c r="EL181" t="s">
        <v>151</v>
      </c>
      <c r="EM181" t="s">
        <v>785</v>
      </c>
      <c r="EN181" t="s">
        <v>193</v>
      </c>
      <c r="EO181" t="s">
        <v>193</v>
      </c>
      <c r="EP181" t="s">
        <v>193</v>
      </c>
      <c r="EQ181" t="s">
        <v>193</v>
      </c>
      <c r="ER181" t="s">
        <v>193</v>
      </c>
      <c r="ES181" t="s">
        <v>193</v>
      </c>
      <c r="ET181" t="s">
        <v>193</v>
      </c>
      <c r="EU181" t="s">
        <v>193</v>
      </c>
      <c r="EV181" t="s">
        <v>193</v>
      </c>
      <c r="EW181" t="s">
        <v>193</v>
      </c>
      <c r="EX181" t="s">
        <v>193</v>
      </c>
      <c r="EY181" t="s">
        <v>193</v>
      </c>
      <c r="EZ181" t="s">
        <v>193</v>
      </c>
      <c r="FA181" t="s">
        <v>193</v>
      </c>
      <c r="FB181" t="s">
        <v>193</v>
      </c>
      <c r="FC181" t="s">
        <v>193</v>
      </c>
      <c r="FD181" t="s">
        <v>193</v>
      </c>
      <c r="FE181" t="s">
        <v>193</v>
      </c>
      <c r="FF181" t="s">
        <v>193</v>
      </c>
      <c r="FG181" t="s">
        <v>193</v>
      </c>
      <c r="FH181" t="s">
        <v>193</v>
      </c>
      <c r="FI181" t="s">
        <v>193</v>
      </c>
      <c r="FJ181" t="s">
        <v>193</v>
      </c>
      <c r="FK181" t="s">
        <v>193</v>
      </c>
      <c r="FL181" t="s">
        <v>193</v>
      </c>
      <c r="FM181" t="s">
        <v>193</v>
      </c>
      <c r="FN181" t="s">
        <v>193</v>
      </c>
      <c r="FO181" t="s">
        <v>193</v>
      </c>
      <c r="FP181" t="s">
        <v>193</v>
      </c>
      <c r="FQ181" t="s">
        <v>193</v>
      </c>
      <c r="FR181" t="s">
        <v>193</v>
      </c>
      <c r="FS181" t="s">
        <v>193</v>
      </c>
      <c r="FT181" t="s">
        <v>193</v>
      </c>
      <c r="FU181" t="s">
        <v>193</v>
      </c>
      <c r="FV181" t="s">
        <v>193</v>
      </c>
      <c r="FW181" t="s">
        <v>193</v>
      </c>
      <c r="FX181" t="s">
        <v>193</v>
      </c>
      <c r="FY181" t="s">
        <v>193</v>
      </c>
      <c r="FZ181" t="s">
        <v>193</v>
      </c>
      <c r="GA181" t="s">
        <v>193</v>
      </c>
      <c r="GB181" t="s">
        <v>193</v>
      </c>
      <c r="GC181" t="s">
        <v>193</v>
      </c>
      <c r="GD181" t="s">
        <v>193</v>
      </c>
      <c r="GE181" t="s">
        <v>193</v>
      </c>
      <c r="GF181" t="s">
        <v>193</v>
      </c>
      <c r="GG181" t="s">
        <v>193</v>
      </c>
      <c r="GH181" t="s">
        <v>193</v>
      </c>
      <c r="GI181" t="s">
        <v>193</v>
      </c>
      <c r="GJ181" t="s">
        <v>193</v>
      </c>
      <c r="GK181" t="s">
        <v>193</v>
      </c>
      <c r="GL181" t="s">
        <v>193</v>
      </c>
      <c r="GM181" t="s">
        <v>193</v>
      </c>
      <c r="GN181" t="s">
        <v>193</v>
      </c>
      <c r="GO181" t="s">
        <v>193</v>
      </c>
      <c r="GP181" t="s">
        <v>193</v>
      </c>
      <c r="GQ181" t="s">
        <v>193</v>
      </c>
      <c r="GR181" t="s">
        <v>193</v>
      </c>
      <c r="GS181" t="s">
        <v>193</v>
      </c>
      <c r="GT181" t="s">
        <v>193</v>
      </c>
      <c r="GU181" t="s">
        <v>193</v>
      </c>
      <c r="GV181" t="s">
        <v>193</v>
      </c>
      <c r="GW181" t="s">
        <v>193</v>
      </c>
      <c r="GX181" t="s">
        <v>193</v>
      </c>
      <c r="GY181" t="s">
        <v>193</v>
      </c>
      <c r="GZ181" t="s">
        <v>193</v>
      </c>
      <c r="HA181" t="s">
        <v>193</v>
      </c>
      <c r="HB181" t="s">
        <v>193</v>
      </c>
      <c r="HC181" t="s">
        <v>193</v>
      </c>
      <c r="HD181" t="s">
        <v>193</v>
      </c>
      <c r="HE181" t="s">
        <v>193</v>
      </c>
      <c r="HF181" t="s">
        <v>193</v>
      </c>
      <c r="HG181" t="s">
        <v>193</v>
      </c>
      <c r="HH181" t="s">
        <v>193</v>
      </c>
      <c r="HI181" t="s">
        <v>193</v>
      </c>
      <c r="HJ181" t="s">
        <v>193</v>
      </c>
      <c r="HK181" t="s">
        <v>193</v>
      </c>
      <c r="HL181" t="s">
        <v>193</v>
      </c>
      <c r="HM181" t="s">
        <v>193</v>
      </c>
      <c r="HN181" t="s">
        <v>193</v>
      </c>
      <c r="HO181" t="s">
        <v>193</v>
      </c>
      <c r="HP181" t="s">
        <v>193</v>
      </c>
      <c r="HQ181" t="s">
        <v>193</v>
      </c>
      <c r="HR181" t="s">
        <v>193</v>
      </c>
      <c r="HS181" t="s">
        <v>193</v>
      </c>
      <c r="HT181" t="s">
        <v>193</v>
      </c>
      <c r="HU181" t="s">
        <v>193</v>
      </c>
      <c r="HV181" t="s">
        <v>193</v>
      </c>
      <c r="HW181" t="s">
        <v>193</v>
      </c>
      <c r="HX181" t="s">
        <v>193</v>
      </c>
      <c r="HY181" t="s">
        <v>193</v>
      </c>
      <c r="HZ181" t="s">
        <v>193</v>
      </c>
      <c r="IA181" t="s">
        <v>193</v>
      </c>
      <c r="IB181" t="s">
        <v>193</v>
      </c>
      <c r="IC181" t="s">
        <v>193</v>
      </c>
      <c r="ID181" t="s">
        <v>193</v>
      </c>
      <c r="IE181" t="s">
        <v>193</v>
      </c>
      <c r="IF181" t="s">
        <v>193</v>
      </c>
      <c r="IG181" t="s">
        <v>193</v>
      </c>
      <c r="IH181" t="s">
        <v>193</v>
      </c>
      <c r="II181" t="s">
        <v>193</v>
      </c>
      <c r="IJ181" t="s">
        <v>193</v>
      </c>
      <c r="IK181" t="s">
        <v>193</v>
      </c>
      <c r="IL181" t="s">
        <v>193</v>
      </c>
      <c r="IM181" t="s">
        <v>193</v>
      </c>
      <c r="IN181" t="s">
        <v>193</v>
      </c>
      <c r="IO181" t="s">
        <v>193</v>
      </c>
      <c r="IP181" t="s">
        <v>193</v>
      </c>
      <c r="IQ181" t="s">
        <v>193</v>
      </c>
      <c r="IR181" t="s">
        <v>193</v>
      </c>
      <c r="IS181" t="s">
        <v>193</v>
      </c>
      <c r="IT181" t="s">
        <v>193</v>
      </c>
      <c r="IU181" t="s">
        <v>193</v>
      </c>
      <c r="IV181" t="s">
        <v>193</v>
      </c>
      <c r="IW181" t="s">
        <v>193</v>
      </c>
      <c r="IX181" t="s">
        <v>193</v>
      </c>
      <c r="IY181" t="s">
        <v>193</v>
      </c>
      <c r="IZ181" t="s">
        <v>193</v>
      </c>
      <c r="JA181" t="s">
        <v>193</v>
      </c>
      <c r="JB181" t="s">
        <v>193</v>
      </c>
      <c r="JC181" t="s">
        <v>193</v>
      </c>
      <c r="JD181" t="s">
        <v>193</v>
      </c>
      <c r="JE181" t="s">
        <v>193</v>
      </c>
      <c r="JF181" t="s">
        <v>193</v>
      </c>
      <c r="JG181" t="s">
        <v>193</v>
      </c>
      <c r="JH181" t="s">
        <v>193</v>
      </c>
      <c r="JI181" t="s">
        <v>193</v>
      </c>
      <c r="JJ181" t="s">
        <v>193</v>
      </c>
      <c r="JK181" t="s">
        <v>193</v>
      </c>
      <c r="JL181" t="s">
        <v>193</v>
      </c>
      <c r="JM181" t="s">
        <v>193</v>
      </c>
      <c r="JN181" t="s">
        <v>193</v>
      </c>
      <c r="JO181" t="s">
        <v>193</v>
      </c>
      <c r="JP181" t="s">
        <v>193</v>
      </c>
      <c r="JQ181" t="s">
        <v>193</v>
      </c>
      <c r="JR181" t="s">
        <v>114</v>
      </c>
      <c r="JS181" t="s">
        <v>193</v>
      </c>
      <c r="JT181" t="s">
        <v>193</v>
      </c>
      <c r="JU181" t="s">
        <v>193</v>
      </c>
      <c r="JV181" t="s">
        <v>193</v>
      </c>
      <c r="JW181" t="s">
        <v>193</v>
      </c>
      <c r="JX181" t="s">
        <v>193</v>
      </c>
      <c r="JY181" t="s">
        <v>193</v>
      </c>
      <c r="JZ181" t="s">
        <v>193</v>
      </c>
      <c r="KA181" t="s">
        <v>3348</v>
      </c>
      <c r="KB181">
        <v>1</v>
      </c>
      <c r="KC181">
        <v>0</v>
      </c>
      <c r="KD181">
        <v>0</v>
      </c>
      <c r="KE181">
        <v>0</v>
      </c>
      <c r="KF181">
        <v>1</v>
      </c>
      <c r="KG181">
        <v>0</v>
      </c>
      <c r="KH181">
        <v>0</v>
      </c>
      <c r="KI181">
        <v>0</v>
      </c>
      <c r="KJ181" t="s">
        <v>193</v>
      </c>
      <c r="KK181" t="s">
        <v>132</v>
      </c>
      <c r="KL181" t="s">
        <v>193</v>
      </c>
      <c r="KM181" t="s">
        <v>193</v>
      </c>
      <c r="KN181" t="s">
        <v>193</v>
      </c>
      <c r="KO181" t="s">
        <v>193</v>
      </c>
      <c r="KP181" t="s">
        <v>193</v>
      </c>
      <c r="KQ181" t="s">
        <v>193</v>
      </c>
      <c r="KR181" t="s">
        <v>193</v>
      </c>
      <c r="KS181" t="s">
        <v>193</v>
      </c>
      <c r="KT181" t="s">
        <v>193</v>
      </c>
      <c r="KU181" t="s">
        <v>193</v>
      </c>
      <c r="KV181" t="s">
        <v>193</v>
      </c>
      <c r="KW181" t="s">
        <v>193</v>
      </c>
      <c r="KX181" t="s">
        <v>193</v>
      </c>
      <c r="KY181" t="s">
        <v>193</v>
      </c>
      <c r="KZ181" t="s">
        <v>193</v>
      </c>
      <c r="LA181" t="s">
        <v>193</v>
      </c>
      <c r="LB181" t="s">
        <v>193</v>
      </c>
      <c r="LC181" t="s">
        <v>193</v>
      </c>
      <c r="LD181" t="s">
        <v>193</v>
      </c>
      <c r="LE181" t="s">
        <v>193</v>
      </c>
      <c r="LF181" t="s">
        <v>193</v>
      </c>
      <c r="LG181" t="s">
        <v>193</v>
      </c>
      <c r="LH181" t="s">
        <v>193</v>
      </c>
      <c r="LI181" t="s">
        <v>193</v>
      </c>
      <c r="LJ181" t="s">
        <v>193</v>
      </c>
      <c r="LK181" t="s">
        <v>193</v>
      </c>
      <c r="LL181" t="s">
        <v>193</v>
      </c>
      <c r="LM181" t="s">
        <v>193</v>
      </c>
      <c r="LN181" t="s">
        <v>193</v>
      </c>
      <c r="LO181" t="s">
        <v>193</v>
      </c>
      <c r="LP181" t="s">
        <v>193</v>
      </c>
      <c r="LQ181" t="s">
        <v>193</v>
      </c>
      <c r="LR181" t="s">
        <v>193</v>
      </c>
      <c r="LS181" t="s">
        <v>193</v>
      </c>
      <c r="LT181" t="s">
        <v>193</v>
      </c>
      <c r="LU181" t="s">
        <v>193</v>
      </c>
      <c r="LV181" t="s">
        <v>193</v>
      </c>
      <c r="LW181" t="s">
        <v>193</v>
      </c>
      <c r="LX181" t="s">
        <v>193</v>
      </c>
      <c r="LY181" t="s">
        <v>193</v>
      </c>
      <c r="LZ181" t="s">
        <v>193</v>
      </c>
      <c r="MA181" t="s">
        <v>193</v>
      </c>
      <c r="MB181" t="s">
        <v>193</v>
      </c>
      <c r="MC181" t="s">
        <v>193</v>
      </c>
      <c r="MD181" t="s">
        <v>193</v>
      </c>
      <c r="ME181" t="s">
        <v>193</v>
      </c>
      <c r="MF181" t="s">
        <v>193</v>
      </c>
      <c r="MG181" t="s">
        <v>193</v>
      </c>
      <c r="MH181" t="s">
        <v>193</v>
      </c>
      <c r="MI181" t="s">
        <v>193</v>
      </c>
      <c r="MJ181" t="s">
        <v>193</v>
      </c>
      <c r="MK181" t="s">
        <v>193</v>
      </c>
      <c r="ML181" t="s">
        <v>193</v>
      </c>
      <c r="MM181" t="s">
        <v>193</v>
      </c>
      <c r="MN181" t="s">
        <v>193</v>
      </c>
      <c r="MO181" t="s">
        <v>193</v>
      </c>
      <c r="MP181" t="s">
        <v>193</v>
      </c>
      <c r="MQ181" t="s">
        <v>193</v>
      </c>
      <c r="MR181" t="s">
        <v>193</v>
      </c>
      <c r="MS181" t="s">
        <v>193</v>
      </c>
      <c r="MT181" t="s">
        <v>193</v>
      </c>
      <c r="MU181" t="s">
        <v>193</v>
      </c>
      <c r="MV181" t="s">
        <v>193</v>
      </c>
      <c r="MW181" t="s">
        <v>193</v>
      </c>
      <c r="MX181" t="s">
        <v>193</v>
      </c>
      <c r="MY181" t="s">
        <v>193</v>
      </c>
      <c r="MZ181" t="s">
        <v>193</v>
      </c>
      <c r="NA181" t="s">
        <v>193</v>
      </c>
      <c r="NB181" t="s">
        <v>193</v>
      </c>
      <c r="NC181">
        <v>196890950</v>
      </c>
      <c r="ND181" t="s">
        <v>3668</v>
      </c>
      <c r="NE181" t="s">
        <v>4450</v>
      </c>
      <c r="NF181" t="s">
        <v>193</v>
      </c>
      <c r="NG181" t="s">
        <v>699</v>
      </c>
      <c r="NH181" t="s">
        <v>700</v>
      </c>
      <c r="NI181" t="s">
        <v>611</v>
      </c>
      <c r="NJ181" t="s">
        <v>193</v>
      </c>
      <c r="NK181">
        <v>183</v>
      </c>
    </row>
    <row r="182" spans="1:375" x14ac:dyDescent="0.35">
      <c r="A182" t="s">
        <v>4451</v>
      </c>
      <c r="B182" t="s">
        <v>4452</v>
      </c>
      <c r="C182" t="s">
        <v>3571</v>
      </c>
      <c r="D182">
        <v>1.0912698417087086E-3</v>
      </c>
      <c r="E182" t="s">
        <v>193</v>
      </c>
      <c r="F182" t="s">
        <v>193</v>
      </c>
      <c r="G182" t="s">
        <v>193</v>
      </c>
      <c r="H182" t="s">
        <v>3571</v>
      </c>
      <c r="I182" t="s">
        <v>3662</v>
      </c>
      <c r="J182" t="s">
        <v>193</v>
      </c>
      <c r="K182" t="s">
        <v>4443</v>
      </c>
      <c r="L182" t="s">
        <v>3662</v>
      </c>
      <c r="M182" t="s">
        <v>3662</v>
      </c>
      <c r="N182" t="s">
        <v>3663</v>
      </c>
      <c r="O182" t="s">
        <v>193</v>
      </c>
      <c r="P182" t="s">
        <v>4444</v>
      </c>
      <c r="Q182" t="s">
        <v>3663</v>
      </c>
      <c r="R182" t="s">
        <v>3663</v>
      </c>
      <c r="S182" t="s">
        <v>123</v>
      </c>
      <c r="T182" t="s">
        <v>124</v>
      </c>
      <c r="U182" t="s">
        <v>1975</v>
      </c>
      <c r="V182" t="s">
        <v>124</v>
      </c>
      <c r="W182" t="s">
        <v>2474</v>
      </c>
      <c r="X182" t="s">
        <v>2473</v>
      </c>
      <c r="Y182" t="s">
        <v>2474</v>
      </c>
      <c r="Z182" t="s">
        <v>3664</v>
      </c>
      <c r="AA182" t="s">
        <v>193</v>
      </c>
      <c r="AB182" t="s">
        <v>4445</v>
      </c>
      <c r="AC182" t="s">
        <v>3664</v>
      </c>
      <c r="AD182" t="s">
        <v>3664</v>
      </c>
      <c r="AE182" t="s">
        <v>3665</v>
      </c>
      <c r="AF182" t="s">
        <v>193</v>
      </c>
      <c r="AG182" t="s">
        <v>4446</v>
      </c>
      <c r="AH182" t="s">
        <v>3665</v>
      </c>
      <c r="AI182" t="s">
        <v>3665</v>
      </c>
      <c r="AJ182" t="s">
        <v>536</v>
      </c>
      <c r="AK182" t="s">
        <v>490</v>
      </c>
      <c r="AL182" t="s">
        <v>109</v>
      </c>
      <c r="AM182" t="s">
        <v>193</v>
      </c>
      <c r="AN182" t="s">
        <v>109</v>
      </c>
      <c r="AO182" t="s">
        <v>193</v>
      </c>
      <c r="AP182" t="s">
        <v>491</v>
      </c>
      <c r="AQ182" t="s">
        <v>193</v>
      </c>
      <c r="AR182" t="s">
        <v>193</v>
      </c>
      <c r="AS182" t="s">
        <v>496</v>
      </c>
      <c r="AT182" t="s">
        <v>193</v>
      </c>
      <c r="AU182" t="s">
        <v>111</v>
      </c>
      <c r="AV182">
        <v>1</v>
      </c>
      <c r="AW182">
        <v>0</v>
      </c>
      <c r="AX182">
        <v>0</v>
      </c>
      <c r="AY182">
        <v>0</v>
      </c>
      <c r="AZ182">
        <v>0</v>
      </c>
      <c r="BA182">
        <v>0</v>
      </c>
      <c r="BB182">
        <v>0</v>
      </c>
      <c r="BC182" t="s">
        <v>110</v>
      </c>
      <c r="BD182" t="s">
        <v>1423</v>
      </c>
      <c r="BE182" t="s">
        <v>112</v>
      </c>
      <c r="BF182">
        <v>1</v>
      </c>
      <c r="BG182">
        <v>0</v>
      </c>
      <c r="BH182">
        <v>0</v>
      </c>
      <c r="BI182">
        <v>0</v>
      </c>
      <c r="BJ182">
        <v>0</v>
      </c>
      <c r="BK182">
        <v>0</v>
      </c>
      <c r="BL182">
        <v>0</v>
      </c>
      <c r="BM182">
        <v>0</v>
      </c>
      <c r="BN182">
        <v>0</v>
      </c>
      <c r="BO182">
        <v>0</v>
      </c>
      <c r="BP182" t="s">
        <v>193</v>
      </c>
      <c r="BQ182" t="s">
        <v>143</v>
      </c>
      <c r="BR182" t="s">
        <v>501</v>
      </c>
      <c r="BS182" t="s">
        <v>499</v>
      </c>
      <c r="BT182">
        <v>1</v>
      </c>
      <c r="BU182">
        <v>1</v>
      </c>
      <c r="BV182">
        <v>1</v>
      </c>
      <c r="BW182">
        <v>1</v>
      </c>
      <c r="BX182">
        <v>1</v>
      </c>
      <c r="BY182">
        <v>1</v>
      </c>
      <c r="BZ182">
        <v>1</v>
      </c>
      <c r="CA182">
        <v>0</v>
      </c>
      <c r="CB182" t="s">
        <v>498</v>
      </c>
      <c r="CC182">
        <v>225</v>
      </c>
      <c r="CD182">
        <v>112.5</v>
      </c>
      <c r="CE182" t="s">
        <v>114</v>
      </c>
      <c r="CF182">
        <v>300</v>
      </c>
      <c r="CG182">
        <v>115.384615384615</v>
      </c>
      <c r="CH182" t="s">
        <v>114</v>
      </c>
      <c r="CI182">
        <v>225</v>
      </c>
      <c r="CJ182">
        <v>97.826086956521706</v>
      </c>
      <c r="CK182" t="s">
        <v>109</v>
      </c>
      <c r="CL182">
        <v>300</v>
      </c>
      <c r="CM182">
        <v>103.448275862068</v>
      </c>
      <c r="CN182" t="s">
        <v>109</v>
      </c>
      <c r="CO182">
        <v>500</v>
      </c>
      <c r="CP182">
        <v>208.333333333333</v>
      </c>
      <c r="CQ182" t="s">
        <v>114</v>
      </c>
      <c r="CR182">
        <v>700</v>
      </c>
      <c r="CS182">
        <v>291.666666666666</v>
      </c>
      <c r="CT182" t="s">
        <v>109</v>
      </c>
      <c r="CU182" t="s">
        <v>612</v>
      </c>
      <c r="CV182" t="s">
        <v>109</v>
      </c>
      <c r="CW182">
        <v>950</v>
      </c>
      <c r="CX182" t="s">
        <v>193</v>
      </c>
      <c r="CY182" t="s">
        <v>193</v>
      </c>
      <c r="CZ182" t="s">
        <v>193</v>
      </c>
      <c r="DA182" t="s">
        <v>193</v>
      </c>
      <c r="DB182" t="s">
        <v>193</v>
      </c>
      <c r="DC182" t="s">
        <v>193</v>
      </c>
      <c r="DD182" t="s">
        <v>156</v>
      </c>
      <c r="DE182">
        <v>950</v>
      </c>
      <c r="DF182" t="s">
        <v>109</v>
      </c>
      <c r="DG182" t="s">
        <v>114</v>
      </c>
      <c r="DH182" t="s">
        <v>193</v>
      </c>
      <c r="DI182" t="s">
        <v>193</v>
      </c>
      <c r="DJ182" t="s">
        <v>193</v>
      </c>
      <c r="DK182" t="s">
        <v>193</v>
      </c>
      <c r="DL182" t="s">
        <v>193</v>
      </c>
      <c r="DM182" t="s">
        <v>193</v>
      </c>
      <c r="DN182" t="s">
        <v>193</v>
      </c>
      <c r="DO182" t="s">
        <v>193</v>
      </c>
      <c r="DP182" t="s">
        <v>193</v>
      </c>
      <c r="DQ182" t="s">
        <v>193</v>
      </c>
      <c r="DR182" t="s">
        <v>193</v>
      </c>
      <c r="DS182" t="s">
        <v>193</v>
      </c>
      <c r="DT182" t="s">
        <v>193</v>
      </c>
      <c r="DU182" t="s">
        <v>193</v>
      </c>
      <c r="DV182" t="s">
        <v>193</v>
      </c>
      <c r="DW182" t="s">
        <v>193</v>
      </c>
      <c r="DX182" t="s">
        <v>193</v>
      </c>
      <c r="DY182" t="s">
        <v>193</v>
      </c>
      <c r="DZ182" t="s">
        <v>193</v>
      </c>
      <c r="EA182" t="s">
        <v>193</v>
      </c>
      <c r="EB182" t="s">
        <v>193</v>
      </c>
      <c r="EC182" t="s">
        <v>193</v>
      </c>
      <c r="ED182" t="s">
        <v>193</v>
      </c>
      <c r="EE182" t="s">
        <v>193</v>
      </c>
      <c r="EF182" t="s">
        <v>193</v>
      </c>
      <c r="EG182" t="s">
        <v>109</v>
      </c>
      <c r="EH182" t="s">
        <v>114</v>
      </c>
      <c r="EI182" t="s">
        <v>109</v>
      </c>
      <c r="EJ182" t="s">
        <v>123</v>
      </c>
      <c r="EK182" t="s">
        <v>789</v>
      </c>
      <c r="EL182" t="s">
        <v>124</v>
      </c>
      <c r="EM182" t="s">
        <v>789</v>
      </c>
      <c r="EN182" t="s">
        <v>193</v>
      </c>
      <c r="EO182" t="s">
        <v>193</v>
      </c>
      <c r="EP182" t="s">
        <v>193</v>
      </c>
      <c r="EQ182" t="s">
        <v>193</v>
      </c>
      <c r="ER182" t="s">
        <v>193</v>
      </c>
      <c r="ES182" t="s">
        <v>193</v>
      </c>
      <c r="ET182" t="s">
        <v>193</v>
      </c>
      <c r="EU182" t="s">
        <v>193</v>
      </c>
      <c r="EV182" t="s">
        <v>193</v>
      </c>
      <c r="EW182" t="s">
        <v>193</v>
      </c>
      <c r="EX182" t="s">
        <v>193</v>
      </c>
      <c r="EY182" t="s">
        <v>193</v>
      </c>
      <c r="EZ182" t="s">
        <v>193</v>
      </c>
      <c r="FA182" t="s">
        <v>193</v>
      </c>
      <c r="FB182" t="s">
        <v>193</v>
      </c>
      <c r="FC182" t="s">
        <v>193</v>
      </c>
      <c r="FD182" t="s">
        <v>193</v>
      </c>
      <c r="FE182" t="s">
        <v>193</v>
      </c>
      <c r="FF182" t="s">
        <v>193</v>
      </c>
      <c r="FG182" t="s">
        <v>193</v>
      </c>
      <c r="FH182" t="s">
        <v>193</v>
      </c>
      <c r="FI182" t="s">
        <v>193</v>
      </c>
      <c r="FJ182" t="s">
        <v>193</v>
      </c>
      <c r="FK182" t="s">
        <v>193</v>
      </c>
      <c r="FL182" t="s">
        <v>193</v>
      </c>
      <c r="FM182" t="s">
        <v>193</v>
      </c>
      <c r="FN182" t="s">
        <v>193</v>
      </c>
      <c r="FO182" t="s">
        <v>193</v>
      </c>
      <c r="FP182" t="s">
        <v>193</v>
      </c>
      <c r="FQ182" t="s">
        <v>193</v>
      </c>
      <c r="FR182" t="s">
        <v>193</v>
      </c>
      <c r="FS182" t="s">
        <v>193</v>
      </c>
      <c r="FT182" t="s">
        <v>193</v>
      </c>
      <c r="FU182" t="s">
        <v>193</v>
      </c>
      <c r="FV182" t="s">
        <v>193</v>
      </c>
      <c r="FW182" t="s">
        <v>193</v>
      </c>
      <c r="FX182" t="s">
        <v>193</v>
      </c>
      <c r="FY182" t="s">
        <v>193</v>
      </c>
      <c r="FZ182" t="s">
        <v>193</v>
      </c>
      <c r="GA182" t="s">
        <v>193</v>
      </c>
      <c r="GB182" t="s">
        <v>193</v>
      </c>
      <c r="GC182" t="s">
        <v>193</v>
      </c>
      <c r="GD182" t="s">
        <v>193</v>
      </c>
      <c r="GE182" t="s">
        <v>193</v>
      </c>
      <c r="GF182" t="s">
        <v>193</v>
      </c>
      <c r="GG182" t="s">
        <v>193</v>
      </c>
      <c r="GH182" t="s">
        <v>193</v>
      </c>
      <c r="GI182" t="s">
        <v>193</v>
      </c>
      <c r="GJ182" t="s">
        <v>193</v>
      </c>
      <c r="GK182" t="s">
        <v>193</v>
      </c>
      <c r="GL182" t="s">
        <v>193</v>
      </c>
      <c r="GM182" t="s">
        <v>193</v>
      </c>
      <c r="GN182" t="s">
        <v>193</v>
      </c>
      <c r="GO182" t="s">
        <v>193</v>
      </c>
      <c r="GP182" t="s">
        <v>193</v>
      </c>
      <c r="GQ182" t="s">
        <v>193</v>
      </c>
      <c r="GR182" t="s">
        <v>193</v>
      </c>
      <c r="GS182" t="s">
        <v>193</v>
      </c>
      <c r="GT182" t="s">
        <v>193</v>
      </c>
      <c r="GU182" t="s">
        <v>193</v>
      </c>
      <c r="GV182" t="s">
        <v>193</v>
      </c>
      <c r="GW182" t="s">
        <v>193</v>
      </c>
      <c r="GX182" t="s">
        <v>193</v>
      </c>
      <c r="GY182" t="s">
        <v>193</v>
      </c>
      <c r="GZ182" t="s">
        <v>193</v>
      </c>
      <c r="HA182" t="s">
        <v>193</v>
      </c>
      <c r="HB182" t="s">
        <v>193</v>
      </c>
      <c r="HC182" t="s">
        <v>193</v>
      </c>
      <c r="HD182" t="s">
        <v>193</v>
      </c>
      <c r="HE182" t="s">
        <v>193</v>
      </c>
      <c r="HF182" t="s">
        <v>193</v>
      </c>
      <c r="HG182" t="s">
        <v>193</v>
      </c>
      <c r="HH182" t="s">
        <v>193</v>
      </c>
      <c r="HI182" t="s">
        <v>193</v>
      </c>
      <c r="HJ182" t="s">
        <v>193</v>
      </c>
      <c r="HK182" t="s">
        <v>193</v>
      </c>
      <c r="HL182" t="s">
        <v>193</v>
      </c>
      <c r="HM182" t="s">
        <v>193</v>
      </c>
      <c r="HN182" t="s">
        <v>193</v>
      </c>
      <c r="HO182" t="s">
        <v>193</v>
      </c>
      <c r="HP182" t="s">
        <v>193</v>
      </c>
      <c r="HQ182" t="s">
        <v>193</v>
      </c>
      <c r="HR182" t="s">
        <v>193</v>
      </c>
      <c r="HS182" t="s">
        <v>193</v>
      </c>
      <c r="HT182" t="s">
        <v>193</v>
      </c>
      <c r="HU182" t="s">
        <v>193</v>
      </c>
      <c r="HV182" t="s">
        <v>193</v>
      </c>
      <c r="HW182" t="s">
        <v>193</v>
      </c>
      <c r="HX182" t="s">
        <v>193</v>
      </c>
      <c r="HY182" t="s">
        <v>193</v>
      </c>
      <c r="HZ182" t="s">
        <v>193</v>
      </c>
      <c r="IA182" t="s">
        <v>193</v>
      </c>
      <c r="IB182" t="s">
        <v>193</v>
      </c>
      <c r="IC182" t="s">
        <v>193</v>
      </c>
      <c r="ID182" t="s">
        <v>193</v>
      </c>
      <c r="IE182" t="s">
        <v>193</v>
      </c>
      <c r="IF182" t="s">
        <v>193</v>
      </c>
      <c r="IG182" t="s">
        <v>193</v>
      </c>
      <c r="IH182" t="s">
        <v>193</v>
      </c>
      <c r="II182" t="s">
        <v>193</v>
      </c>
      <c r="IJ182" t="s">
        <v>193</v>
      </c>
      <c r="IK182" t="s">
        <v>193</v>
      </c>
      <c r="IL182" t="s">
        <v>193</v>
      </c>
      <c r="IM182" t="s">
        <v>193</v>
      </c>
      <c r="IN182" t="s">
        <v>193</v>
      </c>
      <c r="IO182" t="s">
        <v>193</v>
      </c>
      <c r="IP182" t="s">
        <v>193</v>
      </c>
      <c r="IQ182" t="s">
        <v>193</v>
      </c>
      <c r="IR182" t="s">
        <v>193</v>
      </c>
      <c r="IS182" t="s">
        <v>193</v>
      </c>
      <c r="IT182" t="s">
        <v>193</v>
      </c>
      <c r="IU182" t="s">
        <v>193</v>
      </c>
      <c r="IV182" t="s">
        <v>193</v>
      </c>
      <c r="IW182" t="s">
        <v>193</v>
      </c>
      <c r="IX182" t="s">
        <v>193</v>
      </c>
      <c r="IY182" t="s">
        <v>193</v>
      </c>
      <c r="IZ182" t="s">
        <v>193</v>
      </c>
      <c r="JA182" t="s">
        <v>193</v>
      </c>
      <c r="JB182" t="s">
        <v>193</v>
      </c>
      <c r="JC182" t="s">
        <v>193</v>
      </c>
      <c r="JD182" t="s">
        <v>193</v>
      </c>
      <c r="JE182" t="s">
        <v>193</v>
      </c>
      <c r="JF182" t="s">
        <v>193</v>
      </c>
      <c r="JG182" t="s">
        <v>193</v>
      </c>
      <c r="JH182" t="s">
        <v>193</v>
      </c>
      <c r="JI182" t="s">
        <v>193</v>
      </c>
      <c r="JJ182" t="s">
        <v>193</v>
      </c>
      <c r="JK182" t="s">
        <v>193</v>
      </c>
      <c r="JL182" t="s">
        <v>193</v>
      </c>
      <c r="JM182" t="s">
        <v>193</v>
      </c>
      <c r="JN182" t="s">
        <v>193</v>
      </c>
      <c r="JO182" t="s">
        <v>193</v>
      </c>
      <c r="JP182" t="s">
        <v>193</v>
      </c>
      <c r="JQ182" t="s">
        <v>193</v>
      </c>
      <c r="JR182" t="s">
        <v>114</v>
      </c>
      <c r="JS182" t="s">
        <v>193</v>
      </c>
      <c r="JT182" t="s">
        <v>193</v>
      </c>
      <c r="JU182" t="s">
        <v>193</v>
      </c>
      <c r="JV182" t="s">
        <v>193</v>
      </c>
      <c r="JW182" t="s">
        <v>193</v>
      </c>
      <c r="JX182" t="s">
        <v>193</v>
      </c>
      <c r="JY182" t="s">
        <v>193</v>
      </c>
      <c r="JZ182" t="s">
        <v>193</v>
      </c>
      <c r="KA182" t="s">
        <v>3348</v>
      </c>
      <c r="KB182">
        <v>1</v>
      </c>
      <c r="KC182">
        <v>0</v>
      </c>
      <c r="KD182">
        <v>0</v>
      </c>
      <c r="KE182">
        <v>0</v>
      </c>
      <c r="KF182">
        <v>1</v>
      </c>
      <c r="KG182">
        <v>0</v>
      </c>
      <c r="KH182">
        <v>0</v>
      </c>
      <c r="KI182">
        <v>0</v>
      </c>
      <c r="KJ182" t="s">
        <v>193</v>
      </c>
      <c r="KK182" t="s">
        <v>109</v>
      </c>
      <c r="KL182" t="s">
        <v>193</v>
      </c>
      <c r="KM182" t="s">
        <v>111</v>
      </c>
      <c r="KN182">
        <v>1</v>
      </c>
      <c r="KO182">
        <v>0</v>
      </c>
      <c r="KP182">
        <v>0</v>
      </c>
      <c r="KQ182">
        <v>0</v>
      </c>
      <c r="KR182">
        <v>0</v>
      </c>
      <c r="KS182">
        <v>0</v>
      </c>
      <c r="KT182">
        <v>0</v>
      </c>
      <c r="KU182" t="s">
        <v>193</v>
      </c>
      <c r="KV182" t="s">
        <v>193</v>
      </c>
      <c r="KW182" t="s">
        <v>193</v>
      </c>
      <c r="KX182" t="s">
        <v>193</v>
      </c>
      <c r="KY182" t="s">
        <v>193</v>
      </c>
      <c r="KZ182" t="s">
        <v>193</v>
      </c>
      <c r="LA182" t="s">
        <v>193</v>
      </c>
      <c r="LB182" t="s">
        <v>193</v>
      </c>
      <c r="LC182" t="s">
        <v>193</v>
      </c>
      <c r="LD182" t="s">
        <v>193</v>
      </c>
      <c r="LE182" t="s">
        <v>193</v>
      </c>
      <c r="LF182" t="s">
        <v>193</v>
      </c>
      <c r="LG182" t="s">
        <v>193</v>
      </c>
      <c r="LH182" t="s">
        <v>193</v>
      </c>
      <c r="LI182" t="s">
        <v>193</v>
      </c>
      <c r="LJ182" t="s">
        <v>193</v>
      </c>
      <c r="LK182" t="s">
        <v>193</v>
      </c>
      <c r="LL182" t="s">
        <v>193</v>
      </c>
      <c r="LM182" t="s">
        <v>193</v>
      </c>
      <c r="LN182" t="s">
        <v>193</v>
      </c>
      <c r="LO182" t="s">
        <v>193</v>
      </c>
      <c r="LP182" t="s">
        <v>193</v>
      </c>
      <c r="LQ182" t="s">
        <v>193</v>
      </c>
      <c r="LR182" t="s">
        <v>193</v>
      </c>
      <c r="LS182" t="s">
        <v>193</v>
      </c>
      <c r="LT182" t="s">
        <v>193</v>
      </c>
      <c r="LU182" t="s">
        <v>193</v>
      </c>
      <c r="LV182" t="s">
        <v>193</v>
      </c>
      <c r="LW182" t="s">
        <v>193</v>
      </c>
      <c r="LX182" t="s">
        <v>193</v>
      </c>
      <c r="LY182" t="s">
        <v>193</v>
      </c>
      <c r="LZ182" t="s">
        <v>193</v>
      </c>
      <c r="MA182" t="s">
        <v>193</v>
      </c>
      <c r="MB182" t="s">
        <v>193</v>
      </c>
      <c r="MC182" t="s">
        <v>193</v>
      </c>
      <c r="MD182" t="s">
        <v>193</v>
      </c>
      <c r="ME182" t="s">
        <v>193</v>
      </c>
      <c r="MF182" t="s">
        <v>193</v>
      </c>
      <c r="MG182" t="s">
        <v>193</v>
      </c>
      <c r="MH182" t="s">
        <v>193</v>
      </c>
      <c r="MI182" t="s">
        <v>193</v>
      </c>
      <c r="MJ182" t="s">
        <v>193</v>
      </c>
      <c r="MK182" t="s">
        <v>193</v>
      </c>
      <c r="ML182" t="s">
        <v>193</v>
      </c>
      <c r="MM182" t="s">
        <v>193</v>
      </c>
      <c r="MN182" t="s">
        <v>193</v>
      </c>
      <c r="MO182" t="s">
        <v>193</v>
      </c>
      <c r="MP182" t="s">
        <v>193</v>
      </c>
      <c r="MQ182" t="s">
        <v>193</v>
      </c>
      <c r="MR182" t="s">
        <v>193</v>
      </c>
      <c r="MS182" t="s">
        <v>193</v>
      </c>
      <c r="MT182" t="s">
        <v>193</v>
      </c>
      <c r="MU182" t="s">
        <v>193</v>
      </c>
      <c r="MV182" t="s">
        <v>193</v>
      </c>
      <c r="MW182" t="s">
        <v>193</v>
      </c>
      <c r="MX182" t="s">
        <v>193</v>
      </c>
      <c r="MY182" t="s">
        <v>193</v>
      </c>
      <c r="MZ182" t="s">
        <v>193</v>
      </c>
      <c r="NA182" t="s">
        <v>193</v>
      </c>
      <c r="NB182" t="s">
        <v>193</v>
      </c>
      <c r="NC182">
        <v>196890965</v>
      </c>
      <c r="ND182" t="s">
        <v>3669</v>
      </c>
      <c r="NE182" t="s">
        <v>4453</v>
      </c>
      <c r="NF182" t="s">
        <v>193</v>
      </c>
      <c r="NG182" t="s">
        <v>699</v>
      </c>
      <c r="NH182" t="s">
        <v>700</v>
      </c>
      <c r="NI182" t="s">
        <v>611</v>
      </c>
      <c r="NJ182" t="s">
        <v>193</v>
      </c>
      <c r="NK182">
        <v>184</v>
      </c>
    </row>
    <row r="183" spans="1:375" x14ac:dyDescent="0.35">
      <c r="A183" t="s">
        <v>4454</v>
      </c>
      <c r="B183" t="s">
        <v>4455</v>
      </c>
      <c r="C183" t="s">
        <v>3571</v>
      </c>
      <c r="D183">
        <v>5.6423611104037263E-3</v>
      </c>
      <c r="E183" t="s">
        <v>193</v>
      </c>
      <c r="F183" t="s">
        <v>193</v>
      </c>
      <c r="G183" t="s">
        <v>809</v>
      </c>
      <c r="H183" t="s">
        <v>3571</v>
      </c>
      <c r="I183" t="s">
        <v>3662</v>
      </c>
      <c r="J183" t="s">
        <v>193</v>
      </c>
      <c r="K183" t="s">
        <v>4443</v>
      </c>
      <c r="L183" t="s">
        <v>3662</v>
      </c>
      <c r="M183" t="s">
        <v>3662</v>
      </c>
      <c r="N183" t="s">
        <v>3663</v>
      </c>
      <c r="O183" t="s">
        <v>193</v>
      </c>
      <c r="P183" t="s">
        <v>4444</v>
      </c>
      <c r="Q183" t="s">
        <v>3663</v>
      </c>
      <c r="R183" t="s">
        <v>3663</v>
      </c>
      <c r="S183" t="s">
        <v>123</v>
      </c>
      <c r="T183" t="s">
        <v>124</v>
      </c>
      <c r="U183" t="s">
        <v>1975</v>
      </c>
      <c r="V183" t="s">
        <v>124</v>
      </c>
      <c r="W183" t="s">
        <v>2474</v>
      </c>
      <c r="X183" t="s">
        <v>2473</v>
      </c>
      <c r="Y183" t="s">
        <v>2474</v>
      </c>
      <c r="Z183" t="s">
        <v>3664</v>
      </c>
      <c r="AA183" t="s">
        <v>193</v>
      </c>
      <c r="AB183" t="s">
        <v>4445</v>
      </c>
      <c r="AC183" t="s">
        <v>3664</v>
      </c>
      <c r="AD183" t="s">
        <v>3664</v>
      </c>
      <c r="AE183" t="s">
        <v>3665</v>
      </c>
      <c r="AF183" t="s">
        <v>193</v>
      </c>
      <c r="AG183" t="s">
        <v>4446</v>
      </c>
      <c r="AH183" t="s">
        <v>3665</v>
      </c>
      <c r="AI183" t="s">
        <v>3665</v>
      </c>
      <c r="AJ183" t="s">
        <v>536</v>
      </c>
      <c r="AK183" t="s">
        <v>490</v>
      </c>
      <c r="AL183" t="s">
        <v>109</v>
      </c>
      <c r="AM183" t="s">
        <v>193</v>
      </c>
      <c r="AN183" t="s">
        <v>109</v>
      </c>
      <c r="AO183" t="s">
        <v>193</v>
      </c>
      <c r="AP183" t="s">
        <v>494</v>
      </c>
      <c r="AQ183" t="s">
        <v>193</v>
      </c>
      <c r="AR183" t="s">
        <v>193</v>
      </c>
      <c r="AS183" t="s">
        <v>496</v>
      </c>
      <c r="AT183" t="s">
        <v>193</v>
      </c>
      <c r="AU183" t="s">
        <v>3417</v>
      </c>
      <c r="AV183">
        <v>0</v>
      </c>
      <c r="AW183">
        <v>0</v>
      </c>
      <c r="AX183">
        <v>0</v>
      </c>
      <c r="AY183">
        <v>1</v>
      </c>
      <c r="AZ183">
        <v>1</v>
      </c>
      <c r="BA183">
        <v>0</v>
      </c>
      <c r="BB183">
        <v>0</v>
      </c>
      <c r="BC183" t="s">
        <v>3953</v>
      </c>
      <c r="BD183" t="s">
        <v>3554</v>
      </c>
      <c r="BE183" t="s">
        <v>112</v>
      </c>
      <c r="BF183">
        <v>1</v>
      </c>
      <c r="BG183">
        <v>0</v>
      </c>
      <c r="BH183">
        <v>0</v>
      </c>
      <c r="BI183">
        <v>0</v>
      </c>
      <c r="BJ183">
        <v>0</v>
      </c>
      <c r="BK183">
        <v>0</v>
      </c>
      <c r="BL183">
        <v>0</v>
      </c>
      <c r="BM183">
        <v>0</v>
      </c>
      <c r="BN183">
        <v>0</v>
      </c>
      <c r="BO183">
        <v>0</v>
      </c>
      <c r="BP183" t="s">
        <v>193</v>
      </c>
      <c r="BQ183" t="s">
        <v>143</v>
      </c>
      <c r="BR183" t="s">
        <v>493</v>
      </c>
      <c r="BS183" t="s">
        <v>193</v>
      </c>
      <c r="BT183" t="s">
        <v>193</v>
      </c>
      <c r="BU183" t="s">
        <v>193</v>
      </c>
      <c r="BV183" t="s">
        <v>193</v>
      </c>
      <c r="BW183" t="s">
        <v>193</v>
      </c>
      <c r="BX183" t="s">
        <v>193</v>
      </c>
      <c r="BY183" t="s">
        <v>193</v>
      </c>
      <c r="BZ183" t="s">
        <v>193</v>
      </c>
      <c r="CA183" t="s">
        <v>193</v>
      </c>
      <c r="CB183" t="s">
        <v>193</v>
      </c>
      <c r="CC183" t="s">
        <v>193</v>
      </c>
      <c r="CD183" t="s">
        <v>193</v>
      </c>
      <c r="CE183" t="s">
        <v>193</v>
      </c>
      <c r="CF183" t="s">
        <v>193</v>
      </c>
      <c r="CG183" t="s">
        <v>193</v>
      </c>
      <c r="CH183" t="s">
        <v>193</v>
      </c>
      <c r="CI183" t="s">
        <v>193</v>
      </c>
      <c r="CJ183" t="s">
        <v>193</v>
      </c>
      <c r="CK183" t="s">
        <v>193</v>
      </c>
      <c r="CL183" t="s">
        <v>193</v>
      </c>
      <c r="CM183" t="s">
        <v>193</v>
      </c>
      <c r="CN183" t="s">
        <v>193</v>
      </c>
      <c r="CO183" t="s">
        <v>193</v>
      </c>
      <c r="CP183" t="s">
        <v>193</v>
      </c>
      <c r="CQ183" t="s">
        <v>193</v>
      </c>
      <c r="CR183" t="s">
        <v>193</v>
      </c>
      <c r="CS183" t="s">
        <v>193</v>
      </c>
      <c r="CT183" t="s">
        <v>193</v>
      </c>
      <c r="CU183" t="s">
        <v>193</v>
      </c>
      <c r="CV183" t="s">
        <v>193</v>
      </c>
      <c r="CW183" t="s">
        <v>193</v>
      </c>
      <c r="CX183" t="s">
        <v>193</v>
      </c>
      <c r="CY183" t="s">
        <v>193</v>
      </c>
      <c r="CZ183" t="s">
        <v>193</v>
      </c>
      <c r="DA183" t="s">
        <v>193</v>
      </c>
      <c r="DB183" t="s">
        <v>193</v>
      </c>
      <c r="DC183" t="s">
        <v>193</v>
      </c>
      <c r="DD183" t="s">
        <v>193</v>
      </c>
      <c r="DE183" t="s">
        <v>193</v>
      </c>
      <c r="DF183" t="s">
        <v>193</v>
      </c>
      <c r="DG183" t="s">
        <v>193</v>
      </c>
      <c r="DH183" t="s">
        <v>193</v>
      </c>
      <c r="DI183" t="s">
        <v>193</v>
      </c>
      <c r="DJ183" t="s">
        <v>193</v>
      </c>
      <c r="DK183" t="s">
        <v>193</v>
      </c>
      <c r="DL183" t="s">
        <v>193</v>
      </c>
      <c r="DM183" t="s">
        <v>193</v>
      </c>
      <c r="DN183" t="s">
        <v>193</v>
      </c>
      <c r="DO183" t="s">
        <v>193</v>
      </c>
      <c r="DP183" t="s">
        <v>193</v>
      </c>
      <c r="DQ183" t="s">
        <v>193</v>
      </c>
      <c r="DR183" t="s">
        <v>193</v>
      </c>
      <c r="DS183" t="s">
        <v>193</v>
      </c>
      <c r="DT183" t="s">
        <v>193</v>
      </c>
      <c r="DU183" t="s">
        <v>193</v>
      </c>
      <c r="DV183" t="s">
        <v>193</v>
      </c>
      <c r="DW183" t="s">
        <v>193</v>
      </c>
      <c r="DX183" t="s">
        <v>193</v>
      </c>
      <c r="DY183" t="s">
        <v>193</v>
      </c>
      <c r="DZ183" t="s">
        <v>193</v>
      </c>
      <c r="EA183" t="s">
        <v>193</v>
      </c>
      <c r="EB183" t="s">
        <v>193</v>
      </c>
      <c r="EC183" t="s">
        <v>193</v>
      </c>
      <c r="ED183" t="s">
        <v>193</v>
      </c>
      <c r="EE183" t="s">
        <v>193</v>
      </c>
      <c r="EF183" t="s">
        <v>193</v>
      </c>
      <c r="EG183" t="s">
        <v>193</v>
      </c>
      <c r="EH183" t="s">
        <v>193</v>
      </c>
      <c r="EI183" t="s">
        <v>193</v>
      </c>
      <c r="EJ183" t="s">
        <v>193</v>
      </c>
      <c r="EK183" t="s">
        <v>193</v>
      </c>
      <c r="EL183" t="s">
        <v>193</v>
      </c>
      <c r="EM183" t="s">
        <v>193</v>
      </c>
      <c r="EN183" t="s">
        <v>193</v>
      </c>
      <c r="EO183" t="s">
        <v>193</v>
      </c>
      <c r="EP183" t="s">
        <v>193</v>
      </c>
      <c r="EQ183" t="s">
        <v>193</v>
      </c>
      <c r="ER183" t="s">
        <v>193</v>
      </c>
      <c r="ES183" t="s">
        <v>193</v>
      </c>
      <c r="ET183" t="s">
        <v>193</v>
      </c>
      <c r="EU183" t="s">
        <v>193</v>
      </c>
      <c r="EV183" t="s">
        <v>193</v>
      </c>
      <c r="EW183" t="s">
        <v>193</v>
      </c>
      <c r="EX183" t="s">
        <v>193</v>
      </c>
      <c r="EY183" t="s">
        <v>193</v>
      </c>
      <c r="EZ183" t="s">
        <v>193</v>
      </c>
      <c r="FA183" t="s">
        <v>193</v>
      </c>
      <c r="FB183" t="s">
        <v>193</v>
      </c>
      <c r="FC183" t="s">
        <v>193</v>
      </c>
      <c r="FD183" t="s">
        <v>193</v>
      </c>
      <c r="FE183" t="s">
        <v>193</v>
      </c>
      <c r="FF183" t="s">
        <v>193</v>
      </c>
      <c r="FG183" t="s">
        <v>193</v>
      </c>
      <c r="FH183" t="s">
        <v>193</v>
      </c>
      <c r="FI183" t="s">
        <v>193</v>
      </c>
      <c r="FJ183" t="s">
        <v>193</v>
      </c>
      <c r="FK183" t="s">
        <v>193</v>
      </c>
      <c r="FL183" t="s">
        <v>193</v>
      </c>
      <c r="FM183" t="s">
        <v>193</v>
      </c>
      <c r="FN183" t="s">
        <v>193</v>
      </c>
      <c r="FO183" t="s">
        <v>193</v>
      </c>
      <c r="FP183" t="s">
        <v>193</v>
      </c>
      <c r="FQ183" t="s">
        <v>193</v>
      </c>
      <c r="FR183" t="s">
        <v>193</v>
      </c>
      <c r="FS183" t="s">
        <v>193</v>
      </c>
      <c r="FT183" t="s">
        <v>193</v>
      </c>
      <c r="FU183" t="s">
        <v>193</v>
      </c>
      <c r="FV183" t="s">
        <v>193</v>
      </c>
      <c r="FW183" t="s">
        <v>193</v>
      </c>
      <c r="FX183" t="s">
        <v>193</v>
      </c>
      <c r="FY183" t="s">
        <v>193</v>
      </c>
      <c r="FZ183" t="s">
        <v>193</v>
      </c>
      <c r="GA183" t="s">
        <v>193</v>
      </c>
      <c r="GB183" t="s">
        <v>193</v>
      </c>
      <c r="GC183" t="s">
        <v>193</v>
      </c>
      <c r="GD183" t="s">
        <v>193</v>
      </c>
      <c r="GE183" t="s">
        <v>193</v>
      </c>
      <c r="GF183" t="s">
        <v>193</v>
      </c>
      <c r="GG183" t="s">
        <v>193</v>
      </c>
      <c r="GH183" t="s">
        <v>193</v>
      </c>
      <c r="GI183" t="s">
        <v>193</v>
      </c>
      <c r="GJ183" t="s">
        <v>193</v>
      </c>
      <c r="GK183" t="s">
        <v>193</v>
      </c>
      <c r="GL183" t="s">
        <v>193</v>
      </c>
      <c r="GM183" t="s">
        <v>193</v>
      </c>
      <c r="GN183" t="s">
        <v>193</v>
      </c>
      <c r="GO183" t="s">
        <v>193</v>
      </c>
      <c r="GP183" t="s">
        <v>193</v>
      </c>
      <c r="GQ183" t="s">
        <v>193</v>
      </c>
      <c r="GR183" t="s">
        <v>193</v>
      </c>
      <c r="GS183" t="s">
        <v>193</v>
      </c>
      <c r="GT183" t="s">
        <v>193</v>
      </c>
      <c r="GU183" t="s">
        <v>193</v>
      </c>
      <c r="GV183" t="s">
        <v>193</v>
      </c>
      <c r="GW183" t="s">
        <v>193</v>
      </c>
      <c r="GX183" t="s">
        <v>193</v>
      </c>
      <c r="GY183" t="s">
        <v>193</v>
      </c>
      <c r="GZ183" t="s">
        <v>193</v>
      </c>
      <c r="HA183" t="s">
        <v>193</v>
      </c>
      <c r="HB183" t="s">
        <v>193</v>
      </c>
      <c r="HC183" t="s">
        <v>193</v>
      </c>
      <c r="HD183" t="s">
        <v>193</v>
      </c>
      <c r="HE183" t="s">
        <v>193</v>
      </c>
      <c r="HF183" t="s">
        <v>193</v>
      </c>
      <c r="HG183" t="s">
        <v>193</v>
      </c>
      <c r="HH183" t="s">
        <v>193</v>
      </c>
      <c r="HI183" t="s">
        <v>193</v>
      </c>
      <c r="HJ183" t="s">
        <v>193</v>
      </c>
      <c r="HK183" t="s">
        <v>193</v>
      </c>
      <c r="HL183" t="s">
        <v>193</v>
      </c>
      <c r="HM183" t="s">
        <v>193</v>
      </c>
      <c r="HN183" t="s">
        <v>193</v>
      </c>
      <c r="HO183" t="s">
        <v>193</v>
      </c>
      <c r="HP183" t="s">
        <v>193</v>
      </c>
      <c r="HQ183" t="s">
        <v>193</v>
      </c>
      <c r="HR183" t="s">
        <v>193</v>
      </c>
      <c r="HS183" t="s">
        <v>193</v>
      </c>
      <c r="HT183" t="s">
        <v>193</v>
      </c>
      <c r="HU183" t="s">
        <v>193</v>
      </c>
      <c r="HV183" t="s">
        <v>193</v>
      </c>
      <c r="HW183" t="s">
        <v>193</v>
      </c>
      <c r="HX183" t="s">
        <v>193</v>
      </c>
      <c r="HY183" t="s">
        <v>193</v>
      </c>
      <c r="HZ183" t="s">
        <v>193</v>
      </c>
      <c r="IA183" t="s">
        <v>193</v>
      </c>
      <c r="IB183" t="s">
        <v>193</v>
      </c>
      <c r="IC183" t="s">
        <v>193</v>
      </c>
      <c r="ID183" t="s">
        <v>193</v>
      </c>
      <c r="IE183" t="s">
        <v>193</v>
      </c>
      <c r="IF183" t="s">
        <v>193</v>
      </c>
      <c r="IG183" t="s">
        <v>193</v>
      </c>
      <c r="IH183" t="s">
        <v>193</v>
      </c>
      <c r="II183" t="s">
        <v>193</v>
      </c>
      <c r="IJ183" t="s">
        <v>193</v>
      </c>
      <c r="IK183" t="s">
        <v>193</v>
      </c>
      <c r="IL183" t="s">
        <v>193</v>
      </c>
      <c r="IM183" t="s">
        <v>193</v>
      </c>
      <c r="IN183" t="s">
        <v>3566</v>
      </c>
      <c r="IO183">
        <v>1</v>
      </c>
      <c r="IP183">
        <v>0</v>
      </c>
      <c r="IQ183">
        <v>1</v>
      </c>
      <c r="IR183">
        <v>1</v>
      </c>
      <c r="IS183">
        <v>1</v>
      </c>
      <c r="IT183">
        <v>1</v>
      </c>
      <c r="IU183">
        <v>1</v>
      </c>
      <c r="IV183">
        <v>0</v>
      </c>
      <c r="IW183" t="s">
        <v>3567</v>
      </c>
      <c r="IX183">
        <v>1500</v>
      </c>
      <c r="IY183">
        <v>650</v>
      </c>
      <c r="IZ183" t="s">
        <v>193</v>
      </c>
      <c r="JA183">
        <v>25</v>
      </c>
      <c r="JB183">
        <v>100</v>
      </c>
      <c r="JC183">
        <v>15</v>
      </c>
      <c r="JD183">
        <v>75</v>
      </c>
      <c r="JE183">
        <v>75</v>
      </c>
      <c r="JF183" t="s">
        <v>109</v>
      </c>
      <c r="JG183" t="s">
        <v>193</v>
      </c>
      <c r="JH183" t="s">
        <v>3671</v>
      </c>
      <c r="JI183">
        <v>1</v>
      </c>
      <c r="JJ183">
        <v>1</v>
      </c>
      <c r="JK183">
        <v>0</v>
      </c>
      <c r="JL183">
        <v>300</v>
      </c>
      <c r="JM183">
        <v>400</v>
      </c>
      <c r="JN183" t="s">
        <v>193</v>
      </c>
      <c r="JO183" t="s">
        <v>109</v>
      </c>
      <c r="JP183" t="s">
        <v>193</v>
      </c>
      <c r="JQ183" t="s">
        <v>193</v>
      </c>
      <c r="JR183" t="s">
        <v>114</v>
      </c>
      <c r="JS183" t="s">
        <v>193</v>
      </c>
      <c r="JT183" t="s">
        <v>193</v>
      </c>
      <c r="JU183" t="s">
        <v>193</v>
      </c>
      <c r="JV183" t="s">
        <v>193</v>
      </c>
      <c r="JW183" t="s">
        <v>193</v>
      </c>
      <c r="JX183" t="s">
        <v>193</v>
      </c>
      <c r="JY183" t="s">
        <v>193</v>
      </c>
      <c r="JZ183" t="s">
        <v>193</v>
      </c>
      <c r="KA183" t="s">
        <v>3426</v>
      </c>
      <c r="KB183">
        <v>0</v>
      </c>
      <c r="KC183">
        <v>0</v>
      </c>
      <c r="KD183">
        <v>0</v>
      </c>
      <c r="KE183">
        <v>0</v>
      </c>
      <c r="KF183">
        <v>0</v>
      </c>
      <c r="KG183">
        <v>1</v>
      </c>
      <c r="KH183">
        <v>0</v>
      </c>
      <c r="KI183">
        <v>0</v>
      </c>
      <c r="KJ183" t="s">
        <v>193</v>
      </c>
      <c r="KK183" t="s">
        <v>109</v>
      </c>
      <c r="KL183" t="s">
        <v>193</v>
      </c>
      <c r="KM183" t="s">
        <v>3417</v>
      </c>
      <c r="KN183">
        <v>0</v>
      </c>
      <c r="KO183">
        <v>0</v>
      </c>
      <c r="KP183">
        <v>0</v>
      </c>
      <c r="KQ183">
        <v>1</v>
      </c>
      <c r="KR183">
        <v>1</v>
      </c>
      <c r="KS183">
        <v>0</v>
      </c>
      <c r="KT183">
        <v>0</v>
      </c>
      <c r="KU183" t="s">
        <v>193</v>
      </c>
      <c r="KV183" t="s">
        <v>193</v>
      </c>
      <c r="KW183" t="s">
        <v>193</v>
      </c>
      <c r="KX183" t="s">
        <v>193</v>
      </c>
      <c r="KY183" t="s">
        <v>193</v>
      </c>
      <c r="KZ183" t="s">
        <v>193</v>
      </c>
      <c r="LA183" t="s">
        <v>193</v>
      </c>
      <c r="LB183" t="s">
        <v>193</v>
      </c>
      <c r="LC183" t="s">
        <v>193</v>
      </c>
      <c r="LD183" t="s">
        <v>193</v>
      </c>
      <c r="LE183" t="s">
        <v>193</v>
      </c>
      <c r="LF183" t="s">
        <v>193</v>
      </c>
      <c r="LG183" t="s">
        <v>193</v>
      </c>
      <c r="LH183" t="s">
        <v>193</v>
      </c>
      <c r="LI183" t="s">
        <v>193</v>
      </c>
      <c r="LJ183" t="s">
        <v>193</v>
      </c>
      <c r="LK183" t="s">
        <v>193</v>
      </c>
      <c r="LL183" t="s">
        <v>193</v>
      </c>
      <c r="LM183" t="s">
        <v>193</v>
      </c>
      <c r="LN183" t="s">
        <v>193</v>
      </c>
      <c r="LO183" t="s">
        <v>193</v>
      </c>
      <c r="LP183" t="s">
        <v>193</v>
      </c>
      <c r="LQ183" t="s">
        <v>193</v>
      </c>
      <c r="LR183" t="s">
        <v>193</v>
      </c>
      <c r="LS183" t="s">
        <v>193</v>
      </c>
      <c r="LT183" t="s">
        <v>193</v>
      </c>
      <c r="LU183" t="s">
        <v>193</v>
      </c>
      <c r="LV183" t="s">
        <v>193</v>
      </c>
      <c r="LW183" t="s">
        <v>193</v>
      </c>
      <c r="LX183" t="s">
        <v>193</v>
      </c>
      <c r="LY183" t="s">
        <v>193</v>
      </c>
      <c r="LZ183" t="s">
        <v>193</v>
      </c>
      <c r="MA183" t="s">
        <v>193</v>
      </c>
      <c r="MB183" t="s">
        <v>193</v>
      </c>
      <c r="MC183" t="s">
        <v>193</v>
      </c>
      <c r="MD183" t="s">
        <v>193</v>
      </c>
      <c r="ME183" t="s">
        <v>193</v>
      </c>
      <c r="MF183" t="s">
        <v>193</v>
      </c>
      <c r="MG183" t="s">
        <v>193</v>
      </c>
      <c r="MH183" t="s">
        <v>193</v>
      </c>
      <c r="MI183" t="s">
        <v>193</v>
      </c>
      <c r="MJ183" t="s">
        <v>193</v>
      </c>
      <c r="MK183" t="s">
        <v>193</v>
      </c>
      <c r="ML183" t="s">
        <v>193</v>
      </c>
      <c r="MM183" t="s">
        <v>193</v>
      </c>
      <c r="MN183" t="s">
        <v>193</v>
      </c>
      <c r="MO183" t="s">
        <v>193</v>
      </c>
      <c r="MP183" t="s">
        <v>193</v>
      </c>
      <c r="MQ183" t="s">
        <v>193</v>
      </c>
      <c r="MR183" t="s">
        <v>193</v>
      </c>
      <c r="MS183" t="s">
        <v>193</v>
      </c>
      <c r="MT183" t="s">
        <v>193</v>
      </c>
      <c r="MU183" t="s">
        <v>193</v>
      </c>
      <c r="MV183" t="s">
        <v>193</v>
      </c>
      <c r="MW183" t="s">
        <v>193</v>
      </c>
      <c r="MX183" t="s">
        <v>193</v>
      </c>
      <c r="MY183" t="s">
        <v>193</v>
      </c>
      <c r="MZ183" t="s">
        <v>193</v>
      </c>
      <c r="NA183" t="s">
        <v>193</v>
      </c>
      <c r="NB183" t="s">
        <v>193</v>
      </c>
      <c r="NC183">
        <v>196890973</v>
      </c>
      <c r="ND183" t="s">
        <v>3670</v>
      </c>
      <c r="NE183" t="s">
        <v>4456</v>
      </c>
      <c r="NF183" t="s">
        <v>193</v>
      </c>
      <c r="NG183" t="s">
        <v>699</v>
      </c>
      <c r="NH183" t="s">
        <v>700</v>
      </c>
      <c r="NI183" t="s">
        <v>611</v>
      </c>
      <c r="NJ183" t="s">
        <v>193</v>
      </c>
      <c r="NK183">
        <v>185</v>
      </c>
    </row>
    <row r="184" spans="1:375" x14ac:dyDescent="0.35">
      <c r="A184" t="s">
        <v>4457</v>
      </c>
      <c r="B184" t="s">
        <v>4458</v>
      </c>
      <c r="C184" t="s">
        <v>3571</v>
      </c>
      <c r="D184">
        <v>7.3611111110949423E-2</v>
      </c>
      <c r="E184" t="s">
        <v>193</v>
      </c>
      <c r="F184" t="s">
        <v>193</v>
      </c>
      <c r="G184" t="s">
        <v>809</v>
      </c>
      <c r="H184" t="s">
        <v>3571</v>
      </c>
      <c r="I184" t="s">
        <v>3662</v>
      </c>
      <c r="J184" t="s">
        <v>193</v>
      </c>
      <c r="K184" t="s">
        <v>4443</v>
      </c>
      <c r="L184" t="s">
        <v>3662</v>
      </c>
      <c r="M184" t="s">
        <v>3662</v>
      </c>
      <c r="N184" t="s">
        <v>3663</v>
      </c>
      <c r="O184" t="s">
        <v>193</v>
      </c>
      <c r="P184" t="s">
        <v>4444</v>
      </c>
      <c r="Q184" t="s">
        <v>3663</v>
      </c>
      <c r="R184" t="s">
        <v>3663</v>
      </c>
      <c r="S184" t="s">
        <v>123</v>
      </c>
      <c r="T184" t="s">
        <v>124</v>
      </c>
      <c r="U184" t="s">
        <v>1975</v>
      </c>
      <c r="V184" t="s">
        <v>124</v>
      </c>
      <c r="W184" t="s">
        <v>2474</v>
      </c>
      <c r="X184" t="s">
        <v>2473</v>
      </c>
      <c r="Y184" t="s">
        <v>2474</v>
      </c>
      <c r="Z184" t="s">
        <v>3664</v>
      </c>
      <c r="AA184" t="s">
        <v>193</v>
      </c>
      <c r="AB184" t="s">
        <v>4445</v>
      </c>
      <c r="AC184" t="s">
        <v>3664</v>
      </c>
      <c r="AD184" t="s">
        <v>3664</v>
      </c>
      <c r="AE184" t="s">
        <v>3665</v>
      </c>
      <c r="AF184" t="s">
        <v>193</v>
      </c>
      <c r="AG184" t="s">
        <v>4446</v>
      </c>
      <c r="AH184" t="s">
        <v>3665</v>
      </c>
      <c r="AI184" t="s">
        <v>3665</v>
      </c>
      <c r="AJ184" t="s">
        <v>536</v>
      </c>
      <c r="AK184" t="s">
        <v>490</v>
      </c>
      <c r="AL184" t="s">
        <v>109</v>
      </c>
      <c r="AM184" t="s">
        <v>193</v>
      </c>
      <c r="AN184" t="s">
        <v>109</v>
      </c>
      <c r="AO184" t="s">
        <v>193</v>
      </c>
      <c r="AP184" t="s">
        <v>491</v>
      </c>
      <c r="AQ184" t="s">
        <v>193</v>
      </c>
      <c r="AR184" t="s">
        <v>193</v>
      </c>
      <c r="AS184" t="s">
        <v>496</v>
      </c>
      <c r="AT184" t="s">
        <v>193</v>
      </c>
      <c r="AU184" t="s">
        <v>701</v>
      </c>
      <c r="AV184">
        <v>0</v>
      </c>
      <c r="AW184">
        <v>1</v>
      </c>
      <c r="AX184">
        <v>0</v>
      </c>
      <c r="AY184">
        <v>0</v>
      </c>
      <c r="AZ184">
        <v>0</v>
      </c>
      <c r="BA184">
        <v>0</v>
      </c>
      <c r="BB184">
        <v>0</v>
      </c>
      <c r="BC184" t="s">
        <v>130</v>
      </c>
      <c r="BD184" t="s">
        <v>701</v>
      </c>
      <c r="BE184" t="s">
        <v>112</v>
      </c>
      <c r="BF184">
        <v>1</v>
      </c>
      <c r="BG184">
        <v>0</v>
      </c>
      <c r="BH184">
        <v>0</v>
      </c>
      <c r="BI184">
        <v>0</v>
      </c>
      <c r="BJ184">
        <v>0</v>
      </c>
      <c r="BK184">
        <v>0</v>
      </c>
      <c r="BL184">
        <v>0</v>
      </c>
      <c r="BM184">
        <v>0</v>
      </c>
      <c r="BN184">
        <v>0</v>
      </c>
      <c r="BO184">
        <v>0</v>
      </c>
      <c r="BP184" t="s">
        <v>193</v>
      </c>
      <c r="BQ184" t="s">
        <v>143</v>
      </c>
      <c r="BR184" t="s">
        <v>142</v>
      </c>
      <c r="BS184" t="s">
        <v>193</v>
      </c>
      <c r="BT184" t="s">
        <v>193</v>
      </c>
      <c r="BU184" t="s">
        <v>193</v>
      </c>
      <c r="BV184" t="s">
        <v>193</v>
      </c>
      <c r="BW184" t="s">
        <v>193</v>
      </c>
      <c r="BX184" t="s">
        <v>193</v>
      </c>
      <c r="BY184" t="s">
        <v>193</v>
      </c>
      <c r="BZ184" t="s">
        <v>193</v>
      </c>
      <c r="CA184" t="s">
        <v>193</v>
      </c>
      <c r="CB184" t="s">
        <v>193</v>
      </c>
      <c r="CC184" t="s">
        <v>193</v>
      </c>
      <c r="CD184" t="s">
        <v>193</v>
      </c>
      <c r="CE184" t="s">
        <v>193</v>
      </c>
      <c r="CF184" t="s">
        <v>193</v>
      </c>
      <c r="CG184" t="s">
        <v>193</v>
      </c>
      <c r="CH184" t="s">
        <v>193</v>
      </c>
      <c r="CI184" t="s">
        <v>193</v>
      </c>
      <c r="CJ184" t="s">
        <v>193</v>
      </c>
      <c r="CK184" t="s">
        <v>193</v>
      </c>
      <c r="CL184" t="s">
        <v>193</v>
      </c>
      <c r="CM184" t="s">
        <v>193</v>
      </c>
      <c r="CN184" t="s">
        <v>193</v>
      </c>
      <c r="CO184" t="s">
        <v>193</v>
      </c>
      <c r="CP184" t="s">
        <v>193</v>
      </c>
      <c r="CQ184" t="s">
        <v>193</v>
      </c>
      <c r="CR184" t="s">
        <v>193</v>
      </c>
      <c r="CS184" t="s">
        <v>193</v>
      </c>
      <c r="CT184" t="s">
        <v>193</v>
      </c>
      <c r="CU184" t="s">
        <v>193</v>
      </c>
      <c r="CV184" t="s">
        <v>193</v>
      </c>
      <c r="CW184" t="s">
        <v>193</v>
      </c>
      <c r="CX184" t="s">
        <v>193</v>
      </c>
      <c r="CY184" t="s">
        <v>193</v>
      </c>
      <c r="CZ184" t="s">
        <v>193</v>
      </c>
      <c r="DA184" t="s">
        <v>193</v>
      </c>
      <c r="DB184" t="s">
        <v>193</v>
      </c>
      <c r="DC184" t="s">
        <v>193</v>
      </c>
      <c r="DD184" t="s">
        <v>193</v>
      </c>
      <c r="DE184" t="s">
        <v>193</v>
      </c>
      <c r="DF184" t="s">
        <v>193</v>
      </c>
      <c r="DG184" t="s">
        <v>193</v>
      </c>
      <c r="DH184" t="s">
        <v>193</v>
      </c>
      <c r="DI184" t="s">
        <v>193</v>
      </c>
      <c r="DJ184" t="s">
        <v>193</v>
      </c>
      <c r="DK184" t="s">
        <v>193</v>
      </c>
      <c r="DL184" t="s">
        <v>193</v>
      </c>
      <c r="DM184" t="s">
        <v>193</v>
      </c>
      <c r="DN184" t="s">
        <v>193</v>
      </c>
      <c r="DO184" t="s">
        <v>193</v>
      </c>
      <c r="DP184" t="s">
        <v>193</v>
      </c>
      <c r="DQ184" t="s">
        <v>193</v>
      </c>
      <c r="DR184" t="s">
        <v>193</v>
      </c>
      <c r="DS184" t="s">
        <v>193</v>
      </c>
      <c r="DT184" t="s">
        <v>193</v>
      </c>
      <c r="DU184" t="s">
        <v>193</v>
      </c>
      <c r="DV184" t="s">
        <v>193</v>
      </c>
      <c r="DW184" t="s">
        <v>193</v>
      </c>
      <c r="DX184" t="s">
        <v>193</v>
      </c>
      <c r="DY184" t="s">
        <v>193</v>
      </c>
      <c r="DZ184" t="s">
        <v>193</v>
      </c>
      <c r="EA184" t="s">
        <v>193</v>
      </c>
      <c r="EB184" t="s">
        <v>193</v>
      </c>
      <c r="EC184" t="s">
        <v>193</v>
      </c>
      <c r="ED184" t="s">
        <v>193</v>
      </c>
      <c r="EE184" t="s">
        <v>193</v>
      </c>
      <c r="EF184" t="s">
        <v>193</v>
      </c>
      <c r="EG184" t="s">
        <v>193</v>
      </c>
      <c r="EH184" t="s">
        <v>193</v>
      </c>
      <c r="EI184" t="s">
        <v>193</v>
      </c>
      <c r="EJ184" t="s">
        <v>193</v>
      </c>
      <c r="EK184" t="s">
        <v>193</v>
      </c>
      <c r="EL184" t="s">
        <v>193</v>
      </c>
      <c r="EM184" t="s">
        <v>193</v>
      </c>
      <c r="EN184" t="s">
        <v>817</v>
      </c>
      <c r="EO184">
        <v>0</v>
      </c>
      <c r="EP184">
        <v>1</v>
      </c>
      <c r="EQ184">
        <v>1</v>
      </c>
      <c r="ER184">
        <v>0</v>
      </c>
      <c r="ES184">
        <v>0</v>
      </c>
      <c r="ET184">
        <v>0</v>
      </c>
      <c r="EU184">
        <v>0</v>
      </c>
      <c r="EV184">
        <v>1</v>
      </c>
      <c r="EW184">
        <v>0</v>
      </c>
      <c r="EX184" t="s">
        <v>193</v>
      </c>
      <c r="EY184" t="s">
        <v>193</v>
      </c>
      <c r="EZ184" t="s">
        <v>193</v>
      </c>
      <c r="FA184" t="s">
        <v>193</v>
      </c>
      <c r="FB184" t="s">
        <v>193</v>
      </c>
      <c r="FC184" t="s">
        <v>193</v>
      </c>
      <c r="FD184" t="s">
        <v>193</v>
      </c>
      <c r="FE184" t="s">
        <v>193</v>
      </c>
      <c r="FF184">
        <v>15</v>
      </c>
      <c r="FG184" t="s">
        <v>109</v>
      </c>
      <c r="FH184" t="s">
        <v>193</v>
      </c>
      <c r="FI184" t="s">
        <v>193</v>
      </c>
      <c r="FJ184" t="s">
        <v>193</v>
      </c>
      <c r="FK184" t="s">
        <v>193</v>
      </c>
      <c r="FL184" t="s">
        <v>193</v>
      </c>
      <c r="FM184" t="s">
        <v>193</v>
      </c>
      <c r="FN184" t="s">
        <v>193</v>
      </c>
      <c r="FO184" t="s">
        <v>193</v>
      </c>
      <c r="FP184" t="s">
        <v>193</v>
      </c>
      <c r="FQ184" t="s">
        <v>193</v>
      </c>
      <c r="FR184" t="s">
        <v>193</v>
      </c>
      <c r="FS184" t="s">
        <v>193</v>
      </c>
      <c r="FT184" t="s">
        <v>193</v>
      </c>
      <c r="FU184" t="s">
        <v>109</v>
      </c>
      <c r="FV184">
        <v>15</v>
      </c>
      <c r="FW184" t="s">
        <v>193</v>
      </c>
      <c r="FX184" t="s">
        <v>193</v>
      </c>
      <c r="FY184">
        <v>15</v>
      </c>
      <c r="FZ184" t="s">
        <v>109</v>
      </c>
      <c r="GA184" t="s">
        <v>109</v>
      </c>
      <c r="GB184">
        <v>75</v>
      </c>
      <c r="GC184" t="s">
        <v>193</v>
      </c>
      <c r="GD184" t="s">
        <v>193</v>
      </c>
      <c r="GE184">
        <v>75</v>
      </c>
      <c r="GF184" t="s">
        <v>109</v>
      </c>
      <c r="GG184" t="s">
        <v>193</v>
      </c>
      <c r="GH184" t="s">
        <v>193</v>
      </c>
      <c r="GI184" t="s">
        <v>193</v>
      </c>
      <c r="GJ184" t="s">
        <v>193</v>
      </c>
      <c r="GK184" t="s">
        <v>193</v>
      </c>
      <c r="GL184" t="s">
        <v>193</v>
      </c>
      <c r="GM184" t="s">
        <v>193</v>
      </c>
      <c r="GN184" t="s">
        <v>193</v>
      </c>
      <c r="GO184" t="s">
        <v>193</v>
      </c>
      <c r="GP184" t="s">
        <v>193</v>
      </c>
      <c r="GQ184" t="s">
        <v>193</v>
      </c>
      <c r="GR184" t="s">
        <v>193</v>
      </c>
      <c r="GS184" t="s">
        <v>193</v>
      </c>
      <c r="GT184" t="s">
        <v>193</v>
      </c>
      <c r="GU184" t="s">
        <v>193</v>
      </c>
      <c r="GV184" t="s">
        <v>193</v>
      </c>
      <c r="GW184" t="s">
        <v>193</v>
      </c>
      <c r="GX184" t="s">
        <v>193</v>
      </c>
      <c r="GY184" t="s">
        <v>193</v>
      </c>
      <c r="GZ184" t="s">
        <v>114</v>
      </c>
      <c r="HA184" t="s">
        <v>193</v>
      </c>
      <c r="HB184" t="s">
        <v>193</v>
      </c>
      <c r="HC184" t="s">
        <v>193</v>
      </c>
      <c r="HD184" t="s">
        <v>193</v>
      </c>
      <c r="HE184" t="s">
        <v>193</v>
      </c>
      <c r="HF184" t="s">
        <v>193</v>
      </c>
      <c r="HG184" t="s">
        <v>193</v>
      </c>
      <c r="HH184" t="s">
        <v>193</v>
      </c>
      <c r="HI184" t="s">
        <v>193</v>
      </c>
      <c r="HJ184" t="s">
        <v>193</v>
      </c>
      <c r="HK184" t="s">
        <v>193</v>
      </c>
      <c r="HL184" t="s">
        <v>193</v>
      </c>
      <c r="HM184" t="s">
        <v>193</v>
      </c>
      <c r="HN184" t="s">
        <v>193</v>
      </c>
      <c r="HO184" t="s">
        <v>193</v>
      </c>
      <c r="HP184" t="s">
        <v>193</v>
      </c>
      <c r="HQ184" t="s">
        <v>193</v>
      </c>
      <c r="HR184" t="s">
        <v>193</v>
      </c>
      <c r="HS184" t="s">
        <v>193</v>
      </c>
      <c r="HT184" t="s">
        <v>193</v>
      </c>
      <c r="HU184" t="s">
        <v>193</v>
      </c>
      <c r="HV184" t="s">
        <v>193</v>
      </c>
      <c r="HW184" t="s">
        <v>193</v>
      </c>
      <c r="HX184" t="s">
        <v>193</v>
      </c>
      <c r="HY184" t="s">
        <v>193</v>
      </c>
      <c r="HZ184" t="s">
        <v>114</v>
      </c>
      <c r="IA184" t="s">
        <v>114</v>
      </c>
      <c r="IB184" t="s">
        <v>109</v>
      </c>
      <c r="IC184" t="s">
        <v>123</v>
      </c>
      <c r="ID184" t="s">
        <v>789</v>
      </c>
      <c r="IE184" t="s">
        <v>124</v>
      </c>
      <c r="IF184" t="s">
        <v>789</v>
      </c>
      <c r="IG184" t="s">
        <v>193</v>
      </c>
      <c r="IH184" t="s">
        <v>193</v>
      </c>
      <c r="II184" t="s">
        <v>193</v>
      </c>
      <c r="IJ184" t="s">
        <v>193</v>
      </c>
      <c r="IK184" t="s">
        <v>193</v>
      </c>
      <c r="IL184" t="s">
        <v>193</v>
      </c>
      <c r="IM184" t="s">
        <v>193</v>
      </c>
      <c r="IN184" t="s">
        <v>193</v>
      </c>
      <c r="IO184" t="s">
        <v>193</v>
      </c>
      <c r="IP184" t="s">
        <v>193</v>
      </c>
      <c r="IQ184" t="s">
        <v>193</v>
      </c>
      <c r="IR184" t="s">
        <v>193</v>
      </c>
      <c r="IS184" t="s">
        <v>193</v>
      </c>
      <c r="IT184" t="s">
        <v>193</v>
      </c>
      <c r="IU184" t="s">
        <v>193</v>
      </c>
      <c r="IV184" t="s">
        <v>193</v>
      </c>
      <c r="IW184" t="s">
        <v>193</v>
      </c>
      <c r="IX184" t="s">
        <v>193</v>
      </c>
      <c r="IY184" t="s">
        <v>193</v>
      </c>
      <c r="IZ184" t="s">
        <v>193</v>
      </c>
      <c r="JA184" t="s">
        <v>193</v>
      </c>
      <c r="JB184" t="s">
        <v>193</v>
      </c>
      <c r="JC184" t="s">
        <v>193</v>
      </c>
      <c r="JD184" t="s">
        <v>193</v>
      </c>
      <c r="JE184" t="s">
        <v>193</v>
      </c>
      <c r="JF184" t="s">
        <v>193</v>
      </c>
      <c r="JG184" t="s">
        <v>193</v>
      </c>
      <c r="JH184" t="s">
        <v>193</v>
      </c>
      <c r="JI184" t="s">
        <v>193</v>
      </c>
      <c r="JJ184" t="s">
        <v>193</v>
      </c>
      <c r="JK184" t="s">
        <v>193</v>
      </c>
      <c r="JL184" t="s">
        <v>193</v>
      </c>
      <c r="JM184" t="s">
        <v>193</v>
      </c>
      <c r="JN184" t="s">
        <v>193</v>
      </c>
      <c r="JO184" t="s">
        <v>193</v>
      </c>
      <c r="JP184" t="s">
        <v>193</v>
      </c>
      <c r="JQ184" t="s">
        <v>193</v>
      </c>
      <c r="JR184" t="s">
        <v>114</v>
      </c>
      <c r="JS184" t="s">
        <v>193</v>
      </c>
      <c r="JT184" t="s">
        <v>193</v>
      </c>
      <c r="JU184" t="s">
        <v>193</v>
      </c>
      <c r="JV184" t="s">
        <v>193</v>
      </c>
      <c r="JW184" t="s">
        <v>193</v>
      </c>
      <c r="JX184" t="s">
        <v>193</v>
      </c>
      <c r="JY184" t="s">
        <v>193</v>
      </c>
      <c r="JZ184" t="s">
        <v>193</v>
      </c>
      <c r="KA184" t="s">
        <v>3464</v>
      </c>
      <c r="KB184">
        <v>0</v>
      </c>
      <c r="KC184">
        <v>1</v>
      </c>
      <c r="KD184">
        <v>0</v>
      </c>
      <c r="KE184">
        <v>0</v>
      </c>
      <c r="KF184">
        <v>0</v>
      </c>
      <c r="KG184">
        <v>0</v>
      </c>
      <c r="KH184">
        <v>0</v>
      </c>
      <c r="KI184">
        <v>0</v>
      </c>
      <c r="KJ184" t="s">
        <v>193</v>
      </c>
      <c r="KK184" t="s">
        <v>109</v>
      </c>
      <c r="KL184" t="s">
        <v>193</v>
      </c>
      <c r="KM184" t="s">
        <v>701</v>
      </c>
      <c r="KN184">
        <v>0</v>
      </c>
      <c r="KO184">
        <v>1</v>
      </c>
      <c r="KP184">
        <v>0</v>
      </c>
      <c r="KQ184">
        <v>0</v>
      </c>
      <c r="KR184">
        <v>0</v>
      </c>
      <c r="KS184">
        <v>0</v>
      </c>
      <c r="KT184">
        <v>0</v>
      </c>
      <c r="KU184" t="s">
        <v>193</v>
      </c>
      <c r="KV184" t="s">
        <v>193</v>
      </c>
      <c r="KW184" t="s">
        <v>193</v>
      </c>
      <c r="KX184" t="s">
        <v>193</v>
      </c>
      <c r="KY184" t="s">
        <v>193</v>
      </c>
      <c r="KZ184" t="s">
        <v>193</v>
      </c>
      <c r="LA184" t="s">
        <v>193</v>
      </c>
      <c r="LB184" t="s">
        <v>193</v>
      </c>
      <c r="LC184" t="s">
        <v>193</v>
      </c>
      <c r="LD184" t="s">
        <v>193</v>
      </c>
      <c r="LE184" t="s">
        <v>193</v>
      </c>
      <c r="LF184" t="s">
        <v>193</v>
      </c>
      <c r="LG184" t="s">
        <v>193</v>
      </c>
      <c r="LH184" t="s">
        <v>193</v>
      </c>
      <c r="LI184" t="s">
        <v>193</v>
      </c>
      <c r="LJ184" t="s">
        <v>193</v>
      </c>
      <c r="LK184" t="s">
        <v>193</v>
      </c>
      <c r="LL184" t="s">
        <v>193</v>
      </c>
      <c r="LM184" t="s">
        <v>193</v>
      </c>
      <c r="LN184" t="s">
        <v>193</v>
      </c>
      <c r="LO184" t="s">
        <v>193</v>
      </c>
      <c r="LP184" t="s">
        <v>193</v>
      </c>
      <c r="LQ184" t="s">
        <v>193</v>
      </c>
      <c r="LR184" t="s">
        <v>193</v>
      </c>
      <c r="LS184" t="s">
        <v>193</v>
      </c>
      <c r="LT184" t="s">
        <v>193</v>
      </c>
      <c r="LU184" t="s">
        <v>193</v>
      </c>
      <c r="LV184" t="s">
        <v>193</v>
      </c>
      <c r="LW184" t="s">
        <v>193</v>
      </c>
      <c r="LX184" t="s">
        <v>193</v>
      </c>
      <c r="LY184" t="s">
        <v>193</v>
      </c>
      <c r="LZ184" t="s">
        <v>193</v>
      </c>
      <c r="MA184" t="s">
        <v>193</v>
      </c>
      <c r="MB184" t="s">
        <v>193</v>
      </c>
      <c r="MC184" t="s">
        <v>193</v>
      </c>
      <c r="MD184" t="s">
        <v>193</v>
      </c>
      <c r="ME184" t="s">
        <v>193</v>
      </c>
      <c r="MF184" t="s">
        <v>193</v>
      </c>
      <c r="MG184" t="s">
        <v>193</v>
      </c>
      <c r="MH184" t="s">
        <v>193</v>
      </c>
      <c r="MI184" t="s">
        <v>193</v>
      </c>
      <c r="MJ184" t="s">
        <v>193</v>
      </c>
      <c r="MK184" t="s">
        <v>193</v>
      </c>
      <c r="ML184" t="s">
        <v>193</v>
      </c>
      <c r="MM184" t="s">
        <v>193</v>
      </c>
      <c r="MN184" t="s">
        <v>193</v>
      </c>
      <c r="MO184" t="s">
        <v>193</v>
      </c>
      <c r="MP184" t="s">
        <v>193</v>
      </c>
      <c r="MQ184" t="s">
        <v>193</v>
      </c>
      <c r="MR184" t="s">
        <v>193</v>
      </c>
      <c r="MS184" t="s">
        <v>193</v>
      </c>
      <c r="MT184" t="s">
        <v>193</v>
      </c>
      <c r="MU184" t="s">
        <v>193</v>
      </c>
      <c r="MV184" t="s">
        <v>193</v>
      </c>
      <c r="MW184" t="s">
        <v>193</v>
      </c>
      <c r="MX184" t="s">
        <v>193</v>
      </c>
      <c r="MY184" t="s">
        <v>193</v>
      </c>
      <c r="MZ184" t="s">
        <v>193</v>
      </c>
      <c r="NA184" t="s">
        <v>193</v>
      </c>
      <c r="NB184" t="s">
        <v>193</v>
      </c>
      <c r="NC184">
        <v>196890984</v>
      </c>
      <c r="ND184" t="s">
        <v>3672</v>
      </c>
      <c r="NE184" t="s">
        <v>4459</v>
      </c>
      <c r="NF184" t="s">
        <v>193</v>
      </c>
      <c r="NG184" t="s">
        <v>699</v>
      </c>
      <c r="NH184" t="s">
        <v>700</v>
      </c>
      <c r="NI184" t="s">
        <v>611</v>
      </c>
      <c r="NJ184" t="s">
        <v>193</v>
      </c>
      <c r="NK184">
        <v>186</v>
      </c>
    </row>
    <row r="185" spans="1:375" x14ac:dyDescent="0.35">
      <c r="A185" t="s">
        <v>4460</v>
      </c>
      <c r="B185" t="s">
        <v>4461</v>
      </c>
      <c r="C185" t="s">
        <v>3571</v>
      </c>
      <c r="D185">
        <v>6.7824074074451346E-2</v>
      </c>
      <c r="E185" t="s">
        <v>193</v>
      </c>
      <c r="F185" t="s">
        <v>193</v>
      </c>
      <c r="G185" t="s">
        <v>809</v>
      </c>
      <c r="H185" t="s">
        <v>3571</v>
      </c>
      <c r="I185" t="s">
        <v>3662</v>
      </c>
      <c r="J185" t="s">
        <v>193</v>
      </c>
      <c r="K185" t="s">
        <v>4443</v>
      </c>
      <c r="L185" t="s">
        <v>3662</v>
      </c>
      <c r="M185" t="s">
        <v>3662</v>
      </c>
      <c r="N185" t="s">
        <v>3663</v>
      </c>
      <c r="O185" t="s">
        <v>193</v>
      </c>
      <c r="P185" t="s">
        <v>4444</v>
      </c>
      <c r="Q185" t="s">
        <v>3663</v>
      </c>
      <c r="R185" t="s">
        <v>3663</v>
      </c>
      <c r="S185" t="s">
        <v>123</v>
      </c>
      <c r="T185" t="s">
        <v>124</v>
      </c>
      <c r="U185" t="s">
        <v>1975</v>
      </c>
      <c r="V185" t="s">
        <v>124</v>
      </c>
      <c r="W185" t="s">
        <v>2474</v>
      </c>
      <c r="X185" t="s">
        <v>2473</v>
      </c>
      <c r="Y185" t="s">
        <v>2474</v>
      </c>
      <c r="Z185" t="s">
        <v>3664</v>
      </c>
      <c r="AA185" t="s">
        <v>193</v>
      </c>
      <c r="AB185" t="s">
        <v>4445</v>
      </c>
      <c r="AC185" t="s">
        <v>3664</v>
      </c>
      <c r="AD185" t="s">
        <v>3664</v>
      </c>
      <c r="AE185" t="s">
        <v>3665</v>
      </c>
      <c r="AF185" t="s">
        <v>193</v>
      </c>
      <c r="AG185" t="s">
        <v>4446</v>
      </c>
      <c r="AH185" t="s">
        <v>3665</v>
      </c>
      <c r="AI185" t="s">
        <v>3665</v>
      </c>
      <c r="AJ185" t="s">
        <v>536</v>
      </c>
      <c r="AK185" t="s">
        <v>490</v>
      </c>
      <c r="AL185" t="s">
        <v>109</v>
      </c>
      <c r="AM185" t="s">
        <v>193</v>
      </c>
      <c r="AN185" t="s">
        <v>109</v>
      </c>
      <c r="AO185" t="s">
        <v>193</v>
      </c>
      <c r="AP185" t="s">
        <v>491</v>
      </c>
      <c r="AQ185" t="s">
        <v>193</v>
      </c>
      <c r="AR185" t="s">
        <v>193</v>
      </c>
      <c r="AS185" t="s">
        <v>496</v>
      </c>
      <c r="AT185" t="s">
        <v>193</v>
      </c>
      <c r="AU185" t="s">
        <v>3677</v>
      </c>
      <c r="AV185">
        <v>0</v>
      </c>
      <c r="AW185">
        <v>1</v>
      </c>
      <c r="AX185">
        <v>0</v>
      </c>
      <c r="AY185">
        <v>0</v>
      </c>
      <c r="AZ185">
        <v>1</v>
      </c>
      <c r="BA185">
        <v>0</v>
      </c>
      <c r="BB185">
        <v>0</v>
      </c>
      <c r="BC185" t="s">
        <v>130</v>
      </c>
      <c r="BD185" t="s">
        <v>701</v>
      </c>
      <c r="BE185" t="s">
        <v>112</v>
      </c>
      <c r="BF185">
        <v>1</v>
      </c>
      <c r="BG185">
        <v>0</v>
      </c>
      <c r="BH185">
        <v>0</v>
      </c>
      <c r="BI185">
        <v>0</v>
      </c>
      <c r="BJ185">
        <v>0</v>
      </c>
      <c r="BK185">
        <v>0</v>
      </c>
      <c r="BL185">
        <v>0</v>
      </c>
      <c r="BM185">
        <v>0</v>
      </c>
      <c r="BN185">
        <v>0</v>
      </c>
      <c r="BO185">
        <v>0</v>
      </c>
      <c r="BP185" t="s">
        <v>193</v>
      </c>
      <c r="BQ185" t="s">
        <v>142</v>
      </c>
      <c r="BR185" t="s">
        <v>501</v>
      </c>
      <c r="BS185" t="s">
        <v>193</v>
      </c>
      <c r="BT185" t="s">
        <v>193</v>
      </c>
      <c r="BU185" t="s">
        <v>193</v>
      </c>
      <c r="BV185" t="s">
        <v>193</v>
      </c>
      <c r="BW185" t="s">
        <v>193</v>
      </c>
      <c r="BX185" t="s">
        <v>193</v>
      </c>
      <c r="BY185" t="s">
        <v>193</v>
      </c>
      <c r="BZ185" t="s">
        <v>193</v>
      </c>
      <c r="CA185" t="s">
        <v>193</v>
      </c>
      <c r="CB185" t="s">
        <v>193</v>
      </c>
      <c r="CC185" t="s">
        <v>193</v>
      </c>
      <c r="CD185" t="s">
        <v>193</v>
      </c>
      <c r="CE185" t="s">
        <v>193</v>
      </c>
      <c r="CF185" t="s">
        <v>193</v>
      </c>
      <c r="CG185" t="s">
        <v>193</v>
      </c>
      <c r="CH185" t="s">
        <v>193</v>
      </c>
      <c r="CI185" t="s">
        <v>193</v>
      </c>
      <c r="CJ185" t="s">
        <v>193</v>
      </c>
      <c r="CK185" t="s">
        <v>193</v>
      </c>
      <c r="CL185" t="s">
        <v>193</v>
      </c>
      <c r="CM185" t="s">
        <v>193</v>
      </c>
      <c r="CN185" t="s">
        <v>193</v>
      </c>
      <c r="CO185" t="s">
        <v>193</v>
      </c>
      <c r="CP185" t="s">
        <v>193</v>
      </c>
      <c r="CQ185" t="s">
        <v>193</v>
      </c>
      <c r="CR185" t="s">
        <v>193</v>
      </c>
      <c r="CS185" t="s">
        <v>193</v>
      </c>
      <c r="CT185" t="s">
        <v>193</v>
      </c>
      <c r="CU185" t="s">
        <v>193</v>
      </c>
      <c r="CV185" t="s">
        <v>193</v>
      </c>
      <c r="CW185" t="s">
        <v>193</v>
      </c>
      <c r="CX185" t="s">
        <v>193</v>
      </c>
      <c r="CY185" t="s">
        <v>193</v>
      </c>
      <c r="CZ185" t="s">
        <v>193</v>
      </c>
      <c r="DA185" t="s">
        <v>193</v>
      </c>
      <c r="DB185" t="s">
        <v>193</v>
      </c>
      <c r="DC185" t="s">
        <v>193</v>
      </c>
      <c r="DD185" t="s">
        <v>193</v>
      </c>
      <c r="DE185" t="s">
        <v>193</v>
      </c>
      <c r="DF185" t="s">
        <v>193</v>
      </c>
      <c r="DG185" t="s">
        <v>193</v>
      </c>
      <c r="DH185" t="s">
        <v>193</v>
      </c>
      <c r="DI185" t="s">
        <v>193</v>
      </c>
      <c r="DJ185" t="s">
        <v>193</v>
      </c>
      <c r="DK185" t="s">
        <v>193</v>
      </c>
      <c r="DL185" t="s">
        <v>193</v>
      </c>
      <c r="DM185" t="s">
        <v>193</v>
      </c>
      <c r="DN185" t="s">
        <v>193</v>
      </c>
      <c r="DO185" t="s">
        <v>193</v>
      </c>
      <c r="DP185" t="s">
        <v>193</v>
      </c>
      <c r="DQ185" t="s">
        <v>193</v>
      </c>
      <c r="DR185" t="s">
        <v>193</v>
      </c>
      <c r="DS185" t="s">
        <v>193</v>
      </c>
      <c r="DT185" t="s">
        <v>193</v>
      </c>
      <c r="DU185" t="s">
        <v>193</v>
      </c>
      <c r="DV185" t="s">
        <v>193</v>
      </c>
      <c r="DW185" t="s">
        <v>193</v>
      </c>
      <c r="DX185" t="s">
        <v>193</v>
      </c>
      <c r="DY185" t="s">
        <v>193</v>
      </c>
      <c r="DZ185" t="s">
        <v>193</v>
      </c>
      <c r="EA185" t="s">
        <v>193</v>
      </c>
      <c r="EB185" t="s">
        <v>193</v>
      </c>
      <c r="EC185" t="s">
        <v>193</v>
      </c>
      <c r="ED185" t="s">
        <v>193</v>
      </c>
      <c r="EE185" t="s">
        <v>193</v>
      </c>
      <c r="EF185" t="s">
        <v>193</v>
      </c>
      <c r="EG185" t="s">
        <v>193</v>
      </c>
      <c r="EH185" t="s">
        <v>193</v>
      </c>
      <c r="EI185" t="s">
        <v>193</v>
      </c>
      <c r="EJ185" t="s">
        <v>193</v>
      </c>
      <c r="EK185" t="s">
        <v>193</v>
      </c>
      <c r="EL185" t="s">
        <v>193</v>
      </c>
      <c r="EM185" t="s">
        <v>193</v>
      </c>
      <c r="EN185" t="s">
        <v>703</v>
      </c>
      <c r="EO185">
        <v>1</v>
      </c>
      <c r="EP185">
        <v>0</v>
      </c>
      <c r="EQ185">
        <v>0</v>
      </c>
      <c r="ER185">
        <v>0</v>
      </c>
      <c r="ES185">
        <v>0</v>
      </c>
      <c r="ET185">
        <v>0</v>
      </c>
      <c r="EU185">
        <v>1</v>
      </c>
      <c r="EV185">
        <v>0</v>
      </c>
      <c r="EW185">
        <v>0</v>
      </c>
      <c r="EX185" t="s">
        <v>109</v>
      </c>
      <c r="EY185">
        <v>40</v>
      </c>
      <c r="EZ185">
        <v>40</v>
      </c>
      <c r="FA185" t="s">
        <v>193</v>
      </c>
      <c r="FB185" t="s">
        <v>193</v>
      </c>
      <c r="FC185" t="s">
        <v>193</v>
      </c>
      <c r="FD185">
        <v>40</v>
      </c>
      <c r="FE185" t="s">
        <v>109</v>
      </c>
      <c r="FF185" t="s">
        <v>193</v>
      </c>
      <c r="FG185" t="s">
        <v>193</v>
      </c>
      <c r="FH185" t="s">
        <v>193</v>
      </c>
      <c r="FI185" t="s">
        <v>193</v>
      </c>
      <c r="FJ185" t="s">
        <v>193</v>
      </c>
      <c r="FK185" t="s">
        <v>193</v>
      </c>
      <c r="FL185" t="s">
        <v>193</v>
      </c>
      <c r="FM185" t="s">
        <v>193</v>
      </c>
      <c r="FN185" t="s">
        <v>193</v>
      </c>
      <c r="FO185" t="s">
        <v>193</v>
      </c>
      <c r="FP185" t="s">
        <v>193</v>
      </c>
      <c r="FQ185" t="s">
        <v>193</v>
      </c>
      <c r="FR185" t="s">
        <v>193</v>
      </c>
      <c r="FS185" t="s">
        <v>193</v>
      </c>
      <c r="FT185" t="s">
        <v>193</v>
      </c>
      <c r="FU185" t="s">
        <v>193</v>
      </c>
      <c r="FV185" t="s">
        <v>193</v>
      </c>
      <c r="FW185" t="s">
        <v>193</v>
      </c>
      <c r="FX185" t="s">
        <v>193</v>
      </c>
      <c r="FY185" t="s">
        <v>193</v>
      </c>
      <c r="FZ185" t="s">
        <v>193</v>
      </c>
      <c r="GA185" t="s">
        <v>193</v>
      </c>
      <c r="GB185" t="s">
        <v>193</v>
      </c>
      <c r="GC185" t="s">
        <v>193</v>
      </c>
      <c r="GD185" t="s">
        <v>193</v>
      </c>
      <c r="GE185" t="s">
        <v>193</v>
      </c>
      <c r="GF185" t="s">
        <v>193</v>
      </c>
      <c r="GG185" t="s">
        <v>193</v>
      </c>
      <c r="GH185" t="s">
        <v>193</v>
      </c>
      <c r="GI185" t="s">
        <v>193</v>
      </c>
      <c r="GJ185" t="s">
        <v>193</v>
      </c>
      <c r="GK185" t="s">
        <v>193</v>
      </c>
      <c r="GL185" t="s">
        <v>193</v>
      </c>
      <c r="GM185" t="s">
        <v>193</v>
      </c>
      <c r="GN185" t="s">
        <v>109</v>
      </c>
      <c r="GO185" t="s">
        <v>193</v>
      </c>
      <c r="GP185">
        <v>5</v>
      </c>
      <c r="GQ185" t="s">
        <v>193</v>
      </c>
      <c r="GR185" t="s">
        <v>193</v>
      </c>
      <c r="GS185" t="s">
        <v>193</v>
      </c>
      <c r="GT185" t="s">
        <v>193</v>
      </c>
      <c r="GU185" t="s">
        <v>193</v>
      </c>
      <c r="GV185" t="s">
        <v>193</v>
      </c>
      <c r="GW185" t="s">
        <v>114</v>
      </c>
      <c r="GX185" t="s">
        <v>156</v>
      </c>
      <c r="GY185">
        <v>5</v>
      </c>
      <c r="GZ185" t="s">
        <v>114</v>
      </c>
      <c r="HA185" t="s">
        <v>193</v>
      </c>
      <c r="HB185" t="s">
        <v>193</v>
      </c>
      <c r="HC185" t="s">
        <v>193</v>
      </c>
      <c r="HD185" t="s">
        <v>193</v>
      </c>
      <c r="HE185" t="s">
        <v>193</v>
      </c>
      <c r="HF185" t="s">
        <v>193</v>
      </c>
      <c r="HG185" t="s">
        <v>193</v>
      </c>
      <c r="HH185" t="s">
        <v>193</v>
      </c>
      <c r="HI185" t="s">
        <v>193</v>
      </c>
      <c r="HJ185" t="s">
        <v>193</v>
      </c>
      <c r="HK185" t="s">
        <v>193</v>
      </c>
      <c r="HL185" t="s">
        <v>193</v>
      </c>
      <c r="HM185" t="s">
        <v>193</v>
      </c>
      <c r="HN185" t="s">
        <v>193</v>
      </c>
      <c r="HO185" t="s">
        <v>193</v>
      </c>
      <c r="HP185" t="s">
        <v>193</v>
      </c>
      <c r="HQ185" t="s">
        <v>193</v>
      </c>
      <c r="HR185" t="s">
        <v>193</v>
      </c>
      <c r="HS185" t="s">
        <v>193</v>
      </c>
      <c r="HT185" t="s">
        <v>193</v>
      </c>
      <c r="HU185" t="s">
        <v>193</v>
      </c>
      <c r="HV185" t="s">
        <v>193</v>
      </c>
      <c r="HW185" t="s">
        <v>193</v>
      </c>
      <c r="HX185" t="s">
        <v>193</v>
      </c>
      <c r="HY185" t="s">
        <v>193</v>
      </c>
      <c r="HZ185" t="s">
        <v>114</v>
      </c>
      <c r="IA185" t="s">
        <v>114</v>
      </c>
      <c r="IB185" t="s">
        <v>109</v>
      </c>
      <c r="IC185" t="s">
        <v>123</v>
      </c>
      <c r="ID185" t="s">
        <v>789</v>
      </c>
      <c r="IE185" t="s">
        <v>124</v>
      </c>
      <c r="IF185" t="s">
        <v>789</v>
      </c>
      <c r="IG185" t="s">
        <v>193</v>
      </c>
      <c r="IH185" t="s">
        <v>193</v>
      </c>
      <c r="II185" t="s">
        <v>193</v>
      </c>
      <c r="IJ185" t="s">
        <v>193</v>
      </c>
      <c r="IK185" t="s">
        <v>193</v>
      </c>
      <c r="IL185" t="s">
        <v>193</v>
      </c>
      <c r="IM185" t="s">
        <v>193</v>
      </c>
      <c r="IN185" t="s">
        <v>193</v>
      </c>
      <c r="IO185" t="s">
        <v>193</v>
      </c>
      <c r="IP185" t="s">
        <v>193</v>
      </c>
      <c r="IQ185" t="s">
        <v>193</v>
      </c>
      <c r="IR185" t="s">
        <v>193</v>
      </c>
      <c r="IS185" t="s">
        <v>193</v>
      </c>
      <c r="IT185" t="s">
        <v>193</v>
      </c>
      <c r="IU185" t="s">
        <v>193</v>
      </c>
      <c r="IV185" t="s">
        <v>193</v>
      </c>
      <c r="IW185" t="s">
        <v>193</v>
      </c>
      <c r="IX185" t="s">
        <v>193</v>
      </c>
      <c r="IY185" t="s">
        <v>193</v>
      </c>
      <c r="IZ185" t="s">
        <v>193</v>
      </c>
      <c r="JA185" t="s">
        <v>193</v>
      </c>
      <c r="JB185" t="s">
        <v>193</v>
      </c>
      <c r="JC185" t="s">
        <v>193</v>
      </c>
      <c r="JD185" t="s">
        <v>193</v>
      </c>
      <c r="JE185" t="s">
        <v>193</v>
      </c>
      <c r="JF185" t="s">
        <v>193</v>
      </c>
      <c r="JG185" t="s">
        <v>193</v>
      </c>
      <c r="JH185" t="s">
        <v>3674</v>
      </c>
      <c r="JI185">
        <v>0</v>
      </c>
      <c r="JJ185">
        <v>0</v>
      </c>
      <c r="JK185">
        <v>1</v>
      </c>
      <c r="JL185" t="s">
        <v>193</v>
      </c>
      <c r="JM185" t="s">
        <v>193</v>
      </c>
      <c r="JN185">
        <v>30</v>
      </c>
      <c r="JO185" t="s">
        <v>114</v>
      </c>
      <c r="JP185" t="s">
        <v>193</v>
      </c>
      <c r="JQ185" t="s">
        <v>193</v>
      </c>
      <c r="JR185" t="s">
        <v>132</v>
      </c>
      <c r="JS185" t="s">
        <v>193</v>
      </c>
      <c r="JT185" t="s">
        <v>193</v>
      </c>
      <c r="JU185" t="s">
        <v>193</v>
      </c>
      <c r="JV185" t="s">
        <v>193</v>
      </c>
      <c r="JW185" t="s">
        <v>193</v>
      </c>
      <c r="JX185" t="s">
        <v>193</v>
      </c>
      <c r="JY185" t="s">
        <v>193</v>
      </c>
      <c r="JZ185" t="s">
        <v>193</v>
      </c>
      <c r="KA185" t="s">
        <v>3426</v>
      </c>
      <c r="KB185">
        <v>0</v>
      </c>
      <c r="KC185">
        <v>0</v>
      </c>
      <c r="KD185">
        <v>0</v>
      </c>
      <c r="KE185">
        <v>0</v>
      </c>
      <c r="KF185">
        <v>0</v>
      </c>
      <c r="KG185">
        <v>1</v>
      </c>
      <c r="KH185">
        <v>0</v>
      </c>
      <c r="KI185">
        <v>0</v>
      </c>
      <c r="KJ185" t="s">
        <v>193</v>
      </c>
      <c r="KK185" t="s">
        <v>114</v>
      </c>
      <c r="KL185" t="s">
        <v>193</v>
      </c>
      <c r="KM185" t="s">
        <v>193</v>
      </c>
      <c r="KN185" t="s">
        <v>193</v>
      </c>
      <c r="KO185" t="s">
        <v>193</v>
      </c>
      <c r="KP185" t="s">
        <v>193</v>
      </c>
      <c r="KQ185" t="s">
        <v>193</v>
      </c>
      <c r="KR185" t="s">
        <v>193</v>
      </c>
      <c r="KS185" t="s">
        <v>193</v>
      </c>
      <c r="KT185" t="s">
        <v>193</v>
      </c>
      <c r="KU185" t="s">
        <v>193</v>
      </c>
      <c r="KV185" t="s">
        <v>193</v>
      </c>
      <c r="KW185" t="s">
        <v>193</v>
      </c>
      <c r="KX185" t="s">
        <v>193</v>
      </c>
      <c r="KY185" t="s">
        <v>193</v>
      </c>
      <c r="KZ185" t="s">
        <v>193</v>
      </c>
      <c r="LA185" t="s">
        <v>193</v>
      </c>
      <c r="LB185" t="s">
        <v>193</v>
      </c>
      <c r="LC185" t="s">
        <v>193</v>
      </c>
      <c r="LD185" t="s">
        <v>193</v>
      </c>
      <c r="LE185" t="s">
        <v>193</v>
      </c>
      <c r="LF185" t="s">
        <v>193</v>
      </c>
      <c r="LG185" t="s">
        <v>193</v>
      </c>
      <c r="LH185" t="s">
        <v>193</v>
      </c>
      <c r="LI185" t="s">
        <v>193</v>
      </c>
      <c r="LJ185" t="s">
        <v>193</v>
      </c>
      <c r="LK185" t="s">
        <v>193</v>
      </c>
      <c r="LL185" t="s">
        <v>193</v>
      </c>
      <c r="LM185" t="s">
        <v>193</v>
      </c>
      <c r="LN185" t="s">
        <v>193</v>
      </c>
      <c r="LO185" t="s">
        <v>193</v>
      </c>
      <c r="LP185" t="s">
        <v>193</v>
      </c>
      <c r="LQ185" t="s">
        <v>193</v>
      </c>
      <c r="LR185" t="s">
        <v>193</v>
      </c>
      <c r="LS185" t="s">
        <v>193</v>
      </c>
      <c r="LT185" t="s">
        <v>193</v>
      </c>
      <c r="LU185" t="s">
        <v>193</v>
      </c>
      <c r="LV185" t="s">
        <v>193</v>
      </c>
      <c r="LW185" t="s">
        <v>193</v>
      </c>
      <c r="LX185" t="s">
        <v>193</v>
      </c>
      <c r="LY185" t="s">
        <v>193</v>
      </c>
      <c r="LZ185" t="s">
        <v>193</v>
      </c>
      <c r="MA185" t="s">
        <v>193</v>
      </c>
      <c r="MB185" t="s">
        <v>193</v>
      </c>
      <c r="MC185" t="s">
        <v>193</v>
      </c>
      <c r="MD185" t="s">
        <v>193</v>
      </c>
      <c r="ME185" t="s">
        <v>193</v>
      </c>
      <c r="MF185" t="s">
        <v>193</v>
      </c>
      <c r="MG185" t="s">
        <v>193</v>
      </c>
      <c r="MH185" t="s">
        <v>193</v>
      </c>
      <c r="MI185" t="s">
        <v>193</v>
      </c>
      <c r="MJ185" t="s">
        <v>193</v>
      </c>
      <c r="MK185" t="s">
        <v>193</v>
      </c>
      <c r="ML185" t="s">
        <v>193</v>
      </c>
      <c r="MM185" t="s">
        <v>193</v>
      </c>
      <c r="MN185" t="s">
        <v>193</v>
      </c>
      <c r="MO185" t="s">
        <v>193</v>
      </c>
      <c r="MP185" t="s">
        <v>193</v>
      </c>
      <c r="MQ185" t="s">
        <v>193</v>
      </c>
      <c r="MR185" t="s">
        <v>193</v>
      </c>
      <c r="MS185" t="s">
        <v>193</v>
      </c>
      <c r="MT185" t="s">
        <v>193</v>
      </c>
      <c r="MU185" t="s">
        <v>193</v>
      </c>
      <c r="MV185" t="s">
        <v>193</v>
      </c>
      <c r="MW185" t="s">
        <v>193</v>
      </c>
      <c r="MX185" t="s">
        <v>193</v>
      </c>
      <c r="MY185" t="s">
        <v>193</v>
      </c>
      <c r="MZ185" t="s">
        <v>193</v>
      </c>
      <c r="NA185" t="s">
        <v>193</v>
      </c>
      <c r="NB185" t="s">
        <v>193</v>
      </c>
      <c r="NC185">
        <v>196890998</v>
      </c>
      <c r="ND185" t="s">
        <v>3673</v>
      </c>
      <c r="NE185" t="s">
        <v>4462</v>
      </c>
      <c r="NF185" t="s">
        <v>193</v>
      </c>
      <c r="NG185" t="s">
        <v>699</v>
      </c>
      <c r="NH185" t="s">
        <v>700</v>
      </c>
      <c r="NI185" t="s">
        <v>611</v>
      </c>
      <c r="NJ185" t="s">
        <v>193</v>
      </c>
      <c r="NK185">
        <v>187</v>
      </c>
    </row>
    <row r="186" spans="1:375" x14ac:dyDescent="0.35">
      <c r="A186" t="s">
        <v>4463</v>
      </c>
      <c r="B186" t="s">
        <v>4464</v>
      </c>
      <c r="C186" t="s">
        <v>3571</v>
      </c>
      <c r="D186">
        <v>3.6944444444088731E-2</v>
      </c>
      <c r="E186" t="s">
        <v>193</v>
      </c>
      <c r="F186" t="s">
        <v>193</v>
      </c>
      <c r="G186" t="s">
        <v>809</v>
      </c>
      <c r="H186" t="s">
        <v>3571</v>
      </c>
      <c r="I186" t="s">
        <v>3662</v>
      </c>
      <c r="J186" t="s">
        <v>193</v>
      </c>
      <c r="K186" t="s">
        <v>4443</v>
      </c>
      <c r="L186" t="s">
        <v>3662</v>
      </c>
      <c r="M186" t="s">
        <v>3662</v>
      </c>
      <c r="N186" t="s">
        <v>3663</v>
      </c>
      <c r="O186" t="s">
        <v>193</v>
      </c>
      <c r="P186" t="s">
        <v>4444</v>
      </c>
      <c r="Q186" t="s">
        <v>3663</v>
      </c>
      <c r="R186" t="s">
        <v>3663</v>
      </c>
      <c r="S186" t="s">
        <v>123</v>
      </c>
      <c r="T186" t="s">
        <v>124</v>
      </c>
      <c r="U186" t="s">
        <v>1975</v>
      </c>
      <c r="V186" t="s">
        <v>124</v>
      </c>
      <c r="W186" t="s">
        <v>2474</v>
      </c>
      <c r="X186" t="s">
        <v>2473</v>
      </c>
      <c r="Y186" t="s">
        <v>2474</v>
      </c>
      <c r="Z186" t="s">
        <v>3664</v>
      </c>
      <c r="AA186" t="s">
        <v>193</v>
      </c>
      <c r="AB186" t="s">
        <v>4445</v>
      </c>
      <c r="AC186" t="s">
        <v>3664</v>
      </c>
      <c r="AD186" t="s">
        <v>3664</v>
      </c>
      <c r="AE186" t="s">
        <v>3665</v>
      </c>
      <c r="AF186" t="s">
        <v>193</v>
      </c>
      <c r="AG186" t="s">
        <v>4446</v>
      </c>
      <c r="AH186" t="s">
        <v>3665</v>
      </c>
      <c r="AI186" t="s">
        <v>3665</v>
      </c>
      <c r="AJ186" t="s">
        <v>536</v>
      </c>
      <c r="AK186" t="s">
        <v>490</v>
      </c>
      <c r="AL186" t="s">
        <v>109</v>
      </c>
      <c r="AM186" t="s">
        <v>193</v>
      </c>
      <c r="AN186" t="s">
        <v>109</v>
      </c>
      <c r="AO186" t="s">
        <v>193</v>
      </c>
      <c r="AP186" t="s">
        <v>491</v>
      </c>
      <c r="AQ186" t="s">
        <v>193</v>
      </c>
      <c r="AR186" t="s">
        <v>193</v>
      </c>
      <c r="AS186" t="s">
        <v>496</v>
      </c>
      <c r="AT186" t="s">
        <v>193</v>
      </c>
      <c r="AU186" t="s">
        <v>3677</v>
      </c>
      <c r="AV186">
        <v>0</v>
      </c>
      <c r="AW186">
        <v>1</v>
      </c>
      <c r="AX186">
        <v>0</v>
      </c>
      <c r="AY186">
        <v>0</v>
      </c>
      <c r="AZ186">
        <v>1</v>
      </c>
      <c r="BA186">
        <v>0</v>
      </c>
      <c r="BB186">
        <v>0</v>
      </c>
      <c r="BC186" t="s">
        <v>130</v>
      </c>
      <c r="BD186" t="s">
        <v>701</v>
      </c>
      <c r="BE186" t="s">
        <v>112</v>
      </c>
      <c r="BF186">
        <v>1</v>
      </c>
      <c r="BG186">
        <v>0</v>
      </c>
      <c r="BH186">
        <v>0</v>
      </c>
      <c r="BI186">
        <v>0</v>
      </c>
      <c r="BJ186">
        <v>0</v>
      </c>
      <c r="BK186">
        <v>0</v>
      </c>
      <c r="BL186">
        <v>0</v>
      </c>
      <c r="BM186">
        <v>0</v>
      </c>
      <c r="BN186">
        <v>0</v>
      </c>
      <c r="BO186">
        <v>0</v>
      </c>
      <c r="BP186" t="s">
        <v>193</v>
      </c>
      <c r="BQ186" t="s">
        <v>128</v>
      </c>
      <c r="BR186" t="s">
        <v>142</v>
      </c>
      <c r="BS186" t="s">
        <v>193</v>
      </c>
      <c r="BT186" t="s">
        <v>193</v>
      </c>
      <c r="BU186" t="s">
        <v>193</v>
      </c>
      <c r="BV186" t="s">
        <v>193</v>
      </c>
      <c r="BW186" t="s">
        <v>193</v>
      </c>
      <c r="BX186" t="s">
        <v>193</v>
      </c>
      <c r="BY186" t="s">
        <v>193</v>
      </c>
      <c r="BZ186" t="s">
        <v>193</v>
      </c>
      <c r="CA186" t="s">
        <v>193</v>
      </c>
      <c r="CB186" t="s">
        <v>193</v>
      </c>
      <c r="CC186" t="s">
        <v>193</v>
      </c>
      <c r="CD186" t="s">
        <v>193</v>
      </c>
      <c r="CE186" t="s">
        <v>193</v>
      </c>
      <c r="CF186" t="s">
        <v>193</v>
      </c>
      <c r="CG186" t="s">
        <v>193</v>
      </c>
      <c r="CH186" t="s">
        <v>193</v>
      </c>
      <c r="CI186" t="s">
        <v>193</v>
      </c>
      <c r="CJ186" t="s">
        <v>193</v>
      </c>
      <c r="CK186" t="s">
        <v>193</v>
      </c>
      <c r="CL186" t="s">
        <v>193</v>
      </c>
      <c r="CM186" t="s">
        <v>193</v>
      </c>
      <c r="CN186" t="s">
        <v>193</v>
      </c>
      <c r="CO186" t="s">
        <v>193</v>
      </c>
      <c r="CP186" t="s">
        <v>193</v>
      </c>
      <c r="CQ186" t="s">
        <v>193</v>
      </c>
      <c r="CR186" t="s">
        <v>193</v>
      </c>
      <c r="CS186" t="s">
        <v>193</v>
      </c>
      <c r="CT186" t="s">
        <v>193</v>
      </c>
      <c r="CU186" t="s">
        <v>193</v>
      </c>
      <c r="CV186" t="s">
        <v>193</v>
      </c>
      <c r="CW186" t="s">
        <v>193</v>
      </c>
      <c r="CX186" t="s">
        <v>193</v>
      </c>
      <c r="CY186" t="s">
        <v>193</v>
      </c>
      <c r="CZ186" t="s">
        <v>193</v>
      </c>
      <c r="DA186" t="s">
        <v>193</v>
      </c>
      <c r="DB186" t="s">
        <v>193</v>
      </c>
      <c r="DC186" t="s">
        <v>193</v>
      </c>
      <c r="DD186" t="s">
        <v>193</v>
      </c>
      <c r="DE186" t="s">
        <v>193</v>
      </c>
      <c r="DF186" t="s">
        <v>193</v>
      </c>
      <c r="DG186" t="s">
        <v>193</v>
      </c>
      <c r="DH186" t="s">
        <v>193</v>
      </c>
      <c r="DI186" t="s">
        <v>193</v>
      </c>
      <c r="DJ186" t="s">
        <v>193</v>
      </c>
      <c r="DK186" t="s">
        <v>193</v>
      </c>
      <c r="DL186" t="s">
        <v>193</v>
      </c>
      <c r="DM186" t="s">
        <v>193</v>
      </c>
      <c r="DN186" t="s">
        <v>193</v>
      </c>
      <c r="DO186" t="s">
        <v>193</v>
      </c>
      <c r="DP186" t="s">
        <v>193</v>
      </c>
      <c r="DQ186" t="s">
        <v>193</v>
      </c>
      <c r="DR186" t="s">
        <v>193</v>
      </c>
      <c r="DS186" t="s">
        <v>193</v>
      </c>
      <c r="DT186" t="s">
        <v>193</v>
      </c>
      <c r="DU186" t="s">
        <v>193</v>
      </c>
      <c r="DV186" t="s">
        <v>193</v>
      </c>
      <c r="DW186" t="s">
        <v>193</v>
      </c>
      <c r="DX186" t="s">
        <v>193</v>
      </c>
      <c r="DY186" t="s">
        <v>193</v>
      </c>
      <c r="DZ186" t="s">
        <v>193</v>
      </c>
      <c r="EA186" t="s">
        <v>193</v>
      </c>
      <c r="EB186" t="s">
        <v>193</v>
      </c>
      <c r="EC186" t="s">
        <v>193</v>
      </c>
      <c r="ED186" t="s">
        <v>193</v>
      </c>
      <c r="EE186" t="s">
        <v>193</v>
      </c>
      <c r="EF186" t="s">
        <v>193</v>
      </c>
      <c r="EG186" t="s">
        <v>193</v>
      </c>
      <c r="EH186" t="s">
        <v>193</v>
      </c>
      <c r="EI186" t="s">
        <v>193</v>
      </c>
      <c r="EJ186" t="s">
        <v>193</v>
      </c>
      <c r="EK186" t="s">
        <v>193</v>
      </c>
      <c r="EL186" t="s">
        <v>193</v>
      </c>
      <c r="EM186" t="s">
        <v>193</v>
      </c>
      <c r="EN186" t="s">
        <v>3676</v>
      </c>
      <c r="EO186">
        <v>0</v>
      </c>
      <c r="EP186">
        <v>0</v>
      </c>
      <c r="EQ186">
        <v>1</v>
      </c>
      <c r="ER186">
        <v>1</v>
      </c>
      <c r="ES186">
        <v>1</v>
      </c>
      <c r="ET186">
        <v>0</v>
      </c>
      <c r="EU186">
        <v>0</v>
      </c>
      <c r="EV186">
        <v>1</v>
      </c>
      <c r="EW186">
        <v>0</v>
      </c>
      <c r="EX186" t="s">
        <v>193</v>
      </c>
      <c r="EY186" t="s">
        <v>193</v>
      </c>
      <c r="EZ186" t="s">
        <v>193</v>
      </c>
      <c r="FA186" t="s">
        <v>193</v>
      </c>
      <c r="FB186" t="s">
        <v>193</v>
      </c>
      <c r="FC186" t="s">
        <v>193</v>
      </c>
      <c r="FD186" t="s">
        <v>193</v>
      </c>
      <c r="FE186" t="s">
        <v>193</v>
      </c>
      <c r="FF186" t="s">
        <v>193</v>
      </c>
      <c r="FG186" t="s">
        <v>193</v>
      </c>
      <c r="FH186">
        <v>20</v>
      </c>
      <c r="FI186" t="s">
        <v>114</v>
      </c>
      <c r="FJ186" t="s">
        <v>193</v>
      </c>
      <c r="FK186" t="s">
        <v>193</v>
      </c>
      <c r="FL186" t="s">
        <v>193</v>
      </c>
      <c r="FM186" t="s">
        <v>193</v>
      </c>
      <c r="FN186" t="s">
        <v>193</v>
      </c>
      <c r="FO186" t="s">
        <v>193</v>
      </c>
      <c r="FP186" t="s">
        <v>193</v>
      </c>
      <c r="FQ186" t="s">
        <v>193</v>
      </c>
      <c r="FR186" t="s">
        <v>193</v>
      </c>
      <c r="FS186" t="s">
        <v>193</v>
      </c>
      <c r="FT186" t="s">
        <v>193</v>
      </c>
      <c r="FU186" t="s">
        <v>109</v>
      </c>
      <c r="FV186">
        <v>25</v>
      </c>
      <c r="FW186" t="s">
        <v>193</v>
      </c>
      <c r="FX186" t="s">
        <v>193</v>
      </c>
      <c r="FY186">
        <v>25</v>
      </c>
      <c r="FZ186" t="s">
        <v>114</v>
      </c>
      <c r="GA186" t="s">
        <v>109</v>
      </c>
      <c r="GB186">
        <v>75</v>
      </c>
      <c r="GC186" t="s">
        <v>193</v>
      </c>
      <c r="GD186" t="s">
        <v>193</v>
      </c>
      <c r="GE186">
        <v>75</v>
      </c>
      <c r="GF186" t="s">
        <v>114</v>
      </c>
      <c r="GG186" t="s">
        <v>109</v>
      </c>
      <c r="GH186">
        <v>75</v>
      </c>
      <c r="GI186" t="s">
        <v>193</v>
      </c>
      <c r="GJ186" t="s">
        <v>193</v>
      </c>
      <c r="GK186" t="s">
        <v>193</v>
      </c>
      <c r="GL186">
        <v>75</v>
      </c>
      <c r="GM186" t="s">
        <v>109</v>
      </c>
      <c r="GN186" t="s">
        <v>193</v>
      </c>
      <c r="GO186" t="s">
        <v>193</v>
      </c>
      <c r="GP186" t="s">
        <v>193</v>
      </c>
      <c r="GQ186" t="s">
        <v>193</v>
      </c>
      <c r="GR186" t="s">
        <v>193</v>
      </c>
      <c r="GS186" t="s">
        <v>193</v>
      </c>
      <c r="GT186" t="s">
        <v>193</v>
      </c>
      <c r="GU186" t="s">
        <v>193</v>
      </c>
      <c r="GV186" t="s">
        <v>193</v>
      </c>
      <c r="GW186" t="s">
        <v>193</v>
      </c>
      <c r="GX186" t="s">
        <v>193</v>
      </c>
      <c r="GY186" t="s">
        <v>193</v>
      </c>
      <c r="GZ186" t="s">
        <v>114</v>
      </c>
      <c r="HA186" t="s">
        <v>193</v>
      </c>
      <c r="HB186" t="s">
        <v>193</v>
      </c>
      <c r="HC186" t="s">
        <v>193</v>
      </c>
      <c r="HD186" t="s">
        <v>193</v>
      </c>
      <c r="HE186" t="s">
        <v>193</v>
      </c>
      <c r="HF186" t="s">
        <v>193</v>
      </c>
      <c r="HG186" t="s">
        <v>193</v>
      </c>
      <c r="HH186" t="s">
        <v>193</v>
      </c>
      <c r="HI186" t="s">
        <v>193</v>
      </c>
      <c r="HJ186" t="s">
        <v>193</v>
      </c>
      <c r="HK186" t="s">
        <v>193</v>
      </c>
      <c r="HL186" t="s">
        <v>193</v>
      </c>
      <c r="HM186" t="s">
        <v>193</v>
      </c>
      <c r="HN186" t="s">
        <v>193</v>
      </c>
      <c r="HO186" t="s">
        <v>193</v>
      </c>
      <c r="HP186" t="s">
        <v>193</v>
      </c>
      <c r="HQ186" t="s">
        <v>193</v>
      </c>
      <c r="HR186" t="s">
        <v>193</v>
      </c>
      <c r="HS186" t="s">
        <v>193</v>
      </c>
      <c r="HT186" t="s">
        <v>193</v>
      </c>
      <c r="HU186" t="s">
        <v>193</v>
      </c>
      <c r="HV186" t="s">
        <v>193</v>
      </c>
      <c r="HW186" t="s">
        <v>193</v>
      </c>
      <c r="HX186" t="s">
        <v>193</v>
      </c>
      <c r="HY186" t="s">
        <v>193</v>
      </c>
      <c r="HZ186" t="s">
        <v>114</v>
      </c>
      <c r="IA186" t="s">
        <v>114</v>
      </c>
      <c r="IB186" t="s">
        <v>109</v>
      </c>
      <c r="IC186" t="s">
        <v>123</v>
      </c>
      <c r="ID186" t="s">
        <v>789</v>
      </c>
      <c r="IE186" t="s">
        <v>124</v>
      </c>
      <c r="IF186" t="s">
        <v>789</v>
      </c>
      <c r="IG186" t="s">
        <v>193</v>
      </c>
      <c r="IH186" t="s">
        <v>193</v>
      </c>
      <c r="II186" t="s">
        <v>193</v>
      </c>
      <c r="IJ186" t="s">
        <v>193</v>
      </c>
      <c r="IK186" t="s">
        <v>193</v>
      </c>
      <c r="IL186" t="s">
        <v>193</v>
      </c>
      <c r="IM186" t="s">
        <v>193</v>
      </c>
      <c r="IN186" t="s">
        <v>193</v>
      </c>
      <c r="IO186" t="s">
        <v>193</v>
      </c>
      <c r="IP186" t="s">
        <v>193</v>
      </c>
      <c r="IQ186" t="s">
        <v>193</v>
      </c>
      <c r="IR186" t="s">
        <v>193</v>
      </c>
      <c r="IS186" t="s">
        <v>193</v>
      </c>
      <c r="IT186" t="s">
        <v>193</v>
      </c>
      <c r="IU186" t="s">
        <v>193</v>
      </c>
      <c r="IV186" t="s">
        <v>193</v>
      </c>
      <c r="IW186" t="s">
        <v>193</v>
      </c>
      <c r="IX186" t="s">
        <v>193</v>
      </c>
      <c r="IY186" t="s">
        <v>193</v>
      </c>
      <c r="IZ186" t="s">
        <v>193</v>
      </c>
      <c r="JA186" t="s">
        <v>193</v>
      </c>
      <c r="JB186" t="s">
        <v>193</v>
      </c>
      <c r="JC186" t="s">
        <v>193</v>
      </c>
      <c r="JD186" t="s">
        <v>193</v>
      </c>
      <c r="JE186" t="s">
        <v>193</v>
      </c>
      <c r="JF186" t="s">
        <v>193</v>
      </c>
      <c r="JG186" t="s">
        <v>193</v>
      </c>
      <c r="JH186" t="s">
        <v>3674</v>
      </c>
      <c r="JI186">
        <v>0</v>
      </c>
      <c r="JJ186">
        <v>0</v>
      </c>
      <c r="JK186">
        <v>1</v>
      </c>
      <c r="JL186" t="s">
        <v>193</v>
      </c>
      <c r="JM186" t="s">
        <v>193</v>
      </c>
      <c r="JN186">
        <v>25</v>
      </c>
      <c r="JO186" t="s">
        <v>114</v>
      </c>
      <c r="JP186" t="s">
        <v>193</v>
      </c>
      <c r="JQ186" t="s">
        <v>193</v>
      </c>
      <c r="JR186" t="s">
        <v>114</v>
      </c>
      <c r="JS186" t="s">
        <v>193</v>
      </c>
      <c r="JT186" t="s">
        <v>193</v>
      </c>
      <c r="JU186" t="s">
        <v>193</v>
      </c>
      <c r="JV186" t="s">
        <v>193</v>
      </c>
      <c r="JW186" t="s">
        <v>193</v>
      </c>
      <c r="JX186" t="s">
        <v>193</v>
      </c>
      <c r="JY186" t="s">
        <v>193</v>
      </c>
      <c r="JZ186" t="s">
        <v>193</v>
      </c>
      <c r="KA186" t="s">
        <v>3488</v>
      </c>
      <c r="KB186">
        <v>0</v>
      </c>
      <c r="KC186">
        <v>0</v>
      </c>
      <c r="KD186">
        <v>0</v>
      </c>
      <c r="KE186">
        <v>0</v>
      </c>
      <c r="KF186">
        <v>1</v>
      </c>
      <c r="KG186">
        <v>0</v>
      </c>
      <c r="KH186">
        <v>0</v>
      </c>
      <c r="KI186">
        <v>0</v>
      </c>
      <c r="KJ186" t="s">
        <v>193</v>
      </c>
      <c r="KK186" t="s">
        <v>109</v>
      </c>
      <c r="KL186" t="s">
        <v>193</v>
      </c>
      <c r="KM186" t="s">
        <v>3677</v>
      </c>
      <c r="KN186">
        <v>0</v>
      </c>
      <c r="KO186">
        <v>1</v>
      </c>
      <c r="KP186">
        <v>0</v>
      </c>
      <c r="KQ186">
        <v>0</v>
      </c>
      <c r="KR186">
        <v>1</v>
      </c>
      <c r="KS186">
        <v>0</v>
      </c>
      <c r="KT186">
        <v>0</v>
      </c>
      <c r="KU186" t="s">
        <v>193</v>
      </c>
      <c r="KV186" t="s">
        <v>193</v>
      </c>
      <c r="KW186" t="s">
        <v>193</v>
      </c>
      <c r="KX186" t="s">
        <v>193</v>
      </c>
      <c r="KY186" t="s">
        <v>193</v>
      </c>
      <c r="KZ186" t="s">
        <v>193</v>
      </c>
      <c r="LA186" t="s">
        <v>193</v>
      </c>
      <c r="LB186" t="s">
        <v>193</v>
      </c>
      <c r="LC186" t="s">
        <v>193</v>
      </c>
      <c r="LD186" t="s">
        <v>193</v>
      </c>
      <c r="LE186" t="s">
        <v>193</v>
      </c>
      <c r="LF186" t="s">
        <v>193</v>
      </c>
      <c r="LG186" t="s">
        <v>193</v>
      </c>
      <c r="LH186" t="s">
        <v>193</v>
      </c>
      <c r="LI186" t="s">
        <v>193</v>
      </c>
      <c r="LJ186" t="s">
        <v>193</v>
      </c>
      <c r="LK186" t="s">
        <v>193</v>
      </c>
      <c r="LL186" t="s">
        <v>193</v>
      </c>
      <c r="LM186" t="s">
        <v>193</v>
      </c>
      <c r="LN186" t="s">
        <v>193</v>
      </c>
      <c r="LO186" t="s">
        <v>193</v>
      </c>
      <c r="LP186" t="s">
        <v>193</v>
      </c>
      <c r="LQ186" t="s">
        <v>193</v>
      </c>
      <c r="LR186" t="s">
        <v>193</v>
      </c>
      <c r="LS186" t="s">
        <v>193</v>
      </c>
      <c r="LT186" t="s">
        <v>193</v>
      </c>
      <c r="LU186" t="s">
        <v>193</v>
      </c>
      <c r="LV186" t="s">
        <v>193</v>
      </c>
      <c r="LW186" t="s">
        <v>193</v>
      </c>
      <c r="LX186" t="s">
        <v>193</v>
      </c>
      <c r="LY186" t="s">
        <v>193</v>
      </c>
      <c r="LZ186" t="s">
        <v>193</v>
      </c>
      <c r="MA186" t="s">
        <v>193</v>
      </c>
      <c r="MB186" t="s">
        <v>193</v>
      </c>
      <c r="MC186" t="s">
        <v>193</v>
      </c>
      <c r="MD186" t="s">
        <v>193</v>
      </c>
      <c r="ME186" t="s">
        <v>193</v>
      </c>
      <c r="MF186" t="s">
        <v>193</v>
      </c>
      <c r="MG186" t="s">
        <v>193</v>
      </c>
      <c r="MH186" t="s">
        <v>193</v>
      </c>
      <c r="MI186" t="s">
        <v>193</v>
      </c>
      <c r="MJ186" t="s">
        <v>193</v>
      </c>
      <c r="MK186" t="s">
        <v>193</v>
      </c>
      <c r="ML186" t="s">
        <v>193</v>
      </c>
      <c r="MM186" t="s">
        <v>193</v>
      </c>
      <c r="MN186" t="s">
        <v>193</v>
      </c>
      <c r="MO186" t="s">
        <v>193</v>
      </c>
      <c r="MP186" t="s">
        <v>193</v>
      </c>
      <c r="MQ186" t="s">
        <v>193</v>
      </c>
      <c r="MR186" t="s">
        <v>193</v>
      </c>
      <c r="MS186" t="s">
        <v>193</v>
      </c>
      <c r="MT186" t="s">
        <v>193</v>
      </c>
      <c r="MU186" t="s">
        <v>193</v>
      </c>
      <c r="MV186" t="s">
        <v>193</v>
      </c>
      <c r="MW186" t="s">
        <v>193</v>
      </c>
      <c r="MX186" t="s">
        <v>193</v>
      </c>
      <c r="MY186" t="s">
        <v>193</v>
      </c>
      <c r="MZ186" t="s">
        <v>193</v>
      </c>
      <c r="NA186" t="s">
        <v>193</v>
      </c>
      <c r="NB186" t="s">
        <v>193</v>
      </c>
      <c r="NC186">
        <v>196891013</v>
      </c>
      <c r="ND186" t="s">
        <v>3675</v>
      </c>
      <c r="NE186" t="s">
        <v>4465</v>
      </c>
      <c r="NF186" t="s">
        <v>193</v>
      </c>
      <c r="NG186" t="s">
        <v>699</v>
      </c>
      <c r="NH186" t="s">
        <v>700</v>
      </c>
      <c r="NI186" t="s">
        <v>611</v>
      </c>
      <c r="NJ186" t="s">
        <v>193</v>
      </c>
      <c r="NK186">
        <v>188</v>
      </c>
    </row>
    <row r="187" spans="1:375" x14ac:dyDescent="0.35">
      <c r="A187" t="s">
        <v>4466</v>
      </c>
      <c r="B187" t="s">
        <v>4467</v>
      </c>
      <c r="C187" t="s">
        <v>3571</v>
      </c>
      <c r="D187">
        <v>3.4861111111240461E-2</v>
      </c>
      <c r="E187" t="s">
        <v>193</v>
      </c>
      <c r="F187" t="s">
        <v>193</v>
      </c>
      <c r="G187" t="s">
        <v>809</v>
      </c>
      <c r="H187" t="s">
        <v>3571</v>
      </c>
      <c r="I187" t="s">
        <v>3662</v>
      </c>
      <c r="J187" t="s">
        <v>193</v>
      </c>
      <c r="K187" t="s">
        <v>4443</v>
      </c>
      <c r="L187" t="s">
        <v>3662</v>
      </c>
      <c r="M187" t="s">
        <v>3662</v>
      </c>
      <c r="N187" t="s">
        <v>3663</v>
      </c>
      <c r="O187" t="s">
        <v>193</v>
      </c>
      <c r="P187" t="s">
        <v>4444</v>
      </c>
      <c r="Q187" t="s">
        <v>3663</v>
      </c>
      <c r="R187" t="s">
        <v>3663</v>
      </c>
      <c r="S187" t="s">
        <v>123</v>
      </c>
      <c r="T187" t="s">
        <v>124</v>
      </c>
      <c r="U187" t="s">
        <v>1975</v>
      </c>
      <c r="V187" t="s">
        <v>124</v>
      </c>
      <c r="W187" t="s">
        <v>2474</v>
      </c>
      <c r="X187" t="s">
        <v>2473</v>
      </c>
      <c r="Y187" t="s">
        <v>2474</v>
      </c>
      <c r="Z187" t="s">
        <v>3664</v>
      </c>
      <c r="AA187" t="s">
        <v>193</v>
      </c>
      <c r="AB187" t="s">
        <v>4445</v>
      </c>
      <c r="AC187" t="s">
        <v>3664</v>
      </c>
      <c r="AD187" t="s">
        <v>3664</v>
      </c>
      <c r="AE187" t="s">
        <v>3665</v>
      </c>
      <c r="AF187" t="s">
        <v>193</v>
      </c>
      <c r="AG187" t="s">
        <v>4446</v>
      </c>
      <c r="AH187" t="s">
        <v>3665</v>
      </c>
      <c r="AI187" t="s">
        <v>3665</v>
      </c>
      <c r="AJ187" t="s">
        <v>536</v>
      </c>
      <c r="AK187" t="s">
        <v>490</v>
      </c>
      <c r="AL187" t="s">
        <v>109</v>
      </c>
      <c r="AM187" t="s">
        <v>193</v>
      </c>
      <c r="AN187" t="s">
        <v>109</v>
      </c>
      <c r="AO187" t="s">
        <v>193</v>
      </c>
      <c r="AP187" t="s">
        <v>491</v>
      </c>
      <c r="AQ187" t="s">
        <v>193</v>
      </c>
      <c r="AR187" t="s">
        <v>193</v>
      </c>
      <c r="AS187" t="s">
        <v>496</v>
      </c>
      <c r="AT187" t="s">
        <v>193</v>
      </c>
      <c r="AU187" t="s">
        <v>701</v>
      </c>
      <c r="AV187">
        <v>0</v>
      </c>
      <c r="AW187">
        <v>1</v>
      </c>
      <c r="AX187">
        <v>0</v>
      </c>
      <c r="AY187">
        <v>0</v>
      </c>
      <c r="AZ187">
        <v>0</v>
      </c>
      <c r="BA187">
        <v>0</v>
      </c>
      <c r="BB187">
        <v>0</v>
      </c>
      <c r="BC187" t="s">
        <v>130</v>
      </c>
      <c r="BD187" t="s">
        <v>701</v>
      </c>
      <c r="BE187" t="s">
        <v>112</v>
      </c>
      <c r="BF187">
        <v>1</v>
      </c>
      <c r="BG187">
        <v>0</v>
      </c>
      <c r="BH187">
        <v>0</v>
      </c>
      <c r="BI187">
        <v>0</v>
      </c>
      <c r="BJ187">
        <v>0</v>
      </c>
      <c r="BK187">
        <v>0</v>
      </c>
      <c r="BL187">
        <v>0</v>
      </c>
      <c r="BM187">
        <v>0</v>
      </c>
      <c r="BN187">
        <v>0</v>
      </c>
      <c r="BO187">
        <v>0</v>
      </c>
      <c r="BP187" t="s">
        <v>193</v>
      </c>
      <c r="BQ187" t="s">
        <v>113</v>
      </c>
      <c r="BR187" t="s">
        <v>493</v>
      </c>
      <c r="BS187" t="s">
        <v>193</v>
      </c>
      <c r="BT187" t="s">
        <v>193</v>
      </c>
      <c r="BU187" t="s">
        <v>193</v>
      </c>
      <c r="BV187" t="s">
        <v>193</v>
      </c>
      <c r="BW187" t="s">
        <v>193</v>
      </c>
      <c r="BX187" t="s">
        <v>193</v>
      </c>
      <c r="BY187" t="s">
        <v>193</v>
      </c>
      <c r="BZ187" t="s">
        <v>193</v>
      </c>
      <c r="CA187" t="s">
        <v>193</v>
      </c>
      <c r="CB187" t="s">
        <v>193</v>
      </c>
      <c r="CC187" t="s">
        <v>193</v>
      </c>
      <c r="CD187" t="s">
        <v>193</v>
      </c>
      <c r="CE187" t="s">
        <v>193</v>
      </c>
      <c r="CF187" t="s">
        <v>193</v>
      </c>
      <c r="CG187" t="s">
        <v>193</v>
      </c>
      <c r="CH187" t="s">
        <v>193</v>
      </c>
      <c r="CI187" t="s">
        <v>193</v>
      </c>
      <c r="CJ187" t="s">
        <v>193</v>
      </c>
      <c r="CK187" t="s">
        <v>193</v>
      </c>
      <c r="CL187" t="s">
        <v>193</v>
      </c>
      <c r="CM187" t="s">
        <v>193</v>
      </c>
      <c r="CN187" t="s">
        <v>193</v>
      </c>
      <c r="CO187" t="s">
        <v>193</v>
      </c>
      <c r="CP187" t="s">
        <v>193</v>
      </c>
      <c r="CQ187" t="s">
        <v>193</v>
      </c>
      <c r="CR187" t="s">
        <v>193</v>
      </c>
      <c r="CS187" t="s">
        <v>193</v>
      </c>
      <c r="CT187" t="s">
        <v>193</v>
      </c>
      <c r="CU187" t="s">
        <v>193</v>
      </c>
      <c r="CV187" t="s">
        <v>193</v>
      </c>
      <c r="CW187" t="s">
        <v>193</v>
      </c>
      <c r="CX187" t="s">
        <v>193</v>
      </c>
      <c r="CY187" t="s">
        <v>193</v>
      </c>
      <c r="CZ187" t="s">
        <v>193</v>
      </c>
      <c r="DA187" t="s">
        <v>193</v>
      </c>
      <c r="DB187" t="s">
        <v>193</v>
      </c>
      <c r="DC187" t="s">
        <v>193</v>
      </c>
      <c r="DD187" t="s">
        <v>193</v>
      </c>
      <c r="DE187" t="s">
        <v>193</v>
      </c>
      <c r="DF187" t="s">
        <v>193</v>
      </c>
      <c r="DG187" t="s">
        <v>193</v>
      </c>
      <c r="DH187" t="s">
        <v>193</v>
      </c>
      <c r="DI187" t="s">
        <v>193</v>
      </c>
      <c r="DJ187" t="s">
        <v>193</v>
      </c>
      <c r="DK187" t="s">
        <v>193</v>
      </c>
      <c r="DL187" t="s">
        <v>193</v>
      </c>
      <c r="DM187" t="s">
        <v>193</v>
      </c>
      <c r="DN187" t="s">
        <v>193</v>
      </c>
      <c r="DO187" t="s">
        <v>193</v>
      </c>
      <c r="DP187" t="s">
        <v>193</v>
      </c>
      <c r="DQ187" t="s">
        <v>193</v>
      </c>
      <c r="DR187" t="s">
        <v>193</v>
      </c>
      <c r="DS187" t="s">
        <v>193</v>
      </c>
      <c r="DT187" t="s">
        <v>193</v>
      </c>
      <c r="DU187" t="s">
        <v>193</v>
      </c>
      <c r="DV187" t="s">
        <v>193</v>
      </c>
      <c r="DW187" t="s">
        <v>193</v>
      </c>
      <c r="DX187" t="s">
        <v>193</v>
      </c>
      <c r="DY187" t="s">
        <v>193</v>
      </c>
      <c r="DZ187" t="s">
        <v>193</v>
      </c>
      <c r="EA187" t="s">
        <v>193</v>
      </c>
      <c r="EB187" t="s">
        <v>193</v>
      </c>
      <c r="EC187" t="s">
        <v>193</v>
      </c>
      <c r="ED187" t="s">
        <v>193</v>
      </c>
      <c r="EE187" t="s">
        <v>193</v>
      </c>
      <c r="EF187" t="s">
        <v>193</v>
      </c>
      <c r="EG187" t="s">
        <v>193</v>
      </c>
      <c r="EH187" t="s">
        <v>193</v>
      </c>
      <c r="EI187" t="s">
        <v>193</v>
      </c>
      <c r="EJ187" t="s">
        <v>193</v>
      </c>
      <c r="EK187" t="s">
        <v>193</v>
      </c>
      <c r="EL187" t="s">
        <v>193</v>
      </c>
      <c r="EM187" t="s">
        <v>193</v>
      </c>
      <c r="EN187" t="s">
        <v>504</v>
      </c>
      <c r="EO187">
        <v>0</v>
      </c>
      <c r="EP187">
        <v>1</v>
      </c>
      <c r="EQ187">
        <v>1</v>
      </c>
      <c r="ER187">
        <v>1</v>
      </c>
      <c r="ES187">
        <v>1</v>
      </c>
      <c r="ET187">
        <v>0</v>
      </c>
      <c r="EU187">
        <v>0</v>
      </c>
      <c r="EV187">
        <v>1</v>
      </c>
      <c r="EW187">
        <v>0</v>
      </c>
      <c r="EX187" t="s">
        <v>193</v>
      </c>
      <c r="EY187" t="s">
        <v>193</v>
      </c>
      <c r="EZ187" t="s">
        <v>193</v>
      </c>
      <c r="FA187" t="s">
        <v>193</v>
      </c>
      <c r="FB187" t="s">
        <v>193</v>
      </c>
      <c r="FC187" t="s">
        <v>193</v>
      </c>
      <c r="FD187" t="s">
        <v>193</v>
      </c>
      <c r="FE187" t="s">
        <v>193</v>
      </c>
      <c r="FF187">
        <v>25</v>
      </c>
      <c r="FG187" t="s">
        <v>132</v>
      </c>
      <c r="FH187">
        <v>50</v>
      </c>
      <c r="FI187" t="s">
        <v>109</v>
      </c>
      <c r="FJ187" t="s">
        <v>193</v>
      </c>
      <c r="FK187" t="s">
        <v>193</v>
      </c>
      <c r="FL187" t="s">
        <v>193</v>
      </c>
      <c r="FM187" t="s">
        <v>193</v>
      </c>
      <c r="FN187" t="s">
        <v>193</v>
      </c>
      <c r="FO187" t="s">
        <v>193</v>
      </c>
      <c r="FP187" t="s">
        <v>193</v>
      </c>
      <c r="FQ187" t="s">
        <v>193</v>
      </c>
      <c r="FR187" t="s">
        <v>193</v>
      </c>
      <c r="FS187" t="s">
        <v>193</v>
      </c>
      <c r="FT187" t="s">
        <v>193</v>
      </c>
      <c r="FU187" t="s">
        <v>109</v>
      </c>
      <c r="FV187">
        <v>25</v>
      </c>
      <c r="FW187" t="s">
        <v>193</v>
      </c>
      <c r="FX187" t="s">
        <v>193</v>
      </c>
      <c r="FY187">
        <v>25</v>
      </c>
      <c r="FZ187" t="s">
        <v>114</v>
      </c>
      <c r="GA187" t="s">
        <v>109</v>
      </c>
      <c r="GB187">
        <v>75</v>
      </c>
      <c r="GC187" t="s">
        <v>193</v>
      </c>
      <c r="GD187" t="s">
        <v>193</v>
      </c>
      <c r="GE187">
        <v>75</v>
      </c>
      <c r="GF187" t="s">
        <v>109</v>
      </c>
      <c r="GG187" t="s">
        <v>109</v>
      </c>
      <c r="GH187">
        <v>75</v>
      </c>
      <c r="GI187" t="s">
        <v>193</v>
      </c>
      <c r="GJ187" t="s">
        <v>193</v>
      </c>
      <c r="GK187" t="s">
        <v>193</v>
      </c>
      <c r="GL187">
        <v>75</v>
      </c>
      <c r="GM187" t="s">
        <v>109</v>
      </c>
      <c r="GN187" t="s">
        <v>193</v>
      </c>
      <c r="GO187" t="s">
        <v>193</v>
      </c>
      <c r="GP187" t="s">
        <v>193</v>
      </c>
      <c r="GQ187" t="s">
        <v>193</v>
      </c>
      <c r="GR187" t="s">
        <v>193</v>
      </c>
      <c r="GS187" t="s">
        <v>193</v>
      </c>
      <c r="GT187" t="s">
        <v>193</v>
      </c>
      <c r="GU187" t="s">
        <v>193</v>
      </c>
      <c r="GV187" t="s">
        <v>193</v>
      </c>
      <c r="GW187" t="s">
        <v>193</v>
      </c>
      <c r="GX187" t="s">
        <v>193</v>
      </c>
      <c r="GY187" t="s">
        <v>193</v>
      </c>
      <c r="GZ187" t="s">
        <v>114</v>
      </c>
      <c r="HA187" t="s">
        <v>193</v>
      </c>
      <c r="HB187" t="s">
        <v>193</v>
      </c>
      <c r="HC187" t="s">
        <v>193</v>
      </c>
      <c r="HD187" t="s">
        <v>193</v>
      </c>
      <c r="HE187" t="s">
        <v>193</v>
      </c>
      <c r="HF187" t="s">
        <v>193</v>
      </c>
      <c r="HG187" t="s">
        <v>193</v>
      </c>
      <c r="HH187" t="s">
        <v>193</v>
      </c>
      <c r="HI187" t="s">
        <v>193</v>
      </c>
      <c r="HJ187" t="s">
        <v>193</v>
      </c>
      <c r="HK187" t="s">
        <v>193</v>
      </c>
      <c r="HL187" t="s">
        <v>193</v>
      </c>
      <c r="HM187" t="s">
        <v>193</v>
      </c>
      <c r="HN187" t="s">
        <v>193</v>
      </c>
      <c r="HO187" t="s">
        <v>193</v>
      </c>
      <c r="HP187" t="s">
        <v>193</v>
      </c>
      <c r="HQ187" t="s">
        <v>193</v>
      </c>
      <c r="HR187" t="s">
        <v>193</v>
      </c>
      <c r="HS187" t="s">
        <v>193</v>
      </c>
      <c r="HT187" t="s">
        <v>193</v>
      </c>
      <c r="HU187" t="s">
        <v>193</v>
      </c>
      <c r="HV187" t="s">
        <v>193</v>
      </c>
      <c r="HW187" t="s">
        <v>193</v>
      </c>
      <c r="HX187" t="s">
        <v>193</v>
      </c>
      <c r="HY187" t="s">
        <v>193</v>
      </c>
      <c r="HZ187" t="s">
        <v>114</v>
      </c>
      <c r="IA187" t="s">
        <v>114</v>
      </c>
      <c r="IB187" t="s">
        <v>109</v>
      </c>
      <c r="IC187" t="s">
        <v>123</v>
      </c>
      <c r="ID187" t="s">
        <v>789</v>
      </c>
      <c r="IE187" t="s">
        <v>124</v>
      </c>
      <c r="IF187" t="s">
        <v>789</v>
      </c>
      <c r="IG187" t="s">
        <v>193</v>
      </c>
      <c r="IH187" t="s">
        <v>193</v>
      </c>
      <c r="II187" t="s">
        <v>193</v>
      </c>
      <c r="IJ187" t="s">
        <v>193</v>
      </c>
      <c r="IK187" t="s">
        <v>193</v>
      </c>
      <c r="IL187" t="s">
        <v>193</v>
      </c>
      <c r="IM187" t="s">
        <v>193</v>
      </c>
      <c r="IN187" t="s">
        <v>193</v>
      </c>
      <c r="IO187" t="s">
        <v>193</v>
      </c>
      <c r="IP187" t="s">
        <v>193</v>
      </c>
      <c r="IQ187" t="s">
        <v>193</v>
      </c>
      <c r="IR187" t="s">
        <v>193</v>
      </c>
      <c r="IS187" t="s">
        <v>193</v>
      </c>
      <c r="IT187" t="s">
        <v>193</v>
      </c>
      <c r="IU187" t="s">
        <v>193</v>
      </c>
      <c r="IV187" t="s">
        <v>193</v>
      </c>
      <c r="IW187" t="s">
        <v>193</v>
      </c>
      <c r="IX187" t="s">
        <v>193</v>
      </c>
      <c r="IY187" t="s">
        <v>193</v>
      </c>
      <c r="IZ187" t="s">
        <v>193</v>
      </c>
      <c r="JA187" t="s">
        <v>193</v>
      </c>
      <c r="JB187" t="s">
        <v>193</v>
      </c>
      <c r="JC187" t="s">
        <v>193</v>
      </c>
      <c r="JD187" t="s">
        <v>193</v>
      </c>
      <c r="JE187" t="s">
        <v>193</v>
      </c>
      <c r="JF187" t="s">
        <v>193</v>
      </c>
      <c r="JG187" t="s">
        <v>193</v>
      </c>
      <c r="JH187" t="s">
        <v>193</v>
      </c>
      <c r="JI187" t="s">
        <v>193</v>
      </c>
      <c r="JJ187" t="s">
        <v>193</v>
      </c>
      <c r="JK187" t="s">
        <v>193</v>
      </c>
      <c r="JL187" t="s">
        <v>193</v>
      </c>
      <c r="JM187" t="s">
        <v>193</v>
      </c>
      <c r="JN187" t="s">
        <v>193</v>
      </c>
      <c r="JO187" t="s">
        <v>193</v>
      </c>
      <c r="JP187" t="s">
        <v>193</v>
      </c>
      <c r="JQ187" t="s">
        <v>193</v>
      </c>
      <c r="JR187" t="s">
        <v>114</v>
      </c>
      <c r="JS187" t="s">
        <v>193</v>
      </c>
      <c r="JT187" t="s">
        <v>193</v>
      </c>
      <c r="JU187" t="s">
        <v>193</v>
      </c>
      <c r="JV187" t="s">
        <v>193</v>
      </c>
      <c r="JW187" t="s">
        <v>193</v>
      </c>
      <c r="JX187" t="s">
        <v>193</v>
      </c>
      <c r="JY187" t="s">
        <v>193</v>
      </c>
      <c r="JZ187" t="s">
        <v>193</v>
      </c>
      <c r="KA187" t="s">
        <v>3461</v>
      </c>
      <c r="KB187">
        <v>0</v>
      </c>
      <c r="KC187">
        <v>0</v>
      </c>
      <c r="KD187">
        <v>0</v>
      </c>
      <c r="KE187">
        <v>1</v>
      </c>
      <c r="KF187">
        <v>0</v>
      </c>
      <c r="KG187">
        <v>0</v>
      </c>
      <c r="KH187">
        <v>0</v>
      </c>
      <c r="KI187">
        <v>0</v>
      </c>
      <c r="KJ187" t="s">
        <v>193</v>
      </c>
      <c r="KK187" t="s">
        <v>109</v>
      </c>
      <c r="KL187" t="s">
        <v>193</v>
      </c>
      <c r="KM187" t="s">
        <v>701</v>
      </c>
      <c r="KN187">
        <v>0</v>
      </c>
      <c r="KO187">
        <v>1</v>
      </c>
      <c r="KP187">
        <v>0</v>
      </c>
      <c r="KQ187">
        <v>0</v>
      </c>
      <c r="KR187">
        <v>0</v>
      </c>
      <c r="KS187">
        <v>0</v>
      </c>
      <c r="KT187">
        <v>0</v>
      </c>
      <c r="KU187" t="s">
        <v>193</v>
      </c>
      <c r="KV187" t="s">
        <v>193</v>
      </c>
      <c r="KW187" t="s">
        <v>193</v>
      </c>
      <c r="KX187" t="s">
        <v>193</v>
      </c>
      <c r="KY187" t="s">
        <v>193</v>
      </c>
      <c r="KZ187" t="s">
        <v>193</v>
      </c>
      <c r="LA187" t="s">
        <v>193</v>
      </c>
      <c r="LB187" t="s">
        <v>193</v>
      </c>
      <c r="LC187" t="s">
        <v>193</v>
      </c>
      <c r="LD187" t="s">
        <v>193</v>
      </c>
      <c r="LE187" t="s">
        <v>193</v>
      </c>
      <c r="LF187" t="s">
        <v>193</v>
      </c>
      <c r="LG187" t="s">
        <v>193</v>
      </c>
      <c r="LH187" t="s">
        <v>193</v>
      </c>
      <c r="LI187" t="s">
        <v>193</v>
      </c>
      <c r="LJ187" t="s">
        <v>193</v>
      </c>
      <c r="LK187" t="s">
        <v>193</v>
      </c>
      <c r="LL187" t="s">
        <v>193</v>
      </c>
      <c r="LM187" t="s">
        <v>193</v>
      </c>
      <c r="LN187" t="s">
        <v>193</v>
      </c>
      <c r="LO187" t="s">
        <v>193</v>
      </c>
      <c r="LP187" t="s">
        <v>193</v>
      </c>
      <c r="LQ187" t="s">
        <v>193</v>
      </c>
      <c r="LR187" t="s">
        <v>193</v>
      </c>
      <c r="LS187" t="s">
        <v>193</v>
      </c>
      <c r="LT187" t="s">
        <v>193</v>
      </c>
      <c r="LU187" t="s">
        <v>193</v>
      </c>
      <c r="LV187" t="s">
        <v>193</v>
      </c>
      <c r="LW187" t="s">
        <v>193</v>
      </c>
      <c r="LX187" t="s">
        <v>193</v>
      </c>
      <c r="LY187" t="s">
        <v>193</v>
      </c>
      <c r="LZ187" t="s">
        <v>193</v>
      </c>
      <c r="MA187" t="s">
        <v>193</v>
      </c>
      <c r="MB187" t="s">
        <v>193</v>
      </c>
      <c r="MC187" t="s">
        <v>193</v>
      </c>
      <c r="MD187" t="s">
        <v>193</v>
      </c>
      <c r="ME187" t="s">
        <v>193</v>
      </c>
      <c r="MF187" t="s">
        <v>193</v>
      </c>
      <c r="MG187" t="s">
        <v>193</v>
      </c>
      <c r="MH187" t="s">
        <v>193</v>
      </c>
      <c r="MI187" t="s">
        <v>193</v>
      </c>
      <c r="MJ187" t="s">
        <v>193</v>
      </c>
      <c r="MK187" t="s">
        <v>193</v>
      </c>
      <c r="ML187" t="s">
        <v>193</v>
      </c>
      <c r="MM187" t="s">
        <v>193</v>
      </c>
      <c r="MN187" t="s">
        <v>193</v>
      </c>
      <c r="MO187" t="s">
        <v>193</v>
      </c>
      <c r="MP187" t="s">
        <v>193</v>
      </c>
      <c r="MQ187" t="s">
        <v>193</v>
      </c>
      <c r="MR187" t="s">
        <v>193</v>
      </c>
      <c r="MS187" t="s">
        <v>193</v>
      </c>
      <c r="MT187" t="s">
        <v>193</v>
      </c>
      <c r="MU187" t="s">
        <v>193</v>
      </c>
      <c r="MV187" t="s">
        <v>193</v>
      </c>
      <c r="MW187" t="s">
        <v>193</v>
      </c>
      <c r="MX187" t="s">
        <v>193</v>
      </c>
      <c r="MY187" t="s">
        <v>193</v>
      </c>
      <c r="MZ187" t="s">
        <v>193</v>
      </c>
      <c r="NA187" t="s">
        <v>193</v>
      </c>
      <c r="NB187" t="s">
        <v>193</v>
      </c>
      <c r="NC187">
        <v>196891034</v>
      </c>
      <c r="ND187" t="s">
        <v>3678</v>
      </c>
      <c r="NE187" t="s">
        <v>4468</v>
      </c>
      <c r="NF187" t="s">
        <v>193</v>
      </c>
      <c r="NG187" t="s">
        <v>699</v>
      </c>
      <c r="NH187" t="s">
        <v>700</v>
      </c>
      <c r="NI187" t="s">
        <v>611</v>
      </c>
      <c r="NJ187" t="s">
        <v>193</v>
      </c>
      <c r="NK187">
        <v>189</v>
      </c>
    </row>
    <row r="188" spans="1:375" x14ac:dyDescent="0.35">
      <c r="A188" t="s">
        <v>4469</v>
      </c>
      <c r="B188" t="s">
        <v>4470</v>
      </c>
      <c r="C188" t="s">
        <v>3571</v>
      </c>
      <c r="D188">
        <v>2.5231481481265899E-2</v>
      </c>
      <c r="E188" t="s">
        <v>193</v>
      </c>
      <c r="F188" t="s">
        <v>193</v>
      </c>
      <c r="G188" t="s">
        <v>809</v>
      </c>
      <c r="H188" t="s">
        <v>3571</v>
      </c>
      <c r="I188" t="s">
        <v>3662</v>
      </c>
      <c r="J188" t="s">
        <v>193</v>
      </c>
      <c r="K188" t="s">
        <v>4443</v>
      </c>
      <c r="L188" t="s">
        <v>3662</v>
      </c>
      <c r="M188" t="s">
        <v>3662</v>
      </c>
      <c r="N188" t="s">
        <v>3663</v>
      </c>
      <c r="O188" t="s">
        <v>193</v>
      </c>
      <c r="P188" t="s">
        <v>4444</v>
      </c>
      <c r="Q188" t="s">
        <v>3663</v>
      </c>
      <c r="R188" t="s">
        <v>3663</v>
      </c>
      <c r="S188" t="s">
        <v>123</v>
      </c>
      <c r="T188" t="s">
        <v>124</v>
      </c>
      <c r="U188" t="s">
        <v>1975</v>
      </c>
      <c r="V188" t="s">
        <v>124</v>
      </c>
      <c r="W188" t="s">
        <v>2474</v>
      </c>
      <c r="X188" t="s">
        <v>2473</v>
      </c>
      <c r="Y188" t="s">
        <v>2474</v>
      </c>
      <c r="Z188" t="s">
        <v>3664</v>
      </c>
      <c r="AA188" t="s">
        <v>193</v>
      </c>
      <c r="AB188" t="s">
        <v>4445</v>
      </c>
      <c r="AC188" t="s">
        <v>3664</v>
      </c>
      <c r="AD188" t="s">
        <v>3664</v>
      </c>
      <c r="AE188" t="s">
        <v>3665</v>
      </c>
      <c r="AF188" t="s">
        <v>193</v>
      </c>
      <c r="AG188" t="s">
        <v>4446</v>
      </c>
      <c r="AH188" t="s">
        <v>3665</v>
      </c>
      <c r="AI188" t="s">
        <v>3665</v>
      </c>
      <c r="AJ188" t="s">
        <v>536</v>
      </c>
      <c r="AK188" t="s">
        <v>490</v>
      </c>
      <c r="AL188" t="s">
        <v>109</v>
      </c>
      <c r="AM188" t="s">
        <v>193</v>
      </c>
      <c r="AN188" t="s">
        <v>109</v>
      </c>
      <c r="AO188" t="s">
        <v>193</v>
      </c>
      <c r="AP188" t="s">
        <v>491</v>
      </c>
      <c r="AQ188" t="s">
        <v>193</v>
      </c>
      <c r="AR188" t="s">
        <v>193</v>
      </c>
      <c r="AS188" t="s">
        <v>496</v>
      </c>
      <c r="AT188" t="s">
        <v>193</v>
      </c>
      <c r="AU188" t="s">
        <v>713</v>
      </c>
      <c r="AV188">
        <v>1</v>
      </c>
      <c r="AW188">
        <v>1</v>
      </c>
      <c r="AX188">
        <v>0</v>
      </c>
      <c r="AY188">
        <v>0</v>
      </c>
      <c r="AZ188">
        <v>0</v>
      </c>
      <c r="BA188">
        <v>0</v>
      </c>
      <c r="BB188">
        <v>0</v>
      </c>
      <c r="BC188" t="s">
        <v>110</v>
      </c>
      <c r="BD188" t="s">
        <v>1423</v>
      </c>
      <c r="BE188" t="s">
        <v>112</v>
      </c>
      <c r="BF188">
        <v>1</v>
      </c>
      <c r="BG188">
        <v>0</v>
      </c>
      <c r="BH188">
        <v>0</v>
      </c>
      <c r="BI188">
        <v>0</v>
      </c>
      <c r="BJ188">
        <v>0</v>
      </c>
      <c r="BK188">
        <v>0</v>
      </c>
      <c r="BL188">
        <v>0</v>
      </c>
      <c r="BM188">
        <v>0</v>
      </c>
      <c r="BN188">
        <v>0</v>
      </c>
      <c r="BO188">
        <v>0</v>
      </c>
      <c r="BP188" t="s">
        <v>193</v>
      </c>
      <c r="BQ188" t="s">
        <v>142</v>
      </c>
      <c r="BR188" t="s">
        <v>501</v>
      </c>
      <c r="BS188" t="s">
        <v>186</v>
      </c>
      <c r="BT188">
        <v>0</v>
      </c>
      <c r="BU188">
        <v>0</v>
      </c>
      <c r="BV188">
        <v>0</v>
      </c>
      <c r="BW188">
        <v>1</v>
      </c>
      <c r="BX188">
        <v>0</v>
      </c>
      <c r="BY188">
        <v>0</v>
      </c>
      <c r="BZ188">
        <v>0</v>
      </c>
      <c r="CA188">
        <v>0</v>
      </c>
      <c r="CB188" t="s">
        <v>498</v>
      </c>
      <c r="CC188" t="s">
        <v>193</v>
      </c>
      <c r="CD188" t="s">
        <v>193</v>
      </c>
      <c r="CE188" t="s">
        <v>193</v>
      </c>
      <c r="CF188" t="s">
        <v>193</v>
      </c>
      <c r="CG188" t="s">
        <v>193</v>
      </c>
      <c r="CH188" t="s">
        <v>193</v>
      </c>
      <c r="CI188" t="s">
        <v>193</v>
      </c>
      <c r="CJ188" t="s">
        <v>193</v>
      </c>
      <c r="CK188" t="s">
        <v>193</v>
      </c>
      <c r="CL188">
        <v>275</v>
      </c>
      <c r="CM188">
        <v>94.827586206896498</v>
      </c>
      <c r="CN188" t="s">
        <v>109</v>
      </c>
      <c r="CO188" t="s">
        <v>193</v>
      </c>
      <c r="CP188" t="s">
        <v>193</v>
      </c>
      <c r="CQ188" t="s">
        <v>193</v>
      </c>
      <c r="CR188" t="s">
        <v>193</v>
      </c>
      <c r="CS188" t="s">
        <v>193</v>
      </c>
      <c r="CT188" t="s">
        <v>193</v>
      </c>
      <c r="CU188" t="s">
        <v>193</v>
      </c>
      <c r="CV188" t="s">
        <v>193</v>
      </c>
      <c r="CW188" t="s">
        <v>193</v>
      </c>
      <c r="CX188" t="s">
        <v>193</v>
      </c>
      <c r="CY188" t="s">
        <v>193</v>
      </c>
      <c r="CZ188" t="s">
        <v>193</v>
      </c>
      <c r="DA188" t="s">
        <v>193</v>
      </c>
      <c r="DB188" t="s">
        <v>193</v>
      </c>
      <c r="DC188" t="s">
        <v>193</v>
      </c>
      <c r="DD188" t="s">
        <v>193</v>
      </c>
      <c r="DE188" t="s">
        <v>193</v>
      </c>
      <c r="DF188" t="s">
        <v>193</v>
      </c>
      <c r="DG188" t="s">
        <v>109</v>
      </c>
      <c r="DH188" t="s">
        <v>719</v>
      </c>
      <c r="DI188">
        <v>0</v>
      </c>
      <c r="DJ188">
        <v>0</v>
      </c>
      <c r="DK188">
        <v>0</v>
      </c>
      <c r="DL188">
        <v>0</v>
      </c>
      <c r="DM188">
        <v>0</v>
      </c>
      <c r="DN188">
        <v>0</v>
      </c>
      <c r="DO188">
        <v>0</v>
      </c>
      <c r="DP188">
        <v>0</v>
      </c>
      <c r="DQ188">
        <v>0</v>
      </c>
      <c r="DR188">
        <v>0</v>
      </c>
      <c r="DS188">
        <v>1</v>
      </c>
      <c r="DT188">
        <v>0</v>
      </c>
      <c r="DU188">
        <v>0</v>
      </c>
      <c r="DV188">
        <v>0</v>
      </c>
      <c r="DW188" t="s">
        <v>193</v>
      </c>
      <c r="DX188" t="s">
        <v>186</v>
      </c>
      <c r="DY188">
        <v>0</v>
      </c>
      <c r="DZ188">
        <v>0</v>
      </c>
      <c r="EA188">
        <v>0</v>
      </c>
      <c r="EB188">
        <v>1</v>
      </c>
      <c r="EC188">
        <v>0</v>
      </c>
      <c r="ED188">
        <v>0</v>
      </c>
      <c r="EE188">
        <v>0</v>
      </c>
      <c r="EF188">
        <v>0</v>
      </c>
      <c r="EG188" t="s">
        <v>109</v>
      </c>
      <c r="EH188" t="s">
        <v>114</v>
      </c>
      <c r="EI188" t="s">
        <v>109</v>
      </c>
      <c r="EJ188" t="s">
        <v>123</v>
      </c>
      <c r="EK188" t="s">
        <v>789</v>
      </c>
      <c r="EL188" t="s">
        <v>124</v>
      </c>
      <c r="EM188" t="s">
        <v>789</v>
      </c>
      <c r="EN188" t="s">
        <v>504</v>
      </c>
      <c r="EO188">
        <v>0</v>
      </c>
      <c r="EP188">
        <v>1</v>
      </c>
      <c r="EQ188">
        <v>1</v>
      </c>
      <c r="ER188">
        <v>1</v>
      </c>
      <c r="ES188">
        <v>1</v>
      </c>
      <c r="ET188">
        <v>0</v>
      </c>
      <c r="EU188">
        <v>0</v>
      </c>
      <c r="EV188">
        <v>1</v>
      </c>
      <c r="EW188">
        <v>0</v>
      </c>
      <c r="EX188" t="s">
        <v>193</v>
      </c>
      <c r="EY188" t="s">
        <v>193</v>
      </c>
      <c r="EZ188" t="s">
        <v>193</v>
      </c>
      <c r="FA188" t="s">
        <v>193</v>
      </c>
      <c r="FB188" t="s">
        <v>193</v>
      </c>
      <c r="FC188" t="s">
        <v>193</v>
      </c>
      <c r="FD188" t="s">
        <v>193</v>
      </c>
      <c r="FE188" t="s">
        <v>193</v>
      </c>
      <c r="FF188">
        <v>25</v>
      </c>
      <c r="FG188" t="s">
        <v>109</v>
      </c>
      <c r="FH188">
        <v>50</v>
      </c>
      <c r="FI188" t="s">
        <v>109</v>
      </c>
      <c r="FJ188" t="s">
        <v>193</v>
      </c>
      <c r="FK188" t="s">
        <v>193</v>
      </c>
      <c r="FL188" t="s">
        <v>193</v>
      </c>
      <c r="FM188" t="s">
        <v>193</v>
      </c>
      <c r="FN188" t="s">
        <v>193</v>
      </c>
      <c r="FO188" t="s">
        <v>193</v>
      </c>
      <c r="FP188" t="s">
        <v>193</v>
      </c>
      <c r="FQ188" t="s">
        <v>193</v>
      </c>
      <c r="FR188" t="s">
        <v>193</v>
      </c>
      <c r="FS188" t="s">
        <v>193</v>
      </c>
      <c r="FT188" t="s">
        <v>193</v>
      </c>
      <c r="FU188" t="s">
        <v>109</v>
      </c>
      <c r="FV188">
        <v>25</v>
      </c>
      <c r="FW188" t="s">
        <v>193</v>
      </c>
      <c r="FX188" t="s">
        <v>193</v>
      </c>
      <c r="FY188">
        <v>25</v>
      </c>
      <c r="FZ188" t="s">
        <v>109</v>
      </c>
      <c r="GA188" t="s">
        <v>109</v>
      </c>
      <c r="GB188">
        <v>75</v>
      </c>
      <c r="GC188" t="s">
        <v>193</v>
      </c>
      <c r="GD188" t="s">
        <v>193</v>
      </c>
      <c r="GE188">
        <v>75</v>
      </c>
      <c r="GF188" t="s">
        <v>109</v>
      </c>
      <c r="GG188" t="s">
        <v>109</v>
      </c>
      <c r="GH188">
        <v>85</v>
      </c>
      <c r="GI188" t="s">
        <v>193</v>
      </c>
      <c r="GJ188" t="s">
        <v>193</v>
      </c>
      <c r="GK188" t="s">
        <v>193</v>
      </c>
      <c r="GL188">
        <v>85</v>
      </c>
      <c r="GM188" t="s">
        <v>109</v>
      </c>
      <c r="GN188" t="s">
        <v>193</v>
      </c>
      <c r="GO188" t="s">
        <v>193</v>
      </c>
      <c r="GP188" t="s">
        <v>193</v>
      </c>
      <c r="GQ188" t="s">
        <v>193</v>
      </c>
      <c r="GR188" t="s">
        <v>193</v>
      </c>
      <c r="GS188" t="s">
        <v>193</v>
      </c>
      <c r="GT188" t="s">
        <v>193</v>
      </c>
      <c r="GU188" t="s">
        <v>193</v>
      </c>
      <c r="GV188" t="s">
        <v>193</v>
      </c>
      <c r="GW188" t="s">
        <v>193</v>
      </c>
      <c r="GX188" t="s">
        <v>193</v>
      </c>
      <c r="GY188" t="s">
        <v>193</v>
      </c>
      <c r="GZ188" t="s">
        <v>114</v>
      </c>
      <c r="HA188" t="s">
        <v>193</v>
      </c>
      <c r="HB188" t="s">
        <v>193</v>
      </c>
      <c r="HC188" t="s">
        <v>193</v>
      </c>
      <c r="HD188" t="s">
        <v>193</v>
      </c>
      <c r="HE188" t="s">
        <v>193</v>
      </c>
      <c r="HF188" t="s">
        <v>193</v>
      </c>
      <c r="HG188" t="s">
        <v>193</v>
      </c>
      <c r="HH188" t="s">
        <v>193</v>
      </c>
      <c r="HI188" t="s">
        <v>193</v>
      </c>
      <c r="HJ188" t="s">
        <v>193</v>
      </c>
      <c r="HK188" t="s">
        <v>193</v>
      </c>
      <c r="HL188" t="s">
        <v>193</v>
      </c>
      <c r="HM188" t="s">
        <v>193</v>
      </c>
      <c r="HN188" t="s">
        <v>193</v>
      </c>
      <c r="HO188" t="s">
        <v>193</v>
      </c>
      <c r="HP188" t="s">
        <v>193</v>
      </c>
      <c r="HQ188" t="s">
        <v>193</v>
      </c>
      <c r="HR188" t="s">
        <v>193</v>
      </c>
      <c r="HS188" t="s">
        <v>193</v>
      </c>
      <c r="HT188" t="s">
        <v>193</v>
      </c>
      <c r="HU188" t="s">
        <v>193</v>
      </c>
      <c r="HV188" t="s">
        <v>193</v>
      </c>
      <c r="HW188" t="s">
        <v>193</v>
      </c>
      <c r="HX188" t="s">
        <v>193</v>
      </c>
      <c r="HY188" t="s">
        <v>193</v>
      </c>
      <c r="HZ188" t="s">
        <v>114</v>
      </c>
      <c r="IA188" t="s">
        <v>114</v>
      </c>
      <c r="IB188" t="s">
        <v>109</v>
      </c>
      <c r="IC188" t="s">
        <v>123</v>
      </c>
      <c r="ID188" t="s">
        <v>789</v>
      </c>
      <c r="IE188" t="s">
        <v>124</v>
      </c>
      <c r="IF188" t="s">
        <v>789</v>
      </c>
      <c r="IG188" t="s">
        <v>193</v>
      </c>
      <c r="IH188" t="s">
        <v>193</v>
      </c>
      <c r="II188" t="s">
        <v>193</v>
      </c>
      <c r="IJ188" t="s">
        <v>193</v>
      </c>
      <c r="IK188" t="s">
        <v>193</v>
      </c>
      <c r="IL188" t="s">
        <v>193</v>
      </c>
      <c r="IM188" t="s">
        <v>193</v>
      </c>
      <c r="IN188" t="s">
        <v>193</v>
      </c>
      <c r="IO188" t="s">
        <v>193</v>
      </c>
      <c r="IP188" t="s">
        <v>193</v>
      </c>
      <c r="IQ188" t="s">
        <v>193</v>
      </c>
      <c r="IR188" t="s">
        <v>193</v>
      </c>
      <c r="IS188" t="s">
        <v>193</v>
      </c>
      <c r="IT188" t="s">
        <v>193</v>
      </c>
      <c r="IU188" t="s">
        <v>193</v>
      </c>
      <c r="IV188" t="s">
        <v>193</v>
      </c>
      <c r="IW188" t="s">
        <v>193</v>
      </c>
      <c r="IX188" t="s">
        <v>193</v>
      </c>
      <c r="IY188" t="s">
        <v>193</v>
      </c>
      <c r="IZ188" t="s">
        <v>193</v>
      </c>
      <c r="JA188" t="s">
        <v>193</v>
      </c>
      <c r="JB188" t="s">
        <v>193</v>
      </c>
      <c r="JC188" t="s">
        <v>193</v>
      </c>
      <c r="JD188" t="s">
        <v>193</v>
      </c>
      <c r="JE188" t="s">
        <v>193</v>
      </c>
      <c r="JF188" t="s">
        <v>193</v>
      </c>
      <c r="JG188" t="s">
        <v>193</v>
      </c>
      <c r="JH188" t="s">
        <v>193</v>
      </c>
      <c r="JI188" t="s">
        <v>193</v>
      </c>
      <c r="JJ188" t="s">
        <v>193</v>
      </c>
      <c r="JK188" t="s">
        <v>193</v>
      </c>
      <c r="JL188" t="s">
        <v>193</v>
      </c>
      <c r="JM188" t="s">
        <v>193</v>
      </c>
      <c r="JN188" t="s">
        <v>193</v>
      </c>
      <c r="JO188" t="s">
        <v>193</v>
      </c>
      <c r="JP188" t="s">
        <v>193</v>
      </c>
      <c r="JQ188" t="s">
        <v>193</v>
      </c>
      <c r="JR188" t="s">
        <v>114</v>
      </c>
      <c r="JS188" t="s">
        <v>193</v>
      </c>
      <c r="JT188" t="s">
        <v>193</v>
      </c>
      <c r="JU188" t="s">
        <v>193</v>
      </c>
      <c r="JV188" t="s">
        <v>193</v>
      </c>
      <c r="JW188" t="s">
        <v>193</v>
      </c>
      <c r="JX188" t="s">
        <v>193</v>
      </c>
      <c r="JY188" t="s">
        <v>193</v>
      </c>
      <c r="JZ188" t="s">
        <v>193</v>
      </c>
      <c r="KA188" t="s">
        <v>3426</v>
      </c>
      <c r="KB188">
        <v>0</v>
      </c>
      <c r="KC188">
        <v>0</v>
      </c>
      <c r="KD188">
        <v>0</v>
      </c>
      <c r="KE188">
        <v>0</v>
      </c>
      <c r="KF188">
        <v>0</v>
      </c>
      <c r="KG188">
        <v>1</v>
      </c>
      <c r="KH188">
        <v>0</v>
      </c>
      <c r="KI188">
        <v>0</v>
      </c>
      <c r="KJ188" t="s">
        <v>193</v>
      </c>
      <c r="KK188" t="s">
        <v>114</v>
      </c>
      <c r="KL188" t="s">
        <v>193</v>
      </c>
      <c r="KM188" t="s">
        <v>193</v>
      </c>
      <c r="KN188" t="s">
        <v>193</v>
      </c>
      <c r="KO188" t="s">
        <v>193</v>
      </c>
      <c r="KP188" t="s">
        <v>193</v>
      </c>
      <c r="KQ188" t="s">
        <v>193</v>
      </c>
      <c r="KR188" t="s">
        <v>193</v>
      </c>
      <c r="KS188" t="s">
        <v>193</v>
      </c>
      <c r="KT188" t="s">
        <v>193</v>
      </c>
      <c r="KU188" t="s">
        <v>193</v>
      </c>
      <c r="KV188" t="s">
        <v>193</v>
      </c>
      <c r="KW188" t="s">
        <v>193</v>
      </c>
      <c r="KX188" t="s">
        <v>193</v>
      </c>
      <c r="KY188" t="s">
        <v>193</v>
      </c>
      <c r="KZ188" t="s">
        <v>193</v>
      </c>
      <c r="LA188" t="s">
        <v>193</v>
      </c>
      <c r="LB188" t="s">
        <v>193</v>
      </c>
      <c r="LC188" t="s">
        <v>193</v>
      </c>
      <c r="LD188" t="s">
        <v>193</v>
      </c>
      <c r="LE188" t="s">
        <v>193</v>
      </c>
      <c r="LF188" t="s">
        <v>193</v>
      </c>
      <c r="LG188" t="s">
        <v>193</v>
      </c>
      <c r="LH188" t="s">
        <v>193</v>
      </c>
      <c r="LI188" t="s">
        <v>193</v>
      </c>
      <c r="LJ188" t="s">
        <v>193</v>
      </c>
      <c r="LK188" t="s">
        <v>193</v>
      </c>
      <c r="LL188" t="s">
        <v>193</v>
      </c>
      <c r="LM188" t="s">
        <v>193</v>
      </c>
      <c r="LN188" t="s">
        <v>193</v>
      </c>
      <c r="LO188" t="s">
        <v>193</v>
      </c>
      <c r="LP188" t="s">
        <v>193</v>
      </c>
      <c r="LQ188" t="s">
        <v>193</v>
      </c>
      <c r="LR188" t="s">
        <v>193</v>
      </c>
      <c r="LS188" t="s">
        <v>193</v>
      </c>
      <c r="LT188" t="s">
        <v>193</v>
      </c>
      <c r="LU188" t="s">
        <v>193</v>
      </c>
      <c r="LV188" t="s">
        <v>193</v>
      </c>
      <c r="LW188" t="s">
        <v>193</v>
      </c>
      <c r="LX188" t="s">
        <v>193</v>
      </c>
      <c r="LY188" t="s">
        <v>193</v>
      </c>
      <c r="LZ188" t="s">
        <v>193</v>
      </c>
      <c r="MA188" t="s">
        <v>193</v>
      </c>
      <c r="MB188" t="s">
        <v>193</v>
      </c>
      <c r="MC188" t="s">
        <v>193</v>
      </c>
      <c r="MD188" t="s">
        <v>193</v>
      </c>
      <c r="ME188" t="s">
        <v>193</v>
      </c>
      <c r="MF188" t="s">
        <v>193</v>
      </c>
      <c r="MG188" t="s">
        <v>193</v>
      </c>
      <c r="MH188" t="s">
        <v>193</v>
      </c>
      <c r="MI188" t="s">
        <v>193</v>
      </c>
      <c r="MJ188" t="s">
        <v>193</v>
      </c>
      <c r="MK188" t="s">
        <v>193</v>
      </c>
      <c r="ML188" t="s">
        <v>193</v>
      </c>
      <c r="MM188" t="s">
        <v>193</v>
      </c>
      <c r="MN188" t="s">
        <v>193</v>
      </c>
      <c r="MO188" t="s">
        <v>193</v>
      </c>
      <c r="MP188" t="s">
        <v>193</v>
      </c>
      <c r="MQ188" t="s">
        <v>193</v>
      </c>
      <c r="MR188" t="s">
        <v>193</v>
      </c>
      <c r="MS188" t="s">
        <v>193</v>
      </c>
      <c r="MT188" t="s">
        <v>193</v>
      </c>
      <c r="MU188" t="s">
        <v>193</v>
      </c>
      <c r="MV188" t="s">
        <v>193</v>
      </c>
      <c r="MW188" t="s">
        <v>193</v>
      </c>
      <c r="MX188" t="s">
        <v>193</v>
      </c>
      <c r="MY188" t="s">
        <v>193</v>
      </c>
      <c r="MZ188" t="s">
        <v>193</v>
      </c>
      <c r="NA188" t="s">
        <v>193</v>
      </c>
      <c r="NB188" t="s">
        <v>193</v>
      </c>
      <c r="NC188">
        <v>196891048</v>
      </c>
      <c r="ND188" t="s">
        <v>3679</v>
      </c>
      <c r="NE188" t="s">
        <v>4471</v>
      </c>
      <c r="NF188" t="s">
        <v>193</v>
      </c>
      <c r="NG188" t="s">
        <v>699</v>
      </c>
      <c r="NH188" t="s">
        <v>700</v>
      </c>
      <c r="NI188" t="s">
        <v>611</v>
      </c>
      <c r="NJ188" t="s">
        <v>193</v>
      </c>
      <c r="NK188">
        <v>190</v>
      </c>
    </row>
    <row r="189" spans="1:375" x14ac:dyDescent="0.35">
      <c r="A189" t="s">
        <v>4472</v>
      </c>
      <c r="B189" t="s">
        <v>4473</v>
      </c>
      <c r="C189" t="s">
        <v>3622</v>
      </c>
      <c r="D189">
        <v>6.9444444452528842E-3</v>
      </c>
      <c r="E189" t="s">
        <v>193</v>
      </c>
      <c r="F189" t="s">
        <v>193</v>
      </c>
      <c r="G189" t="s">
        <v>193</v>
      </c>
      <c r="H189" t="s">
        <v>3622</v>
      </c>
      <c r="I189" t="s">
        <v>3662</v>
      </c>
      <c r="J189" t="s">
        <v>193</v>
      </c>
      <c r="K189" t="s">
        <v>4443</v>
      </c>
      <c r="L189" t="s">
        <v>3662</v>
      </c>
      <c r="M189" t="s">
        <v>3662</v>
      </c>
      <c r="N189" t="s">
        <v>3663</v>
      </c>
      <c r="O189" t="s">
        <v>193</v>
      </c>
      <c r="P189" t="s">
        <v>4444</v>
      </c>
      <c r="Q189" t="s">
        <v>3663</v>
      </c>
      <c r="R189" t="s">
        <v>3663</v>
      </c>
      <c r="S189" t="s">
        <v>123</v>
      </c>
      <c r="T189" t="s">
        <v>124</v>
      </c>
      <c r="U189" t="s">
        <v>1975</v>
      </c>
      <c r="V189" t="s">
        <v>124</v>
      </c>
      <c r="W189" t="s">
        <v>2474</v>
      </c>
      <c r="X189" t="s">
        <v>2473</v>
      </c>
      <c r="Y189" t="s">
        <v>2474</v>
      </c>
      <c r="Z189" t="s">
        <v>3664</v>
      </c>
      <c r="AA189" t="s">
        <v>193</v>
      </c>
      <c r="AB189" t="s">
        <v>4445</v>
      </c>
      <c r="AC189" t="s">
        <v>3664</v>
      </c>
      <c r="AD189" t="s">
        <v>3664</v>
      </c>
      <c r="AE189" t="s">
        <v>3665</v>
      </c>
      <c r="AF189" t="s">
        <v>193</v>
      </c>
      <c r="AG189" t="s">
        <v>4446</v>
      </c>
      <c r="AH189" t="s">
        <v>3665</v>
      </c>
      <c r="AI189" t="s">
        <v>3665</v>
      </c>
      <c r="AJ189" t="s">
        <v>536</v>
      </c>
      <c r="AK189" t="s">
        <v>3317</v>
      </c>
      <c r="AL189" t="s">
        <v>109</v>
      </c>
      <c r="AM189" t="s">
        <v>193</v>
      </c>
      <c r="AN189" t="s">
        <v>109</v>
      </c>
      <c r="AO189" t="s">
        <v>193</v>
      </c>
      <c r="AP189" t="s">
        <v>494</v>
      </c>
      <c r="AQ189" t="s">
        <v>193</v>
      </c>
      <c r="AR189" t="s">
        <v>193</v>
      </c>
      <c r="AS189" t="s">
        <v>193</v>
      </c>
      <c r="AT189" t="s">
        <v>193</v>
      </c>
      <c r="AU189" t="s">
        <v>193</v>
      </c>
      <c r="AV189" t="s">
        <v>193</v>
      </c>
      <c r="AW189" t="s">
        <v>193</v>
      </c>
      <c r="AX189" t="s">
        <v>193</v>
      </c>
      <c r="AY189" t="s">
        <v>193</v>
      </c>
      <c r="AZ189" t="s">
        <v>193</v>
      </c>
      <c r="BA189" t="s">
        <v>193</v>
      </c>
      <c r="BB189" t="s">
        <v>193</v>
      </c>
      <c r="BC189" t="s">
        <v>193</v>
      </c>
      <c r="BD189" t="s">
        <v>193</v>
      </c>
      <c r="BE189" t="s">
        <v>193</v>
      </c>
      <c r="BF189" t="s">
        <v>193</v>
      </c>
      <c r="BG189" t="s">
        <v>193</v>
      </c>
      <c r="BH189" t="s">
        <v>193</v>
      </c>
      <c r="BI189" t="s">
        <v>193</v>
      </c>
      <c r="BJ189" t="s">
        <v>193</v>
      </c>
      <c r="BK189" t="s">
        <v>193</v>
      </c>
      <c r="BL189" t="s">
        <v>193</v>
      </c>
      <c r="BM189" t="s">
        <v>193</v>
      </c>
      <c r="BN189" t="s">
        <v>193</v>
      </c>
      <c r="BO189" t="s">
        <v>193</v>
      </c>
      <c r="BP189" t="s">
        <v>193</v>
      </c>
      <c r="BQ189" t="s">
        <v>193</v>
      </c>
      <c r="BR189" t="s">
        <v>193</v>
      </c>
      <c r="BS189" t="s">
        <v>193</v>
      </c>
      <c r="BT189" t="s">
        <v>193</v>
      </c>
      <c r="BU189" t="s">
        <v>193</v>
      </c>
      <c r="BV189" t="s">
        <v>193</v>
      </c>
      <c r="BW189" t="s">
        <v>193</v>
      </c>
      <c r="BX189" t="s">
        <v>193</v>
      </c>
      <c r="BY189" t="s">
        <v>193</v>
      </c>
      <c r="BZ189" t="s">
        <v>193</v>
      </c>
      <c r="CA189" t="s">
        <v>193</v>
      </c>
      <c r="CB189" t="s">
        <v>193</v>
      </c>
      <c r="CC189" t="s">
        <v>193</v>
      </c>
      <c r="CD189" t="s">
        <v>193</v>
      </c>
      <c r="CE189" t="s">
        <v>193</v>
      </c>
      <c r="CF189" t="s">
        <v>193</v>
      </c>
      <c r="CG189" t="s">
        <v>193</v>
      </c>
      <c r="CH189" t="s">
        <v>193</v>
      </c>
      <c r="CI189" t="s">
        <v>193</v>
      </c>
      <c r="CJ189" t="s">
        <v>193</v>
      </c>
      <c r="CK189" t="s">
        <v>193</v>
      </c>
      <c r="CL189" t="s">
        <v>193</v>
      </c>
      <c r="CM189" t="s">
        <v>193</v>
      </c>
      <c r="CN189" t="s">
        <v>193</v>
      </c>
      <c r="CO189" t="s">
        <v>193</v>
      </c>
      <c r="CP189" t="s">
        <v>193</v>
      </c>
      <c r="CQ189" t="s">
        <v>193</v>
      </c>
      <c r="CR189" t="s">
        <v>193</v>
      </c>
      <c r="CS189" t="s">
        <v>193</v>
      </c>
      <c r="CT189" t="s">
        <v>193</v>
      </c>
      <c r="CU189" t="s">
        <v>193</v>
      </c>
      <c r="CV189" t="s">
        <v>193</v>
      </c>
      <c r="CW189" t="s">
        <v>193</v>
      </c>
      <c r="CX189" t="s">
        <v>193</v>
      </c>
      <c r="CY189" t="s">
        <v>193</v>
      </c>
      <c r="CZ189" t="s">
        <v>193</v>
      </c>
      <c r="DA189" t="s">
        <v>193</v>
      </c>
      <c r="DB189" t="s">
        <v>193</v>
      </c>
      <c r="DC189" t="s">
        <v>193</v>
      </c>
      <c r="DD189" t="s">
        <v>193</v>
      </c>
      <c r="DE189" t="s">
        <v>193</v>
      </c>
      <c r="DF189" t="s">
        <v>193</v>
      </c>
      <c r="DG189" t="s">
        <v>193</v>
      </c>
      <c r="DH189" t="s">
        <v>193</v>
      </c>
      <c r="DI189" t="s">
        <v>193</v>
      </c>
      <c r="DJ189" t="s">
        <v>193</v>
      </c>
      <c r="DK189" t="s">
        <v>193</v>
      </c>
      <c r="DL189" t="s">
        <v>193</v>
      </c>
      <c r="DM189" t="s">
        <v>193</v>
      </c>
      <c r="DN189" t="s">
        <v>193</v>
      </c>
      <c r="DO189" t="s">
        <v>193</v>
      </c>
      <c r="DP189" t="s">
        <v>193</v>
      </c>
      <c r="DQ189" t="s">
        <v>193</v>
      </c>
      <c r="DR189" t="s">
        <v>193</v>
      </c>
      <c r="DS189" t="s">
        <v>193</v>
      </c>
      <c r="DT189" t="s">
        <v>193</v>
      </c>
      <c r="DU189" t="s">
        <v>193</v>
      </c>
      <c r="DV189" t="s">
        <v>193</v>
      </c>
      <c r="DW189" t="s">
        <v>193</v>
      </c>
      <c r="DX189" t="s">
        <v>193</v>
      </c>
      <c r="DY189" t="s">
        <v>193</v>
      </c>
      <c r="DZ189" t="s">
        <v>193</v>
      </c>
      <c r="EA189" t="s">
        <v>193</v>
      </c>
      <c r="EB189" t="s">
        <v>193</v>
      </c>
      <c r="EC189" t="s">
        <v>193</v>
      </c>
      <c r="ED189" t="s">
        <v>193</v>
      </c>
      <c r="EE189" t="s">
        <v>193</v>
      </c>
      <c r="EF189" t="s">
        <v>193</v>
      </c>
      <c r="EG189" t="s">
        <v>193</v>
      </c>
      <c r="EH189" t="s">
        <v>193</v>
      </c>
      <c r="EI189" t="s">
        <v>193</v>
      </c>
      <c r="EJ189" t="s">
        <v>193</v>
      </c>
      <c r="EK189" t="s">
        <v>193</v>
      </c>
      <c r="EL189" t="s">
        <v>193</v>
      </c>
      <c r="EM189" t="s">
        <v>193</v>
      </c>
      <c r="EN189" t="s">
        <v>193</v>
      </c>
      <c r="EO189" t="s">
        <v>193</v>
      </c>
      <c r="EP189" t="s">
        <v>193</v>
      </c>
      <c r="EQ189" t="s">
        <v>193</v>
      </c>
      <c r="ER189" t="s">
        <v>193</v>
      </c>
      <c r="ES189" t="s">
        <v>193</v>
      </c>
      <c r="ET189" t="s">
        <v>193</v>
      </c>
      <c r="EU189" t="s">
        <v>193</v>
      </c>
      <c r="EV189" t="s">
        <v>193</v>
      </c>
      <c r="EW189" t="s">
        <v>193</v>
      </c>
      <c r="EX189" t="s">
        <v>193</v>
      </c>
      <c r="EY189" t="s">
        <v>193</v>
      </c>
      <c r="EZ189" t="s">
        <v>193</v>
      </c>
      <c r="FA189" t="s">
        <v>193</v>
      </c>
      <c r="FB189" t="s">
        <v>193</v>
      </c>
      <c r="FC189" t="s">
        <v>193</v>
      </c>
      <c r="FD189" t="s">
        <v>193</v>
      </c>
      <c r="FE189" t="s">
        <v>193</v>
      </c>
      <c r="FF189" t="s">
        <v>193</v>
      </c>
      <c r="FG189" t="s">
        <v>193</v>
      </c>
      <c r="FH189" t="s">
        <v>193</v>
      </c>
      <c r="FI189" t="s">
        <v>193</v>
      </c>
      <c r="FJ189" t="s">
        <v>193</v>
      </c>
      <c r="FK189" t="s">
        <v>193</v>
      </c>
      <c r="FL189" t="s">
        <v>193</v>
      </c>
      <c r="FM189" t="s">
        <v>193</v>
      </c>
      <c r="FN189" t="s">
        <v>193</v>
      </c>
      <c r="FO189" t="s">
        <v>193</v>
      </c>
      <c r="FP189" t="s">
        <v>193</v>
      </c>
      <c r="FQ189" t="s">
        <v>193</v>
      </c>
      <c r="FR189" t="s">
        <v>193</v>
      </c>
      <c r="FS189" t="s">
        <v>193</v>
      </c>
      <c r="FT189" t="s">
        <v>193</v>
      </c>
      <c r="FU189" t="s">
        <v>193</v>
      </c>
      <c r="FV189" t="s">
        <v>193</v>
      </c>
      <c r="FW189" t="s">
        <v>193</v>
      </c>
      <c r="FX189" t="s">
        <v>193</v>
      </c>
      <c r="FY189" t="s">
        <v>193</v>
      </c>
      <c r="FZ189" t="s">
        <v>193</v>
      </c>
      <c r="GA189" t="s">
        <v>193</v>
      </c>
      <c r="GB189" t="s">
        <v>193</v>
      </c>
      <c r="GC189" t="s">
        <v>193</v>
      </c>
      <c r="GD189" t="s">
        <v>193</v>
      </c>
      <c r="GE189" t="s">
        <v>193</v>
      </c>
      <c r="GF189" t="s">
        <v>193</v>
      </c>
      <c r="GG189" t="s">
        <v>193</v>
      </c>
      <c r="GH189" t="s">
        <v>193</v>
      </c>
      <c r="GI189" t="s">
        <v>193</v>
      </c>
      <c r="GJ189" t="s">
        <v>193</v>
      </c>
      <c r="GK189" t="s">
        <v>193</v>
      </c>
      <c r="GL189" t="s">
        <v>193</v>
      </c>
      <c r="GM189" t="s">
        <v>193</v>
      </c>
      <c r="GN189" t="s">
        <v>193</v>
      </c>
      <c r="GO189" t="s">
        <v>193</v>
      </c>
      <c r="GP189" t="s">
        <v>193</v>
      </c>
      <c r="GQ189" t="s">
        <v>193</v>
      </c>
      <c r="GR189" t="s">
        <v>193</v>
      </c>
      <c r="GS189" t="s">
        <v>193</v>
      </c>
      <c r="GT189" t="s">
        <v>193</v>
      </c>
      <c r="GU189" t="s">
        <v>193</v>
      </c>
      <c r="GV189" t="s">
        <v>193</v>
      </c>
      <c r="GW189" t="s">
        <v>193</v>
      </c>
      <c r="GX189" t="s">
        <v>193</v>
      </c>
      <c r="GY189" t="s">
        <v>193</v>
      </c>
      <c r="GZ189" t="s">
        <v>193</v>
      </c>
      <c r="HA189" t="s">
        <v>193</v>
      </c>
      <c r="HB189" t="s">
        <v>193</v>
      </c>
      <c r="HC189" t="s">
        <v>193</v>
      </c>
      <c r="HD189" t="s">
        <v>193</v>
      </c>
      <c r="HE189" t="s">
        <v>193</v>
      </c>
      <c r="HF189" t="s">
        <v>193</v>
      </c>
      <c r="HG189" t="s">
        <v>193</v>
      </c>
      <c r="HH189" t="s">
        <v>193</v>
      </c>
      <c r="HI189" t="s">
        <v>193</v>
      </c>
      <c r="HJ189" t="s">
        <v>193</v>
      </c>
      <c r="HK189" t="s">
        <v>193</v>
      </c>
      <c r="HL189" t="s">
        <v>193</v>
      </c>
      <c r="HM189" t="s">
        <v>193</v>
      </c>
      <c r="HN189" t="s">
        <v>193</v>
      </c>
      <c r="HO189" t="s">
        <v>193</v>
      </c>
      <c r="HP189" t="s">
        <v>193</v>
      </c>
      <c r="HQ189" t="s">
        <v>193</v>
      </c>
      <c r="HR189" t="s">
        <v>193</v>
      </c>
      <c r="HS189" t="s">
        <v>193</v>
      </c>
      <c r="HT189" t="s">
        <v>193</v>
      </c>
      <c r="HU189" t="s">
        <v>193</v>
      </c>
      <c r="HV189" t="s">
        <v>193</v>
      </c>
      <c r="HW189" t="s">
        <v>193</v>
      </c>
      <c r="HX189" t="s">
        <v>193</v>
      </c>
      <c r="HY189" t="s">
        <v>193</v>
      </c>
      <c r="HZ189" t="s">
        <v>193</v>
      </c>
      <c r="IA189" t="s">
        <v>193</v>
      </c>
      <c r="IB189" t="s">
        <v>193</v>
      </c>
      <c r="IC189" t="s">
        <v>193</v>
      </c>
      <c r="ID189" t="s">
        <v>193</v>
      </c>
      <c r="IE189" t="s">
        <v>193</v>
      </c>
      <c r="IF189" t="s">
        <v>193</v>
      </c>
      <c r="IG189" t="s">
        <v>193</v>
      </c>
      <c r="IH189" t="s">
        <v>193</v>
      </c>
      <c r="II189" t="s">
        <v>193</v>
      </c>
      <c r="IJ189" t="s">
        <v>193</v>
      </c>
      <c r="IK189" t="s">
        <v>193</v>
      </c>
      <c r="IL189" t="s">
        <v>193</v>
      </c>
      <c r="IM189" t="s">
        <v>193</v>
      </c>
      <c r="IN189" t="s">
        <v>193</v>
      </c>
      <c r="IO189" t="s">
        <v>193</v>
      </c>
      <c r="IP189" t="s">
        <v>193</v>
      </c>
      <c r="IQ189" t="s">
        <v>193</v>
      </c>
      <c r="IR189" t="s">
        <v>193</v>
      </c>
      <c r="IS189" t="s">
        <v>193</v>
      </c>
      <c r="IT189" t="s">
        <v>193</v>
      </c>
      <c r="IU189" t="s">
        <v>193</v>
      </c>
      <c r="IV189" t="s">
        <v>193</v>
      </c>
      <c r="IW189" t="s">
        <v>193</v>
      </c>
      <c r="IX189" t="s">
        <v>193</v>
      </c>
      <c r="IY189" t="s">
        <v>193</v>
      </c>
      <c r="IZ189" t="s">
        <v>193</v>
      </c>
      <c r="JA189" t="s">
        <v>193</v>
      </c>
      <c r="JB189" t="s">
        <v>193</v>
      </c>
      <c r="JC189" t="s">
        <v>193</v>
      </c>
      <c r="JD189" t="s">
        <v>193</v>
      </c>
      <c r="JE189" t="s">
        <v>193</v>
      </c>
      <c r="JF189" t="s">
        <v>193</v>
      </c>
      <c r="JG189" t="s">
        <v>193</v>
      </c>
      <c r="JH189" t="s">
        <v>193</v>
      </c>
      <c r="JI189" t="s">
        <v>193</v>
      </c>
      <c r="JJ189" t="s">
        <v>193</v>
      </c>
      <c r="JK189" t="s">
        <v>193</v>
      </c>
      <c r="JL189" t="s">
        <v>193</v>
      </c>
      <c r="JM189" t="s">
        <v>193</v>
      </c>
      <c r="JN189" t="s">
        <v>193</v>
      </c>
      <c r="JO189" t="s">
        <v>193</v>
      </c>
      <c r="JP189" t="s">
        <v>193</v>
      </c>
      <c r="JQ189" t="s">
        <v>193</v>
      </c>
      <c r="JR189" t="s">
        <v>193</v>
      </c>
      <c r="JS189" t="s">
        <v>193</v>
      </c>
      <c r="JT189" t="s">
        <v>193</v>
      </c>
      <c r="JU189" t="s">
        <v>193</v>
      </c>
      <c r="JV189" t="s">
        <v>193</v>
      </c>
      <c r="JW189" t="s">
        <v>193</v>
      </c>
      <c r="JX189" t="s">
        <v>193</v>
      </c>
      <c r="JY189" t="s">
        <v>193</v>
      </c>
      <c r="JZ189" t="s">
        <v>193</v>
      </c>
      <c r="KA189" t="s">
        <v>193</v>
      </c>
      <c r="KB189" t="s">
        <v>193</v>
      </c>
      <c r="KC189" t="s">
        <v>193</v>
      </c>
      <c r="KD189" t="s">
        <v>193</v>
      </c>
      <c r="KE189" t="s">
        <v>193</v>
      </c>
      <c r="KF189" t="s">
        <v>193</v>
      </c>
      <c r="KG189" t="s">
        <v>193</v>
      </c>
      <c r="KH189" t="s">
        <v>193</v>
      </c>
      <c r="KI189" t="s">
        <v>193</v>
      </c>
      <c r="KJ189" t="s">
        <v>193</v>
      </c>
      <c r="KK189" t="s">
        <v>193</v>
      </c>
      <c r="KL189" t="s">
        <v>193</v>
      </c>
      <c r="KM189" t="s">
        <v>193</v>
      </c>
      <c r="KN189" t="s">
        <v>193</v>
      </c>
      <c r="KO189" t="s">
        <v>193</v>
      </c>
      <c r="KP189" t="s">
        <v>193</v>
      </c>
      <c r="KQ189" t="s">
        <v>193</v>
      </c>
      <c r="KR189" t="s">
        <v>193</v>
      </c>
      <c r="KS189" t="s">
        <v>193</v>
      </c>
      <c r="KT189" t="s">
        <v>193</v>
      </c>
      <c r="KU189" t="s">
        <v>109</v>
      </c>
      <c r="KV189" t="s">
        <v>505</v>
      </c>
      <c r="KW189" t="s">
        <v>3325</v>
      </c>
      <c r="KX189" t="s">
        <v>193</v>
      </c>
      <c r="KY189" t="s">
        <v>711</v>
      </c>
      <c r="KZ189" t="s">
        <v>3326</v>
      </c>
      <c r="LA189" t="s">
        <v>3325</v>
      </c>
      <c r="LB189" t="s">
        <v>810</v>
      </c>
      <c r="LC189" t="s">
        <v>193</v>
      </c>
      <c r="LD189" t="s">
        <v>3320</v>
      </c>
      <c r="LE189" t="s">
        <v>797</v>
      </c>
      <c r="LF189" t="s">
        <v>798</v>
      </c>
      <c r="LG189" t="s">
        <v>799</v>
      </c>
      <c r="LH189" t="s">
        <v>193</v>
      </c>
      <c r="LI189" t="s">
        <v>193</v>
      </c>
      <c r="LJ189" t="s">
        <v>193</v>
      </c>
      <c r="LK189" t="s">
        <v>193</v>
      </c>
      <c r="LL189" t="s">
        <v>193</v>
      </c>
      <c r="LM189">
        <v>0</v>
      </c>
      <c r="LN189">
        <v>0</v>
      </c>
      <c r="LO189" t="s">
        <v>193</v>
      </c>
      <c r="LP189" t="s">
        <v>156</v>
      </c>
      <c r="LQ189">
        <v>0</v>
      </c>
      <c r="LR189" t="s">
        <v>114</v>
      </c>
      <c r="LS189" t="s">
        <v>712</v>
      </c>
      <c r="LT189" t="s">
        <v>109</v>
      </c>
      <c r="LU189" t="s">
        <v>520</v>
      </c>
      <c r="LV189">
        <v>0</v>
      </c>
      <c r="LW189">
        <v>0</v>
      </c>
      <c r="LX189">
        <v>0</v>
      </c>
      <c r="LY189">
        <v>0</v>
      </c>
      <c r="LZ189">
        <v>0</v>
      </c>
      <c r="MA189">
        <v>1</v>
      </c>
      <c r="MB189">
        <v>0</v>
      </c>
      <c r="MC189">
        <v>0</v>
      </c>
      <c r="MD189">
        <v>0</v>
      </c>
      <c r="ME189">
        <v>0</v>
      </c>
      <c r="MF189">
        <v>0</v>
      </c>
      <c r="MG189" t="s">
        <v>193</v>
      </c>
      <c r="MH189" t="s">
        <v>114</v>
      </c>
      <c r="MI189" t="s">
        <v>193</v>
      </c>
      <c r="MJ189" t="s">
        <v>193</v>
      </c>
      <c r="MK189" t="s">
        <v>193</v>
      </c>
      <c r="ML189" t="s">
        <v>193</v>
      </c>
      <c r="MM189" t="s">
        <v>193</v>
      </c>
      <c r="MN189" t="s">
        <v>193</v>
      </c>
      <c r="MO189" t="s">
        <v>193</v>
      </c>
      <c r="MP189" t="s">
        <v>193</v>
      </c>
      <c r="MQ189" t="s">
        <v>193</v>
      </c>
      <c r="MR189" t="s">
        <v>193</v>
      </c>
      <c r="MS189" t="s">
        <v>193</v>
      </c>
      <c r="MT189" t="s">
        <v>193</v>
      </c>
      <c r="MU189" t="s">
        <v>193</v>
      </c>
      <c r="MV189" t="s">
        <v>193</v>
      </c>
      <c r="MW189" t="s">
        <v>193</v>
      </c>
      <c r="MX189" t="s">
        <v>193</v>
      </c>
      <c r="MY189" t="s">
        <v>193</v>
      </c>
      <c r="MZ189" t="s">
        <v>193</v>
      </c>
      <c r="NA189" t="s">
        <v>193</v>
      </c>
      <c r="NB189" t="s">
        <v>193</v>
      </c>
      <c r="NC189">
        <v>196891052</v>
      </c>
      <c r="ND189" t="s">
        <v>3680</v>
      </c>
      <c r="NE189" t="s">
        <v>4474</v>
      </c>
      <c r="NF189" t="s">
        <v>193</v>
      </c>
      <c r="NG189" t="s">
        <v>699</v>
      </c>
      <c r="NH189" t="s">
        <v>700</v>
      </c>
      <c r="NI189" t="s">
        <v>611</v>
      </c>
      <c r="NJ189" t="s">
        <v>193</v>
      </c>
      <c r="NK189">
        <v>191</v>
      </c>
    </row>
    <row r="190" spans="1:375" x14ac:dyDescent="0.35">
      <c r="A190" t="s">
        <v>4475</v>
      </c>
      <c r="B190" t="s">
        <v>4476</v>
      </c>
      <c r="C190" t="s">
        <v>3622</v>
      </c>
      <c r="D190">
        <v>1.2896825397287362E-3</v>
      </c>
      <c r="E190" t="s">
        <v>193</v>
      </c>
      <c r="F190" t="s">
        <v>193</v>
      </c>
      <c r="G190" t="s">
        <v>193</v>
      </c>
      <c r="H190" t="s">
        <v>3622</v>
      </c>
      <c r="I190" t="s">
        <v>3662</v>
      </c>
      <c r="J190" t="s">
        <v>193</v>
      </c>
      <c r="K190" t="s">
        <v>4443</v>
      </c>
      <c r="L190" t="s">
        <v>3662</v>
      </c>
      <c r="M190" t="s">
        <v>3662</v>
      </c>
      <c r="N190" t="s">
        <v>3663</v>
      </c>
      <c r="O190" t="s">
        <v>193</v>
      </c>
      <c r="P190" t="s">
        <v>4444</v>
      </c>
      <c r="Q190" t="s">
        <v>3663</v>
      </c>
      <c r="R190" t="s">
        <v>3663</v>
      </c>
      <c r="S190" t="s">
        <v>123</v>
      </c>
      <c r="T190" t="s">
        <v>124</v>
      </c>
      <c r="U190" t="s">
        <v>1975</v>
      </c>
      <c r="V190" t="s">
        <v>124</v>
      </c>
      <c r="W190" t="s">
        <v>2474</v>
      </c>
      <c r="X190" t="s">
        <v>2473</v>
      </c>
      <c r="Y190" t="s">
        <v>2474</v>
      </c>
      <c r="Z190" t="s">
        <v>3664</v>
      </c>
      <c r="AA190" t="s">
        <v>193</v>
      </c>
      <c r="AB190" t="s">
        <v>4445</v>
      </c>
      <c r="AC190" t="s">
        <v>3664</v>
      </c>
      <c r="AD190" t="s">
        <v>3664</v>
      </c>
      <c r="AE190" t="s">
        <v>3665</v>
      </c>
      <c r="AF190" t="s">
        <v>193</v>
      </c>
      <c r="AG190" t="s">
        <v>4446</v>
      </c>
      <c r="AH190" t="s">
        <v>3665</v>
      </c>
      <c r="AI190" t="s">
        <v>3665</v>
      </c>
      <c r="AJ190" t="s">
        <v>536</v>
      </c>
      <c r="AK190" t="s">
        <v>490</v>
      </c>
      <c r="AL190" t="s">
        <v>109</v>
      </c>
      <c r="AM190" t="s">
        <v>193</v>
      </c>
      <c r="AN190" t="s">
        <v>109</v>
      </c>
      <c r="AO190" t="s">
        <v>193</v>
      </c>
      <c r="AP190" t="s">
        <v>491</v>
      </c>
      <c r="AQ190" t="s">
        <v>193</v>
      </c>
      <c r="AR190" t="s">
        <v>193</v>
      </c>
      <c r="AS190" t="s">
        <v>496</v>
      </c>
      <c r="AT190" t="s">
        <v>193</v>
      </c>
      <c r="AU190" t="s">
        <v>111</v>
      </c>
      <c r="AV190">
        <v>1</v>
      </c>
      <c r="AW190">
        <v>0</v>
      </c>
      <c r="AX190">
        <v>0</v>
      </c>
      <c r="AY190">
        <v>0</v>
      </c>
      <c r="AZ190">
        <v>0</v>
      </c>
      <c r="BA190">
        <v>0</v>
      </c>
      <c r="BB190">
        <v>0</v>
      </c>
      <c r="BC190" t="s">
        <v>110</v>
      </c>
      <c r="BD190" t="s">
        <v>1423</v>
      </c>
      <c r="BE190" t="s">
        <v>112</v>
      </c>
      <c r="BF190">
        <v>1</v>
      </c>
      <c r="BG190">
        <v>0</v>
      </c>
      <c r="BH190">
        <v>0</v>
      </c>
      <c r="BI190">
        <v>0</v>
      </c>
      <c r="BJ190">
        <v>0</v>
      </c>
      <c r="BK190">
        <v>0</v>
      </c>
      <c r="BL190">
        <v>0</v>
      </c>
      <c r="BM190">
        <v>0</v>
      </c>
      <c r="BN190">
        <v>0</v>
      </c>
      <c r="BO190">
        <v>0</v>
      </c>
      <c r="BP190" t="s">
        <v>193</v>
      </c>
      <c r="BQ190" t="s">
        <v>142</v>
      </c>
      <c r="BR190" t="s">
        <v>501</v>
      </c>
      <c r="BS190" t="s">
        <v>499</v>
      </c>
      <c r="BT190">
        <v>1</v>
      </c>
      <c r="BU190">
        <v>1</v>
      </c>
      <c r="BV190">
        <v>1</v>
      </c>
      <c r="BW190">
        <v>1</v>
      </c>
      <c r="BX190">
        <v>1</v>
      </c>
      <c r="BY190">
        <v>1</v>
      </c>
      <c r="BZ190">
        <v>1</v>
      </c>
      <c r="CA190">
        <v>0</v>
      </c>
      <c r="CB190" t="s">
        <v>498</v>
      </c>
      <c r="CC190">
        <v>250</v>
      </c>
      <c r="CD190">
        <v>125</v>
      </c>
      <c r="CE190" t="s">
        <v>109</v>
      </c>
      <c r="CF190">
        <v>300</v>
      </c>
      <c r="CG190">
        <v>115.384615384615</v>
      </c>
      <c r="CH190" t="s">
        <v>109</v>
      </c>
      <c r="CI190">
        <v>250</v>
      </c>
      <c r="CJ190">
        <v>108.695652173913</v>
      </c>
      <c r="CK190" t="s">
        <v>114</v>
      </c>
      <c r="CL190">
        <v>275</v>
      </c>
      <c r="CM190">
        <v>94.827586206896498</v>
      </c>
      <c r="CN190" t="s">
        <v>109</v>
      </c>
      <c r="CO190">
        <v>500</v>
      </c>
      <c r="CP190">
        <v>208.333333333333</v>
      </c>
      <c r="CQ190" t="s">
        <v>114</v>
      </c>
      <c r="CR190">
        <v>750</v>
      </c>
      <c r="CS190">
        <v>312.5</v>
      </c>
      <c r="CT190" t="s">
        <v>114</v>
      </c>
      <c r="CU190" t="s">
        <v>612</v>
      </c>
      <c r="CV190" t="s">
        <v>109</v>
      </c>
      <c r="CW190">
        <v>750</v>
      </c>
      <c r="CX190" t="s">
        <v>193</v>
      </c>
      <c r="CY190" t="s">
        <v>193</v>
      </c>
      <c r="CZ190" t="s">
        <v>193</v>
      </c>
      <c r="DA190" t="s">
        <v>193</v>
      </c>
      <c r="DB190" t="s">
        <v>193</v>
      </c>
      <c r="DC190" t="s">
        <v>193</v>
      </c>
      <c r="DD190" t="s">
        <v>156</v>
      </c>
      <c r="DE190">
        <v>750</v>
      </c>
      <c r="DF190" t="s">
        <v>132</v>
      </c>
      <c r="DG190" t="s">
        <v>109</v>
      </c>
      <c r="DH190" t="s">
        <v>3682</v>
      </c>
      <c r="DI190">
        <v>0</v>
      </c>
      <c r="DJ190">
        <v>0</v>
      </c>
      <c r="DK190">
        <v>0</v>
      </c>
      <c r="DL190">
        <v>0</v>
      </c>
      <c r="DM190">
        <v>0</v>
      </c>
      <c r="DN190">
        <v>1</v>
      </c>
      <c r="DO190">
        <v>1</v>
      </c>
      <c r="DP190">
        <v>0</v>
      </c>
      <c r="DQ190">
        <v>0</v>
      </c>
      <c r="DR190">
        <v>0</v>
      </c>
      <c r="DS190">
        <v>1</v>
      </c>
      <c r="DT190">
        <v>0</v>
      </c>
      <c r="DU190">
        <v>0</v>
      </c>
      <c r="DV190">
        <v>0</v>
      </c>
      <c r="DW190" t="s">
        <v>193</v>
      </c>
      <c r="DX190" t="s">
        <v>186</v>
      </c>
      <c r="DY190">
        <v>0</v>
      </c>
      <c r="DZ190">
        <v>0</v>
      </c>
      <c r="EA190">
        <v>0</v>
      </c>
      <c r="EB190">
        <v>1</v>
      </c>
      <c r="EC190">
        <v>0</v>
      </c>
      <c r="ED190">
        <v>0</v>
      </c>
      <c r="EE190">
        <v>0</v>
      </c>
      <c r="EF190">
        <v>0</v>
      </c>
      <c r="EG190" t="s">
        <v>114</v>
      </c>
      <c r="EH190" t="s">
        <v>114</v>
      </c>
      <c r="EI190" t="s">
        <v>109</v>
      </c>
      <c r="EJ190" t="s">
        <v>123</v>
      </c>
      <c r="EK190" t="s">
        <v>789</v>
      </c>
      <c r="EL190" t="s">
        <v>151</v>
      </c>
      <c r="EM190" t="s">
        <v>785</v>
      </c>
      <c r="EN190" t="s">
        <v>193</v>
      </c>
      <c r="EO190" t="s">
        <v>193</v>
      </c>
      <c r="EP190" t="s">
        <v>193</v>
      </c>
      <c r="EQ190" t="s">
        <v>193</v>
      </c>
      <c r="ER190" t="s">
        <v>193</v>
      </c>
      <c r="ES190" t="s">
        <v>193</v>
      </c>
      <c r="ET190" t="s">
        <v>193</v>
      </c>
      <c r="EU190" t="s">
        <v>193</v>
      </c>
      <c r="EV190" t="s">
        <v>193</v>
      </c>
      <c r="EW190" t="s">
        <v>193</v>
      </c>
      <c r="EX190" t="s">
        <v>193</v>
      </c>
      <c r="EY190" t="s">
        <v>193</v>
      </c>
      <c r="EZ190" t="s">
        <v>193</v>
      </c>
      <c r="FA190" t="s">
        <v>193</v>
      </c>
      <c r="FB190" t="s">
        <v>193</v>
      </c>
      <c r="FC190" t="s">
        <v>193</v>
      </c>
      <c r="FD190" t="s">
        <v>193</v>
      </c>
      <c r="FE190" t="s">
        <v>193</v>
      </c>
      <c r="FF190" t="s">
        <v>193</v>
      </c>
      <c r="FG190" t="s">
        <v>193</v>
      </c>
      <c r="FH190" t="s">
        <v>193</v>
      </c>
      <c r="FI190" t="s">
        <v>193</v>
      </c>
      <c r="FJ190" t="s">
        <v>193</v>
      </c>
      <c r="FK190" t="s">
        <v>193</v>
      </c>
      <c r="FL190" t="s">
        <v>193</v>
      </c>
      <c r="FM190" t="s">
        <v>193</v>
      </c>
      <c r="FN190" t="s">
        <v>193</v>
      </c>
      <c r="FO190" t="s">
        <v>193</v>
      </c>
      <c r="FP190" t="s">
        <v>193</v>
      </c>
      <c r="FQ190" t="s">
        <v>193</v>
      </c>
      <c r="FR190" t="s">
        <v>193</v>
      </c>
      <c r="FS190" t="s">
        <v>193</v>
      </c>
      <c r="FT190" t="s">
        <v>193</v>
      </c>
      <c r="FU190" t="s">
        <v>193</v>
      </c>
      <c r="FV190" t="s">
        <v>193</v>
      </c>
      <c r="FW190" t="s">
        <v>193</v>
      </c>
      <c r="FX190" t="s">
        <v>193</v>
      </c>
      <c r="FY190" t="s">
        <v>193</v>
      </c>
      <c r="FZ190" t="s">
        <v>193</v>
      </c>
      <c r="GA190" t="s">
        <v>193</v>
      </c>
      <c r="GB190" t="s">
        <v>193</v>
      </c>
      <c r="GC190" t="s">
        <v>193</v>
      </c>
      <c r="GD190" t="s">
        <v>193</v>
      </c>
      <c r="GE190" t="s">
        <v>193</v>
      </c>
      <c r="GF190" t="s">
        <v>193</v>
      </c>
      <c r="GG190" t="s">
        <v>193</v>
      </c>
      <c r="GH190" t="s">
        <v>193</v>
      </c>
      <c r="GI190" t="s">
        <v>193</v>
      </c>
      <c r="GJ190" t="s">
        <v>193</v>
      </c>
      <c r="GK190" t="s">
        <v>193</v>
      </c>
      <c r="GL190" t="s">
        <v>193</v>
      </c>
      <c r="GM190" t="s">
        <v>193</v>
      </c>
      <c r="GN190" t="s">
        <v>193</v>
      </c>
      <c r="GO190" t="s">
        <v>193</v>
      </c>
      <c r="GP190" t="s">
        <v>193</v>
      </c>
      <c r="GQ190" t="s">
        <v>193</v>
      </c>
      <c r="GR190" t="s">
        <v>193</v>
      </c>
      <c r="GS190" t="s">
        <v>193</v>
      </c>
      <c r="GT190" t="s">
        <v>193</v>
      </c>
      <c r="GU190" t="s">
        <v>193</v>
      </c>
      <c r="GV190" t="s">
        <v>193</v>
      </c>
      <c r="GW190" t="s">
        <v>193</v>
      </c>
      <c r="GX190" t="s">
        <v>193</v>
      </c>
      <c r="GY190" t="s">
        <v>193</v>
      </c>
      <c r="GZ190" t="s">
        <v>193</v>
      </c>
      <c r="HA190" t="s">
        <v>193</v>
      </c>
      <c r="HB190" t="s">
        <v>193</v>
      </c>
      <c r="HC190" t="s">
        <v>193</v>
      </c>
      <c r="HD190" t="s">
        <v>193</v>
      </c>
      <c r="HE190" t="s">
        <v>193</v>
      </c>
      <c r="HF190" t="s">
        <v>193</v>
      </c>
      <c r="HG190" t="s">
        <v>193</v>
      </c>
      <c r="HH190" t="s">
        <v>193</v>
      </c>
      <c r="HI190" t="s">
        <v>193</v>
      </c>
      <c r="HJ190" t="s">
        <v>193</v>
      </c>
      <c r="HK190" t="s">
        <v>193</v>
      </c>
      <c r="HL190" t="s">
        <v>193</v>
      </c>
      <c r="HM190" t="s">
        <v>193</v>
      </c>
      <c r="HN190" t="s">
        <v>193</v>
      </c>
      <c r="HO190" t="s">
        <v>193</v>
      </c>
      <c r="HP190" t="s">
        <v>193</v>
      </c>
      <c r="HQ190" t="s">
        <v>193</v>
      </c>
      <c r="HR190" t="s">
        <v>193</v>
      </c>
      <c r="HS190" t="s">
        <v>193</v>
      </c>
      <c r="HT190" t="s">
        <v>193</v>
      </c>
      <c r="HU190" t="s">
        <v>193</v>
      </c>
      <c r="HV190" t="s">
        <v>193</v>
      </c>
      <c r="HW190" t="s">
        <v>193</v>
      </c>
      <c r="HX190" t="s">
        <v>193</v>
      </c>
      <c r="HY190" t="s">
        <v>193</v>
      </c>
      <c r="HZ190" t="s">
        <v>193</v>
      </c>
      <c r="IA190" t="s">
        <v>193</v>
      </c>
      <c r="IB190" t="s">
        <v>193</v>
      </c>
      <c r="IC190" t="s">
        <v>193</v>
      </c>
      <c r="ID190" t="s">
        <v>193</v>
      </c>
      <c r="IE190" t="s">
        <v>193</v>
      </c>
      <c r="IF190" t="s">
        <v>193</v>
      </c>
      <c r="IG190" t="s">
        <v>193</v>
      </c>
      <c r="IH190" t="s">
        <v>193</v>
      </c>
      <c r="II190" t="s">
        <v>193</v>
      </c>
      <c r="IJ190" t="s">
        <v>193</v>
      </c>
      <c r="IK190" t="s">
        <v>193</v>
      </c>
      <c r="IL190" t="s">
        <v>193</v>
      </c>
      <c r="IM190" t="s">
        <v>193</v>
      </c>
      <c r="IN190" t="s">
        <v>193</v>
      </c>
      <c r="IO190" t="s">
        <v>193</v>
      </c>
      <c r="IP190" t="s">
        <v>193</v>
      </c>
      <c r="IQ190" t="s">
        <v>193</v>
      </c>
      <c r="IR190" t="s">
        <v>193</v>
      </c>
      <c r="IS190" t="s">
        <v>193</v>
      </c>
      <c r="IT190" t="s">
        <v>193</v>
      </c>
      <c r="IU190" t="s">
        <v>193</v>
      </c>
      <c r="IV190" t="s">
        <v>193</v>
      </c>
      <c r="IW190" t="s">
        <v>193</v>
      </c>
      <c r="IX190" t="s">
        <v>193</v>
      </c>
      <c r="IY190" t="s">
        <v>193</v>
      </c>
      <c r="IZ190" t="s">
        <v>193</v>
      </c>
      <c r="JA190" t="s">
        <v>193</v>
      </c>
      <c r="JB190" t="s">
        <v>193</v>
      </c>
      <c r="JC190" t="s">
        <v>193</v>
      </c>
      <c r="JD190" t="s">
        <v>193</v>
      </c>
      <c r="JE190" t="s">
        <v>193</v>
      </c>
      <c r="JF190" t="s">
        <v>193</v>
      </c>
      <c r="JG190" t="s">
        <v>193</v>
      </c>
      <c r="JH190" t="s">
        <v>193</v>
      </c>
      <c r="JI190" t="s">
        <v>193</v>
      </c>
      <c r="JJ190" t="s">
        <v>193</v>
      </c>
      <c r="JK190" t="s">
        <v>193</v>
      </c>
      <c r="JL190" t="s">
        <v>193</v>
      </c>
      <c r="JM190" t="s">
        <v>193</v>
      </c>
      <c r="JN190" t="s">
        <v>193</v>
      </c>
      <c r="JO190" t="s">
        <v>193</v>
      </c>
      <c r="JP190" t="s">
        <v>193</v>
      </c>
      <c r="JQ190" t="s">
        <v>193</v>
      </c>
      <c r="JR190" t="s">
        <v>132</v>
      </c>
      <c r="JS190" t="s">
        <v>193</v>
      </c>
      <c r="JT190" t="s">
        <v>193</v>
      </c>
      <c r="JU190" t="s">
        <v>193</v>
      </c>
      <c r="JV190" t="s">
        <v>193</v>
      </c>
      <c r="JW190" t="s">
        <v>193</v>
      </c>
      <c r="JX190" t="s">
        <v>193</v>
      </c>
      <c r="JY190" t="s">
        <v>193</v>
      </c>
      <c r="JZ190" t="s">
        <v>193</v>
      </c>
      <c r="KA190" t="s">
        <v>3426</v>
      </c>
      <c r="KB190">
        <v>0</v>
      </c>
      <c r="KC190">
        <v>0</v>
      </c>
      <c r="KD190">
        <v>0</v>
      </c>
      <c r="KE190">
        <v>0</v>
      </c>
      <c r="KF190">
        <v>0</v>
      </c>
      <c r="KG190">
        <v>1</v>
      </c>
      <c r="KH190">
        <v>0</v>
      </c>
      <c r="KI190">
        <v>0</v>
      </c>
      <c r="KJ190" t="s">
        <v>193</v>
      </c>
      <c r="KK190" t="s">
        <v>109</v>
      </c>
      <c r="KL190" t="s">
        <v>193</v>
      </c>
      <c r="KM190" t="s">
        <v>111</v>
      </c>
      <c r="KN190">
        <v>1</v>
      </c>
      <c r="KO190">
        <v>0</v>
      </c>
      <c r="KP190">
        <v>0</v>
      </c>
      <c r="KQ190">
        <v>0</v>
      </c>
      <c r="KR190">
        <v>0</v>
      </c>
      <c r="KS190">
        <v>0</v>
      </c>
      <c r="KT190">
        <v>0</v>
      </c>
      <c r="KU190" t="s">
        <v>193</v>
      </c>
      <c r="KV190" t="s">
        <v>193</v>
      </c>
      <c r="KW190" t="s">
        <v>193</v>
      </c>
      <c r="KX190" t="s">
        <v>193</v>
      </c>
      <c r="KY190" t="s">
        <v>193</v>
      </c>
      <c r="KZ190" t="s">
        <v>193</v>
      </c>
      <c r="LA190" t="s">
        <v>193</v>
      </c>
      <c r="LB190" t="s">
        <v>193</v>
      </c>
      <c r="LC190" t="s">
        <v>193</v>
      </c>
      <c r="LD190" t="s">
        <v>193</v>
      </c>
      <c r="LE190" t="s">
        <v>193</v>
      </c>
      <c r="LF190" t="s">
        <v>193</v>
      </c>
      <c r="LG190" t="s">
        <v>193</v>
      </c>
      <c r="LH190" t="s">
        <v>193</v>
      </c>
      <c r="LI190" t="s">
        <v>193</v>
      </c>
      <c r="LJ190" t="s">
        <v>193</v>
      </c>
      <c r="LK190" t="s">
        <v>193</v>
      </c>
      <c r="LL190" t="s">
        <v>193</v>
      </c>
      <c r="LM190" t="s">
        <v>193</v>
      </c>
      <c r="LN190" t="s">
        <v>193</v>
      </c>
      <c r="LO190" t="s">
        <v>193</v>
      </c>
      <c r="LP190" t="s">
        <v>193</v>
      </c>
      <c r="LQ190" t="s">
        <v>193</v>
      </c>
      <c r="LR190" t="s">
        <v>193</v>
      </c>
      <c r="LS190" t="s">
        <v>193</v>
      </c>
      <c r="LT190" t="s">
        <v>193</v>
      </c>
      <c r="LU190" t="s">
        <v>193</v>
      </c>
      <c r="LV190" t="s">
        <v>193</v>
      </c>
      <c r="LW190" t="s">
        <v>193</v>
      </c>
      <c r="LX190" t="s">
        <v>193</v>
      </c>
      <c r="LY190" t="s">
        <v>193</v>
      </c>
      <c r="LZ190" t="s">
        <v>193</v>
      </c>
      <c r="MA190" t="s">
        <v>193</v>
      </c>
      <c r="MB190" t="s">
        <v>193</v>
      </c>
      <c r="MC190" t="s">
        <v>193</v>
      </c>
      <c r="MD190" t="s">
        <v>193</v>
      </c>
      <c r="ME190" t="s">
        <v>193</v>
      </c>
      <c r="MF190" t="s">
        <v>193</v>
      </c>
      <c r="MG190" t="s">
        <v>193</v>
      </c>
      <c r="MH190" t="s">
        <v>193</v>
      </c>
      <c r="MI190" t="s">
        <v>193</v>
      </c>
      <c r="MJ190" t="s">
        <v>193</v>
      </c>
      <c r="MK190" t="s">
        <v>193</v>
      </c>
      <c r="ML190" t="s">
        <v>193</v>
      </c>
      <c r="MM190" t="s">
        <v>193</v>
      </c>
      <c r="MN190" t="s">
        <v>193</v>
      </c>
      <c r="MO190" t="s">
        <v>193</v>
      </c>
      <c r="MP190" t="s">
        <v>193</v>
      </c>
      <c r="MQ190" t="s">
        <v>193</v>
      </c>
      <c r="MR190" t="s">
        <v>193</v>
      </c>
      <c r="MS190" t="s">
        <v>193</v>
      </c>
      <c r="MT190" t="s">
        <v>193</v>
      </c>
      <c r="MU190" t="s">
        <v>193</v>
      </c>
      <c r="MV190" t="s">
        <v>193</v>
      </c>
      <c r="MW190" t="s">
        <v>193</v>
      </c>
      <c r="MX190" t="s">
        <v>193</v>
      </c>
      <c r="MY190" t="s">
        <v>193</v>
      </c>
      <c r="MZ190" t="s">
        <v>193</v>
      </c>
      <c r="NA190" t="s">
        <v>193</v>
      </c>
      <c r="NB190" t="s">
        <v>193</v>
      </c>
      <c r="NC190">
        <v>196891061</v>
      </c>
      <c r="ND190" t="s">
        <v>3681</v>
      </c>
      <c r="NE190" t="s">
        <v>4477</v>
      </c>
      <c r="NF190" t="s">
        <v>193</v>
      </c>
      <c r="NG190" t="s">
        <v>699</v>
      </c>
      <c r="NH190" t="s">
        <v>700</v>
      </c>
      <c r="NI190" t="s">
        <v>611</v>
      </c>
      <c r="NJ190" t="s">
        <v>193</v>
      </c>
      <c r="NK190">
        <v>192</v>
      </c>
    </row>
    <row r="191" spans="1:375" x14ac:dyDescent="0.35">
      <c r="A191" t="s">
        <v>4478</v>
      </c>
      <c r="B191" t="s">
        <v>4479</v>
      </c>
      <c r="C191" t="s">
        <v>3622</v>
      </c>
      <c r="D191">
        <v>1.2499999997089618E-3</v>
      </c>
      <c r="E191" t="s">
        <v>193</v>
      </c>
      <c r="F191" t="s">
        <v>193</v>
      </c>
      <c r="G191" t="s">
        <v>193</v>
      </c>
      <c r="H191" t="s">
        <v>3622</v>
      </c>
      <c r="I191" t="s">
        <v>3662</v>
      </c>
      <c r="J191" t="s">
        <v>193</v>
      </c>
      <c r="K191" t="s">
        <v>4443</v>
      </c>
      <c r="L191" t="s">
        <v>3662</v>
      </c>
      <c r="M191" t="s">
        <v>3662</v>
      </c>
      <c r="N191" t="s">
        <v>3663</v>
      </c>
      <c r="O191" t="s">
        <v>193</v>
      </c>
      <c r="P191" t="s">
        <v>4444</v>
      </c>
      <c r="Q191" t="s">
        <v>3663</v>
      </c>
      <c r="R191" t="s">
        <v>3663</v>
      </c>
      <c r="S191" t="s">
        <v>123</v>
      </c>
      <c r="T191" t="s">
        <v>124</v>
      </c>
      <c r="U191" t="s">
        <v>1975</v>
      </c>
      <c r="V191" t="s">
        <v>124</v>
      </c>
      <c r="W191" t="s">
        <v>2474</v>
      </c>
      <c r="X191" t="s">
        <v>2473</v>
      </c>
      <c r="Y191" t="s">
        <v>2474</v>
      </c>
      <c r="Z191" t="s">
        <v>3664</v>
      </c>
      <c r="AA191" t="s">
        <v>193</v>
      </c>
      <c r="AB191" t="s">
        <v>4445</v>
      </c>
      <c r="AC191" t="s">
        <v>3664</v>
      </c>
      <c r="AD191" t="s">
        <v>3664</v>
      </c>
      <c r="AE191" t="s">
        <v>3665</v>
      </c>
      <c r="AF191" t="s">
        <v>193</v>
      </c>
      <c r="AG191" t="s">
        <v>4446</v>
      </c>
      <c r="AH191" t="s">
        <v>3665</v>
      </c>
      <c r="AI191" t="s">
        <v>3665</v>
      </c>
      <c r="AJ191" t="s">
        <v>536</v>
      </c>
      <c r="AK191" t="s">
        <v>490</v>
      </c>
      <c r="AL191" t="s">
        <v>109</v>
      </c>
      <c r="AM191" t="s">
        <v>193</v>
      </c>
      <c r="AN191" t="s">
        <v>109</v>
      </c>
      <c r="AO191" t="s">
        <v>193</v>
      </c>
      <c r="AP191" t="s">
        <v>491</v>
      </c>
      <c r="AQ191" t="s">
        <v>193</v>
      </c>
      <c r="AR191" t="s">
        <v>193</v>
      </c>
      <c r="AS191" t="s">
        <v>496</v>
      </c>
      <c r="AT191" t="s">
        <v>193</v>
      </c>
      <c r="AU191" t="s">
        <v>3677</v>
      </c>
      <c r="AV191">
        <v>0</v>
      </c>
      <c r="AW191">
        <v>1</v>
      </c>
      <c r="AX191">
        <v>0</v>
      </c>
      <c r="AY191">
        <v>0</v>
      </c>
      <c r="AZ191">
        <v>1</v>
      </c>
      <c r="BA191">
        <v>0</v>
      </c>
      <c r="BB191">
        <v>0</v>
      </c>
      <c r="BC191" t="s">
        <v>130</v>
      </c>
      <c r="BD191" t="s">
        <v>701</v>
      </c>
      <c r="BE191" t="s">
        <v>112</v>
      </c>
      <c r="BF191">
        <v>1</v>
      </c>
      <c r="BG191">
        <v>0</v>
      </c>
      <c r="BH191">
        <v>0</v>
      </c>
      <c r="BI191">
        <v>0</v>
      </c>
      <c r="BJ191">
        <v>0</v>
      </c>
      <c r="BK191">
        <v>0</v>
      </c>
      <c r="BL191">
        <v>0</v>
      </c>
      <c r="BM191">
        <v>0</v>
      </c>
      <c r="BN191">
        <v>0</v>
      </c>
      <c r="BO191">
        <v>0</v>
      </c>
      <c r="BP191" t="s">
        <v>193</v>
      </c>
      <c r="BQ191" t="s">
        <v>143</v>
      </c>
      <c r="BR191" t="s">
        <v>501</v>
      </c>
      <c r="BS191" t="s">
        <v>193</v>
      </c>
      <c r="BT191" t="s">
        <v>193</v>
      </c>
      <c r="BU191" t="s">
        <v>193</v>
      </c>
      <c r="BV191" t="s">
        <v>193</v>
      </c>
      <c r="BW191" t="s">
        <v>193</v>
      </c>
      <c r="BX191" t="s">
        <v>193</v>
      </c>
      <c r="BY191" t="s">
        <v>193</v>
      </c>
      <c r="BZ191" t="s">
        <v>193</v>
      </c>
      <c r="CA191" t="s">
        <v>193</v>
      </c>
      <c r="CB191" t="s">
        <v>193</v>
      </c>
      <c r="CC191" t="s">
        <v>193</v>
      </c>
      <c r="CD191" t="s">
        <v>193</v>
      </c>
      <c r="CE191" t="s">
        <v>193</v>
      </c>
      <c r="CF191" t="s">
        <v>193</v>
      </c>
      <c r="CG191" t="s">
        <v>193</v>
      </c>
      <c r="CH191" t="s">
        <v>193</v>
      </c>
      <c r="CI191" t="s">
        <v>193</v>
      </c>
      <c r="CJ191" t="s">
        <v>193</v>
      </c>
      <c r="CK191" t="s">
        <v>193</v>
      </c>
      <c r="CL191" t="s">
        <v>193</v>
      </c>
      <c r="CM191" t="s">
        <v>193</v>
      </c>
      <c r="CN191" t="s">
        <v>193</v>
      </c>
      <c r="CO191" t="s">
        <v>193</v>
      </c>
      <c r="CP191" t="s">
        <v>193</v>
      </c>
      <c r="CQ191" t="s">
        <v>193</v>
      </c>
      <c r="CR191" t="s">
        <v>193</v>
      </c>
      <c r="CS191" t="s">
        <v>193</v>
      </c>
      <c r="CT191" t="s">
        <v>193</v>
      </c>
      <c r="CU191" t="s">
        <v>193</v>
      </c>
      <c r="CV191" t="s">
        <v>193</v>
      </c>
      <c r="CW191" t="s">
        <v>193</v>
      </c>
      <c r="CX191" t="s">
        <v>193</v>
      </c>
      <c r="CY191" t="s">
        <v>193</v>
      </c>
      <c r="CZ191" t="s">
        <v>193</v>
      </c>
      <c r="DA191" t="s">
        <v>193</v>
      </c>
      <c r="DB191" t="s">
        <v>193</v>
      </c>
      <c r="DC191" t="s">
        <v>193</v>
      </c>
      <c r="DD191" t="s">
        <v>193</v>
      </c>
      <c r="DE191" t="s">
        <v>193</v>
      </c>
      <c r="DF191" t="s">
        <v>193</v>
      </c>
      <c r="DG191" t="s">
        <v>193</v>
      </c>
      <c r="DH191" t="s">
        <v>193</v>
      </c>
      <c r="DI191" t="s">
        <v>193</v>
      </c>
      <c r="DJ191" t="s">
        <v>193</v>
      </c>
      <c r="DK191" t="s">
        <v>193</v>
      </c>
      <c r="DL191" t="s">
        <v>193</v>
      </c>
      <c r="DM191" t="s">
        <v>193</v>
      </c>
      <c r="DN191" t="s">
        <v>193</v>
      </c>
      <c r="DO191" t="s">
        <v>193</v>
      </c>
      <c r="DP191" t="s">
        <v>193</v>
      </c>
      <c r="DQ191" t="s">
        <v>193</v>
      </c>
      <c r="DR191" t="s">
        <v>193</v>
      </c>
      <c r="DS191" t="s">
        <v>193</v>
      </c>
      <c r="DT191" t="s">
        <v>193</v>
      </c>
      <c r="DU191" t="s">
        <v>193</v>
      </c>
      <c r="DV191" t="s">
        <v>193</v>
      </c>
      <c r="DW191" t="s">
        <v>193</v>
      </c>
      <c r="DX191" t="s">
        <v>193</v>
      </c>
      <c r="DY191" t="s">
        <v>193</v>
      </c>
      <c r="DZ191" t="s">
        <v>193</v>
      </c>
      <c r="EA191" t="s">
        <v>193</v>
      </c>
      <c r="EB191" t="s">
        <v>193</v>
      </c>
      <c r="EC191" t="s">
        <v>193</v>
      </c>
      <c r="ED191" t="s">
        <v>193</v>
      </c>
      <c r="EE191" t="s">
        <v>193</v>
      </c>
      <c r="EF191" t="s">
        <v>193</v>
      </c>
      <c r="EG191" t="s">
        <v>193</v>
      </c>
      <c r="EH191" t="s">
        <v>193</v>
      </c>
      <c r="EI191" t="s">
        <v>193</v>
      </c>
      <c r="EJ191" t="s">
        <v>193</v>
      </c>
      <c r="EK191" t="s">
        <v>193</v>
      </c>
      <c r="EL191" t="s">
        <v>193</v>
      </c>
      <c r="EM191" t="s">
        <v>193</v>
      </c>
      <c r="EN191" t="s">
        <v>3346</v>
      </c>
      <c r="EO191">
        <v>1</v>
      </c>
      <c r="EP191">
        <v>0</v>
      </c>
      <c r="EQ191">
        <v>0</v>
      </c>
      <c r="ER191">
        <v>1</v>
      </c>
      <c r="ES191">
        <v>1</v>
      </c>
      <c r="ET191">
        <v>0</v>
      </c>
      <c r="EU191">
        <v>1</v>
      </c>
      <c r="EV191">
        <v>0</v>
      </c>
      <c r="EW191">
        <v>0</v>
      </c>
      <c r="EX191" t="s">
        <v>109</v>
      </c>
      <c r="EY191">
        <v>30</v>
      </c>
      <c r="EZ191">
        <v>30</v>
      </c>
      <c r="FA191" t="s">
        <v>193</v>
      </c>
      <c r="FB191" t="s">
        <v>193</v>
      </c>
      <c r="FC191" t="s">
        <v>193</v>
      </c>
      <c r="FD191">
        <v>30</v>
      </c>
      <c r="FE191" t="s">
        <v>114</v>
      </c>
      <c r="FF191" t="s">
        <v>193</v>
      </c>
      <c r="FG191" t="s">
        <v>193</v>
      </c>
      <c r="FH191">
        <v>20</v>
      </c>
      <c r="FI191" t="s">
        <v>114</v>
      </c>
      <c r="FJ191" t="s">
        <v>193</v>
      </c>
      <c r="FK191" t="s">
        <v>193</v>
      </c>
      <c r="FL191" t="s">
        <v>193</v>
      </c>
      <c r="FM191" t="s">
        <v>193</v>
      </c>
      <c r="FN191" t="s">
        <v>193</v>
      </c>
      <c r="FO191" t="s">
        <v>193</v>
      </c>
      <c r="FP191" t="s">
        <v>193</v>
      </c>
      <c r="FQ191" t="s">
        <v>193</v>
      </c>
      <c r="FR191" t="s">
        <v>193</v>
      </c>
      <c r="FS191" t="s">
        <v>193</v>
      </c>
      <c r="FT191" t="s">
        <v>193</v>
      </c>
      <c r="FU191" t="s">
        <v>193</v>
      </c>
      <c r="FV191" t="s">
        <v>193</v>
      </c>
      <c r="FW191" t="s">
        <v>193</v>
      </c>
      <c r="FX191" t="s">
        <v>193</v>
      </c>
      <c r="FY191" t="s">
        <v>193</v>
      </c>
      <c r="FZ191" t="s">
        <v>193</v>
      </c>
      <c r="GA191" t="s">
        <v>193</v>
      </c>
      <c r="GB191" t="s">
        <v>193</v>
      </c>
      <c r="GC191" t="s">
        <v>193</v>
      </c>
      <c r="GD191" t="s">
        <v>193</v>
      </c>
      <c r="GE191" t="s">
        <v>193</v>
      </c>
      <c r="GF191" t="s">
        <v>193</v>
      </c>
      <c r="GG191" t="s">
        <v>109</v>
      </c>
      <c r="GH191">
        <v>75</v>
      </c>
      <c r="GI191" t="s">
        <v>193</v>
      </c>
      <c r="GJ191" t="s">
        <v>193</v>
      </c>
      <c r="GK191" t="s">
        <v>193</v>
      </c>
      <c r="GL191">
        <v>75</v>
      </c>
      <c r="GM191" t="s">
        <v>109</v>
      </c>
      <c r="GN191" t="s">
        <v>109</v>
      </c>
      <c r="GO191" t="s">
        <v>193</v>
      </c>
      <c r="GP191">
        <v>5</v>
      </c>
      <c r="GQ191" t="s">
        <v>193</v>
      </c>
      <c r="GR191" t="s">
        <v>193</v>
      </c>
      <c r="GS191" t="s">
        <v>193</v>
      </c>
      <c r="GT191" t="s">
        <v>193</v>
      </c>
      <c r="GU191" t="s">
        <v>193</v>
      </c>
      <c r="GV191" t="s">
        <v>193</v>
      </c>
      <c r="GW191" t="s">
        <v>114</v>
      </c>
      <c r="GX191" t="s">
        <v>156</v>
      </c>
      <c r="GY191">
        <v>5</v>
      </c>
      <c r="GZ191" t="s">
        <v>114</v>
      </c>
      <c r="HA191" t="s">
        <v>193</v>
      </c>
      <c r="HB191" t="s">
        <v>193</v>
      </c>
      <c r="HC191" t="s">
        <v>193</v>
      </c>
      <c r="HD191" t="s">
        <v>193</v>
      </c>
      <c r="HE191" t="s">
        <v>193</v>
      </c>
      <c r="HF191" t="s">
        <v>193</v>
      </c>
      <c r="HG191" t="s">
        <v>193</v>
      </c>
      <c r="HH191" t="s">
        <v>193</v>
      </c>
      <c r="HI191" t="s">
        <v>193</v>
      </c>
      <c r="HJ191" t="s">
        <v>193</v>
      </c>
      <c r="HK191" t="s">
        <v>193</v>
      </c>
      <c r="HL191" t="s">
        <v>193</v>
      </c>
      <c r="HM191" t="s">
        <v>193</v>
      </c>
      <c r="HN191" t="s">
        <v>193</v>
      </c>
      <c r="HO191" t="s">
        <v>193</v>
      </c>
      <c r="HP191" t="s">
        <v>193</v>
      </c>
      <c r="HQ191" t="s">
        <v>193</v>
      </c>
      <c r="HR191" t="s">
        <v>193</v>
      </c>
      <c r="HS191" t="s">
        <v>193</v>
      </c>
      <c r="HT191" t="s">
        <v>193</v>
      </c>
      <c r="HU191" t="s">
        <v>193</v>
      </c>
      <c r="HV191" t="s">
        <v>193</v>
      </c>
      <c r="HW191" t="s">
        <v>193</v>
      </c>
      <c r="HX191" t="s">
        <v>193</v>
      </c>
      <c r="HY191" t="s">
        <v>193</v>
      </c>
      <c r="HZ191" t="s">
        <v>114</v>
      </c>
      <c r="IA191" t="s">
        <v>114</v>
      </c>
      <c r="IB191" t="s">
        <v>109</v>
      </c>
      <c r="IC191" t="s">
        <v>123</v>
      </c>
      <c r="ID191" t="s">
        <v>789</v>
      </c>
      <c r="IE191" t="s">
        <v>124</v>
      </c>
      <c r="IF191" t="s">
        <v>789</v>
      </c>
      <c r="IG191" t="s">
        <v>193</v>
      </c>
      <c r="IH191" t="s">
        <v>193</v>
      </c>
      <c r="II191" t="s">
        <v>193</v>
      </c>
      <c r="IJ191" t="s">
        <v>193</v>
      </c>
      <c r="IK191" t="s">
        <v>193</v>
      </c>
      <c r="IL191" t="s">
        <v>193</v>
      </c>
      <c r="IM191" t="s">
        <v>193</v>
      </c>
      <c r="IN191" t="s">
        <v>193</v>
      </c>
      <c r="IO191" t="s">
        <v>193</v>
      </c>
      <c r="IP191" t="s">
        <v>193</v>
      </c>
      <c r="IQ191" t="s">
        <v>193</v>
      </c>
      <c r="IR191" t="s">
        <v>193</v>
      </c>
      <c r="IS191" t="s">
        <v>193</v>
      </c>
      <c r="IT191" t="s">
        <v>193</v>
      </c>
      <c r="IU191" t="s">
        <v>193</v>
      </c>
      <c r="IV191" t="s">
        <v>193</v>
      </c>
      <c r="IW191" t="s">
        <v>193</v>
      </c>
      <c r="IX191" t="s">
        <v>193</v>
      </c>
      <c r="IY191" t="s">
        <v>193</v>
      </c>
      <c r="IZ191" t="s">
        <v>193</v>
      </c>
      <c r="JA191" t="s">
        <v>193</v>
      </c>
      <c r="JB191" t="s">
        <v>193</v>
      </c>
      <c r="JC191" t="s">
        <v>193</v>
      </c>
      <c r="JD191" t="s">
        <v>193</v>
      </c>
      <c r="JE191" t="s">
        <v>193</v>
      </c>
      <c r="JF191" t="s">
        <v>193</v>
      </c>
      <c r="JG191" t="s">
        <v>193</v>
      </c>
      <c r="JH191" t="s">
        <v>3674</v>
      </c>
      <c r="JI191">
        <v>0</v>
      </c>
      <c r="JJ191">
        <v>0</v>
      </c>
      <c r="JK191">
        <v>1</v>
      </c>
      <c r="JL191" t="s">
        <v>193</v>
      </c>
      <c r="JM191" t="s">
        <v>193</v>
      </c>
      <c r="JN191">
        <v>25</v>
      </c>
      <c r="JO191" t="s">
        <v>114</v>
      </c>
      <c r="JP191" t="s">
        <v>193</v>
      </c>
      <c r="JQ191" t="s">
        <v>193</v>
      </c>
      <c r="JR191" t="s">
        <v>114</v>
      </c>
      <c r="JS191" t="s">
        <v>193</v>
      </c>
      <c r="JT191" t="s">
        <v>193</v>
      </c>
      <c r="JU191" t="s">
        <v>193</v>
      </c>
      <c r="JV191" t="s">
        <v>193</v>
      </c>
      <c r="JW191" t="s">
        <v>193</v>
      </c>
      <c r="JX191" t="s">
        <v>193</v>
      </c>
      <c r="JY191" t="s">
        <v>193</v>
      </c>
      <c r="JZ191" t="s">
        <v>193</v>
      </c>
      <c r="KA191" t="s">
        <v>3426</v>
      </c>
      <c r="KB191">
        <v>0</v>
      </c>
      <c r="KC191">
        <v>0</v>
      </c>
      <c r="KD191">
        <v>0</v>
      </c>
      <c r="KE191">
        <v>0</v>
      </c>
      <c r="KF191">
        <v>0</v>
      </c>
      <c r="KG191">
        <v>1</v>
      </c>
      <c r="KH191">
        <v>0</v>
      </c>
      <c r="KI191">
        <v>0</v>
      </c>
      <c r="KJ191" t="s">
        <v>193</v>
      </c>
      <c r="KK191" t="s">
        <v>114</v>
      </c>
      <c r="KL191" t="s">
        <v>193</v>
      </c>
      <c r="KM191" t="s">
        <v>193</v>
      </c>
      <c r="KN191" t="s">
        <v>193</v>
      </c>
      <c r="KO191" t="s">
        <v>193</v>
      </c>
      <c r="KP191" t="s">
        <v>193</v>
      </c>
      <c r="KQ191" t="s">
        <v>193</v>
      </c>
      <c r="KR191" t="s">
        <v>193</v>
      </c>
      <c r="KS191" t="s">
        <v>193</v>
      </c>
      <c r="KT191" t="s">
        <v>193</v>
      </c>
      <c r="KU191" t="s">
        <v>193</v>
      </c>
      <c r="KV191" t="s">
        <v>193</v>
      </c>
      <c r="KW191" t="s">
        <v>193</v>
      </c>
      <c r="KX191" t="s">
        <v>193</v>
      </c>
      <c r="KY191" t="s">
        <v>193</v>
      </c>
      <c r="KZ191" t="s">
        <v>193</v>
      </c>
      <c r="LA191" t="s">
        <v>193</v>
      </c>
      <c r="LB191" t="s">
        <v>193</v>
      </c>
      <c r="LC191" t="s">
        <v>193</v>
      </c>
      <c r="LD191" t="s">
        <v>193</v>
      </c>
      <c r="LE191" t="s">
        <v>193</v>
      </c>
      <c r="LF191" t="s">
        <v>193</v>
      </c>
      <c r="LG191" t="s">
        <v>193</v>
      </c>
      <c r="LH191" t="s">
        <v>193</v>
      </c>
      <c r="LI191" t="s">
        <v>193</v>
      </c>
      <c r="LJ191" t="s">
        <v>193</v>
      </c>
      <c r="LK191" t="s">
        <v>193</v>
      </c>
      <c r="LL191" t="s">
        <v>193</v>
      </c>
      <c r="LM191" t="s">
        <v>193</v>
      </c>
      <c r="LN191" t="s">
        <v>193</v>
      </c>
      <c r="LO191" t="s">
        <v>193</v>
      </c>
      <c r="LP191" t="s">
        <v>193</v>
      </c>
      <c r="LQ191" t="s">
        <v>193</v>
      </c>
      <c r="LR191" t="s">
        <v>193</v>
      </c>
      <c r="LS191" t="s">
        <v>193</v>
      </c>
      <c r="LT191" t="s">
        <v>193</v>
      </c>
      <c r="LU191" t="s">
        <v>193</v>
      </c>
      <c r="LV191" t="s">
        <v>193</v>
      </c>
      <c r="LW191" t="s">
        <v>193</v>
      </c>
      <c r="LX191" t="s">
        <v>193</v>
      </c>
      <c r="LY191" t="s">
        <v>193</v>
      </c>
      <c r="LZ191" t="s">
        <v>193</v>
      </c>
      <c r="MA191" t="s">
        <v>193</v>
      </c>
      <c r="MB191" t="s">
        <v>193</v>
      </c>
      <c r="MC191" t="s">
        <v>193</v>
      </c>
      <c r="MD191" t="s">
        <v>193</v>
      </c>
      <c r="ME191" t="s">
        <v>193</v>
      </c>
      <c r="MF191" t="s">
        <v>193</v>
      </c>
      <c r="MG191" t="s">
        <v>193</v>
      </c>
      <c r="MH191" t="s">
        <v>193</v>
      </c>
      <c r="MI191" t="s">
        <v>193</v>
      </c>
      <c r="MJ191" t="s">
        <v>193</v>
      </c>
      <c r="MK191" t="s">
        <v>193</v>
      </c>
      <c r="ML191" t="s">
        <v>193</v>
      </c>
      <c r="MM191" t="s">
        <v>193</v>
      </c>
      <c r="MN191" t="s">
        <v>193</v>
      </c>
      <c r="MO191" t="s">
        <v>193</v>
      </c>
      <c r="MP191" t="s">
        <v>193</v>
      </c>
      <c r="MQ191" t="s">
        <v>193</v>
      </c>
      <c r="MR191" t="s">
        <v>193</v>
      </c>
      <c r="MS191" t="s">
        <v>193</v>
      </c>
      <c r="MT191" t="s">
        <v>193</v>
      </c>
      <c r="MU191" t="s">
        <v>193</v>
      </c>
      <c r="MV191" t="s">
        <v>193</v>
      </c>
      <c r="MW191" t="s">
        <v>193</v>
      </c>
      <c r="MX191" t="s">
        <v>193</v>
      </c>
      <c r="MY191" t="s">
        <v>193</v>
      </c>
      <c r="MZ191" t="s">
        <v>193</v>
      </c>
      <c r="NA191" t="s">
        <v>193</v>
      </c>
      <c r="NB191" t="s">
        <v>193</v>
      </c>
      <c r="NC191">
        <v>196891072</v>
      </c>
      <c r="ND191" t="s">
        <v>3683</v>
      </c>
      <c r="NE191" t="s">
        <v>4480</v>
      </c>
      <c r="NF191" t="s">
        <v>193</v>
      </c>
      <c r="NG191" t="s">
        <v>699</v>
      </c>
      <c r="NH191" t="s">
        <v>700</v>
      </c>
      <c r="NI191" t="s">
        <v>611</v>
      </c>
      <c r="NJ191" t="s">
        <v>193</v>
      </c>
      <c r="NK191">
        <v>193</v>
      </c>
    </row>
    <row r="192" spans="1:375" x14ac:dyDescent="0.35">
      <c r="A192" t="s">
        <v>4481</v>
      </c>
      <c r="B192" t="s">
        <v>4482</v>
      </c>
      <c r="C192" t="s">
        <v>3622</v>
      </c>
      <c r="D192">
        <v>2.5534188034026347E-2</v>
      </c>
      <c r="E192" t="s">
        <v>193</v>
      </c>
      <c r="F192" t="s">
        <v>193</v>
      </c>
      <c r="G192" t="s">
        <v>809</v>
      </c>
      <c r="H192" t="s">
        <v>3622</v>
      </c>
      <c r="I192" t="s">
        <v>3662</v>
      </c>
      <c r="J192" t="s">
        <v>193</v>
      </c>
      <c r="K192" t="s">
        <v>4443</v>
      </c>
      <c r="L192" t="s">
        <v>3662</v>
      </c>
      <c r="M192" t="s">
        <v>3662</v>
      </c>
      <c r="N192" t="s">
        <v>3663</v>
      </c>
      <c r="O192" t="s">
        <v>193</v>
      </c>
      <c r="P192" t="s">
        <v>4444</v>
      </c>
      <c r="Q192" t="s">
        <v>3663</v>
      </c>
      <c r="R192" t="s">
        <v>3663</v>
      </c>
      <c r="S192" t="s">
        <v>123</v>
      </c>
      <c r="T192" t="s">
        <v>124</v>
      </c>
      <c r="U192" t="s">
        <v>1975</v>
      </c>
      <c r="V192" t="s">
        <v>124</v>
      </c>
      <c r="W192" t="s">
        <v>2474</v>
      </c>
      <c r="X192" t="s">
        <v>2473</v>
      </c>
      <c r="Y192" t="s">
        <v>2474</v>
      </c>
      <c r="Z192" t="s">
        <v>3664</v>
      </c>
      <c r="AA192" t="s">
        <v>193</v>
      </c>
      <c r="AB192" t="s">
        <v>4445</v>
      </c>
      <c r="AC192" t="s">
        <v>3664</v>
      </c>
      <c r="AD192" t="s">
        <v>3664</v>
      </c>
      <c r="AE192" t="s">
        <v>3665</v>
      </c>
      <c r="AF192" t="s">
        <v>193</v>
      </c>
      <c r="AG192" t="s">
        <v>4446</v>
      </c>
      <c r="AH192" t="s">
        <v>3665</v>
      </c>
      <c r="AI192" t="s">
        <v>3665</v>
      </c>
      <c r="AJ192" t="s">
        <v>536</v>
      </c>
      <c r="AK192" t="s">
        <v>490</v>
      </c>
      <c r="AL192" t="s">
        <v>109</v>
      </c>
      <c r="AM192" t="s">
        <v>193</v>
      </c>
      <c r="AN192" t="s">
        <v>109</v>
      </c>
      <c r="AO192" t="s">
        <v>193</v>
      </c>
      <c r="AP192" t="s">
        <v>491</v>
      </c>
      <c r="AQ192" t="s">
        <v>193</v>
      </c>
      <c r="AR192" t="s">
        <v>193</v>
      </c>
      <c r="AS192" t="s">
        <v>496</v>
      </c>
      <c r="AT192" t="s">
        <v>193</v>
      </c>
      <c r="AU192" t="s">
        <v>4483</v>
      </c>
      <c r="AV192">
        <v>1</v>
      </c>
      <c r="AW192">
        <v>1</v>
      </c>
      <c r="AX192">
        <v>0</v>
      </c>
      <c r="AY192">
        <v>0</v>
      </c>
      <c r="AZ192">
        <v>1</v>
      </c>
      <c r="BA192">
        <v>0</v>
      </c>
      <c r="BB192">
        <v>0</v>
      </c>
      <c r="BC192" t="s">
        <v>130</v>
      </c>
      <c r="BD192" t="s">
        <v>701</v>
      </c>
      <c r="BE192" t="s">
        <v>112</v>
      </c>
      <c r="BF192">
        <v>1</v>
      </c>
      <c r="BG192">
        <v>0</v>
      </c>
      <c r="BH192">
        <v>0</v>
      </c>
      <c r="BI192">
        <v>0</v>
      </c>
      <c r="BJ192">
        <v>0</v>
      </c>
      <c r="BK192">
        <v>0</v>
      </c>
      <c r="BL192">
        <v>0</v>
      </c>
      <c r="BM192">
        <v>0</v>
      </c>
      <c r="BN192">
        <v>0</v>
      </c>
      <c r="BO192">
        <v>0</v>
      </c>
      <c r="BP192" t="s">
        <v>193</v>
      </c>
      <c r="BQ192" t="s">
        <v>143</v>
      </c>
      <c r="BR192" t="s">
        <v>493</v>
      </c>
      <c r="BS192" t="s">
        <v>4484</v>
      </c>
      <c r="BT192">
        <v>1</v>
      </c>
      <c r="BU192">
        <v>1</v>
      </c>
      <c r="BV192">
        <v>0</v>
      </c>
      <c r="BW192">
        <v>1</v>
      </c>
      <c r="BX192">
        <v>1</v>
      </c>
      <c r="BY192">
        <v>1</v>
      </c>
      <c r="BZ192">
        <v>0</v>
      </c>
      <c r="CA192">
        <v>0</v>
      </c>
      <c r="CB192" t="s">
        <v>498</v>
      </c>
      <c r="CC192">
        <v>250</v>
      </c>
      <c r="CD192">
        <v>125</v>
      </c>
      <c r="CE192" t="s">
        <v>109</v>
      </c>
      <c r="CF192">
        <v>300</v>
      </c>
      <c r="CG192">
        <v>115.384615384615</v>
      </c>
      <c r="CH192" t="s">
        <v>109</v>
      </c>
      <c r="CI192" t="s">
        <v>193</v>
      </c>
      <c r="CJ192" t="s">
        <v>193</v>
      </c>
      <c r="CK192" t="s">
        <v>193</v>
      </c>
      <c r="CL192">
        <v>300</v>
      </c>
      <c r="CM192">
        <v>103.448275862068</v>
      </c>
      <c r="CN192" t="s">
        <v>109</v>
      </c>
      <c r="CO192">
        <v>500</v>
      </c>
      <c r="CP192">
        <v>208.333333333333</v>
      </c>
      <c r="CQ192" t="s">
        <v>114</v>
      </c>
      <c r="CR192">
        <v>750</v>
      </c>
      <c r="CS192">
        <v>312.5</v>
      </c>
      <c r="CT192" t="s">
        <v>114</v>
      </c>
      <c r="CU192" t="s">
        <v>193</v>
      </c>
      <c r="CV192" t="s">
        <v>193</v>
      </c>
      <c r="CW192" t="s">
        <v>193</v>
      </c>
      <c r="CX192" t="s">
        <v>193</v>
      </c>
      <c r="CY192" t="s">
        <v>193</v>
      </c>
      <c r="CZ192" t="s">
        <v>193</v>
      </c>
      <c r="DA192" t="s">
        <v>193</v>
      </c>
      <c r="DB192" t="s">
        <v>193</v>
      </c>
      <c r="DC192" t="s">
        <v>193</v>
      </c>
      <c r="DD192" t="s">
        <v>193</v>
      </c>
      <c r="DE192" t="s">
        <v>193</v>
      </c>
      <c r="DF192" t="s">
        <v>193</v>
      </c>
      <c r="DG192" t="s">
        <v>114</v>
      </c>
      <c r="DH192" t="s">
        <v>193</v>
      </c>
      <c r="DI192" t="s">
        <v>193</v>
      </c>
      <c r="DJ192" t="s">
        <v>193</v>
      </c>
      <c r="DK192" t="s">
        <v>193</v>
      </c>
      <c r="DL192" t="s">
        <v>193</v>
      </c>
      <c r="DM192" t="s">
        <v>193</v>
      </c>
      <c r="DN192" t="s">
        <v>193</v>
      </c>
      <c r="DO192" t="s">
        <v>193</v>
      </c>
      <c r="DP192" t="s">
        <v>193</v>
      </c>
      <c r="DQ192" t="s">
        <v>193</v>
      </c>
      <c r="DR192" t="s">
        <v>193</v>
      </c>
      <c r="DS192" t="s">
        <v>193</v>
      </c>
      <c r="DT192" t="s">
        <v>193</v>
      </c>
      <c r="DU192" t="s">
        <v>193</v>
      </c>
      <c r="DV192" t="s">
        <v>193</v>
      </c>
      <c r="DW192" t="s">
        <v>193</v>
      </c>
      <c r="DX192" t="s">
        <v>193</v>
      </c>
      <c r="DY192" t="s">
        <v>193</v>
      </c>
      <c r="DZ192" t="s">
        <v>193</v>
      </c>
      <c r="EA192" t="s">
        <v>193</v>
      </c>
      <c r="EB192" t="s">
        <v>193</v>
      </c>
      <c r="EC192" t="s">
        <v>193</v>
      </c>
      <c r="ED192" t="s">
        <v>193</v>
      </c>
      <c r="EE192" t="s">
        <v>193</v>
      </c>
      <c r="EF192" t="s">
        <v>193</v>
      </c>
      <c r="EG192" t="s">
        <v>114</v>
      </c>
      <c r="EH192" t="s">
        <v>109</v>
      </c>
      <c r="EI192" t="s">
        <v>109</v>
      </c>
      <c r="EJ192" t="s">
        <v>123</v>
      </c>
      <c r="EK192" t="s">
        <v>789</v>
      </c>
      <c r="EL192" t="s">
        <v>124</v>
      </c>
      <c r="EM192" t="s">
        <v>789</v>
      </c>
      <c r="EN192" t="s">
        <v>3685</v>
      </c>
      <c r="EO192">
        <v>1</v>
      </c>
      <c r="EP192">
        <v>0</v>
      </c>
      <c r="EQ192">
        <v>1</v>
      </c>
      <c r="ER192">
        <v>1</v>
      </c>
      <c r="ES192">
        <v>1</v>
      </c>
      <c r="ET192">
        <v>1</v>
      </c>
      <c r="EU192">
        <v>1</v>
      </c>
      <c r="EV192">
        <v>1</v>
      </c>
      <c r="EW192">
        <v>0</v>
      </c>
      <c r="EX192" t="s">
        <v>109</v>
      </c>
      <c r="EY192">
        <v>35</v>
      </c>
      <c r="EZ192">
        <v>35</v>
      </c>
      <c r="FA192" t="s">
        <v>193</v>
      </c>
      <c r="FB192" t="s">
        <v>193</v>
      </c>
      <c r="FC192" t="s">
        <v>193</v>
      </c>
      <c r="FD192">
        <v>35</v>
      </c>
      <c r="FE192" t="s">
        <v>132</v>
      </c>
      <c r="FF192" t="s">
        <v>193</v>
      </c>
      <c r="FG192" t="s">
        <v>193</v>
      </c>
      <c r="FH192">
        <v>20</v>
      </c>
      <c r="FI192" t="s">
        <v>114</v>
      </c>
      <c r="FJ192" t="s">
        <v>114</v>
      </c>
      <c r="FK192" t="s">
        <v>193</v>
      </c>
      <c r="FL192" t="s">
        <v>193</v>
      </c>
      <c r="FM192" t="s">
        <v>121</v>
      </c>
      <c r="FN192" t="s">
        <v>122</v>
      </c>
      <c r="FO192" t="s">
        <v>508</v>
      </c>
      <c r="FP192">
        <v>470</v>
      </c>
      <c r="FQ192">
        <v>150</v>
      </c>
      <c r="FR192">
        <v>319.14893617021198</v>
      </c>
      <c r="FS192">
        <v>319.14893617021198</v>
      </c>
      <c r="FT192" t="s">
        <v>109</v>
      </c>
      <c r="FU192" t="s">
        <v>109</v>
      </c>
      <c r="FV192">
        <v>25</v>
      </c>
      <c r="FW192" t="s">
        <v>193</v>
      </c>
      <c r="FX192" t="s">
        <v>193</v>
      </c>
      <c r="FY192">
        <v>25</v>
      </c>
      <c r="FZ192" t="s">
        <v>114</v>
      </c>
      <c r="GA192" t="s">
        <v>109</v>
      </c>
      <c r="GB192">
        <v>75</v>
      </c>
      <c r="GC192" t="s">
        <v>193</v>
      </c>
      <c r="GD192" t="s">
        <v>193</v>
      </c>
      <c r="GE192">
        <v>75</v>
      </c>
      <c r="GF192" t="s">
        <v>109</v>
      </c>
      <c r="GG192" t="s">
        <v>109</v>
      </c>
      <c r="GH192">
        <v>75</v>
      </c>
      <c r="GI192" t="s">
        <v>193</v>
      </c>
      <c r="GJ192" t="s">
        <v>193</v>
      </c>
      <c r="GK192" t="s">
        <v>193</v>
      </c>
      <c r="GL192">
        <v>75</v>
      </c>
      <c r="GM192" t="s">
        <v>109</v>
      </c>
      <c r="GN192" t="s">
        <v>109</v>
      </c>
      <c r="GO192" t="s">
        <v>193</v>
      </c>
      <c r="GP192">
        <v>5</v>
      </c>
      <c r="GQ192" t="s">
        <v>193</v>
      </c>
      <c r="GR192" t="s">
        <v>193</v>
      </c>
      <c r="GS192" t="s">
        <v>193</v>
      </c>
      <c r="GT192" t="s">
        <v>193</v>
      </c>
      <c r="GU192" t="s">
        <v>193</v>
      </c>
      <c r="GV192" t="s">
        <v>193</v>
      </c>
      <c r="GW192" t="s">
        <v>114</v>
      </c>
      <c r="GX192" t="s">
        <v>156</v>
      </c>
      <c r="GY192">
        <v>5</v>
      </c>
      <c r="GZ192" t="s">
        <v>114</v>
      </c>
      <c r="HA192" t="s">
        <v>193</v>
      </c>
      <c r="HB192" t="s">
        <v>193</v>
      </c>
      <c r="HC192" t="s">
        <v>193</v>
      </c>
      <c r="HD192" t="s">
        <v>193</v>
      </c>
      <c r="HE192" t="s">
        <v>193</v>
      </c>
      <c r="HF192" t="s">
        <v>193</v>
      </c>
      <c r="HG192" t="s">
        <v>193</v>
      </c>
      <c r="HH192" t="s">
        <v>193</v>
      </c>
      <c r="HI192" t="s">
        <v>193</v>
      </c>
      <c r="HJ192" t="s">
        <v>193</v>
      </c>
      <c r="HK192" t="s">
        <v>193</v>
      </c>
      <c r="HL192" t="s">
        <v>193</v>
      </c>
      <c r="HM192" t="s">
        <v>193</v>
      </c>
      <c r="HN192" t="s">
        <v>193</v>
      </c>
      <c r="HO192" t="s">
        <v>193</v>
      </c>
      <c r="HP192" t="s">
        <v>193</v>
      </c>
      <c r="HQ192" t="s">
        <v>193</v>
      </c>
      <c r="HR192" t="s">
        <v>193</v>
      </c>
      <c r="HS192" t="s">
        <v>193</v>
      </c>
      <c r="HT192" t="s">
        <v>193</v>
      </c>
      <c r="HU192" t="s">
        <v>193</v>
      </c>
      <c r="HV192" t="s">
        <v>193</v>
      </c>
      <c r="HW192" t="s">
        <v>193</v>
      </c>
      <c r="HX192" t="s">
        <v>193</v>
      </c>
      <c r="HY192" t="s">
        <v>193</v>
      </c>
      <c r="HZ192" t="s">
        <v>114</v>
      </c>
      <c r="IA192" t="s">
        <v>109</v>
      </c>
      <c r="IB192" t="s">
        <v>109</v>
      </c>
      <c r="IC192" t="s">
        <v>123</v>
      </c>
      <c r="ID192" t="s">
        <v>789</v>
      </c>
      <c r="IE192" t="s">
        <v>124</v>
      </c>
      <c r="IF192" t="s">
        <v>789</v>
      </c>
      <c r="IG192" t="s">
        <v>193</v>
      </c>
      <c r="IH192" t="s">
        <v>193</v>
      </c>
      <c r="II192" t="s">
        <v>193</v>
      </c>
      <c r="IJ192" t="s">
        <v>193</v>
      </c>
      <c r="IK192" t="s">
        <v>193</v>
      </c>
      <c r="IL192" t="s">
        <v>193</v>
      </c>
      <c r="IM192" t="s">
        <v>193</v>
      </c>
      <c r="IN192" t="s">
        <v>193</v>
      </c>
      <c r="IO192" t="s">
        <v>193</v>
      </c>
      <c r="IP192" t="s">
        <v>193</v>
      </c>
      <c r="IQ192" t="s">
        <v>193</v>
      </c>
      <c r="IR192" t="s">
        <v>193</v>
      </c>
      <c r="IS192" t="s">
        <v>193</v>
      </c>
      <c r="IT192" t="s">
        <v>193</v>
      </c>
      <c r="IU192" t="s">
        <v>193</v>
      </c>
      <c r="IV192" t="s">
        <v>193</v>
      </c>
      <c r="IW192" t="s">
        <v>193</v>
      </c>
      <c r="IX192" t="s">
        <v>193</v>
      </c>
      <c r="IY192" t="s">
        <v>193</v>
      </c>
      <c r="IZ192" t="s">
        <v>193</v>
      </c>
      <c r="JA192" t="s">
        <v>193</v>
      </c>
      <c r="JB192" t="s">
        <v>193</v>
      </c>
      <c r="JC192" t="s">
        <v>193</v>
      </c>
      <c r="JD192" t="s">
        <v>193</v>
      </c>
      <c r="JE192" t="s">
        <v>193</v>
      </c>
      <c r="JF192" t="s">
        <v>193</v>
      </c>
      <c r="JG192" t="s">
        <v>193</v>
      </c>
      <c r="JH192" t="s">
        <v>3674</v>
      </c>
      <c r="JI192">
        <v>0</v>
      </c>
      <c r="JJ192">
        <v>0</v>
      </c>
      <c r="JK192">
        <v>1</v>
      </c>
      <c r="JL192" t="s">
        <v>193</v>
      </c>
      <c r="JM192" t="s">
        <v>193</v>
      </c>
      <c r="JN192">
        <v>25</v>
      </c>
      <c r="JO192" t="s">
        <v>114</v>
      </c>
      <c r="JP192" t="s">
        <v>193</v>
      </c>
      <c r="JQ192" t="s">
        <v>193</v>
      </c>
      <c r="JR192" t="s">
        <v>114</v>
      </c>
      <c r="JS192" t="s">
        <v>193</v>
      </c>
      <c r="JT192" t="s">
        <v>193</v>
      </c>
      <c r="JU192" t="s">
        <v>193</v>
      </c>
      <c r="JV192" t="s">
        <v>193</v>
      </c>
      <c r="JW192" t="s">
        <v>193</v>
      </c>
      <c r="JX192" t="s">
        <v>193</v>
      </c>
      <c r="JY192" t="s">
        <v>193</v>
      </c>
      <c r="JZ192" t="s">
        <v>193</v>
      </c>
      <c r="KA192" t="s">
        <v>132</v>
      </c>
      <c r="KB192">
        <v>0</v>
      </c>
      <c r="KC192">
        <v>0</v>
      </c>
      <c r="KD192">
        <v>0</v>
      </c>
      <c r="KE192">
        <v>0</v>
      </c>
      <c r="KF192">
        <v>0</v>
      </c>
      <c r="KG192">
        <v>0</v>
      </c>
      <c r="KH192">
        <v>0</v>
      </c>
      <c r="KI192">
        <v>1</v>
      </c>
      <c r="KJ192" t="s">
        <v>193</v>
      </c>
      <c r="KK192" t="s">
        <v>114</v>
      </c>
      <c r="KL192" t="s">
        <v>193</v>
      </c>
      <c r="KM192" t="s">
        <v>193</v>
      </c>
      <c r="KN192" t="s">
        <v>193</v>
      </c>
      <c r="KO192" t="s">
        <v>193</v>
      </c>
      <c r="KP192" t="s">
        <v>193</v>
      </c>
      <c r="KQ192" t="s">
        <v>193</v>
      </c>
      <c r="KR192" t="s">
        <v>193</v>
      </c>
      <c r="KS192" t="s">
        <v>193</v>
      </c>
      <c r="KT192" t="s">
        <v>193</v>
      </c>
      <c r="KU192" t="s">
        <v>193</v>
      </c>
      <c r="KV192" t="s">
        <v>193</v>
      </c>
      <c r="KW192" t="s">
        <v>193</v>
      </c>
      <c r="KX192" t="s">
        <v>193</v>
      </c>
      <c r="KY192" t="s">
        <v>193</v>
      </c>
      <c r="KZ192" t="s">
        <v>193</v>
      </c>
      <c r="LA192" t="s">
        <v>193</v>
      </c>
      <c r="LB192" t="s">
        <v>193</v>
      </c>
      <c r="LC192" t="s">
        <v>193</v>
      </c>
      <c r="LD192" t="s">
        <v>193</v>
      </c>
      <c r="LE192" t="s">
        <v>193</v>
      </c>
      <c r="LF192" t="s">
        <v>193</v>
      </c>
      <c r="LG192" t="s">
        <v>193</v>
      </c>
      <c r="LH192" t="s">
        <v>193</v>
      </c>
      <c r="LI192" t="s">
        <v>193</v>
      </c>
      <c r="LJ192" t="s">
        <v>193</v>
      </c>
      <c r="LK192" t="s">
        <v>193</v>
      </c>
      <c r="LL192" t="s">
        <v>193</v>
      </c>
      <c r="LM192" t="s">
        <v>193</v>
      </c>
      <c r="LN192" t="s">
        <v>193</v>
      </c>
      <c r="LO192" t="s">
        <v>193</v>
      </c>
      <c r="LP192" t="s">
        <v>193</v>
      </c>
      <c r="LQ192" t="s">
        <v>193</v>
      </c>
      <c r="LR192" t="s">
        <v>193</v>
      </c>
      <c r="LS192" t="s">
        <v>193</v>
      </c>
      <c r="LT192" t="s">
        <v>193</v>
      </c>
      <c r="LU192" t="s">
        <v>193</v>
      </c>
      <c r="LV192" t="s">
        <v>193</v>
      </c>
      <c r="LW192" t="s">
        <v>193</v>
      </c>
      <c r="LX192" t="s">
        <v>193</v>
      </c>
      <c r="LY192" t="s">
        <v>193</v>
      </c>
      <c r="LZ192" t="s">
        <v>193</v>
      </c>
      <c r="MA192" t="s">
        <v>193</v>
      </c>
      <c r="MB192" t="s">
        <v>193</v>
      </c>
      <c r="MC192" t="s">
        <v>193</v>
      </c>
      <c r="MD192" t="s">
        <v>193</v>
      </c>
      <c r="ME192" t="s">
        <v>193</v>
      </c>
      <c r="MF192" t="s">
        <v>193</v>
      </c>
      <c r="MG192" t="s">
        <v>193</v>
      </c>
      <c r="MH192" t="s">
        <v>193</v>
      </c>
      <c r="MI192" t="s">
        <v>193</v>
      </c>
      <c r="MJ192" t="s">
        <v>193</v>
      </c>
      <c r="MK192" t="s">
        <v>193</v>
      </c>
      <c r="ML192" t="s">
        <v>193</v>
      </c>
      <c r="MM192" t="s">
        <v>193</v>
      </c>
      <c r="MN192" t="s">
        <v>193</v>
      </c>
      <c r="MO192" t="s">
        <v>193</v>
      </c>
      <c r="MP192" t="s">
        <v>193</v>
      </c>
      <c r="MQ192" t="s">
        <v>193</v>
      </c>
      <c r="MR192" t="s">
        <v>193</v>
      </c>
      <c r="MS192" t="s">
        <v>193</v>
      </c>
      <c r="MT192" t="s">
        <v>193</v>
      </c>
      <c r="MU192" t="s">
        <v>193</v>
      </c>
      <c r="MV192" t="s">
        <v>193</v>
      </c>
      <c r="MW192" t="s">
        <v>193</v>
      </c>
      <c r="MX192" t="s">
        <v>193</v>
      </c>
      <c r="MY192" t="s">
        <v>193</v>
      </c>
      <c r="MZ192" t="s">
        <v>193</v>
      </c>
      <c r="NA192" t="s">
        <v>193</v>
      </c>
      <c r="NB192" t="s">
        <v>193</v>
      </c>
      <c r="NC192">
        <v>196891095</v>
      </c>
      <c r="ND192" t="s">
        <v>3684</v>
      </c>
      <c r="NE192" t="s">
        <v>4485</v>
      </c>
      <c r="NF192" t="s">
        <v>193</v>
      </c>
      <c r="NG192" t="s">
        <v>699</v>
      </c>
      <c r="NH192" t="s">
        <v>700</v>
      </c>
      <c r="NI192" t="s">
        <v>611</v>
      </c>
      <c r="NJ192" t="s">
        <v>193</v>
      </c>
      <c r="NK192">
        <v>194</v>
      </c>
    </row>
    <row r="193" spans="1:375" x14ac:dyDescent="0.35">
      <c r="A193" t="s">
        <v>4486</v>
      </c>
      <c r="B193" t="s">
        <v>4487</v>
      </c>
      <c r="C193" t="s">
        <v>3622</v>
      </c>
      <c r="D193">
        <v>0.3006944444423425</v>
      </c>
      <c r="E193" t="s">
        <v>193</v>
      </c>
      <c r="F193" t="s">
        <v>193</v>
      </c>
      <c r="G193" t="s">
        <v>809</v>
      </c>
      <c r="H193" t="s">
        <v>3622</v>
      </c>
      <c r="I193" t="s">
        <v>3662</v>
      </c>
      <c r="J193" t="s">
        <v>193</v>
      </c>
      <c r="K193" t="s">
        <v>4443</v>
      </c>
      <c r="L193" t="s">
        <v>3662</v>
      </c>
      <c r="M193" t="s">
        <v>3662</v>
      </c>
      <c r="N193" t="s">
        <v>3663</v>
      </c>
      <c r="O193" t="s">
        <v>193</v>
      </c>
      <c r="P193" t="s">
        <v>4444</v>
      </c>
      <c r="Q193" t="s">
        <v>3663</v>
      </c>
      <c r="R193" t="s">
        <v>3663</v>
      </c>
      <c r="S193" t="s">
        <v>123</v>
      </c>
      <c r="T193" t="s">
        <v>124</v>
      </c>
      <c r="U193" t="s">
        <v>1975</v>
      </c>
      <c r="V193" t="s">
        <v>124</v>
      </c>
      <c r="W193" t="s">
        <v>2474</v>
      </c>
      <c r="X193" t="s">
        <v>2473</v>
      </c>
      <c r="Y193" t="s">
        <v>2474</v>
      </c>
      <c r="Z193" t="s">
        <v>3664</v>
      </c>
      <c r="AA193" t="s">
        <v>193</v>
      </c>
      <c r="AB193" t="s">
        <v>4445</v>
      </c>
      <c r="AC193" t="s">
        <v>3664</v>
      </c>
      <c r="AD193" t="s">
        <v>3664</v>
      </c>
      <c r="AE193" t="s">
        <v>3665</v>
      </c>
      <c r="AF193" t="s">
        <v>193</v>
      </c>
      <c r="AG193" t="s">
        <v>4446</v>
      </c>
      <c r="AH193" t="s">
        <v>3665</v>
      </c>
      <c r="AI193" t="s">
        <v>3665</v>
      </c>
      <c r="AJ193" t="s">
        <v>536</v>
      </c>
      <c r="AK193" t="s">
        <v>3317</v>
      </c>
      <c r="AL193" t="s">
        <v>109</v>
      </c>
      <c r="AM193" t="s">
        <v>193</v>
      </c>
      <c r="AN193" t="s">
        <v>109</v>
      </c>
      <c r="AO193" t="s">
        <v>193</v>
      </c>
      <c r="AP193" t="s">
        <v>491</v>
      </c>
      <c r="AQ193" t="s">
        <v>193</v>
      </c>
      <c r="AR193" t="s">
        <v>193</v>
      </c>
      <c r="AS193" t="s">
        <v>193</v>
      </c>
      <c r="AT193" t="s">
        <v>193</v>
      </c>
      <c r="AU193" t="s">
        <v>193</v>
      </c>
      <c r="AV193" t="s">
        <v>193</v>
      </c>
      <c r="AW193" t="s">
        <v>193</v>
      </c>
      <c r="AX193" t="s">
        <v>193</v>
      </c>
      <c r="AY193" t="s">
        <v>193</v>
      </c>
      <c r="AZ193" t="s">
        <v>193</v>
      </c>
      <c r="BA193" t="s">
        <v>193</v>
      </c>
      <c r="BB193" t="s">
        <v>193</v>
      </c>
      <c r="BC193" t="s">
        <v>193</v>
      </c>
      <c r="BD193" t="s">
        <v>193</v>
      </c>
      <c r="BE193" t="s">
        <v>193</v>
      </c>
      <c r="BF193" t="s">
        <v>193</v>
      </c>
      <c r="BG193" t="s">
        <v>193</v>
      </c>
      <c r="BH193" t="s">
        <v>193</v>
      </c>
      <c r="BI193" t="s">
        <v>193</v>
      </c>
      <c r="BJ193" t="s">
        <v>193</v>
      </c>
      <c r="BK193" t="s">
        <v>193</v>
      </c>
      <c r="BL193" t="s">
        <v>193</v>
      </c>
      <c r="BM193" t="s">
        <v>193</v>
      </c>
      <c r="BN193" t="s">
        <v>193</v>
      </c>
      <c r="BO193" t="s">
        <v>193</v>
      </c>
      <c r="BP193" t="s">
        <v>193</v>
      </c>
      <c r="BQ193" t="s">
        <v>193</v>
      </c>
      <c r="BR193" t="s">
        <v>193</v>
      </c>
      <c r="BS193" t="s">
        <v>193</v>
      </c>
      <c r="BT193" t="s">
        <v>193</v>
      </c>
      <c r="BU193" t="s">
        <v>193</v>
      </c>
      <c r="BV193" t="s">
        <v>193</v>
      </c>
      <c r="BW193" t="s">
        <v>193</v>
      </c>
      <c r="BX193" t="s">
        <v>193</v>
      </c>
      <c r="BY193" t="s">
        <v>193</v>
      </c>
      <c r="BZ193" t="s">
        <v>193</v>
      </c>
      <c r="CA193" t="s">
        <v>193</v>
      </c>
      <c r="CB193" t="s">
        <v>193</v>
      </c>
      <c r="CC193" t="s">
        <v>193</v>
      </c>
      <c r="CD193" t="s">
        <v>193</v>
      </c>
      <c r="CE193" t="s">
        <v>193</v>
      </c>
      <c r="CF193" t="s">
        <v>193</v>
      </c>
      <c r="CG193" t="s">
        <v>193</v>
      </c>
      <c r="CH193" t="s">
        <v>193</v>
      </c>
      <c r="CI193" t="s">
        <v>193</v>
      </c>
      <c r="CJ193" t="s">
        <v>193</v>
      </c>
      <c r="CK193" t="s">
        <v>193</v>
      </c>
      <c r="CL193" t="s">
        <v>193</v>
      </c>
      <c r="CM193" t="s">
        <v>193</v>
      </c>
      <c r="CN193" t="s">
        <v>193</v>
      </c>
      <c r="CO193" t="s">
        <v>193</v>
      </c>
      <c r="CP193" t="s">
        <v>193</v>
      </c>
      <c r="CQ193" t="s">
        <v>193</v>
      </c>
      <c r="CR193" t="s">
        <v>193</v>
      </c>
      <c r="CS193" t="s">
        <v>193</v>
      </c>
      <c r="CT193" t="s">
        <v>193</v>
      </c>
      <c r="CU193" t="s">
        <v>193</v>
      </c>
      <c r="CV193" t="s">
        <v>193</v>
      </c>
      <c r="CW193" t="s">
        <v>193</v>
      </c>
      <c r="CX193" t="s">
        <v>193</v>
      </c>
      <c r="CY193" t="s">
        <v>193</v>
      </c>
      <c r="CZ193" t="s">
        <v>193</v>
      </c>
      <c r="DA193" t="s">
        <v>193</v>
      </c>
      <c r="DB193" t="s">
        <v>193</v>
      </c>
      <c r="DC193" t="s">
        <v>193</v>
      </c>
      <c r="DD193" t="s">
        <v>193</v>
      </c>
      <c r="DE193" t="s">
        <v>193</v>
      </c>
      <c r="DF193" t="s">
        <v>193</v>
      </c>
      <c r="DG193" t="s">
        <v>193</v>
      </c>
      <c r="DH193" t="s">
        <v>193</v>
      </c>
      <c r="DI193" t="s">
        <v>193</v>
      </c>
      <c r="DJ193" t="s">
        <v>193</v>
      </c>
      <c r="DK193" t="s">
        <v>193</v>
      </c>
      <c r="DL193" t="s">
        <v>193</v>
      </c>
      <c r="DM193" t="s">
        <v>193</v>
      </c>
      <c r="DN193" t="s">
        <v>193</v>
      </c>
      <c r="DO193" t="s">
        <v>193</v>
      </c>
      <c r="DP193" t="s">
        <v>193</v>
      </c>
      <c r="DQ193" t="s">
        <v>193</v>
      </c>
      <c r="DR193" t="s">
        <v>193</v>
      </c>
      <c r="DS193" t="s">
        <v>193</v>
      </c>
      <c r="DT193" t="s">
        <v>193</v>
      </c>
      <c r="DU193" t="s">
        <v>193</v>
      </c>
      <c r="DV193" t="s">
        <v>193</v>
      </c>
      <c r="DW193" t="s">
        <v>193</v>
      </c>
      <c r="DX193" t="s">
        <v>193</v>
      </c>
      <c r="DY193" t="s">
        <v>193</v>
      </c>
      <c r="DZ193" t="s">
        <v>193</v>
      </c>
      <c r="EA193" t="s">
        <v>193</v>
      </c>
      <c r="EB193" t="s">
        <v>193</v>
      </c>
      <c r="EC193" t="s">
        <v>193</v>
      </c>
      <c r="ED193" t="s">
        <v>193</v>
      </c>
      <c r="EE193" t="s">
        <v>193</v>
      </c>
      <c r="EF193" t="s">
        <v>193</v>
      </c>
      <c r="EG193" t="s">
        <v>193</v>
      </c>
      <c r="EH193" t="s">
        <v>193</v>
      </c>
      <c r="EI193" t="s">
        <v>193</v>
      </c>
      <c r="EJ193" t="s">
        <v>193</v>
      </c>
      <c r="EK193" t="s">
        <v>193</v>
      </c>
      <c r="EL193" t="s">
        <v>193</v>
      </c>
      <c r="EM193" t="s">
        <v>193</v>
      </c>
      <c r="EN193" t="s">
        <v>193</v>
      </c>
      <c r="EO193" t="s">
        <v>193</v>
      </c>
      <c r="EP193" t="s">
        <v>193</v>
      </c>
      <c r="EQ193" t="s">
        <v>193</v>
      </c>
      <c r="ER193" t="s">
        <v>193</v>
      </c>
      <c r="ES193" t="s">
        <v>193</v>
      </c>
      <c r="ET193" t="s">
        <v>193</v>
      </c>
      <c r="EU193" t="s">
        <v>193</v>
      </c>
      <c r="EV193" t="s">
        <v>193</v>
      </c>
      <c r="EW193" t="s">
        <v>193</v>
      </c>
      <c r="EX193" t="s">
        <v>193</v>
      </c>
      <c r="EY193" t="s">
        <v>193</v>
      </c>
      <c r="EZ193" t="s">
        <v>193</v>
      </c>
      <c r="FA193" t="s">
        <v>193</v>
      </c>
      <c r="FB193" t="s">
        <v>193</v>
      </c>
      <c r="FC193" t="s">
        <v>193</v>
      </c>
      <c r="FD193" t="s">
        <v>193</v>
      </c>
      <c r="FE193" t="s">
        <v>193</v>
      </c>
      <c r="FF193" t="s">
        <v>193</v>
      </c>
      <c r="FG193" t="s">
        <v>193</v>
      </c>
      <c r="FH193" t="s">
        <v>193</v>
      </c>
      <c r="FI193" t="s">
        <v>193</v>
      </c>
      <c r="FJ193" t="s">
        <v>193</v>
      </c>
      <c r="FK193" t="s">
        <v>193</v>
      </c>
      <c r="FL193" t="s">
        <v>193</v>
      </c>
      <c r="FM193" t="s">
        <v>193</v>
      </c>
      <c r="FN193" t="s">
        <v>193</v>
      </c>
      <c r="FO193" t="s">
        <v>193</v>
      </c>
      <c r="FP193" t="s">
        <v>193</v>
      </c>
      <c r="FQ193" t="s">
        <v>193</v>
      </c>
      <c r="FR193" t="s">
        <v>193</v>
      </c>
      <c r="FS193" t="s">
        <v>193</v>
      </c>
      <c r="FT193" t="s">
        <v>193</v>
      </c>
      <c r="FU193" t="s">
        <v>193</v>
      </c>
      <c r="FV193" t="s">
        <v>193</v>
      </c>
      <c r="FW193" t="s">
        <v>193</v>
      </c>
      <c r="FX193" t="s">
        <v>193</v>
      </c>
      <c r="FY193" t="s">
        <v>193</v>
      </c>
      <c r="FZ193" t="s">
        <v>193</v>
      </c>
      <c r="GA193" t="s">
        <v>193</v>
      </c>
      <c r="GB193" t="s">
        <v>193</v>
      </c>
      <c r="GC193" t="s">
        <v>193</v>
      </c>
      <c r="GD193" t="s">
        <v>193</v>
      </c>
      <c r="GE193" t="s">
        <v>193</v>
      </c>
      <c r="GF193" t="s">
        <v>193</v>
      </c>
      <c r="GG193" t="s">
        <v>193</v>
      </c>
      <c r="GH193" t="s">
        <v>193</v>
      </c>
      <c r="GI193" t="s">
        <v>193</v>
      </c>
      <c r="GJ193" t="s">
        <v>193</v>
      </c>
      <c r="GK193" t="s">
        <v>193</v>
      </c>
      <c r="GL193" t="s">
        <v>193</v>
      </c>
      <c r="GM193" t="s">
        <v>193</v>
      </c>
      <c r="GN193" t="s">
        <v>193</v>
      </c>
      <c r="GO193" t="s">
        <v>193</v>
      </c>
      <c r="GP193" t="s">
        <v>193</v>
      </c>
      <c r="GQ193" t="s">
        <v>193</v>
      </c>
      <c r="GR193" t="s">
        <v>193</v>
      </c>
      <c r="GS193" t="s">
        <v>193</v>
      </c>
      <c r="GT193" t="s">
        <v>193</v>
      </c>
      <c r="GU193" t="s">
        <v>193</v>
      </c>
      <c r="GV193" t="s">
        <v>193</v>
      </c>
      <c r="GW193" t="s">
        <v>193</v>
      </c>
      <c r="GX193" t="s">
        <v>193</v>
      </c>
      <c r="GY193" t="s">
        <v>193</v>
      </c>
      <c r="GZ193" t="s">
        <v>193</v>
      </c>
      <c r="HA193" t="s">
        <v>193</v>
      </c>
      <c r="HB193" t="s">
        <v>193</v>
      </c>
      <c r="HC193" t="s">
        <v>193</v>
      </c>
      <c r="HD193" t="s">
        <v>193</v>
      </c>
      <c r="HE193" t="s">
        <v>193</v>
      </c>
      <c r="HF193" t="s">
        <v>193</v>
      </c>
      <c r="HG193" t="s">
        <v>193</v>
      </c>
      <c r="HH193" t="s">
        <v>193</v>
      </c>
      <c r="HI193" t="s">
        <v>193</v>
      </c>
      <c r="HJ193" t="s">
        <v>193</v>
      </c>
      <c r="HK193" t="s">
        <v>193</v>
      </c>
      <c r="HL193" t="s">
        <v>193</v>
      </c>
      <c r="HM193" t="s">
        <v>193</v>
      </c>
      <c r="HN193" t="s">
        <v>193</v>
      </c>
      <c r="HO193" t="s">
        <v>193</v>
      </c>
      <c r="HP193" t="s">
        <v>193</v>
      </c>
      <c r="HQ193" t="s">
        <v>193</v>
      </c>
      <c r="HR193" t="s">
        <v>193</v>
      </c>
      <c r="HS193" t="s">
        <v>193</v>
      </c>
      <c r="HT193" t="s">
        <v>193</v>
      </c>
      <c r="HU193" t="s">
        <v>193</v>
      </c>
      <c r="HV193" t="s">
        <v>193</v>
      </c>
      <c r="HW193" t="s">
        <v>193</v>
      </c>
      <c r="HX193" t="s">
        <v>193</v>
      </c>
      <c r="HY193" t="s">
        <v>193</v>
      </c>
      <c r="HZ193" t="s">
        <v>193</v>
      </c>
      <c r="IA193" t="s">
        <v>193</v>
      </c>
      <c r="IB193" t="s">
        <v>193</v>
      </c>
      <c r="IC193" t="s">
        <v>193</v>
      </c>
      <c r="ID193" t="s">
        <v>193</v>
      </c>
      <c r="IE193" t="s">
        <v>193</v>
      </c>
      <c r="IF193" t="s">
        <v>193</v>
      </c>
      <c r="IG193" t="s">
        <v>193</v>
      </c>
      <c r="IH193" t="s">
        <v>193</v>
      </c>
      <c r="II193" t="s">
        <v>193</v>
      </c>
      <c r="IJ193" t="s">
        <v>193</v>
      </c>
      <c r="IK193" t="s">
        <v>193</v>
      </c>
      <c r="IL193" t="s">
        <v>193</v>
      </c>
      <c r="IM193" t="s">
        <v>193</v>
      </c>
      <c r="IN193" t="s">
        <v>193</v>
      </c>
      <c r="IO193" t="s">
        <v>193</v>
      </c>
      <c r="IP193" t="s">
        <v>193</v>
      </c>
      <c r="IQ193" t="s">
        <v>193</v>
      </c>
      <c r="IR193" t="s">
        <v>193</v>
      </c>
      <c r="IS193" t="s">
        <v>193</v>
      </c>
      <c r="IT193" t="s">
        <v>193</v>
      </c>
      <c r="IU193" t="s">
        <v>193</v>
      </c>
      <c r="IV193" t="s">
        <v>193</v>
      </c>
      <c r="IW193" t="s">
        <v>193</v>
      </c>
      <c r="IX193" t="s">
        <v>193</v>
      </c>
      <c r="IY193" t="s">
        <v>193</v>
      </c>
      <c r="IZ193" t="s">
        <v>193</v>
      </c>
      <c r="JA193" t="s">
        <v>193</v>
      </c>
      <c r="JB193" t="s">
        <v>193</v>
      </c>
      <c r="JC193" t="s">
        <v>193</v>
      </c>
      <c r="JD193" t="s">
        <v>193</v>
      </c>
      <c r="JE193" t="s">
        <v>193</v>
      </c>
      <c r="JF193" t="s">
        <v>193</v>
      </c>
      <c r="JG193" t="s">
        <v>193</v>
      </c>
      <c r="JH193" t="s">
        <v>193</v>
      </c>
      <c r="JI193" t="s">
        <v>193</v>
      </c>
      <c r="JJ193" t="s">
        <v>193</v>
      </c>
      <c r="JK193" t="s">
        <v>193</v>
      </c>
      <c r="JL193" t="s">
        <v>193</v>
      </c>
      <c r="JM193" t="s">
        <v>193</v>
      </c>
      <c r="JN193" t="s">
        <v>193</v>
      </c>
      <c r="JO193" t="s">
        <v>193</v>
      </c>
      <c r="JP193" t="s">
        <v>193</v>
      </c>
      <c r="JQ193" t="s">
        <v>193</v>
      </c>
      <c r="JR193" t="s">
        <v>193</v>
      </c>
      <c r="JS193" t="s">
        <v>193</v>
      </c>
      <c r="JT193" t="s">
        <v>193</v>
      </c>
      <c r="JU193" t="s">
        <v>193</v>
      </c>
      <c r="JV193" t="s">
        <v>193</v>
      </c>
      <c r="JW193" t="s">
        <v>193</v>
      </c>
      <c r="JX193" t="s">
        <v>193</v>
      </c>
      <c r="JY193" t="s">
        <v>193</v>
      </c>
      <c r="JZ193" t="s">
        <v>193</v>
      </c>
      <c r="KA193" t="s">
        <v>193</v>
      </c>
      <c r="KB193" t="s">
        <v>193</v>
      </c>
      <c r="KC193" t="s">
        <v>193</v>
      </c>
      <c r="KD193" t="s">
        <v>193</v>
      </c>
      <c r="KE193" t="s">
        <v>193</v>
      </c>
      <c r="KF193" t="s">
        <v>193</v>
      </c>
      <c r="KG193" t="s">
        <v>193</v>
      </c>
      <c r="KH193" t="s">
        <v>193</v>
      </c>
      <c r="KI193" t="s">
        <v>193</v>
      </c>
      <c r="KJ193" t="s">
        <v>193</v>
      </c>
      <c r="KK193" t="s">
        <v>193</v>
      </c>
      <c r="KL193" t="s">
        <v>193</v>
      </c>
      <c r="KM193" t="s">
        <v>193</v>
      </c>
      <c r="KN193" t="s">
        <v>193</v>
      </c>
      <c r="KO193" t="s">
        <v>193</v>
      </c>
      <c r="KP193" t="s">
        <v>193</v>
      </c>
      <c r="KQ193" t="s">
        <v>193</v>
      </c>
      <c r="KR193" t="s">
        <v>193</v>
      </c>
      <c r="KS193" t="s">
        <v>193</v>
      </c>
      <c r="KT193" t="s">
        <v>193</v>
      </c>
      <c r="KU193" t="s">
        <v>109</v>
      </c>
      <c r="KV193" t="s">
        <v>505</v>
      </c>
      <c r="KW193" t="s">
        <v>3318</v>
      </c>
      <c r="KX193" t="s">
        <v>193</v>
      </c>
      <c r="KY193" t="s">
        <v>506</v>
      </c>
      <c r="KZ193" t="s">
        <v>3319</v>
      </c>
      <c r="LA193" t="s">
        <v>3318</v>
      </c>
      <c r="LB193" t="s">
        <v>810</v>
      </c>
      <c r="LC193" t="s">
        <v>193</v>
      </c>
      <c r="LD193" t="s">
        <v>3360</v>
      </c>
      <c r="LE193" t="s">
        <v>797</v>
      </c>
      <c r="LF193" t="s">
        <v>798</v>
      </c>
      <c r="LG193" t="s">
        <v>799</v>
      </c>
      <c r="LH193" t="s">
        <v>193</v>
      </c>
      <c r="LI193" t="s">
        <v>193</v>
      </c>
      <c r="LJ193" t="s">
        <v>193</v>
      </c>
      <c r="LK193" t="s">
        <v>193</v>
      </c>
      <c r="LL193" t="s">
        <v>193</v>
      </c>
      <c r="LM193">
        <v>25</v>
      </c>
      <c r="LN193">
        <v>5</v>
      </c>
      <c r="LO193" t="s">
        <v>193</v>
      </c>
      <c r="LP193" t="s">
        <v>156</v>
      </c>
      <c r="LQ193">
        <v>5</v>
      </c>
      <c r="LR193" t="s">
        <v>132</v>
      </c>
      <c r="LS193" t="s">
        <v>193</v>
      </c>
      <c r="LT193" t="s">
        <v>114</v>
      </c>
      <c r="LU193" t="s">
        <v>193</v>
      </c>
      <c r="LV193" t="s">
        <v>193</v>
      </c>
      <c r="LW193" t="s">
        <v>193</v>
      </c>
      <c r="LX193" t="s">
        <v>193</v>
      </c>
      <c r="LY193" t="s">
        <v>193</v>
      </c>
      <c r="LZ193" t="s">
        <v>193</v>
      </c>
      <c r="MA193" t="s">
        <v>193</v>
      </c>
      <c r="MB193" t="s">
        <v>193</v>
      </c>
      <c r="MC193" t="s">
        <v>193</v>
      </c>
      <c r="MD193" t="s">
        <v>193</v>
      </c>
      <c r="ME193" t="s">
        <v>193</v>
      </c>
      <c r="MF193" t="s">
        <v>193</v>
      </c>
      <c r="MG193" t="s">
        <v>193</v>
      </c>
      <c r="MH193" t="s">
        <v>109</v>
      </c>
      <c r="MI193" t="s">
        <v>3469</v>
      </c>
      <c r="MJ193">
        <v>1</v>
      </c>
      <c r="MK193">
        <v>0</v>
      </c>
      <c r="ML193">
        <v>0</v>
      </c>
      <c r="MM193" t="s">
        <v>193</v>
      </c>
      <c r="MN193" t="s">
        <v>3361</v>
      </c>
      <c r="MO193">
        <v>0</v>
      </c>
      <c r="MP193">
        <v>1</v>
      </c>
      <c r="MQ193">
        <v>0</v>
      </c>
      <c r="MR193">
        <v>0</v>
      </c>
      <c r="MS193">
        <v>0</v>
      </c>
      <c r="MT193">
        <v>0</v>
      </c>
      <c r="MU193" t="s">
        <v>193</v>
      </c>
      <c r="MV193" t="s">
        <v>193</v>
      </c>
      <c r="MW193" t="s">
        <v>193</v>
      </c>
      <c r="MX193" t="s">
        <v>193</v>
      </c>
      <c r="MY193" t="s">
        <v>193</v>
      </c>
      <c r="MZ193" t="s">
        <v>193</v>
      </c>
      <c r="NA193" t="s">
        <v>193</v>
      </c>
      <c r="NB193" t="s">
        <v>193</v>
      </c>
      <c r="NC193">
        <v>196891116</v>
      </c>
      <c r="ND193" t="s">
        <v>3686</v>
      </c>
      <c r="NE193" t="s">
        <v>4488</v>
      </c>
      <c r="NF193" t="s">
        <v>193</v>
      </c>
      <c r="NG193" t="s">
        <v>699</v>
      </c>
      <c r="NH193" t="s">
        <v>700</v>
      </c>
      <c r="NI193" t="s">
        <v>611</v>
      </c>
      <c r="NJ193" t="s">
        <v>193</v>
      </c>
      <c r="NK193">
        <v>195</v>
      </c>
    </row>
    <row r="194" spans="1:375" x14ac:dyDescent="0.35">
      <c r="A194" t="s">
        <v>4489</v>
      </c>
      <c r="B194" t="s">
        <v>4490</v>
      </c>
      <c r="C194" t="s">
        <v>3622</v>
      </c>
      <c r="D194">
        <v>4.0476190476121179E-2</v>
      </c>
      <c r="E194" t="s">
        <v>193</v>
      </c>
      <c r="F194" t="s">
        <v>193</v>
      </c>
      <c r="G194" t="s">
        <v>809</v>
      </c>
      <c r="H194" t="s">
        <v>3622</v>
      </c>
      <c r="I194" t="s">
        <v>3662</v>
      </c>
      <c r="J194" t="s">
        <v>193</v>
      </c>
      <c r="K194" t="s">
        <v>4443</v>
      </c>
      <c r="L194" t="s">
        <v>3662</v>
      </c>
      <c r="M194" t="s">
        <v>3662</v>
      </c>
      <c r="N194" t="s">
        <v>3663</v>
      </c>
      <c r="O194" t="s">
        <v>193</v>
      </c>
      <c r="P194" t="s">
        <v>4444</v>
      </c>
      <c r="Q194" t="s">
        <v>3663</v>
      </c>
      <c r="R194" t="s">
        <v>3663</v>
      </c>
      <c r="S194" t="s">
        <v>123</v>
      </c>
      <c r="T194" t="s">
        <v>124</v>
      </c>
      <c r="U194" t="s">
        <v>1975</v>
      </c>
      <c r="V194" t="s">
        <v>124</v>
      </c>
      <c r="W194" t="s">
        <v>2474</v>
      </c>
      <c r="X194" t="s">
        <v>2473</v>
      </c>
      <c r="Y194" t="s">
        <v>2474</v>
      </c>
      <c r="Z194" t="s">
        <v>3664</v>
      </c>
      <c r="AA194" t="s">
        <v>193</v>
      </c>
      <c r="AB194" t="s">
        <v>4445</v>
      </c>
      <c r="AC194" t="s">
        <v>3664</v>
      </c>
      <c r="AD194" t="s">
        <v>3664</v>
      </c>
      <c r="AE194" t="s">
        <v>3665</v>
      </c>
      <c r="AF194" t="s">
        <v>193</v>
      </c>
      <c r="AG194" t="s">
        <v>4446</v>
      </c>
      <c r="AH194" t="s">
        <v>3665</v>
      </c>
      <c r="AI194" t="s">
        <v>3665</v>
      </c>
      <c r="AJ194" t="s">
        <v>536</v>
      </c>
      <c r="AK194" t="s">
        <v>490</v>
      </c>
      <c r="AL194" t="s">
        <v>109</v>
      </c>
      <c r="AM194" t="s">
        <v>193</v>
      </c>
      <c r="AN194" t="s">
        <v>109</v>
      </c>
      <c r="AO194" t="s">
        <v>193</v>
      </c>
      <c r="AP194" t="s">
        <v>491</v>
      </c>
      <c r="AQ194" t="s">
        <v>193</v>
      </c>
      <c r="AR194" t="s">
        <v>193</v>
      </c>
      <c r="AS194" t="s">
        <v>496</v>
      </c>
      <c r="AT194" t="s">
        <v>193</v>
      </c>
      <c r="AU194" t="s">
        <v>3554</v>
      </c>
      <c r="AV194">
        <v>0</v>
      </c>
      <c r="AW194">
        <v>0</v>
      </c>
      <c r="AX194">
        <v>0</v>
      </c>
      <c r="AY194">
        <v>1</v>
      </c>
      <c r="AZ194">
        <v>0</v>
      </c>
      <c r="BA194">
        <v>0</v>
      </c>
      <c r="BB194">
        <v>0</v>
      </c>
      <c r="BC194" t="s">
        <v>3953</v>
      </c>
      <c r="BD194" t="s">
        <v>3554</v>
      </c>
      <c r="BE194" t="s">
        <v>112</v>
      </c>
      <c r="BF194">
        <v>1</v>
      </c>
      <c r="BG194">
        <v>0</v>
      </c>
      <c r="BH194">
        <v>0</v>
      </c>
      <c r="BI194">
        <v>0</v>
      </c>
      <c r="BJ194">
        <v>0</v>
      </c>
      <c r="BK194">
        <v>0</v>
      </c>
      <c r="BL194">
        <v>0</v>
      </c>
      <c r="BM194">
        <v>0</v>
      </c>
      <c r="BN194">
        <v>0</v>
      </c>
      <c r="BO194">
        <v>0</v>
      </c>
      <c r="BP194" t="s">
        <v>193</v>
      </c>
      <c r="BQ194" t="s">
        <v>113</v>
      </c>
      <c r="BR194" t="s">
        <v>501</v>
      </c>
      <c r="BS194" t="s">
        <v>193</v>
      </c>
      <c r="BT194" t="s">
        <v>193</v>
      </c>
      <c r="BU194" t="s">
        <v>193</v>
      </c>
      <c r="BV194" t="s">
        <v>193</v>
      </c>
      <c r="BW194" t="s">
        <v>193</v>
      </c>
      <c r="BX194" t="s">
        <v>193</v>
      </c>
      <c r="BY194" t="s">
        <v>193</v>
      </c>
      <c r="BZ194" t="s">
        <v>193</v>
      </c>
      <c r="CA194" t="s">
        <v>193</v>
      </c>
      <c r="CB194" t="s">
        <v>193</v>
      </c>
      <c r="CC194" t="s">
        <v>193</v>
      </c>
      <c r="CD194" t="s">
        <v>193</v>
      </c>
      <c r="CE194" t="s">
        <v>193</v>
      </c>
      <c r="CF194" t="s">
        <v>193</v>
      </c>
      <c r="CG194" t="s">
        <v>193</v>
      </c>
      <c r="CH194" t="s">
        <v>193</v>
      </c>
      <c r="CI194" t="s">
        <v>193</v>
      </c>
      <c r="CJ194" t="s">
        <v>193</v>
      </c>
      <c r="CK194" t="s">
        <v>193</v>
      </c>
      <c r="CL194" t="s">
        <v>193</v>
      </c>
      <c r="CM194" t="s">
        <v>193</v>
      </c>
      <c r="CN194" t="s">
        <v>193</v>
      </c>
      <c r="CO194" t="s">
        <v>193</v>
      </c>
      <c r="CP194" t="s">
        <v>193</v>
      </c>
      <c r="CQ194" t="s">
        <v>193</v>
      </c>
      <c r="CR194" t="s">
        <v>193</v>
      </c>
      <c r="CS194" t="s">
        <v>193</v>
      </c>
      <c r="CT194" t="s">
        <v>193</v>
      </c>
      <c r="CU194" t="s">
        <v>193</v>
      </c>
      <c r="CV194" t="s">
        <v>193</v>
      </c>
      <c r="CW194" t="s">
        <v>193</v>
      </c>
      <c r="CX194" t="s">
        <v>193</v>
      </c>
      <c r="CY194" t="s">
        <v>193</v>
      </c>
      <c r="CZ194" t="s">
        <v>193</v>
      </c>
      <c r="DA194" t="s">
        <v>193</v>
      </c>
      <c r="DB194" t="s">
        <v>193</v>
      </c>
      <c r="DC194" t="s">
        <v>193</v>
      </c>
      <c r="DD194" t="s">
        <v>193</v>
      </c>
      <c r="DE194" t="s">
        <v>193</v>
      </c>
      <c r="DF194" t="s">
        <v>193</v>
      </c>
      <c r="DG194" t="s">
        <v>193</v>
      </c>
      <c r="DH194" t="s">
        <v>193</v>
      </c>
      <c r="DI194" t="s">
        <v>193</v>
      </c>
      <c r="DJ194" t="s">
        <v>193</v>
      </c>
      <c r="DK194" t="s">
        <v>193</v>
      </c>
      <c r="DL194" t="s">
        <v>193</v>
      </c>
      <c r="DM194" t="s">
        <v>193</v>
      </c>
      <c r="DN194" t="s">
        <v>193</v>
      </c>
      <c r="DO194" t="s">
        <v>193</v>
      </c>
      <c r="DP194" t="s">
        <v>193</v>
      </c>
      <c r="DQ194" t="s">
        <v>193</v>
      </c>
      <c r="DR194" t="s">
        <v>193</v>
      </c>
      <c r="DS194" t="s">
        <v>193</v>
      </c>
      <c r="DT194" t="s">
        <v>193</v>
      </c>
      <c r="DU194" t="s">
        <v>193</v>
      </c>
      <c r="DV194" t="s">
        <v>193</v>
      </c>
      <c r="DW194" t="s">
        <v>193</v>
      </c>
      <c r="DX194" t="s">
        <v>193</v>
      </c>
      <c r="DY194" t="s">
        <v>193</v>
      </c>
      <c r="DZ194" t="s">
        <v>193</v>
      </c>
      <c r="EA194" t="s">
        <v>193</v>
      </c>
      <c r="EB194" t="s">
        <v>193</v>
      </c>
      <c r="EC194" t="s">
        <v>193</v>
      </c>
      <c r="ED194" t="s">
        <v>193</v>
      </c>
      <c r="EE194" t="s">
        <v>193</v>
      </c>
      <c r="EF194" t="s">
        <v>193</v>
      </c>
      <c r="EG194" t="s">
        <v>193</v>
      </c>
      <c r="EH194" t="s">
        <v>193</v>
      </c>
      <c r="EI194" t="s">
        <v>193</v>
      </c>
      <c r="EJ194" t="s">
        <v>193</v>
      </c>
      <c r="EK194" t="s">
        <v>193</v>
      </c>
      <c r="EL194" t="s">
        <v>193</v>
      </c>
      <c r="EM194" t="s">
        <v>193</v>
      </c>
      <c r="EN194" t="s">
        <v>193</v>
      </c>
      <c r="EO194" t="s">
        <v>193</v>
      </c>
      <c r="EP194" t="s">
        <v>193</v>
      </c>
      <c r="EQ194" t="s">
        <v>193</v>
      </c>
      <c r="ER194" t="s">
        <v>193</v>
      </c>
      <c r="ES194" t="s">
        <v>193</v>
      </c>
      <c r="ET194" t="s">
        <v>193</v>
      </c>
      <c r="EU194" t="s">
        <v>193</v>
      </c>
      <c r="EV194" t="s">
        <v>193</v>
      </c>
      <c r="EW194" t="s">
        <v>193</v>
      </c>
      <c r="EX194" t="s">
        <v>193</v>
      </c>
      <c r="EY194" t="s">
        <v>193</v>
      </c>
      <c r="EZ194" t="s">
        <v>193</v>
      </c>
      <c r="FA194" t="s">
        <v>193</v>
      </c>
      <c r="FB194" t="s">
        <v>193</v>
      </c>
      <c r="FC194" t="s">
        <v>193</v>
      </c>
      <c r="FD194" t="s">
        <v>193</v>
      </c>
      <c r="FE194" t="s">
        <v>193</v>
      </c>
      <c r="FF194" t="s">
        <v>193</v>
      </c>
      <c r="FG194" t="s">
        <v>193</v>
      </c>
      <c r="FH194" t="s">
        <v>193</v>
      </c>
      <c r="FI194" t="s">
        <v>193</v>
      </c>
      <c r="FJ194" t="s">
        <v>193</v>
      </c>
      <c r="FK194" t="s">
        <v>193</v>
      </c>
      <c r="FL194" t="s">
        <v>193</v>
      </c>
      <c r="FM194" t="s">
        <v>193</v>
      </c>
      <c r="FN194" t="s">
        <v>193</v>
      </c>
      <c r="FO194" t="s">
        <v>193</v>
      </c>
      <c r="FP194" t="s">
        <v>193</v>
      </c>
      <c r="FQ194" t="s">
        <v>193</v>
      </c>
      <c r="FR194" t="s">
        <v>193</v>
      </c>
      <c r="FS194" t="s">
        <v>193</v>
      </c>
      <c r="FT194" t="s">
        <v>193</v>
      </c>
      <c r="FU194" t="s">
        <v>193</v>
      </c>
      <c r="FV194" t="s">
        <v>193</v>
      </c>
      <c r="FW194" t="s">
        <v>193</v>
      </c>
      <c r="FX194" t="s">
        <v>193</v>
      </c>
      <c r="FY194" t="s">
        <v>193</v>
      </c>
      <c r="FZ194" t="s">
        <v>193</v>
      </c>
      <c r="GA194" t="s">
        <v>193</v>
      </c>
      <c r="GB194" t="s">
        <v>193</v>
      </c>
      <c r="GC194" t="s">
        <v>193</v>
      </c>
      <c r="GD194" t="s">
        <v>193</v>
      </c>
      <c r="GE194" t="s">
        <v>193</v>
      </c>
      <c r="GF194" t="s">
        <v>193</v>
      </c>
      <c r="GG194" t="s">
        <v>193</v>
      </c>
      <c r="GH194" t="s">
        <v>193</v>
      </c>
      <c r="GI194" t="s">
        <v>193</v>
      </c>
      <c r="GJ194" t="s">
        <v>193</v>
      </c>
      <c r="GK194" t="s">
        <v>193</v>
      </c>
      <c r="GL194" t="s">
        <v>193</v>
      </c>
      <c r="GM194" t="s">
        <v>193</v>
      </c>
      <c r="GN194" t="s">
        <v>193</v>
      </c>
      <c r="GO194" t="s">
        <v>193</v>
      </c>
      <c r="GP194" t="s">
        <v>193</v>
      </c>
      <c r="GQ194" t="s">
        <v>193</v>
      </c>
      <c r="GR194" t="s">
        <v>193</v>
      </c>
      <c r="GS194" t="s">
        <v>193</v>
      </c>
      <c r="GT194" t="s">
        <v>193</v>
      </c>
      <c r="GU194" t="s">
        <v>193</v>
      </c>
      <c r="GV194" t="s">
        <v>193</v>
      </c>
      <c r="GW194" t="s">
        <v>193</v>
      </c>
      <c r="GX194" t="s">
        <v>193</v>
      </c>
      <c r="GY194" t="s">
        <v>193</v>
      </c>
      <c r="GZ194" t="s">
        <v>193</v>
      </c>
      <c r="HA194" t="s">
        <v>193</v>
      </c>
      <c r="HB194" t="s">
        <v>193</v>
      </c>
      <c r="HC194" t="s">
        <v>193</v>
      </c>
      <c r="HD194" t="s">
        <v>193</v>
      </c>
      <c r="HE194" t="s">
        <v>193</v>
      </c>
      <c r="HF194" t="s">
        <v>193</v>
      </c>
      <c r="HG194" t="s">
        <v>193</v>
      </c>
      <c r="HH194" t="s">
        <v>193</v>
      </c>
      <c r="HI194" t="s">
        <v>193</v>
      </c>
      <c r="HJ194" t="s">
        <v>193</v>
      </c>
      <c r="HK194" t="s">
        <v>193</v>
      </c>
      <c r="HL194" t="s">
        <v>193</v>
      </c>
      <c r="HM194" t="s">
        <v>193</v>
      </c>
      <c r="HN194" t="s">
        <v>193</v>
      </c>
      <c r="HO194" t="s">
        <v>193</v>
      </c>
      <c r="HP194" t="s">
        <v>193</v>
      </c>
      <c r="HQ194" t="s">
        <v>193</v>
      </c>
      <c r="HR194" t="s">
        <v>193</v>
      </c>
      <c r="HS194" t="s">
        <v>193</v>
      </c>
      <c r="HT194" t="s">
        <v>193</v>
      </c>
      <c r="HU194" t="s">
        <v>193</v>
      </c>
      <c r="HV194" t="s">
        <v>193</v>
      </c>
      <c r="HW194" t="s">
        <v>193</v>
      </c>
      <c r="HX194" t="s">
        <v>193</v>
      </c>
      <c r="HY194" t="s">
        <v>193</v>
      </c>
      <c r="HZ194" t="s">
        <v>193</v>
      </c>
      <c r="IA194" t="s">
        <v>193</v>
      </c>
      <c r="IB194" t="s">
        <v>193</v>
      </c>
      <c r="IC194" t="s">
        <v>193</v>
      </c>
      <c r="ID194" t="s">
        <v>193</v>
      </c>
      <c r="IE194" t="s">
        <v>193</v>
      </c>
      <c r="IF194" t="s">
        <v>193</v>
      </c>
      <c r="IG194" t="s">
        <v>193</v>
      </c>
      <c r="IH194" t="s">
        <v>193</v>
      </c>
      <c r="II194" t="s">
        <v>193</v>
      </c>
      <c r="IJ194" t="s">
        <v>193</v>
      </c>
      <c r="IK194" t="s">
        <v>193</v>
      </c>
      <c r="IL194" t="s">
        <v>193</v>
      </c>
      <c r="IM194" t="s">
        <v>193</v>
      </c>
      <c r="IN194" t="s">
        <v>3688</v>
      </c>
      <c r="IO194">
        <v>1</v>
      </c>
      <c r="IP194">
        <v>1</v>
      </c>
      <c r="IQ194">
        <v>1</v>
      </c>
      <c r="IR194">
        <v>1</v>
      </c>
      <c r="IS194">
        <v>1</v>
      </c>
      <c r="IT194">
        <v>1</v>
      </c>
      <c r="IU194">
        <v>1</v>
      </c>
      <c r="IV194">
        <v>0</v>
      </c>
      <c r="IW194" t="s">
        <v>3420</v>
      </c>
      <c r="IX194">
        <v>6000</v>
      </c>
      <c r="IY194" t="s">
        <v>193</v>
      </c>
      <c r="IZ194">
        <v>500</v>
      </c>
      <c r="JA194">
        <v>125</v>
      </c>
      <c r="JB194">
        <v>125</v>
      </c>
      <c r="JC194">
        <v>20</v>
      </c>
      <c r="JD194">
        <v>250</v>
      </c>
      <c r="JE194">
        <v>75</v>
      </c>
      <c r="JF194" t="s">
        <v>109</v>
      </c>
      <c r="JG194" t="s">
        <v>193</v>
      </c>
      <c r="JH194" t="s">
        <v>193</v>
      </c>
      <c r="JI194" t="s">
        <v>193</v>
      </c>
      <c r="JJ194" t="s">
        <v>193</v>
      </c>
      <c r="JK194" t="s">
        <v>193</v>
      </c>
      <c r="JL194" t="s">
        <v>193</v>
      </c>
      <c r="JM194" t="s">
        <v>193</v>
      </c>
      <c r="JN194" t="s">
        <v>193</v>
      </c>
      <c r="JO194" t="s">
        <v>193</v>
      </c>
      <c r="JP194" t="s">
        <v>193</v>
      </c>
      <c r="JQ194" t="s">
        <v>193</v>
      </c>
      <c r="JR194" t="s">
        <v>114</v>
      </c>
      <c r="JS194" t="s">
        <v>193</v>
      </c>
      <c r="JT194" t="s">
        <v>193</v>
      </c>
      <c r="JU194" t="s">
        <v>193</v>
      </c>
      <c r="JV194" t="s">
        <v>193</v>
      </c>
      <c r="JW194" t="s">
        <v>193</v>
      </c>
      <c r="JX194" t="s">
        <v>193</v>
      </c>
      <c r="JY194" t="s">
        <v>193</v>
      </c>
      <c r="JZ194" t="s">
        <v>193</v>
      </c>
      <c r="KA194" t="s">
        <v>3461</v>
      </c>
      <c r="KB194">
        <v>0</v>
      </c>
      <c r="KC194">
        <v>0</v>
      </c>
      <c r="KD194">
        <v>0</v>
      </c>
      <c r="KE194">
        <v>1</v>
      </c>
      <c r="KF194">
        <v>0</v>
      </c>
      <c r="KG194">
        <v>0</v>
      </c>
      <c r="KH194">
        <v>0</v>
      </c>
      <c r="KI194">
        <v>0</v>
      </c>
      <c r="KJ194" t="s">
        <v>193</v>
      </c>
      <c r="KK194" t="s">
        <v>109</v>
      </c>
      <c r="KL194" t="s">
        <v>193</v>
      </c>
      <c r="KM194" t="s">
        <v>3554</v>
      </c>
      <c r="KN194">
        <v>0</v>
      </c>
      <c r="KO194">
        <v>0</v>
      </c>
      <c r="KP194">
        <v>0</v>
      </c>
      <c r="KQ194">
        <v>1</v>
      </c>
      <c r="KR194">
        <v>0</v>
      </c>
      <c r="KS194">
        <v>0</v>
      </c>
      <c r="KT194">
        <v>0</v>
      </c>
      <c r="KU194" t="s">
        <v>193</v>
      </c>
      <c r="KV194" t="s">
        <v>193</v>
      </c>
      <c r="KW194" t="s">
        <v>193</v>
      </c>
      <c r="KX194" t="s">
        <v>193</v>
      </c>
      <c r="KY194" t="s">
        <v>193</v>
      </c>
      <c r="KZ194" t="s">
        <v>193</v>
      </c>
      <c r="LA194" t="s">
        <v>193</v>
      </c>
      <c r="LB194" t="s">
        <v>193</v>
      </c>
      <c r="LC194" t="s">
        <v>193</v>
      </c>
      <c r="LD194" t="s">
        <v>193</v>
      </c>
      <c r="LE194" t="s">
        <v>193</v>
      </c>
      <c r="LF194" t="s">
        <v>193</v>
      </c>
      <c r="LG194" t="s">
        <v>193</v>
      </c>
      <c r="LH194" t="s">
        <v>193</v>
      </c>
      <c r="LI194" t="s">
        <v>193</v>
      </c>
      <c r="LJ194" t="s">
        <v>193</v>
      </c>
      <c r="LK194" t="s">
        <v>193</v>
      </c>
      <c r="LL194" t="s">
        <v>193</v>
      </c>
      <c r="LM194" t="s">
        <v>193</v>
      </c>
      <c r="LN194" t="s">
        <v>193</v>
      </c>
      <c r="LO194" t="s">
        <v>193</v>
      </c>
      <c r="LP194" t="s">
        <v>193</v>
      </c>
      <c r="LQ194" t="s">
        <v>193</v>
      </c>
      <c r="LR194" t="s">
        <v>193</v>
      </c>
      <c r="LS194" t="s">
        <v>193</v>
      </c>
      <c r="LT194" t="s">
        <v>193</v>
      </c>
      <c r="LU194" t="s">
        <v>193</v>
      </c>
      <c r="LV194" t="s">
        <v>193</v>
      </c>
      <c r="LW194" t="s">
        <v>193</v>
      </c>
      <c r="LX194" t="s">
        <v>193</v>
      </c>
      <c r="LY194" t="s">
        <v>193</v>
      </c>
      <c r="LZ194" t="s">
        <v>193</v>
      </c>
      <c r="MA194" t="s">
        <v>193</v>
      </c>
      <c r="MB194" t="s">
        <v>193</v>
      </c>
      <c r="MC194" t="s">
        <v>193</v>
      </c>
      <c r="MD194" t="s">
        <v>193</v>
      </c>
      <c r="ME194" t="s">
        <v>193</v>
      </c>
      <c r="MF194" t="s">
        <v>193</v>
      </c>
      <c r="MG194" t="s">
        <v>193</v>
      </c>
      <c r="MH194" t="s">
        <v>193</v>
      </c>
      <c r="MI194" t="s">
        <v>193</v>
      </c>
      <c r="MJ194" t="s">
        <v>193</v>
      </c>
      <c r="MK194" t="s">
        <v>193</v>
      </c>
      <c r="ML194" t="s">
        <v>193</v>
      </c>
      <c r="MM194" t="s">
        <v>193</v>
      </c>
      <c r="MN194" t="s">
        <v>193</v>
      </c>
      <c r="MO194" t="s">
        <v>193</v>
      </c>
      <c r="MP194" t="s">
        <v>193</v>
      </c>
      <c r="MQ194" t="s">
        <v>193</v>
      </c>
      <c r="MR194" t="s">
        <v>193</v>
      </c>
      <c r="MS194" t="s">
        <v>193</v>
      </c>
      <c r="MT194" t="s">
        <v>193</v>
      </c>
      <c r="MU194" t="s">
        <v>193</v>
      </c>
      <c r="MV194" t="s">
        <v>193</v>
      </c>
      <c r="MW194" t="s">
        <v>193</v>
      </c>
      <c r="MX194" t="s">
        <v>193</v>
      </c>
      <c r="MY194" t="s">
        <v>193</v>
      </c>
      <c r="MZ194" t="s">
        <v>193</v>
      </c>
      <c r="NA194" t="s">
        <v>4491</v>
      </c>
      <c r="NB194" t="s">
        <v>193</v>
      </c>
      <c r="NC194">
        <v>196891144</v>
      </c>
      <c r="ND194" t="s">
        <v>3687</v>
      </c>
      <c r="NE194" t="s">
        <v>4492</v>
      </c>
      <c r="NF194" t="s">
        <v>193</v>
      </c>
      <c r="NG194" t="s">
        <v>699</v>
      </c>
      <c r="NH194" t="s">
        <v>700</v>
      </c>
      <c r="NI194" t="s">
        <v>611</v>
      </c>
      <c r="NJ194" t="s">
        <v>193</v>
      </c>
      <c r="NK194">
        <v>196</v>
      </c>
    </row>
    <row r="195" spans="1:375" x14ac:dyDescent="0.35">
      <c r="A195" t="s">
        <v>4493</v>
      </c>
      <c r="B195" t="s">
        <v>4494</v>
      </c>
      <c r="C195" t="s">
        <v>3622</v>
      </c>
      <c r="D195">
        <v>3.2500000001164153E-2</v>
      </c>
      <c r="E195" t="s">
        <v>193</v>
      </c>
      <c r="F195" t="s">
        <v>193</v>
      </c>
      <c r="G195" t="s">
        <v>809</v>
      </c>
      <c r="H195" t="s">
        <v>3622</v>
      </c>
      <c r="I195" t="s">
        <v>3662</v>
      </c>
      <c r="J195" t="s">
        <v>193</v>
      </c>
      <c r="K195" t="s">
        <v>4443</v>
      </c>
      <c r="L195" t="s">
        <v>3662</v>
      </c>
      <c r="M195" t="s">
        <v>3662</v>
      </c>
      <c r="N195" t="s">
        <v>3663</v>
      </c>
      <c r="O195" t="s">
        <v>193</v>
      </c>
      <c r="P195" t="s">
        <v>4444</v>
      </c>
      <c r="Q195" t="s">
        <v>3663</v>
      </c>
      <c r="R195" t="s">
        <v>3663</v>
      </c>
      <c r="S195" t="s">
        <v>123</v>
      </c>
      <c r="T195" t="s">
        <v>124</v>
      </c>
      <c r="U195" t="s">
        <v>1975</v>
      </c>
      <c r="V195" t="s">
        <v>124</v>
      </c>
      <c r="W195" t="s">
        <v>2474</v>
      </c>
      <c r="X195" t="s">
        <v>2473</v>
      </c>
      <c r="Y195" t="s">
        <v>2474</v>
      </c>
      <c r="Z195" t="s">
        <v>3664</v>
      </c>
      <c r="AA195" t="s">
        <v>193</v>
      </c>
      <c r="AB195" t="s">
        <v>4445</v>
      </c>
      <c r="AC195" t="s">
        <v>3664</v>
      </c>
      <c r="AD195" t="s">
        <v>3664</v>
      </c>
      <c r="AE195" t="s">
        <v>3665</v>
      </c>
      <c r="AF195" t="s">
        <v>193</v>
      </c>
      <c r="AG195" t="s">
        <v>4446</v>
      </c>
      <c r="AH195" t="s">
        <v>3665</v>
      </c>
      <c r="AI195" t="s">
        <v>3665</v>
      </c>
      <c r="AJ195" t="s">
        <v>536</v>
      </c>
      <c r="AK195" t="s">
        <v>490</v>
      </c>
      <c r="AL195" t="s">
        <v>109</v>
      </c>
      <c r="AM195" t="s">
        <v>193</v>
      </c>
      <c r="AN195" t="s">
        <v>109</v>
      </c>
      <c r="AO195" t="s">
        <v>193</v>
      </c>
      <c r="AP195" t="s">
        <v>491</v>
      </c>
      <c r="AQ195" t="s">
        <v>193</v>
      </c>
      <c r="AR195" t="s">
        <v>193</v>
      </c>
      <c r="AS195" t="s">
        <v>496</v>
      </c>
      <c r="AT195" t="s">
        <v>193</v>
      </c>
      <c r="AU195" t="s">
        <v>701</v>
      </c>
      <c r="AV195">
        <v>0</v>
      </c>
      <c r="AW195">
        <v>1</v>
      </c>
      <c r="AX195">
        <v>0</v>
      </c>
      <c r="AY195">
        <v>0</v>
      </c>
      <c r="AZ195">
        <v>0</v>
      </c>
      <c r="BA195">
        <v>0</v>
      </c>
      <c r="BB195">
        <v>0</v>
      </c>
      <c r="BC195" t="s">
        <v>130</v>
      </c>
      <c r="BD195" t="s">
        <v>701</v>
      </c>
      <c r="BE195" t="s">
        <v>112</v>
      </c>
      <c r="BF195">
        <v>1</v>
      </c>
      <c r="BG195">
        <v>0</v>
      </c>
      <c r="BH195">
        <v>0</v>
      </c>
      <c r="BI195">
        <v>0</v>
      </c>
      <c r="BJ195">
        <v>0</v>
      </c>
      <c r="BK195">
        <v>0</v>
      </c>
      <c r="BL195">
        <v>0</v>
      </c>
      <c r="BM195">
        <v>0</v>
      </c>
      <c r="BN195">
        <v>0</v>
      </c>
      <c r="BO195">
        <v>0</v>
      </c>
      <c r="BP195" t="s">
        <v>193</v>
      </c>
      <c r="BQ195" t="s">
        <v>143</v>
      </c>
      <c r="BR195" t="s">
        <v>142</v>
      </c>
      <c r="BS195" t="s">
        <v>193</v>
      </c>
      <c r="BT195" t="s">
        <v>193</v>
      </c>
      <c r="BU195" t="s">
        <v>193</v>
      </c>
      <c r="BV195" t="s">
        <v>193</v>
      </c>
      <c r="BW195" t="s">
        <v>193</v>
      </c>
      <c r="BX195" t="s">
        <v>193</v>
      </c>
      <c r="BY195" t="s">
        <v>193</v>
      </c>
      <c r="BZ195" t="s">
        <v>193</v>
      </c>
      <c r="CA195" t="s">
        <v>193</v>
      </c>
      <c r="CB195" t="s">
        <v>193</v>
      </c>
      <c r="CC195" t="s">
        <v>193</v>
      </c>
      <c r="CD195" t="s">
        <v>193</v>
      </c>
      <c r="CE195" t="s">
        <v>193</v>
      </c>
      <c r="CF195" t="s">
        <v>193</v>
      </c>
      <c r="CG195" t="s">
        <v>193</v>
      </c>
      <c r="CH195" t="s">
        <v>193</v>
      </c>
      <c r="CI195" t="s">
        <v>193</v>
      </c>
      <c r="CJ195" t="s">
        <v>193</v>
      </c>
      <c r="CK195" t="s">
        <v>193</v>
      </c>
      <c r="CL195" t="s">
        <v>193</v>
      </c>
      <c r="CM195" t="s">
        <v>193</v>
      </c>
      <c r="CN195" t="s">
        <v>193</v>
      </c>
      <c r="CO195" t="s">
        <v>193</v>
      </c>
      <c r="CP195" t="s">
        <v>193</v>
      </c>
      <c r="CQ195" t="s">
        <v>193</v>
      </c>
      <c r="CR195" t="s">
        <v>193</v>
      </c>
      <c r="CS195" t="s">
        <v>193</v>
      </c>
      <c r="CT195" t="s">
        <v>193</v>
      </c>
      <c r="CU195" t="s">
        <v>193</v>
      </c>
      <c r="CV195" t="s">
        <v>193</v>
      </c>
      <c r="CW195" t="s">
        <v>193</v>
      </c>
      <c r="CX195" t="s">
        <v>193</v>
      </c>
      <c r="CY195" t="s">
        <v>193</v>
      </c>
      <c r="CZ195" t="s">
        <v>193</v>
      </c>
      <c r="DA195" t="s">
        <v>193</v>
      </c>
      <c r="DB195" t="s">
        <v>193</v>
      </c>
      <c r="DC195" t="s">
        <v>193</v>
      </c>
      <c r="DD195" t="s">
        <v>193</v>
      </c>
      <c r="DE195" t="s">
        <v>193</v>
      </c>
      <c r="DF195" t="s">
        <v>193</v>
      </c>
      <c r="DG195" t="s">
        <v>193</v>
      </c>
      <c r="DH195" t="s">
        <v>193</v>
      </c>
      <c r="DI195" t="s">
        <v>193</v>
      </c>
      <c r="DJ195" t="s">
        <v>193</v>
      </c>
      <c r="DK195" t="s">
        <v>193</v>
      </c>
      <c r="DL195" t="s">
        <v>193</v>
      </c>
      <c r="DM195" t="s">
        <v>193</v>
      </c>
      <c r="DN195" t="s">
        <v>193</v>
      </c>
      <c r="DO195" t="s">
        <v>193</v>
      </c>
      <c r="DP195" t="s">
        <v>193</v>
      </c>
      <c r="DQ195" t="s">
        <v>193</v>
      </c>
      <c r="DR195" t="s">
        <v>193</v>
      </c>
      <c r="DS195" t="s">
        <v>193</v>
      </c>
      <c r="DT195" t="s">
        <v>193</v>
      </c>
      <c r="DU195" t="s">
        <v>193</v>
      </c>
      <c r="DV195" t="s">
        <v>193</v>
      </c>
      <c r="DW195" t="s">
        <v>193</v>
      </c>
      <c r="DX195" t="s">
        <v>193</v>
      </c>
      <c r="DY195" t="s">
        <v>193</v>
      </c>
      <c r="DZ195" t="s">
        <v>193</v>
      </c>
      <c r="EA195" t="s">
        <v>193</v>
      </c>
      <c r="EB195" t="s">
        <v>193</v>
      </c>
      <c r="EC195" t="s">
        <v>193</v>
      </c>
      <c r="ED195" t="s">
        <v>193</v>
      </c>
      <c r="EE195" t="s">
        <v>193</v>
      </c>
      <c r="EF195" t="s">
        <v>193</v>
      </c>
      <c r="EG195" t="s">
        <v>193</v>
      </c>
      <c r="EH195" t="s">
        <v>193</v>
      </c>
      <c r="EI195" t="s">
        <v>193</v>
      </c>
      <c r="EJ195" t="s">
        <v>193</v>
      </c>
      <c r="EK195" t="s">
        <v>193</v>
      </c>
      <c r="EL195" t="s">
        <v>193</v>
      </c>
      <c r="EM195" t="s">
        <v>193</v>
      </c>
      <c r="EN195" t="s">
        <v>504</v>
      </c>
      <c r="EO195">
        <v>0</v>
      </c>
      <c r="EP195">
        <v>1</v>
      </c>
      <c r="EQ195">
        <v>1</v>
      </c>
      <c r="ER195">
        <v>1</v>
      </c>
      <c r="ES195">
        <v>1</v>
      </c>
      <c r="ET195">
        <v>0</v>
      </c>
      <c r="EU195">
        <v>0</v>
      </c>
      <c r="EV195">
        <v>1</v>
      </c>
      <c r="EW195">
        <v>0</v>
      </c>
      <c r="EX195" t="s">
        <v>193</v>
      </c>
      <c r="EY195" t="s">
        <v>193</v>
      </c>
      <c r="EZ195" t="s">
        <v>193</v>
      </c>
      <c r="FA195" t="s">
        <v>193</v>
      </c>
      <c r="FB195" t="s">
        <v>193</v>
      </c>
      <c r="FC195" t="s">
        <v>193</v>
      </c>
      <c r="FD195" t="s">
        <v>193</v>
      </c>
      <c r="FE195" t="s">
        <v>193</v>
      </c>
      <c r="FF195">
        <v>25</v>
      </c>
      <c r="FG195" t="s">
        <v>109</v>
      </c>
      <c r="FH195">
        <v>20</v>
      </c>
      <c r="FI195" t="s">
        <v>114</v>
      </c>
      <c r="FJ195" t="s">
        <v>193</v>
      </c>
      <c r="FK195" t="s">
        <v>193</v>
      </c>
      <c r="FL195" t="s">
        <v>193</v>
      </c>
      <c r="FM195" t="s">
        <v>193</v>
      </c>
      <c r="FN195" t="s">
        <v>193</v>
      </c>
      <c r="FO195" t="s">
        <v>193</v>
      </c>
      <c r="FP195" t="s">
        <v>193</v>
      </c>
      <c r="FQ195" t="s">
        <v>193</v>
      </c>
      <c r="FR195" t="s">
        <v>193</v>
      </c>
      <c r="FS195" t="s">
        <v>193</v>
      </c>
      <c r="FT195" t="s">
        <v>193</v>
      </c>
      <c r="FU195" t="s">
        <v>109</v>
      </c>
      <c r="FV195">
        <v>25</v>
      </c>
      <c r="FW195" t="s">
        <v>193</v>
      </c>
      <c r="FX195" t="s">
        <v>193</v>
      </c>
      <c r="FY195">
        <v>25</v>
      </c>
      <c r="FZ195" t="s">
        <v>109</v>
      </c>
      <c r="GA195" t="s">
        <v>114</v>
      </c>
      <c r="GB195" t="s">
        <v>193</v>
      </c>
      <c r="GC195">
        <v>170</v>
      </c>
      <c r="GD195">
        <v>75</v>
      </c>
      <c r="GE195">
        <v>37.5</v>
      </c>
      <c r="GF195" t="s">
        <v>109</v>
      </c>
      <c r="GG195" t="s">
        <v>109</v>
      </c>
      <c r="GH195">
        <v>75</v>
      </c>
      <c r="GI195" t="s">
        <v>193</v>
      </c>
      <c r="GJ195" t="s">
        <v>193</v>
      </c>
      <c r="GK195" t="s">
        <v>193</v>
      </c>
      <c r="GL195">
        <v>75</v>
      </c>
      <c r="GM195" t="s">
        <v>109</v>
      </c>
      <c r="GN195" t="s">
        <v>193</v>
      </c>
      <c r="GO195" t="s">
        <v>193</v>
      </c>
      <c r="GP195" t="s">
        <v>193</v>
      </c>
      <c r="GQ195" t="s">
        <v>193</v>
      </c>
      <c r="GR195" t="s">
        <v>193</v>
      </c>
      <c r="GS195" t="s">
        <v>193</v>
      </c>
      <c r="GT195" t="s">
        <v>193</v>
      </c>
      <c r="GU195" t="s">
        <v>193</v>
      </c>
      <c r="GV195" t="s">
        <v>193</v>
      </c>
      <c r="GW195" t="s">
        <v>193</v>
      </c>
      <c r="GX195" t="s">
        <v>193</v>
      </c>
      <c r="GY195" t="s">
        <v>193</v>
      </c>
      <c r="GZ195" t="s">
        <v>114</v>
      </c>
      <c r="HA195" t="s">
        <v>193</v>
      </c>
      <c r="HB195" t="s">
        <v>193</v>
      </c>
      <c r="HC195" t="s">
        <v>193</v>
      </c>
      <c r="HD195" t="s">
        <v>193</v>
      </c>
      <c r="HE195" t="s">
        <v>193</v>
      </c>
      <c r="HF195" t="s">
        <v>193</v>
      </c>
      <c r="HG195" t="s">
        <v>193</v>
      </c>
      <c r="HH195" t="s">
        <v>193</v>
      </c>
      <c r="HI195" t="s">
        <v>193</v>
      </c>
      <c r="HJ195" t="s">
        <v>193</v>
      </c>
      <c r="HK195" t="s">
        <v>193</v>
      </c>
      <c r="HL195" t="s">
        <v>193</v>
      </c>
      <c r="HM195" t="s">
        <v>193</v>
      </c>
      <c r="HN195" t="s">
        <v>193</v>
      </c>
      <c r="HO195" t="s">
        <v>193</v>
      </c>
      <c r="HP195" t="s">
        <v>193</v>
      </c>
      <c r="HQ195" t="s">
        <v>193</v>
      </c>
      <c r="HR195" t="s">
        <v>193</v>
      </c>
      <c r="HS195" t="s">
        <v>193</v>
      </c>
      <c r="HT195" t="s">
        <v>193</v>
      </c>
      <c r="HU195" t="s">
        <v>193</v>
      </c>
      <c r="HV195" t="s">
        <v>193</v>
      </c>
      <c r="HW195" t="s">
        <v>193</v>
      </c>
      <c r="HX195" t="s">
        <v>193</v>
      </c>
      <c r="HY195" t="s">
        <v>193</v>
      </c>
      <c r="HZ195" t="s">
        <v>109</v>
      </c>
      <c r="IA195" t="s">
        <v>109</v>
      </c>
      <c r="IB195" t="s">
        <v>109</v>
      </c>
      <c r="IC195" t="s">
        <v>123</v>
      </c>
      <c r="ID195" t="s">
        <v>789</v>
      </c>
      <c r="IE195" t="s">
        <v>124</v>
      </c>
      <c r="IF195" t="s">
        <v>789</v>
      </c>
      <c r="IG195" t="s">
        <v>193</v>
      </c>
      <c r="IH195" t="s">
        <v>193</v>
      </c>
      <c r="II195" t="s">
        <v>193</v>
      </c>
      <c r="IJ195" t="s">
        <v>193</v>
      </c>
      <c r="IK195" t="s">
        <v>193</v>
      </c>
      <c r="IL195" t="s">
        <v>193</v>
      </c>
      <c r="IM195" t="s">
        <v>193</v>
      </c>
      <c r="IN195" t="s">
        <v>193</v>
      </c>
      <c r="IO195" t="s">
        <v>193</v>
      </c>
      <c r="IP195" t="s">
        <v>193</v>
      </c>
      <c r="IQ195" t="s">
        <v>193</v>
      </c>
      <c r="IR195" t="s">
        <v>193</v>
      </c>
      <c r="IS195" t="s">
        <v>193</v>
      </c>
      <c r="IT195" t="s">
        <v>193</v>
      </c>
      <c r="IU195" t="s">
        <v>193</v>
      </c>
      <c r="IV195" t="s">
        <v>193</v>
      </c>
      <c r="IW195" t="s">
        <v>193</v>
      </c>
      <c r="IX195" t="s">
        <v>193</v>
      </c>
      <c r="IY195" t="s">
        <v>193</v>
      </c>
      <c r="IZ195" t="s">
        <v>193</v>
      </c>
      <c r="JA195" t="s">
        <v>193</v>
      </c>
      <c r="JB195" t="s">
        <v>193</v>
      </c>
      <c r="JC195" t="s">
        <v>193</v>
      </c>
      <c r="JD195" t="s">
        <v>193</v>
      </c>
      <c r="JE195" t="s">
        <v>193</v>
      </c>
      <c r="JF195" t="s">
        <v>193</v>
      </c>
      <c r="JG195" t="s">
        <v>193</v>
      </c>
      <c r="JH195" t="s">
        <v>193</v>
      </c>
      <c r="JI195" t="s">
        <v>193</v>
      </c>
      <c r="JJ195" t="s">
        <v>193</v>
      </c>
      <c r="JK195" t="s">
        <v>193</v>
      </c>
      <c r="JL195" t="s">
        <v>193</v>
      </c>
      <c r="JM195" t="s">
        <v>193</v>
      </c>
      <c r="JN195" t="s">
        <v>193</v>
      </c>
      <c r="JO195" t="s">
        <v>193</v>
      </c>
      <c r="JP195" t="s">
        <v>193</v>
      </c>
      <c r="JQ195" t="s">
        <v>193</v>
      </c>
      <c r="JR195" t="s">
        <v>132</v>
      </c>
      <c r="JS195" t="s">
        <v>193</v>
      </c>
      <c r="JT195" t="s">
        <v>193</v>
      </c>
      <c r="JU195" t="s">
        <v>193</v>
      </c>
      <c r="JV195" t="s">
        <v>193</v>
      </c>
      <c r="JW195" t="s">
        <v>193</v>
      </c>
      <c r="JX195" t="s">
        <v>193</v>
      </c>
      <c r="JY195" t="s">
        <v>193</v>
      </c>
      <c r="JZ195" t="s">
        <v>193</v>
      </c>
      <c r="KA195" t="s">
        <v>3426</v>
      </c>
      <c r="KB195">
        <v>0</v>
      </c>
      <c r="KC195">
        <v>0</v>
      </c>
      <c r="KD195">
        <v>0</v>
      </c>
      <c r="KE195">
        <v>0</v>
      </c>
      <c r="KF195">
        <v>0</v>
      </c>
      <c r="KG195">
        <v>1</v>
      </c>
      <c r="KH195">
        <v>0</v>
      </c>
      <c r="KI195">
        <v>0</v>
      </c>
      <c r="KJ195" t="s">
        <v>193</v>
      </c>
      <c r="KK195" t="s">
        <v>109</v>
      </c>
      <c r="KL195" t="s">
        <v>193</v>
      </c>
      <c r="KM195" t="s">
        <v>701</v>
      </c>
      <c r="KN195">
        <v>0</v>
      </c>
      <c r="KO195">
        <v>1</v>
      </c>
      <c r="KP195">
        <v>0</v>
      </c>
      <c r="KQ195">
        <v>0</v>
      </c>
      <c r="KR195">
        <v>0</v>
      </c>
      <c r="KS195">
        <v>0</v>
      </c>
      <c r="KT195">
        <v>0</v>
      </c>
      <c r="KU195" t="s">
        <v>193</v>
      </c>
      <c r="KV195" t="s">
        <v>193</v>
      </c>
      <c r="KW195" t="s">
        <v>193</v>
      </c>
      <c r="KX195" t="s">
        <v>193</v>
      </c>
      <c r="KY195" t="s">
        <v>193</v>
      </c>
      <c r="KZ195" t="s">
        <v>193</v>
      </c>
      <c r="LA195" t="s">
        <v>193</v>
      </c>
      <c r="LB195" t="s">
        <v>193</v>
      </c>
      <c r="LC195" t="s">
        <v>193</v>
      </c>
      <c r="LD195" t="s">
        <v>193</v>
      </c>
      <c r="LE195" t="s">
        <v>193</v>
      </c>
      <c r="LF195" t="s">
        <v>193</v>
      </c>
      <c r="LG195" t="s">
        <v>193</v>
      </c>
      <c r="LH195" t="s">
        <v>193</v>
      </c>
      <c r="LI195" t="s">
        <v>193</v>
      </c>
      <c r="LJ195" t="s">
        <v>193</v>
      </c>
      <c r="LK195" t="s">
        <v>193</v>
      </c>
      <c r="LL195" t="s">
        <v>193</v>
      </c>
      <c r="LM195" t="s">
        <v>193</v>
      </c>
      <c r="LN195" t="s">
        <v>193</v>
      </c>
      <c r="LO195" t="s">
        <v>193</v>
      </c>
      <c r="LP195" t="s">
        <v>193</v>
      </c>
      <c r="LQ195" t="s">
        <v>193</v>
      </c>
      <c r="LR195" t="s">
        <v>193</v>
      </c>
      <c r="LS195" t="s">
        <v>193</v>
      </c>
      <c r="LT195" t="s">
        <v>193</v>
      </c>
      <c r="LU195" t="s">
        <v>193</v>
      </c>
      <c r="LV195" t="s">
        <v>193</v>
      </c>
      <c r="LW195" t="s">
        <v>193</v>
      </c>
      <c r="LX195" t="s">
        <v>193</v>
      </c>
      <c r="LY195" t="s">
        <v>193</v>
      </c>
      <c r="LZ195" t="s">
        <v>193</v>
      </c>
      <c r="MA195" t="s">
        <v>193</v>
      </c>
      <c r="MB195" t="s">
        <v>193</v>
      </c>
      <c r="MC195" t="s">
        <v>193</v>
      </c>
      <c r="MD195" t="s">
        <v>193</v>
      </c>
      <c r="ME195" t="s">
        <v>193</v>
      </c>
      <c r="MF195" t="s">
        <v>193</v>
      </c>
      <c r="MG195" t="s">
        <v>193</v>
      </c>
      <c r="MH195" t="s">
        <v>193</v>
      </c>
      <c r="MI195" t="s">
        <v>193</v>
      </c>
      <c r="MJ195" t="s">
        <v>193</v>
      </c>
      <c r="MK195" t="s">
        <v>193</v>
      </c>
      <c r="ML195" t="s">
        <v>193</v>
      </c>
      <c r="MM195" t="s">
        <v>193</v>
      </c>
      <c r="MN195" t="s">
        <v>193</v>
      </c>
      <c r="MO195" t="s">
        <v>193</v>
      </c>
      <c r="MP195" t="s">
        <v>193</v>
      </c>
      <c r="MQ195" t="s">
        <v>193</v>
      </c>
      <c r="MR195" t="s">
        <v>193</v>
      </c>
      <c r="MS195" t="s">
        <v>193</v>
      </c>
      <c r="MT195" t="s">
        <v>193</v>
      </c>
      <c r="MU195" t="s">
        <v>193</v>
      </c>
      <c r="MV195" t="s">
        <v>193</v>
      </c>
      <c r="MW195" t="s">
        <v>193</v>
      </c>
      <c r="MX195" t="s">
        <v>193</v>
      </c>
      <c r="MY195" t="s">
        <v>193</v>
      </c>
      <c r="MZ195" t="s">
        <v>193</v>
      </c>
      <c r="NA195" t="s">
        <v>193</v>
      </c>
      <c r="NB195" t="s">
        <v>193</v>
      </c>
      <c r="NC195">
        <v>196891159</v>
      </c>
      <c r="ND195" t="s">
        <v>3689</v>
      </c>
      <c r="NE195" t="s">
        <v>4495</v>
      </c>
      <c r="NF195" t="s">
        <v>193</v>
      </c>
      <c r="NG195" t="s">
        <v>699</v>
      </c>
      <c r="NH195" t="s">
        <v>700</v>
      </c>
      <c r="NI195" t="s">
        <v>611</v>
      </c>
      <c r="NJ195" t="s">
        <v>193</v>
      </c>
      <c r="NK195">
        <v>197</v>
      </c>
    </row>
    <row r="196" spans="1:375" x14ac:dyDescent="0.35">
      <c r="A196" t="s">
        <v>4496</v>
      </c>
      <c r="B196" t="s">
        <v>4497</v>
      </c>
      <c r="C196" t="s">
        <v>3622</v>
      </c>
      <c r="D196">
        <v>0.13819444445107365</v>
      </c>
      <c r="E196" t="s">
        <v>193</v>
      </c>
      <c r="F196" t="s">
        <v>193</v>
      </c>
      <c r="G196" t="s">
        <v>809</v>
      </c>
      <c r="H196" t="s">
        <v>3622</v>
      </c>
      <c r="I196" t="s">
        <v>3662</v>
      </c>
      <c r="J196" t="s">
        <v>193</v>
      </c>
      <c r="K196" t="s">
        <v>4443</v>
      </c>
      <c r="L196" t="s">
        <v>3662</v>
      </c>
      <c r="M196" t="s">
        <v>3662</v>
      </c>
      <c r="N196" t="s">
        <v>3663</v>
      </c>
      <c r="O196" t="s">
        <v>193</v>
      </c>
      <c r="P196" t="s">
        <v>4444</v>
      </c>
      <c r="Q196" t="s">
        <v>3663</v>
      </c>
      <c r="R196" t="s">
        <v>3663</v>
      </c>
      <c r="S196" t="s">
        <v>123</v>
      </c>
      <c r="T196" t="s">
        <v>124</v>
      </c>
      <c r="U196" t="s">
        <v>1975</v>
      </c>
      <c r="V196" t="s">
        <v>124</v>
      </c>
      <c r="W196" t="s">
        <v>2474</v>
      </c>
      <c r="X196" t="s">
        <v>2473</v>
      </c>
      <c r="Y196" t="s">
        <v>2474</v>
      </c>
      <c r="Z196" t="s">
        <v>3664</v>
      </c>
      <c r="AA196" t="s">
        <v>193</v>
      </c>
      <c r="AB196" t="s">
        <v>4445</v>
      </c>
      <c r="AC196" t="s">
        <v>3664</v>
      </c>
      <c r="AD196" t="s">
        <v>3664</v>
      </c>
      <c r="AE196" t="s">
        <v>3665</v>
      </c>
      <c r="AF196" t="s">
        <v>193</v>
      </c>
      <c r="AG196" t="s">
        <v>4446</v>
      </c>
      <c r="AH196" t="s">
        <v>3665</v>
      </c>
      <c r="AI196" t="s">
        <v>3665</v>
      </c>
      <c r="AJ196" t="s">
        <v>536</v>
      </c>
      <c r="AK196" t="s">
        <v>3317</v>
      </c>
      <c r="AL196" t="s">
        <v>109</v>
      </c>
      <c r="AM196" t="s">
        <v>193</v>
      </c>
      <c r="AN196" t="s">
        <v>109</v>
      </c>
      <c r="AO196" t="s">
        <v>193</v>
      </c>
      <c r="AP196" t="s">
        <v>491</v>
      </c>
      <c r="AQ196" t="s">
        <v>193</v>
      </c>
      <c r="AR196" t="s">
        <v>193</v>
      </c>
      <c r="AS196" t="s">
        <v>193</v>
      </c>
      <c r="AT196" t="s">
        <v>193</v>
      </c>
      <c r="AU196" t="s">
        <v>193</v>
      </c>
      <c r="AV196" t="s">
        <v>193</v>
      </c>
      <c r="AW196" t="s">
        <v>193</v>
      </c>
      <c r="AX196" t="s">
        <v>193</v>
      </c>
      <c r="AY196" t="s">
        <v>193</v>
      </c>
      <c r="AZ196" t="s">
        <v>193</v>
      </c>
      <c r="BA196" t="s">
        <v>193</v>
      </c>
      <c r="BB196" t="s">
        <v>193</v>
      </c>
      <c r="BC196" t="s">
        <v>193</v>
      </c>
      <c r="BD196" t="s">
        <v>193</v>
      </c>
      <c r="BE196" t="s">
        <v>193</v>
      </c>
      <c r="BF196" t="s">
        <v>193</v>
      </c>
      <c r="BG196" t="s">
        <v>193</v>
      </c>
      <c r="BH196" t="s">
        <v>193</v>
      </c>
      <c r="BI196" t="s">
        <v>193</v>
      </c>
      <c r="BJ196" t="s">
        <v>193</v>
      </c>
      <c r="BK196" t="s">
        <v>193</v>
      </c>
      <c r="BL196" t="s">
        <v>193</v>
      </c>
      <c r="BM196" t="s">
        <v>193</v>
      </c>
      <c r="BN196" t="s">
        <v>193</v>
      </c>
      <c r="BO196" t="s">
        <v>193</v>
      </c>
      <c r="BP196" t="s">
        <v>193</v>
      </c>
      <c r="BQ196" t="s">
        <v>193</v>
      </c>
      <c r="BR196" t="s">
        <v>193</v>
      </c>
      <c r="BS196" t="s">
        <v>193</v>
      </c>
      <c r="BT196" t="s">
        <v>193</v>
      </c>
      <c r="BU196" t="s">
        <v>193</v>
      </c>
      <c r="BV196" t="s">
        <v>193</v>
      </c>
      <c r="BW196" t="s">
        <v>193</v>
      </c>
      <c r="BX196" t="s">
        <v>193</v>
      </c>
      <c r="BY196" t="s">
        <v>193</v>
      </c>
      <c r="BZ196" t="s">
        <v>193</v>
      </c>
      <c r="CA196" t="s">
        <v>193</v>
      </c>
      <c r="CB196" t="s">
        <v>193</v>
      </c>
      <c r="CC196" t="s">
        <v>193</v>
      </c>
      <c r="CD196" t="s">
        <v>193</v>
      </c>
      <c r="CE196" t="s">
        <v>193</v>
      </c>
      <c r="CF196" t="s">
        <v>193</v>
      </c>
      <c r="CG196" t="s">
        <v>193</v>
      </c>
      <c r="CH196" t="s">
        <v>193</v>
      </c>
      <c r="CI196" t="s">
        <v>193</v>
      </c>
      <c r="CJ196" t="s">
        <v>193</v>
      </c>
      <c r="CK196" t="s">
        <v>193</v>
      </c>
      <c r="CL196" t="s">
        <v>193</v>
      </c>
      <c r="CM196" t="s">
        <v>193</v>
      </c>
      <c r="CN196" t="s">
        <v>193</v>
      </c>
      <c r="CO196" t="s">
        <v>193</v>
      </c>
      <c r="CP196" t="s">
        <v>193</v>
      </c>
      <c r="CQ196" t="s">
        <v>193</v>
      </c>
      <c r="CR196" t="s">
        <v>193</v>
      </c>
      <c r="CS196" t="s">
        <v>193</v>
      </c>
      <c r="CT196" t="s">
        <v>193</v>
      </c>
      <c r="CU196" t="s">
        <v>193</v>
      </c>
      <c r="CV196" t="s">
        <v>193</v>
      </c>
      <c r="CW196" t="s">
        <v>193</v>
      </c>
      <c r="CX196" t="s">
        <v>193</v>
      </c>
      <c r="CY196" t="s">
        <v>193</v>
      </c>
      <c r="CZ196" t="s">
        <v>193</v>
      </c>
      <c r="DA196" t="s">
        <v>193</v>
      </c>
      <c r="DB196" t="s">
        <v>193</v>
      </c>
      <c r="DC196" t="s">
        <v>193</v>
      </c>
      <c r="DD196" t="s">
        <v>193</v>
      </c>
      <c r="DE196" t="s">
        <v>193</v>
      </c>
      <c r="DF196" t="s">
        <v>193</v>
      </c>
      <c r="DG196" t="s">
        <v>193</v>
      </c>
      <c r="DH196" t="s">
        <v>193</v>
      </c>
      <c r="DI196" t="s">
        <v>193</v>
      </c>
      <c r="DJ196" t="s">
        <v>193</v>
      </c>
      <c r="DK196" t="s">
        <v>193</v>
      </c>
      <c r="DL196" t="s">
        <v>193</v>
      </c>
      <c r="DM196" t="s">
        <v>193</v>
      </c>
      <c r="DN196" t="s">
        <v>193</v>
      </c>
      <c r="DO196" t="s">
        <v>193</v>
      </c>
      <c r="DP196" t="s">
        <v>193</v>
      </c>
      <c r="DQ196" t="s">
        <v>193</v>
      </c>
      <c r="DR196" t="s">
        <v>193</v>
      </c>
      <c r="DS196" t="s">
        <v>193</v>
      </c>
      <c r="DT196" t="s">
        <v>193</v>
      </c>
      <c r="DU196" t="s">
        <v>193</v>
      </c>
      <c r="DV196" t="s">
        <v>193</v>
      </c>
      <c r="DW196" t="s">
        <v>193</v>
      </c>
      <c r="DX196" t="s">
        <v>193</v>
      </c>
      <c r="DY196" t="s">
        <v>193</v>
      </c>
      <c r="DZ196" t="s">
        <v>193</v>
      </c>
      <c r="EA196" t="s">
        <v>193</v>
      </c>
      <c r="EB196" t="s">
        <v>193</v>
      </c>
      <c r="EC196" t="s">
        <v>193</v>
      </c>
      <c r="ED196" t="s">
        <v>193</v>
      </c>
      <c r="EE196" t="s">
        <v>193</v>
      </c>
      <c r="EF196" t="s">
        <v>193</v>
      </c>
      <c r="EG196" t="s">
        <v>193</v>
      </c>
      <c r="EH196" t="s">
        <v>193</v>
      </c>
      <c r="EI196" t="s">
        <v>193</v>
      </c>
      <c r="EJ196" t="s">
        <v>193</v>
      </c>
      <c r="EK196" t="s">
        <v>193</v>
      </c>
      <c r="EL196" t="s">
        <v>193</v>
      </c>
      <c r="EM196" t="s">
        <v>193</v>
      </c>
      <c r="EN196" t="s">
        <v>193</v>
      </c>
      <c r="EO196" t="s">
        <v>193</v>
      </c>
      <c r="EP196" t="s">
        <v>193</v>
      </c>
      <c r="EQ196" t="s">
        <v>193</v>
      </c>
      <c r="ER196" t="s">
        <v>193</v>
      </c>
      <c r="ES196" t="s">
        <v>193</v>
      </c>
      <c r="ET196" t="s">
        <v>193</v>
      </c>
      <c r="EU196" t="s">
        <v>193</v>
      </c>
      <c r="EV196" t="s">
        <v>193</v>
      </c>
      <c r="EW196" t="s">
        <v>193</v>
      </c>
      <c r="EX196" t="s">
        <v>193</v>
      </c>
      <c r="EY196" t="s">
        <v>193</v>
      </c>
      <c r="EZ196" t="s">
        <v>193</v>
      </c>
      <c r="FA196" t="s">
        <v>193</v>
      </c>
      <c r="FB196" t="s">
        <v>193</v>
      </c>
      <c r="FC196" t="s">
        <v>193</v>
      </c>
      <c r="FD196" t="s">
        <v>193</v>
      </c>
      <c r="FE196" t="s">
        <v>193</v>
      </c>
      <c r="FF196" t="s">
        <v>193</v>
      </c>
      <c r="FG196" t="s">
        <v>193</v>
      </c>
      <c r="FH196" t="s">
        <v>193</v>
      </c>
      <c r="FI196" t="s">
        <v>193</v>
      </c>
      <c r="FJ196" t="s">
        <v>193</v>
      </c>
      <c r="FK196" t="s">
        <v>193</v>
      </c>
      <c r="FL196" t="s">
        <v>193</v>
      </c>
      <c r="FM196" t="s">
        <v>193</v>
      </c>
      <c r="FN196" t="s">
        <v>193</v>
      </c>
      <c r="FO196" t="s">
        <v>193</v>
      </c>
      <c r="FP196" t="s">
        <v>193</v>
      </c>
      <c r="FQ196" t="s">
        <v>193</v>
      </c>
      <c r="FR196" t="s">
        <v>193</v>
      </c>
      <c r="FS196" t="s">
        <v>193</v>
      </c>
      <c r="FT196" t="s">
        <v>193</v>
      </c>
      <c r="FU196" t="s">
        <v>193</v>
      </c>
      <c r="FV196" t="s">
        <v>193</v>
      </c>
      <c r="FW196" t="s">
        <v>193</v>
      </c>
      <c r="FX196" t="s">
        <v>193</v>
      </c>
      <c r="FY196" t="s">
        <v>193</v>
      </c>
      <c r="FZ196" t="s">
        <v>193</v>
      </c>
      <c r="GA196" t="s">
        <v>193</v>
      </c>
      <c r="GB196" t="s">
        <v>193</v>
      </c>
      <c r="GC196" t="s">
        <v>193</v>
      </c>
      <c r="GD196" t="s">
        <v>193</v>
      </c>
      <c r="GE196" t="s">
        <v>193</v>
      </c>
      <c r="GF196" t="s">
        <v>193</v>
      </c>
      <c r="GG196" t="s">
        <v>193</v>
      </c>
      <c r="GH196" t="s">
        <v>193</v>
      </c>
      <c r="GI196" t="s">
        <v>193</v>
      </c>
      <c r="GJ196" t="s">
        <v>193</v>
      </c>
      <c r="GK196" t="s">
        <v>193</v>
      </c>
      <c r="GL196" t="s">
        <v>193</v>
      </c>
      <c r="GM196" t="s">
        <v>193</v>
      </c>
      <c r="GN196" t="s">
        <v>193</v>
      </c>
      <c r="GO196" t="s">
        <v>193</v>
      </c>
      <c r="GP196" t="s">
        <v>193</v>
      </c>
      <c r="GQ196" t="s">
        <v>193</v>
      </c>
      <c r="GR196" t="s">
        <v>193</v>
      </c>
      <c r="GS196" t="s">
        <v>193</v>
      </c>
      <c r="GT196" t="s">
        <v>193</v>
      </c>
      <c r="GU196" t="s">
        <v>193</v>
      </c>
      <c r="GV196" t="s">
        <v>193</v>
      </c>
      <c r="GW196" t="s">
        <v>193</v>
      </c>
      <c r="GX196" t="s">
        <v>193</v>
      </c>
      <c r="GY196" t="s">
        <v>193</v>
      </c>
      <c r="GZ196" t="s">
        <v>193</v>
      </c>
      <c r="HA196" t="s">
        <v>193</v>
      </c>
      <c r="HB196" t="s">
        <v>193</v>
      </c>
      <c r="HC196" t="s">
        <v>193</v>
      </c>
      <c r="HD196" t="s">
        <v>193</v>
      </c>
      <c r="HE196" t="s">
        <v>193</v>
      </c>
      <c r="HF196" t="s">
        <v>193</v>
      </c>
      <c r="HG196" t="s">
        <v>193</v>
      </c>
      <c r="HH196" t="s">
        <v>193</v>
      </c>
      <c r="HI196" t="s">
        <v>193</v>
      </c>
      <c r="HJ196" t="s">
        <v>193</v>
      </c>
      <c r="HK196" t="s">
        <v>193</v>
      </c>
      <c r="HL196" t="s">
        <v>193</v>
      </c>
      <c r="HM196" t="s">
        <v>193</v>
      </c>
      <c r="HN196" t="s">
        <v>193</v>
      </c>
      <c r="HO196" t="s">
        <v>193</v>
      </c>
      <c r="HP196" t="s">
        <v>193</v>
      </c>
      <c r="HQ196" t="s">
        <v>193</v>
      </c>
      <c r="HR196" t="s">
        <v>193</v>
      </c>
      <c r="HS196" t="s">
        <v>193</v>
      </c>
      <c r="HT196" t="s">
        <v>193</v>
      </c>
      <c r="HU196" t="s">
        <v>193</v>
      </c>
      <c r="HV196" t="s">
        <v>193</v>
      </c>
      <c r="HW196" t="s">
        <v>193</v>
      </c>
      <c r="HX196" t="s">
        <v>193</v>
      </c>
      <c r="HY196" t="s">
        <v>193</v>
      </c>
      <c r="HZ196" t="s">
        <v>193</v>
      </c>
      <c r="IA196" t="s">
        <v>193</v>
      </c>
      <c r="IB196" t="s">
        <v>193</v>
      </c>
      <c r="IC196" t="s">
        <v>193</v>
      </c>
      <c r="ID196" t="s">
        <v>193</v>
      </c>
      <c r="IE196" t="s">
        <v>193</v>
      </c>
      <c r="IF196" t="s">
        <v>193</v>
      </c>
      <c r="IG196" t="s">
        <v>193</v>
      </c>
      <c r="IH196" t="s">
        <v>193</v>
      </c>
      <c r="II196" t="s">
        <v>193</v>
      </c>
      <c r="IJ196" t="s">
        <v>193</v>
      </c>
      <c r="IK196" t="s">
        <v>193</v>
      </c>
      <c r="IL196" t="s">
        <v>193</v>
      </c>
      <c r="IM196" t="s">
        <v>193</v>
      </c>
      <c r="IN196" t="s">
        <v>193</v>
      </c>
      <c r="IO196" t="s">
        <v>193</v>
      </c>
      <c r="IP196" t="s">
        <v>193</v>
      </c>
      <c r="IQ196" t="s">
        <v>193</v>
      </c>
      <c r="IR196" t="s">
        <v>193</v>
      </c>
      <c r="IS196" t="s">
        <v>193</v>
      </c>
      <c r="IT196" t="s">
        <v>193</v>
      </c>
      <c r="IU196" t="s">
        <v>193</v>
      </c>
      <c r="IV196" t="s">
        <v>193</v>
      </c>
      <c r="IW196" t="s">
        <v>193</v>
      </c>
      <c r="IX196" t="s">
        <v>193</v>
      </c>
      <c r="IY196" t="s">
        <v>193</v>
      </c>
      <c r="IZ196" t="s">
        <v>193</v>
      </c>
      <c r="JA196" t="s">
        <v>193</v>
      </c>
      <c r="JB196" t="s">
        <v>193</v>
      </c>
      <c r="JC196" t="s">
        <v>193</v>
      </c>
      <c r="JD196" t="s">
        <v>193</v>
      </c>
      <c r="JE196" t="s">
        <v>193</v>
      </c>
      <c r="JF196" t="s">
        <v>193</v>
      </c>
      <c r="JG196" t="s">
        <v>193</v>
      </c>
      <c r="JH196" t="s">
        <v>193</v>
      </c>
      <c r="JI196" t="s">
        <v>193</v>
      </c>
      <c r="JJ196" t="s">
        <v>193</v>
      </c>
      <c r="JK196" t="s">
        <v>193</v>
      </c>
      <c r="JL196" t="s">
        <v>193</v>
      </c>
      <c r="JM196" t="s">
        <v>193</v>
      </c>
      <c r="JN196" t="s">
        <v>193</v>
      </c>
      <c r="JO196" t="s">
        <v>193</v>
      </c>
      <c r="JP196" t="s">
        <v>193</v>
      </c>
      <c r="JQ196" t="s">
        <v>193</v>
      </c>
      <c r="JR196" t="s">
        <v>193</v>
      </c>
      <c r="JS196" t="s">
        <v>193</v>
      </c>
      <c r="JT196" t="s">
        <v>193</v>
      </c>
      <c r="JU196" t="s">
        <v>193</v>
      </c>
      <c r="JV196" t="s">
        <v>193</v>
      </c>
      <c r="JW196" t="s">
        <v>193</v>
      </c>
      <c r="JX196" t="s">
        <v>193</v>
      </c>
      <c r="JY196" t="s">
        <v>193</v>
      </c>
      <c r="JZ196" t="s">
        <v>193</v>
      </c>
      <c r="KA196" t="s">
        <v>193</v>
      </c>
      <c r="KB196" t="s">
        <v>193</v>
      </c>
      <c r="KC196" t="s">
        <v>193</v>
      </c>
      <c r="KD196" t="s">
        <v>193</v>
      </c>
      <c r="KE196" t="s">
        <v>193</v>
      </c>
      <c r="KF196" t="s">
        <v>193</v>
      </c>
      <c r="KG196" t="s">
        <v>193</v>
      </c>
      <c r="KH196" t="s">
        <v>193</v>
      </c>
      <c r="KI196" t="s">
        <v>193</v>
      </c>
      <c r="KJ196" t="s">
        <v>193</v>
      </c>
      <c r="KK196" t="s">
        <v>193</v>
      </c>
      <c r="KL196" t="s">
        <v>193</v>
      </c>
      <c r="KM196" t="s">
        <v>193</v>
      </c>
      <c r="KN196" t="s">
        <v>193</v>
      </c>
      <c r="KO196" t="s">
        <v>193</v>
      </c>
      <c r="KP196" t="s">
        <v>193</v>
      </c>
      <c r="KQ196" t="s">
        <v>193</v>
      </c>
      <c r="KR196" t="s">
        <v>193</v>
      </c>
      <c r="KS196" t="s">
        <v>193</v>
      </c>
      <c r="KT196" t="s">
        <v>193</v>
      </c>
      <c r="KU196" t="s">
        <v>109</v>
      </c>
      <c r="KV196" t="s">
        <v>505</v>
      </c>
      <c r="KW196" t="s">
        <v>3318</v>
      </c>
      <c r="KX196" t="s">
        <v>193</v>
      </c>
      <c r="KY196" t="s">
        <v>506</v>
      </c>
      <c r="KZ196" t="s">
        <v>3319</v>
      </c>
      <c r="LA196" t="s">
        <v>3318</v>
      </c>
      <c r="LB196" t="s">
        <v>796</v>
      </c>
      <c r="LC196" t="s">
        <v>193</v>
      </c>
      <c r="LD196" t="s">
        <v>3320</v>
      </c>
      <c r="LE196" t="s">
        <v>797</v>
      </c>
      <c r="LF196" t="s">
        <v>798</v>
      </c>
      <c r="LG196" t="s">
        <v>799</v>
      </c>
      <c r="LH196" t="s">
        <v>193</v>
      </c>
      <c r="LI196" t="s">
        <v>193</v>
      </c>
      <c r="LJ196" t="s">
        <v>193</v>
      </c>
      <c r="LK196" t="s">
        <v>193</v>
      </c>
      <c r="LL196" t="s">
        <v>193</v>
      </c>
      <c r="LM196">
        <v>25</v>
      </c>
      <c r="LN196">
        <v>5</v>
      </c>
      <c r="LO196" t="s">
        <v>193</v>
      </c>
      <c r="LP196" t="s">
        <v>156</v>
      </c>
      <c r="LQ196">
        <v>5</v>
      </c>
      <c r="LR196" t="s">
        <v>109</v>
      </c>
      <c r="LS196" t="s">
        <v>193</v>
      </c>
      <c r="LT196" t="s">
        <v>114</v>
      </c>
      <c r="LU196" t="s">
        <v>193</v>
      </c>
      <c r="LV196" t="s">
        <v>193</v>
      </c>
      <c r="LW196" t="s">
        <v>193</v>
      </c>
      <c r="LX196" t="s">
        <v>193</v>
      </c>
      <c r="LY196" t="s">
        <v>193</v>
      </c>
      <c r="LZ196" t="s">
        <v>193</v>
      </c>
      <c r="MA196" t="s">
        <v>193</v>
      </c>
      <c r="MB196" t="s">
        <v>193</v>
      </c>
      <c r="MC196" t="s">
        <v>193</v>
      </c>
      <c r="MD196" t="s">
        <v>193</v>
      </c>
      <c r="ME196" t="s">
        <v>193</v>
      </c>
      <c r="MF196" t="s">
        <v>193</v>
      </c>
      <c r="MG196" t="s">
        <v>193</v>
      </c>
      <c r="MH196" t="s">
        <v>114</v>
      </c>
      <c r="MI196" t="s">
        <v>193</v>
      </c>
      <c r="MJ196" t="s">
        <v>193</v>
      </c>
      <c r="MK196" t="s">
        <v>193</v>
      </c>
      <c r="ML196" t="s">
        <v>193</v>
      </c>
      <c r="MM196" t="s">
        <v>193</v>
      </c>
      <c r="MN196" t="s">
        <v>193</v>
      </c>
      <c r="MO196" t="s">
        <v>193</v>
      </c>
      <c r="MP196" t="s">
        <v>193</v>
      </c>
      <c r="MQ196" t="s">
        <v>193</v>
      </c>
      <c r="MR196" t="s">
        <v>193</v>
      </c>
      <c r="MS196" t="s">
        <v>193</v>
      </c>
      <c r="MT196" t="s">
        <v>193</v>
      </c>
      <c r="MU196" t="s">
        <v>193</v>
      </c>
      <c r="MV196" t="s">
        <v>193</v>
      </c>
      <c r="MW196" t="s">
        <v>193</v>
      </c>
      <c r="MX196" t="s">
        <v>193</v>
      </c>
      <c r="MY196" t="s">
        <v>193</v>
      </c>
      <c r="MZ196" t="s">
        <v>193</v>
      </c>
      <c r="NA196" t="s">
        <v>193</v>
      </c>
      <c r="NB196" t="s">
        <v>193</v>
      </c>
      <c r="NC196">
        <v>196891170</v>
      </c>
      <c r="ND196" t="s">
        <v>3690</v>
      </c>
      <c r="NE196" t="s">
        <v>4498</v>
      </c>
      <c r="NF196" t="s">
        <v>193</v>
      </c>
      <c r="NG196" t="s">
        <v>699</v>
      </c>
      <c r="NH196" t="s">
        <v>700</v>
      </c>
      <c r="NI196" t="s">
        <v>611</v>
      </c>
      <c r="NJ196" t="s">
        <v>193</v>
      </c>
      <c r="NK196">
        <v>198</v>
      </c>
    </row>
    <row r="197" spans="1:375" x14ac:dyDescent="0.35">
      <c r="A197" t="s">
        <v>4499</v>
      </c>
      <c r="B197" t="s">
        <v>4500</v>
      </c>
      <c r="C197" t="s">
        <v>3622</v>
      </c>
      <c r="D197">
        <v>0.12986111111240461</v>
      </c>
      <c r="E197" t="s">
        <v>193</v>
      </c>
      <c r="F197" t="s">
        <v>193</v>
      </c>
      <c r="G197" t="s">
        <v>809</v>
      </c>
      <c r="H197" t="s">
        <v>3622</v>
      </c>
      <c r="I197" t="s">
        <v>3662</v>
      </c>
      <c r="J197" t="s">
        <v>193</v>
      </c>
      <c r="K197" t="s">
        <v>4443</v>
      </c>
      <c r="L197" t="s">
        <v>3662</v>
      </c>
      <c r="M197" t="s">
        <v>3662</v>
      </c>
      <c r="N197" t="s">
        <v>3663</v>
      </c>
      <c r="O197" t="s">
        <v>193</v>
      </c>
      <c r="P197" t="s">
        <v>4444</v>
      </c>
      <c r="Q197" t="s">
        <v>3663</v>
      </c>
      <c r="R197" t="s">
        <v>3663</v>
      </c>
      <c r="S197" t="s">
        <v>123</v>
      </c>
      <c r="T197" t="s">
        <v>124</v>
      </c>
      <c r="U197" t="s">
        <v>1975</v>
      </c>
      <c r="V197" t="s">
        <v>124</v>
      </c>
      <c r="W197" t="s">
        <v>2474</v>
      </c>
      <c r="X197" t="s">
        <v>2473</v>
      </c>
      <c r="Y197" t="s">
        <v>2474</v>
      </c>
      <c r="Z197" t="s">
        <v>3664</v>
      </c>
      <c r="AA197" t="s">
        <v>193</v>
      </c>
      <c r="AB197" t="s">
        <v>4445</v>
      </c>
      <c r="AC197" t="s">
        <v>3664</v>
      </c>
      <c r="AD197" t="s">
        <v>3664</v>
      </c>
      <c r="AE197" t="s">
        <v>3665</v>
      </c>
      <c r="AF197" t="s">
        <v>193</v>
      </c>
      <c r="AG197" t="s">
        <v>4446</v>
      </c>
      <c r="AH197" t="s">
        <v>3665</v>
      </c>
      <c r="AI197" t="s">
        <v>3665</v>
      </c>
      <c r="AJ197" t="s">
        <v>536</v>
      </c>
      <c r="AK197" t="s">
        <v>3317</v>
      </c>
      <c r="AL197" t="s">
        <v>109</v>
      </c>
      <c r="AM197" t="s">
        <v>193</v>
      </c>
      <c r="AN197" t="s">
        <v>109</v>
      </c>
      <c r="AO197" t="s">
        <v>193</v>
      </c>
      <c r="AP197" t="s">
        <v>491</v>
      </c>
      <c r="AQ197" t="s">
        <v>193</v>
      </c>
      <c r="AR197" t="s">
        <v>193</v>
      </c>
      <c r="AS197" t="s">
        <v>193</v>
      </c>
      <c r="AT197" t="s">
        <v>193</v>
      </c>
      <c r="AU197" t="s">
        <v>193</v>
      </c>
      <c r="AV197" t="s">
        <v>193</v>
      </c>
      <c r="AW197" t="s">
        <v>193</v>
      </c>
      <c r="AX197" t="s">
        <v>193</v>
      </c>
      <c r="AY197" t="s">
        <v>193</v>
      </c>
      <c r="AZ197" t="s">
        <v>193</v>
      </c>
      <c r="BA197" t="s">
        <v>193</v>
      </c>
      <c r="BB197" t="s">
        <v>193</v>
      </c>
      <c r="BC197" t="s">
        <v>193</v>
      </c>
      <c r="BD197" t="s">
        <v>193</v>
      </c>
      <c r="BE197" t="s">
        <v>193</v>
      </c>
      <c r="BF197" t="s">
        <v>193</v>
      </c>
      <c r="BG197" t="s">
        <v>193</v>
      </c>
      <c r="BH197" t="s">
        <v>193</v>
      </c>
      <c r="BI197" t="s">
        <v>193</v>
      </c>
      <c r="BJ197" t="s">
        <v>193</v>
      </c>
      <c r="BK197" t="s">
        <v>193</v>
      </c>
      <c r="BL197" t="s">
        <v>193</v>
      </c>
      <c r="BM197" t="s">
        <v>193</v>
      </c>
      <c r="BN197" t="s">
        <v>193</v>
      </c>
      <c r="BO197" t="s">
        <v>193</v>
      </c>
      <c r="BP197" t="s">
        <v>193</v>
      </c>
      <c r="BQ197" t="s">
        <v>193</v>
      </c>
      <c r="BR197" t="s">
        <v>193</v>
      </c>
      <c r="BS197" t="s">
        <v>193</v>
      </c>
      <c r="BT197" t="s">
        <v>193</v>
      </c>
      <c r="BU197" t="s">
        <v>193</v>
      </c>
      <c r="BV197" t="s">
        <v>193</v>
      </c>
      <c r="BW197" t="s">
        <v>193</v>
      </c>
      <c r="BX197" t="s">
        <v>193</v>
      </c>
      <c r="BY197" t="s">
        <v>193</v>
      </c>
      <c r="BZ197" t="s">
        <v>193</v>
      </c>
      <c r="CA197" t="s">
        <v>193</v>
      </c>
      <c r="CB197" t="s">
        <v>193</v>
      </c>
      <c r="CC197" t="s">
        <v>193</v>
      </c>
      <c r="CD197" t="s">
        <v>193</v>
      </c>
      <c r="CE197" t="s">
        <v>193</v>
      </c>
      <c r="CF197" t="s">
        <v>193</v>
      </c>
      <c r="CG197" t="s">
        <v>193</v>
      </c>
      <c r="CH197" t="s">
        <v>193</v>
      </c>
      <c r="CI197" t="s">
        <v>193</v>
      </c>
      <c r="CJ197" t="s">
        <v>193</v>
      </c>
      <c r="CK197" t="s">
        <v>193</v>
      </c>
      <c r="CL197" t="s">
        <v>193</v>
      </c>
      <c r="CM197" t="s">
        <v>193</v>
      </c>
      <c r="CN197" t="s">
        <v>193</v>
      </c>
      <c r="CO197" t="s">
        <v>193</v>
      </c>
      <c r="CP197" t="s">
        <v>193</v>
      </c>
      <c r="CQ197" t="s">
        <v>193</v>
      </c>
      <c r="CR197" t="s">
        <v>193</v>
      </c>
      <c r="CS197" t="s">
        <v>193</v>
      </c>
      <c r="CT197" t="s">
        <v>193</v>
      </c>
      <c r="CU197" t="s">
        <v>193</v>
      </c>
      <c r="CV197" t="s">
        <v>193</v>
      </c>
      <c r="CW197" t="s">
        <v>193</v>
      </c>
      <c r="CX197" t="s">
        <v>193</v>
      </c>
      <c r="CY197" t="s">
        <v>193</v>
      </c>
      <c r="CZ197" t="s">
        <v>193</v>
      </c>
      <c r="DA197" t="s">
        <v>193</v>
      </c>
      <c r="DB197" t="s">
        <v>193</v>
      </c>
      <c r="DC197" t="s">
        <v>193</v>
      </c>
      <c r="DD197" t="s">
        <v>193</v>
      </c>
      <c r="DE197" t="s">
        <v>193</v>
      </c>
      <c r="DF197" t="s">
        <v>193</v>
      </c>
      <c r="DG197" t="s">
        <v>193</v>
      </c>
      <c r="DH197" t="s">
        <v>193</v>
      </c>
      <c r="DI197" t="s">
        <v>193</v>
      </c>
      <c r="DJ197" t="s">
        <v>193</v>
      </c>
      <c r="DK197" t="s">
        <v>193</v>
      </c>
      <c r="DL197" t="s">
        <v>193</v>
      </c>
      <c r="DM197" t="s">
        <v>193</v>
      </c>
      <c r="DN197" t="s">
        <v>193</v>
      </c>
      <c r="DO197" t="s">
        <v>193</v>
      </c>
      <c r="DP197" t="s">
        <v>193</v>
      </c>
      <c r="DQ197" t="s">
        <v>193</v>
      </c>
      <c r="DR197" t="s">
        <v>193</v>
      </c>
      <c r="DS197" t="s">
        <v>193</v>
      </c>
      <c r="DT197" t="s">
        <v>193</v>
      </c>
      <c r="DU197" t="s">
        <v>193</v>
      </c>
      <c r="DV197" t="s">
        <v>193</v>
      </c>
      <c r="DW197" t="s">
        <v>193</v>
      </c>
      <c r="DX197" t="s">
        <v>193</v>
      </c>
      <c r="DY197" t="s">
        <v>193</v>
      </c>
      <c r="DZ197" t="s">
        <v>193</v>
      </c>
      <c r="EA197" t="s">
        <v>193</v>
      </c>
      <c r="EB197" t="s">
        <v>193</v>
      </c>
      <c r="EC197" t="s">
        <v>193</v>
      </c>
      <c r="ED197" t="s">
        <v>193</v>
      </c>
      <c r="EE197" t="s">
        <v>193</v>
      </c>
      <c r="EF197" t="s">
        <v>193</v>
      </c>
      <c r="EG197" t="s">
        <v>193</v>
      </c>
      <c r="EH197" t="s">
        <v>193</v>
      </c>
      <c r="EI197" t="s">
        <v>193</v>
      </c>
      <c r="EJ197" t="s">
        <v>193</v>
      </c>
      <c r="EK197" t="s">
        <v>193</v>
      </c>
      <c r="EL197" t="s">
        <v>193</v>
      </c>
      <c r="EM197" t="s">
        <v>193</v>
      </c>
      <c r="EN197" t="s">
        <v>193</v>
      </c>
      <c r="EO197" t="s">
        <v>193</v>
      </c>
      <c r="EP197" t="s">
        <v>193</v>
      </c>
      <c r="EQ197" t="s">
        <v>193</v>
      </c>
      <c r="ER197" t="s">
        <v>193</v>
      </c>
      <c r="ES197" t="s">
        <v>193</v>
      </c>
      <c r="ET197" t="s">
        <v>193</v>
      </c>
      <c r="EU197" t="s">
        <v>193</v>
      </c>
      <c r="EV197" t="s">
        <v>193</v>
      </c>
      <c r="EW197" t="s">
        <v>193</v>
      </c>
      <c r="EX197" t="s">
        <v>193</v>
      </c>
      <c r="EY197" t="s">
        <v>193</v>
      </c>
      <c r="EZ197" t="s">
        <v>193</v>
      </c>
      <c r="FA197" t="s">
        <v>193</v>
      </c>
      <c r="FB197" t="s">
        <v>193</v>
      </c>
      <c r="FC197" t="s">
        <v>193</v>
      </c>
      <c r="FD197" t="s">
        <v>193</v>
      </c>
      <c r="FE197" t="s">
        <v>193</v>
      </c>
      <c r="FF197" t="s">
        <v>193</v>
      </c>
      <c r="FG197" t="s">
        <v>193</v>
      </c>
      <c r="FH197" t="s">
        <v>193</v>
      </c>
      <c r="FI197" t="s">
        <v>193</v>
      </c>
      <c r="FJ197" t="s">
        <v>193</v>
      </c>
      <c r="FK197" t="s">
        <v>193</v>
      </c>
      <c r="FL197" t="s">
        <v>193</v>
      </c>
      <c r="FM197" t="s">
        <v>193</v>
      </c>
      <c r="FN197" t="s">
        <v>193</v>
      </c>
      <c r="FO197" t="s">
        <v>193</v>
      </c>
      <c r="FP197" t="s">
        <v>193</v>
      </c>
      <c r="FQ197" t="s">
        <v>193</v>
      </c>
      <c r="FR197" t="s">
        <v>193</v>
      </c>
      <c r="FS197" t="s">
        <v>193</v>
      </c>
      <c r="FT197" t="s">
        <v>193</v>
      </c>
      <c r="FU197" t="s">
        <v>193</v>
      </c>
      <c r="FV197" t="s">
        <v>193</v>
      </c>
      <c r="FW197" t="s">
        <v>193</v>
      </c>
      <c r="FX197" t="s">
        <v>193</v>
      </c>
      <c r="FY197" t="s">
        <v>193</v>
      </c>
      <c r="FZ197" t="s">
        <v>193</v>
      </c>
      <c r="GA197" t="s">
        <v>193</v>
      </c>
      <c r="GB197" t="s">
        <v>193</v>
      </c>
      <c r="GC197" t="s">
        <v>193</v>
      </c>
      <c r="GD197" t="s">
        <v>193</v>
      </c>
      <c r="GE197" t="s">
        <v>193</v>
      </c>
      <c r="GF197" t="s">
        <v>193</v>
      </c>
      <c r="GG197" t="s">
        <v>193</v>
      </c>
      <c r="GH197" t="s">
        <v>193</v>
      </c>
      <c r="GI197" t="s">
        <v>193</v>
      </c>
      <c r="GJ197" t="s">
        <v>193</v>
      </c>
      <c r="GK197" t="s">
        <v>193</v>
      </c>
      <c r="GL197" t="s">
        <v>193</v>
      </c>
      <c r="GM197" t="s">
        <v>193</v>
      </c>
      <c r="GN197" t="s">
        <v>193</v>
      </c>
      <c r="GO197" t="s">
        <v>193</v>
      </c>
      <c r="GP197" t="s">
        <v>193</v>
      </c>
      <c r="GQ197" t="s">
        <v>193</v>
      </c>
      <c r="GR197" t="s">
        <v>193</v>
      </c>
      <c r="GS197" t="s">
        <v>193</v>
      </c>
      <c r="GT197" t="s">
        <v>193</v>
      </c>
      <c r="GU197" t="s">
        <v>193</v>
      </c>
      <c r="GV197" t="s">
        <v>193</v>
      </c>
      <c r="GW197" t="s">
        <v>193</v>
      </c>
      <c r="GX197" t="s">
        <v>193</v>
      </c>
      <c r="GY197" t="s">
        <v>193</v>
      </c>
      <c r="GZ197" t="s">
        <v>193</v>
      </c>
      <c r="HA197" t="s">
        <v>193</v>
      </c>
      <c r="HB197" t="s">
        <v>193</v>
      </c>
      <c r="HC197" t="s">
        <v>193</v>
      </c>
      <c r="HD197" t="s">
        <v>193</v>
      </c>
      <c r="HE197" t="s">
        <v>193</v>
      </c>
      <c r="HF197" t="s">
        <v>193</v>
      </c>
      <c r="HG197" t="s">
        <v>193</v>
      </c>
      <c r="HH197" t="s">
        <v>193</v>
      </c>
      <c r="HI197" t="s">
        <v>193</v>
      </c>
      <c r="HJ197" t="s">
        <v>193</v>
      </c>
      <c r="HK197" t="s">
        <v>193</v>
      </c>
      <c r="HL197" t="s">
        <v>193</v>
      </c>
      <c r="HM197" t="s">
        <v>193</v>
      </c>
      <c r="HN197" t="s">
        <v>193</v>
      </c>
      <c r="HO197" t="s">
        <v>193</v>
      </c>
      <c r="HP197" t="s">
        <v>193</v>
      </c>
      <c r="HQ197" t="s">
        <v>193</v>
      </c>
      <c r="HR197" t="s">
        <v>193</v>
      </c>
      <c r="HS197" t="s">
        <v>193</v>
      </c>
      <c r="HT197" t="s">
        <v>193</v>
      </c>
      <c r="HU197" t="s">
        <v>193</v>
      </c>
      <c r="HV197" t="s">
        <v>193</v>
      </c>
      <c r="HW197" t="s">
        <v>193</v>
      </c>
      <c r="HX197" t="s">
        <v>193</v>
      </c>
      <c r="HY197" t="s">
        <v>193</v>
      </c>
      <c r="HZ197" t="s">
        <v>193</v>
      </c>
      <c r="IA197" t="s">
        <v>193</v>
      </c>
      <c r="IB197" t="s">
        <v>193</v>
      </c>
      <c r="IC197" t="s">
        <v>193</v>
      </c>
      <c r="ID197" t="s">
        <v>193</v>
      </c>
      <c r="IE197" t="s">
        <v>193</v>
      </c>
      <c r="IF197" t="s">
        <v>193</v>
      </c>
      <c r="IG197" t="s">
        <v>193</v>
      </c>
      <c r="IH197" t="s">
        <v>193</v>
      </c>
      <c r="II197" t="s">
        <v>193</v>
      </c>
      <c r="IJ197" t="s">
        <v>193</v>
      </c>
      <c r="IK197" t="s">
        <v>193</v>
      </c>
      <c r="IL197" t="s">
        <v>193</v>
      </c>
      <c r="IM197" t="s">
        <v>193</v>
      </c>
      <c r="IN197" t="s">
        <v>193</v>
      </c>
      <c r="IO197" t="s">
        <v>193</v>
      </c>
      <c r="IP197" t="s">
        <v>193</v>
      </c>
      <c r="IQ197" t="s">
        <v>193</v>
      </c>
      <c r="IR197" t="s">
        <v>193</v>
      </c>
      <c r="IS197" t="s">
        <v>193</v>
      </c>
      <c r="IT197" t="s">
        <v>193</v>
      </c>
      <c r="IU197" t="s">
        <v>193</v>
      </c>
      <c r="IV197" t="s">
        <v>193</v>
      </c>
      <c r="IW197" t="s">
        <v>193</v>
      </c>
      <c r="IX197" t="s">
        <v>193</v>
      </c>
      <c r="IY197" t="s">
        <v>193</v>
      </c>
      <c r="IZ197" t="s">
        <v>193</v>
      </c>
      <c r="JA197" t="s">
        <v>193</v>
      </c>
      <c r="JB197" t="s">
        <v>193</v>
      </c>
      <c r="JC197" t="s">
        <v>193</v>
      </c>
      <c r="JD197" t="s">
        <v>193</v>
      </c>
      <c r="JE197" t="s">
        <v>193</v>
      </c>
      <c r="JF197" t="s">
        <v>193</v>
      </c>
      <c r="JG197" t="s">
        <v>193</v>
      </c>
      <c r="JH197" t="s">
        <v>193</v>
      </c>
      <c r="JI197" t="s">
        <v>193</v>
      </c>
      <c r="JJ197" t="s">
        <v>193</v>
      </c>
      <c r="JK197" t="s">
        <v>193</v>
      </c>
      <c r="JL197" t="s">
        <v>193</v>
      </c>
      <c r="JM197" t="s">
        <v>193</v>
      </c>
      <c r="JN197" t="s">
        <v>193</v>
      </c>
      <c r="JO197" t="s">
        <v>193</v>
      </c>
      <c r="JP197" t="s">
        <v>193</v>
      </c>
      <c r="JQ197" t="s">
        <v>193</v>
      </c>
      <c r="JR197" t="s">
        <v>193</v>
      </c>
      <c r="JS197" t="s">
        <v>193</v>
      </c>
      <c r="JT197" t="s">
        <v>193</v>
      </c>
      <c r="JU197" t="s">
        <v>193</v>
      </c>
      <c r="JV197" t="s">
        <v>193</v>
      </c>
      <c r="JW197" t="s">
        <v>193</v>
      </c>
      <c r="JX197" t="s">
        <v>193</v>
      </c>
      <c r="JY197" t="s">
        <v>193</v>
      </c>
      <c r="JZ197" t="s">
        <v>193</v>
      </c>
      <c r="KA197" t="s">
        <v>193</v>
      </c>
      <c r="KB197" t="s">
        <v>193</v>
      </c>
      <c r="KC197" t="s">
        <v>193</v>
      </c>
      <c r="KD197" t="s">
        <v>193</v>
      </c>
      <c r="KE197" t="s">
        <v>193</v>
      </c>
      <c r="KF197" t="s">
        <v>193</v>
      </c>
      <c r="KG197" t="s">
        <v>193</v>
      </c>
      <c r="KH197" t="s">
        <v>193</v>
      </c>
      <c r="KI197" t="s">
        <v>193</v>
      </c>
      <c r="KJ197" t="s">
        <v>193</v>
      </c>
      <c r="KK197" t="s">
        <v>193</v>
      </c>
      <c r="KL197" t="s">
        <v>193</v>
      </c>
      <c r="KM197" t="s">
        <v>193</v>
      </c>
      <c r="KN197" t="s">
        <v>193</v>
      </c>
      <c r="KO197" t="s">
        <v>193</v>
      </c>
      <c r="KP197" t="s">
        <v>193</v>
      </c>
      <c r="KQ197" t="s">
        <v>193</v>
      </c>
      <c r="KR197" t="s">
        <v>193</v>
      </c>
      <c r="KS197" t="s">
        <v>193</v>
      </c>
      <c r="KT197" t="s">
        <v>193</v>
      </c>
      <c r="KU197" t="s">
        <v>109</v>
      </c>
      <c r="KV197" t="s">
        <v>505</v>
      </c>
      <c r="KW197" t="s">
        <v>3318</v>
      </c>
      <c r="KX197" t="s">
        <v>193</v>
      </c>
      <c r="KY197" t="s">
        <v>506</v>
      </c>
      <c r="KZ197" t="s">
        <v>3319</v>
      </c>
      <c r="LA197" t="s">
        <v>3318</v>
      </c>
      <c r="LB197" t="s">
        <v>800</v>
      </c>
      <c r="LC197" t="s">
        <v>193</v>
      </c>
      <c r="LD197" t="s">
        <v>3320</v>
      </c>
      <c r="LE197" t="s">
        <v>802</v>
      </c>
      <c r="LF197" t="s">
        <v>803</v>
      </c>
      <c r="LG197" t="s">
        <v>804</v>
      </c>
      <c r="LH197" t="s">
        <v>193</v>
      </c>
      <c r="LI197" t="s">
        <v>193</v>
      </c>
      <c r="LJ197" t="s">
        <v>193</v>
      </c>
      <c r="LK197" t="s">
        <v>193</v>
      </c>
      <c r="LL197" t="s">
        <v>193</v>
      </c>
      <c r="LM197">
        <v>30</v>
      </c>
      <c r="LN197">
        <v>30</v>
      </c>
      <c r="LO197" t="s">
        <v>193</v>
      </c>
      <c r="LP197" t="s">
        <v>156</v>
      </c>
      <c r="LQ197">
        <v>30</v>
      </c>
      <c r="LR197" t="s">
        <v>109</v>
      </c>
      <c r="LS197" t="s">
        <v>193</v>
      </c>
      <c r="LT197" t="s">
        <v>109</v>
      </c>
      <c r="LU197" t="s">
        <v>3692</v>
      </c>
      <c r="LV197">
        <v>1</v>
      </c>
      <c r="LW197">
        <v>0</v>
      </c>
      <c r="LX197">
        <v>0</v>
      </c>
      <c r="LY197">
        <v>0</v>
      </c>
      <c r="LZ197">
        <v>0</v>
      </c>
      <c r="MA197">
        <v>0</v>
      </c>
      <c r="MB197">
        <v>0</v>
      </c>
      <c r="MC197">
        <v>0</v>
      </c>
      <c r="MD197">
        <v>1</v>
      </c>
      <c r="ME197">
        <v>0</v>
      </c>
      <c r="MF197">
        <v>0</v>
      </c>
      <c r="MG197" t="s">
        <v>193</v>
      </c>
      <c r="MH197" t="s">
        <v>114</v>
      </c>
      <c r="MI197" t="s">
        <v>193</v>
      </c>
      <c r="MJ197" t="s">
        <v>193</v>
      </c>
      <c r="MK197" t="s">
        <v>193</v>
      </c>
      <c r="ML197" t="s">
        <v>193</v>
      </c>
      <c r="MM197" t="s">
        <v>193</v>
      </c>
      <c r="MN197" t="s">
        <v>193</v>
      </c>
      <c r="MO197" t="s">
        <v>193</v>
      </c>
      <c r="MP197" t="s">
        <v>193</v>
      </c>
      <c r="MQ197" t="s">
        <v>193</v>
      </c>
      <c r="MR197" t="s">
        <v>193</v>
      </c>
      <c r="MS197" t="s">
        <v>193</v>
      </c>
      <c r="MT197" t="s">
        <v>193</v>
      </c>
      <c r="MU197" t="s">
        <v>193</v>
      </c>
      <c r="MV197" t="s">
        <v>193</v>
      </c>
      <c r="MW197" t="s">
        <v>193</v>
      </c>
      <c r="MX197" t="s">
        <v>193</v>
      </c>
      <c r="MY197" t="s">
        <v>193</v>
      </c>
      <c r="MZ197" t="s">
        <v>193</v>
      </c>
      <c r="NA197" t="s">
        <v>193</v>
      </c>
      <c r="NB197" t="s">
        <v>193</v>
      </c>
      <c r="NC197">
        <v>196891177</v>
      </c>
      <c r="ND197" t="s">
        <v>3691</v>
      </c>
      <c r="NE197" t="s">
        <v>4501</v>
      </c>
      <c r="NF197" t="s">
        <v>193</v>
      </c>
      <c r="NG197" t="s">
        <v>699</v>
      </c>
      <c r="NH197" t="s">
        <v>700</v>
      </c>
      <c r="NI197" t="s">
        <v>611</v>
      </c>
      <c r="NJ197" t="s">
        <v>193</v>
      </c>
      <c r="NK197">
        <v>199</v>
      </c>
    </row>
    <row r="198" spans="1:375" x14ac:dyDescent="0.35">
      <c r="A198" t="s">
        <v>4502</v>
      </c>
      <c r="B198" t="s">
        <v>4503</v>
      </c>
      <c r="C198" t="s">
        <v>3622</v>
      </c>
      <c r="D198">
        <v>0.11111111110949423</v>
      </c>
      <c r="E198" t="s">
        <v>193</v>
      </c>
      <c r="F198" t="s">
        <v>193</v>
      </c>
      <c r="G198" t="s">
        <v>809</v>
      </c>
      <c r="H198" t="s">
        <v>3622</v>
      </c>
      <c r="I198" t="s">
        <v>3662</v>
      </c>
      <c r="J198" t="s">
        <v>193</v>
      </c>
      <c r="K198" t="s">
        <v>4443</v>
      </c>
      <c r="L198" t="s">
        <v>3662</v>
      </c>
      <c r="M198" t="s">
        <v>3662</v>
      </c>
      <c r="N198" t="s">
        <v>3663</v>
      </c>
      <c r="O198" t="s">
        <v>193</v>
      </c>
      <c r="P198" t="s">
        <v>4444</v>
      </c>
      <c r="Q198" t="s">
        <v>3663</v>
      </c>
      <c r="R198" t="s">
        <v>3663</v>
      </c>
      <c r="S198" t="s">
        <v>123</v>
      </c>
      <c r="T198" t="s">
        <v>124</v>
      </c>
      <c r="U198" t="s">
        <v>1975</v>
      </c>
      <c r="V198" t="s">
        <v>124</v>
      </c>
      <c r="W198" t="s">
        <v>2474</v>
      </c>
      <c r="X198" t="s">
        <v>2473</v>
      </c>
      <c r="Y198" t="s">
        <v>2474</v>
      </c>
      <c r="Z198" t="s">
        <v>3664</v>
      </c>
      <c r="AA198" t="s">
        <v>193</v>
      </c>
      <c r="AB198" t="s">
        <v>4445</v>
      </c>
      <c r="AC198" t="s">
        <v>3664</v>
      </c>
      <c r="AD198" t="s">
        <v>3664</v>
      </c>
      <c r="AE198" t="s">
        <v>3665</v>
      </c>
      <c r="AF198" t="s">
        <v>193</v>
      </c>
      <c r="AG198" t="s">
        <v>4446</v>
      </c>
      <c r="AH198" t="s">
        <v>3665</v>
      </c>
      <c r="AI198" t="s">
        <v>3665</v>
      </c>
      <c r="AJ198" t="s">
        <v>536</v>
      </c>
      <c r="AK198" t="s">
        <v>3317</v>
      </c>
      <c r="AL198" t="s">
        <v>109</v>
      </c>
      <c r="AM198" t="s">
        <v>193</v>
      </c>
      <c r="AN198" t="s">
        <v>109</v>
      </c>
      <c r="AO198" t="s">
        <v>193</v>
      </c>
      <c r="AP198" t="s">
        <v>494</v>
      </c>
      <c r="AQ198" t="s">
        <v>193</v>
      </c>
      <c r="AR198" t="s">
        <v>193</v>
      </c>
      <c r="AS198" t="s">
        <v>193</v>
      </c>
      <c r="AT198" t="s">
        <v>193</v>
      </c>
      <c r="AU198" t="s">
        <v>193</v>
      </c>
      <c r="AV198" t="s">
        <v>193</v>
      </c>
      <c r="AW198" t="s">
        <v>193</v>
      </c>
      <c r="AX198" t="s">
        <v>193</v>
      </c>
      <c r="AY198" t="s">
        <v>193</v>
      </c>
      <c r="AZ198" t="s">
        <v>193</v>
      </c>
      <c r="BA198" t="s">
        <v>193</v>
      </c>
      <c r="BB198" t="s">
        <v>193</v>
      </c>
      <c r="BC198" t="s">
        <v>193</v>
      </c>
      <c r="BD198" t="s">
        <v>193</v>
      </c>
      <c r="BE198" t="s">
        <v>193</v>
      </c>
      <c r="BF198" t="s">
        <v>193</v>
      </c>
      <c r="BG198" t="s">
        <v>193</v>
      </c>
      <c r="BH198" t="s">
        <v>193</v>
      </c>
      <c r="BI198" t="s">
        <v>193</v>
      </c>
      <c r="BJ198" t="s">
        <v>193</v>
      </c>
      <c r="BK198" t="s">
        <v>193</v>
      </c>
      <c r="BL198" t="s">
        <v>193</v>
      </c>
      <c r="BM198" t="s">
        <v>193</v>
      </c>
      <c r="BN198" t="s">
        <v>193</v>
      </c>
      <c r="BO198" t="s">
        <v>193</v>
      </c>
      <c r="BP198" t="s">
        <v>193</v>
      </c>
      <c r="BQ198" t="s">
        <v>193</v>
      </c>
      <c r="BR198" t="s">
        <v>193</v>
      </c>
      <c r="BS198" t="s">
        <v>193</v>
      </c>
      <c r="BT198" t="s">
        <v>193</v>
      </c>
      <c r="BU198" t="s">
        <v>193</v>
      </c>
      <c r="BV198" t="s">
        <v>193</v>
      </c>
      <c r="BW198" t="s">
        <v>193</v>
      </c>
      <c r="BX198" t="s">
        <v>193</v>
      </c>
      <c r="BY198" t="s">
        <v>193</v>
      </c>
      <c r="BZ198" t="s">
        <v>193</v>
      </c>
      <c r="CA198" t="s">
        <v>193</v>
      </c>
      <c r="CB198" t="s">
        <v>193</v>
      </c>
      <c r="CC198" t="s">
        <v>193</v>
      </c>
      <c r="CD198" t="s">
        <v>193</v>
      </c>
      <c r="CE198" t="s">
        <v>193</v>
      </c>
      <c r="CF198" t="s">
        <v>193</v>
      </c>
      <c r="CG198" t="s">
        <v>193</v>
      </c>
      <c r="CH198" t="s">
        <v>193</v>
      </c>
      <c r="CI198" t="s">
        <v>193</v>
      </c>
      <c r="CJ198" t="s">
        <v>193</v>
      </c>
      <c r="CK198" t="s">
        <v>193</v>
      </c>
      <c r="CL198" t="s">
        <v>193</v>
      </c>
      <c r="CM198" t="s">
        <v>193</v>
      </c>
      <c r="CN198" t="s">
        <v>193</v>
      </c>
      <c r="CO198" t="s">
        <v>193</v>
      </c>
      <c r="CP198" t="s">
        <v>193</v>
      </c>
      <c r="CQ198" t="s">
        <v>193</v>
      </c>
      <c r="CR198" t="s">
        <v>193</v>
      </c>
      <c r="CS198" t="s">
        <v>193</v>
      </c>
      <c r="CT198" t="s">
        <v>193</v>
      </c>
      <c r="CU198" t="s">
        <v>193</v>
      </c>
      <c r="CV198" t="s">
        <v>193</v>
      </c>
      <c r="CW198" t="s">
        <v>193</v>
      </c>
      <c r="CX198" t="s">
        <v>193</v>
      </c>
      <c r="CY198" t="s">
        <v>193</v>
      </c>
      <c r="CZ198" t="s">
        <v>193</v>
      </c>
      <c r="DA198" t="s">
        <v>193</v>
      </c>
      <c r="DB198" t="s">
        <v>193</v>
      </c>
      <c r="DC198" t="s">
        <v>193</v>
      </c>
      <c r="DD198" t="s">
        <v>193</v>
      </c>
      <c r="DE198" t="s">
        <v>193</v>
      </c>
      <c r="DF198" t="s">
        <v>193</v>
      </c>
      <c r="DG198" t="s">
        <v>193</v>
      </c>
      <c r="DH198" t="s">
        <v>193</v>
      </c>
      <c r="DI198" t="s">
        <v>193</v>
      </c>
      <c r="DJ198" t="s">
        <v>193</v>
      </c>
      <c r="DK198" t="s">
        <v>193</v>
      </c>
      <c r="DL198" t="s">
        <v>193</v>
      </c>
      <c r="DM198" t="s">
        <v>193</v>
      </c>
      <c r="DN198" t="s">
        <v>193</v>
      </c>
      <c r="DO198" t="s">
        <v>193</v>
      </c>
      <c r="DP198" t="s">
        <v>193</v>
      </c>
      <c r="DQ198" t="s">
        <v>193</v>
      </c>
      <c r="DR198" t="s">
        <v>193</v>
      </c>
      <c r="DS198" t="s">
        <v>193</v>
      </c>
      <c r="DT198" t="s">
        <v>193</v>
      </c>
      <c r="DU198" t="s">
        <v>193</v>
      </c>
      <c r="DV198" t="s">
        <v>193</v>
      </c>
      <c r="DW198" t="s">
        <v>193</v>
      </c>
      <c r="DX198" t="s">
        <v>193</v>
      </c>
      <c r="DY198" t="s">
        <v>193</v>
      </c>
      <c r="DZ198" t="s">
        <v>193</v>
      </c>
      <c r="EA198" t="s">
        <v>193</v>
      </c>
      <c r="EB198" t="s">
        <v>193</v>
      </c>
      <c r="EC198" t="s">
        <v>193</v>
      </c>
      <c r="ED198" t="s">
        <v>193</v>
      </c>
      <c r="EE198" t="s">
        <v>193</v>
      </c>
      <c r="EF198" t="s">
        <v>193</v>
      </c>
      <c r="EG198" t="s">
        <v>193</v>
      </c>
      <c r="EH198" t="s">
        <v>193</v>
      </c>
      <c r="EI198" t="s">
        <v>193</v>
      </c>
      <c r="EJ198" t="s">
        <v>193</v>
      </c>
      <c r="EK198" t="s">
        <v>193</v>
      </c>
      <c r="EL198" t="s">
        <v>193</v>
      </c>
      <c r="EM198" t="s">
        <v>193</v>
      </c>
      <c r="EN198" t="s">
        <v>193</v>
      </c>
      <c r="EO198" t="s">
        <v>193</v>
      </c>
      <c r="EP198" t="s">
        <v>193</v>
      </c>
      <c r="EQ198" t="s">
        <v>193</v>
      </c>
      <c r="ER198" t="s">
        <v>193</v>
      </c>
      <c r="ES198" t="s">
        <v>193</v>
      </c>
      <c r="ET198" t="s">
        <v>193</v>
      </c>
      <c r="EU198" t="s">
        <v>193</v>
      </c>
      <c r="EV198" t="s">
        <v>193</v>
      </c>
      <c r="EW198" t="s">
        <v>193</v>
      </c>
      <c r="EX198" t="s">
        <v>193</v>
      </c>
      <c r="EY198" t="s">
        <v>193</v>
      </c>
      <c r="EZ198" t="s">
        <v>193</v>
      </c>
      <c r="FA198" t="s">
        <v>193</v>
      </c>
      <c r="FB198" t="s">
        <v>193</v>
      </c>
      <c r="FC198" t="s">
        <v>193</v>
      </c>
      <c r="FD198" t="s">
        <v>193</v>
      </c>
      <c r="FE198" t="s">
        <v>193</v>
      </c>
      <c r="FF198" t="s">
        <v>193</v>
      </c>
      <c r="FG198" t="s">
        <v>193</v>
      </c>
      <c r="FH198" t="s">
        <v>193</v>
      </c>
      <c r="FI198" t="s">
        <v>193</v>
      </c>
      <c r="FJ198" t="s">
        <v>193</v>
      </c>
      <c r="FK198" t="s">
        <v>193</v>
      </c>
      <c r="FL198" t="s">
        <v>193</v>
      </c>
      <c r="FM198" t="s">
        <v>193</v>
      </c>
      <c r="FN198" t="s">
        <v>193</v>
      </c>
      <c r="FO198" t="s">
        <v>193</v>
      </c>
      <c r="FP198" t="s">
        <v>193</v>
      </c>
      <c r="FQ198" t="s">
        <v>193</v>
      </c>
      <c r="FR198" t="s">
        <v>193</v>
      </c>
      <c r="FS198" t="s">
        <v>193</v>
      </c>
      <c r="FT198" t="s">
        <v>193</v>
      </c>
      <c r="FU198" t="s">
        <v>193</v>
      </c>
      <c r="FV198" t="s">
        <v>193</v>
      </c>
      <c r="FW198" t="s">
        <v>193</v>
      </c>
      <c r="FX198" t="s">
        <v>193</v>
      </c>
      <c r="FY198" t="s">
        <v>193</v>
      </c>
      <c r="FZ198" t="s">
        <v>193</v>
      </c>
      <c r="GA198" t="s">
        <v>193</v>
      </c>
      <c r="GB198" t="s">
        <v>193</v>
      </c>
      <c r="GC198" t="s">
        <v>193</v>
      </c>
      <c r="GD198" t="s">
        <v>193</v>
      </c>
      <c r="GE198" t="s">
        <v>193</v>
      </c>
      <c r="GF198" t="s">
        <v>193</v>
      </c>
      <c r="GG198" t="s">
        <v>193</v>
      </c>
      <c r="GH198" t="s">
        <v>193</v>
      </c>
      <c r="GI198" t="s">
        <v>193</v>
      </c>
      <c r="GJ198" t="s">
        <v>193</v>
      </c>
      <c r="GK198" t="s">
        <v>193</v>
      </c>
      <c r="GL198" t="s">
        <v>193</v>
      </c>
      <c r="GM198" t="s">
        <v>193</v>
      </c>
      <c r="GN198" t="s">
        <v>193</v>
      </c>
      <c r="GO198" t="s">
        <v>193</v>
      </c>
      <c r="GP198" t="s">
        <v>193</v>
      </c>
      <c r="GQ198" t="s">
        <v>193</v>
      </c>
      <c r="GR198" t="s">
        <v>193</v>
      </c>
      <c r="GS198" t="s">
        <v>193</v>
      </c>
      <c r="GT198" t="s">
        <v>193</v>
      </c>
      <c r="GU198" t="s">
        <v>193</v>
      </c>
      <c r="GV198" t="s">
        <v>193</v>
      </c>
      <c r="GW198" t="s">
        <v>193</v>
      </c>
      <c r="GX198" t="s">
        <v>193</v>
      </c>
      <c r="GY198" t="s">
        <v>193</v>
      </c>
      <c r="GZ198" t="s">
        <v>193</v>
      </c>
      <c r="HA198" t="s">
        <v>193</v>
      </c>
      <c r="HB198" t="s">
        <v>193</v>
      </c>
      <c r="HC198" t="s">
        <v>193</v>
      </c>
      <c r="HD198" t="s">
        <v>193</v>
      </c>
      <c r="HE198" t="s">
        <v>193</v>
      </c>
      <c r="HF198" t="s">
        <v>193</v>
      </c>
      <c r="HG198" t="s">
        <v>193</v>
      </c>
      <c r="HH198" t="s">
        <v>193</v>
      </c>
      <c r="HI198" t="s">
        <v>193</v>
      </c>
      <c r="HJ198" t="s">
        <v>193</v>
      </c>
      <c r="HK198" t="s">
        <v>193</v>
      </c>
      <c r="HL198" t="s">
        <v>193</v>
      </c>
      <c r="HM198" t="s">
        <v>193</v>
      </c>
      <c r="HN198" t="s">
        <v>193</v>
      </c>
      <c r="HO198" t="s">
        <v>193</v>
      </c>
      <c r="HP198" t="s">
        <v>193</v>
      </c>
      <c r="HQ198" t="s">
        <v>193</v>
      </c>
      <c r="HR198" t="s">
        <v>193</v>
      </c>
      <c r="HS198" t="s">
        <v>193</v>
      </c>
      <c r="HT198" t="s">
        <v>193</v>
      </c>
      <c r="HU198" t="s">
        <v>193</v>
      </c>
      <c r="HV198" t="s">
        <v>193</v>
      </c>
      <c r="HW198" t="s">
        <v>193</v>
      </c>
      <c r="HX198" t="s">
        <v>193</v>
      </c>
      <c r="HY198" t="s">
        <v>193</v>
      </c>
      <c r="HZ198" t="s">
        <v>193</v>
      </c>
      <c r="IA198" t="s">
        <v>193</v>
      </c>
      <c r="IB198" t="s">
        <v>193</v>
      </c>
      <c r="IC198" t="s">
        <v>193</v>
      </c>
      <c r="ID198" t="s">
        <v>193</v>
      </c>
      <c r="IE198" t="s">
        <v>193</v>
      </c>
      <c r="IF198" t="s">
        <v>193</v>
      </c>
      <c r="IG198" t="s">
        <v>193</v>
      </c>
      <c r="IH198" t="s">
        <v>193</v>
      </c>
      <c r="II198" t="s">
        <v>193</v>
      </c>
      <c r="IJ198" t="s">
        <v>193</v>
      </c>
      <c r="IK198" t="s">
        <v>193</v>
      </c>
      <c r="IL198" t="s">
        <v>193</v>
      </c>
      <c r="IM198" t="s">
        <v>193</v>
      </c>
      <c r="IN198" t="s">
        <v>193</v>
      </c>
      <c r="IO198" t="s">
        <v>193</v>
      </c>
      <c r="IP198" t="s">
        <v>193</v>
      </c>
      <c r="IQ198" t="s">
        <v>193</v>
      </c>
      <c r="IR198" t="s">
        <v>193</v>
      </c>
      <c r="IS198" t="s">
        <v>193</v>
      </c>
      <c r="IT198" t="s">
        <v>193</v>
      </c>
      <c r="IU198" t="s">
        <v>193</v>
      </c>
      <c r="IV198" t="s">
        <v>193</v>
      </c>
      <c r="IW198" t="s">
        <v>193</v>
      </c>
      <c r="IX198" t="s">
        <v>193</v>
      </c>
      <c r="IY198" t="s">
        <v>193</v>
      </c>
      <c r="IZ198" t="s">
        <v>193</v>
      </c>
      <c r="JA198" t="s">
        <v>193</v>
      </c>
      <c r="JB198" t="s">
        <v>193</v>
      </c>
      <c r="JC198" t="s">
        <v>193</v>
      </c>
      <c r="JD198" t="s">
        <v>193</v>
      </c>
      <c r="JE198" t="s">
        <v>193</v>
      </c>
      <c r="JF198" t="s">
        <v>193</v>
      </c>
      <c r="JG198" t="s">
        <v>193</v>
      </c>
      <c r="JH198" t="s">
        <v>193</v>
      </c>
      <c r="JI198" t="s">
        <v>193</v>
      </c>
      <c r="JJ198" t="s">
        <v>193</v>
      </c>
      <c r="JK198" t="s">
        <v>193</v>
      </c>
      <c r="JL198" t="s">
        <v>193</v>
      </c>
      <c r="JM198" t="s">
        <v>193</v>
      </c>
      <c r="JN198" t="s">
        <v>193</v>
      </c>
      <c r="JO198" t="s">
        <v>193</v>
      </c>
      <c r="JP198" t="s">
        <v>193</v>
      </c>
      <c r="JQ198" t="s">
        <v>193</v>
      </c>
      <c r="JR198" t="s">
        <v>193</v>
      </c>
      <c r="JS198" t="s">
        <v>193</v>
      </c>
      <c r="JT198" t="s">
        <v>193</v>
      </c>
      <c r="JU198" t="s">
        <v>193</v>
      </c>
      <c r="JV198" t="s">
        <v>193</v>
      </c>
      <c r="JW198" t="s">
        <v>193</v>
      </c>
      <c r="JX198" t="s">
        <v>193</v>
      </c>
      <c r="JY198" t="s">
        <v>193</v>
      </c>
      <c r="JZ198" t="s">
        <v>193</v>
      </c>
      <c r="KA198" t="s">
        <v>193</v>
      </c>
      <c r="KB198" t="s">
        <v>193</v>
      </c>
      <c r="KC198" t="s">
        <v>193</v>
      </c>
      <c r="KD198" t="s">
        <v>193</v>
      </c>
      <c r="KE198" t="s">
        <v>193</v>
      </c>
      <c r="KF198" t="s">
        <v>193</v>
      </c>
      <c r="KG198" t="s">
        <v>193</v>
      </c>
      <c r="KH198" t="s">
        <v>193</v>
      </c>
      <c r="KI198" t="s">
        <v>193</v>
      </c>
      <c r="KJ198" t="s">
        <v>193</v>
      </c>
      <c r="KK198" t="s">
        <v>193</v>
      </c>
      <c r="KL198" t="s">
        <v>193</v>
      </c>
      <c r="KM198" t="s">
        <v>193</v>
      </c>
      <c r="KN198" t="s">
        <v>193</v>
      </c>
      <c r="KO198" t="s">
        <v>193</v>
      </c>
      <c r="KP198" t="s">
        <v>193</v>
      </c>
      <c r="KQ198" t="s">
        <v>193</v>
      </c>
      <c r="KR198" t="s">
        <v>193</v>
      </c>
      <c r="KS198" t="s">
        <v>193</v>
      </c>
      <c r="KT198" t="s">
        <v>193</v>
      </c>
      <c r="KU198" t="s">
        <v>109</v>
      </c>
      <c r="KV198" t="s">
        <v>505</v>
      </c>
      <c r="KW198" t="s">
        <v>3318</v>
      </c>
      <c r="KX198" t="s">
        <v>193</v>
      </c>
      <c r="KY198" t="s">
        <v>506</v>
      </c>
      <c r="KZ198" t="s">
        <v>3319</v>
      </c>
      <c r="LA198" t="s">
        <v>3318</v>
      </c>
      <c r="LB198" t="s">
        <v>107</v>
      </c>
      <c r="LC198" t="s">
        <v>3694</v>
      </c>
      <c r="LD198" t="s">
        <v>3360</v>
      </c>
      <c r="LE198" t="s">
        <v>797</v>
      </c>
      <c r="LF198" t="s">
        <v>798</v>
      </c>
      <c r="LG198" t="s">
        <v>799</v>
      </c>
      <c r="LH198" t="s">
        <v>193</v>
      </c>
      <c r="LI198" t="s">
        <v>193</v>
      </c>
      <c r="LJ198" t="s">
        <v>193</v>
      </c>
      <c r="LK198" t="s">
        <v>193</v>
      </c>
      <c r="LL198" t="s">
        <v>193</v>
      </c>
      <c r="LM198">
        <v>30</v>
      </c>
      <c r="LN198">
        <v>6</v>
      </c>
      <c r="LO198" t="s">
        <v>193</v>
      </c>
      <c r="LP198" t="s">
        <v>156</v>
      </c>
      <c r="LQ198">
        <v>6</v>
      </c>
      <c r="LR198" t="s">
        <v>109</v>
      </c>
      <c r="LS198" t="s">
        <v>193</v>
      </c>
      <c r="LT198" t="s">
        <v>114</v>
      </c>
      <c r="LU198" t="s">
        <v>193</v>
      </c>
      <c r="LV198" t="s">
        <v>193</v>
      </c>
      <c r="LW198" t="s">
        <v>193</v>
      </c>
      <c r="LX198" t="s">
        <v>193</v>
      </c>
      <c r="LY198" t="s">
        <v>193</v>
      </c>
      <c r="LZ198" t="s">
        <v>193</v>
      </c>
      <c r="MA198" t="s">
        <v>193</v>
      </c>
      <c r="MB198" t="s">
        <v>193</v>
      </c>
      <c r="MC198" t="s">
        <v>193</v>
      </c>
      <c r="MD198" t="s">
        <v>193</v>
      </c>
      <c r="ME198" t="s">
        <v>193</v>
      </c>
      <c r="MF198" t="s">
        <v>193</v>
      </c>
      <c r="MG198" t="s">
        <v>193</v>
      </c>
      <c r="MH198" t="s">
        <v>114</v>
      </c>
      <c r="MI198" t="s">
        <v>193</v>
      </c>
      <c r="MJ198" t="s">
        <v>193</v>
      </c>
      <c r="MK198" t="s">
        <v>193</v>
      </c>
      <c r="ML198" t="s">
        <v>193</v>
      </c>
      <c r="MM198" t="s">
        <v>193</v>
      </c>
      <c r="MN198" t="s">
        <v>193</v>
      </c>
      <c r="MO198" t="s">
        <v>193</v>
      </c>
      <c r="MP198" t="s">
        <v>193</v>
      </c>
      <c r="MQ198" t="s">
        <v>193</v>
      </c>
      <c r="MR198" t="s">
        <v>193</v>
      </c>
      <c r="MS198" t="s">
        <v>193</v>
      </c>
      <c r="MT198" t="s">
        <v>193</v>
      </c>
      <c r="MU198" t="s">
        <v>193</v>
      </c>
      <c r="MV198" t="s">
        <v>193</v>
      </c>
      <c r="MW198" t="s">
        <v>193</v>
      </c>
      <c r="MX198" t="s">
        <v>193</v>
      </c>
      <c r="MY198" t="s">
        <v>193</v>
      </c>
      <c r="MZ198" t="s">
        <v>193</v>
      </c>
      <c r="NA198" t="s">
        <v>193</v>
      </c>
      <c r="NB198" t="s">
        <v>193</v>
      </c>
      <c r="NC198">
        <v>196891205</v>
      </c>
      <c r="ND198" t="s">
        <v>3693</v>
      </c>
      <c r="NE198" t="s">
        <v>4504</v>
      </c>
      <c r="NF198" t="s">
        <v>193</v>
      </c>
      <c r="NG198" t="s">
        <v>699</v>
      </c>
      <c r="NH198" t="s">
        <v>700</v>
      </c>
      <c r="NI198" t="s">
        <v>611</v>
      </c>
      <c r="NJ198" t="s">
        <v>193</v>
      </c>
      <c r="NK198">
        <v>200</v>
      </c>
    </row>
    <row r="199" spans="1:375" x14ac:dyDescent="0.35">
      <c r="A199" t="s">
        <v>4505</v>
      </c>
      <c r="B199" t="s">
        <v>4506</v>
      </c>
      <c r="C199" t="s">
        <v>3622</v>
      </c>
      <c r="D199" t="s">
        <v>3870</v>
      </c>
      <c r="E199" t="s">
        <v>193</v>
      </c>
      <c r="F199" t="s">
        <v>193</v>
      </c>
      <c r="G199" t="s">
        <v>193</v>
      </c>
      <c r="H199" t="s">
        <v>3622</v>
      </c>
      <c r="I199" t="s">
        <v>3662</v>
      </c>
      <c r="J199" t="s">
        <v>193</v>
      </c>
      <c r="K199" t="s">
        <v>4443</v>
      </c>
      <c r="L199" t="s">
        <v>3662</v>
      </c>
      <c r="M199" t="s">
        <v>3662</v>
      </c>
      <c r="N199" t="s">
        <v>3663</v>
      </c>
      <c r="O199" t="s">
        <v>193</v>
      </c>
      <c r="P199" t="s">
        <v>4444</v>
      </c>
      <c r="Q199" t="s">
        <v>3663</v>
      </c>
      <c r="R199" t="s">
        <v>3663</v>
      </c>
      <c r="S199" t="s">
        <v>123</v>
      </c>
      <c r="T199" t="s">
        <v>124</v>
      </c>
      <c r="U199" t="s">
        <v>1975</v>
      </c>
      <c r="V199" t="s">
        <v>124</v>
      </c>
      <c r="W199" t="s">
        <v>2474</v>
      </c>
      <c r="X199" t="s">
        <v>2473</v>
      </c>
      <c r="Y199" t="s">
        <v>2474</v>
      </c>
      <c r="Z199" t="s">
        <v>3664</v>
      </c>
      <c r="AA199" t="s">
        <v>193</v>
      </c>
      <c r="AB199" t="s">
        <v>4445</v>
      </c>
      <c r="AC199" t="s">
        <v>3664</v>
      </c>
      <c r="AD199" t="s">
        <v>3664</v>
      </c>
      <c r="AE199" t="s">
        <v>3665</v>
      </c>
      <c r="AF199" t="s">
        <v>193</v>
      </c>
      <c r="AG199" t="s">
        <v>4446</v>
      </c>
      <c r="AH199" t="s">
        <v>3665</v>
      </c>
      <c r="AI199" t="s">
        <v>3665</v>
      </c>
      <c r="AJ199" t="s">
        <v>536</v>
      </c>
      <c r="AK199" t="s">
        <v>490</v>
      </c>
      <c r="AL199" t="s">
        <v>109</v>
      </c>
      <c r="AM199" t="s">
        <v>193</v>
      </c>
      <c r="AN199" t="s">
        <v>109</v>
      </c>
      <c r="AO199" t="s">
        <v>193</v>
      </c>
      <c r="AP199" t="s">
        <v>491</v>
      </c>
      <c r="AQ199" t="s">
        <v>193</v>
      </c>
      <c r="AR199" t="s">
        <v>193</v>
      </c>
      <c r="AS199" t="s">
        <v>496</v>
      </c>
      <c r="AT199" t="s">
        <v>193</v>
      </c>
      <c r="AU199" t="s">
        <v>3350</v>
      </c>
      <c r="AV199">
        <v>0</v>
      </c>
      <c r="AW199">
        <v>0</v>
      </c>
      <c r="AX199">
        <v>0</v>
      </c>
      <c r="AY199">
        <v>0</v>
      </c>
      <c r="AZ199">
        <v>0</v>
      </c>
      <c r="BA199">
        <v>1</v>
      </c>
      <c r="BB199">
        <v>0</v>
      </c>
      <c r="BC199" t="s">
        <v>3871</v>
      </c>
      <c r="BD199" t="s">
        <v>3350</v>
      </c>
      <c r="BE199" t="s">
        <v>112</v>
      </c>
      <c r="BF199">
        <v>1</v>
      </c>
      <c r="BG199">
        <v>0</v>
      </c>
      <c r="BH199">
        <v>0</v>
      </c>
      <c r="BI199">
        <v>0</v>
      </c>
      <c r="BJ199">
        <v>0</v>
      </c>
      <c r="BK199">
        <v>0</v>
      </c>
      <c r="BL199">
        <v>0</v>
      </c>
      <c r="BM199">
        <v>0</v>
      </c>
      <c r="BN199">
        <v>0</v>
      </c>
      <c r="BO199">
        <v>0</v>
      </c>
      <c r="BP199" t="s">
        <v>193</v>
      </c>
      <c r="BQ199" t="s">
        <v>143</v>
      </c>
      <c r="BR199" t="s">
        <v>493</v>
      </c>
      <c r="BS199" t="s">
        <v>193</v>
      </c>
      <c r="BT199" t="s">
        <v>193</v>
      </c>
      <c r="BU199" t="s">
        <v>193</v>
      </c>
      <c r="BV199" t="s">
        <v>193</v>
      </c>
      <c r="BW199" t="s">
        <v>193</v>
      </c>
      <c r="BX199" t="s">
        <v>193</v>
      </c>
      <c r="BY199" t="s">
        <v>193</v>
      </c>
      <c r="BZ199" t="s">
        <v>193</v>
      </c>
      <c r="CA199" t="s">
        <v>193</v>
      </c>
      <c r="CB199" t="s">
        <v>193</v>
      </c>
      <c r="CC199" t="s">
        <v>193</v>
      </c>
      <c r="CD199" t="s">
        <v>193</v>
      </c>
      <c r="CE199" t="s">
        <v>193</v>
      </c>
      <c r="CF199" t="s">
        <v>193</v>
      </c>
      <c r="CG199" t="s">
        <v>193</v>
      </c>
      <c r="CH199" t="s">
        <v>193</v>
      </c>
      <c r="CI199" t="s">
        <v>193</v>
      </c>
      <c r="CJ199" t="s">
        <v>193</v>
      </c>
      <c r="CK199" t="s">
        <v>193</v>
      </c>
      <c r="CL199" t="s">
        <v>193</v>
      </c>
      <c r="CM199" t="s">
        <v>193</v>
      </c>
      <c r="CN199" t="s">
        <v>193</v>
      </c>
      <c r="CO199" t="s">
        <v>193</v>
      </c>
      <c r="CP199" t="s">
        <v>193</v>
      </c>
      <c r="CQ199" t="s">
        <v>193</v>
      </c>
      <c r="CR199" t="s">
        <v>193</v>
      </c>
      <c r="CS199" t="s">
        <v>193</v>
      </c>
      <c r="CT199" t="s">
        <v>193</v>
      </c>
      <c r="CU199" t="s">
        <v>193</v>
      </c>
      <c r="CV199" t="s">
        <v>193</v>
      </c>
      <c r="CW199" t="s">
        <v>193</v>
      </c>
      <c r="CX199" t="s">
        <v>193</v>
      </c>
      <c r="CY199" t="s">
        <v>193</v>
      </c>
      <c r="CZ199" t="s">
        <v>193</v>
      </c>
      <c r="DA199" t="s">
        <v>193</v>
      </c>
      <c r="DB199" t="s">
        <v>193</v>
      </c>
      <c r="DC199" t="s">
        <v>193</v>
      </c>
      <c r="DD199" t="s">
        <v>193</v>
      </c>
      <c r="DE199" t="s">
        <v>193</v>
      </c>
      <c r="DF199" t="s">
        <v>193</v>
      </c>
      <c r="DG199" t="s">
        <v>193</v>
      </c>
      <c r="DH199" t="s">
        <v>193</v>
      </c>
      <c r="DI199" t="s">
        <v>193</v>
      </c>
      <c r="DJ199" t="s">
        <v>193</v>
      </c>
      <c r="DK199" t="s">
        <v>193</v>
      </c>
      <c r="DL199" t="s">
        <v>193</v>
      </c>
      <c r="DM199" t="s">
        <v>193</v>
      </c>
      <c r="DN199" t="s">
        <v>193</v>
      </c>
      <c r="DO199" t="s">
        <v>193</v>
      </c>
      <c r="DP199" t="s">
        <v>193</v>
      </c>
      <c r="DQ199" t="s">
        <v>193</v>
      </c>
      <c r="DR199" t="s">
        <v>193</v>
      </c>
      <c r="DS199" t="s">
        <v>193</v>
      </c>
      <c r="DT199" t="s">
        <v>193</v>
      </c>
      <c r="DU199" t="s">
        <v>193</v>
      </c>
      <c r="DV199" t="s">
        <v>193</v>
      </c>
      <c r="DW199" t="s">
        <v>193</v>
      </c>
      <c r="DX199" t="s">
        <v>193</v>
      </c>
      <c r="DY199" t="s">
        <v>193</v>
      </c>
      <c r="DZ199" t="s">
        <v>193</v>
      </c>
      <c r="EA199" t="s">
        <v>193</v>
      </c>
      <c r="EB199" t="s">
        <v>193</v>
      </c>
      <c r="EC199" t="s">
        <v>193</v>
      </c>
      <c r="ED199" t="s">
        <v>193</v>
      </c>
      <c r="EE199" t="s">
        <v>193</v>
      </c>
      <c r="EF199" t="s">
        <v>193</v>
      </c>
      <c r="EG199" t="s">
        <v>193</v>
      </c>
      <c r="EH199" t="s">
        <v>193</v>
      </c>
      <c r="EI199" t="s">
        <v>193</v>
      </c>
      <c r="EJ199" t="s">
        <v>193</v>
      </c>
      <c r="EK199" t="s">
        <v>193</v>
      </c>
      <c r="EL199" t="s">
        <v>193</v>
      </c>
      <c r="EM199" t="s">
        <v>193</v>
      </c>
      <c r="EN199" t="s">
        <v>193</v>
      </c>
      <c r="EO199" t="s">
        <v>193</v>
      </c>
      <c r="EP199" t="s">
        <v>193</v>
      </c>
      <c r="EQ199" t="s">
        <v>193</v>
      </c>
      <c r="ER199" t="s">
        <v>193</v>
      </c>
      <c r="ES199" t="s">
        <v>193</v>
      </c>
      <c r="ET199" t="s">
        <v>193</v>
      </c>
      <c r="EU199" t="s">
        <v>193</v>
      </c>
      <c r="EV199" t="s">
        <v>193</v>
      </c>
      <c r="EW199" t="s">
        <v>193</v>
      </c>
      <c r="EX199" t="s">
        <v>193</v>
      </c>
      <c r="EY199" t="s">
        <v>193</v>
      </c>
      <c r="EZ199" t="s">
        <v>193</v>
      </c>
      <c r="FA199" t="s">
        <v>193</v>
      </c>
      <c r="FB199" t="s">
        <v>193</v>
      </c>
      <c r="FC199" t="s">
        <v>193</v>
      </c>
      <c r="FD199" t="s">
        <v>193</v>
      </c>
      <c r="FE199" t="s">
        <v>193</v>
      </c>
      <c r="FF199" t="s">
        <v>193</v>
      </c>
      <c r="FG199" t="s">
        <v>193</v>
      </c>
      <c r="FH199" t="s">
        <v>193</v>
      </c>
      <c r="FI199" t="s">
        <v>193</v>
      </c>
      <c r="FJ199" t="s">
        <v>193</v>
      </c>
      <c r="FK199" t="s">
        <v>193</v>
      </c>
      <c r="FL199" t="s">
        <v>193</v>
      </c>
      <c r="FM199" t="s">
        <v>193</v>
      </c>
      <c r="FN199" t="s">
        <v>193</v>
      </c>
      <c r="FO199" t="s">
        <v>193</v>
      </c>
      <c r="FP199" t="s">
        <v>193</v>
      </c>
      <c r="FQ199" t="s">
        <v>193</v>
      </c>
      <c r="FR199" t="s">
        <v>193</v>
      </c>
      <c r="FS199" t="s">
        <v>193</v>
      </c>
      <c r="FT199" t="s">
        <v>193</v>
      </c>
      <c r="FU199" t="s">
        <v>193</v>
      </c>
      <c r="FV199" t="s">
        <v>193</v>
      </c>
      <c r="FW199" t="s">
        <v>193</v>
      </c>
      <c r="FX199" t="s">
        <v>193</v>
      </c>
      <c r="FY199" t="s">
        <v>193</v>
      </c>
      <c r="FZ199" t="s">
        <v>193</v>
      </c>
      <c r="GA199" t="s">
        <v>193</v>
      </c>
      <c r="GB199" t="s">
        <v>193</v>
      </c>
      <c r="GC199" t="s">
        <v>193</v>
      </c>
      <c r="GD199" t="s">
        <v>193</v>
      </c>
      <c r="GE199" t="s">
        <v>193</v>
      </c>
      <c r="GF199" t="s">
        <v>193</v>
      </c>
      <c r="GG199" t="s">
        <v>193</v>
      </c>
      <c r="GH199" t="s">
        <v>193</v>
      </c>
      <c r="GI199" t="s">
        <v>193</v>
      </c>
      <c r="GJ199" t="s">
        <v>193</v>
      </c>
      <c r="GK199" t="s">
        <v>193</v>
      </c>
      <c r="GL199" t="s">
        <v>193</v>
      </c>
      <c r="GM199" t="s">
        <v>193</v>
      </c>
      <c r="GN199" t="s">
        <v>193</v>
      </c>
      <c r="GO199" t="s">
        <v>193</v>
      </c>
      <c r="GP199" t="s">
        <v>193</v>
      </c>
      <c r="GQ199" t="s">
        <v>193</v>
      </c>
      <c r="GR199" t="s">
        <v>193</v>
      </c>
      <c r="GS199" t="s">
        <v>193</v>
      </c>
      <c r="GT199" t="s">
        <v>193</v>
      </c>
      <c r="GU199" t="s">
        <v>193</v>
      </c>
      <c r="GV199" t="s">
        <v>193</v>
      </c>
      <c r="GW199" t="s">
        <v>193</v>
      </c>
      <c r="GX199" t="s">
        <v>193</v>
      </c>
      <c r="GY199" t="s">
        <v>193</v>
      </c>
      <c r="GZ199" t="s">
        <v>193</v>
      </c>
      <c r="HA199" t="s">
        <v>193</v>
      </c>
      <c r="HB199" t="s">
        <v>193</v>
      </c>
      <c r="HC199" t="s">
        <v>193</v>
      </c>
      <c r="HD199" t="s">
        <v>193</v>
      </c>
      <c r="HE199" t="s">
        <v>193</v>
      </c>
      <c r="HF199" t="s">
        <v>193</v>
      </c>
      <c r="HG199" t="s">
        <v>193</v>
      </c>
      <c r="HH199" t="s">
        <v>193</v>
      </c>
      <c r="HI199" t="s">
        <v>193</v>
      </c>
      <c r="HJ199" t="s">
        <v>193</v>
      </c>
      <c r="HK199" t="s">
        <v>193</v>
      </c>
      <c r="HL199" t="s">
        <v>193</v>
      </c>
      <c r="HM199" t="s">
        <v>193</v>
      </c>
      <c r="HN199" t="s">
        <v>193</v>
      </c>
      <c r="HO199" t="s">
        <v>193</v>
      </c>
      <c r="HP199" t="s">
        <v>193</v>
      </c>
      <c r="HQ199" t="s">
        <v>193</v>
      </c>
      <c r="HR199" t="s">
        <v>193</v>
      </c>
      <c r="HS199" t="s">
        <v>193</v>
      </c>
      <c r="HT199" t="s">
        <v>193</v>
      </c>
      <c r="HU199" t="s">
        <v>193</v>
      </c>
      <c r="HV199" t="s">
        <v>193</v>
      </c>
      <c r="HW199" t="s">
        <v>193</v>
      </c>
      <c r="HX199" t="s">
        <v>193</v>
      </c>
      <c r="HY199" t="s">
        <v>193</v>
      </c>
      <c r="HZ199" t="s">
        <v>193</v>
      </c>
      <c r="IA199" t="s">
        <v>193</v>
      </c>
      <c r="IB199" t="s">
        <v>193</v>
      </c>
      <c r="IC199" t="s">
        <v>193</v>
      </c>
      <c r="ID199" t="s">
        <v>193</v>
      </c>
      <c r="IE199" t="s">
        <v>193</v>
      </c>
      <c r="IF199" t="s">
        <v>193</v>
      </c>
      <c r="IG199" t="s">
        <v>193</v>
      </c>
      <c r="IH199" t="s">
        <v>193</v>
      </c>
      <c r="II199" t="s">
        <v>193</v>
      </c>
      <c r="IJ199" t="s">
        <v>193</v>
      </c>
      <c r="IK199" t="s">
        <v>193</v>
      </c>
      <c r="IL199" t="s">
        <v>193</v>
      </c>
      <c r="IM199" t="s">
        <v>193</v>
      </c>
      <c r="IN199" t="s">
        <v>193</v>
      </c>
      <c r="IO199" t="s">
        <v>193</v>
      </c>
      <c r="IP199" t="s">
        <v>193</v>
      </c>
      <c r="IQ199" t="s">
        <v>193</v>
      </c>
      <c r="IR199" t="s">
        <v>193</v>
      </c>
      <c r="IS199" t="s">
        <v>193</v>
      </c>
      <c r="IT199" t="s">
        <v>193</v>
      </c>
      <c r="IU199" t="s">
        <v>193</v>
      </c>
      <c r="IV199" t="s">
        <v>193</v>
      </c>
      <c r="IW199" t="s">
        <v>193</v>
      </c>
      <c r="IX199" t="s">
        <v>193</v>
      </c>
      <c r="IY199" t="s">
        <v>193</v>
      </c>
      <c r="IZ199" t="s">
        <v>193</v>
      </c>
      <c r="JA199" t="s">
        <v>193</v>
      </c>
      <c r="JB199" t="s">
        <v>193</v>
      </c>
      <c r="JC199" t="s">
        <v>193</v>
      </c>
      <c r="JD199" t="s">
        <v>193</v>
      </c>
      <c r="JE199" t="s">
        <v>193</v>
      </c>
      <c r="JF199" t="s">
        <v>193</v>
      </c>
      <c r="JG199" t="s">
        <v>193</v>
      </c>
      <c r="JH199" t="s">
        <v>193</v>
      </c>
      <c r="JI199" t="s">
        <v>193</v>
      </c>
      <c r="JJ199" t="s">
        <v>193</v>
      </c>
      <c r="JK199" t="s">
        <v>193</v>
      </c>
      <c r="JL199" t="s">
        <v>193</v>
      </c>
      <c r="JM199" t="s">
        <v>193</v>
      </c>
      <c r="JN199" t="s">
        <v>193</v>
      </c>
      <c r="JO199" t="s">
        <v>193</v>
      </c>
      <c r="JP199">
        <v>50</v>
      </c>
      <c r="JQ199" t="s">
        <v>109</v>
      </c>
      <c r="JR199" t="s">
        <v>114</v>
      </c>
      <c r="JS199" t="s">
        <v>193</v>
      </c>
      <c r="JT199" t="s">
        <v>193</v>
      </c>
      <c r="JU199" t="s">
        <v>193</v>
      </c>
      <c r="JV199" t="s">
        <v>193</v>
      </c>
      <c r="JW199" t="s">
        <v>193</v>
      </c>
      <c r="JX199" t="s">
        <v>193</v>
      </c>
      <c r="JY199" t="s">
        <v>193</v>
      </c>
      <c r="JZ199" t="s">
        <v>193</v>
      </c>
      <c r="KA199" t="s">
        <v>3426</v>
      </c>
      <c r="KB199">
        <v>0</v>
      </c>
      <c r="KC199">
        <v>0</v>
      </c>
      <c r="KD199">
        <v>0</v>
      </c>
      <c r="KE199">
        <v>0</v>
      </c>
      <c r="KF199">
        <v>0</v>
      </c>
      <c r="KG199">
        <v>1</v>
      </c>
      <c r="KH199">
        <v>0</v>
      </c>
      <c r="KI199">
        <v>0</v>
      </c>
      <c r="KJ199" t="s">
        <v>193</v>
      </c>
      <c r="KK199" t="s">
        <v>109</v>
      </c>
      <c r="KL199" t="s">
        <v>193</v>
      </c>
      <c r="KM199" t="s">
        <v>3350</v>
      </c>
      <c r="KN199">
        <v>0</v>
      </c>
      <c r="KO199">
        <v>0</v>
      </c>
      <c r="KP199">
        <v>0</v>
      </c>
      <c r="KQ199">
        <v>0</v>
      </c>
      <c r="KR199">
        <v>0</v>
      </c>
      <c r="KS199">
        <v>1</v>
      </c>
      <c r="KT199">
        <v>0</v>
      </c>
      <c r="KU199" t="s">
        <v>193</v>
      </c>
      <c r="KV199" t="s">
        <v>193</v>
      </c>
      <c r="KW199" t="s">
        <v>193</v>
      </c>
      <c r="KX199" t="s">
        <v>193</v>
      </c>
      <c r="KY199" t="s">
        <v>193</v>
      </c>
      <c r="KZ199" t="s">
        <v>193</v>
      </c>
      <c r="LA199" t="s">
        <v>193</v>
      </c>
      <c r="LB199" t="s">
        <v>193</v>
      </c>
      <c r="LC199" t="s">
        <v>193</v>
      </c>
      <c r="LD199" t="s">
        <v>193</v>
      </c>
      <c r="LE199" t="s">
        <v>193</v>
      </c>
      <c r="LF199" t="s">
        <v>193</v>
      </c>
      <c r="LG199" t="s">
        <v>193</v>
      </c>
      <c r="LH199" t="s">
        <v>193</v>
      </c>
      <c r="LI199" t="s">
        <v>193</v>
      </c>
      <c r="LJ199" t="s">
        <v>193</v>
      </c>
      <c r="LK199" t="s">
        <v>193</v>
      </c>
      <c r="LL199" t="s">
        <v>193</v>
      </c>
      <c r="LM199" t="s">
        <v>193</v>
      </c>
      <c r="LN199" t="s">
        <v>193</v>
      </c>
      <c r="LO199" t="s">
        <v>193</v>
      </c>
      <c r="LP199" t="s">
        <v>193</v>
      </c>
      <c r="LQ199" t="s">
        <v>193</v>
      </c>
      <c r="LR199" t="s">
        <v>193</v>
      </c>
      <c r="LS199" t="s">
        <v>193</v>
      </c>
      <c r="LT199" t="s">
        <v>193</v>
      </c>
      <c r="LU199" t="s">
        <v>193</v>
      </c>
      <c r="LV199" t="s">
        <v>193</v>
      </c>
      <c r="LW199" t="s">
        <v>193</v>
      </c>
      <c r="LX199" t="s">
        <v>193</v>
      </c>
      <c r="LY199" t="s">
        <v>193</v>
      </c>
      <c r="LZ199" t="s">
        <v>193</v>
      </c>
      <c r="MA199" t="s">
        <v>193</v>
      </c>
      <c r="MB199" t="s">
        <v>193</v>
      </c>
      <c r="MC199" t="s">
        <v>193</v>
      </c>
      <c r="MD199" t="s">
        <v>193</v>
      </c>
      <c r="ME199" t="s">
        <v>193</v>
      </c>
      <c r="MF199" t="s">
        <v>193</v>
      </c>
      <c r="MG199" t="s">
        <v>193</v>
      </c>
      <c r="MH199" t="s">
        <v>193</v>
      </c>
      <c r="MI199" t="s">
        <v>193</v>
      </c>
      <c r="MJ199" t="s">
        <v>193</v>
      </c>
      <c r="MK199" t="s">
        <v>193</v>
      </c>
      <c r="ML199" t="s">
        <v>193</v>
      </c>
      <c r="MM199" t="s">
        <v>193</v>
      </c>
      <c r="MN199" t="s">
        <v>193</v>
      </c>
      <c r="MO199" t="s">
        <v>193</v>
      </c>
      <c r="MP199" t="s">
        <v>193</v>
      </c>
      <c r="MQ199" t="s">
        <v>193</v>
      </c>
      <c r="MR199" t="s">
        <v>193</v>
      </c>
      <c r="MS199" t="s">
        <v>193</v>
      </c>
      <c r="MT199" t="s">
        <v>193</v>
      </c>
      <c r="MU199" t="s">
        <v>193</v>
      </c>
      <c r="MV199" t="s">
        <v>193</v>
      </c>
      <c r="MW199" t="s">
        <v>193</v>
      </c>
      <c r="MX199" t="s">
        <v>193</v>
      </c>
      <c r="MY199" t="s">
        <v>193</v>
      </c>
      <c r="MZ199" t="s">
        <v>193</v>
      </c>
      <c r="NA199" t="s">
        <v>193</v>
      </c>
      <c r="NB199" t="s">
        <v>193</v>
      </c>
      <c r="NC199">
        <v>196891212</v>
      </c>
      <c r="ND199" t="s">
        <v>3695</v>
      </c>
      <c r="NE199" t="s">
        <v>4507</v>
      </c>
      <c r="NF199" t="s">
        <v>193</v>
      </c>
      <c r="NG199" t="s">
        <v>699</v>
      </c>
      <c r="NH199" t="s">
        <v>700</v>
      </c>
      <c r="NI199" t="s">
        <v>611</v>
      </c>
      <c r="NJ199" t="s">
        <v>193</v>
      </c>
      <c r="NK199">
        <v>201</v>
      </c>
    </row>
    <row r="200" spans="1:375" x14ac:dyDescent="0.35">
      <c r="A200" t="s">
        <v>4508</v>
      </c>
      <c r="B200" t="s">
        <v>4509</v>
      </c>
      <c r="C200" t="s">
        <v>3622</v>
      </c>
      <c r="D200" t="s">
        <v>3870</v>
      </c>
      <c r="E200" t="s">
        <v>193</v>
      </c>
      <c r="F200" t="s">
        <v>193</v>
      </c>
      <c r="G200" t="s">
        <v>193</v>
      </c>
      <c r="H200" t="s">
        <v>3622</v>
      </c>
      <c r="I200" t="s">
        <v>3662</v>
      </c>
      <c r="J200" t="s">
        <v>193</v>
      </c>
      <c r="K200" t="s">
        <v>4443</v>
      </c>
      <c r="L200" t="s">
        <v>3662</v>
      </c>
      <c r="M200" t="s">
        <v>3662</v>
      </c>
      <c r="N200" t="s">
        <v>3663</v>
      </c>
      <c r="O200" t="s">
        <v>193</v>
      </c>
      <c r="P200" t="s">
        <v>4444</v>
      </c>
      <c r="Q200" t="s">
        <v>3663</v>
      </c>
      <c r="R200" t="s">
        <v>3663</v>
      </c>
      <c r="S200" t="s">
        <v>123</v>
      </c>
      <c r="T200" t="s">
        <v>124</v>
      </c>
      <c r="U200" t="s">
        <v>1975</v>
      </c>
      <c r="V200" t="s">
        <v>124</v>
      </c>
      <c r="W200" t="s">
        <v>2474</v>
      </c>
      <c r="X200" t="s">
        <v>2473</v>
      </c>
      <c r="Y200" t="s">
        <v>2474</v>
      </c>
      <c r="Z200" t="s">
        <v>3664</v>
      </c>
      <c r="AA200" t="s">
        <v>193</v>
      </c>
      <c r="AB200" t="s">
        <v>4445</v>
      </c>
      <c r="AC200" t="s">
        <v>3664</v>
      </c>
      <c r="AD200" t="s">
        <v>3664</v>
      </c>
      <c r="AE200" t="s">
        <v>3665</v>
      </c>
      <c r="AF200" t="s">
        <v>193</v>
      </c>
      <c r="AG200" t="s">
        <v>4446</v>
      </c>
      <c r="AH200" t="s">
        <v>3665</v>
      </c>
      <c r="AI200" t="s">
        <v>3665</v>
      </c>
      <c r="AJ200" t="s">
        <v>536</v>
      </c>
      <c r="AK200" t="s">
        <v>490</v>
      </c>
      <c r="AL200" t="s">
        <v>109</v>
      </c>
      <c r="AM200" t="s">
        <v>193</v>
      </c>
      <c r="AN200" t="s">
        <v>109</v>
      </c>
      <c r="AO200" t="s">
        <v>193</v>
      </c>
      <c r="AP200" t="s">
        <v>491</v>
      </c>
      <c r="AQ200" t="s">
        <v>193</v>
      </c>
      <c r="AR200" t="s">
        <v>193</v>
      </c>
      <c r="AS200" t="s">
        <v>496</v>
      </c>
      <c r="AT200" t="s">
        <v>193</v>
      </c>
      <c r="AU200" t="s">
        <v>3350</v>
      </c>
      <c r="AV200">
        <v>0</v>
      </c>
      <c r="AW200">
        <v>0</v>
      </c>
      <c r="AX200">
        <v>0</v>
      </c>
      <c r="AY200">
        <v>0</v>
      </c>
      <c r="AZ200">
        <v>0</v>
      </c>
      <c r="BA200">
        <v>1</v>
      </c>
      <c r="BB200">
        <v>0</v>
      </c>
      <c r="BC200" t="s">
        <v>3871</v>
      </c>
      <c r="BD200" t="s">
        <v>3350</v>
      </c>
      <c r="BE200" t="s">
        <v>4510</v>
      </c>
      <c r="BF200">
        <v>1</v>
      </c>
      <c r="BG200">
        <v>0</v>
      </c>
      <c r="BH200">
        <v>0</v>
      </c>
      <c r="BI200">
        <v>0</v>
      </c>
      <c r="BJ200">
        <v>0</v>
      </c>
      <c r="BK200">
        <v>0</v>
      </c>
      <c r="BL200">
        <v>1</v>
      </c>
      <c r="BM200">
        <v>0</v>
      </c>
      <c r="BN200">
        <v>0</v>
      </c>
      <c r="BO200">
        <v>0</v>
      </c>
      <c r="BP200" t="s">
        <v>193</v>
      </c>
      <c r="BQ200" t="s">
        <v>143</v>
      </c>
      <c r="BR200" t="s">
        <v>493</v>
      </c>
      <c r="BS200" t="s">
        <v>193</v>
      </c>
      <c r="BT200" t="s">
        <v>193</v>
      </c>
      <c r="BU200" t="s">
        <v>193</v>
      </c>
      <c r="BV200" t="s">
        <v>193</v>
      </c>
      <c r="BW200" t="s">
        <v>193</v>
      </c>
      <c r="BX200" t="s">
        <v>193</v>
      </c>
      <c r="BY200" t="s">
        <v>193</v>
      </c>
      <c r="BZ200" t="s">
        <v>193</v>
      </c>
      <c r="CA200" t="s">
        <v>193</v>
      </c>
      <c r="CB200" t="s">
        <v>193</v>
      </c>
      <c r="CC200" t="s">
        <v>193</v>
      </c>
      <c r="CD200" t="s">
        <v>193</v>
      </c>
      <c r="CE200" t="s">
        <v>193</v>
      </c>
      <c r="CF200" t="s">
        <v>193</v>
      </c>
      <c r="CG200" t="s">
        <v>193</v>
      </c>
      <c r="CH200" t="s">
        <v>193</v>
      </c>
      <c r="CI200" t="s">
        <v>193</v>
      </c>
      <c r="CJ200" t="s">
        <v>193</v>
      </c>
      <c r="CK200" t="s">
        <v>193</v>
      </c>
      <c r="CL200" t="s">
        <v>193</v>
      </c>
      <c r="CM200" t="s">
        <v>193</v>
      </c>
      <c r="CN200" t="s">
        <v>193</v>
      </c>
      <c r="CO200" t="s">
        <v>193</v>
      </c>
      <c r="CP200" t="s">
        <v>193</v>
      </c>
      <c r="CQ200" t="s">
        <v>193</v>
      </c>
      <c r="CR200" t="s">
        <v>193</v>
      </c>
      <c r="CS200" t="s">
        <v>193</v>
      </c>
      <c r="CT200" t="s">
        <v>193</v>
      </c>
      <c r="CU200" t="s">
        <v>193</v>
      </c>
      <c r="CV200" t="s">
        <v>193</v>
      </c>
      <c r="CW200" t="s">
        <v>193</v>
      </c>
      <c r="CX200" t="s">
        <v>193</v>
      </c>
      <c r="CY200" t="s">
        <v>193</v>
      </c>
      <c r="CZ200" t="s">
        <v>193</v>
      </c>
      <c r="DA200" t="s">
        <v>193</v>
      </c>
      <c r="DB200" t="s">
        <v>193</v>
      </c>
      <c r="DC200" t="s">
        <v>193</v>
      </c>
      <c r="DD200" t="s">
        <v>193</v>
      </c>
      <c r="DE200" t="s">
        <v>193</v>
      </c>
      <c r="DF200" t="s">
        <v>193</v>
      </c>
      <c r="DG200" t="s">
        <v>193</v>
      </c>
      <c r="DH200" t="s">
        <v>193</v>
      </c>
      <c r="DI200" t="s">
        <v>193</v>
      </c>
      <c r="DJ200" t="s">
        <v>193</v>
      </c>
      <c r="DK200" t="s">
        <v>193</v>
      </c>
      <c r="DL200" t="s">
        <v>193</v>
      </c>
      <c r="DM200" t="s">
        <v>193</v>
      </c>
      <c r="DN200" t="s">
        <v>193</v>
      </c>
      <c r="DO200" t="s">
        <v>193</v>
      </c>
      <c r="DP200" t="s">
        <v>193</v>
      </c>
      <c r="DQ200" t="s">
        <v>193</v>
      </c>
      <c r="DR200" t="s">
        <v>193</v>
      </c>
      <c r="DS200" t="s">
        <v>193</v>
      </c>
      <c r="DT200" t="s">
        <v>193</v>
      </c>
      <c r="DU200" t="s">
        <v>193</v>
      </c>
      <c r="DV200" t="s">
        <v>193</v>
      </c>
      <c r="DW200" t="s">
        <v>193</v>
      </c>
      <c r="DX200" t="s">
        <v>193</v>
      </c>
      <c r="DY200" t="s">
        <v>193</v>
      </c>
      <c r="DZ200" t="s">
        <v>193</v>
      </c>
      <c r="EA200" t="s">
        <v>193</v>
      </c>
      <c r="EB200" t="s">
        <v>193</v>
      </c>
      <c r="EC200" t="s">
        <v>193</v>
      </c>
      <c r="ED200" t="s">
        <v>193</v>
      </c>
      <c r="EE200" t="s">
        <v>193</v>
      </c>
      <c r="EF200" t="s">
        <v>193</v>
      </c>
      <c r="EG200" t="s">
        <v>193</v>
      </c>
      <c r="EH200" t="s">
        <v>193</v>
      </c>
      <c r="EI200" t="s">
        <v>193</v>
      </c>
      <c r="EJ200" t="s">
        <v>193</v>
      </c>
      <c r="EK200" t="s">
        <v>193</v>
      </c>
      <c r="EL200" t="s">
        <v>193</v>
      </c>
      <c r="EM200" t="s">
        <v>193</v>
      </c>
      <c r="EN200" t="s">
        <v>193</v>
      </c>
      <c r="EO200" t="s">
        <v>193</v>
      </c>
      <c r="EP200" t="s">
        <v>193</v>
      </c>
      <c r="EQ200" t="s">
        <v>193</v>
      </c>
      <c r="ER200" t="s">
        <v>193</v>
      </c>
      <c r="ES200" t="s">
        <v>193</v>
      </c>
      <c r="ET200" t="s">
        <v>193</v>
      </c>
      <c r="EU200" t="s">
        <v>193</v>
      </c>
      <c r="EV200" t="s">
        <v>193</v>
      </c>
      <c r="EW200" t="s">
        <v>193</v>
      </c>
      <c r="EX200" t="s">
        <v>193</v>
      </c>
      <c r="EY200" t="s">
        <v>193</v>
      </c>
      <c r="EZ200" t="s">
        <v>193</v>
      </c>
      <c r="FA200" t="s">
        <v>193</v>
      </c>
      <c r="FB200" t="s">
        <v>193</v>
      </c>
      <c r="FC200" t="s">
        <v>193</v>
      </c>
      <c r="FD200" t="s">
        <v>193</v>
      </c>
      <c r="FE200" t="s">
        <v>193</v>
      </c>
      <c r="FF200" t="s">
        <v>193</v>
      </c>
      <c r="FG200" t="s">
        <v>193</v>
      </c>
      <c r="FH200" t="s">
        <v>193</v>
      </c>
      <c r="FI200" t="s">
        <v>193</v>
      </c>
      <c r="FJ200" t="s">
        <v>193</v>
      </c>
      <c r="FK200" t="s">
        <v>193</v>
      </c>
      <c r="FL200" t="s">
        <v>193</v>
      </c>
      <c r="FM200" t="s">
        <v>193</v>
      </c>
      <c r="FN200" t="s">
        <v>193</v>
      </c>
      <c r="FO200" t="s">
        <v>193</v>
      </c>
      <c r="FP200" t="s">
        <v>193</v>
      </c>
      <c r="FQ200" t="s">
        <v>193</v>
      </c>
      <c r="FR200" t="s">
        <v>193</v>
      </c>
      <c r="FS200" t="s">
        <v>193</v>
      </c>
      <c r="FT200" t="s">
        <v>193</v>
      </c>
      <c r="FU200" t="s">
        <v>193</v>
      </c>
      <c r="FV200" t="s">
        <v>193</v>
      </c>
      <c r="FW200" t="s">
        <v>193</v>
      </c>
      <c r="FX200" t="s">
        <v>193</v>
      </c>
      <c r="FY200" t="s">
        <v>193</v>
      </c>
      <c r="FZ200" t="s">
        <v>193</v>
      </c>
      <c r="GA200" t="s">
        <v>193</v>
      </c>
      <c r="GB200" t="s">
        <v>193</v>
      </c>
      <c r="GC200" t="s">
        <v>193</v>
      </c>
      <c r="GD200" t="s">
        <v>193</v>
      </c>
      <c r="GE200" t="s">
        <v>193</v>
      </c>
      <c r="GF200" t="s">
        <v>193</v>
      </c>
      <c r="GG200" t="s">
        <v>193</v>
      </c>
      <c r="GH200" t="s">
        <v>193</v>
      </c>
      <c r="GI200" t="s">
        <v>193</v>
      </c>
      <c r="GJ200" t="s">
        <v>193</v>
      </c>
      <c r="GK200" t="s">
        <v>193</v>
      </c>
      <c r="GL200" t="s">
        <v>193</v>
      </c>
      <c r="GM200" t="s">
        <v>193</v>
      </c>
      <c r="GN200" t="s">
        <v>193</v>
      </c>
      <c r="GO200" t="s">
        <v>193</v>
      </c>
      <c r="GP200" t="s">
        <v>193</v>
      </c>
      <c r="GQ200" t="s">
        <v>193</v>
      </c>
      <c r="GR200" t="s">
        <v>193</v>
      </c>
      <c r="GS200" t="s">
        <v>193</v>
      </c>
      <c r="GT200" t="s">
        <v>193</v>
      </c>
      <c r="GU200" t="s">
        <v>193</v>
      </c>
      <c r="GV200" t="s">
        <v>193</v>
      </c>
      <c r="GW200" t="s">
        <v>193</v>
      </c>
      <c r="GX200" t="s">
        <v>193</v>
      </c>
      <c r="GY200" t="s">
        <v>193</v>
      </c>
      <c r="GZ200" t="s">
        <v>193</v>
      </c>
      <c r="HA200" t="s">
        <v>193</v>
      </c>
      <c r="HB200" t="s">
        <v>193</v>
      </c>
      <c r="HC200" t="s">
        <v>193</v>
      </c>
      <c r="HD200" t="s">
        <v>193</v>
      </c>
      <c r="HE200" t="s">
        <v>193</v>
      </c>
      <c r="HF200" t="s">
        <v>193</v>
      </c>
      <c r="HG200" t="s">
        <v>193</v>
      </c>
      <c r="HH200" t="s">
        <v>193</v>
      </c>
      <c r="HI200" t="s">
        <v>193</v>
      </c>
      <c r="HJ200" t="s">
        <v>193</v>
      </c>
      <c r="HK200" t="s">
        <v>193</v>
      </c>
      <c r="HL200" t="s">
        <v>193</v>
      </c>
      <c r="HM200" t="s">
        <v>193</v>
      </c>
      <c r="HN200" t="s">
        <v>193</v>
      </c>
      <c r="HO200" t="s">
        <v>193</v>
      </c>
      <c r="HP200" t="s">
        <v>193</v>
      </c>
      <c r="HQ200" t="s">
        <v>193</v>
      </c>
      <c r="HR200" t="s">
        <v>193</v>
      </c>
      <c r="HS200" t="s">
        <v>193</v>
      </c>
      <c r="HT200" t="s">
        <v>193</v>
      </c>
      <c r="HU200" t="s">
        <v>193</v>
      </c>
      <c r="HV200" t="s">
        <v>193</v>
      </c>
      <c r="HW200" t="s">
        <v>193</v>
      </c>
      <c r="HX200" t="s">
        <v>193</v>
      </c>
      <c r="HY200" t="s">
        <v>193</v>
      </c>
      <c r="HZ200" t="s">
        <v>193</v>
      </c>
      <c r="IA200" t="s">
        <v>193</v>
      </c>
      <c r="IB200" t="s">
        <v>193</v>
      </c>
      <c r="IC200" t="s">
        <v>193</v>
      </c>
      <c r="ID200" t="s">
        <v>193</v>
      </c>
      <c r="IE200" t="s">
        <v>193</v>
      </c>
      <c r="IF200" t="s">
        <v>193</v>
      </c>
      <c r="IG200" t="s">
        <v>193</v>
      </c>
      <c r="IH200" t="s">
        <v>193</v>
      </c>
      <c r="II200" t="s">
        <v>193</v>
      </c>
      <c r="IJ200" t="s">
        <v>193</v>
      </c>
      <c r="IK200" t="s">
        <v>193</v>
      </c>
      <c r="IL200" t="s">
        <v>193</v>
      </c>
      <c r="IM200" t="s">
        <v>193</v>
      </c>
      <c r="IN200" t="s">
        <v>193</v>
      </c>
      <c r="IO200" t="s">
        <v>193</v>
      </c>
      <c r="IP200" t="s">
        <v>193</v>
      </c>
      <c r="IQ200" t="s">
        <v>193</v>
      </c>
      <c r="IR200" t="s">
        <v>193</v>
      </c>
      <c r="IS200" t="s">
        <v>193</v>
      </c>
      <c r="IT200" t="s">
        <v>193</v>
      </c>
      <c r="IU200" t="s">
        <v>193</v>
      </c>
      <c r="IV200" t="s">
        <v>193</v>
      </c>
      <c r="IW200" t="s">
        <v>193</v>
      </c>
      <c r="IX200" t="s">
        <v>193</v>
      </c>
      <c r="IY200" t="s">
        <v>193</v>
      </c>
      <c r="IZ200" t="s">
        <v>193</v>
      </c>
      <c r="JA200" t="s">
        <v>193</v>
      </c>
      <c r="JB200" t="s">
        <v>193</v>
      </c>
      <c r="JC200" t="s">
        <v>193</v>
      </c>
      <c r="JD200" t="s">
        <v>193</v>
      </c>
      <c r="JE200" t="s">
        <v>193</v>
      </c>
      <c r="JF200" t="s">
        <v>193</v>
      </c>
      <c r="JG200" t="s">
        <v>193</v>
      </c>
      <c r="JH200" t="s">
        <v>193</v>
      </c>
      <c r="JI200" t="s">
        <v>193</v>
      </c>
      <c r="JJ200" t="s">
        <v>193</v>
      </c>
      <c r="JK200" t="s">
        <v>193</v>
      </c>
      <c r="JL200" t="s">
        <v>193</v>
      </c>
      <c r="JM200" t="s">
        <v>193</v>
      </c>
      <c r="JN200" t="s">
        <v>193</v>
      </c>
      <c r="JO200" t="s">
        <v>193</v>
      </c>
      <c r="JP200">
        <v>50</v>
      </c>
      <c r="JQ200" t="s">
        <v>109</v>
      </c>
      <c r="JR200" t="s">
        <v>114</v>
      </c>
      <c r="JS200" t="s">
        <v>193</v>
      </c>
      <c r="JT200" t="s">
        <v>193</v>
      </c>
      <c r="JU200" t="s">
        <v>193</v>
      </c>
      <c r="JV200" t="s">
        <v>193</v>
      </c>
      <c r="JW200" t="s">
        <v>193</v>
      </c>
      <c r="JX200" t="s">
        <v>193</v>
      </c>
      <c r="JY200" t="s">
        <v>193</v>
      </c>
      <c r="JZ200" t="s">
        <v>193</v>
      </c>
      <c r="KA200" t="s">
        <v>3426</v>
      </c>
      <c r="KB200">
        <v>0</v>
      </c>
      <c r="KC200">
        <v>0</v>
      </c>
      <c r="KD200">
        <v>0</v>
      </c>
      <c r="KE200">
        <v>0</v>
      </c>
      <c r="KF200">
        <v>0</v>
      </c>
      <c r="KG200">
        <v>1</v>
      </c>
      <c r="KH200">
        <v>0</v>
      </c>
      <c r="KI200">
        <v>0</v>
      </c>
      <c r="KJ200" t="s">
        <v>193</v>
      </c>
      <c r="KK200" t="s">
        <v>109</v>
      </c>
      <c r="KL200" t="s">
        <v>193</v>
      </c>
      <c r="KM200" t="s">
        <v>3350</v>
      </c>
      <c r="KN200">
        <v>0</v>
      </c>
      <c r="KO200">
        <v>0</v>
      </c>
      <c r="KP200">
        <v>0</v>
      </c>
      <c r="KQ200">
        <v>0</v>
      </c>
      <c r="KR200">
        <v>0</v>
      </c>
      <c r="KS200">
        <v>1</v>
      </c>
      <c r="KT200">
        <v>0</v>
      </c>
      <c r="KU200" t="s">
        <v>193</v>
      </c>
      <c r="KV200" t="s">
        <v>193</v>
      </c>
      <c r="KW200" t="s">
        <v>193</v>
      </c>
      <c r="KX200" t="s">
        <v>193</v>
      </c>
      <c r="KY200" t="s">
        <v>193</v>
      </c>
      <c r="KZ200" t="s">
        <v>193</v>
      </c>
      <c r="LA200" t="s">
        <v>193</v>
      </c>
      <c r="LB200" t="s">
        <v>193</v>
      </c>
      <c r="LC200" t="s">
        <v>193</v>
      </c>
      <c r="LD200" t="s">
        <v>193</v>
      </c>
      <c r="LE200" t="s">
        <v>193</v>
      </c>
      <c r="LF200" t="s">
        <v>193</v>
      </c>
      <c r="LG200" t="s">
        <v>193</v>
      </c>
      <c r="LH200" t="s">
        <v>193</v>
      </c>
      <c r="LI200" t="s">
        <v>193</v>
      </c>
      <c r="LJ200" t="s">
        <v>193</v>
      </c>
      <c r="LK200" t="s">
        <v>193</v>
      </c>
      <c r="LL200" t="s">
        <v>193</v>
      </c>
      <c r="LM200" t="s">
        <v>193</v>
      </c>
      <c r="LN200" t="s">
        <v>193</v>
      </c>
      <c r="LO200" t="s">
        <v>193</v>
      </c>
      <c r="LP200" t="s">
        <v>193</v>
      </c>
      <c r="LQ200" t="s">
        <v>193</v>
      </c>
      <c r="LR200" t="s">
        <v>193</v>
      </c>
      <c r="LS200" t="s">
        <v>193</v>
      </c>
      <c r="LT200" t="s">
        <v>193</v>
      </c>
      <c r="LU200" t="s">
        <v>193</v>
      </c>
      <c r="LV200" t="s">
        <v>193</v>
      </c>
      <c r="LW200" t="s">
        <v>193</v>
      </c>
      <c r="LX200" t="s">
        <v>193</v>
      </c>
      <c r="LY200" t="s">
        <v>193</v>
      </c>
      <c r="LZ200" t="s">
        <v>193</v>
      </c>
      <c r="MA200" t="s">
        <v>193</v>
      </c>
      <c r="MB200" t="s">
        <v>193</v>
      </c>
      <c r="MC200" t="s">
        <v>193</v>
      </c>
      <c r="MD200" t="s">
        <v>193</v>
      </c>
      <c r="ME200" t="s">
        <v>193</v>
      </c>
      <c r="MF200" t="s">
        <v>193</v>
      </c>
      <c r="MG200" t="s">
        <v>193</v>
      </c>
      <c r="MH200" t="s">
        <v>193</v>
      </c>
      <c r="MI200" t="s">
        <v>193</v>
      </c>
      <c r="MJ200" t="s">
        <v>193</v>
      </c>
      <c r="MK200" t="s">
        <v>193</v>
      </c>
      <c r="ML200" t="s">
        <v>193</v>
      </c>
      <c r="MM200" t="s">
        <v>193</v>
      </c>
      <c r="MN200" t="s">
        <v>193</v>
      </c>
      <c r="MO200" t="s">
        <v>193</v>
      </c>
      <c r="MP200" t="s">
        <v>193</v>
      </c>
      <c r="MQ200" t="s">
        <v>193</v>
      </c>
      <c r="MR200" t="s">
        <v>193</v>
      </c>
      <c r="MS200" t="s">
        <v>193</v>
      </c>
      <c r="MT200" t="s">
        <v>193</v>
      </c>
      <c r="MU200" t="s">
        <v>193</v>
      </c>
      <c r="MV200" t="s">
        <v>193</v>
      </c>
      <c r="MW200" t="s">
        <v>193</v>
      </c>
      <c r="MX200" t="s">
        <v>193</v>
      </c>
      <c r="MY200" t="s">
        <v>193</v>
      </c>
      <c r="MZ200" t="s">
        <v>193</v>
      </c>
      <c r="NA200" t="s">
        <v>193</v>
      </c>
      <c r="NB200" t="s">
        <v>193</v>
      </c>
      <c r="NC200">
        <v>196891216</v>
      </c>
      <c r="ND200" t="s">
        <v>3696</v>
      </c>
      <c r="NE200" t="s">
        <v>4511</v>
      </c>
      <c r="NF200" t="s">
        <v>193</v>
      </c>
      <c r="NG200" t="s">
        <v>699</v>
      </c>
      <c r="NH200" t="s">
        <v>700</v>
      </c>
      <c r="NI200" t="s">
        <v>611</v>
      </c>
      <c r="NJ200" t="s">
        <v>193</v>
      </c>
      <c r="NK200">
        <v>202</v>
      </c>
    </row>
    <row r="201" spans="1:375" x14ac:dyDescent="0.35">
      <c r="A201" t="s">
        <v>4512</v>
      </c>
      <c r="B201" t="s">
        <v>4513</v>
      </c>
      <c r="C201" t="s">
        <v>3622</v>
      </c>
      <c r="D201" t="s">
        <v>3870</v>
      </c>
      <c r="E201" t="s">
        <v>193</v>
      </c>
      <c r="F201" t="s">
        <v>193</v>
      </c>
      <c r="G201" t="s">
        <v>193</v>
      </c>
      <c r="H201" t="s">
        <v>3622</v>
      </c>
      <c r="I201" t="s">
        <v>3662</v>
      </c>
      <c r="J201" t="s">
        <v>193</v>
      </c>
      <c r="K201" t="s">
        <v>4443</v>
      </c>
      <c r="L201" t="s">
        <v>3662</v>
      </c>
      <c r="M201" t="s">
        <v>3662</v>
      </c>
      <c r="N201" t="s">
        <v>3663</v>
      </c>
      <c r="O201" t="s">
        <v>193</v>
      </c>
      <c r="P201" t="s">
        <v>4444</v>
      </c>
      <c r="Q201" t="s">
        <v>3663</v>
      </c>
      <c r="R201" t="s">
        <v>3663</v>
      </c>
      <c r="S201" t="s">
        <v>123</v>
      </c>
      <c r="T201" t="s">
        <v>124</v>
      </c>
      <c r="U201" t="s">
        <v>1975</v>
      </c>
      <c r="V201" t="s">
        <v>124</v>
      </c>
      <c r="W201" t="s">
        <v>2474</v>
      </c>
      <c r="X201" t="s">
        <v>2473</v>
      </c>
      <c r="Y201" t="s">
        <v>2474</v>
      </c>
      <c r="Z201" t="s">
        <v>3664</v>
      </c>
      <c r="AA201" t="s">
        <v>193</v>
      </c>
      <c r="AB201" t="s">
        <v>4445</v>
      </c>
      <c r="AC201" t="s">
        <v>3664</v>
      </c>
      <c r="AD201" t="s">
        <v>3664</v>
      </c>
      <c r="AE201" t="s">
        <v>3665</v>
      </c>
      <c r="AF201" t="s">
        <v>193</v>
      </c>
      <c r="AG201" t="s">
        <v>4446</v>
      </c>
      <c r="AH201" t="s">
        <v>3665</v>
      </c>
      <c r="AI201" t="s">
        <v>3665</v>
      </c>
      <c r="AJ201" t="s">
        <v>536</v>
      </c>
      <c r="AK201" t="s">
        <v>490</v>
      </c>
      <c r="AL201" t="s">
        <v>109</v>
      </c>
      <c r="AM201" t="s">
        <v>193</v>
      </c>
      <c r="AN201" t="s">
        <v>109</v>
      </c>
      <c r="AO201" t="s">
        <v>193</v>
      </c>
      <c r="AP201" t="s">
        <v>491</v>
      </c>
      <c r="AQ201" t="s">
        <v>193</v>
      </c>
      <c r="AR201" t="s">
        <v>193</v>
      </c>
      <c r="AS201" t="s">
        <v>496</v>
      </c>
      <c r="AT201" t="s">
        <v>193</v>
      </c>
      <c r="AU201" t="s">
        <v>3350</v>
      </c>
      <c r="AV201">
        <v>0</v>
      </c>
      <c r="AW201">
        <v>0</v>
      </c>
      <c r="AX201">
        <v>0</v>
      </c>
      <c r="AY201">
        <v>0</v>
      </c>
      <c r="AZ201">
        <v>0</v>
      </c>
      <c r="BA201">
        <v>1</v>
      </c>
      <c r="BB201">
        <v>0</v>
      </c>
      <c r="BC201" t="s">
        <v>3871</v>
      </c>
      <c r="BD201" t="s">
        <v>3350</v>
      </c>
      <c r="BE201" t="s">
        <v>112</v>
      </c>
      <c r="BF201">
        <v>1</v>
      </c>
      <c r="BG201">
        <v>0</v>
      </c>
      <c r="BH201">
        <v>0</v>
      </c>
      <c r="BI201">
        <v>0</v>
      </c>
      <c r="BJ201">
        <v>0</v>
      </c>
      <c r="BK201">
        <v>0</v>
      </c>
      <c r="BL201">
        <v>0</v>
      </c>
      <c r="BM201">
        <v>0</v>
      </c>
      <c r="BN201">
        <v>0</v>
      </c>
      <c r="BO201">
        <v>0</v>
      </c>
      <c r="BP201" t="s">
        <v>193</v>
      </c>
      <c r="BQ201" t="s">
        <v>143</v>
      </c>
      <c r="BR201" t="s">
        <v>501</v>
      </c>
      <c r="BS201" t="s">
        <v>193</v>
      </c>
      <c r="BT201" t="s">
        <v>193</v>
      </c>
      <c r="BU201" t="s">
        <v>193</v>
      </c>
      <c r="BV201" t="s">
        <v>193</v>
      </c>
      <c r="BW201" t="s">
        <v>193</v>
      </c>
      <c r="BX201" t="s">
        <v>193</v>
      </c>
      <c r="BY201" t="s">
        <v>193</v>
      </c>
      <c r="BZ201" t="s">
        <v>193</v>
      </c>
      <c r="CA201" t="s">
        <v>193</v>
      </c>
      <c r="CB201" t="s">
        <v>193</v>
      </c>
      <c r="CC201" t="s">
        <v>193</v>
      </c>
      <c r="CD201" t="s">
        <v>193</v>
      </c>
      <c r="CE201" t="s">
        <v>193</v>
      </c>
      <c r="CF201" t="s">
        <v>193</v>
      </c>
      <c r="CG201" t="s">
        <v>193</v>
      </c>
      <c r="CH201" t="s">
        <v>193</v>
      </c>
      <c r="CI201" t="s">
        <v>193</v>
      </c>
      <c r="CJ201" t="s">
        <v>193</v>
      </c>
      <c r="CK201" t="s">
        <v>193</v>
      </c>
      <c r="CL201" t="s">
        <v>193</v>
      </c>
      <c r="CM201" t="s">
        <v>193</v>
      </c>
      <c r="CN201" t="s">
        <v>193</v>
      </c>
      <c r="CO201" t="s">
        <v>193</v>
      </c>
      <c r="CP201" t="s">
        <v>193</v>
      </c>
      <c r="CQ201" t="s">
        <v>193</v>
      </c>
      <c r="CR201" t="s">
        <v>193</v>
      </c>
      <c r="CS201" t="s">
        <v>193</v>
      </c>
      <c r="CT201" t="s">
        <v>193</v>
      </c>
      <c r="CU201" t="s">
        <v>193</v>
      </c>
      <c r="CV201" t="s">
        <v>193</v>
      </c>
      <c r="CW201" t="s">
        <v>193</v>
      </c>
      <c r="CX201" t="s">
        <v>193</v>
      </c>
      <c r="CY201" t="s">
        <v>193</v>
      </c>
      <c r="CZ201" t="s">
        <v>193</v>
      </c>
      <c r="DA201" t="s">
        <v>193</v>
      </c>
      <c r="DB201" t="s">
        <v>193</v>
      </c>
      <c r="DC201" t="s">
        <v>193</v>
      </c>
      <c r="DD201" t="s">
        <v>193</v>
      </c>
      <c r="DE201" t="s">
        <v>193</v>
      </c>
      <c r="DF201" t="s">
        <v>193</v>
      </c>
      <c r="DG201" t="s">
        <v>193</v>
      </c>
      <c r="DH201" t="s">
        <v>193</v>
      </c>
      <c r="DI201" t="s">
        <v>193</v>
      </c>
      <c r="DJ201" t="s">
        <v>193</v>
      </c>
      <c r="DK201" t="s">
        <v>193</v>
      </c>
      <c r="DL201" t="s">
        <v>193</v>
      </c>
      <c r="DM201" t="s">
        <v>193</v>
      </c>
      <c r="DN201" t="s">
        <v>193</v>
      </c>
      <c r="DO201" t="s">
        <v>193</v>
      </c>
      <c r="DP201" t="s">
        <v>193</v>
      </c>
      <c r="DQ201" t="s">
        <v>193</v>
      </c>
      <c r="DR201" t="s">
        <v>193</v>
      </c>
      <c r="DS201" t="s">
        <v>193</v>
      </c>
      <c r="DT201" t="s">
        <v>193</v>
      </c>
      <c r="DU201" t="s">
        <v>193</v>
      </c>
      <c r="DV201" t="s">
        <v>193</v>
      </c>
      <c r="DW201" t="s">
        <v>193</v>
      </c>
      <c r="DX201" t="s">
        <v>193</v>
      </c>
      <c r="DY201" t="s">
        <v>193</v>
      </c>
      <c r="DZ201" t="s">
        <v>193</v>
      </c>
      <c r="EA201" t="s">
        <v>193</v>
      </c>
      <c r="EB201" t="s">
        <v>193</v>
      </c>
      <c r="EC201" t="s">
        <v>193</v>
      </c>
      <c r="ED201" t="s">
        <v>193</v>
      </c>
      <c r="EE201" t="s">
        <v>193</v>
      </c>
      <c r="EF201" t="s">
        <v>193</v>
      </c>
      <c r="EG201" t="s">
        <v>193</v>
      </c>
      <c r="EH201" t="s">
        <v>193</v>
      </c>
      <c r="EI201" t="s">
        <v>193</v>
      </c>
      <c r="EJ201" t="s">
        <v>193</v>
      </c>
      <c r="EK201" t="s">
        <v>193</v>
      </c>
      <c r="EL201" t="s">
        <v>193</v>
      </c>
      <c r="EM201" t="s">
        <v>193</v>
      </c>
      <c r="EN201" t="s">
        <v>193</v>
      </c>
      <c r="EO201" t="s">
        <v>193</v>
      </c>
      <c r="EP201" t="s">
        <v>193</v>
      </c>
      <c r="EQ201" t="s">
        <v>193</v>
      </c>
      <c r="ER201" t="s">
        <v>193</v>
      </c>
      <c r="ES201" t="s">
        <v>193</v>
      </c>
      <c r="ET201" t="s">
        <v>193</v>
      </c>
      <c r="EU201" t="s">
        <v>193</v>
      </c>
      <c r="EV201" t="s">
        <v>193</v>
      </c>
      <c r="EW201" t="s">
        <v>193</v>
      </c>
      <c r="EX201" t="s">
        <v>193</v>
      </c>
      <c r="EY201" t="s">
        <v>193</v>
      </c>
      <c r="EZ201" t="s">
        <v>193</v>
      </c>
      <c r="FA201" t="s">
        <v>193</v>
      </c>
      <c r="FB201" t="s">
        <v>193</v>
      </c>
      <c r="FC201" t="s">
        <v>193</v>
      </c>
      <c r="FD201" t="s">
        <v>193</v>
      </c>
      <c r="FE201" t="s">
        <v>193</v>
      </c>
      <c r="FF201" t="s">
        <v>193</v>
      </c>
      <c r="FG201" t="s">
        <v>193</v>
      </c>
      <c r="FH201" t="s">
        <v>193</v>
      </c>
      <c r="FI201" t="s">
        <v>193</v>
      </c>
      <c r="FJ201" t="s">
        <v>193</v>
      </c>
      <c r="FK201" t="s">
        <v>193</v>
      </c>
      <c r="FL201" t="s">
        <v>193</v>
      </c>
      <c r="FM201" t="s">
        <v>193</v>
      </c>
      <c r="FN201" t="s">
        <v>193</v>
      </c>
      <c r="FO201" t="s">
        <v>193</v>
      </c>
      <c r="FP201" t="s">
        <v>193</v>
      </c>
      <c r="FQ201" t="s">
        <v>193</v>
      </c>
      <c r="FR201" t="s">
        <v>193</v>
      </c>
      <c r="FS201" t="s">
        <v>193</v>
      </c>
      <c r="FT201" t="s">
        <v>193</v>
      </c>
      <c r="FU201" t="s">
        <v>193</v>
      </c>
      <c r="FV201" t="s">
        <v>193</v>
      </c>
      <c r="FW201" t="s">
        <v>193</v>
      </c>
      <c r="FX201" t="s">
        <v>193</v>
      </c>
      <c r="FY201" t="s">
        <v>193</v>
      </c>
      <c r="FZ201" t="s">
        <v>193</v>
      </c>
      <c r="GA201" t="s">
        <v>193</v>
      </c>
      <c r="GB201" t="s">
        <v>193</v>
      </c>
      <c r="GC201" t="s">
        <v>193</v>
      </c>
      <c r="GD201" t="s">
        <v>193</v>
      </c>
      <c r="GE201" t="s">
        <v>193</v>
      </c>
      <c r="GF201" t="s">
        <v>193</v>
      </c>
      <c r="GG201" t="s">
        <v>193</v>
      </c>
      <c r="GH201" t="s">
        <v>193</v>
      </c>
      <c r="GI201" t="s">
        <v>193</v>
      </c>
      <c r="GJ201" t="s">
        <v>193</v>
      </c>
      <c r="GK201" t="s">
        <v>193</v>
      </c>
      <c r="GL201" t="s">
        <v>193</v>
      </c>
      <c r="GM201" t="s">
        <v>193</v>
      </c>
      <c r="GN201" t="s">
        <v>193</v>
      </c>
      <c r="GO201" t="s">
        <v>193</v>
      </c>
      <c r="GP201" t="s">
        <v>193</v>
      </c>
      <c r="GQ201" t="s">
        <v>193</v>
      </c>
      <c r="GR201" t="s">
        <v>193</v>
      </c>
      <c r="GS201" t="s">
        <v>193</v>
      </c>
      <c r="GT201" t="s">
        <v>193</v>
      </c>
      <c r="GU201" t="s">
        <v>193</v>
      </c>
      <c r="GV201" t="s">
        <v>193</v>
      </c>
      <c r="GW201" t="s">
        <v>193</v>
      </c>
      <c r="GX201" t="s">
        <v>193</v>
      </c>
      <c r="GY201" t="s">
        <v>193</v>
      </c>
      <c r="GZ201" t="s">
        <v>193</v>
      </c>
      <c r="HA201" t="s">
        <v>193</v>
      </c>
      <c r="HB201" t="s">
        <v>193</v>
      </c>
      <c r="HC201" t="s">
        <v>193</v>
      </c>
      <c r="HD201" t="s">
        <v>193</v>
      </c>
      <c r="HE201" t="s">
        <v>193</v>
      </c>
      <c r="HF201" t="s">
        <v>193</v>
      </c>
      <c r="HG201" t="s">
        <v>193</v>
      </c>
      <c r="HH201" t="s">
        <v>193</v>
      </c>
      <c r="HI201" t="s">
        <v>193</v>
      </c>
      <c r="HJ201" t="s">
        <v>193</v>
      </c>
      <c r="HK201" t="s">
        <v>193</v>
      </c>
      <c r="HL201" t="s">
        <v>193</v>
      </c>
      <c r="HM201" t="s">
        <v>193</v>
      </c>
      <c r="HN201" t="s">
        <v>193</v>
      </c>
      <c r="HO201" t="s">
        <v>193</v>
      </c>
      <c r="HP201" t="s">
        <v>193</v>
      </c>
      <c r="HQ201" t="s">
        <v>193</v>
      </c>
      <c r="HR201" t="s">
        <v>193</v>
      </c>
      <c r="HS201" t="s">
        <v>193</v>
      </c>
      <c r="HT201" t="s">
        <v>193</v>
      </c>
      <c r="HU201" t="s">
        <v>193</v>
      </c>
      <c r="HV201" t="s">
        <v>193</v>
      </c>
      <c r="HW201" t="s">
        <v>193</v>
      </c>
      <c r="HX201" t="s">
        <v>193</v>
      </c>
      <c r="HY201" t="s">
        <v>193</v>
      </c>
      <c r="HZ201" t="s">
        <v>193</v>
      </c>
      <c r="IA201" t="s">
        <v>193</v>
      </c>
      <c r="IB201" t="s">
        <v>193</v>
      </c>
      <c r="IC201" t="s">
        <v>193</v>
      </c>
      <c r="ID201" t="s">
        <v>193</v>
      </c>
      <c r="IE201" t="s">
        <v>193</v>
      </c>
      <c r="IF201" t="s">
        <v>193</v>
      </c>
      <c r="IG201" t="s">
        <v>193</v>
      </c>
      <c r="IH201" t="s">
        <v>193</v>
      </c>
      <c r="II201" t="s">
        <v>193</v>
      </c>
      <c r="IJ201" t="s">
        <v>193</v>
      </c>
      <c r="IK201" t="s">
        <v>193</v>
      </c>
      <c r="IL201" t="s">
        <v>193</v>
      </c>
      <c r="IM201" t="s">
        <v>193</v>
      </c>
      <c r="IN201" t="s">
        <v>193</v>
      </c>
      <c r="IO201" t="s">
        <v>193</v>
      </c>
      <c r="IP201" t="s">
        <v>193</v>
      </c>
      <c r="IQ201" t="s">
        <v>193</v>
      </c>
      <c r="IR201" t="s">
        <v>193</v>
      </c>
      <c r="IS201" t="s">
        <v>193</v>
      </c>
      <c r="IT201" t="s">
        <v>193</v>
      </c>
      <c r="IU201" t="s">
        <v>193</v>
      </c>
      <c r="IV201" t="s">
        <v>193</v>
      </c>
      <c r="IW201" t="s">
        <v>193</v>
      </c>
      <c r="IX201" t="s">
        <v>193</v>
      </c>
      <c r="IY201" t="s">
        <v>193</v>
      </c>
      <c r="IZ201" t="s">
        <v>193</v>
      </c>
      <c r="JA201" t="s">
        <v>193</v>
      </c>
      <c r="JB201" t="s">
        <v>193</v>
      </c>
      <c r="JC201" t="s">
        <v>193</v>
      </c>
      <c r="JD201" t="s">
        <v>193</v>
      </c>
      <c r="JE201" t="s">
        <v>193</v>
      </c>
      <c r="JF201" t="s">
        <v>193</v>
      </c>
      <c r="JG201" t="s">
        <v>193</v>
      </c>
      <c r="JH201" t="s">
        <v>193</v>
      </c>
      <c r="JI201" t="s">
        <v>193</v>
      </c>
      <c r="JJ201" t="s">
        <v>193</v>
      </c>
      <c r="JK201" t="s">
        <v>193</v>
      </c>
      <c r="JL201" t="s">
        <v>193</v>
      </c>
      <c r="JM201" t="s">
        <v>193</v>
      </c>
      <c r="JN201" t="s">
        <v>193</v>
      </c>
      <c r="JO201" t="s">
        <v>193</v>
      </c>
      <c r="JP201">
        <v>25</v>
      </c>
      <c r="JQ201" t="s">
        <v>114</v>
      </c>
      <c r="JR201" t="s">
        <v>114</v>
      </c>
      <c r="JS201" t="s">
        <v>193</v>
      </c>
      <c r="JT201" t="s">
        <v>193</v>
      </c>
      <c r="JU201" t="s">
        <v>193</v>
      </c>
      <c r="JV201" t="s">
        <v>193</v>
      </c>
      <c r="JW201" t="s">
        <v>193</v>
      </c>
      <c r="JX201" t="s">
        <v>193</v>
      </c>
      <c r="JY201" t="s">
        <v>193</v>
      </c>
      <c r="JZ201" t="s">
        <v>193</v>
      </c>
      <c r="KA201" t="s">
        <v>3426</v>
      </c>
      <c r="KB201">
        <v>0</v>
      </c>
      <c r="KC201">
        <v>0</v>
      </c>
      <c r="KD201">
        <v>0</v>
      </c>
      <c r="KE201">
        <v>0</v>
      </c>
      <c r="KF201">
        <v>0</v>
      </c>
      <c r="KG201">
        <v>1</v>
      </c>
      <c r="KH201">
        <v>0</v>
      </c>
      <c r="KI201">
        <v>0</v>
      </c>
      <c r="KJ201" t="s">
        <v>193</v>
      </c>
      <c r="KK201" t="s">
        <v>114</v>
      </c>
      <c r="KL201" t="s">
        <v>193</v>
      </c>
      <c r="KM201" t="s">
        <v>193</v>
      </c>
      <c r="KN201" t="s">
        <v>193</v>
      </c>
      <c r="KO201" t="s">
        <v>193</v>
      </c>
      <c r="KP201" t="s">
        <v>193</v>
      </c>
      <c r="KQ201" t="s">
        <v>193</v>
      </c>
      <c r="KR201" t="s">
        <v>193</v>
      </c>
      <c r="KS201" t="s">
        <v>193</v>
      </c>
      <c r="KT201" t="s">
        <v>193</v>
      </c>
      <c r="KU201" t="s">
        <v>193</v>
      </c>
      <c r="KV201" t="s">
        <v>193</v>
      </c>
      <c r="KW201" t="s">
        <v>193</v>
      </c>
      <c r="KX201" t="s">
        <v>193</v>
      </c>
      <c r="KY201" t="s">
        <v>193</v>
      </c>
      <c r="KZ201" t="s">
        <v>193</v>
      </c>
      <c r="LA201" t="s">
        <v>193</v>
      </c>
      <c r="LB201" t="s">
        <v>193</v>
      </c>
      <c r="LC201" t="s">
        <v>193</v>
      </c>
      <c r="LD201" t="s">
        <v>193</v>
      </c>
      <c r="LE201" t="s">
        <v>193</v>
      </c>
      <c r="LF201" t="s">
        <v>193</v>
      </c>
      <c r="LG201" t="s">
        <v>193</v>
      </c>
      <c r="LH201" t="s">
        <v>193</v>
      </c>
      <c r="LI201" t="s">
        <v>193</v>
      </c>
      <c r="LJ201" t="s">
        <v>193</v>
      </c>
      <c r="LK201" t="s">
        <v>193</v>
      </c>
      <c r="LL201" t="s">
        <v>193</v>
      </c>
      <c r="LM201" t="s">
        <v>193</v>
      </c>
      <c r="LN201" t="s">
        <v>193</v>
      </c>
      <c r="LO201" t="s">
        <v>193</v>
      </c>
      <c r="LP201" t="s">
        <v>193</v>
      </c>
      <c r="LQ201" t="s">
        <v>193</v>
      </c>
      <c r="LR201" t="s">
        <v>193</v>
      </c>
      <c r="LS201" t="s">
        <v>193</v>
      </c>
      <c r="LT201" t="s">
        <v>193</v>
      </c>
      <c r="LU201" t="s">
        <v>193</v>
      </c>
      <c r="LV201" t="s">
        <v>193</v>
      </c>
      <c r="LW201" t="s">
        <v>193</v>
      </c>
      <c r="LX201" t="s">
        <v>193</v>
      </c>
      <c r="LY201" t="s">
        <v>193</v>
      </c>
      <c r="LZ201" t="s">
        <v>193</v>
      </c>
      <c r="MA201" t="s">
        <v>193</v>
      </c>
      <c r="MB201" t="s">
        <v>193</v>
      </c>
      <c r="MC201" t="s">
        <v>193</v>
      </c>
      <c r="MD201" t="s">
        <v>193</v>
      </c>
      <c r="ME201" t="s">
        <v>193</v>
      </c>
      <c r="MF201" t="s">
        <v>193</v>
      </c>
      <c r="MG201" t="s">
        <v>193</v>
      </c>
      <c r="MH201" t="s">
        <v>193</v>
      </c>
      <c r="MI201" t="s">
        <v>193</v>
      </c>
      <c r="MJ201" t="s">
        <v>193</v>
      </c>
      <c r="MK201" t="s">
        <v>193</v>
      </c>
      <c r="ML201" t="s">
        <v>193</v>
      </c>
      <c r="MM201" t="s">
        <v>193</v>
      </c>
      <c r="MN201" t="s">
        <v>193</v>
      </c>
      <c r="MO201" t="s">
        <v>193</v>
      </c>
      <c r="MP201" t="s">
        <v>193</v>
      </c>
      <c r="MQ201" t="s">
        <v>193</v>
      </c>
      <c r="MR201" t="s">
        <v>193</v>
      </c>
      <c r="MS201" t="s">
        <v>193</v>
      </c>
      <c r="MT201" t="s">
        <v>193</v>
      </c>
      <c r="MU201" t="s">
        <v>193</v>
      </c>
      <c r="MV201" t="s">
        <v>193</v>
      </c>
      <c r="MW201" t="s">
        <v>193</v>
      </c>
      <c r="MX201" t="s">
        <v>193</v>
      </c>
      <c r="MY201" t="s">
        <v>193</v>
      </c>
      <c r="MZ201" t="s">
        <v>193</v>
      </c>
      <c r="NA201" t="s">
        <v>193</v>
      </c>
      <c r="NB201" t="s">
        <v>193</v>
      </c>
      <c r="NC201">
        <v>196891222</v>
      </c>
      <c r="ND201" t="s">
        <v>3697</v>
      </c>
      <c r="NE201" t="s">
        <v>4514</v>
      </c>
      <c r="NF201" t="s">
        <v>193</v>
      </c>
      <c r="NG201" t="s">
        <v>699</v>
      </c>
      <c r="NH201" t="s">
        <v>700</v>
      </c>
      <c r="NI201" t="s">
        <v>611</v>
      </c>
      <c r="NJ201" t="s">
        <v>193</v>
      </c>
      <c r="NK201">
        <v>203</v>
      </c>
    </row>
    <row r="202" spans="1:375" x14ac:dyDescent="0.35">
      <c r="A202" t="s">
        <v>4515</v>
      </c>
      <c r="B202" t="s">
        <v>4516</v>
      </c>
      <c r="C202" t="s">
        <v>3622</v>
      </c>
      <c r="D202" t="s">
        <v>3870</v>
      </c>
      <c r="E202" t="s">
        <v>193</v>
      </c>
      <c r="F202" t="s">
        <v>193</v>
      </c>
      <c r="G202" t="s">
        <v>193</v>
      </c>
      <c r="H202" t="s">
        <v>3622</v>
      </c>
      <c r="I202" t="s">
        <v>3662</v>
      </c>
      <c r="J202" t="s">
        <v>193</v>
      </c>
      <c r="K202" t="s">
        <v>4443</v>
      </c>
      <c r="L202" t="s">
        <v>3662</v>
      </c>
      <c r="M202" t="s">
        <v>3662</v>
      </c>
      <c r="N202" t="s">
        <v>3663</v>
      </c>
      <c r="O202" t="s">
        <v>193</v>
      </c>
      <c r="P202" t="s">
        <v>4444</v>
      </c>
      <c r="Q202" t="s">
        <v>3663</v>
      </c>
      <c r="R202" t="s">
        <v>3663</v>
      </c>
      <c r="S202" t="s">
        <v>123</v>
      </c>
      <c r="T202" t="s">
        <v>124</v>
      </c>
      <c r="U202" t="s">
        <v>1975</v>
      </c>
      <c r="V202" t="s">
        <v>124</v>
      </c>
      <c r="W202" t="s">
        <v>2474</v>
      </c>
      <c r="X202" t="s">
        <v>2473</v>
      </c>
      <c r="Y202" t="s">
        <v>2474</v>
      </c>
      <c r="Z202" t="s">
        <v>3664</v>
      </c>
      <c r="AA202" t="s">
        <v>193</v>
      </c>
      <c r="AB202" t="s">
        <v>4445</v>
      </c>
      <c r="AC202" t="s">
        <v>3664</v>
      </c>
      <c r="AD202" t="s">
        <v>3664</v>
      </c>
      <c r="AE202" t="s">
        <v>3665</v>
      </c>
      <c r="AF202" t="s">
        <v>193</v>
      </c>
      <c r="AG202" t="s">
        <v>4446</v>
      </c>
      <c r="AH202" t="s">
        <v>3665</v>
      </c>
      <c r="AI202" t="s">
        <v>3665</v>
      </c>
      <c r="AJ202" t="s">
        <v>536</v>
      </c>
      <c r="AK202" t="s">
        <v>490</v>
      </c>
      <c r="AL202" t="s">
        <v>109</v>
      </c>
      <c r="AM202" t="s">
        <v>193</v>
      </c>
      <c r="AN202" t="s">
        <v>109</v>
      </c>
      <c r="AO202" t="s">
        <v>193</v>
      </c>
      <c r="AP202" t="s">
        <v>491</v>
      </c>
      <c r="AQ202" t="s">
        <v>193</v>
      </c>
      <c r="AR202" t="s">
        <v>193</v>
      </c>
      <c r="AS202" t="s">
        <v>496</v>
      </c>
      <c r="AT202" t="s">
        <v>193</v>
      </c>
      <c r="AU202" t="s">
        <v>3350</v>
      </c>
      <c r="AV202">
        <v>0</v>
      </c>
      <c r="AW202">
        <v>0</v>
      </c>
      <c r="AX202">
        <v>0</v>
      </c>
      <c r="AY202">
        <v>0</v>
      </c>
      <c r="AZ202">
        <v>0</v>
      </c>
      <c r="BA202">
        <v>1</v>
      </c>
      <c r="BB202">
        <v>0</v>
      </c>
      <c r="BC202" t="s">
        <v>3871</v>
      </c>
      <c r="BD202" t="s">
        <v>3350</v>
      </c>
      <c r="BE202" t="s">
        <v>112</v>
      </c>
      <c r="BF202">
        <v>1</v>
      </c>
      <c r="BG202">
        <v>0</v>
      </c>
      <c r="BH202">
        <v>0</v>
      </c>
      <c r="BI202">
        <v>0</v>
      </c>
      <c r="BJ202">
        <v>0</v>
      </c>
      <c r="BK202">
        <v>0</v>
      </c>
      <c r="BL202">
        <v>0</v>
      </c>
      <c r="BM202">
        <v>0</v>
      </c>
      <c r="BN202">
        <v>0</v>
      </c>
      <c r="BO202">
        <v>0</v>
      </c>
      <c r="BP202" t="s">
        <v>193</v>
      </c>
      <c r="BQ202" t="s">
        <v>113</v>
      </c>
      <c r="BR202" t="s">
        <v>501</v>
      </c>
      <c r="BS202" t="s">
        <v>193</v>
      </c>
      <c r="BT202" t="s">
        <v>193</v>
      </c>
      <c r="BU202" t="s">
        <v>193</v>
      </c>
      <c r="BV202" t="s">
        <v>193</v>
      </c>
      <c r="BW202" t="s">
        <v>193</v>
      </c>
      <c r="BX202" t="s">
        <v>193</v>
      </c>
      <c r="BY202" t="s">
        <v>193</v>
      </c>
      <c r="BZ202" t="s">
        <v>193</v>
      </c>
      <c r="CA202" t="s">
        <v>193</v>
      </c>
      <c r="CB202" t="s">
        <v>193</v>
      </c>
      <c r="CC202" t="s">
        <v>193</v>
      </c>
      <c r="CD202" t="s">
        <v>193</v>
      </c>
      <c r="CE202" t="s">
        <v>193</v>
      </c>
      <c r="CF202" t="s">
        <v>193</v>
      </c>
      <c r="CG202" t="s">
        <v>193</v>
      </c>
      <c r="CH202" t="s">
        <v>193</v>
      </c>
      <c r="CI202" t="s">
        <v>193</v>
      </c>
      <c r="CJ202" t="s">
        <v>193</v>
      </c>
      <c r="CK202" t="s">
        <v>193</v>
      </c>
      <c r="CL202" t="s">
        <v>193</v>
      </c>
      <c r="CM202" t="s">
        <v>193</v>
      </c>
      <c r="CN202" t="s">
        <v>193</v>
      </c>
      <c r="CO202" t="s">
        <v>193</v>
      </c>
      <c r="CP202" t="s">
        <v>193</v>
      </c>
      <c r="CQ202" t="s">
        <v>193</v>
      </c>
      <c r="CR202" t="s">
        <v>193</v>
      </c>
      <c r="CS202" t="s">
        <v>193</v>
      </c>
      <c r="CT202" t="s">
        <v>193</v>
      </c>
      <c r="CU202" t="s">
        <v>193</v>
      </c>
      <c r="CV202" t="s">
        <v>193</v>
      </c>
      <c r="CW202" t="s">
        <v>193</v>
      </c>
      <c r="CX202" t="s">
        <v>193</v>
      </c>
      <c r="CY202" t="s">
        <v>193</v>
      </c>
      <c r="CZ202" t="s">
        <v>193</v>
      </c>
      <c r="DA202" t="s">
        <v>193</v>
      </c>
      <c r="DB202" t="s">
        <v>193</v>
      </c>
      <c r="DC202" t="s">
        <v>193</v>
      </c>
      <c r="DD202" t="s">
        <v>193</v>
      </c>
      <c r="DE202" t="s">
        <v>193</v>
      </c>
      <c r="DF202" t="s">
        <v>193</v>
      </c>
      <c r="DG202" t="s">
        <v>193</v>
      </c>
      <c r="DH202" t="s">
        <v>193</v>
      </c>
      <c r="DI202" t="s">
        <v>193</v>
      </c>
      <c r="DJ202" t="s">
        <v>193</v>
      </c>
      <c r="DK202" t="s">
        <v>193</v>
      </c>
      <c r="DL202" t="s">
        <v>193</v>
      </c>
      <c r="DM202" t="s">
        <v>193</v>
      </c>
      <c r="DN202" t="s">
        <v>193</v>
      </c>
      <c r="DO202" t="s">
        <v>193</v>
      </c>
      <c r="DP202" t="s">
        <v>193</v>
      </c>
      <c r="DQ202" t="s">
        <v>193</v>
      </c>
      <c r="DR202" t="s">
        <v>193</v>
      </c>
      <c r="DS202" t="s">
        <v>193</v>
      </c>
      <c r="DT202" t="s">
        <v>193</v>
      </c>
      <c r="DU202" t="s">
        <v>193</v>
      </c>
      <c r="DV202" t="s">
        <v>193</v>
      </c>
      <c r="DW202" t="s">
        <v>193</v>
      </c>
      <c r="DX202" t="s">
        <v>193</v>
      </c>
      <c r="DY202" t="s">
        <v>193</v>
      </c>
      <c r="DZ202" t="s">
        <v>193</v>
      </c>
      <c r="EA202" t="s">
        <v>193</v>
      </c>
      <c r="EB202" t="s">
        <v>193</v>
      </c>
      <c r="EC202" t="s">
        <v>193</v>
      </c>
      <c r="ED202" t="s">
        <v>193</v>
      </c>
      <c r="EE202" t="s">
        <v>193</v>
      </c>
      <c r="EF202" t="s">
        <v>193</v>
      </c>
      <c r="EG202" t="s">
        <v>193</v>
      </c>
      <c r="EH202" t="s">
        <v>193</v>
      </c>
      <c r="EI202" t="s">
        <v>193</v>
      </c>
      <c r="EJ202" t="s">
        <v>193</v>
      </c>
      <c r="EK202" t="s">
        <v>193</v>
      </c>
      <c r="EL202" t="s">
        <v>193</v>
      </c>
      <c r="EM202" t="s">
        <v>193</v>
      </c>
      <c r="EN202" t="s">
        <v>193</v>
      </c>
      <c r="EO202" t="s">
        <v>193</v>
      </c>
      <c r="EP202" t="s">
        <v>193</v>
      </c>
      <c r="EQ202" t="s">
        <v>193</v>
      </c>
      <c r="ER202" t="s">
        <v>193</v>
      </c>
      <c r="ES202" t="s">
        <v>193</v>
      </c>
      <c r="ET202" t="s">
        <v>193</v>
      </c>
      <c r="EU202" t="s">
        <v>193</v>
      </c>
      <c r="EV202" t="s">
        <v>193</v>
      </c>
      <c r="EW202" t="s">
        <v>193</v>
      </c>
      <c r="EX202" t="s">
        <v>193</v>
      </c>
      <c r="EY202" t="s">
        <v>193</v>
      </c>
      <c r="EZ202" t="s">
        <v>193</v>
      </c>
      <c r="FA202" t="s">
        <v>193</v>
      </c>
      <c r="FB202" t="s">
        <v>193</v>
      </c>
      <c r="FC202" t="s">
        <v>193</v>
      </c>
      <c r="FD202" t="s">
        <v>193</v>
      </c>
      <c r="FE202" t="s">
        <v>193</v>
      </c>
      <c r="FF202" t="s">
        <v>193</v>
      </c>
      <c r="FG202" t="s">
        <v>193</v>
      </c>
      <c r="FH202" t="s">
        <v>193</v>
      </c>
      <c r="FI202" t="s">
        <v>193</v>
      </c>
      <c r="FJ202" t="s">
        <v>193</v>
      </c>
      <c r="FK202" t="s">
        <v>193</v>
      </c>
      <c r="FL202" t="s">
        <v>193</v>
      </c>
      <c r="FM202" t="s">
        <v>193</v>
      </c>
      <c r="FN202" t="s">
        <v>193</v>
      </c>
      <c r="FO202" t="s">
        <v>193</v>
      </c>
      <c r="FP202" t="s">
        <v>193</v>
      </c>
      <c r="FQ202" t="s">
        <v>193</v>
      </c>
      <c r="FR202" t="s">
        <v>193</v>
      </c>
      <c r="FS202" t="s">
        <v>193</v>
      </c>
      <c r="FT202" t="s">
        <v>193</v>
      </c>
      <c r="FU202" t="s">
        <v>193</v>
      </c>
      <c r="FV202" t="s">
        <v>193</v>
      </c>
      <c r="FW202" t="s">
        <v>193</v>
      </c>
      <c r="FX202" t="s">
        <v>193</v>
      </c>
      <c r="FY202" t="s">
        <v>193</v>
      </c>
      <c r="FZ202" t="s">
        <v>193</v>
      </c>
      <c r="GA202" t="s">
        <v>193</v>
      </c>
      <c r="GB202" t="s">
        <v>193</v>
      </c>
      <c r="GC202" t="s">
        <v>193</v>
      </c>
      <c r="GD202" t="s">
        <v>193</v>
      </c>
      <c r="GE202" t="s">
        <v>193</v>
      </c>
      <c r="GF202" t="s">
        <v>193</v>
      </c>
      <c r="GG202" t="s">
        <v>193</v>
      </c>
      <c r="GH202" t="s">
        <v>193</v>
      </c>
      <c r="GI202" t="s">
        <v>193</v>
      </c>
      <c r="GJ202" t="s">
        <v>193</v>
      </c>
      <c r="GK202" t="s">
        <v>193</v>
      </c>
      <c r="GL202" t="s">
        <v>193</v>
      </c>
      <c r="GM202" t="s">
        <v>193</v>
      </c>
      <c r="GN202" t="s">
        <v>193</v>
      </c>
      <c r="GO202" t="s">
        <v>193</v>
      </c>
      <c r="GP202" t="s">
        <v>193</v>
      </c>
      <c r="GQ202" t="s">
        <v>193</v>
      </c>
      <c r="GR202" t="s">
        <v>193</v>
      </c>
      <c r="GS202" t="s">
        <v>193</v>
      </c>
      <c r="GT202" t="s">
        <v>193</v>
      </c>
      <c r="GU202" t="s">
        <v>193</v>
      </c>
      <c r="GV202" t="s">
        <v>193</v>
      </c>
      <c r="GW202" t="s">
        <v>193</v>
      </c>
      <c r="GX202" t="s">
        <v>193</v>
      </c>
      <c r="GY202" t="s">
        <v>193</v>
      </c>
      <c r="GZ202" t="s">
        <v>193</v>
      </c>
      <c r="HA202" t="s">
        <v>193</v>
      </c>
      <c r="HB202" t="s">
        <v>193</v>
      </c>
      <c r="HC202" t="s">
        <v>193</v>
      </c>
      <c r="HD202" t="s">
        <v>193</v>
      </c>
      <c r="HE202" t="s">
        <v>193</v>
      </c>
      <c r="HF202" t="s">
        <v>193</v>
      </c>
      <c r="HG202" t="s">
        <v>193</v>
      </c>
      <c r="HH202" t="s">
        <v>193</v>
      </c>
      <c r="HI202" t="s">
        <v>193</v>
      </c>
      <c r="HJ202" t="s">
        <v>193</v>
      </c>
      <c r="HK202" t="s">
        <v>193</v>
      </c>
      <c r="HL202" t="s">
        <v>193</v>
      </c>
      <c r="HM202" t="s">
        <v>193</v>
      </c>
      <c r="HN202" t="s">
        <v>193</v>
      </c>
      <c r="HO202" t="s">
        <v>193</v>
      </c>
      <c r="HP202" t="s">
        <v>193</v>
      </c>
      <c r="HQ202" t="s">
        <v>193</v>
      </c>
      <c r="HR202" t="s">
        <v>193</v>
      </c>
      <c r="HS202" t="s">
        <v>193</v>
      </c>
      <c r="HT202" t="s">
        <v>193</v>
      </c>
      <c r="HU202" t="s">
        <v>193</v>
      </c>
      <c r="HV202" t="s">
        <v>193</v>
      </c>
      <c r="HW202" t="s">
        <v>193</v>
      </c>
      <c r="HX202" t="s">
        <v>193</v>
      </c>
      <c r="HY202" t="s">
        <v>193</v>
      </c>
      <c r="HZ202" t="s">
        <v>193</v>
      </c>
      <c r="IA202" t="s">
        <v>193</v>
      </c>
      <c r="IB202" t="s">
        <v>193</v>
      </c>
      <c r="IC202" t="s">
        <v>193</v>
      </c>
      <c r="ID202" t="s">
        <v>193</v>
      </c>
      <c r="IE202" t="s">
        <v>193</v>
      </c>
      <c r="IF202" t="s">
        <v>193</v>
      </c>
      <c r="IG202" t="s">
        <v>193</v>
      </c>
      <c r="IH202" t="s">
        <v>193</v>
      </c>
      <c r="II202" t="s">
        <v>193</v>
      </c>
      <c r="IJ202" t="s">
        <v>193</v>
      </c>
      <c r="IK202" t="s">
        <v>193</v>
      </c>
      <c r="IL202" t="s">
        <v>193</v>
      </c>
      <c r="IM202" t="s">
        <v>193</v>
      </c>
      <c r="IN202" t="s">
        <v>193</v>
      </c>
      <c r="IO202" t="s">
        <v>193</v>
      </c>
      <c r="IP202" t="s">
        <v>193</v>
      </c>
      <c r="IQ202" t="s">
        <v>193</v>
      </c>
      <c r="IR202" t="s">
        <v>193</v>
      </c>
      <c r="IS202" t="s">
        <v>193</v>
      </c>
      <c r="IT202" t="s">
        <v>193</v>
      </c>
      <c r="IU202" t="s">
        <v>193</v>
      </c>
      <c r="IV202" t="s">
        <v>193</v>
      </c>
      <c r="IW202" t="s">
        <v>193</v>
      </c>
      <c r="IX202" t="s">
        <v>193</v>
      </c>
      <c r="IY202" t="s">
        <v>193</v>
      </c>
      <c r="IZ202" t="s">
        <v>193</v>
      </c>
      <c r="JA202" t="s">
        <v>193</v>
      </c>
      <c r="JB202" t="s">
        <v>193</v>
      </c>
      <c r="JC202" t="s">
        <v>193</v>
      </c>
      <c r="JD202" t="s">
        <v>193</v>
      </c>
      <c r="JE202" t="s">
        <v>193</v>
      </c>
      <c r="JF202" t="s">
        <v>193</v>
      </c>
      <c r="JG202" t="s">
        <v>193</v>
      </c>
      <c r="JH202" t="s">
        <v>193</v>
      </c>
      <c r="JI202" t="s">
        <v>193</v>
      </c>
      <c r="JJ202" t="s">
        <v>193</v>
      </c>
      <c r="JK202" t="s">
        <v>193</v>
      </c>
      <c r="JL202" t="s">
        <v>193</v>
      </c>
      <c r="JM202" t="s">
        <v>193</v>
      </c>
      <c r="JN202" t="s">
        <v>193</v>
      </c>
      <c r="JO202" t="s">
        <v>193</v>
      </c>
      <c r="JP202">
        <v>25</v>
      </c>
      <c r="JQ202" t="s">
        <v>109</v>
      </c>
      <c r="JR202" t="s">
        <v>114</v>
      </c>
      <c r="JS202" t="s">
        <v>193</v>
      </c>
      <c r="JT202" t="s">
        <v>193</v>
      </c>
      <c r="JU202" t="s">
        <v>193</v>
      </c>
      <c r="JV202" t="s">
        <v>193</v>
      </c>
      <c r="JW202" t="s">
        <v>193</v>
      </c>
      <c r="JX202" t="s">
        <v>193</v>
      </c>
      <c r="JY202" t="s">
        <v>193</v>
      </c>
      <c r="JZ202" t="s">
        <v>193</v>
      </c>
      <c r="KA202" t="s">
        <v>3464</v>
      </c>
      <c r="KB202">
        <v>0</v>
      </c>
      <c r="KC202">
        <v>1</v>
      </c>
      <c r="KD202">
        <v>0</v>
      </c>
      <c r="KE202">
        <v>0</v>
      </c>
      <c r="KF202">
        <v>0</v>
      </c>
      <c r="KG202">
        <v>0</v>
      </c>
      <c r="KH202">
        <v>0</v>
      </c>
      <c r="KI202">
        <v>0</v>
      </c>
      <c r="KJ202" t="s">
        <v>193</v>
      </c>
      <c r="KK202" t="s">
        <v>109</v>
      </c>
      <c r="KL202" t="s">
        <v>193</v>
      </c>
      <c r="KM202" t="s">
        <v>3350</v>
      </c>
      <c r="KN202">
        <v>0</v>
      </c>
      <c r="KO202">
        <v>0</v>
      </c>
      <c r="KP202">
        <v>0</v>
      </c>
      <c r="KQ202">
        <v>0</v>
      </c>
      <c r="KR202">
        <v>0</v>
      </c>
      <c r="KS202">
        <v>1</v>
      </c>
      <c r="KT202">
        <v>0</v>
      </c>
      <c r="KU202" t="s">
        <v>193</v>
      </c>
      <c r="KV202" t="s">
        <v>193</v>
      </c>
      <c r="KW202" t="s">
        <v>193</v>
      </c>
      <c r="KX202" t="s">
        <v>193</v>
      </c>
      <c r="KY202" t="s">
        <v>193</v>
      </c>
      <c r="KZ202" t="s">
        <v>193</v>
      </c>
      <c r="LA202" t="s">
        <v>193</v>
      </c>
      <c r="LB202" t="s">
        <v>193</v>
      </c>
      <c r="LC202" t="s">
        <v>193</v>
      </c>
      <c r="LD202" t="s">
        <v>193</v>
      </c>
      <c r="LE202" t="s">
        <v>193</v>
      </c>
      <c r="LF202" t="s">
        <v>193</v>
      </c>
      <c r="LG202" t="s">
        <v>193</v>
      </c>
      <c r="LH202" t="s">
        <v>193</v>
      </c>
      <c r="LI202" t="s">
        <v>193</v>
      </c>
      <c r="LJ202" t="s">
        <v>193</v>
      </c>
      <c r="LK202" t="s">
        <v>193</v>
      </c>
      <c r="LL202" t="s">
        <v>193</v>
      </c>
      <c r="LM202" t="s">
        <v>193</v>
      </c>
      <c r="LN202" t="s">
        <v>193</v>
      </c>
      <c r="LO202" t="s">
        <v>193</v>
      </c>
      <c r="LP202" t="s">
        <v>193</v>
      </c>
      <c r="LQ202" t="s">
        <v>193</v>
      </c>
      <c r="LR202" t="s">
        <v>193</v>
      </c>
      <c r="LS202" t="s">
        <v>193</v>
      </c>
      <c r="LT202" t="s">
        <v>193</v>
      </c>
      <c r="LU202" t="s">
        <v>193</v>
      </c>
      <c r="LV202" t="s">
        <v>193</v>
      </c>
      <c r="LW202" t="s">
        <v>193</v>
      </c>
      <c r="LX202" t="s">
        <v>193</v>
      </c>
      <c r="LY202" t="s">
        <v>193</v>
      </c>
      <c r="LZ202" t="s">
        <v>193</v>
      </c>
      <c r="MA202" t="s">
        <v>193</v>
      </c>
      <c r="MB202" t="s">
        <v>193</v>
      </c>
      <c r="MC202" t="s">
        <v>193</v>
      </c>
      <c r="MD202" t="s">
        <v>193</v>
      </c>
      <c r="ME202" t="s">
        <v>193</v>
      </c>
      <c r="MF202" t="s">
        <v>193</v>
      </c>
      <c r="MG202" t="s">
        <v>193</v>
      </c>
      <c r="MH202" t="s">
        <v>193</v>
      </c>
      <c r="MI202" t="s">
        <v>193</v>
      </c>
      <c r="MJ202" t="s">
        <v>193</v>
      </c>
      <c r="MK202" t="s">
        <v>193</v>
      </c>
      <c r="ML202" t="s">
        <v>193</v>
      </c>
      <c r="MM202" t="s">
        <v>193</v>
      </c>
      <c r="MN202" t="s">
        <v>193</v>
      </c>
      <c r="MO202" t="s">
        <v>193</v>
      </c>
      <c r="MP202" t="s">
        <v>193</v>
      </c>
      <c r="MQ202" t="s">
        <v>193</v>
      </c>
      <c r="MR202" t="s">
        <v>193</v>
      </c>
      <c r="MS202" t="s">
        <v>193</v>
      </c>
      <c r="MT202" t="s">
        <v>193</v>
      </c>
      <c r="MU202" t="s">
        <v>193</v>
      </c>
      <c r="MV202" t="s">
        <v>193</v>
      </c>
      <c r="MW202" t="s">
        <v>193</v>
      </c>
      <c r="MX202" t="s">
        <v>193</v>
      </c>
      <c r="MY202" t="s">
        <v>193</v>
      </c>
      <c r="MZ202" t="s">
        <v>193</v>
      </c>
      <c r="NA202" t="s">
        <v>193</v>
      </c>
      <c r="NB202" t="s">
        <v>193</v>
      </c>
      <c r="NC202">
        <v>196891230</v>
      </c>
      <c r="ND202" t="s">
        <v>3698</v>
      </c>
      <c r="NE202" t="s">
        <v>4517</v>
      </c>
      <c r="NF202" t="s">
        <v>193</v>
      </c>
      <c r="NG202" t="s">
        <v>699</v>
      </c>
      <c r="NH202" t="s">
        <v>700</v>
      </c>
      <c r="NI202" t="s">
        <v>611</v>
      </c>
      <c r="NJ202" t="s">
        <v>193</v>
      </c>
      <c r="NK202">
        <v>204</v>
      </c>
    </row>
    <row r="203" spans="1:375" x14ac:dyDescent="0.35">
      <c r="A203" t="s">
        <v>4518</v>
      </c>
      <c r="B203" t="s">
        <v>4519</v>
      </c>
      <c r="C203" t="s">
        <v>3355</v>
      </c>
      <c r="D203">
        <v>3.3333333340124227E-3</v>
      </c>
      <c r="E203" t="s">
        <v>193</v>
      </c>
      <c r="F203" t="s">
        <v>193</v>
      </c>
      <c r="G203" t="s">
        <v>193</v>
      </c>
      <c r="H203" t="s">
        <v>3355</v>
      </c>
      <c r="I203" t="s">
        <v>836</v>
      </c>
      <c r="J203" t="s">
        <v>193</v>
      </c>
      <c r="K203" t="s">
        <v>837</v>
      </c>
      <c r="L203" t="s">
        <v>836</v>
      </c>
      <c r="M203" t="s">
        <v>836</v>
      </c>
      <c r="N203" t="s">
        <v>3700</v>
      </c>
      <c r="O203" t="s">
        <v>193</v>
      </c>
      <c r="P203" t="s">
        <v>4520</v>
      </c>
      <c r="Q203" t="s">
        <v>3700</v>
      </c>
      <c r="R203" t="s">
        <v>3700</v>
      </c>
      <c r="S203" t="s">
        <v>176</v>
      </c>
      <c r="T203" t="s">
        <v>178</v>
      </c>
      <c r="U203" t="s">
        <v>208</v>
      </c>
      <c r="V203" t="s">
        <v>178</v>
      </c>
      <c r="W203" t="s">
        <v>227</v>
      </c>
      <c r="X203" t="s">
        <v>226</v>
      </c>
      <c r="Y203" t="s">
        <v>227</v>
      </c>
      <c r="Z203" t="s">
        <v>559</v>
      </c>
      <c r="AA203" t="s">
        <v>193</v>
      </c>
      <c r="AB203" t="s">
        <v>558</v>
      </c>
      <c r="AC203" t="s">
        <v>559</v>
      </c>
      <c r="AD203" t="s">
        <v>559</v>
      </c>
      <c r="AE203" t="s">
        <v>844</v>
      </c>
      <c r="AF203" t="s">
        <v>193</v>
      </c>
      <c r="AG203" t="s">
        <v>558</v>
      </c>
      <c r="AH203" t="s">
        <v>844</v>
      </c>
      <c r="AI203" t="s">
        <v>844</v>
      </c>
      <c r="AJ203" t="s">
        <v>536</v>
      </c>
      <c r="AK203" t="s">
        <v>490</v>
      </c>
      <c r="AL203" t="s">
        <v>109</v>
      </c>
      <c r="AM203" t="s">
        <v>193</v>
      </c>
      <c r="AN203" t="s">
        <v>109</v>
      </c>
      <c r="AO203" t="s">
        <v>193</v>
      </c>
      <c r="AP203" t="s">
        <v>491</v>
      </c>
      <c r="AQ203" t="s">
        <v>193</v>
      </c>
      <c r="AR203" t="s">
        <v>193</v>
      </c>
      <c r="AS203" t="s">
        <v>496</v>
      </c>
      <c r="AT203" t="s">
        <v>193</v>
      </c>
      <c r="AU203" t="s">
        <v>111</v>
      </c>
      <c r="AV203">
        <v>1</v>
      </c>
      <c r="AW203">
        <v>0</v>
      </c>
      <c r="AX203">
        <v>0</v>
      </c>
      <c r="AY203">
        <v>0</v>
      </c>
      <c r="AZ203">
        <v>0</v>
      </c>
      <c r="BA203">
        <v>0</v>
      </c>
      <c r="BB203">
        <v>0</v>
      </c>
      <c r="BC203" t="s">
        <v>110</v>
      </c>
      <c r="BD203" t="s">
        <v>1423</v>
      </c>
      <c r="BE203" t="s">
        <v>512</v>
      </c>
      <c r="BF203">
        <v>1</v>
      </c>
      <c r="BG203">
        <v>0</v>
      </c>
      <c r="BH203">
        <v>0</v>
      </c>
      <c r="BI203">
        <v>0</v>
      </c>
      <c r="BJ203">
        <v>1</v>
      </c>
      <c r="BK203">
        <v>0</v>
      </c>
      <c r="BL203">
        <v>0</v>
      </c>
      <c r="BM203">
        <v>0</v>
      </c>
      <c r="BN203">
        <v>0</v>
      </c>
      <c r="BO203">
        <v>0</v>
      </c>
      <c r="BP203" t="s">
        <v>193</v>
      </c>
      <c r="BQ203" t="s">
        <v>113</v>
      </c>
      <c r="BR203" t="s">
        <v>501</v>
      </c>
      <c r="BS203" t="s">
        <v>815</v>
      </c>
      <c r="BT203">
        <v>1</v>
      </c>
      <c r="BU203">
        <v>1</v>
      </c>
      <c r="BV203">
        <v>1</v>
      </c>
      <c r="BW203">
        <v>1</v>
      </c>
      <c r="BX203">
        <v>1</v>
      </c>
      <c r="BY203">
        <v>0</v>
      </c>
      <c r="BZ203">
        <v>0</v>
      </c>
      <c r="CA203">
        <v>0</v>
      </c>
      <c r="CB203" t="s">
        <v>498</v>
      </c>
      <c r="CC203">
        <v>500</v>
      </c>
      <c r="CD203">
        <v>250</v>
      </c>
      <c r="CE203" t="s">
        <v>114</v>
      </c>
      <c r="CF203">
        <v>300</v>
      </c>
      <c r="CG203">
        <v>115.384615384615</v>
      </c>
      <c r="CH203" t="s">
        <v>132</v>
      </c>
      <c r="CI203">
        <v>352</v>
      </c>
      <c r="CJ203">
        <v>153.04347826086899</v>
      </c>
      <c r="CK203" t="s">
        <v>132</v>
      </c>
      <c r="CL203">
        <v>270</v>
      </c>
      <c r="CM203">
        <v>93.103448275861993</v>
      </c>
      <c r="CN203" t="s">
        <v>132</v>
      </c>
      <c r="CO203">
        <v>510</v>
      </c>
      <c r="CP203">
        <v>212.5</v>
      </c>
      <c r="CQ203" t="s">
        <v>132</v>
      </c>
      <c r="CR203" t="s">
        <v>193</v>
      </c>
      <c r="CS203" t="s">
        <v>193</v>
      </c>
      <c r="CT203" t="s">
        <v>193</v>
      </c>
      <c r="CU203" t="s">
        <v>193</v>
      </c>
      <c r="CV203" t="s">
        <v>193</v>
      </c>
      <c r="CW203" t="s">
        <v>193</v>
      </c>
      <c r="CX203" t="s">
        <v>193</v>
      </c>
      <c r="CY203" t="s">
        <v>193</v>
      </c>
      <c r="CZ203" t="s">
        <v>193</v>
      </c>
      <c r="DA203" t="s">
        <v>193</v>
      </c>
      <c r="DB203" t="s">
        <v>193</v>
      </c>
      <c r="DC203" t="s">
        <v>193</v>
      </c>
      <c r="DD203" t="s">
        <v>193</v>
      </c>
      <c r="DE203" t="s">
        <v>193</v>
      </c>
      <c r="DF203" t="s">
        <v>193</v>
      </c>
      <c r="DG203" t="s">
        <v>109</v>
      </c>
      <c r="DH203" t="s">
        <v>3701</v>
      </c>
      <c r="DI203">
        <v>1</v>
      </c>
      <c r="DJ203">
        <v>1</v>
      </c>
      <c r="DK203">
        <v>0</v>
      </c>
      <c r="DL203">
        <v>0</v>
      </c>
      <c r="DM203">
        <v>1</v>
      </c>
      <c r="DN203">
        <v>1</v>
      </c>
      <c r="DO203">
        <v>0</v>
      </c>
      <c r="DP203">
        <v>0</v>
      </c>
      <c r="DQ203">
        <v>0</v>
      </c>
      <c r="DR203">
        <v>0</v>
      </c>
      <c r="DS203">
        <v>0</v>
      </c>
      <c r="DT203">
        <v>0</v>
      </c>
      <c r="DU203">
        <v>0</v>
      </c>
      <c r="DV203">
        <v>0</v>
      </c>
      <c r="DW203" t="s">
        <v>193</v>
      </c>
      <c r="DX203" t="s">
        <v>126</v>
      </c>
      <c r="DY203">
        <v>0</v>
      </c>
      <c r="DZ203">
        <v>1</v>
      </c>
      <c r="EA203">
        <v>0</v>
      </c>
      <c r="EB203">
        <v>0</v>
      </c>
      <c r="EC203">
        <v>0</v>
      </c>
      <c r="ED203">
        <v>0</v>
      </c>
      <c r="EE203">
        <v>0</v>
      </c>
      <c r="EF203">
        <v>0</v>
      </c>
      <c r="EG203" t="s">
        <v>109</v>
      </c>
      <c r="EH203" t="s">
        <v>114</v>
      </c>
      <c r="EI203" t="s">
        <v>109</v>
      </c>
      <c r="EJ203" t="s">
        <v>176</v>
      </c>
      <c r="EK203" t="s">
        <v>789</v>
      </c>
      <c r="EL203" t="s">
        <v>178</v>
      </c>
      <c r="EM203" t="s">
        <v>789</v>
      </c>
      <c r="EN203" t="s">
        <v>193</v>
      </c>
      <c r="EO203" t="s">
        <v>193</v>
      </c>
      <c r="EP203" t="s">
        <v>193</v>
      </c>
      <c r="EQ203" t="s">
        <v>193</v>
      </c>
      <c r="ER203" t="s">
        <v>193</v>
      </c>
      <c r="ES203" t="s">
        <v>193</v>
      </c>
      <c r="ET203" t="s">
        <v>193</v>
      </c>
      <c r="EU203" t="s">
        <v>193</v>
      </c>
      <c r="EV203" t="s">
        <v>193</v>
      </c>
      <c r="EW203" t="s">
        <v>193</v>
      </c>
      <c r="EX203" t="s">
        <v>193</v>
      </c>
      <c r="EY203" t="s">
        <v>193</v>
      </c>
      <c r="EZ203" t="s">
        <v>193</v>
      </c>
      <c r="FA203" t="s">
        <v>193</v>
      </c>
      <c r="FB203" t="s">
        <v>193</v>
      </c>
      <c r="FC203" t="s">
        <v>193</v>
      </c>
      <c r="FD203" t="s">
        <v>193</v>
      </c>
      <c r="FE203" t="s">
        <v>193</v>
      </c>
      <c r="FF203" t="s">
        <v>193</v>
      </c>
      <c r="FG203" t="s">
        <v>193</v>
      </c>
      <c r="FH203" t="s">
        <v>193</v>
      </c>
      <c r="FI203" t="s">
        <v>193</v>
      </c>
      <c r="FJ203" t="s">
        <v>193</v>
      </c>
      <c r="FK203" t="s">
        <v>193</v>
      </c>
      <c r="FL203" t="s">
        <v>193</v>
      </c>
      <c r="FM203" t="s">
        <v>193</v>
      </c>
      <c r="FN203" t="s">
        <v>193</v>
      </c>
      <c r="FO203" t="s">
        <v>193</v>
      </c>
      <c r="FP203" t="s">
        <v>193</v>
      </c>
      <c r="FQ203" t="s">
        <v>193</v>
      </c>
      <c r="FR203" t="s">
        <v>193</v>
      </c>
      <c r="FS203" t="s">
        <v>193</v>
      </c>
      <c r="FT203" t="s">
        <v>193</v>
      </c>
      <c r="FU203" t="s">
        <v>193</v>
      </c>
      <c r="FV203" t="s">
        <v>193</v>
      </c>
      <c r="FW203" t="s">
        <v>193</v>
      </c>
      <c r="FX203" t="s">
        <v>193</v>
      </c>
      <c r="FY203" t="s">
        <v>193</v>
      </c>
      <c r="FZ203" t="s">
        <v>193</v>
      </c>
      <c r="GA203" t="s">
        <v>193</v>
      </c>
      <c r="GB203" t="s">
        <v>193</v>
      </c>
      <c r="GC203" t="s">
        <v>193</v>
      </c>
      <c r="GD203" t="s">
        <v>193</v>
      </c>
      <c r="GE203" t="s">
        <v>193</v>
      </c>
      <c r="GF203" t="s">
        <v>193</v>
      </c>
      <c r="GG203" t="s">
        <v>193</v>
      </c>
      <c r="GH203" t="s">
        <v>193</v>
      </c>
      <c r="GI203" t="s">
        <v>193</v>
      </c>
      <c r="GJ203" t="s">
        <v>193</v>
      </c>
      <c r="GK203" t="s">
        <v>193</v>
      </c>
      <c r="GL203" t="s">
        <v>193</v>
      </c>
      <c r="GM203" t="s">
        <v>193</v>
      </c>
      <c r="GN203" t="s">
        <v>193</v>
      </c>
      <c r="GO203" t="s">
        <v>193</v>
      </c>
      <c r="GP203" t="s">
        <v>193</v>
      </c>
      <c r="GQ203" t="s">
        <v>193</v>
      </c>
      <c r="GR203" t="s">
        <v>193</v>
      </c>
      <c r="GS203" t="s">
        <v>193</v>
      </c>
      <c r="GT203" t="s">
        <v>193</v>
      </c>
      <c r="GU203" t="s">
        <v>193</v>
      </c>
      <c r="GV203" t="s">
        <v>193</v>
      </c>
      <c r="GW203" t="s">
        <v>193</v>
      </c>
      <c r="GX203" t="s">
        <v>193</v>
      </c>
      <c r="GY203" t="s">
        <v>193</v>
      </c>
      <c r="GZ203" t="s">
        <v>193</v>
      </c>
      <c r="HA203" t="s">
        <v>193</v>
      </c>
      <c r="HB203" t="s">
        <v>193</v>
      </c>
      <c r="HC203" t="s">
        <v>193</v>
      </c>
      <c r="HD203" t="s">
        <v>193</v>
      </c>
      <c r="HE203" t="s">
        <v>193</v>
      </c>
      <c r="HF203" t="s">
        <v>193</v>
      </c>
      <c r="HG203" t="s">
        <v>193</v>
      </c>
      <c r="HH203" t="s">
        <v>193</v>
      </c>
      <c r="HI203" t="s">
        <v>193</v>
      </c>
      <c r="HJ203" t="s">
        <v>193</v>
      </c>
      <c r="HK203" t="s">
        <v>193</v>
      </c>
      <c r="HL203" t="s">
        <v>193</v>
      </c>
      <c r="HM203" t="s">
        <v>193</v>
      </c>
      <c r="HN203" t="s">
        <v>193</v>
      </c>
      <c r="HO203" t="s">
        <v>193</v>
      </c>
      <c r="HP203" t="s">
        <v>193</v>
      </c>
      <c r="HQ203" t="s">
        <v>193</v>
      </c>
      <c r="HR203" t="s">
        <v>193</v>
      </c>
      <c r="HS203" t="s">
        <v>193</v>
      </c>
      <c r="HT203" t="s">
        <v>193</v>
      </c>
      <c r="HU203" t="s">
        <v>193</v>
      </c>
      <c r="HV203" t="s">
        <v>193</v>
      </c>
      <c r="HW203" t="s">
        <v>193</v>
      </c>
      <c r="HX203" t="s">
        <v>193</v>
      </c>
      <c r="HY203" t="s">
        <v>193</v>
      </c>
      <c r="HZ203" t="s">
        <v>193</v>
      </c>
      <c r="IA203" t="s">
        <v>193</v>
      </c>
      <c r="IB203" t="s">
        <v>193</v>
      </c>
      <c r="IC203" t="s">
        <v>193</v>
      </c>
      <c r="ID203" t="s">
        <v>193</v>
      </c>
      <c r="IE203" t="s">
        <v>193</v>
      </c>
      <c r="IF203" t="s">
        <v>193</v>
      </c>
      <c r="IG203" t="s">
        <v>193</v>
      </c>
      <c r="IH203" t="s">
        <v>193</v>
      </c>
      <c r="II203" t="s">
        <v>193</v>
      </c>
      <c r="IJ203" t="s">
        <v>193</v>
      </c>
      <c r="IK203" t="s">
        <v>193</v>
      </c>
      <c r="IL203" t="s">
        <v>193</v>
      </c>
      <c r="IM203" t="s">
        <v>193</v>
      </c>
      <c r="IN203" t="s">
        <v>193</v>
      </c>
      <c r="IO203" t="s">
        <v>193</v>
      </c>
      <c r="IP203" t="s">
        <v>193</v>
      </c>
      <c r="IQ203" t="s">
        <v>193</v>
      </c>
      <c r="IR203" t="s">
        <v>193</v>
      </c>
      <c r="IS203" t="s">
        <v>193</v>
      </c>
      <c r="IT203" t="s">
        <v>193</v>
      </c>
      <c r="IU203" t="s">
        <v>193</v>
      </c>
      <c r="IV203" t="s">
        <v>193</v>
      </c>
      <c r="IW203" t="s">
        <v>193</v>
      </c>
      <c r="IX203" t="s">
        <v>193</v>
      </c>
      <c r="IY203" t="s">
        <v>193</v>
      </c>
      <c r="IZ203" t="s">
        <v>193</v>
      </c>
      <c r="JA203" t="s">
        <v>193</v>
      </c>
      <c r="JB203" t="s">
        <v>193</v>
      </c>
      <c r="JC203" t="s">
        <v>193</v>
      </c>
      <c r="JD203" t="s">
        <v>193</v>
      </c>
      <c r="JE203" t="s">
        <v>193</v>
      </c>
      <c r="JF203" t="s">
        <v>193</v>
      </c>
      <c r="JG203" t="s">
        <v>193</v>
      </c>
      <c r="JH203" t="s">
        <v>193</v>
      </c>
      <c r="JI203" t="s">
        <v>193</v>
      </c>
      <c r="JJ203" t="s">
        <v>193</v>
      </c>
      <c r="JK203" t="s">
        <v>193</v>
      </c>
      <c r="JL203" t="s">
        <v>193</v>
      </c>
      <c r="JM203" t="s">
        <v>193</v>
      </c>
      <c r="JN203" t="s">
        <v>193</v>
      </c>
      <c r="JO203" t="s">
        <v>193</v>
      </c>
      <c r="JP203" t="s">
        <v>193</v>
      </c>
      <c r="JQ203" t="s">
        <v>193</v>
      </c>
      <c r="JR203" t="s">
        <v>109</v>
      </c>
      <c r="JS203" t="s">
        <v>3702</v>
      </c>
      <c r="JT203">
        <v>0</v>
      </c>
      <c r="JU203">
        <v>0</v>
      </c>
      <c r="JV203">
        <v>1</v>
      </c>
      <c r="JW203">
        <v>0</v>
      </c>
      <c r="JX203">
        <v>0</v>
      </c>
      <c r="JY203">
        <v>0</v>
      </c>
      <c r="JZ203" t="s">
        <v>193</v>
      </c>
      <c r="KA203" t="s">
        <v>3703</v>
      </c>
      <c r="KB203">
        <v>0</v>
      </c>
      <c r="KC203">
        <v>1</v>
      </c>
      <c r="KD203">
        <v>1</v>
      </c>
      <c r="KE203">
        <v>0</v>
      </c>
      <c r="KF203">
        <v>1</v>
      </c>
      <c r="KG203">
        <v>0</v>
      </c>
      <c r="KH203">
        <v>0</v>
      </c>
      <c r="KI203">
        <v>0</v>
      </c>
      <c r="KJ203" t="s">
        <v>193</v>
      </c>
      <c r="KK203" t="s">
        <v>109</v>
      </c>
      <c r="KL203" t="s">
        <v>193</v>
      </c>
      <c r="KM203" t="s">
        <v>111</v>
      </c>
      <c r="KN203">
        <v>1</v>
      </c>
      <c r="KO203">
        <v>0</v>
      </c>
      <c r="KP203">
        <v>0</v>
      </c>
      <c r="KQ203">
        <v>0</v>
      </c>
      <c r="KR203">
        <v>0</v>
      </c>
      <c r="KS203">
        <v>0</v>
      </c>
      <c r="KT203">
        <v>0</v>
      </c>
      <c r="KU203" t="s">
        <v>193</v>
      </c>
      <c r="KV203" t="s">
        <v>193</v>
      </c>
      <c r="KW203" t="s">
        <v>193</v>
      </c>
      <c r="KX203" t="s">
        <v>193</v>
      </c>
      <c r="KY203" t="s">
        <v>193</v>
      </c>
      <c r="KZ203" t="s">
        <v>193</v>
      </c>
      <c r="LA203" t="s">
        <v>193</v>
      </c>
      <c r="LB203" t="s">
        <v>193</v>
      </c>
      <c r="LC203" t="s">
        <v>193</v>
      </c>
      <c r="LD203" t="s">
        <v>193</v>
      </c>
      <c r="LE203" t="s">
        <v>193</v>
      </c>
      <c r="LF203" t="s">
        <v>193</v>
      </c>
      <c r="LG203" t="s">
        <v>193</v>
      </c>
      <c r="LH203" t="s">
        <v>193</v>
      </c>
      <c r="LI203" t="s">
        <v>193</v>
      </c>
      <c r="LJ203" t="s">
        <v>193</v>
      </c>
      <c r="LK203" t="s">
        <v>193</v>
      </c>
      <c r="LL203" t="s">
        <v>193</v>
      </c>
      <c r="LM203" t="s">
        <v>193</v>
      </c>
      <c r="LN203" t="s">
        <v>193</v>
      </c>
      <c r="LO203" t="s">
        <v>193</v>
      </c>
      <c r="LP203" t="s">
        <v>193</v>
      </c>
      <c r="LQ203" t="s">
        <v>193</v>
      </c>
      <c r="LR203" t="s">
        <v>193</v>
      </c>
      <c r="LS203" t="s">
        <v>193</v>
      </c>
      <c r="LT203" t="s">
        <v>193</v>
      </c>
      <c r="LU203" t="s">
        <v>193</v>
      </c>
      <c r="LV203" t="s">
        <v>193</v>
      </c>
      <c r="LW203" t="s">
        <v>193</v>
      </c>
      <c r="LX203" t="s">
        <v>193</v>
      </c>
      <c r="LY203" t="s">
        <v>193</v>
      </c>
      <c r="LZ203" t="s">
        <v>193</v>
      </c>
      <c r="MA203" t="s">
        <v>193</v>
      </c>
      <c r="MB203" t="s">
        <v>193</v>
      </c>
      <c r="MC203" t="s">
        <v>193</v>
      </c>
      <c r="MD203" t="s">
        <v>193</v>
      </c>
      <c r="ME203" t="s">
        <v>193</v>
      </c>
      <c r="MF203" t="s">
        <v>193</v>
      </c>
      <c r="MG203" t="s">
        <v>193</v>
      </c>
      <c r="MH203" t="s">
        <v>193</v>
      </c>
      <c r="MI203" t="s">
        <v>193</v>
      </c>
      <c r="MJ203" t="s">
        <v>193</v>
      </c>
      <c r="MK203" t="s">
        <v>193</v>
      </c>
      <c r="ML203" t="s">
        <v>193</v>
      </c>
      <c r="MM203" t="s">
        <v>193</v>
      </c>
      <c r="MN203" t="s">
        <v>193</v>
      </c>
      <c r="MO203" t="s">
        <v>193</v>
      </c>
      <c r="MP203" t="s">
        <v>193</v>
      </c>
      <c r="MQ203" t="s">
        <v>193</v>
      </c>
      <c r="MR203" t="s">
        <v>193</v>
      </c>
      <c r="MS203" t="s">
        <v>193</v>
      </c>
      <c r="MT203" t="s">
        <v>193</v>
      </c>
      <c r="MU203" t="s">
        <v>193</v>
      </c>
      <c r="MV203" t="s">
        <v>193</v>
      </c>
      <c r="MW203" t="s">
        <v>193</v>
      </c>
      <c r="MX203" t="s">
        <v>193</v>
      </c>
      <c r="MY203" t="s">
        <v>193</v>
      </c>
      <c r="MZ203" t="s">
        <v>193</v>
      </c>
      <c r="NA203" t="s">
        <v>4521</v>
      </c>
      <c r="NB203" t="s">
        <v>193</v>
      </c>
      <c r="NC203">
        <v>195566635</v>
      </c>
      <c r="ND203" t="s">
        <v>3699</v>
      </c>
      <c r="NE203" t="s">
        <v>4522</v>
      </c>
      <c r="NF203" t="s">
        <v>193</v>
      </c>
      <c r="NG203" t="s">
        <v>699</v>
      </c>
      <c r="NH203" t="s">
        <v>700</v>
      </c>
      <c r="NI203" t="s">
        <v>611</v>
      </c>
      <c r="NJ203" t="s">
        <v>193</v>
      </c>
      <c r="NK203">
        <v>1</v>
      </c>
    </row>
    <row r="204" spans="1:375" x14ac:dyDescent="0.35">
      <c r="A204" t="s">
        <v>4523</v>
      </c>
      <c r="B204" t="s">
        <v>4524</v>
      </c>
      <c r="C204" t="s">
        <v>3355</v>
      </c>
      <c r="D204">
        <v>3.2738095240867032E-3</v>
      </c>
      <c r="E204" t="s">
        <v>193</v>
      </c>
      <c r="F204" t="s">
        <v>193</v>
      </c>
      <c r="G204" t="s">
        <v>193</v>
      </c>
      <c r="H204" t="s">
        <v>3355</v>
      </c>
      <c r="I204" t="s">
        <v>836</v>
      </c>
      <c r="J204" t="s">
        <v>193</v>
      </c>
      <c r="K204" t="s">
        <v>837</v>
      </c>
      <c r="L204" t="s">
        <v>836</v>
      </c>
      <c r="M204" t="s">
        <v>836</v>
      </c>
      <c r="N204" t="s">
        <v>3700</v>
      </c>
      <c r="O204" t="s">
        <v>193</v>
      </c>
      <c r="P204" t="s">
        <v>4520</v>
      </c>
      <c r="Q204" t="s">
        <v>3700</v>
      </c>
      <c r="R204" t="s">
        <v>3700</v>
      </c>
      <c r="S204" t="s">
        <v>176</v>
      </c>
      <c r="T204" t="s">
        <v>178</v>
      </c>
      <c r="U204" t="s">
        <v>208</v>
      </c>
      <c r="V204" t="s">
        <v>3705</v>
      </c>
      <c r="W204" t="s">
        <v>227</v>
      </c>
      <c r="X204" t="s">
        <v>226</v>
      </c>
      <c r="Y204" t="s">
        <v>227</v>
      </c>
      <c r="Z204" t="s">
        <v>559</v>
      </c>
      <c r="AA204" t="s">
        <v>193</v>
      </c>
      <c r="AB204" t="s">
        <v>558</v>
      </c>
      <c r="AC204" t="s">
        <v>559</v>
      </c>
      <c r="AD204" t="s">
        <v>559</v>
      </c>
      <c r="AE204" t="s">
        <v>844</v>
      </c>
      <c r="AF204" t="s">
        <v>193</v>
      </c>
      <c r="AG204" t="s">
        <v>558</v>
      </c>
      <c r="AH204" t="s">
        <v>844</v>
      </c>
      <c r="AI204" t="s">
        <v>844</v>
      </c>
      <c r="AJ204" t="s">
        <v>536</v>
      </c>
      <c r="AK204" t="s">
        <v>490</v>
      </c>
      <c r="AL204" t="s">
        <v>109</v>
      </c>
      <c r="AM204" t="s">
        <v>193</v>
      </c>
      <c r="AN204" t="s">
        <v>109</v>
      </c>
      <c r="AO204" t="s">
        <v>193</v>
      </c>
      <c r="AP204" t="s">
        <v>491</v>
      </c>
      <c r="AQ204" t="s">
        <v>193</v>
      </c>
      <c r="AR204" t="s">
        <v>193</v>
      </c>
      <c r="AS204" t="s">
        <v>492</v>
      </c>
      <c r="AT204" t="s">
        <v>193</v>
      </c>
      <c r="AU204" t="s">
        <v>111</v>
      </c>
      <c r="AV204">
        <v>1</v>
      </c>
      <c r="AW204">
        <v>0</v>
      </c>
      <c r="AX204">
        <v>0</v>
      </c>
      <c r="AY204">
        <v>0</v>
      </c>
      <c r="AZ204">
        <v>0</v>
      </c>
      <c r="BA204">
        <v>0</v>
      </c>
      <c r="BB204">
        <v>0</v>
      </c>
      <c r="BC204" t="s">
        <v>110</v>
      </c>
      <c r="BD204" t="s">
        <v>1423</v>
      </c>
      <c r="BE204" t="s">
        <v>512</v>
      </c>
      <c r="BF204">
        <v>1</v>
      </c>
      <c r="BG204">
        <v>0</v>
      </c>
      <c r="BH204">
        <v>0</v>
      </c>
      <c r="BI204">
        <v>0</v>
      </c>
      <c r="BJ204">
        <v>1</v>
      </c>
      <c r="BK204">
        <v>0</v>
      </c>
      <c r="BL204">
        <v>0</v>
      </c>
      <c r="BM204">
        <v>0</v>
      </c>
      <c r="BN204">
        <v>0</v>
      </c>
      <c r="BO204">
        <v>0</v>
      </c>
      <c r="BP204" t="s">
        <v>193</v>
      </c>
      <c r="BQ204" t="s">
        <v>143</v>
      </c>
      <c r="BR204" t="s">
        <v>501</v>
      </c>
      <c r="BS204" t="s">
        <v>499</v>
      </c>
      <c r="BT204">
        <v>1</v>
      </c>
      <c r="BU204">
        <v>1</v>
      </c>
      <c r="BV204">
        <v>1</v>
      </c>
      <c r="BW204">
        <v>1</v>
      </c>
      <c r="BX204">
        <v>1</v>
      </c>
      <c r="BY204">
        <v>1</v>
      </c>
      <c r="BZ204">
        <v>1</v>
      </c>
      <c r="CA204">
        <v>0</v>
      </c>
      <c r="CB204" t="s">
        <v>498</v>
      </c>
      <c r="CC204">
        <v>525</v>
      </c>
      <c r="CD204">
        <v>262.5</v>
      </c>
      <c r="CE204" t="s">
        <v>109</v>
      </c>
      <c r="CF204">
        <v>350</v>
      </c>
      <c r="CG204">
        <v>134.61538461538399</v>
      </c>
      <c r="CH204" t="s">
        <v>109</v>
      </c>
      <c r="CI204">
        <v>350</v>
      </c>
      <c r="CJ204">
        <v>152.173913043478</v>
      </c>
      <c r="CK204" t="s">
        <v>109</v>
      </c>
      <c r="CL204">
        <v>350</v>
      </c>
      <c r="CM204">
        <v>120.689655172413</v>
      </c>
      <c r="CN204" t="s">
        <v>109</v>
      </c>
      <c r="CO204">
        <v>490</v>
      </c>
      <c r="CP204">
        <v>204.166666666666</v>
      </c>
      <c r="CQ204" t="s">
        <v>114</v>
      </c>
      <c r="CR204">
        <v>520</v>
      </c>
      <c r="CS204">
        <v>216.666666666666</v>
      </c>
      <c r="CT204" t="s">
        <v>114</v>
      </c>
      <c r="CU204" t="s">
        <v>612</v>
      </c>
      <c r="CV204" t="s">
        <v>109</v>
      </c>
      <c r="CW204">
        <v>900</v>
      </c>
      <c r="CX204" t="s">
        <v>193</v>
      </c>
      <c r="CY204" t="s">
        <v>193</v>
      </c>
      <c r="CZ204" t="s">
        <v>193</v>
      </c>
      <c r="DA204" t="s">
        <v>193</v>
      </c>
      <c r="DB204" t="s">
        <v>193</v>
      </c>
      <c r="DC204" t="s">
        <v>193</v>
      </c>
      <c r="DD204" t="s">
        <v>156</v>
      </c>
      <c r="DE204">
        <v>900</v>
      </c>
      <c r="DF204" t="s">
        <v>114</v>
      </c>
      <c r="DG204" t="s">
        <v>109</v>
      </c>
      <c r="DH204" t="s">
        <v>3706</v>
      </c>
      <c r="DI204">
        <v>1</v>
      </c>
      <c r="DJ204">
        <v>1</v>
      </c>
      <c r="DK204">
        <v>0</v>
      </c>
      <c r="DL204">
        <v>0</v>
      </c>
      <c r="DM204">
        <v>1</v>
      </c>
      <c r="DN204">
        <v>0</v>
      </c>
      <c r="DO204">
        <v>0</v>
      </c>
      <c r="DP204">
        <v>0</v>
      </c>
      <c r="DQ204">
        <v>0</v>
      </c>
      <c r="DR204">
        <v>0</v>
      </c>
      <c r="DS204">
        <v>0</v>
      </c>
      <c r="DT204">
        <v>0</v>
      </c>
      <c r="DU204">
        <v>0</v>
      </c>
      <c r="DV204">
        <v>0</v>
      </c>
      <c r="DW204" t="s">
        <v>193</v>
      </c>
      <c r="DX204" t="s">
        <v>795</v>
      </c>
      <c r="DY204">
        <v>1</v>
      </c>
      <c r="DZ204">
        <v>1</v>
      </c>
      <c r="EA204">
        <v>1</v>
      </c>
      <c r="EB204">
        <v>1</v>
      </c>
      <c r="EC204">
        <v>0</v>
      </c>
      <c r="ED204">
        <v>1</v>
      </c>
      <c r="EE204">
        <v>1</v>
      </c>
      <c r="EF204">
        <v>0</v>
      </c>
      <c r="EG204" t="s">
        <v>109</v>
      </c>
      <c r="EH204" t="s">
        <v>109</v>
      </c>
      <c r="EI204" t="s">
        <v>109</v>
      </c>
      <c r="EJ204" t="s">
        <v>176</v>
      </c>
      <c r="EK204" t="s">
        <v>789</v>
      </c>
      <c r="EL204" t="s">
        <v>178</v>
      </c>
      <c r="EM204" t="s">
        <v>789</v>
      </c>
      <c r="EN204" t="s">
        <v>193</v>
      </c>
      <c r="EO204" t="s">
        <v>193</v>
      </c>
      <c r="EP204" t="s">
        <v>193</v>
      </c>
      <c r="EQ204" t="s">
        <v>193</v>
      </c>
      <c r="ER204" t="s">
        <v>193</v>
      </c>
      <c r="ES204" t="s">
        <v>193</v>
      </c>
      <c r="ET204" t="s">
        <v>193</v>
      </c>
      <c r="EU204" t="s">
        <v>193</v>
      </c>
      <c r="EV204" t="s">
        <v>193</v>
      </c>
      <c r="EW204" t="s">
        <v>193</v>
      </c>
      <c r="EX204" t="s">
        <v>193</v>
      </c>
      <c r="EY204" t="s">
        <v>193</v>
      </c>
      <c r="EZ204" t="s">
        <v>193</v>
      </c>
      <c r="FA204" t="s">
        <v>193</v>
      </c>
      <c r="FB204" t="s">
        <v>193</v>
      </c>
      <c r="FC204" t="s">
        <v>193</v>
      </c>
      <c r="FD204" t="s">
        <v>193</v>
      </c>
      <c r="FE204" t="s">
        <v>193</v>
      </c>
      <c r="FF204" t="s">
        <v>193</v>
      </c>
      <c r="FG204" t="s">
        <v>193</v>
      </c>
      <c r="FH204" t="s">
        <v>193</v>
      </c>
      <c r="FI204" t="s">
        <v>193</v>
      </c>
      <c r="FJ204" t="s">
        <v>193</v>
      </c>
      <c r="FK204" t="s">
        <v>193</v>
      </c>
      <c r="FL204" t="s">
        <v>193</v>
      </c>
      <c r="FM204" t="s">
        <v>193</v>
      </c>
      <c r="FN204" t="s">
        <v>193</v>
      </c>
      <c r="FO204" t="s">
        <v>193</v>
      </c>
      <c r="FP204" t="s">
        <v>193</v>
      </c>
      <c r="FQ204" t="s">
        <v>193</v>
      </c>
      <c r="FR204" t="s">
        <v>193</v>
      </c>
      <c r="FS204" t="s">
        <v>193</v>
      </c>
      <c r="FT204" t="s">
        <v>193</v>
      </c>
      <c r="FU204" t="s">
        <v>193</v>
      </c>
      <c r="FV204" t="s">
        <v>193</v>
      </c>
      <c r="FW204" t="s">
        <v>193</v>
      </c>
      <c r="FX204" t="s">
        <v>193</v>
      </c>
      <c r="FY204" t="s">
        <v>193</v>
      </c>
      <c r="FZ204" t="s">
        <v>193</v>
      </c>
      <c r="GA204" t="s">
        <v>193</v>
      </c>
      <c r="GB204" t="s">
        <v>193</v>
      </c>
      <c r="GC204" t="s">
        <v>193</v>
      </c>
      <c r="GD204" t="s">
        <v>193</v>
      </c>
      <c r="GE204" t="s">
        <v>193</v>
      </c>
      <c r="GF204" t="s">
        <v>193</v>
      </c>
      <c r="GG204" t="s">
        <v>193</v>
      </c>
      <c r="GH204" t="s">
        <v>193</v>
      </c>
      <c r="GI204" t="s">
        <v>193</v>
      </c>
      <c r="GJ204" t="s">
        <v>193</v>
      </c>
      <c r="GK204" t="s">
        <v>193</v>
      </c>
      <c r="GL204" t="s">
        <v>193</v>
      </c>
      <c r="GM204" t="s">
        <v>193</v>
      </c>
      <c r="GN204" t="s">
        <v>193</v>
      </c>
      <c r="GO204" t="s">
        <v>193</v>
      </c>
      <c r="GP204" t="s">
        <v>193</v>
      </c>
      <c r="GQ204" t="s">
        <v>193</v>
      </c>
      <c r="GR204" t="s">
        <v>193</v>
      </c>
      <c r="GS204" t="s">
        <v>193</v>
      </c>
      <c r="GT204" t="s">
        <v>193</v>
      </c>
      <c r="GU204" t="s">
        <v>193</v>
      </c>
      <c r="GV204" t="s">
        <v>193</v>
      </c>
      <c r="GW204" t="s">
        <v>193</v>
      </c>
      <c r="GX204" t="s">
        <v>193</v>
      </c>
      <c r="GY204" t="s">
        <v>193</v>
      </c>
      <c r="GZ204" t="s">
        <v>193</v>
      </c>
      <c r="HA204" t="s">
        <v>193</v>
      </c>
      <c r="HB204" t="s">
        <v>193</v>
      </c>
      <c r="HC204" t="s">
        <v>193</v>
      </c>
      <c r="HD204" t="s">
        <v>193</v>
      </c>
      <c r="HE204" t="s">
        <v>193</v>
      </c>
      <c r="HF204" t="s">
        <v>193</v>
      </c>
      <c r="HG204" t="s">
        <v>193</v>
      </c>
      <c r="HH204" t="s">
        <v>193</v>
      </c>
      <c r="HI204" t="s">
        <v>193</v>
      </c>
      <c r="HJ204" t="s">
        <v>193</v>
      </c>
      <c r="HK204" t="s">
        <v>193</v>
      </c>
      <c r="HL204" t="s">
        <v>193</v>
      </c>
      <c r="HM204" t="s">
        <v>193</v>
      </c>
      <c r="HN204" t="s">
        <v>193</v>
      </c>
      <c r="HO204" t="s">
        <v>193</v>
      </c>
      <c r="HP204" t="s">
        <v>193</v>
      </c>
      <c r="HQ204" t="s">
        <v>193</v>
      </c>
      <c r="HR204" t="s">
        <v>193</v>
      </c>
      <c r="HS204" t="s">
        <v>193</v>
      </c>
      <c r="HT204" t="s">
        <v>193</v>
      </c>
      <c r="HU204" t="s">
        <v>193</v>
      </c>
      <c r="HV204" t="s">
        <v>193</v>
      </c>
      <c r="HW204" t="s">
        <v>193</v>
      </c>
      <c r="HX204" t="s">
        <v>193</v>
      </c>
      <c r="HY204" t="s">
        <v>193</v>
      </c>
      <c r="HZ204" t="s">
        <v>193</v>
      </c>
      <c r="IA204" t="s">
        <v>193</v>
      </c>
      <c r="IB204" t="s">
        <v>193</v>
      </c>
      <c r="IC204" t="s">
        <v>193</v>
      </c>
      <c r="ID204" t="s">
        <v>193</v>
      </c>
      <c r="IE204" t="s">
        <v>193</v>
      </c>
      <c r="IF204" t="s">
        <v>193</v>
      </c>
      <c r="IG204" t="s">
        <v>193</v>
      </c>
      <c r="IH204" t="s">
        <v>193</v>
      </c>
      <c r="II204" t="s">
        <v>193</v>
      </c>
      <c r="IJ204" t="s">
        <v>193</v>
      </c>
      <c r="IK204" t="s">
        <v>193</v>
      </c>
      <c r="IL204" t="s">
        <v>193</v>
      </c>
      <c r="IM204" t="s">
        <v>193</v>
      </c>
      <c r="IN204" t="s">
        <v>193</v>
      </c>
      <c r="IO204" t="s">
        <v>193</v>
      </c>
      <c r="IP204" t="s">
        <v>193</v>
      </c>
      <c r="IQ204" t="s">
        <v>193</v>
      </c>
      <c r="IR204" t="s">
        <v>193</v>
      </c>
      <c r="IS204" t="s">
        <v>193</v>
      </c>
      <c r="IT204" t="s">
        <v>193</v>
      </c>
      <c r="IU204" t="s">
        <v>193</v>
      </c>
      <c r="IV204" t="s">
        <v>193</v>
      </c>
      <c r="IW204" t="s">
        <v>193</v>
      </c>
      <c r="IX204" t="s">
        <v>193</v>
      </c>
      <c r="IY204" t="s">
        <v>193</v>
      </c>
      <c r="IZ204" t="s">
        <v>193</v>
      </c>
      <c r="JA204" t="s">
        <v>193</v>
      </c>
      <c r="JB204" t="s">
        <v>193</v>
      </c>
      <c r="JC204" t="s">
        <v>193</v>
      </c>
      <c r="JD204" t="s">
        <v>193</v>
      </c>
      <c r="JE204" t="s">
        <v>193</v>
      </c>
      <c r="JF204" t="s">
        <v>193</v>
      </c>
      <c r="JG204" t="s">
        <v>193</v>
      </c>
      <c r="JH204" t="s">
        <v>193</v>
      </c>
      <c r="JI204" t="s">
        <v>193</v>
      </c>
      <c r="JJ204" t="s">
        <v>193</v>
      </c>
      <c r="JK204" t="s">
        <v>193</v>
      </c>
      <c r="JL204" t="s">
        <v>193</v>
      </c>
      <c r="JM204" t="s">
        <v>193</v>
      </c>
      <c r="JN204" t="s">
        <v>193</v>
      </c>
      <c r="JO204" t="s">
        <v>193</v>
      </c>
      <c r="JP204" t="s">
        <v>193</v>
      </c>
      <c r="JQ204" t="s">
        <v>193</v>
      </c>
      <c r="JR204" t="s">
        <v>109</v>
      </c>
      <c r="JS204" t="s">
        <v>3702</v>
      </c>
      <c r="JT204">
        <v>0</v>
      </c>
      <c r="JU204">
        <v>0</v>
      </c>
      <c r="JV204">
        <v>1</v>
      </c>
      <c r="JW204">
        <v>0</v>
      </c>
      <c r="JX204">
        <v>0</v>
      </c>
      <c r="JY204">
        <v>0</v>
      </c>
      <c r="JZ204" t="s">
        <v>193</v>
      </c>
      <c r="KA204" t="s">
        <v>3461</v>
      </c>
      <c r="KB204">
        <v>0</v>
      </c>
      <c r="KC204">
        <v>0</v>
      </c>
      <c r="KD204">
        <v>0</v>
      </c>
      <c r="KE204">
        <v>1</v>
      </c>
      <c r="KF204">
        <v>0</v>
      </c>
      <c r="KG204">
        <v>0</v>
      </c>
      <c r="KH204">
        <v>0</v>
      </c>
      <c r="KI204">
        <v>0</v>
      </c>
      <c r="KJ204" t="s">
        <v>193</v>
      </c>
      <c r="KK204" t="s">
        <v>109</v>
      </c>
      <c r="KL204" t="s">
        <v>193</v>
      </c>
      <c r="KM204" t="s">
        <v>111</v>
      </c>
      <c r="KN204">
        <v>1</v>
      </c>
      <c r="KO204">
        <v>0</v>
      </c>
      <c r="KP204">
        <v>0</v>
      </c>
      <c r="KQ204">
        <v>0</v>
      </c>
      <c r="KR204">
        <v>0</v>
      </c>
      <c r="KS204">
        <v>0</v>
      </c>
      <c r="KT204">
        <v>0</v>
      </c>
      <c r="KU204" t="s">
        <v>193</v>
      </c>
      <c r="KV204" t="s">
        <v>193</v>
      </c>
      <c r="KW204" t="s">
        <v>193</v>
      </c>
      <c r="KX204" t="s">
        <v>193</v>
      </c>
      <c r="KY204" t="s">
        <v>193</v>
      </c>
      <c r="KZ204" t="s">
        <v>193</v>
      </c>
      <c r="LA204" t="s">
        <v>193</v>
      </c>
      <c r="LB204" t="s">
        <v>193</v>
      </c>
      <c r="LC204" t="s">
        <v>193</v>
      </c>
      <c r="LD204" t="s">
        <v>193</v>
      </c>
      <c r="LE204" t="s">
        <v>193</v>
      </c>
      <c r="LF204" t="s">
        <v>193</v>
      </c>
      <c r="LG204" t="s">
        <v>193</v>
      </c>
      <c r="LH204" t="s">
        <v>193</v>
      </c>
      <c r="LI204" t="s">
        <v>193</v>
      </c>
      <c r="LJ204" t="s">
        <v>193</v>
      </c>
      <c r="LK204" t="s">
        <v>193</v>
      </c>
      <c r="LL204" t="s">
        <v>193</v>
      </c>
      <c r="LM204" t="s">
        <v>193</v>
      </c>
      <c r="LN204" t="s">
        <v>193</v>
      </c>
      <c r="LO204" t="s">
        <v>193</v>
      </c>
      <c r="LP204" t="s">
        <v>193</v>
      </c>
      <c r="LQ204" t="s">
        <v>193</v>
      </c>
      <c r="LR204" t="s">
        <v>193</v>
      </c>
      <c r="LS204" t="s">
        <v>193</v>
      </c>
      <c r="LT204" t="s">
        <v>193</v>
      </c>
      <c r="LU204" t="s">
        <v>193</v>
      </c>
      <c r="LV204" t="s">
        <v>193</v>
      </c>
      <c r="LW204" t="s">
        <v>193</v>
      </c>
      <c r="LX204" t="s">
        <v>193</v>
      </c>
      <c r="LY204" t="s">
        <v>193</v>
      </c>
      <c r="LZ204" t="s">
        <v>193</v>
      </c>
      <c r="MA204" t="s">
        <v>193</v>
      </c>
      <c r="MB204" t="s">
        <v>193</v>
      </c>
      <c r="MC204" t="s">
        <v>193</v>
      </c>
      <c r="MD204" t="s">
        <v>193</v>
      </c>
      <c r="ME204" t="s">
        <v>193</v>
      </c>
      <c r="MF204" t="s">
        <v>193</v>
      </c>
      <c r="MG204" t="s">
        <v>193</v>
      </c>
      <c r="MH204" t="s">
        <v>193</v>
      </c>
      <c r="MI204" t="s">
        <v>193</v>
      </c>
      <c r="MJ204" t="s">
        <v>193</v>
      </c>
      <c r="MK204" t="s">
        <v>193</v>
      </c>
      <c r="ML204" t="s">
        <v>193</v>
      </c>
      <c r="MM204" t="s">
        <v>193</v>
      </c>
      <c r="MN204" t="s">
        <v>193</v>
      </c>
      <c r="MO204" t="s">
        <v>193</v>
      </c>
      <c r="MP204" t="s">
        <v>193</v>
      </c>
      <c r="MQ204" t="s">
        <v>193</v>
      </c>
      <c r="MR204" t="s">
        <v>193</v>
      </c>
      <c r="MS204" t="s">
        <v>193</v>
      </c>
      <c r="MT204" t="s">
        <v>193</v>
      </c>
      <c r="MU204" t="s">
        <v>193</v>
      </c>
      <c r="MV204" t="s">
        <v>193</v>
      </c>
      <c r="MW204" t="s">
        <v>193</v>
      </c>
      <c r="MX204" t="s">
        <v>193</v>
      </c>
      <c r="MY204" t="s">
        <v>193</v>
      </c>
      <c r="MZ204" t="s">
        <v>193</v>
      </c>
      <c r="NA204" t="s">
        <v>4525</v>
      </c>
      <c r="NB204" t="s">
        <v>193</v>
      </c>
      <c r="NC204">
        <v>195566636</v>
      </c>
      <c r="ND204" t="s">
        <v>3704</v>
      </c>
      <c r="NE204" t="s">
        <v>4526</v>
      </c>
      <c r="NF204" t="s">
        <v>193</v>
      </c>
      <c r="NG204" t="s">
        <v>699</v>
      </c>
      <c r="NH204" t="s">
        <v>700</v>
      </c>
      <c r="NI204" t="s">
        <v>611</v>
      </c>
      <c r="NJ204" t="s">
        <v>193</v>
      </c>
      <c r="NK204">
        <v>2</v>
      </c>
    </row>
    <row r="205" spans="1:375" x14ac:dyDescent="0.35">
      <c r="A205" t="s">
        <v>4527</v>
      </c>
      <c r="B205" t="s">
        <v>4528</v>
      </c>
      <c r="C205" t="s">
        <v>3355</v>
      </c>
      <c r="D205">
        <v>1.3888888861401938E-3</v>
      </c>
      <c r="E205" t="s">
        <v>193</v>
      </c>
      <c r="F205" t="s">
        <v>193</v>
      </c>
      <c r="G205" t="s">
        <v>193</v>
      </c>
      <c r="H205" t="s">
        <v>3355</v>
      </c>
      <c r="I205" t="s">
        <v>836</v>
      </c>
      <c r="J205" t="s">
        <v>193</v>
      </c>
      <c r="K205" t="s">
        <v>837</v>
      </c>
      <c r="L205" t="s">
        <v>836</v>
      </c>
      <c r="M205" t="s">
        <v>836</v>
      </c>
      <c r="N205" t="s">
        <v>3700</v>
      </c>
      <c r="O205" t="s">
        <v>193</v>
      </c>
      <c r="P205" t="s">
        <v>4520</v>
      </c>
      <c r="Q205" t="s">
        <v>3700</v>
      </c>
      <c r="R205" t="s">
        <v>3700</v>
      </c>
      <c r="S205" t="s">
        <v>176</v>
      </c>
      <c r="T205" t="s">
        <v>178</v>
      </c>
      <c r="U205" t="s">
        <v>208</v>
      </c>
      <c r="V205" t="s">
        <v>178</v>
      </c>
      <c r="W205" t="s">
        <v>227</v>
      </c>
      <c r="X205" t="s">
        <v>226</v>
      </c>
      <c r="Y205" t="s">
        <v>227</v>
      </c>
      <c r="Z205" t="s">
        <v>559</v>
      </c>
      <c r="AA205" t="s">
        <v>193</v>
      </c>
      <c r="AB205" t="s">
        <v>558</v>
      </c>
      <c r="AC205" t="s">
        <v>559</v>
      </c>
      <c r="AD205" t="s">
        <v>559</v>
      </c>
      <c r="AE205" t="s">
        <v>844</v>
      </c>
      <c r="AF205" t="s">
        <v>193</v>
      </c>
      <c r="AG205" t="s">
        <v>558</v>
      </c>
      <c r="AH205" t="s">
        <v>844</v>
      </c>
      <c r="AI205" t="s">
        <v>844</v>
      </c>
      <c r="AJ205" t="s">
        <v>536</v>
      </c>
      <c r="AK205" t="s">
        <v>3317</v>
      </c>
      <c r="AL205" t="s">
        <v>109</v>
      </c>
      <c r="AM205" t="s">
        <v>193</v>
      </c>
      <c r="AN205" t="s">
        <v>114</v>
      </c>
      <c r="AO205" t="s">
        <v>193</v>
      </c>
      <c r="AP205" t="s">
        <v>491</v>
      </c>
      <c r="AQ205" t="s">
        <v>193</v>
      </c>
      <c r="AR205" t="s">
        <v>193</v>
      </c>
      <c r="AS205" t="s">
        <v>193</v>
      </c>
      <c r="AT205" t="s">
        <v>193</v>
      </c>
      <c r="AU205" t="s">
        <v>193</v>
      </c>
      <c r="AV205" t="s">
        <v>193</v>
      </c>
      <c r="AW205" t="s">
        <v>193</v>
      </c>
      <c r="AX205" t="s">
        <v>193</v>
      </c>
      <c r="AY205" t="s">
        <v>193</v>
      </c>
      <c r="AZ205" t="s">
        <v>193</v>
      </c>
      <c r="BA205" t="s">
        <v>193</v>
      </c>
      <c r="BB205" t="s">
        <v>193</v>
      </c>
      <c r="BC205" t="s">
        <v>193</v>
      </c>
      <c r="BD205" t="s">
        <v>193</v>
      </c>
      <c r="BE205" t="s">
        <v>193</v>
      </c>
      <c r="BF205" t="s">
        <v>193</v>
      </c>
      <c r="BG205" t="s">
        <v>193</v>
      </c>
      <c r="BH205" t="s">
        <v>193</v>
      </c>
      <c r="BI205" t="s">
        <v>193</v>
      </c>
      <c r="BJ205" t="s">
        <v>193</v>
      </c>
      <c r="BK205" t="s">
        <v>193</v>
      </c>
      <c r="BL205" t="s">
        <v>193</v>
      </c>
      <c r="BM205" t="s">
        <v>193</v>
      </c>
      <c r="BN205" t="s">
        <v>193</v>
      </c>
      <c r="BO205" t="s">
        <v>193</v>
      </c>
      <c r="BP205" t="s">
        <v>193</v>
      </c>
      <c r="BQ205" t="s">
        <v>193</v>
      </c>
      <c r="BR205" t="s">
        <v>193</v>
      </c>
      <c r="BS205" t="s">
        <v>193</v>
      </c>
      <c r="BT205" t="s">
        <v>193</v>
      </c>
      <c r="BU205" t="s">
        <v>193</v>
      </c>
      <c r="BV205" t="s">
        <v>193</v>
      </c>
      <c r="BW205" t="s">
        <v>193</v>
      </c>
      <c r="BX205" t="s">
        <v>193</v>
      </c>
      <c r="BY205" t="s">
        <v>193</v>
      </c>
      <c r="BZ205" t="s">
        <v>193</v>
      </c>
      <c r="CA205" t="s">
        <v>193</v>
      </c>
      <c r="CB205" t="s">
        <v>193</v>
      </c>
      <c r="CC205" t="s">
        <v>193</v>
      </c>
      <c r="CD205" t="s">
        <v>193</v>
      </c>
      <c r="CE205" t="s">
        <v>193</v>
      </c>
      <c r="CF205" t="s">
        <v>193</v>
      </c>
      <c r="CG205" t="s">
        <v>193</v>
      </c>
      <c r="CH205" t="s">
        <v>193</v>
      </c>
      <c r="CI205" t="s">
        <v>193</v>
      </c>
      <c r="CJ205" t="s">
        <v>193</v>
      </c>
      <c r="CK205" t="s">
        <v>193</v>
      </c>
      <c r="CL205" t="s">
        <v>193</v>
      </c>
      <c r="CM205" t="s">
        <v>193</v>
      </c>
      <c r="CN205" t="s">
        <v>193</v>
      </c>
      <c r="CO205" t="s">
        <v>193</v>
      </c>
      <c r="CP205" t="s">
        <v>193</v>
      </c>
      <c r="CQ205" t="s">
        <v>193</v>
      </c>
      <c r="CR205" t="s">
        <v>193</v>
      </c>
      <c r="CS205" t="s">
        <v>193</v>
      </c>
      <c r="CT205" t="s">
        <v>193</v>
      </c>
      <c r="CU205" t="s">
        <v>193</v>
      </c>
      <c r="CV205" t="s">
        <v>193</v>
      </c>
      <c r="CW205" t="s">
        <v>193</v>
      </c>
      <c r="CX205" t="s">
        <v>193</v>
      </c>
      <c r="CY205" t="s">
        <v>193</v>
      </c>
      <c r="CZ205" t="s">
        <v>193</v>
      </c>
      <c r="DA205" t="s">
        <v>193</v>
      </c>
      <c r="DB205" t="s">
        <v>193</v>
      </c>
      <c r="DC205" t="s">
        <v>193</v>
      </c>
      <c r="DD205" t="s">
        <v>193</v>
      </c>
      <c r="DE205" t="s">
        <v>193</v>
      </c>
      <c r="DF205" t="s">
        <v>193</v>
      </c>
      <c r="DG205" t="s">
        <v>193</v>
      </c>
      <c r="DH205" t="s">
        <v>193</v>
      </c>
      <c r="DI205" t="s">
        <v>193</v>
      </c>
      <c r="DJ205" t="s">
        <v>193</v>
      </c>
      <c r="DK205" t="s">
        <v>193</v>
      </c>
      <c r="DL205" t="s">
        <v>193</v>
      </c>
      <c r="DM205" t="s">
        <v>193</v>
      </c>
      <c r="DN205" t="s">
        <v>193</v>
      </c>
      <c r="DO205" t="s">
        <v>193</v>
      </c>
      <c r="DP205" t="s">
        <v>193</v>
      </c>
      <c r="DQ205" t="s">
        <v>193</v>
      </c>
      <c r="DR205" t="s">
        <v>193</v>
      </c>
      <c r="DS205" t="s">
        <v>193</v>
      </c>
      <c r="DT205" t="s">
        <v>193</v>
      </c>
      <c r="DU205" t="s">
        <v>193</v>
      </c>
      <c r="DV205" t="s">
        <v>193</v>
      </c>
      <c r="DW205" t="s">
        <v>193</v>
      </c>
      <c r="DX205" t="s">
        <v>193</v>
      </c>
      <c r="DY205" t="s">
        <v>193</v>
      </c>
      <c r="DZ205" t="s">
        <v>193</v>
      </c>
      <c r="EA205" t="s">
        <v>193</v>
      </c>
      <c r="EB205" t="s">
        <v>193</v>
      </c>
      <c r="EC205" t="s">
        <v>193</v>
      </c>
      <c r="ED205" t="s">
        <v>193</v>
      </c>
      <c r="EE205" t="s">
        <v>193</v>
      </c>
      <c r="EF205" t="s">
        <v>193</v>
      </c>
      <c r="EG205" t="s">
        <v>193</v>
      </c>
      <c r="EH205" t="s">
        <v>193</v>
      </c>
      <c r="EI205" t="s">
        <v>193</v>
      </c>
      <c r="EJ205" t="s">
        <v>193</v>
      </c>
      <c r="EK205" t="s">
        <v>193</v>
      </c>
      <c r="EL205" t="s">
        <v>193</v>
      </c>
      <c r="EM205" t="s">
        <v>193</v>
      </c>
      <c r="EN205" t="s">
        <v>193</v>
      </c>
      <c r="EO205" t="s">
        <v>193</v>
      </c>
      <c r="EP205" t="s">
        <v>193</v>
      </c>
      <c r="EQ205" t="s">
        <v>193</v>
      </c>
      <c r="ER205" t="s">
        <v>193</v>
      </c>
      <c r="ES205" t="s">
        <v>193</v>
      </c>
      <c r="ET205" t="s">
        <v>193</v>
      </c>
      <c r="EU205" t="s">
        <v>193</v>
      </c>
      <c r="EV205" t="s">
        <v>193</v>
      </c>
      <c r="EW205" t="s">
        <v>193</v>
      </c>
      <c r="EX205" t="s">
        <v>193</v>
      </c>
      <c r="EY205" t="s">
        <v>193</v>
      </c>
      <c r="EZ205" t="s">
        <v>193</v>
      </c>
      <c r="FA205" t="s">
        <v>193</v>
      </c>
      <c r="FB205" t="s">
        <v>193</v>
      </c>
      <c r="FC205" t="s">
        <v>193</v>
      </c>
      <c r="FD205" t="s">
        <v>193</v>
      </c>
      <c r="FE205" t="s">
        <v>193</v>
      </c>
      <c r="FF205" t="s">
        <v>193</v>
      </c>
      <c r="FG205" t="s">
        <v>193</v>
      </c>
      <c r="FH205" t="s">
        <v>193</v>
      </c>
      <c r="FI205" t="s">
        <v>193</v>
      </c>
      <c r="FJ205" t="s">
        <v>193</v>
      </c>
      <c r="FK205" t="s">
        <v>193</v>
      </c>
      <c r="FL205" t="s">
        <v>193</v>
      </c>
      <c r="FM205" t="s">
        <v>193</v>
      </c>
      <c r="FN205" t="s">
        <v>193</v>
      </c>
      <c r="FO205" t="s">
        <v>193</v>
      </c>
      <c r="FP205" t="s">
        <v>193</v>
      </c>
      <c r="FQ205" t="s">
        <v>193</v>
      </c>
      <c r="FR205" t="s">
        <v>193</v>
      </c>
      <c r="FS205" t="s">
        <v>193</v>
      </c>
      <c r="FT205" t="s">
        <v>193</v>
      </c>
      <c r="FU205" t="s">
        <v>193</v>
      </c>
      <c r="FV205" t="s">
        <v>193</v>
      </c>
      <c r="FW205" t="s">
        <v>193</v>
      </c>
      <c r="FX205" t="s">
        <v>193</v>
      </c>
      <c r="FY205" t="s">
        <v>193</v>
      </c>
      <c r="FZ205" t="s">
        <v>193</v>
      </c>
      <c r="GA205" t="s">
        <v>193</v>
      </c>
      <c r="GB205" t="s">
        <v>193</v>
      </c>
      <c r="GC205" t="s">
        <v>193</v>
      </c>
      <c r="GD205" t="s">
        <v>193</v>
      </c>
      <c r="GE205" t="s">
        <v>193</v>
      </c>
      <c r="GF205" t="s">
        <v>193</v>
      </c>
      <c r="GG205" t="s">
        <v>193</v>
      </c>
      <c r="GH205" t="s">
        <v>193</v>
      </c>
      <c r="GI205" t="s">
        <v>193</v>
      </c>
      <c r="GJ205" t="s">
        <v>193</v>
      </c>
      <c r="GK205" t="s">
        <v>193</v>
      </c>
      <c r="GL205" t="s">
        <v>193</v>
      </c>
      <c r="GM205" t="s">
        <v>193</v>
      </c>
      <c r="GN205" t="s">
        <v>193</v>
      </c>
      <c r="GO205" t="s">
        <v>193</v>
      </c>
      <c r="GP205" t="s">
        <v>193</v>
      </c>
      <c r="GQ205" t="s">
        <v>193</v>
      </c>
      <c r="GR205" t="s">
        <v>193</v>
      </c>
      <c r="GS205" t="s">
        <v>193</v>
      </c>
      <c r="GT205" t="s">
        <v>193</v>
      </c>
      <c r="GU205" t="s">
        <v>193</v>
      </c>
      <c r="GV205" t="s">
        <v>193</v>
      </c>
      <c r="GW205" t="s">
        <v>193</v>
      </c>
      <c r="GX205" t="s">
        <v>193</v>
      </c>
      <c r="GY205" t="s">
        <v>193</v>
      </c>
      <c r="GZ205" t="s">
        <v>193</v>
      </c>
      <c r="HA205" t="s">
        <v>193</v>
      </c>
      <c r="HB205" t="s">
        <v>193</v>
      </c>
      <c r="HC205" t="s">
        <v>193</v>
      </c>
      <c r="HD205" t="s">
        <v>193</v>
      </c>
      <c r="HE205" t="s">
        <v>193</v>
      </c>
      <c r="HF205" t="s">
        <v>193</v>
      </c>
      <c r="HG205" t="s">
        <v>193</v>
      </c>
      <c r="HH205" t="s">
        <v>193</v>
      </c>
      <c r="HI205" t="s">
        <v>193</v>
      </c>
      <c r="HJ205" t="s">
        <v>193</v>
      </c>
      <c r="HK205" t="s">
        <v>193</v>
      </c>
      <c r="HL205" t="s">
        <v>193</v>
      </c>
      <c r="HM205" t="s">
        <v>193</v>
      </c>
      <c r="HN205" t="s">
        <v>193</v>
      </c>
      <c r="HO205" t="s">
        <v>193</v>
      </c>
      <c r="HP205" t="s">
        <v>193</v>
      </c>
      <c r="HQ205" t="s">
        <v>193</v>
      </c>
      <c r="HR205" t="s">
        <v>193</v>
      </c>
      <c r="HS205" t="s">
        <v>193</v>
      </c>
      <c r="HT205" t="s">
        <v>193</v>
      </c>
      <c r="HU205" t="s">
        <v>193</v>
      </c>
      <c r="HV205" t="s">
        <v>193</v>
      </c>
      <c r="HW205" t="s">
        <v>193</v>
      </c>
      <c r="HX205" t="s">
        <v>193</v>
      </c>
      <c r="HY205" t="s">
        <v>193</v>
      </c>
      <c r="HZ205" t="s">
        <v>193</v>
      </c>
      <c r="IA205" t="s">
        <v>193</v>
      </c>
      <c r="IB205" t="s">
        <v>193</v>
      </c>
      <c r="IC205" t="s">
        <v>193</v>
      </c>
      <c r="ID205" t="s">
        <v>193</v>
      </c>
      <c r="IE205" t="s">
        <v>193</v>
      </c>
      <c r="IF205" t="s">
        <v>193</v>
      </c>
      <c r="IG205" t="s">
        <v>193</v>
      </c>
      <c r="IH205" t="s">
        <v>193</v>
      </c>
      <c r="II205" t="s">
        <v>193</v>
      </c>
      <c r="IJ205" t="s">
        <v>193</v>
      </c>
      <c r="IK205" t="s">
        <v>193</v>
      </c>
      <c r="IL205" t="s">
        <v>193</v>
      </c>
      <c r="IM205" t="s">
        <v>193</v>
      </c>
      <c r="IN205" t="s">
        <v>193</v>
      </c>
      <c r="IO205" t="s">
        <v>193</v>
      </c>
      <c r="IP205" t="s">
        <v>193</v>
      </c>
      <c r="IQ205" t="s">
        <v>193</v>
      </c>
      <c r="IR205" t="s">
        <v>193</v>
      </c>
      <c r="IS205" t="s">
        <v>193</v>
      </c>
      <c r="IT205" t="s">
        <v>193</v>
      </c>
      <c r="IU205" t="s">
        <v>193</v>
      </c>
      <c r="IV205" t="s">
        <v>193</v>
      </c>
      <c r="IW205" t="s">
        <v>193</v>
      </c>
      <c r="IX205" t="s">
        <v>193</v>
      </c>
      <c r="IY205" t="s">
        <v>193</v>
      </c>
      <c r="IZ205" t="s">
        <v>193</v>
      </c>
      <c r="JA205" t="s">
        <v>193</v>
      </c>
      <c r="JB205" t="s">
        <v>193</v>
      </c>
      <c r="JC205" t="s">
        <v>193</v>
      </c>
      <c r="JD205" t="s">
        <v>193</v>
      </c>
      <c r="JE205" t="s">
        <v>193</v>
      </c>
      <c r="JF205" t="s">
        <v>193</v>
      </c>
      <c r="JG205" t="s">
        <v>193</v>
      </c>
      <c r="JH205" t="s">
        <v>193</v>
      </c>
      <c r="JI205" t="s">
        <v>193</v>
      </c>
      <c r="JJ205" t="s">
        <v>193</v>
      </c>
      <c r="JK205" t="s">
        <v>193</v>
      </c>
      <c r="JL205" t="s">
        <v>193</v>
      </c>
      <c r="JM205" t="s">
        <v>193</v>
      </c>
      <c r="JN205" t="s">
        <v>193</v>
      </c>
      <c r="JO205" t="s">
        <v>193</v>
      </c>
      <c r="JP205" t="s">
        <v>193</v>
      </c>
      <c r="JQ205" t="s">
        <v>193</v>
      </c>
      <c r="JR205" t="s">
        <v>193</v>
      </c>
      <c r="JS205" t="s">
        <v>193</v>
      </c>
      <c r="JT205" t="s">
        <v>193</v>
      </c>
      <c r="JU205" t="s">
        <v>193</v>
      </c>
      <c r="JV205" t="s">
        <v>193</v>
      </c>
      <c r="JW205" t="s">
        <v>193</v>
      </c>
      <c r="JX205" t="s">
        <v>193</v>
      </c>
      <c r="JY205" t="s">
        <v>193</v>
      </c>
      <c r="JZ205" t="s">
        <v>193</v>
      </c>
      <c r="KA205" t="s">
        <v>193</v>
      </c>
      <c r="KB205" t="s">
        <v>193</v>
      </c>
      <c r="KC205" t="s">
        <v>193</v>
      </c>
      <c r="KD205" t="s">
        <v>193</v>
      </c>
      <c r="KE205" t="s">
        <v>193</v>
      </c>
      <c r="KF205" t="s">
        <v>193</v>
      </c>
      <c r="KG205" t="s">
        <v>193</v>
      </c>
      <c r="KH205" t="s">
        <v>193</v>
      </c>
      <c r="KI205" t="s">
        <v>193</v>
      </c>
      <c r="KJ205" t="s">
        <v>193</v>
      </c>
      <c r="KK205" t="s">
        <v>193</v>
      </c>
      <c r="KL205" t="s">
        <v>193</v>
      </c>
      <c r="KM205" t="s">
        <v>193</v>
      </c>
      <c r="KN205" t="s">
        <v>193</v>
      </c>
      <c r="KO205" t="s">
        <v>193</v>
      </c>
      <c r="KP205" t="s">
        <v>193</v>
      </c>
      <c r="KQ205" t="s">
        <v>193</v>
      </c>
      <c r="KR205" t="s">
        <v>193</v>
      </c>
      <c r="KS205" t="s">
        <v>193</v>
      </c>
      <c r="KT205" t="s">
        <v>193</v>
      </c>
      <c r="KU205" t="s">
        <v>193</v>
      </c>
      <c r="KV205" t="s">
        <v>193</v>
      </c>
      <c r="KW205" t="s">
        <v>193</v>
      </c>
      <c r="KX205" t="s">
        <v>193</v>
      </c>
      <c r="KY205" t="s">
        <v>193</v>
      </c>
      <c r="KZ205" t="s">
        <v>193</v>
      </c>
      <c r="LA205" t="s">
        <v>193</v>
      </c>
      <c r="LB205" t="s">
        <v>193</v>
      </c>
      <c r="LC205" t="s">
        <v>193</v>
      </c>
      <c r="LD205" t="s">
        <v>193</v>
      </c>
      <c r="LE205" t="s">
        <v>193</v>
      </c>
      <c r="LF205" t="s">
        <v>193</v>
      </c>
      <c r="LG205" t="s">
        <v>193</v>
      </c>
      <c r="LH205" t="s">
        <v>193</v>
      </c>
      <c r="LI205" t="s">
        <v>193</v>
      </c>
      <c r="LJ205" t="s">
        <v>193</v>
      </c>
      <c r="LK205" t="s">
        <v>193</v>
      </c>
      <c r="LL205" t="s">
        <v>193</v>
      </c>
      <c r="LM205" t="s">
        <v>193</v>
      </c>
      <c r="LN205" t="s">
        <v>193</v>
      </c>
      <c r="LO205" t="s">
        <v>193</v>
      </c>
      <c r="LP205" t="s">
        <v>193</v>
      </c>
      <c r="LQ205" t="s">
        <v>193</v>
      </c>
      <c r="LR205" t="s">
        <v>193</v>
      </c>
      <c r="LS205" t="s">
        <v>193</v>
      </c>
      <c r="LT205" t="s">
        <v>193</v>
      </c>
      <c r="LU205" t="s">
        <v>193</v>
      </c>
      <c r="LV205" t="s">
        <v>193</v>
      </c>
      <c r="LW205" t="s">
        <v>193</v>
      </c>
      <c r="LX205" t="s">
        <v>193</v>
      </c>
      <c r="LY205" t="s">
        <v>193</v>
      </c>
      <c r="LZ205" t="s">
        <v>193</v>
      </c>
      <c r="MA205" t="s">
        <v>193</v>
      </c>
      <c r="MB205" t="s">
        <v>193</v>
      </c>
      <c r="MC205" t="s">
        <v>193</v>
      </c>
      <c r="MD205" t="s">
        <v>193</v>
      </c>
      <c r="ME205" t="s">
        <v>193</v>
      </c>
      <c r="MF205" t="s">
        <v>193</v>
      </c>
      <c r="MG205" t="s">
        <v>193</v>
      </c>
      <c r="MH205" t="s">
        <v>193</v>
      </c>
      <c r="MI205" t="s">
        <v>193</v>
      </c>
      <c r="MJ205" t="s">
        <v>193</v>
      </c>
      <c r="MK205" t="s">
        <v>193</v>
      </c>
      <c r="ML205" t="s">
        <v>193</v>
      </c>
      <c r="MM205" t="s">
        <v>193</v>
      </c>
      <c r="MN205" t="s">
        <v>193</v>
      </c>
      <c r="MO205" t="s">
        <v>193</v>
      </c>
      <c r="MP205" t="s">
        <v>193</v>
      </c>
      <c r="MQ205" t="s">
        <v>193</v>
      </c>
      <c r="MR205" t="s">
        <v>193</v>
      </c>
      <c r="MS205" t="s">
        <v>193</v>
      </c>
      <c r="MT205" t="s">
        <v>193</v>
      </c>
      <c r="MU205" t="s">
        <v>193</v>
      </c>
      <c r="MV205" t="s">
        <v>193</v>
      </c>
      <c r="MW205" t="s">
        <v>193</v>
      </c>
      <c r="MX205" t="s">
        <v>193</v>
      </c>
      <c r="MY205" t="s">
        <v>193</v>
      </c>
      <c r="MZ205" t="s">
        <v>193</v>
      </c>
      <c r="NA205" t="s">
        <v>193</v>
      </c>
      <c r="NB205" t="s">
        <v>193</v>
      </c>
      <c r="NC205">
        <v>195566638</v>
      </c>
      <c r="ND205" t="s">
        <v>3707</v>
      </c>
      <c r="NE205" t="s">
        <v>4529</v>
      </c>
      <c r="NF205" t="s">
        <v>193</v>
      </c>
      <c r="NG205" t="s">
        <v>699</v>
      </c>
      <c r="NH205" t="s">
        <v>700</v>
      </c>
      <c r="NI205" t="s">
        <v>611</v>
      </c>
      <c r="NJ205" t="s">
        <v>193</v>
      </c>
      <c r="NK205">
        <v>3</v>
      </c>
    </row>
    <row r="206" spans="1:375" x14ac:dyDescent="0.35">
      <c r="A206" t="s">
        <v>4530</v>
      </c>
      <c r="B206" t="s">
        <v>4531</v>
      </c>
      <c r="C206" t="s">
        <v>3355</v>
      </c>
      <c r="D206">
        <v>8.3333333386690356E-3</v>
      </c>
      <c r="E206" t="s">
        <v>193</v>
      </c>
      <c r="F206" t="s">
        <v>193</v>
      </c>
      <c r="G206" t="s">
        <v>193</v>
      </c>
      <c r="H206" t="s">
        <v>3355</v>
      </c>
      <c r="I206" t="s">
        <v>836</v>
      </c>
      <c r="J206" t="s">
        <v>193</v>
      </c>
      <c r="K206" t="s">
        <v>837</v>
      </c>
      <c r="L206" t="s">
        <v>836</v>
      </c>
      <c r="M206" t="s">
        <v>836</v>
      </c>
      <c r="N206" t="s">
        <v>3700</v>
      </c>
      <c r="O206" t="s">
        <v>193</v>
      </c>
      <c r="P206" t="s">
        <v>4520</v>
      </c>
      <c r="Q206" t="s">
        <v>3700</v>
      </c>
      <c r="R206" t="s">
        <v>3700</v>
      </c>
      <c r="S206" t="s">
        <v>176</v>
      </c>
      <c r="T206" t="s">
        <v>178</v>
      </c>
      <c r="U206" t="s">
        <v>208</v>
      </c>
      <c r="V206" t="s">
        <v>178</v>
      </c>
      <c r="W206" t="s">
        <v>227</v>
      </c>
      <c r="X206" t="s">
        <v>226</v>
      </c>
      <c r="Y206" t="s">
        <v>227</v>
      </c>
      <c r="Z206" t="s">
        <v>559</v>
      </c>
      <c r="AA206" t="s">
        <v>193</v>
      </c>
      <c r="AB206" t="s">
        <v>558</v>
      </c>
      <c r="AC206" t="s">
        <v>559</v>
      </c>
      <c r="AD206" t="s">
        <v>559</v>
      </c>
      <c r="AE206" t="s">
        <v>844</v>
      </c>
      <c r="AF206" t="s">
        <v>193</v>
      </c>
      <c r="AG206" t="s">
        <v>558</v>
      </c>
      <c r="AH206" t="s">
        <v>844</v>
      </c>
      <c r="AI206" t="s">
        <v>844</v>
      </c>
      <c r="AJ206" t="s">
        <v>536</v>
      </c>
      <c r="AK206" t="s">
        <v>3317</v>
      </c>
      <c r="AL206" t="s">
        <v>109</v>
      </c>
      <c r="AM206" t="s">
        <v>193</v>
      </c>
      <c r="AN206" t="s">
        <v>109</v>
      </c>
      <c r="AO206" t="s">
        <v>193</v>
      </c>
      <c r="AP206" t="s">
        <v>491</v>
      </c>
      <c r="AQ206" t="s">
        <v>193</v>
      </c>
      <c r="AR206" t="s">
        <v>193</v>
      </c>
      <c r="AS206" t="s">
        <v>193</v>
      </c>
      <c r="AT206" t="s">
        <v>193</v>
      </c>
      <c r="AU206" t="s">
        <v>193</v>
      </c>
      <c r="AV206" t="s">
        <v>193</v>
      </c>
      <c r="AW206" t="s">
        <v>193</v>
      </c>
      <c r="AX206" t="s">
        <v>193</v>
      </c>
      <c r="AY206" t="s">
        <v>193</v>
      </c>
      <c r="AZ206" t="s">
        <v>193</v>
      </c>
      <c r="BA206" t="s">
        <v>193</v>
      </c>
      <c r="BB206" t="s">
        <v>193</v>
      </c>
      <c r="BC206" t="s">
        <v>193</v>
      </c>
      <c r="BD206" t="s">
        <v>193</v>
      </c>
      <c r="BE206" t="s">
        <v>193</v>
      </c>
      <c r="BF206" t="s">
        <v>193</v>
      </c>
      <c r="BG206" t="s">
        <v>193</v>
      </c>
      <c r="BH206" t="s">
        <v>193</v>
      </c>
      <c r="BI206" t="s">
        <v>193</v>
      </c>
      <c r="BJ206" t="s">
        <v>193</v>
      </c>
      <c r="BK206" t="s">
        <v>193</v>
      </c>
      <c r="BL206" t="s">
        <v>193</v>
      </c>
      <c r="BM206" t="s">
        <v>193</v>
      </c>
      <c r="BN206" t="s">
        <v>193</v>
      </c>
      <c r="BO206" t="s">
        <v>193</v>
      </c>
      <c r="BP206" t="s">
        <v>193</v>
      </c>
      <c r="BQ206" t="s">
        <v>193</v>
      </c>
      <c r="BR206" t="s">
        <v>193</v>
      </c>
      <c r="BS206" t="s">
        <v>193</v>
      </c>
      <c r="BT206" t="s">
        <v>193</v>
      </c>
      <c r="BU206" t="s">
        <v>193</v>
      </c>
      <c r="BV206" t="s">
        <v>193</v>
      </c>
      <c r="BW206" t="s">
        <v>193</v>
      </c>
      <c r="BX206" t="s">
        <v>193</v>
      </c>
      <c r="BY206" t="s">
        <v>193</v>
      </c>
      <c r="BZ206" t="s">
        <v>193</v>
      </c>
      <c r="CA206" t="s">
        <v>193</v>
      </c>
      <c r="CB206" t="s">
        <v>193</v>
      </c>
      <c r="CC206" t="s">
        <v>193</v>
      </c>
      <c r="CD206" t="s">
        <v>193</v>
      </c>
      <c r="CE206" t="s">
        <v>193</v>
      </c>
      <c r="CF206" t="s">
        <v>193</v>
      </c>
      <c r="CG206" t="s">
        <v>193</v>
      </c>
      <c r="CH206" t="s">
        <v>193</v>
      </c>
      <c r="CI206" t="s">
        <v>193</v>
      </c>
      <c r="CJ206" t="s">
        <v>193</v>
      </c>
      <c r="CK206" t="s">
        <v>193</v>
      </c>
      <c r="CL206" t="s">
        <v>193</v>
      </c>
      <c r="CM206" t="s">
        <v>193</v>
      </c>
      <c r="CN206" t="s">
        <v>193</v>
      </c>
      <c r="CO206" t="s">
        <v>193</v>
      </c>
      <c r="CP206" t="s">
        <v>193</v>
      </c>
      <c r="CQ206" t="s">
        <v>193</v>
      </c>
      <c r="CR206" t="s">
        <v>193</v>
      </c>
      <c r="CS206" t="s">
        <v>193</v>
      </c>
      <c r="CT206" t="s">
        <v>193</v>
      </c>
      <c r="CU206" t="s">
        <v>193</v>
      </c>
      <c r="CV206" t="s">
        <v>193</v>
      </c>
      <c r="CW206" t="s">
        <v>193</v>
      </c>
      <c r="CX206" t="s">
        <v>193</v>
      </c>
      <c r="CY206" t="s">
        <v>193</v>
      </c>
      <c r="CZ206" t="s">
        <v>193</v>
      </c>
      <c r="DA206" t="s">
        <v>193</v>
      </c>
      <c r="DB206" t="s">
        <v>193</v>
      </c>
      <c r="DC206" t="s">
        <v>193</v>
      </c>
      <c r="DD206" t="s">
        <v>193</v>
      </c>
      <c r="DE206" t="s">
        <v>193</v>
      </c>
      <c r="DF206" t="s">
        <v>193</v>
      </c>
      <c r="DG206" t="s">
        <v>193</v>
      </c>
      <c r="DH206" t="s">
        <v>193</v>
      </c>
      <c r="DI206" t="s">
        <v>193</v>
      </c>
      <c r="DJ206" t="s">
        <v>193</v>
      </c>
      <c r="DK206" t="s">
        <v>193</v>
      </c>
      <c r="DL206" t="s">
        <v>193</v>
      </c>
      <c r="DM206" t="s">
        <v>193</v>
      </c>
      <c r="DN206" t="s">
        <v>193</v>
      </c>
      <c r="DO206" t="s">
        <v>193</v>
      </c>
      <c r="DP206" t="s">
        <v>193</v>
      </c>
      <c r="DQ206" t="s">
        <v>193</v>
      </c>
      <c r="DR206" t="s">
        <v>193</v>
      </c>
      <c r="DS206" t="s">
        <v>193</v>
      </c>
      <c r="DT206" t="s">
        <v>193</v>
      </c>
      <c r="DU206" t="s">
        <v>193</v>
      </c>
      <c r="DV206" t="s">
        <v>193</v>
      </c>
      <c r="DW206" t="s">
        <v>193</v>
      </c>
      <c r="DX206" t="s">
        <v>193</v>
      </c>
      <c r="DY206" t="s">
        <v>193</v>
      </c>
      <c r="DZ206" t="s">
        <v>193</v>
      </c>
      <c r="EA206" t="s">
        <v>193</v>
      </c>
      <c r="EB206" t="s">
        <v>193</v>
      </c>
      <c r="EC206" t="s">
        <v>193</v>
      </c>
      <c r="ED206" t="s">
        <v>193</v>
      </c>
      <c r="EE206" t="s">
        <v>193</v>
      </c>
      <c r="EF206" t="s">
        <v>193</v>
      </c>
      <c r="EG206" t="s">
        <v>193</v>
      </c>
      <c r="EH206" t="s">
        <v>193</v>
      </c>
      <c r="EI206" t="s">
        <v>193</v>
      </c>
      <c r="EJ206" t="s">
        <v>193</v>
      </c>
      <c r="EK206" t="s">
        <v>193</v>
      </c>
      <c r="EL206" t="s">
        <v>193</v>
      </c>
      <c r="EM206" t="s">
        <v>193</v>
      </c>
      <c r="EN206" t="s">
        <v>193</v>
      </c>
      <c r="EO206" t="s">
        <v>193</v>
      </c>
      <c r="EP206" t="s">
        <v>193</v>
      </c>
      <c r="EQ206" t="s">
        <v>193</v>
      </c>
      <c r="ER206" t="s">
        <v>193</v>
      </c>
      <c r="ES206" t="s">
        <v>193</v>
      </c>
      <c r="ET206" t="s">
        <v>193</v>
      </c>
      <c r="EU206" t="s">
        <v>193</v>
      </c>
      <c r="EV206" t="s">
        <v>193</v>
      </c>
      <c r="EW206" t="s">
        <v>193</v>
      </c>
      <c r="EX206" t="s">
        <v>193</v>
      </c>
      <c r="EY206" t="s">
        <v>193</v>
      </c>
      <c r="EZ206" t="s">
        <v>193</v>
      </c>
      <c r="FA206" t="s">
        <v>193</v>
      </c>
      <c r="FB206" t="s">
        <v>193</v>
      </c>
      <c r="FC206" t="s">
        <v>193</v>
      </c>
      <c r="FD206" t="s">
        <v>193</v>
      </c>
      <c r="FE206" t="s">
        <v>193</v>
      </c>
      <c r="FF206" t="s">
        <v>193</v>
      </c>
      <c r="FG206" t="s">
        <v>193</v>
      </c>
      <c r="FH206" t="s">
        <v>193</v>
      </c>
      <c r="FI206" t="s">
        <v>193</v>
      </c>
      <c r="FJ206" t="s">
        <v>193</v>
      </c>
      <c r="FK206" t="s">
        <v>193</v>
      </c>
      <c r="FL206" t="s">
        <v>193</v>
      </c>
      <c r="FM206" t="s">
        <v>193</v>
      </c>
      <c r="FN206" t="s">
        <v>193</v>
      </c>
      <c r="FO206" t="s">
        <v>193</v>
      </c>
      <c r="FP206" t="s">
        <v>193</v>
      </c>
      <c r="FQ206" t="s">
        <v>193</v>
      </c>
      <c r="FR206" t="s">
        <v>193</v>
      </c>
      <c r="FS206" t="s">
        <v>193</v>
      </c>
      <c r="FT206" t="s">
        <v>193</v>
      </c>
      <c r="FU206" t="s">
        <v>193</v>
      </c>
      <c r="FV206" t="s">
        <v>193</v>
      </c>
      <c r="FW206" t="s">
        <v>193</v>
      </c>
      <c r="FX206" t="s">
        <v>193</v>
      </c>
      <c r="FY206" t="s">
        <v>193</v>
      </c>
      <c r="FZ206" t="s">
        <v>193</v>
      </c>
      <c r="GA206" t="s">
        <v>193</v>
      </c>
      <c r="GB206" t="s">
        <v>193</v>
      </c>
      <c r="GC206" t="s">
        <v>193</v>
      </c>
      <c r="GD206" t="s">
        <v>193</v>
      </c>
      <c r="GE206" t="s">
        <v>193</v>
      </c>
      <c r="GF206" t="s">
        <v>193</v>
      </c>
      <c r="GG206" t="s">
        <v>193</v>
      </c>
      <c r="GH206" t="s">
        <v>193</v>
      </c>
      <c r="GI206" t="s">
        <v>193</v>
      </c>
      <c r="GJ206" t="s">
        <v>193</v>
      </c>
      <c r="GK206" t="s">
        <v>193</v>
      </c>
      <c r="GL206" t="s">
        <v>193</v>
      </c>
      <c r="GM206" t="s">
        <v>193</v>
      </c>
      <c r="GN206" t="s">
        <v>193</v>
      </c>
      <c r="GO206" t="s">
        <v>193</v>
      </c>
      <c r="GP206" t="s">
        <v>193</v>
      </c>
      <c r="GQ206" t="s">
        <v>193</v>
      </c>
      <c r="GR206" t="s">
        <v>193</v>
      </c>
      <c r="GS206" t="s">
        <v>193</v>
      </c>
      <c r="GT206" t="s">
        <v>193</v>
      </c>
      <c r="GU206" t="s">
        <v>193</v>
      </c>
      <c r="GV206" t="s">
        <v>193</v>
      </c>
      <c r="GW206" t="s">
        <v>193</v>
      </c>
      <c r="GX206" t="s">
        <v>193</v>
      </c>
      <c r="GY206" t="s">
        <v>193</v>
      </c>
      <c r="GZ206" t="s">
        <v>193</v>
      </c>
      <c r="HA206" t="s">
        <v>193</v>
      </c>
      <c r="HB206" t="s">
        <v>193</v>
      </c>
      <c r="HC206" t="s">
        <v>193</v>
      </c>
      <c r="HD206" t="s">
        <v>193</v>
      </c>
      <c r="HE206" t="s">
        <v>193</v>
      </c>
      <c r="HF206" t="s">
        <v>193</v>
      </c>
      <c r="HG206" t="s">
        <v>193</v>
      </c>
      <c r="HH206" t="s">
        <v>193</v>
      </c>
      <c r="HI206" t="s">
        <v>193</v>
      </c>
      <c r="HJ206" t="s">
        <v>193</v>
      </c>
      <c r="HK206" t="s">
        <v>193</v>
      </c>
      <c r="HL206" t="s">
        <v>193</v>
      </c>
      <c r="HM206" t="s">
        <v>193</v>
      </c>
      <c r="HN206" t="s">
        <v>193</v>
      </c>
      <c r="HO206" t="s">
        <v>193</v>
      </c>
      <c r="HP206" t="s">
        <v>193</v>
      </c>
      <c r="HQ206" t="s">
        <v>193</v>
      </c>
      <c r="HR206" t="s">
        <v>193</v>
      </c>
      <c r="HS206" t="s">
        <v>193</v>
      </c>
      <c r="HT206" t="s">
        <v>193</v>
      </c>
      <c r="HU206" t="s">
        <v>193</v>
      </c>
      <c r="HV206" t="s">
        <v>193</v>
      </c>
      <c r="HW206" t="s">
        <v>193</v>
      </c>
      <c r="HX206" t="s">
        <v>193</v>
      </c>
      <c r="HY206" t="s">
        <v>193</v>
      </c>
      <c r="HZ206" t="s">
        <v>193</v>
      </c>
      <c r="IA206" t="s">
        <v>193</v>
      </c>
      <c r="IB206" t="s">
        <v>193</v>
      </c>
      <c r="IC206" t="s">
        <v>193</v>
      </c>
      <c r="ID206" t="s">
        <v>193</v>
      </c>
      <c r="IE206" t="s">
        <v>193</v>
      </c>
      <c r="IF206" t="s">
        <v>193</v>
      </c>
      <c r="IG206" t="s">
        <v>193</v>
      </c>
      <c r="IH206" t="s">
        <v>193</v>
      </c>
      <c r="II206" t="s">
        <v>193</v>
      </c>
      <c r="IJ206" t="s">
        <v>193</v>
      </c>
      <c r="IK206" t="s">
        <v>193</v>
      </c>
      <c r="IL206" t="s">
        <v>193</v>
      </c>
      <c r="IM206" t="s">
        <v>193</v>
      </c>
      <c r="IN206" t="s">
        <v>193</v>
      </c>
      <c r="IO206" t="s">
        <v>193</v>
      </c>
      <c r="IP206" t="s">
        <v>193</v>
      </c>
      <c r="IQ206" t="s">
        <v>193</v>
      </c>
      <c r="IR206" t="s">
        <v>193</v>
      </c>
      <c r="IS206" t="s">
        <v>193</v>
      </c>
      <c r="IT206" t="s">
        <v>193</v>
      </c>
      <c r="IU206" t="s">
        <v>193</v>
      </c>
      <c r="IV206" t="s">
        <v>193</v>
      </c>
      <c r="IW206" t="s">
        <v>193</v>
      </c>
      <c r="IX206" t="s">
        <v>193</v>
      </c>
      <c r="IY206" t="s">
        <v>193</v>
      </c>
      <c r="IZ206" t="s">
        <v>193</v>
      </c>
      <c r="JA206" t="s">
        <v>193</v>
      </c>
      <c r="JB206" t="s">
        <v>193</v>
      </c>
      <c r="JC206" t="s">
        <v>193</v>
      </c>
      <c r="JD206" t="s">
        <v>193</v>
      </c>
      <c r="JE206" t="s">
        <v>193</v>
      </c>
      <c r="JF206" t="s">
        <v>193</v>
      </c>
      <c r="JG206" t="s">
        <v>193</v>
      </c>
      <c r="JH206" t="s">
        <v>193</v>
      </c>
      <c r="JI206" t="s">
        <v>193</v>
      </c>
      <c r="JJ206" t="s">
        <v>193</v>
      </c>
      <c r="JK206" t="s">
        <v>193</v>
      </c>
      <c r="JL206" t="s">
        <v>193</v>
      </c>
      <c r="JM206" t="s">
        <v>193</v>
      </c>
      <c r="JN206" t="s">
        <v>193</v>
      </c>
      <c r="JO206" t="s">
        <v>193</v>
      </c>
      <c r="JP206" t="s">
        <v>193</v>
      </c>
      <c r="JQ206" t="s">
        <v>193</v>
      </c>
      <c r="JR206" t="s">
        <v>193</v>
      </c>
      <c r="JS206" t="s">
        <v>193</v>
      </c>
      <c r="JT206" t="s">
        <v>193</v>
      </c>
      <c r="JU206" t="s">
        <v>193</v>
      </c>
      <c r="JV206" t="s">
        <v>193</v>
      </c>
      <c r="JW206" t="s">
        <v>193</v>
      </c>
      <c r="JX206" t="s">
        <v>193</v>
      </c>
      <c r="JY206" t="s">
        <v>193</v>
      </c>
      <c r="JZ206" t="s">
        <v>193</v>
      </c>
      <c r="KA206" t="s">
        <v>193</v>
      </c>
      <c r="KB206" t="s">
        <v>193</v>
      </c>
      <c r="KC206" t="s">
        <v>193</v>
      </c>
      <c r="KD206" t="s">
        <v>193</v>
      </c>
      <c r="KE206" t="s">
        <v>193</v>
      </c>
      <c r="KF206" t="s">
        <v>193</v>
      </c>
      <c r="KG206" t="s">
        <v>193</v>
      </c>
      <c r="KH206" t="s">
        <v>193</v>
      </c>
      <c r="KI206" t="s">
        <v>193</v>
      </c>
      <c r="KJ206" t="s">
        <v>193</v>
      </c>
      <c r="KK206" t="s">
        <v>193</v>
      </c>
      <c r="KL206" t="s">
        <v>193</v>
      </c>
      <c r="KM206" t="s">
        <v>193</v>
      </c>
      <c r="KN206" t="s">
        <v>193</v>
      </c>
      <c r="KO206" t="s">
        <v>193</v>
      </c>
      <c r="KP206" t="s">
        <v>193</v>
      </c>
      <c r="KQ206" t="s">
        <v>193</v>
      </c>
      <c r="KR206" t="s">
        <v>193</v>
      </c>
      <c r="KS206" t="s">
        <v>193</v>
      </c>
      <c r="KT206" t="s">
        <v>193</v>
      </c>
      <c r="KU206" t="s">
        <v>109</v>
      </c>
      <c r="KV206" t="s">
        <v>505</v>
      </c>
      <c r="KW206" t="s">
        <v>3532</v>
      </c>
      <c r="KX206" t="s">
        <v>193</v>
      </c>
      <c r="KY206" t="s">
        <v>515</v>
      </c>
      <c r="KZ206" t="s">
        <v>3533</v>
      </c>
      <c r="LA206" t="s">
        <v>3532</v>
      </c>
      <c r="LB206" t="s">
        <v>810</v>
      </c>
      <c r="LC206" t="s">
        <v>193</v>
      </c>
      <c r="LD206" t="s">
        <v>3320</v>
      </c>
      <c r="LE206" t="s">
        <v>802</v>
      </c>
      <c r="LF206" t="s">
        <v>803</v>
      </c>
      <c r="LG206" t="s">
        <v>804</v>
      </c>
      <c r="LH206" t="s">
        <v>193</v>
      </c>
      <c r="LI206" t="s">
        <v>193</v>
      </c>
      <c r="LJ206" t="s">
        <v>193</v>
      </c>
      <c r="LK206" t="s">
        <v>193</v>
      </c>
      <c r="LL206" t="s">
        <v>193</v>
      </c>
      <c r="LM206">
        <v>50</v>
      </c>
      <c r="LN206">
        <v>50</v>
      </c>
      <c r="LO206" t="s">
        <v>193</v>
      </c>
      <c r="LP206" t="s">
        <v>156</v>
      </c>
      <c r="LQ206">
        <v>50</v>
      </c>
      <c r="LR206" t="s">
        <v>109</v>
      </c>
      <c r="LS206" t="s">
        <v>193</v>
      </c>
      <c r="LT206" t="s">
        <v>109</v>
      </c>
      <c r="LU206" t="s">
        <v>3709</v>
      </c>
      <c r="LV206">
        <v>0</v>
      </c>
      <c r="LW206">
        <v>1</v>
      </c>
      <c r="LX206">
        <v>0</v>
      </c>
      <c r="LY206">
        <v>1</v>
      </c>
      <c r="LZ206">
        <v>0</v>
      </c>
      <c r="MA206">
        <v>0</v>
      </c>
      <c r="MB206">
        <v>0</v>
      </c>
      <c r="MC206">
        <v>0</v>
      </c>
      <c r="MD206">
        <v>0</v>
      </c>
      <c r="ME206">
        <v>0</v>
      </c>
      <c r="MF206">
        <v>0</v>
      </c>
      <c r="MG206" t="s">
        <v>193</v>
      </c>
      <c r="MH206" t="s">
        <v>109</v>
      </c>
      <c r="MI206" t="s">
        <v>3330</v>
      </c>
      <c r="MJ206">
        <v>0</v>
      </c>
      <c r="MK206">
        <v>1</v>
      </c>
      <c r="ML206">
        <v>0</v>
      </c>
      <c r="MM206" t="s">
        <v>193</v>
      </c>
      <c r="MN206" t="s">
        <v>3710</v>
      </c>
      <c r="MO206">
        <v>1</v>
      </c>
      <c r="MP206">
        <v>1</v>
      </c>
      <c r="MQ206">
        <v>0</v>
      </c>
      <c r="MR206">
        <v>0</v>
      </c>
      <c r="MS206">
        <v>0</v>
      </c>
      <c r="MT206">
        <v>0</v>
      </c>
      <c r="MU206" t="s">
        <v>193</v>
      </c>
      <c r="MV206" t="s">
        <v>193</v>
      </c>
      <c r="MW206" t="s">
        <v>193</v>
      </c>
      <c r="MX206" t="s">
        <v>193</v>
      </c>
      <c r="MY206" t="s">
        <v>193</v>
      </c>
      <c r="MZ206" t="s">
        <v>193</v>
      </c>
      <c r="NA206" t="s">
        <v>4532</v>
      </c>
      <c r="NB206" t="s">
        <v>193</v>
      </c>
      <c r="NC206">
        <v>195566641</v>
      </c>
      <c r="ND206" t="s">
        <v>3708</v>
      </c>
      <c r="NE206" t="s">
        <v>4533</v>
      </c>
      <c r="NF206" t="s">
        <v>193</v>
      </c>
      <c r="NG206" t="s">
        <v>699</v>
      </c>
      <c r="NH206" t="s">
        <v>700</v>
      </c>
      <c r="NI206" t="s">
        <v>611</v>
      </c>
      <c r="NJ206" t="s">
        <v>193</v>
      </c>
      <c r="NK206">
        <v>4</v>
      </c>
    </row>
    <row r="207" spans="1:375" x14ac:dyDescent="0.35">
      <c r="A207" t="s">
        <v>4534</v>
      </c>
      <c r="B207" t="s">
        <v>4535</v>
      </c>
      <c r="C207" t="s">
        <v>3338</v>
      </c>
      <c r="D207">
        <v>1.3888888885655131E-3</v>
      </c>
      <c r="E207" t="s">
        <v>193</v>
      </c>
      <c r="F207" t="s">
        <v>193</v>
      </c>
      <c r="G207" t="s">
        <v>193</v>
      </c>
      <c r="H207" t="s">
        <v>3338</v>
      </c>
      <c r="I207" t="s">
        <v>836</v>
      </c>
      <c r="J207" t="s">
        <v>193</v>
      </c>
      <c r="K207" t="s">
        <v>837</v>
      </c>
      <c r="L207" t="s">
        <v>836</v>
      </c>
      <c r="M207" t="s">
        <v>836</v>
      </c>
      <c r="N207" t="s">
        <v>3712</v>
      </c>
      <c r="O207" t="s">
        <v>193</v>
      </c>
      <c r="P207" t="s">
        <v>4536</v>
      </c>
      <c r="Q207" t="s">
        <v>3712</v>
      </c>
      <c r="R207" t="s">
        <v>3712</v>
      </c>
      <c r="S207" t="s">
        <v>176</v>
      </c>
      <c r="T207" t="s">
        <v>178</v>
      </c>
      <c r="U207" t="s">
        <v>208</v>
      </c>
      <c r="V207" t="s">
        <v>178</v>
      </c>
      <c r="W207" t="s">
        <v>227</v>
      </c>
      <c r="X207" t="s">
        <v>226</v>
      </c>
      <c r="Y207" t="s">
        <v>227</v>
      </c>
      <c r="Z207" t="s">
        <v>559</v>
      </c>
      <c r="AA207" t="s">
        <v>193</v>
      </c>
      <c r="AB207" t="s">
        <v>558</v>
      </c>
      <c r="AC207" t="s">
        <v>559</v>
      </c>
      <c r="AD207" t="s">
        <v>559</v>
      </c>
      <c r="AE207" t="s">
        <v>844</v>
      </c>
      <c r="AF207" t="s">
        <v>193</v>
      </c>
      <c r="AG207" t="s">
        <v>558</v>
      </c>
      <c r="AH207" t="s">
        <v>844</v>
      </c>
      <c r="AI207" t="s">
        <v>844</v>
      </c>
      <c r="AJ207" t="s">
        <v>536</v>
      </c>
      <c r="AK207" t="s">
        <v>490</v>
      </c>
      <c r="AL207" t="s">
        <v>109</v>
      </c>
      <c r="AM207" t="s">
        <v>193</v>
      </c>
      <c r="AN207" t="s">
        <v>109</v>
      </c>
      <c r="AO207" t="s">
        <v>193</v>
      </c>
      <c r="AP207" t="s">
        <v>491</v>
      </c>
      <c r="AQ207" t="s">
        <v>193</v>
      </c>
      <c r="AR207" t="s">
        <v>193</v>
      </c>
      <c r="AS207" t="s">
        <v>496</v>
      </c>
      <c r="AT207" t="s">
        <v>193</v>
      </c>
      <c r="AU207" t="s">
        <v>3554</v>
      </c>
      <c r="AV207">
        <v>0</v>
      </c>
      <c r="AW207">
        <v>0</v>
      </c>
      <c r="AX207">
        <v>0</v>
      </c>
      <c r="AY207">
        <v>1</v>
      </c>
      <c r="AZ207">
        <v>0</v>
      </c>
      <c r="BA207">
        <v>0</v>
      </c>
      <c r="BB207">
        <v>0</v>
      </c>
      <c r="BC207" t="s">
        <v>3953</v>
      </c>
      <c r="BD207" t="s">
        <v>3554</v>
      </c>
      <c r="BE207" t="s">
        <v>112</v>
      </c>
      <c r="BF207">
        <v>1</v>
      </c>
      <c r="BG207">
        <v>0</v>
      </c>
      <c r="BH207">
        <v>0</v>
      </c>
      <c r="BI207">
        <v>0</v>
      </c>
      <c r="BJ207">
        <v>0</v>
      </c>
      <c r="BK207">
        <v>0</v>
      </c>
      <c r="BL207">
        <v>0</v>
      </c>
      <c r="BM207">
        <v>0</v>
      </c>
      <c r="BN207">
        <v>0</v>
      </c>
      <c r="BO207">
        <v>0</v>
      </c>
      <c r="BP207" t="s">
        <v>193</v>
      </c>
      <c r="BQ207" t="s">
        <v>143</v>
      </c>
      <c r="BR207" t="s">
        <v>501</v>
      </c>
      <c r="BS207" t="s">
        <v>193</v>
      </c>
      <c r="BT207" t="s">
        <v>193</v>
      </c>
      <c r="BU207" t="s">
        <v>193</v>
      </c>
      <c r="BV207" t="s">
        <v>193</v>
      </c>
      <c r="BW207" t="s">
        <v>193</v>
      </c>
      <c r="BX207" t="s">
        <v>193</v>
      </c>
      <c r="BY207" t="s">
        <v>193</v>
      </c>
      <c r="BZ207" t="s">
        <v>193</v>
      </c>
      <c r="CA207" t="s">
        <v>193</v>
      </c>
      <c r="CB207" t="s">
        <v>193</v>
      </c>
      <c r="CC207" t="s">
        <v>193</v>
      </c>
      <c r="CD207" t="s">
        <v>193</v>
      </c>
      <c r="CE207" t="s">
        <v>193</v>
      </c>
      <c r="CF207" t="s">
        <v>193</v>
      </c>
      <c r="CG207" t="s">
        <v>193</v>
      </c>
      <c r="CH207" t="s">
        <v>193</v>
      </c>
      <c r="CI207" t="s">
        <v>193</v>
      </c>
      <c r="CJ207" t="s">
        <v>193</v>
      </c>
      <c r="CK207" t="s">
        <v>193</v>
      </c>
      <c r="CL207" t="s">
        <v>193</v>
      </c>
      <c r="CM207" t="s">
        <v>193</v>
      </c>
      <c r="CN207" t="s">
        <v>193</v>
      </c>
      <c r="CO207" t="s">
        <v>193</v>
      </c>
      <c r="CP207" t="s">
        <v>193</v>
      </c>
      <c r="CQ207" t="s">
        <v>193</v>
      </c>
      <c r="CR207" t="s">
        <v>193</v>
      </c>
      <c r="CS207" t="s">
        <v>193</v>
      </c>
      <c r="CT207" t="s">
        <v>193</v>
      </c>
      <c r="CU207" t="s">
        <v>193</v>
      </c>
      <c r="CV207" t="s">
        <v>193</v>
      </c>
      <c r="CW207" t="s">
        <v>193</v>
      </c>
      <c r="CX207" t="s">
        <v>193</v>
      </c>
      <c r="CY207" t="s">
        <v>193</v>
      </c>
      <c r="CZ207" t="s">
        <v>193</v>
      </c>
      <c r="DA207" t="s">
        <v>193</v>
      </c>
      <c r="DB207" t="s">
        <v>193</v>
      </c>
      <c r="DC207" t="s">
        <v>193</v>
      </c>
      <c r="DD207" t="s">
        <v>193</v>
      </c>
      <c r="DE207" t="s">
        <v>193</v>
      </c>
      <c r="DF207" t="s">
        <v>193</v>
      </c>
      <c r="DG207" t="s">
        <v>193</v>
      </c>
      <c r="DH207" t="s">
        <v>193</v>
      </c>
      <c r="DI207" t="s">
        <v>193</v>
      </c>
      <c r="DJ207" t="s">
        <v>193</v>
      </c>
      <c r="DK207" t="s">
        <v>193</v>
      </c>
      <c r="DL207" t="s">
        <v>193</v>
      </c>
      <c r="DM207" t="s">
        <v>193</v>
      </c>
      <c r="DN207" t="s">
        <v>193</v>
      </c>
      <c r="DO207" t="s">
        <v>193</v>
      </c>
      <c r="DP207" t="s">
        <v>193</v>
      </c>
      <c r="DQ207" t="s">
        <v>193</v>
      </c>
      <c r="DR207" t="s">
        <v>193</v>
      </c>
      <c r="DS207" t="s">
        <v>193</v>
      </c>
      <c r="DT207" t="s">
        <v>193</v>
      </c>
      <c r="DU207" t="s">
        <v>193</v>
      </c>
      <c r="DV207" t="s">
        <v>193</v>
      </c>
      <c r="DW207" t="s">
        <v>193</v>
      </c>
      <c r="DX207" t="s">
        <v>193</v>
      </c>
      <c r="DY207" t="s">
        <v>193</v>
      </c>
      <c r="DZ207" t="s">
        <v>193</v>
      </c>
      <c r="EA207" t="s">
        <v>193</v>
      </c>
      <c r="EB207" t="s">
        <v>193</v>
      </c>
      <c r="EC207" t="s">
        <v>193</v>
      </c>
      <c r="ED207" t="s">
        <v>193</v>
      </c>
      <c r="EE207" t="s">
        <v>193</v>
      </c>
      <c r="EF207" t="s">
        <v>193</v>
      </c>
      <c r="EG207" t="s">
        <v>193</v>
      </c>
      <c r="EH207" t="s">
        <v>193</v>
      </c>
      <c r="EI207" t="s">
        <v>193</v>
      </c>
      <c r="EJ207" t="s">
        <v>193</v>
      </c>
      <c r="EK207" t="s">
        <v>193</v>
      </c>
      <c r="EL207" t="s">
        <v>193</v>
      </c>
      <c r="EM207" t="s">
        <v>193</v>
      </c>
      <c r="EN207" t="s">
        <v>193</v>
      </c>
      <c r="EO207" t="s">
        <v>193</v>
      </c>
      <c r="EP207" t="s">
        <v>193</v>
      </c>
      <c r="EQ207" t="s">
        <v>193</v>
      </c>
      <c r="ER207" t="s">
        <v>193</v>
      </c>
      <c r="ES207" t="s">
        <v>193</v>
      </c>
      <c r="ET207" t="s">
        <v>193</v>
      </c>
      <c r="EU207" t="s">
        <v>193</v>
      </c>
      <c r="EV207" t="s">
        <v>193</v>
      </c>
      <c r="EW207" t="s">
        <v>193</v>
      </c>
      <c r="EX207" t="s">
        <v>193</v>
      </c>
      <c r="EY207" t="s">
        <v>193</v>
      </c>
      <c r="EZ207" t="s">
        <v>193</v>
      </c>
      <c r="FA207" t="s">
        <v>193</v>
      </c>
      <c r="FB207" t="s">
        <v>193</v>
      </c>
      <c r="FC207" t="s">
        <v>193</v>
      </c>
      <c r="FD207" t="s">
        <v>193</v>
      </c>
      <c r="FE207" t="s">
        <v>193</v>
      </c>
      <c r="FF207" t="s">
        <v>193</v>
      </c>
      <c r="FG207" t="s">
        <v>193</v>
      </c>
      <c r="FH207" t="s">
        <v>193</v>
      </c>
      <c r="FI207" t="s">
        <v>193</v>
      </c>
      <c r="FJ207" t="s">
        <v>193</v>
      </c>
      <c r="FK207" t="s">
        <v>193</v>
      </c>
      <c r="FL207" t="s">
        <v>193</v>
      </c>
      <c r="FM207" t="s">
        <v>193</v>
      </c>
      <c r="FN207" t="s">
        <v>193</v>
      </c>
      <c r="FO207" t="s">
        <v>193</v>
      </c>
      <c r="FP207" t="s">
        <v>193</v>
      </c>
      <c r="FQ207" t="s">
        <v>193</v>
      </c>
      <c r="FR207" t="s">
        <v>193</v>
      </c>
      <c r="FS207" t="s">
        <v>193</v>
      </c>
      <c r="FT207" t="s">
        <v>193</v>
      </c>
      <c r="FU207" t="s">
        <v>193</v>
      </c>
      <c r="FV207" t="s">
        <v>193</v>
      </c>
      <c r="FW207" t="s">
        <v>193</v>
      </c>
      <c r="FX207" t="s">
        <v>193</v>
      </c>
      <c r="FY207" t="s">
        <v>193</v>
      </c>
      <c r="FZ207" t="s">
        <v>193</v>
      </c>
      <c r="GA207" t="s">
        <v>193</v>
      </c>
      <c r="GB207" t="s">
        <v>193</v>
      </c>
      <c r="GC207" t="s">
        <v>193</v>
      </c>
      <c r="GD207" t="s">
        <v>193</v>
      </c>
      <c r="GE207" t="s">
        <v>193</v>
      </c>
      <c r="GF207" t="s">
        <v>193</v>
      </c>
      <c r="GG207" t="s">
        <v>193</v>
      </c>
      <c r="GH207" t="s">
        <v>193</v>
      </c>
      <c r="GI207" t="s">
        <v>193</v>
      </c>
      <c r="GJ207" t="s">
        <v>193</v>
      </c>
      <c r="GK207" t="s">
        <v>193</v>
      </c>
      <c r="GL207" t="s">
        <v>193</v>
      </c>
      <c r="GM207" t="s">
        <v>193</v>
      </c>
      <c r="GN207" t="s">
        <v>193</v>
      </c>
      <c r="GO207" t="s">
        <v>193</v>
      </c>
      <c r="GP207" t="s">
        <v>193</v>
      </c>
      <c r="GQ207" t="s">
        <v>193</v>
      </c>
      <c r="GR207" t="s">
        <v>193</v>
      </c>
      <c r="GS207" t="s">
        <v>193</v>
      </c>
      <c r="GT207" t="s">
        <v>193</v>
      </c>
      <c r="GU207" t="s">
        <v>193</v>
      </c>
      <c r="GV207" t="s">
        <v>193</v>
      </c>
      <c r="GW207" t="s">
        <v>193</v>
      </c>
      <c r="GX207" t="s">
        <v>193</v>
      </c>
      <c r="GY207" t="s">
        <v>193</v>
      </c>
      <c r="GZ207" t="s">
        <v>193</v>
      </c>
      <c r="HA207" t="s">
        <v>193</v>
      </c>
      <c r="HB207" t="s">
        <v>193</v>
      </c>
      <c r="HC207" t="s">
        <v>193</v>
      </c>
      <c r="HD207" t="s">
        <v>193</v>
      </c>
      <c r="HE207" t="s">
        <v>193</v>
      </c>
      <c r="HF207" t="s">
        <v>193</v>
      </c>
      <c r="HG207" t="s">
        <v>193</v>
      </c>
      <c r="HH207" t="s">
        <v>193</v>
      </c>
      <c r="HI207" t="s">
        <v>193</v>
      </c>
      <c r="HJ207" t="s">
        <v>193</v>
      </c>
      <c r="HK207" t="s">
        <v>193</v>
      </c>
      <c r="HL207" t="s">
        <v>193</v>
      </c>
      <c r="HM207" t="s">
        <v>193</v>
      </c>
      <c r="HN207" t="s">
        <v>193</v>
      </c>
      <c r="HO207" t="s">
        <v>193</v>
      </c>
      <c r="HP207" t="s">
        <v>193</v>
      </c>
      <c r="HQ207" t="s">
        <v>193</v>
      </c>
      <c r="HR207" t="s">
        <v>193</v>
      </c>
      <c r="HS207" t="s">
        <v>193</v>
      </c>
      <c r="HT207" t="s">
        <v>193</v>
      </c>
      <c r="HU207" t="s">
        <v>193</v>
      </c>
      <c r="HV207" t="s">
        <v>193</v>
      </c>
      <c r="HW207" t="s">
        <v>193</v>
      </c>
      <c r="HX207" t="s">
        <v>193</v>
      </c>
      <c r="HY207" t="s">
        <v>193</v>
      </c>
      <c r="HZ207" t="s">
        <v>193</v>
      </c>
      <c r="IA207" t="s">
        <v>193</v>
      </c>
      <c r="IB207" t="s">
        <v>193</v>
      </c>
      <c r="IC207" t="s">
        <v>193</v>
      </c>
      <c r="ID207" t="s">
        <v>193</v>
      </c>
      <c r="IE207" t="s">
        <v>193</v>
      </c>
      <c r="IF207" t="s">
        <v>193</v>
      </c>
      <c r="IG207" t="s">
        <v>193</v>
      </c>
      <c r="IH207" t="s">
        <v>193</v>
      </c>
      <c r="II207" t="s">
        <v>193</v>
      </c>
      <c r="IJ207" t="s">
        <v>193</v>
      </c>
      <c r="IK207" t="s">
        <v>193</v>
      </c>
      <c r="IL207" t="s">
        <v>193</v>
      </c>
      <c r="IM207" t="s">
        <v>193</v>
      </c>
      <c r="IN207" t="s">
        <v>3713</v>
      </c>
      <c r="IO207">
        <v>0</v>
      </c>
      <c r="IP207">
        <v>0</v>
      </c>
      <c r="IQ207">
        <v>1</v>
      </c>
      <c r="IR207">
        <v>1</v>
      </c>
      <c r="IS207">
        <v>0</v>
      </c>
      <c r="IT207">
        <v>1</v>
      </c>
      <c r="IU207">
        <v>0</v>
      </c>
      <c r="IV207">
        <v>0</v>
      </c>
      <c r="IW207" t="s">
        <v>193</v>
      </c>
      <c r="IX207" t="s">
        <v>193</v>
      </c>
      <c r="IY207" t="s">
        <v>193</v>
      </c>
      <c r="IZ207" t="s">
        <v>193</v>
      </c>
      <c r="JA207">
        <v>25</v>
      </c>
      <c r="JB207">
        <v>100</v>
      </c>
      <c r="JC207" t="s">
        <v>193</v>
      </c>
      <c r="JD207" t="s">
        <v>193</v>
      </c>
      <c r="JE207">
        <v>120</v>
      </c>
      <c r="JF207" t="s">
        <v>109</v>
      </c>
      <c r="JG207" t="s">
        <v>193</v>
      </c>
      <c r="JH207" t="s">
        <v>193</v>
      </c>
      <c r="JI207" t="s">
        <v>193</v>
      </c>
      <c r="JJ207" t="s">
        <v>193</v>
      </c>
      <c r="JK207" t="s">
        <v>193</v>
      </c>
      <c r="JL207" t="s">
        <v>193</v>
      </c>
      <c r="JM207" t="s">
        <v>193</v>
      </c>
      <c r="JN207" t="s">
        <v>193</v>
      </c>
      <c r="JO207" t="s">
        <v>193</v>
      </c>
      <c r="JP207" t="s">
        <v>193</v>
      </c>
      <c r="JQ207" t="s">
        <v>193</v>
      </c>
      <c r="JR207" t="s">
        <v>114</v>
      </c>
      <c r="JS207" t="s">
        <v>193</v>
      </c>
      <c r="JT207" t="s">
        <v>193</v>
      </c>
      <c r="JU207" t="s">
        <v>193</v>
      </c>
      <c r="JV207" t="s">
        <v>193</v>
      </c>
      <c r="JW207" t="s">
        <v>193</v>
      </c>
      <c r="JX207" t="s">
        <v>193</v>
      </c>
      <c r="JY207" t="s">
        <v>193</v>
      </c>
      <c r="JZ207" t="s">
        <v>193</v>
      </c>
      <c r="KA207" t="s">
        <v>3599</v>
      </c>
      <c r="KB207">
        <v>0</v>
      </c>
      <c r="KC207">
        <v>1</v>
      </c>
      <c r="KD207">
        <v>1</v>
      </c>
      <c r="KE207">
        <v>0</v>
      </c>
      <c r="KF207">
        <v>0</v>
      </c>
      <c r="KG207">
        <v>0</v>
      </c>
      <c r="KH207">
        <v>0</v>
      </c>
      <c r="KI207">
        <v>0</v>
      </c>
      <c r="KJ207" t="s">
        <v>193</v>
      </c>
      <c r="KK207" t="s">
        <v>109</v>
      </c>
      <c r="KL207" t="s">
        <v>193</v>
      </c>
      <c r="KM207" t="s">
        <v>3554</v>
      </c>
      <c r="KN207">
        <v>0</v>
      </c>
      <c r="KO207">
        <v>0</v>
      </c>
      <c r="KP207">
        <v>0</v>
      </c>
      <c r="KQ207">
        <v>1</v>
      </c>
      <c r="KR207">
        <v>0</v>
      </c>
      <c r="KS207">
        <v>0</v>
      </c>
      <c r="KT207">
        <v>0</v>
      </c>
      <c r="KU207" t="s">
        <v>193</v>
      </c>
      <c r="KV207" t="s">
        <v>193</v>
      </c>
      <c r="KW207" t="s">
        <v>193</v>
      </c>
      <c r="KX207" t="s">
        <v>193</v>
      </c>
      <c r="KY207" t="s">
        <v>193</v>
      </c>
      <c r="KZ207" t="s">
        <v>193</v>
      </c>
      <c r="LA207" t="s">
        <v>193</v>
      </c>
      <c r="LB207" t="s">
        <v>193</v>
      </c>
      <c r="LC207" t="s">
        <v>193</v>
      </c>
      <c r="LD207" t="s">
        <v>193</v>
      </c>
      <c r="LE207" t="s">
        <v>193</v>
      </c>
      <c r="LF207" t="s">
        <v>193</v>
      </c>
      <c r="LG207" t="s">
        <v>193</v>
      </c>
      <c r="LH207" t="s">
        <v>193</v>
      </c>
      <c r="LI207" t="s">
        <v>193</v>
      </c>
      <c r="LJ207" t="s">
        <v>193</v>
      </c>
      <c r="LK207" t="s">
        <v>193</v>
      </c>
      <c r="LL207" t="s">
        <v>193</v>
      </c>
      <c r="LM207" t="s">
        <v>193</v>
      </c>
      <c r="LN207" t="s">
        <v>193</v>
      </c>
      <c r="LO207" t="s">
        <v>193</v>
      </c>
      <c r="LP207" t="s">
        <v>193</v>
      </c>
      <c r="LQ207" t="s">
        <v>193</v>
      </c>
      <c r="LR207" t="s">
        <v>193</v>
      </c>
      <c r="LS207" t="s">
        <v>193</v>
      </c>
      <c r="LT207" t="s">
        <v>193</v>
      </c>
      <c r="LU207" t="s">
        <v>193</v>
      </c>
      <c r="LV207" t="s">
        <v>193</v>
      </c>
      <c r="LW207" t="s">
        <v>193</v>
      </c>
      <c r="LX207" t="s">
        <v>193</v>
      </c>
      <c r="LY207" t="s">
        <v>193</v>
      </c>
      <c r="LZ207" t="s">
        <v>193</v>
      </c>
      <c r="MA207" t="s">
        <v>193</v>
      </c>
      <c r="MB207" t="s">
        <v>193</v>
      </c>
      <c r="MC207" t="s">
        <v>193</v>
      </c>
      <c r="MD207" t="s">
        <v>193</v>
      </c>
      <c r="ME207" t="s">
        <v>193</v>
      </c>
      <c r="MF207" t="s">
        <v>193</v>
      </c>
      <c r="MG207" t="s">
        <v>193</v>
      </c>
      <c r="MH207" t="s">
        <v>193</v>
      </c>
      <c r="MI207" t="s">
        <v>193</v>
      </c>
      <c r="MJ207" t="s">
        <v>193</v>
      </c>
      <c r="MK207" t="s">
        <v>193</v>
      </c>
      <c r="ML207" t="s">
        <v>193</v>
      </c>
      <c r="MM207" t="s">
        <v>193</v>
      </c>
      <c r="MN207" t="s">
        <v>193</v>
      </c>
      <c r="MO207" t="s">
        <v>193</v>
      </c>
      <c r="MP207" t="s">
        <v>193</v>
      </c>
      <c r="MQ207" t="s">
        <v>193</v>
      </c>
      <c r="MR207" t="s">
        <v>193</v>
      </c>
      <c r="MS207" t="s">
        <v>193</v>
      </c>
      <c r="MT207" t="s">
        <v>193</v>
      </c>
      <c r="MU207" t="s">
        <v>193</v>
      </c>
      <c r="MV207" t="s">
        <v>193</v>
      </c>
      <c r="MW207" t="s">
        <v>193</v>
      </c>
      <c r="MX207" t="s">
        <v>193</v>
      </c>
      <c r="MY207" t="s">
        <v>193</v>
      </c>
      <c r="MZ207" t="s">
        <v>193</v>
      </c>
      <c r="NA207" t="s">
        <v>193</v>
      </c>
      <c r="NB207" t="s">
        <v>193</v>
      </c>
      <c r="NC207">
        <v>195566705</v>
      </c>
      <c r="ND207" t="s">
        <v>3711</v>
      </c>
      <c r="NE207" t="s">
        <v>4537</v>
      </c>
      <c r="NF207" t="s">
        <v>193</v>
      </c>
      <c r="NG207" t="s">
        <v>699</v>
      </c>
      <c r="NH207" t="s">
        <v>700</v>
      </c>
      <c r="NI207" t="s">
        <v>611</v>
      </c>
      <c r="NJ207" t="s">
        <v>193</v>
      </c>
      <c r="NK207">
        <v>5</v>
      </c>
    </row>
    <row r="208" spans="1:375" x14ac:dyDescent="0.35">
      <c r="A208" t="s">
        <v>4538</v>
      </c>
      <c r="B208" t="s">
        <v>4539</v>
      </c>
      <c r="C208" t="s">
        <v>3338</v>
      </c>
      <c r="D208">
        <v>2.0833333328482695E-3</v>
      </c>
      <c r="E208" t="s">
        <v>193</v>
      </c>
      <c r="F208" t="s">
        <v>193</v>
      </c>
      <c r="G208" t="s">
        <v>193</v>
      </c>
      <c r="H208" t="s">
        <v>3338</v>
      </c>
      <c r="I208" t="s">
        <v>836</v>
      </c>
      <c r="J208" t="s">
        <v>193</v>
      </c>
      <c r="K208" t="s">
        <v>837</v>
      </c>
      <c r="L208" t="s">
        <v>836</v>
      </c>
      <c r="M208" t="s">
        <v>836</v>
      </c>
      <c r="N208" t="s">
        <v>3712</v>
      </c>
      <c r="O208" t="s">
        <v>193</v>
      </c>
      <c r="P208" t="s">
        <v>4536</v>
      </c>
      <c r="Q208" t="s">
        <v>3712</v>
      </c>
      <c r="R208" t="s">
        <v>3712</v>
      </c>
      <c r="S208" t="s">
        <v>176</v>
      </c>
      <c r="T208" t="s">
        <v>178</v>
      </c>
      <c r="U208" t="s">
        <v>208</v>
      </c>
      <c r="V208" t="s">
        <v>178</v>
      </c>
      <c r="W208" t="s">
        <v>227</v>
      </c>
      <c r="X208" t="s">
        <v>226</v>
      </c>
      <c r="Y208" t="s">
        <v>227</v>
      </c>
      <c r="Z208" t="s">
        <v>559</v>
      </c>
      <c r="AA208" t="s">
        <v>193</v>
      </c>
      <c r="AB208" t="s">
        <v>558</v>
      </c>
      <c r="AC208" t="s">
        <v>559</v>
      </c>
      <c r="AD208" t="s">
        <v>559</v>
      </c>
      <c r="AE208" t="s">
        <v>844</v>
      </c>
      <c r="AF208" t="s">
        <v>193</v>
      </c>
      <c r="AG208" t="s">
        <v>558</v>
      </c>
      <c r="AH208" t="s">
        <v>844</v>
      </c>
      <c r="AI208" t="s">
        <v>844</v>
      </c>
      <c r="AJ208" t="s">
        <v>536</v>
      </c>
      <c r="AK208" t="s">
        <v>3317</v>
      </c>
      <c r="AL208" t="s">
        <v>109</v>
      </c>
      <c r="AM208" t="s">
        <v>193</v>
      </c>
      <c r="AN208" t="s">
        <v>109</v>
      </c>
      <c r="AO208" t="s">
        <v>193</v>
      </c>
      <c r="AP208" t="s">
        <v>494</v>
      </c>
      <c r="AQ208" t="s">
        <v>193</v>
      </c>
      <c r="AR208" t="s">
        <v>193</v>
      </c>
      <c r="AS208" t="s">
        <v>193</v>
      </c>
      <c r="AT208" t="s">
        <v>193</v>
      </c>
      <c r="AU208" t="s">
        <v>193</v>
      </c>
      <c r="AV208" t="s">
        <v>193</v>
      </c>
      <c r="AW208" t="s">
        <v>193</v>
      </c>
      <c r="AX208" t="s">
        <v>193</v>
      </c>
      <c r="AY208" t="s">
        <v>193</v>
      </c>
      <c r="AZ208" t="s">
        <v>193</v>
      </c>
      <c r="BA208" t="s">
        <v>193</v>
      </c>
      <c r="BB208" t="s">
        <v>193</v>
      </c>
      <c r="BC208" t="s">
        <v>193</v>
      </c>
      <c r="BD208" t="s">
        <v>193</v>
      </c>
      <c r="BE208" t="s">
        <v>193</v>
      </c>
      <c r="BF208" t="s">
        <v>193</v>
      </c>
      <c r="BG208" t="s">
        <v>193</v>
      </c>
      <c r="BH208" t="s">
        <v>193</v>
      </c>
      <c r="BI208" t="s">
        <v>193</v>
      </c>
      <c r="BJ208" t="s">
        <v>193</v>
      </c>
      <c r="BK208" t="s">
        <v>193</v>
      </c>
      <c r="BL208" t="s">
        <v>193</v>
      </c>
      <c r="BM208" t="s">
        <v>193</v>
      </c>
      <c r="BN208" t="s">
        <v>193</v>
      </c>
      <c r="BO208" t="s">
        <v>193</v>
      </c>
      <c r="BP208" t="s">
        <v>193</v>
      </c>
      <c r="BQ208" t="s">
        <v>193</v>
      </c>
      <c r="BR208" t="s">
        <v>193</v>
      </c>
      <c r="BS208" t="s">
        <v>193</v>
      </c>
      <c r="BT208" t="s">
        <v>193</v>
      </c>
      <c r="BU208" t="s">
        <v>193</v>
      </c>
      <c r="BV208" t="s">
        <v>193</v>
      </c>
      <c r="BW208" t="s">
        <v>193</v>
      </c>
      <c r="BX208" t="s">
        <v>193</v>
      </c>
      <c r="BY208" t="s">
        <v>193</v>
      </c>
      <c r="BZ208" t="s">
        <v>193</v>
      </c>
      <c r="CA208" t="s">
        <v>193</v>
      </c>
      <c r="CB208" t="s">
        <v>193</v>
      </c>
      <c r="CC208" t="s">
        <v>193</v>
      </c>
      <c r="CD208" t="s">
        <v>193</v>
      </c>
      <c r="CE208" t="s">
        <v>193</v>
      </c>
      <c r="CF208" t="s">
        <v>193</v>
      </c>
      <c r="CG208" t="s">
        <v>193</v>
      </c>
      <c r="CH208" t="s">
        <v>193</v>
      </c>
      <c r="CI208" t="s">
        <v>193</v>
      </c>
      <c r="CJ208" t="s">
        <v>193</v>
      </c>
      <c r="CK208" t="s">
        <v>193</v>
      </c>
      <c r="CL208" t="s">
        <v>193</v>
      </c>
      <c r="CM208" t="s">
        <v>193</v>
      </c>
      <c r="CN208" t="s">
        <v>193</v>
      </c>
      <c r="CO208" t="s">
        <v>193</v>
      </c>
      <c r="CP208" t="s">
        <v>193</v>
      </c>
      <c r="CQ208" t="s">
        <v>193</v>
      </c>
      <c r="CR208" t="s">
        <v>193</v>
      </c>
      <c r="CS208" t="s">
        <v>193</v>
      </c>
      <c r="CT208" t="s">
        <v>193</v>
      </c>
      <c r="CU208" t="s">
        <v>193</v>
      </c>
      <c r="CV208" t="s">
        <v>193</v>
      </c>
      <c r="CW208" t="s">
        <v>193</v>
      </c>
      <c r="CX208" t="s">
        <v>193</v>
      </c>
      <c r="CY208" t="s">
        <v>193</v>
      </c>
      <c r="CZ208" t="s">
        <v>193</v>
      </c>
      <c r="DA208" t="s">
        <v>193</v>
      </c>
      <c r="DB208" t="s">
        <v>193</v>
      </c>
      <c r="DC208" t="s">
        <v>193</v>
      </c>
      <c r="DD208" t="s">
        <v>193</v>
      </c>
      <c r="DE208" t="s">
        <v>193</v>
      </c>
      <c r="DF208" t="s">
        <v>193</v>
      </c>
      <c r="DG208" t="s">
        <v>193</v>
      </c>
      <c r="DH208" t="s">
        <v>193</v>
      </c>
      <c r="DI208" t="s">
        <v>193</v>
      </c>
      <c r="DJ208" t="s">
        <v>193</v>
      </c>
      <c r="DK208" t="s">
        <v>193</v>
      </c>
      <c r="DL208" t="s">
        <v>193</v>
      </c>
      <c r="DM208" t="s">
        <v>193</v>
      </c>
      <c r="DN208" t="s">
        <v>193</v>
      </c>
      <c r="DO208" t="s">
        <v>193</v>
      </c>
      <c r="DP208" t="s">
        <v>193</v>
      </c>
      <c r="DQ208" t="s">
        <v>193</v>
      </c>
      <c r="DR208" t="s">
        <v>193</v>
      </c>
      <c r="DS208" t="s">
        <v>193</v>
      </c>
      <c r="DT208" t="s">
        <v>193</v>
      </c>
      <c r="DU208" t="s">
        <v>193</v>
      </c>
      <c r="DV208" t="s">
        <v>193</v>
      </c>
      <c r="DW208" t="s">
        <v>193</v>
      </c>
      <c r="DX208" t="s">
        <v>193</v>
      </c>
      <c r="DY208" t="s">
        <v>193</v>
      </c>
      <c r="DZ208" t="s">
        <v>193</v>
      </c>
      <c r="EA208" t="s">
        <v>193</v>
      </c>
      <c r="EB208" t="s">
        <v>193</v>
      </c>
      <c r="EC208" t="s">
        <v>193</v>
      </c>
      <c r="ED208" t="s">
        <v>193</v>
      </c>
      <c r="EE208" t="s">
        <v>193</v>
      </c>
      <c r="EF208" t="s">
        <v>193</v>
      </c>
      <c r="EG208" t="s">
        <v>193</v>
      </c>
      <c r="EH208" t="s">
        <v>193</v>
      </c>
      <c r="EI208" t="s">
        <v>193</v>
      </c>
      <c r="EJ208" t="s">
        <v>193</v>
      </c>
      <c r="EK208" t="s">
        <v>193</v>
      </c>
      <c r="EL208" t="s">
        <v>193</v>
      </c>
      <c r="EM208" t="s">
        <v>193</v>
      </c>
      <c r="EN208" t="s">
        <v>193</v>
      </c>
      <c r="EO208" t="s">
        <v>193</v>
      </c>
      <c r="EP208" t="s">
        <v>193</v>
      </c>
      <c r="EQ208" t="s">
        <v>193</v>
      </c>
      <c r="ER208" t="s">
        <v>193</v>
      </c>
      <c r="ES208" t="s">
        <v>193</v>
      </c>
      <c r="ET208" t="s">
        <v>193</v>
      </c>
      <c r="EU208" t="s">
        <v>193</v>
      </c>
      <c r="EV208" t="s">
        <v>193</v>
      </c>
      <c r="EW208" t="s">
        <v>193</v>
      </c>
      <c r="EX208" t="s">
        <v>193</v>
      </c>
      <c r="EY208" t="s">
        <v>193</v>
      </c>
      <c r="EZ208" t="s">
        <v>193</v>
      </c>
      <c r="FA208" t="s">
        <v>193</v>
      </c>
      <c r="FB208" t="s">
        <v>193</v>
      </c>
      <c r="FC208" t="s">
        <v>193</v>
      </c>
      <c r="FD208" t="s">
        <v>193</v>
      </c>
      <c r="FE208" t="s">
        <v>193</v>
      </c>
      <c r="FF208" t="s">
        <v>193</v>
      </c>
      <c r="FG208" t="s">
        <v>193</v>
      </c>
      <c r="FH208" t="s">
        <v>193</v>
      </c>
      <c r="FI208" t="s">
        <v>193</v>
      </c>
      <c r="FJ208" t="s">
        <v>193</v>
      </c>
      <c r="FK208" t="s">
        <v>193</v>
      </c>
      <c r="FL208" t="s">
        <v>193</v>
      </c>
      <c r="FM208" t="s">
        <v>193</v>
      </c>
      <c r="FN208" t="s">
        <v>193</v>
      </c>
      <c r="FO208" t="s">
        <v>193</v>
      </c>
      <c r="FP208" t="s">
        <v>193</v>
      </c>
      <c r="FQ208" t="s">
        <v>193</v>
      </c>
      <c r="FR208" t="s">
        <v>193</v>
      </c>
      <c r="FS208" t="s">
        <v>193</v>
      </c>
      <c r="FT208" t="s">
        <v>193</v>
      </c>
      <c r="FU208" t="s">
        <v>193</v>
      </c>
      <c r="FV208" t="s">
        <v>193</v>
      </c>
      <c r="FW208" t="s">
        <v>193</v>
      </c>
      <c r="FX208" t="s">
        <v>193</v>
      </c>
      <c r="FY208" t="s">
        <v>193</v>
      </c>
      <c r="FZ208" t="s">
        <v>193</v>
      </c>
      <c r="GA208" t="s">
        <v>193</v>
      </c>
      <c r="GB208" t="s">
        <v>193</v>
      </c>
      <c r="GC208" t="s">
        <v>193</v>
      </c>
      <c r="GD208" t="s">
        <v>193</v>
      </c>
      <c r="GE208" t="s">
        <v>193</v>
      </c>
      <c r="GF208" t="s">
        <v>193</v>
      </c>
      <c r="GG208" t="s">
        <v>193</v>
      </c>
      <c r="GH208" t="s">
        <v>193</v>
      </c>
      <c r="GI208" t="s">
        <v>193</v>
      </c>
      <c r="GJ208" t="s">
        <v>193</v>
      </c>
      <c r="GK208" t="s">
        <v>193</v>
      </c>
      <c r="GL208" t="s">
        <v>193</v>
      </c>
      <c r="GM208" t="s">
        <v>193</v>
      </c>
      <c r="GN208" t="s">
        <v>193</v>
      </c>
      <c r="GO208" t="s">
        <v>193</v>
      </c>
      <c r="GP208" t="s">
        <v>193</v>
      </c>
      <c r="GQ208" t="s">
        <v>193</v>
      </c>
      <c r="GR208" t="s">
        <v>193</v>
      </c>
      <c r="GS208" t="s">
        <v>193</v>
      </c>
      <c r="GT208" t="s">
        <v>193</v>
      </c>
      <c r="GU208" t="s">
        <v>193</v>
      </c>
      <c r="GV208" t="s">
        <v>193</v>
      </c>
      <c r="GW208" t="s">
        <v>193</v>
      </c>
      <c r="GX208" t="s">
        <v>193</v>
      </c>
      <c r="GY208" t="s">
        <v>193</v>
      </c>
      <c r="GZ208" t="s">
        <v>193</v>
      </c>
      <c r="HA208" t="s">
        <v>193</v>
      </c>
      <c r="HB208" t="s">
        <v>193</v>
      </c>
      <c r="HC208" t="s">
        <v>193</v>
      </c>
      <c r="HD208" t="s">
        <v>193</v>
      </c>
      <c r="HE208" t="s">
        <v>193</v>
      </c>
      <c r="HF208" t="s">
        <v>193</v>
      </c>
      <c r="HG208" t="s">
        <v>193</v>
      </c>
      <c r="HH208" t="s">
        <v>193</v>
      </c>
      <c r="HI208" t="s">
        <v>193</v>
      </c>
      <c r="HJ208" t="s">
        <v>193</v>
      </c>
      <c r="HK208" t="s">
        <v>193</v>
      </c>
      <c r="HL208" t="s">
        <v>193</v>
      </c>
      <c r="HM208" t="s">
        <v>193</v>
      </c>
      <c r="HN208" t="s">
        <v>193</v>
      </c>
      <c r="HO208" t="s">
        <v>193</v>
      </c>
      <c r="HP208" t="s">
        <v>193</v>
      </c>
      <c r="HQ208" t="s">
        <v>193</v>
      </c>
      <c r="HR208" t="s">
        <v>193</v>
      </c>
      <c r="HS208" t="s">
        <v>193</v>
      </c>
      <c r="HT208" t="s">
        <v>193</v>
      </c>
      <c r="HU208" t="s">
        <v>193</v>
      </c>
      <c r="HV208" t="s">
        <v>193</v>
      </c>
      <c r="HW208" t="s">
        <v>193</v>
      </c>
      <c r="HX208" t="s">
        <v>193</v>
      </c>
      <c r="HY208" t="s">
        <v>193</v>
      </c>
      <c r="HZ208" t="s">
        <v>193</v>
      </c>
      <c r="IA208" t="s">
        <v>193</v>
      </c>
      <c r="IB208" t="s">
        <v>193</v>
      </c>
      <c r="IC208" t="s">
        <v>193</v>
      </c>
      <c r="ID208" t="s">
        <v>193</v>
      </c>
      <c r="IE208" t="s">
        <v>193</v>
      </c>
      <c r="IF208" t="s">
        <v>193</v>
      </c>
      <c r="IG208" t="s">
        <v>193</v>
      </c>
      <c r="IH208" t="s">
        <v>193</v>
      </c>
      <c r="II208" t="s">
        <v>193</v>
      </c>
      <c r="IJ208" t="s">
        <v>193</v>
      </c>
      <c r="IK208" t="s">
        <v>193</v>
      </c>
      <c r="IL208" t="s">
        <v>193</v>
      </c>
      <c r="IM208" t="s">
        <v>193</v>
      </c>
      <c r="IN208" t="s">
        <v>193</v>
      </c>
      <c r="IO208" t="s">
        <v>193</v>
      </c>
      <c r="IP208" t="s">
        <v>193</v>
      </c>
      <c r="IQ208" t="s">
        <v>193</v>
      </c>
      <c r="IR208" t="s">
        <v>193</v>
      </c>
      <c r="IS208" t="s">
        <v>193</v>
      </c>
      <c r="IT208" t="s">
        <v>193</v>
      </c>
      <c r="IU208" t="s">
        <v>193</v>
      </c>
      <c r="IV208" t="s">
        <v>193</v>
      </c>
      <c r="IW208" t="s">
        <v>193</v>
      </c>
      <c r="IX208" t="s">
        <v>193</v>
      </c>
      <c r="IY208" t="s">
        <v>193</v>
      </c>
      <c r="IZ208" t="s">
        <v>193</v>
      </c>
      <c r="JA208" t="s">
        <v>193</v>
      </c>
      <c r="JB208" t="s">
        <v>193</v>
      </c>
      <c r="JC208" t="s">
        <v>193</v>
      </c>
      <c r="JD208" t="s">
        <v>193</v>
      </c>
      <c r="JE208" t="s">
        <v>193</v>
      </c>
      <c r="JF208" t="s">
        <v>193</v>
      </c>
      <c r="JG208" t="s">
        <v>193</v>
      </c>
      <c r="JH208" t="s">
        <v>193</v>
      </c>
      <c r="JI208" t="s">
        <v>193</v>
      </c>
      <c r="JJ208" t="s">
        <v>193</v>
      </c>
      <c r="JK208" t="s">
        <v>193</v>
      </c>
      <c r="JL208" t="s">
        <v>193</v>
      </c>
      <c r="JM208" t="s">
        <v>193</v>
      </c>
      <c r="JN208" t="s">
        <v>193</v>
      </c>
      <c r="JO208" t="s">
        <v>193</v>
      </c>
      <c r="JP208" t="s">
        <v>193</v>
      </c>
      <c r="JQ208" t="s">
        <v>193</v>
      </c>
      <c r="JR208" t="s">
        <v>193</v>
      </c>
      <c r="JS208" t="s">
        <v>193</v>
      </c>
      <c r="JT208" t="s">
        <v>193</v>
      </c>
      <c r="JU208" t="s">
        <v>193</v>
      </c>
      <c r="JV208" t="s">
        <v>193</v>
      </c>
      <c r="JW208" t="s">
        <v>193</v>
      </c>
      <c r="JX208" t="s">
        <v>193</v>
      </c>
      <c r="JY208" t="s">
        <v>193</v>
      </c>
      <c r="JZ208" t="s">
        <v>193</v>
      </c>
      <c r="KA208" t="s">
        <v>193</v>
      </c>
      <c r="KB208" t="s">
        <v>193</v>
      </c>
      <c r="KC208" t="s">
        <v>193</v>
      </c>
      <c r="KD208" t="s">
        <v>193</v>
      </c>
      <c r="KE208" t="s">
        <v>193</v>
      </c>
      <c r="KF208" t="s">
        <v>193</v>
      </c>
      <c r="KG208" t="s">
        <v>193</v>
      </c>
      <c r="KH208" t="s">
        <v>193</v>
      </c>
      <c r="KI208" t="s">
        <v>193</v>
      </c>
      <c r="KJ208" t="s">
        <v>193</v>
      </c>
      <c r="KK208" t="s">
        <v>193</v>
      </c>
      <c r="KL208" t="s">
        <v>193</v>
      </c>
      <c r="KM208" t="s">
        <v>193</v>
      </c>
      <c r="KN208" t="s">
        <v>193</v>
      </c>
      <c r="KO208" t="s">
        <v>193</v>
      </c>
      <c r="KP208" t="s">
        <v>193</v>
      </c>
      <c r="KQ208" t="s">
        <v>193</v>
      </c>
      <c r="KR208" t="s">
        <v>193</v>
      </c>
      <c r="KS208" t="s">
        <v>193</v>
      </c>
      <c r="KT208" t="s">
        <v>193</v>
      </c>
      <c r="KU208" t="s">
        <v>109</v>
      </c>
      <c r="KV208" t="s">
        <v>1670</v>
      </c>
      <c r="KW208" t="s">
        <v>193</v>
      </c>
      <c r="KX208" t="s">
        <v>193</v>
      </c>
      <c r="KY208" t="s">
        <v>193</v>
      </c>
      <c r="KZ208" t="s">
        <v>193</v>
      </c>
      <c r="LA208" t="s">
        <v>193</v>
      </c>
      <c r="LB208" t="s">
        <v>193</v>
      </c>
      <c r="LC208" t="s">
        <v>193</v>
      </c>
      <c r="LD208" t="s">
        <v>193</v>
      </c>
      <c r="LE208" t="s">
        <v>193</v>
      </c>
      <c r="LF208" t="s">
        <v>193</v>
      </c>
      <c r="LG208" t="s">
        <v>193</v>
      </c>
      <c r="LH208" t="s">
        <v>193</v>
      </c>
      <c r="LI208" t="s">
        <v>193</v>
      </c>
      <c r="LJ208" t="s">
        <v>193</v>
      </c>
      <c r="LK208" t="s">
        <v>193</v>
      </c>
      <c r="LL208" t="s">
        <v>193</v>
      </c>
      <c r="LM208" t="s">
        <v>193</v>
      </c>
      <c r="LN208" t="s">
        <v>193</v>
      </c>
      <c r="LO208" t="s">
        <v>193</v>
      </c>
      <c r="LP208" t="s">
        <v>193</v>
      </c>
      <c r="LQ208" t="s">
        <v>193</v>
      </c>
      <c r="LR208" t="s">
        <v>193</v>
      </c>
      <c r="LS208" t="s">
        <v>193</v>
      </c>
      <c r="LT208" t="s">
        <v>193</v>
      </c>
      <c r="LU208" t="s">
        <v>193</v>
      </c>
      <c r="LV208" t="s">
        <v>193</v>
      </c>
      <c r="LW208" t="s">
        <v>193</v>
      </c>
      <c r="LX208" t="s">
        <v>193</v>
      </c>
      <c r="LY208" t="s">
        <v>193</v>
      </c>
      <c r="LZ208" t="s">
        <v>193</v>
      </c>
      <c r="MA208" t="s">
        <v>193</v>
      </c>
      <c r="MB208" t="s">
        <v>193</v>
      </c>
      <c r="MC208" t="s">
        <v>193</v>
      </c>
      <c r="MD208" t="s">
        <v>193</v>
      </c>
      <c r="ME208" t="s">
        <v>193</v>
      </c>
      <c r="MF208" t="s">
        <v>193</v>
      </c>
      <c r="MG208" t="s">
        <v>193</v>
      </c>
      <c r="MH208" t="s">
        <v>109</v>
      </c>
      <c r="MI208" t="s">
        <v>3469</v>
      </c>
      <c r="MJ208">
        <v>1</v>
      </c>
      <c r="MK208">
        <v>0</v>
      </c>
      <c r="ML208">
        <v>0</v>
      </c>
      <c r="MM208" t="s">
        <v>193</v>
      </c>
      <c r="MN208" t="s">
        <v>3715</v>
      </c>
      <c r="MO208">
        <v>0</v>
      </c>
      <c r="MP208">
        <v>1</v>
      </c>
      <c r="MQ208">
        <v>1</v>
      </c>
      <c r="MR208">
        <v>0</v>
      </c>
      <c r="MS208">
        <v>0</v>
      </c>
      <c r="MT208">
        <v>0</v>
      </c>
      <c r="MU208" t="s">
        <v>193</v>
      </c>
      <c r="MV208" t="s">
        <v>193</v>
      </c>
      <c r="MW208" t="s">
        <v>193</v>
      </c>
      <c r="MX208" t="s">
        <v>193</v>
      </c>
      <c r="MY208" t="s">
        <v>193</v>
      </c>
      <c r="MZ208" t="s">
        <v>193</v>
      </c>
      <c r="NA208" t="s">
        <v>193</v>
      </c>
      <c r="NB208" t="s">
        <v>193</v>
      </c>
      <c r="NC208">
        <v>195566707</v>
      </c>
      <c r="ND208" t="s">
        <v>3714</v>
      </c>
      <c r="NE208" t="s">
        <v>4540</v>
      </c>
      <c r="NF208" t="s">
        <v>193</v>
      </c>
      <c r="NG208" t="s">
        <v>699</v>
      </c>
      <c r="NH208" t="s">
        <v>700</v>
      </c>
      <c r="NI208" t="s">
        <v>611</v>
      </c>
      <c r="NJ208" t="s">
        <v>193</v>
      </c>
      <c r="NK208">
        <v>6</v>
      </c>
    </row>
    <row r="209" spans="1:375" x14ac:dyDescent="0.35">
      <c r="A209" t="s">
        <v>4541</v>
      </c>
      <c r="B209" t="s">
        <v>4542</v>
      </c>
      <c r="C209" t="s">
        <v>3355</v>
      </c>
      <c r="D209">
        <v>1.7676767681471326E-3</v>
      </c>
      <c r="E209" t="s">
        <v>193</v>
      </c>
      <c r="F209" t="s">
        <v>193</v>
      </c>
      <c r="G209" t="s">
        <v>193</v>
      </c>
      <c r="H209" t="s">
        <v>3355</v>
      </c>
      <c r="I209" t="s">
        <v>836</v>
      </c>
      <c r="J209" t="s">
        <v>193</v>
      </c>
      <c r="K209" t="s">
        <v>837</v>
      </c>
      <c r="L209" t="s">
        <v>836</v>
      </c>
      <c r="M209" t="s">
        <v>836</v>
      </c>
      <c r="N209" t="s">
        <v>3712</v>
      </c>
      <c r="O209" t="s">
        <v>193</v>
      </c>
      <c r="P209" t="s">
        <v>4536</v>
      </c>
      <c r="Q209" t="s">
        <v>3712</v>
      </c>
      <c r="R209" t="s">
        <v>3712</v>
      </c>
      <c r="S209" t="s">
        <v>176</v>
      </c>
      <c r="T209" t="s">
        <v>178</v>
      </c>
      <c r="U209" t="s">
        <v>208</v>
      </c>
      <c r="V209" t="s">
        <v>178</v>
      </c>
      <c r="W209" t="s">
        <v>227</v>
      </c>
      <c r="X209" t="s">
        <v>226</v>
      </c>
      <c r="Y209" t="s">
        <v>227</v>
      </c>
      <c r="Z209" t="s">
        <v>559</v>
      </c>
      <c r="AA209" t="s">
        <v>193</v>
      </c>
      <c r="AB209" t="s">
        <v>558</v>
      </c>
      <c r="AC209" t="s">
        <v>559</v>
      </c>
      <c r="AD209" t="s">
        <v>559</v>
      </c>
      <c r="AE209" t="s">
        <v>844</v>
      </c>
      <c r="AF209" t="s">
        <v>193</v>
      </c>
      <c r="AG209" t="s">
        <v>558</v>
      </c>
      <c r="AH209" t="s">
        <v>844</v>
      </c>
      <c r="AI209" t="s">
        <v>844</v>
      </c>
      <c r="AJ209" t="s">
        <v>536</v>
      </c>
      <c r="AK209" t="s">
        <v>490</v>
      </c>
      <c r="AL209" t="s">
        <v>109</v>
      </c>
      <c r="AM209" t="s">
        <v>193</v>
      </c>
      <c r="AN209" t="s">
        <v>109</v>
      </c>
      <c r="AO209" t="s">
        <v>193</v>
      </c>
      <c r="AP209" t="s">
        <v>491</v>
      </c>
      <c r="AQ209" t="s">
        <v>193</v>
      </c>
      <c r="AR209" t="s">
        <v>193</v>
      </c>
      <c r="AS209" t="s">
        <v>496</v>
      </c>
      <c r="AT209" t="s">
        <v>193</v>
      </c>
      <c r="AU209" t="s">
        <v>4543</v>
      </c>
      <c r="AV209">
        <v>0</v>
      </c>
      <c r="AW209">
        <v>1</v>
      </c>
      <c r="AX209">
        <v>0</v>
      </c>
      <c r="AY209">
        <v>1</v>
      </c>
      <c r="AZ209">
        <v>0</v>
      </c>
      <c r="BA209">
        <v>0</v>
      </c>
      <c r="BB209">
        <v>0</v>
      </c>
      <c r="BC209" t="s">
        <v>130</v>
      </c>
      <c r="BD209" t="s">
        <v>701</v>
      </c>
      <c r="BE209" t="s">
        <v>112</v>
      </c>
      <c r="BF209">
        <v>1</v>
      </c>
      <c r="BG209">
        <v>0</v>
      </c>
      <c r="BH209">
        <v>0</v>
      </c>
      <c r="BI209">
        <v>0</v>
      </c>
      <c r="BJ209">
        <v>0</v>
      </c>
      <c r="BK209">
        <v>0</v>
      </c>
      <c r="BL209">
        <v>0</v>
      </c>
      <c r="BM209">
        <v>0</v>
      </c>
      <c r="BN209">
        <v>0</v>
      </c>
      <c r="BO209">
        <v>0</v>
      </c>
      <c r="BP209" t="s">
        <v>193</v>
      </c>
      <c r="BQ209" t="s">
        <v>143</v>
      </c>
      <c r="BR209" t="s">
        <v>501</v>
      </c>
      <c r="BS209" t="s">
        <v>193</v>
      </c>
      <c r="BT209" t="s">
        <v>193</v>
      </c>
      <c r="BU209" t="s">
        <v>193</v>
      </c>
      <c r="BV209" t="s">
        <v>193</v>
      </c>
      <c r="BW209" t="s">
        <v>193</v>
      </c>
      <c r="BX209" t="s">
        <v>193</v>
      </c>
      <c r="BY209" t="s">
        <v>193</v>
      </c>
      <c r="BZ209" t="s">
        <v>193</v>
      </c>
      <c r="CA209" t="s">
        <v>193</v>
      </c>
      <c r="CB209" t="s">
        <v>193</v>
      </c>
      <c r="CC209" t="s">
        <v>193</v>
      </c>
      <c r="CD209" t="s">
        <v>193</v>
      </c>
      <c r="CE209" t="s">
        <v>193</v>
      </c>
      <c r="CF209" t="s">
        <v>193</v>
      </c>
      <c r="CG209" t="s">
        <v>193</v>
      </c>
      <c r="CH209" t="s">
        <v>193</v>
      </c>
      <c r="CI209" t="s">
        <v>193</v>
      </c>
      <c r="CJ209" t="s">
        <v>193</v>
      </c>
      <c r="CK209" t="s">
        <v>193</v>
      </c>
      <c r="CL209" t="s">
        <v>193</v>
      </c>
      <c r="CM209" t="s">
        <v>193</v>
      </c>
      <c r="CN209" t="s">
        <v>193</v>
      </c>
      <c r="CO209" t="s">
        <v>193</v>
      </c>
      <c r="CP209" t="s">
        <v>193</v>
      </c>
      <c r="CQ209" t="s">
        <v>193</v>
      </c>
      <c r="CR209" t="s">
        <v>193</v>
      </c>
      <c r="CS209" t="s">
        <v>193</v>
      </c>
      <c r="CT209" t="s">
        <v>193</v>
      </c>
      <c r="CU209" t="s">
        <v>193</v>
      </c>
      <c r="CV209" t="s">
        <v>193</v>
      </c>
      <c r="CW209" t="s">
        <v>193</v>
      </c>
      <c r="CX209" t="s">
        <v>193</v>
      </c>
      <c r="CY209" t="s">
        <v>193</v>
      </c>
      <c r="CZ209" t="s">
        <v>193</v>
      </c>
      <c r="DA209" t="s">
        <v>193</v>
      </c>
      <c r="DB209" t="s">
        <v>193</v>
      </c>
      <c r="DC209" t="s">
        <v>193</v>
      </c>
      <c r="DD209" t="s">
        <v>193</v>
      </c>
      <c r="DE209" t="s">
        <v>193</v>
      </c>
      <c r="DF209" t="s">
        <v>193</v>
      </c>
      <c r="DG209" t="s">
        <v>193</v>
      </c>
      <c r="DH209" t="s">
        <v>193</v>
      </c>
      <c r="DI209" t="s">
        <v>193</v>
      </c>
      <c r="DJ209" t="s">
        <v>193</v>
      </c>
      <c r="DK209" t="s">
        <v>193</v>
      </c>
      <c r="DL209" t="s">
        <v>193</v>
      </c>
      <c r="DM209" t="s">
        <v>193</v>
      </c>
      <c r="DN209" t="s">
        <v>193</v>
      </c>
      <c r="DO209" t="s">
        <v>193</v>
      </c>
      <c r="DP209" t="s">
        <v>193</v>
      </c>
      <c r="DQ209" t="s">
        <v>193</v>
      </c>
      <c r="DR209" t="s">
        <v>193</v>
      </c>
      <c r="DS209" t="s">
        <v>193</v>
      </c>
      <c r="DT209" t="s">
        <v>193</v>
      </c>
      <c r="DU209" t="s">
        <v>193</v>
      </c>
      <c r="DV209" t="s">
        <v>193</v>
      </c>
      <c r="DW209" t="s">
        <v>193</v>
      </c>
      <c r="DX209" t="s">
        <v>193</v>
      </c>
      <c r="DY209" t="s">
        <v>193</v>
      </c>
      <c r="DZ209" t="s">
        <v>193</v>
      </c>
      <c r="EA209" t="s">
        <v>193</v>
      </c>
      <c r="EB209" t="s">
        <v>193</v>
      </c>
      <c r="EC209" t="s">
        <v>193</v>
      </c>
      <c r="ED209" t="s">
        <v>193</v>
      </c>
      <c r="EE209" t="s">
        <v>193</v>
      </c>
      <c r="EF209" t="s">
        <v>193</v>
      </c>
      <c r="EG209" t="s">
        <v>193</v>
      </c>
      <c r="EH209" t="s">
        <v>193</v>
      </c>
      <c r="EI209" t="s">
        <v>193</v>
      </c>
      <c r="EJ209" t="s">
        <v>193</v>
      </c>
      <c r="EK209" t="s">
        <v>193</v>
      </c>
      <c r="EL209" t="s">
        <v>193</v>
      </c>
      <c r="EM209" t="s">
        <v>193</v>
      </c>
      <c r="EN209" t="s">
        <v>504</v>
      </c>
      <c r="EO209">
        <v>0</v>
      </c>
      <c r="EP209">
        <v>1</v>
      </c>
      <c r="EQ209">
        <v>1</v>
      </c>
      <c r="ER209">
        <v>1</v>
      </c>
      <c r="ES209">
        <v>1</v>
      </c>
      <c r="ET209">
        <v>0</v>
      </c>
      <c r="EU209">
        <v>0</v>
      </c>
      <c r="EV209">
        <v>1</v>
      </c>
      <c r="EW209">
        <v>0</v>
      </c>
      <c r="EX209" t="s">
        <v>193</v>
      </c>
      <c r="EY209" t="s">
        <v>193</v>
      </c>
      <c r="EZ209" t="s">
        <v>193</v>
      </c>
      <c r="FA209" t="s">
        <v>193</v>
      </c>
      <c r="FB209" t="s">
        <v>193</v>
      </c>
      <c r="FC209" t="s">
        <v>193</v>
      </c>
      <c r="FD209" t="s">
        <v>193</v>
      </c>
      <c r="FE209" t="s">
        <v>193</v>
      </c>
      <c r="FF209">
        <v>25</v>
      </c>
      <c r="FG209" t="s">
        <v>109</v>
      </c>
      <c r="FH209">
        <v>25</v>
      </c>
      <c r="FI209" t="s">
        <v>132</v>
      </c>
      <c r="FJ209" t="s">
        <v>193</v>
      </c>
      <c r="FK209" t="s">
        <v>193</v>
      </c>
      <c r="FL209" t="s">
        <v>193</v>
      </c>
      <c r="FM209" t="s">
        <v>193</v>
      </c>
      <c r="FN209" t="s">
        <v>193</v>
      </c>
      <c r="FO209" t="s">
        <v>193</v>
      </c>
      <c r="FP209" t="s">
        <v>193</v>
      </c>
      <c r="FQ209" t="s">
        <v>193</v>
      </c>
      <c r="FR209" t="s">
        <v>193</v>
      </c>
      <c r="FS209" t="s">
        <v>193</v>
      </c>
      <c r="FT209" t="s">
        <v>193</v>
      </c>
      <c r="FU209" t="s">
        <v>109</v>
      </c>
      <c r="FV209">
        <v>25</v>
      </c>
      <c r="FW209" t="s">
        <v>193</v>
      </c>
      <c r="FX209" t="s">
        <v>193</v>
      </c>
      <c r="FY209">
        <v>25</v>
      </c>
      <c r="FZ209" t="s">
        <v>132</v>
      </c>
      <c r="GA209" t="s">
        <v>109</v>
      </c>
      <c r="GB209">
        <v>100</v>
      </c>
      <c r="GC209" t="s">
        <v>193</v>
      </c>
      <c r="GD209" t="s">
        <v>193</v>
      </c>
      <c r="GE209">
        <v>100</v>
      </c>
      <c r="GF209" t="s">
        <v>132</v>
      </c>
      <c r="GG209" t="s">
        <v>109</v>
      </c>
      <c r="GH209">
        <v>50</v>
      </c>
      <c r="GI209" t="s">
        <v>193</v>
      </c>
      <c r="GJ209" t="s">
        <v>193</v>
      </c>
      <c r="GK209" t="s">
        <v>193</v>
      </c>
      <c r="GL209">
        <v>50</v>
      </c>
      <c r="GM209" t="s">
        <v>109</v>
      </c>
      <c r="GN209" t="s">
        <v>193</v>
      </c>
      <c r="GO209" t="s">
        <v>193</v>
      </c>
      <c r="GP209" t="s">
        <v>193</v>
      </c>
      <c r="GQ209" t="s">
        <v>193</v>
      </c>
      <c r="GR209" t="s">
        <v>193</v>
      </c>
      <c r="GS209" t="s">
        <v>193</v>
      </c>
      <c r="GT209" t="s">
        <v>193</v>
      </c>
      <c r="GU209" t="s">
        <v>193</v>
      </c>
      <c r="GV209" t="s">
        <v>193</v>
      </c>
      <c r="GW209" t="s">
        <v>193</v>
      </c>
      <c r="GX209" t="s">
        <v>193</v>
      </c>
      <c r="GY209" t="s">
        <v>193</v>
      </c>
      <c r="GZ209" t="s">
        <v>114</v>
      </c>
      <c r="HA209" t="s">
        <v>193</v>
      </c>
      <c r="HB209" t="s">
        <v>193</v>
      </c>
      <c r="HC209" t="s">
        <v>193</v>
      </c>
      <c r="HD209" t="s">
        <v>193</v>
      </c>
      <c r="HE209" t="s">
        <v>193</v>
      </c>
      <c r="HF209" t="s">
        <v>193</v>
      </c>
      <c r="HG209" t="s">
        <v>193</v>
      </c>
      <c r="HH209" t="s">
        <v>193</v>
      </c>
      <c r="HI209" t="s">
        <v>193</v>
      </c>
      <c r="HJ209" t="s">
        <v>193</v>
      </c>
      <c r="HK209" t="s">
        <v>193</v>
      </c>
      <c r="HL209" t="s">
        <v>193</v>
      </c>
      <c r="HM209" t="s">
        <v>193</v>
      </c>
      <c r="HN209" t="s">
        <v>193</v>
      </c>
      <c r="HO209" t="s">
        <v>193</v>
      </c>
      <c r="HP209" t="s">
        <v>193</v>
      </c>
      <c r="HQ209" t="s">
        <v>193</v>
      </c>
      <c r="HR209" t="s">
        <v>193</v>
      </c>
      <c r="HS209" t="s">
        <v>193</v>
      </c>
      <c r="HT209" t="s">
        <v>193</v>
      </c>
      <c r="HU209" t="s">
        <v>193</v>
      </c>
      <c r="HV209" t="s">
        <v>193</v>
      </c>
      <c r="HW209" t="s">
        <v>193</v>
      </c>
      <c r="HX209" t="s">
        <v>193</v>
      </c>
      <c r="HY209" t="s">
        <v>193</v>
      </c>
      <c r="HZ209" t="s">
        <v>114</v>
      </c>
      <c r="IA209" t="s">
        <v>114</v>
      </c>
      <c r="IB209" t="s">
        <v>109</v>
      </c>
      <c r="IC209" t="s">
        <v>176</v>
      </c>
      <c r="ID209" t="s">
        <v>789</v>
      </c>
      <c r="IE209" t="s">
        <v>178</v>
      </c>
      <c r="IF209" t="s">
        <v>789</v>
      </c>
      <c r="IG209" t="s">
        <v>193</v>
      </c>
      <c r="IH209" t="s">
        <v>193</v>
      </c>
      <c r="II209" t="s">
        <v>193</v>
      </c>
      <c r="IJ209" t="s">
        <v>193</v>
      </c>
      <c r="IK209" t="s">
        <v>193</v>
      </c>
      <c r="IL209" t="s">
        <v>193</v>
      </c>
      <c r="IM209" t="s">
        <v>193</v>
      </c>
      <c r="IN209" t="s">
        <v>3717</v>
      </c>
      <c r="IO209">
        <v>1</v>
      </c>
      <c r="IP209">
        <v>1</v>
      </c>
      <c r="IQ209">
        <v>1</v>
      </c>
      <c r="IR209">
        <v>1</v>
      </c>
      <c r="IS209">
        <v>0</v>
      </c>
      <c r="IT209">
        <v>1</v>
      </c>
      <c r="IU209">
        <v>1</v>
      </c>
      <c r="IV209">
        <v>0</v>
      </c>
      <c r="IW209" t="s">
        <v>3553</v>
      </c>
      <c r="IX209" t="s">
        <v>193</v>
      </c>
      <c r="IY209">
        <v>1000</v>
      </c>
      <c r="IZ209">
        <v>700</v>
      </c>
      <c r="JA209">
        <v>100</v>
      </c>
      <c r="JB209">
        <v>150</v>
      </c>
      <c r="JC209" t="s">
        <v>193</v>
      </c>
      <c r="JD209">
        <v>150</v>
      </c>
      <c r="JE209">
        <v>150</v>
      </c>
      <c r="JF209" t="s">
        <v>109</v>
      </c>
      <c r="JG209" t="s">
        <v>193</v>
      </c>
      <c r="JH209" t="s">
        <v>193</v>
      </c>
      <c r="JI209" t="s">
        <v>193</v>
      </c>
      <c r="JJ209" t="s">
        <v>193</v>
      </c>
      <c r="JK209" t="s">
        <v>193</v>
      </c>
      <c r="JL209" t="s">
        <v>193</v>
      </c>
      <c r="JM209" t="s">
        <v>193</v>
      </c>
      <c r="JN209" t="s">
        <v>193</v>
      </c>
      <c r="JO209" t="s">
        <v>193</v>
      </c>
      <c r="JP209" t="s">
        <v>193</v>
      </c>
      <c r="JQ209" t="s">
        <v>193</v>
      </c>
      <c r="JR209" t="s">
        <v>114</v>
      </c>
      <c r="JS209" t="s">
        <v>193</v>
      </c>
      <c r="JT209" t="s">
        <v>193</v>
      </c>
      <c r="JU209" t="s">
        <v>193</v>
      </c>
      <c r="JV209" t="s">
        <v>193</v>
      </c>
      <c r="JW209" t="s">
        <v>193</v>
      </c>
      <c r="JX209" t="s">
        <v>193</v>
      </c>
      <c r="JY209" t="s">
        <v>193</v>
      </c>
      <c r="JZ209" t="s">
        <v>193</v>
      </c>
      <c r="KA209" t="s">
        <v>3336</v>
      </c>
      <c r="KB209">
        <v>0</v>
      </c>
      <c r="KC209">
        <v>1</v>
      </c>
      <c r="KD209">
        <v>1</v>
      </c>
      <c r="KE209">
        <v>1</v>
      </c>
      <c r="KF209">
        <v>0</v>
      </c>
      <c r="KG209">
        <v>0</v>
      </c>
      <c r="KH209">
        <v>0</v>
      </c>
      <c r="KI209">
        <v>0</v>
      </c>
      <c r="KJ209" t="s">
        <v>193</v>
      </c>
      <c r="KK209" t="s">
        <v>109</v>
      </c>
      <c r="KL209" t="s">
        <v>193</v>
      </c>
      <c r="KM209" t="s">
        <v>3554</v>
      </c>
      <c r="KN209">
        <v>0</v>
      </c>
      <c r="KO209">
        <v>0</v>
      </c>
      <c r="KP209">
        <v>0</v>
      </c>
      <c r="KQ209">
        <v>1</v>
      </c>
      <c r="KR209">
        <v>0</v>
      </c>
      <c r="KS209">
        <v>0</v>
      </c>
      <c r="KT209">
        <v>0</v>
      </c>
      <c r="KU209" t="s">
        <v>193</v>
      </c>
      <c r="KV209" t="s">
        <v>193</v>
      </c>
      <c r="KW209" t="s">
        <v>193</v>
      </c>
      <c r="KX209" t="s">
        <v>193</v>
      </c>
      <c r="KY209" t="s">
        <v>193</v>
      </c>
      <c r="KZ209" t="s">
        <v>193</v>
      </c>
      <c r="LA209" t="s">
        <v>193</v>
      </c>
      <c r="LB209" t="s">
        <v>193</v>
      </c>
      <c r="LC209" t="s">
        <v>193</v>
      </c>
      <c r="LD209" t="s">
        <v>193</v>
      </c>
      <c r="LE209" t="s">
        <v>193</v>
      </c>
      <c r="LF209" t="s">
        <v>193</v>
      </c>
      <c r="LG209" t="s">
        <v>193</v>
      </c>
      <c r="LH209" t="s">
        <v>193</v>
      </c>
      <c r="LI209" t="s">
        <v>193</v>
      </c>
      <c r="LJ209" t="s">
        <v>193</v>
      </c>
      <c r="LK209" t="s">
        <v>193</v>
      </c>
      <c r="LL209" t="s">
        <v>193</v>
      </c>
      <c r="LM209" t="s">
        <v>193</v>
      </c>
      <c r="LN209" t="s">
        <v>193</v>
      </c>
      <c r="LO209" t="s">
        <v>193</v>
      </c>
      <c r="LP209" t="s">
        <v>193</v>
      </c>
      <c r="LQ209" t="s">
        <v>193</v>
      </c>
      <c r="LR209" t="s">
        <v>193</v>
      </c>
      <c r="LS209" t="s">
        <v>193</v>
      </c>
      <c r="LT209" t="s">
        <v>193</v>
      </c>
      <c r="LU209" t="s">
        <v>193</v>
      </c>
      <c r="LV209" t="s">
        <v>193</v>
      </c>
      <c r="LW209" t="s">
        <v>193</v>
      </c>
      <c r="LX209" t="s">
        <v>193</v>
      </c>
      <c r="LY209" t="s">
        <v>193</v>
      </c>
      <c r="LZ209" t="s">
        <v>193</v>
      </c>
      <c r="MA209" t="s">
        <v>193</v>
      </c>
      <c r="MB209" t="s">
        <v>193</v>
      </c>
      <c r="MC209" t="s">
        <v>193</v>
      </c>
      <c r="MD209" t="s">
        <v>193</v>
      </c>
      <c r="ME209" t="s">
        <v>193</v>
      </c>
      <c r="MF209" t="s">
        <v>193</v>
      </c>
      <c r="MG209" t="s">
        <v>193</v>
      </c>
      <c r="MH209" t="s">
        <v>193</v>
      </c>
      <c r="MI209" t="s">
        <v>193</v>
      </c>
      <c r="MJ209" t="s">
        <v>193</v>
      </c>
      <c r="MK209" t="s">
        <v>193</v>
      </c>
      <c r="ML209" t="s">
        <v>193</v>
      </c>
      <c r="MM209" t="s">
        <v>193</v>
      </c>
      <c r="MN209" t="s">
        <v>193</v>
      </c>
      <c r="MO209" t="s">
        <v>193</v>
      </c>
      <c r="MP209" t="s">
        <v>193</v>
      </c>
      <c r="MQ209" t="s">
        <v>193</v>
      </c>
      <c r="MR209" t="s">
        <v>193</v>
      </c>
      <c r="MS209" t="s">
        <v>193</v>
      </c>
      <c r="MT209" t="s">
        <v>193</v>
      </c>
      <c r="MU209" t="s">
        <v>193</v>
      </c>
      <c r="MV209" t="s">
        <v>193</v>
      </c>
      <c r="MW209" t="s">
        <v>193</v>
      </c>
      <c r="MX209" t="s">
        <v>193</v>
      </c>
      <c r="MY209" t="s">
        <v>193</v>
      </c>
      <c r="MZ209" t="s">
        <v>193</v>
      </c>
      <c r="NA209" t="s">
        <v>4544</v>
      </c>
      <c r="NB209" t="s">
        <v>193</v>
      </c>
      <c r="NC209">
        <v>195566717</v>
      </c>
      <c r="ND209" t="s">
        <v>3716</v>
      </c>
      <c r="NE209" t="s">
        <v>4545</v>
      </c>
      <c r="NF209" t="s">
        <v>193</v>
      </c>
      <c r="NG209" t="s">
        <v>699</v>
      </c>
      <c r="NH209" t="s">
        <v>700</v>
      </c>
      <c r="NI209" t="s">
        <v>611</v>
      </c>
      <c r="NJ209" t="s">
        <v>193</v>
      </c>
      <c r="NK209">
        <v>7</v>
      </c>
    </row>
    <row r="210" spans="1:375" x14ac:dyDescent="0.35">
      <c r="A210" t="s">
        <v>4546</v>
      </c>
      <c r="B210" t="s">
        <v>4547</v>
      </c>
      <c r="C210" t="s">
        <v>3355</v>
      </c>
      <c r="D210">
        <v>2.0833333328482695E-3</v>
      </c>
      <c r="E210" t="s">
        <v>193</v>
      </c>
      <c r="F210" t="s">
        <v>193</v>
      </c>
      <c r="G210" t="s">
        <v>193</v>
      </c>
      <c r="H210" t="s">
        <v>3355</v>
      </c>
      <c r="I210" t="s">
        <v>836</v>
      </c>
      <c r="J210" t="s">
        <v>193</v>
      </c>
      <c r="K210" t="s">
        <v>837</v>
      </c>
      <c r="L210" t="s">
        <v>836</v>
      </c>
      <c r="M210" t="s">
        <v>836</v>
      </c>
      <c r="N210" t="s">
        <v>3712</v>
      </c>
      <c r="O210" t="s">
        <v>193</v>
      </c>
      <c r="P210" t="s">
        <v>4536</v>
      </c>
      <c r="Q210" t="s">
        <v>3712</v>
      </c>
      <c r="R210" t="s">
        <v>3712</v>
      </c>
      <c r="S210" t="s">
        <v>176</v>
      </c>
      <c r="T210" t="s">
        <v>178</v>
      </c>
      <c r="U210" t="s">
        <v>208</v>
      </c>
      <c r="V210" t="s">
        <v>178</v>
      </c>
      <c r="W210" t="s">
        <v>227</v>
      </c>
      <c r="X210" t="s">
        <v>226</v>
      </c>
      <c r="Y210" t="s">
        <v>227</v>
      </c>
      <c r="Z210" t="s">
        <v>559</v>
      </c>
      <c r="AA210" t="s">
        <v>193</v>
      </c>
      <c r="AB210" t="s">
        <v>558</v>
      </c>
      <c r="AC210" t="s">
        <v>559</v>
      </c>
      <c r="AD210" t="s">
        <v>559</v>
      </c>
      <c r="AE210" t="s">
        <v>844</v>
      </c>
      <c r="AF210" t="s">
        <v>193</v>
      </c>
      <c r="AG210" t="s">
        <v>558</v>
      </c>
      <c r="AH210" t="s">
        <v>844</v>
      </c>
      <c r="AI210" t="s">
        <v>844</v>
      </c>
      <c r="AJ210" t="s">
        <v>536</v>
      </c>
      <c r="AK210" t="s">
        <v>3317</v>
      </c>
      <c r="AL210" t="s">
        <v>109</v>
      </c>
      <c r="AM210" t="s">
        <v>193</v>
      </c>
      <c r="AN210" t="s">
        <v>109</v>
      </c>
      <c r="AO210" t="s">
        <v>193</v>
      </c>
      <c r="AP210" t="s">
        <v>494</v>
      </c>
      <c r="AQ210" t="s">
        <v>193</v>
      </c>
      <c r="AR210" t="s">
        <v>193</v>
      </c>
      <c r="AS210" t="s">
        <v>193</v>
      </c>
      <c r="AT210" t="s">
        <v>193</v>
      </c>
      <c r="AU210" t="s">
        <v>193</v>
      </c>
      <c r="AV210" t="s">
        <v>193</v>
      </c>
      <c r="AW210" t="s">
        <v>193</v>
      </c>
      <c r="AX210" t="s">
        <v>193</v>
      </c>
      <c r="AY210" t="s">
        <v>193</v>
      </c>
      <c r="AZ210" t="s">
        <v>193</v>
      </c>
      <c r="BA210" t="s">
        <v>193</v>
      </c>
      <c r="BB210" t="s">
        <v>193</v>
      </c>
      <c r="BC210" t="s">
        <v>193</v>
      </c>
      <c r="BD210" t="s">
        <v>193</v>
      </c>
      <c r="BE210" t="s">
        <v>193</v>
      </c>
      <c r="BF210" t="s">
        <v>193</v>
      </c>
      <c r="BG210" t="s">
        <v>193</v>
      </c>
      <c r="BH210" t="s">
        <v>193</v>
      </c>
      <c r="BI210" t="s">
        <v>193</v>
      </c>
      <c r="BJ210" t="s">
        <v>193</v>
      </c>
      <c r="BK210" t="s">
        <v>193</v>
      </c>
      <c r="BL210" t="s">
        <v>193</v>
      </c>
      <c r="BM210" t="s">
        <v>193</v>
      </c>
      <c r="BN210" t="s">
        <v>193</v>
      </c>
      <c r="BO210" t="s">
        <v>193</v>
      </c>
      <c r="BP210" t="s">
        <v>193</v>
      </c>
      <c r="BQ210" t="s">
        <v>193</v>
      </c>
      <c r="BR210" t="s">
        <v>193</v>
      </c>
      <c r="BS210" t="s">
        <v>193</v>
      </c>
      <c r="BT210" t="s">
        <v>193</v>
      </c>
      <c r="BU210" t="s">
        <v>193</v>
      </c>
      <c r="BV210" t="s">
        <v>193</v>
      </c>
      <c r="BW210" t="s">
        <v>193</v>
      </c>
      <c r="BX210" t="s">
        <v>193</v>
      </c>
      <c r="BY210" t="s">
        <v>193</v>
      </c>
      <c r="BZ210" t="s">
        <v>193</v>
      </c>
      <c r="CA210" t="s">
        <v>193</v>
      </c>
      <c r="CB210" t="s">
        <v>193</v>
      </c>
      <c r="CC210" t="s">
        <v>193</v>
      </c>
      <c r="CD210" t="s">
        <v>193</v>
      </c>
      <c r="CE210" t="s">
        <v>193</v>
      </c>
      <c r="CF210" t="s">
        <v>193</v>
      </c>
      <c r="CG210" t="s">
        <v>193</v>
      </c>
      <c r="CH210" t="s">
        <v>193</v>
      </c>
      <c r="CI210" t="s">
        <v>193</v>
      </c>
      <c r="CJ210" t="s">
        <v>193</v>
      </c>
      <c r="CK210" t="s">
        <v>193</v>
      </c>
      <c r="CL210" t="s">
        <v>193</v>
      </c>
      <c r="CM210" t="s">
        <v>193</v>
      </c>
      <c r="CN210" t="s">
        <v>193</v>
      </c>
      <c r="CO210" t="s">
        <v>193</v>
      </c>
      <c r="CP210" t="s">
        <v>193</v>
      </c>
      <c r="CQ210" t="s">
        <v>193</v>
      </c>
      <c r="CR210" t="s">
        <v>193</v>
      </c>
      <c r="CS210" t="s">
        <v>193</v>
      </c>
      <c r="CT210" t="s">
        <v>193</v>
      </c>
      <c r="CU210" t="s">
        <v>193</v>
      </c>
      <c r="CV210" t="s">
        <v>193</v>
      </c>
      <c r="CW210" t="s">
        <v>193</v>
      </c>
      <c r="CX210" t="s">
        <v>193</v>
      </c>
      <c r="CY210" t="s">
        <v>193</v>
      </c>
      <c r="CZ210" t="s">
        <v>193</v>
      </c>
      <c r="DA210" t="s">
        <v>193</v>
      </c>
      <c r="DB210" t="s">
        <v>193</v>
      </c>
      <c r="DC210" t="s">
        <v>193</v>
      </c>
      <c r="DD210" t="s">
        <v>193</v>
      </c>
      <c r="DE210" t="s">
        <v>193</v>
      </c>
      <c r="DF210" t="s">
        <v>193</v>
      </c>
      <c r="DG210" t="s">
        <v>193</v>
      </c>
      <c r="DH210" t="s">
        <v>193</v>
      </c>
      <c r="DI210" t="s">
        <v>193</v>
      </c>
      <c r="DJ210" t="s">
        <v>193</v>
      </c>
      <c r="DK210" t="s">
        <v>193</v>
      </c>
      <c r="DL210" t="s">
        <v>193</v>
      </c>
      <c r="DM210" t="s">
        <v>193</v>
      </c>
      <c r="DN210" t="s">
        <v>193</v>
      </c>
      <c r="DO210" t="s">
        <v>193</v>
      </c>
      <c r="DP210" t="s">
        <v>193</v>
      </c>
      <c r="DQ210" t="s">
        <v>193</v>
      </c>
      <c r="DR210" t="s">
        <v>193</v>
      </c>
      <c r="DS210" t="s">
        <v>193</v>
      </c>
      <c r="DT210" t="s">
        <v>193</v>
      </c>
      <c r="DU210" t="s">
        <v>193</v>
      </c>
      <c r="DV210" t="s">
        <v>193</v>
      </c>
      <c r="DW210" t="s">
        <v>193</v>
      </c>
      <c r="DX210" t="s">
        <v>193</v>
      </c>
      <c r="DY210" t="s">
        <v>193</v>
      </c>
      <c r="DZ210" t="s">
        <v>193</v>
      </c>
      <c r="EA210" t="s">
        <v>193</v>
      </c>
      <c r="EB210" t="s">
        <v>193</v>
      </c>
      <c r="EC210" t="s">
        <v>193</v>
      </c>
      <c r="ED210" t="s">
        <v>193</v>
      </c>
      <c r="EE210" t="s">
        <v>193</v>
      </c>
      <c r="EF210" t="s">
        <v>193</v>
      </c>
      <c r="EG210" t="s">
        <v>193</v>
      </c>
      <c r="EH210" t="s">
        <v>193</v>
      </c>
      <c r="EI210" t="s">
        <v>193</v>
      </c>
      <c r="EJ210" t="s">
        <v>193</v>
      </c>
      <c r="EK210" t="s">
        <v>193</v>
      </c>
      <c r="EL210" t="s">
        <v>193</v>
      </c>
      <c r="EM210" t="s">
        <v>193</v>
      </c>
      <c r="EN210" t="s">
        <v>193</v>
      </c>
      <c r="EO210" t="s">
        <v>193</v>
      </c>
      <c r="EP210" t="s">
        <v>193</v>
      </c>
      <c r="EQ210" t="s">
        <v>193</v>
      </c>
      <c r="ER210" t="s">
        <v>193</v>
      </c>
      <c r="ES210" t="s">
        <v>193</v>
      </c>
      <c r="ET210" t="s">
        <v>193</v>
      </c>
      <c r="EU210" t="s">
        <v>193</v>
      </c>
      <c r="EV210" t="s">
        <v>193</v>
      </c>
      <c r="EW210" t="s">
        <v>193</v>
      </c>
      <c r="EX210" t="s">
        <v>193</v>
      </c>
      <c r="EY210" t="s">
        <v>193</v>
      </c>
      <c r="EZ210" t="s">
        <v>193</v>
      </c>
      <c r="FA210" t="s">
        <v>193</v>
      </c>
      <c r="FB210" t="s">
        <v>193</v>
      </c>
      <c r="FC210" t="s">
        <v>193</v>
      </c>
      <c r="FD210" t="s">
        <v>193</v>
      </c>
      <c r="FE210" t="s">
        <v>193</v>
      </c>
      <c r="FF210" t="s">
        <v>193</v>
      </c>
      <c r="FG210" t="s">
        <v>193</v>
      </c>
      <c r="FH210" t="s">
        <v>193</v>
      </c>
      <c r="FI210" t="s">
        <v>193</v>
      </c>
      <c r="FJ210" t="s">
        <v>193</v>
      </c>
      <c r="FK210" t="s">
        <v>193</v>
      </c>
      <c r="FL210" t="s">
        <v>193</v>
      </c>
      <c r="FM210" t="s">
        <v>193</v>
      </c>
      <c r="FN210" t="s">
        <v>193</v>
      </c>
      <c r="FO210" t="s">
        <v>193</v>
      </c>
      <c r="FP210" t="s">
        <v>193</v>
      </c>
      <c r="FQ210" t="s">
        <v>193</v>
      </c>
      <c r="FR210" t="s">
        <v>193</v>
      </c>
      <c r="FS210" t="s">
        <v>193</v>
      </c>
      <c r="FT210" t="s">
        <v>193</v>
      </c>
      <c r="FU210" t="s">
        <v>193</v>
      </c>
      <c r="FV210" t="s">
        <v>193</v>
      </c>
      <c r="FW210" t="s">
        <v>193</v>
      </c>
      <c r="FX210" t="s">
        <v>193</v>
      </c>
      <c r="FY210" t="s">
        <v>193</v>
      </c>
      <c r="FZ210" t="s">
        <v>193</v>
      </c>
      <c r="GA210" t="s">
        <v>193</v>
      </c>
      <c r="GB210" t="s">
        <v>193</v>
      </c>
      <c r="GC210" t="s">
        <v>193</v>
      </c>
      <c r="GD210" t="s">
        <v>193</v>
      </c>
      <c r="GE210" t="s">
        <v>193</v>
      </c>
      <c r="GF210" t="s">
        <v>193</v>
      </c>
      <c r="GG210" t="s">
        <v>193</v>
      </c>
      <c r="GH210" t="s">
        <v>193</v>
      </c>
      <c r="GI210" t="s">
        <v>193</v>
      </c>
      <c r="GJ210" t="s">
        <v>193</v>
      </c>
      <c r="GK210" t="s">
        <v>193</v>
      </c>
      <c r="GL210" t="s">
        <v>193</v>
      </c>
      <c r="GM210" t="s">
        <v>193</v>
      </c>
      <c r="GN210" t="s">
        <v>193</v>
      </c>
      <c r="GO210" t="s">
        <v>193</v>
      </c>
      <c r="GP210" t="s">
        <v>193</v>
      </c>
      <c r="GQ210" t="s">
        <v>193</v>
      </c>
      <c r="GR210" t="s">
        <v>193</v>
      </c>
      <c r="GS210" t="s">
        <v>193</v>
      </c>
      <c r="GT210" t="s">
        <v>193</v>
      </c>
      <c r="GU210" t="s">
        <v>193</v>
      </c>
      <c r="GV210" t="s">
        <v>193</v>
      </c>
      <c r="GW210" t="s">
        <v>193</v>
      </c>
      <c r="GX210" t="s">
        <v>193</v>
      </c>
      <c r="GY210" t="s">
        <v>193</v>
      </c>
      <c r="GZ210" t="s">
        <v>193</v>
      </c>
      <c r="HA210" t="s">
        <v>193</v>
      </c>
      <c r="HB210" t="s">
        <v>193</v>
      </c>
      <c r="HC210" t="s">
        <v>193</v>
      </c>
      <c r="HD210" t="s">
        <v>193</v>
      </c>
      <c r="HE210" t="s">
        <v>193</v>
      </c>
      <c r="HF210" t="s">
        <v>193</v>
      </c>
      <c r="HG210" t="s">
        <v>193</v>
      </c>
      <c r="HH210" t="s">
        <v>193</v>
      </c>
      <c r="HI210" t="s">
        <v>193</v>
      </c>
      <c r="HJ210" t="s">
        <v>193</v>
      </c>
      <c r="HK210" t="s">
        <v>193</v>
      </c>
      <c r="HL210" t="s">
        <v>193</v>
      </c>
      <c r="HM210" t="s">
        <v>193</v>
      </c>
      <c r="HN210" t="s">
        <v>193</v>
      </c>
      <c r="HO210" t="s">
        <v>193</v>
      </c>
      <c r="HP210" t="s">
        <v>193</v>
      </c>
      <c r="HQ210" t="s">
        <v>193</v>
      </c>
      <c r="HR210" t="s">
        <v>193</v>
      </c>
      <c r="HS210" t="s">
        <v>193</v>
      </c>
      <c r="HT210" t="s">
        <v>193</v>
      </c>
      <c r="HU210" t="s">
        <v>193</v>
      </c>
      <c r="HV210" t="s">
        <v>193</v>
      </c>
      <c r="HW210" t="s">
        <v>193</v>
      </c>
      <c r="HX210" t="s">
        <v>193</v>
      </c>
      <c r="HY210" t="s">
        <v>193</v>
      </c>
      <c r="HZ210" t="s">
        <v>193</v>
      </c>
      <c r="IA210" t="s">
        <v>193</v>
      </c>
      <c r="IB210" t="s">
        <v>193</v>
      </c>
      <c r="IC210" t="s">
        <v>193</v>
      </c>
      <c r="ID210" t="s">
        <v>193</v>
      </c>
      <c r="IE210" t="s">
        <v>193</v>
      </c>
      <c r="IF210" t="s">
        <v>193</v>
      </c>
      <c r="IG210" t="s">
        <v>193</v>
      </c>
      <c r="IH210" t="s">
        <v>193</v>
      </c>
      <c r="II210" t="s">
        <v>193</v>
      </c>
      <c r="IJ210" t="s">
        <v>193</v>
      </c>
      <c r="IK210" t="s">
        <v>193</v>
      </c>
      <c r="IL210" t="s">
        <v>193</v>
      </c>
      <c r="IM210" t="s">
        <v>193</v>
      </c>
      <c r="IN210" t="s">
        <v>193</v>
      </c>
      <c r="IO210" t="s">
        <v>193</v>
      </c>
      <c r="IP210" t="s">
        <v>193</v>
      </c>
      <c r="IQ210" t="s">
        <v>193</v>
      </c>
      <c r="IR210" t="s">
        <v>193</v>
      </c>
      <c r="IS210" t="s">
        <v>193</v>
      </c>
      <c r="IT210" t="s">
        <v>193</v>
      </c>
      <c r="IU210" t="s">
        <v>193</v>
      </c>
      <c r="IV210" t="s">
        <v>193</v>
      </c>
      <c r="IW210" t="s">
        <v>193</v>
      </c>
      <c r="IX210" t="s">
        <v>193</v>
      </c>
      <c r="IY210" t="s">
        <v>193</v>
      </c>
      <c r="IZ210" t="s">
        <v>193</v>
      </c>
      <c r="JA210" t="s">
        <v>193</v>
      </c>
      <c r="JB210" t="s">
        <v>193</v>
      </c>
      <c r="JC210" t="s">
        <v>193</v>
      </c>
      <c r="JD210" t="s">
        <v>193</v>
      </c>
      <c r="JE210" t="s">
        <v>193</v>
      </c>
      <c r="JF210" t="s">
        <v>193</v>
      </c>
      <c r="JG210" t="s">
        <v>193</v>
      </c>
      <c r="JH210" t="s">
        <v>193</v>
      </c>
      <c r="JI210" t="s">
        <v>193</v>
      </c>
      <c r="JJ210" t="s">
        <v>193</v>
      </c>
      <c r="JK210" t="s">
        <v>193</v>
      </c>
      <c r="JL210" t="s">
        <v>193</v>
      </c>
      <c r="JM210" t="s">
        <v>193</v>
      </c>
      <c r="JN210" t="s">
        <v>193</v>
      </c>
      <c r="JO210" t="s">
        <v>193</v>
      </c>
      <c r="JP210" t="s">
        <v>193</v>
      </c>
      <c r="JQ210" t="s">
        <v>193</v>
      </c>
      <c r="JR210" t="s">
        <v>193</v>
      </c>
      <c r="JS210" t="s">
        <v>193</v>
      </c>
      <c r="JT210" t="s">
        <v>193</v>
      </c>
      <c r="JU210" t="s">
        <v>193</v>
      </c>
      <c r="JV210" t="s">
        <v>193</v>
      </c>
      <c r="JW210" t="s">
        <v>193</v>
      </c>
      <c r="JX210" t="s">
        <v>193</v>
      </c>
      <c r="JY210" t="s">
        <v>193</v>
      </c>
      <c r="JZ210" t="s">
        <v>193</v>
      </c>
      <c r="KA210" t="s">
        <v>193</v>
      </c>
      <c r="KB210" t="s">
        <v>193</v>
      </c>
      <c r="KC210" t="s">
        <v>193</v>
      </c>
      <c r="KD210" t="s">
        <v>193</v>
      </c>
      <c r="KE210" t="s">
        <v>193</v>
      </c>
      <c r="KF210" t="s">
        <v>193</v>
      </c>
      <c r="KG210" t="s">
        <v>193</v>
      </c>
      <c r="KH210" t="s">
        <v>193</v>
      </c>
      <c r="KI210" t="s">
        <v>193</v>
      </c>
      <c r="KJ210" t="s">
        <v>193</v>
      </c>
      <c r="KK210" t="s">
        <v>193</v>
      </c>
      <c r="KL210" t="s">
        <v>193</v>
      </c>
      <c r="KM210" t="s">
        <v>193</v>
      </c>
      <c r="KN210" t="s">
        <v>193</v>
      </c>
      <c r="KO210" t="s">
        <v>193</v>
      </c>
      <c r="KP210" t="s">
        <v>193</v>
      </c>
      <c r="KQ210" t="s">
        <v>193</v>
      </c>
      <c r="KR210" t="s">
        <v>193</v>
      </c>
      <c r="KS210" t="s">
        <v>193</v>
      </c>
      <c r="KT210" t="s">
        <v>193</v>
      </c>
      <c r="KU210" t="s">
        <v>109</v>
      </c>
      <c r="KV210" t="s">
        <v>1670</v>
      </c>
      <c r="KW210" t="s">
        <v>193</v>
      </c>
      <c r="KX210" t="s">
        <v>193</v>
      </c>
      <c r="KY210" t="s">
        <v>193</v>
      </c>
      <c r="KZ210" t="s">
        <v>193</v>
      </c>
      <c r="LA210" t="s">
        <v>193</v>
      </c>
      <c r="LB210" t="s">
        <v>193</v>
      </c>
      <c r="LC210" t="s">
        <v>193</v>
      </c>
      <c r="LD210" t="s">
        <v>193</v>
      </c>
      <c r="LE210" t="s">
        <v>193</v>
      </c>
      <c r="LF210" t="s">
        <v>193</v>
      </c>
      <c r="LG210" t="s">
        <v>193</v>
      </c>
      <c r="LH210" t="s">
        <v>193</v>
      </c>
      <c r="LI210" t="s">
        <v>193</v>
      </c>
      <c r="LJ210" t="s">
        <v>193</v>
      </c>
      <c r="LK210" t="s">
        <v>193</v>
      </c>
      <c r="LL210" t="s">
        <v>193</v>
      </c>
      <c r="LM210" t="s">
        <v>193</v>
      </c>
      <c r="LN210" t="s">
        <v>193</v>
      </c>
      <c r="LO210" t="s">
        <v>193</v>
      </c>
      <c r="LP210" t="s">
        <v>193</v>
      </c>
      <c r="LQ210" t="s">
        <v>193</v>
      </c>
      <c r="LR210" t="s">
        <v>193</v>
      </c>
      <c r="LS210" t="s">
        <v>193</v>
      </c>
      <c r="LT210" t="s">
        <v>193</v>
      </c>
      <c r="LU210" t="s">
        <v>193</v>
      </c>
      <c r="LV210" t="s">
        <v>193</v>
      </c>
      <c r="LW210" t="s">
        <v>193</v>
      </c>
      <c r="LX210" t="s">
        <v>193</v>
      </c>
      <c r="LY210" t="s">
        <v>193</v>
      </c>
      <c r="LZ210" t="s">
        <v>193</v>
      </c>
      <c r="MA210" t="s">
        <v>193</v>
      </c>
      <c r="MB210" t="s">
        <v>193</v>
      </c>
      <c r="MC210" t="s">
        <v>193</v>
      </c>
      <c r="MD210" t="s">
        <v>193</v>
      </c>
      <c r="ME210" t="s">
        <v>193</v>
      </c>
      <c r="MF210" t="s">
        <v>193</v>
      </c>
      <c r="MG210" t="s">
        <v>193</v>
      </c>
      <c r="MH210" t="s">
        <v>109</v>
      </c>
      <c r="MI210" t="s">
        <v>3330</v>
      </c>
      <c r="MJ210">
        <v>0</v>
      </c>
      <c r="MK210">
        <v>1</v>
      </c>
      <c r="ML210">
        <v>0</v>
      </c>
      <c r="MM210" t="s">
        <v>193</v>
      </c>
      <c r="MN210" t="s">
        <v>3719</v>
      </c>
      <c r="MO210">
        <v>0</v>
      </c>
      <c r="MP210">
        <v>1</v>
      </c>
      <c r="MQ210">
        <v>1</v>
      </c>
      <c r="MR210">
        <v>0</v>
      </c>
      <c r="MS210">
        <v>0</v>
      </c>
      <c r="MT210">
        <v>0</v>
      </c>
      <c r="MU210" t="s">
        <v>193</v>
      </c>
      <c r="MV210" t="s">
        <v>193</v>
      </c>
      <c r="MW210" t="s">
        <v>193</v>
      </c>
      <c r="MX210" t="s">
        <v>193</v>
      </c>
      <c r="MY210" t="s">
        <v>193</v>
      </c>
      <c r="MZ210" t="s">
        <v>193</v>
      </c>
      <c r="NA210" t="s">
        <v>193</v>
      </c>
      <c r="NB210" t="s">
        <v>193</v>
      </c>
      <c r="NC210">
        <v>195566719</v>
      </c>
      <c r="ND210" t="s">
        <v>3718</v>
      </c>
      <c r="NE210" t="s">
        <v>4548</v>
      </c>
      <c r="NF210" t="s">
        <v>193</v>
      </c>
      <c r="NG210" t="s">
        <v>699</v>
      </c>
      <c r="NH210" t="s">
        <v>700</v>
      </c>
      <c r="NI210" t="s">
        <v>611</v>
      </c>
      <c r="NJ210" t="s">
        <v>193</v>
      </c>
      <c r="NK210">
        <v>8</v>
      </c>
    </row>
    <row r="211" spans="1:375" x14ac:dyDescent="0.35">
      <c r="A211" t="s">
        <v>4549</v>
      </c>
      <c r="B211" t="s">
        <v>4550</v>
      </c>
      <c r="C211" t="s">
        <v>3355</v>
      </c>
      <c r="D211">
        <v>4.166666665696539E-3</v>
      </c>
      <c r="E211" t="s">
        <v>193</v>
      </c>
      <c r="F211" t="s">
        <v>193</v>
      </c>
      <c r="G211" t="s">
        <v>193</v>
      </c>
      <c r="H211" t="s">
        <v>3355</v>
      </c>
      <c r="I211" t="s">
        <v>836</v>
      </c>
      <c r="J211" t="s">
        <v>193</v>
      </c>
      <c r="K211" t="s">
        <v>837</v>
      </c>
      <c r="L211" t="s">
        <v>836</v>
      </c>
      <c r="M211" t="s">
        <v>836</v>
      </c>
      <c r="N211" t="s">
        <v>3712</v>
      </c>
      <c r="O211" t="s">
        <v>193</v>
      </c>
      <c r="P211" t="s">
        <v>4536</v>
      </c>
      <c r="Q211" t="s">
        <v>3712</v>
      </c>
      <c r="R211" t="s">
        <v>3712</v>
      </c>
      <c r="S211" t="s">
        <v>176</v>
      </c>
      <c r="T211" t="s">
        <v>178</v>
      </c>
      <c r="U211" t="s">
        <v>208</v>
      </c>
      <c r="V211" t="s">
        <v>178</v>
      </c>
      <c r="W211" t="s">
        <v>227</v>
      </c>
      <c r="X211" t="s">
        <v>226</v>
      </c>
      <c r="Y211" t="s">
        <v>227</v>
      </c>
      <c r="Z211" t="s">
        <v>559</v>
      </c>
      <c r="AA211" t="s">
        <v>193</v>
      </c>
      <c r="AB211" t="s">
        <v>558</v>
      </c>
      <c r="AC211" t="s">
        <v>559</v>
      </c>
      <c r="AD211" t="s">
        <v>559</v>
      </c>
      <c r="AE211" t="s">
        <v>844</v>
      </c>
      <c r="AF211" t="s">
        <v>193</v>
      </c>
      <c r="AG211" t="s">
        <v>558</v>
      </c>
      <c r="AH211" t="s">
        <v>844</v>
      </c>
      <c r="AI211" t="s">
        <v>844</v>
      </c>
      <c r="AJ211" t="s">
        <v>536</v>
      </c>
      <c r="AK211" t="s">
        <v>3317</v>
      </c>
      <c r="AL211" t="s">
        <v>109</v>
      </c>
      <c r="AM211" t="s">
        <v>193</v>
      </c>
      <c r="AN211" t="s">
        <v>109</v>
      </c>
      <c r="AO211" t="s">
        <v>193</v>
      </c>
      <c r="AP211" t="s">
        <v>491</v>
      </c>
      <c r="AQ211" t="s">
        <v>193</v>
      </c>
      <c r="AR211" t="s">
        <v>193</v>
      </c>
      <c r="AS211" t="s">
        <v>193</v>
      </c>
      <c r="AT211" t="s">
        <v>193</v>
      </c>
      <c r="AU211" t="s">
        <v>193</v>
      </c>
      <c r="AV211" t="s">
        <v>193</v>
      </c>
      <c r="AW211" t="s">
        <v>193</v>
      </c>
      <c r="AX211" t="s">
        <v>193</v>
      </c>
      <c r="AY211" t="s">
        <v>193</v>
      </c>
      <c r="AZ211" t="s">
        <v>193</v>
      </c>
      <c r="BA211" t="s">
        <v>193</v>
      </c>
      <c r="BB211" t="s">
        <v>193</v>
      </c>
      <c r="BC211" t="s">
        <v>193</v>
      </c>
      <c r="BD211" t="s">
        <v>193</v>
      </c>
      <c r="BE211" t="s">
        <v>193</v>
      </c>
      <c r="BF211" t="s">
        <v>193</v>
      </c>
      <c r="BG211" t="s">
        <v>193</v>
      </c>
      <c r="BH211" t="s">
        <v>193</v>
      </c>
      <c r="BI211" t="s">
        <v>193</v>
      </c>
      <c r="BJ211" t="s">
        <v>193</v>
      </c>
      <c r="BK211" t="s">
        <v>193</v>
      </c>
      <c r="BL211" t="s">
        <v>193</v>
      </c>
      <c r="BM211" t="s">
        <v>193</v>
      </c>
      <c r="BN211" t="s">
        <v>193</v>
      </c>
      <c r="BO211" t="s">
        <v>193</v>
      </c>
      <c r="BP211" t="s">
        <v>193</v>
      </c>
      <c r="BQ211" t="s">
        <v>193</v>
      </c>
      <c r="BR211" t="s">
        <v>193</v>
      </c>
      <c r="BS211" t="s">
        <v>193</v>
      </c>
      <c r="BT211" t="s">
        <v>193</v>
      </c>
      <c r="BU211" t="s">
        <v>193</v>
      </c>
      <c r="BV211" t="s">
        <v>193</v>
      </c>
      <c r="BW211" t="s">
        <v>193</v>
      </c>
      <c r="BX211" t="s">
        <v>193</v>
      </c>
      <c r="BY211" t="s">
        <v>193</v>
      </c>
      <c r="BZ211" t="s">
        <v>193</v>
      </c>
      <c r="CA211" t="s">
        <v>193</v>
      </c>
      <c r="CB211" t="s">
        <v>193</v>
      </c>
      <c r="CC211" t="s">
        <v>193</v>
      </c>
      <c r="CD211" t="s">
        <v>193</v>
      </c>
      <c r="CE211" t="s">
        <v>193</v>
      </c>
      <c r="CF211" t="s">
        <v>193</v>
      </c>
      <c r="CG211" t="s">
        <v>193</v>
      </c>
      <c r="CH211" t="s">
        <v>193</v>
      </c>
      <c r="CI211" t="s">
        <v>193</v>
      </c>
      <c r="CJ211" t="s">
        <v>193</v>
      </c>
      <c r="CK211" t="s">
        <v>193</v>
      </c>
      <c r="CL211" t="s">
        <v>193</v>
      </c>
      <c r="CM211" t="s">
        <v>193</v>
      </c>
      <c r="CN211" t="s">
        <v>193</v>
      </c>
      <c r="CO211" t="s">
        <v>193</v>
      </c>
      <c r="CP211" t="s">
        <v>193</v>
      </c>
      <c r="CQ211" t="s">
        <v>193</v>
      </c>
      <c r="CR211" t="s">
        <v>193</v>
      </c>
      <c r="CS211" t="s">
        <v>193</v>
      </c>
      <c r="CT211" t="s">
        <v>193</v>
      </c>
      <c r="CU211" t="s">
        <v>193</v>
      </c>
      <c r="CV211" t="s">
        <v>193</v>
      </c>
      <c r="CW211" t="s">
        <v>193</v>
      </c>
      <c r="CX211" t="s">
        <v>193</v>
      </c>
      <c r="CY211" t="s">
        <v>193</v>
      </c>
      <c r="CZ211" t="s">
        <v>193</v>
      </c>
      <c r="DA211" t="s">
        <v>193</v>
      </c>
      <c r="DB211" t="s">
        <v>193</v>
      </c>
      <c r="DC211" t="s">
        <v>193</v>
      </c>
      <c r="DD211" t="s">
        <v>193</v>
      </c>
      <c r="DE211" t="s">
        <v>193</v>
      </c>
      <c r="DF211" t="s">
        <v>193</v>
      </c>
      <c r="DG211" t="s">
        <v>193</v>
      </c>
      <c r="DH211" t="s">
        <v>193</v>
      </c>
      <c r="DI211" t="s">
        <v>193</v>
      </c>
      <c r="DJ211" t="s">
        <v>193</v>
      </c>
      <c r="DK211" t="s">
        <v>193</v>
      </c>
      <c r="DL211" t="s">
        <v>193</v>
      </c>
      <c r="DM211" t="s">
        <v>193</v>
      </c>
      <c r="DN211" t="s">
        <v>193</v>
      </c>
      <c r="DO211" t="s">
        <v>193</v>
      </c>
      <c r="DP211" t="s">
        <v>193</v>
      </c>
      <c r="DQ211" t="s">
        <v>193</v>
      </c>
      <c r="DR211" t="s">
        <v>193</v>
      </c>
      <c r="DS211" t="s">
        <v>193</v>
      </c>
      <c r="DT211" t="s">
        <v>193</v>
      </c>
      <c r="DU211" t="s">
        <v>193</v>
      </c>
      <c r="DV211" t="s">
        <v>193</v>
      </c>
      <c r="DW211" t="s">
        <v>193</v>
      </c>
      <c r="DX211" t="s">
        <v>193</v>
      </c>
      <c r="DY211" t="s">
        <v>193</v>
      </c>
      <c r="DZ211" t="s">
        <v>193</v>
      </c>
      <c r="EA211" t="s">
        <v>193</v>
      </c>
      <c r="EB211" t="s">
        <v>193</v>
      </c>
      <c r="EC211" t="s">
        <v>193</v>
      </c>
      <c r="ED211" t="s">
        <v>193</v>
      </c>
      <c r="EE211" t="s">
        <v>193</v>
      </c>
      <c r="EF211" t="s">
        <v>193</v>
      </c>
      <c r="EG211" t="s">
        <v>193</v>
      </c>
      <c r="EH211" t="s">
        <v>193</v>
      </c>
      <c r="EI211" t="s">
        <v>193</v>
      </c>
      <c r="EJ211" t="s">
        <v>193</v>
      </c>
      <c r="EK211" t="s">
        <v>193</v>
      </c>
      <c r="EL211" t="s">
        <v>193</v>
      </c>
      <c r="EM211" t="s">
        <v>193</v>
      </c>
      <c r="EN211" t="s">
        <v>193</v>
      </c>
      <c r="EO211" t="s">
        <v>193</v>
      </c>
      <c r="EP211" t="s">
        <v>193</v>
      </c>
      <c r="EQ211" t="s">
        <v>193</v>
      </c>
      <c r="ER211" t="s">
        <v>193</v>
      </c>
      <c r="ES211" t="s">
        <v>193</v>
      </c>
      <c r="ET211" t="s">
        <v>193</v>
      </c>
      <c r="EU211" t="s">
        <v>193</v>
      </c>
      <c r="EV211" t="s">
        <v>193</v>
      </c>
      <c r="EW211" t="s">
        <v>193</v>
      </c>
      <c r="EX211" t="s">
        <v>193</v>
      </c>
      <c r="EY211" t="s">
        <v>193</v>
      </c>
      <c r="EZ211" t="s">
        <v>193</v>
      </c>
      <c r="FA211" t="s">
        <v>193</v>
      </c>
      <c r="FB211" t="s">
        <v>193</v>
      </c>
      <c r="FC211" t="s">
        <v>193</v>
      </c>
      <c r="FD211" t="s">
        <v>193</v>
      </c>
      <c r="FE211" t="s">
        <v>193</v>
      </c>
      <c r="FF211" t="s">
        <v>193</v>
      </c>
      <c r="FG211" t="s">
        <v>193</v>
      </c>
      <c r="FH211" t="s">
        <v>193</v>
      </c>
      <c r="FI211" t="s">
        <v>193</v>
      </c>
      <c r="FJ211" t="s">
        <v>193</v>
      </c>
      <c r="FK211" t="s">
        <v>193</v>
      </c>
      <c r="FL211" t="s">
        <v>193</v>
      </c>
      <c r="FM211" t="s">
        <v>193</v>
      </c>
      <c r="FN211" t="s">
        <v>193</v>
      </c>
      <c r="FO211" t="s">
        <v>193</v>
      </c>
      <c r="FP211" t="s">
        <v>193</v>
      </c>
      <c r="FQ211" t="s">
        <v>193</v>
      </c>
      <c r="FR211" t="s">
        <v>193</v>
      </c>
      <c r="FS211" t="s">
        <v>193</v>
      </c>
      <c r="FT211" t="s">
        <v>193</v>
      </c>
      <c r="FU211" t="s">
        <v>193</v>
      </c>
      <c r="FV211" t="s">
        <v>193</v>
      </c>
      <c r="FW211" t="s">
        <v>193</v>
      </c>
      <c r="FX211" t="s">
        <v>193</v>
      </c>
      <c r="FY211" t="s">
        <v>193</v>
      </c>
      <c r="FZ211" t="s">
        <v>193</v>
      </c>
      <c r="GA211" t="s">
        <v>193</v>
      </c>
      <c r="GB211" t="s">
        <v>193</v>
      </c>
      <c r="GC211" t="s">
        <v>193</v>
      </c>
      <c r="GD211" t="s">
        <v>193</v>
      </c>
      <c r="GE211" t="s">
        <v>193</v>
      </c>
      <c r="GF211" t="s">
        <v>193</v>
      </c>
      <c r="GG211" t="s">
        <v>193</v>
      </c>
      <c r="GH211" t="s">
        <v>193</v>
      </c>
      <c r="GI211" t="s">
        <v>193</v>
      </c>
      <c r="GJ211" t="s">
        <v>193</v>
      </c>
      <c r="GK211" t="s">
        <v>193</v>
      </c>
      <c r="GL211" t="s">
        <v>193</v>
      </c>
      <c r="GM211" t="s">
        <v>193</v>
      </c>
      <c r="GN211" t="s">
        <v>193</v>
      </c>
      <c r="GO211" t="s">
        <v>193</v>
      </c>
      <c r="GP211" t="s">
        <v>193</v>
      </c>
      <c r="GQ211" t="s">
        <v>193</v>
      </c>
      <c r="GR211" t="s">
        <v>193</v>
      </c>
      <c r="GS211" t="s">
        <v>193</v>
      </c>
      <c r="GT211" t="s">
        <v>193</v>
      </c>
      <c r="GU211" t="s">
        <v>193</v>
      </c>
      <c r="GV211" t="s">
        <v>193</v>
      </c>
      <c r="GW211" t="s">
        <v>193</v>
      </c>
      <c r="GX211" t="s">
        <v>193</v>
      </c>
      <c r="GY211" t="s">
        <v>193</v>
      </c>
      <c r="GZ211" t="s">
        <v>193</v>
      </c>
      <c r="HA211" t="s">
        <v>193</v>
      </c>
      <c r="HB211" t="s">
        <v>193</v>
      </c>
      <c r="HC211" t="s">
        <v>193</v>
      </c>
      <c r="HD211" t="s">
        <v>193</v>
      </c>
      <c r="HE211" t="s">
        <v>193</v>
      </c>
      <c r="HF211" t="s">
        <v>193</v>
      </c>
      <c r="HG211" t="s">
        <v>193</v>
      </c>
      <c r="HH211" t="s">
        <v>193</v>
      </c>
      <c r="HI211" t="s">
        <v>193</v>
      </c>
      <c r="HJ211" t="s">
        <v>193</v>
      </c>
      <c r="HK211" t="s">
        <v>193</v>
      </c>
      <c r="HL211" t="s">
        <v>193</v>
      </c>
      <c r="HM211" t="s">
        <v>193</v>
      </c>
      <c r="HN211" t="s">
        <v>193</v>
      </c>
      <c r="HO211" t="s">
        <v>193</v>
      </c>
      <c r="HP211" t="s">
        <v>193</v>
      </c>
      <c r="HQ211" t="s">
        <v>193</v>
      </c>
      <c r="HR211" t="s">
        <v>193</v>
      </c>
      <c r="HS211" t="s">
        <v>193</v>
      </c>
      <c r="HT211" t="s">
        <v>193</v>
      </c>
      <c r="HU211" t="s">
        <v>193</v>
      </c>
      <c r="HV211" t="s">
        <v>193</v>
      </c>
      <c r="HW211" t="s">
        <v>193</v>
      </c>
      <c r="HX211" t="s">
        <v>193</v>
      </c>
      <c r="HY211" t="s">
        <v>193</v>
      </c>
      <c r="HZ211" t="s">
        <v>193</v>
      </c>
      <c r="IA211" t="s">
        <v>193</v>
      </c>
      <c r="IB211" t="s">
        <v>193</v>
      </c>
      <c r="IC211" t="s">
        <v>193</v>
      </c>
      <c r="ID211" t="s">
        <v>193</v>
      </c>
      <c r="IE211" t="s">
        <v>193</v>
      </c>
      <c r="IF211" t="s">
        <v>193</v>
      </c>
      <c r="IG211" t="s">
        <v>193</v>
      </c>
      <c r="IH211" t="s">
        <v>193</v>
      </c>
      <c r="II211" t="s">
        <v>193</v>
      </c>
      <c r="IJ211" t="s">
        <v>193</v>
      </c>
      <c r="IK211" t="s">
        <v>193</v>
      </c>
      <c r="IL211" t="s">
        <v>193</v>
      </c>
      <c r="IM211" t="s">
        <v>193</v>
      </c>
      <c r="IN211" t="s">
        <v>193</v>
      </c>
      <c r="IO211" t="s">
        <v>193</v>
      </c>
      <c r="IP211" t="s">
        <v>193</v>
      </c>
      <c r="IQ211" t="s">
        <v>193</v>
      </c>
      <c r="IR211" t="s">
        <v>193</v>
      </c>
      <c r="IS211" t="s">
        <v>193</v>
      </c>
      <c r="IT211" t="s">
        <v>193</v>
      </c>
      <c r="IU211" t="s">
        <v>193</v>
      </c>
      <c r="IV211" t="s">
        <v>193</v>
      </c>
      <c r="IW211" t="s">
        <v>193</v>
      </c>
      <c r="IX211" t="s">
        <v>193</v>
      </c>
      <c r="IY211" t="s">
        <v>193</v>
      </c>
      <c r="IZ211" t="s">
        <v>193</v>
      </c>
      <c r="JA211" t="s">
        <v>193</v>
      </c>
      <c r="JB211" t="s">
        <v>193</v>
      </c>
      <c r="JC211" t="s">
        <v>193</v>
      </c>
      <c r="JD211" t="s">
        <v>193</v>
      </c>
      <c r="JE211" t="s">
        <v>193</v>
      </c>
      <c r="JF211" t="s">
        <v>193</v>
      </c>
      <c r="JG211" t="s">
        <v>193</v>
      </c>
      <c r="JH211" t="s">
        <v>193</v>
      </c>
      <c r="JI211" t="s">
        <v>193</v>
      </c>
      <c r="JJ211" t="s">
        <v>193</v>
      </c>
      <c r="JK211" t="s">
        <v>193</v>
      </c>
      <c r="JL211" t="s">
        <v>193</v>
      </c>
      <c r="JM211" t="s">
        <v>193</v>
      </c>
      <c r="JN211" t="s">
        <v>193</v>
      </c>
      <c r="JO211" t="s">
        <v>193</v>
      </c>
      <c r="JP211" t="s">
        <v>193</v>
      </c>
      <c r="JQ211" t="s">
        <v>193</v>
      </c>
      <c r="JR211" t="s">
        <v>193</v>
      </c>
      <c r="JS211" t="s">
        <v>193</v>
      </c>
      <c r="JT211" t="s">
        <v>193</v>
      </c>
      <c r="JU211" t="s">
        <v>193</v>
      </c>
      <c r="JV211" t="s">
        <v>193</v>
      </c>
      <c r="JW211" t="s">
        <v>193</v>
      </c>
      <c r="JX211" t="s">
        <v>193</v>
      </c>
      <c r="JY211" t="s">
        <v>193</v>
      </c>
      <c r="JZ211" t="s">
        <v>193</v>
      </c>
      <c r="KA211" t="s">
        <v>193</v>
      </c>
      <c r="KB211" t="s">
        <v>193</v>
      </c>
      <c r="KC211" t="s">
        <v>193</v>
      </c>
      <c r="KD211" t="s">
        <v>193</v>
      </c>
      <c r="KE211" t="s">
        <v>193</v>
      </c>
      <c r="KF211" t="s">
        <v>193</v>
      </c>
      <c r="KG211" t="s">
        <v>193</v>
      </c>
      <c r="KH211" t="s">
        <v>193</v>
      </c>
      <c r="KI211" t="s">
        <v>193</v>
      </c>
      <c r="KJ211" t="s">
        <v>193</v>
      </c>
      <c r="KK211" t="s">
        <v>193</v>
      </c>
      <c r="KL211" t="s">
        <v>193</v>
      </c>
      <c r="KM211" t="s">
        <v>193</v>
      </c>
      <c r="KN211" t="s">
        <v>193</v>
      </c>
      <c r="KO211" t="s">
        <v>193</v>
      </c>
      <c r="KP211" t="s">
        <v>193</v>
      </c>
      <c r="KQ211" t="s">
        <v>193</v>
      </c>
      <c r="KR211" t="s">
        <v>193</v>
      </c>
      <c r="KS211" t="s">
        <v>193</v>
      </c>
      <c r="KT211" t="s">
        <v>193</v>
      </c>
      <c r="KU211" t="s">
        <v>109</v>
      </c>
      <c r="KV211" t="s">
        <v>505</v>
      </c>
      <c r="KW211" t="s">
        <v>3368</v>
      </c>
      <c r="KX211" t="s">
        <v>193</v>
      </c>
      <c r="KY211" t="s">
        <v>519</v>
      </c>
      <c r="KZ211" t="s">
        <v>3543</v>
      </c>
      <c r="LA211" t="s">
        <v>3368</v>
      </c>
      <c r="LB211" t="s">
        <v>107</v>
      </c>
      <c r="LC211" t="s">
        <v>3721</v>
      </c>
      <c r="LD211" t="s">
        <v>805</v>
      </c>
      <c r="LE211" t="s">
        <v>797</v>
      </c>
      <c r="LF211" t="s">
        <v>798</v>
      </c>
      <c r="LG211" t="s">
        <v>799</v>
      </c>
      <c r="LH211" t="s">
        <v>193</v>
      </c>
      <c r="LI211" t="s">
        <v>193</v>
      </c>
      <c r="LJ211" t="s">
        <v>193</v>
      </c>
      <c r="LK211" t="s">
        <v>193</v>
      </c>
      <c r="LL211" t="s">
        <v>193</v>
      </c>
      <c r="LM211">
        <v>60</v>
      </c>
      <c r="LN211">
        <v>12</v>
      </c>
      <c r="LO211" t="s">
        <v>193</v>
      </c>
      <c r="LP211" t="s">
        <v>156</v>
      </c>
      <c r="LQ211">
        <v>12</v>
      </c>
      <c r="LR211" t="s">
        <v>132</v>
      </c>
      <c r="LS211" t="s">
        <v>193</v>
      </c>
      <c r="LT211" t="s">
        <v>109</v>
      </c>
      <c r="LU211" t="s">
        <v>510</v>
      </c>
      <c r="LV211">
        <v>0</v>
      </c>
      <c r="LW211">
        <v>0</v>
      </c>
      <c r="LX211">
        <v>0</v>
      </c>
      <c r="LY211">
        <v>1</v>
      </c>
      <c r="LZ211">
        <v>0</v>
      </c>
      <c r="MA211">
        <v>0</v>
      </c>
      <c r="MB211">
        <v>0</v>
      </c>
      <c r="MC211">
        <v>0</v>
      </c>
      <c r="MD211">
        <v>0</v>
      </c>
      <c r="ME211">
        <v>0</v>
      </c>
      <c r="MF211">
        <v>0</v>
      </c>
      <c r="MG211" t="s">
        <v>193</v>
      </c>
      <c r="MH211" t="s">
        <v>114</v>
      </c>
      <c r="MI211" t="s">
        <v>193</v>
      </c>
      <c r="MJ211" t="s">
        <v>193</v>
      </c>
      <c r="MK211" t="s">
        <v>193</v>
      </c>
      <c r="ML211" t="s">
        <v>193</v>
      </c>
      <c r="MM211" t="s">
        <v>193</v>
      </c>
      <c r="MN211" t="s">
        <v>193</v>
      </c>
      <c r="MO211" t="s">
        <v>193</v>
      </c>
      <c r="MP211" t="s">
        <v>193</v>
      </c>
      <c r="MQ211" t="s">
        <v>193</v>
      </c>
      <c r="MR211" t="s">
        <v>193</v>
      </c>
      <c r="MS211" t="s">
        <v>193</v>
      </c>
      <c r="MT211" t="s">
        <v>193</v>
      </c>
      <c r="MU211" t="s">
        <v>193</v>
      </c>
      <c r="MV211" t="s">
        <v>193</v>
      </c>
      <c r="MW211" t="s">
        <v>193</v>
      </c>
      <c r="MX211" t="s">
        <v>193</v>
      </c>
      <c r="MY211" t="s">
        <v>193</v>
      </c>
      <c r="MZ211" t="s">
        <v>193</v>
      </c>
      <c r="NA211" t="s">
        <v>193</v>
      </c>
      <c r="NB211" t="s">
        <v>193</v>
      </c>
      <c r="NC211">
        <v>195566722</v>
      </c>
      <c r="ND211" t="s">
        <v>3720</v>
      </c>
      <c r="NE211" t="s">
        <v>4551</v>
      </c>
      <c r="NF211" t="s">
        <v>193</v>
      </c>
      <c r="NG211" t="s">
        <v>699</v>
      </c>
      <c r="NH211" t="s">
        <v>700</v>
      </c>
      <c r="NI211" t="s">
        <v>611</v>
      </c>
      <c r="NJ211" t="s">
        <v>193</v>
      </c>
      <c r="NK211">
        <v>9</v>
      </c>
    </row>
    <row r="212" spans="1:375" x14ac:dyDescent="0.35">
      <c r="A212" t="s">
        <v>4552</v>
      </c>
      <c r="B212" t="s">
        <v>4553</v>
      </c>
      <c r="C212" t="s">
        <v>3355</v>
      </c>
      <c r="D212">
        <v>1.3888888934161514E-3</v>
      </c>
      <c r="E212" t="s">
        <v>193</v>
      </c>
      <c r="F212" t="s">
        <v>193</v>
      </c>
      <c r="G212" t="s">
        <v>193</v>
      </c>
      <c r="H212" t="s">
        <v>3355</v>
      </c>
      <c r="I212" t="s">
        <v>836</v>
      </c>
      <c r="J212" t="s">
        <v>193</v>
      </c>
      <c r="K212" t="s">
        <v>837</v>
      </c>
      <c r="L212" t="s">
        <v>836</v>
      </c>
      <c r="M212" t="s">
        <v>836</v>
      </c>
      <c r="N212" t="s">
        <v>3712</v>
      </c>
      <c r="O212" t="s">
        <v>193</v>
      </c>
      <c r="P212" t="s">
        <v>4536</v>
      </c>
      <c r="Q212" t="s">
        <v>3712</v>
      </c>
      <c r="R212" t="s">
        <v>3712</v>
      </c>
      <c r="S212" t="s">
        <v>176</v>
      </c>
      <c r="T212" t="s">
        <v>178</v>
      </c>
      <c r="U212" t="s">
        <v>208</v>
      </c>
      <c r="V212" t="s">
        <v>178</v>
      </c>
      <c r="W212" t="s">
        <v>227</v>
      </c>
      <c r="X212" t="s">
        <v>226</v>
      </c>
      <c r="Y212" t="s">
        <v>227</v>
      </c>
      <c r="Z212" t="s">
        <v>559</v>
      </c>
      <c r="AA212" t="s">
        <v>193</v>
      </c>
      <c r="AB212" t="s">
        <v>558</v>
      </c>
      <c r="AC212" t="s">
        <v>559</v>
      </c>
      <c r="AD212" t="s">
        <v>559</v>
      </c>
      <c r="AE212" t="s">
        <v>844</v>
      </c>
      <c r="AF212" t="s">
        <v>193</v>
      </c>
      <c r="AG212" t="s">
        <v>558</v>
      </c>
      <c r="AH212" t="s">
        <v>844</v>
      </c>
      <c r="AI212" t="s">
        <v>844</v>
      </c>
      <c r="AJ212" t="s">
        <v>536</v>
      </c>
      <c r="AK212" t="s">
        <v>3317</v>
      </c>
      <c r="AL212" t="s">
        <v>109</v>
      </c>
      <c r="AM212" t="s">
        <v>193</v>
      </c>
      <c r="AN212" t="s">
        <v>109</v>
      </c>
      <c r="AO212" t="s">
        <v>193</v>
      </c>
      <c r="AP212" t="s">
        <v>491</v>
      </c>
      <c r="AQ212" t="s">
        <v>193</v>
      </c>
      <c r="AR212" t="s">
        <v>193</v>
      </c>
      <c r="AS212" t="s">
        <v>193</v>
      </c>
      <c r="AT212" t="s">
        <v>193</v>
      </c>
      <c r="AU212" t="s">
        <v>193</v>
      </c>
      <c r="AV212" t="s">
        <v>193</v>
      </c>
      <c r="AW212" t="s">
        <v>193</v>
      </c>
      <c r="AX212" t="s">
        <v>193</v>
      </c>
      <c r="AY212" t="s">
        <v>193</v>
      </c>
      <c r="AZ212" t="s">
        <v>193</v>
      </c>
      <c r="BA212" t="s">
        <v>193</v>
      </c>
      <c r="BB212" t="s">
        <v>193</v>
      </c>
      <c r="BC212" t="s">
        <v>193</v>
      </c>
      <c r="BD212" t="s">
        <v>193</v>
      </c>
      <c r="BE212" t="s">
        <v>193</v>
      </c>
      <c r="BF212" t="s">
        <v>193</v>
      </c>
      <c r="BG212" t="s">
        <v>193</v>
      </c>
      <c r="BH212" t="s">
        <v>193</v>
      </c>
      <c r="BI212" t="s">
        <v>193</v>
      </c>
      <c r="BJ212" t="s">
        <v>193</v>
      </c>
      <c r="BK212" t="s">
        <v>193</v>
      </c>
      <c r="BL212" t="s">
        <v>193</v>
      </c>
      <c r="BM212" t="s">
        <v>193</v>
      </c>
      <c r="BN212" t="s">
        <v>193</v>
      </c>
      <c r="BO212" t="s">
        <v>193</v>
      </c>
      <c r="BP212" t="s">
        <v>193</v>
      </c>
      <c r="BQ212" t="s">
        <v>193</v>
      </c>
      <c r="BR212" t="s">
        <v>193</v>
      </c>
      <c r="BS212" t="s">
        <v>193</v>
      </c>
      <c r="BT212" t="s">
        <v>193</v>
      </c>
      <c r="BU212" t="s">
        <v>193</v>
      </c>
      <c r="BV212" t="s">
        <v>193</v>
      </c>
      <c r="BW212" t="s">
        <v>193</v>
      </c>
      <c r="BX212" t="s">
        <v>193</v>
      </c>
      <c r="BY212" t="s">
        <v>193</v>
      </c>
      <c r="BZ212" t="s">
        <v>193</v>
      </c>
      <c r="CA212" t="s">
        <v>193</v>
      </c>
      <c r="CB212" t="s">
        <v>193</v>
      </c>
      <c r="CC212" t="s">
        <v>193</v>
      </c>
      <c r="CD212" t="s">
        <v>193</v>
      </c>
      <c r="CE212" t="s">
        <v>193</v>
      </c>
      <c r="CF212" t="s">
        <v>193</v>
      </c>
      <c r="CG212" t="s">
        <v>193</v>
      </c>
      <c r="CH212" t="s">
        <v>193</v>
      </c>
      <c r="CI212" t="s">
        <v>193</v>
      </c>
      <c r="CJ212" t="s">
        <v>193</v>
      </c>
      <c r="CK212" t="s">
        <v>193</v>
      </c>
      <c r="CL212" t="s">
        <v>193</v>
      </c>
      <c r="CM212" t="s">
        <v>193</v>
      </c>
      <c r="CN212" t="s">
        <v>193</v>
      </c>
      <c r="CO212" t="s">
        <v>193</v>
      </c>
      <c r="CP212" t="s">
        <v>193</v>
      </c>
      <c r="CQ212" t="s">
        <v>193</v>
      </c>
      <c r="CR212" t="s">
        <v>193</v>
      </c>
      <c r="CS212" t="s">
        <v>193</v>
      </c>
      <c r="CT212" t="s">
        <v>193</v>
      </c>
      <c r="CU212" t="s">
        <v>193</v>
      </c>
      <c r="CV212" t="s">
        <v>193</v>
      </c>
      <c r="CW212" t="s">
        <v>193</v>
      </c>
      <c r="CX212" t="s">
        <v>193</v>
      </c>
      <c r="CY212" t="s">
        <v>193</v>
      </c>
      <c r="CZ212" t="s">
        <v>193</v>
      </c>
      <c r="DA212" t="s">
        <v>193</v>
      </c>
      <c r="DB212" t="s">
        <v>193</v>
      </c>
      <c r="DC212" t="s">
        <v>193</v>
      </c>
      <c r="DD212" t="s">
        <v>193</v>
      </c>
      <c r="DE212" t="s">
        <v>193</v>
      </c>
      <c r="DF212" t="s">
        <v>193</v>
      </c>
      <c r="DG212" t="s">
        <v>193</v>
      </c>
      <c r="DH212" t="s">
        <v>193</v>
      </c>
      <c r="DI212" t="s">
        <v>193</v>
      </c>
      <c r="DJ212" t="s">
        <v>193</v>
      </c>
      <c r="DK212" t="s">
        <v>193</v>
      </c>
      <c r="DL212" t="s">
        <v>193</v>
      </c>
      <c r="DM212" t="s">
        <v>193</v>
      </c>
      <c r="DN212" t="s">
        <v>193</v>
      </c>
      <c r="DO212" t="s">
        <v>193</v>
      </c>
      <c r="DP212" t="s">
        <v>193</v>
      </c>
      <c r="DQ212" t="s">
        <v>193</v>
      </c>
      <c r="DR212" t="s">
        <v>193</v>
      </c>
      <c r="DS212" t="s">
        <v>193</v>
      </c>
      <c r="DT212" t="s">
        <v>193</v>
      </c>
      <c r="DU212" t="s">
        <v>193</v>
      </c>
      <c r="DV212" t="s">
        <v>193</v>
      </c>
      <c r="DW212" t="s">
        <v>193</v>
      </c>
      <c r="DX212" t="s">
        <v>193</v>
      </c>
      <c r="DY212" t="s">
        <v>193</v>
      </c>
      <c r="DZ212" t="s">
        <v>193</v>
      </c>
      <c r="EA212" t="s">
        <v>193</v>
      </c>
      <c r="EB212" t="s">
        <v>193</v>
      </c>
      <c r="EC212" t="s">
        <v>193</v>
      </c>
      <c r="ED212" t="s">
        <v>193</v>
      </c>
      <c r="EE212" t="s">
        <v>193</v>
      </c>
      <c r="EF212" t="s">
        <v>193</v>
      </c>
      <c r="EG212" t="s">
        <v>193</v>
      </c>
      <c r="EH212" t="s">
        <v>193</v>
      </c>
      <c r="EI212" t="s">
        <v>193</v>
      </c>
      <c r="EJ212" t="s">
        <v>193</v>
      </c>
      <c r="EK212" t="s">
        <v>193</v>
      </c>
      <c r="EL212" t="s">
        <v>193</v>
      </c>
      <c r="EM212" t="s">
        <v>193</v>
      </c>
      <c r="EN212" t="s">
        <v>193</v>
      </c>
      <c r="EO212" t="s">
        <v>193</v>
      </c>
      <c r="EP212" t="s">
        <v>193</v>
      </c>
      <c r="EQ212" t="s">
        <v>193</v>
      </c>
      <c r="ER212" t="s">
        <v>193</v>
      </c>
      <c r="ES212" t="s">
        <v>193</v>
      </c>
      <c r="ET212" t="s">
        <v>193</v>
      </c>
      <c r="EU212" t="s">
        <v>193</v>
      </c>
      <c r="EV212" t="s">
        <v>193</v>
      </c>
      <c r="EW212" t="s">
        <v>193</v>
      </c>
      <c r="EX212" t="s">
        <v>193</v>
      </c>
      <c r="EY212" t="s">
        <v>193</v>
      </c>
      <c r="EZ212" t="s">
        <v>193</v>
      </c>
      <c r="FA212" t="s">
        <v>193</v>
      </c>
      <c r="FB212" t="s">
        <v>193</v>
      </c>
      <c r="FC212" t="s">
        <v>193</v>
      </c>
      <c r="FD212" t="s">
        <v>193</v>
      </c>
      <c r="FE212" t="s">
        <v>193</v>
      </c>
      <c r="FF212" t="s">
        <v>193</v>
      </c>
      <c r="FG212" t="s">
        <v>193</v>
      </c>
      <c r="FH212" t="s">
        <v>193</v>
      </c>
      <c r="FI212" t="s">
        <v>193</v>
      </c>
      <c r="FJ212" t="s">
        <v>193</v>
      </c>
      <c r="FK212" t="s">
        <v>193</v>
      </c>
      <c r="FL212" t="s">
        <v>193</v>
      </c>
      <c r="FM212" t="s">
        <v>193</v>
      </c>
      <c r="FN212" t="s">
        <v>193</v>
      </c>
      <c r="FO212" t="s">
        <v>193</v>
      </c>
      <c r="FP212" t="s">
        <v>193</v>
      </c>
      <c r="FQ212" t="s">
        <v>193</v>
      </c>
      <c r="FR212" t="s">
        <v>193</v>
      </c>
      <c r="FS212" t="s">
        <v>193</v>
      </c>
      <c r="FT212" t="s">
        <v>193</v>
      </c>
      <c r="FU212" t="s">
        <v>193</v>
      </c>
      <c r="FV212" t="s">
        <v>193</v>
      </c>
      <c r="FW212" t="s">
        <v>193</v>
      </c>
      <c r="FX212" t="s">
        <v>193</v>
      </c>
      <c r="FY212" t="s">
        <v>193</v>
      </c>
      <c r="FZ212" t="s">
        <v>193</v>
      </c>
      <c r="GA212" t="s">
        <v>193</v>
      </c>
      <c r="GB212" t="s">
        <v>193</v>
      </c>
      <c r="GC212" t="s">
        <v>193</v>
      </c>
      <c r="GD212" t="s">
        <v>193</v>
      </c>
      <c r="GE212" t="s">
        <v>193</v>
      </c>
      <c r="GF212" t="s">
        <v>193</v>
      </c>
      <c r="GG212" t="s">
        <v>193</v>
      </c>
      <c r="GH212" t="s">
        <v>193</v>
      </c>
      <c r="GI212" t="s">
        <v>193</v>
      </c>
      <c r="GJ212" t="s">
        <v>193</v>
      </c>
      <c r="GK212" t="s">
        <v>193</v>
      </c>
      <c r="GL212" t="s">
        <v>193</v>
      </c>
      <c r="GM212" t="s">
        <v>193</v>
      </c>
      <c r="GN212" t="s">
        <v>193</v>
      </c>
      <c r="GO212" t="s">
        <v>193</v>
      </c>
      <c r="GP212" t="s">
        <v>193</v>
      </c>
      <c r="GQ212" t="s">
        <v>193</v>
      </c>
      <c r="GR212" t="s">
        <v>193</v>
      </c>
      <c r="GS212" t="s">
        <v>193</v>
      </c>
      <c r="GT212" t="s">
        <v>193</v>
      </c>
      <c r="GU212" t="s">
        <v>193</v>
      </c>
      <c r="GV212" t="s">
        <v>193</v>
      </c>
      <c r="GW212" t="s">
        <v>193</v>
      </c>
      <c r="GX212" t="s">
        <v>193</v>
      </c>
      <c r="GY212" t="s">
        <v>193</v>
      </c>
      <c r="GZ212" t="s">
        <v>193</v>
      </c>
      <c r="HA212" t="s">
        <v>193</v>
      </c>
      <c r="HB212" t="s">
        <v>193</v>
      </c>
      <c r="HC212" t="s">
        <v>193</v>
      </c>
      <c r="HD212" t="s">
        <v>193</v>
      </c>
      <c r="HE212" t="s">
        <v>193</v>
      </c>
      <c r="HF212" t="s">
        <v>193</v>
      </c>
      <c r="HG212" t="s">
        <v>193</v>
      </c>
      <c r="HH212" t="s">
        <v>193</v>
      </c>
      <c r="HI212" t="s">
        <v>193</v>
      </c>
      <c r="HJ212" t="s">
        <v>193</v>
      </c>
      <c r="HK212" t="s">
        <v>193</v>
      </c>
      <c r="HL212" t="s">
        <v>193</v>
      </c>
      <c r="HM212" t="s">
        <v>193</v>
      </c>
      <c r="HN212" t="s">
        <v>193</v>
      </c>
      <c r="HO212" t="s">
        <v>193</v>
      </c>
      <c r="HP212" t="s">
        <v>193</v>
      </c>
      <c r="HQ212" t="s">
        <v>193</v>
      </c>
      <c r="HR212" t="s">
        <v>193</v>
      </c>
      <c r="HS212" t="s">
        <v>193</v>
      </c>
      <c r="HT212" t="s">
        <v>193</v>
      </c>
      <c r="HU212" t="s">
        <v>193</v>
      </c>
      <c r="HV212" t="s">
        <v>193</v>
      </c>
      <c r="HW212" t="s">
        <v>193</v>
      </c>
      <c r="HX212" t="s">
        <v>193</v>
      </c>
      <c r="HY212" t="s">
        <v>193</v>
      </c>
      <c r="HZ212" t="s">
        <v>193</v>
      </c>
      <c r="IA212" t="s">
        <v>193</v>
      </c>
      <c r="IB212" t="s">
        <v>193</v>
      </c>
      <c r="IC212" t="s">
        <v>193</v>
      </c>
      <c r="ID212" t="s">
        <v>193</v>
      </c>
      <c r="IE212" t="s">
        <v>193</v>
      </c>
      <c r="IF212" t="s">
        <v>193</v>
      </c>
      <c r="IG212" t="s">
        <v>193</v>
      </c>
      <c r="IH212" t="s">
        <v>193</v>
      </c>
      <c r="II212" t="s">
        <v>193</v>
      </c>
      <c r="IJ212" t="s">
        <v>193</v>
      </c>
      <c r="IK212" t="s">
        <v>193</v>
      </c>
      <c r="IL212" t="s">
        <v>193</v>
      </c>
      <c r="IM212" t="s">
        <v>193</v>
      </c>
      <c r="IN212" t="s">
        <v>193</v>
      </c>
      <c r="IO212" t="s">
        <v>193</v>
      </c>
      <c r="IP212" t="s">
        <v>193</v>
      </c>
      <c r="IQ212" t="s">
        <v>193</v>
      </c>
      <c r="IR212" t="s">
        <v>193</v>
      </c>
      <c r="IS212" t="s">
        <v>193</v>
      </c>
      <c r="IT212" t="s">
        <v>193</v>
      </c>
      <c r="IU212" t="s">
        <v>193</v>
      </c>
      <c r="IV212" t="s">
        <v>193</v>
      </c>
      <c r="IW212" t="s">
        <v>193</v>
      </c>
      <c r="IX212" t="s">
        <v>193</v>
      </c>
      <c r="IY212" t="s">
        <v>193</v>
      </c>
      <c r="IZ212" t="s">
        <v>193</v>
      </c>
      <c r="JA212" t="s">
        <v>193</v>
      </c>
      <c r="JB212" t="s">
        <v>193</v>
      </c>
      <c r="JC212" t="s">
        <v>193</v>
      </c>
      <c r="JD212" t="s">
        <v>193</v>
      </c>
      <c r="JE212" t="s">
        <v>193</v>
      </c>
      <c r="JF212" t="s">
        <v>193</v>
      </c>
      <c r="JG212" t="s">
        <v>193</v>
      </c>
      <c r="JH212" t="s">
        <v>193</v>
      </c>
      <c r="JI212" t="s">
        <v>193</v>
      </c>
      <c r="JJ212" t="s">
        <v>193</v>
      </c>
      <c r="JK212" t="s">
        <v>193</v>
      </c>
      <c r="JL212" t="s">
        <v>193</v>
      </c>
      <c r="JM212" t="s">
        <v>193</v>
      </c>
      <c r="JN212" t="s">
        <v>193</v>
      </c>
      <c r="JO212" t="s">
        <v>193</v>
      </c>
      <c r="JP212" t="s">
        <v>193</v>
      </c>
      <c r="JQ212" t="s">
        <v>193</v>
      </c>
      <c r="JR212" t="s">
        <v>193</v>
      </c>
      <c r="JS212" t="s">
        <v>193</v>
      </c>
      <c r="JT212" t="s">
        <v>193</v>
      </c>
      <c r="JU212" t="s">
        <v>193</v>
      </c>
      <c r="JV212" t="s">
        <v>193</v>
      </c>
      <c r="JW212" t="s">
        <v>193</v>
      </c>
      <c r="JX212" t="s">
        <v>193</v>
      </c>
      <c r="JY212" t="s">
        <v>193</v>
      </c>
      <c r="JZ212" t="s">
        <v>193</v>
      </c>
      <c r="KA212" t="s">
        <v>193</v>
      </c>
      <c r="KB212" t="s">
        <v>193</v>
      </c>
      <c r="KC212" t="s">
        <v>193</v>
      </c>
      <c r="KD212" t="s">
        <v>193</v>
      </c>
      <c r="KE212" t="s">
        <v>193</v>
      </c>
      <c r="KF212" t="s">
        <v>193</v>
      </c>
      <c r="KG212" t="s">
        <v>193</v>
      </c>
      <c r="KH212" t="s">
        <v>193</v>
      </c>
      <c r="KI212" t="s">
        <v>193</v>
      </c>
      <c r="KJ212" t="s">
        <v>193</v>
      </c>
      <c r="KK212" t="s">
        <v>193</v>
      </c>
      <c r="KL212" t="s">
        <v>193</v>
      </c>
      <c r="KM212" t="s">
        <v>193</v>
      </c>
      <c r="KN212" t="s">
        <v>193</v>
      </c>
      <c r="KO212" t="s">
        <v>193</v>
      </c>
      <c r="KP212" t="s">
        <v>193</v>
      </c>
      <c r="KQ212" t="s">
        <v>193</v>
      </c>
      <c r="KR212" t="s">
        <v>193</v>
      </c>
      <c r="KS212" t="s">
        <v>193</v>
      </c>
      <c r="KT212" t="s">
        <v>193</v>
      </c>
      <c r="KU212" t="s">
        <v>114</v>
      </c>
      <c r="KV212" t="s">
        <v>193</v>
      </c>
      <c r="KW212" t="s">
        <v>193</v>
      </c>
      <c r="KX212" t="s">
        <v>193</v>
      </c>
      <c r="KY212" t="s">
        <v>193</v>
      </c>
      <c r="KZ212" t="s">
        <v>193</v>
      </c>
      <c r="LA212" t="s">
        <v>193</v>
      </c>
      <c r="LB212" t="s">
        <v>193</v>
      </c>
      <c r="LC212" t="s">
        <v>193</v>
      </c>
      <c r="LD212" t="s">
        <v>193</v>
      </c>
      <c r="LE212" t="s">
        <v>193</v>
      </c>
      <c r="LF212" t="s">
        <v>193</v>
      </c>
      <c r="LG212" t="s">
        <v>193</v>
      </c>
      <c r="LH212" t="s">
        <v>193</v>
      </c>
      <c r="LI212" t="s">
        <v>193</v>
      </c>
      <c r="LJ212" t="s">
        <v>193</v>
      </c>
      <c r="LK212" t="s">
        <v>193</v>
      </c>
      <c r="LL212" t="s">
        <v>193</v>
      </c>
      <c r="LM212" t="s">
        <v>193</v>
      </c>
      <c r="LN212" t="s">
        <v>193</v>
      </c>
      <c r="LO212" t="s">
        <v>193</v>
      </c>
      <c r="LP212" t="s">
        <v>193</v>
      </c>
      <c r="LQ212" t="s">
        <v>193</v>
      </c>
      <c r="LR212" t="s">
        <v>193</v>
      </c>
      <c r="LS212" t="s">
        <v>193</v>
      </c>
      <c r="LT212" t="s">
        <v>193</v>
      </c>
      <c r="LU212" t="s">
        <v>193</v>
      </c>
      <c r="LV212" t="s">
        <v>193</v>
      </c>
      <c r="LW212" t="s">
        <v>193</v>
      </c>
      <c r="LX212" t="s">
        <v>193</v>
      </c>
      <c r="LY212" t="s">
        <v>193</v>
      </c>
      <c r="LZ212" t="s">
        <v>193</v>
      </c>
      <c r="MA212" t="s">
        <v>193</v>
      </c>
      <c r="MB212" t="s">
        <v>193</v>
      </c>
      <c r="MC212" t="s">
        <v>193</v>
      </c>
      <c r="MD212" t="s">
        <v>193</v>
      </c>
      <c r="ME212" t="s">
        <v>193</v>
      </c>
      <c r="MF212" t="s">
        <v>193</v>
      </c>
      <c r="MG212" t="s">
        <v>193</v>
      </c>
      <c r="MH212" t="s">
        <v>109</v>
      </c>
      <c r="MI212" t="s">
        <v>3330</v>
      </c>
      <c r="MJ212">
        <v>0</v>
      </c>
      <c r="MK212">
        <v>1</v>
      </c>
      <c r="ML212">
        <v>0</v>
      </c>
      <c r="MM212" t="s">
        <v>193</v>
      </c>
      <c r="MN212" t="s">
        <v>3361</v>
      </c>
      <c r="MO212">
        <v>0</v>
      </c>
      <c r="MP212">
        <v>1</v>
      </c>
      <c r="MQ212">
        <v>0</v>
      </c>
      <c r="MR212">
        <v>0</v>
      </c>
      <c r="MS212">
        <v>0</v>
      </c>
      <c r="MT212">
        <v>0</v>
      </c>
      <c r="MU212" t="s">
        <v>193</v>
      </c>
      <c r="MV212" t="s">
        <v>193</v>
      </c>
      <c r="MW212" t="s">
        <v>193</v>
      </c>
      <c r="MX212" t="s">
        <v>193</v>
      </c>
      <c r="MY212" t="s">
        <v>193</v>
      </c>
      <c r="MZ212" t="s">
        <v>193</v>
      </c>
      <c r="NA212" t="s">
        <v>193</v>
      </c>
      <c r="NB212" t="s">
        <v>193</v>
      </c>
      <c r="NC212">
        <v>195566723</v>
      </c>
      <c r="ND212" t="s">
        <v>3722</v>
      </c>
      <c r="NE212" t="s">
        <v>4554</v>
      </c>
      <c r="NF212" t="s">
        <v>193</v>
      </c>
      <c r="NG212" t="s">
        <v>699</v>
      </c>
      <c r="NH212" t="s">
        <v>700</v>
      </c>
      <c r="NI212" t="s">
        <v>611</v>
      </c>
      <c r="NJ212" t="s">
        <v>193</v>
      </c>
      <c r="NK212">
        <v>10</v>
      </c>
    </row>
    <row r="213" spans="1:375" x14ac:dyDescent="0.35">
      <c r="A213" t="s">
        <v>4555</v>
      </c>
      <c r="B213" t="s">
        <v>4556</v>
      </c>
      <c r="C213" t="s">
        <v>3355</v>
      </c>
      <c r="D213">
        <v>2.0833333328482695E-3</v>
      </c>
      <c r="E213" t="s">
        <v>193</v>
      </c>
      <c r="F213" t="s">
        <v>193</v>
      </c>
      <c r="G213" t="s">
        <v>193</v>
      </c>
      <c r="H213" t="s">
        <v>3355</v>
      </c>
      <c r="I213" t="s">
        <v>836</v>
      </c>
      <c r="J213" t="s">
        <v>193</v>
      </c>
      <c r="K213" t="s">
        <v>837</v>
      </c>
      <c r="L213" t="s">
        <v>836</v>
      </c>
      <c r="M213" t="s">
        <v>836</v>
      </c>
      <c r="N213" t="s">
        <v>3712</v>
      </c>
      <c r="O213" t="s">
        <v>193</v>
      </c>
      <c r="P213" t="s">
        <v>4536</v>
      </c>
      <c r="Q213" t="s">
        <v>3712</v>
      </c>
      <c r="R213" t="s">
        <v>3712</v>
      </c>
      <c r="S213" t="s">
        <v>176</v>
      </c>
      <c r="T213" t="s">
        <v>178</v>
      </c>
      <c r="U213" t="s">
        <v>208</v>
      </c>
      <c r="V213" t="s">
        <v>178</v>
      </c>
      <c r="W213" t="s">
        <v>227</v>
      </c>
      <c r="X213" t="s">
        <v>226</v>
      </c>
      <c r="Y213" t="s">
        <v>227</v>
      </c>
      <c r="Z213" t="s">
        <v>559</v>
      </c>
      <c r="AA213" t="s">
        <v>193</v>
      </c>
      <c r="AB213" t="s">
        <v>558</v>
      </c>
      <c r="AC213" t="s">
        <v>559</v>
      </c>
      <c r="AD213" t="s">
        <v>559</v>
      </c>
      <c r="AE213" t="s">
        <v>844</v>
      </c>
      <c r="AF213" t="s">
        <v>193</v>
      </c>
      <c r="AG213" t="s">
        <v>558</v>
      </c>
      <c r="AH213" t="s">
        <v>844</v>
      </c>
      <c r="AI213" t="s">
        <v>844</v>
      </c>
      <c r="AJ213" t="s">
        <v>536</v>
      </c>
      <c r="AK213" t="s">
        <v>490</v>
      </c>
      <c r="AL213" t="s">
        <v>109</v>
      </c>
      <c r="AM213" t="s">
        <v>193</v>
      </c>
      <c r="AN213" t="s">
        <v>109</v>
      </c>
      <c r="AO213" t="s">
        <v>193</v>
      </c>
      <c r="AP213" t="s">
        <v>491</v>
      </c>
      <c r="AQ213" t="s">
        <v>193</v>
      </c>
      <c r="AR213" t="s">
        <v>193</v>
      </c>
      <c r="AS213" t="s">
        <v>492</v>
      </c>
      <c r="AT213" t="s">
        <v>193</v>
      </c>
      <c r="AU213" t="s">
        <v>4557</v>
      </c>
      <c r="AV213">
        <v>1</v>
      </c>
      <c r="AW213">
        <v>0</v>
      </c>
      <c r="AX213">
        <v>0</v>
      </c>
      <c r="AY213">
        <v>0</v>
      </c>
      <c r="AZ213">
        <v>1</v>
      </c>
      <c r="BA213">
        <v>0</v>
      </c>
      <c r="BB213">
        <v>0</v>
      </c>
      <c r="BC213" t="s">
        <v>3990</v>
      </c>
      <c r="BD213" t="s">
        <v>3510</v>
      </c>
      <c r="BE213" t="s">
        <v>112</v>
      </c>
      <c r="BF213">
        <v>1</v>
      </c>
      <c r="BG213">
        <v>0</v>
      </c>
      <c r="BH213">
        <v>0</v>
      </c>
      <c r="BI213">
        <v>0</v>
      </c>
      <c r="BJ213">
        <v>0</v>
      </c>
      <c r="BK213">
        <v>0</v>
      </c>
      <c r="BL213">
        <v>0</v>
      </c>
      <c r="BM213">
        <v>0</v>
      </c>
      <c r="BN213">
        <v>0</v>
      </c>
      <c r="BO213">
        <v>0</v>
      </c>
      <c r="BP213" t="s">
        <v>193</v>
      </c>
      <c r="BQ213" t="s">
        <v>142</v>
      </c>
      <c r="BR213" t="s">
        <v>501</v>
      </c>
      <c r="BS213" t="s">
        <v>4558</v>
      </c>
      <c r="BT213">
        <v>0</v>
      </c>
      <c r="BU213">
        <v>1</v>
      </c>
      <c r="BV213">
        <v>0</v>
      </c>
      <c r="BW213">
        <v>0</v>
      </c>
      <c r="BX213">
        <v>1</v>
      </c>
      <c r="BY213">
        <v>0</v>
      </c>
      <c r="BZ213">
        <v>1</v>
      </c>
      <c r="CA213">
        <v>0</v>
      </c>
      <c r="CB213" t="s">
        <v>498</v>
      </c>
      <c r="CC213" t="s">
        <v>193</v>
      </c>
      <c r="CD213" t="s">
        <v>193</v>
      </c>
      <c r="CE213" t="s">
        <v>193</v>
      </c>
      <c r="CF213">
        <v>300</v>
      </c>
      <c r="CG213">
        <v>115.384615384615</v>
      </c>
      <c r="CH213" t="s">
        <v>109</v>
      </c>
      <c r="CI213" t="s">
        <v>193</v>
      </c>
      <c r="CJ213" t="s">
        <v>193</v>
      </c>
      <c r="CK213" t="s">
        <v>193</v>
      </c>
      <c r="CL213" t="s">
        <v>193</v>
      </c>
      <c r="CM213" t="s">
        <v>193</v>
      </c>
      <c r="CN213" t="s">
        <v>193</v>
      </c>
      <c r="CO213">
        <v>600</v>
      </c>
      <c r="CP213">
        <v>250</v>
      </c>
      <c r="CQ213" t="s">
        <v>114</v>
      </c>
      <c r="CR213" t="s">
        <v>193</v>
      </c>
      <c r="CS213" t="s">
        <v>193</v>
      </c>
      <c r="CT213" t="s">
        <v>193</v>
      </c>
      <c r="CU213" t="s">
        <v>622</v>
      </c>
      <c r="CV213" t="s">
        <v>114</v>
      </c>
      <c r="CW213" t="s">
        <v>193</v>
      </c>
      <c r="CX213" t="s">
        <v>193</v>
      </c>
      <c r="CY213" t="s">
        <v>894</v>
      </c>
      <c r="CZ213" t="s">
        <v>895</v>
      </c>
      <c r="DA213" t="s">
        <v>894</v>
      </c>
      <c r="DB213" t="s">
        <v>193</v>
      </c>
      <c r="DC213" t="s">
        <v>193</v>
      </c>
      <c r="DD213" t="s">
        <v>193</v>
      </c>
      <c r="DE213" t="s">
        <v>193</v>
      </c>
      <c r="DF213" t="s">
        <v>132</v>
      </c>
      <c r="DG213" t="s">
        <v>109</v>
      </c>
      <c r="DH213" t="s">
        <v>3444</v>
      </c>
      <c r="DI213">
        <v>1</v>
      </c>
      <c r="DJ213">
        <v>0</v>
      </c>
      <c r="DK213">
        <v>0</v>
      </c>
      <c r="DL213">
        <v>0</v>
      </c>
      <c r="DM213">
        <v>1</v>
      </c>
      <c r="DN213">
        <v>1</v>
      </c>
      <c r="DO213">
        <v>0</v>
      </c>
      <c r="DP213">
        <v>0</v>
      </c>
      <c r="DQ213">
        <v>0</v>
      </c>
      <c r="DR213">
        <v>0</v>
      </c>
      <c r="DS213">
        <v>0</v>
      </c>
      <c r="DT213">
        <v>0</v>
      </c>
      <c r="DU213">
        <v>0</v>
      </c>
      <c r="DV213">
        <v>0</v>
      </c>
      <c r="DW213" t="s">
        <v>193</v>
      </c>
      <c r="DX213" t="s">
        <v>131</v>
      </c>
      <c r="DY213">
        <v>0</v>
      </c>
      <c r="DZ213">
        <v>0</v>
      </c>
      <c r="EA213">
        <v>0</v>
      </c>
      <c r="EB213">
        <v>0</v>
      </c>
      <c r="EC213">
        <v>1</v>
      </c>
      <c r="ED213">
        <v>0</v>
      </c>
      <c r="EE213">
        <v>0</v>
      </c>
      <c r="EF213">
        <v>0</v>
      </c>
      <c r="EG213" t="s">
        <v>114</v>
      </c>
      <c r="EH213" t="s">
        <v>114</v>
      </c>
      <c r="EI213" t="s">
        <v>109</v>
      </c>
      <c r="EJ213" t="s">
        <v>176</v>
      </c>
      <c r="EK213" t="s">
        <v>789</v>
      </c>
      <c r="EL213" t="s">
        <v>178</v>
      </c>
      <c r="EM213" t="s">
        <v>789</v>
      </c>
      <c r="EN213" t="s">
        <v>193</v>
      </c>
      <c r="EO213" t="s">
        <v>193</v>
      </c>
      <c r="EP213" t="s">
        <v>193</v>
      </c>
      <c r="EQ213" t="s">
        <v>193</v>
      </c>
      <c r="ER213" t="s">
        <v>193</v>
      </c>
      <c r="ES213" t="s">
        <v>193</v>
      </c>
      <c r="ET213" t="s">
        <v>193</v>
      </c>
      <c r="EU213" t="s">
        <v>193</v>
      </c>
      <c r="EV213" t="s">
        <v>193</v>
      </c>
      <c r="EW213" t="s">
        <v>193</v>
      </c>
      <c r="EX213" t="s">
        <v>193</v>
      </c>
      <c r="EY213" t="s">
        <v>193</v>
      </c>
      <c r="EZ213" t="s">
        <v>193</v>
      </c>
      <c r="FA213" t="s">
        <v>193</v>
      </c>
      <c r="FB213" t="s">
        <v>193</v>
      </c>
      <c r="FC213" t="s">
        <v>193</v>
      </c>
      <c r="FD213" t="s">
        <v>193</v>
      </c>
      <c r="FE213" t="s">
        <v>193</v>
      </c>
      <c r="FF213" t="s">
        <v>193</v>
      </c>
      <c r="FG213" t="s">
        <v>193</v>
      </c>
      <c r="FH213" t="s">
        <v>193</v>
      </c>
      <c r="FI213" t="s">
        <v>193</v>
      </c>
      <c r="FJ213" t="s">
        <v>193</v>
      </c>
      <c r="FK213" t="s">
        <v>193</v>
      </c>
      <c r="FL213" t="s">
        <v>193</v>
      </c>
      <c r="FM213" t="s">
        <v>193</v>
      </c>
      <c r="FN213" t="s">
        <v>193</v>
      </c>
      <c r="FO213" t="s">
        <v>193</v>
      </c>
      <c r="FP213" t="s">
        <v>193</v>
      </c>
      <c r="FQ213" t="s">
        <v>193</v>
      </c>
      <c r="FR213" t="s">
        <v>193</v>
      </c>
      <c r="FS213" t="s">
        <v>193</v>
      </c>
      <c r="FT213" t="s">
        <v>193</v>
      </c>
      <c r="FU213" t="s">
        <v>193</v>
      </c>
      <c r="FV213" t="s">
        <v>193</v>
      </c>
      <c r="FW213" t="s">
        <v>193</v>
      </c>
      <c r="FX213" t="s">
        <v>193</v>
      </c>
      <c r="FY213" t="s">
        <v>193</v>
      </c>
      <c r="FZ213" t="s">
        <v>193</v>
      </c>
      <c r="GA213" t="s">
        <v>193</v>
      </c>
      <c r="GB213" t="s">
        <v>193</v>
      </c>
      <c r="GC213" t="s">
        <v>193</v>
      </c>
      <c r="GD213" t="s">
        <v>193</v>
      </c>
      <c r="GE213" t="s">
        <v>193</v>
      </c>
      <c r="GF213" t="s">
        <v>193</v>
      </c>
      <c r="GG213" t="s">
        <v>193</v>
      </c>
      <c r="GH213" t="s">
        <v>193</v>
      </c>
      <c r="GI213" t="s">
        <v>193</v>
      </c>
      <c r="GJ213" t="s">
        <v>193</v>
      </c>
      <c r="GK213" t="s">
        <v>193</v>
      </c>
      <c r="GL213" t="s">
        <v>193</v>
      </c>
      <c r="GM213" t="s">
        <v>193</v>
      </c>
      <c r="GN213" t="s">
        <v>193</v>
      </c>
      <c r="GO213" t="s">
        <v>193</v>
      </c>
      <c r="GP213" t="s">
        <v>193</v>
      </c>
      <c r="GQ213" t="s">
        <v>193</v>
      </c>
      <c r="GR213" t="s">
        <v>193</v>
      </c>
      <c r="GS213" t="s">
        <v>193</v>
      </c>
      <c r="GT213" t="s">
        <v>193</v>
      </c>
      <c r="GU213" t="s">
        <v>193</v>
      </c>
      <c r="GV213" t="s">
        <v>193</v>
      </c>
      <c r="GW213" t="s">
        <v>193</v>
      </c>
      <c r="GX213" t="s">
        <v>193</v>
      </c>
      <c r="GY213" t="s">
        <v>193</v>
      </c>
      <c r="GZ213" t="s">
        <v>193</v>
      </c>
      <c r="HA213" t="s">
        <v>193</v>
      </c>
      <c r="HB213" t="s">
        <v>193</v>
      </c>
      <c r="HC213" t="s">
        <v>193</v>
      </c>
      <c r="HD213" t="s">
        <v>193</v>
      </c>
      <c r="HE213" t="s">
        <v>193</v>
      </c>
      <c r="HF213" t="s">
        <v>193</v>
      </c>
      <c r="HG213" t="s">
        <v>193</v>
      </c>
      <c r="HH213" t="s">
        <v>193</v>
      </c>
      <c r="HI213" t="s">
        <v>193</v>
      </c>
      <c r="HJ213" t="s">
        <v>193</v>
      </c>
      <c r="HK213" t="s">
        <v>193</v>
      </c>
      <c r="HL213" t="s">
        <v>193</v>
      </c>
      <c r="HM213" t="s">
        <v>193</v>
      </c>
      <c r="HN213" t="s">
        <v>193</v>
      </c>
      <c r="HO213" t="s">
        <v>193</v>
      </c>
      <c r="HP213" t="s">
        <v>193</v>
      </c>
      <c r="HQ213" t="s">
        <v>193</v>
      </c>
      <c r="HR213" t="s">
        <v>193</v>
      </c>
      <c r="HS213" t="s">
        <v>193</v>
      </c>
      <c r="HT213" t="s">
        <v>193</v>
      </c>
      <c r="HU213" t="s">
        <v>193</v>
      </c>
      <c r="HV213" t="s">
        <v>193</v>
      </c>
      <c r="HW213" t="s">
        <v>193</v>
      </c>
      <c r="HX213" t="s">
        <v>193</v>
      </c>
      <c r="HY213" t="s">
        <v>193</v>
      </c>
      <c r="HZ213" t="s">
        <v>193</v>
      </c>
      <c r="IA213" t="s">
        <v>193</v>
      </c>
      <c r="IB213" t="s">
        <v>193</v>
      </c>
      <c r="IC213" t="s">
        <v>193</v>
      </c>
      <c r="ID213" t="s">
        <v>193</v>
      </c>
      <c r="IE213" t="s">
        <v>193</v>
      </c>
      <c r="IF213" t="s">
        <v>193</v>
      </c>
      <c r="IG213" t="s">
        <v>193</v>
      </c>
      <c r="IH213" t="s">
        <v>193</v>
      </c>
      <c r="II213" t="s">
        <v>193</v>
      </c>
      <c r="IJ213" t="s">
        <v>193</v>
      </c>
      <c r="IK213" t="s">
        <v>193</v>
      </c>
      <c r="IL213" t="s">
        <v>193</v>
      </c>
      <c r="IM213" t="s">
        <v>193</v>
      </c>
      <c r="IN213" t="s">
        <v>193</v>
      </c>
      <c r="IO213" t="s">
        <v>193</v>
      </c>
      <c r="IP213" t="s">
        <v>193</v>
      </c>
      <c r="IQ213" t="s">
        <v>193</v>
      </c>
      <c r="IR213" t="s">
        <v>193</v>
      </c>
      <c r="IS213" t="s">
        <v>193</v>
      </c>
      <c r="IT213" t="s">
        <v>193</v>
      </c>
      <c r="IU213" t="s">
        <v>193</v>
      </c>
      <c r="IV213" t="s">
        <v>193</v>
      </c>
      <c r="IW213" t="s">
        <v>193</v>
      </c>
      <c r="IX213" t="s">
        <v>193</v>
      </c>
      <c r="IY213" t="s">
        <v>193</v>
      </c>
      <c r="IZ213" t="s">
        <v>193</v>
      </c>
      <c r="JA213" t="s">
        <v>193</v>
      </c>
      <c r="JB213" t="s">
        <v>193</v>
      </c>
      <c r="JC213" t="s">
        <v>193</v>
      </c>
      <c r="JD213" t="s">
        <v>193</v>
      </c>
      <c r="JE213" t="s">
        <v>193</v>
      </c>
      <c r="JF213" t="s">
        <v>193</v>
      </c>
      <c r="JG213" t="s">
        <v>193</v>
      </c>
      <c r="JH213" t="s">
        <v>3631</v>
      </c>
      <c r="JI213">
        <v>0</v>
      </c>
      <c r="JJ213">
        <v>1</v>
      </c>
      <c r="JK213">
        <v>1</v>
      </c>
      <c r="JL213" t="s">
        <v>193</v>
      </c>
      <c r="JM213">
        <v>500</v>
      </c>
      <c r="JN213">
        <v>25</v>
      </c>
      <c r="JO213" t="s">
        <v>114</v>
      </c>
      <c r="JP213" t="s">
        <v>193</v>
      </c>
      <c r="JQ213" t="s">
        <v>193</v>
      </c>
      <c r="JR213" t="s">
        <v>114</v>
      </c>
      <c r="JS213" t="s">
        <v>193</v>
      </c>
      <c r="JT213" t="s">
        <v>193</v>
      </c>
      <c r="JU213" t="s">
        <v>193</v>
      </c>
      <c r="JV213" t="s">
        <v>193</v>
      </c>
      <c r="JW213" t="s">
        <v>193</v>
      </c>
      <c r="JX213" t="s">
        <v>193</v>
      </c>
      <c r="JY213" t="s">
        <v>193</v>
      </c>
      <c r="JZ213" t="s">
        <v>193</v>
      </c>
      <c r="KA213" t="s">
        <v>3599</v>
      </c>
      <c r="KB213">
        <v>0</v>
      </c>
      <c r="KC213">
        <v>1</v>
      </c>
      <c r="KD213">
        <v>1</v>
      </c>
      <c r="KE213">
        <v>0</v>
      </c>
      <c r="KF213">
        <v>0</v>
      </c>
      <c r="KG213">
        <v>0</v>
      </c>
      <c r="KH213">
        <v>0</v>
      </c>
      <c r="KI213">
        <v>0</v>
      </c>
      <c r="KJ213" t="s">
        <v>193</v>
      </c>
      <c r="KK213" t="s">
        <v>132</v>
      </c>
      <c r="KL213" t="s">
        <v>193</v>
      </c>
      <c r="KM213" t="s">
        <v>193</v>
      </c>
      <c r="KN213" t="s">
        <v>193</v>
      </c>
      <c r="KO213" t="s">
        <v>193</v>
      </c>
      <c r="KP213" t="s">
        <v>193</v>
      </c>
      <c r="KQ213" t="s">
        <v>193</v>
      </c>
      <c r="KR213" t="s">
        <v>193</v>
      </c>
      <c r="KS213" t="s">
        <v>193</v>
      </c>
      <c r="KT213" t="s">
        <v>193</v>
      </c>
      <c r="KU213" t="s">
        <v>193</v>
      </c>
      <c r="KV213" t="s">
        <v>193</v>
      </c>
      <c r="KW213" t="s">
        <v>193</v>
      </c>
      <c r="KX213" t="s">
        <v>193</v>
      </c>
      <c r="KY213" t="s">
        <v>193</v>
      </c>
      <c r="KZ213" t="s">
        <v>193</v>
      </c>
      <c r="LA213" t="s">
        <v>193</v>
      </c>
      <c r="LB213" t="s">
        <v>193</v>
      </c>
      <c r="LC213" t="s">
        <v>193</v>
      </c>
      <c r="LD213" t="s">
        <v>193</v>
      </c>
      <c r="LE213" t="s">
        <v>193</v>
      </c>
      <c r="LF213" t="s">
        <v>193</v>
      </c>
      <c r="LG213" t="s">
        <v>193</v>
      </c>
      <c r="LH213" t="s">
        <v>193</v>
      </c>
      <c r="LI213" t="s">
        <v>193</v>
      </c>
      <c r="LJ213" t="s">
        <v>193</v>
      </c>
      <c r="LK213" t="s">
        <v>193</v>
      </c>
      <c r="LL213" t="s">
        <v>193</v>
      </c>
      <c r="LM213" t="s">
        <v>193</v>
      </c>
      <c r="LN213" t="s">
        <v>193</v>
      </c>
      <c r="LO213" t="s">
        <v>193</v>
      </c>
      <c r="LP213" t="s">
        <v>193</v>
      </c>
      <c r="LQ213" t="s">
        <v>193</v>
      </c>
      <c r="LR213" t="s">
        <v>193</v>
      </c>
      <c r="LS213" t="s">
        <v>193</v>
      </c>
      <c r="LT213" t="s">
        <v>193</v>
      </c>
      <c r="LU213" t="s">
        <v>193</v>
      </c>
      <c r="LV213" t="s">
        <v>193</v>
      </c>
      <c r="LW213" t="s">
        <v>193</v>
      </c>
      <c r="LX213" t="s">
        <v>193</v>
      </c>
      <c r="LY213" t="s">
        <v>193</v>
      </c>
      <c r="LZ213" t="s">
        <v>193</v>
      </c>
      <c r="MA213" t="s">
        <v>193</v>
      </c>
      <c r="MB213" t="s">
        <v>193</v>
      </c>
      <c r="MC213" t="s">
        <v>193</v>
      </c>
      <c r="MD213" t="s">
        <v>193</v>
      </c>
      <c r="ME213" t="s">
        <v>193</v>
      </c>
      <c r="MF213" t="s">
        <v>193</v>
      </c>
      <c r="MG213" t="s">
        <v>193</v>
      </c>
      <c r="MH213" t="s">
        <v>193</v>
      </c>
      <c r="MI213" t="s">
        <v>193</v>
      </c>
      <c r="MJ213" t="s">
        <v>193</v>
      </c>
      <c r="MK213" t="s">
        <v>193</v>
      </c>
      <c r="ML213" t="s">
        <v>193</v>
      </c>
      <c r="MM213" t="s">
        <v>193</v>
      </c>
      <c r="MN213" t="s">
        <v>193</v>
      </c>
      <c r="MO213" t="s">
        <v>193</v>
      </c>
      <c r="MP213" t="s">
        <v>193</v>
      </c>
      <c r="MQ213" t="s">
        <v>193</v>
      </c>
      <c r="MR213" t="s">
        <v>193</v>
      </c>
      <c r="MS213" t="s">
        <v>193</v>
      </c>
      <c r="MT213" t="s">
        <v>193</v>
      </c>
      <c r="MU213" t="s">
        <v>193</v>
      </c>
      <c r="MV213" t="s">
        <v>193</v>
      </c>
      <c r="MW213" t="s">
        <v>193</v>
      </c>
      <c r="MX213" t="s">
        <v>193</v>
      </c>
      <c r="MY213" t="s">
        <v>193</v>
      </c>
      <c r="MZ213" t="s">
        <v>193</v>
      </c>
      <c r="NA213" t="s">
        <v>193</v>
      </c>
      <c r="NB213" t="s">
        <v>193</v>
      </c>
      <c r="NC213">
        <v>195566726</v>
      </c>
      <c r="ND213" t="s">
        <v>3723</v>
      </c>
      <c r="NE213" t="s">
        <v>4559</v>
      </c>
      <c r="NF213" t="s">
        <v>193</v>
      </c>
      <c r="NG213" t="s">
        <v>699</v>
      </c>
      <c r="NH213" t="s">
        <v>700</v>
      </c>
      <c r="NI213" t="s">
        <v>611</v>
      </c>
      <c r="NJ213" t="s">
        <v>193</v>
      </c>
      <c r="NK213">
        <v>11</v>
      </c>
    </row>
    <row r="214" spans="1:375" x14ac:dyDescent="0.35">
      <c r="A214" t="s">
        <v>4560</v>
      </c>
      <c r="B214" t="s">
        <v>4561</v>
      </c>
      <c r="C214" t="s">
        <v>3355</v>
      </c>
      <c r="D214">
        <v>1.3888888890505769E-3</v>
      </c>
      <c r="E214" t="s">
        <v>193</v>
      </c>
      <c r="F214" t="s">
        <v>193</v>
      </c>
      <c r="G214" t="s">
        <v>193</v>
      </c>
      <c r="H214" t="s">
        <v>3355</v>
      </c>
      <c r="I214" t="s">
        <v>836</v>
      </c>
      <c r="J214" t="s">
        <v>193</v>
      </c>
      <c r="K214" t="s">
        <v>837</v>
      </c>
      <c r="L214" t="s">
        <v>836</v>
      </c>
      <c r="M214" t="s">
        <v>836</v>
      </c>
      <c r="N214" t="s">
        <v>3712</v>
      </c>
      <c r="O214" t="s">
        <v>193</v>
      </c>
      <c r="P214" t="s">
        <v>4536</v>
      </c>
      <c r="Q214" t="s">
        <v>3712</v>
      </c>
      <c r="R214" t="s">
        <v>3712</v>
      </c>
      <c r="S214" t="s">
        <v>176</v>
      </c>
      <c r="T214" t="s">
        <v>178</v>
      </c>
      <c r="U214" t="s">
        <v>208</v>
      </c>
      <c r="V214" t="s">
        <v>178</v>
      </c>
      <c r="W214" t="s">
        <v>227</v>
      </c>
      <c r="X214" t="s">
        <v>226</v>
      </c>
      <c r="Y214" t="s">
        <v>227</v>
      </c>
      <c r="Z214" t="s">
        <v>559</v>
      </c>
      <c r="AA214" t="s">
        <v>193</v>
      </c>
      <c r="AB214" t="s">
        <v>558</v>
      </c>
      <c r="AC214" t="s">
        <v>559</v>
      </c>
      <c r="AD214" t="s">
        <v>559</v>
      </c>
      <c r="AE214" t="s">
        <v>844</v>
      </c>
      <c r="AF214" t="s">
        <v>193</v>
      </c>
      <c r="AG214" t="s">
        <v>558</v>
      </c>
      <c r="AH214" t="s">
        <v>844</v>
      </c>
      <c r="AI214" t="s">
        <v>844</v>
      </c>
      <c r="AJ214" t="s">
        <v>536</v>
      </c>
      <c r="AK214" t="s">
        <v>490</v>
      </c>
      <c r="AL214" t="s">
        <v>109</v>
      </c>
      <c r="AM214" t="s">
        <v>193</v>
      </c>
      <c r="AN214" t="s">
        <v>109</v>
      </c>
      <c r="AO214" t="s">
        <v>193</v>
      </c>
      <c r="AP214" t="s">
        <v>494</v>
      </c>
      <c r="AQ214" t="s">
        <v>193</v>
      </c>
      <c r="AR214" t="s">
        <v>193</v>
      </c>
      <c r="AS214" t="s">
        <v>514</v>
      </c>
      <c r="AT214" t="s">
        <v>193</v>
      </c>
      <c r="AU214" t="s">
        <v>701</v>
      </c>
      <c r="AV214">
        <v>0</v>
      </c>
      <c r="AW214">
        <v>1</v>
      </c>
      <c r="AX214">
        <v>0</v>
      </c>
      <c r="AY214">
        <v>0</v>
      </c>
      <c r="AZ214">
        <v>0</v>
      </c>
      <c r="BA214">
        <v>0</v>
      </c>
      <c r="BB214">
        <v>0</v>
      </c>
      <c r="BC214" t="s">
        <v>130</v>
      </c>
      <c r="BD214" t="s">
        <v>701</v>
      </c>
      <c r="BE214" t="s">
        <v>112</v>
      </c>
      <c r="BF214">
        <v>1</v>
      </c>
      <c r="BG214">
        <v>0</v>
      </c>
      <c r="BH214">
        <v>0</v>
      </c>
      <c r="BI214">
        <v>0</v>
      </c>
      <c r="BJ214">
        <v>0</v>
      </c>
      <c r="BK214">
        <v>0</v>
      </c>
      <c r="BL214">
        <v>0</v>
      </c>
      <c r="BM214">
        <v>0</v>
      </c>
      <c r="BN214">
        <v>0</v>
      </c>
      <c r="BO214">
        <v>0</v>
      </c>
      <c r="BP214" t="s">
        <v>193</v>
      </c>
      <c r="BQ214" t="s">
        <v>142</v>
      </c>
      <c r="BR214" t="s">
        <v>142</v>
      </c>
      <c r="BS214" t="s">
        <v>193</v>
      </c>
      <c r="BT214" t="s">
        <v>193</v>
      </c>
      <c r="BU214" t="s">
        <v>193</v>
      </c>
      <c r="BV214" t="s">
        <v>193</v>
      </c>
      <c r="BW214" t="s">
        <v>193</v>
      </c>
      <c r="BX214" t="s">
        <v>193</v>
      </c>
      <c r="BY214" t="s">
        <v>193</v>
      </c>
      <c r="BZ214" t="s">
        <v>193</v>
      </c>
      <c r="CA214" t="s">
        <v>193</v>
      </c>
      <c r="CB214" t="s">
        <v>193</v>
      </c>
      <c r="CC214" t="s">
        <v>193</v>
      </c>
      <c r="CD214" t="s">
        <v>193</v>
      </c>
      <c r="CE214" t="s">
        <v>193</v>
      </c>
      <c r="CF214" t="s">
        <v>193</v>
      </c>
      <c r="CG214" t="s">
        <v>193</v>
      </c>
      <c r="CH214" t="s">
        <v>193</v>
      </c>
      <c r="CI214" t="s">
        <v>193</v>
      </c>
      <c r="CJ214" t="s">
        <v>193</v>
      </c>
      <c r="CK214" t="s">
        <v>193</v>
      </c>
      <c r="CL214" t="s">
        <v>193</v>
      </c>
      <c r="CM214" t="s">
        <v>193</v>
      </c>
      <c r="CN214" t="s">
        <v>193</v>
      </c>
      <c r="CO214" t="s">
        <v>193</v>
      </c>
      <c r="CP214" t="s">
        <v>193</v>
      </c>
      <c r="CQ214" t="s">
        <v>193</v>
      </c>
      <c r="CR214" t="s">
        <v>193</v>
      </c>
      <c r="CS214" t="s">
        <v>193</v>
      </c>
      <c r="CT214" t="s">
        <v>193</v>
      </c>
      <c r="CU214" t="s">
        <v>193</v>
      </c>
      <c r="CV214" t="s">
        <v>193</v>
      </c>
      <c r="CW214" t="s">
        <v>193</v>
      </c>
      <c r="CX214" t="s">
        <v>193</v>
      </c>
      <c r="CY214" t="s">
        <v>193</v>
      </c>
      <c r="CZ214" t="s">
        <v>193</v>
      </c>
      <c r="DA214" t="s">
        <v>193</v>
      </c>
      <c r="DB214" t="s">
        <v>193</v>
      </c>
      <c r="DC214" t="s">
        <v>193</v>
      </c>
      <c r="DD214" t="s">
        <v>193</v>
      </c>
      <c r="DE214" t="s">
        <v>193</v>
      </c>
      <c r="DF214" t="s">
        <v>193</v>
      </c>
      <c r="DG214" t="s">
        <v>193</v>
      </c>
      <c r="DH214" t="s">
        <v>193</v>
      </c>
      <c r="DI214" t="s">
        <v>193</v>
      </c>
      <c r="DJ214" t="s">
        <v>193</v>
      </c>
      <c r="DK214" t="s">
        <v>193</v>
      </c>
      <c r="DL214" t="s">
        <v>193</v>
      </c>
      <c r="DM214" t="s">
        <v>193</v>
      </c>
      <c r="DN214" t="s">
        <v>193</v>
      </c>
      <c r="DO214" t="s">
        <v>193</v>
      </c>
      <c r="DP214" t="s">
        <v>193</v>
      </c>
      <c r="DQ214" t="s">
        <v>193</v>
      </c>
      <c r="DR214" t="s">
        <v>193</v>
      </c>
      <c r="DS214" t="s">
        <v>193</v>
      </c>
      <c r="DT214" t="s">
        <v>193</v>
      </c>
      <c r="DU214" t="s">
        <v>193</v>
      </c>
      <c r="DV214" t="s">
        <v>193</v>
      </c>
      <c r="DW214" t="s">
        <v>193</v>
      </c>
      <c r="DX214" t="s">
        <v>193</v>
      </c>
      <c r="DY214" t="s">
        <v>193</v>
      </c>
      <c r="DZ214" t="s">
        <v>193</v>
      </c>
      <c r="EA214" t="s">
        <v>193</v>
      </c>
      <c r="EB214" t="s">
        <v>193</v>
      </c>
      <c r="EC214" t="s">
        <v>193</v>
      </c>
      <c r="ED214" t="s">
        <v>193</v>
      </c>
      <c r="EE214" t="s">
        <v>193</v>
      </c>
      <c r="EF214" t="s">
        <v>193</v>
      </c>
      <c r="EG214" t="s">
        <v>193</v>
      </c>
      <c r="EH214" t="s">
        <v>193</v>
      </c>
      <c r="EI214" t="s">
        <v>193</v>
      </c>
      <c r="EJ214" t="s">
        <v>193</v>
      </c>
      <c r="EK214" t="s">
        <v>193</v>
      </c>
      <c r="EL214" t="s">
        <v>193</v>
      </c>
      <c r="EM214" t="s">
        <v>193</v>
      </c>
      <c r="EN214" t="s">
        <v>3725</v>
      </c>
      <c r="EO214">
        <v>1</v>
      </c>
      <c r="EP214">
        <v>1</v>
      </c>
      <c r="EQ214">
        <v>0</v>
      </c>
      <c r="ER214">
        <v>1</v>
      </c>
      <c r="ES214">
        <v>1</v>
      </c>
      <c r="ET214">
        <v>0</v>
      </c>
      <c r="EU214">
        <v>1</v>
      </c>
      <c r="EV214">
        <v>0</v>
      </c>
      <c r="EW214">
        <v>0</v>
      </c>
      <c r="EX214" t="s">
        <v>109</v>
      </c>
      <c r="EY214">
        <v>30</v>
      </c>
      <c r="EZ214">
        <v>30</v>
      </c>
      <c r="FA214" t="s">
        <v>193</v>
      </c>
      <c r="FB214" t="s">
        <v>193</v>
      </c>
      <c r="FC214" t="s">
        <v>193</v>
      </c>
      <c r="FD214">
        <v>30</v>
      </c>
      <c r="FE214" t="s">
        <v>132</v>
      </c>
      <c r="FF214">
        <v>30</v>
      </c>
      <c r="FG214" t="s">
        <v>132</v>
      </c>
      <c r="FH214">
        <v>30</v>
      </c>
      <c r="FI214" t="s">
        <v>132</v>
      </c>
      <c r="FJ214" t="s">
        <v>193</v>
      </c>
      <c r="FK214" t="s">
        <v>193</v>
      </c>
      <c r="FL214" t="s">
        <v>193</v>
      </c>
      <c r="FM214" t="s">
        <v>193</v>
      </c>
      <c r="FN214" t="s">
        <v>193</v>
      </c>
      <c r="FO214" t="s">
        <v>193</v>
      </c>
      <c r="FP214" t="s">
        <v>193</v>
      </c>
      <c r="FQ214" t="s">
        <v>193</v>
      </c>
      <c r="FR214" t="s">
        <v>193</v>
      </c>
      <c r="FS214" t="s">
        <v>193</v>
      </c>
      <c r="FT214" t="s">
        <v>193</v>
      </c>
      <c r="FU214" t="s">
        <v>193</v>
      </c>
      <c r="FV214" t="s">
        <v>193</v>
      </c>
      <c r="FW214" t="s">
        <v>193</v>
      </c>
      <c r="FX214" t="s">
        <v>193</v>
      </c>
      <c r="FY214" t="s">
        <v>193</v>
      </c>
      <c r="FZ214" t="s">
        <v>193</v>
      </c>
      <c r="GA214" t="s">
        <v>193</v>
      </c>
      <c r="GB214" t="s">
        <v>193</v>
      </c>
      <c r="GC214" t="s">
        <v>193</v>
      </c>
      <c r="GD214" t="s">
        <v>193</v>
      </c>
      <c r="GE214" t="s">
        <v>193</v>
      </c>
      <c r="GF214" t="s">
        <v>193</v>
      </c>
      <c r="GG214" t="s">
        <v>109</v>
      </c>
      <c r="GH214">
        <v>50</v>
      </c>
      <c r="GI214" t="s">
        <v>193</v>
      </c>
      <c r="GJ214" t="s">
        <v>193</v>
      </c>
      <c r="GK214" t="s">
        <v>193</v>
      </c>
      <c r="GL214">
        <v>50</v>
      </c>
      <c r="GM214" t="s">
        <v>132</v>
      </c>
      <c r="GN214" t="s">
        <v>109</v>
      </c>
      <c r="GO214" t="s">
        <v>193</v>
      </c>
      <c r="GP214">
        <v>5</v>
      </c>
      <c r="GQ214" t="s">
        <v>193</v>
      </c>
      <c r="GR214" t="s">
        <v>193</v>
      </c>
      <c r="GS214" t="s">
        <v>193</v>
      </c>
      <c r="GT214" t="s">
        <v>193</v>
      </c>
      <c r="GU214" t="s">
        <v>193</v>
      </c>
      <c r="GV214" t="s">
        <v>193</v>
      </c>
      <c r="GW214" t="s">
        <v>109</v>
      </c>
      <c r="GX214" t="s">
        <v>156</v>
      </c>
      <c r="GY214">
        <v>5</v>
      </c>
      <c r="GZ214" t="s">
        <v>114</v>
      </c>
      <c r="HA214" t="s">
        <v>193</v>
      </c>
      <c r="HB214" t="s">
        <v>193</v>
      </c>
      <c r="HC214" t="s">
        <v>193</v>
      </c>
      <c r="HD214" t="s">
        <v>193</v>
      </c>
      <c r="HE214" t="s">
        <v>193</v>
      </c>
      <c r="HF214" t="s">
        <v>193</v>
      </c>
      <c r="HG214" t="s">
        <v>193</v>
      </c>
      <c r="HH214" t="s">
        <v>193</v>
      </c>
      <c r="HI214" t="s">
        <v>193</v>
      </c>
      <c r="HJ214" t="s">
        <v>193</v>
      </c>
      <c r="HK214" t="s">
        <v>193</v>
      </c>
      <c r="HL214" t="s">
        <v>193</v>
      </c>
      <c r="HM214" t="s">
        <v>193</v>
      </c>
      <c r="HN214" t="s">
        <v>193</v>
      </c>
      <c r="HO214" t="s">
        <v>193</v>
      </c>
      <c r="HP214" t="s">
        <v>193</v>
      </c>
      <c r="HQ214" t="s">
        <v>193</v>
      </c>
      <c r="HR214" t="s">
        <v>193</v>
      </c>
      <c r="HS214" t="s">
        <v>193</v>
      </c>
      <c r="HT214" t="s">
        <v>193</v>
      </c>
      <c r="HU214" t="s">
        <v>193</v>
      </c>
      <c r="HV214" t="s">
        <v>193</v>
      </c>
      <c r="HW214" t="s">
        <v>193</v>
      </c>
      <c r="HX214" t="s">
        <v>193</v>
      </c>
      <c r="HY214" t="s">
        <v>193</v>
      </c>
      <c r="HZ214" t="s">
        <v>114</v>
      </c>
      <c r="IA214" t="s">
        <v>114</v>
      </c>
      <c r="IB214" t="s">
        <v>109</v>
      </c>
      <c r="IC214" t="s">
        <v>176</v>
      </c>
      <c r="ID214" t="s">
        <v>789</v>
      </c>
      <c r="IE214" t="s">
        <v>178</v>
      </c>
      <c r="IF214" t="s">
        <v>789</v>
      </c>
      <c r="IG214" t="s">
        <v>193</v>
      </c>
      <c r="IH214" t="s">
        <v>193</v>
      </c>
      <c r="II214" t="s">
        <v>193</v>
      </c>
      <c r="IJ214" t="s">
        <v>193</v>
      </c>
      <c r="IK214" t="s">
        <v>193</v>
      </c>
      <c r="IL214" t="s">
        <v>193</v>
      </c>
      <c r="IM214" t="s">
        <v>193</v>
      </c>
      <c r="IN214" t="s">
        <v>193</v>
      </c>
      <c r="IO214" t="s">
        <v>193</v>
      </c>
      <c r="IP214" t="s">
        <v>193</v>
      </c>
      <c r="IQ214" t="s">
        <v>193</v>
      </c>
      <c r="IR214" t="s">
        <v>193</v>
      </c>
      <c r="IS214" t="s">
        <v>193</v>
      </c>
      <c r="IT214" t="s">
        <v>193</v>
      </c>
      <c r="IU214" t="s">
        <v>193</v>
      </c>
      <c r="IV214" t="s">
        <v>193</v>
      </c>
      <c r="IW214" t="s">
        <v>193</v>
      </c>
      <c r="IX214" t="s">
        <v>193</v>
      </c>
      <c r="IY214" t="s">
        <v>193</v>
      </c>
      <c r="IZ214" t="s">
        <v>193</v>
      </c>
      <c r="JA214" t="s">
        <v>193</v>
      </c>
      <c r="JB214" t="s">
        <v>193</v>
      </c>
      <c r="JC214" t="s">
        <v>193</v>
      </c>
      <c r="JD214" t="s">
        <v>193</v>
      </c>
      <c r="JE214" t="s">
        <v>193</v>
      </c>
      <c r="JF214" t="s">
        <v>193</v>
      </c>
      <c r="JG214" t="s">
        <v>193</v>
      </c>
      <c r="JH214" t="s">
        <v>193</v>
      </c>
      <c r="JI214" t="s">
        <v>193</v>
      </c>
      <c r="JJ214" t="s">
        <v>193</v>
      </c>
      <c r="JK214" t="s">
        <v>193</v>
      </c>
      <c r="JL214" t="s">
        <v>193</v>
      </c>
      <c r="JM214" t="s">
        <v>193</v>
      </c>
      <c r="JN214" t="s">
        <v>193</v>
      </c>
      <c r="JO214" t="s">
        <v>193</v>
      </c>
      <c r="JP214" t="s">
        <v>193</v>
      </c>
      <c r="JQ214" t="s">
        <v>193</v>
      </c>
      <c r="JR214" t="s">
        <v>114</v>
      </c>
      <c r="JS214" t="s">
        <v>193</v>
      </c>
      <c r="JT214" t="s">
        <v>193</v>
      </c>
      <c r="JU214" t="s">
        <v>193</v>
      </c>
      <c r="JV214" t="s">
        <v>193</v>
      </c>
      <c r="JW214" t="s">
        <v>193</v>
      </c>
      <c r="JX214" t="s">
        <v>193</v>
      </c>
      <c r="JY214" t="s">
        <v>193</v>
      </c>
      <c r="JZ214" t="s">
        <v>193</v>
      </c>
      <c r="KA214" t="s">
        <v>3599</v>
      </c>
      <c r="KB214">
        <v>0</v>
      </c>
      <c r="KC214">
        <v>1</v>
      </c>
      <c r="KD214">
        <v>1</v>
      </c>
      <c r="KE214">
        <v>0</v>
      </c>
      <c r="KF214">
        <v>0</v>
      </c>
      <c r="KG214">
        <v>0</v>
      </c>
      <c r="KH214">
        <v>0</v>
      </c>
      <c r="KI214">
        <v>0</v>
      </c>
      <c r="KJ214" t="s">
        <v>193</v>
      </c>
      <c r="KK214" t="s">
        <v>109</v>
      </c>
      <c r="KL214" t="s">
        <v>193</v>
      </c>
      <c r="KM214" t="s">
        <v>701</v>
      </c>
      <c r="KN214">
        <v>0</v>
      </c>
      <c r="KO214">
        <v>1</v>
      </c>
      <c r="KP214">
        <v>0</v>
      </c>
      <c r="KQ214">
        <v>0</v>
      </c>
      <c r="KR214">
        <v>0</v>
      </c>
      <c r="KS214">
        <v>0</v>
      </c>
      <c r="KT214">
        <v>0</v>
      </c>
      <c r="KU214" t="s">
        <v>193</v>
      </c>
      <c r="KV214" t="s">
        <v>193</v>
      </c>
      <c r="KW214" t="s">
        <v>193</v>
      </c>
      <c r="KX214" t="s">
        <v>193</v>
      </c>
      <c r="KY214" t="s">
        <v>193</v>
      </c>
      <c r="KZ214" t="s">
        <v>193</v>
      </c>
      <c r="LA214" t="s">
        <v>193</v>
      </c>
      <c r="LB214" t="s">
        <v>193</v>
      </c>
      <c r="LC214" t="s">
        <v>193</v>
      </c>
      <c r="LD214" t="s">
        <v>193</v>
      </c>
      <c r="LE214" t="s">
        <v>193</v>
      </c>
      <c r="LF214" t="s">
        <v>193</v>
      </c>
      <c r="LG214" t="s">
        <v>193</v>
      </c>
      <c r="LH214" t="s">
        <v>193</v>
      </c>
      <c r="LI214" t="s">
        <v>193</v>
      </c>
      <c r="LJ214" t="s">
        <v>193</v>
      </c>
      <c r="LK214" t="s">
        <v>193</v>
      </c>
      <c r="LL214" t="s">
        <v>193</v>
      </c>
      <c r="LM214" t="s">
        <v>193</v>
      </c>
      <c r="LN214" t="s">
        <v>193</v>
      </c>
      <c r="LO214" t="s">
        <v>193</v>
      </c>
      <c r="LP214" t="s">
        <v>193</v>
      </c>
      <c r="LQ214" t="s">
        <v>193</v>
      </c>
      <c r="LR214" t="s">
        <v>193</v>
      </c>
      <c r="LS214" t="s">
        <v>193</v>
      </c>
      <c r="LT214" t="s">
        <v>193</v>
      </c>
      <c r="LU214" t="s">
        <v>193</v>
      </c>
      <c r="LV214" t="s">
        <v>193</v>
      </c>
      <c r="LW214" t="s">
        <v>193</v>
      </c>
      <c r="LX214" t="s">
        <v>193</v>
      </c>
      <c r="LY214" t="s">
        <v>193</v>
      </c>
      <c r="LZ214" t="s">
        <v>193</v>
      </c>
      <c r="MA214" t="s">
        <v>193</v>
      </c>
      <c r="MB214" t="s">
        <v>193</v>
      </c>
      <c r="MC214" t="s">
        <v>193</v>
      </c>
      <c r="MD214" t="s">
        <v>193</v>
      </c>
      <c r="ME214" t="s">
        <v>193</v>
      </c>
      <c r="MF214" t="s">
        <v>193</v>
      </c>
      <c r="MG214" t="s">
        <v>193</v>
      </c>
      <c r="MH214" t="s">
        <v>193</v>
      </c>
      <c r="MI214" t="s">
        <v>193</v>
      </c>
      <c r="MJ214" t="s">
        <v>193</v>
      </c>
      <c r="MK214" t="s">
        <v>193</v>
      </c>
      <c r="ML214" t="s">
        <v>193</v>
      </c>
      <c r="MM214" t="s">
        <v>193</v>
      </c>
      <c r="MN214" t="s">
        <v>193</v>
      </c>
      <c r="MO214" t="s">
        <v>193</v>
      </c>
      <c r="MP214" t="s">
        <v>193</v>
      </c>
      <c r="MQ214" t="s">
        <v>193</v>
      </c>
      <c r="MR214" t="s">
        <v>193</v>
      </c>
      <c r="MS214" t="s">
        <v>193</v>
      </c>
      <c r="MT214" t="s">
        <v>193</v>
      </c>
      <c r="MU214" t="s">
        <v>193</v>
      </c>
      <c r="MV214" t="s">
        <v>193</v>
      </c>
      <c r="MW214" t="s">
        <v>193</v>
      </c>
      <c r="MX214" t="s">
        <v>193</v>
      </c>
      <c r="MY214" t="s">
        <v>193</v>
      </c>
      <c r="MZ214" t="s">
        <v>193</v>
      </c>
      <c r="NA214" t="s">
        <v>193</v>
      </c>
      <c r="NB214" t="s">
        <v>193</v>
      </c>
      <c r="NC214">
        <v>195566728</v>
      </c>
      <c r="ND214" t="s">
        <v>3724</v>
      </c>
      <c r="NE214" t="s">
        <v>4562</v>
      </c>
      <c r="NF214" t="s">
        <v>193</v>
      </c>
      <c r="NG214" t="s">
        <v>699</v>
      </c>
      <c r="NH214" t="s">
        <v>700</v>
      </c>
      <c r="NI214" t="s">
        <v>611</v>
      </c>
      <c r="NJ214" t="s">
        <v>193</v>
      </c>
      <c r="NK214">
        <v>12</v>
      </c>
    </row>
    <row r="215" spans="1:375" x14ac:dyDescent="0.35">
      <c r="A215" t="s">
        <v>4563</v>
      </c>
      <c r="B215" t="s">
        <v>4564</v>
      </c>
      <c r="C215" t="s">
        <v>3355</v>
      </c>
      <c r="D215">
        <v>1.6203703708015382E-3</v>
      </c>
      <c r="E215" t="s">
        <v>193</v>
      </c>
      <c r="F215" t="s">
        <v>193</v>
      </c>
      <c r="G215" t="s">
        <v>193</v>
      </c>
      <c r="H215" t="s">
        <v>3355</v>
      </c>
      <c r="I215" t="s">
        <v>836</v>
      </c>
      <c r="J215" t="s">
        <v>193</v>
      </c>
      <c r="K215" t="s">
        <v>837</v>
      </c>
      <c r="L215" t="s">
        <v>836</v>
      </c>
      <c r="M215" t="s">
        <v>836</v>
      </c>
      <c r="N215" t="s">
        <v>3712</v>
      </c>
      <c r="O215" t="s">
        <v>193</v>
      </c>
      <c r="P215" t="s">
        <v>4536</v>
      </c>
      <c r="Q215" t="s">
        <v>3712</v>
      </c>
      <c r="R215" t="s">
        <v>3712</v>
      </c>
      <c r="S215" t="s">
        <v>176</v>
      </c>
      <c r="T215" t="s">
        <v>178</v>
      </c>
      <c r="U215" t="s">
        <v>208</v>
      </c>
      <c r="V215" t="s">
        <v>178</v>
      </c>
      <c r="W215" t="s">
        <v>227</v>
      </c>
      <c r="X215" t="s">
        <v>226</v>
      </c>
      <c r="Y215" t="s">
        <v>227</v>
      </c>
      <c r="Z215" t="s">
        <v>559</v>
      </c>
      <c r="AA215" t="s">
        <v>193</v>
      </c>
      <c r="AB215" t="s">
        <v>558</v>
      </c>
      <c r="AC215" t="s">
        <v>559</v>
      </c>
      <c r="AD215" t="s">
        <v>559</v>
      </c>
      <c r="AE215" t="s">
        <v>844</v>
      </c>
      <c r="AF215" t="s">
        <v>193</v>
      </c>
      <c r="AG215" t="s">
        <v>558</v>
      </c>
      <c r="AH215" t="s">
        <v>844</v>
      </c>
      <c r="AI215" t="s">
        <v>844</v>
      </c>
      <c r="AJ215" t="s">
        <v>536</v>
      </c>
      <c r="AK215" t="s">
        <v>490</v>
      </c>
      <c r="AL215" t="s">
        <v>109</v>
      </c>
      <c r="AM215" t="s">
        <v>193</v>
      </c>
      <c r="AN215" t="s">
        <v>109</v>
      </c>
      <c r="AO215" t="s">
        <v>193</v>
      </c>
      <c r="AP215" t="s">
        <v>491</v>
      </c>
      <c r="AQ215" t="s">
        <v>193</v>
      </c>
      <c r="AR215" t="s">
        <v>193</v>
      </c>
      <c r="AS215" t="s">
        <v>496</v>
      </c>
      <c r="AT215" t="s">
        <v>193</v>
      </c>
      <c r="AU215" t="s">
        <v>111</v>
      </c>
      <c r="AV215">
        <v>1</v>
      </c>
      <c r="AW215">
        <v>0</v>
      </c>
      <c r="AX215">
        <v>0</v>
      </c>
      <c r="AY215">
        <v>0</v>
      </c>
      <c r="AZ215">
        <v>0</v>
      </c>
      <c r="BA215">
        <v>0</v>
      </c>
      <c r="BB215">
        <v>0</v>
      </c>
      <c r="BC215" t="s">
        <v>110</v>
      </c>
      <c r="BD215" t="s">
        <v>1423</v>
      </c>
      <c r="BE215" t="s">
        <v>112</v>
      </c>
      <c r="BF215">
        <v>1</v>
      </c>
      <c r="BG215">
        <v>0</v>
      </c>
      <c r="BH215">
        <v>0</v>
      </c>
      <c r="BI215">
        <v>0</v>
      </c>
      <c r="BJ215">
        <v>0</v>
      </c>
      <c r="BK215">
        <v>0</v>
      </c>
      <c r="BL215">
        <v>0</v>
      </c>
      <c r="BM215">
        <v>0</v>
      </c>
      <c r="BN215">
        <v>0</v>
      </c>
      <c r="BO215">
        <v>0</v>
      </c>
      <c r="BP215" t="s">
        <v>193</v>
      </c>
      <c r="BQ215" t="s">
        <v>142</v>
      </c>
      <c r="BR215" t="s">
        <v>142</v>
      </c>
      <c r="BS215" t="s">
        <v>718</v>
      </c>
      <c r="BT215">
        <v>1</v>
      </c>
      <c r="BU215">
        <v>1</v>
      </c>
      <c r="BV215">
        <v>0</v>
      </c>
      <c r="BW215">
        <v>0</v>
      </c>
      <c r="BX215">
        <v>0</v>
      </c>
      <c r="BY215">
        <v>0</v>
      </c>
      <c r="BZ215">
        <v>1</v>
      </c>
      <c r="CA215">
        <v>0</v>
      </c>
      <c r="CB215" t="s">
        <v>498</v>
      </c>
      <c r="CC215">
        <v>400</v>
      </c>
      <c r="CD215">
        <v>200</v>
      </c>
      <c r="CE215" t="s">
        <v>109</v>
      </c>
      <c r="CF215">
        <v>300</v>
      </c>
      <c r="CG215">
        <v>115.384615384615</v>
      </c>
      <c r="CH215" t="s">
        <v>109</v>
      </c>
      <c r="CI215" t="s">
        <v>193</v>
      </c>
      <c r="CJ215" t="s">
        <v>193</v>
      </c>
      <c r="CK215" t="s">
        <v>193</v>
      </c>
      <c r="CL215" t="s">
        <v>193</v>
      </c>
      <c r="CM215" t="s">
        <v>193</v>
      </c>
      <c r="CN215" t="s">
        <v>193</v>
      </c>
      <c r="CO215" t="s">
        <v>193</v>
      </c>
      <c r="CP215" t="s">
        <v>193</v>
      </c>
      <c r="CQ215" t="s">
        <v>193</v>
      </c>
      <c r="CR215" t="s">
        <v>193</v>
      </c>
      <c r="CS215" t="s">
        <v>193</v>
      </c>
      <c r="CT215" t="s">
        <v>193</v>
      </c>
      <c r="CU215" t="s">
        <v>612</v>
      </c>
      <c r="CV215" t="s">
        <v>109</v>
      </c>
      <c r="CW215">
        <v>600</v>
      </c>
      <c r="CX215" t="s">
        <v>193</v>
      </c>
      <c r="CY215" t="s">
        <v>193</v>
      </c>
      <c r="CZ215" t="s">
        <v>193</v>
      </c>
      <c r="DA215" t="s">
        <v>193</v>
      </c>
      <c r="DB215" t="s">
        <v>193</v>
      </c>
      <c r="DC215" t="s">
        <v>193</v>
      </c>
      <c r="DD215" t="s">
        <v>193</v>
      </c>
      <c r="DE215" t="s">
        <v>193</v>
      </c>
      <c r="DF215" t="s">
        <v>132</v>
      </c>
      <c r="DG215" t="s">
        <v>114</v>
      </c>
      <c r="DH215" t="s">
        <v>193</v>
      </c>
      <c r="DI215" t="s">
        <v>193</v>
      </c>
      <c r="DJ215" t="s">
        <v>193</v>
      </c>
      <c r="DK215" t="s">
        <v>193</v>
      </c>
      <c r="DL215" t="s">
        <v>193</v>
      </c>
      <c r="DM215" t="s">
        <v>193</v>
      </c>
      <c r="DN215" t="s">
        <v>193</v>
      </c>
      <c r="DO215" t="s">
        <v>193</v>
      </c>
      <c r="DP215" t="s">
        <v>193</v>
      </c>
      <c r="DQ215" t="s">
        <v>193</v>
      </c>
      <c r="DR215" t="s">
        <v>193</v>
      </c>
      <c r="DS215" t="s">
        <v>193</v>
      </c>
      <c r="DT215" t="s">
        <v>193</v>
      </c>
      <c r="DU215" t="s">
        <v>193</v>
      </c>
      <c r="DV215" t="s">
        <v>193</v>
      </c>
      <c r="DW215" t="s">
        <v>193</v>
      </c>
      <c r="DX215" t="s">
        <v>193</v>
      </c>
      <c r="DY215" t="s">
        <v>193</v>
      </c>
      <c r="DZ215" t="s">
        <v>193</v>
      </c>
      <c r="EA215" t="s">
        <v>193</v>
      </c>
      <c r="EB215" t="s">
        <v>193</v>
      </c>
      <c r="EC215" t="s">
        <v>193</v>
      </c>
      <c r="ED215" t="s">
        <v>193</v>
      </c>
      <c r="EE215" t="s">
        <v>193</v>
      </c>
      <c r="EF215" t="s">
        <v>193</v>
      </c>
      <c r="EG215" t="s">
        <v>114</v>
      </c>
      <c r="EH215" t="s">
        <v>114</v>
      </c>
      <c r="EI215" t="s">
        <v>109</v>
      </c>
      <c r="EJ215" t="s">
        <v>176</v>
      </c>
      <c r="EK215" t="s">
        <v>789</v>
      </c>
      <c r="EL215" t="s">
        <v>178</v>
      </c>
      <c r="EM215" t="s">
        <v>789</v>
      </c>
      <c r="EN215" t="s">
        <v>193</v>
      </c>
      <c r="EO215" t="s">
        <v>193</v>
      </c>
      <c r="EP215" t="s">
        <v>193</v>
      </c>
      <c r="EQ215" t="s">
        <v>193</v>
      </c>
      <c r="ER215" t="s">
        <v>193</v>
      </c>
      <c r="ES215" t="s">
        <v>193</v>
      </c>
      <c r="ET215" t="s">
        <v>193</v>
      </c>
      <c r="EU215" t="s">
        <v>193</v>
      </c>
      <c r="EV215" t="s">
        <v>193</v>
      </c>
      <c r="EW215" t="s">
        <v>193</v>
      </c>
      <c r="EX215" t="s">
        <v>193</v>
      </c>
      <c r="EY215" t="s">
        <v>193</v>
      </c>
      <c r="EZ215" t="s">
        <v>193</v>
      </c>
      <c r="FA215" t="s">
        <v>193</v>
      </c>
      <c r="FB215" t="s">
        <v>193</v>
      </c>
      <c r="FC215" t="s">
        <v>193</v>
      </c>
      <c r="FD215" t="s">
        <v>193</v>
      </c>
      <c r="FE215" t="s">
        <v>193</v>
      </c>
      <c r="FF215" t="s">
        <v>193</v>
      </c>
      <c r="FG215" t="s">
        <v>193</v>
      </c>
      <c r="FH215" t="s">
        <v>193</v>
      </c>
      <c r="FI215" t="s">
        <v>193</v>
      </c>
      <c r="FJ215" t="s">
        <v>193</v>
      </c>
      <c r="FK215" t="s">
        <v>193</v>
      </c>
      <c r="FL215" t="s">
        <v>193</v>
      </c>
      <c r="FM215" t="s">
        <v>193</v>
      </c>
      <c r="FN215" t="s">
        <v>193</v>
      </c>
      <c r="FO215" t="s">
        <v>193</v>
      </c>
      <c r="FP215" t="s">
        <v>193</v>
      </c>
      <c r="FQ215" t="s">
        <v>193</v>
      </c>
      <c r="FR215" t="s">
        <v>193</v>
      </c>
      <c r="FS215" t="s">
        <v>193</v>
      </c>
      <c r="FT215" t="s">
        <v>193</v>
      </c>
      <c r="FU215" t="s">
        <v>193</v>
      </c>
      <c r="FV215" t="s">
        <v>193</v>
      </c>
      <c r="FW215" t="s">
        <v>193</v>
      </c>
      <c r="FX215" t="s">
        <v>193</v>
      </c>
      <c r="FY215" t="s">
        <v>193</v>
      </c>
      <c r="FZ215" t="s">
        <v>193</v>
      </c>
      <c r="GA215" t="s">
        <v>193</v>
      </c>
      <c r="GB215" t="s">
        <v>193</v>
      </c>
      <c r="GC215" t="s">
        <v>193</v>
      </c>
      <c r="GD215" t="s">
        <v>193</v>
      </c>
      <c r="GE215" t="s">
        <v>193</v>
      </c>
      <c r="GF215" t="s">
        <v>193</v>
      </c>
      <c r="GG215" t="s">
        <v>193</v>
      </c>
      <c r="GH215" t="s">
        <v>193</v>
      </c>
      <c r="GI215" t="s">
        <v>193</v>
      </c>
      <c r="GJ215" t="s">
        <v>193</v>
      </c>
      <c r="GK215" t="s">
        <v>193</v>
      </c>
      <c r="GL215" t="s">
        <v>193</v>
      </c>
      <c r="GM215" t="s">
        <v>193</v>
      </c>
      <c r="GN215" t="s">
        <v>193</v>
      </c>
      <c r="GO215" t="s">
        <v>193</v>
      </c>
      <c r="GP215" t="s">
        <v>193</v>
      </c>
      <c r="GQ215" t="s">
        <v>193</v>
      </c>
      <c r="GR215" t="s">
        <v>193</v>
      </c>
      <c r="GS215" t="s">
        <v>193</v>
      </c>
      <c r="GT215" t="s">
        <v>193</v>
      </c>
      <c r="GU215" t="s">
        <v>193</v>
      </c>
      <c r="GV215" t="s">
        <v>193</v>
      </c>
      <c r="GW215" t="s">
        <v>193</v>
      </c>
      <c r="GX215" t="s">
        <v>193</v>
      </c>
      <c r="GY215" t="s">
        <v>193</v>
      </c>
      <c r="GZ215" t="s">
        <v>193</v>
      </c>
      <c r="HA215" t="s">
        <v>193</v>
      </c>
      <c r="HB215" t="s">
        <v>193</v>
      </c>
      <c r="HC215" t="s">
        <v>193</v>
      </c>
      <c r="HD215" t="s">
        <v>193</v>
      </c>
      <c r="HE215" t="s">
        <v>193</v>
      </c>
      <c r="HF215" t="s">
        <v>193</v>
      </c>
      <c r="HG215" t="s">
        <v>193</v>
      </c>
      <c r="HH215" t="s">
        <v>193</v>
      </c>
      <c r="HI215" t="s">
        <v>193</v>
      </c>
      <c r="HJ215" t="s">
        <v>193</v>
      </c>
      <c r="HK215" t="s">
        <v>193</v>
      </c>
      <c r="HL215" t="s">
        <v>193</v>
      </c>
      <c r="HM215" t="s">
        <v>193</v>
      </c>
      <c r="HN215" t="s">
        <v>193</v>
      </c>
      <c r="HO215" t="s">
        <v>193</v>
      </c>
      <c r="HP215" t="s">
        <v>193</v>
      </c>
      <c r="HQ215" t="s">
        <v>193</v>
      </c>
      <c r="HR215" t="s">
        <v>193</v>
      </c>
      <c r="HS215" t="s">
        <v>193</v>
      </c>
      <c r="HT215" t="s">
        <v>193</v>
      </c>
      <c r="HU215" t="s">
        <v>193</v>
      </c>
      <c r="HV215" t="s">
        <v>193</v>
      </c>
      <c r="HW215" t="s">
        <v>193</v>
      </c>
      <c r="HX215" t="s">
        <v>193</v>
      </c>
      <c r="HY215" t="s">
        <v>193</v>
      </c>
      <c r="HZ215" t="s">
        <v>193</v>
      </c>
      <c r="IA215" t="s">
        <v>193</v>
      </c>
      <c r="IB215" t="s">
        <v>193</v>
      </c>
      <c r="IC215" t="s">
        <v>193</v>
      </c>
      <c r="ID215" t="s">
        <v>193</v>
      </c>
      <c r="IE215" t="s">
        <v>193</v>
      </c>
      <c r="IF215" t="s">
        <v>193</v>
      </c>
      <c r="IG215" t="s">
        <v>193</v>
      </c>
      <c r="IH215" t="s">
        <v>193</v>
      </c>
      <c r="II215" t="s">
        <v>193</v>
      </c>
      <c r="IJ215" t="s">
        <v>193</v>
      </c>
      <c r="IK215" t="s">
        <v>193</v>
      </c>
      <c r="IL215" t="s">
        <v>193</v>
      </c>
      <c r="IM215" t="s">
        <v>193</v>
      </c>
      <c r="IN215" t="s">
        <v>193</v>
      </c>
      <c r="IO215" t="s">
        <v>193</v>
      </c>
      <c r="IP215" t="s">
        <v>193</v>
      </c>
      <c r="IQ215" t="s">
        <v>193</v>
      </c>
      <c r="IR215" t="s">
        <v>193</v>
      </c>
      <c r="IS215" t="s">
        <v>193</v>
      </c>
      <c r="IT215" t="s">
        <v>193</v>
      </c>
      <c r="IU215" t="s">
        <v>193</v>
      </c>
      <c r="IV215" t="s">
        <v>193</v>
      </c>
      <c r="IW215" t="s">
        <v>193</v>
      </c>
      <c r="IX215" t="s">
        <v>193</v>
      </c>
      <c r="IY215" t="s">
        <v>193</v>
      </c>
      <c r="IZ215" t="s">
        <v>193</v>
      </c>
      <c r="JA215" t="s">
        <v>193</v>
      </c>
      <c r="JB215" t="s">
        <v>193</v>
      </c>
      <c r="JC215" t="s">
        <v>193</v>
      </c>
      <c r="JD215" t="s">
        <v>193</v>
      </c>
      <c r="JE215" t="s">
        <v>193</v>
      </c>
      <c r="JF215" t="s">
        <v>193</v>
      </c>
      <c r="JG215" t="s">
        <v>193</v>
      </c>
      <c r="JH215" t="s">
        <v>193</v>
      </c>
      <c r="JI215" t="s">
        <v>193</v>
      </c>
      <c r="JJ215" t="s">
        <v>193</v>
      </c>
      <c r="JK215" t="s">
        <v>193</v>
      </c>
      <c r="JL215" t="s">
        <v>193</v>
      </c>
      <c r="JM215" t="s">
        <v>193</v>
      </c>
      <c r="JN215" t="s">
        <v>193</v>
      </c>
      <c r="JO215" t="s">
        <v>193</v>
      </c>
      <c r="JP215" t="s">
        <v>193</v>
      </c>
      <c r="JQ215" t="s">
        <v>193</v>
      </c>
      <c r="JR215" t="s">
        <v>114</v>
      </c>
      <c r="JS215" t="s">
        <v>193</v>
      </c>
      <c r="JT215" t="s">
        <v>193</v>
      </c>
      <c r="JU215" t="s">
        <v>193</v>
      </c>
      <c r="JV215" t="s">
        <v>193</v>
      </c>
      <c r="JW215" t="s">
        <v>193</v>
      </c>
      <c r="JX215" t="s">
        <v>193</v>
      </c>
      <c r="JY215" t="s">
        <v>193</v>
      </c>
      <c r="JZ215" t="s">
        <v>193</v>
      </c>
      <c r="KA215" t="s">
        <v>3336</v>
      </c>
      <c r="KB215">
        <v>0</v>
      </c>
      <c r="KC215">
        <v>1</v>
      </c>
      <c r="KD215">
        <v>1</v>
      </c>
      <c r="KE215">
        <v>1</v>
      </c>
      <c r="KF215">
        <v>0</v>
      </c>
      <c r="KG215">
        <v>0</v>
      </c>
      <c r="KH215">
        <v>0</v>
      </c>
      <c r="KI215">
        <v>0</v>
      </c>
      <c r="KJ215" t="s">
        <v>193</v>
      </c>
      <c r="KK215" t="s">
        <v>109</v>
      </c>
      <c r="KL215" t="s">
        <v>193</v>
      </c>
      <c r="KM215" t="s">
        <v>111</v>
      </c>
      <c r="KN215">
        <v>1</v>
      </c>
      <c r="KO215">
        <v>0</v>
      </c>
      <c r="KP215">
        <v>0</v>
      </c>
      <c r="KQ215">
        <v>0</v>
      </c>
      <c r="KR215">
        <v>0</v>
      </c>
      <c r="KS215">
        <v>0</v>
      </c>
      <c r="KT215">
        <v>0</v>
      </c>
      <c r="KU215" t="s">
        <v>193</v>
      </c>
      <c r="KV215" t="s">
        <v>193</v>
      </c>
      <c r="KW215" t="s">
        <v>193</v>
      </c>
      <c r="KX215" t="s">
        <v>193</v>
      </c>
      <c r="KY215" t="s">
        <v>193</v>
      </c>
      <c r="KZ215" t="s">
        <v>193</v>
      </c>
      <c r="LA215" t="s">
        <v>193</v>
      </c>
      <c r="LB215" t="s">
        <v>193</v>
      </c>
      <c r="LC215" t="s">
        <v>193</v>
      </c>
      <c r="LD215" t="s">
        <v>193</v>
      </c>
      <c r="LE215" t="s">
        <v>193</v>
      </c>
      <c r="LF215" t="s">
        <v>193</v>
      </c>
      <c r="LG215" t="s">
        <v>193</v>
      </c>
      <c r="LH215" t="s">
        <v>193</v>
      </c>
      <c r="LI215" t="s">
        <v>193</v>
      </c>
      <c r="LJ215" t="s">
        <v>193</v>
      </c>
      <c r="LK215" t="s">
        <v>193</v>
      </c>
      <c r="LL215" t="s">
        <v>193</v>
      </c>
      <c r="LM215" t="s">
        <v>193</v>
      </c>
      <c r="LN215" t="s">
        <v>193</v>
      </c>
      <c r="LO215" t="s">
        <v>193</v>
      </c>
      <c r="LP215" t="s">
        <v>193</v>
      </c>
      <c r="LQ215" t="s">
        <v>193</v>
      </c>
      <c r="LR215" t="s">
        <v>193</v>
      </c>
      <c r="LS215" t="s">
        <v>193</v>
      </c>
      <c r="LT215" t="s">
        <v>193</v>
      </c>
      <c r="LU215" t="s">
        <v>193</v>
      </c>
      <c r="LV215" t="s">
        <v>193</v>
      </c>
      <c r="LW215" t="s">
        <v>193</v>
      </c>
      <c r="LX215" t="s">
        <v>193</v>
      </c>
      <c r="LY215" t="s">
        <v>193</v>
      </c>
      <c r="LZ215" t="s">
        <v>193</v>
      </c>
      <c r="MA215" t="s">
        <v>193</v>
      </c>
      <c r="MB215" t="s">
        <v>193</v>
      </c>
      <c r="MC215" t="s">
        <v>193</v>
      </c>
      <c r="MD215" t="s">
        <v>193</v>
      </c>
      <c r="ME215" t="s">
        <v>193</v>
      </c>
      <c r="MF215" t="s">
        <v>193</v>
      </c>
      <c r="MG215" t="s">
        <v>193</v>
      </c>
      <c r="MH215" t="s">
        <v>193</v>
      </c>
      <c r="MI215" t="s">
        <v>193</v>
      </c>
      <c r="MJ215" t="s">
        <v>193</v>
      </c>
      <c r="MK215" t="s">
        <v>193</v>
      </c>
      <c r="ML215" t="s">
        <v>193</v>
      </c>
      <c r="MM215" t="s">
        <v>193</v>
      </c>
      <c r="MN215" t="s">
        <v>193</v>
      </c>
      <c r="MO215" t="s">
        <v>193</v>
      </c>
      <c r="MP215" t="s">
        <v>193</v>
      </c>
      <c r="MQ215" t="s">
        <v>193</v>
      </c>
      <c r="MR215" t="s">
        <v>193</v>
      </c>
      <c r="MS215" t="s">
        <v>193</v>
      </c>
      <c r="MT215" t="s">
        <v>193</v>
      </c>
      <c r="MU215" t="s">
        <v>193</v>
      </c>
      <c r="MV215" t="s">
        <v>193</v>
      </c>
      <c r="MW215" t="s">
        <v>193</v>
      </c>
      <c r="MX215" t="s">
        <v>193</v>
      </c>
      <c r="MY215" t="s">
        <v>193</v>
      </c>
      <c r="MZ215" t="s">
        <v>193</v>
      </c>
      <c r="NA215" t="s">
        <v>193</v>
      </c>
      <c r="NB215" t="s">
        <v>193</v>
      </c>
      <c r="NC215">
        <v>195566731</v>
      </c>
      <c r="ND215" t="s">
        <v>3726</v>
      </c>
      <c r="NE215" t="s">
        <v>4565</v>
      </c>
      <c r="NF215" t="s">
        <v>193</v>
      </c>
      <c r="NG215" t="s">
        <v>699</v>
      </c>
      <c r="NH215" t="s">
        <v>700</v>
      </c>
      <c r="NI215" t="s">
        <v>611</v>
      </c>
      <c r="NJ215" t="s">
        <v>193</v>
      </c>
      <c r="NK215">
        <v>13</v>
      </c>
    </row>
    <row r="216" spans="1:375" x14ac:dyDescent="0.35">
      <c r="A216" t="s">
        <v>4566</v>
      </c>
      <c r="B216" t="s">
        <v>4567</v>
      </c>
      <c r="C216" t="s">
        <v>3338</v>
      </c>
      <c r="D216">
        <v>1.4880952377487639E-3</v>
      </c>
      <c r="E216" t="s">
        <v>193</v>
      </c>
      <c r="F216" t="s">
        <v>193</v>
      </c>
      <c r="G216" t="s">
        <v>193</v>
      </c>
      <c r="H216" t="s">
        <v>3338</v>
      </c>
      <c r="I216" t="s">
        <v>161</v>
      </c>
      <c r="J216" t="s">
        <v>193</v>
      </c>
      <c r="K216" t="s">
        <v>162</v>
      </c>
      <c r="L216" t="s">
        <v>161</v>
      </c>
      <c r="M216" t="s">
        <v>161</v>
      </c>
      <c r="N216" t="s">
        <v>163</v>
      </c>
      <c r="O216" t="s">
        <v>193</v>
      </c>
      <c r="P216" t="s">
        <v>198</v>
      </c>
      <c r="Q216" t="s">
        <v>163</v>
      </c>
      <c r="R216" t="s">
        <v>163</v>
      </c>
      <c r="S216" t="s">
        <v>164</v>
      </c>
      <c r="T216" t="s">
        <v>165</v>
      </c>
      <c r="U216" t="s">
        <v>166</v>
      </c>
      <c r="V216" t="s">
        <v>165</v>
      </c>
      <c r="W216" t="s">
        <v>228</v>
      </c>
      <c r="X216" t="s">
        <v>229</v>
      </c>
      <c r="Y216" t="s">
        <v>228</v>
      </c>
      <c r="Z216" t="s">
        <v>165</v>
      </c>
      <c r="AA216" t="s">
        <v>193</v>
      </c>
      <c r="AB216" t="s">
        <v>563</v>
      </c>
      <c r="AC216" t="s">
        <v>165</v>
      </c>
      <c r="AD216" t="s">
        <v>165</v>
      </c>
      <c r="AE216" t="s">
        <v>167</v>
      </c>
      <c r="AF216" t="s">
        <v>193</v>
      </c>
      <c r="AG216" t="s">
        <v>165</v>
      </c>
      <c r="AH216" t="s">
        <v>167</v>
      </c>
      <c r="AI216" t="s">
        <v>167</v>
      </c>
      <c r="AJ216" t="s">
        <v>536</v>
      </c>
      <c r="AK216" t="s">
        <v>490</v>
      </c>
      <c r="AL216" t="s">
        <v>109</v>
      </c>
      <c r="AM216" t="s">
        <v>193</v>
      </c>
      <c r="AN216" t="s">
        <v>109</v>
      </c>
      <c r="AO216" t="s">
        <v>193</v>
      </c>
      <c r="AP216" t="s">
        <v>491</v>
      </c>
      <c r="AQ216" t="s">
        <v>193</v>
      </c>
      <c r="AR216" t="s">
        <v>193</v>
      </c>
      <c r="AS216" t="s">
        <v>496</v>
      </c>
      <c r="AT216" t="s">
        <v>193</v>
      </c>
      <c r="AU216" t="s">
        <v>111</v>
      </c>
      <c r="AV216">
        <v>1</v>
      </c>
      <c r="AW216">
        <v>0</v>
      </c>
      <c r="AX216">
        <v>0</v>
      </c>
      <c r="AY216">
        <v>0</v>
      </c>
      <c r="AZ216">
        <v>0</v>
      </c>
      <c r="BA216">
        <v>0</v>
      </c>
      <c r="BB216">
        <v>0</v>
      </c>
      <c r="BC216" t="s">
        <v>110</v>
      </c>
      <c r="BD216" t="s">
        <v>1423</v>
      </c>
      <c r="BE216" t="s">
        <v>112</v>
      </c>
      <c r="BF216">
        <v>1</v>
      </c>
      <c r="BG216">
        <v>0</v>
      </c>
      <c r="BH216">
        <v>0</v>
      </c>
      <c r="BI216">
        <v>0</v>
      </c>
      <c r="BJ216">
        <v>0</v>
      </c>
      <c r="BK216">
        <v>0</v>
      </c>
      <c r="BL216">
        <v>0</v>
      </c>
      <c r="BM216">
        <v>0</v>
      </c>
      <c r="BN216">
        <v>0</v>
      </c>
      <c r="BO216">
        <v>0</v>
      </c>
      <c r="BP216" t="s">
        <v>193</v>
      </c>
      <c r="BQ216" t="s">
        <v>113</v>
      </c>
      <c r="BR216" t="s">
        <v>501</v>
      </c>
      <c r="BS216" t="s">
        <v>499</v>
      </c>
      <c r="BT216">
        <v>1</v>
      </c>
      <c r="BU216">
        <v>1</v>
      </c>
      <c r="BV216">
        <v>1</v>
      </c>
      <c r="BW216">
        <v>1</v>
      </c>
      <c r="BX216">
        <v>1</v>
      </c>
      <c r="BY216">
        <v>1</v>
      </c>
      <c r="BZ216">
        <v>1</v>
      </c>
      <c r="CA216">
        <v>0</v>
      </c>
      <c r="CB216" t="s">
        <v>498</v>
      </c>
      <c r="CC216">
        <v>280</v>
      </c>
      <c r="CD216">
        <v>140</v>
      </c>
      <c r="CE216" t="s">
        <v>109</v>
      </c>
      <c r="CF216">
        <v>350</v>
      </c>
      <c r="CG216">
        <v>134.61538461538399</v>
      </c>
      <c r="CH216" t="s">
        <v>109</v>
      </c>
      <c r="CI216">
        <v>245</v>
      </c>
      <c r="CJ216">
        <v>106.521739130434</v>
      </c>
      <c r="CK216" t="s">
        <v>109</v>
      </c>
      <c r="CL216">
        <v>350</v>
      </c>
      <c r="CM216">
        <v>120.689655172413</v>
      </c>
      <c r="CN216" t="s">
        <v>109</v>
      </c>
      <c r="CO216">
        <v>700</v>
      </c>
      <c r="CP216">
        <v>291.666666666666</v>
      </c>
      <c r="CQ216" t="s">
        <v>114</v>
      </c>
      <c r="CR216">
        <v>1050</v>
      </c>
      <c r="CS216">
        <v>437.5</v>
      </c>
      <c r="CT216" t="s">
        <v>114</v>
      </c>
      <c r="CU216" t="s">
        <v>612</v>
      </c>
      <c r="CV216" t="s">
        <v>109</v>
      </c>
      <c r="CW216">
        <v>800</v>
      </c>
      <c r="CX216" t="s">
        <v>193</v>
      </c>
      <c r="CY216" t="s">
        <v>193</v>
      </c>
      <c r="CZ216" t="s">
        <v>193</v>
      </c>
      <c r="DA216" t="s">
        <v>193</v>
      </c>
      <c r="DB216" t="s">
        <v>193</v>
      </c>
      <c r="DC216" t="s">
        <v>193</v>
      </c>
      <c r="DD216" t="s">
        <v>193</v>
      </c>
      <c r="DE216" t="s">
        <v>193</v>
      </c>
      <c r="DF216" t="s">
        <v>109</v>
      </c>
      <c r="DG216" t="s">
        <v>114</v>
      </c>
      <c r="DH216" t="s">
        <v>193</v>
      </c>
      <c r="DI216" t="s">
        <v>193</v>
      </c>
      <c r="DJ216" t="s">
        <v>193</v>
      </c>
      <c r="DK216" t="s">
        <v>193</v>
      </c>
      <c r="DL216" t="s">
        <v>193</v>
      </c>
      <c r="DM216" t="s">
        <v>193</v>
      </c>
      <c r="DN216" t="s">
        <v>193</v>
      </c>
      <c r="DO216" t="s">
        <v>193</v>
      </c>
      <c r="DP216" t="s">
        <v>193</v>
      </c>
      <c r="DQ216" t="s">
        <v>193</v>
      </c>
      <c r="DR216" t="s">
        <v>193</v>
      </c>
      <c r="DS216" t="s">
        <v>193</v>
      </c>
      <c r="DT216" t="s">
        <v>193</v>
      </c>
      <c r="DU216" t="s">
        <v>193</v>
      </c>
      <c r="DV216" t="s">
        <v>193</v>
      </c>
      <c r="DW216" t="s">
        <v>193</v>
      </c>
      <c r="DX216" t="s">
        <v>193</v>
      </c>
      <c r="DY216" t="s">
        <v>193</v>
      </c>
      <c r="DZ216" t="s">
        <v>193</v>
      </c>
      <c r="EA216" t="s">
        <v>193</v>
      </c>
      <c r="EB216" t="s">
        <v>193</v>
      </c>
      <c r="EC216" t="s">
        <v>193</v>
      </c>
      <c r="ED216" t="s">
        <v>193</v>
      </c>
      <c r="EE216" t="s">
        <v>193</v>
      </c>
      <c r="EF216" t="s">
        <v>193</v>
      </c>
      <c r="EG216" t="s">
        <v>109</v>
      </c>
      <c r="EH216" t="s">
        <v>114</v>
      </c>
      <c r="EI216" t="s">
        <v>109</v>
      </c>
      <c r="EJ216" t="s">
        <v>164</v>
      </c>
      <c r="EK216" t="s">
        <v>789</v>
      </c>
      <c r="EL216" t="s">
        <v>168</v>
      </c>
      <c r="EM216" t="s">
        <v>785</v>
      </c>
      <c r="EN216" t="s">
        <v>193</v>
      </c>
      <c r="EO216" t="s">
        <v>193</v>
      </c>
      <c r="EP216" t="s">
        <v>193</v>
      </c>
      <c r="EQ216" t="s">
        <v>193</v>
      </c>
      <c r="ER216" t="s">
        <v>193</v>
      </c>
      <c r="ES216" t="s">
        <v>193</v>
      </c>
      <c r="ET216" t="s">
        <v>193</v>
      </c>
      <c r="EU216" t="s">
        <v>193</v>
      </c>
      <c r="EV216" t="s">
        <v>193</v>
      </c>
      <c r="EW216" t="s">
        <v>193</v>
      </c>
      <c r="EX216" t="s">
        <v>193</v>
      </c>
      <c r="EY216" t="s">
        <v>193</v>
      </c>
      <c r="EZ216" t="s">
        <v>193</v>
      </c>
      <c r="FA216" t="s">
        <v>193</v>
      </c>
      <c r="FB216" t="s">
        <v>193</v>
      </c>
      <c r="FC216" t="s">
        <v>193</v>
      </c>
      <c r="FD216" t="s">
        <v>193</v>
      </c>
      <c r="FE216" t="s">
        <v>193</v>
      </c>
      <c r="FF216" t="s">
        <v>193</v>
      </c>
      <c r="FG216" t="s">
        <v>193</v>
      </c>
      <c r="FH216" t="s">
        <v>193</v>
      </c>
      <c r="FI216" t="s">
        <v>193</v>
      </c>
      <c r="FJ216" t="s">
        <v>193</v>
      </c>
      <c r="FK216" t="s">
        <v>193</v>
      </c>
      <c r="FL216" t="s">
        <v>193</v>
      </c>
      <c r="FM216" t="s">
        <v>193</v>
      </c>
      <c r="FN216" t="s">
        <v>193</v>
      </c>
      <c r="FO216" t="s">
        <v>193</v>
      </c>
      <c r="FP216" t="s">
        <v>193</v>
      </c>
      <c r="FQ216" t="s">
        <v>193</v>
      </c>
      <c r="FR216" t="s">
        <v>193</v>
      </c>
      <c r="FS216" t="s">
        <v>193</v>
      </c>
      <c r="FT216" t="s">
        <v>193</v>
      </c>
      <c r="FU216" t="s">
        <v>193</v>
      </c>
      <c r="FV216" t="s">
        <v>193</v>
      </c>
      <c r="FW216" t="s">
        <v>193</v>
      </c>
      <c r="FX216" t="s">
        <v>193</v>
      </c>
      <c r="FY216" t="s">
        <v>193</v>
      </c>
      <c r="FZ216" t="s">
        <v>193</v>
      </c>
      <c r="GA216" t="s">
        <v>193</v>
      </c>
      <c r="GB216" t="s">
        <v>193</v>
      </c>
      <c r="GC216" t="s">
        <v>193</v>
      </c>
      <c r="GD216" t="s">
        <v>193</v>
      </c>
      <c r="GE216" t="s">
        <v>193</v>
      </c>
      <c r="GF216" t="s">
        <v>193</v>
      </c>
      <c r="GG216" t="s">
        <v>193</v>
      </c>
      <c r="GH216" t="s">
        <v>193</v>
      </c>
      <c r="GI216" t="s">
        <v>193</v>
      </c>
      <c r="GJ216" t="s">
        <v>193</v>
      </c>
      <c r="GK216" t="s">
        <v>193</v>
      </c>
      <c r="GL216" t="s">
        <v>193</v>
      </c>
      <c r="GM216" t="s">
        <v>193</v>
      </c>
      <c r="GN216" t="s">
        <v>193</v>
      </c>
      <c r="GO216" t="s">
        <v>193</v>
      </c>
      <c r="GP216" t="s">
        <v>193</v>
      </c>
      <c r="GQ216" t="s">
        <v>193</v>
      </c>
      <c r="GR216" t="s">
        <v>193</v>
      </c>
      <c r="GS216" t="s">
        <v>193</v>
      </c>
      <c r="GT216" t="s">
        <v>193</v>
      </c>
      <c r="GU216" t="s">
        <v>193</v>
      </c>
      <c r="GV216" t="s">
        <v>193</v>
      </c>
      <c r="GW216" t="s">
        <v>193</v>
      </c>
      <c r="GX216" t="s">
        <v>193</v>
      </c>
      <c r="GY216" t="s">
        <v>193</v>
      </c>
      <c r="GZ216" t="s">
        <v>193</v>
      </c>
      <c r="HA216" t="s">
        <v>193</v>
      </c>
      <c r="HB216" t="s">
        <v>193</v>
      </c>
      <c r="HC216" t="s">
        <v>193</v>
      </c>
      <c r="HD216" t="s">
        <v>193</v>
      </c>
      <c r="HE216" t="s">
        <v>193</v>
      </c>
      <c r="HF216" t="s">
        <v>193</v>
      </c>
      <c r="HG216" t="s">
        <v>193</v>
      </c>
      <c r="HH216" t="s">
        <v>193</v>
      </c>
      <c r="HI216" t="s">
        <v>193</v>
      </c>
      <c r="HJ216" t="s">
        <v>193</v>
      </c>
      <c r="HK216" t="s">
        <v>193</v>
      </c>
      <c r="HL216" t="s">
        <v>193</v>
      </c>
      <c r="HM216" t="s">
        <v>193</v>
      </c>
      <c r="HN216" t="s">
        <v>193</v>
      </c>
      <c r="HO216" t="s">
        <v>193</v>
      </c>
      <c r="HP216" t="s">
        <v>193</v>
      </c>
      <c r="HQ216" t="s">
        <v>193</v>
      </c>
      <c r="HR216" t="s">
        <v>193</v>
      </c>
      <c r="HS216" t="s">
        <v>193</v>
      </c>
      <c r="HT216" t="s">
        <v>193</v>
      </c>
      <c r="HU216" t="s">
        <v>193</v>
      </c>
      <c r="HV216" t="s">
        <v>193</v>
      </c>
      <c r="HW216" t="s">
        <v>193</v>
      </c>
      <c r="HX216" t="s">
        <v>193</v>
      </c>
      <c r="HY216" t="s">
        <v>193</v>
      </c>
      <c r="HZ216" t="s">
        <v>193</v>
      </c>
      <c r="IA216" t="s">
        <v>193</v>
      </c>
      <c r="IB216" t="s">
        <v>193</v>
      </c>
      <c r="IC216" t="s">
        <v>193</v>
      </c>
      <c r="ID216" t="s">
        <v>193</v>
      </c>
      <c r="IE216" t="s">
        <v>193</v>
      </c>
      <c r="IF216" t="s">
        <v>193</v>
      </c>
      <c r="IG216" t="s">
        <v>193</v>
      </c>
      <c r="IH216" t="s">
        <v>193</v>
      </c>
      <c r="II216" t="s">
        <v>193</v>
      </c>
      <c r="IJ216" t="s">
        <v>193</v>
      </c>
      <c r="IK216" t="s">
        <v>193</v>
      </c>
      <c r="IL216" t="s">
        <v>193</v>
      </c>
      <c r="IM216" t="s">
        <v>193</v>
      </c>
      <c r="IN216" t="s">
        <v>193</v>
      </c>
      <c r="IO216" t="s">
        <v>193</v>
      </c>
      <c r="IP216" t="s">
        <v>193</v>
      </c>
      <c r="IQ216" t="s">
        <v>193</v>
      </c>
      <c r="IR216" t="s">
        <v>193</v>
      </c>
      <c r="IS216" t="s">
        <v>193</v>
      </c>
      <c r="IT216" t="s">
        <v>193</v>
      </c>
      <c r="IU216" t="s">
        <v>193</v>
      </c>
      <c r="IV216" t="s">
        <v>193</v>
      </c>
      <c r="IW216" t="s">
        <v>193</v>
      </c>
      <c r="IX216" t="s">
        <v>193</v>
      </c>
      <c r="IY216" t="s">
        <v>193</v>
      </c>
      <c r="IZ216" t="s">
        <v>193</v>
      </c>
      <c r="JA216" t="s">
        <v>193</v>
      </c>
      <c r="JB216" t="s">
        <v>193</v>
      </c>
      <c r="JC216" t="s">
        <v>193</v>
      </c>
      <c r="JD216" t="s">
        <v>193</v>
      </c>
      <c r="JE216" t="s">
        <v>193</v>
      </c>
      <c r="JF216" t="s">
        <v>193</v>
      </c>
      <c r="JG216" t="s">
        <v>193</v>
      </c>
      <c r="JH216" t="s">
        <v>193</v>
      </c>
      <c r="JI216" t="s">
        <v>193</v>
      </c>
      <c r="JJ216" t="s">
        <v>193</v>
      </c>
      <c r="JK216" t="s">
        <v>193</v>
      </c>
      <c r="JL216" t="s">
        <v>193</v>
      </c>
      <c r="JM216" t="s">
        <v>193</v>
      </c>
      <c r="JN216" t="s">
        <v>193</v>
      </c>
      <c r="JO216" t="s">
        <v>193</v>
      </c>
      <c r="JP216" t="s">
        <v>193</v>
      </c>
      <c r="JQ216" t="s">
        <v>193</v>
      </c>
      <c r="JR216" t="s">
        <v>114</v>
      </c>
      <c r="JS216" t="s">
        <v>193</v>
      </c>
      <c r="JT216" t="s">
        <v>193</v>
      </c>
      <c r="JU216" t="s">
        <v>193</v>
      </c>
      <c r="JV216" t="s">
        <v>193</v>
      </c>
      <c r="JW216" t="s">
        <v>193</v>
      </c>
      <c r="JX216" t="s">
        <v>193</v>
      </c>
      <c r="JY216" t="s">
        <v>193</v>
      </c>
      <c r="JZ216" t="s">
        <v>193</v>
      </c>
      <c r="KA216" t="s">
        <v>3464</v>
      </c>
      <c r="KB216">
        <v>0</v>
      </c>
      <c r="KC216">
        <v>1</v>
      </c>
      <c r="KD216">
        <v>0</v>
      </c>
      <c r="KE216">
        <v>0</v>
      </c>
      <c r="KF216">
        <v>0</v>
      </c>
      <c r="KG216">
        <v>0</v>
      </c>
      <c r="KH216">
        <v>0</v>
      </c>
      <c r="KI216">
        <v>0</v>
      </c>
      <c r="KJ216" t="s">
        <v>193</v>
      </c>
      <c r="KK216" t="s">
        <v>114</v>
      </c>
      <c r="KL216" t="s">
        <v>193</v>
      </c>
      <c r="KM216" t="s">
        <v>193</v>
      </c>
      <c r="KN216" t="s">
        <v>193</v>
      </c>
      <c r="KO216" t="s">
        <v>193</v>
      </c>
      <c r="KP216" t="s">
        <v>193</v>
      </c>
      <c r="KQ216" t="s">
        <v>193</v>
      </c>
      <c r="KR216" t="s">
        <v>193</v>
      </c>
      <c r="KS216" t="s">
        <v>193</v>
      </c>
      <c r="KT216" t="s">
        <v>193</v>
      </c>
      <c r="KU216" t="s">
        <v>193</v>
      </c>
      <c r="KV216" t="s">
        <v>193</v>
      </c>
      <c r="KW216" t="s">
        <v>193</v>
      </c>
      <c r="KX216" t="s">
        <v>193</v>
      </c>
      <c r="KY216" t="s">
        <v>193</v>
      </c>
      <c r="KZ216" t="s">
        <v>193</v>
      </c>
      <c r="LA216" t="s">
        <v>193</v>
      </c>
      <c r="LB216" t="s">
        <v>193</v>
      </c>
      <c r="LC216" t="s">
        <v>193</v>
      </c>
      <c r="LD216" t="s">
        <v>193</v>
      </c>
      <c r="LE216" t="s">
        <v>193</v>
      </c>
      <c r="LF216" t="s">
        <v>193</v>
      </c>
      <c r="LG216" t="s">
        <v>193</v>
      </c>
      <c r="LH216" t="s">
        <v>193</v>
      </c>
      <c r="LI216" t="s">
        <v>193</v>
      </c>
      <c r="LJ216" t="s">
        <v>193</v>
      </c>
      <c r="LK216" t="s">
        <v>193</v>
      </c>
      <c r="LL216" t="s">
        <v>193</v>
      </c>
      <c r="LM216" t="s">
        <v>193</v>
      </c>
      <c r="LN216" t="s">
        <v>193</v>
      </c>
      <c r="LO216" t="s">
        <v>193</v>
      </c>
      <c r="LP216" t="s">
        <v>193</v>
      </c>
      <c r="LQ216" t="s">
        <v>193</v>
      </c>
      <c r="LR216" t="s">
        <v>193</v>
      </c>
      <c r="LS216" t="s">
        <v>193</v>
      </c>
      <c r="LT216" t="s">
        <v>193</v>
      </c>
      <c r="LU216" t="s">
        <v>193</v>
      </c>
      <c r="LV216" t="s">
        <v>193</v>
      </c>
      <c r="LW216" t="s">
        <v>193</v>
      </c>
      <c r="LX216" t="s">
        <v>193</v>
      </c>
      <c r="LY216" t="s">
        <v>193</v>
      </c>
      <c r="LZ216" t="s">
        <v>193</v>
      </c>
      <c r="MA216" t="s">
        <v>193</v>
      </c>
      <c r="MB216" t="s">
        <v>193</v>
      </c>
      <c r="MC216" t="s">
        <v>193</v>
      </c>
      <c r="MD216" t="s">
        <v>193</v>
      </c>
      <c r="ME216" t="s">
        <v>193</v>
      </c>
      <c r="MF216" t="s">
        <v>193</v>
      </c>
      <c r="MG216" t="s">
        <v>193</v>
      </c>
      <c r="MH216" t="s">
        <v>193</v>
      </c>
      <c r="MI216" t="s">
        <v>193</v>
      </c>
      <c r="MJ216" t="s">
        <v>193</v>
      </c>
      <c r="MK216" t="s">
        <v>193</v>
      </c>
      <c r="ML216" t="s">
        <v>193</v>
      </c>
      <c r="MM216" t="s">
        <v>193</v>
      </c>
      <c r="MN216" t="s">
        <v>193</v>
      </c>
      <c r="MO216" t="s">
        <v>193</v>
      </c>
      <c r="MP216" t="s">
        <v>193</v>
      </c>
      <c r="MQ216" t="s">
        <v>193</v>
      </c>
      <c r="MR216" t="s">
        <v>193</v>
      </c>
      <c r="MS216" t="s">
        <v>193</v>
      </c>
      <c r="MT216" t="s">
        <v>193</v>
      </c>
      <c r="MU216" t="s">
        <v>193</v>
      </c>
      <c r="MV216" t="s">
        <v>193</v>
      </c>
      <c r="MW216" t="s">
        <v>193</v>
      </c>
      <c r="MX216" t="s">
        <v>193</v>
      </c>
      <c r="MY216" t="s">
        <v>193</v>
      </c>
      <c r="MZ216" t="s">
        <v>193</v>
      </c>
      <c r="NA216" t="s">
        <v>835</v>
      </c>
      <c r="NB216" t="s">
        <v>193</v>
      </c>
      <c r="NC216">
        <v>195584623</v>
      </c>
      <c r="ND216" t="s">
        <v>3727</v>
      </c>
      <c r="NE216" t="s">
        <v>4568</v>
      </c>
      <c r="NF216" t="s">
        <v>193</v>
      </c>
      <c r="NG216" t="s">
        <v>699</v>
      </c>
      <c r="NH216" t="s">
        <v>700</v>
      </c>
      <c r="NI216" t="s">
        <v>611</v>
      </c>
      <c r="NJ216" t="s">
        <v>193</v>
      </c>
      <c r="NK216">
        <v>14</v>
      </c>
    </row>
    <row r="217" spans="1:375" x14ac:dyDescent="0.35">
      <c r="A217" t="s">
        <v>4569</v>
      </c>
      <c r="B217" t="s">
        <v>4570</v>
      </c>
      <c r="C217" t="s">
        <v>3338</v>
      </c>
      <c r="D217">
        <v>1.190476190199011E-3</v>
      </c>
      <c r="E217" t="s">
        <v>193</v>
      </c>
      <c r="F217" t="s">
        <v>193</v>
      </c>
      <c r="G217" t="s">
        <v>193</v>
      </c>
      <c r="H217" t="s">
        <v>3338</v>
      </c>
      <c r="I217" t="s">
        <v>161</v>
      </c>
      <c r="J217" t="s">
        <v>193</v>
      </c>
      <c r="K217" t="s">
        <v>162</v>
      </c>
      <c r="L217" t="s">
        <v>161</v>
      </c>
      <c r="M217" t="s">
        <v>161</v>
      </c>
      <c r="N217" t="s">
        <v>163</v>
      </c>
      <c r="O217" t="s">
        <v>193</v>
      </c>
      <c r="P217" t="s">
        <v>198</v>
      </c>
      <c r="Q217" t="s">
        <v>163</v>
      </c>
      <c r="R217" t="s">
        <v>163</v>
      </c>
      <c r="S217" t="s">
        <v>164</v>
      </c>
      <c r="T217" t="s">
        <v>165</v>
      </c>
      <c r="U217" t="s">
        <v>166</v>
      </c>
      <c r="V217" t="s">
        <v>165</v>
      </c>
      <c r="W217" t="s">
        <v>228</v>
      </c>
      <c r="X217" t="s">
        <v>229</v>
      </c>
      <c r="Y217" t="s">
        <v>228</v>
      </c>
      <c r="Z217" t="s">
        <v>165</v>
      </c>
      <c r="AA217" t="s">
        <v>193</v>
      </c>
      <c r="AB217" t="s">
        <v>563</v>
      </c>
      <c r="AC217" t="s">
        <v>165</v>
      </c>
      <c r="AD217" t="s">
        <v>165</v>
      </c>
      <c r="AE217" t="s">
        <v>167</v>
      </c>
      <c r="AF217" t="s">
        <v>193</v>
      </c>
      <c r="AG217" t="s">
        <v>165</v>
      </c>
      <c r="AH217" t="s">
        <v>167</v>
      </c>
      <c r="AI217" t="s">
        <v>167</v>
      </c>
      <c r="AJ217" t="s">
        <v>536</v>
      </c>
      <c r="AK217" t="s">
        <v>490</v>
      </c>
      <c r="AL217" t="s">
        <v>109</v>
      </c>
      <c r="AM217" t="s">
        <v>193</v>
      </c>
      <c r="AN217" t="s">
        <v>109</v>
      </c>
      <c r="AO217" t="s">
        <v>193</v>
      </c>
      <c r="AP217" t="s">
        <v>491</v>
      </c>
      <c r="AQ217" t="s">
        <v>193</v>
      </c>
      <c r="AR217" t="s">
        <v>193</v>
      </c>
      <c r="AS217" t="s">
        <v>496</v>
      </c>
      <c r="AT217" t="s">
        <v>193</v>
      </c>
      <c r="AU217" t="s">
        <v>111</v>
      </c>
      <c r="AV217">
        <v>1</v>
      </c>
      <c r="AW217">
        <v>0</v>
      </c>
      <c r="AX217">
        <v>0</v>
      </c>
      <c r="AY217">
        <v>0</v>
      </c>
      <c r="AZ217">
        <v>0</v>
      </c>
      <c r="BA217">
        <v>0</v>
      </c>
      <c r="BB217">
        <v>0</v>
      </c>
      <c r="BC217" t="s">
        <v>110</v>
      </c>
      <c r="BD217" t="s">
        <v>1423</v>
      </c>
      <c r="BE217" t="s">
        <v>112</v>
      </c>
      <c r="BF217">
        <v>1</v>
      </c>
      <c r="BG217">
        <v>0</v>
      </c>
      <c r="BH217">
        <v>0</v>
      </c>
      <c r="BI217">
        <v>0</v>
      </c>
      <c r="BJ217">
        <v>0</v>
      </c>
      <c r="BK217">
        <v>0</v>
      </c>
      <c r="BL217">
        <v>0</v>
      </c>
      <c r="BM217">
        <v>0</v>
      </c>
      <c r="BN217">
        <v>0</v>
      </c>
      <c r="BO217">
        <v>0</v>
      </c>
      <c r="BP217" t="s">
        <v>193</v>
      </c>
      <c r="BQ217" t="s">
        <v>113</v>
      </c>
      <c r="BR217" t="s">
        <v>501</v>
      </c>
      <c r="BS217" t="s">
        <v>499</v>
      </c>
      <c r="BT217">
        <v>1</v>
      </c>
      <c r="BU217">
        <v>1</v>
      </c>
      <c r="BV217">
        <v>1</v>
      </c>
      <c r="BW217">
        <v>1</v>
      </c>
      <c r="BX217">
        <v>1</v>
      </c>
      <c r="BY217">
        <v>1</v>
      </c>
      <c r="BZ217">
        <v>1</v>
      </c>
      <c r="CA217">
        <v>0</v>
      </c>
      <c r="CB217" t="s">
        <v>498</v>
      </c>
      <c r="CC217">
        <v>245</v>
      </c>
      <c r="CD217">
        <v>122.5</v>
      </c>
      <c r="CE217" t="s">
        <v>109</v>
      </c>
      <c r="CF217">
        <v>350</v>
      </c>
      <c r="CG217">
        <v>134.61538461538399</v>
      </c>
      <c r="CH217" t="s">
        <v>109</v>
      </c>
      <c r="CI217">
        <v>245</v>
      </c>
      <c r="CJ217">
        <v>106.521739130434</v>
      </c>
      <c r="CK217" t="s">
        <v>109</v>
      </c>
      <c r="CL217">
        <v>350</v>
      </c>
      <c r="CM217">
        <v>120.689655172413</v>
      </c>
      <c r="CN217" t="s">
        <v>109</v>
      </c>
      <c r="CO217">
        <v>700</v>
      </c>
      <c r="CP217">
        <v>291.666666666666</v>
      </c>
      <c r="CQ217" t="s">
        <v>114</v>
      </c>
      <c r="CR217">
        <v>1050</v>
      </c>
      <c r="CS217">
        <v>437.5</v>
      </c>
      <c r="CT217" t="s">
        <v>114</v>
      </c>
      <c r="CU217" t="s">
        <v>612</v>
      </c>
      <c r="CV217" t="s">
        <v>109</v>
      </c>
      <c r="CW217">
        <v>800</v>
      </c>
      <c r="CX217" t="s">
        <v>193</v>
      </c>
      <c r="CY217" t="s">
        <v>193</v>
      </c>
      <c r="CZ217" t="s">
        <v>193</v>
      </c>
      <c r="DA217" t="s">
        <v>193</v>
      </c>
      <c r="DB217" t="s">
        <v>193</v>
      </c>
      <c r="DC217" t="s">
        <v>193</v>
      </c>
      <c r="DD217" t="s">
        <v>193</v>
      </c>
      <c r="DE217" t="s">
        <v>193</v>
      </c>
      <c r="DF217" t="s">
        <v>114</v>
      </c>
      <c r="DG217" t="s">
        <v>114</v>
      </c>
      <c r="DH217" t="s">
        <v>193</v>
      </c>
      <c r="DI217" t="s">
        <v>193</v>
      </c>
      <c r="DJ217" t="s">
        <v>193</v>
      </c>
      <c r="DK217" t="s">
        <v>193</v>
      </c>
      <c r="DL217" t="s">
        <v>193</v>
      </c>
      <c r="DM217" t="s">
        <v>193</v>
      </c>
      <c r="DN217" t="s">
        <v>193</v>
      </c>
      <c r="DO217" t="s">
        <v>193</v>
      </c>
      <c r="DP217" t="s">
        <v>193</v>
      </c>
      <c r="DQ217" t="s">
        <v>193</v>
      </c>
      <c r="DR217" t="s">
        <v>193</v>
      </c>
      <c r="DS217" t="s">
        <v>193</v>
      </c>
      <c r="DT217" t="s">
        <v>193</v>
      </c>
      <c r="DU217" t="s">
        <v>193</v>
      </c>
      <c r="DV217" t="s">
        <v>193</v>
      </c>
      <c r="DW217" t="s">
        <v>193</v>
      </c>
      <c r="DX217" t="s">
        <v>193</v>
      </c>
      <c r="DY217" t="s">
        <v>193</v>
      </c>
      <c r="DZ217" t="s">
        <v>193</v>
      </c>
      <c r="EA217" t="s">
        <v>193</v>
      </c>
      <c r="EB217" t="s">
        <v>193</v>
      </c>
      <c r="EC217" t="s">
        <v>193</v>
      </c>
      <c r="ED217" t="s">
        <v>193</v>
      </c>
      <c r="EE217" t="s">
        <v>193</v>
      </c>
      <c r="EF217" t="s">
        <v>193</v>
      </c>
      <c r="EG217" t="s">
        <v>109</v>
      </c>
      <c r="EH217" t="s">
        <v>114</v>
      </c>
      <c r="EI217" t="s">
        <v>109</v>
      </c>
      <c r="EJ217" t="s">
        <v>164</v>
      </c>
      <c r="EK217" t="s">
        <v>789</v>
      </c>
      <c r="EL217" t="s">
        <v>165</v>
      </c>
      <c r="EM217" t="s">
        <v>789</v>
      </c>
      <c r="EN217" t="s">
        <v>193</v>
      </c>
      <c r="EO217" t="s">
        <v>193</v>
      </c>
      <c r="EP217" t="s">
        <v>193</v>
      </c>
      <c r="EQ217" t="s">
        <v>193</v>
      </c>
      <c r="ER217" t="s">
        <v>193</v>
      </c>
      <c r="ES217" t="s">
        <v>193</v>
      </c>
      <c r="ET217" t="s">
        <v>193</v>
      </c>
      <c r="EU217" t="s">
        <v>193</v>
      </c>
      <c r="EV217" t="s">
        <v>193</v>
      </c>
      <c r="EW217" t="s">
        <v>193</v>
      </c>
      <c r="EX217" t="s">
        <v>193</v>
      </c>
      <c r="EY217" t="s">
        <v>193</v>
      </c>
      <c r="EZ217" t="s">
        <v>193</v>
      </c>
      <c r="FA217" t="s">
        <v>193</v>
      </c>
      <c r="FB217" t="s">
        <v>193</v>
      </c>
      <c r="FC217" t="s">
        <v>193</v>
      </c>
      <c r="FD217" t="s">
        <v>193</v>
      </c>
      <c r="FE217" t="s">
        <v>193</v>
      </c>
      <c r="FF217" t="s">
        <v>193</v>
      </c>
      <c r="FG217" t="s">
        <v>193</v>
      </c>
      <c r="FH217" t="s">
        <v>193</v>
      </c>
      <c r="FI217" t="s">
        <v>193</v>
      </c>
      <c r="FJ217" t="s">
        <v>193</v>
      </c>
      <c r="FK217" t="s">
        <v>193</v>
      </c>
      <c r="FL217" t="s">
        <v>193</v>
      </c>
      <c r="FM217" t="s">
        <v>193</v>
      </c>
      <c r="FN217" t="s">
        <v>193</v>
      </c>
      <c r="FO217" t="s">
        <v>193</v>
      </c>
      <c r="FP217" t="s">
        <v>193</v>
      </c>
      <c r="FQ217" t="s">
        <v>193</v>
      </c>
      <c r="FR217" t="s">
        <v>193</v>
      </c>
      <c r="FS217" t="s">
        <v>193</v>
      </c>
      <c r="FT217" t="s">
        <v>193</v>
      </c>
      <c r="FU217" t="s">
        <v>193</v>
      </c>
      <c r="FV217" t="s">
        <v>193</v>
      </c>
      <c r="FW217" t="s">
        <v>193</v>
      </c>
      <c r="FX217" t="s">
        <v>193</v>
      </c>
      <c r="FY217" t="s">
        <v>193</v>
      </c>
      <c r="FZ217" t="s">
        <v>193</v>
      </c>
      <c r="GA217" t="s">
        <v>193</v>
      </c>
      <c r="GB217" t="s">
        <v>193</v>
      </c>
      <c r="GC217" t="s">
        <v>193</v>
      </c>
      <c r="GD217" t="s">
        <v>193</v>
      </c>
      <c r="GE217" t="s">
        <v>193</v>
      </c>
      <c r="GF217" t="s">
        <v>193</v>
      </c>
      <c r="GG217" t="s">
        <v>193</v>
      </c>
      <c r="GH217" t="s">
        <v>193</v>
      </c>
      <c r="GI217" t="s">
        <v>193</v>
      </c>
      <c r="GJ217" t="s">
        <v>193</v>
      </c>
      <c r="GK217" t="s">
        <v>193</v>
      </c>
      <c r="GL217" t="s">
        <v>193</v>
      </c>
      <c r="GM217" t="s">
        <v>193</v>
      </c>
      <c r="GN217" t="s">
        <v>193</v>
      </c>
      <c r="GO217" t="s">
        <v>193</v>
      </c>
      <c r="GP217" t="s">
        <v>193</v>
      </c>
      <c r="GQ217" t="s">
        <v>193</v>
      </c>
      <c r="GR217" t="s">
        <v>193</v>
      </c>
      <c r="GS217" t="s">
        <v>193</v>
      </c>
      <c r="GT217" t="s">
        <v>193</v>
      </c>
      <c r="GU217" t="s">
        <v>193</v>
      </c>
      <c r="GV217" t="s">
        <v>193</v>
      </c>
      <c r="GW217" t="s">
        <v>193</v>
      </c>
      <c r="GX217" t="s">
        <v>193</v>
      </c>
      <c r="GY217" t="s">
        <v>193</v>
      </c>
      <c r="GZ217" t="s">
        <v>193</v>
      </c>
      <c r="HA217" t="s">
        <v>193</v>
      </c>
      <c r="HB217" t="s">
        <v>193</v>
      </c>
      <c r="HC217" t="s">
        <v>193</v>
      </c>
      <c r="HD217" t="s">
        <v>193</v>
      </c>
      <c r="HE217" t="s">
        <v>193</v>
      </c>
      <c r="HF217" t="s">
        <v>193</v>
      </c>
      <c r="HG217" t="s">
        <v>193</v>
      </c>
      <c r="HH217" t="s">
        <v>193</v>
      </c>
      <c r="HI217" t="s">
        <v>193</v>
      </c>
      <c r="HJ217" t="s">
        <v>193</v>
      </c>
      <c r="HK217" t="s">
        <v>193</v>
      </c>
      <c r="HL217" t="s">
        <v>193</v>
      </c>
      <c r="HM217" t="s">
        <v>193</v>
      </c>
      <c r="HN217" t="s">
        <v>193</v>
      </c>
      <c r="HO217" t="s">
        <v>193</v>
      </c>
      <c r="HP217" t="s">
        <v>193</v>
      </c>
      <c r="HQ217" t="s">
        <v>193</v>
      </c>
      <c r="HR217" t="s">
        <v>193</v>
      </c>
      <c r="HS217" t="s">
        <v>193</v>
      </c>
      <c r="HT217" t="s">
        <v>193</v>
      </c>
      <c r="HU217" t="s">
        <v>193</v>
      </c>
      <c r="HV217" t="s">
        <v>193</v>
      </c>
      <c r="HW217" t="s">
        <v>193</v>
      </c>
      <c r="HX217" t="s">
        <v>193</v>
      </c>
      <c r="HY217" t="s">
        <v>193</v>
      </c>
      <c r="HZ217" t="s">
        <v>193</v>
      </c>
      <c r="IA217" t="s">
        <v>193</v>
      </c>
      <c r="IB217" t="s">
        <v>193</v>
      </c>
      <c r="IC217" t="s">
        <v>193</v>
      </c>
      <c r="ID217" t="s">
        <v>193</v>
      </c>
      <c r="IE217" t="s">
        <v>193</v>
      </c>
      <c r="IF217" t="s">
        <v>193</v>
      </c>
      <c r="IG217" t="s">
        <v>193</v>
      </c>
      <c r="IH217" t="s">
        <v>193</v>
      </c>
      <c r="II217" t="s">
        <v>193</v>
      </c>
      <c r="IJ217" t="s">
        <v>193</v>
      </c>
      <c r="IK217" t="s">
        <v>193</v>
      </c>
      <c r="IL217" t="s">
        <v>193</v>
      </c>
      <c r="IM217" t="s">
        <v>193</v>
      </c>
      <c r="IN217" t="s">
        <v>193</v>
      </c>
      <c r="IO217" t="s">
        <v>193</v>
      </c>
      <c r="IP217" t="s">
        <v>193</v>
      </c>
      <c r="IQ217" t="s">
        <v>193</v>
      </c>
      <c r="IR217" t="s">
        <v>193</v>
      </c>
      <c r="IS217" t="s">
        <v>193</v>
      </c>
      <c r="IT217" t="s">
        <v>193</v>
      </c>
      <c r="IU217" t="s">
        <v>193</v>
      </c>
      <c r="IV217" t="s">
        <v>193</v>
      </c>
      <c r="IW217" t="s">
        <v>193</v>
      </c>
      <c r="IX217" t="s">
        <v>193</v>
      </c>
      <c r="IY217" t="s">
        <v>193</v>
      </c>
      <c r="IZ217" t="s">
        <v>193</v>
      </c>
      <c r="JA217" t="s">
        <v>193</v>
      </c>
      <c r="JB217" t="s">
        <v>193</v>
      </c>
      <c r="JC217" t="s">
        <v>193</v>
      </c>
      <c r="JD217" t="s">
        <v>193</v>
      </c>
      <c r="JE217" t="s">
        <v>193</v>
      </c>
      <c r="JF217" t="s">
        <v>193</v>
      </c>
      <c r="JG217" t="s">
        <v>193</v>
      </c>
      <c r="JH217" t="s">
        <v>193</v>
      </c>
      <c r="JI217" t="s">
        <v>193</v>
      </c>
      <c r="JJ217" t="s">
        <v>193</v>
      </c>
      <c r="JK217" t="s">
        <v>193</v>
      </c>
      <c r="JL217" t="s">
        <v>193</v>
      </c>
      <c r="JM217" t="s">
        <v>193</v>
      </c>
      <c r="JN217" t="s">
        <v>193</v>
      </c>
      <c r="JO217" t="s">
        <v>193</v>
      </c>
      <c r="JP217" t="s">
        <v>193</v>
      </c>
      <c r="JQ217" t="s">
        <v>193</v>
      </c>
      <c r="JR217" t="s">
        <v>114</v>
      </c>
      <c r="JS217" t="s">
        <v>193</v>
      </c>
      <c r="JT217" t="s">
        <v>193</v>
      </c>
      <c r="JU217" t="s">
        <v>193</v>
      </c>
      <c r="JV217" t="s">
        <v>193</v>
      </c>
      <c r="JW217" t="s">
        <v>193</v>
      </c>
      <c r="JX217" t="s">
        <v>193</v>
      </c>
      <c r="JY217" t="s">
        <v>193</v>
      </c>
      <c r="JZ217" t="s">
        <v>193</v>
      </c>
      <c r="KA217" t="s">
        <v>3426</v>
      </c>
      <c r="KB217">
        <v>0</v>
      </c>
      <c r="KC217">
        <v>0</v>
      </c>
      <c r="KD217">
        <v>0</v>
      </c>
      <c r="KE217">
        <v>0</v>
      </c>
      <c r="KF217">
        <v>0</v>
      </c>
      <c r="KG217">
        <v>1</v>
      </c>
      <c r="KH217">
        <v>0</v>
      </c>
      <c r="KI217">
        <v>0</v>
      </c>
      <c r="KJ217" t="s">
        <v>193</v>
      </c>
      <c r="KK217" t="s">
        <v>114</v>
      </c>
      <c r="KL217" t="s">
        <v>193</v>
      </c>
      <c r="KM217" t="s">
        <v>193</v>
      </c>
      <c r="KN217" t="s">
        <v>193</v>
      </c>
      <c r="KO217" t="s">
        <v>193</v>
      </c>
      <c r="KP217" t="s">
        <v>193</v>
      </c>
      <c r="KQ217" t="s">
        <v>193</v>
      </c>
      <c r="KR217" t="s">
        <v>193</v>
      </c>
      <c r="KS217" t="s">
        <v>193</v>
      </c>
      <c r="KT217" t="s">
        <v>193</v>
      </c>
      <c r="KU217" t="s">
        <v>193</v>
      </c>
      <c r="KV217" t="s">
        <v>193</v>
      </c>
      <c r="KW217" t="s">
        <v>193</v>
      </c>
      <c r="KX217" t="s">
        <v>193</v>
      </c>
      <c r="KY217" t="s">
        <v>193</v>
      </c>
      <c r="KZ217" t="s">
        <v>193</v>
      </c>
      <c r="LA217" t="s">
        <v>193</v>
      </c>
      <c r="LB217" t="s">
        <v>193</v>
      </c>
      <c r="LC217" t="s">
        <v>193</v>
      </c>
      <c r="LD217" t="s">
        <v>193</v>
      </c>
      <c r="LE217" t="s">
        <v>193</v>
      </c>
      <c r="LF217" t="s">
        <v>193</v>
      </c>
      <c r="LG217" t="s">
        <v>193</v>
      </c>
      <c r="LH217" t="s">
        <v>193</v>
      </c>
      <c r="LI217" t="s">
        <v>193</v>
      </c>
      <c r="LJ217" t="s">
        <v>193</v>
      </c>
      <c r="LK217" t="s">
        <v>193</v>
      </c>
      <c r="LL217" t="s">
        <v>193</v>
      </c>
      <c r="LM217" t="s">
        <v>193</v>
      </c>
      <c r="LN217" t="s">
        <v>193</v>
      </c>
      <c r="LO217" t="s">
        <v>193</v>
      </c>
      <c r="LP217" t="s">
        <v>193</v>
      </c>
      <c r="LQ217" t="s">
        <v>193</v>
      </c>
      <c r="LR217" t="s">
        <v>193</v>
      </c>
      <c r="LS217" t="s">
        <v>193</v>
      </c>
      <c r="LT217" t="s">
        <v>193</v>
      </c>
      <c r="LU217" t="s">
        <v>193</v>
      </c>
      <c r="LV217" t="s">
        <v>193</v>
      </c>
      <c r="LW217" t="s">
        <v>193</v>
      </c>
      <c r="LX217" t="s">
        <v>193</v>
      </c>
      <c r="LY217" t="s">
        <v>193</v>
      </c>
      <c r="LZ217" t="s">
        <v>193</v>
      </c>
      <c r="MA217" t="s">
        <v>193</v>
      </c>
      <c r="MB217" t="s">
        <v>193</v>
      </c>
      <c r="MC217" t="s">
        <v>193</v>
      </c>
      <c r="MD217" t="s">
        <v>193</v>
      </c>
      <c r="ME217" t="s">
        <v>193</v>
      </c>
      <c r="MF217" t="s">
        <v>193</v>
      </c>
      <c r="MG217" t="s">
        <v>193</v>
      </c>
      <c r="MH217" t="s">
        <v>193</v>
      </c>
      <c r="MI217" t="s">
        <v>193</v>
      </c>
      <c r="MJ217" t="s">
        <v>193</v>
      </c>
      <c r="MK217" t="s">
        <v>193</v>
      </c>
      <c r="ML217" t="s">
        <v>193</v>
      </c>
      <c r="MM217" t="s">
        <v>193</v>
      </c>
      <c r="MN217" t="s">
        <v>193</v>
      </c>
      <c r="MO217" t="s">
        <v>193</v>
      </c>
      <c r="MP217" t="s">
        <v>193</v>
      </c>
      <c r="MQ217" t="s">
        <v>193</v>
      </c>
      <c r="MR217" t="s">
        <v>193</v>
      </c>
      <c r="MS217" t="s">
        <v>193</v>
      </c>
      <c r="MT217" t="s">
        <v>193</v>
      </c>
      <c r="MU217" t="s">
        <v>193</v>
      </c>
      <c r="MV217" t="s">
        <v>193</v>
      </c>
      <c r="MW217" t="s">
        <v>193</v>
      </c>
      <c r="MX217" t="s">
        <v>193</v>
      </c>
      <c r="MY217" t="s">
        <v>193</v>
      </c>
      <c r="MZ217" t="s">
        <v>193</v>
      </c>
      <c r="NA217" t="s">
        <v>4571</v>
      </c>
      <c r="NB217" t="s">
        <v>193</v>
      </c>
      <c r="NC217">
        <v>195584625</v>
      </c>
      <c r="ND217" t="s">
        <v>3728</v>
      </c>
      <c r="NE217" t="s">
        <v>4572</v>
      </c>
      <c r="NF217" t="s">
        <v>193</v>
      </c>
      <c r="NG217" t="s">
        <v>699</v>
      </c>
      <c r="NH217" t="s">
        <v>700</v>
      </c>
      <c r="NI217" t="s">
        <v>611</v>
      </c>
      <c r="NJ217" t="s">
        <v>193</v>
      </c>
      <c r="NK217">
        <v>15</v>
      </c>
    </row>
    <row r="218" spans="1:375" x14ac:dyDescent="0.35">
      <c r="A218" t="s">
        <v>4573</v>
      </c>
      <c r="B218" t="s">
        <v>4574</v>
      </c>
      <c r="C218" t="s">
        <v>3338</v>
      </c>
      <c r="D218">
        <v>1.6493055554747116E-3</v>
      </c>
      <c r="E218" t="s">
        <v>193</v>
      </c>
      <c r="F218" t="s">
        <v>193</v>
      </c>
      <c r="G218" t="s">
        <v>193</v>
      </c>
      <c r="H218" t="s">
        <v>3338</v>
      </c>
      <c r="I218" t="s">
        <v>161</v>
      </c>
      <c r="J218" t="s">
        <v>193</v>
      </c>
      <c r="K218" t="s">
        <v>162</v>
      </c>
      <c r="L218" t="s">
        <v>161</v>
      </c>
      <c r="M218" t="s">
        <v>161</v>
      </c>
      <c r="N218" t="s">
        <v>163</v>
      </c>
      <c r="O218" t="s">
        <v>193</v>
      </c>
      <c r="P218" t="s">
        <v>198</v>
      </c>
      <c r="Q218" t="s">
        <v>163</v>
      </c>
      <c r="R218" t="s">
        <v>163</v>
      </c>
      <c r="S218" t="s">
        <v>164</v>
      </c>
      <c r="T218" t="s">
        <v>165</v>
      </c>
      <c r="U218" t="s">
        <v>166</v>
      </c>
      <c r="V218" t="s">
        <v>165</v>
      </c>
      <c r="W218" t="s">
        <v>228</v>
      </c>
      <c r="X218" t="s">
        <v>229</v>
      </c>
      <c r="Y218" t="s">
        <v>228</v>
      </c>
      <c r="Z218" t="s">
        <v>165</v>
      </c>
      <c r="AA218" t="s">
        <v>193</v>
      </c>
      <c r="AB218" t="s">
        <v>563</v>
      </c>
      <c r="AC218" t="s">
        <v>165</v>
      </c>
      <c r="AD218" t="s">
        <v>165</v>
      </c>
      <c r="AE218" t="s">
        <v>167</v>
      </c>
      <c r="AF218" t="s">
        <v>193</v>
      </c>
      <c r="AG218" t="s">
        <v>165</v>
      </c>
      <c r="AH218" t="s">
        <v>167</v>
      </c>
      <c r="AI218" t="s">
        <v>167</v>
      </c>
      <c r="AJ218" t="s">
        <v>536</v>
      </c>
      <c r="AK218" t="s">
        <v>490</v>
      </c>
      <c r="AL218" t="s">
        <v>109</v>
      </c>
      <c r="AM218" t="s">
        <v>193</v>
      </c>
      <c r="AN218" t="s">
        <v>109</v>
      </c>
      <c r="AO218" t="s">
        <v>193</v>
      </c>
      <c r="AP218" t="s">
        <v>491</v>
      </c>
      <c r="AQ218" t="s">
        <v>193</v>
      </c>
      <c r="AR218" t="s">
        <v>193</v>
      </c>
      <c r="AS218" t="s">
        <v>514</v>
      </c>
      <c r="AT218" t="s">
        <v>193</v>
      </c>
      <c r="AU218" t="s">
        <v>701</v>
      </c>
      <c r="AV218">
        <v>0</v>
      </c>
      <c r="AW218">
        <v>1</v>
      </c>
      <c r="AX218">
        <v>0</v>
      </c>
      <c r="AY218">
        <v>0</v>
      </c>
      <c r="AZ218">
        <v>0</v>
      </c>
      <c r="BA218">
        <v>0</v>
      </c>
      <c r="BB218">
        <v>0</v>
      </c>
      <c r="BC218" t="s">
        <v>130</v>
      </c>
      <c r="BD218" t="s">
        <v>701</v>
      </c>
      <c r="BE218" t="s">
        <v>112</v>
      </c>
      <c r="BF218">
        <v>1</v>
      </c>
      <c r="BG218">
        <v>0</v>
      </c>
      <c r="BH218">
        <v>0</v>
      </c>
      <c r="BI218">
        <v>0</v>
      </c>
      <c r="BJ218">
        <v>0</v>
      </c>
      <c r="BK218">
        <v>0</v>
      </c>
      <c r="BL218">
        <v>0</v>
      </c>
      <c r="BM218">
        <v>0</v>
      </c>
      <c r="BN218">
        <v>0</v>
      </c>
      <c r="BO218">
        <v>0</v>
      </c>
      <c r="BP218" t="s">
        <v>193</v>
      </c>
      <c r="BQ218" t="s">
        <v>113</v>
      </c>
      <c r="BR218" t="s">
        <v>501</v>
      </c>
      <c r="BS218" t="s">
        <v>193</v>
      </c>
      <c r="BT218" t="s">
        <v>193</v>
      </c>
      <c r="BU218" t="s">
        <v>193</v>
      </c>
      <c r="BV218" t="s">
        <v>193</v>
      </c>
      <c r="BW218" t="s">
        <v>193</v>
      </c>
      <c r="BX218" t="s">
        <v>193</v>
      </c>
      <c r="BY218" t="s">
        <v>193</v>
      </c>
      <c r="BZ218" t="s">
        <v>193</v>
      </c>
      <c r="CA218" t="s">
        <v>193</v>
      </c>
      <c r="CB218" t="s">
        <v>193</v>
      </c>
      <c r="CC218" t="s">
        <v>193</v>
      </c>
      <c r="CD218" t="s">
        <v>193</v>
      </c>
      <c r="CE218" t="s">
        <v>193</v>
      </c>
      <c r="CF218" t="s">
        <v>193</v>
      </c>
      <c r="CG218" t="s">
        <v>193</v>
      </c>
      <c r="CH218" t="s">
        <v>193</v>
      </c>
      <c r="CI218" t="s">
        <v>193</v>
      </c>
      <c r="CJ218" t="s">
        <v>193</v>
      </c>
      <c r="CK218" t="s">
        <v>193</v>
      </c>
      <c r="CL218" t="s">
        <v>193</v>
      </c>
      <c r="CM218" t="s">
        <v>193</v>
      </c>
      <c r="CN218" t="s">
        <v>193</v>
      </c>
      <c r="CO218" t="s">
        <v>193</v>
      </c>
      <c r="CP218" t="s">
        <v>193</v>
      </c>
      <c r="CQ218" t="s">
        <v>193</v>
      </c>
      <c r="CR218" t="s">
        <v>193</v>
      </c>
      <c r="CS218" t="s">
        <v>193</v>
      </c>
      <c r="CT218" t="s">
        <v>193</v>
      </c>
      <c r="CU218" t="s">
        <v>193</v>
      </c>
      <c r="CV218" t="s">
        <v>193</v>
      </c>
      <c r="CW218" t="s">
        <v>193</v>
      </c>
      <c r="CX218" t="s">
        <v>193</v>
      </c>
      <c r="CY218" t="s">
        <v>193</v>
      </c>
      <c r="CZ218" t="s">
        <v>193</v>
      </c>
      <c r="DA218" t="s">
        <v>193</v>
      </c>
      <c r="DB218" t="s">
        <v>193</v>
      </c>
      <c r="DC218" t="s">
        <v>193</v>
      </c>
      <c r="DD218" t="s">
        <v>193</v>
      </c>
      <c r="DE218" t="s">
        <v>193</v>
      </c>
      <c r="DF218" t="s">
        <v>193</v>
      </c>
      <c r="DG218" t="s">
        <v>193</v>
      </c>
      <c r="DH218" t="s">
        <v>193</v>
      </c>
      <c r="DI218" t="s">
        <v>193</v>
      </c>
      <c r="DJ218" t="s">
        <v>193</v>
      </c>
      <c r="DK218" t="s">
        <v>193</v>
      </c>
      <c r="DL218" t="s">
        <v>193</v>
      </c>
      <c r="DM218" t="s">
        <v>193</v>
      </c>
      <c r="DN218" t="s">
        <v>193</v>
      </c>
      <c r="DO218" t="s">
        <v>193</v>
      </c>
      <c r="DP218" t="s">
        <v>193</v>
      </c>
      <c r="DQ218" t="s">
        <v>193</v>
      </c>
      <c r="DR218" t="s">
        <v>193</v>
      </c>
      <c r="DS218" t="s">
        <v>193</v>
      </c>
      <c r="DT218" t="s">
        <v>193</v>
      </c>
      <c r="DU218" t="s">
        <v>193</v>
      </c>
      <c r="DV218" t="s">
        <v>193</v>
      </c>
      <c r="DW218" t="s">
        <v>193</v>
      </c>
      <c r="DX218" t="s">
        <v>193</v>
      </c>
      <c r="DY218" t="s">
        <v>193</v>
      </c>
      <c r="DZ218" t="s">
        <v>193</v>
      </c>
      <c r="EA218" t="s">
        <v>193</v>
      </c>
      <c r="EB218" t="s">
        <v>193</v>
      </c>
      <c r="EC218" t="s">
        <v>193</v>
      </c>
      <c r="ED218" t="s">
        <v>193</v>
      </c>
      <c r="EE218" t="s">
        <v>193</v>
      </c>
      <c r="EF218" t="s">
        <v>193</v>
      </c>
      <c r="EG218" t="s">
        <v>193</v>
      </c>
      <c r="EH218" t="s">
        <v>193</v>
      </c>
      <c r="EI218" t="s">
        <v>193</v>
      </c>
      <c r="EJ218" t="s">
        <v>193</v>
      </c>
      <c r="EK218" t="s">
        <v>193</v>
      </c>
      <c r="EL218" t="s">
        <v>193</v>
      </c>
      <c r="EM218" t="s">
        <v>193</v>
      </c>
      <c r="EN218" t="s">
        <v>717</v>
      </c>
      <c r="EO218">
        <v>1</v>
      </c>
      <c r="EP218">
        <v>1</v>
      </c>
      <c r="EQ218">
        <v>1</v>
      </c>
      <c r="ER218">
        <v>1</v>
      </c>
      <c r="ES218">
        <v>1</v>
      </c>
      <c r="ET218">
        <v>1</v>
      </c>
      <c r="EU218">
        <v>1</v>
      </c>
      <c r="EV218">
        <v>1</v>
      </c>
      <c r="EW218">
        <v>0</v>
      </c>
      <c r="EX218" t="s">
        <v>109</v>
      </c>
      <c r="EY218">
        <v>25</v>
      </c>
      <c r="EZ218">
        <v>25</v>
      </c>
      <c r="FA218" t="s">
        <v>193</v>
      </c>
      <c r="FB218" t="s">
        <v>193</v>
      </c>
      <c r="FC218" t="s">
        <v>193</v>
      </c>
      <c r="FD218">
        <v>25</v>
      </c>
      <c r="FE218" t="s">
        <v>114</v>
      </c>
      <c r="FF218">
        <v>15</v>
      </c>
      <c r="FG218" t="s">
        <v>114</v>
      </c>
      <c r="FH218">
        <v>20</v>
      </c>
      <c r="FI218" t="s">
        <v>109</v>
      </c>
      <c r="FJ218" t="s">
        <v>114</v>
      </c>
      <c r="FK218" t="s">
        <v>193</v>
      </c>
      <c r="FL218" t="s">
        <v>193</v>
      </c>
      <c r="FM218" t="s">
        <v>121</v>
      </c>
      <c r="FN218" t="s">
        <v>122</v>
      </c>
      <c r="FO218" t="s">
        <v>508</v>
      </c>
      <c r="FP218">
        <v>100</v>
      </c>
      <c r="FQ218">
        <v>10</v>
      </c>
      <c r="FR218">
        <v>100</v>
      </c>
      <c r="FS218">
        <v>100</v>
      </c>
      <c r="FT218" t="s">
        <v>109</v>
      </c>
      <c r="FU218" t="s">
        <v>109</v>
      </c>
      <c r="FV218">
        <v>15</v>
      </c>
      <c r="FW218" t="s">
        <v>193</v>
      </c>
      <c r="FX218" t="s">
        <v>193</v>
      </c>
      <c r="FY218">
        <v>15</v>
      </c>
      <c r="FZ218" t="s">
        <v>114</v>
      </c>
      <c r="GA218" t="s">
        <v>114</v>
      </c>
      <c r="GB218" t="s">
        <v>193</v>
      </c>
      <c r="GC218">
        <v>150</v>
      </c>
      <c r="GD218">
        <v>75</v>
      </c>
      <c r="GE218">
        <v>42.5</v>
      </c>
      <c r="GF218" t="s">
        <v>114</v>
      </c>
      <c r="GG218" t="s">
        <v>109</v>
      </c>
      <c r="GH218">
        <v>75</v>
      </c>
      <c r="GI218" t="s">
        <v>193</v>
      </c>
      <c r="GJ218" t="s">
        <v>193</v>
      </c>
      <c r="GK218" t="s">
        <v>193</v>
      </c>
      <c r="GL218">
        <v>75</v>
      </c>
      <c r="GM218" t="s">
        <v>114</v>
      </c>
      <c r="GN218" t="s">
        <v>109</v>
      </c>
      <c r="GO218" t="s">
        <v>193</v>
      </c>
      <c r="GP218">
        <v>5</v>
      </c>
      <c r="GQ218" t="s">
        <v>193</v>
      </c>
      <c r="GR218" t="s">
        <v>193</v>
      </c>
      <c r="GS218" t="s">
        <v>193</v>
      </c>
      <c r="GT218" t="s">
        <v>193</v>
      </c>
      <c r="GU218" t="s">
        <v>193</v>
      </c>
      <c r="GV218" t="s">
        <v>193</v>
      </c>
      <c r="GW218" t="s">
        <v>114</v>
      </c>
      <c r="GX218" t="s">
        <v>156</v>
      </c>
      <c r="GY218">
        <v>5</v>
      </c>
      <c r="GZ218" t="s">
        <v>114</v>
      </c>
      <c r="HA218" t="s">
        <v>193</v>
      </c>
      <c r="HB218" t="s">
        <v>193</v>
      </c>
      <c r="HC218" t="s">
        <v>193</v>
      </c>
      <c r="HD218" t="s">
        <v>193</v>
      </c>
      <c r="HE218" t="s">
        <v>193</v>
      </c>
      <c r="HF218" t="s">
        <v>193</v>
      </c>
      <c r="HG218" t="s">
        <v>193</v>
      </c>
      <c r="HH218" t="s">
        <v>193</v>
      </c>
      <c r="HI218" t="s">
        <v>193</v>
      </c>
      <c r="HJ218" t="s">
        <v>193</v>
      </c>
      <c r="HK218" t="s">
        <v>193</v>
      </c>
      <c r="HL218" t="s">
        <v>193</v>
      </c>
      <c r="HM218" t="s">
        <v>193</v>
      </c>
      <c r="HN218" t="s">
        <v>193</v>
      </c>
      <c r="HO218" t="s">
        <v>193</v>
      </c>
      <c r="HP218" t="s">
        <v>193</v>
      </c>
      <c r="HQ218" t="s">
        <v>193</v>
      </c>
      <c r="HR218" t="s">
        <v>193</v>
      </c>
      <c r="HS218" t="s">
        <v>193</v>
      </c>
      <c r="HT218" t="s">
        <v>193</v>
      </c>
      <c r="HU218" t="s">
        <v>193</v>
      </c>
      <c r="HV218" t="s">
        <v>193</v>
      </c>
      <c r="HW218" t="s">
        <v>193</v>
      </c>
      <c r="HX218" t="s">
        <v>193</v>
      </c>
      <c r="HY218" t="s">
        <v>193</v>
      </c>
      <c r="HZ218" t="s">
        <v>114</v>
      </c>
      <c r="IA218" t="s">
        <v>114</v>
      </c>
      <c r="IB218" t="s">
        <v>109</v>
      </c>
      <c r="IC218" t="s">
        <v>164</v>
      </c>
      <c r="ID218" t="s">
        <v>789</v>
      </c>
      <c r="IE218" t="s">
        <v>165</v>
      </c>
      <c r="IF218" t="s">
        <v>789</v>
      </c>
      <c r="IG218" t="s">
        <v>193</v>
      </c>
      <c r="IH218" t="s">
        <v>193</v>
      </c>
      <c r="II218" t="s">
        <v>193</v>
      </c>
      <c r="IJ218" t="s">
        <v>193</v>
      </c>
      <c r="IK218" t="s">
        <v>193</v>
      </c>
      <c r="IL218" t="s">
        <v>193</v>
      </c>
      <c r="IM218" t="s">
        <v>193</v>
      </c>
      <c r="IN218" t="s">
        <v>193</v>
      </c>
      <c r="IO218" t="s">
        <v>193</v>
      </c>
      <c r="IP218" t="s">
        <v>193</v>
      </c>
      <c r="IQ218" t="s">
        <v>193</v>
      </c>
      <c r="IR218" t="s">
        <v>193</v>
      </c>
      <c r="IS218" t="s">
        <v>193</v>
      </c>
      <c r="IT218" t="s">
        <v>193</v>
      </c>
      <c r="IU218" t="s">
        <v>193</v>
      </c>
      <c r="IV218" t="s">
        <v>193</v>
      </c>
      <c r="IW218" t="s">
        <v>193</v>
      </c>
      <c r="IX218" t="s">
        <v>193</v>
      </c>
      <c r="IY218" t="s">
        <v>193</v>
      </c>
      <c r="IZ218" t="s">
        <v>193</v>
      </c>
      <c r="JA218" t="s">
        <v>193</v>
      </c>
      <c r="JB218" t="s">
        <v>193</v>
      </c>
      <c r="JC218" t="s">
        <v>193</v>
      </c>
      <c r="JD218" t="s">
        <v>193</v>
      </c>
      <c r="JE218" t="s">
        <v>193</v>
      </c>
      <c r="JF218" t="s">
        <v>193</v>
      </c>
      <c r="JG218" t="s">
        <v>193</v>
      </c>
      <c r="JH218" t="s">
        <v>193</v>
      </c>
      <c r="JI218" t="s">
        <v>193</v>
      </c>
      <c r="JJ218" t="s">
        <v>193</v>
      </c>
      <c r="JK218" t="s">
        <v>193</v>
      </c>
      <c r="JL218" t="s">
        <v>193</v>
      </c>
      <c r="JM218" t="s">
        <v>193</v>
      </c>
      <c r="JN218" t="s">
        <v>193</v>
      </c>
      <c r="JO218" t="s">
        <v>193</v>
      </c>
      <c r="JP218" t="s">
        <v>193</v>
      </c>
      <c r="JQ218" t="s">
        <v>193</v>
      </c>
      <c r="JR218" t="s">
        <v>114</v>
      </c>
      <c r="JS218" t="s">
        <v>193</v>
      </c>
      <c r="JT218" t="s">
        <v>193</v>
      </c>
      <c r="JU218" t="s">
        <v>193</v>
      </c>
      <c r="JV218" t="s">
        <v>193</v>
      </c>
      <c r="JW218" t="s">
        <v>193</v>
      </c>
      <c r="JX218" t="s">
        <v>193</v>
      </c>
      <c r="JY218" t="s">
        <v>193</v>
      </c>
      <c r="JZ218" t="s">
        <v>193</v>
      </c>
      <c r="KA218" t="s">
        <v>3464</v>
      </c>
      <c r="KB218">
        <v>0</v>
      </c>
      <c r="KC218">
        <v>1</v>
      </c>
      <c r="KD218">
        <v>0</v>
      </c>
      <c r="KE218">
        <v>0</v>
      </c>
      <c r="KF218">
        <v>0</v>
      </c>
      <c r="KG218">
        <v>0</v>
      </c>
      <c r="KH218">
        <v>0</v>
      </c>
      <c r="KI218">
        <v>0</v>
      </c>
      <c r="KJ218" t="s">
        <v>193</v>
      </c>
      <c r="KK218" t="s">
        <v>114</v>
      </c>
      <c r="KL218" t="s">
        <v>193</v>
      </c>
      <c r="KM218" t="s">
        <v>193</v>
      </c>
      <c r="KN218" t="s">
        <v>193</v>
      </c>
      <c r="KO218" t="s">
        <v>193</v>
      </c>
      <c r="KP218" t="s">
        <v>193</v>
      </c>
      <c r="KQ218" t="s">
        <v>193</v>
      </c>
      <c r="KR218" t="s">
        <v>193</v>
      </c>
      <c r="KS218" t="s">
        <v>193</v>
      </c>
      <c r="KT218" t="s">
        <v>193</v>
      </c>
      <c r="KU218" t="s">
        <v>193</v>
      </c>
      <c r="KV218" t="s">
        <v>193</v>
      </c>
      <c r="KW218" t="s">
        <v>193</v>
      </c>
      <c r="KX218" t="s">
        <v>193</v>
      </c>
      <c r="KY218" t="s">
        <v>193</v>
      </c>
      <c r="KZ218" t="s">
        <v>193</v>
      </c>
      <c r="LA218" t="s">
        <v>193</v>
      </c>
      <c r="LB218" t="s">
        <v>193</v>
      </c>
      <c r="LC218" t="s">
        <v>193</v>
      </c>
      <c r="LD218" t="s">
        <v>193</v>
      </c>
      <c r="LE218" t="s">
        <v>193</v>
      </c>
      <c r="LF218" t="s">
        <v>193</v>
      </c>
      <c r="LG218" t="s">
        <v>193</v>
      </c>
      <c r="LH218" t="s">
        <v>193</v>
      </c>
      <c r="LI218" t="s">
        <v>193</v>
      </c>
      <c r="LJ218" t="s">
        <v>193</v>
      </c>
      <c r="LK218" t="s">
        <v>193</v>
      </c>
      <c r="LL218" t="s">
        <v>193</v>
      </c>
      <c r="LM218" t="s">
        <v>193</v>
      </c>
      <c r="LN218" t="s">
        <v>193</v>
      </c>
      <c r="LO218" t="s">
        <v>193</v>
      </c>
      <c r="LP218" t="s">
        <v>193</v>
      </c>
      <c r="LQ218" t="s">
        <v>193</v>
      </c>
      <c r="LR218" t="s">
        <v>193</v>
      </c>
      <c r="LS218" t="s">
        <v>193</v>
      </c>
      <c r="LT218" t="s">
        <v>193</v>
      </c>
      <c r="LU218" t="s">
        <v>193</v>
      </c>
      <c r="LV218" t="s">
        <v>193</v>
      </c>
      <c r="LW218" t="s">
        <v>193</v>
      </c>
      <c r="LX218" t="s">
        <v>193</v>
      </c>
      <c r="LY218" t="s">
        <v>193</v>
      </c>
      <c r="LZ218" t="s">
        <v>193</v>
      </c>
      <c r="MA218" t="s">
        <v>193</v>
      </c>
      <c r="MB218" t="s">
        <v>193</v>
      </c>
      <c r="MC218" t="s">
        <v>193</v>
      </c>
      <c r="MD218" t="s">
        <v>193</v>
      </c>
      <c r="ME218" t="s">
        <v>193</v>
      </c>
      <c r="MF218" t="s">
        <v>193</v>
      </c>
      <c r="MG218" t="s">
        <v>193</v>
      </c>
      <c r="MH218" t="s">
        <v>193</v>
      </c>
      <c r="MI218" t="s">
        <v>193</v>
      </c>
      <c r="MJ218" t="s">
        <v>193</v>
      </c>
      <c r="MK218" t="s">
        <v>193</v>
      </c>
      <c r="ML218" t="s">
        <v>193</v>
      </c>
      <c r="MM218" t="s">
        <v>193</v>
      </c>
      <c r="MN218" t="s">
        <v>193</v>
      </c>
      <c r="MO218" t="s">
        <v>193</v>
      </c>
      <c r="MP218" t="s">
        <v>193</v>
      </c>
      <c r="MQ218" t="s">
        <v>193</v>
      </c>
      <c r="MR218" t="s">
        <v>193</v>
      </c>
      <c r="MS218" t="s">
        <v>193</v>
      </c>
      <c r="MT218" t="s">
        <v>193</v>
      </c>
      <c r="MU218" t="s">
        <v>193</v>
      </c>
      <c r="MV218" t="s">
        <v>193</v>
      </c>
      <c r="MW218" t="s">
        <v>193</v>
      </c>
      <c r="MX218" t="s">
        <v>193</v>
      </c>
      <c r="MY218" t="s">
        <v>193</v>
      </c>
      <c r="MZ218" t="s">
        <v>193</v>
      </c>
      <c r="NA218" t="s">
        <v>835</v>
      </c>
      <c r="NB218" t="s">
        <v>193</v>
      </c>
      <c r="NC218">
        <v>195584627</v>
      </c>
      <c r="ND218" t="s">
        <v>3729</v>
      </c>
      <c r="NE218" t="s">
        <v>4575</v>
      </c>
      <c r="NF218" t="s">
        <v>193</v>
      </c>
      <c r="NG218" t="s">
        <v>699</v>
      </c>
      <c r="NH218" t="s">
        <v>700</v>
      </c>
      <c r="NI218" t="s">
        <v>611</v>
      </c>
      <c r="NJ218" t="s">
        <v>193</v>
      </c>
      <c r="NK218">
        <v>16</v>
      </c>
    </row>
    <row r="219" spans="1:375" x14ac:dyDescent="0.35">
      <c r="A219" t="s">
        <v>4576</v>
      </c>
      <c r="B219" t="s">
        <v>4577</v>
      </c>
      <c r="C219" t="s">
        <v>3338</v>
      </c>
      <c r="D219">
        <v>1.0101010100863111E-3</v>
      </c>
      <c r="E219" t="s">
        <v>193</v>
      </c>
      <c r="F219" t="s">
        <v>193</v>
      </c>
      <c r="G219" t="s">
        <v>193</v>
      </c>
      <c r="H219" t="s">
        <v>3338</v>
      </c>
      <c r="I219" t="s">
        <v>161</v>
      </c>
      <c r="J219" t="s">
        <v>193</v>
      </c>
      <c r="K219" t="s">
        <v>162</v>
      </c>
      <c r="L219" t="s">
        <v>161</v>
      </c>
      <c r="M219" t="s">
        <v>161</v>
      </c>
      <c r="N219" t="s">
        <v>163</v>
      </c>
      <c r="O219" t="s">
        <v>193</v>
      </c>
      <c r="P219" t="s">
        <v>198</v>
      </c>
      <c r="Q219" t="s">
        <v>163</v>
      </c>
      <c r="R219" t="s">
        <v>163</v>
      </c>
      <c r="S219" t="s">
        <v>164</v>
      </c>
      <c r="T219" t="s">
        <v>165</v>
      </c>
      <c r="U219" t="s">
        <v>166</v>
      </c>
      <c r="V219" t="s">
        <v>165</v>
      </c>
      <c r="W219" t="s">
        <v>228</v>
      </c>
      <c r="X219" t="s">
        <v>229</v>
      </c>
      <c r="Y219" t="s">
        <v>228</v>
      </c>
      <c r="Z219" t="s">
        <v>165</v>
      </c>
      <c r="AA219" t="s">
        <v>193</v>
      </c>
      <c r="AB219" t="s">
        <v>563</v>
      </c>
      <c r="AC219" t="s">
        <v>165</v>
      </c>
      <c r="AD219" t="s">
        <v>165</v>
      </c>
      <c r="AE219" t="s">
        <v>167</v>
      </c>
      <c r="AF219" t="s">
        <v>193</v>
      </c>
      <c r="AG219" t="s">
        <v>165</v>
      </c>
      <c r="AH219" t="s">
        <v>167</v>
      </c>
      <c r="AI219" t="s">
        <v>167</v>
      </c>
      <c r="AJ219" t="s">
        <v>536</v>
      </c>
      <c r="AK219" t="s">
        <v>490</v>
      </c>
      <c r="AL219" t="s">
        <v>109</v>
      </c>
      <c r="AM219" t="s">
        <v>193</v>
      </c>
      <c r="AN219" t="s">
        <v>109</v>
      </c>
      <c r="AO219" t="s">
        <v>193</v>
      </c>
      <c r="AP219" t="s">
        <v>491</v>
      </c>
      <c r="AQ219" t="s">
        <v>193</v>
      </c>
      <c r="AR219" t="s">
        <v>193</v>
      </c>
      <c r="AS219" t="s">
        <v>514</v>
      </c>
      <c r="AT219" t="s">
        <v>193</v>
      </c>
      <c r="AU219" t="s">
        <v>3677</v>
      </c>
      <c r="AV219">
        <v>0</v>
      </c>
      <c r="AW219">
        <v>1</v>
      </c>
      <c r="AX219">
        <v>0</v>
      </c>
      <c r="AY219">
        <v>0</v>
      </c>
      <c r="AZ219">
        <v>1</v>
      </c>
      <c r="BA219">
        <v>0</v>
      </c>
      <c r="BB219">
        <v>0</v>
      </c>
      <c r="BC219" t="s">
        <v>130</v>
      </c>
      <c r="BD219" t="s">
        <v>701</v>
      </c>
      <c r="BE219" t="s">
        <v>112</v>
      </c>
      <c r="BF219">
        <v>1</v>
      </c>
      <c r="BG219">
        <v>0</v>
      </c>
      <c r="BH219">
        <v>0</v>
      </c>
      <c r="BI219">
        <v>0</v>
      </c>
      <c r="BJ219">
        <v>0</v>
      </c>
      <c r="BK219">
        <v>0</v>
      </c>
      <c r="BL219">
        <v>0</v>
      </c>
      <c r="BM219">
        <v>0</v>
      </c>
      <c r="BN219">
        <v>0</v>
      </c>
      <c r="BO219">
        <v>0</v>
      </c>
      <c r="BP219" t="s">
        <v>193</v>
      </c>
      <c r="BQ219" t="s">
        <v>113</v>
      </c>
      <c r="BR219" t="s">
        <v>501</v>
      </c>
      <c r="BS219" t="s">
        <v>193</v>
      </c>
      <c r="BT219" t="s">
        <v>193</v>
      </c>
      <c r="BU219" t="s">
        <v>193</v>
      </c>
      <c r="BV219" t="s">
        <v>193</v>
      </c>
      <c r="BW219" t="s">
        <v>193</v>
      </c>
      <c r="BX219" t="s">
        <v>193</v>
      </c>
      <c r="BY219" t="s">
        <v>193</v>
      </c>
      <c r="BZ219" t="s">
        <v>193</v>
      </c>
      <c r="CA219" t="s">
        <v>193</v>
      </c>
      <c r="CB219" t="s">
        <v>193</v>
      </c>
      <c r="CC219" t="s">
        <v>193</v>
      </c>
      <c r="CD219" t="s">
        <v>193</v>
      </c>
      <c r="CE219" t="s">
        <v>193</v>
      </c>
      <c r="CF219" t="s">
        <v>193</v>
      </c>
      <c r="CG219" t="s">
        <v>193</v>
      </c>
      <c r="CH219" t="s">
        <v>193</v>
      </c>
      <c r="CI219" t="s">
        <v>193</v>
      </c>
      <c r="CJ219" t="s">
        <v>193</v>
      </c>
      <c r="CK219" t="s">
        <v>193</v>
      </c>
      <c r="CL219" t="s">
        <v>193</v>
      </c>
      <c r="CM219" t="s">
        <v>193</v>
      </c>
      <c r="CN219" t="s">
        <v>193</v>
      </c>
      <c r="CO219" t="s">
        <v>193</v>
      </c>
      <c r="CP219" t="s">
        <v>193</v>
      </c>
      <c r="CQ219" t="s">
        <v>193</v>
      </c>
      <c r="CR219" t="s">
        <v>193</v>
      </c>
      <c r="CS219" t="s">
        <v>193</v>
      </c>
      <c r="CT219" t="s">
        <v>193</v>
      </c>
      <c r="CU219" t="s">
        <v>193</v>
      </c>
      <c r="CV219" t="s">
        <v>193</v>
      </c>
      <c r="CW219" t="s">
        <v>193</v>
      </c>
      <c r="CX219" t="s">
        <v>193</v>
      </c>
      <c r="CY219" t="s">
        <v>193</v>
      </c>
      <c r="CZ219" t="s">
        <v>193</v>
      </c>
      <c r="DA219" t="s">
        <v>193</v>
      </c>
      <c r="DB219" t="s">
        <v>193</v>
      </c>
      <c r="DC219" t="s">
        <v>193</v>
      </c>
      <c r="DD219" t="s">
        <v>193</v>
      </c>
      <c r="DE219" t="s">
        <v>193</v>
      </c>
      <c r="DF219" t="s">
        <v>193</v>
      </c>
      <c r="DG219" t="s">
        <v>193</v>
      </c>
      <c r="DH219" t="s">
        <v>193</v>
      </c>
      <c r="DI219" t="s">
        <v>193</v>
      </c>
      <c r="DJ219" t="s">
        <v>193</v>
      </c>
      <c r="DK219" t="s">
        <v>193</v>
      </c>
      <c r="DL219" t="s">
        <v>193</v>
      </c>
      <c r="DM219" t="s">
        <v>193</v>
      </c>
      <c r="DN219" t="s">
        <v>193</v>
      </c>
      <c r="DO219" t="s">
        <v>193</v>
      </c>
      <c r="DP219" t="s">
        <v>193</v>
      </c>
      <c r="DQ219" t="s">
        <v>193</v>
      </c>
      <c r="DR219" t="s">
        <v>193</v>
      </c>
      <c r="DS219" t="s">
        <v>193</v>
      </c>
      <c r="DT219" t="s">
        <v>193</v>
      </c>
      <c r="DU219" t="s">
        <v>193</v>
      </c>
      <c r="DV219" t="s">
        <v>193</v>
      </c>
      <c r="DW219" t="s">
        <v>193</v>
      </c>
      <c r="DX219" t="s">
        <v>193</v>
      </c>
      <c r="DY219" t="s">
        <v>193</v>
      </c>
      <c r="DZ219" t="s">
        <v>193</v>
      </c>
      <c r="EA219" t="s">
        <v>193</v>
      </c>
      <c r="EB219" t="s">
        <v>193</v>
      </c>
      <c r="EC219" t="s">
        <v>193</v>
      </c>
      <c r="ED219" t="s">
        <v>193</v>
      </c>
      <c r="EE219" t="s">
        <v>193</v>
      </c>
      <c r="EF219" t="s">
        <v>193</v>
      </c>
      <c r="EG219" t="s">
        <v>193</v>
      </c>
      <c r="EH219" t="s">
        <v>193</v>
      </c>
      <c r="EI219" t="s">
        <v>193</v>
      </c>
      <c r="EJ219" t="s">
        <v>193</v>
      </c>
      <c r="EK219" t="s">
        <v>193</v>
      </c>
      <c r="EL219" t="s">
        <v>193</v>
      </c>
      <c r="EM219" t="s">
        <v>193</v>
      </c>
      <c r="EN219" t="s">
        <v>717</v>
      </c>
      <c r="EO219">
        <v>1</v>
      </c>
      <c r="EP219">
        <v>1</v>
      </c>
      <c r="EQ219">
        <v>1</v>
      </c>
      <c r="ER219">
        <v>1</v>
      </c>
      <c r="ES219">
        <v>1</v>
      </c>
      <c r="ET219">
        <v>1</v>
      </c>
      <c r="EU219">
        <v>1</v>
      </c>
      <c r="EV219">
        <v>1</v>
      </c>
      <c r="EW219">
        <v>0</v>
      </c>
      <c r="EX219" t="s">
        <v>109</v>
      </c>
      <c r="EY219">
        <v>25</v>
      </c>
      <c r="EZ219">
        <v>25</v>
      </c>
      <c r="FA219" t="s">
        <v>193</v>
      </c>
      <c r="FB219" t="s">
        <v>193</v>
      </c>
      <c r="FC219" t="s">
        <v>193</v>
      </c>
      <c r="FD219">
        <v>25</v>
      </c>
      <c r="FE219" t="s">
        <v>114</v>
      </c>
      <c r="FF219">
        <v>15</v>
      </c>
      <c r="FG219" t="s">
        <v>114</v>
      </c>
      <c r="FH219">
        <v>20</v>
      </c>
      <c r="FI219" t="s">
        <v>109</v>
      </c>
      <c r="FJ219" t="s">
        <v>114</v>
      </c>
      <c r="FK219" t="s">
        <v>193</v>
      </c>
      <c r="FL219" t="s">
        <v>193</v>
      </c>
      <c r="FM219" t="s">
        <v>121</v>
      </c>
      <c r="FN219" t="s">
        <v>122</v>
      </c>
      <c r="FO219" t="s">
        <v>508</v>
      </c>
      <c r="FP219">
        <v>100</v>
      </c>
      <c r="FQ219">
        <v>10</v>
      </c>
      <c r="FR219">
        <v>100</v>
      </c>
      <c r="FS219">
        <v>100</v>
      </c>
      <c r="FT219" t="s">
        <v>109</v>
      </c>
      <c r="FU219" t="s">
        <v>109</v>
      </c>
      <c r="FV219">
        <v>25</v>
      </c>
      <c r="FW219" t="s">
        <v>193</v>
      </c>
      <c r="FX219" t="s">
        <v>193</v>
      </c>
      <c r="FY219">
        <v>25</v>
      </c>
      <c r="FZ219" t="s">
        <v>114</v>
      </c>
      <c r="GA219" t="s">
        <v>114</v>
      </c>
      <c r="GB219" t="s">
        <v>193</v>
      </c>
      <c r="GC219">
        <v>150</v>
      </c>
      <c r="GD219">
        <v>75</v>
      </c>
      <c r="GE219">
        <v>42.5</v>
      </c>
      <c r="GF219" t="s">
        <v>114</v>
      </c>
      <c r="GG219" t="s">
        <v>109</v>
      </c>
      <c r="GH219">
        <v>75</v>
      </c>
      <c r="GI219" t="s">
        <v>193</v>
      </c>
      <c r="GJ219" t="s">
        <v>193</v>
      </c>
      <c r="GK219" t="s">
        <v>193</v>
      </c>
      <c r="GL219">
        <v>75</v>
      </c>
      <c r="GM219" t="s">
        <v>114</v>
      </c>
      <c r="GN219" t="s">
        <v>109</v>
      </c>
      <c r="GO219" t="s">
        <v>193</v>
      </c>
      <c r="GP219">
        <v>5</v>
      </c>
      <c r="GQ219" t="s">
        <v>193</v>
      </c>
      <c r="GR219" t="s">
        <v>193</v>
      </c>
      <c r="GS219" t="s">
        <v>193</v>
      </c>
      <c r="GT219" t="s">
        <v>193</v>
      </c>
      <c r="GU219" t="s">
        <v>193</v>
      </c>
      <c r="GV219" t="s">
        <v>193</v>
      </c>
      <c r="GW219" t="s">
        <v>114</v>
      </c>
      <c r="GX219" t="s">
        <v>156</v>
      </c>
      <c r="GY219">
        <v>5</v>
      </c>
      <c r="GZ219" t="s">
        <v>114</v>
      </c>
      <c r="HA219" t="s">
        <v>193</v>
      </c>
      <c r="HB219" t="s">
        <v>193</v>
      </c>
      <c r="HC219" t="s">
        <v>193</v>
      </c>
      <c r="HD219" t="s">
        <v>193</v>
      </c>
      <c r="HE219" t="s">
        <v>193</v>
      </c>
      <c r="HF219" t="s">
        <v>193</v>
      </c>
      <c r="HG219" t="s">
        <v>193</v>
      </c>
      <c r="HH219" t="s">
        <v>193</v>
      </c>
      <c r="HI219" t="s">
        <v>193</v>
      </c>
      <c r="HJ219" t="s">
        <v>193</v>
      </c>
      <c r="HK219" t="s">
        <v>193</v>
      </c>
      <c r="HL219" t="s">
        <v>193</v>
      </c>
      <c r="HM219" t="s">
        <v>193</v>
      </c>
      <c r="HN219" t="s">
        <v>193</v>
      </c>
      <c r="HO219" t="s">
        <v>193</v>
      </c>
      <c r="HP219" t="s">
        <v>193</v>
      </c>
      <c r="HQ219" t="s">
        <v>193</v>
      </c>
      <c r="HR219" t="s">
        <v>193</v>
      </c>
      <c r="HS219" t="s">
        <v>193</v>
      </c>
      <c r="HT219" t="s">
        <v>193</v>
      </c>
      <c r="HU219" t="s">
        <v>193</v>
      </c>
      <c r="HV219" t="s">
        <v>193</v>
      </c>
      <c r="HW219" t="s">
        <v>193</v>
      </c>
      <c r="HX219" t="s">
        <v>193</v>
      </c>
      <c r="HY219" t="s">
        <v>193</v>
      </c>
      <c r="HZ219" t="s">
        <v>114</v>
      </c>
      <c r="IA219" t="s">
        <v>114</v>
      </c>
      <c r="IB219" t="s">
        <v>109</v>
      </c>
      <c r="IC219" t="s">
        <v>164</v>
      </c>
      <c r="ID219" t="s">
        <v>789</v>
      </c>
      <c r="IE219" t="s">
        <v>168</v>
      </c>
      <c r="IF219" t="s">
        <v>785</v>
      </c>
      <c r="IG219" t="s">
        <v>193</v>
      </c>
      <c r="IH219" t="s">
        <v>193</v>
      </c>
      <c r="II219" t="s">
        <v>193</v>
      </c>
      <c r="IJ219" t="s">
        <v>193</v>
      </c>
      <c r="IK219" t="s">
        <v>193</v>
      </c>
      <c r="IL219" t="s">
        <v>193</v>
      </c>
      <c r="IM219" t="s">
        <v>193</v>
      </c>
      <c r="IN219" t="s">
        <v>193</v>
      </c>
      <c r="IO219" t="s">
        <v>193</v>
      </c>
      <c r="IP219" t="s">
        <v>193</v>
      </c>
      <c r="IQ219" t="s">
        <v>193</v>
      </c>
      <c r="IR219" t="s">
        <v>193</v>
      </c>
      <c r="IS219" t="s">
        <v>193</v>
      </c>
      <c r="IT219" t="s">
        <v>193</v>
      </c>
      <c r="IU219" t="s">
        <v>193</v>
      </c>
      <c r="IV219" t="s">
        <v>193</v>
      </c>
      <c r="IW219" t="s">
        <v>193</v>
      </c>
      <c r="IX219" t="s">
        <v>193</v>
      </c>
      <c r="IY219" t="s">
        <v>193</v>
      </c>
      <c r="IZ219" t="s">
        <v>193</v>
      </c>
      <c r="JA219" t="s">
        <v>193</v>
      </c>
      <c r="JB219" t="s">
        <v>193</v>
      </c>
      <c r="JC219" t="s">
        <v>193</v>
      </c>
      <c r="JD219" t="s">
        <v>193</v>
      </c>
      <c r="JE219" t="s">
        <v>193</v>
      </c>
      <c r="JF219" t="s">
        <v>193</v>
      </c>
      <c r="JG219" t="s">
        <v>193</v>
      </c>
      <c r="JH219" t="s">
        <v>3421</v>
      </c>
      <c r="JI219">
        <v>1</v>
      </c>
      <c r="JJ219">
        <v>1</v>
      </c>
      <c r="JK219">
        <v>1</v>
      </c>
      <c r="JL219">
        <v>200</v>
      </c>
      <c r="JM219">
        <v>250</v>
      </c>
      <c r="JN219">
        <v>25</v>
      </c>
      <c r="JO219" t="s">
        <v>114</v>
      </c>
      <c r="JP219" t="s">
        <v>193</v>
      </c>
      <c r="JQ219" t="s">
        <v>193</v>
      </c>
      <c r="JR219" t="s">
        <v>114</v>
      </c>
      <c r="JS219" t="s">
        <v>193</v>
      </c>
      <c r="JT219" t="s">
        <v>193</v>
      </c>
      <c r="JU219" t="s">
        <v>193</v>
      </c>
      <c r="JV219" t="s">
        <v>193</v>
      </c>
      <c r="JW219" t="s">
        <v>193</v>
      </c>
      <c r="JX219" t="s">
        <v>193</v>
      </c>
      <c r="JY219" t="s">
        <v>193</v>
      </c>
      <c r="JZ219" t="s">
        <v>193</v>
      </c>
      <c r="KA219" t="s">
        <v>3464</v>
      </c>
      <c r="KB219">
        <v>0</v>
      </c>
      <c r="KC219">
        <v>1</v>
      </c>
      <c r="KD219">
        <v>0</v>
      </c>
      <c r="KE219">
        <v>0</v>
      </c>
      <c r="KF219">
        <v>0</v>
      </c>
      <c r="KG219">
        <v>0</v>
      </c>
      <c r="KH219">
        <v>0</v>
      </c>
      <c r="KI219">
        <v>0</v>
      </c>
      <c r="KJ219" t="s">
        <v>193</v>
      </c>
      <c r="KK219" t="s">
        <v>114</v>
      </c>
      <c r="KL219" t="s">
        <v>193</v>
      </c>
      <c r="KM219" t="s">
        <v>193</v>
      </c>
      <c r="KN219" t="s">
        <v>193</v>
      </c>
      <c r="KO219" t="s">
        <v>193</v>
      </c>
      <c r="KP219" t="s">
        <v>193</v>
      </c>
      <c r="KQ219" t="s">
        <v>193</v>
      </c>
      <c r="KR219" t="s">
        <v>193</v>
      </c>
      <c r="KS219" t="s">
        <v>193</v>
      </c>
      <c r="KT219" t="s">
        <v>193</v>
      </c>
      <c r="KU219" t="s">
        <v>193</v>
      </c>
      <c r="KV219" t="s">
        <v>193</v>
      </c>
      <c r="KW219" t="s">
        <v>193</v>
      </c>
      <c r="KX219" t="s">
        <v>193</v>
      </c>
      <c r="KY219" t="s">
        <v>193</v>
      </c>
      <c r="KZ219" t="s">
        <v>193</v>
      </c>
      <c r="LA219" t="s">
        <v>193</v>
      </c>
      <c r="LB219" t="s">
        <v>193</v>
      </c>
      <c r="LC219" t="s">
        <v>193</v>
      </c>
      <c r="LD219" t="s">
        <v>193</v>
      </c>
      <c r="LE219" t="s">
        <v>193</v>
      </c>
      <c r="LF219" t="s">
        <v>193</v>
      </c>
      <c r="LG219" t="s">
        <v>193</v>
      </c>
      <c r="LH219" t="s">
        <v>193</v>
      </c>
      <c r="LI219" t="s">
        <v>193</v>
      </c>
      <c r="LJ219" t="s">
        <v>193</v>
      </c>
      <c r="LK219" t="s">
        <v>193</v>
      </c>
      <c r="LL219" t="s">
        <v>193</v>
      </c>
      <c r="LM219" t="s">
        <v>193</v>
      </c>
      <c r="LN219" t="s">
        <v>193</v>
      </c>
      <c r="LO219" t="s">
        <v>193</v>
      </c>
      <c r="LP219" t="s">
        <v>193</v>
      </c>
      <c r="LQ219" t="s">
        <v>193</v>
      </c>
      <c r="LR219" t="s">
        <v>193</v>
      </c>
      <c r="LS219" t="s">
        <v>193</v>
      </c>
      <c r="LT219" t="s">
        <v>193</v>
      </c>
      <c r="LU219" t="s">
        <v>193</v>
      </c>
      <c r="LV219" t="s">
        <v>193</v>
      </c>
      <c r="LW219" t="s">
        <v>193</v>
      </c>
      <c r="LX219" t="s">
        <v>193</v>
      </c>
      <c r="LY219" t="s">
        <v>193</v>
      </c>
      <c r="LZ219" t="s">
        <v>193</v>
      </c>
      <c r="MA219" t="s">
        <v>193</v>
      </c>
      <c r="MB219" t="s">
        <v>193</v>
      </c>
      <c r="MC219" t="s">
        <v>193</v>
      </c>
      <c r="MD219" t="s">
        <v>193</v>
      </c>
      <c r="ME219" t="s">
        <v>193</v>
      </c>
      <c r="MF219" t="s">
        <v>193</v>
      </c>
      <c r="MG219" t="s">
        <v>193</v>
      </c>
      <c r="MH219" t="s">
        <v>193</v>
      </c>
      <c r="MI219" t="s">
        <v>193</v>
      </c>
      <c r="MJ219" t="s">
        <v>193</v>
      </c>
      <c r="MK219" t="s">
        <v>193</v>
      </c>
      <c r="ML219" t="s">
        <v>193</v>
      </c>
      <c r="MM219" t="s">
        <v>193</v>
      </c>
      <c r="MN219" t="s">
        <v>193</v>
      </c>
      <c r="MO219" t="s">
        <v>193</v>
      </c>
      <c r="MP219" t="s">
        <v>193</v>
      </c>
      <c r="MQ219" t="s">
        <v>193</v>
      </c>
      <c r="MR219" t="s">
        <v>193</v>
      </c>
      <c r="MS219" t="s">
        <v>193</v>
      </c>
      <c r="MT219" t="s">
        <v>193</v>
      </c>
      <c r="MU219" t="s">
        <v>193</v>
      </c>
      <c r="MV219" t="s">
        <v>193</v>
      </c>
      <c r="MW219" t="s">
        <v>193</v>
      </c>
      <c r="MX219" t="s">
        <v>193</v>
      </c>
      <c r="MY219" t="s">
        <v>193</v>
      </c>
      <c r="MZ219" t="s">
        <v>193</v>
      </c>
      <c r="NA219" t="s">
        <v>835</v>
      </c>
      <c r="NB219" t="s">
        <v>193</v>
      </c>
      <c r="NC219">
        <v>195584628</v>
      </c>
      <c r="ND219" t="s">
        <v>3730</v>
      </c>
      <c r="NE219" t="s">
        <v>4578</v>
      </c>
      <c r="NF219" t="s">
        <v>193</v>
      </c>
      <c r="NG219" t="s">
        <v>699</v>
      </c>
      <c r="NH219" t="s">
        <v>700</v>
      </c>
      <c r="NI219" t="s">
        <v>611</v>
      </c>
      <c r="NJ219" t="s">
        <v>193</v>
      </c>
      <c r="NK219">
        <v>17</v>
      </c>
    </row>
    <row r="220" spans="1:375" x14ac:dyDescent="0.35">
      <c r="A220" t="s">
        <v>4579</v>
      </c>
      <c r="B220" t="s">
        <v>4580</v>
      </c>
      <c r="C220" t="s">
        <v>3338</v>
      </c>
      <c r="D220">
        <v>7.7160493836143159E-4</v>
      </c>
      <c r="E220" t="s">
        <v>193</v>
      </c>
      <c r="F220" t="s">
        <v>193</v>
      </c>
      <c r="G220" t="s">
        <v>193</v>
      </c>
      <c r="H220" t="s">
        <v>3338</v>
      </c>
      <c r="I220" t="s">
        <v>161</v>
      </c>
      <c r="J220" t="s">
        <v>193</v>
      </c>
      <c r="K220" t="s">
        <v>162</v>
      </c>
      <c r="L220" t="s">
        <v>161</v>
      </c>
      <c r="M220" t="s">
        <v>161</v>
      </c>
      <c r="N220" t="s">
        <v>163</v>
      </c>
      <c r="O220" t="s">
        <v>193</v>
      </c>
      <c r="P220" t="s">
        <v>198</v>
      </c>
      <c r="Q220" t="s">
        <v>163</v>
      </c>
      <c r="R220" t="s">
        <v>163</v>
      </c>
      <c r="S220" t="s">
        <v>164</v>
      </c>
      <c r="T220" t="s">
        <v>165</v>
      </c>
      <c r="U220" t="s">
        <v>166</v>
      </c>
      <c r="V220" t="s">
        <v>165</v>
      </c>
      <c r="W220" t="s">
        <v>228</v>
      </c>
      <c r="X220" t="s">
        <v>229</v>
      </c>
      <c r="Y220" t="s">
        <v>228</v>
      </c>
      <c r="Z220" t="s">
        <v>165</v>
      </c>
      <c r="AA220" t="s">
        <v>193</v>
      </c>
      <c r="AB220" t="s">
        <v>563</v>
      </c>
      <c r="AC220" t="s">
        <v>165</v>
      </c>
      <c r="AD220" t="s">
        <v>165</v>
      </c>
      <c r="AE220" t="s">
        <v>167</v>
      </c>
      <c r="AF220" t="s">
        <v>193</v>
      </c>
      <c r="AG220" t="s">
        <v>165</v>
      </c>
      <c r="AH220" t="s">
        <v>167</v>
      </c>
      <c r="AI220" t="s">
        <v>167</v>
      </c>
      <c r="AJ220" t="s">
        <v>536</v>
      </c>
      <c r="AK220" t="s">
        <v>490</v>
      </c>
      <c r="AL220" t="s">
        <v>109</v>
      </c>
      <c r="AM220" t="s">
        <v>193</v>
      </c>
      <c r="AN220" t="s">
        <v>109</v>
      </c>
      <c r="AO220" t="s">
        <v>193</v>
      </c>
      <c r="AP220" t="s">
        <v>491</v>
      </c>
      <c r="AQ220" t="s">
        <v>193</v>
      </c>
      <c r="AR220" t="s">
        <v>193</v>
      </c>
      <c r="AS220" t="s">
        <v>496</v>
      </c>
      <c r="AT220" t="s">
        <v>193</v>
      </c>
      <c r="AU220" t="s">
        <v>3417</v>
      </c>
      <c r="AV220">
        <v>0</v>
      </c>
      <c r="AW220">
        <v>0</v>
      </c>
      <c r="AX220">
        <v>0</v>
      </c>
      <c r="AY220">
        <v>1</v>
      </c>
      <c r="AZ220">
        <v>1</v>
      </c>
      <c r="BA220">
        <v>0</v>
      </c>
      <c r="BB220">
        <v>0</v>
      </c>
      <c r="BC220" t="s">
        <v>3953</v>
      </c>
      <c r="BD220" t="s">
        <v>3554</v>
      </c>
      <c r="BE220" t="s">
        <v>112</v>
      </c>
      <c r="BF220">
        <v>1</v>
      </c>
      <c r="BG220">
        <v>0</v>
      </c>
      <c r="BH220">
        <v>0</v>
      </c>
      <c r="BI220">
        <v>0</v>
      </c>
      <c r="BJ220">
        <v>0</v>
      </c>
      <c r="BK220">
        <v>0</v>
      </c>
      <c r="BL220">
        <v>0</v>
      </c>
      <c r="BM220">
        <v>0</v>
      </c>
      <c r="BN220">
        <v>0</v>
      </c>
      <c r="BO220">
        <v>0</v>
      </c>
      <c r="BP220" t="s">
        <v>193</v>
      </c>
      <c r="BQ220" t="s">
        <v>113</v>
      </c>
      <c r="BR220" t="s">
        <v>501</v>
      </c>
      <c r="BS220" t="s">
        <v>193</v>
      </c>
      <c r="BT220" t="s">
        <v>193</v>
      </c>
      <c r="BU220" t="s">
        <v>193</v>
      </c>
      <c r="BV220" t="s">
        <v>193</v>
      </c>
      <c r="BW220" t="s">
        <v>193</v>
      </c>
      <c r="BX220" t="s">
        <v>193</v>
      </c>
      <c r="BY220" t="s">
        <v>193</v>
      </c>
      <c r="BZ220" t="s">
        <v>193</v>
      </c>
      <c r="CA220" t="s">
        <v>193</v>
      </c>
      <c r="CB220" t="s">
        <v>193</v>
      </c>
      <c r="CC220" t="s">
        <v>193</v>
      </c>
      <c r="CD220" t="s">
        <v>193</v>
      </c>
      <c r="CE220" t="s">
        <v>193</v>
      </c>
      <c r="CF220" t="s">
        <v>193</v>
      </c>
      <c r="CG220" t="s">
        <v>193</v>
      </c>
      <c r="CH220" t="s">
        <v>193</v>
      </c>
      <c r="CI220" t="s">
        <v>193</v>
      </c>
      <c r="CJ220" t="s">
        <v>193</v>
      </c>
      <c r="CK220" t="s">
        <v>193</v>
      </c>
      <c r="CL220" t="s">
        <v>193</v>
      </c>
      <c r="CM220" t="s">
        <v>193</v>
      </c>
      <c r="CN220" t="s">
        <v>193</v>
      </c>
      <c r="CO220" t="s">
        <v>193</v>
      </c>
      <c r="CP220" t="s">
        <v>193</v>
      </c>
      <c r="CQ220" t="s">
        <v>193</v>
      </c>
      <c r="CR220" t="s">
        <v>193</v>
      </c>
      <c r="CS220" t="s">
        <v>193</v>
      </c>
      <c r="CT220" t="s">
        <v>193</v>
      </c>
      <c r="CU220" t="s">
        <v>193</v>
      </c>
      <c r="CV220" t="s">
        <v>193</v>
      </c>
      <c r="CW220" t="s">
        <v>193</v>
      </c>
      <c r="CX220" t="s">
        <v>193</v>
      </c>
      <c r="CY220" t="s">
        <v>193</v>
      </c>
      <c r="CZ220" t="s">
        <v>193</v>
      </c>
      <c r="DA220" t="s">
        <v>193</v>
      </c>
      <c r="DB220" t="s">
        <v>193</v>
      </c>
      <c r="DC220" t="s">
        <v>193</v>
      </c>
      <c r="DD220" t="s">
        <v>193</v>
      </c>
      <c r="DE220" t="s">
        <v>193</v>
      </c>
      <c r="DF220" t="s">
        <v>193</v>
      </c>
      <c r="DG220" t="s">
        <v>193</v>
      </c>
      <c r="DH220" t="s">
        <v>193</v>
      </c>
      <c r="DI220" t="s">
        <v>193</v>
      </c>
      <c r="DJ220" t="s">
        <v>193</v>
      </c>
      <c r="DK220" t="s">
        <v>193</v>
      </c>
      <c r="DL220" t="s">
        <v>193</v>
      </c>
      <c r="DM220" t="s">
        <v>193</v>
      </c>
      <c r="DN220" t="s">
        <v>193</v>
      </c>
      <c r="DO220" t="s">
        <v>193</v>
      </c>
      <c r="DP220" t="s">
        <v>193</v>
      </c>
      <c r="DQ220" t="s">
        <v>193</v>
      </c>
      <c r="DR220" t="s">
        <v>193</v>
      </c>
      <c r="DS220" t="s">
        <v>193</v>
      </c>
      <c r="DT220" t="s">
        <v>193</v>
      </c>
      <c r="DU220" t="s">
        <v>193</v>
      </c>
      <c r="DV220" t="s">
        <v>193</v>
      </c>
      <c r="DW220" t="s">
        <v>193</v>
      </c>
      <c r="DX220" t="s">
        <v>193</v>
      </c>
      <c r="DY220" t="s">
        <v>193</v>
      </c>
      <c r="DZ220" t="s">
        <v>193</v>
      </c>
      <c r="EA220" t="s">
        <v>193</v>
      </c>
      <c r="EB220" t="s">
        <v>193</v>
      </c>
      <c r="EC220" t="s">
        <v>193</v>
      </c>
      <c r="ED220" t="s">
        <v>193</v>
      </c>
      <c r="EE220" t="s">
        <v>193</v>
      </c>
      <c r="EF220" t="s">
        <v>193</v>
      </c>
      <c r="EG220" t="s">
        <v>193</v>
      </c>
      <c r="EH220" t="s">
        <v>193</v>
      </c>
      <c r="EI220" t="s">
        <v>193</v>
      </c>
      <c r="EJ220" t="s">
        <v>193</v>
      </c>
      <c r="EK220" t="s">
        <v>193</v>
      </c>
      <c r="EL220" t="s">
        <v>193</v>
      </c>
      <c r="EM220" t="s">
        <v>193</v>
      </c>
      <c r="EN220" t="s">
        <v>193</v>
      </c>
      <c r="EO220" t="s">
        <v>193</v>
      </c>
      <c r="EP220" t="s">
        <v>193</v>
      </c>
      <c r="EQ220" t="s">
        <v>193</v>
      </c>
      <c r="ER220" t="s">
        <v>193</v>
      </c>
      <c r="ES220" t="s">
        <v>193</v>
      </c>
      <c r="ET220" t="s">
        <v>193</v>
      </c>
      <c r="EU220" t="s">
        <v>193</v>
      </c>
      <c r="EV220" t="s">
        <v>193</v>
      </c>
      <c r="EW220" t="s">
        <v>193</v>
      </c>
      <c r="EX220" t="s">
        <v>193</v>
      </c>
      <c r="EY220" t="s">
        <v>193</v>
      </c>
      <c r="EZ220" t="s">
        <v>193</v>
      </c>
      <c r="FA220" t="s">
        <v>193</v>
      </c>
      <c r="FB220" t="s">
        <v>193</v>
      </c>
      <c r="FC220" t="s">
        <v>193</v>
      </c>
      <c r="FD220" t="s">
        <v>193</v>
      </c>
      <c r="FE220" t="s">
        <v>193</v>
      </c>
      <c r="FF220" t="s">
        <v>193</v>
      </c>
      <c r="FG220" t="s">
        <v>193</v>
      </c>
      <c r="FH220" t="s">
        <v>193</v>
      </c>
      <c r="FI220" t="s">
        <v>193</v>
      </c>
      <c r="FJ220" t="s">
        <v>193</v>
      </c>
      <c r="FK220" t="s">
        <v>193</v>
      </c>
      <c r="FL220" t="s">
        <v>193</v>
      </c>
      <c r="FM220" t="s">
        <v>193</v>
      </c>
      <c r="FN220" t="s">
        <v>193</v>
      </c>
      <c r="FO220" t="s">
        <v>193</v>
      </c>
      <c r="FP220" t="s">
        <v>193</v>
      </c>
      <c r="FQ220" t="s">
        <v>193</v>
      </c>
      <c r="FR220" t="s">
        <v>193</v>
      </c>
      <c r="FS220" t="s">
        <v>193</v>
      </c>
      <c r="FT220" t="s">
        <v>193</v>
      </c>
      <c r="FU220" t="s">
        <v>193</v>
      </c>
      <c r="FV220" t="s">
        <v>193</v>
      </c>
      <c r="FW220" t="s">
        <v>193</v>
      </c>
      <c r="FX220" t="s">
        <v>193</v>
      </c>
      <c r="FY220" t="s">
        <v>193</v>
      </c>
      <c r="FZ220" t="s">
        <v>193</v>
      </c>
      <c r="GA220" t="s">
        <v>193</v>
      </c>
      <c r="GB220" t="s">
        <v>193</v>
      </c>
      <c r="GC220" t="s">
        <v>193</v>
      </c>
      <c r="GD220" t="s">
        <v>193</v>
      </c>
      <c r="GE220" t="s">
        <v>193</v>
      </c>
      <c r="GF220" t="s">
        <v>193</v>
      </c>
      <c r="GG220" t="s">
        <v>193</v>
      </c>
      <c r="GH220" t="s">
        <v>193</v>
      </c>
      <c r="GI220" t="s">
        <v>193</v>
      </c>
      <c r="GJ220" t="s">
        <v>193</v>
      </c>
      <c r="GK220" t="s">
        <v>193</v>
      </c>
      <c r="GL220" t="s">
        <v>193</v>
      </c>
      <c r="GM220" t="s">
        <v>193</v>
      </c>
      <c r="GN220" t="s">
        <v>193</v>
      </c>
      <c r="GO220" t="s">
        <v>193</v>
      </c>
      <c r="GP220" t="s">
        <v>193</v>
      </c>
      <c r="GQ220" t="s">
        <v>193</v>
      </c>
      <c r="GR220" t="s">
        <v>193</v>
      </c>
      <c r="GS220" t="s">
        <v>193</v>
      </c>
      <c r="GT220" t="s">
        <v>193</v>
      </c>
      <c r="GU220" t="s">
        <v>193</v>
      </c>
      <c r="GV220" t="s">
        <v>193</v>
      </c>
      <c r="GW220" t="s">
        <v>193</v>
      </c>
      <c r="GX220" t="s">
        <v>193</v>
      </c>
      <c r="GY220" t="s">
        <v>193</v>
      </c>
      <c r="GZ220" t="s">
        <v>193</v>
      </c>
      <c r="HA220" t="s">
        <v>193</v>
      </c>
      <c r="HB220" t="s">
        <v>193</v>
      </c>
      <c r="HC220" t="s">
        <v>193</v>
      </c>
      <c r="HD220" t="s">
        <v>193</v>
      </c>
      <c r="HE220" t="s">
        <v>193</v>
      </c>
      <c r="HF220" t="s">
        <v>193</v>
      </c>
      <c r="HG220" t="s">
        <v>193</v>
      </c>
      <c r="HH220" t="s">
        <v>193</v>
      </c>
      <c r="HI220" t="s">
        <v>193</v>
      </c>
      <c r="HJ220" t="s">
        <v>193</v>
      </c>
      <c r="HK220" t="s">
        <v>193</v>
      </c>
      <c r="HL220" t="s">
        <v>193</v>
      </c>
      <c r="HM220" t="s">
        <v>193</v>
      </c>
      <c r="HN220" t="s">
        <v>193</v>
      </c>
      <c r="HO220" t="s">
        <v>193</v>
      </c>
      <c r="HP220" t="s">
        <v>193</v>
      </c>
      <c r="HQ220" t="s">
        <v>193</v>
      </c>
      <c r="HR220" t="s">
        <v>193</v>
      </c>
      <c r="HS220" t="s">
        <v>193</v>
      </c>
      <c r="HT220" t="s">
        <v>193</v>
      </c>
      <c r="HU220" t="s">
        <v>193</v>
      </c>
      <c r="HV220" t="s">
        <v>193</v>
      </c>
      <c r="HW220" t="s">
        <v>193</v>
      </c>
      <c r="HX220" t="s">
        <v>193</v>
      </c>
      <c r="HY220" t="s">
        <v>193</v>
      </c>
      <c r="HZ220" t="s">
        <v>193</v>
      </c>
      <c r="IA220" t="s">
        <v>193</v>
      </c>
      <c r="IB220" t="s">
        <v>193</v>
      </c>
      <c r="IC220" t="s">
        <v>193</v>
      </c>
      <c r="ID220" t="s">
        <v>193</v>
      </c>
      <c r="IE220" t="s">
        <v>193</v>
      </c>
      <c r="IF220" t="s">
        <v>193</v>
      </c>
      <c r="IG220" t="s">
        <v>193</v>
      </c>
      <c r="IH220" t="s">
        <v>193</v>
      </c>
      <c r="II220" t="s">
        <v>193</v>
      </c>
      <c r="IJ220" t="s">
        <v>193</v>
      </c>
      <c r="IK220" t="s">
        <v>193</v>
      </c>
      <c r="IL220" t="s">
        <v>193</v>
      </c>
      <c r="IM220" t="s">
        <v>193</v>
      </c>
      <c r="IN220" t="s">
        <v>3566</v>
      </c>
      <c r="IO220">
        <v>1</v>
      </c>
      <c r="IP220">
        <v>0</v>
      </c>
      <c r="IQ220">
        <v>1</v>
      </c>
      <c r="IR220">
        <v>1</v>
      </c>
      <c r="IS220">
        <v>1</v>
      </c>
      <c r="IT220">
        <v>1</v>
      </c>
      <c r="IU220">
        <v>1</v>
      </c>
      <c r="IV220">
        <v>0</v>
      </c>
      <c r="IW220" t="s">
        <v>3553</v>
      </c>
      <c r="IX220" t="s">
        <v>193</v>
      </c>
      <c r="IY220">
        <v>1000</v>
      </c>
      <c r="IZ220" t="s">
        <v>193</v>
      </c>
      <c r="JA220">
        <v>35</v>
      </c>
      <c r="JB220">
        <v>75</v>
      </c>
      <c r="JC220">
        <v>20</v>
      </c>
      <c r="JD220">
        <v>50</v>
      </c>
      <c r="JE220">
        <v>75</v>
      </c>
      <c r="JF220" t="s">
        <v>114</v>
      </c>
      <c r="JG220" t="s">
        <v>193</v>
      </c>
      <c r="JH220" t="s">
        <v>3421</v>
      </c>
      <c r="JI220">
        <v>1</v>
      </c>
      <c r="JJ220">
        <v>1</v>
      </c>
      <c r="JK220">
        <v>1</v>
      </c>
      <c r="JL220">
        <v>150</v>
      </c>
      <c r="JM220">
        <v>200</v>
      </c>
      <c r="JN220">
        <v>25</v>
      </c>
      <c r="JO220" t="s">
        <v>114</v>
      </c>
      <c r="JP220" t="s">
        <v>193</v>
      </c>
      <c r="JQ220" t="s">
        <v>193</v>
      </c>
      <c r="JR220" t="s">
        <v>114</v>
      </c>
      <c r="JS220" t="s">
        <v>193</v>
      </c>
      <c r="JT220" t="s">
        <v>193</v>
      </c>
      <c r="JU220" t="s">
        <v>193</v>
      </c>
      <c r="JV220" t="s">
        <v>193</v>
      </c>
      <c r="JW220" t="s">
        <v>193</v>
      </c>
      <c r="JX220" t="s">
        <v>193</v>
      </c>
      <c r="JY220" t="s">
        <v>193</v>
      </c>
      <c r="JZ220" t="s">
        <v>193</v>
      </c>
      <c r="KA220" t="s">
        <v>3464</v>
      </c>
      <c r="KB220">
        <v>0</v>
      </c>
      <c r="KC220">
        <v>1</v>
      </c>
      <c r="KD220">
        <v>0</v>
      </c>
      <c r="KE220">
        <v>0</v>
      </c>
      <c r="KF220">
        <v>0</v>
      </c>
      <c r="KG220">
        <v>0</v>
      </c>
      <c r="KH220">
        <v>0</v>
      </c>
      <c r="KI220">
        <v>0</v>
      </c>
      <c r="KJ220" t="s">
        <v>193</v>
      </c>
      <c r="KK220" t="s">
        <v>114</v>
      </c>
      <c r="KL220" t="s">
        <v>193</v>
      </c>
      <c r="KM220" t="s">
        <v>193</v>
      </c>
      <c r="KN220" t="s">
        <v>193</v>
      </c>
      <c r="KO220" t="s">
        <v>193</v>
      </c>
      <c r="KP220" t="s">
        <v>193</v>
      </c>
      <c r="KQ220" t="s">
        <v>193</v>
      </c>
      <c r="KR220" t="s">
        <v>193</v>
      </c>
      <c r="KS220" t="s">
        <v>193</v>
      </c>
      <c r="KT220" t="s">
        <v>193</v>
      </c>
      <c r="KU220" t="s">
        <v>193</v>
      </c>
      <c r="KV220" t="s">
        <v>193</v>
      </c>
      <c r="KW220" t="s">
        <v>193</v>
      </c>
      <c r="KX220" t="s">
        <v>193</v>
      </c>
      <c r="KY220" t="s">
        <v>193</v>
      </c>
      <c r="KZ220" t="s">
        <v>193</v>
      </c>
      <c r="LA220" t="s">
        <v>193</v>
      </c>
      <c r="LB220" t="s">
        <v>193</v>
      </c>
      <c r="LC220" t="s">
        <v>193</v>
      </c>
      <c r="LD220" t="s">
        <v>193</v>
      </c>
      <c r="LE220" t="s">
        <v>193</v>
      </c>
      <c r="LF220" t="s">
        <v>193</v>
      </c>
      <c r="LG220" t="s">
        <v>193</v>
      </c>
      <c r="LH220" t="s">
        <v>193</v>
      </c>
      <c r="LI220" t="s">
        <v>193</v>
      </c>
      <c r="LJ220" t="s">
        <v>193</v>
      </c>
      <c r="LK220" t="s">
        <v>193</v>
      </c>
      <c r="LL220" t="s">
        <v>193</v>
      </c>
      <c r="LM220" t="s">
        <v>193</v>
      </c>
      <c r="LN220" t="s">
        <v>193</v>
      </c>
      <c r="LO220" t="s">
        <v>193</v>
      </c>
      <c r="LP220" t="s">
        <v>193</v>
      </c>
      <c r="LQ220" t="s">
        <v>193</v>
      </c>
      <c r="LR220" t="s">
        <v>193</v>
      </c>
      <c r="LS220" t="s">
        <v>193</v>
      </c>
      <c r="LT220" t="s">
        <v>193</v>
      </c>
      <c r="LU220" t="s">
        <v>193</v>
      </c>
      <c r="LV220" t="s">
        <v>193</v>
      </c>
      <c r="LW220" t="s">
        <v>193</v>
      </c>
      <c r="LX220" t="s">
        <v>193</v>
      </c>
      <c r="LY220" t="s">
        <v>193</v>
      </c>
      <c r="LZ220" t="s">
        <v>193</v>
      </c>
      <c r="MA220" t="s">
        <v>193</v>
      </c>
      <c r="MB220" t="s">
        <v>193</v>
      </c>
      <c r="MC220" t="s">
        <v>193</v>
      </c>
      <c r="MD220" t="s">
        <v>193</v>
      </c>
      <c r="ME220" t="s">
        <v>193</v>
      </c>
      <c r="MF220" t="s">
        <v>193</v>
      </c>
      <c r="MG220" t="s">
        <v>193</v>
      </c>
      <c r="MH220" t="s">
        <v>193</v>
      </c>
      <c r="MI220" t="s">
        <v>193</v>
      </c>
      <c r="MJ220" t="s">
        <v>193</v>
      </c>
      <c r="MK220" t="s">
        <v>193</v>
      </c>
      <c r="ML220" t="s">
        <v>193</v>
      </c>
      <c r="MM220" t="s">
        <v>193</v>
      </c>
      <c r="MN220" t="s">
        <v>193</v>
      </c>
      <c r="MO220" t="s">
        <v>193</v>
      </c>
      <c r="MP220" t="s">
        <v>193</v>
      </c>
      <c r="MQ220" t="s">
        <v>193</v>
      </c>
      <c r="MR220" t="s">
        <v>193</v>
      </c>
      <c r="MS220" t="s">
        <v>193</v>
      </c>
      <c r="MT220" t="s">
        <v>193</v>
      </c>
      <c r="MU220" t="s">
        <v>193</v>
      </c>
      <c r="MV220" t="s">
        <v>193</v>
      </c>
      <c r="MW220" t="s">
        <v>193</v>
      </c>
      <c r="MX220" t="s">
        <v>193</v>
      </c>
      <c r="MY220" t="s">
        <v>193</v>
      </c>
      <c r="MZ220" t="s">
        <v>193</v>
      </c>
      <c r="NA220" t="s">
        <v>193</v>
      </c>
      <c r="NB220" t="s">
        <v>193</v>
      </c>
      <c r="NC220">
        <v>195584629</v>
      </c>
      <c r="ND220" t="s">
        <v>3731</v>
      </c>
      <c r="NE220" t="s">
        <v>4581</v>
      </c>
      <c r="NF220" t="s">
        <v>193</v>
      </c>
      <c r="NG220" t="s">
        <v>699</v>
      </c>
      <c r="NH220" t="s">
        <v>700</v>
      </c>
      <c r="NI220" t="s">
        <v>611</v>
      </c>
      <c r="NJ220" t="s">
        <v>193</v>
      </c>
      <c r="NK220">
        <v>18</v>
      </c>
    </row>
    <row r="221" spans="1:375" x14ac:dyDescent="0.35">
      <c r="A221" t="s">
        <v>4582</v>
      </c>
      <c r="B221" t="s">
        <v>4583</v>
      </c>
      <c r="C221" t="s">
        <v>3338</v>
      </c>
      <c r="D221">
        <v>5.7870370316474384E-4</v>
      </c>
      <c r="E221" t="s">
        <v>193</v>
      </c>
      <c r="F221" t="s">
        <v>193</v>
      </c>
      <c r="G221" t="s">
        <v>193</v>
      </c>
      <c r="H221" t="s">
        <v>3338</v>
      </c>
      <c r="I221" t="s">
        <v>161</v>
      </c>
      <c r="J221" t="s">
        <v>193</v>
      </c>
      <c r="K221" t="s">
        <v>162</v>
      </c>
      <c r="L221" t="s">
        <v>161</v>
      </c>
      <c r="M221" t="s">
        <v>161</v>
      </c>
      <c r="N221" t="s">
        <v>163</v>
      </c>
      <c r="O221" t="s">
        <v>193</v>
      </c>
      <c r="P221" t="s">
        <v>198</v>
      </c>
      <c r="Q221" t="s">
        <v>163</v>
      </c>
      <c r="R221" t="s">
        <v>163</v>
      </c>
      <c r="S221" t="s">
        <v>164</v>
      </c>
      <c r="T221" t="s">
        <v>165</v>
      </c>
      <c r="U221" t="s">
        <v>166</v>
      </c>
      <c r="V221" t="s">
        <v>165</v>
      </c>
      <c r="W221" t="s">
        <v>228</v>
      </c>
      <c r="X221" t="s">
        <v>229</v>
      </c>
      <c r="Y221" t="s">
        <v>228</v>
      </c>
      <c r="Z221" t="s">
        <v>165</v>
      </c>
      <c r="AA221" t="s">
        <v>193</v>
      </c>
      <c r="AB221" t="s">
        <v>563</v>
      </c>
      <c r="AC221" t="s">
        <v>165</v>
      </c>
      <c r="AD221" t="s">
        <v>165</v>
      </c>
      <c r="AE221" t="s">
        <v>167</v>
      </c>
      <c r="AF221" t="s">
        <v>193</v>
      </c>
      <c r="AG221" t="s">
        <v>165</v>
      </c>
      <c r="AH221" t="s">
        <v>167</v>
      </c>
      <c r="AI221" t="s">
        <v>167</v>
      </c>
      <c r="AJ221" t="s">
        <v>536</v>
      </c>
      <c r="AK221" t="s">
        <v>490</v>
      </c>
      <c r="AL221" t="s">
        <v>109</v>
      </c>
      <c r="AM221" t="s">
        <v>193</v>
      </c>
      <c r="AN221" t="s">
        <v>109</v>
      </c>
      <c r="AO221" t="s">
        <v>193</v>
      </c>
      <c r="AP221" t="s">
        <v>491</v>
      </c>
      <c r="AQ221" t="s">
        <v>193</v>
      </c>
      <c r="AR221" t="s">
        <v>193</v>
      </c>
      <c r="AS221" t="s">
        <v>496</v>
      </c>
      <c r="AT221" t="s">
        <v>193</v>
      </c>
      <c r="AU221" t="s">
        <v>3554</v>
      </c>
      <c r="AV221">
        <v>0</v>
      </c>
      <c r="AW221">
        <v>0</v>
      </c>
      <c r="AX221">
        <v>0</v>
      </c>
      <c r="AY221">
        <v>1</v>
      </c>
      <c r="AZ221">
        <v>0</v>
      </c>
      <c r="BA221">
        <v>0</v>
      </c>
      <c r="BB221">
        <v>0</v>
      </c>
      <c r="BC221" t="s">
        <v>3953</v>
      </c>
      <c r="BD221" t="s">
        <v>3554</v>
      </c>
      <c r="BE221" t="s">
        <v>112</v>
      </c>
      <c r="BF221">
        <v>1</v>
      </c>
      <c r="BG221">
        <v>0</v>
      </c>
      <c r="BH221">
        <v>0</v>
      </c>
      <c r="BI221">
        <v>0</v>
      </c>
      <c r="BJ221">
        <v>0</v>
      </c>
      <c r="BK221">
        <v>0</v>
      </c>
      <c r="BL221">
        <v>0</v>
      </c>
      <c r="BM221">
        <v>0</v>
      </c>
      <c r="BN221">
        <v>0</v>
      </c>
      <c r="BO221">
        <v>0</v>
      </c>
      <c r="BP221" t="s">
        <v>193</v>
      </c>
      <c r="BQ221" t="s">
        <v>113</v>
      </c>
      <c r="BR221" t="s">
        <v>501</v>
      </c>
      <c r="BS221" t="s">
        <v>193</v>
      </c>
      <c r="BT221" t="s">
        <v>193</v>
      </c>
      <c r="BU221" t="s">
        <v>193</v>
      </c>
      <c r="BV221" t="s">
        <v>193</v>
      </c>
      <c r="BW221" t="s">
        <v>193</v>
      </c>
      <c r="BX221" t="s">
        <v>193</v>
      </c>
      <c r="BY221" t="s">
        <v>193</v>
      </c>
      <c r="BZ221" t="s">
        <v>193</v>
      </c>
      <c r="CA221" t="s">
        <v>193</v>
      </c>
      <c r="CB221" t="s">
        <v>193</v>
      </c>
      <c r="CC221" t="s">
        <v>193</v>
      </c>
      <c r="CD221" t="s">
        <v>193</v>
      </c>
      <c r="CE221" t="s">
        <v>193</v>
      </c>
      <c r="CF221" t="s">
        <v>193</v>
      </c>
      <c r="CG221" t="s">
        <v>193</v>
      </c>
      <c r="CH221" t="s">
        <v>193</v>
      </c>
      <c r="CI221" t="s">
        <v>193</v>
      </c>
      <c r="CJ221" t="s">
        <v>193</v>
      </c>
      <c r="CK221" t="s">
        <v>193</v>
      </c>
      <c r="CL221" t="s">
        <v>193</v>
      </c>
      <c r="CM221" t="s">
        <v>193</v>
      </c>
      <c r="CN221" t="s">
        <v>193</v>
      </c>
      <c r="CO221" t="s">
        <v>193</v>
      </c>
      <c r="CP221" t="s">
        <v>193</v>
      </c>
      <c r="CQ221" t="s">
        <v>193</v>
      </c>
      <c r="CR221" t="s">
        <v>193</v>
      </c>
      <c r="CS221" t="s">
        <v>193</v>
      </c>
      <c r="CT221" t="s">
        <v>193</v>
      </c>
      <c r="CU221" t="s">
        <v>193</v>
      </c>
      <c r="CV221" t="s">
        <v>193</v>
      </c>
      <c r="CW221" t="s">
        <v>193</v>
      </c>
      <c r="CX221" t="s">
        <v>193</v>
      </c>
      <c r="CY221" t="s">
        <v>193</v>
      </c>
      <c r="CZ221" t="s">
        <v>193</v>
      </c>
      <c r="DA221" t="s">
        <v>193</v>
      </c>
      <c r="DB221" t="s">
        <v>193</v>
      </c>
      <c r="DC221" t="s">
        <v>193</v>
      </c>
      <c r="DD221" t="s">
        <v>193</v>
      </c>
      <c r="DE221" t="s">
        <v>193</v>
      </c>
      <c r="DF221" t="s">
        <v>193</v>
      </c>
      <c r="DG221" t="s">
        <v>193</v>
      </c>
      <c r="DH221" t="s">
        <v>193</v>
      </c>
      <c r="DI221" t="s">
        <v>193</v>
      </c>
      <c r="DJ221" t="s">
        <v>193</v>
      </c>
      <c r="DK221" t="s">
        <v>193</v>
      </c>
      <c r="DL221" t="s">
        <v>193</v>
      </c>
      <c r="DM221" t="s">
        <v>193</v>
      </c>
      <c r="DN221" t="s">
        <v>193</v>
      </c>
      <c r="DO221" t="s">
        <v>193</v>
      </c>
      <c r="DP221" t="s">
        <v>193</v>
      </c>
      <c r="DQ221" t="s">
        <v>193</v>
      </c>
      <c r="DR221" t="s">
        <v>193</v>
      </c>
      <c r="DS221" t="s">
        <v>193</v>
      </c>
      <c r="DT221" t="s">
        <v>193</v>
      </c>
      <c r="DU221" t="s">
        <v>193</v>
      </c>
      <c r="DV221" t="s">
        <v>193</v>
      </c>
      <c r="DW221" t="s">
        <v>193</v>
      </c>
      <c r="DX221" t="s">
        <v>193</v>
      </c>
      <c r="DY221" t="s">
        <v>193</v>
      </c>
      <c r="DZ221" t="s">
        <v>193</v>
      </c>
      <c r="EA221" t="s">
        <v>193</v>
      </c>
      <c r="EB221" t="s">
        <v>193</v>
      </c>
      <c r="EC221" t="s">
        <v>193</v>
      </c>
      <c r="ED221" t="s">
        <v>193</v>
      </c>
      <c r="EE221" t="s">
        <v>193</v>
      </c>
      <c r="EF221" t="s">
        <v>193</v>
      </c>
      <c r="EG221" t="s">
        <v>193</v>
      </c>
      <c r="EH221" t="s">
        <v>193</v>
      </c>
      <c r="EI221" t="s">
        <v>193</v>
      </c>
      <c r="EJ221" t="s">
        <v>193</v>
      </c>
      <c r="EK221" t="s">
        <v>193</v>
      </c>
      <c r="EL221" t="s">
        <v>193</v>
      </c>
      <c r="EM221" t="s">
        <v>193</v>
      </c>
      <c r="EN221" t="s">
        <v>193</v>
      </c>
      <c r="EO221" t="s">
        <v>193</v>
      </c>
      <c r="EP221" t="s">
        <v>193</v>
      </c>
      <c r="EQ221" t="s">
        <v>193</v>
      </c>
      <c r="ER221" t="s">
        <v>193</v>
      </c>
      <c r="ES221" t="s">
        <v>193</v>
      </c>
      <c r="ET221" t="s">
        <v>193</v>
      </c>
      <c r="EU221" t="s">
        <v>193</v>
      </c>
      <c r="EV221" t="s">
        <v>193</v>
      </c>
      <c r="EW221" t="s">
        <v>193</v>
      </c>
      <c r="EX221" t="s">
        <v>193</v>
      </c>
      <c r="EY221" t="s">
        <v>193</v>
      </c>
      <c r="EZ221" t="s">
        <v>193</v>
      </c>
      <c r="FA221" t="s">
        <v>193</v>
      </c>
      <c r="FB221" t="s">
        <v>193</v>
      </c>
      <c r="FC221" t="s">
        <v>193</v>
      </c>
      <c r="FD221" t="s">
        <v>193</v>
      </c>
      <c r="FE221" t="s">
        <v>193</v>
      </c>
      <c r="FF221" t="s">
        <v>193</v>
      </c>
      <c r="FG221" t="s">
        <v>193</v>
      </c>
      <c r="FH221" t="s">
        <v>193</v>
      </c>
      <c r="FI221" t="s">
        <v>193</v>
      </c>
      <c r="FJ221" t="s">
        <v>193</v>
      </c>
      <c r="FK221" t="s">
        <v>193</v>
      </c>
      <c r="FL221" t="s">
        <v>193</v>
      </c>
      <c r="FM221" t="s">
        <v>193</v>
      </c>
      <c r="FN221" t="s">
        <v>193</v>
      </c>
      <c r="FO221" t="s">
        <v>193</v>
      </c>
      <c r="FP221" t="s">
        <v>193</v>
      </c>
      <c r="FQ221" t="s">
        <v>193</v>
      </c>
      <c r="FR221" t="s">
        <v>193</v>
      </c>
      <c r="FS221" t="s">
        <v>193</v>
      </c>
      <c r="FT221" t="s">
        <v>193</v>
      </c>
      <c r="FU221" t="s">
        <v>193</v>
      </c>
      <c r="FV221" t="s">
        <v>193</v>
      </c>
      <c r="FW221" t="s">
        <v>193</v>
      </c>
      <c r="FX221" t="s">
        <v>193</v>
      </c>
      <c r="FY221" t="s">
        <v>193</v>
      </c>
      <c r="FZ221" t="s">
        <v>193</v>
      </c>
      <c r="GA221" t="s">
        <v>193</v>
      </c>
      <c r="GB221" t="s">
        <v>193</v>
      </c>
      <c r="GC221" t="s">
        <v>193</v>
      </c>
      <c r="GD221" t="s">
        <v>193</v>
      </c>
      <c r="GE221" t="s">
        <v>193</v>
      </c>
      <c r="GF221" t="s">
        <v>193</v>
      </c>
      <c r="GG221" t="s">
        <v>193</v>
      </c>
      <c r="GH221" t="s">
        <v>193</v>
      </c>
      <c r="GI221" t="s">
        <v>193</v>
      </c>
      <c r="GJ221" t="s">
        <v>193</v>
      </c>
      <c r="GK221" t="s">
        <v>193</v>
      </c>
      <c r="GL221" t="s">
        <v>193</v>
      </c>
      <c r="GM221" t="s">
        <v>193</v>
      </c>
      <c r="GN221" t="s">
        <v>193</v>
      </c>
      <c r="GO221" t="s">
        <v>193</v>
      </c>
      <c r="GP221" t="s">
        <v>193</v>
      </c>
      <c r="GQ221" t="s">
        <v>193</v>
      </c>
      <c r="GR221" t="s">
        <v>193</v>
      </c>
      <c r="GS221" t="s">
        <v>193</v>
      </c>
      <c r="GT221" t="s">
        <v>193</v>
      </c>
      <c r="GU221" t="s">
        <v>193</v>
      </c>
      <c r="GV221" t="s">
        <v>193</v>
      </c>
      <c r="GW221" t="s">
        <v>193</v>
      </c>
      <c r="GX221" t="s">
        <v>193</v>
      </c>
      <c r="GY221" t="s">
        <v>193</v>
      </c>
      <c r="GZ221" t="s">
        <v>193</v>
      </c>
      <c r="HA221" t="s">
        <v>193</v>
      </c>
      <c r="HB221" t="s">
        <v>193</v>
      </c>
      <c r="HC221" t="s">
        <v>193</v>
      </c>
      <c r="HD221" t="s">
        <v>193</v>
      </c>
      <c r="HE221" t="s">
        <v>193</v>
      </c>
      <c r="HF221" t="s">
        <v>193</v>
      </c>
      <c r="HG221" t="s">
        <v>193</v>
      </c>
      <c r="HH221" t="s">
        <v>193</v>
      </c>
      <c r="HI221" t="s">
        <v>193</v>
      </c>
      <c r="HJ221" t="s">
        <v>193</v>
      </c>
      <c r="HK221" t="s">
        <v>193</v>
      </c>
      <c r="HL221" t="s">
        <v>193</v>
      </c>
      <c r="HM221" t="s">
        <v>193</v>
      </c>
      <c r="HN221" t="s">
        <v>193</v>
      </c>
      <c r="HO221" t="s">
        <v>193</v>
      </c>
      <c r="HP221" t="s">
        <v>193</v>
      </c>
      <c r="HQ221" t="s">
        <v>193</v>
      </c>
      <c r="HR221" t="s">
        <v>193</v>
      </c>
      <c r="HS221" t="s">
        <v>193</v>
      </c>
      <c r="HT221" t="s">
        <v>193</v>
      </c>
      <c r="HU221" t="s">
        <v>193</v>
      </c>
      <c r="HV221" t="s">
        <v>193</v>
      </c>
      <c r="HW221" t="s">
        <v>193</v>
      </c>
      <c r="HX221" t="s">
        <v>193</v>
      </c>
      <c r="HY221" t="s">
        <v>193</v>
      </c>
      <c r="HZ221" t="s">
        <v>193</v>
      </c>
      <c r="IA221" t="s">
        <v>193</v>
      </c>
      <c r="IB221" t="s">
        <v>193</v>
      </c>
      <c r="IC221" t="s">
        <v>193</v>
      </c>
      <c r="ID221" t="s">
        <v>193</v>
      </c>
      <c r="IE221" t="s">
        <v>193</v>
      </c>
      <c r="IF221" t="s">
        <v>193</v>
      </c>
      <c r="IG221" t="s">
        <v>193</v>
      </c>
      <c r="IH221" t="s">
        <v>193</v>
      </c>
      <c r="II221" t="s">
        <v>193</v>
      </c>
      <c r="IJ221" t="s">
        <v>193</v>
      </c>
      <c r="IK221" t="s">
        <v>193</v>
      </c>
      <c r="IL221" t="s">
        <v>193</v>
      </c>
      <c r="IM221" t="s">
        <v>193</v>
      </c>
      <c r="IN221" t="s">
        <v>3566</v>
      </c>
      <c r="IO221">
        <v>1</v>
      </c>
      <c r="IP221">
        <v>0</v>
      </c>
      <c r="IQ221">
        <v>1</v>
      </c>
      <c r="IR221">
        <v>1</v>
      </c>
      <c r="IS221">
        <v>1</v>
      </c>
      <c r="IT221">
        <v>1</v>
      </c>
      <c r="IU221">
        <v>1</v>
      </c>
      <c r="IV221">
        <v>0</v>
      </c>
      <c r="IW221" t="s">
        <v>3553</v>
      </c>
      <c r="IX221" t="s">
        <v>193</v>
      </c>
      <c r="IY221">
        <v>900</v>
      </c>
      <c r="IZ221" t="s">
        <v>193</v>
      </c>
      <c r="JA221">
        <v>35</v>
      </c>
      <c r="JB221">
        <v>75</v>
      </c>
      <c r="JC221">
        <v>20</v>
      </c>
      <c r="JD221">
        <v>50</v>
      </c>
      <c r="JE221">
        <v>75</v>
      </c>
      <c r="JF221" t="s">
        <v>114</v>
      </c>
      <c r="JG221" t="s">
        <v>193</v>
      </c>
      <c r="JH221" t="s">
        <v>193</v>
      </c>
      <c r="JI221" t="s">
        <v>193</v>
      </c>
      <c r="JJ221" t="s">
        <v>193</v>
      </c>
      <c r="JK221" t="s">
        <v>193</v>
      </c>
      <c r="JL221" t="s">
        <v>193</v>
      </c>
      <c r="JM221" t="s">
        <v>193</v>
      </c>
      <c r="JN221" t="s">
        <v>193</v>
      </c>
      <c r="JO221" t="s">
        <v>193</v>
      </c>
      <c r="JP221" t="s">
        <v>193</v>
      </c>
      <c r="JQ221" t="s">
        <v>193</v>
      </c>
      <c r="JR221" t="s">
        <v>114</v>
      </c>
      <c r="JS221" t="s">
        <v>193</v>
      </c>
      <c r="JT221" t="s">
        <v>193</v>
      </c>
      <c r="JU221" t="s">
        <v>193</v>
      </c>
      <c r="JV221" t="s">
        <v>193</v>
      </c>
      <c r="JW221" t="s">
        <v>193</v>
      </c>
      <c r="JX221" t="s">
        <v>193</v>
      </c>
      <c r="JY221" t="s">
        <v>193</v>
      </c>
      <c r="JZ221" t="s">
        <v>193</v>
      </c>
      <c r="KA221" t="s">
        <v>3464</v>
      </c>
      <c r="KB221">
        <v>0</v>
      </c>
      <c r="KC221">
        <v>1</v>
      </c>
      <c r="KD221">
        <v>0</v>
      </c>
      <c r="KE221">
        <v>0</v>
      </c>
      <c r="KF221">
        <v>0</v>
      </c>
      <c r="KG221">
        <v>0</v>
      </c>
      <c r="KH221">
        <v>0</v>
      </c>
      <c r="KI221">
        <v>0</v>
      </c>
      <c r="KJ221" t="s">
        <v>193</v>
      </c>
      <c r="KK221" t="s">
        <v>114</v>
      </c>
      <c r="KL221" t="s">
        <v>193</v>
      </c>
      <c r="KM221" t="s">
        <v>193</v>
      </c>
      <c r="KN221" t="s">
        <v>193</v>
      </c>
      <c r="KO221" t="s">
        <v>193</v>
      </c>
      <c r="KP221" t="s">
        <v>193</v>
      </c>
      <c r="KQ221" t="s">
        <v>193</v>
      </c>
      <c r="KR221" t="s">
        <v>193</v>
      </c>
      <c r="KS221" t="s">
        <v>193</v>
      </c>
      <c r="KT221" t="s">
        <v>193</v>
      </c>
      <c r="KU221" t="s">
        <v>193</v>
      </c>
      <c r="KV221" t="s">
        <v>193</v>
      </c>
      <c r="KW221" t="s">
        <v>193</v>
      </c>
      <c r="KX221" t="s">
        <v>193</v>
      </c>
      <c r="KY221" t="s">
        <v>193</v>
      </c>
      <c r="KZ221" t="s">
        <v>193</v>
      </c>
      <c r="LA221" t="s">
        <v>193</v>
      </c>
      <c r="LB221" t="s">
        <v>193</v>
      </c>
      <c r="LC221" t="s">
        <v>193</v>
      </c>
      <c r="LD221" t="s">
        <v>193</v>
      </c>
      <c r="LE221" t="s">
        <v>193</v>
      </c>
      <c r="LF221" t="s">
        <v>193</v>
      </c>
      <c r="LG221" t="s">
        <v>193</v>
      </c>
      <c r="LH221" t="s">
        <v>193</v>
      </c>
      <c r="LI221" t="s">
        <v>193</v>
      </c>
      <c r="LJ221" t="s">
        <v>193</v>
      </c>
      <c r="LK221" t="s">
        <v>193</v>
      </c>
      <c r="LL221" t="s">
        <v>193</v>
      </c>
      <c r="LM221" t="s">
        <v>193</v>
      </c>
      <c r="LN221" t="s">
        <v>193</v>
      </c>
      <c r="LO221" t="s">
        <v>193</v>
      </c>
      <c r="LP221" t="s">
        <v>193</v>
      </c>
      <c r="LQ221" t="s">
        <v>193</v>
      </c>
      <c r="LR221" t="s">
        <v>193</v>
      </c>
      <c r="LS221" t="s">
        <v>193</v>
      </c>
      <c r="LT221" t="s">
        <v>193</v>
      </c>
      <c r="LU221" t="s">
        <v>193</v>
      </c>
      <c r="LV221" t="s">
        <v>193</v>
      </c>
      <c r="LW221" t="s">
        <v>193</v>
      </c>
      <c r="LX221" t="s">
        <v>193</v>
      </c>
      <c r="LY221" t="s">
        <v>193</v>
      </c>
      <c r="LZ221" t="s">
        <v>193</v>
      </c>
      <c r="MA221" t="s">
        <v>193</v>
      </c>
      <c r="MB221" t="s">
        <v>193</v>
      </c>
      <c r="MC221" t="s">
        <v>193</v>
      </c>
      <c r="MD221" t="s">
        <v>193</v>
      </c>
      <c r="ME221" t="s">
        <v>193</v>
      </c>
      <c r="MF221" t="s">
        <v>193</v>
      </c>
      <c r="MG221" t="s">
        <v>193</v>
      </c>
      <c r="MH221" t="s">
        <v>193</v>
      </c>
      <c r="MI221" t="s">
        <v>193</v>
      </c>
      <c r="MJ221" t="s">
        <v>193</v>
      </c>
      <c r="MK221" t="s">
        <v>193</v>
      </c>
      <c r="ML221" t="s">
        <v>193</v>
      </c>
      <c r="MM221" t="s">
        <v>193</v>
      </c>
      <c r="MN221" t="s">
        <v>193</v>
      </c>
      <c r="MO221" t="s">
        <v>193</v>
      </c>
      <c r="MP221" t="s">
        <v>193</v>
      </c>
      <c r="MQ221" t="s">
        <v>193</v>
      </c>
      <c r="MR221" t="s">
        <v>193</v>
      </c>
      <c r="MS221" t="s">
        <v>193</v>
      </c>
      <c r="MT221" t="s">
        <v>193</v>
      </c>
      <c r="MU221" t="s">
        <v>193</v>
      </c>
      <c r="MV221" t="s">
        <v>193</v>
      </c>
      <c r="MW221" t="s">
        <v>193</v>
      </c>
      <c r="MX221" t="s">
        <v>193</v>
      </c>
      <c r="MY221" t="s">
        <v>193</v>
      </c>
      <c r="MZ221" t="s">
        <v>193</v>
      </c>
      <c r="NA221" t="s">
        <v>193</v>
      </c>
      <c r="NB221" t="s">
        <v>193</v>
      </c>
      <c r="NC221">
        <v>195584630</v>
      </c>
      <c r="ND221" t="s">
        <v>3732</v>
      </c>
      <c r="NE221" t="s">
        <v>4584</v>
      </c>
      <c r="NF221" t="s">
        <v>193</v>
      </c>
      <c r="NG221" t="s">
        <v>699</v>
      </c>
      <c r="NH221" t="s">
        <v>700</v>
      </c>
      <c r="NI221" t="s">
        <v>611</v>
      </c>
      <c r="NJ221" t="s">
        <v>193</v>
      </c>
      <c r="NK221">
        <v>19</v>
      </c>
    </row>
    <row r="222" spans="1:375" x14ac:dyDescent="0.35">
      <c r="A222" t="s">
        <v>4585</v>
      </c>
      <c r="B222" t="s">
        <v>4586</v>
      </c>
      <c r="C222" t="s">
        <v>3355</v>
      </c>
      <c r="D222" t="s">
        <v>3870</v>
      </c>
      <c r="E222" t="s">
        <v>193</v>
      </c>
      <c r="F222" t="s">
        <v>193</v>
      </c>
      <c r="G222" t="s">
        <v>193</v>
      </c>
      <c r="H222" t="s">
        <v>3355</v>
      </c>
      <c r="I222" t="s">
        <v>161</v>
      </c>
      <c r="J222" t="s">
        <v>193</v>
      </c>
      <c r="K222" t="s">
        <v>162</v>
      </c>
      <c r="L222" t="s">
        <v>161</v>
      </c>
      <c r="M222" t="s">
        <v>161</v>
      </c>
      <c r="N222" t="s">
        <v>163</v>
      </c>
      <c r="O222" t="s">
        <v>193</v>
      </c>
      <c r="P222" t="s">
        <v>198</v>
      </c>
      <c r="Q222" t="s">
        <v>163</v>
      </c>
      <c r="R222" t="s">
        <v>163</v>
      </c>
      <c r="S222" t="s">
        <v>164</v>
      </c>
      <c r="T222" t="s">
        <v>165</v>
      </c>
      <c r="U222" t="s">
        <v>166</v>
      </c>
      <c r="V222" t="s">
        <v>165</v>
      </c>
      <c r="W222" t="s">
        <v>228</v>
      </c>
      <c r="X222" t="s">
        <v>229</v>
      </c>
      <c r="Y222" t="s">
        <v>228</v>
      </c>
      <c r="Z222" t="s">
        <v>165</v>
      </c>
      <c r="AA222" t="s">
        <v>193</v>
      </c>
      <c r="AB222" t="s">
        <v>563</v>
      </c>
      <c r="AC222" t="s">
        <v>165</v>
      </c>
      <c r="AD222" t="s">
        <v>165</v>
      </c>
      <c r="AE222" t="s">
        <v>167</v>
      </c>
      <c r="AF222" t="s">
        <v>193</v>
      </c>
      <c r="AG222" t="s">
        <v>165</v>
      </c>
      <c r="AH222" t="s">
        <v>167</v>
      </c>
      <c r="AI222" t="s">
        <v>167</v>
      </c>
      <c r="AJ222" t="s">
        <v>536</v>
      </c>
      <c r="AK222" t="s">
        <v>490</v>
      </c>
      <c r="AL222" t="s">
        <v>109</v>
      </c>
      <c r="AM222" t="s">
        <v>193</v>
      </c>
      <c r="AN222" t="s">
        <v>109</v>
      </c>
      <c r="AO222" t="s">
        <v>193</v>
      </c>
      <c r="AP222" t="s">
        <v>491</v>
      </c>
      <c r="AQ222" t="s">
        <v>193</v>
      </c>
      <c r="AR222" t="s">
        <v>193</v>
      </c>
      <c r="AS222" t="s">
        <v>496</v>
      </c>
      <c r="AT222" t="s">
        <v>193</v>
      </c>
      <c r="AU222" t="s">
        <v>3502</v>
      </c>
      <c r="AV222">
        <v>0</v>
      </c>
      <c r="AW222">
        <v>0</v>
      </c>
      <c r="AX222">
        <v>1</v>
      </c>
      <c r="AY222">
        <v>0</v>
      </c>
      <c r="AZ222">
        <v>0</v>
      </c>
      <c r="BA222">
        <v>0</v>
      </c>
      <c r="BB222">
        <v>0</v>
      </c>
      <c r="BC222" t="s">
        <v>4014</v>
      </c>
      <c r="BD222" t="s">
        <v>3502</v>
      </c>
      <c r="BE222" t="s">
        <v>112</v>
      </c>
      <c r="BF222">
        <v>1</v>
      </c>
      <c r="BG222">
        <v>0</v>
      </c>
      <c r="BH222">
        <v>0</v>
      </c>
      <c r="BI222">
        <v>0</v>
      </c>
      <c r="BJ222">
        <v>0</v>
      </c>
      <c r="BK222">
        <v>0</v>
      </c>
      <c r="BL222">
        <v>0</v>
      </c>
      <c r="BM222">
        <v>0</v>
      </c>
      <c r="BN222">
        <v>0</v>
      </c>
      <c r="BO222">
        <v>0</v>
      </c>
      <c r="BP222" t="s">
        <v>193</v>
      </c>
      <c r="BQ222" t="s">
        <v>113</v>
      </c>
      <c r="BR222" t="s">
        <v>501</v>
      </c>
      <c r="BS222" t="s">
        <v>193</v>
      </c>
      <c r="BT222" t="s">
        <v>193</v>
      </c>
      <c r="BU222" t="s">
        <v>193</v>
      </c>
      <c r="BV222" t="s">
        <v>193</v>
      </c>
      <c r="BW222" t="s">
        <v>193</v>
      </c>
      <c r="BX222" t="s">
        <v>193</v>
      </c>
      <c r="BY222" t="s">
        <v>193</v>
      </c>
      <c r="BZ222" t="s">
        <v>193</v>
      </c>
      <c r="CA222" t="s">
        <v>193</v>
      </c>
      <c r="CB222" t="s">
        <v>193</v>
      </c>
      <c r="CC222" t="s">
        <v>193</v>
      </c>
      <c r="CD222" t="s">
        <v>193</v>
      </c>
      <c r="CE222" t="s">
        <v>193</v>
      </c>
      <c r="CF222" t="s">
        <v>193</v>
      </c>
      <c r="CG222" t="s">
        <v>193</v>
      </c>
      <c r="CH222" t="s">
        <v>193</v>
      </c>
      <c r="CI222" t="s">
        <v>193</v>
      </c>
      <c r="CJ222" t="s">
        <v>193</v>
      </c>
      <c r="CK222" t="s">
        <v>193</v>
      </c>
      <c r="CL222" t="s">
        <v>193</v>
      </c>
      <c r="CM222" t="s">
        <v>193</v>
      </c>
      <c r="CN222" t="s">
        <v>193</v>
      </c>
      <c r="CO222" t="s">
        <v>193</v>
      </c>
      <c r="CP222" t="s">
        <v>193</v>
      </c>
      <c r="CQ222" t="s">
        <v>193</v>
      </c>
      <c r="CR222" t="s">
        <v>193</v>
      </c>
      <c r="CS222" t="s">
        <v>193</v>
      </c>
      <c r="CT222" t="s">
        <v>193</v>
      </c>
      <c r="CU222" t="s">
        <v>193</v>
      </c>
      <c r="CV222" t="s">
        <v>193</v>
      </c>
      <c r="CW222" t="s">
        <v>193</v>
      </c>
      <c r="CX222" t="s">
        <v>193</v>
      </c>
      <c r="CY222" t="s">
        <v>193</v>
      </c>
      <c r="CZ222" t="s">
        <v>193</v>
      </c>
      <c r="DA222" t="s">
        <v>193</v>
      </c>
      <c r="DB222" t="s">
        <v>193</v>
      </c>
      <c r="DC222" t="s">
        <v>193</v>
      </c>
      <c r="DD222" t="s">
        <v>193</v>
      </c>
      <c r="DE222" t="s">
        <v>193</v>
      </c>
      <c r="DF222" t="s">
        <v>193</v>
      </c>
      <c r="DG222" t="s">
        <v>193</v>
      </c>
      <c r="DH222" t="s">
        <v>193</v>
      </c>
      <c r="DI222" t="s">
        <v>193</v>
      </c>
      <c r="DJ222" t="s">
        <v>193</v>
      </c>
      <c r="DK222" t="s">
        <v>193</v>
      </c>
      <c r="DL222" t="s">
        <v>193</v>
      </c>
      <c r="DM222" t="s">
        <v>193</v>
      </c>
      <c r="DN222" t="s">
        <v>193</v>
      </c>
      <c r="DO222" t="s">
        <v>193</v>
      </c>
      <c r="DP222" t="s">
        <v>193</v>
      </c>
      <c r="DQ222" t="s">
        <v>193</v>
      </c>
      <c r="DR222" t="s">
        <v>193</v>
      </c>
      <c r="DS222" t="s">
        <v>193</v>
      </c>
      <c r="DT222" t="s">
        <v>193</v>
      </c>
      <c r="DU222" t="s">
        <v>193</v>
      </c>
      <c r="DV222" t="s">
        <v>193</v>
      </c>
      <c r="DW222" t="s">
        <v>193</v>
      </c>
      <c r="DX222" t="s">
        <v>193</v>
      </c>
      <c r="DY222" t="s">
        <v>193</v>
      </c>
      <c r="DZ222" t="s">
        <v>193</v>
      </c>
      <c r="EA222" t="s">
        <v>193</v>
      </c>
      <c r="EB222" t="s">
        <v>193</v>
      </c>
      <c r="EC222" t="s">
        <v>193</v>
      </c>
      <c r="ED222" t="s">
        <v>193</v>
      </c>
      <c r="EE222" t="s">
        <v>193</v>
      </c>
      <c r="EF222" t="s">
        <v>193</v>
      </c>
      <c r="EG222" t="s">
        <v>193</v>
      </c>
      <c r="EH222" t="s">
        <v>193</v>
      </c>
      <c r="EI222" t="s">
        <v>193</v>
      </c>
      <c r="EJ222" t="s">
        <v>193</v>
      </c>
      <c r="EK222" t="s">
        <v>193</v>
      </c>
      <c r="EL222" t="s">
        <v>193</v>
      </c>
      <c r="EM222" t="s">
        <v>193</v>
      </c>
      <c r="EN222" t="s">
        <v>193</v>
      </c>
      <c r="EO222" t="s">
        <v>193</v>
      </c>
      <c r="EP222" t="s">
        <v>193</v>
      </c>
      <c r="EQ222" t="s">
        <v>193</v>
      </c>
      <c r="ER222" t="s">
        <v>193</v>
      </c>
      <c r="ES222" t="s">
        <v>193</v>
      </c>
      <c r="ET222" t="s">
        <v>193</v>
      </c>
      <c r="EU222" t="s">
        <v>193</v>
      </c>
      <c r="EV222" t="s">
        <v>193</v>
      </c>
      <c r="EW222" t="s">
        <v>193</v>
      </c>
      <c r="EX222" t="s">
        <v>193</v>
      </c>
      <c r="EY222" t="s">
        <v>193</v>
      </c>
      <c r="EZ222" t="s">
        <v>193</v>
      </c>
      <c r="FA222" t="s">
        <v>193</v>
      </c>
      <c r="FB222" t="s">
        <v>193</v>
      </c>
      <c r="FC222" t="s">
        <v>193</v>
      </c>
      <c r="FD222" t="s">
        <v>193</v>
      </c>
      <c r="FE222" t="s">
        <v>193</v>
      </c>
      <c r="FF222" t="s">
        <v>193</v>
      </c>
      <c r="FG222" t="s">
        <v>193</v>
      </c>
      <c r="FH222" t="s">
        <v>193</v>
      </c>
      <c r="FI222" t="s">
        <v>193</v>
      </c>
      <c r="FJ222" t="s">
        <v>193</v>
      </c>
      <c r="FK222" t="s">
        <v>193</v>
      </c>
      <c r="FL222" t="s">
        <v>193</v>
      </c>
      <c r="FM222" t="s">
        <v>193</v>
      </c>
      <c r="FN222" t="s">
        <v>193</v>
      </c>
      <c r="FO222" t="s">
        <v>193</v>
      </c>
      <c r="FP222" t="s">
        <v>193</v>
      </c>
      <c r="FQ222" t="s">
        <v>193</v>
      </c>
      <c r="FR222" t="s">
        <v>193</v>
      </c>
      <c r="FS222" t="s">
        <v>193</v>
      </c>
      <c r="FT222" t="s">
        <v>193</v>
      </c>
      <c r="FU222" t="s">
        <v>193</v>
      </c>
      <c r="FV222" t="s">
        <v>193</v>
      </c>
      <c r="FW222" t="s">
        <v>193</v>
      </c>
      <c r="FX222" t="s">
        <v>193</v>
      </c>
      <c r="FY222" t="s">
        <v>193</v>
      </c>
      <c r="FZ222" t="s">
        <v>193</v>
      </c>
      <c r="GA222" t="s">
        <v>193</v>
      </c>
      <c r="GB222" t="s">
        <v>193</v>
      </c>
      <c r="GC222" t="s">
        <v>193</v>
      </c>
      <c r="GD222" t="s">
        <v>193</v>
      </c>
      <c r="GE222" t="s">
        <v>193</v>
      </c>
      <c r="GF222" t="s">
        <v>193</v>
      </c>
      <c r="GG222" t="s">
        <v>193</v>
      </c>
      <c r="GH222" t="s">
        <v>193</v>
      </c>
      <c r="GI222" t="s">
        <v>193</v>
      </c>
      <c r="GJ222" t="s">
        <v>193</v>
      </c>
      <c r="GK222" t="s">
        <v>193</v>
      </c>
      <c r="GL222" t="s">
        <v>193</v>
      </c>
      <c r="GM222" t="s">
        <v>193</v>
      </c>
      <c r="GN222" t="s">
        <v>193</v>
      </c>
      <c r="GO222" t="s">
        <v>193</v>
      </c>
      <c r="GP222" t="s">
        <v>193</v>
      </c>
      <c r="GQ222" t="s">
        <v>193</v>
      </c>
      <c r="GR222" t="s">
        <v>193</v>
      </c>
      <c r="GS222" t="s">
        <v>193</v>
      </c>
      <c r="GT222" t="s">
        <v>193</v>
      </c>
      <c r="GU222" t="s">
        <v>193</v>
      </c>
      <c r="GV222" t="s">
        <v>193</v>
      </c>
      <c r="GW222" t="s">
        <v>193</v>
      </c>
      <c r="GX222" t="s">
        <v>193</v>
      </c>
      <c r="GY222" t="s">
        <v>193</v>
      </c>
      <c r="GZ222" t="s">
        <v>193</v>
      </c>
      <c r="HA222" t="s">
        <v>193</v>
      </c>
      <c r="HB222" t="s">
        <v>193</v>
      </c>
      <c r="HC222" t="s">
        <v>193</v>
      </c>
      <c r="HD222" t="s">
        <v>193</v>
      </c>
      <c r="HE222" t="s">
        <v>193</v>
      </c>
      <c r="HF222" t="s">
        <v>193</v>
      </c>
      <c r="HG222" t="s">
        <v>193</v>
      </c>
      <c r="HH222" t="s">
        <v>193</v>
      </c>
      <c r="HI222" t="s">
        <v>193</v>
      </c>
      <c r="HJ222" t="s">
        <v>193</v>
      </c>
      <c r="HK222" t="s">
        <v>193</v>
      </c>
      <c r="HL222" t="s">
        <v>193</v>
      </c>
      <c r="HM222" t="s">
        <v>193</v>
      </c>
      <c r="HN222" t="s">
        <v>193</v>
      </c>
      <c r="HO222" t="s">
        <v>193</v>
      </c>
      <c r="HP222" t="s">
        <v>193</v>
      </c>
      <c r="HQ222" t="s">
        <v>193</v>
      </c>
      <c r="HR222" t="s">
        <v>193</v>
      </c>
      <c r="HS222" t="s">
        <v>193</v>
      </c>
      <c r="HT222" t="s">
        <v>193</v>
      </c>
      <c r="HU222" t="s">
        <v>193</v>
      </c>
      <c r="HV222" t="s">
        <v>193</v>
      </c>
      <c r="HW222" t="s">
        <v>193</v>
      </c>
      <c r="HX222" t="s">
        <v>193</v>
      </c>
      <c r="HY222" t="s">
        <v>193</v>
      </c>
      <c r="HZ222" t="s">
        <v>193</v>
      </c>
      <c r="IA222" t="s">
        <v>193</v>
      </c>
      <c r="IB222" t="s">
        <v>193</v>
      </c>
      <c r="IC222" t="s">
        <v>193</v>
      </c>
      <c r="ID222" t="s">
        <v>193</v>
      </c>
      <c r="IE222" t="s">
        <v>193</v>
      </c>
      <c r="IF222" t="s">
        <v>193</v>
      </c>
      <c r="IG222" t="s">
        <v>109</v>
      </c>
      <c r="IH222">
        <v>500</v>
      </c>
      <c r="II222" t="s">
        <v>193</v>
      </c>
      <c r="IJ222" t="s">
        <v>193</v>
      </c>
      <c r="IK222" t="s">
        <v>193</v>
      </c>
      <c r="IL222" t="s">
        <v>193</v>
      </c>
      <c r="IM222" t="s">
        <v>193</v>
      </c>
      <c r="IN222" t="s">
        <v>193</v>
      </c>
      <c r="IO222" t="s">
        <v>193</v>
      </c>
      <c r="IP222" t="s">
        <v>193</v>
      </c>
      <c r="IQ222" t="s">
        <v>193</v>
      </c>
      <c r="IR222" t="s">
        <v>193</v>
      </c>
      <c r="IS222" t="s">
        <v>193</v>
      </c>
      <c r="IT222" t="s">
        <v>193</v>
      </c>
      <c r="IU222" t="s">
        <v>193</v>
      </c>
      <c r="IV222" t="s">
        <v>193</v>
      </c>
      <c r="IW222" t="s">
        <v>193</v>
      </c>
      <c r="IX222" t="s">
        <v>193</v>
      </c>
      <c r="IY222" t="s">
        <v>193</v>
      </c>
      <c r="IZ222" t="s">
        <v>193</v>
      </c>
      <c r="JA222" t="s">
        <v>193</v>
      </c>
      <c r="JB222" t="s">
        <v>193</v>
      </c>
      <c r="JC222" t="s">
        <v>193</v>
      </c>
      <c r="JD222" t="s">
        <v>193</v>
      </c>
      <c r="JE222" t="s">
        <v>193</v>
      </c>
      <c r="JF222" t="s">
        <v>193</v>
      </c>
      <c r="JG222" t="s">
        <v>193</v>
      </c>
      <c r="JH222" t="s">
        <v>193</v>
      </c>
      <c r="JI222" t="s">
        <v>193</v>
      </c>
      <c r="JJ222" t="s">
        <v>193</v>
      </c>
      <c r="JK222" t="s">
        <v>193</v>
      </c>
      <c r="JL222" t="s">
        <v>193</v>
      </c>
      <c r="JM222" t="s">
        <v>193</v>
      </c>
      <c r="JN222" t="s">
        <v>193</v>
      </c>
      <c r="JO222" t="s">
        <v>193</v>
      </c>
      <c r="JP222" t="s">
        <v>193</v>
      </c>
      <c r="JQ222" t="s">
        <v>193</v>
      </c>
      <c r="JR222" t="s">
        <v>114</v>
      </c>
      <c r="JS222" t="s">
        <v>193</v>
      </c>
      <c r="JT222" t="s">
        <v>193</v>
      </c>
      <c r="JU222" t="s">
        <v>193</v>
      </c>
      <c r="JV222" t="s">
        <v>193</v>
      </c>
      <c r="JW222" t="s">
        <v>193</v>
      </c>
      <c r="JX222" t="s">
        <v>193</v>
      </c>
      <c r="JY222" t="s">
        <v>193</v>
      </c>
      <c r="JZ222" t="s">
        <v>193</v>
      </c>
      <c r="KA222" t="s">
        <v>3464</v>
      </c>
      <c r="KB222">
        <v>0</v>
      </c>
      <c r="KC222">
        <v>1</v>
      </c>
      <c r="KD222">
        <v>0</v>
      </c>
      <c r="KE222">
        <v>0</v>
      </c>
      <c r="KF222">
        <v>0</v>
      </c>
      <c r="KG222">
        <v>0</v>
      </c>
      <c r="KH222">
        <v>0</v>
      </c>
      <c r="KI222">
        <v>0</v>
      </c>
      <c r="KJ222" t="s">
        <v>193</v>
      </c>
      <c r="KK222" t="s">
        <v>114</v>
      </c>
      <c r="KL222" t="s">
        <v>193</v>
      </c>
      <c r="KM222" t="s">
        <v>193</v>
      </c>
      <c r="KN222" t="s">
        <v>193</v>
      </c>
      <c r="KO222" t="s">
        <v>193</v>
      </c>
      <c r="KP222" t="s">
        <v>193</v>
      </c>
      <c r="KQ222" t="s">
        <v>193</v>
      </c>
      <c r="KR222" t="s">
        <v>193</v>
      </c>
      <c r="KS222" t="s">
        <v>193</v>
      </c>
      <c r="KT222" t="s">
        <v>193</v>
      </c>
      <c r="KU222" t="s">
        <v>193</v>
      </c>
      <c r="KV222" t="s">
        <v>193</v>
      </c>
      <c r="KW222" t="s">
        <v>193</v>
      </c>
      <c r="KX222" t="s">
        <v>193</v>
      </c>
      <c r="KY222" t="s">
        <v>193</v>
      </c>
      <c r="KZ222" t="s">
        <v>193</v>
      </c>
      <c r="LA222" t="s">
        <v>193</v>
      </c>
      <c r="LB222" t="s">
        <v>193</v>
      </c>
      <c r="LC222" t="s">
        <v>193</v>
      </c>
      <c r="LD222" t="s">
        <v>193</v>
      </c>
      <c r="LE222" t="s">
        <v>193</v>
      </c>
      <c r="LF222" t="s">
        <v>193</v>
      </c>
      <c r="LG222" t="s">
        <v>193</v>
      </c>
      <c r="LH222" t="s">
        <v>193</v>
      </c>
      <c r="LI222" t="s">
        <v>193</v>
      </c>
      <c r="LJ222" t="s">
        <v>193</v>
      </c>
      <c r="LK222" t="s">
        <v>193</v>
      </c>
      <c r="LL222" t="s">
        <v>193</v>
      </c>
      <c r="LM222" t="s">
        <v>193</v>
      </c>
      <c r="LN222" t="s">
        <v>193</v>
      </c>
      <c r="LO222" t="s">
        <v>193</v>
      </c>
      <c r="LP222" t="s">
        <v>193</v>
      </c>
      <c r="LQ222" t="s">
        <v>193</v>
      </c>
      <c r="LR222" t="s">
        <v>193</v>
      </c>
      <c r="LS222" t="s">
        <v>193</v>
      </c>
      <c r="LT222" t="s">
        <v>193</v>
      </c>
      <c r="LU222" t="s">
        <v>193</v>
      </c>
      <c r="LV222" t="s">
        <v>193</v>
      </c>
      <c r="LW222" t="s">
        <v>193</v>
      </c>
      <c r="LX222" t="s">
        <v>193</v>
      </c>
      <c r="LY222" t="s">
        <v>193</v>
      </c>
      <c r="LZ222" t="s">
        <v>193</v>
      </c>
      <c r="MA222" t="s">
        <v>193</v>
      </c>
      <c r="MB222" t="s">
        <v>193</v>
      </c>
      <c r="MC222" t="s">
        <v>193</v>
      </c>
      <c r="MD222" t="s">
        <v>193</v>
      </c>
      <c r="ME222" t="s">
        <v>193</v>
      </c>
      <c r="MF222" t="s">
        <v>193</v>
      </c>
      <c r="MG222" t="s">
        <v>193</v>
      </c>
      <c r="MH222" t="s">
        <v>193</v>
      </c>
      <c r="MI222" t="s">
        <v>193</v>
      </c>
      <c r="MJ222" t="s">
        <v>193</v>
      </c>
      <c r="MK222" t="s">
        <v>193</v>
      </c>
      <c r="ML222" t="s">
        <v>193</v>
      </c>
      <c r="MM222" t="s">
        <v>193</v>
      </c>
      <c r="MN222" t="s">
        <v>193</v>
      </c>
      <c r="MO222" t="s">
        <v>193</v>
      </c>
      <c r="MP222" t="s">
        <v>193</v>
      </c>
      <c r="MQ222" t="s">
        <v>193</v>
      </c>
      <c r="MR222" t="s">
        <v>193</v>
      </c>
      <c r="MS222" t="s">
        <v>193</v>
      </c>
      <c r="MT222" t="s">
        <v>193</v>
      </c>
      <c r="MU222" t="s">
        <v>193</v>
      </c>
      <c r="MV222" t="s">
        <v>193</v>
      </c>
      <c r="MW222" t="s">
        <v>193</v>
      </c>
      <c r="MX222" t="s">
        <v>193</v>
      </c>
      <c r="MY222" t="s">
        <v>193</v>
      </c>
      <c r="MZ222" t="s">
        <v>193</v>
      </c>
      <c r="NA222" t="s">
        <v>4587</v>
      </c>
      <c r="NB222" t="s">
        <v>193</v>
      </c>
      <c r="NC222">
        <v>195584631</v>
      </c>
      <c r="ND222" t="s">
        <v>3733</v>
      </c>
      <c r="NE222" t="s">
        <v>4588</v>
      </c>
      <c r="NF222" t="s">
        <v>193</v>
      </c>
      <c r="NG222" t="s">
        <v>699</v>
      </c>
      <c r="NH222" t="s">
        <v>700</v>
      </c>
      <c r="NI222" t="s">
        <v>611</v>
      </c>
      <c r="NJ222" t="s">
        <v>193</v>
      </c>
      <c r="NK222">
        <v>20</v>
      </c>
    </row>
    <row r="223" spans="1:375" x14ac:dyDescent="0.35">
      <c r="A223" t="s">
        <v>4589</v>
      </c>
      <c r="B223" t="s">
        <v>4590</v>
      </c>
      <c r="C223" t="s">
        <v>3355</v>
      </c>
      <c r="D223" t="s">
        <v>3870</v>
      </c>
      <c r="E223" t="s">
        <v>193</v>
      </c>
      <c r="F223" t="s">
        <v>193</v>
      </c>
      <c r="G223" t="s">
        <v>193</v>
      </c>
      <c r="H223" t="s">
        <v>3355</v>
      </c>
      <c r="I223" t="s">
        <v>161</v>
      </c>
      <c r="J223" t="s">
        <v>193</v>
      </c>
      <c r="K223" t="s">
        <v>162</v>
      </c>
      <c r="L223" t="s">
        <v>161</v>
      </c>
      <c r="M223" t="s">
        <v>161</v>
      </c>
      <c r="N223" t="s">
        <v>163</v>
      </c>
      <c r="O223" t="s">
        <v>193</v>
      </c>
      <c r="P223" t="s">
        <v>198</v>
      </c>
      <c r="Q223" t="s">
        <v>163</v>
      </c>
      <c r="R223" t="s">
        <v>163</v>
      </c>
      <c r="S223" t="s">
        <v>164</v>
      </c>
      <c r="T223" t="s">
        <v>165</v>
      </c>
      <c r="U223" t="s">
        <v>166</v>
      </c>
      <c r="V223" t="s">
        <v>165</v>
      </c>
      <c r="W223" t="s">
        <v>228</v>
      </c>
      <c r="X223" t="s">
        <v>229</v>
      </c>
      <c r="Y223" t="s">
        <v>228</v>
      </c>
      <c r="Z223" t="s">
        <v>165</v>
      </c>
      <c r="AA223" t="s">
        <v>193</v>
      </c>
      <c r="AB223" t="s">
        <v>563</v>
      </c>
      <c r="AC223" t="s">
        <v>165</v>
      </c>
      <c r="AD223" t="s">
        <v>165</v>
      </c>
      <c r="AE223" t="s">
        <v>167</v>
      </c>
      <c r="AF223" t="s">
        <v>193</v>
      </c>
      <c r="AG223" t="s">
        <v>165</v>
      </c>
      <c r="AH223" t="s">
        <v>167</v>
      </c>
      <c r="AI223" t="s">
        <v>167</v>
      </c>
      <c r="AJ223" t="s">
        <v>536</v>
      </c>
      <c r="AK223" t="s">
        <v>490</v>
      </c>
      <c r="AL223" t="s">
        <v>109</v>
      </c>
      <c r="AM223" t="s">
        <v>193</v>
      </c>
      <c r="AN223" t="s">
        <v>109</v>
      </c>
      <c r="AO223" t="s">
        <v>193</v>
      </c>
      <c r="AP223" t="s">
        <v>491</v>
      </c>
      <c r="AQ223" t="s">
        <v>193</v>
      </c>
      <c r="AR223" t="s">
        <v>193</v>
      </c>
      <c r="AS223" t="s">
        <v>492</v>
      </c>
      <c r="AT223" t="s">
        <v>193</v>
      </c>
      <c r="AU223" t="s">
        <v>3502</v>
      </c>
      <c r="AV223">
        <v>0</v>
      </c>
      <c r="AW223">
        <v>0</v>
      </c>
      <c r="AX223">
        <v>1</v>
      </c>
      <c r="AY223">
        <v>0</v>
      </c>
      <c r="AZ223">
        <v>0</v>
      </c>
      <c r="BA223">
        <v>0</v>
      </c>
      <c r="BB223">
        <v>0</v>
      </c>
      <c r="BC223" t="s">
        <v>4014</v>
      </c>
      <c r="BD223" t="s">
        <v>3502</v>
      </c>
      <c r="BE223" t="s">
        <v>112</v>
      </c>
      <c r="BF223">
        <v>1</v>
      </c>
      <c r="BG223">
        <v>0</v>
      </c>
      <c r="BH223">
        <v>0</v>
      </c>
      <c r="BI223">
        <v>0</v>
      </c>
      <c r="BJ223">
        <v>0</v>
      </c>
      <c r="BK223">
        <v>0</v>
      </c>
      <c r="BL223">
        <v>0</v>
      </c>
      <c r="BM223">
        <v>0</v>
      </c>
      <c r="BN223">
        <v>0</v>
      </c>
      <c r="BO223">
        <v>0</v>
      </c>
      <c r="BP223" t="s">
        <v>193</v>
      </c>
      <c r="BQ223" t="s">
        <v>113</v>
      </c>
      <c r="BR223" t="s">
        <v>501</v>
      </c>
      <c r="BS223" t="s">
        <v>193</v>
      </c>
      <c r="BT223" t="s">
        <v>193</v>
      </c>
      <c r="BU223" t="s">
        <v>193</v>
      </c>
      <c r="BV223" t="s">
        <v>193</v>
      </c>
      <c r="BW223" t="s">
        <v>193</v>
      </c>
      <c r="BX223" t="s">
        <v>193</v>
      </c>
      <c r="BY223" t="s">
        <v>193</v>
      </c>
      <c r="BZ223" t="s">
        <v>193</v>
      </c>
      <c r="CA223" t="s">
        <v>193</v>
      </c>
      <c r="CB223" t="s">
        <v>193</v>
      </c>
      <c r="CC223" t="s">
        <v>193</v>
      </c>
      <c r="CD223" t="s">
        <v>193</v>
      </c>
      <c r="CE223" t="s">
        <v>193</v>
      </c>
      <c r="CF223" t="s">
        <v>193</v>
      </c>
      <c r="CG223" t="s">
        <v>193</v>
      </c>
      <c r="CH223" t="s">
        <v>193</v>
      </c>
      <c r="CI223" t="s">
        <v>193</v>
      </c>
      <c r="CJ223" t="s">
        <v>193</v>
      </c>
      <c r="CK223" t="s">
        <v>193</v>
      </c>
      <c r="CL223" t="s">
        <v>193</v>
      </c>
      <c r="CM223" t="s">
        <v>193</v>
      </c>
      <c r="CN223" t="s">
        <v>193</v>
      </c>
      <c r="CO223" t="s">
        <v>193</v>
      </c>
      <c r="CP223" t="s">
        <v>193</v>
      </c>
      <c r="CQ223" t="s">
        <v>193</v>
      </c>
      <c r="CR223" t="s">
        <v>193</v>
      </c>
      <c r="CS223" t="s">
        <v>193</v>
      </c>
      <c r="CT223" t="s">
        <v>193</v>
      </c>
      <c r="CU223" t="s">
        <v>193</v>
      </c>
      <c r="CV223" t="s">
        <v>193</v>
      </c>
      <c r="CW223" t="s">
        <v>193</v>
      </c>
      <c r="CX223" t="s">
        <v>193</v>
      </c>
      <c r="CY223" t="s">
        <v>193</v>
      </c>
      <c r="CZ223" t="s">
        <v>193</v>
      </c>
      <c r="DA223" t="s">
        <v>193</v>
      </c>
      <c r="DB223" t="s">
        <v>193</v>
      </c>
      <c r="DC223" t="s">
        <v>193</v>
      </c>
      <c r="DD223" t="s">
        <v>193</v>
      </c>
      <c r="DE223" t="s">
        <v>193</v>
      </c>
      <c r="DF223" t="s">
        <v>193</v>
      </c>
      <c r="DG223" t="s">
        <v>193</v>
      </c>
      <c r="DH223" t="s">
        <v>193</v>
      </c>
      <c r="DI223" t="s">
        <v>193</v>
      </c>
      <c r="DJ223" t="s">
        <v>193</v>
      </c>
      <c r="DK223" t="s">
        <v>193</v>
      </c>
      <c r="DL223" t="s">
        <v>193</v>
      </c>
      <c r="DM223" t="s">
        <v>193</v>
      </c>
      <c r="DN223" t="s">
        <v>193</v>
      </c>
      <c r="DO223" t="s">
        <v>193</v>
      </c>
      <c r="DP223" t="s">
        <v>193</v>
      </c>
      <c r="DQ223" t="s">
        <v>193</v>
      </c>
      <c r="DR223" t="s">
        <v>193</v>
      </c>
      <c r="DS223" t="s">
        <v>193</v>
      </c>
      <c r="DT223" t="s">
        <v>193</v>
      </c>
      <c r="DU223" t="s">
        <v>193</v>
      </c>
      <c r="DV223" t="s">
        <v>193</v>
      </c>
      <c r="DW223" t="s">
        <v>193</v>
      </c>
      <c r="DX223" t="s">
        <v>193</v>
      </c>
      <c r="DY223" t="s">
        <v>193</v>
      </c>
      <c r="DZ223" t="s">
        <v>193</v>
      </c>
      <c r="EA223" t="s">
        <v>193</v>
      </c>
      <c r="EB223" t="s">
        <v>193</v>
      </c>
      <c r="EC223" t="s">
        <v>193</v>
      </c>
      <c r="ED223" t="s">
        <v>193</v>
      </c>
      <c r="EE223" t="s">
        <v>193</v>
      </c>
      <c r="EF223" t="s">
        <v>193</v>
      </c>
      <c r="EG223" t="s">
        <v>193</v>
      </c>
      <c r="EH223" t="s">
        <v>193</v>
      </c>
      <c r="EI223" t="s">
        <v>193</v>
      </c>
      <c r="EJ223" t="s">
        <v>193</v>
      </c>
      <c r="EK223" t="s">
        <v>193</v>
      </c>
      <c r="EL223" t="s">
        <v>193</v>
      </c>
      <c r="EM223" t="s">
        <v>193</v>
      </c>
      <c r="EN223" t="s">
        <v>193</v>
      </c>
      <c r="EO223" t="s">
        <v>193</v>
      </c>
      <c r="EP223" t="s">
        <v>193</v>
      </c>
      <c r="EQ223" t="s">
        <v>193</v>
      </c>
      <c r="ER223" t="s">
        <v>193</v>
      </c>
      <c r="ES223" t="s">
        <v>193</v>
      </c>
      <c r="ET223" t="s">
        <v>193</v>
      </c>
      <c r="EU223" t="s">
        <v>193</v>
      </c>
      <c r="EV223" t="s">
        <v>193</v>
      </c>
      <c r="EW223" t="s">
        <v>193</v>
      </c>
      <c r="EX223" t="s">
        <v>193</v>
      </c>
      <c r="EY223" t="s">
        <v>193</v>
      </c>
      <c r="EZ223" t="s">
        <v>193</v>
      </c>
      <c r="FA223" t="s">
        <v>193</v>
      </c>
      <c r="FB223" t="s">
        <v>193</v>
      </c>
      <c r="FC223" t="s">
        <v>193</v>
      </c>
      <c r="FD223" t="s">
        <v>193</v>
      </c>
      <c r="FE223" t="s">
        <v>193</v>
      </c>
      <c r="FF223" t="s">
        <v>193</v>
      </c>
      <c r="FG223" t="s">
        <v>193</v>
      </c>
      <c r="FH223" t="s">
        <v>193</v>
      </c>
      <c r="FI223" t="s">
        <v>193</v>
      </c>
      <c r="FJ223" t="s">
        <v>193</v>
      </c>
      <c r="FK223" t="s">
        <v>193</v>
      </c>
      <c r="FL223" t="s">
        <v>193</v>
      </c>
      <c r="FM223" t="s">
        <v>193</v>
      </c>
      <c r="FN223" t="s">
        <v>193</v>
      </c>
      <c r="FO223" t="s">
        <v>193</v>
      </c>
      <c r="FP223" t="s">
        <v>193</v>
      </c>
      <c r="FQ223" t="s">
        <v>193</v>
      </c>
      <c r="FR223" t="s">
        <v>193</v>
      </c>
      <c r="FS223" t="s">
        <v>193</v>
      </c>
      <c r="FT223" t="s">
        <v>193</v>
      </c>
      <c r="FU223" t="s">
        <v>193</v>
      </c>
      <c r="FV223" t="s">
        <v>193</v>
      </c>
      <c r="FW223" t="s">
        <v>193</v>
      </c>
      <c r="FX223" t="s">
        <v>193</v>
      </c>
      <c r="FY223" t="s">
        <v>193</v>
      </c>
      <c r="FZ223" t="s">
        <v>193</v>
      </c>
      <c r="GA223" t="s">
        <v>193</v>
      </c>
      <c r="GB223" t="s">
        <v>193</v>
      </c>
      <c r="GC223" t="s">
        <v>193</v>
      </c>
      <c r="GD223" t="s">
        <v>193</v>
      </c>
      <c r="GE223" t="s">
        <v>193</v>
      </c>
      <c r="GF223" t="s">
        <v>193</v>
      </c>
      <c r="GG223" t="s">
        <v>193</v>
      </c>
      <c r="GH223" t="s">
        <v>193</v>
      </c>
      <c r="GI223" t="s">
        <v>193</v>
      </c>
      <c r="GJ223" t="s">
        <v>193</v>
      </c>
      <c r="GK223" t="s">
        <v>193</v>
      </c>
      <c r="GL223" t="s">
        <v>193</v>
      </c>
      <c r="GM223" t="s">
        <v>193</v>
      </c>
      <c r="GN223" t="s">
        <v>193</v>
      </c>
      <c r="GO223" t="s">
        <v>193</v>
      </c>
      <c r="GP223" t="s">
        <v>193</v>
      </c>
      <c r="GQ223" t="s">
        <v>193</v>
      </c>
      <c r="GR223" t="s">
        <v>193</v>
      </c>
      <c r="GS223" t="s">
        <v>193</v>
      </c>
      <c r="GT223" t="s">
        <v>193</v>
      </c>
      <c r="GU223" t="s">
        <v>193</v>
      </c>
      <c r="GV223" t="s">
        <v>193</v>
      </c>
      <c r="GW223" t="s">
        <v>193</v>
      </c>
      <c r="GX223" t="s">
        <v>193</v>
      </c>
      <c r="GY223" t="s">
        <v>193</v>
      </c>
      <c r="GZ223" t="s">
        <v>193</v>
      </c>
      <c r="HA223" t="s">
        <v>193</v>
      </c>
      <c r="HB223" t="s">
        <v>193</v>
      </c>
      <c r="HC223" t="s">
        <v>193</v>
      </c>
      <c r="HD223" t="s">
        <v>193</v>
      </c>
      <c r="HE223" t="s">
        <v>193</v>
      </c>
      <c r="HF223" t="s">
        <v>193</v>
      </c>
      <c r="HG223" t="s">
        <v>193</v>
      </c>
      <c r="HH223" t="s">
        <v>193</v>
      </c>
      <c r="HI223" t="s">
        <v>193</v>
      </c>
      <c r="HJ223" t="s">
        <v>193</v>
      </c>
      <c r="HK223" t="s">
        <v>193</v>
      </c>
      <c r="HL223" t="s">
        <v>193</v>
      </c>
      <c r="HM223" t="s">
        <v>193</v>
      </c>
      <c r="HN223" t="s">
        <v>193</v>
      </c>
      <c r="HO223" t="s">
        <v>193</v>
      </c>
      <c r="HP223" t="s">
        <v>193</v>
      </c>
      <c r="HQ223" t="s">
        <v>193</v>
      </c>
      <c r="HR223" t="s">
        <v>193</v>
      </c>
      <c r="HS223" t="s">
        <v>193</v>
      </c>
      <c r="HT223" t="s">
        <v>193</v>
      </c>
      <c r="HU223" t="s">
        <v>193</v>
      </c>
      <c r="HV223" t="s">
        <v>193</v>
      </c>
      <c r="HW223" t="s">
        <v>193</v>
      </c>
      <c r="HX223" t="s">
        <v>193</v>
      </c>
      <c r="HY223" t="s">
        <v>193</v>
      </c>
      <c r="HZ223" t="s">
        <v>193</v>
      </c>
      <c r="IA223" t="s">
        <v>193</v>
      </c>
      <c r="IB223" t="s">
        <v>193</v>
      </c>
      <c r="IC223" t="s">
        <v>193</v>
      </c>
      <c r="ID223" t="s">
        <v>193</v>
      </c>
      <c r="IE223" t="s">
        <v>193</v>
      </c>
      <c r="IF223" t="s">
        <v>193</v>
      </c>
      <c r="IG223" t="s">
        <v>109</v>
      </c>
      <c r="IH223">
        <v>750</v>
      </c>
      <c r="II223" t="s">
        <v>193</v>
      </c>
      <c r="IJ223" t="s">
        <v>193</v>
      </c>
      <c r="IK223" t="s">
        <v>193</v>
      </c>
      <c r="IL223" t="s">
        <v>193</v>
      </c>
      <c r="IM223" t="s">
        <v>193</v>
      </c>
      <c r="IN223" t="s">
        <v>193</v>
      </c>
      <c r="IO223" t="s">
        <v>193</v>
      </c>
      <c r="IP223" t="s">
        <v>193</v>
      </c>
      <c r="IQ223" t="s">
        <v>193</v>
      </c>
      <c r="IR223" t="s">
        <v>193</v>
      </c>
      <c r="IS223" t="s">
        <v>193</v>
      </c>
      <c r="IT223" t="s">
        <v>193</v>
      </c>
      <c r="IU223" t="s">
        <v>193</v>
      </c>
      <c r="IV223" t="s">
        <v>193</v>
      </c>
      <c r="IW223" t="s">
        <v>193</v>
      </c>
      <c r="IX223" t="s">
        <v>193</v>
      </c>
      <c r="IY223" t="s">
        <v>193</v>
      </c>
      <c r="IZ223" t="s">
        <v>193</v>
      </c>
      <c r="JA223" t="s">
        <v>193</v>
      </c>
      <c r="JB223" t="s">
        <v>193</v>
      </c>
      <c r="JC223" t="s">
        <v>193</v>
      </c>
      <c r="JD223" t="s">
        <v>193</v>
      </c>
      <c r="JE223" t="s">
        <v>193</v>
      </c>
      <c r="JF223" t="s">
        <v>193</v>
      </c>
      <c r="JG223" t="s">
        <v>193</v>
      </c>
      <c r="JH223" t="s">
        <v>193</v>
      </c>
      <c r="JI223" t="s">
        <v>193</v>
      </c>
      <c r="JJ223" t="s">
        <v>193</v>
      </c>
      <c r="JK223" t="s">
        <v>193</v>
      </c>
      <c r="JL223" t="s">
        <v>193</v>
      </c>
      <c r="JM223" t="s">
        <v>193</v>
      </c>
      <c r="JN223" t="s">
        <v>193</v>
      </c>
      <c r="JO223" t="s">
        <v>193</v>
      </c>
      <c r="JP223" t="s">
        <v>193</v>
      </c>
      <c r="JQ223" t="s">
        <v>193</v>
      </c>
      <c r="JR223" t="s">
        <v>114</v>
      </c>
      <c r="JS223" t="s">
        <v>193</v>
      </c>
      <c r="JT223" t="s">
        <v>193</v>
      </c>
      <c r="JU223" t="s">
        <v>193</v>
      </c>
      <c r="JV223" t="s">
        <v>193</v>
      </c>
      <c r="JW223" t="s">
        <v>193</v>
      </c>
      <c r="JX223" t="s">
        <v>193</v>
      </c>
      <c r="JY223" t="s">
        <v>193</v>
      </c>
      <c r="JZ223" t="s">
        <v>193</v>
      </c>
      <c r="KA223" t="s">
        <v>3426</v>
      </c>
      <c r="KB223">
        <v>0</v>
      </c>
      <c r="KC223">
        <v>0</v>
      </c>
      <c r="KD223">
        <v>0</v>
      </c>
      <c r="KE223">
        <v>0</v>
      </c>
      <c r="KF223">
        <v>0</v>
      </c>
      <c r="KG223">
        <v>1</v>
      </c>
      <c r="KH223">
        <v>0</v>
      </c>
      <c r="KI223">
        <v>0</v>
      </c>
      <c r="KJ223" t="s">
        <v>193</v>
      </c>
      <c r="KK223" t="s">
        <v>114</v>
      </c>
      <c r="KL223" t="s">
        <v>193</v>
      </c>
      <c r="KM223" t="s">
        <v>193</v>
      </c>
      <c r="KN223" t="s">
        <v>193</v>
      </c>
      <c r="KO223" t="s">
        <v>193</v>
      </c>
      <c r="KP223" t="s">
        <v>193</v>
      </c>
      <c r="KQ223" t="s">
        <v>193</v>
      </c>
      <c r="KR223" t="s">
        <v>193</v>
      </c>
      <c r="KS223" t="s">
        <v>193</v>
      </c>
      <c r="KT223" t="s">
        <v>193</v>
      </c>
      <c r="KU223" t="s">
        <v>193</v>
      </c>
      <c r="KV223" t="s">
        <v>193</v>
      </c>
      <c r="KW223" t="s">
        <v>193</v>
      </c>
      <c r="KX223" t="s">
        <v>193</v>
      </c>
      <c r="KY223" t="s">
        <v>193</v>
      </c>
      <c r="KZ223" t="s">
        <v>193</v>
      </c>
      <c r="LA223" t="s">
        <v>193</v>
      </c>
      <c r="LB223" t="s">
        <v>193</v>
      </c>
      <c r="LC223" t="s">
        <v>193</v>
      </c>
      <c r="LD223" t="s">
        <v>193</v>
      </c>
      <c r="LE223" t="s">
        <v>193</v>
      </c>
      <c r="LF223" t="s">
        <v>193</v>
      </c>
      <c r="LG223" t="s">
        <v>193</v>
      </c>
      <c r="LH223" t="s">
        <v>193</v>
      </c>
      <c r="LI223" t="s">
        <v>193</v>
      </c>
      <c r="LJ223" t="s">
        <v>193</v>
      </c>
      <c r="LK223" t="s">
        <v>193</v>
      </c>
      <c r="LL223" t="s">
        <v>193</v>
      </c>
      <c r="LM223" t="s">
        <v>193</v>
      </c>
      <c r="LN223" t="s">
        <v>193</v>
      </c>
      <c r="LO223" t="s">
        <v>193</v>
      </c>
      <c r="LP223" t="s">
        <v>193</v>
      </c>
      <c r="LQ223" t="s">
        <v>193</v>
      </c>
      <c r="LR223" t="s">
        <v>193</v>
      </c>
      <c r="LS223" t="s">
        <v>193</v>
      </c>
      <c r="LT223" t="s">
        <v>193</v>
      </c>
      <c r="LU223" t="s">
        <v>193</v>
      </c>
      <c r="LV223" t="s">
        <v>193</v>
      </c>
      <c r="LW223" t="s">
        <v>193</v>
      </c>
      <c r="LX223" t="s">
        <v>193</v>
      </c>
      <c r="LY223" t="s">
        <v>193</v>
      </c>
      <c r="LZ223" t="s">
        <v>193</v>
      </c>
      <c r="MA223" t="s">
        <v>193</v>
      </c>
      <c r="MB223" t="s">
        <v>193</v>
      </c>
      <c r="MC223" t="s">
        <v>193</v>
      </c>
      <c r="MD223" t="s">
        <v>193</v>
      </c>
      <c r="ME223" t="s">
        <v>193</v>
      </c>
      <c r="MF223" t="s">
        <v>193</v>
      </c>
      <c r="MG223" t="s">
        <v>193</v>
      </c>
      <c r="MH223" t="s">
        <v>193</v>
      </c>
      <c r="MI223" t="s">
        <v>193</v>
      </c>
      <c r="MJ223" t="s">
        <v>193</v>
      </c>
      <c r="MK223" t="s">
        <v>193</v>
      </c>
      <c r="ML223" t="s">
        <v>193</v>
      </c>
      <c r="MM223" t="s">
        <v>193</v>
      </c>
      <c r="MN223" t="s">
        <v>193</v>
      </c>
      <c r="MO223" t="s">
        <v>193</v>
      </c>
      <c r="MP223" t="s">
        <v>193</v>
      </c>
      <c r="MQ223" t="s">
        <v>193</v>
      </c>
      <c r="MR223" t="s">
        <v>193</v>
      </c>
      <c r="MS223" t="s">
        <v>193</v>
      </c>
      <c r="MT223" t="s">
        <v>193</v>
      </c>
      <c r="MU223" t="s">
        <v>193</v>
      </c>
      <c r="MV223" t="s">
        <v>193</v>
      </c>
      <c r="MW223" t="s">
        <v>193</v>
      </c>
      <c r="MX223" t="s">
        <v>193</v>
      </c>
      <c r="MY223" t="s">
        <v>193</v>
      </c>
      <c r="MZ223" t="s">
        <v>193</v>
      </c>
      <c r="NA223" t="s">
        <v>4591</v>
      </c>
      <c r="NB223" t="s">
        <v>193</v>
      </c>
      <c r="NC223">
        <v>195584633</v>
      </c>
      <c r="ND223" t="s">
        <v>3734</v>
      </c>
      <c r="NE223" t="s">
        <v>4592</v>
      </c>
      <c r="NF223" t="s">
        <v>193</v>
      </c>
      <c r="NG223" t="s">
        <v>699</v>
      </c>
      <c r="NH223" t="s">
        <v>700</v>
      </c>
      <c r="NI223" t="s">
        <v>611</v>
      </c>
      <c r="NJ223" t="s">
        <v>193</v>
      </c>
      <c r="NK223">
        <v>21</v>
      </c>
    </row>
    <row r="224" spans="1:375" x14ac:dyDescent="0.35">
      <c r="A224" t="s">
        <v>4593</v>
      </c>
      <c r="B224" t="s">
        <v>4594</v>
      </c>
      <c r="C224" t="s">
        <v>3355</v>
      </c>
      <c r="D224" t="s">
        <v>3870</v>
      </c>
      <c r="E224" t="s">
        <v>193</v>
      </c>
      <c r="F224" t="s">
        <v>193</v>
      </c>
      <c r="G224" t="s">
        <v>193</v>
      </c>
      <c r="H224" t="s">
        <v>3355</v>
      </c>
      <c r="I224" t="s">
        <v>161</v>
      </c>
      <c r="J224" t="s">
        <v>193</v>
      </c>
      <c r="K224" t="s">
        <v>162</v>
      </c>
      <c r="L224" t="s">
        <v>161</v>
      </c>
      <c r="M224" t="s">
        <v>161</v>
      </c>
      <c r="N224" t="s">
        <v>163</v>
      </c>
      <c r="O224" t="s">
        <v>193</v>
      </c>
      <c r="P224" t="s">
        <v>198</v>
      </c>
      <c r="Q224" t="s">
        <v>163</v>
      </c>
      <c r="R224" t="s">
        <v>163</v>
      </c>
      <c r="S224" t="s">
        <v>164</v>
      </c>
      <c r="T224" t="s">
        <v>165</v>
      </c>
      <c r="U224" t="s">
        <v>166</v>
      </c>
      <c r="V224" t="s">
        <v>165</v>
      </c>
      <c r="W224" t="s">
        <v>228</v>
      </c>
      <c r="X224" t="s">
        <v>229</v>
      </c>
      <c r="Y224" t="s">
        <v>228</v>
      </c>
      <c r="Z224" t="s">
        <v>165</v>
      </c>
      <c r="AA224" t="s">
        <v>193</v>
      </c>
      <c r="AB224" t="s">
        <v>563</v>
      </c>
      <c r="AC224" t="s">
        <v>165</v>
      </c>
      <c r="AD224" t="s">
        <v>165</v>
      </c>
      <c r="AE224" t="s">
        <v>167</v>
      </c>
      <c r="AF224" t="s">
        <v>193</v>
      </c>
      <c r="AG224" t="s">
        <v>165</v>
      </c>
      <c r="AH224" t="s">
        <v>167</v>
      </c>
      <c r="AI224" t="s">
        <v>167</v>
      </c>
      <c r="AJ224" t="s">
        <v>536</v>
      </c>
      <c r="AK224" t="s">
        <v>490</v>
      </c>
      <c r="AL224" t="s">
        <v>109</v>
      </c>
      <c r="AM224" t="s">
        <v>193</v>
      </c>
      <c r="AN224" t="s">
        <v>109</v>
      </c>
      <c r="AO224" t="s">
        <v>193</v>
      </c>
      <c r="AP224" t="s">
        <v>491</v>
      </c>
      <c r="AQ224" t="s">
        <v>193</v>
      </c>
      <c r="AR224" t="s">
        <v>193</v>
      </c>
      <c r="AS224" t="s">
        <v>496</v>
      </c>
      <c r="AT224" t="s">
        <v>193</v>
      </c>
      <c r="AU224" t="s">
        <v>3350</v>
      </c>
      <c r="AV224">
        <v>0</v>
      </c>
      <c r="AW224">
        <v>0</v>
      </c>
      <c r="AX224">
        <v>0</v>
      </c>
      <c r="AY224">
        <v>0</v>
      </c>
      <c r="AZ224">
        <v>0</v>
      </c>
      <c r="BA224">
        <v>1</v>
      </c>
      <c r="BB224">
        <v>0</v>
      </c>
      <c r="BC224" t="s">
        <v>3871</v>
      </c>
      <c r="BD224" t="s">
        <v>3350</v>
      </c>
      <c r="BE224" t="s">
        <v>112</v>
      </c>
      <c r="BF224">
        <v>1</v>
      </c>
      <c r="BG224">
        <v>0</v>
      </c>
      <c r="BH224">
        <v>0</v>
      </c>
      <c r="BI224">
        <v>0</v>
      </c>
      <c r="BJ224">
        <v>0</v>
      </c>
      <c r="BK224">
        <v>0</v>
      </c>
      <c r="BL224">
        <v>0</v>
      </c>
      <c r="BM224">
        <v>0</v>
      </c>
      <c r="BN224">
        <v>0</v>
      </c>
      <c r="BO224">
        <v>0</v>
      </c>
      <c r="BP224" t="s">
        <v>193</v>
      </c>
      <c r="BQ224" t="s">
        <v>113</v>
      </c>
      <c r="BR224" t="s">
        <v>501</v>
      </c>
      <c r="BS224" t="s">
        <v>193</v>
      </c>
      <c r="BT224" t="s">
        <v>193</v>
      </c>
      <c r="BU224" t="s">
        <v>193</v>
      </c>
      <c r="BV224" t="s">
        <v>193</v>
      </c>
      <c r="BW224" t="s">
        <v>193</v>
      </c>
      <c r="BX224" t="s">
        <v>193</v>
      </c>
      <c r="BY224" t="s">
        <v>193</v>
      </c>
      <c r="BZ224" t="s">
        <v>193</v>
      </c>
      <c r="CA224" t="s">
        <v>193</v>
      </c>
      <c r="CB224" t="s">
        <v>193</v>
      </c>
      <c r="CC224" t="s">
        <v>193</v>
      </c>
      <c r="CD224" t="s">
        <v>193</v>
      </c>
      <c r="CE224" t="s">
        <v>193</v>
      </c>
      <c r="CF224" t="s">
        <v>193</v>
      </c>
      <c r="CG224" t="s">
        <v>193</v>
      </c>
      <c r="CH224" t="s">
        <v>193</v>
      </c>
      <c r="CI224" t="s">
        <v>193</v>
      </c>
      <c r="CJ224" t="s">
        <v>193</v>
      </c>
      <c r="CK224" t="s">
        <v>193</v>
      </c>
      <c r="CL224" t="s">
        <v>193</v>
      </c>
      <c r="CM224" t="s">
        <v>193</v>
      </c>
      <c r="CN224" t="s">
        <v>193</v>
      </c>
      <c r="CO224" t="s">
        <v>193</v>
      </c>
      <c r="CP224" t="s">
        <v>193</v>
      </c>
      <c r="CQ224" t="s">
        <v>193</v>
      </c>
      <c r="CR224" t="s">
        <v>193</v>
      </c>
      <c r="CS224" t="s">
        <v>193</v>
      </c>
      <c r="CT224" t="s">
        <v>193</v>
      </c>
      <c r="CU224" t="s">
        <v>193</v>
      </c>
      <c r="CV224" t="s">
        <v>193</v>
      </c>
      <c r="CW224" t="s">
        <v>193</v>
      </c>
      <c r="CX224" t="s">
        <v>193</v>
      </c>
      <c r="CY224" t="s">
        <v>193</v>
      </c>
      <c r="CZ224" t="s">
        <v>193</v>
      </c>
      <c r="DA224" t="s">
        <v>193</v>
      </c>
      <c r="DB224" t="s">
        <v>193</v>
      </c>
      <c r="DC224" t="s">
        <v>193</v>
      </c>
      <c r="DD224" t="s">
        <v>193</v>
      </c>
      <c r="DE224" t="s">
        <v>193</v>
      </c>
      <c r="DF224" t="s">
        <v>193</v>
      </c>
      <c r="DG224" t="s">
        <v>193</v>
      </c>
      <c r="DH224" t="s">
        <v>193</v>
      </c>
      <c r="DI224" t="s">
        <v>193</v>
      </c>
      <c r="DJ224" t="s">
        <v>193</v>
      </c>
      <c r="DK224" t="s">
        <v>193</v>
      </c>
      <c r="DL224" t="s">
        <v>193</v>
      </c>
      <c r="DM224" t="s">
        <v>193</v>
      </c>
      <c r="DN224" t="s">
        <v>193</v>
      </c>
      <c r="DO224" t="s">
        <v>193</v>
      </c>
      <c r="DP224" t="s">
        <v>193</v>
      </c>
      <c r="DQ224" t="s">
        <v>193</v>
      </c>
      <c r="DR224" t="s">
        <v>193</v>
      </c>
      <c r="DS224" t="s">
        <v>193</v>
      </c>
      <c r="DT224" t="s">
        <v>193</v>
      </c>
      <c r="DU224" t="s">
        <v>193</v>
      </c>
      <c r="DV224" t="s">
        <v>193</v>
      </c>
      <c r="DW224" t="s">
        <v>193</v>
      </c>
      <c r="DX224" t="s">
        <v>193</v>
      </c>
      <c r="DY224" t="s">
        <v>193</v>
      </c>
      <c r="DZ224" t="s">
        <v>193</v>
      </c>
      <c r="EA224" t="s">
        <v>193</v>
      </c>
      <c r="EB224" t="s">
        <v>193</v>
      </c>
      <c r="EC224" t="s">
        <v>193</v>
      </c>
      <c r="ED224" t="s">
        <v>193</v>
      </c>
      <c r="EE224" t="s">
        <v>193</v>
      </c>
      <c r="EF224" t="s">
        <v>193</v>
      </c>
      <c r="EG224" t="s">
        <v>193</v>
      </c>
      <c r="EH224" t="s">
        <v>193</v>
      </c>
      <c r="EI224" t="s">
        <v>193</v>
      </c>
      <c r="EJ224" t="s">
        <v>193</v>
      </c>
      <c r="EK224" t="s">
        <v>193</v>
      </c>
      <c r="EL224" t="s">
        <v>193</v>
      </c>
      <c r="EM224" t="s">
        <v>193</v>
      </c>
      <c r="EN224" t="s">
        <v>193</v>
      </c>
      <c r="EO224" t="s">
        <v>193</v>
      </c>
      <c r="EP224" t="s">
        <v>193</v>
      </c>
      <c r="EQ224" t="s">
        <v>193</v>
      </c>
      <c r="ER224" t="s">
        <v>193</v>
      </c>
      <c r="ES224" t="s">
        <v>193</v>
      </c>
      <c r="ET224" t="s">
        <v>193</v>
      </c>
      <c r="EU224" t="s">
        <v>193</v>
      </c>
      <c r="EV224" t="s">
        <v>193</v>
      </c>
      <c r="EW224" t="s">
        <v>193</v>
      </c>
      <c r="EX224" t="s">
        <v>193</v>
      </c>
      <c r="EY224" t="s">
        <v>193</v>
      </c>
      <c r="EZ224" t="s">
        <v>193</v>
      </c>
      <c r="FA224" t="s">
        <v>193</v>
      </c>
      <c r="FB224" t="s">
        <v>193</v>
      </c>
      <c r="FC224" t="s">
        <v>193</v>
      </c>
      <c r="FD224" t="s">
        <v>193</v>
      </c>
      <c r="FE224" t="s">
        <v>193</v>
      </c>
      <c r="FF224" t="s">
        <v>193</v>
      </c>
      <c r="FG224" t="s">
        <v>193</v>
      </c>
      <c r="FH224" t="s">
        <v>193</v>
      </c>
      <c r="FI224" t="s">
        <v>193</v>
      </c>
      <c r="FJ224" t="s">
        <v>193</v>
      </c>
      <c r="FK224" t="s">
        <v>193</v>
      </c>
      <c r="FL224" t="s">
        <v>193</v>
      </c>
      <c r="FM224" t="s">
        <v>193</v>
      </c>
      <c r="FN224" t="s">
        <v>193</v>
      </c>
      <c r="FO224" t="s">
        <v>193</v>
      </c>
      <c r="FP224" t="s">
        <v>193</v>
      </c>
      <c r="FQ224" t="s">
        <v>193</v>
      </c>
      <c r="FR224" t="s">
        <v>193</v>
      </c>
      <c r="FS224" t="s">
        <v>193</v>
      </c>
      <c r="FT224" t="s">
        <v>193</v>
      </c>
      <c r="FU224" t="s">
        <v>193</v>
      </c>
      <c r="FV224" t="s">
        <v>193</v>
      </c>
      <c r="FW224" t="s">
        <v>193</v>
      </c>
      <c r="FX224" t="s">
        <v>193</v>
      </c>
      <c r="FY224" t="s">
        <v>193</v>
      </c>
      <c r="FZ224" t="s">
        <v>193</v>
      </c>
      <c r="GA224" t="s">
        <v>193</v>
      </c>
      <c r="GB224" t="s">
        <v>193</v>
      </c>
      <c r="GC224" t="s">
        <v>193</v>
      </c>
      <c r="GD224" t="s">
        <v>193</v>
      </c>
      <c r="GE224" t="s">
        <v>193</v>
      </c>
      <c r="GF224" t="s">
        <v>193</v>
      </c>
      <c r="GG224" t="s">
        <v>193</v>
      </c>
      <c r="GH224" t="s">
        <v>193</v>
      </c>
      <c r="GI224" t="s">
        <v>193</v>
      </c>
      <c r="GJ224" t="s">
        <v>193</v>
      </c>
      <c r="GK224" t="s">
        <v>193</v>
      </c>
      <c r="GL224" t="s">
        <v>193</v>
      </c>
      <c r="GM224" t="s">
        <v>193</v>
      </c>
      <c r="GN224" t="s">
        <v>193</v>
      </c>
      <c r="GO224" t="s">
        <v>193</v>
      </c>
      <c r="GP224" t="s">
        <v>193</v>
      </c>
      <c r="GQ224" t="s">
        <v>193</v>
      </c>
      <c r="GR224" t="s">
        <v>193</v>
      </c>
      <c r="GS224" t="s">
        <v>193</v>
      </c>
      <c r="GT224" t="s">
        <v>193</v>
      </c>
      <c r="GU224" t="s">
        <v>193</v>
      </c>
      <c r="GV224" t="s">
        <v>193</v>
      </c>
      <c r="GW224" t="s">
        <v>193</v>
      </c>
      <c r="GX224" t="s">
        <v>193</v>
      </c>
      <c r="GY224" t="s">
        <v>193</v>
      </c>
      <c r="GZ224" t="s">
        <v>193</v>
      </c>
      <c r="HA224" t="s">
        <v>193</v>
      </c>
      <c r="HB224" t="s">
        <v>193</v>
      </c>
      <c r="HC224" t="s">
        <v>193</v>
      </c>
      <c r="HD224" t="s">
        <v>193</v>
      </c>
      <c r="HE224" t="s">
        <v>193</v>
      </c>
      <c r="HF224" t="s">
        <v>193</v>
      </c>
      <c r="HG224" t="s">
        <v>193</v>
      </c>
      <c r="HH224" t="s">
        <v>193</v>
      </c>
      <c r="HI224" t="s">
        <v>193</v>
      </c>
      <c r="HJ224" t="s">
        <v>193</v>
      </c>
      <c r="HK224" t="s">
        <v>193</v>
      </c>
      <c r="HL224" t="s">
        <v>193</v>
      </c>
      <c r="HM224" t="s">
        <v>193</v>
      </c>
      <c r="HN224" t="s">
        <v>193</v>
      </c>
      <c r="HO224" t="s">
        <v>193</v>
      </c>
      <c r="HP224" t="s">
        <v>193</v>
      </c>
      <c r="HQ224" t="s">
        <v>193</v>
      </c>
      <c r="HR224" t="s">
        <v>193</v>
      </c>
      <c r="HS224" t="s">
        <v>193</v>
      </c>
      <c r="HT224" t="s">
        <v>193</v>
      </c>
      <c r="HU224" t="s">
        <v>193</v>
      </c>
      <c r="HV224" t="s">
        <v>193</v>
      </c>
      <c r="HW224" t="s">
        <v>193</v>
      </c>
      <c r="HX224" t="s">
        <v>193</v>
      </c>
      <c r="HY224" t="s">
        <v>193</v>
      </c>
      <c r="HZ224" t="s">
        <v>193</v>
      </c>
      <c r="IA224" t="s">
        <v>193</v>
      </c>
      <c r="IB224" t="s">
        <v>193</v>
      </c>
      <c r="IC224" t="s">
        <v>193</v>
      </c>
      <c r="ID224" t="s">
        <v>193</v>
      </c>
      <c r="IE224" t="s">
        <v>193</v>
      </c>
      <c r="IF224" t="s">
        <v>193</v>
      </c>
      <c r="IG224" t="s">
        <v>193</v>
      </c>
      <c r="IH224" t="s">
        <v>193</v>
      </c>
      <c r="II224" t="s">
        <v>193</v>
      </c>
      <c r="IJ224" t="s">
        <v>193</v>
      </c>
      <c r="IK224" t="s">
        <v>193</v>
      </c>
      <c r="IL224" t="s">
        <v>193</v>
      </c>
      <c r="IM224" t="s">
        <v>193</v>
      </c>
      <c r="IN224" t="s">
        <v>193</v>
      </c>
      <c r="IO224" t="s">
        <v>193</v>
      </c>
      <c r="IP224" t="s">
        <v>193</v>
      </c>
      <c r="IQ224" t="s">
        <v>193</v>
      </c>
      <c r="IR224" t="s">
        <v>193</v>
      </c>
      <c r="IS224" t="s">
        <v>193</v>
      </c>
      <c r="IT224" t="s">
        <v>193</v>
      </c>
      <c r="IU224" t="s">
        <v>193</v>
      </c>
      <c r="IV224" t="s">
        <v>193</v>
      </c>
      <c r="IW224" t="s">
        <v>193</v>
      </c>
      <c r="IX224" t="s">
        <v>193</v>
      </c>
      <c r="IY224" t="s">
        <v>193</v>
      </c>
      <c r="IZ224" t="s">
        <v>193</v>
      </c>
      <c r="JA224" t="s">
        <v>193</v>
      </c>
      <c r="JB224" t="s">
        <v>193</v>
      </c>
      <c r="JC224" t="s">
        <v>193</v>
      </c>
      <c r="JD224" t="s">
        <v>193</v>
      </c>
      <c r="JE224" t="s">
        <v>193</v>
      </c>
      <c r="JF224" t="s">
        <v>193</v>
      </c>
      <c r="JG224" t="s">
        <v>193</v>
      </c>
      <c r="JH224" t="s">
        <v>193</v>
      </c>
      <c r="JI224" t="s">
        <v>193</v>
      </c>
      <c r="JJ224" t="s">
        <v>193</v>
      </c>
      <c r="JK224" t="s">
        <v>193</v>
      </c>
      <c r="JL224" t="s">
        <v>193</v>
      </c>
      <c r="JM224" t="s">
        <v>193</v>
      </c>
      <c r="JN224" t="s">
        <v>193</v>
      </c>
      <c r="JO224" t="s">
        <v>193</v>
      </c>
      <c r="JP224">
        <v>50</v>
      </c>
      <c r="JQ224" t="s">
        <v>114</v>
      </c>
      <c r="JR224" t="s">
        <v>114</v>
      </c>
      <c r="JS224" t="s">
        <v>193</v>
      </c>
      <c r="JT224" t="s">
        <v>193</v>
      </c>
      <c r="JU224" t="s">
        <v>193</v>
      </c>
      <c r="JV224" t="s">
        <v>193</v>
      </c>
      <c r="JW224" t="s">
        <v>193</v>
      </c>
      <c r="JX224" t="s">
        <v>193</v>
      </c>
      <c r="JY224" t="s">
        <v>193</v>
      </c>
      <c r="JZ224" t="s">
        <v>193</v>
      </c>
      <c r="KA224" t="s">
        <v>3426</v>
      </c>
      <c r="KB224">
        <v>0</v>
      </c>
      <c r="KC224">
        <v>0</v>
      </c>
      <c r="KD224">
        <v>0</v>
      </c>
      <c r="KE224">
        <v>0</v>
      </c>
      <c r="KF224">
        <v>0</v>
      </c>
      <c r="KG224">
        <v>1</v>
      </c>
      <c r="KH224">
        <v>0</v>
      </c>
      <c r="KI224">
        <v>0</v>
      </c>
      <c r="KJ224" t="s">
        <v>193</v>
      </c>
      <c r="KK224" t="s">
        <v>114</v>
      </c>
      <c r="KL224" t="s">
        <v>193</v>
      </c>
      <c r="KM224" t="s">
        <v>193</v>
      </c>
      <c r="KN224" t="s">
        <v>193</v>
      </c>
      <c r="KO224" t="s">
        <v>193</v>
      </c>
      <c r="KP224" t="s">
        <v>193</v>
      </c>
      <c r="KQ224" t="s">
        <v>193</v>
      </c>
      <c r="KR224" t="s">
        <v>193</v>
      </c>
      <c r="KS224" t="s">
        <v>193</v>
      </c>
      <c r="KT224" t="s">
        <v>193</v>
      </c>
      <c r="KU224" t="s">
        <v>193</v>
      </c>
      <c r="KV224" t="s">
        <v>193</v>
      </c>
      <c r="KW224" t="s">
        <v>193</v>
      </c>
      <c r="KX224" t="s">
        <v>193</v>
      </c>
      <c r="KY224" t="s">
        <v>193</v>
      </c>
      <c r="KZ224" t="s">
        <v>193</v>
      </c>
      <c r="LA224" t="s">
        <v>193</v>
      </c>
      <c r="LB224" t="s">
        <v>193</v>
      </c>
      <c r="LC224" t="s">
        <v>193</v>
      </c>
      <c r="LD224" t="s">
        <v>193</v>
      </c>
      <c r="LE224" t="s">
        <v>193</v>
      </c>
      <c r="LF224" t="s">
        <v>193</v>
      </c>
      <c r="LG224" t="s">
        <v>193</v>
      </c>
      <c r="LH224" t="s">
        <v>193</v>
      </c>
      <c r="LI224" t="s">
        <v>193</v>
      </c>
      <c r="LJ224" t="s">
        <v>193</v>
      </c>
      <c r="LK224" t="s">
        <v>193</v>
      </c>
      <c r="LL224" t="s">
        <v>193</v>
      </c>
      <c r="LM224" t="s">
        <v>193</v>
      </c>
      <c r="LN224" t="s">
        <v>193</v>
      </c>
      <c r="LO224" t="s">
        <v>193</v>
      </c>
      <c r="LP224" t="s">
        <v>193</v>
      </c>
      <c r="LQ224" t="s">
        <v>193</v>
      </c>
      <c r="LR224" t="s">
        <v>193</v>
      </c>
      <c r="LS224" t="s">
        <v>193</v>
      </c>
      <c r="LT224" t="s">
        <v>193</v>
      </c>
      <c r="LU224" t="s">
        <v>193</v>
      </c>
      <c r="LV224" t="s">
        <v>193</v>
      </c>
      <c r="LW224" t="s">
        <v>193</v>
      </c>
      <c r="LX224" t="s">
        <v>193</v>
      </c>
      <c r="LY224" t="s">
        <v>193</v>
      </c>
      <c r="LZ224" t="s">
        <v>193</v>
      </c>
      <c r="MA224" t="s">
        <v>193</v>
      </c>
      <c r="MB224" t="s">
        <v>193</v>
      </c>
      <c r="MC224" t="s">
        <v>193</v>
      </c>
      <c r="MD224" t="s">
        <v>193</v>
      </c>
      <c r="ME224" t="s">
        <v>193</v>
      </c>
      <c r="MF224" t="s">
        <v>193</v>
      </c>
      <c r="MG224" t="s">
        <v>193</v>
      </c>
      <c r="MH224" t="s">
        <v>193</v>
      </c>
      <c r="MI224" t="s">
        <v>193</v>
      </c>
      <c r="MJ224" t="s">
        <v>193</v>
      </c>
      <c r="MK224" t="s">
        <v>193</v>
      </c>
      <c r="ML224" t="s">
        <v>193</v>
      </c>
      <c r="MM224" t="s">
        <v>193</v>
      </c>
      <c r="MN224" t="s">
        <v>193</v>
      </c>
      <c r="MO224" t="s">
        <v>193</v>
      </c>
      <c r="MP224" t="s">
        <v>193</v>
      </c>
      <c r="MQ224" t="s">
        <v>193</v>
      </c>
      <c r="MR224" t="s">
        <v>193</v>
      </c>
      <c r="MS224" t="s">
        <v>193</v>
      </c>
      <c r="MT224" t="s">
        <v>193</v>
      </c>
      <c r="MU224" t="s">
        <v>193</v>
      </c>
      <c r="MV224" t="s">
        <v>193</v>
      </c>
      <c r="MW224" t="s">
        <v>193</v>
      </c>
      <c r="MX224" t="s">
        <v>193</v>
      </c>
      <c r="MY224" t="s">
        <v>193</v>
      </c>
      <c r="MZ224" t="s">
        <v>193</v>
      </c>
      <c r="NA224" t="s">
        <v>835</v>
      </c>
      <c r="NB224" t="s">
        <v>193</v>
      </c>
      <c r="NC224">
        <v>195584634</v>
      </c>
      <c r="ND224" t="s">
        <v>3735</v>
      </c>
      <c r="NE224" t="s">
        <v>4595</v>
      </c>
      <c r="NF224" t="s">
        <v>193</v>
      </c>
      <c r="NG224" t="s">
        <v>699</v>
      </c>
      <c r="NH224" t="s">
        <v>700</v>
      </c>
      <c r="NI224" t="s">
        <v>611</v>
      </c>
      <c r="NJ224" t="s">
        <v>193</v>
      </c>
      <c r="NK224">
        <v>22</v>
      </c>
    </row>
    <row r="225" spans="1:375" x14ac:dyDescent="0.35">
      <c r="A225" t="s">
        <v>4596</v>
      </c>
      <c r="B225" t="s">
        <v>4597</v>
      </c>
      <c r="C225" t="s">
        <v>3355</v>
      </c>
      <c r="D225" t="s">
        <v>3870</v>
      </c>
      <c r="E225" t="s">
        <v>193</v>
      </c>
      <c r="F225" t="s">
        <v>193</v>
      </c>
      <c r="G225" t="s">
        <v>193</v>
      </c>
      <c r="H225" t="s">
        <v>3355</v>
      </c>
      <c r="I225" t="s">
        <v>161</v>
      </c>
      <c r="J225" t="s">
        <v>193</v>
      </c>
      <c r="K225" t="s">
        <v>162</v>
      </c>
      <c r="L225" t="s">
        <v>161</v>
      </c>
      <c r="M225" t="s">
        <v>161</v>
      </c>
      <c r="N225" t="s">
        <v>163</v>
      </c>
      <c r="O225" t="s">
        <v>193</v>
      </c>
      <c r="P225" t="s">
        <v>198</v>
      </c>
      <c r="Q225" t="s">
        <v>163</v>
      </c>
      <c r="R225" t="s">
        <v>163</v>
      </c>
      <c r="S225" t="s">
        <v>164</v>
      </c>
      <c r="T225" t="s">
        <v>165</v>
      </c>
      <c r="U225" t="s">
        <v>166</v>
      </c>
      <c r="V225" t="s">
        <v>165</v>
      </c>
      <c r="W225" t="s">
        <v>228</v>
      </c>
      <c r="X225" t="s">
        <v>229</v>
      </c>
      <c r="Y225" t="s">
        <v>228</v>
      </c>
      <c r="Z225" t="s">
        <v>165</v>
      </c>
      <c r="AA225" t="s">
        <v>193</v>
      </c>
      <c r="AB225" t="s">
        <v>563</v>
      </c>
      <c r="AC225" t="s">
        <v>165</v>
      </c>
      <c r="AD225" t="s">
        <v>165</v>
      </c>
      <c r="AE225" t="s">
        <v>167</v>
      </c>
      <c r="AF225" t="s">
        <v>193</v>
      </c>
      <c r="AG225" t="s">
        <v>165</v>
      </c>
      <c r="AH225" t="s">
        <v>167</v>
      </c>
      <c r="AI225" t="s">
        <v>167</v>
      </c>
      <c r="AJ225" t="s">
        <v>536</v>
      </c>
      <c r="AK225" t="s">
        <v>490</v>
      </c>
      <c r="AL225" t="s">
        <v>109</v>
      </c>
      <c r="AM225" t="s">
        <v>193</v>
      </c>
      <c r="AN225" t="s">
        <v>109</v>
      </c>
      <c r="AO225" t="s">
        <v>193</v>
      </c>
      <c r="AP225" t="s">
        <v>491</v>
      </c>
      <c r="AQ225" t="s">
        <v>193</v>
      </c>
      <c r="AR225" t="s">
        <v>193</v>
      </c>
      <c r="AS225" t="s">
        <v>496</v>
      </c>
      <c r="AT225" t="s">
        <v>193</v>
      </c>
      <c r="AU225" t="s">
        <v>3350</v>
      </c>
      <c r="AV225">
        <v>0</v>
      </c>
      <c r="AW225">
        <v>0</v>
      </c>
      <c r="AX225">
        <v>0</v>
      </c>
      <c r="AY225">
        <v>0</v>
      </c>
      <c r="AZ225">
        <v>0</v>
      </c>
      <c r="BA225">
        <v>1</v>
      </c>
      <c r="BB225">
        <v>0</v>
      </c>
      <c r="BC225" t="s">
        <v>3871</v>
      </c>
      <c r="BD225" t="s">
        <v>3350</v>
      </c>
      <c r="BE225" t="s">
        <v>112</v>
      </c>
      <c r="BF225">
        <v>1</v>
      </c>
      <c r="BG225">
        <v>0</v>
      </c>
      <c r="BH225">
        <v>0</v>
      </c>
      <c r="BI225">
        <v>0</v>
      </c>
      <c r="BJ225">
        <v>0</v>
      </c>
      <c r="BK225">
        <v>0</v>
      </c>
      <c r="BL225">
        <v>0</v>
      </c>
      <c r="BM225">
        <v>0</v>
      </c>
      <c r="BN225">
        <v>0</v>
      </c>
      <c r="BO225">
        <v>0</v>
      </c>
      <c r="BP225" t="s">
        <v>193</v>
      </c>
      <c r="BQ225" t="s">
        <v>113</v>
      </c>
      <c r="BR225" t="s">
        <v>501</v>
      </c>
      <c r="BS225" t="s">
        <v>193</v>
      </c>
      <c r="BT225" t="s">
        <v>193</v>
      </c>
      <c r="BU225" t="s">
        <v>193</v>
      </c>
      <c r="BV225" t="s">
        <v>193</v>
      </c>
      <c r="BW225" t="s">
        <v>193</v>
      </c>
      <c r="BX225" t="s">
        <v>193</v>
      </c>
      <c r="BY225" t="s">
        <v>193</v>
      </c>
      <c r="BZ225" t="s">
        <v>193</v>
      </c>
      <c r="CA225" t="s">
        <v>193</v>
      </c>
      <c r="CB225" t="s">
        <v>193</v>
      </c>
      <c r="CC225" t="s">
        <v>193</v>
      </c>
      <c r="CD225" t="s">
        <v>193</v>
      </c>
      <c r="CE225" t="s">
        <v>193</v>
      </c>
      <c r="CF225" t="s">
        <v>193</v>
      </c>
      <c r="CG225" t="s">
        <v>193</v>
      </c>
      <c r="CH225" t="s">
        <v>193</v>
      </c>
      <c r="CI225" t="s">
        <v>193</v>
      </c>
      <c r="CJ225" t="s">
        <v>193</v>
      </c>
      <c r="CK225" t="s">
        <v>193</v>
      </c>
      <c r="CL225" t="s">
        <v>193</v>
      </c>
      <c r="CM225" t="s">
        <v>193</v>
      </c>
      <c r="CN225" t="s">
        <v>193</v>
      </c>
      <c r="CO225" t="s">
        <v>193</v>
      </c>
      <c r="CP225" t="s">
        <v>193</v>
      </c>
      <c r="CQ225" t="s">
        <v>193</v>
      </c>
      <c r="CR225" t="s">
        <v>193</v>
      </c>
      <c r="CS225" t="s">
        <v>193</v>
      </c>
      <c r="CT225" t="s">
        <v>193</v>
      </c>
      <c r="CU225" t="s">
        <v>193</v>
      </c>
      <c r="CV225" t="s">
        <v>193</v>
      </c>
      <c r="CW225" t="s">
        <v>193</v>
      </c>
      <c r="CX225" t="s">
        <v>193</v>
      </c>
      <c r="CY225" t="s">
        <v>193</v>
      </c>
      <c r="CZ225" t="s">
        <v>193</v>
      </c>
      <c r="DA225" t="s">
        <v>193</v>
      </c>
      <c r="DB225" t="s">
        <v>193</v>
      </c>
      <c r="DC225" t="s">
        <v>193</v>
      </c>
      <c r="DD225" t="s">
        <v>193</v>
      </c>
      <c r="DE225" t="s">
        <v>193</v>
      </c>
      <c r="DF225" t="s">
        <v>193</v>
      </c>
      <c r="DG225" t="s">
        <v>193</v>
      </c>
      <c r="DH225" t="s">
        <v>193</v>
      </c>
      <c r="DI225" t="s">
        <v>193</v>
      </c>
      <c r="DJ225" t="s">
        <v>193</v>
      </c>
      <c r="DK225" t="s">
        <v>193</v>
      </c>
      <c r="DL225" t="s">
        <v>193</v>
      </c>
      <c r="DM225" t="s">
        <v>193</v>
      </c>
      <c r="DN225" t="s">
        <v>193</v>
      </c>
      <c r="DO225" t="s">
        <v>193</v>
      </c>
      <c r="DP225" t="s">
        <v>193</v>
      </c>
      <c r="DQ225" t="s">
        <v>193</v>
      </c>
      <c r="DR225" t="s">
        <v>193</v>
      </c>
      <c r="DS225" t="s">
        <v>193</v>
      </c>
      <c r="DT225" t="s">
        <v>193</v>
      </c>
      <c r="DU225" t="s">
        <v>193</v>
      </c>
      <c r="DV225" t="s">
        <v>193</v>
      </c>
      <c r="DW225" t="s">
        <v>193</v>
      </c>
      <c r="DX225" t="s">
        <v>193</v>
      </c>
      <c r="DY225" t="s">
        <v>193</v>
      </c>
      <c r="DZ225" t="s">
        <v>193</v>
      </c>
      <c r="EA225" t="s">
        <v>193</v>
      </c>
      <c r="EB225" t="s">
        <v>193</v>
      </c>
      <c r="EC225" t="s">
        <v>193</v>
      </c>
      <c r="ED225" t="s">
        <v>193</v>
      </c>
      <c r="EE225" t="s">
        <v>193</v>
      </c>
      <c r="EF225" t="s">
        <v>193</v>
      </c>
      <c r="EG225" t="s">
        <v>193</v>
      </c>
      <c r="EH225" t="s">
        <v>193</v>
      </c>
      <c r="EI225" t="s">
        <v>193</v>
      </c>
      <c r="EJ225" t="s">
        <v>193</v>
      </c>
      <c r="EK225" t="s">
        <v>193</v>
      </c>
      <c r="EL225" t="s">
        <v>193</v>
      </c>
      <c r="EM225" t="s">
        <v>193</v>
      </c>
      <c r="EN225" t="s">
        <v>193</v>
      </c>
      <c r="EO225" t="s">
        <v>193</v>
      </c>
      <c r="EP225" t="s">
        <v>193</v>
      </c>
      <c r="EQ225" t="s">
        <v>193</v>
      </c>
      <c r="ER225" t="s">
        <v>193</v>
      </c>
      <c r="ES225" t="s">
        <v>193</v>
      </c>
      <c r="ET225" t="s">
        <v>193</v>
      </c>
      <c r="EU225" t="s">
        <v>193</v>
      </c>
      <c r="EV225" t="s">
        <v>193</v>
      </c>
      <c r="EW225" t="s">
        <v>193</v>
      </c>
      <c r="EX225" t="s">
        <v>193</v>
      </c>
      <c r="EY225" t="s">
        <v>193</v>
      </c>
      <c r="EZ225" t="s">
        <v>193</v>
      </c>
      <c r="FA225" t="s">
        <v>193</v>
      </c>
      <c r="FB225" t="s">
        <v>193</v>
      </c>
      <c r="FC225" t="s">
        <v>193</v>
      </c>
      <c r="FD225" t="s">
        <v>193</v>
      </c>
      <c r="FE225" t="s">
        <v>193</v>
      </c>
      <c r="FF225" t="s">
        <v>193</v>
      </c>
      <c r="FG225" t="s">
        <v>193</v>
      </c>
      <c r="FH225" t="s">
        <v>193</v>
      </c>
      <c r="FI225" t="s">
        <v>193</v>
      </c>
      <c r="FJ225" t="s">
        <v>193</v>
      </c>
      <c r="FK225" t="s">
        <v>193</v>
      </c>
      <c r="FL225" t="s">
        <v>193</v>
      </c>
      <c r="FM225" t="s">
        <v>193</v>
      </c>
      <c r="FN225" t="s">
        <v>193</v>
      </c>
      <c r="FO225" t="s">
        <v>193</v>
      </c>
      <c r="FP225" t="s">
        <v>193</v>
      </c>
      <c r="FQ225" t="s">
        <v>193</v>
      </c>
      <c r="FR225" t="s">
        <v>193</v>
      </c>
      <c r="FS225" t="s">
        <v>193</v>
      </c>
      <c r="FT225" t="s">
        <v>193</v>
      </c>
      <c r="FU225" t="s">
        <v>193</v>
      </c>
      <c r="FV225" t="s">
        <v>193</v>
      </c>
      <c r="FW225" t="s">
        <v>193</v>
      </c>
      <c r="FX225" t="s">
        <v>193</v>
      </c>
      <c r="FY225" t="s">
        <v>193</v>
      </c>
      <c r="FZ225" t="s">
        <v>193</v>
      </c>
      <c r="GA225" t="s">
        <v>193</v>
      </c>
      <c r="GB225" t="s">
        <v>193</v>
      </c>
      <c r="GC225" t="s">
        <v>193</v>
      </c>
      <c r="GD225" t="s">
        <v>193</v>
      </c>
      <c r="GE225" t="s">
        <v>193</v>
      </c>
      <c r="GF225" t="s">
        <v>193</v>
      </c>
      <c r="GG225" t="s">
        <v>193</v>
      </c>
      <c r="GH225" t="s">
        <v>193</v>
      </c>
      <c r="GI225" t="s">
        <v>193</v>
      </c>
      <c r="GJ225" t="s">
        <v>193</v>
      </c>
      <c r="GK225" t="s">
        <v>193</v>
      </c>
      <c r="GL225" t="s">
        <v>193</v>
      </c>
      <c r="GM225" t="s">
        <v>193</v>
      </c>
      <c r="GN225" t="s">
        <v>193</v>
      </c>
      <c r="GO225" t="s">
        <v>193</v>
      </c>
      <c r="GP225" t="s">
        <v>193</v>
      </c>
      <c r="GQ225" t="s">
        <v>193</v>
      </c>
      <c r="GR225" t="s">
        <v>193</v>
      </c>
      <c r="GS225" t="s">
        <v>193</v>
      </c>
      <c r="GT225" t="s">
        <v>193</v>
      </c>
      <c r="GU225" t="s">
        <v>193</v>
      </c>
      <c r="GV225" t="s">
        <v>193</v>
      </c>
      <c r="GW225" t="s">
        <v>193</v>
      </c>
      <c r="GX225" t="s">
        <v>193</v>
      </c>
      <c r="GY225" t="s">
        <v>193</v>
      </c>
      <c r="GZ225" t="s">
        <v>193</v>
      </c>
      <c r="HA225" t="s">
        <v>193</v>
      </c>
      <c r="HB225" t="s">
        <v>193</v>
      </c>
      <c r="HC225" t="s">
        <v>193</v>
      </c>
      <c r="HD225" t="s">
        <v>193</v>
      </c>
      <c r="HE225" t="s">
        <v>193</v>
      </c>
      <c r="HF225" t="s">
        <v>193</v>
      </c>
      <c r="HG225" t="s">
        <v>193</v>
      </c>
      <c r="HH225" t="s">
        <v>193</v>
      </c>
      <c r="HI225" t="s">
        <v>193</v>
      </c>
      <c r="HJ225" t="s">
        <v>193</v>
      </c>
      <c r="HK225" t="s">
        <v>193</v>
      </c>
      <c r="HL225" t="s">
        <v>193</v>
      </c>
      <c r="HM225" t="s">
        <v>193</v>
      </c>
      <c r="HN225" t="s">
        <v>193</v>
      </c>
      <c r="HO225" t="s">
        <v>193</v>
      </c>
      <c r="HP225" t="s">
        <v>193</v>
      </c>
      <c r="HQ225" t="s">
        <v>193</v>
      </c>
      <c r="HR225" t="s">
        <v>193</v>
      </c>
      <c r="HS225" t="s">
        <v>193</v>
      </c>
      <c r="HT225" t="s">
        <v>193</v>
      </c>
      <c r="HU225" t="s">
        <v>193</v>
      </c>
      <c r="HV225" t="s">
        <v>193</v>
      </c>
      <c r="HW225" t="s">
        <v>193</v>
      </c>
      <c r="HX225" t="s">
        <v>193</v>
      </c>
      <c r="HY225" t="s">
        <v>193</v>
      </c>
      <c r="HZ225" t="s">
        <v>193</v>
      </c>
      <c r="IA225" t="s">
        <v>193</v>
      </c>
      <c r="IB225" t="s">
        <v>193</v>
      </c>
      <c r="IC225" t="s">
        <v>193</v>
      </c>
      <c r="ID225" t="s">
        <v>193</v>
      </c>
      <c r="IE225" t="s">
        <v>193</v>
      </c>
      <c r="IF225" t="s">
        <v>193</v>
      </c>
      <c r="IG225" t="s">
        <v>193</v>
      </c>
      <c r="IH225" t="s">
        <v>193</v>
      </c>
      <c r="II225" t="s">
        <v>193</v>
      </c>
      <c r="IJ225" t="s">
        <v>193</v>
      </c>
      <c r="IK225" t="s">
        <v>193</v>
      </c>
      <c r="IL225" t="s">
        <v>193</v>
      </c>
      <c r="IM225" t="s">
        <v>193</v>
      </c>
      <c r="IN225" t="s">
        <v>193</v>
      </c>
      <c r="IO225" t="s">
        <v>193</v>
      </c>
      <c r="IP225" t="s">
        <v>193</v>
      </c>
      <c r="IQ225" t="s">
        <v>193</v>
      </c>
      <c r="IR225" t="s">
        <v>193</v>
      </c>
      <c r="IS225" t="s">
        <v>193</v>
      </c>
      <c r="IT225" t="s">
        <v>193</v>
      </c>
      <c r="IU225" t="s">
        <v>193</v>
      </c>
      <c r="IV225" t="s">
        <v>193</v>
      </c>
      <c r="IW225" t="s">
        <v>193</v>
      </c>
      <c r="IX225" t="s">
        <v>193</v>
      </c>
      <c r="IY225" t="s">
        <v>193</v>
      </c>
      <c r="IZ225" t="s">
        <v>193</v>
      </c>
      <c r="JA225" t="s">
        <v>193</v>
      </c>
      <c r="JB225" t="s">
        <v>193</v>
      </c>
      <c r="JC225" t="s">
        <v>193</v>
      </c>
      <c r="JD225" t="s">
        <v>193</v>
      </c>
      <c r="JE225" t="s">
        <v>193</v>
      </c>
      <c r="JF225" t="s">
        <v>193</v>
      </c>
      <c r="JG225" t="s">
        <v>193</v>
      </c>
      <c r="JH225" t="s">
        <v>193</v>
      </c>
      <c r="JI225" t="s">
        <v>193</v>
      </c>
      <c r="JJ225" t="s">
        <v>193</v>
      </c>
      <c r="JK225" t="s">
        <v>193</v>
      </c>
      <c r="JL225" t="s">
        <v>193</v>
      </c>
      <c r="JM225" t="s">
        <v>193</v>
      </c>
      <c r="JN225" t="s">
        <v>193</v>
      </c>
      <c r="JO225" t="s">
        <v>193</v>
      </c>
      <c r="JP225">
        <v>100</v>
      </c>
      <c r="JQ225" t="s">
        <v>114</v>
      </c>
      <c r="JR225" t="s">
        <v>114</v>
      </c>
      <c r="JS225" t="s">
        <v>193</v>
      </c>
      <c r="JT225" t="s">
        <v>193</v>
      </c>
      <c r="JU225" t="s">
        <v>193</v>
      </c>
      <c r="JV225" t="s">
        <v>193</v>
      </c>
      <c r="JW225" t="s">
        <v>193</v>
      </c>
      <c r="JX225" t="s">
        <v>193</v>
      </c>
      <c r="JY225" t="s">
        <v>193</v>
      </c>
      <c r="JZ225" t="s">
        <v>193</v>
      </c>
      <c r="KA225" t="s">
        <v>3464</v>
      </c>
      <c r="KB225">
        <v>0</v>
      </c>
      <c r="KC225">
        <v>1</v>
      </c>
      <c r="KD225">
        <v>0</v>
      </c>
      <c r="KE225">
        <v>0</v>
      </c>
      <c r="KF225">
        <v>0</v>
      </c>
      <c r="KG225">
        <v>0</v>
      </c>
      <c r="KH225">
        <v>0</v>
      </c>
      <c r="KI225">
        <v>0</v>
      </c>
      <c r="KJ225" t="s">
        <v>193</v>
      </c>
      <c r="KK225" t="s">
        <v>114</v>
      </c>
      <c r="KL225" t="s">
        <v>193</v>
      </c>
      <c r="KM225" t="s">
        <v>193</v>
      </c>
      <c r="KN225" t="s">
        <v>193</v>
      </c>
      <c r="KO225" t="s">
        <v>193</v>
      </c>
      <c r="KP225" t="s">
        <v>193</v>
      </c>
      <c r="KQ225" t="s">
        <v>193</v>
      </c>
      <c r="KR225" t="s">
        <v>193</v>
      </c>
      <c r="KS225" t="s">
        <v>193</v>
      </c>
      <c r="KT225" t="s">
        <v>193</v>
      </c>
      <c r="KU225" t="s">
        <v>193</v>
      </c>
      <c r="KV225" t="s">
        <v>193</v>
      </c>
      <c r="KW225" t="s">
        <v>193</v>
      </c>
      <c r="KX225" t="s">
        <v>193</v>
      </c>
      <c r="KY225" t="s">
        <v>193</v>
      </c>
      <c r="KZ225" t="s">
        <v>193</v>
      </c>
      <c r="LA225" t="s">
        <v>193</v>
      </c>
      <c r="LB225" t="s">
        <v>193</v>
      </c>
      <c r="LC225" t="s">
        <v>193</v>
      </c>
      <c r="LD225" t="s">
        <v>193</v>
      </c>
      <c r="LE225" t="s">
        <v>193</v>
      </c>
      <c r="LF225" t="s">
        <v>193</v>
      </c>
      <c r="LG225" t="s">
        <v>193</v>
      </c>
      <c r="LH225" t="s">
        <v>193</v>
      </c>
      <c r="LI225" t="s">
        <v>193</v>
      </c>
      <c r="LJ225" t="s">
        <v>193</v>
      </c>
      <c r="LK225" t="s">
        <v>193</v>
      </c>
      <c r="LL225" t="s">
        <v>193</v>
      </c>
      <c r="LM225" t="s">
        <v>193</v>
      </c>
      <c r="LN225" t="s">
        <v>193</v>
      </c>
      <c r="LO225" t="s">
        <v>193</v>
      </c>
      <c r="LP225" t="s">
        <v>193</v>
      </c>
      <c r="LQ225" t="s">
        <v>193</v>
      </c>
      <c r="LR225" t="s">
        <v>193</v>
      </c>
      <c r="LS225" t="s">
        <v>193</v>
      </c>
      <c r="LT225" t="s">
        <v>193</v>
      </c>
      <c r="LU225" t="s">
        <v>193</v>
      </c>
      <c r="LV225" t="s">
        <v>193</v>
      </c>
      <c r="LW225" t="s">
        <v>193</v>
      </c>
      <c r="LX225" t="s">
        <v>193</v>
      </c>
      <c r="LY225" t="s">
        <v>193</v>
      </c>
      <c r="LZ225" t="s">
        <v>193</v>
      </c>
      <c r="MA225" t="s">
        <v>193</v>
      </c>
      <c r="MB225" t="s">
        <v>193</v>
      </c>
      <c r="MC225" t="s">
        <v>193</v>
      </c>
      <c r="MD225" t="s">
        <v>193</v>
      </c>
      <c r="ME225" t="s">
        <v>193</v>
      </c>
      <c r="MF225" t="s">
        <v>193</v>
      </c>
      <c r="MG225" t="s">
        <v>193</v>
      </c>
      <c r="MH225" t="s">
        <v>193</v>
      </c>
      <c r="MI225" t="s">
        <v>193</v>
      </c>
      <c r="MJ225" t="s">
        <v>193</v>
      </c>
      <c r="MK225" t="s">
        <v>193</v>
      </c>
      <c r="ML225" t="s">
        <v>193</v>
      </c>
      <c r="MM225" t="s">
        <v>193</v>
      </c>
      <c r="MN225" t="s">
        <v>193</v>
      </c>
      <c r="MO225" t="s">
        <v>193</v>
      </c>
      <c r="MP225" t="s">
        <v>193</v>
      </c>
      <c r="MQ225" t="s">
        <v>193</v>
      </c>
      <c r="MR225" t="s">
        <v>193</v>
      </c>
      <c r="MS225" t="s">
        <v>193</v>
      </c>
      <c r="MT225" t="s">
        <v>193</v>
      </c>
      <c r="MU225" t="s">
        <v>193</v>
      </c>
      <c r="MV225" t="s">
        <v>193</v>
      </c>
      <c r="MW225" t="s">
        <v>193</v>
      </c>
      <c r="MX225" t="s">
        <v>193</v>
      </c>
      <c r="MY225" t="s">
        <v>193</v>
      </c>
      <c r="MZ225" t="s">
        <v>193</v>
      </c>
      <c r="NA225" t="s">
        <v>4598</v>
      </c>
      <c r="NB225" t="s">
        <v>193</v>
      </c>
      <c r="NC225">
        <v>195584635</v>
      </c>
      <c r="ND225" t="s">
        <v>3736</v>
      </c>
      <c r="NE225" t="s">
        <v>4599</v>
      </c>
      <c r="NF225" t="s">
        <v>193</v>
      </c>
      <c r="NG225" t="s">
        <v>699</v>
      </c>
      <c r="NH225" t="s">
        <v>700</v>
      </c>
      <c r="NI225" t="s">
        <v>611</v>
      </c>
      <c r="NJ225" t="s">
        <v>193</v>
      </c>
      <c r="NK225">
        <v>23</v>
      </c>
    </row>
    <row r="226" spans="1:375" x14ac:dyDescent="0.35">
      <c r="A226" t="s">
        <v>4600</v>
      </c>
      <c r="B226" t="s">
        <v>4601</v>
      </c>
      <c r="C226" t="s">
        <v>3355</v>
      </c>
      <c r="D226">
        <v>1.3888888861401938E-3</v>
      </c>
      <c r="E226" t="s">
        <v>193</v>
      </c>
      <c r="F226" t="s">
        <v>193</v>
      </c>
      <c r="G226" t="s">
        <v>193</v>
      </c>
      <c r="H226" t="s">
        <v>3355</v>
      </c>
      <c r="I226" t="s">
        <v>161</v>
      </c>
      <c r="J226" t="s">
        <v>193</v>
      </c>
      <c r="K226" t="s">
        <v>162</v>
      </c>
      <c r="L226" t="s">
        <v>161</v>
      </c>
      <c r="M226" t="s">
        <v>161</v>
      </c>
      <c r="N226" t="s">
        <v>163</v>
      </c>
      <c r="O226" t="s">
        <v>193</v>
      </c>
      <c r="P226" t="s">
        <v>198</v>
      </c>
      <c r="Q226" t="s">
        <v>163</v>
      </c>
      <c r="R226" t="s">
        <v>163</v>
      </c>
      <c r="S226" t="s">
        <v>164</v>
      </c>
      <c r="T226" t="s">
        <v>165</v>
      </c>
      <c r="U226" t="s">
        <v>166</v>
      </c>
      <c r="V226" t="s">
        <v>165</v>
      </c>
      <c r="W226" t="s">
        <v>228</v>
      </c>
      <c r="X226" t="s">
        <v>229</v>
      </c>
      <c r="Y226" t="s">
        <v>228</v>
      </c>
      <c r="Z226" t="s">
        <v>165</v>
      </c>
      <c r="AA226" t="s">
        <v>193</v>
      </c>
      <c r="AB226" t="s">
        <v>563</v>
      </c>
      <c r="AC226" t="s">
        <v>165</v>
      </c>
      <c r="AD226" t="s">
        <v>165</v>
      </c>
      <c r="AE226" t="s">
        <v>167</v>
      </c>
      <c r="AF226" t="s">
        <v>193</v>
      </c>
      <c r="AG226" t="s">
        <v>165</v>
      </c>
      <c r="AH226" t="s">
        <v>167</v>
      </c>
      <c r="AI226" t="s">
        <v>167</v>
      </c>
      <c r="AJ226" t="s">
        <v>536</v>
      </c>
      <c r="AK226" t="s">
        <v>3317</v>
      </c>
      <c r="AL226" t="s">
        <v>109</v>
      </c>
      <c r="AM226" t="s">
        <v>193</v>
      </c>
      <c r="AN226" t="s">
        <v>109</v>
      </c>
      <c r="AO226" t="s">
        <v>193</v>
      </c>
      <c r="AP226" t="s">
        <v>494</v>
      </c>
      <c r="AQ226" t="s">
        <v>193</v>
      </c>
      <c r="AR226" t="s">
        <v>193</v>
      </c>
      <c r="AS226" t="s">
        <v>193</v>
      </c>
      <c r="AT226" t="s">
        <v>193</v>
      </c>
      <c r="AU226" t="s">
        <v>193</v>
      </c>
      <c r="AV226" t="s">
        <v>193</v>
      </c>
      <c r="AW226" t="s">
        <v>193</v>
      </c>
      <c r="AX226" t="s">
        <v>193</v>
      </c>
      <c r="AY226" t="s">
        <v>193</v>
      </c>
      <c r="AZ226" t="s">
        <v>193</v>
      </c>
      <c r="BA226" t="s">
        <v>193</v>
      </c>
      <c r="BB226" t="s">
        <v>193</v>
      </c>
      <c r="BC226" t="s">
        <v>193</v>
      </c>
      <c r="BD226" t="s">
        <v>193</v>
      </c>
      <c r="BE226" t="s">
        <v>193</v>
      </c>
      <c r="BF226" t="s">
        <v>193</v>
      </c>
      <c r="BG226" t="s">
        <v>193</v>
      </c>
      <c r="BH226" t="s">
        <v>193</v>
      </c>
      <c r="BI226" t="s">
        <v>193</v>
      </c>
      <c r="BJ226" t="s">
        <v>193</v>
      </c>
      <c r="BK226" t="s">
        <v>193</v>
      </c>
      <c r="BL226" t="s">
        <v>193</v>
      </c>
      <c r="BM226" t="s">
        <v>193</v>
      </c>
      <c r="BN226" t="s">
        <v>193</v>
      </c>
      <c r="BO226" t="s">
        <v>193</v>
      </c>
      <c r="BP226" t="s">
        <v>193</v>
      </c>
      <c r="BQ226" t="s">
        <v>193</v>
      </c>
      <c r="BR226" t="s">
        <v>193</v>
      </c>
      <c r="BS226" t="s">
        <v>193</v>
      </c>
      <c r="BT226" t="s">
        <v>193</v>
      </c>
      <c r="BU226" t="s">
        <v>193</v>
      </c>
      <c r="BV226" t="s">
        <v>193</v>
      </c>
      <c r="BW226" t="s">
        <v>193</v>
      </c>
      <c r="BX226" t="s">
        <v>193</v>
      </c>
      <c r="BY226" t="s">
        <v>193</v>
      </c>
      <c r="BZ226" t="s">
        <v>193</v>
      </c>
      <c r="CA226" t="s">
        <v>193</v>
      </c>
      <c r="CB226" t="s">
        <v>193</v>
      </c>
      <c r="CC226" t="s">
        <v>193</v>
      </c>
      <c r="CD226" t="s">
        <v>193</v>
      </c>
      <c r="CE226" t="s">
        <v>193</v>
      </c>
      <c r="CF226" t="s">
        <v>193</v>
      </c>
      <c r="CG226" t="s">
        <v>193</v>
      </c>
      <c r="CH226" t="s">
        <v>193</v>
      </c>
      <c r="CI226" t="s">
        <v>193</v>
      </c>
      <c r="CJ226" t="s">
        <v>193</v>
      </c>
      <c r="CK226" t="s">
        <v>193</v>
      </c>
      <c r="CL226" t="s">
        <v>193</v>
      </c>
      <c r="CM226" t="s">
        <v>193</v>
      </c>
      <c r="CN226" t="s">
        <v>193</v>
      </c>
      <c r="CO226" t="s">
        <v>193</v>
      </c>
      <c r="CP226" t="s">
        <v>193</v>
      </c>
      <c r="CQ226" t="s">
        <v>193</v>
      </c>
      <c r="CR226" t="s">
        <v>193</v>
      </c>
      <c r="CS226" t="s">
        <v>193</v>
      </c>
      <c r="CT226" t="s">
        <v>193</v>
      </c>
      <c r="CU226" t="s">
        <v>193</v>
      </c>
      <c r="CV226" t="s">
        <v>193</v>
      </c>
      <c r="CW226" t="s">
        <v>193</v>
      </c>
      <c r="CX226" t="s">
        <v>193</v>
      </c>
      <c r="CY226" t="s">
        <v>193</v>
      </c>
      <c r="CZ226" t="s">
        <v>193</v>
      </c>
      <c r="DA226" t="s">
        <v>193</v>
      </c>
      <c r="DB226" t="s">
        <v>193</v>
      </c>
      <c r="DC226" t="s">
        <v>193</v>
      </c>
      <c r="DD226" t="s">
        <v>193</v>
      </c>
      <c r="DE226" t="s">
        <v>193</v>
      </c>
      <c r="DF226" t="s">
        <v>193</v>
      </c>
      <c r="DG226" t="s">
        <v>193</v>
      </c>
      <c r="DH226" t="s">
        <v>193</v>
      </c>
      <c r="DI226" t="s">
        <v>193</v>
      </c>
      <c r="DJ226" t="s">
        <v>193</v>
      </c>
      <c r="DK226" t="s">
        <v>193</v>
      </c>
      <c r="DL226" t="s">
        <v>193</v>
      </c>
      <c r="DM226" t="s">
        <v>193</v>
      </c>
      <c r="DN226" t="s">
        <v>193</v>
      </c>
      <c r="DO226" t="s">
        <v>193</v>
      </c>
      <c r="DP226" t="s">
        <v>193</v>
      </c>
      <c r="DQ226" t="s">
        <v>193</v>
      </c>
      <c r="DR226" t="s">
        <v>193</v>
      </c>
      <c r="DS226" t="s">
        <v>193</v>
      </c>
      <c r="DT226" t="s">
        <v>193</v>
      </c>
      <c r="DU226" t="s">
        <v>193</v>
      </c>
      <c r="DV226" t="s">
        <v>193</v>
      </c>
      <c r="DW226" t="s">
        <v>193</v>
      </c>
      <c r="DX226" t="s">
        <v>193</v>
      </c>
      <c r="DY226" t="s">
        <v>193</v>
      </c>
      <c r="DZ226" t="s">
        <v>193</v>
      </c>
      <c r="EA226" t="s">
        <v>193</v>
      </c>
      <c r="EB226" t="s">
        <v>193</v>
      </c>
      <c r="EC226" t="s">
        <v>193</v>
      </c>
      <c r="ED226" t="s">
        <v>193</v>
      </c>
      <c r="EE226" t="s">
        <v>193</v>
      </c>
      <c r="EF226" t="s">
        <v>193</v>
      </c>
      <c r="EG226" t="s">
        <v>193</v>
      </c>
      <c r="EH226" t="s">
        <v>193</v>
      </c>
      <c r="EI226" t="s">
        <v>193</v>
      </c>
      <c r="EJ226" t="s">
        <v>193</v>
      </c>
      <c r="EK226" t="s">
        <v>193</v>
      </c>
      <c r="EL226" t="s">
        <v>193</v>
      </c>
      <c r="EM226" t="s">
        <v>193</v>
      </c>
      <c r="EN226" t="s">
        <v>193</v>
      </c>
      <c r="EO226" t="s">
        <v>193</v>
      </c>
      <c r="EP226" t="s">
        <v>193</v>
      </c>
      <c r="EQ226" t="s">
        <v>193</v>
      </c>
      <c r="ER226" t="s">
        <v>193</v>
      </c>
      <c r="ES226" t="s">
        <v>193</v>
      </c>
      <c r="ET226" t="s">
        <v>193</v>
      </c>
      <c r="EU226" t="s">
        <v>193</v>
      </c>
      <c r="EV226" t="s">
        <v>193</v>
      </c>
      <c r="EW226" t="s">
        <v>193</v>
      </c>
      <c r="EX226" t="s">
        <v>193</v>
      </c>
      <c r="EY226" t="s">
        <v>193</v>
      </c>
      <c r="EZ226" t="s">
        <v>193</v>
      </c>
      <c r="FA226" t="s">
        <v>193</v>
      </c>
      <c r="FB226" t="s">
        <v>193</v>
      </c>
      <c r="FC226" t="s">
        <v>193</v>
      </c>
      <c r="FD226" t="s">
        <v>193</v>
      </c>
      <c r="FE226" t="s">
        <v>193</v>
      </c>
      <c r="FF226" t="s">
        <v>193</v>
      </c>
      <c r="FG226" t="s">
        <v>193</v>
      </c>
      <c r="FH226" t="s">
        <v>193</v>
      </c>
      <c r="FI226" t="s">
        <v>193</v>
      </c>
      <c r="FJ226" t="s">
        <v>193</v>
      </c>
      <c r="FK226" t="s">
        <v>193</v>
      </c>
      <c r="FL226" t="s">
        <v>193</v>
      </c>
      <c r="FM226" t="s">
        <v>193</v>
      </c>
      <c r="FN226" t="s">
        <v>193</v>
      </c>
      <c r="FO226" t="s">
        <v>193</v>
      </c>
      <c r="FP226" t="s">
        <v>193</v>
      </c>
      <c r="FQ226" t="s">
        <v>193</v>
      </c>
      <c r="FR226" t="s">
        <v>193</v>
      </c>
      <c r="FS226" t="s">
        <v>193</v>
      </c>
      <c r="FT226" t="s">
        <v>193</v>
      </c>
      <c r="FU226" t="s">
        <v>193</v>
      </c>
      <c r="FV226" t="s">
        <v>193</v>
      </c>
      <c r="FW226" t="s">
        <v>193</v>
      </c>
      <c r="FX226" t="s">
        <v>193</v>
      </c>
      <c r="FY226" t="s">
        <v>193</v>
      </c>
      <c r="FZ226" t="s">
        <v>193</v>
      </c>
      <c r="GA226" t="s">
        <v>193</v>
      </c>
      <c r="GB226" t="s">
        <v>193</v>
      </c>
      <c r="GC226" t="s">
        <v>193</v>
      </c>
      <c r="GD226" t="s">
        <v>193</v>
      </c>
      <c r="GE226" t="s">
        <v>193</v>
      </c>
      <c r="GF226" t="s">
        <v>193</v>
      </c>
      <c r="GG226" t="s">
        <v>193</v>
      </c>
      <c r="GH226" t="s">
        <v>193</v>
      </c>
      <c r="GI226" t="s">
        <v>193</v>
      </c>
      <c r="GJ226" t="s">
        <v>193</v>
      </c>
      <c r="GK226" t="s">
        <v>193</v>
      </c>
      <c r="GL226" t="s">
        <v>193</v>
      </c>
      <c r="GM226" t="s">
        <v>193</v>
      </c>
      <c r="GN226" t="s">
        <v>193</v>
      </c>
      <c r="GO226" t="s">
        <v>193</v>
      </c>
      <c r="GP226" t="s">
        <v>193</v>
      </c>
      <c r="GQ226" t="s">
        <v>193</v>
      </c>
      <c r="GR226" t="s">
        <v>193</v>
      </c>
      <c r="GS226" t="s">
        <v>193</v>
      </c>
      <c r="GT226" t="s">
        <v>193</v>
      </c>
      <c r="GU226" t="s">
        <v>193</v>
      </c>
      <c r="GV226" t="s">
        <v>193</v>
      </c>
      <c r="GW226" t="s">
        <v>193</v>
      </c>
      <c r="GX226" t="s">
        <v>193</v>
      </c>
      <c r="GY226" t="s">
        <v>193</v>
      </c>
      <c r="GZ226" t="s">
        <v>193</v>
      </c>
      <c r="HA226" t="s">
        <v>193</v>
      </c>
      <c r="HB226" t="s">
        <v>193</v>
      </c>
      <c r="HC226" t="s">
        <v>193</v>
      </c>
      <c r="HD226" t="s">
        <v>193</v>
      </c>
      <c r="HE226" t="s">
        <v>193</v>
      </c>
      <c r="HF226" t="s">
        <v>193</v>
      </c>
      <c r="HG226" t="s">
        <v>193</v>
      </c>
      <c r="HH226" t="s">
        <v>193</v>
      </c>
      <c r="HI226" t="s">
        <v>193</v>
      </c>
      <c r="HJ226" t="s">
        <v>193</v>
      </c>
      <c r="HK226" t="s">
        <v>193</v>
      </c>
      <c r="HL226" t="s">
        <v>193</v>
      </c>
      <c r="HM226" t="s">
        <v>193</v>
      </c>
      <c r="HN226" t="s">
        <v>193</v>
      </c>
      <c r="HO226" t="s">
        <v>193</v>
      </c>
      <c r="HP226" t="s">
        <v>193</v>
      </c>
      <c r="HQ226" t="s">
        <v>193</v>
      </c>
      <c r="HR226" t="s">
        <v>193</v>
      </c>
      <c r="HS226" t="s">
        <v>193</v>
      </c>
      <c r="HT226" t="s">
        <v>193</v>
      </c>
      <c r="HU226" t="s">
        <v>193</v>
      </c>
      <c r="HV226" t="s">
        <v>193</v>
      </c>
      <c r="HW226" t="s">
        <v>193</v>
      </c>
      <c r="HX226" t="s">
        <v>193</v>
      </c>
      <c r="HY226" t="s">
        <v>193</v>
      </c>
      <c r="HZ226" t="s">
        <v>193</v>
      </c>
      <c r="IA226" t="s">
        <v>193</v>
      </c>
      <c r="IB226" t="s">
        <v>193</v>
      </c>
      <c r="IC226" t="s">
        <v>193</v>
      </c>
      <c r="ID226" t="s">
        <v>193</v>
      </c>
      <c r="IE226" t="s">
        <v>193</v>
      </c>
      <c r="IF226" t="s">
        <v>193</v>
      </c>
      <c r="IG226" t="s">
        <v>193</v>
      </c>
      <c r="IH226" t="s">
        <v>193</v>
      </c>
      <c r="II226" t="s">
        <v>193</v>
      </c>
      <c r="IJ226" t="s">
        <v>193</v>
      </c>
      <c r="IK226" t="s">
        <v>193</v>
      </c>
      <c r="IL226" t="s">
        <v>193</v>
      </c>
      <c r="IM226" t="s">
        <v>193</v>
      </c>
      <c r="IN226" t="s">
        <v>193</v>
      </c>
      <c r="IO226" t="s">
        <v>193</v>
      </c>
      <c r="IP226" t="s">
        <v>193</v>
      </c>
      <c r="IQ226" t="s">
        <v>193</v>
      </c>
      <c r="IR226" t="s">
        <v>193</v>
      </c>
      <c r="IS226" t="s">
        <v>193</v>
      </c>
      <c r="IT226" t="s">
        <v>193</v>
      </c>
      <c r="IU226" t="s">
        <v>193</v>
      </c>
      <c r="IV226" t="s">
        <v>193</v>
      </c>
      <c r="IW226" t="s">
        <v>193</v>
      </c>
      <c r="IX226" t="s">
        <v>193</v>
      </c>
      <c r="IY226" t="s">
        <v>193</v>
      </c>
      <c r="IZ226" t="s">
        <v>193</v>
      </c>
      <c r="JA226" t="s">
        <v>193</v>
      </c>
      <c r="JB226" t="s">
        <v>193</v>
      </c>
      <c r="JC226" t="s">
        <v>193</v>
      </c>
      <c r="JD226" t="s">
        <v>193</v>
      </c>
      <c r="JE226" t="s">
        <v>193</v>
      </c>
      <c r="JF226" t="s">
        <v>193</v>
      </c>
      <c r="JG226" t="s">
        <v>193</v>
      </c>
      <c r="JH226" t="s">
        <v>193</v>
      </c>
      <c r="JI226" t="s">
        <v>193</v>
      </c>
      <c r="JJ226" t="s">
        <v>193</v>
      </c>
      <c r="JK226" t="s">
        <v>193</v>
      </c>
      <c r="JL226" t="s">
        <v>193</v>
      </c>
      <c r="JM226" t="s">
        <v>193</v>
      </c>
      <c r="JN226" t="s">
        <v>193</v>
      </c>
      <c r="JO226" t="s">
        <v>193</v>
      </c>
      <c r="JP226" t="s">
        <v>193</v>
      </c>
      <c r="JQ226" t="s">
        <v>193</v>
      </c>
      <c r="JR226" t="s">
        <v>193</v>
      </c>
      <c r="JS226" t="s">
        <v>193</v>
      </c>
      <c r="JT226" t="s">
        <v>193</v>
      </c>
      <c r="JU226" t="s">
        <v>193</v>
      </c>
      <c r="JV226" t="s">
        <v>193</v>
      </c>
      <c r="JW226" t="s">
        <v>193</v>
      </c>
      <c r="JX226" t="s">
        <v>193</v>
      </c>
      <c r="JY226" t="s">
        <v>193</v>
      </c>
      <c r="JZ226" t="s">
        <v>193</v>
      </c>
      <c r="KA226" t="s">
        <v>193</v>
      </c>
      <c r="KB226" t="s">
        <v>193</v>
      </c>
      <c r="KC226" t="s">
        <v>193</v>
      </c>
      <c r="KD226" t="s">
        <v>193</v>
      </c>
      <c r="KE226" t="s">
        <v>193</v>
      </c>
      <c r="KF226" t="s">
        <v>193</v>
      </c>
      <c r="KG226" t="s">
        <v>193</v>
      </c>
      <c r="KH226" t="s">
        <v>193</v>
      </c>
      <c r="KI226" t="s">
        <v>193</v>
      </c>
      <c r="KJ226" t="s">
        <v>193</v>
      </c>
      <c r="KK226" t="s">
        <v>193</v>
      </c>
      <c r="KL226" t="s">
        <v>193</v>
      </c>
      <c r="KM226" t="s">
        <v>193</v>
      </c>
      <c r="KN226" t="s">
        <v>193</v>
      </c>
      <c r="KO226" t="s">
        <v>193</v>
      </c>
      <c r="KP226" t="s">
        <v>193</v>
      </c>
      <c r="KQ226" t="s">
        <v>193</v>
      </c>
      <c r="KR226" t="s">
        <v>193</v>
      </c>
      <c r="KS226" t="s">
        <v>193</v>
      </c>
      <c r="KT226" t="s">
        <v>193</v>
      </c>
      <c r="KU226" t="s">
        <v>109</v>
      </c>
      <c r="KV226" t="s">
        <v>505</v>
      </c>
      <c r="KW226" t="s">
        <v>3318</v>
      </c>
      <c r="KX226" t="s">
        <v>193</v>
      </c>
      <c r="KY226" t="s">
        <v>506</v>
      </c>
      <c r="KZ226" t="s">
        <v>3319</v>
      </c>
      <c r="LA226" t="s">
        <v>3318</v>
      </c>
      <c r="LB226" t="s">
        <v>800</v>
      </c>
      <c r="LC226" t="s">
        <v>193</v>
      </c>
      <c r="LD226" t="s">
        <v>3320</v>
      </c>
      <c r="LE226" t="s">
        <v>797</v>
      </c>
      <c r="LF226" t="s">
        <v>798</v>
      </c>
      <c r="LG226" t="s">
        <v>799</v>
      </c>
      <c r="LH226" t="s">
        <v>193</v>
      </c>
      <c r="LI226" t="s">
        <v>193</v>
      </c>
      <c r="LJ226" t="s">
        <v>193</v>
      </c>
      <c r="LK226" t="s">
        <v>193</v>
      </c>
      <c r="LL226" t="s">
        <v>193</v>
      </c>
      <c r="LM226">
        <v>30</v>
      </c>
      <c r="LN226">
        <v>6</v>
      </c>
      <c r="LO226" t="s">
        <v>193</v>
      </c>
      <c r="LP226" t="s">
        <v>156</v>
      </c>
      <c r="LQ226">
        <v>6</v>
      </c>
      <c r="LR226" t="s">
        <v>109</v>
      </c>
      <c r="LS226" t="s">
        <v>193</v>
      </c>
      <c r="LT226" t="s">
        <v>114</v>
      </c>
      <c r="LU226" t="s">
        <v>193</v>
      </c>
      <c r="LV226" t="s">
        <v>193</v>
      </c>
      <c r="LW226" t="s">
        <v>193</v>
      </c>
      <c r="LX226" t="s">
        <v>193</v>
      </c>
      <c r="LY226" t="s">
        <v>193</v>
      </c>
      <c r="LZ226" t="s">
        <v>193</v>
      </c>
      <c r="MA226" t="s">
        <v>193</v>
      </c>
      <c r="MB226" t="s">
        <v>193</v>
      </c>
      <c r="MC226" t="s">
        <v>193</v>
      </c>
      <c r="MD226" t="s">
        <v>193</v>
      </c>
      <c r="ME226" t="s">
        <v>193</v>
      </c>
      <c r="MF226" t="s">
        <v>193</v>
      </c>
      <c r="MG226" t="s">
        <v>193</v>
      </c>
      <c r="MH226" t="s">
        <v>114</v>
      </c>
      <c r="MI226" t="s">
        <v>193</v>
      </c>
      <c r="MJ226" t="s">
        <v>193</v>
      </c>
      <c r="MK226" t="s">
        <v>193</v>
      </c>
      <c r="ML226" t="s">
        <v>193</v>
      </c>
      <c r="MM226" t="s">
        <v>193</v>
      </c>
      <c r="MN226" t="s">
        <v>193</v>
      </c>
      <c r="MO226" t="s">
        <v>193</v>
      </c>
      <c r="MP226" t="s">
        <v>193</v>
      </c>
      <c r="MQ226" t="s">
        <v>193</v>
      </c>
      <c r="MR226" t="s">
        <v>193</v>
      </c>
      <c r="MS226" t="s">
        <v>193</v>
      </c>
      <c r="MT226" t="s">
        <v>193</v>
      </c>
      <c r="MU226" t="s">
        <v>193</v>
      </c>
      <c r="MV226" t="s">
        <v>193</v>
      </c>
      <c r="MW226" t="s">
        <v>193</v>
      </c>
      <c r="MX226" t="s">
        <v>193</v>
      </c>
      <c r="MY226" t="s">
        <v>193</v>
      </c>
      <c r="MZ226" t="s">
        <v>193</v>
      </c>
      <c r="NA226" t="s">
        <v>193</v>
      </c>
      <c r="NB226" t="s">
        <v>193</v>
      </c>
      <c r="NC226">
        <v>195584637</v>
      </c>
      <c r="ND226" t="s">
        <v>3737</v>
      </c>
      <c r="NE226" t="s">
        <v>4602</v>
      </c>
      <c r="NF226" t="s">
        <v>193</v>
      </c>
      <c r="NG226" t="s">
        <v>699</v>
      </c>
      <c r="NH226" t="s">
        <v>700</v>
      </c>
      <c r="NI226" t="s">
        <v>611</v>
      </c>
      <c r="NJ226" t="s">
        <v>193</v>
      </c>
      <c r="NK226">
        <v>24</v>
      </c>
    </row>
    <row r="227" spans="1:375" x14ac:dyDescent="0.35">
      <c r="A227" t="s">
        <v>4603</v>
      </c>
      <c r="B227" t="s">
        <v>4604</v>
      </c>
      <c r="C227" t="s">
        <v>3355</v>
      </c>
      <c r="D227">
        <v>1.3888888934161514E-3</v>
      </c>
      <c r="E227" t="s">
        <v>193</v>
      </c>
      <c r="F227" t="s">
        <v>193</v>
      </c>
      <c r="G227" t="s">
        <v>193</v>
      </c>
      <c r="H227" t="s">
        <v>3355</v>
      </c>
      <c r="I227" t="s">
        <v>161</v>
      </c>
      <c r="J227" t="s">
        <v>193</v>
      </c>
      <c r="K227" t="s">
        <v>162</v>
      </c>
      <c r="L227" t="s">
        <v>161</v>
      </c>
      <c r="M227" t="s">
        <v>161</v>
      </c>
      <c r="N227" t="s">
        <v>163</v>
      </c>
      <c r="O227" t="s">
        <v>193</v>
      </c>
      <c r="P227" t="s">
        <v>198</v>
      </c>
      <c r="Q227" t="s">
        <v>163</v>
      </c>
      <c r="R227" t="s">
        <v>163</v>
      </c>
      <c r="S227" t="s">
        <v>164</v>
      </c>
      <c r="T227" t="s">
        <v>165</v>
      </c>
      <c r="U227" t="s">
        <v>166</v>
      </c>
      <c r="V227" t="s">
        <v>165</v>
      </c>
      <c r="W227" t="s">
        <v>228</v>
      </c>
      <c r="X227" t="s">
        <v>229</v>
      </c>
      <c r="Y227" t="s">
        <v>228</v>
      </c>
      <c r="Z227" t="s">
        <v>165</v>
      </c>
      <c r="AA227" t="s">
        <v>193</v>
      </c>
      <c r="AB227" t="s">
        <v>563</v>
      </c>
      <c r="AC227" t="s">
        <v>165</v>
      </c>
      <c r="AD227" t="s">
        <v>165</v>
      </c>
      <c r="AE227" t="s">
        <v>167</v>
      </c>
      <c r="AF227" t="s">
        <v>193</v>
      </c>
      <c r="AG227" t="s">
        <v>165</v>
      </c>
      <c r="AH227" t="s">
        <v>167</v>
      </c>
      <c r="AI227" t="s">
        <v>167</v>
      </c>
      <c r="AJ227" t="s">
        <v>536</v>
      </c>
      <c r="AK227" t="s">
        <v>3317</v>
      </c>
      <c r="AL227" t="s">
        <v>109</v>
      </c>
      <c r="AM227" t="s">
        <v>193</v>
      </c>
      <c r="AN227" t="s">
        <v>109</v>
      </c>
      <c r="AO227" t="s">
        <v>193</v>
      </c>
      <c r="AP227" t="s">
        <v>491</v>
      </c>
      <c r="AQ227" t="s">
        <v>193</v>
      </c>
      <c r="AR227" t="s">
        <v>193</v>
      </c>
      <c r="AS227" t="s">
        <v>193</v>
      </c>
      <c r="AT227" t="s">
        <v>193</v>
      </c>
      <c r="AU227" t="s">
        <v>193</v>
      </c>
      <c r="AV227" t="s">
        <v>193</v>
      </c>
      <c r="AW227" t="s">
        <v>193</v>
      </c>
      <c r="AX227" t="s">
        <v>193</v>
      </c>
      <c r="AY227" t="s">
        <v>193</v>
      </c>
      <c r="AZ227" t="s">
        <v>193</v>
      </c>
      <c r="BA227" t="s">
        <v>193</v>
      </c>
      <c r="BB227" t="s">
        <v>193</v>
      </c>
      <c r="BC227" t="s">
        <v>193</v>
      </c>
      <c r="BD227" t="s">
        <v>193</v>
      </c>
      <c r="BE227" t="s">
        <v>193</v>
      </c>
      <c r="BF227" t="s">
        <v>193</v>
      </c>
      <c r="BG227" t="s">
        <v>193</v>
      </c>
      <c r="BH227" t="s">
        <v>193</v>
      </c>
      <c r="BI227" t="s">
        <v>193</v>
      </c>
      <c r="BJ227" t="s">
        <v>193</v>
      </c>
      <c r="BK227" t="s">
        <v>193</v>
      </c>
      <c r="BL227" t="s">
        <v>193</v>
      </c>
      <c r="BM227" t="s">
        <v>193</v>
      </c>
      <c r="BN227" t="s">
        <v>193</v>
      </c>
      <c r="BO227" t="s">
        <v>193</v>
      </c>
      <c r="BP227" t="s">
        <v>193</v>
      </c>
      <c r="BQ227" t="s">
        <v>193</v>
      </c>
      <c r="BR227" t="s">
        <v>193</v>
      </c>
      <c r="BS227" t="s">
        <v>193</v>
      </c>
      <c r="BT227" t="s">
        <v>193</v>
      </c>
      <c r="BU227" t="s">
        <v>193</v>
      </c>
      <c r="BV227" t="s">
        <v>193</v>
      </c>
      <c r="BW227" t="s">
        <v>193</v>
      </c>
      <c r="BX227" t="s">
        <v>193</v>
      </c>
      <c r="BY227" t="s">
        <v>193</v>
      </c>
      <c r="BZ227" t="s">
        <v>193</v>
      </c>
      <c r="CA227" t="s">
        <v>193</v>
      </c>
      <c r="CB227" t="s">
        <v>193</v>
      </c>
      <c r="CC227" t="s">
        <v>193</v>
      </c>
      <c r="CD227" t="s">
        <v>193</v>
      </c>
      <c r="CE227" t="s">
        <v>193</v>
      </c>
      <c r="CF227" t="s">
        <v>193</v>
      </c>
      <c r="CG227" t="s">
        <v>193</v>
      </c>
      <c r="CH227" t="s">
        <v>193</v>
      </c>
      <c r="CI227" t="s">
        <v>193</v>
      </c>
      <c r="CJ227" t="s">
        <v>193</v>
      </c>
      <c r="CK227" t="s">
        <v>193</v>
      </c>
      <c r="CL227" t="s">
        <v>193</v>
      </c>
      <c r="CM227" t="s">
        <v>193</v>
      </c>
      <c r="CN227" t="s">
        <v>193</v>
      </c>
      <c r="CO227" t="s">
        <v>193</v>
      </c>
      <c r="CP227" t="s">
        <v>193</v>
      </c>
      <c r="CQ227" t="s">
        <v>193</v>
      </c>
      <c r="CR227" t="s">
        <v>193</v>
      </c>
      <c r="CS227" t="s">
        <v>193</v>
      </c>
      <c r="CT227" t="s">
        <v>193</v>
      </c>
      <c r="CU227" t="s">
        <v>193</v>
      </c>
      <c r="CV227" t="s">
        <v>193</v>
      </c>
      <c r="CW227" t="s">
        <v>193</v>
      </c>
      <c r="CX227" t="s">
        <v>193</v>
      </c>
      <c r="CY227" t="s">
        <v>193</v>
      </c>
      <c r="CZ227" t="s">
        <v>193</v>
      </c>
      <c r="DA227" t="s">
        <v>193</v>
      </c>
      <c r="DB227" t="s">
        <v>193</v>
      </c>
      <c r="DC227" t="s">
        <v>193</v>
      </c>
      <c r="DD227" t="s">
        <v>193</v>
      </c>
      <c r="DE227" t="s">
        <v>193</v>
      </c>
      <c r="DF227" t="s">
        <v>193</v>
      </c>
      <c r="DG227" t="s">
        <v>193</v>
      </c>
      <c r="DH227" t="s">
        <v>193</v>
      </c>
      <c r="DI227" t="s">
        <v>193</v>
      </c>
      <c r="DJ227" t="s">
        <v>193</v>
      </c>
      <c r="DK227" t="s">
        <v>193</v>
      </c>
      <c r="DL227" t="s">
        <v>193</v>
      </c>
      <c r="DM227" t="s">
        <v>193</v>
      </c>
      <c r="DN227" t="s">
        <v>193</v>
      </c>
      <c r="DO227" t="s">
        <v>193</v>
      </c>
      <c r="DP227" t="s">
        <v>193</v>
      </c>
      <c r="DQ227" t="s">
        <v>193</v>
      </c>
      <c r="DR227" t="s">
        <v>193</v>
      </c>
      <c r="DS227" t="s">
        <v>193</v>
      </c>
      <c r="DT227" t="s">
        <v>193</v>
      </c>
      <c r="DU227" t="s">
        <v>193</v>
      </c>
      <c r="DV227" t="s">
        <v>193</v>
      </c>
      <c r="DW227" t="s">
        <v>193</v>
      </c>
      <c r="DX227" t="s">
        <v>193</v>
      </c>
      <c r="DY227" t="s">
        <v>193</v>
      </c>
      <c r="DZ227" t="s">
        <v>193</v>
      </c>
      <c r="EA227" t="s">
        <v>193</v>
      </c>
      <c r="EB227" t="s">
        <v>193</v>
      </c>
      <c r="EC227" t="s">
        <v>193</v>
      </c>
      <c r="ED227" t="s">
        <v>193</v>
      </c>
      <c r="EE227" t="s">
        <v>193</v>
      </c>
      <c r="EF227" t="s">
        <v>193</v>
      </c>
      <c r="EG227" t="s">
        <v>193</v>
      </c>
      <c r="EH227" t="s">
        <v>193</v>
      </c>
      <c r="EI227" t="s">
        <v>193</v>
      </c>
      <c r="EJ227" t="s">
        <v>193</v>
      </c>
      <c r="EK227" t="s">
        <v>193</v>
      </c>
      <c r="EL227" t="s">
        <v>193</v>
      </c>
      <c r="EM227" t="s">
        <v>193</v>
      </c>
      <c r="EN227" t="s">
        <v>193</v>
      </c>
      <c r="EO227" t="s">
        <v>193</v>
      </c>
      <c r="EP227" t="s">
        <v>193</v>
      </c>
      <c r="EQ227" t="s">
        <v>193</v>
      </c>
      <c r="ER227" t="s">
        <v>193</v>
      </c>
      <c r="ES227" t="s">
        <v>193</v>
      </c>
      <c r="ET227" t="s">
        <v>193</v>
      </c>
      <c r="EU227" t="s">
        <v>193</v>
      </c>
      <c r="EV227" t="s">
        <v>193</v>
      </c>
      <c r="EW227" t="s">
        <v>193</v>
      </c>
      <c r="EX227" t="s">
        <v>193</v>
      </c>
      <c r="EY227" t="s">
        <v>193</v>
      </c>
      <c r="EZ227" t="s">
        <v>193</v>
      </c>
      <c r="FA227" t="s">
        <v>193</v>
      </c>
      <c r="FB227" t="s">
        <v>193</v>
      </c>
      <c r="FC227" t="s">
        <v>193</v>
      </c>
      <c r="FD227" t="s">
        <v>193</v>
      </c>
      <c r="FE227" t="s">
        <v>193</v>
      </c>
      <c r="FF227" t="s">
        <v>193</v>
      </c>
      <c r="FG227" t="s">
        <v>193</v>
      </c>
      <c r="FH227" t="s">
        <v>193</v>
      </c>
      <c r="FI227" t="s">
        <v>193</v>
      </c>
      <c r="FJ227" t="s">
        <v>193</v>
      </c>
      <c r="FK227" t="s">
        <v>193</v>
      </c>
      <c r="FL227" t="s">
        <v>193</v>
      </c>
      <c r="FM227" t="s">
        <v>193</v>
      </c>
      <c r="FN227" t="s">
        <v>193</v>
      </c>
      <c r="FO227" t="s">
        <v>193</v>
      </c>
      <c r="FP227" t="s">
        <v>193</v>
      </c>
      <c r="FQ227" t="s">
        <v>193</v>
      </c>
      <c r="FR227" t="s">
        <v>193</v>
      </c>
      <c r="FS227" t="s">
        <v>193</v>
      </c>
      <c r="FT227" t="s">
        <v>193</v>
      </c>
      <c r="FU227" t="s">
        <v>193</v>
      </c>
      <c r="FV227" t="s">
        <v>193</v>
      </c>
      <c r="FW227" t="s">
        <v>193</v>
      </c>
      <c r="FX227" t="s">
        <v>193</v>
      </c>
      <c r="FY227" t="s">
        <v>193</v>
      </c>
      <c r="FZ227" t="s">
        <v>193</v>
      </c>
      <c r="GA227" t="s">
        <v>193</v>
      </c>
      <c r="GB227" t="s">
        <v>193</v>
      </c>
      <c r="GC227" t="s">
        <v>193</v>
      </c>
      <c r="GD227" t="s">
        <v>193</v>
      </c>
      <c r="GE227" t="s">
        <v>193</v>
      </c>
      <c r="GF227" t="s">
        <v>193</v>
      </c>
      <c r="GG227" t="s">
        <v>193</v>
      </c>
      <c r="GH227" t="s">
        <v>193</v>
      </c>
      <c r="GI227" t="s">
        <v>193</v>
      </c>
      <c r="GJ227" t="s">
        <v>193</v>
      </c>
      <c r="GK227" t="s">
        <v>193</v>
      </c>
      <c r="GL227" t="s">
        <v>193</v>
      </c>
      <c r="GM227" t="s">
        <v>193</v>
      </c>
      <c r="GN227" t="s">
        <v>193</v>
      </c>
      <c r="GO227" t="s">
        <v>193</v>
      </c>
      <c r="GP227" t="s">
        <v>193</v>
      </c>
      <c r="GQ227" t="s">
        <v>193</v>
      </c>
      <c r="GR227" t="s">
        <v>193</v>
      </c>
      <c r="GS227" t="s">
        <v>193</v>
      </c>
      <c r="GT227" t="s">
        <v>193</v>
      </c>
      <c r="GU227" t="s">
        <v>193</v>
      </c>
      <c r="GV227" t="s">
        <v>193</v>
      </c>
      <c r="GW227" t="s">
        <v>193</v>
      </c>
      <c r="GX227" t="s">
        <v>193</v>
      </c>
      <c r="GY227" t="s">
        <v>193</v>
      </c>
      <c r="GZ227" t="s">
        <v>193</v>
      </c>
      <c r="HA227" t="s">
        <v>193</v>
      </c>
      <c r="HB227" t="s">
        <v>193</v>
      </c>
      <c r="HC227" t="s">
        <v>193</v>
      </c>
      <c r="HD227" t="s">
        <v>193</v>
      </c>
      <c r="HE227" t="s">
        <v>193</v>
      </c>
      <c r="HF227" t="s">
        <v>193</v>
      </c>
      <c r="HG227" t="s">
        <v>193</v>
      </c>
      <c r="HH227" t="s">
        <v>193</v>
      </c>
      <c r="HI227" t="s">
        <v>193</v>
      </c>
      <c r="HJ227" t="s">
        <v>193</v>
      </c>
      <c r="HK227" t="s">
        <v>193</v>
      </c>
      <c r="HL227" t="s">
        <v>193</v>
      </c>
      <c r="HM227" t="s">
        <v>193</v>
      </c>
      <c r="HN227" t="s">
        <v>193</v>
      </c>
      <c r="HO227" t="s">
        <v>193</v>
      </c>
      <c r="HP227" t="s">
        <v>193</v>
      </c>
      <c r="HQ227" t="s">
        <v>193</v>
      </c>
      <c r="HR227" t="s">
        <v>193</v>
      </c>
      <c r="HS227" t="s">
        <v>193</v>
      </c>
      <c r="HT227" t="s">
        <v>193</v>
      </c>
      <c r="HU227" t="s">
        <v>193</v>
      </c>
      <c r="HV227" t="s">
        <v>193</v>
      </c>
      <c r="HW227" t="s">
        <v>193</v>
      </c>
      <c r="HX227" t="s">
        <v>193</v>
      </c>
      <c r="HY227" t="s">
        <v>193</v>
      </c>
      <c r="HZ227" t="s">
        <v>193</v>
      </c>
      <c r="IA227" t="s">
        <v>193</v>
      </c>
      <c r="IB227" t="s">
        <v>193</v>
      </c>
      <c r="IC227" t="s">
        <v>193</v>
      </c>
      <c r="ID227" t="s">
        <v>193</v>
      </c>
      <c r="IE227" t="s">
        <v>193</v>
      </c>
      <c r="IF227" t="s">
        <v>193</v>
      </c>
      <c r="IG227" t="s">
        <v>193</v>
      </c>
      <c r="IH227" t="s">
        <v>193</v>
      </c>
      <c r="II227" t="s">
        <v>193</v>
      </c>
      <c r="IJ227" t="s">
        <v>193</v>
      </c>
      <c r="IK227" t="s">
        <v>193</v>
      </c>
      <c r="IL227" t="s">
        <v>193</v>
      </c>
      <c r="IM227" t="s">
        <v>193</v>
      </c>
      <c r="IN227" t="s">
        <v>193</v>
      </c>
      <c r="IO227" t="s">
        <v>193</v>
      </c>
      <c r="IP227" t="s">
        <v>193</v>
      </c>
      <c r="IQ227" t="s">
        <v>193</v>
      </c>
      <c r="IR227" t="s">
        <v>193</v>
      </c>
      <c r="IS227" t="s">
        <v>193</v>
      </c>
      <c r="IT227" t="s">
        <v>193</v>
      </c>
      <c r="IU227" t="s">
        <v>193</v>
      </c>
      <c r="IV227" t="s">
        <v>193</v>
      </c>
      <c r="IW227" t="s">
        <v>193</v>
      </c>
      <c r="IX227" t="s">
        <v>193</v>
      </c>
      <c r="IY227" t="s">
        <v>193</v>
      </c>
      <c r="IZ227" t="s">
        <v>193</v>
      </c>
      <c r="JA227" t="s">
        <v>193</v>
      </c>
      <c r="JB227" t="s">
        <v>193</v>
      </c>
      <c r="JC227" t="s">
        <v>193</v>
      </c>
      <c r="JD227" t="s">
        <v>193</v>
      </c>
      <c r="JE227" t="s">
        <v>193</v>
      </c>
      <c r="JF227" t="s">
        <v>193</v>
      </c>
      <c r="JG227" t="s">
        <v>193</v>
      </c>
      <c r="JH227" t="s">
        <v>193</v>
      </c>
      <c r="JI227" t="s">
        <v>193</v>
      </c>
      <c r="JJ227" t="s">
        <v>193</v>
      </c>
      <c r="JK227" t="s">
        <v>193</v>
      </c>
      <c r="JL227" t="s">
        <v>193</v>
      </c>
      <c r="JM227" t="s">
        <v>193</v>
      </c>
      <c r="JN227" t="s">
        <v>193</v>
      </c>
      <c r="JO227" t="s">
        <v>193</v>
      </c>
      <c r="JP227" t="s">
        <v>193</v>
      </c>
      <c r="JQ227" t="s">
        <v>193</v>
      </c>
      <c r="JR227" t="s">
        <v>193</v>
      </c>
      <c r="JS227" t="s">
        <v>193</v>
      </c>
      <c r="JT227" t="s">
        <v>193</v>
      </c>
      <c r="JU227" t="s">
        <v>193</v>
      </c>
      <c r="JV227" t="s">
        <v>193</v>
      </c>
      <c r="JW227" t="s">
        <v>193</v>
      </c>
      <c r="JX227" t="s">
        <v>193</v>
      </c>
      <c r="JY227" t="s">
        <v>193</v>
      </c>
      <c r="JZ227" t="s">
        <v>193</v>
      </c>
      <c r="KA227" t="s">
        <v>193</v>
      </c>
      <c r="KB227" t="s">
        <v>193</v>
      </c>
      <c r="KC227" t="s">
        <v>193</v>
      </c>
      <c r="KD227" t="s">
        <v>193</v>
      </c>
      <c r="KE227" t="s">
        <v>193</v>
      </c>
      <c r="KF227" t="s">
        <v>193</v>
      </c>
      <c r="KG227" t="s">
        <v>193</v>
      </c>
      <c r="KH227" t="s">
        <v>193</v>
      </c>
      <c r="KI227" t="s">
        <v>193</v>
      </c>
      <c r="KJ227" t="s">
        <v>193</v>
      </c>
      <c r="KK227" t="s">
        <v>193</v>
      </c>
      <c r="KL227" t="s">
        <v>193</v>
      </c>
      <c r="KM227" t="s">
        <v>193</v>
      </c>
      <c r="KN227" t="s">
        <v>193</v>
      </c>
      <c r="KO227" t="s">
        <v>193</v>
      </c>
      <c r="KP227" t="s">
        <v>193</v>
      </c>
      <c r="KQ227" t="s">
        <v>193</v>
      </c>
      <c r="KR227" t="s">
        <v>193</v>
      </c>
      <c r="KS227" t="s">
        <v>193</v>
      </c>
      <c r="KT227" t="s">
        <v>193</v>
      </c>
      <c r="KU227" t="s">
        <v>109</v>
      </c>
      <c r="KV227" t="s">
        <v>505</v>
      </c>
      <c r="KW227" t="s">
        <v>3318</v>
      </c>
      <c r="KX227" t="s">
        <v>193</v>
      </c>
      <c r="KY227" t="s">
        <v>506</v>
      </c>
      <c r="KZ227" t="s">
        <v>3319</v>
      </c>
      <c r="LA227" t="s">
        <v>3318</v>
      </c>
      <c r="LB227" t="s">
        <v>800</v>
      </c>
      <c r="LC227" t="s">
        <v>193</v>
      </c>
      <c r="LD227" t="s">
        <v>3320</v>
      </c>
      <c r="LE227" t="s">
        <v>797</v>
      </c>
      <c r="LF227" t="s">
        <v>798</v>
      </c>
      <c r="LG227" t="s">
        <v>799</v>
      </c>
      <c r="LH227" t="s">
        <v>193</v>
      </c>
      <c r="LI227" t="s">
        <v>193</v>
      </c>
      <c r="LJ227" t="s">
        <v>193</v>
      </c>
      <c r="LK227" t="s">
        <v>193</v>
      </c>
      <c r="LL227" t="s">
        <v>193</v>
      </c>
      <c r="LM227">
        <v>35</v>
      </c>
      <c r="LN227">
        <v>7</v>
      </c>
      <c r="LO227" t="s">
        <v>193</v>
      </c>
      <c r="LP227" t="s">
        <v>156</v>
      </c>
      <c r="LQ227">
        <v>7</v>
      </c>
      <c r="LR227" t="s">
        <v>109</v>
      </c>
      <c r="LS227" t="s">
        <v>193</v>
      </c>
      <c r="LT227" t="s">
        <v>114</v>
      </c>
      <c r="LU227" t="s">
        <v>193</v>
      </c>
      <c r="LV227" t="s">
        <v>193</v>
      </c>
      <c r="LW227" t="s">
        <v>193</v>
      </c>
      <c r="LX227" t="s">
        <v>193</v>
      </c>
      <c r="LY227" t="s">
        <v>193</v>
      </c>
      <c r="LZ227" t="s">
        <v>193</v>
      </c>
      <c r="MA227" t="s">
        <v>193</v>
      </c>
      <c r="MB227" t="s">
        <v>193</v>
      </c>
      <c r="MC227" t="s">
        <v>193</v>
      </c>
      <c r="MD227" t="s">
        <v>193</v>
      </c>
      <c r="ME227" t="s">
        <v>193</v>
      </c>
      <c r="MF227" t="s">
        <v>193</v>
      </c>
      <c r="MG227" t="s">
        <v>193</v>
      </c>
      <c r="MH227" t="s">
        <v>114</v>
      </c>
      <c r="MI227" t="s">
        <v>193</v>
      </c>
      <c r="MJ227" t="s">
        <v>193</v>
      </c>
      <c r="MK227" t="s">
        <v>193</v>
      </c>
      <c r="ML227" t="s">
        <v>193</v>
      </c>
      <c r="MM227" t="s">
        <v>193</v>
      </c>
      <c r="MN227" t="s">
        <v>193</v>
      </c>
      <c r="MO227" t="s">
        <v>193</v>
      </c>
      <c r="MP227" t="s">
        <v>193</v>
      </c>
      <c r="MQ227" t="s">
        <v>193</v>
      </c>
      <c r="MR227" t="s">
        <v>193</v>
      </c>
      <c r="MS227" t="s">
        <v>193</v>
      </c>
      <c r="MT227" t="s">
        <v>193</v>
      </c>
      <c r="MU227" t="s">
        <v>193</v>
      </c>
      <c r="MV227" t="s">
        <v>193</v>
      </c>
      <c r="MW227" t="s">
        <v>193</v>
      </c>
      <c r="MX227" t="s">
        <v>193</v>
      </c>
      <c r="MY227" t="s">
        <v>193</v>
      </c>
      <c r="MZ227" t="s">
        <v>193</v>
      </c>
      <c r="NA227" t="s">
        <v>193</v>
      </c>
      <c r="NB227" t="s">
        <v>193</v>
      </c>
      <c r="NC227">
        <v>195584638</v>
      </c>
      <c r="ND227" t="s">
        <v>3738</v>
      </c>
      <c r="NE227" t="s">
        <v>4605</v>
      </c>
      <c r="NF227" t="s">
        <v>193</v>
      </c>
      <c r="NG227" t="s">
        <v>699</v>
      </c>
      <c r="NH227" t="s">
        <v>700</v>
      </c>
      <c r="NI227" t="s">
        <v>611</v>
      </c>
      <c r="NJ227" t="s">
        <v>193</v>
      </c>
      <c r="NK227">
        <v>25</v>
      </c>
    </row>
    <row r="228" spans="1:375" x14ac:dyDescent="0.35">
      <c r="A228" t="s">
        <v>4606</v>
      </c>
      <c r="B228" t="s">
        <v>4607</v>
      </c>
      <c r="C228" t="s">
        <v>3355</v>
      </c>
      <c r="D228">
        <v>1.3888888861401938E-3</v>
      </c>
      <c r="E228" t="s">
        <v>193</v>
      </c>
      <c r="F228" t="s">
        <v>193</v>
      </c>
      <c r="G228" t="s">
        <v>193</v>
      </c>
      <c r="H228" t="s">
        <v>3355</v>
      </c>
      <c r="I228" t="s">
        <v>161</v>
      </c>
      <c r="J228" t="s">
        <v>193</v>
      </c>
      <c r="K228" t="s">
        <v>162</v>
      </c>
      <c r="L228" t="s">
        <v>161</v>
      </c>
      <c r="M228" t="s">
        <v>161</v>
      </c>
      <c r="N228" t="s">
        <v>163</v>
      </c>
      <c r="O228" t="s">
        <v>193</v>
      </c>
      <c r="P228" t="s">
        <v>198</v>
      </c>
      <c r="Q228" t="s">
        <v>163</v>
      </c>
      <c r="R228" t="s">
        <v>163</v>
      </c>
      <c r="S228" t="s">
        <v>164</v>
      </c>
      <c r="T228" t="s">
        <v>165</v>
      </c>
      <c r="U228" t="s">
        <v>166</v>
      </c>
      <c r="V228" t="s">
        <v>165</v>
      </c>
      <c r="W228" t="s">
        <v>228</v>
      </c>
      <c r="X228" t="s">
        <v>229</v>
      </c>
      <c r="Y228" t="s">
        <v>228</v>
      </c>
      <c r="Z228" t="s">
        <v>165</v>
      </c>
      <c r="AA228" t="s">
        <v>193</v>
      </c>
      <c r="AB228" t="s">
        <v>563</v>
      </c>
      <c r="AC228" t="s">
        <v>165</v>
      </c>
      <c r="AD228" t="s">
        <v>165</v>
      </c>
      <c r="AE228" t="s">
        <v>167</v>
      </c>
      <c r="AF228" t="s">
        <v>193</v>
      </c>
      <c r="AG228" t="s">
        <v>165</v>
      </c>
      <c r="AH228" t="s">
        <v>167</v>
      </c>
      <c r="AI228" t="s">
        <v>167</v>
      </c>
      <c r="AJ228" t="s">
        <v>536</v>
      </c>
      <c r="AK228" t="s">
        <v>3317</v>
      </c>
      <c r="AL228" t="s">
        <v>109</v>
      </c>
      <c r="AM228" t="s">
        <v>193</v>
      </c>
      <c r="AN228" t="s">
        <v>109</v>
      </c>
      <c r="AO228" t="s">
        <v>193</v>
      </c>
      <c r="AP228" t="s">
        <v>491</v>
      </c>
      <c r="AQ228" t="s">
        <v>193</v>
      </c>
      <c r="AR228" t="s">
        <v>193</v>
      </c>
      <c r="AS228" t="s">
        <v>193</v>
      </c>
      <c r="AT228" t="s">
        <v>193</v>
      </c>
      <c r="AU228" t="s">
        <v>193</v>
      </c>
      <c r="AV228" t="s">
        <v>193</v>
      </c>
      <c r="AW228" t="s">
        <v>193</v>
      </c>
      <c r="AX228" t="s">
        <v>193</v>
      </c>
      <c r="AY228" t="s">
        <v>193</v>
      </c>
      <c r="AZ228" t="s">
        <v>193</v>
      </c>
      <c r="BA228" t="s">
        <v>193</v>
      </c>
      <c r="BB228" t="s">
        <v>193</v>
      </c>
      <c r="BC228" t="s">
        <v>193</v>
      </c>
      <c r="BD228" t="s">
        <v>193</v>
      </c>
      <c r="BE228" t="s">
        <v>193</v>
      </c>
      <c r="BF228" t="s">
        <v>193</v>
      </c>
      <c r="BG228" t="s">
        <v>193</v>
      </c>
      <c r="BH228" t="s">
        <v>193</v>
      </c>
      <c r="BI228" t="s">
        <v>193</v>
      </c>
      <c r="BJ228" t="s">
        <v>193</v>
      </c>
      <c r="BK228" t="s">
        <v>193</v>
      </c>
      <c r="BL228" t="s">
        <v>193</v>
      </c>
      <c r="BM228" t="s">
        <v>193</v>
      </c>
      <c r="BN228" t="s">
        <v>193</v>
      </c>
      <c r="BO228" t="s">
        <v>193</v>
      </c>
      <c r="BP228" t="s">
        <v>193</v>
      </c>
      <c r="BQ228" t="s">
        <v>193</v>
      </c>
      <c r="BR228" t="s">
        <v>193</v>
      </c>
      <c r="BS228" t="s">
        <v>193</v>
      </c>
      <c r="BT228" t="s">
        <v>193</v>
      </c>
      <c r="BU228" t="s">
        <v>193</v>
      </c>
      <c r="BV228" t="s">
        <v>193</v>
      </c>
      <c r="BW228" t="s">
        <v>193</v>
      </c>
      <c r="BX228" t="s">
        <v>193</v>
      </c>
      <c r="BY228" t="s">
        <v>193</v>
      </c>
      <c r="BZ228" t="s">
        <v>193</v>
      </c>
      <c r="CA228" t="s">
        <v>193</v>
      </c>
      <c r="CB228" t="s">
        <v>193</v>
      </c>
      <c r="CC228" t="s">
        <v>193</v>
      </c>
      <c r="CD228" t="s">
        <v>193</v>
      </c>
      <c r="CE228" t="s">
        <v>193</v>
      </c>
      <c r="CF228" t="s">
        <v>193</v>
      </c>
      <c r="CG228" t="s">
        <v>193</v>
      </c>
      <c r="CH228" t="s">
        <v>193</v>
      </c>
      <c r="CI228" t="s">
        <v>193</v>
      </c>
      <c r="CJ228" t="s">
        <v>193</v>
      </c>
      <c r="CK228" t="s">
        <v>193</v>
      </c>
      <c r="CL228" t="s">
        <v>193</v>
      </c>
      <c r="CM228" t="s">
        <v>193</v>
      </c>
      <c r="CN228" t="s">
        <v>193</v>
      </c>
      <c r="CO228" t="s">
        <v>193</v>
      </c>
      <c r="CP228" t="s">
        <v>193</v>
      </c>
      <c r="CQ228" t="s">
        <v>193</v>
      </c>
      <c r="CR228" t="s">
        <v>193</v>
      </c>
      <c r="CS228" t="s">
        <v>193</v>
      </c>
      <c r="CT228" t="s">
        <v>193</v>
      </c>
      <c r="CU228" t="s">
        <v>193</v>
      </c>
      <c r="CV228" t="s">
        <v>193</v>
      </c>
      <c r="CW228" t="s">
        <v>193</v>
      </c>
      <c r="CX228" t="s">
        <v>193</v>
      </c>
      <c r="CY228" t="s">
        <v>193</v>
      </c>
      <c r="CZ228" t="s">
        <v>193</v>
      </c>
      <c r="DA228" t="s">
        <v>193</v>
      </c>
      <c r="DB228" t="s">
        <v>193</v>
      </c>
      <c r="DC228" t="s">
        <v>193</v>
      </c>
      <c r="DD228" t="s">
        <v>193</v>
      </c>
      <c r="DE228" t="s">
        <v>193</v>
      </c>
      <c r="DF228" t="s">
        <v>193</v>
      </c>
      <c r="DG228" t="s">
        <v>193</v>
      </c>
      <c r="DH228" t="s">
        <v>193</v>
      </c>
      <c r="DI228" t="s">
        <v>193</v>
      </c>
      <c r="DJ228" t="s">
        <v>193</v>
      </c>
      <c r="DK228" t="s">
        <v>193</v>
      </c>
      <c r="DL228" t="s">
        <v>193</v>
      </c>
      <c r="DM228" t="s">
        <v>193</v>
      </c>
      <c r="DN228" t="s">
        <v>193</v>
      </c>
      <c r="DO228" t="s">
        <v>193</v>
      </c>
      <c r="DP228" t="s">
        <v>193</v>
      </c>
      <c r="DQ228" t="s">
        <v>193</v>
      </c>
      <c r="DR228" t="s">
        <v>193</v>
      </c>
      <c r="DS228" t="s">
        <v>193</v>
      </c>
      <c r="DT228" t="s">
        <v>193</v>
      </c>
      <c r="DU228" t="s">
        <v>193</v>
      </c>
      <c r="DV228" t="s">
        <v>193</v>
      </c>
      <c r="DW228" t="s">
        <v>193</v>
      </c>
      <c r="DX228" t="s">
        <v>193</v>
      </c>
      <c r="DY228" t="s">
        <v>193</v>
      </c>
      <c r="DZ228" t="s">
        <v>193</v>
      </c>
      <c r="EA228" t="s">
        <v>193</v>
      </c>
      <c r="EB228" t="s">
        <v>193</v>
      </c>
      <c r="EC228" t="s">
        <v>193</v>
      </c>
      <c r="ED228" t="s">
        <v>193</v>
      </c>
      <c r="EE228" t="s">
        <v>193</v>
      </c>
      <c r="EF228" t="s">
        <v>193</v>
      </c>
      <c r="EG228" t="s">
        <v>193</v>
      </c>
      <c r="EH228" t="s">
        <v>193</v>
      </c>
      <c r="EI228" t="s">
        <v>193</v>
      </c>
      <c r="EJ228" t="s">
        <v>193</v>
      </c>
      <c r="EK228" t="s">
        <v>193</v>
      </c>
      <c r="EL228" t="s">
        <v>193</v>
      </c>
      <c r="EM228" t="s">
        <v>193</v>
      </c>
      <c r="EN228" t="s">
        <v>193</v>
      </c>
      <c r="EO228" t="s">
        <v>193</v>
      </c>
      <c r="EP228" t="s">
        <v>193</v>
      </c>
      <c r="EQ228" t="s">
        <v>193</v>
      </c>
      <c r="ER228" t="s">
        <v>193</v>
      </c>
      <c r="ES228" t="s">
        <v>193</v>
      </c>
      <c r="ET228" t="s">
        <v>193</v>
      </c>
      <c r="EU228" t="s">
        <v>193</v>
      </c>
      <c r="EV228" t="s">
        <v>193</v>
      </c>
      <c r="EW228" t="s">
        <v>193</v>
      </c>
      <c r="EX228" t="s">
        <v>193</v>
      </c>
      <c r="EY228" t="s">
        <v>193</v>
      </c>
      <c r="EZ228" t="s">
        <v>193</v>
      </c>
      <c r="FA228" t="s">
        <v>193</v>
      </c>
      <c r="FB228" t="s">
        <v>193</v>
      </c>
      <c r="FC228" t="s">
        <v>193</v>
      </c>
      <c r="FD228" t="s">
        <v>193</v>
      </c>
      <c r="FE228" t="s">
        <v>193</v>
      </c>
      <c r="FF228" t="s">
        <v>193</v>
      </c>
      <c r="FG228" t="s">
        <v>193</v>
      </c>
      <c r="FH228" t="s">
        <v>193</v>
      </c>
      <c r="FI228" t="s">
        <v>193</v>
      </c>
      <c r="FJ228" t="s">
        <v>193</v>
      </c>
      <c r="FK228" t="s">
        <v>193</v>
      </c>
      <c r="FL228" t="s">
        <v>193</v>
      </c>
      <c r="FM228" t="s">
        <v>193</v>
      </c>
      <c r="FN228" t="s">
        <v>193</v>
      </c>
      <c r="FO228" t="s">
        <v>193</v>
      </c>
      <c r="FP228" t="s">
        <v>193</v>
      </c>
      <c r="FQ228" t="s">
        <v>193</v>
      </c>
      <c r="FR228" t="s">
        <v>193</v>
      </c>
      <c r="FS228" t="s">
        <v>193</v>
      </c>
      <c r="FT228" t="s">
        <v>193</v>
      </c>
      <c r="FU228" t="s">
        <v>193</v>
      </c>
      <c r="FV228" t="s">
        <v>193</v>
      </c>
      <c r="FW228" t="s">
        <v>193</v>
      </c>
      <c r="FX228" t="s">
        <v>193</v>
      </c>
      <c r="FY228" t="s">
        <v>193</v>
      </c>
      <c r="FZ228" t="s">
        <v>193</v>
      </c>
      <c r="GA228" t="s">
        <v>193</v>
      </c>
      <c r="GB228" t="s">
        <v>193</v>
      </c>
      <c r="GC228" t="s">
        <v>193</v>
      </c>
      <c r="GD228" t="s">
        <v>193</v>
      </c>
      <c r="GE228" t="s">
        <v>193</v>
      </c>
      <c r="GF228" t="s">
        <v>193</v>
      </c>
      <c r="GG228" t="s">
        <v>193</v>
      </c>
      <c r="GH228" t="s">
        <v>193</v>
      </c>
      <c r="GI228" t="s">
        <v>193</v>
      </c>
      <c r="GJ228" t="s">
        <v>193</v>
      </c>
      <c r="GK228" t="s">
        <v>193</v>
      </c>
      <c r="GL228" t="s">
        <v>193</v>
      </c>
      <c r="GM228" t="s">
        <v>193</v>
      </c>
      <c r="GN228" t="s">
        <v>193</v>
      </c>
      <c r="GO228" t="s">
        <v>193</v>
      </c>
      <c r="GP228" t="s">
        <v>193</v>
      </c>
      <c r="GQ228" t="s">
        <v>193</v>
      </c>
      <c r="GR228" t="s">
        <v>193</v>
      </c>
      <c r="GS228" t="s">
        <v>193</v>
      </c>
      <c r="GT228" t="s">
        <v>193</v>
      </c>
      <c r="GU228" t="s">
        <v>193</v>
      </c>
      <c r="GV228" t="s">
        <v>193</v>
      </c>
      <c r="GW228" t="s">
        <v>193</v>
      </c>
      <c r="GX228" t="s">
        <v>193</v>
      </c>
      <c r="GY228" t="s">
        <v>193</v>
      </c>
      <c r="GZ228" t="s">
        <v>193</v>
      </c>
      <c r="HA228" t="s">
        <v>193</v>
      </c>
      <c r="HB228" t="s">
        <v>193</v>
      </c>
      <c r="HC228" t="s">
        <v>193</v>
      </c>
      <c r="HD228" t="s">
        <v>193</v>
      </c>
      <c r="HE228" t="s">
        <v>193</v>
      </c>
      <c r="HF228" t="s">
        <v>193</v>
      </c>
      <c r="HG228" t="s">
        <v>193</v>
      </c>
      <c r="HH228" t="s">
        <v>193</v>
      </c>
      <c r="HI228" t="s">
        <v>193</v>
      </c>
      <c r="HJ228" t="s">
        <v>193</v>
      </c>
      <c r="HK228" t="s">
        <v>193</v>
      </c>
      <c r="HL228" t="s">
        <v>193</v>
      </c>
      <c r="HM228" t="s">
        <v>193</v>
      </c>
      <c r="HN228" t="s">
        <v>193</v>
      </c>
      <c r="HO228" t="s">
        <v>193</v>
      </c>
      <c r="HP228" t="s">
        <v>193</v>
      </c>
      <c r="HQ228" t="s">
        <v>193</v>
      </c>
      <c r="HR228" t="s">
        <v>193</v>
      </c>
      <c r="HS228" t="s">
        <v>193</v>
      </c>
      <c r="HT228" t="s">
        <v>193</v>
      </c>
      <c r="HU228" t="s">
        <v>193</v>
      </c>
      <c r="HV228" t="s">
        <v>193</v>
      </c>
      <c r="HW228" t="s">
        <v>193</v>
      </c>
      <c r="HX228" t="s">
        <v>193</v>
      </c>
      <c r="HY228" t="s">
        <v>193</v>
      </c>
      <c r="HZ228" t="s">
        <v>193</v>
      </c>
      <c r="IA228" t="s">
        <v>193</v>
      </c>
      <c r="IB228" t="s">
        <v>193</v>
      </c>
      <c r="IC228" t="s">
        <v>193</v>
      </c>
      <c r="ID228" t="s">
        <v>193</v>
      </c>
      <c r="IE228" t="s">
        <v>193</v>
      </c>
      <c r="IF228" t="s">
        <v>193</v>
      </c>
      <c r="IG228" t="s">
        <v>193</v>
      </c>
      <c r="IH228" t="s">
        <v>193</v>
      </c>
      <c r="II228" t="s">
        <v>193</v>
      </c>
      <c r="IJ228" t="s">
        <v>193</v>
      </c>
      <c r="IK228" t="s">
        <v>193</v>
      </c>
      <c r="IL228" t="s">
        <v>193</v>
      </c>
      <c r="IM228" t="s">
        <v>193</v>
      </c>
      <c r="IN228" t="s">
        <v>193</v>
      </c>
      <c r="IO228" t="s">
        <v>193</v>
      </c>
      <c r="IP228" t="s">
        <v>193</v>
      </c>
      <c r="IQ228" t="s">
        <v>193</v>
      </c>
      <c r="IR228" t="s">
        <v>193</v>
      </c>
      <c r="IS228" t="s">
        <v>193</v>
      </c>
      <c r="IT228" t="s">
        <v>193</v>
      </c>
      <c r="IU228" t="s">
        <v>193</v>
      </c>
      <c r="IV228" t="s">
        <v>193</v>
      </c>
      <c r="IW228" t="s">
        <v>193</v>
      </c>
      <c r="IX228" t="s">
        <v>193</v>
      </c>
      <c r="IY228" t="s">
        <v>193</v>
      </c>
      <c r="IZ228" t="s">
        <v>193</v>
      </c>
      <c r="JA228" t="s">
        <v>193</v>
      </c>
      <c r="JB228" t="s">
        <v>193</v>
      </c>
      <c r="JC228" t="s">
        <v>193</v>
      </c>
      <c r="JD228" t="s">
        <v>193</v>
      </c>
      <c r="JE228" t="s">
        <v>193</v>
      </c>
      <c r="JF228" t="s">
        <v>193</v>
      </c>
      <c r="JG228" t="s">
        <v>193</v>
      </c>
      <c r="JH228" t="s">
        <v>193</v>
      </c>
      <c r="JI228" t="s">
        <v>193</v>
      </c>
      <c r="JJ228" t="s">
        <v>193</v>
      </c>
      <c r="JK228" t="s">
        <v>193</v>
      </c>
      <c r="JL228" t="s">
        <v>193</v>
      </c>
      <c r="JM228" t="s">
        <v>193</v>
      </c>
      <c r="JN228" t="s">
        <v>193</v>
      </c>
      <c r="JO228" t="s">
        <v>193</v>
      </c>
      <c r="JP228" t="s">
        <v>193</v>
      </c>
      <c r="JQ228" t="s">
        <v>193</v>
      </c>
      <c r="JR228" t="s">
        <v>193</v>
      </c>
      <c r="JS228" t="s">
        <v>193</v>
      </c>
      <c r="JT228" t="s">
        <v>193</v>
      </c>
      <c r="JU228" t="s">
        <v>193</v>
      </c>
      <c r="JV228" t="s">
        <v>193</v>
      </c>
      <c r="JW228" t="s">
        <v>193</v>
      </c>
      <c r="JX228" t="s">
        <v>193</v>
      </c>
      <c r="JY228" t="s">
        <v>193</v>
      </c>
      <c r="JZ228" t="s">
        <v>193</v>
      </c>
      <c r="KA228" t="s">
        <v>193</v>
      </c>
      <c r="KB228" t="s">
        <v>193</v>
      </c>
      <c r="KC228" t="s">
        <v>193</v>
      </c>
      <c r="KD228" t="s">
        <v>193</v>
      </c>
      <c r="KE228" t="s">
        <v>193</v>
      </c>
      <c r="KF228" t="s">
        <v>193</v>
      </c>
      <c r="KG228" t="s">
        <v>193</v>
      </c>
      <c r="KH228" t="s">
        <v>193</v>
      </c>
      <c r="KI228" t="s">
        <v>193</v>
      </c>
      <c r="KJ228" t="s">
        <v>193</v>
      </c>
      <c r="KK228" t="s">
        <v>193</v>
      </c>
      <c r="KL228" t="s">
        <v>193</v>
      </c>
      <c r="KM228" t="s">
        <v>193</v>
      </c>
      <c r="KN228" t="s">
        <v>193</v>
      </c>
      <c r="KO228" t="s">
        <v>193</v>
      </c>
      <c r="KP228" t="s">
        <v>193</v>
      </c>
      <c r="KQ228" t="s">
        <v>193</v>
      </c>
      <c r="KR228" t="s">
        <v>193</v>
      </c>
      <c r="KS228" t="s">
        <v>193</v>
      </c>
      <c r="KT228" t="s">
        <v>193</v>
      </c>
      <c r="KU228" t="s">
        <v>109</v>
      </c>
      <c r="KV228" t="s">
        <v>505</v>
      </c>
      <c r="KW228" t="s">
        <v>3318</v>
      </c>
      <c r="KX228" t="s">
        <v>193</v>
      </c>
      <c r="KY228" t="s">
        <v>506</v>
      </c>
      <c r="KZ228" t="s">
        <v>3319</v>
      </c>
      <c r="LA228" t="s">
        <v>3318</v>
      </c>
      <c r="LB228" t="s">
        <v>800</v>
      </c>
      <c r="LC228" t="s">
        <v>193</v>
      </c>
      <c r="LD228" t="s">
        <v>3360</v>
      </c>
      <c r="LE228" t="s">
        <v>797</v>
      </c>
      <c r="LF228" t="s">
        <v>798</v>
      </c>
      <c r="LG228" t="s">
        <v>799</v>
      </c>
      <c r="LH228" t="s">
        <v>193</v>
      </c>
      <c r="LI228" t="s">
        <v>193</v>
      </c>
      <c r="LJ228" t="s">
        <v>193</v>
      </c>
      <c r="LK228" t="s">
        <v>193</v>
      </c>
      <c r="LL228" t="s">
        <v>193</v>
      </c>
      <c r="LM228">
        <v>40</v>
      </c>
      <c r="LN228">
        <v>8</v>
      </c>
      <c r="LO228" t="s">
        <v>193</v>
      </c>
      <c r="LP228" t="s">
        <v>156</v>
      </c>
      <c r="LQ228">
        <v>8</v>
      </c>
      <c r="LR228" t="s">
        <v>109</v>
      </c>
      <c r="LS228" t="s">
        <v>193</v>
      </c>
      <c r="LT228" t="s">
        <v>114</v>
      </c>
      <c r="LU228" t="s">
        <v>193</v>
      </c>
      <c r="LV228" t="s">
        <v>193</v>
      </c>
      <c r="LW228" t="s">
        <v>193</v>
      </c>
      <c r="LX228" t="s">
        <v>193</v>
      </c>
      <c r="LY228" t="s">
        <v>193</v>
      </c>
      <c r="LZ228" t="s">
        <v>193</v>
      </c>
      <c r="MA228" t="s">
        <v>193</v>
      </c>
      <c r="MB228" t="s">
        <v>193</v>
      </c>
      <c r="MC228" t="s">
        <v>193</v>
      </c>
      <c r="MD228" t="s">
        <v>193</v>
      </c>
      <c r="ME228" t="s">
        <v>193</v>
      </c>
      <c r="MF228" t="s">
        <v>193</v>
      </c>
      <c r="MG228" t="s">
        <v>193</v>
      </c>
      <c r="MH228" t="s">
        <v>114</v>
      </c>
      <c r="MI228" t="s">
        <v>193</v>
      </c>
      <c r="MJ228" t="s">
        <v>193</v>
      </c>
      <c r="MK228" t="s">
        <v>193</v>
      </c>
      <c r="ML228" t="s">
        <v>193</v>
      </c>
      <c r="MM228" t="s">
        <v>193</v>
      </c>
      <c r="MN228" t="s">
        <v>193</v>
      </c>
      <c r="MO228" t="s">
        <v>193</v>
      </c>
      <c r="MP228" t="s">
        <v>193</v>
      </c>
      <c r="MQ228" t="s">
        <v>193</v>
      </c>
      <c r="MR228" t="s">
        <v>193</v>
      </c>
      <c r="MS228" t="s">
        <v>193</v>
      </c>
      <c r="MT228" t="s">
        <v>193</v>
      </c>
      <c r="MU228" t="s">
        <v>193</v>
      </c>
      <c r="MV228" t="s">
        <v>193</v>
      </c>
      <c r="MW228" t="s">
        <v>193</v>
      </c>
      <c r="MX228" t="s">
        <v>193</v>
      </c>
      <c r="MY228" t="s">
        <v>193</v>
      </c>
      <c r="MZ228" t="s">
        <v>193</v>
      </c>
      <c r="NA228" t="s">
        <v>193</v>
      </c>
      <c r="NB228" t="s">
        <v>193</v>
      </c>
      <c r="NC228">
        <v>195584639</v>
      </c>
      <c r="ND228" t="s">
        <v>3739</v>
      </c>
      <c r="NE228" t="s">
        <v>4608</v>
      </c>
      <c r="NF228" t="s">
        <v>193</v>
      </c>
      <c r="NG228" t="s">
        <v>699</v>
      </c>
      <c r="NH228" t="s">
        <v>700</v>
      </c>
      <c r="NI228" t="s">
        <v>611</v>
      </c>
      <c r="NJ228" t="s">
        <v>193</v>
      </c>
      <c r="NK228">
        <v>26</v>
      </c>
    </row>
    <row r="229" spans="1:375" x14ac:dyDescent="0.35">
      <c r="A229" t="s">
        <v>4609</v>
      </c>
      <c r="B229" t="s">
        <v>4610</v>
      </c>
      <c r="C229" t="s">
        <v>3355</v>
      </c>
      <c r="D229">
        <v>1.3888888934161514E-3</v>
      </c>
      <c r="E229" t="s">
        <v>193</v>
      </c>
      <c r="F229" t="s">
        <v>193</v>
      </c>
      <c r="G229" t="s">
        <v>193</v>
      </c>
      <c r="H229" t="s">
        <v>3355</v>
      </c>
      <c r="I229" t="s">
        <v>161</v>
      </c>
      <c r="J229" t="s">
        <v>193</v>
      </c>
      <c r="K229" t="s">
        <v>162</v>
      </c>
      <c r="L229" t="s">
        <v>161</v>
      </c>
      <c r="M229" t="s">
        <v>161</v>
      </c>
      <c r="N229" t="s">
        <v>163</v>
      </c>
      <c r="O229" t="s">
        <v>193</v>
      </c>
      <c r="P229" t="s">
        <v>198</v>
      </c>
      <c r="Q229" t="s">
        <v>163</v>
      </c>
      <c r="R229" t="s">
        <v>163</v>
      </c>
      <c r="S229" t="s">
        <v>164</v>
      </c>
      <c r="T229" t="s">
        <v>165</v>
      </c>
      <c r="U229" t="s">
        <v>166</v>
      </c>
      <c r="V229" t="s">
        <v>165</v>
      </c>
      <c r="W229" t="s">
        <v>228</v>
      </c>
      <c r="X229" t="s">
        <v>229</v>
      </c>
      <c r="Y229" t="s">
        <v>228</v>
      </c>
      <c r="Z229" t="s">
        <v>165</v>
      </c>
      <c r="AA229" t="s">
        <v>193</v>
      </c>
      <c r="AB229" t="s">
        <v>563</v>
      </c>
      <c r="AC229" t="s">
        <v>165</v>
      </c>
      <c r="AD229" t="s">
        <v>165</v>
      </c>
      <c r="AE229" t="s">
        <v>167</v>
      </c>
      <c r="AF229" t="s">
        <v>193</v>
      </c>
      <c r="AG229" t="s">
        <v>165</v>
      </c>
      <c r="AH229" t="s">
        <v>167</v>
      </c>
      <c r="AI229" t="s">
        <v>167</v>
      </c>
      <c r="AJ229" t="s">
        <v>536</v>
      </c>
      <c r="AK229" t="s">
        <v>3317</v>
      </c>
      <c r="AL229" t="s">
        <v>109</v>
      </c>
      <c r="AM229" t="s">
        <v>193</v>
      </c>
      <c r="AN229" t="s">
        <v>109</v>
      </c>
      <c r="AO229" t="s">
        <v>193</v>
      </c>
      <c r="AP229" t="s">
        <v>491</v>
      </c>
      <c r="AQ229" t="s">
        <v>193</v>
      </c>
      <c r="AR229" t="s">
        <v>193</v>
      </c>
      <c r="AS229" t="s">
        <v>193</v>
      </c>
      <c r="AT229" t="s">
        <v>193</v>
      </c>
      <c r="AU229" t="s">
        <v>193</v>
      </c>
      <c r="AV229" t="s">
        <v>193</v>
      </c>
      <c r="AW229" t="s">
        <v>193</v>
      </c>
      <c r="AX229" t="s">
        <v>193</v>
      </c>
      <c r="AY229" t="s">
        <v>193</v>
      </c>
      <c r="AZ229" t="s">
        <v>193</v>
      </c>
      <c r="BA229" t="s">
        <v>193</v>
      </c>
      <c r="BB229" t="s">
        <v>193</v>
      </c>
      <c r="BC229" t="s">
        <v>193</v>
      </c>
      <c r="BD229" t="s">
        <v>193</v>
      </c>
      <c r="BE229" t="s">
        <v>193</v>
      </c>
      <c r="BF229" t="s">
        <v>193</v>
      </c>
      <c r="BG229" t="s">
        <v>193</v>
      </c>
      <c r="BH229" t="s">
        <v>193</v>
      </c>
      <c r="BI229" t="s">
        <v>193</v>
      </c>
      <c r="BJ229" t="s">
        <v>193</v>
      </c>
      <c r="BK229" t="s">
        <v>193</v>
      </c>
      <c r="BL229" t="s">
        <v>193</v>
      </c>
      <c r="BM229" t="s">
        <v>193</v>
      </c>
      <c r="BN229" t="s">
        <v>193</v>
      </c>
      <c r="BO229" t="s">
        <v>193</v>
      </c>
      <c r="BP229" t="s">
        <v>193</v>
      </c>
      <c r="BQ229" t="s">
        <v>193</v>
      </c>
      <c r="BR229" t="s">
        <v>193</v>
      </c>
      <c r="BS229" t="s">
        <v>193</v>
      </c>
      <c r="BT229" t="s">
        <v>193</v>
      </c>
      <c r="BU229" t="s">
        <v>193</v>
      </c>
      <c r="BV229" t="s">
        <v>193</v>
      </c>
      <c r="BW229" t="s">
        <v>193</v>
      </c>
      <c r="BX229" t="s">
        <v>193</v>
      </c>
      <c r="BY229" t="s">
        <v>193</v>
      </c>
      <c r="BZ229" t="s">
        <v>193</v>
      </c>
      <c r="CA229" t="s">
        <v>193</v>
      </c>
      <c r="CB229" t="s">
        <v>193</v>
      </c>
      <c r="CC229" t="s">
        <v>193</v>
      </c>
      <c r="CD229" t="s">
        <v>193</v>
      </c>
      <c r="CE229" t="s">
        <v>193</v>
      </c>
      <c r="CF229" t="s">
        <v>193</v>
      </c>
      <c r="CG229" t="s">
        <v>193</v>
      </c>
      <c r="CH229" t="s">
        <v>193</v>
      </c>
      <c r="CI229" t="s">
        <v>193</v>
      </c>
      <c r="CJ229" t="s">
        <v>193</v>
      </c>
      <c r="CK229" t="s">
        <v>193</v>
      </c>
      <c r="CL229" t="s">
        <v>193</v>
      </c>
      <c r="CM229" t="s">
        <v>193</v>
      </c>
      <c r="CN229" t="s">
        <v>193</v>
      </c>
      <c r="CO229" t="s">
        <v>193</v>
      </c>
      <c r="CP229" t="s">
        <v>193</v>
      </c>
      <c r="CQ229" t="s">
        <v>193</v>
      </c>
      <c r="CR229" t="s">
        <v>193</v>
      </c>
      <c r="CS229" t="s">
        <v>193</v>
      </c>
      <c r="CT229" t="s">
        <v>193</v>
      </c>
      <c r="CU229" t="s">
        <v>193</v>
      </c>
      <c r="CV229" t="s">
        <v>193</v>
      </c>
      <c r="CW229" t="s">
        <v>193</v>
      </c>
      <c r="CX229" t="s">
        <v>193</v>
      </c>
      <c r="CY229" t="s">
        <v>193</v>
      </c>
      <c r="CZ229" t="s">
        <v>193</v>
      </c>
      <c r="DA229" t="s">
        <v>193</v>
      </c>
      <c r="DB229" t="s">
        <v>193</v>
      </c>
      <c r="DC229" t="s">
        <v>193</v>
      </c>
      <c r="DD229" t="s">
        <v>193</v>
      </c>
      <c r="DE229" t="s">
        <v>193</v>
      </c>
      <c r="DF229" t="s">
        <v>193</v>
      </c>
      <c r="DG229" t="s">
        <v>193</v>
      </c>
      <c r="DH229" t="s">
        <v>193</v>
      </c>
      <c r="DI229" t="s">
        <v>193</v>
      </c>
      <c r="DJ229" t="s">
        <v>193</v>
      </c>
      <c r="DK229" t="s">
        <v>193</v>
      </c>
      <c r="DL229" t="s">
        <v>193</v>
      </c>
      <c r="DM229" t="s">
        <v>193</v>
      </c>
      <c r="DN229" t="s">
        <v>193</v>
      </c>
      <c r="DO229" t="s">
        <v>193</v>
      </c>
      <c r="DP229" t="s">
        <v>193</v>
      </c>
      <c r="DQ229" t="s">
        <v>193</v>
      </c>
      <c r="DR229" t="s">
        <v>193</v>
      </c>
      <c r="DS229" t="s">
        <v>193</v>
      </c>
      <c r="DT229" t="s">
        <v>193</v>
      </c>
      <c r="DU229" t="s">
        <v>193</v>
      </c>
      <c r="DV229" t="s">
        <v>193</v>
      </c>
      <c r="DW229" t="s">
        <v>193</v>
      </c>
      <c r="DX229" t="s">
        <v>193</v>
      </c>
      <c r="DY229" t="s">
        <v>193</v>
      </c>
      <c r="DZ229" t="s">
        <v>193</v>
      </c>
      <c r="EA229" t="s">
        <v>193</v>
      </c>
      <c r="EB229" t="s">
        <v>193</v>
      </c>
      <c r="EC229" t="s">
        <v>193</v>
      </c>
      <c r="ED229" t="s">
        <v>193</v>
      </c>
      <c r="EE229" t="s">
        <v>193</v>
      </c>
      <c r="EF229" t="s">
        <v>193</v>
      </c>
      <c r="EG229" t="s">
        <v>193</v>
      </c>
      <c r="EH229" t="s">
        <v>193</v>
      </c>
      <c r="EI229" t="s">
        <v>193</v>
      </c>
      <c r="EJ229" t="s">
        <v>193</v>
      </c>
      <c r="EK229" t="s">
        <v>193</v>
      </c>
      <c r="EL229" t="s">
        <v>193</v>
      </c>
      <c r="EM229" t="s">
        <v>193</v>
      </c>
      <c r="EN229" t="s">
        <v>193</v>
      </c>
      <c r="EO229" t="s">
        <v>193</v>
      </c>
      <c r="EP229" t="s">
        <v>193</v>
      </c>
      <c r="EQ229" t="s">
        <v>193</v>
      </c>
      <c r="ER229" t="s">
        <v>193</v>
      </c>
      <c r="ES229" t="s">
        <v>193</v>
      </c>
      <c r="ET229" t="s">
        <v>193</v>
      </c>
      <c r="EU229" t="s">
        <v>193</v>
      </c>
      <c r="EV229" t="s">
        <v>193</v>
      </c>
      <c r="EW229" t="s">
        <v>193</v>
      </c>
      <c r="EX229" t="s">
        <v>193</v>
      </c>
      <c r="EY229" t="s">
        <v>193</v>
      </c>
      <c r="EZ229" t="s">
        <v>193</v>
      </c>
      <c r="FA229" t="s">
        <v>193</v>
      </c>
      <c r="FB229" t="s">
        <v>193</v>
      </c>
      <c r="FC229" t="s">
        <v>193</v>
      </c>
      <c r="FD229" t="s">
        <v>193</v>
      </c>
      <c r="FE229" t="s">
        <v>193</v>
      </c>
      <c r="FF229" t="s">
        <v>193</v>
      </c>
      <c r="FG229" t="s">
        <v>193</v>
      </c>
      <c r="FH229" t="s">
        <v>193</v>
      </c>
      <c r="FI229" t="s">
        <v>193</v>
      </c>
      <c r="FJ229" t="s">
        <v>193</v>
      </c>
      <c r="FK229" t="s">
        <v>193</v>
      </c>
      <c r="FL229" t="s">
        <v>193</v>
      </c>
      <c r="FM229" t="s">
        <v>193</v>
      </c>
      <c r="FN229" t="s">
        <v>193</v>
      </c>
      <c r="FO229" t="s">
        <v>193</v>
      </c>
      <c r="FP229" t="s">
        <v>193</v>
      </c>
      <c r="FQ229" t="s">
        <v>193</v>
      </c>
      <c r="FR229" t="s">
        <v>193</v>
      </c>
      <c r="FS229" t="s">
        <v>193</v>
      </c>
      <c r="FT229" t="s">
        <v>193</v>
      </c>
      <c r="FU229" t="s">
        <v>193</v>
      </c>
      <c r="FV229" t="s">
        <v>193</v>
      </c>
      <c r="FW229" t="s">
        <v>193</v>
      </c>
      <c r="FX229" t="s">
        <v>193</v>
      </c>
      <c r="FY229" t="s">
        <v>193</v>
      </c>
      <c r="FZ229" t="s">
        <v>193</v>
      </c>
      <c r="GA229" t="s">
        <v>193</v>
      </c>
      <c r="GB229" t="s">
        <v>193</v>
      </c>
      <c r="GC229" t="s">
        <v>193</v>
      </c>
      <c r="GD229" t="s">
        <v>193</v>
      </c>
      <c r="GE229" t="s">
        <v>193</v>
      </c>
      <c r="GF229" t="s">
        <v>193</v>
      </c>
      <c r="GG229" t="s">
        <v>193</v>
      </c>
      <c r="GH229" t="s">
        <v>193</v>
      </c>
      <c r="GI229" t="s">
        <v>193</v>
      </c>
      <c r="GJ229" t="s">
        <v>193</v>
      </c>
      <c r="GK229" t="s">
        <v>193</v>
      </c>
      <c r="GL229" t="s">
        <v>193</v>
      </c>
      <c r="GM229" t="s">
        <v>193</v>
      </c>
      <c r="GN229" t="s">
        <v>193</v>
      </c>
      <c r="GO229" t="s">
        <v>193</v>
      </c>
      <c r="GP229" t="s">
        <v>193</v>
      </c>
      <c r="GQ229" t="s">
        <v>193</v>
      </c>
      <c r="GR229" t="s">
        <v>193</v>
      </c>
      <c r="GS229" t="s">
        <v>193</v>
      </c>
      <c r="GT229" t="s">
        <v>193</v>
      </c>
      <c r="GU229" t="s">
        <v>193</v>
      </c>
      <c r="GV229" t="s">
        <v>193</v>
      </c>
      <c r="GW229" t="s">
        <v>193</v>
      </c>
      <c r="GX229" t="s">
        <v>193</v>
      </c>
      <c r="GY229" t="s">
        <v>193</v>
      </c>
      <c r="GZ229" t="s">
        <v>193</v>
      </c>
      <c r="HA229" t="s">
        <v>193</v>
      </c>
      <c r="HB229" t="s">
        <v>193</v>
      </c>
      <c r="HC229" t="s">
        <v>193</v>
      </c>
      <c r="HD229" t="s">
        <v>193</v>
      </c>
      <c r="HE229" t="s">
        <v>193</v>
      </c>
      <c r="HF229" t="s">
        <v>193</v>
      </c>
      <c r="HG229" t="s">
        <v>193</v>
      </c>
      <c r="HH229" t="s">
        <v>193</v>
      </c>
      <c r="HI229" t="s">
        <v>193</v>
      </c>
      <c r="HJ229" t="s">
        <v>193</v>
      </c>
      <c r="HK229" t="s">
        <v>193</v>
      </c>
      <c r="HL229" t="s">
        <v>193</v>
      </c>
      <c r="HM229" t="s">
        <v>193</v>
      </c>
      <c r="HN229" t="s">
        <v>193</v>
      </c>
      <c r="HO229" t="s">
        <v>193</v>
      </c>
      <c r="HP229" t="s">
        <v>193</v>
      </c>
      <c r="HQ229" t="s">
        <v>193</v>
      </c>
      <c r="HR229" t="s">
        <v>193</v>
      </c>
      <c r="HS229" t="s">
        <v>193</v>
      </c>
      <c r="HT229" t="s">
        <v>193</v>
      </c>
      <c r="HU229" t="s">
        <v>193</v>
      </c>
      <c r="HV229" t="s">
        <v>193</v>
      </c>
      <c r="HW229" t="s">
        <v>193</v>
      </c>
      <c r="HX229" t="s">
        <v>193</v>
      </c>
      <c r="HY229" t="s">
        <v>193</v>
      </c>
      <c r="HZ229" t="s">
        <v>193</v>
      </c>
      <c r="IA229" t="s">
        <v>193</v>
      </c>
      <c r="IB229" t="s">
        <v>193</v>
      </c>
      <c r="IC229" t="s">
        <v>193</v>
      </c>
      <c r="ID229" t="s">
        <v>193</v>
      </c>
      <c r="IE229" t="s">
        <v>193</v>
      </c>
      <c r="IF229" t="s">
        <v>193</v>
      </c>
      <c r="IG229" t="s">
        <v>193</v>
      </c>
      <c r="IH229" t="s">
        <v>193</v>
      </c>
      <c r="II229" t="s">
        <v>193</v>
      </c>
      <c r="IJ229" t="s">
        <v>193</v>
      </c>
      <c r="IK229" t="s">
        <v>193</v>
      </c>
      <c r="IL229" t="s">
        <v>193</v>
      </c>
      <c r="IM229" t="s">
        <v>193</v>
      </c>
      <c r="IN229" t="s">
        <v>193</v>
      </c>
      <c r="IO229" t="s">
        <v>193</v>
      </c>
      <c r="IP229" t="s">
        <v>193</v>
      </c>
      <c r="IQ229" t="s">
        <v>193</v>
      </c>
      <c r="IR229" t="s">
        <v>193</v>
      </c>
      <c r="IS229" t="s">
        <v>193</v>
      </c>
      <c r="IT229" t="s">
        <v>193</v>
      </c>
      <c r="IU229" t="s">
        <v>193</v>
      </c>
      <c r="IV229" t="s">
        <v>193</v>
      </c>
      <c r="IW229" t="s">
        <v>193</v>
      </c>
      <c r="IX229" t="s">
        <v>193</v>
      </c>
      <c r="IY229" t="s">
        <v>193</v>
      </c>
      <c r="IZ229" t="s">
        <v>193</v>
      </c>
      <c r="JA229" t="s">
        <v>193</v>
      </c>
      <c r="JB229" t="s">
        <v>193</v>
      </c>
      <c r="JC229" t="s">
        <v>193</v>
      </c>
      <c r="JD229" t="s">
        <v>193</v>
      </c>
      <c r="JE229" t="s">
        <v>193</v>
      </c>
      <c r="JF229" t="s">
        <v>193</v>
      </c>
      <c r="JG229" t="s">
        <v>193</v>
      </c>
      <c r="JH229" t="s">
        <v>193</v>
      </c>
      <c r="JI229" t="s">
        <v>193</v>
      </c>
      <c r="JJ229" t="s">
        <v>193</v>
      </c>
      <c r="JK229" t="s">
        <v>193</v>
      </c>
      <c r="JL229" t="s">
        <v>193</v>
      </c>
      <c r="JM229" t="s">
        <v>193</v>
      </c>
      <c r="JN229" t="s">
        <v>193</v>
      </c>
      <c r="JO229" t="s">
        <v>193</v>
      </c>
      <c r="JP229" t="s">
        <v>193</v>
      </c>
      <c r="JQ229" t="s">
        <v>193</v>
      </c>
      <c r="JR229" t="s">
        <v>193</v>
      </c>
      <c r="JS229" t="s">
        <v>193</v>
      </c>
      <c r="JT229" t="s">
        <v>193</v>
      </c>
      <c r="JU229" t="s">
        <v>193</v>
      </c>
      <c r="JV229" t="s">
        <v>193</v>
      </c>
      <c r="JW229" t="s">
        <v>193</v>
      </c>
      <c r="JX229" t="s">
        <v>193</v>
      </c>
      <c r="JY229" t="s">
        <v>193</v>
      </c>
      <c r="JZ229" t="s">
        <v>193</v>
      </c>
      <c r="KA229" t="s">
        <v>193</v>
      </c>
      <c r="KB229" t="s">
        <v>193</v>
      </c>
      <c r="KC229" t="s">
        <v>193</v>
      </c>
      <c r="KD229" t="s">
        <v>193</v>
      </c>
      <c r="KE229" t="s">
        <v>193</v>
      </c>
      <c r="KF229" t="s">
        <v>193</v>
      </c>
      <c r="KG229" t="s">
        <v>193</v>
      </c>
      <c r="KH229" t="s">
        <v>193</v>
      </c>
      <c r="KI229" t="s">
        <v>193</v>
      </c>
      <c r="KJ229" t="s">
        <v>193</v>
      </c>
      <c r="KK229" t="s">
        <v>193</v>
      </c>
      <c r="KL229" t="s">
        <v>193</v>
      </c>
      <c r="KM229" t="s">
        <v>193</v>
      </c>
      <c r="KN229" t="s">
        <v>193</v>
      </c>
      <c r="KO229" t="s">
        <v>193</v>
      </c>
      <c r="KP229" t="s">
        <v>193</v>
      </c>
      <c r="KQ229" t="s">
        <v>193</v>
      </c>
      <c r="KR229" t="s">
        <v>193</v>
      </c>
      <c r="KS229" t="s">
        <v>193</v>
      </c>
      <c r="KT229" t="s">
        <v>193</v>
      </c>
      <c r="KU229" t="s">
        <v>109</v>
      </c>
      <c r="KV229" t="s">
        <v>505</v>
      </c>
      <c r="KW229" t="s">
        <v>3318</v>
      </c>
      <c r="KX229" t="s">
        <v>193</v>
      </c>
      <c r="KY229" t="s">
        <v>506</v>
      </c>
      <c r="KZ229" t="s">
        <v>3319</v>
      </c>
      <c r="LA229" t="s">
        <v>3318</v>
      </c>
      <c r="LB229" t="s">
        <v>800</v>
      </c>
      <c r="LC229" t="s">
        <v>193</v>
      </c>
      <c r="LD229" t="s">
        <v>3320</v>
      </c>
      <c r="LE229" t="s">
        <v>797</v>
      </c>
      <c r="LF229" t="s">
        <v>798</v>
      </c>
      <c r="LG229" t="s">
        <v>799</v>
      </c>
      <c r="LH229" t="s">
        <v>193</v>
      </c>
      <c r="LI229" t="s">
        <v>193</v>
      </c>
      <c r="LJ229" t="s">
        <v>193</v>
      </c>
      <c r="LK229" t="s">
        <v>193</v>
      </c>
      <c r="LL229" t="s">
        <v>193</v>
      </c>
      <c r="LM229">
        <v>30</v>
      </c>
      <c r="LN229">
        <v>6</v>
      </c>
      <c r="LO229" t="s">
        <v>193</v>
      </c>
      <c r="LP229" t="s">
        <v>156</v>
      </c>
      <c r="LQ229">
        <v>6</v>
      </c>
      <c r="LR229" t="s">
        <v>109</v>
      </c>
      <c r="LS229" t="s">
        <v>193</v>
      </c>
      <c r="LT229" t="s">
        <v>114</v>
      </c>
      <c r="LU229" t="s">
        <v>193</v>
      </c>
      <c r="LV229" t="s">
        <v>193</v>
      </c>
      <c r="LW229" t="s">
        <v>193</v>
      </c>
      <c r="LX229" t="s">
        <v>193</v>
      </c>
      <c r="LY229" t="s">
        <v>193</v>
      </c>
      <c r="LZ229" t="s">
        <v>193</v>
      </c>
      <c r="MA229" t="s">
        <v>193</v>
      </c>
      <c r="MB229" t="s">
        <v>193</v>
      </c>
      <c r="MC229" t="s">
        <v>193</v>
      </c>
      <c r="MD229" t="s">
        <v>193</v>
      </c>
      <c r="ME229" t="s">
        <v>193</v>
      </c>
      <c r="MF229" t="s">
        <v>193</v>
      </c>
      <c r="MG229" t="s">
        <v>193</v>
      </c>
      <c r="MH229" t="s">
        <v>114</v>
      </c>
      <c r="MI229" t="s">
        <v>193</v>
      </c>
      <c r="MJ229" t="s">
        <v>193</v>
      </c>
      <c r="MK229" t="s">
        <v>193</v>
      </c>
      <c r="ML229" t="s">
        <v>193</v>
      </c>
      <c r="MM229" t="s">
        <v>193</v>
      </c>
      <c r="MN229" t="s">
        <v>193</v>
      </c>
      <c r="MO229" t="s">
        <v>193</v>
      </c>
      <c r="MP229" t="s">
        <v>193</v>
      </c>
      <c r="MQ229" t="s">
        <v>193</v>
      </c>
      <c r="MR229" t="s">
        <v>193</v>
      </c>
      <c r="MS229" t="s">
        <v>193</v>
      </c>
      <c r="MT229" t="s">
        <v>193</v>
      </c>
      <c r="MU229" t="s">
        <v>193</v>
      </c>
      <c r="MV229" t="s">
        <v>193</v>
      </c>
      <c r="MW229" t="s">
        <v>193</v>
      </c>
      <c r="MX229" t="s">
        <v>193</v>
      </c>
      <c r="MY229" t="s">
        <v>193</v>
      </c>
      <c r="MZ229" t="s">
        <v>193</v>
      </c>
      <c r="NA229" t="s">
        <v>193</v>
      </c>
      <c r="NB229" t="s">
        <v>193</v>
      </c>
      <c r="NC229">
        <v>195584640</v>
      </c>
      <c r="ND229" t="s">
        <v>3740</v>
      </c>
      <c r="NE229" t="s">
        <v>4611</v>
      </c>
      <c r="NF229" t="s">
        <v>193</v>
      </c>
      <c r="NG229" t="s">
        <v>699</v>
      </c>
      <c r="NH229" t="s">
        <v>700</v>
      </c>
      <c r="NI229" t="s">
        <v>611</v>
      </c>
      <c r="NJ229" t="s">
        <v>193</v>
      </c>
      <c r="NK229">
        <v>27</v>
      </c>
    </row>
    <row r="230" spans="1:375" x14ac:dyDescent="0.35">
      <c r="A230" t="s">
        <v>4612</v>
      </c>
      <c r="B230" t="s">
        <v>4613</v>
      </c>
      <c r="C230" t="s">
        <v>3355</v>
      </c>
      <c r="D230">
        <v>1.3888888861401938E-3</v>
      </c>
      <c r="E230" t="s">
        <v>193</v>
      </c>
      <c r="F230" t="s">
        <v>193</v>
      </c>
      <c r="G230" t="s">
        <v>193</v>
      </c>
      <c r="H230" t="s">
        <v>3355</v>
      </c>
      <c r="I230" t="s">
        <v>161</v>
      </c>
      <c r="J230" t="s">
        <v>193</v>
      </c>
      <c r="K230" t="s">
        <v>162</v>
      </c>
      <c r="L230" t="s">
        <v>161</v>
      </c>
      <c r="M230" t="s">
        <v>161</v>
      </c>
      <c r="N230" t="s">
        <v>163</v>
      </c>
      <c r="O230" t="s">
        <v>193</v>
      </c>
      <c r="P230" t="s">
        <v>198</v>
      </c>
      <c r="Q230" t="s">
        <v>163</v>
      </c>
      <c r="R230" t="s">
        <v>163</v>
      </c>
      <c r="S230" t="s">
        <v>164</v>
      </c>
      <c r="T230" t="s">
        <v>165</v>
      </c>
      <c r="U230" t="s">
        <v>166</v>
      </c>
      <c r="V230" t="s">
        <v>165</v>
      </c>
      <c r="W230" t="s">
        <v>228</v>
      </c>
      <c r="X230" t="s">
        <v>229</v>
      </c>
      <c r="Y230" t="s">
        <v>228</v>
      </c>
      <c r="Z230" t="s">
        <v>165</v>
      </c>
      <c r="AA230" t="s">
        <v>193</v>
      </c>
      <c r="AB230" t="s">
        <v>563</v>
      </c>
      <c r="AC230" t="s">
        <v>165</v>
      </c>
      <c r="AD230" t="s">
        <v>165</v>
      </c>
      <c r="AE230" t="s">
        <v>167</v>
      </c>
      <c r="AF230" t="s">
        <v>193</v>
      </c>
      <c r="AG230" t="s">
        <v>165</v>
      </c>
      <c r="AH230" t="s">
        <v>167</v>
      </c>
      <c r="AI230" t="s">
        <v>167</v>
      </c>
      <c r="AJ230" t="s">
        <v>536</v>
      </c>
      <c r="AK230" t="s">
        <v>3317</v>
      </c>
      <c r="AL230" t="s">
        <v>109</v>
      </c>
      <c r="AM230" t="s">
        <v>193</v>
      </c>
      <c r="AN230" t="s">
        <v>109</v>
      </c>
      <c r="AO230" t="s">
        <v>193</v>
      </c>
      <c r="AP230" t="s">
        <v>491</v>
      </c>
      <c r="AQ230" t="s">
        <v>193</v>
      </c>
      <c r="AR230" t="s">
        <v>193</v>
      </c>
      <c r="AS230" t="s">
        <v>193</v>
      </c>
      <c r="AT230" t="s">
        <v>193</v>
      </c>
      <c r="AU230" t="s">
        <v>193</v>
      </c>
      <c r="AV230" t="s">
        <v>193</v>
      </c>
      <c r="AW230" t="s">
        <v>193</v>
      </c>
      <c r="AX230" t="s">
        <v>193</v>
      </c>
      <c r="AY230" t="s">
        <v>193</v>
      </c>
      <c r="AZ230" t="s">
        <v>193</v>
      </c>
      <c r="BA230" t="s">
        <v>193</v>
      </c>
      <c r="BB230" t="s">
        <v>193</v>
      </c>
      <c r="BC230" t="s">
        <v>193</v>
      </c>
      <c r="BD230" t="s">
        <v>193</v>
      </c>
      <c r="BE230" t="s">
        <v>193</v>
      </c>
      <c r="BF230" t="s">
        <v>193</v>
      </c>
      <c r="BG230" t="s">
        <v>193</v>
      </c>
      <c r="BH230" t="s">
        <v>193</v>
      </c>
      <c r="BI230" t="s">
        <v>193</v>
      </c>
      <c r="BJ230" t="s">
        <v>193</v>
      </c>
      <c r="BK230" t="s">
        <v>193</v>
      </c>
      <c r="BL230" t="s">
        <v>193</v>
      </c>
      <c r="BM230" t="s">
        <v>193</v>
      </c>
      <c r="BN230" t="s">
        <v>193</v>
      </c>
      <c r="BO230" t="s">
        <v>193</v>
      </c>
      <c r="BP230" t="s">
        <v>193</v>
      </c>
      <c r="BQ230" t="s">
        <v>193</v>
      </c>
      <c r="BR230" t="s">
        <v>193</v>
      </c>
      <c r="BS230" t="s">
        <v>193</v>
      </c>
      <c r="BT230" t="s">
        <v>193</v>
      </c>
      <c r="BU230" t="s">
        <v>193</v>
      </c>
      <c r="BV230" t="s">
        <v>193</v>
      </c>
      <c r="BW230" t="s">
        <v>193</v>
      </c>
      <c r="BX230" t="s">
        <v>193</v>
      </c>
      <c r="BY230" t="s">
        <v>193</v>
      </c>
      <c r="BZ230" t="s">
        <v>193</v>
      </c>
      <c r="CA230" t="s">
        <v>193</v>
      </c>
      <c r="CB230" t="s">
        <v>193</v>
      </c>
      <c r="CC230" t="s">
        <v>193</v>
      </c>
      <c r="CD230" t="s">
        <v>193</v>
      </c>
      <c r="CE230" t="s">
        <v>193</v>
      </c>
      <c r="CF230" t="s">
        <v>193</v>
      </c>
      <c r="CG230" t="s">
        <v>193</v>
      </c>
      <c r="CH230" t="s">
        <v>193</v>
      </c>
      <c r="CI230" t="s">
        <v>193</v>
      </c>
      <c r="CJ230" t="s">
        <v>193</v>
      </c>
      <c r="CK230" t="s">
        <v>193</v>
      </c>
      <c r="CL230" t="s">
        <v>193</v>
      </c>
      <c r="CM230" t="s">
        <v>193</v>
      </c>
      <c r="CN230" t="s">
        <v>193</v>
      </c>
      <c r="CO230" t="s">
        <v>193</v>
      </c>
      <c r="CP230" t="s">
        <v>193</v>
      </c>
      <c r="CQ230" t="s">
        <v>193</v>
      </c>
      <c r="CR230" t="s">
        <v>193</v>
      </c>
      <c r="CS230" t="s">
        <v>193</v>
      </c>
      <c r="CT230" t="s">
        <v>193</v>
      </c>
      <c r="CU230" t="s">
        <v>193</v>
      </c>
      <c r="CV230" t="s">
        <v>193</v>
      </c>
      <c r="CW230" t="s">
        <v>193</v>
      </c>
      <c r="CX230" t="s">
        <v>193</v>
      </c>
      <c r="CY230" t="s">
        <v>193</v>
      </c>
      <c r="CZ230" t="s">
        <v>193</v>
      </c>
      <c r="DA230" t="s">
        <v>193</v>
      </c>
      <c r="DB230" t="s">
        <v>193</v>
      </c>
      <c r="DC230" t="s">
        <v>193</v>
      </c>
      <c r="DD230" t="s">
        <v>193</v>
      </c>
      <c r="DE230" t="s">
        <v>193</v>
      </c>
      <c r="DF230" t="s">
        <v>193</v>
      </c>
      <c r="DG230" t="s">
        <v>193</v>
      </c>
      <c r="DH230" t="s">
        <v>193</v>
      </c>
      <c r="DI230" t="s">
        <v>193</v>
      </c>
      <c r="DJ230" t="s">
        <v>193</v>
      </c>
      <c r="DK230" t="s">
        <v>193</v>
      </c>
      <c r="DL230" t="s">
        <v>193</v>
      </c>
      <c r="DM230" t="s">
        <v>193</v>
      </c>
      <c r="DN230" t="s">
        <v>193</v>
      </c>
      <c r="DO230" t="s">
        <v>193</v>
      </c>
      <c r="DP230" t="s">
        <v>193</v>
      </c>
      <c r="DQ230" t="s">
        <v>193</v>
      </c>
      <c r="DR230" t="s">
        <v>193</v>
      </c>
      <c r="DS230" t="s">
        <v>193</v>
      </c>
      <c r="DT230" t="s">
        <v>193</v>
      </c>
      <c r="DU230" t="s">
        <v>193</v>
      </c>
      <c r="DV230" t="s">
        <v>193</v>
      </c>
      <c r="DW230" t="s">
        <v>193</v>
      </c>
      <c r="DX230" t="s">
        <v>193</v>
      </c>
      <c r="DY230" t="s">
        <v>193</v>
      </c>
      <c r="DZ230" t="s">
        <v>193</v>
      </c>
      <c r="EA230" t="s">
        <v>193</v>
      </c>
      <c r="EB230" t="s">
        <v>193</v>
      </c>
      <c r="EC230" t="s">
        <v>193</v>
      </c>
      <c r="ED230" t="s">
        <v>193</v>
      </c>
      <c r="EE230" t="s">
        <v>193</v>
      </c>
      <c r="EF230" t="s">
        <v>193</v>
      </c>
      <c r="EG230" t="s">
        <v>193</v>
      </c>
      <c r="EH230" t="s">
        <v>193</v>
      </c>
      <c r="EI230" t="s">
        <v>193</v>
      </c>
      <c r="EJ230" t="s">
        <v>193</v>
      </c>
      <c r="EK230" t="s">
        <v>193</v>
      </c>
      <c r="EL230" t="s">
        <v>193</v>
      </c>
      <c r="EM230" t="s">
        <v>193</v>
      </c>
      <c r="EN230" t="s">
        <v>193</v>
      </c>
      <c r="EO230" t="s">
        <v>193</v>
      </c>
      <c r="EP230" t="s">
        <v>193</v>
      </c>
      <c r="EQ230" t="s">
        <v>193</v>
      </c>
      <c r="ER230" t="s">
        <v>193</v>
      </c>
      <c r="ES230" t="s">
        <v>193</v>
      </c>
      <c r="ET230" t="s">
        <v>193</v>
      </c>
      <c r="EU230" t="s">
        <v>193</v>
      </c>
      <c r="EV230" t="s">
        <v>193</v>
      </c>
      <c r="EW230" t="s">
        <v>193</v>
      </c>
      <c r="EX230" t="s">
        <v>193</v>
      </c>
      <c r="EY230" t="s">
        <v>193</v>
      </c>
      <c r="EZ230" t="s">
        <v>193</v>
      </c>
      <c r="FA230" t="s">
        <v>193</v>
      </c>
      <c r="FB230" t="s">
        <v>193</v>
      </c>
      <c r="FC230" t="s">
        <v>193</v>
      </c>
      <c r="FD230" t="s">
        <v>193</v>
      </c>
      <c r="FE230" t="s">
        <v>193</v>
      </c>
      <c r="FF230" t="s">
        <v>193</v>
      </c>
      <c r="FG230" t="s">
        <v>193</v>
      </c>
      <c r="FH230" t="s">
        <v>193</v>
      </c>
      <c r="FI230" t="s">
        <v>193</v>
      </c>
      <c r="FJ230" t="s">
        <v>193</v>
      </c>
      <c r="FK230" t="s">
        <v>193</v>
      </c>
      <c r="FL230" t="s">
        <v>193</v>
      </c>
      <c r="FM230" t="s">
        <v>193</v>
      </c>
      <c r="FN230" t="s">
        <v>193</v>
      </c>
      <c r="FO230" t="s">
        <v>193</v>
      </c>
      <c r="FP230" t="s">
        <v>193</v>
      </c>
      <c r="FQ230" t="s">
        <v>193</v>
      </c>
      <c r="FR230" t="s">
        <v>193</v>
      </c>
      <c r="FS230" t="s">
        <v>193</v>
      </c>
      <c r="FT230" t="s">
        <v>193</v>
      </c>
      <c r="FU230" t="s">
        <v>193</v>
      </c>
      <c r="FV230" t="s">
        <v>193</v>
      </c>
      <c r="FW230" t="s">
        <v>193</v>
      </c>
      <c r="FX230" t="s">
        <v>193</v>
      </c>
      <c r="FY230" t="s">
        <v>193</v>
      </c>
      <c r="FZ230" t="s">
        <v>193</v>
      </c>
      <c r="GA230" t="s">
        <v>193</v>
      </c>
      <c r="GB230" t="s">
        <v>193</v>
      </c>
      <c r="GC230" t="s">
        <v>193</v>
      </c>
      <c r="GD230" t="s">
        <v>193</v>
      </c>
      <c r="GE230" t="s">
        <v>193</v>
      </c>
      <c r="GF230" t="s">
        <v>193</v>
      </c>
      <c r="GG230" t="s">
        <v>193</v>
      </c>
      <c r="GH230" t="s">
        <v>193</v>
      </c>
      <c r="GI230" t="s">
        <v>193</v>
      </c>
      <c r="GJ230" t="s">
        <v>193</v>
      </c>
      <c r="GK230" t="s">
        <v>193</v>
      </c>
      <c r="GL230" t="s">
        <v>193</v>
      </c>
      <c r="GM230" t="s">
        <v>193</v>
      </c>
      <c r="GN230" t="s">
        <v>193</v>
      </c>
      <c r="GO230" t="s">
        <v>193</v>
      </c>
      <c r="GP230" t="s">
        <v>193</v>
      </c>
      <c r="GQ230" t="s">
        <v>193</v>
      </c>
      <c r="GR230" t="s">
        <v>193</v>
      </c>
      <c r="GS230" t="s">
        <v>193</v>
      </c>
      <c r="GT230" t="s">
        <v>193</v>
      </c>
      <c r="GU230" t="s">
        <v>193</v>
      </c>
      <c r="GV230" t="s">
        <v>193</v>
      </c>
      <c r="GW230" t="s">
        <v>193</v>
      </c>
      <c r="GX230" t="s">
        <v>193</v>
      </c>
      <c r="GY230" t="s">
        <v>193</v>
      </c>
      <c r="GZ230" t="s">
        <v>193</v>
      </c>
      <c r="HA230" t="s">
        <v>193</v>
      </c>
      <c r="HB230" t="s">
        <v>193</v>
      </c>
      <c r="HC230" t="s">
        <v>193</v>
      </c>
      <c r="HD230" t="s">
        <v>193</v>
      </c>
      <c r="HE230" t="s">
        <v>193</v>
      </c>
      <c r="HF230" t="s">
        <v>193</v>
      </c>
      <c r="HG230" t="s">
        <v>193</v>
      </c>
      <c r="HH230" t="s">
        <v>193</v>
      </c>
      <c r="HI230" t="s">
        <v>193</v>
      </c>
      <c r="HJ230" t="s">
        <v>193</v>
      </c>
      <c r="HK230" t="s">
        <v>193</v>
      </c>
      <c r="HL230" t="s">
        <v>193</v>
      </c>
      <c r="HM230" t="s">
        <v>193</v>
      </c>
      <c r="HN230" t="s">
        <v>193</v>
      </c>
      <c r="HO230" t="s">
        <v>193</v>
      </c>
      <c r="HP230" t="s">
        <v>193</v>
      </c>
      <c r="HQ230" t="s">
        <v>193</v>
      </c>
      <c r="HR230" t="s">
        <v>193</v>
      </c>
      <c r="HS230" t="s">
        <v>193</v>
      </c>
      <c r="HT230" t="s">
        <v>193</v>
      </c>
      <c r="HU230" t="s">
        <v>193</v>
      </c>
      <c r="HV230" t="s">
        <v>193</v>
      </c>
      <c r="HW230" t="s">
        <v>193</v>
      </c>
      <c r="HX230" t="s">
        <v>193</v>
      </c>
      <c r="HY230" t="s">
        <v>193</v>
      </c>
      <c r="HZ230" t="s">
        <v>193</v>
      </c>
      <c r="IA230" t="s">
        <v>193</v>
      </c>
      <c r="IB230" t="s">
        <v>193</v>
      </c>
      <c r="IC230" t="s">
        <v>193</v>
      </c>
      <c r="ID230" t="s">
        <v>193</v>
      </c>
      <c r="IE230" t="s">
        <v>193</v>
      </c>
      <c r="IF230" t="s">
        <v>193</v>
      </c>
      <c r="IG230" t="s">
        <v>193</v>
      </c>
      <c r="IH230" t="s">
        <v>193</v>
      </c>
      <c r="II230" t="s">
        <v>193</v>
      </c>
      <c r="IJ230" t="s">
        <v>193</v>
      </c>
      <c r="IK230" t="s">
        <v>193</v>
      </c>
      <c r="IL230" t="s">
        <v>193</v>
      </c>
      <c r="IM230" t="s">
        <v>193</v>
      </c>
      <c r="IN230" t="s">
        <v>193</v>
      </c>
      <c r="IO230" t="s">
        <v>193</v>
      </c>
      <c r="IP230" t="s">
        <v>193</v>
      </c>
      <c r="IQ230" t="s">
        <v>193</v>
      </c>
      <c r="IR230" t="s">
        <v>193</v>
      </c>
      <c r="IS230" t="s">
        <v>193</v>
      </c>
      <c r="IT230" t="s">
        <v>193</v>
      </c>
      <c r="IU230" t="s">
        <v>193</v>
      </c>
      <c r="IV230" t="s">
        <v>193</v>
      </c>
      <c r="IW230" t="s">
        <v>193</v>
      </c>
      <c r="IX230" t="s">
        <v>193</v>
      </c>
      <c r="IY230" t="s">
        <v>193</v>
      </c>
      <c r="IZ230" t="s">
        <v>193</v>
      </c>
      <c r="JA230" t="s">
        <v>193</v>
      </c>
      <c r="JB230" t="s">
        <v>193</v>
      </c>
      <c r="JC230" t="s">
        <v>193</v>
      </c>
      <c r="JD230" t="s">
        <v>193</v>
      </c>
      <c r="JE230" t="s">
        <v>193</v>
      </c>
      <c r="JF230" t="s">
        <v>193</v>
      </c>
      <c r="JG230" t="s">
        <v>193</v>
      </c>
      <c r="JH230" t="s">
        <v>193</v>
      </c>
      <c r="JI230" t="s">
        <v>193</v>
      </c>
      <c r="JJ230" t="s">
        <v>193</v>
      </c>
      <c r="JK230" t="s">
        <v>193</v>
      </c>
      <c r="JL230" t="s">
        <v>193</v>
      </c>
      <c r="JM230" t="s">
        <v>193</v>
      </c>
      <c r="JN230" t="s">
        <v>193</v>
      </c>
      <c r="JO230" t="s">
        <v>193</v>
      </c>
      <c r="JP230" t="s">
        <v>193</v>
      </c>
      <c r="JQ230" t="s">
        <v>193</v>
      </c>
      <c r="JR230" t="s">
        <v>193</v>
      </c>
      <c r="JS230" t="s">
        <v>193</v>
      </c>
      <c r="JT230" t="s">
        <v>193</v>
      </c>
      <c r="JU230" t="s">
        <v>193</v>
      </c>
      <c r="JV230" t="s">
        <v>193</v>
      </c>
      <c r="JW230" t="s">
        <v>193</v>
      </c>
      <c r="JX230" t="s">
        <v>193</v>
      </c>
      <c r="JY230" t="s">
        <v>193</v>
      </c>
      <c r="JZ230" t="s">
        <v>193</v>
      </c>
      <c r="KA230" t="s">
        <v>193</v>
      </c>
      <c r="KB230" t="s">
        <v>193</v>
      </c>
      <c r="KC230" t="s">
        <v>193</v>
      </c>
      <c r="KD230" t="s">
        <v>193</v>
      </c>
      <c r="KE230" t="s">
        <v>193</v>
      </c>
      <c r="KF230" t="s">
        <v>193</v>
      </c>
      <c r="KG230" t="s">
        <v>193</v>
      </c>
      <c r="KH230" t="s">
        <v>193</v>
      </c>
      <c r="KI230" t="s">
        <v>193</v>
      </c>
      <c r="KJ230" t="s">
        <v>193</v>
      </c>
      <c r="KK230" t="s">
        <v>193</v>
      </c>
      <c r="KL230" t="s">
        <v>193</v>
      </c>
      <c r="KM230" t="s">
        <v>193</v>
      </c>
      <c r="KN230" t="s">
        <v>193</v>
      </c>
      <c r="KO230" t="s">
        <v>193</v>
      </c>
      <c r="KP230" t="s">
        <v>193</v>
      </c>
      <c r="KQ230" t="s">
        <v>193</v>
      </c>
      <c r="KR230" t="s">
        <v>193</v>
      </c>
      <c r="KS230" t="s">
        <v>193</v>
      </c>
      <c r="KT230" t="s">
        <v>193</v>
      </c>
      <c r="KU230" t="s">
        <v>109</v>
      </c>
      <c r="KV230" t="s">
        <v>505</v>
      </c>
      <c r="KW230" t="s">
        <v>3318</v>
      </c>
      <c r="KX230" t="s">
        <v>193</v>
      </c>
      <c r="KY230" t="s">
        <v>506</v>
      </c>
      <c r="KZ230" t="s">
        <v>3319</v>
      </c>
      <c r="LA230" t="s">
        <v>3318</v>
      </c>
      <c r="LB230" t="s">
        <v>800</v>
      </c>
      <c r="LC230" t="s">
        <v>193</v>
      </c>
      <c r="LD230" t="s">
        <v>3320</v>
      </c>
      <c r="LE230" t="s">
        <v>797</v>
      </c>
      <c r="LF230" t="s">
        <v>798</v>
      </c>
      <c r="LG230" t="s">
        <v>799</v>
      </c>
      <c r="LH230" t="s">
        <v>193</v>
      </c>
      <c r="LI230" t="s">
        <v>193</v>
      </c>
      <c r="LJ230" t="s">
        <v>193</v>
      </c>
      <c r="LK230" t="s">
        <v>193</v>
      </c>
      <c r="LL230" t="s">
        <v>193</v>
      </c>
      <c r="LM230">
        <v>35</v>
      </c>
      <c r="LN230">
        <v>7</v>
      </c>
      <c r="LO230" t="s">
        <v>193</v>
      </c>
      <c r="LP230" t="s">
        <v>156</v>
      </c>
      <c r="LQ230">
        <v>7</v>
      </c>
      <c r="LR230" t="s">
        <v>109</v>
      </c>
      <c r="LS230" t="s">
        <v>193</v>
      </c>
      <c r="LT230" t="s">
        <v>114</v>
      </c>
      <c r="LU230" t="s">
        <v>193</v>
      </c>
      <c r="LV230" t="s">
        <v>193</v>
      </c>
      <c r="LW230" t="s">
        <v>193</v>
      </c>
      <c r="LX230" t="s">
        <v>193</v>
      </c>
      <c r="LY230" t="s">
        <v>193</v>
      </c>
      <c r="LZ230" t="s">
        <v>193</v>
      </c>
      <c r="MA230" t="s">
        <v>193</v>
      </c>
      <c r="MB230" t="s">
        <v>193</v>
      </c>
      <c r="MC230" t="s">
        <v>193</v>
      </c>
      <c r="MD230" t="s">
        <v>193</v>
      </c>
      <c r="ME230" t="s">
        <v>193</v>
      </c>
      <c r="MF230" t="s">
        <v>193</v>
      </c>
      <c r="MG230" t="s">
        <v>193</v>
      </c>
      <c r="MH230" t="s">
        <v>114</v>
      </c>
      <c r="MI230" t="s">
        <v>193</v>
      </c>
      <c r="MJ230" t="s">
        <v>193</v>
      </c>
      <c r="MK230" t="s">
        <v>193</v>
      </c>
      <c r="ML230" t="s">
        <v>193</v>
      </c>
      <c r="MM230" t="s">
        <v>193</v>
      </c>
      <c r="MN230" t="s">
        <v>193</v>
      </c>
      <c r="MO230" t="s">
        <v>193</v>
      </c>
      <c r="MP230" t="s">
        <v>193</v>
      </c>
      <c r="MQ230" t="s">
        <v>193</v>
      </c>
      <c r="MR230" t="s">
        <v>193</v>
      </c>
      <c r="MS230" t="s">
        <v>193</v>
      </c>
      <c r="MT230" t="s">
        <v>193</v>
      </c>
      <c r="MU230" t="s">
        <v>193</v>
      </c>
      <c r="MV230" t="s">
        <v>193</v>
      </c>
      <c r="MW230" t="s">
        <v>193</v>
      </c>
      <c r="MX230" t="s">
        <v>193</v>
      </c>
      <c r="MY230" t="s">
        <v>193</v>
      </c>
      <c r="MZ230" t="s">
        <v>193</v>
      </c>
      <c r="NA230" t="s">
        <v>193</v>
      </c>
      <c r="NB230" t="s">
        <v>193</v>
      </c>
      <c r="NC230">
        <v>195584641</v>
      </c>
      <c r="ND230" t="s">
        <v>3741</v>
      </c>
      <c r="NE230" t="s">
        <v>4614</v>
      </c>
      <c r="NF230" t="s">
        <v>193</v>
      </c>
      <c r="NG230" t="s">
        <v>699</v>
      </c>
      <c r="NH230" t="s">
        <v>700</v>
      </c>
      <c r="NI230" t="s">
        <v>611</v>
      </c>
      <c r="NJ230" t="s">
        <v>193</v>
      </c>
      <c r="NK230">
        <v>28</v>
      </c>
    </row>
    <row r="231" spans="1:375" x14ac:dyDescent="0.35">
      <c r="A231" t="s">
        <v>4615</v>
      </c>
      <c r="B231" t="s">
        <v>4616</v>
      </c>
      <c r="C231" t="s">
        <v>3571</v>
      </c>
      <c r="D231">
        <v>4.7222222216078084E-3</v>
      </c>
      <c r="E231" t="s">
        <v>193</v>
      </c>
      <c r="F231" t="s">
        <v>193</v>
      </c>
      <c r="G231" t="s">
        <v>193</v>
      </c>
      <c r="H231" t="s">
        <v>3571</v>
      </c>
      <c r="I231" t="s">
        <v>836</v>
      </c>
      <c r="J231" t="s">
        <v>193</v>
      </c>
      <c r="K231" t="s">
        <v>837</v>
      </c>
      <c r="L231" t="s">
        <v>836</v>
      </c>
      <c r="M231" t="s">
        <v>836</v>
      </c>
      <c r="N231" t="s">
        <v>3743</v>
      </c>
      <c r="O231" t="s">
        <v>193</v>
      </c>
      <c r="P231" t="s">
        <v>4617</v>
      </c>
      <c r="Q231" t="s">
        <v>3743</v>
      </c>
      <c r="R231" t="s">
        <v>3743</v>
      </c>
      <c r="S231" t="s">
        <v>176</v>
      </c>
      <c r="T231" t="s">
        <v>224</v>
      </c>
      <c r="U231" t="s">
        <v>212</v>
      </c>
      <c r="V231" t="s">
        <v>224</v>
      </c>
      <c r="W231" t="s">
        <v>246</v>
      </c>
      <c r="X231" t="s">
        <v>245</v>
      </c>
      <c r="Y231" t="s">
        <v>246</v>
      </c>
      <c r="Z231" t="s">
        <v>838</v>
      </c>
      <c r="AA231" t="s">
        <v>193</v>
      </c>
      <c r="AB231" t="s">
        <v>839</v>
      </c>
      <c r="AC231" t="s">
        <v>838</v>
      </c>
      <c r="AD231" t="s">
        <v>838</v>
      </c>
      <c r="AE231" t="s">
        <v>840</v>
      </c>
      <c r="AF231" t="s">
        <v>193</v>
      </c>
      <c r="AG231" t="s">
        <v>841</v>
      </c>
      <c r="AH231" t="s">
        <v>840</v>
      </c>
      <c r="AI231" t="s">
        <v>840</v>
      </c>
      <c r="AJ231" t="s">
        <v>489</v>
      </c>
      <c r="AK231" t="s">
        <v>490</v>
      </c>
      <c r="AL231" t="s">
        <v>109</v>
      </c>
      <c r="AM231" t="s">
        <v>193</v>
      </c>
      <c r="AN231" t="s">
        <v>109</v>
      </c>
      <c r="AO231" t="s">
        <v>193</v>
      </c>
      <c r="AP231" t="s">
        <v>491</v>
      </c>
      <c r="AQ231" t="s">
        <v>193</v>
      </c>
      <c r="AR231" t="s">
        <v>193</v>
      </c>
      <c r="AS231" t="s">
        <v>496</v>
      </c>
      <c r="AT231" t="s">
        <v>193</v>
      </c>
      <c r="AU231" t="s">
        <v>111</v>
      </c>
      <c r="AV231">
        <v>1</v>
      </c>
      <c r="AW231">
        <v>0</v>
      </c>
      <c r="AX231">
        <v>0</v>
      </c>
      <c r="AY231">
        <v>0</v>
      </c>
      <c r="AZ231">
        <v>0</v>
      </c>
      <c r="BA231">
        <v>0</v>
      </c>
      <c r="BB231">
        <v>0</v>
      </c>
      <c r="BC231" t="s">
        <v>110</v>
      </c>
      <c r="BD231" t="s">
        <v>1423</v>
      </c>
      <c r="BE231" t="s">
        <v>112</v>
      </c>
      <c r="BF231">
        <v>1</v>
      </c>
      <c r="BG231">
        <v>0</v>
      </c>
      <c r="BH231">
        <v>0</v>
      </c>
      <c r="BI231">
        <v>0</v>
      </c>
      <c r="BJ231">
        <v>0</v>
      </c>
      <c r="BK231">
        <v>0</v>
      </c>
      <c r="BL231">
        <v>0</v>
      </c>
      <c r="BM231">
        <v>0</v>
      </c>
      <c r="BN231">
        <v>0</v>
      </c>
      <c r="BO231">
        <v>0</v>
      </c>
      <c r="BP231" t="s">
        <v>193</v>
      </c>
      <c r="BQ231" t="s">
        <v>113</v>
      </c>
      <c r="BR231" t="s">
        <v>142</v>
      </c>
      <c r="BS231" t="s">
        <v>507</v>
      </c>
      <c r="BT231">
        <v>1</v>
      </c>
      <c r="BU231">
        <v>1</v>
      </c>
      <c r="BV231">
        <v>1</v>
      </c>
      <c r="BW231">
        <v>1</v>
      </c>
      <c r="BX231">
        <v>0</v>
      </c>
      <c r="BY231">
        <v>0</v>
      </c>
      <c r="BZ231">
        <v>1</v>
      </c>
      <c r="CA231">
        <v>0</v>
      </c>
      <c r="CB231" t="s">
        <v>498</v>
      </c>
      <c r="CC231">
        <v>230</v>
      </c>
      <c r="CD231">
        <v>115</v>
      </c>
      <c r="CE231" t="s">
        <v>109</v>
      </c>
      <c r="CF231">
        <v>350</v>
      </c>
      <c r="CG231">
        <v>134.61538461538399</v>
      </c>
      <c r="CH231" t="s">
        <v>109</v>
      </c>
      <c r="CI231">
        <v>235</v>
      </c>
      <c r="CJ231">
        <v>102.173913043478</v>
      </c>
      <c r="CK231" t="s">
        <v>109</v>
      </c>
      <c r="CL231">
        <v>320</v>
      </c>
      <c r="CM231">
        <v>110.34482758620599</v>
      </c>
      <c r="CN231" t="s">
        <v>109</v>
      </c>
      <c r="CO231" t="s">
        <v>193</v>
      </c>
      <c r="CP231" t="s">
        <v>193</v>
      </c>
      <c r="CQ231" t="s">
        <v>193</v>
      </c>
      <c r="CR231" t="s">
        <v>193</v>
      </c>
      <c r="CS231" t="s">
        <v>193</v>
      </c>
      <c r="CT231" t="s">
        <v>193</v>
      </c>
      <c r="CU231" t="s">
        <v>612</v>
      </c>
      <c r="CV231" t="s">
        <v>109</v>
      </c>
      <c r="CW231">
        <v>800</v>
      </c>
      <c r="CX231" t="s">
        <v>193</v>
      </c>
      <c r="CY231" t="s">
        <v>193</v>
      </c>
      <c r="CZ231" t="s">
        <v>193</v>
      </c>
      <c r="DA231" t="s">
        <v>193</v>
      </c>
      <c r="DB231" t="s">
        <v>193</v>
      </c>
      <c r="DC231" t="s">
        <v>193</v>
      </c>
      <c r="DD231" t="s">
        <v>193</v>
      </c>
      <c r="DE231" t="s">
        <v>193</v>
      </c>
      <c r="DF231" t="s">
        <v>109</v>
      </c>
      <c r="DG231" t="s">
        <v>109</v>
      </c>
      <c r="DH231" t="s">
        <v>116</v>
      </c>
      <c r="DI231">
        <v>1</v>
      </c>
      <c r="DJ231">
        <v>0</v>
      </c>
      <c r="DK231">
        <v>0</v>
      </c>
      <c r="DL231">
        <v>0</v>
      </c>
      <c r="DM231">
        <v>0</v>
      </c>
      <c r="DN231">
        <v>0</v>
      </c>
      <c r="DO231">
        <v>0</v>
      </c>
      <c r="DP231">
        <v>0</v>
      </c>
      <c r="DQ231">
        <v>0</v>
      </c>
      <c r="DR231">
        <v>0</v>
      </c>
      <c r="DS231">
        <v>0</v>
      </c>
      <c r="DT231">
        <v>0</v>
      </c>
      <c r="DU231">
        <v>0</v>
      </c>
      <c r="DV231">
        <v>0</v>
      </c>
      <c r="DW231" t="s">
        <v>193</v>
      </c>
      <c r="DX231" t="s">
        <v>3744</v>
      </c>
      <c r="DY231">
        <v>1</v>
      </c>
      <c r="DZ231">
        <v>1</v>
      </c>
      <c r="EA231">
        <v>0</v>
      </c>
      <c r="EB231">
        <v>1</v>
      </c>
      <c r="EC231">
        <v>0</v>
      </c>
      <c r="ED231">
        <v>0</v>
      </c>
      <c r="EE231">
        <v>1</v>
      </c>
      <c r="EF231">
        <v>0</v>
      </c>
      <c r="EG231" t="s">
        <v>109</v>
      </c>
      <c r="EH231" t="s">
        <v>109</v>
      </c>
      <c r="EI231" t="s">
        <v>109</v>
      </c>
      <c r="EJ231" t="s">
        <v>176</v>
      </c>
      <c r="EK231" t="s">
        <v>789</v>
      </c>
      <c r="EL231" t="s">
        <v>224</v>
      </c>
      <c r="EM231" t="s">
        <v>789</v>
      </c>
      <c r="EN231" t="s">
        <v>193</v>
      </c>
      <c r="EO231" t="s">
        <v>193</v>
      </c>
      <c r="EP231" t="s">
        <v>193</v>
      </c>
      <c r="EQ231" t="s">
        <v>193</v>
      </c>
      <c r="ER231" t="s">
        <v>193</v>
      </c>
      <c r="ES231" t="s">
        <v>193</v>
      </c>
      <c r="ET231" t="s">
        <v>193</v>
      </c>
      <c r="EU231" t="s">
        <v>193</v>
      </c>
      <c r="EV231" t="s">
        <v>193</v>
      </c>
      <c r="EW231" t="s">
        <v>193</v>
      </c>
      <c r="EX231" t="s">
        <v>193</v>
      </c>
      <c r="EY231" t="s">
        <v>193</v>
      </c>
      <c r="EZ231" t="s">
        <v>193</v>
      </c>
      <c r="FA231" t="s">
        <v>193</v>
      </c>
      <c r="FB231" t="s">
        <v>193</v>
      </c>
      <c r="FC231" t="s">
        <v>193</v>
      </c>
      <c r="FD231" t="s">
        <v>193</v>
      </c>
      <c r="FE231" t="s">
        <v>193</v>
      </c>
      <c r="FF231" t="s">
        <v>193</v>
      </c>
      <c r="FG231" t="s">
        <v>193</v>
      </c>
      <c r="FH231" t="s">
        <v>193</v>
      </c>
      <c r="FI231" t="s">
        <v>193</v>
      </c>
      <c r="FJ231" t="s">
        <v>193</v>
      </c>
      <c r="FK231" t="s">
        <v>193</v>
      </c>
      <c r="FL231" t="s">
        <v>193</v>
      </c>
      <c r="FM231" t="s">
        <v>193</v>
      </c>
      <c r="FN231" t="s">
        <v>193</v>
      </c>
      <c r="FO231" t="s">
        <v>193</v>
      </c>
      <c r="FP231" t="s">
        <v>193</v>
      </c>
      <c r="FQ231" t="s">
        <v>193</v>
      </c>
      <c r="FR231" t="s">
        <v>193</v>
      </c>
      <c r="FS231" t="s">
        <v>193</v>
      </c>
      <c r="FT231" t="s">
        <v>193</v>
      </c>
      <c r="FU231" t="s">
        <v>193</v>
      </c>
      <c r="FV231" t="s">
        <v>193</v>
      </c>
      <c r="FW231" t="s">
        <v>193</v>
      </c>
      <c r="FX231" t="s">
        <v>193</v>
      </c>
      <c r="FY231" t="s">
        <v>193</v>
      </c>
      <c r="FZ231" t="s">
        <v>193</v>
      </c>
      <c r="GA231" t="s">
        <v>193</v>
      </c>
      <c r="GB231" t="s">
        <v>193</v>
      </c>
      <c r="GC231" t="s">
        <v>193</v>
      </c>
      <c r="GD231" t="s">
        <v>193</v>
      </c>
      <c r="GE231" t="s">
        <v>193</v>
      </c>
      <c r="GF231" t="s">
        <v>193</v>
      </c>
      <c r="GG231" t="s">
        <v>193</v>
      </c>
      <c r="GH231" t="s">
        <v>193</v>
      </c>
      <c r="GI231" t="s">
        <v>193</v>
      </c>
      <c r="GJ231" t="s">
        <v>193</v>
      </c>
      <c r="GK231" t="s">
        <v>193</v>
      </c>
      <c r="GL231" t="s">
        <v>193</v>
      </c>
      <c r="GM231" t="s">
        <v>193</v>
      </c>
      <c r="GN231" t="s">
        <v>193</v>
      </c>
      <c r="GO231" t="s">
        <v>193</v>
      </c>
      <c r="GP231" t="s">
        <v>193</v>
      </c>
      <c r="GQ231" t="s">
        <v>193</v>
      </c>
      <c r="GR231" t="s">
        <v>193</v>
      </c>
      <c r="GS231" t="s">
        <v>193</v>
      </c>
      <c r="GT231" t="s">
        <v>193</v>
      </c>
      <c r="GU231" t="s">
        <v>193</v>
      </c>
      <c r="GV231" t="s">
        <v>193</v>
      </c>
      <c r="GW231" t="s">
        <v>193</v>
      </c>
      <c r="GX231" t="s">
        <v>193</v>
      </c>
      <c r="GY231" t="s">
        <v>193</v>
      </c>
      <c r="GZ231" t="s">
        <v>193</v>
      </c>
      <c r="HA231" t="s">
        <v>193</v>
      </c>
      <c r="HB231" t="s">
        <v>193</v>
      </c>
      <c r="HC231" t="s">
        <v>193</v>
      </c>
      <c r="HD231" t="s">
        <v>193</v>
      </c>
      <c r="HE231" t="s">
        <v>193</v>
      </c>
      <c r="HF231" t="s">
        <v>193</v>
      </c>
      <c r="HG231" t="s">
        <v>193</v>
      </c>
      <c r="HH231" t="s">
        <v>193</v>
      </c>
      <c r="HI231" t="s">
        <v>193</v>
      </c>
      <c r="HJ231" t="s">
        <v>193</v>
      </c>
      <c r="HK231" t="s">
        <v>193</v>
      </c>
      <c r="HL231" t="s">
        <v>193</v>
      </c>
      <c r="HM231" t="s">
        <v>193</v>
      </c>
      <c r="HN231" t="s">
        <v>193</v>
      </c>
      <c r="HO231" t="s">
        <v>193</v>
      </c>
      <c r="HP231" t="s">
        <v>193</v>
      </c>
      <c r="HQ231" t="s">
        <v>193</v>
      </c>
      <c r="HR231" t="s">
        <v>193</v>
      </c>
      <c r="HS231" t="s">
        <v>193</v>
      </c>
      <c r="HT231" t="s">
        <v>193</v>
      </c>
      <c r="HU231" t="s">
        <v>193</v>
      </c>
      <c r="HV231" t="s">
        <v>193</v>
      </c>
      <c r="HW231" t="s">
        <v>193</v>
      </c>
      <c r="HX231" t="s">
        <v>193</v>
      </c>
      <c r="HY231" t="s">
        <v>193</v>
      </c>
      <c r="HZ231" t="s">
        <v>193</v>
      </c>
      <c r="IA231" t="s">
        <v>193</v>
      </c>
      <c r="IB231" t="s">
        <v>193</v>
      </c>
      <c r="IC231" t="s">
        <v>193</v>
      </c>
      <c r="ID231" t="s">
        <v>193</v>
      </c>
      <c r="IE231" t="s">
        <v>193</v>
      </c>
      <c r="IF231" t="s">
        <v>193</v>
      </c>
      <c r="IG231" t="s">
        <v>193</v>
      </c>
      <c r="IH231" t="s">
        <v>193</v>
      </c>
      <c r="II231" t="s">
        <v>193</v>
      </c>
      <c r="IJ231" t="s">
        <v>193</v>
      </c>
      <c r="IK231" t="s">
        <v>193</v>
      </c>
      <c r="IL231" t="s">
        <v>193</v>
      </c>
      <c r="IM231" t="s">
        <v>193</v>
      </c>
      <c r="IN231" t="s">
        <v>193</v>
      </c>
      <c r="IO231" t="s">
        <v>193</v>
      </c>
      <c r="IP231" t="s">
        <v>193</v>
      </c>
      <c r="IQ231" t="s">
        <v>193</v>
      </c>
      <c r="IR231" t="s">
        <v>193</v>
      </c>
      <c r="IS231" t="s">
        <v>193</v>
      </c>
      <c r="IT231" t="s">
        <v>193</v>
      </c>
      <c r="IU231" t="s">
        <v>193</v>
      </c>
      <c r="IV231" t="s">
        <v>193</v>
      </c>
      <c r="IW231" t="s">
        <v>193</v>
      </c>
      <c r="IX231" t="s">
        <v>193</v>
      </c>
      <c r="IY231" t="s">
        <v>193</v>
      </c>
      <c r="IZ231" t="s">
        <v>193</v>
      </c>
      <c r="JA231" t="s">
        <v>193</v>
      </c>
      <c r="JB231" t="s">
        <v>193</v>
      </c>
      <c r="JC231" t="s">
        <v>193</v>
      </c>
      <c r="JD231" t="s">
        <v>193</v>
      </c>
      <c r="JE231" t="s">
        <v>193</v>
      </c>
      <c r="JF231" t="s">
        <v>193</v>
      </c>
      <c r="JG231" t="s">
        <v>193</v>
      </c>
      <c r="JH231" t="s">
        <v>193</v>
      </c>
      <c r="JI231" t="s">
        <v>193</v>
      </c>
      <c r="JJ231" t="s">
        <v>193</v>
      </c>
      <c r="JK231" t="s">
        <v>193</v>
      </c>
      <c r="JL231" t="s">
        <v>193</v>
      </c>
      <c r="JM231" t="s">
        <v>193</v>
      </c>
      <c r="JN231" t="s">
        <v>193</v>
      </c>
      <c r="JO231" t="s">
        <v>193</v>
      </c>
      <c r="JP231" t="s">
        <v>193</v>
      </c>
      <c r="JQ231" t="s">
        <v>193</v>
      </c>
      <c r="JR231" t="s">
        <v>114</v>
      </c>
      <c r="JS231" t="s">
        <v>193</v>
      </c>
      <c r="JT231" t="s">
        <v>193</v>
      </c>
      <c r="JU231" t="s">
        <v>193</v>
      </c>
      <c r="JV231" t="s">
        <v>193</v>
      </c>
      <c r="JW231" t="s">
        <v>193</v>
      </c>
      <c r="JX231" t="s">
        <v>193</v>
      </c>
      <c r="JY231" t="s">
        <v>193</v>
      </c>
      <c r="JZ231" t="s">
        <v>193</v>
      </c>
      <c r="KA231" t="s">
        <v>3458</v>
      </c>
      <c r="KB231">
        <v>0</v>
      </c>
      <c r="KC231">
        <v>0</v>
      </c>
      <c r="KD231">
        <v>1</v>
      </c>
      <c r="KE231">
        <v>0</v>
      </c>
      <c r="KF231">
        <v>0</v>
      </c>
      <c r="KG231">
        <v>0</v>
      </c>
      <c r="KH231">
        <v>0</v>
      </c>
      <c r="KI231">
        <v>0</v>
      </c>
      <c r="KJ231" t="s">
        <v>193</v>
      </c>
      <c r="KK231" t="s">
        <v>109</v>
      </c>
      <c r="KL231" t="s">
        <v>193</v>
      </c>
      <c r="KM231" t="s">
        <v>193</v>
      </c>
      <c r="KN231" t="s">
        <v>193</v>
      </c>
      <c r="KO231" t="s">
        <v>193</v>
      </c>
      <c r="KP231" t="s">
        <v>193</v>
      </c>
      <c r="KQ231" t="s">
        <v>193</v>
      </c>
      <c r="KR231" t="s">
        <v>193</v>
      </c>
      <c r="KS231" t="s">
        <v>193</v>
      </c>
      <c r="KT231" t="s">
        <v>193</v>
      </c>
      <c r="KU231" t="s">
        <v>193</v>
      </c>
      <c r="KV231" t="s">
        <v>193</v>
      </c>
      <c r="KW231" t="s">
        <v>193</v>
      </c>
      <c r="KX231" t="s">
        <v>193</v>
      </c>
      <c r="KY231" t="s">
        <v>193</v>
      </c>
      <c r="KZ231" t="s">
        <v>193</v>
      </c>
      <c r="LA231" t="s">
        <v>193</v>
      </c>
      <c r="LB231" t="s">
        <v>193</v>
      </c>
      <c r="LC231" t="s">
        <v>193</v>
      </c>
      <c r="LD231" t="s">
        <v>193</v>
      </c>
      <c r="LE231" t="s">
        <v>193</v>
      </c>
      <c r="LF231" t="s">
        <v>193</v>
      </c>
      <c r="LG231" t="s">
        <v>193</v>
      </c>
      <c r="LH231" t="s">
        <v>193</v>
      </c>
      <c r="LI231" t="s">
        <v>193</v>
      </c>
      <c r="LJ231" t="s">
        <v>193</v>
      </c>
      <c r="LK231" t="s">
        <v>193</v>
      </c>
      <c r="LL231" t="s">
        <v>193</v>
      </c>
      <c r="LM231" t="s">
        <v>193</v>
      </c>
      <c r="LN231" t="s">
        <v>193</v>
      </c>
      <c r="LO231" t="s">
        <v>193</v>
      </c>
      <c r="LP231" t="s">
        <v>193</v>
      </c>
      <c r="LQ231" t="s">
        <v>193</v>
      </c>
      <c r="LR231" t="s">
        <v>193</v>
      </c>
      <c r="LS231" t="s">
        <v>193</v>
      </c>
      <c r="LT231" t="s">
        <v>193</v>
      </c>
      <c r="LU231" t="s">
        <v>193</v>
      </c>
      <c r="LV231" t="s">
        <v>193</v>
      </c>
      <c r="LW231" t="s">
        <v>193</v>
      </c>
      <c r="LX231" t="s">
        <v>193</v>
      </c>
      <c r="LY231" t="s">
        <v>193</v>
      </c>
      <c r="LZ231" t="s">
        <v>193</v>
      </c>
      <c r="MA231" t="s">
        <v>193</v>
      </c>
      <c r="MB231" t="s">
        <v>193</v>
      </c>
      <c r="MC231" t="s">
        <v>193</v>
      </c>
      <c r="MD231" t="s">
        <v>193</v>
      </c>
      <c r="ME231" t="s">
        <v>193</v>
      </c>
      <c r="MF231" t="s">
        <v>193</v>
      </c>
      <c r="MG231" t="s">
        <v>193</v>
      </c>
      <c r="MH231" t="s">
        <v>193</v>
      </c>
      <c r="MI231" t="s">
        <v>193</v>
      </c>
      <c r="MJ231" t="s">
        <v>193</v>
      </c>
      <c r="MK231" t="s">
        <v>193</v>
      </c>
      <c r="ML231" t="s">
        <v>193</v>
      </c>
      <c r="MM231" t="s">
        <v>193</v>
      </c>
      <c r="MN231" t="s">
        <v>193</v>
      </c>
      <c r="MO231" t="s">
        <v>193</v>
      </c>
      <c r="MP231" t="s">
        <v>193</v>
      </c>
      <c r="MQ231" t="s">
        <v>193</v>
      </c>
      <c r="MR231" t="s">
        <v>193</v>
      </c>
      <c r="MS231" t="s">
        <v>193</v>
      </c>
      <c r="MT231" t="s">
        <v>193</v>
      </c>
      <c r="MU231" t="s">
        <v>193</v>
      </c>
      <c r="MV231" t="s">
        <v>193</v>
      </c>
      <c r="MW231" t="s">
        <v>193</v>
      </c>
      <c r="MX231" t="s">
        <v>193</v>
      </c>
      <c r="MY231" t="s">
        <v>193</v>
      </c>
      <c r="MZ231" t="s">
        <v>193</v>
      </c>
      <c r="NA231" t="s">
        <v>4618</v>
      </c>
      <c r="NB231" t="s">
        <v>193</v>
      </c>
      <c r="NC231">
        <v>196282604</v>
      </c>
      <c r="ND231" t="s">
        <v>3742</v>
      </c>
      <c r="NE231" t="s">
        <v>4619</v>
      </c>
      <c r="NF231" t="s">
        <v>193</v>
      </c>
      <c r="NG231" t="s">
        <v>699</v>
      </c>
      <c r="NH231" t="s">
        <v>700</v>
      </c>
      <c r="NI231" t="s">
        <v>611</v>
      </c>
      <c r="NJ231" t="s">
        <v>193</v>
      </c>
      <c r="NK231">
        <v>30</v>
      </c>
    </row>
    <row r="232" spans="1:375" x14ac:dyDescent="0.35">
      <c r="A232" t="s">
        <v>4620</v>
      </c>
      <c r="B232" t="s">
        <v>4621</v>
      </c>
      <c r="C232" t="s">
        <v>3571</v>
      </c>
      <c r="D232">
        <v>6.2499999985448085E-3</v>
      </c>
      <c r="E232" t="s">
        <v>193</v>
      </c>
      <c r="F232" t="s">
        <v>193</v>
      </c>
      <c r="G232" t="s">
        <v>193</v>
      </c>
      <c r="H232" t="s">
        <v>3571</v>
      </c>
      <c r="I232" t="s">
        <v>836</v>
      </c>
      <c r="J232" t="s">
        <v>193</v>
      </c>
      <c r="K232" t="s">
        <v>837</v>
      </c>
      <c r="L232" t="s">
        <v>836</v>
      </c>
      <c r="M232" t="s">
        <v>836</v>
      </c>
      <c r="N232" t="s">
        <v>3743</v>
      </c>
      <c r="O232" t="s">
        <v>193</v>
      </c>
      <c r="P232" t="s">
        <v>4617</v>
      </c>
      <c r="Q232" t="s">
        <v>3743</v>
      </c>
      <c r="R232" t="s">
        <v>3743</v>
      </c>
      <c r="S232" t="s">
        <v>176</v>
      </c>
      <c r="T232" t="s">
        <v>224</v>
      </c>
      <c r="U232" t="s">
        <v>212</v>
      </c>
      <c r="V232" t="s">
        <v>224</v>
      </c>
      <c r="W232" t="s">
        <v>246</v>
      </c>
      <c r="X232" t="s">
        <v>245</v>
      </c>
      <c r="Y232" t="s">
        <v>246</v>
      </c>
      <c r="Z232" t="s">
        <v>838</v>
      </c>
      <c r="AA232" t="s">
        <v>193</v>
      </c>
      <c r="AB232" t="s">
        <v>839</v>
      </c>
      <c r="AC232" t="s">
        <v>838</v>
      </c>
      <c r="AD232" t="s">
        <v>838</v>
      </c>
      <c r="AE232" t="s">
        <v>840</v>
      </c>
      <c r="AF232" t="s">
        <v>193</v>
      </c>
      <c r="AG232" t="s">
        <v>841</v>
      </c>
      <c r="AH232" t="s">
        <v>840</v>
      </c>
      <c r="AI232" t="s">
        <v>840</v>
      </c>
      <c r="AJ232" t="s">
        <v>489</v>
      </c>
      <c r="AK232" t="s">
        <v>3317</v>
      </c>
      <c r="AL232" t="s">
        <v>109</v>
      </c>
      <c r="AM232" t="s">
        <v>193</v>
      </c>
      <c r="AN232" t="s">
        <v>109</v>
      </c>
      <c r="AO232" t="s">
        <v>193</v>
      </c>
      <c r="AP232" t="s">
        <v>491</v>
      </c>
      <c r="AQ232" t="s">
        <v>193</v>
      </c>
      <c r="AR232" t="s">
        <v>193</v>
      </c>
      <c r="AS232" t="s">
        <v>193</v>
      </c>
      <c r="AT232" t="s">
        <v>193</v>
      </c>
      <c r="AU232" t="s">
        <v>193</v>
      </c>
      <c r="AV232" t="s">
        <v>193</v>
      </c>
      <c r="AW232" t="s">
        <v>193</v>
      </c>
      <c r="AX232" t="s">
        <v>193</v>
      </c>
      <c r="AY232" t="s">
        <v>193</v>
      </c>
      <c r="AZ232" t="s">
        <v>193</v>
      </c>
      <c r="BA232" t="s">
        <v>193</v>
      </c>
      <c r="BB232" t="s">
        <v>193</v>
      </c>
      <c r="BC232" t="s">
        <v>193</v>
      </c>
      <c r="BD232" t="s">
        <v>193</v>
      </c>
      <c r="BE232" t="s">
        <v>193</v>
      </c>
      <c r="BF232" t="s">
        <v>193</v>
      </c>
      <c r="BG232" t="s">
        <v>193</v>
      </c>
      <c r="BH232" t="s">
        <v>193</v>
      </c>
      <c r="BI232" t="s">
        <v>193</v>
      </c>
      <c r="BJ232" t="s">
        <v>193</v>
      </c>
      <c r="BK232" t="s">
        <v>193</v>
      </c>
      <c r="BL232" t="s">
        <v>193</v>
      </c>
      <c r="BM232" t="s">
        <v>193</v>
      </c>
      <c r="BN232" t="s">
        <v>193</v>
      </c>
      <c r="BO232" t="s">
        <v>193</v>
      </c>
      <c r="BP232" t="s">
        <v>193</v>
      </c>
      <c r="BQ232" t="s">
        <v>193</v>
      </c>
      <c r="BR232" t="s">
        <v>193</v>
      </c>
      <c r="BS232" t="s">
        <v>193</v>
      </c>
      <c r="BT232" t="s">
        <v>193</v>
      </c>
      <c r="BU232" t="s">
        <v>193</v>
      </c>
      <c r="BV232" t="s">
        <v>193</v>
      </c>
      <c r="BW232" t="s">
        <v>193</v>
      </c>
      <c r="BX232" t="s">
        <v>193</v>
      </c>
      <c r="BY232" t="s">
        <v>193</v>
      </c>
      <c r="BZ232" t="s">
        <v>193</v>
      </c>
      <c r="CA232" t="s">
        <v>193</v>
      </c>
      <c r="CB232" t="s">
        <v>193</v>
      </c>
      <c r="CC232" t="s">
        <v>193</v>
      </c>
      <c r="CD232" t="s">
        <v>193</v>
      </c>
      <c r="CE232" t="s">
        <v>193</v>
      </c>
      <c r="CF232" t="s">
        <v>193</v>
      </c>
      <c r="CG232" t="s">
        <v>193</v>
      </c>
      <c r="CH232" t="s">
        <v>193</v>
      </c>
      <c r="CI232" t="s">
        <v>193</v>
      </c>
      <c r="CJ232" t="s">
        <v>193</v>
      </c>
      <c r="CK232" t="s">
        <v>193</v>
      </c>
      <c r="CL232" t="s">
        <v>193</v>
      </c>
      <c r="CM232" t="s">
        <v>193</v>
      </c>
      <c r="CN232" t="s">
        <v>193</v>
      </c>
      <c r="CO232" t="s">
        <v>193</v>
      </c>
      <c r="CP232" t="s">
        <v>193</v>
      </c>
      <c r="CQ232" t="s">
        <v>193</v>
      </c>
      <c r="CR232" t="s">
        <v>193</v>
      </c>
      <c r="CS232" t="s">
        <v>193</v>
      </c>
      <c r="CT232" t="s">
        <v>193</v>
      </c>
      <c r="CU232" t="s">
        <v>193</v>
      </c>
      <c r="CV232" t="s">
        <v>193</v>
      </c>
      <c r="CW232" t="s">
        <v>193</v>
      </c>
      <c r="CX232" t="s">
        <v>193</v>
      </c>
      <c r="CY232" t="s">
        <v>193</v>
      </c>
      <c r="CZ232" t="s">
        <v>193</v>
      </c>
      <c r="DA232" t="s">
        <v>193</v>
      </c>
      <c r="DB232" t="s">
        <v>193</v>
      </c>
      <c r="DC232" t="s">
        <v>193</v>
      </c>
      <c r="DD232" t="s">
        <v>193</v>
      </c>
      <c r="DE232" t="s">
        <v>193</v>
      </c>
      <c r="DF232" t="s">
        <v>193</v>
      </c>
      <c r="DG232" t="s">
        <v>193</v>
      </c>
      <c r="DH232" t="s">
        <v>193</v>
      </c>
      <c r="DI232" t="s">
        <v>193</v>
      </c>
      <c r="DJ232" t="s">
        <v>193</v>
      </c>
      <c r="DK232" t="s">
        <v>193</v>
      </c>
      <c r="DL232" t="s">
        <v>193</v>
      </c>
      <c r="DM232" t="s">
        <v>193</v>
      </c>
      <c r="DN232" t="s">
        <v>193</v>
      </c>
      <c r="DO232" t="s">
        <v>193</v>
      </c>
      <c r="DP232" t="s">
        <v>193</v>
      </c>
      <c r="DQ232" t="s">
        <v>193</v>
      </c>
      <c r="DR232" t="s">
        <v>193</v>
      </c>
      <c r="DS232" t="s">
        <v>193</v>
      </c>
      <c r="DT232" t="s">
        <v>193</v>
      </c>
      <c r="DU232" t="s">
        <v>193</v>
      </c>
      <c r="DV232" t="s">
        <v>193</v>
      </c>
      <c r="DW232" t="s">
        <v>193</v>
      </c>
      <c r="DX232" t="s">
        <v>193</v>
      </c>
      <c r="DY232" t="s">
        <v>193</v>
      </c>
      <c r="DZ232" t="s">
        <v>193</v>
      </c>
      <c r="EA232" t="s">
        <v>193</v>
      </c>
      <c r="EB232" t="s">
        <v>193</v>
      </c>
      <c r="EC232" t="s">
        <v>193</v>
      </c>
      <c r="ED232" t="s">
        <v>193</v>
      </c>
      <c r="EE232" t="s">
        <v>193</v>
      </c>
      <c r="EF232" t="s">
        <v>193</v>
      </c>
      <c r="EG232" t="s">
        <v>193</v>
      </c>
      <c r="EH232" t="s">
        <v>193</v>
      </c>
      <c r="EI232" t="s">
        <v>193</v>
      </c>
      <c r="EJ232" t="s">
        <v>193</v>
      </c>
      <c r="EK232" t="s">
        <v>193</v>
      </c>
      <c r="EL232" t="s">
        <v>193</v>
      </c>
      <c r="EM232" t="s">
        <v>193</v>
      </c>
      <c r="EN232" t="s">
        <v>193</v>
      </c>
      <c r="EO232" t="s">
        <v>193</v>
      </c>
      <c r="EP232" t="s">
        <v>193</v>
      </c>
      <c r="EQ232" t="s">
        <v>193</v>
      </c>
      <c r="ER232" t="s">
        <v>193</v>
      </c>
      <c r="ES232" t="s">
        <v>193</v>
      </c>
      <c r="ET232" t="s">
        <v>193</v>
      </c>
      <c r="EU232" t="s">
        <v>193</v>
      </c>
      <c r="EV232" t="s">
        <v>193</v>
      </c>
      <c r="EW232" t="s">
        <v>193</v>
      </c>
      <c r="EX232" t="s">
        <v>193</v>
      </c>
      <c r="EY232" t="s">
        <v>193</v>
      </c>
      <c r="EZ232" t="s">
        <v>193</v>
      </c>
      <c r="FA232" t="s">
        <v>193</v>
      </c>
      <c r="FB232" t="s">
        <v>193</v>
      </c>
      <c r="FC232" t="s">
        <v>193</v>
      </c>
      <c r="FD232" t="s">
        <v>193</v>
      </c>
      <c r="FE232" t="s">
        <v>193</v>
      </c>
      <c r="FF232" t="s">
        <v>193</v>
      </c>
      <c r="FG232" t="s">
        <v>193</v>
      </c>
      <c r="FH232" t="s">
        <v>193</v>
      </c>
      <c r="FI232" t="s">
        <v>193</v>
      </c>
      <c r="FJ232" t="s">
        <v>193</v>
      </c>
      <c r="FK232" t="s">
        <v>193</v>
      </c>
      <c r="FL232" t="s">
        <v>193</v>
      </c>
      <c r="FM232" t="s">
        <v>193</v>
      </c>
      <c r="FN232" t="s">
        <v>193</v>
      </c>
      <c r="FO232" t="s">
        <v>193</v>
      </c>
      <c r="FP232" t="s">
        <v>193</v>
      </c>
      <c r="FQ232" t="s">
        <v>193</v>
      </c>
      <c r="FR232" t="s">
        <v>193</v>
      </c>
      <c r="FS232" t="s">
        <v>193</v>
      </c>
      <c r="FT232" t="s">
        <v>193</v>
      </c>
      <c r="FU232" t="s">
        <v>193</v>
      </c>
      <c r="FV232" t="s">
        <v>193</v>
      </c>
      <c r="FW232" t="s">
        <v>193</v>
      </c>
      <c r="FX232" t="s">
        <v>193</v>
      </c>
      <c r="FY232" t="s">
        <v>193</v>
      </c>
      <c r="FZ232" t="s">
        <v>193</v>
      </c>
      <c r="GA232" t="s">
        <v>193</v>
      </c>
      <c r="GB232" t="s">
        <v>193</v>
      </c>
      <c r="GC232" t="s">
        <v>193</v>
      </c>
      <c r="GD232" t="s">
        <v>193</v>
      </c>
      <c r="GE232" t="s">
        <v>193</v>
      </c>
      <c r="GF232" t="s">
        <v>193</v>
      </c>
      <c r="GG232" t="s">
        <v>193</v>
      </c>
      <c r="GH232" t="s">
        <v>193</v>
      </c>
      <c r="GI232" t="s">
        <v>193</v>
      </c>
      <c r="GJ232" t="s">
        <v>193</v>
      </c>
      <c r="GK232" t="s">
        <v>193</v>
      </c>
      <c r="GL232" t="s">
        <v>193</v>
      </c>
      <c r="GM232" t="s">
        <v>193</v>
      </c>
      <c r="GN232" t="s">
        <v>193</v>
      </c>
      <c r="GO232" t="s">
        <v>193</v>
      </c>
      <c r="GP232" t="s">
        <v>193</v>
      </c>
      <c r="GQ232" t="s">
        <v>193</v>
      </c>
      <c r="GR232" t="s">
        <v>193</v>
      </c>
      <c r="GS232" t="s">
        <v>193</v>
      </c>
      <c r="GT232" t="s">
        <v>193</v>
      </c>
      <c r="GU232" t="s">
        <v>193</v>
      </c>
      <c r="GV232" t="s">
        <v>193</v>
      </c>
      <c r="GW232" t="s">
        <v>193</v>
      </c>
      <c r="GX232" t="s">
        <v>193</v>
      </c>
      <c r="GY232" t="s">
        <v>193</v>
      </c>
      <c r="GZ232" t="s">
        <v>193</v>
      </c>
      <c r="HA232" t="s">
        <v>193</v>
      </c>
      <c r="HB232" t="s">
        <v>193</v>
      </c>
      <c r="HC232" t="s">
        <v>193</v>
      </c>
      <c r="HD232" t="s">
        <v>193</v>
      </c>
      <c r="HE232" t="s">
        <v>193</v>
      </c>
      <c r="HF232" t="s">
        <v>193</v>
      </c>
      <c r="HG232" t="s">
        <v>193</v>
      </c>
      <c r="HH232" t="s">
        <v>193</v>
      </c>
      <c r="HI232" t="s">
        <v>193</v>
      </c>
      <c r="HJ232" t="s">
        <v>193</v>
      </c>
      <c r="HK232" t="s">
        <v>193</v>
      </c>
      <c r="HL232" t="s">
        <v>193</v>
      </c>
      <c r="HM232" t="s">
        <v>193</v>
      </c>
      <c r="HN232" t="s">
        <v>193</v>
      </c>
      <c r="HO232" t="s">
        <v>193</v>
      </c>
      <c r="HP232" t="s">
        <v>193</v>
      </c>
      <c r="HQ232" t="s">
        <v>193</v>
      </c>
      <c r="HR232" t="s">
        <v>193</v>
      </c>
      <c r="HS232" t="s">
        <v>193</v>
      </c>
      <c r="HT232" t="s">
        <v>193</v>
      </c>
      <c r="HU232" t="s">
        <v>193</v>
      </c>
      <c r="HV232" t="s">
        <v>193</v>
      </c>
      <c r="HW232" t="s">
        <v>193</v>
      </c>
      <c r="HX232" t="s">
        <v>193</v>
      </c>
      <c r="HY232" t="s">
        <v>193</v>
      </c>
      <c r="HZ232" t="s">
        <v>193</v>
      </c>
      <c r="IA232" t="s">
        <v>193</v>
      </c>
      <c r="IB232" t="s">
        <v>193</v>
      </c>
      <c r="IC232" t="s">
        <v>193</v>
      </c>
      <c r="ID232" t="s">
        <v>193</v>
      </c>
      <c r="IE232" t="s">
        <v>193</v>
      </c>
      <c r="IF232" t="s">
        <v>193</v>
      </c>
      <c r="IG232" t="s">
        <v>193</v>
      </c>
      <c r="IH232" t="s">
        <v>193</v>
      </c>
      <c r="II232" t="s">
        <v>193</v>
      </c>
      <c r="IJ232" t="s">
        <v>193</v>
      </c>
      <c r="IK232" t="s">
        <v>193</v>
      </c>
      <c r="IL232" t="s">
        <v>193</v>
      </c>
      <c r="IM232" t="s">
        <v>193</v>
      </c>
      <c r="IN232" t="s">
        <v>193</v>
      </c>
      <c r="IO232" t="s">
        <v>193</v>
      </c>
      <c r="IP232" t="s">
        <v>193</v>
      </c>
      <c r="IQ232" t="s">
        <v>193</v>
      </c>
      <c r="IR232" t="s">
        <v>193</v>
      </c>
      <c r="IS232" t="s">
        <v>193</v>
      </c>
      <c r="IT232" t="s">
        <v>193</v>
      </c>
      <c r="IU232" t="s">
        <v>193</v>
      </c>
      <c r="IV232" t="s">
        <v>193</v>
      </c>
      <c r="IW232" t="s">
        <v>193</v>
      </c>
      <c r="IX232" t="s">
        <v>193</v>
      </c>
      <c r="IY232" t="s">
        <v>193</v>
      </c>
      <c r="IZ232" t="s">
        <v>193</v>
      </c>
      <c r="JA232" t="s">
        <v>193</v>
      </c>
      <c r="JB232" t="s">
        <v>193</v>
      </c>
      <c r="JC232" t="s">
        <v>193</v>
      </c>
      <c r="JD232" t="s">
        <v>193</v>
      </c>
      <c r="JE232" t="s">
        <v>193</v>
      </c>
      <c r="JF232" t="s">
        <v>193</v>
      </c>
      <c r="JG232" t="s">
        <v>193</v>
      </c>
      <c r="JH232" t="s">
        <v>193</v>
      </c>
      <c r="JI232" t="s">
        <v>193</v>
      </c>
      <c r="JJ232" t="s">
        <v>193</v>
      </c>
      <c r="JK232" t="s">
        <v>193</v>
      </c>
      <c r="JL232" t="s">
        <v>193</v>
      </c>
      <c r="JM232" t="s">
        <v>193</v>
      </c>
      <c r="JN232" t="s">
        <v>193</v>
      </c>
      <c r="JO232" t="s">
        <v>193</v>
      </c>
      <c r="JP232" t="s">
        <v>193</v>
      </c>
      <c r="JQ232" t="s">
        <v>193</v>
      </c>
      <c r="JR232" t="s">
        <v>193</v>
      </c>
      <c r="JS232" t="s">
        <v>193</v>
      </c>
      <c r="JT232" t="s">
        <v>193</v>
      </c>
      <c r="JU232" t="s">
        <v>193</v>
      </c>
      <c r="JV232" t="s">
        <v>193</v>
      </c>
      <c r="JW232" t="s">
        <v>193</v>
      </c>
      <c r="JX232" t="s">
        <v>193</v>
      </c>
      <c r="JY232" t="s">
        <v>193</v>
      </c>
      <c r="JZ232" t="s">
        <v>193</v>
      </c>
      <c r="KA232" t="s">
        <v>193</v>
      </c>
      <c r="KB232" t="s">
        <v>193</v>
      </c>
      <c r="KC232" t="s">
        <v>193</v>
      </c>
      <c r="KD232" t="s">
        <v>193</v>
      </c>
      <c r="KE232" t="s">
        <v>193</v>
      </c>
      <c r="KF232" t="s">
        <v>193</v>
      </c>
      <c r="KG232" t="s">
        <v>193</v>
      </c>
      <c r="KH232" t="s">
        <v>193</v>
      </c>
      <c r="KI232" t="s">
        <v>193</v>
      </c>
      <c r="KJ232" t="s">
        <v>193</v>
      </c>
      <c r="KK232" t="s">
        <v>193</v>
      </c>
      <c r="KL232" t="s">
        <v>193</v>
      </c>
      <c r="KM232" t="s">
        <v>193</v>
      </c>
      <c r="KN232" t="s">
        <v>193</v>
      </c>
      <c r="KO232" t="s">
        <v>193</v>
      </c>
      <c r="KP232" t="s">
        <v>193</v>
      </c>
      <c r="KQ232" t="s">
        <v>193</v>
      </c>
      <c r="KR232" t="s">
        <v>193</v>
      </c>
      <c r="KS232" t="s">
        <v>193</v>
      </c>
      <c r="KT232" t="s">
        <v>193</v>
      </c>
      <c r="KU232" t="s">
        <v>109</v>
      </c>
      <c r="KV232" t="s">
        <v>505</v>
      </c>
      <c r="KW232" t="s">
        <v>3357</v>
      </c>
      <c r="KX232" t="s">
        <v>193</v>
      </c>
      <c r="KY232" t="s">
        <v>516</v>
      </c>
      <c r="KZ232" t="s">
        <v>3358</v>
      </c>
      <c r="LA232" t="s">
        <v>3357</v>
      </c>
      <c r="LB232" t="s">
        <v>796</v>
      </c>
      <c r="LC232" t="s">
        <v>193</v>
      </c>
      <c r="LD232" t="s">
        <v>807</v>
      </c>
      <c r="LE232" t="s">
        <v>1662</v>
      </c>
      <c r="LF232" t="s">
        <v>1661</v>
      </c>
      <c r="LG232" t="s">
        <v>1663</v>
      </c>
      <c r="LH232" t="s">
        <v>193</v>
      </c>
      <c r="LI232" t="s">
        <v>193</v>
      </c>
      <c r="LJ232" t="s">
        <v>193</v>
      </c>
      <c r="LK232" t="s">
        <v>193</v>
      </c>
      <c r="LL232" t="s">
        <v>193</v>
      </c>
      <c r="LM232" t="s">
        <v>193</v>
      </c>
      <c r="LN232" t="s">
        <v>156</v>
      </c>
      <c r="LO232" t="s">
        <v>193</v>
      </c>
      <c r="LP232" t="s">
        <v>156</v>
      </c>
      <c r="LQ232" t="s">
        <v>156</v>
      </c>
      <c r="LR232" t="s">
        <v>132</v>
      </c>
      <c r="LS232" t="s">
        <v>193</v>
      </c>
      <c r="LT232" t="s">
        <v>109</v>
      </c>
      <c r="LU232" t="s">
        <v>510</v>
      </c>
      <c r="LV232">
        <v>0</v>
      </c>
      <c r="LW232">
        <v>0</v>
      </c>
      <c r="LX232">
        <v>0</v>
      </c>
      <c r="LY232">
        <v>1</v>
      </c>
      <c r="LZ232">
        <v>0</v>
      </c>
      <c r="MA232">
        <v>0</v>
      </c>
      <c r="MB232">
        <v>0</v>
      </c>
      <c r="MC232">
        <v>0</v>
      </c>
      <c r="MD232">
        <v>0</v>
      </c>
      <c r="ME232">
        <v>0</v>
      </c>
      <c r="MF232">
        <v>0</v>
      </c>
      <c r="MG232" t="s">
        <v>193</v>
      </c>
      <c r="MH232" t="s">
        <v>114</v>
      </c>
      <c r="MI232" t="s">
        <v>193</v>
      </c>
      <c r="MJ232" t="s">
        <v>193</v>
      </c>
      <c r="MK232" t="s">
        <v>193</v>
      </c>
      <c r="ML232" t="s">
        <v>193</v>
      </c>
      <c r="MM232" t="s">
        <v>193</v>
      </c>
      <c r="MN232" t="s">
        <v>193</v>
      </c>
      <c r="MO232" t="s">
        <v>193</v>
      </c>
      <c r="MP232" t="s">
        <v>193</v>
      </c>
      <c r="MQ232" t="s">
        <v>193</v>
      </c>
      <c r="MR232" t="s">
        <v>193</v>
      </c>
      <c r="MS232" t="s">
        <v>193</v>
      </c>
      <c r="MT232" t="s">
        <v>193</v>
      </c>
      <c r="MU232" t="s">
        <v>193</v>
      </c>
      <c r="MV232" t="s">
        <v>193</v>
      </c>
      <c r="MW232" t="s">
        <v>193</v>
      </c>
      <c r="MX232" t="s">
        <v>193</v>
      </c>
      <c r="MY232" t="s">
        <v>193</v>
      </c>
      <c r="MZ232" t="s">
        <v>193</v>
      </c>
      <c r="NA232" t="s">
        <v>4260</v>
      </c>
      <c r="NB232" t="s">
        <v>193</v>
      </c>
      <c r="NC232">
        <v>196282610</v>
      </c>
      <c r="ND232" t="s">
        <v>3745</v>
      </c>
      <c r="NE232" t="s">
        <v>4622</v>
      </c>
      <c r="NF232" t="s">
        <v>193</v>
      </c>
      <c r="NG232" t="s">
        <v>699</v>
      </c>
      <c r="NH232" t="s">
        <v>700</v>
      </c>
      <c r="NI232" t="s">
        <v>611</v>
      </c>
      <c r="NJ232" t="s">
        <v>193</v>
      </c>
      <c r="NK232">
        <v>31</v>
      </c>
    </row>
    <row r="233" spans="1:375" x14ac:dyDescent="0.35">
      <c r="A233" t="s">
        <v>4623</v>
      </c>
      <c r="B233" t="s">
        <v>4624</v>
      </c>
      <c r="C233" t="s">
        <v>3571</v>
      </c>
      <c r="D233">
        <v>8.4325396840410709E-4</v>
      </c>
      <c r="E233" t="s">
        <v>193</v>
      </c>
      <c r="F233" t="s">
        <v>193</v>
      </c>
      <c r="G233" t="s">
        <v>193</v>
      </c>
      <c r="H233" t="s">
        <v>3571</v>
      </c>
      <c r="I233" t="s">
        <v>836</v>
      </c>
      <c r="J233" t="s">
        <v>193</v>
      </c>
      <c r="K233" t="s">
        <v>837</v>
      </c>
      <c r="L233" t="s">
        <v>836</v>
      </c>
      <c r="M233" t="s">
        <v>836</v>
      </c>
      <c r="N233" t="s">
        <v>3743</v>
      </c>
      <c r="O233" t="s">
        <v>193</v>
      </c>
      <c r="P233" t="s">
        <v>4617</v>
      </c>
      <c r="Q233" t="s">
        <v>3743</v>
      </c>
      <c r="R233" t="s">
        <v>3743</v>
      </c>
      <c r="S233" t="s">
        <v>176</v>
      </c>
      <c r="T233" t="s">
        <v>224</v>
      </c>
      <c r="U233" t="s">
        <v>212</v>
      </c>
      <c r="V233" t="s">
        <v>224</v>
      </c>
      <c r="W233" t="s">
        <v>246</v>
      </c>
      <c r="X233" t="s">
        <v>245</v>
      </c>
      <c r="Y233" t="s">
        <v>246</v>
      </c>
      <c r="Z233" t="s">
        <v>838</v>
      </c>
      <c r="AA233" t="s">
        <v>193</v>
      </c>
      <c r="AB233" t="s">
        <v>839</v>
      </c>
      <c r="AC233" t="s">
        <v>838</v>
      </c>
      <c r="AD233" t="s">
        <v>838</v>
      </c>
      <c r="AE233" t="s">
        <v>840</v>
      </c>
      <c r="AF233" t="s">
        <v>193</v>
      </c>
      <c r="AG233" t="s">
        <v>841</v>
      </c>
      <c r="AH233" t="s">
        <v>840</v>
      </c>
      <c r="AI233" t="s">
        <v>840</v>
      </c>
      <c r="AJ233" t="s">
        <v>489</v>
      </c>
      <c r="AK233" t="s">
        <v>490</v>
      </c>
      <c r="AL233" t="s">
        <v>109</v>
      </c>
      <c r="AM233" t="s">
        <v>193</v>
      </c>
      <c r="AN233" t="s">
        <v>109</v>
      </c>
      <c r="AO233" t="s">
        <v>193</v>
      </c>
      <c r="AP233" t="s">
        <v>491</v>
      </c>
      <c r="AQ233" t="s">
        <v>193</v>
      </c>
      <c r="AR233" t="s">
        <v>193</v>
      </c>
      <c r="AS233" t="s">
        <v>496</v>
      </c>
      <c r="AT233" t="s">
        <v>193</v>
      </c>
      <c r="AU233" t="s">
        <v>713</v>
      </c>
      <c r="AV233">
        <v>1</v>
      </c>
      <c r="AW233">
        <v>1</v>
      </c>
      <c r="AX233">
        <v>0</v>
      </c>
      <c r="AY233">
        <v>0</v>
      </c>
      <c r="AZ233">
        <v>0</v>
      </c>
      <c r="BA233">
        <v>0</v>
      </c>
      <c r="BB233">
        <v>0</v>
      </c>
      <c r="BC233" t="s">
        <v>110</v>
      </c>
      <c r="BD233" t="s">
        <v>1423</v>
      </c>
      <c r="BE233" t="s">
        <v>112</v>
      </c>
      <c r="BF233">
        <v>1</v>
      </c>
      <c r="BG233">
        <v>0</v>
      </c>
      <c r="BH233">
        <v>0</v>
      </c>
      <c r="BI233">
        <v>0</v>
      </c>
      <c r="BJ233">
        <v>0</v>
      </c>
      <c r="BK233">
        <v>0</v>
      </c>
      <c r="BL233">
        <v>0</v>
      </c>
      <c r="BM233">
        <v>0</v>
      </c>
      <c r="BN233">
        <v>0</v>
      </c>
      <c r="BO233">
        <v>0</v>
      </c>
      <c r="BP233" t="s">
        <v>193</v>
      </c>
      <c r="BQ233" t="s">
        <v>113</v>
      </c>
      <c r="BR233" t="s">
        <v>142</v>
      </c>
      <c r="BS233" t="s">
        <v>4625</v>
      </c>
      <c r="BT233">
        <v>1</v>
      </c>
      <c r="BU233">
        <v>1</v>
      </c>
      <c r="BV233">
        <v>1</v>
      </c>
      <c r="BW233">
        <v>1</v>
      </c>
      <c r="BX233">
        <v>1</v>
      </c>
      <c r="BY233">
        <v>1</v>
      </c>
      <c r="BZ233">
        <v>1</v>
      </c>
      <c r="CA233">
        <v>0</v>
      </c>
      <c r="CB233" t="s">
        <v>498</v>
      </c>
      <c r="CC233">
        <v>230</v>
      </c>
      <c r="CD233">
        <v>115</v>
      </c>
      <c r="CE233" t="s">
        <v>109</v>
      </c>
      <c r="CF233">
        <v>350</v>
      </c>
      <c r="CG233">
        <v>134.61538461538399</v>
      </c>
      <c r="CH233" t="s">
        <v>109</v>
      </c>
      <c r="CI233">
        <v>230</v>
      </c>
      <c r="CJ233">
        <v>100</v>
      </c>
      <c r="CK233" t="s">
        <v>109</v>
      </c>
      <c r="CL233">
        <v>260</v>
      </c>
      <c r="CM233">
        <v>89.655172413793096</v>
      </c>
      <c r="CN233" t="s">
        <v>109</v>
      </c>
      <c r="CO233">
        <v>445</v>
      </c>
      <c r="CP233">
        <v>185.416666666666</v>
      </c>
      <c r="CQ233" t="s">
        <v>114</v>
      </c>
      <c r="CR233">
        <v>458</v>
      </c>
      <c r="CS233">
        <v>190.833333333333</v>
      </c>
      <c r="CT233" t="s">
        <v>114</v>
      </c>
      <c r="CU233" t="s">
        <v>612</v>
      </c>
      <c r="CV233" t="s">
        <v>109</v>
      </c>
      <c r="CW233">
        <v>800</v>
      </c>
      <c r="CX233" t="s">
        <v>193</v>
      </c>
      <c r="CY233" t="s">
        <v>193</v>
      </c>
      <c r="CZ233" t="s">
        <v>193</v>
      </c>
      <c r="DA233" t="s">
        <v>193</v>
      </c>
      <c r="DB233" t="s">
        <v>193</v>
      </c>
      <c r="DC233" t="s">
        <v>193</v>
      </c>
      <c r="DD233" t="s">
        <v>193</v>
      </c>
      <c r="DE233" t="s">
        <v>193</v>
      </c>
      <c r="DF233" t="s">
        <v>109</v>
      </c>
      <c r="DG233" t="s">
        <v>109</v>
      </c>
      <c r="DH233" t="s">
        <v>116</v>
      </c>
      <c r="DI233">
        <v>1</v>
      </c>
      <c r="DJ233">
        <v>0</v>
      </c>
      <c r="DK233">
        <v>0</v>
      </c>
      <c r="DL233">
        <v>0</v>
      </c>
      <c r="DM233">
        <v>0</v>
      </c>
      <c r="DN233">
        <v>0</v>
      </c>
      <c r="DO233">
        <v>0</v>
      </c>
      <c r="DP233">
        <v>0</v>
      </c>
      <c r="DQ233">
        <v>0</v>
      </c>
      <c r="DR233">
        <v>0</v>
      </c>
      <c r="DS233">
        <v>0</v>
      </c>
      <c r="DT233">
        <v>0</v>
      </c>
      <c r="DU233">
        <v>0</v>
      </c>
      <c r="DV233">
        <v>0</v>
      </c>
      <c r="DW233" t="s">
        <v>193</v>
      </c>
      <c r="DX233" t="s">
        <v>502</v>
      </c>
      <c r="DY233">
        <v>1</v>
      </c>
      <c r="DZ233">
        <v>1</v>
      </c>
      <c r="EA233">
        <v>0</v>
      </c>
      <c r="EB233">
        <v>1</v>
      </c>
      <c r="EC233">
        <v>0</v>
      </c>
      <c r="ED233">
        <v>0</v>
      </c>
      <c r="EE233">
        <v>1</v>
      </c>
      <c r="EF233">
        <v>0</v>
      </c>
      <c r="EG233" t="s">
        <v>109</v>
      </c>
      <c r="EH233" t="s">
        <v>109</v>
      </c>
      <c r="EI233" t="s">
        <v>109</v>
      </c>
      <c r="EJ233" t="s">
        <v>176</v>
      </c>
      <c r="EK233" t="s">
        <v>789</v>
      </c>
      <c r="EL233" t="s">
        <v>224</v>
      </c>
      <c r="EM233" t="s">
        <v>789</v>
      </c>
      <c r="EN233" t="s">
        <v>3747</v>
      </c>
      <c r="EO233">
        <v>1</v>
      </c>
      <c r="EP233">
        <v>1</v>
      </c>
      <c r="EQ233">
        <v>1</v>
      </c>
      <c r="ER233">
        <v>1</v>
      </c>
      <c r="ES233">
        <v>0</v>
      </c>
      <c r="ET233">
        <v>1</v>
      </c>
      <c r="EU233">
        <v>1</v>
      </c>
      <c r="EV233">
        <v>1</v>
      </c>
      <c r="EW233">
        <v>0</v>
      </c>
      <c r="EX233" t="s">
        <v>109</v>
      </c>
      <c r="EY233">
        <v>35</v>
      </c>
      <c r="EZ233">
        <v>35</v>
      </c>
      <c r="FA233" t="s">
        <v>193</v>
      </c>
      <c r="FB233" t="s">
        <v>193</v>
      </c>
      <c r="FC233" t="s">
        <v>193</v>
      </c>
      <c r="FD233">
        <v>35</v>
      </c>
      <c r="FE233" t="s">
        <v>109</v>
      </c>
      <c r="FF233">
        <v>25</v>
      </c>
      <c r="FG233" t="s">
        <v>109</v>
      </c>
      <c r="FH233">
        <v>35</v>
      </c>
      <c r="FI233" t="s">
        <v>109</v>
      </c>
      <c r="FJ233" t="s">
        <v>109</v>
      </c>
      <c r="FK233">
        <v>70</v>
      </c>
      <c r="FL233" t="s">
        <v>193</v>
      </c>
      <c r="FM233" t="s">
        <v>193</v>
      </c>
      <c r="FN233" t="s">
        <v>193</v>
      </c>
      <c r="FO233" t="s">
        <v>193</v>
      </c>
      <c r="FP233" t="s">
        <v>193</v>
      </c>
      <c r="FQ233" t="s">
        <v>193</v>
      </c>
      <c r="FR233" t="s">
        <v>156</v>
      </c>
      <c r="FS233">
        <v>70</v>
      </c>
      <c r="FT233" t="s">
        <v>109</v>
      </c>
      <c r="FU233" t="s">
        <v>109</v>
      </c>
      <c r="FV233">
        <v>50</v>
      </c>
      <c r="FW233" t="s">
        <v>193</v>
      </c>
      <c r="FX233" t="s">
        <v>193</v>
      </c>
      <c r="FY233">
        <v>50</v>
      </c>
      <c r="FZ233" t="s">
        <v>109</v>
      </c>
      <c r="GA233" t="s">
        <v>109</v>
      </c>
      <c r="GB233">
        <v>75</v>
      </c>
      <c r="GC233" t="s">
        <v>193</v>
      </c>
      <c r="GD233" t="s">
        <v>193</v>
      </c>
      <c r="GE233">
        <v>75</v>
      </c>
      <c r="GF233" t="s">
        <v>109</v>
      </c>
      <c r="GG233" t="s">
        <v>193</v>
      </c>
      <c r="GH233" t="s">
        <v>193</v>
      </c>
      <c r="GI233" t="s">
        <v>193</v>
      </c>
      <c r="GJ233" t="s">
        <v>193</v>
      </c>
      <c r="GK233" t="s">
        <v>193</v>
      </c>
      <c r="GL233" t="s">
        <v>193</v>
      </c>
      <c r="GM233" t="s">
        <v>193</v>
      </c>
      <c r="GN233" t="s">
        <v>109</v>
      </c>
      <c r="GO233" t="s">
        <v>193</v>
      </c>
      <c r="GP233">
        <v>30</v>
      </c>
      <c r="GQ233" t="s">
        <v>193</v>
      </c>
      <c r="GR233" t="s">
        <v>193</v>
      </c>
      <c r="GS233" t="s">
        <v>193</v>
      </c>
      <c r="GT233" t="s">
        <v>193</v>
      </c>
      <c r="GU233" t="s">
        <v>193</v>
      </c>
      <c r="GV233" t="s">
        <v>193</v>
      </c>
      <c r="GW233" t="s">
        <v>109</v>
      </c>
      <c r="GX233" t="s">
        <v>156</v>
      </c>
      <c r="GY233">
        <v>30</v>
      </c>
      <c r="GZ233" t="s">
        <v>114</v>
      </c>
      <c r="HA233" t="s">
        <v>193</v>
      </c>
      <c r="HB233" t="s">
        <v>193</v>
      </c>
      <c r="HC233" t="s">
        <v>193</v>
      </c>
      <c r="HD233" t="s">
        <v>193</v>
      </c>
      <c r="HE233" t="s">
        <v>193</v>
      </c>
      <c r="HF233" t="s">
        <v>193</v>
      </c>
      <c r="HG233" t="s">
        <v>193</v>
      </c>
      <c r="HH233" t="s">
        <v>193</v>
      </c>
      <c r="HI233" t="s">
        <v>193</v>
      </c>
      <c r="HJ233" t="s">
        <v>193</v>
      </c>
      <c r="HK233" t="s">
        <v>193</v>
      </c>
      <c r="HL233" t="s">
        <v>193</v>
      </c>
      <c r="HM233" t="s">
        <v>193</v>
      </c>
      <c r="HN233" t="s">
        <v>193</v>
      </c>
      <c r="HO233" t="s">
        <v>193</v>
      </c>
      <c r="HP233" t="s">
        <v>193</v>
      </c>
      <c r="HQ233" t="s">
        <v>193</v>
      </c>
      <c r="HR233" t="s">
        <v>193</v>
      </c>
      <c r="HS233" t="s">
        <v>193</v>
      </c>
      <c r="HT233" t="s">
        <v>193</v>
      </c>
      <c r="HU233" t="s">
        <v>193</v>
      </c>
      <c r="HV233" t="s">
        <v>193</v>
      </c>
      <c r="HW233" t="s">
        <v>193</v>
      </c>
      <c r="HX233" t="s">
        <v>193</v>
      </c>
      <c r="HY233" t="s">
        <v>193</v>
      </c>
      <c r="HZ233" t="s">
        <v>109</v>
      </c>
      <c r="IA233" t="s">
        <v>109</v>
      </c>
      <c r="IB233" t="s">
        <v>109</v>
      </c>
      <c r="IC233" t="s">
        <v>176</v>
      </c>
      <c r="ID233" t="s">
        <v>789</v>
      </c>
      <c r="IE233" t="s">
        <v>224</v>
      </c>
      <c r="IF233" t="s">
        <v>789</v>
      </c>
      <c r="IG233" t="s">
        <v>193</v>
      </c>
      <c r="IH233" t="s">
        <v>193</v>
      </c>
      <c r="II233" t="s">
        <v>193</v>
      </c>
      <c r="IJ233" t="s">
        <v>193</v>
      </c>
      <c r="IK233" t="s">
        <v>193</v>
      </c>
      <c r="IL233" t="s">
        <v>193</v>
      </c>
      <c r="IM233" t="s">
        <v>193</v>
      </c>
      <c r="IN233" t="s">
        <v>193</v>
      </c>
      <c r="IO233" t="s">
        <v>193</v>
      </c>
      <c r="IP233" t="s">
        <v>193</v>
      </c>
      <c r="IQ233" t="s">
        <v>193</v>
      </c>
      <c r="IR233" t="s">
        <v>193</v>
      </c>
      <c r="IS233" t="s">
        <v>193</v>
      </c>
      <c r="IT233" t="s">
        <v>193</v>
      </c>
      <c r="IU233" t="s">
        <v>193</v>
      </c>
      <c r="IV233" t="s">
        <v>193</v>
      </c>
      <c r="IW233" t="s">
        <v>193</v>
      </c>
      <c r="IX233" t="s">
        <v>193</v>
      </c>
      <c r="IY233" t="s">
        <v>193</v>
      </c>
      <c r="IZ233" t="s">
        <v>193</v>
      </c>
      <c r="JA233" t="s">
        <v>193</v>
      </c>
      <c r="JB233" t="s">
        <v>193</v>
      </c>
      <c r="JC233" t="s">
        <v>193</v>
      </c>
      <c r="JD233" t="s">
        <v>193</v>
      </c>
      <c r="JE233" t="s">
        <v>193</v>
      </c>
      <c r="JF233" t="s">
        <v>193</v>
      </c>
      <c r="JG233" t="s">
        <v>193</v>
      </c>
      <c r="JH233" t="s">
        <v>193</v>
      </c>
      <c r="JI233" t="s">
        <v>193</v>
      </c>
      <c r="JJ233" t="s">
        <v>193</v>
      </c>
      <c r="JK233" t="s">
        <v>193</v>
      </c>
      <c r="JL233" t="s">
        <v>193</v>
      </c>
      <c r="JM233" t="s">
        <v>193</v>
      </c>
      <c r="JN233" t="s">
        <v>193</v>
      </c>
      <c r="JO233" t="s">
        <v>193</v>
      </c>
      <c r="JP233" t="s">
        <v>193</v>
      </c>
      <c r="JQ233" t="s">
        <v>193</v>
      </c>
      <c r="JR233" t="s">
        <v>114</v>
      </c>
      <c r="JS233" t="s">
        <v>193</v>
      </c>
      <c r="JT233" t="s">
        <v>193</v>
      </c>
      <c r="JU233" t="s">
        <v>193</v>
      </c>
      <c r="JV233" t="s">
        <v>193</v>
      </c>
      <c r="JW233" t="s">
        <v>193</v>
      </c>
      <c r="JX233" t="s">
        <v>193</v>
      </c>
      <c r="JY233" t="s">
        <v>193</v>
      </c>
      <c r="JZ233" t="s">
        <v>193</v>
      </c>
      <c r="KA233" t="s">
        <v>3599</v>
      </c>
      <c r="KB233">
        <v>0</v>
      </c>
      <c r="KC233">
        <v>1</v>
      </c>
      <c r="KD233">
        <v>1</v>
      </c>
      <c r="KE233">
        <v>0</v>
      </c>
      <c r="KF233">
        <v>0</v>
      </c>
      <c r="KG233">
        <v>0</v>
      </c>
      <c r="KH233">
        <v>0</v>
      </c>
      <c r="KI233">
        <v>0</v>
      </c>
      <c r="KJ233" t="s">
        <v>193</v>
      </c>
      <c r="KK233" t="s">
        <v>109</v>
      </c>
      <c r="KL233" t="s">
        <v>193</v>
      </c>
      <c r="KM233" t="s">
        <v>111</v>
      </c>
      <c r="KN233">
        <v>1</v>
      </c>
      <c r="KO233">
        <v>0</v>
      </c>
      <c r="KP233">
        <v>0</v>
      </c>
      <c r="KQ233">
        <v>0</v>
      </c>
      <c r="KR233">
        <v>0</v>
      </c>
      <c r="KS233">
        <v>0</v>
      </c>
      <c r="KT233">
        <v>0</v>
      </c>
      <c r="KU233" t="s">
        <v>193</v>
      </c>
      <c r="KV233" t="s">
        <v>193</v>
      </c>
      <c r="KW233" t="s">
        <v>193</v>
      </c>
      <c r="KX233" t="s">
        <v>193</v>
      </c>
      <c r="KY233" t="s">
        <v>193</v>
      </c>
      <c r="KZ233" t="s">
        <v>193</v>
      </c>
      <c r="LA233" t="s">
        <v>193</v>
      </c>
      <c r="LB233" t="s">
        <v>193</v>
      </c>
      <c r="LC233" t="s">
        <v>193</v>
      </c>
      <c r="LD233" t="s">
        <v>193</v>
      </c>
      <c r="LE233" t="s">
        <v>193</v>
      </c>
      <c r="LF233" t="s">
        <v>193</v>
      </c>
      <c r="LG233" t="s">
        <v>193</v>
      </c>
      <c r="LH233" t="s">
        <v>193</v>
      </c>
      <c r="LI233" t="s">
        <v>193</v>
      </c>
      <c r="LJ233" t="s">
        <v>193</v>
      </c>
      <c r="LK233" t="s">
        <v>193</v>
      </c>
      <c r="LL233" t="s">
        <v>193</v>
      </c>
      <c r="LM233" t="s">
        <v>193</v>
      </c>
      <c r="LN233" t="s">
        <v>193</v>
      </c>
      <c r="LO233" t="s">
        <v>193</v>
      </c>
      <c r="LP233" t="s">
        <v>193</v>
      </c>
      <c r="LQ233" t="s">
        <v>193</v>
      </c>
      <c r="LR233" t="s">
        <v>193</v>
      </c>
      <c r="LS233" t="s">
        <v>193</v>
      </c>
      <c r="LT233" t="s">
        <v>193</v>
      </c>
      <c r="LU233" t="s">
        <v>193</v>
      </c>
      <c r="LV233" t="s">
        <v>193</v>
      </c>
      <c r="LW233" t="s">
        <v>193</v>
      </c>
      <c r="LX233" t="s">
        <v>193</v>
      </c>
      <c r="LY233" t="s">
        <v>193</v>
      </c>
      <c r="LZ233" t="s">
        <v>193</v>
      </c>
      <c r="MA233" t="s">
        <v>193</v>
      </c>
      <c r="MB233" t="s">
        <v>193</v>
      </c>
      <c r="MC233" t="s">
        <v>193</v>
      </c>
      <c r="MD233" t="s">
        <v>193</v>
      </c>
      <c r="ME233" t="s">
        <v>193</v>
      </c>
      <c r="MF233" t="s">
        <v>193</v>
      </c>
      <c r="MG233" t="s">
        <v>193</v>
      </c>
      <c r="MH233" t="s">
        <v>193</v>
      </c>
      <c r="MI233" t="s">
        <v>193</v>
      </c>
      <c r="MJ233" t="s">
        <v>193</v>
      </c>
      <c r="MK233" t="s">
        <v>193</v>
      </c>
      <c r="ML233" t="s">
        <v>193</v>
      </c>
      <c r="MM233" t="s">
        <v>193</v>
      </c>
      <c r="MN233" t="s">
        <v>193</v>
      </c>
      <c r="MO233" t="s">
        <v>193</v>
      </c>
      <c r="MP233" t="s">
        <v>193</v>
      </c>
      <c r="MQ233" t="s">
        <v>193</v>
      </c>
      <c r="MR233" t="s">
        <v>193</v>
      </c>
      <c r="MS233" t="s">
        <v>193</v>
      </c>
      <c r="MT233" t="s">
        <v>193</v>
      </c>
      <c r="MU233" t="s">
        <v>193</v>
      </c>
      <c r="MV233" t="s">
        <v>193</v>
      </c>
      <c r="MW233" t="s">
        <v>193</v>
      </c>
      <c r="MX233" t="s">
        <v>193</v>
      </c>
      <c r="MY233" t="s">
        <v>193</v>
      </c>
      <c r="MZ233" t="s">
        <v>193</v>
      </c>
      <c r="NA233" t="s">
        <v>4279</v>
      </c>
      <c r="NB233" t="s">
        <v>193</v>
      </c>
      <c r="NC233">
        <v>196282616</v>
      </c>
      <c r="ND233" t="s">
        <v>3746</v>
      </c>
      <c r="NE233" t="s">
        <v>4626</v>
      </c>
      <c r="NF233" t="s">
        <v>193</v>
      </c>
      <c r="NG233" t="s">
        <v>699</v>
      </c>
      <c r="NH233" t="s">
        <v>700</v>
      </c>
      <c r="NI233" t="s">
        <v>611</v>
      </c>
      <c r="NJ233" t="s">
        <v>193</v>
      </c>
      <c r="NK233">
        <v>32</v>
      </c>
    </row>
    <row r="234" spans="1:375" x14ac:dyDescent="0.35">
      <c r="A234" t="s">
        <v>4627</v>
      </c>
      <c r="B234" t="s">
        <v>4628</v>
      </c>
      <c r="C234" t="s">
        <v>3571</v>
      </c>
      <c r="D234">
        <v>2.0833333328482695E-3</v>
      </c>
      <c r="E234" t="s">
        <v>193</v>
      </c>
      <c r="F234" t="s">
        <v>193</v>
      </c>
      <c r="G234" t="s">
        <v>193</v>
      </c>
      <c r="H234" t="s">
        <v>3571</v>
      </c>
      <c r="I234" t="s">
        <v>836</v>
      </c>
      <c r="J234" t="s">
        <v>193</v>
      </c>
      <c r="K234" t="s">
        <v>837</v>
      </c>
      <c r="L234" t="s">
        <v>836</v>
      </c>
      <c r="M234" t="s">
        <v>836</v>
      </c>
      <c r="N234" t="s">
        <v>3743</v>
      </c>
      <c r="O234" t="s">
        <v>193</v>
      </c>
      <c r="P234" t="s">
        <v>4617</v>
      </c>
      <c r="Q234" t="s">
        <v>3743</v>
      </c>
      <c r="R234" t="s">
        <v>3743</v>
      </c>
      <c r="S234" t="s">
        <v>176</v>
      </c>
      <c r="T234" t="s">
        <v>224</v>
      </c>
      <c r="U234" t="s">
        <v>212</v>
      </c>
      <c r="V234" t="s">
        <v>224</v>
      </c>
      <c r="W234" t="s">
        <v>246</v>
      </c>
      <c r="X234" t="s">
        <v>245</v>
      </c>
      <c r="Y234" t="s">
        <v>246</v>
      </c>
      <c r="Z234" t="s">
        <v>838</v>
      </c>
      <c r="AA234" t="s">
        <v>193</v>
      </c>
      <c r="AB234" t="s">
        <v>839</v>
      </c>
      <c r="AC234" t="s">
        <v>838</v>
      </c>
      <c r="AD234" t="s">
        <v>838</v>
      </c>
      <c r="AE234" t="s">
        <v>840</v>
      </c>
      <c r="AF234" t="s">
        <v>193</v>
      </c>
      <c r="AG234" t="s">
        <v>841</v>
      </c>
      <c r="AH234" t="s">
        <v>840</v>
      </c>
      <c r="AI234" t="s">
        <v>840</v>
      </c>
      <c r="AJ234" t="s">
        <v>489</v>
      </c>
      <c r="AK234" t="s">
        <v>3317</v>
      </c>
      <c r="AL234" t="s">
        <v>109</v>
      </c>
      <c r="AM234" t="s">
        <v>193</v>
      </c>
      <c r="AN234" t="s">
        <v>109</v>
      </c>
      <c r="AO234" t="s">
        <v>193</v>
      </c>
      <c r="AP234" t="s">
        <v>494</v>
      </c>
      <c r="AQ234" t="s">
        <v>193</v>
      </c>
      <c r="AR234" t="s">
        <v>193</v>
      </c>
      <c r="AS234" t="s">
        <v>193</v>
      </c>
      <c r="AT234" t="s">
        <v>193</v>
      </c>
      <c r="AU234" t="s">
        <v>193</v>
      </c>
      <c r="AV234" t="s">
        <v>193</v>
      </c>
      <c r="AW234" t="s">
        <v>193</v>
      </c>
      <c r="AX234" t="s">
        <v>193</v>
      </c>
      <c r="AY234" t="s">
        <v>193</v>
      </c>
      <c r="AZ234" t="s">
        <v>193</v>
      </c>
      <c r="BA234" t="s">
        <v>193</v>
      </c>
      <c r="BB234" t="s">
        <v>193</v>
      </c>
      <c r="BC234" t="s">
        <v>193</v>
      </c>
      <c r="BD234" t="s">
        <v>193</v>
      </c>
      <c r="BE234" t="s">
        <v>193</v>
      </c>
      <c r="BF234" t="s">
        <v>193</v>
      </c>
      <c r="BG234" t="s">
        <v>193</v>
      </c>
      <c r="BH234" t="s">
        <v>193</v>
      </c>
      <c r="BI234" t="s">
        <v>193</v>
      </c>
      <c r="BJ234" t="s">
        <v>193</v>
      </c>
      <c r="BK234" t="s">
        <v>193</v>
      </c>
      <c r="BL234" t="s">
        <v>193</v>
      </c>
      <c r="BM234" t="s">
        <v>193</v>
      </c>
      <c r="BN234" t="s">
        <v>193</v>
      </c>
      <c r="BO234" t="s">
        <v>193</v>
      </c>
      <c r="BP234" t="s">
        <v>193</v>
      </c>
      <c r="BQ234" t="s">
        <v>193</v>
      </c>
      <c r="BR234" t="s">
        <v>193</v>
      </c>
      <c r="BS234" t="s">
        <v>193</v>
      </c>
      <c r="BT234" t="s">
        <v>193</v>
      </c>
      <c r="BU234" t="s">
        <v>193</v>
      </c>
      <c r="BV234" t="s">
        <v>193</v>
      </c>
      <c r="BW234" t="s">
        <v>193</v>
      </c>
      <c r="BX234" t="s">
        <v>193</v>
      </c>
      <c r="BY234" t="s">
        <v>193</v>
      </c>
      <c r="BZ234" t="s">
        <v>193</v>
      </c>
      <c r="CA234" t="s">
        <v>193</v>
      </c>
      <c r="CB234" t="s">
        <v>193</v>
      </c>
      <c r="CC234" t="s">
        <v>193</v>
      </c>
      <c r="CD234" t="s">
        <v>193</v>
      </c>
      <c r="CE234" t="s">
        <v>193</v>
      </c>
      <c r="CF234" t="s">
        <v>193</v>
      </c>
      <c r="CG234" t="s">
        <v>193</v>
      </c>
      <c r="CH234" t="s">
        <v>193</v>
      </c>
      <c r="CI234" t="s">
        <v>193</v>
      </c>
      <c r="CJ234" t="s">
        <v>193</v>
      </c>
      <c r="CK234" t="s">
        <v>193</v>
      </c>
      <c r="CL234" t="s">
        <v>193</v>
      </c>
      <c r="CM234" t="s">
        <v>193</v>
      </c>
      <c r="CN234" t="s">
        <v>193</v>
      </c>
      <c r="CO234" t="s">
        <v>193</v>
      </c>
      <c r="CP234" t="s">
        <v>193</v>
      </c>
      <c r="CQ234" t="s">
        <v>193</v>
      </c>
      <c r="CR234" t="s">
        <v>193</v>
      </c>
      <c r="CS234" t="s">
        <v>193</v>
      </c>
      <c r="CT234" t="s">
        <v>193</v>
      </c>
      <c r="CU234" t="s">
        <v>193</v>
      </c>
      <c r="CV234" t="s">
        <v>193</v>
      </c>
      <c r="CW234" t="s">
        <v>193</v>
      </c>
      <c r="CX234" t="s">
        <v>193</v>
      </c>
      <c r="CY234" t="s">
        <v>193</v>
      </c>
      <c r="CZ234" t="s">
        <v>193</v>
      </c>
      <c r="DA234" t="s">
        <v>193</v>
      </c>
      <c r="DB234" t="s">
        <v>193</v>
      </c>
      <c r="DC234" t="s">
        <v>193</v>
      </c>
      <c r="DD234" t="s">
        <v>193</v>
      </c>
      <c r="DE234" t="s">
        <v>193</v>
      </c>
      <c r="DF234" t="s">
        <v>193</v>
      </c>
      <c r="DG234" t="s">
        <v>193</v>
      </c>
      <c r="DH234" t="s">
        <v>193</v>
      </c>
      <c r="DI234" t="s">
        <v>193</v>
      </c>
      <c r="DJ234" t="s">
        <v>193</v>
      </c>
      <c r="DK234" t="s">
        <v>193</v>
      </c>
      <c r="DL234" t="s">
        <v>193</v>
      </c>
      <c r="DM234" t="s">
        <v>193</v>
      </c>
      <c r="DN234" t="s">
        <v>193</v>
      </c>
      <c r="DO234" t="s">
        <v>193</v>
      </c>
      <c r="DP234" t="s">
        <v>193</v>
      </c>
      <c r="DQ234" t="s">
        <v>193</v>
      </c>
      <c r="DR234" t="s">
        <v>193</v>
      </c>
      <c r="DS234" t="s">
        <v>193</v>
      </c>
      <c r="DT234" t="s">
        <v>193</v>
      </c>
      <c r="DU234" t="s">
        <v>193</v>
      </c>
      <c r="DV234" t="s">
        <v>193</v>
      </c>
      <c r="DW234" t="s">
        <v>193</v>
      </c>
      <c r="DX234" t="s">
        <v>193</v>
      </c>
      <c r="DY234" t="s">
        <v>193</v>
      </c>
      <c r="DZ234" t="s">
        <v>193</v>
      </c>
      <c r="EA234" t="s">
        <v>193</v>
      </c>
      <c r="EB234" t="s">
        <v>193</v>
      </c>
      <c r="EC234" t="s">
        <v>193</v>
      </c>
      <c r="ED234" t="s">
        <v>193</v>
      </c>
      <c r="EE234" t="s">
        <v>193</v>
      </c>
      <c r="EF234" t="s">
        <v>193</v>
      </c>
      <c r="EG234" t="s">
        <v>193</v>
      </c>
      <c r="EH234" t="s">
        <v>193</v>
      </c>
      <c r="EI234" t="s">
        <v>193</v>
      </c>
      <c r="EJ234" t="s">
        <v>193</v>
      </c>
      <c r="EK234" t="s">
        <v>193</v>
      </c>
      <c r="EL234" t="s">
        <v>193</v>
      </c>
      <c r="EM234" t="s">
        <v>193</v>
      </c>
      <c r="EN234" t="s">
        <v>193</v>
      </c>
      <c r="EO234" t="s">
        <v>193</v>
      </c>
      <c r="EP234" t="s">
        <v>193</v>
      </c>
      <c r="EQ234" t="s">
        <v>193</v>
      </c>
      <c r="ER234" t="s">
        <v>193</v>
      </c>
      <c r="ES234" t="s">
        <v>193</v>
      </c>
      <c r="ET234" t="s">
        <v>193</v>
      </c>
      <c r="EU234" t="s">
        <v>193</v>
      </c>
      <c r="EV234" t="s">
        <v>193</v>
      </c>
      <c r="EW234" t="s">
        <v>193</v>
      </c>
      <c r="EX234" t="s">
        <v>193</v>
      </c>
      <c r="EY234" t="s">
        <v>193</v>
      </c>
      <c r="EZ234" t="s">
        <v>193</v>
      </c>
      <c r="FA234" t="s">
        <v>193</v>
      </c>
      <c r="FB234" t="s">
        <v>193</v>
      </c>
      <c r="FC234" t="s">
        <v>193</v>
      </c>
      <c r="FD234" t="s">
        <v>193</v>
      </c>
      <c r="FE234" t="s">
        <v>193</v>
      </c>
      <c r="FF234" t="s">
        <v>193</v>
      </c>
      <c r="FG234" t="s">
        <v>193</v>
      </c>
      <c r="FH234" t="s">
        <v>193</v>
      </c>
      <c r="FI234" t="s">
        <v>193</v>
      </c>
      <c r="FJ234" t="s">
        <v>193</v>
      </c>
      <c r="FK234" t="s">
        <v>193</v>
      </c>
      <c r="FL234" t="s">
        <v>193</v>
      </c>
      <c r="FM234" t="s">
        <v>193</v>
      </c>
      <c r="FN234" t="s">
        <v>193</v>
      </c>
      <c r="FO234" t="s">
        <v>193</v>
      </c>
      <c r="FP234" t="s">
        <v>193</v>
      </c>
      <c r="FQ234" t="s">
        <v>193</v>
      </c>
      <c r="FR234" t="s">
        <v>193</v>
      </c>
      <c r="FS234" t="s">
        <v>193</v>
      </c>
      <c r="FT234" t="s">
        <v>193</v>
      </c>
      <c r="FU234" t="s">
        <v>193</v>
      </c>
      <c r="FV234" t="s">
        <v>193</v>
      </c>
      <c r="FW234" t="s">
        <v>193</v>
      </c>
      <c r="FX234" t="s">
        <v>193</v>
      </c>
      <c r="FY234" t="s">
        <v>193</v>
      </c>
      <c r="FZ234" t="s">
        <v>193</v>
      </c>
      <c r="GA234" t="s">
        <v>193</v>
      </c>
      <c r="GB234" t="s">
        <v>193</v>
      </c>
      <c r="GC234" t="s">
        <v>193</v>
      </c>
      <c r="GD234" t="s">
        <v>193</v>
      </c>
      <c r="GE234" t="s">
        <v>193</v>
      </c>
      <c r="GF234" t="s">
        <v>193</v>
      </c>
      <c r="GG234" t="s">
        <v>193</v>
      </c>
      <c r="GH234" t="s">
        <v>193</v>
      </c>
      <c r="GI234" t="s">
        <v>193</v>
      </c>
      <c r="GJ234" t="s">
        <v>193</v>
      </c>
      <c r="GK234" t="s">
        <v>193</v>
      </c>
      <c r="GL234" t="s">
        <v>193</v>
      </c>
      <c r="GM234" t="s">
        <v>193</v>
      </c>
      <c r="GN234" t="s">
        <v>193</v>
      </c>
      <c r="GO234" t="s">
        <v>193</v>
      </c>
      <c r="GP234" t="s">
        <v>193</v>
      </c>
      <c r="GQ234" t="s">
        <v>193</v>
      </c>
      <c r="GR234" t="s">
        <v>193</v>
      </c>
      <c r="GS234" t="s">
        <v>193</v>
      </c>
      <c r="GT234" t="s">
        <v>193</v>
      </c>
      <c r="GU234" t="s">
        <v>193</v>
      </c>
      <c r="GV234" t="s">
        <v>193</v>
      </c>
      <c r="GW234" t="s">
        <v>193</v>
      </c>
      <c r="GX234" t="s">
        <v>193</v>
      </c>
      <c r="GY234" t="s">
        <v>193</v>
      </c>
      <c r="GZ234" t="s">
        <v>193</v>
      </c>
      <c r="HA234" t="s">
        <v>193</v>
      </c>
      <c r="HB234" t="s">
        <v>193</v>
      </c>
      <c r="HC234" t="s">
        <v>193</v>
      </c>
      <c r="HD234" t="s">
        <v>193</v>
      </c>
      <c r="HE234" t="s">
        <v>193</v>
      </c>
      <c r="HF234" t="s">
        <v>193</v>
      </c>
      <c r="HG234" t="s">
        <v>193</v>
      </c>
      <c r="HH234" t="s">
        <v>193</v>
      </c>
      <c r="HI234" t="s">
        <v>193</v>
      </c>
      <c r="HJ234" t="s">
        <v>193</v>
      </c>
      <c r="HK234" t="s">
        <v>193</v>
      </c>
      <c r="HL234" t="s">
        <v>193</v>
      </c>
      <c r="HM234" t="s">
        <v>193</v>
      </c>
      <c r="HN234" t="s">
        <v>193</v>
      </c>
      <c r="HO234" t="s">
        <v>193</v>
      </c>
      <c r="HP234" t="s">
        <v>193</v>
      </c>
      <c r="HQ234" t="s">
        <v>193</v>
      </c>
      <c r="HR234" t="s">
        <v>193</v>
      </c>
      <c r="HS234" t="s">
        <v>193</v>
      </c>
      <c r="HT234" t="s">
        <v>193</v>
      </c>
      <c r="HU234" t="s">
        <v>193</v>
      </c>
      <c r="HV234" t="s">
        <v>193</v>
      </c>
      <c r="HW234" t="s">
        <v>193</v>
      </c>
      <c r="HX234" t="s">
        <v>193</v>
      </c>
      <c r="HY234" t="s">
        <v>193</v>
      </c>
      <c r="HZ234" t="s">
        <v>193</v>
      </c>
      <c r="IA234" t="s">
        <v>193</v>
      </c>
      <c r="IB234" t="s">
        <v>193</v>
      </c>
      <c r="IC234" t="s">
        <v>193</v>
      </c>
      <c r="ID234" t="s">
        <v>193</v>
      </c>
      <c r="IE234" t="s">
        <v>193</v>
      </c>
      <c r="IF234" t="s">
        <v>193</v>
      </c>
      <c r="IG234" t="s">
        <v>193</v>
      </c>
      <c r="IH234" t="s">
        <v>193</v>
      </c>
      <c r="II234" t="s">
        <v>193</v>
      </c>
      <c r="IJ234" t="s">
        <v>193</v>
      </c>
      <c r="IK234" t="s">
        <v>193</v>
      </c>
      <c r="IL234" t="s">
        <v>193</v>
      </c>
      <c r="IM234" t="s">
        <v>193</v>
      </c>
      <c r="IN234" t="s">
        <v>193</v>
      </c>
      <c r="IO234" t="s">
        <v>193</v>
      </c>
      <c r="IP234" t="s">
        <v>193</v>
      </c>
      <c r="IQ234" t="s">
        <v>193</v>
      </c>
      <c r="IR234" t="s">
        <v>193</v>
      </c>
      <c r="IS234" t="s">
        <v>193</v>
      </c>
      <c r="IT234" t="s">
        <v>193</v>
      </c>
      <c r="IU234" t="s">
        <v>193</v>
      </c>
      <c r="IV234" t="s">
        <v>193</v>
      </c>
      <c r="IW234" t="s">
        <v>193</v>
      </c>
      <c r="IX234" t="s">
        <v>193</v>
      </c>
      <c r="IY234" t="s">
        <v>193</v>
      </c>
      <c r="IZ234" t="s">
        <v>193</v>
      </c>
      <c r="JA234" t="s">
        <v>193</v>
      </c>
      <c r="JB234" t="s">
        <v>193</v>
      </c>
      <c r="JC234" t="s">
        <v>193</v>
      </c>
      <c r="JD234" t="s">
        <v>193</v>
      </c>
      <c r="JE234" t="s">
        <v>193</v>
      </c>
      <c r="JF234" t="s">
        <v>193</v>
      </c>
      <c r="JG234" t="s">
        <v>193</v>
      </c>
      <c r="JH234" t="s">
        <v>193</v>
      </c>
      <c r="JI234" t="s">
        <v>193</v>
      </c>
      <c r="JJ234" t="s">
        <v>193</v>
      </c>
      <c r="JK234" t="s">
        <v>193</v>
      </c>
      <c r="JL234" t="s">
        <v>193</v>
      </c>
      <c r="JM234" t="s">
        <v>193</v>
      </c>
      <c r="JN234" t="s">
        <v>193</v>
      </c>
      <c r="JO234" t="s">
        <v>193</v>
      </c>
      <c r="JP234" t="s">
        <v>193</v>
      </c>
      <c r="JQ234" t="s">
        <v>193</v>
      </c>
      <c r="JR234" t="s">
        <v>193</v>
      </c>
      <c r="JS234" t="s">
        <v>193</v>
      </c>
      <c r="JT234" t="s">
        <v>193</v>
      </c>
      <c r="JU234" t="s">
        <v>193</v>
      </c>
      <c r="JV234" t="s">
        <v>193</v>
      </c>
      <c r="JW234" t="s">
        <v>193</v>
      </c>
      <c r="JX234" t="s">
        <v>193</v>
      </c>
      <c r="JY234" t="s">
        <v>193</v>
      </c>
      <c r="JZ234" t="s">
        <v>193</v>
      </c>
      <c r="KA234" t="s">
        <v>193</v>
      </c>
      <c r="KB234" t="s">
        <v>193</v>
      </c>
      <c r="KC234" t="s">
        <v>193</v>
      </c>
      <c r="KD234" t="s">
        <v>193</v>
      </c>
      <c r="KE234" t="s">
        <v>193</v>
      </c>
      <c r="KF234" t="s">
        <v>193</v>
      </c>
      <c r="KG234" t="s">
        <v>193</v>
      </c>
      <c r="KH234" t="s">
        <v>193</v>
      </c>
      <c r="KI234" t="s">
        <v>193</v>
      </c>
      <c r="KJ234" t="s">
        <v>193</v>
      </c>
      <c r="KK234" t="s">
        <v>193</v>
      </c>
      <c r="KL234" t="s">
        <v>193</v>
      </c>
      <c r="KM234" t="s">
        <v>193</v>
      </c>
      <c r="KN234" t="s">
        <v>193</v>
      </c>
      <c r="KO234" t="s">
        <v>193</v>
      </c>
      <c r="KP234" t="s">
        <v>193</v>
      </c>
      <c r="KQ234" t="s">
        <v>193</v>
      </c>
      <c r="KR234" t="s">
        <v>193</v>
      </c>
      <c r="KS234" t="s">
        <v>193</v>
      </c>
      <c r="KT234" t="s">
        <v>193</v>
      </c>
      <c r="KU234" t="s">
        <v>114</v>
      </c>
      <c r="KV234" t="s">
        <v>193</v>
      </c>
      <c r="KW234" t="s">
        <v>193</v>
      </c>
      <c r="KX234" t="s">
        <v>193</v>
      </c>
      <c r="KY234" t="s">
        <v>193</v>
      </c>
      <c r="KZ234" t="s">
        <v>193</v>
      </c>
      <c r="LA234" t="s">
        <v>193</v>
      </c>
      <c r="LB234" t="s">
        <v>193</v>
      </c>
      <c r="LC234" t="s">
        <v>193</v>
      </c>
      <c r="LD234" t="s">
        <v>193</v>
      </c>
      <c r="LE234" t="s">
        <v>193</v>
      </c>
      <c r="LF234" t="s">
        <v>193</v>
      </c>
      <c r="LG234" t="s">
        <v>193</v>
      </c>
      <c r="LH234" t="s">
        <v>193</v>
      </c>
      <c r="LI234" t="s">
        <v>193</v>
      </c>
      <c r="LJ234" t="s">
        <v>193</v>
      </c>
      <c r="LK234" t="s">
        <v>193</v>
      </c>
      <c r="LL234" t="s">
        <v>193</v>
      </c>
      <c r="LM234" t="s">
        <v>193</v>
      </c>
      <c r="LN234" t="s">
        <v>193</v>
      </c>
      <c r="LO234" t="s">
        <v>193</v>
      </c>
      <c r="LP234" t="s">
        <v>193</v>
      </c>
      <c r="LQ234" t="s">
        <v>193</v>
      </c>
      <c r="LR234" t="s">
        <v>193</v>
      </c>
      <c r="LS234" t="s">
        <v>193</v>
      </c>
      <c r="LT234" t="s">
        <v>193</v>
      </c>
      <c r="LU234" t="s">
        <v>193</v>
      </c>
      <c r="LV234" t="s">
        <v>193</v>
      </c>
      <c r="LW234" t="s">
        <v>193</v>
      </c>
      <c r="LX234" t="s">
        <v>193</v>
      </c>
      <c r="LY234" t="s">
        <v>193</v>
      </c>
      <c r="LZ234" t="s">
        <v>193</v>
      </c>
      <c r="MA234" t="s">
        <v>193</v>
      </c>
      <c r="MB234" t="s">
        <v>193</v>
      </c>
      <c r="MC234" t="s">
        <v>193</v>
      </c>
      <c r="MD234" t="s">
        <v>193</v>
      </c>
      <c r="ME234" t="s">
        <v>193</v>
      </c>
      <c r="MF234" t="s">
        <v>193</v>
      </c>
      <c r="MG234" t="s">
        <v>193</v>
      </c>
      <c r="MH234" t="s">
        <v>109</v>
      </c>
      <c r="MI234" t="s">
        <v>3330</v>
      </c>
      <c r="MJ234">
        <v>0</v>
      </c>
      <c r="MK234">
        <v>1</v>
      </c>
      <c r="ML234">
        <v>0</v>
      </c>
      <c r="MM234" t="s">
        <v>193</v>
      </c>
      <c r="MN234" t="s">
        <v>3343</v>
      </c>
      <c r="MO234">
        <v>1</v>
      </c>
      <c r="MP234">
        <v>0</v>
      </c>
      <c r="MQ234">
        <v>0</v>
      </c>
      <c r="MR234">
        <v>0</v>
      </c>
      <c r="MS234">
        <v>0</v>
      </c>
      <c r="MT234">
        <v>0</v>
      </c>
      <c r="MU234" t="s">
        <v>193</v>
      </c>
      <c r="MV234" t="s">
        <v>193</v>
      </c>
      <c r="MW234" t="s">
        <v>193</v>
      </c>
      <c r="MX234" t="s">
        <v>193</v>
      </c>
      <c r="MY234" t="s">
        <v>193</v>
      </c>
      <c r="MZ234" t="s">
        <v>193</v>
      </c>
      <c r="NA234" t="s">
        <v>848</v>
      </c>
      <c r="NB234" t="s">
        <v>193</v>
      </c>
      <c r="NC234">
        <v>196282624</v>
      </c>
      <c r="ND234" t="s">
        <v>3748</v>
      </c>
      <c r="NE234" t="s">
        <v>4629</v>
      </c>
      <c r="NF234" t="s">
        <v>193</v>
      </c>
      <c r="NG234" t="s">
        <v>699</v>
      </c>
      <c r="NH234" t="s">
        <v>700</v>
      </c>
      <c r="NI234" t="s">
        <v>611</v>
      </c>
      <c r="NJ234" t="s">
        <v>193</v>
      </c>
      <c r="NK234">
        <v>33</v>
      </c>
    </row>
    <row r="235" spans="1:375" x14ac:dyDescent="0.35">
      <c r="A235" t="s">
        <v>4630</v>
      </c>
      <c r="B235" t="s">
        <v>4631</v>
      </c>
      <c r="C235" t="s">
        <v>3571</v>
      </c>
      <c r="D235">
        <v>1.3194444443797692E-3</v>
      </c>
      <c r="E235" t="s">
        <v>193</v>
      </c>
      <c r="F235" t="s">
        <v>193</v>
      </c>
      <c r="G235" t="s">
        <v>193</v>
      </c>
      <c r="H235" t="s">
        <v>3571</v>
      </c>
      <c r="I235" t="s">
        <v>836</v>
      </c>
      <c r="J235" t="s">
        <v>193</v>
      </c>
      <c r="K235" t="s">
        <v>837</v>
      </c>
      <c r="L235" t="s">
        <v>836</v>
      </c>
      <c r="M235" t="s">
        <v>836</v>
      </c>
      <c r="N235" t="s">
        <v>3743</v>
      </c>
      <c r="O235" t="s">
        <v>193</v>
      </c>
      <c r="P235" t="s">
        <v>4617</v>
      </c>
      <c r="Q235" t="s">
        <v>3743</v>
      </c>
      <c r="R235" t="s">
        <v>3743</v>
      </c>
      <c r="S235" t="s">
        <v>176</v>
      </c>
      <c r="T235" t="s">
        <v>224</v>
      </c>
      <c r="U235" t="s">
        <v>212</v>
      </c>
      <c r="V235" t="s">
        <v>224</v>
      </c>
      <c r="W235" t="s">
        <v>246</v>
      </c>
      <c r="X235" t="s">
        <v>245</v>
      </c>
      <c r="Y235" t="s">
        <v>246</v>
      </c>
      <c r="Z235" t="s">
        <v>838</v>
      </c>
      <c r="AA235" t="s">
        <v>193</v>
      </c>
      <c r="AB235" t="s">
        <v>839</v>
      </c>
      <c r="AC235" t="s">
        <v>838</v>
      </c>
      <c r="AD235" t="s">
        <v>838</v>
      </c>
      <c r="AE235" t="s">
        <v>840</v>
      </c>
      <c r="AF235" t="s">
        <v>193</v>
      </c>
      <c r="AG235" t="s">
        <v>841</v>
      </c>
      <c r="AH235" t="s">
        <v>840</v>
      </c>
      <c r="AI235" t="s">
        <v>840</v>
      </c>
      <c r="AJ235" t="s">
        <v>489</v>
      </c>
      <c r="AK235" t="s">
        <v>490</v>
      </c>
      <c r="AL235" t="s">
        <v>109</v>
      </c>
      <c r="AM235" t="s">
        <v>193</v>
      </c>
      <c r="AN235" t="s">
        <v>109</v>
      </c>
      <c r="AO235" t="s">
        <v>193</v>
      </c>
      <c r="AP235" t="s">
        <v>491</v>
      </c>
      <c r="AQ235" t="s">
        <v>193</v>
      </c>
      <c r="AR235" t="s">
        <v>193</v>
      </c>
      <c r="AS235" t="s">
        <v>514</v>
      </c>
      <c r="AT235" t="s">
        <v>193</v>
      </c>
      <c r="AU235" t="s">
        <v>713</v>
      </c>
      <c r="AV235">
        <v>1</v>
      </c>
      <c r="AW235">
        <v>1</v>
      </c>
      <c r="AX235">
        <v>0</v>
      </c>
      <c r="AY235">
        <v>0</v>
      </c>
      <c r="AZ235">
        <v>0</v>
      </c>
      <c r="BA235">
        <v>0</v>
      </c>
      <c r="BB235">
        <v>0</v>
      </c>
      <c r="BC235" t="s">
        <v>110</v>
      </c>
      <c r="BD235" t="s">
        <v>1423</v>
      </c>
      <c r="BE235" t="s">
        <v>112</v>
      </c>
      <c r="BF235">
        <v>1</v>
      </c>
      <c r="BG235">
        <v>0</v>
      </c>
      <c r="BH235">
        <v>0</v>
      </c>
      <c r="BI235">
        <v>0</v>
      </c>
      <c r="BJ235">
        <v>0</v>
      </c>
      <c r="BK235">
        <v>0</v>
      </c>
      <c r="BL235">
        <v>0</v>
      </c>
      <c r="BM235">
        <v>0</v>
      </c>
      <c r="BN235">
        <v>0</v>
      </c>
      <c r="BO235">
        <v>0</v>
      </c>
      <c r="BP235" t="s">
        <v>193</v>
      </c>
      <c r="BQ235" t="s">
        <v>113</v>
      </c>
      <c r="BR235" t="s">
        <v>142</v>
      </c>
      <c r="BS235" t="s">
        <v>502</v>
      </c>
      <c r="BT235">
        <v>1</v>
      </c>
      <c r="BU235">
        <v>1</v>
      </c>
      <c r="BV235">
        <v>0</v>
      </c>
      <c r="BW235">
        <v>1</v>
      </c>
      <c r="BX235">
        <v>0</v>
      </c>
      <c r="BY235">
        <v>0</v>
      </c>
      <c r="BZ235">
        <v>1</v>
      </c>
      <c r="CA235">
        <v>0</v>
      </c>
      <c r="CB235" t="s">
        <v>498</v>
      </c>
      <c r="CC235">
        <v>250</v>
      </c>
      <c r="CD235">
        <v>125</v>
      </c>
      <c r="CE235" t="s">
        <v>109</v>
      </c>
      <c r="CF235">
        <v>350</v>
      </c>
      <c r="CG235">
        <v>134.61538461538399</v>
      </c>
      <c r="CH235" t="s">
        <v>109</v>
      </c>
      <c r="CI235" t="s">
        <v>193</v>
      </c>
      <c r="CJ235" t="s">
        <v>193</v>
      </c>
      <c r="CK235" t="s">
        <v>193</v>
      </c>
      <c r="CL235">
        <v>235</v>
      </c>
      <c r="CM235">
        <v>81.034482758620697</v>
      </c>
      <c r="CN235" t="s">
        <v>109</v>
      </c>
      <c r="CO235" t="s">
        <v>193</v>
      </c>
      <c r="CP235" t="s">
        <v>193</v>
      </c>
      <c r="CQ235" t="s">
        <v>193</v>
      </c>
      <c r="CR235" t="s">
        <v>193</v>
      </c>
      <c r="CS235" t="s">
        <v>193</v>
      </c>
      <c r="CT235" t="s">
        <v>193</v>
      </c>
      <c r="CU235" t="s">
        <v>612</v>
      </c>
      <c r="CV235" t="s">
        <v>114</v>
      </c>
      <c r="CW235" t="s">
        <v>193</v>
      </c>
      <c r="CX235" t="s">
        <v>193</v>
      </c>
      <c r="CY235" t="s">
        <v>894</v>
      </c>
      <c r="CZ235" t="s">
        <v>895</v>
      </c>
      <c r="DA235" t="s">
        <v>894</v>
      </c>
      <c r="DB235" t="s">
        <v>193</v>
      </c>
      <c r="DC235" t="s">
        <v>193</v>
      </c>
      <c r="DD235" t="s">
        <v>193</v>
      </c>
      <c r="DE235" t="s">
        <v>193</v>
      </c>
      <c r="DF235" t="s">
        <v>109</v>
      </c>
      <c r="DG235" t="s">
        <v>109</v>
      </c>
      <c r="DH235" t="s">
        <v>3750</v>
      </c>
      <c r="DI235">
        <v>1</v>
      </c>
      <c r="DJ235">
        <v>0</v>
      </c>
      <c r="DK235">
        <v>0</v>
      </c>
      <c r="DL235">
        <v>0</v>
      </c>
      <c r="DM235">
        <v>1</v>
      </c>
      <c r="DN235">
        <v>1</v>
      </c>
      <c r="DO235">
        <v>0</v>
      </c>
      <c r="DP235">
        <v>0</v>
      </c>
      <c r="DQ235">
        <v>0</v>
      </c>
      <c r="DR235">
        <v>0</v>
      </c>
      <c r="DS235">
        <v>0</v>
      </c>
      <c r="DT235">
        <v>0</v>
      </c>
      <c r="DU235">
        <v>0</v>
      </c>
      <c r="DV235">
        <v>0</v>
      </c>
      <c r="DW235" t="s">
        <v>193</v>
      </c>
      <c r="DX235" t="s">
        <v>822</v>
      </c>
      <c r="DY235">
        <v>0</v>
      </c>
      <c r="DZ235">
        <v>1</v>
      </c>
      <c r="EA235">
        <v>0</v>
      </c>
      <c r="EB235">
        <v>0</v>
      </c>
      <c r="EC235">
        <v>0</v>
      </c>
      <c r="ED235">
        <v>0</v>
      </c>
      <c r="EE235">
        <v>1</v>
      </c>
      <c r="EF235">
        <v>0</v>
      </c>
      <c r="EG235" t="s">
        <v>109</v>
      </c>
      <c r="EH235" t="s">
        <v>109</v>
      </c>
      <c r="EI235" t="s">
        <v>109</v>
      </c>
      <c r="EJ235" t="s">
        <v>176</v>
      </c>
      <c r="EK235" t="s">
        <v>789</v>
      </c>
      <c r="EL235" t="s">
        <v>224</v>
      </c>
      <c r="EM235" t="s">
        <v>789</v>
      </c>
      <c r="EN235" t="s">
        <v>3751</v>
      </c>
      <c r="EO235">
        <v>1</v>
      </c>
      <c r="EP235">
        <v>1</v>
      </c>
      <c r="EQ235">
        <v>1</v>
      </c>
      <c r="ER235">
        <v>0</v>
      </c>
      <c r="ES235">
        <v>0</v>
      </c>
      <c r="ET235">
        <v>1</v>
      </c>
      <c r="EU235">
        <v>1</v>
      </c>
      <c r="EV235">
        <v>1</v>
      </c>
      <c r="EW235">
        <v>0</v>
      </c>
      <c r="EX235" t="s">
        <v>109</v>
      </c>
      <c r="EY235">
        <v>15</v>
      </c>
      <c r="EZ235">
        <v>15</v>
      </c>
      <c r="FA235" t="s">
        <v>193</v>
      </c>
      <c r="FB235" t="s">
        <v>193</v>
      </c>
      <c r="FC235" t="s">
        <v>193</v>
      </c>
      <c r="FD235">
        <v>15</v>
      </c>
      <c r="FE235" t="s">
        <v>109</v>
      </c>
      <c r="FF235">
        <v>25</v>
      </c>
      <c r="FG235" t="s">
        <v>109</v>
      </c>
      <c r="FH235" t="s">
        <v>193</v>
      </c>
      <c r="FI235" t="s">
        <v>193</v>
      </c>
      <c r="FJ235" t="s">
        <v>114</v>
      </c>
      <c r="FK235" t="s">
        <v>193</v>
      </c>
      <c r="FL235" t="s">
        <v>193</v>
      </c>
      <c r="FM235" t="s">
        <v>144</v>
      </c>
      <c r="FN235" t="s">
        <v>145</v>
      </c>
      <c r="FO235" t="s">
        <v>1501</v>
      </c>
      <c r="FP235" t="s">
        <v>193</v>
      </c>
      <c r="FQ235" t="s">
        <v>193</v>
      </c>
      <c r="FR235" t="s">
        <v>193</v>
      </c>
      <c r="FS235" t="s">
        <v>193</v>
      </c>
      <c r="FT235" t="s">
        <v>109</v>
      </c>
      <c r="FU235" t="s">
        <v>109</v>
      </c>
      <c r="FV235">
        <v>75</v>
      </c>
      <c r="FW235" t="s">
        <v>193</v>
      </c>
      <c r="FX235" t="s">
        <v>193</v>
      </c>
      <c r="FY235">
        <v>75</v>
      </c>
      <c r="FZ235" t="s">
        <v>109</v>
      </c>
      <c r="GA235" t="s">
        <v>109</v>
      </c>
      <c r="GB235">
        <v>75</v>
      </c>
      <c r="GC235" t="s">
        <v>193</v>
      </c>
      <c r="GD235" t="s">
        <v>193</v>
      </c>
      <c r="GE235">
        <v>75</v>
      </c>
      <c r="GF235" t="s">
        <v>109</v>
      </c>
      <c r="GG235" t="s">
        <v>193</v>
      </c>
      <c r="GH235" t="s">
        <v>193</v>
      </c>
      <c r="GI235" t="s">
        <v>193</v>
      </c>
      <c r="GJ235" t="s">
        <v>193</v>
      </c>
      <c r="GK235" t="s">
        <v>193</v>
      </c>
      <c r="GL235" t="s">
        <v>193</v>
      </c>
      <c r="GM235" t="s">
        <v>193</v>
      </c>
      <c r="GN235" t="s">
        <v>109</v>
      </c>
      <c r="GO235" t="s">
        <v>193</v>
      </c>
      <c r="GP235">
        <v>35</v>
      </c>
      <c r="GQ235" t="s">
        <v>193</v>
      </c>
      <c r="GR235" t="s">
        <v>193</v>
      </c>
      <c r="GS235" t="s">
        <v>193</v>
      </c>
      <c r="GT235" t="s">
        <v>193</v>
      </c>
      <c r="GU235" t="s">
        <v>193</v>
      </c>
      <c r="GV235" t="s">
        <v>193</v>
      </c>
      <c r="GW235" t="s">
        <v>109</v>
      </c>
      <c r="GX235" t="s">
        <v>156</v>
      </c>
      <c r="GY235">
        <v>35</v>
      </c>
      <c r="GZ235" t="s">
        <v>114</v>
      </c>
      <c r="HA235" t="s">
        <v>193</v>
      </c>
      <c r="HB235" t="s">
        <v>193</v>
      </c>
      <c r="HC235" t="s">
        <v>193</v>
      </c>
      <c r="HD235" t="s">
        <v>193</v>
      </c>
      <c r="HE235" t="s">
        <v>193</v>
      </c>
      <c r="HF235" t="s">
        <v>193</v>
      </c>
      <c r="HG235" t="s">
        <v>193</v>
      </c>
      <c r="HH235" t="s">
        <v>193</v>
      </c>
      <c r="HI235" t="s">
        <v>193</v>
      </c>
      <c r="HJ235" t="s">
        <v>193</v>
      </c>
      <c r="HK235" t="s">
        <v>193</v>
      </c>
      <c r="HL235" t="s">
        <v>193</v>
      </c>
      <c r="HM235" t="s">
        <v>193</v>
      </c>
      <c r="HN235" t="s">
        <v>193</v>
      </c>
      <c r="HO235" t="s">
        <v>193</v>
      </c>
      <c r="HP235" t="s">
        <v>193</v>
      </c>
      <c r="HQ235" t="s">
        <v>193</v>
      </c>
      <c r="HR235" t="s">
        <v>193</v>
      </c>
      <c r="HS235" t="s">
        <v>193</v>
      </c>
      <c r="HT235" t="s">
        <v>193</v>
      </c>
      <c r="HU235" t="s">
        <v>193</v>
      </c>
      <c r="HV235" t="s">
        <v>193</v>
      </c>
      <c r="HW235" t="s">
        <v>193</v>
      </c>
      <c r="HX235" t="s">
        <v>193</v>
      </c>
      <c r="HY235" t="s">
        <v>193</v>
      </c>
      <c r="HZ235" t="s">
        <v>109</v>
      </c>
      <c r="IA235" t="s">
        <v>114</v>
      </c>
      <c r="IB235" t="s">
        <v>109</v>
      </c>
      <c r="IC235" t="s">
        <v>176</v>
      </c>
      <c r="ID235" t="s">
        <v>789</v>
      </c>
      <c r="IE235" t="s">
        <v>224</v>
      </c>
      <c r="IF235" t="s">
        <v>789</v>
      </c>
      <c r="IG235" t="s">
        <v>193</v>
      </c>
      <c r="IH235" t="s">
        <v>193</v>
      </c>
      <c r="II235" t="s">
        <v>193</v>
      </c>
      <c r="IJ235" t="s">
        <v>193</v>
      </c>
      <c r="IK235" t="s">
        <v>193</v>
      </c>
      <c r="IL235" t="s">
        <v>193</v>
      </c>
      <c r="IM235" t="s">
        <v>193</v>
      </c>
      <c r="IN235" t="s">
        <v>193</v>
      </c>
      <c r="IO235" t="s">
        <v>193</v>
      </c>
      <c r="IP235" t="s">
        <v>193</v>
      </c>
      <c r="IQ235" t="s">
        <v>193</v>
      </c>
      <c r="IR235" t="s">
        <v>193</v>
      </c>
      <c r="IS235" t="s">
        <v>193</v>
      </c>
      <c r="IT235" t="s">
        <v>193</v>
      </c>
      <c r="IU235" t="s">
        <v>193</v>
      </c>
      <c r="IV235" t="s">
        <v>193</v>
      </c>
      <c r="IW235" t="s">
        <v>193</v>
      </c>
      <c r="IX235" t="s">
        <v>193</v>
      </c>
      <c r="IY235" t="s">
        <v>193</v>
      </c>
      <c r="IZ235" t="s">
        <v>193</v>
      </c>
      <c r="JA235" t="s">
        <v>193</v>
      </c>
      <c r="JB235" t="s">
        <v>193</v>
      </c>
      <c r="JC235" t="s">
        <v>193</v>
      </c>
      <c r="JD235" t="s">
        <v>193</v>
      </c>
      <c r="JE235" t="s">
        <v>193</v>
      </c>
      <c r="JF235" t="s">
        <v>193</v>
      </c>
      <c r="JG235" t="s">
        <v>193</v>
      </c>
      <c r="JH235" t="s">
        <v>193</v>
      </c>
      <c r="JI235" t="s">
        <v>193</v>
      </c>
      <c r="JJ235" t="s">
        <v>193</v>
      </c>
      <c r="JK235" t="s">
        <v>193</v>
      </c>
      <c r="JL235" t="s">
        <v>193</v>
      </c>
      <c r="JM235" t="s">
        <v>193</v>
      </c>
      <c r="JN235" t="s">
        <v>193</v>
      </c>
      <c r="JO235" t="s">
        <v>193</v>
      </c>
      <c r="JP235" t="s">
        <v>193</v>
      </c>
      <c r="JQ235" t="s">
        <v>193</v>
      </c>
      <c r="JR235" t="s">
        <v>109</v>
      </c>
      <c r="JS235" t="s">
        <v>3752</v>
      </c>
      <c r="JT235">
        <v>1</v>
      </c>
      <c r="JU235">
        <v>1</v>
      </c>
      <c r="JV235">
        <v>1</v>
      </c>
      <c r="JW235">
        <v>0</v>
      </c>
      <c r="JX235">
        <v>0</v>
      </c>
      <c r="JY235">
        <v>0</v>
      </c>
      <c r="JZ235" t="s">
        <v>193</v>
      </c>
      <c r="KA235" t="s">
        <v>3753</v>
      </c>
      <c r="KB235">
        <v>0</v>
      </c>
      <c r="KC235">
        <v>1</v>
      </c>
      <c r="KD235">
        <v>0</v>
      </c>
      <c r="KE235">
        <v>1</v>
      </c>
      <c r="KF235">
        <v>0</v>
      </c>
      <c r="KG235">
        <v>0</v>
      </c>
      <c r="KH235">
        <v>0</v>
      </c>
      <c r="KI235">
        <v>0</v>
      </c>
      <c r="KJ235" t="s">
        <v>193</v>
      </c>
      <c r="KK235" t="s">
        <v>109</v>
      </c>
      <c r="KL235" t="s">
        <v>193</v>
      </c>
      <c r="KM235" t="s">
        <v>713</v>
      </c>
      <c r="KN235">
        <v>1</v>
      </c>
      <c r="KO235">
        <v>1</v>
      </c>
      <c r="KP235">
        <v>0</v>
      </c>
      <c r="KQ235">
        <v>0</v>
      </c>
      <c r="KR235">
        <v>0</v>
      </c>
      <c r="KS235">
        <v>0</v>
      </c>
      <c r="KT235">
        <v>0</v>
      </c>
      <c r="KU235" t="s">
        <v>193</v>
      </c>
      <c r="KV235" t="s">
        <v>193</v>
      </c>
      <c r="KW235" t="s">
        <v>193</v>
      </c>
      <c r="KX235" t="s">
        <v>193</v>
      </c>
      <c r="KY235" t="s">
        <v>193</v>
      </c>
      <c r="KZ235" t="s">
        <v>193</v>
      </c>
      <c r="LA235" t="s">
        <v>193</v>
      </c>
      <c r="LB235" t="s">
        <v>193</v>
      </c>
      <c r="LC235" t="s">
        <v>193</v>
      </c>
      <c r="LD235" t="s">
        <v>193</v>
      </c>
      <c r="LE235" t="s">
        <v>193</v>
      </c>
      <c r="LF235" t="s">
        <v>193</v>
      </c>
      <c r="LG235" t="s">
        <v>193</v>
      </c>
      <c r="LH235" t="s">
        <v>193</v>
      </c>
      <c r="LI235" t="s">
        <v>193</v>
      </c>
      <c r="LJ235" t="s">
        <v>193</v>
      </c>
      <c r="LK235" t="s">
        <v>193</v>
      </c>
      <c r="LL235" t="s">
        <v>193</v>
      </c>
      <c r="LM235" t="s">
        <v>193</v>
      </c>
      <c r="LN235" t="s">
        <v>193</v>
      </c>
      <c r="LO235" t="s">
        <v>193</v>
      </c>
      <c r="LP235" t="s">
        <v>193</v>
      </c>
      <c r="LQ235" t="s">
        <v>193</v>
      </c>
      <c r="LR235" t="s">
        <v>193</v>
      </c>
      <c r="LS235" t="s">
        <v>193</v>
      </c>
      <c r="LT235" t="s">
        <v>193</v>
      </c>
      <c r="LU235" t="s">
        <v>193</v>
      </c>
      <c r="LV235" t="s">
        <v>193</v>
      </c>
      <c r="LW235" t="s">
        <v>193</v>
      </c>
      <c r="LX235" t="s">
        <v>193</v>
      </c>
      <c r="LY235" t="s">
        <v>193</v>
      </c>
      <c r="LZ235" t="s">
        <v>193</v>
      </c>
      <c r="MA235" t="s">
        <v>193</v>
      </c>
      <c r="MB235" t="s">
        <v>193</v>
      </c>
      <c r="MC235" t="s">
        <v>193</v>
      </c>
      <c r="MD235" t="s">
        <v>193</v>
      </c>
      <c r="ME235" t="s">
        <v>193</v>
      </c>
      <c r="MF235" t="s">
        <v>193</v>
      </c>
      <c r="MG235" t="s">
        <v>193</v>
      </c>
      <c r="MH235" t="s">
        <v>193</v>
      </c>
      <c r="MI235" t="s">
        <v>193</v>
      </c>
      <c r="MJ235" t="s">
        <v>193</v>
      </c>
      <c r="MK235" t="s">
        <v>193</v>
      </c>
      <c r="ML235" t="s">
        <v>193</v>
      </c>
      <c r="MM235" t="s">
        <v>193</v>
      </c>
      <c r="MN235" t="s">
        <v>193</v>
      </c>
      <c r="MO235" t="s">
        <v>193</v>
      </c>
      <c r="MP235" t="s">
        <v>193</v>
      </c>
      <c r="MQ235" t="s">
        <v>193</v>
      </c>
      <c r="MR235" t="s">
        <v>193</v>
      </c>
      <c r="MS235" t="s">
        <v>193</v>
      </c>
      <c r="MT235" t="s">
        <v>193</v>
      </c>
      <c r="MU235" t="s">
        <v>193</v>
      </c>
      <c r="MV235" t="s">
        <v>193</v>
      </c>
      <c r="MW235" t="s">
        <v>193</v>
      </c>
      <c r="MX235" t="s">
        <v>193</v>
      </c>
      <c r="MY235" t="s">
        <v>193</v>
      </c>
      <c r="MZ235" t="s">
        <v>193</v>
      </c>
      <c r="NA235" t="s">
        <v>4618</v>
      </c>
      <c r="NB235" t="s">
        <v>193</v>
      </c>
      <c r="NC235">
        <v>196282630</v>
      </c>
      <c r="ND235" t="s">
        <v>3749</v>
      </c>
      <c r="NE235" t="s">
        <v>4632</v>
      </c>
      <c r="NF235" t="s">
        <v>193</v>
      </c>
      <c r="NG235" t="s">
        <v>699</v>
      </c>
      <c r="NH235" t="s">
        <v>700</v>
      </c>
      <c r="NI235" t="s">
        <v>611</v>
      </c>
      <c r="NJ235" t="s">
        <v>193</v>
      </c>
      <c r="NK235">
        <v>34</v>
      </c>
    </row>
    <row r="236" spans="1:375" x14ac:dyDescent="0.35">
      <c r="A236" t="s">
        <v>4633</v>
      </c>
      <c r="B236" t="s">
        <v>4634</v>
      </c>
      <c r="C236" t="s">
        <v>3571</v>
      </c>
      <c r="D236" t="s">
        <v>3870</v>
      </c>
      <c r="E236" t="s">
        <v>193</v>
      </c>
      <c r="F236" t="s">
        <v>193</v>
      </c>
      <c r="G236" t="s">
        <v>193</v>
      </c>
      <c r="H236" t="s">
        <v>3571</v>
      </c>
      <c r="I236" t="s">
        <v>836</v>
      </c>
      <c r="J236" t="s">
        <v>193</v>
      </c>
      <c r="K236" t="s">
        <v>837</v>
      </c>
      <c r="L236" t="s">
        <v>836</v>
      </c>
      <c r="M236" t="s">
        <v>836</v>
      </c>
      <c r="N236" t="s">
        <v>3743</v>
      </c>
      <c r="O236" t="s">
        <v>193</v>
      </c>
      <c r="P236" t="s">
        <v>4617</v>
      </c>
      <c r="Q236" t="s">
        <v>3743</v>
      </c>
      <c r="R236" t="s">
        <v>3743</v>
      </c>
      <c r="S236" t="s">
        <v>176</v>
      </c>
      <c r="T236" t="s">
        <v>224</v>
      </c>
      <c r="U236" t="s">
        <v>212</v>
      </c>
      <c r="V236" t="s">
        <v>224</v>
      </c>
      <c r="W236" t="s">
        <v>246</v>
      </c>
      <c r="X236" t="s">
        <v>245</v>
      </c>
      <c r="Y236" t="s">
        <v>246</v>
      </c>
      <c r="Z236" t="s">
        <v>838</v>
      </c>
      <c r="AA236" t="s">
        <v>193</v>
      </c>
      <c r="AB236" t="s">
        <v>839</v>
      </c>
      <c r="AC236" t="s">
        <v>838</v>
      </c>
      <c r="AD236" t="s">
        <v>838</v>
      </c>
      <c r="AE236" t="s">
        <v>840</v>
      </c>
      <c r="AF236" t="s">
        <v>193</v>
      </c>
      <c r="AG236" t="s">
        <v>841</v>
      </c>
      <c r="AH236" t="s">
        <v>840</v>
      </c>
      <c r="AI236" t="s">
        <v>840</v>
      </c>
      <c r="AJ236" t="s">
        <v>489</v>
      </c>
      <c r="AK236" t="s">
        <v>490</v>
      </c>
      <c r="AL236" t="s">
        <v>109</v>
      </c>
      <c r="AM236" t="s">
        <v>193</v>
      </c>
      <c r="AN236" t="s">
        <v>114</v>
      </c>
      <c r="AO236" t="s">
        <v>193</v>
      </c>
      <c r="AP236" t="s">
        <v>491</v>
      </c>
      <c r="AQ236" t="s">
        <v>193</v>
      </c>
      <c r="AR236" t="s">
        <v>193</v>
      </c>
      <c r="AS236" t="s">
        <v>193</v>
      </c>
      <c r="AT236" t="s">
        <v>193</v>
      </c>
      <c r="AU236" t="s">
        <v>193</v>
      </c>
      <c r="AV236" t="s">
        <v>193</v>
      </c>
      <c r="AW236" t="s">
        <v>193</v>
      </c>
      <c r="AX236" t="s">
        <v>193</v>
      </c>
      <c r="AY236" t="s">
        <v>193</v>
      </c>
      <c r="AZ236" t="s">
        <v>193</v>
      </c>
      <c r="BA236" t="s">
        <v>193</v>
      </c>
      <c r="BB236" t="s">
        <v>193</v>
      </c>
      <c r="BC236" t="s">
        <v>193</v>
      </c>
      <c r="BD236" t="s">
        <v>193</v>
      </c>
      <c r="BE236" t="s">
        <v>193</v>
      </c>
      <c r="BF236" t="s">
        <v>193</v>
      </c>
      <c r="BG236" t="s">
        <v>193</v>
      </c>
      <c r="BH236" t="s">
        <v>193</v>
      </c>
      <c r="BI236" t="s">
        <v>193</v>
      </c>
      <c r="BJ236" t="s">
        <v>193</v>
      </c>
      <c r="BK236" t="s">
        <v>193</v>
      </c>
      <c r="BL236" t="s">
        <v>193</v>
      </c>
      <c r="BM236" t="s">
        <v>193</v>
      </c>
      <c r="BN236" t="s">
        <v>193</v>
      </c>
      <c r="BO236" t="s">
        <v>193</v>
      </c>
      <c r="BP236" t="s">
        <v>193</v>
      </c>
      <c r="BQ236" t="s">
        <v>193</v>
      </c>
      <c r="BR236" t="s">
        <v>193</v>
      </c>
      <c r="BS236" t="s">
        <v>193</v>
      </c>
      <c r="BT236" t="s">
        <v>193</v>
      </c>
      <c r="BU236" t="s">
        <v>193</v>
      </c>
      <c r="BV236" t="s">
        <v>193</v>
      </c>
      <c r="BW236" t="s">
        <v>193</v>
      </c>
      <c r="BX236" t="s">
        <v>193</v>
      </c>
      <c r="BY236" t="s">
        <v>193</v>
      </c>
      <c r="BZ236" t="s">
        <v>193</v>
      </c>
      <c r="CA236" t="s">
        <v>193</v>
      </c>
      <c r="CB236" t="s">
        <v>193</v>
      </c>
      <c r="CC236" t="s">
        <v>193</v>
      </c>
      <c r="CD236" t="s">
        <v>193</v>
      </c>
      <c r="CE236" t="s">
        <v>193</v>
      </c>
      <c r="CF236" t="s">
        <v>193</v>
      </c>
      <c r="CG236" t="s">
        <v>193</v>
      </c>
      <c r="CH236" t="s">
        <v>193</v>
      </c>
      <c r="CI236" t="s">
        <v>193</v>
      </c>
      <c r="CJ236" t="s">
        <v>193</v>
      </c>
      <c r="CK236" t="s">
        <v>193</v>
      </c>
      <c r="CL236" t="s">
        <v>193</v>
      </c>
      <c r="CM236" t="s">
        <v>193</v>
      </c>
      <c r="CN236" t="s">
        <v>193</v>
      </c>
      <c r="CO236" t="s">
        <v>193</v>
      </c>
      <c r="CP236" t="s">
        <v>193</v>
      </c>
      <c r="CQ236" t="s">
        <v>193</v>
      </c>
      <c r="CR236" t="s">
        <v>193</v>
      </c>
      <c r="CS236" t="s">
        <v>193</v>
      </c>
      <c r="CT236" t="s">
        <v>193</v>
      </c>
      <c r="CU236" t="s">
        <v>193</v>
      </c>
      <c r="CV236" t="s">
        <v>193</v>
      </c>
      <c r="CW236" t="s">
        <v>193</v>
      </c>
      <c r="CX236" t="s">
        <v>193</v>
      </c>
      <c r="CY236" t="s">
        <v>193</v>
      </c>
      <c r="CZ236" t="s">
        <v>193</v>
      </c>
      <c r="DA236" t="s">
        <v>193</v>
      </c>
      <c r="DB236" t="s">
        <v>193</v>
      </c>
      <c r="DC236" t="s">
        <v>193</v>
      </c>
      <c r="DD236" t="s">
        <v>193</v>
      </c>
      <c r="DE236" t="s">
        <v>193</v>
      </c>
      <c r="DF236" t="s">
        <v>193</v>
      </c>
      <c r="DG236" t="s">
        <v>193</v>
      </c>
      <c r="DH236" t="s">
        <v>193</v>
      </c>
      <c r="DI236" t="s">
        <v>193</v>
      </c>
      <c r="DJ236" t="s">
        <v>193</v>
      </c>
      <c r="DK236" t="s">
        <v>193</v>
      </c>
      <c r="DL236" t="s">
        <v>193</v>
      </c>
      <c r="DM236" t="s">
        <v>193</v>
      </c>
      <c r="DN236" t="s">
        <v>193</v>
      </c>
      <c r="DO236" t="s">
        <v>193</v>
      </c>
      <c r="DP236" t="s">
        <v>193</v>
      </c>
      <c r="DQ236" t="s">
        <v>193</v>
      </c>
      <c r="DR236" t="s">
        <v>193</v>
      </c>
      <c r="DS236" t="s">
        <v>193</v>
      </c>
      <c r="DT236" t="s">
        <v>193</v>
      </c>
      <c r="DU236" t="s">
        <v>193</v>
      </c>
      <c r="DV236" t="s">
        <v>193</v>
      </c>
      <c r="DW236" t="s">
        <v>193</v>
      </c>
      <c r="DX236" t="s">
        <v>193</v>
      </c>
      <c r="DY236" t="s">
        <v>193</v>
      </c>
      <c r="DZ236" t="s">
        <v>193</v>
      </c>
      <c r="EA236" t="s">
        <v>193</v>
      </c>
      <c r="EB236" t="s">
        <v>193</v>
      </c>
      <c r="EC236" t="s">
        <v>193</v>
      </c>
      <c r="ED236" t="s">
        <v>193</v>
      </c>
      <c r="EE236" t="s">
        <v>193</v>
      </c>
      <c r="EF236" t="s">
        <v>193</v>
      </c>
      <c r="EG236" t="s">
        <v>193</v>
      </c>
      <c r="EH236" t="s">
        <v>193</v>
      </c>
      <c r="EI236" t="s">
        <v>193</v>
      </c>
      <c r="EJ236" t="s">
        <v>193</v>
      </c>
      <c r="EK236" t="s">
        <v>193</v>
      </c>
      <c r="EL236" t="s">
        <v>193</v>
      </c>
      <c r="EM236" t="s">
        <v>193</v>
      </c>
      <c r="EN236" t="s">
        <v>193</v>
      </c>
      <c r="EO236" t="s">
        <v>193</v>
      </c>
      <c r="EP236" t="s">
        <v>193</v>
      </c>
      <c r="EQ236" t="s">
        <v>193</v>
      </c>
      <c r="ER236" t="s">
        <v>193</v>
      </c>
      <c r="ES236" t="s">
        <v>193</v>
      </c>
      <c r="ET236" t="s">
        <v>193</v>
      </c>
      <c r="EU236" t="s">
        <v>193</v>
      </c>
      <c r="EV236" t="s">
        <v>193</v>
      </c>
      <c r="EW236" t="s">
        <v>193</v>
      </c>
      <c r="EX236" t="s">
        <v>193</v>
      </c>
      <c r="EY236" t="s">
        <v>193</v>
      </c>
      <c r="EZ236" t="s">
        <v>193</v>
      </c>
      <c r="FA236" t="s">
        <v>193</v>
      </c>
      <c r="FB236" t="s">
        <v>193</v>
      </c>
      <c r="FC236" t="s">
        <v>193</v>
      </c>
      <c r="FD236" t="s">
        <v>193</v>
      </c>
      <c r="FE236" t="s">
        <v>193</v>
      </c>
      <c r="FF236" t="s">
        <v>193</v>
      </c>
      <c r="FG236" t="s">
        <v>193</v>
      </c>
      <c r="FH236" t="s">
        <v>193</v>
      </c>
      <c r="FI236" t="s">
        <v>193</v>
      </c>
      <c r="FJ236" t="s">
        <v>193</v>
      </c>
      <c r="FK236" t="s">
        <v>193</v>
      </c>
      <c r="FL236" t="s">
        <v>193</v>
      </c>
      <c r="FM236" t="s">
        <v>193</v>
      </c>
      <c r="FN236" t="s">
        <v>193</v>
      </c>
      <c r="FO236" t="s">
        <v>193</v>
      </c>
      <c r="FP236" t="s">
        <v>193</v>
      </c>
      <c r="FQ236" t="s">
        <v>193</v>
      </c>
      <c r="FR236" t="s">
        <v>193</v>
      </c>
      <c r="FS236" t="s">
        <v>193</v>
      </c>
      <c r="FT236" t="s">
        <v>193</v>
      </c>
      <c r="FU236" t="s">
        <v>193</v>
      </c>
      <c r="FV236" t="s">
        <v>193</v>
      </c>
      <c r="FW236" t="s">
        <v>193</v>
      </c>
      <c r="FX236" t="s">
        <v>193</v>
      </c>
      <c r="FY236" t="s">
        <v>193</v>
      </c>
      <c r="FZ236" t="s">
        <v>193</v>
      </c>
      <c r="GA236" t="s">
        <v>193</v>
      </c>
      <c r="GB236" t="s">
        <v>193</v>
      </c>
      <c r="GC236" t="s">
        <v>193</v>
      </c>
      <c r="GD236" t="s">
        <v>193</v>
      </c>
      <c r="GE236" t="s">
        <v>193</v>
      </c>
      <c r="GF236" t="s">
        <v>193</v>
      </c>
      <c r="GG236" t="s">
        <v>193</v>
      </c>
      <c r="GH236" t="s">
        <v>193</v>
      </c>
      <c r="GI236" t="s">
        <v>193</v>
      </c>
      <c r="GJ236" t="s">
        <v>193</v>
      </c>
      <c r="GK236" t="s">
        <v>193</v>
      </c>
      <c r="GL236" t="s">
        <v>193</v>
      </c>
      <c r="GM236" t="s">
        <v>193</v>
      </c>
      <c r="GN236" t="s">
        <v>193</v>
      </c>
      <c r="GO236" t="s">
        <v>193</v>
      </c>
      <c r="GP236" t="s">
        <v>193</v>
      </c>
      <c r="GQ236" t="s">
        <v>193</v>
      </c>
      <c r="GR236" t="s">
        <v>193</v>
      </c>
      <c r="GS236" t="s">
        <v>193</v>
      </c>
      <c r="GT236" t="s">
        <v>193</v>
      </c>
      <c r="GU236" t="s">
        <v>193</v>
      </c>
      <c r="GV236" t="s">
        <v>193</v>
      </c>
      <c r="GW236" t="s">
        <v>193</v>
      </c>
      <c r="GX236" t="s">
        <v>193</v>
      </c>
      <c r="GY236" t="s">
        <v>193</v>
      </c>
      <c r="GZ236" t="s">
        <v>193</v>
      </c>
      <c r="HA236" t="s">
        <v>193</v>
      </c>
      <c r="HB236" t="s">
        <v>193</v>
      </c>
      <c r="HC236" t="s">
        <v>193</v>
      </c>
      <c r="HD236" t="s">
        <v>193</v>
      </c>
      <c r="HE236" t="s">
        <v>193</v>
      </c>
      <c r="HF236" t="s">
        <v>193</v>
      </c>
      <c r="HG236" t="s">
        <v>193</v>
      </c>
      <c r="HH236" t="s">
        <v>193</v>
      </c>
      <c r="HI236" t="s">
        <v>193</v>
      </c>
      <c r="HJ236" t="s">
        <v>193</v>
      </c>
      <c r="HK236" t="s">
        <v>193</v>
      </c>
      <c r="HL236" t="s">
        <v>193</v>
      </c>
      <c r="HM236" t="s">
        <v>193</v>
      </c>
      <c r="HN236" t="s">
        <v>193</v>
      </c>
      <c r="HO236" t="s">
        <v>193</v>
      </c>
      <c r="HP236" t="s">
        <v>193</v>
      </c>
      <c r="HQ236" t="s">
        <v>193</v>
      </c>
      <c r="HR236" t="s">
        <v>193</v>
      </c>
      <c r="HS236" t="s">
        <v>193</v>
      </c>
      <c r="HT236" t="s">
        <v>193</v>
      </c>
      <c r="HU236" t="s">
        <v>193</v>
      </c>
      <c r="HV236" t="s">
        <v>193</v>
      </c>
      <c r="HW236" t="s">
        <v>193</v>
      </c>
      <c r="HX236" t="s">
        <v>193</v>
      </c>
      <c r="HY236" t="s">
        <v>193</v>
      </c>
      <c r="HZ236" t="s">
        <v>193</v>
      </c>
      <c r="IA236" t="s">
        <v>193</v>
      </c>
      <c r="IB236" t="s">
        <v>193</v>
      </c>
      <c r="IC236" t="s">
        <v>193</v>
      </c>
      <c r="ID236" t="s">
        <v>193</v>
      </c>
      <c r="IE236" t="s">
        <v>193</v>
      </c>
      <c r="IF236" t="s">
        <v>193</v>
      </c>
      <c r="IG236" t="s">
        <v>193</v>
      </c>
      <c r="IH236" t="s">
        <v>193</v>
      </c>
      <c r="II236" t="s">
        <v>193</v>
      </c>
      <c r="IJ236" t="s">
        <v>193</v>
      </c>
      <c r="IK236" t="s">
        <v>193</v>
      </c>
      <c r="IL236" t="s">
        <v>193</v>
      </c>
      <c r="IM236" t="s">
        <v>193</v>
      </c>
      <c r="IN236" t="s">
        <v>193</v>
      </c>
      <c r="IO236" t="s">
        <v>193</v>
      </c>
      <c r="IP236" t="s">
        <v>193</v>
      </c>
      <c r="IQ236" t="s">
        <v>193</v>
      </c>
      <c r="IR236" t="s">
        <v>193</v>
      </c>
      <c r="IS236" t="s">
        <v>193</v>
      </c>
      <c r="IT236" t="s">
        <v>193</v>
      </c>
      <c r="IU236" t="s">
        <v>193</v>
      </c>
      <c r="IV236" t="s">
        <v>193</v>
      </c>
      <c r="IW236" t="s">
        <v>193</v>
      </c>
      <c r="IX236" t="s">
        <v>193</v>
      </c>
      <c r="IY236" t="s">
        <v>193</v>
      </c>
      <c r="IZ236" t="s">
        <v>193</v>
      </c>
      <c r="JA236" t="s">
        <v>193</v>
      </c>
      <c r="JB236" t="s">
        <v>193</v>
      </c>
      <c r="JC236" t="s">
        <v>193</v>
      </c>
      <c r="JD236" t="s">
        <v>193</v>
      </c>
      <c r="JE236" t="s">
        <v>193</v>
      </c>
      <c r="JF236" t="s">
        <v>193</v>
      </c>
      <c r="JG236" t="s">
        <v>193</v>
      </c>
      <c r="JH236" t="s">
        <v>193</v>
      </c>
      <c r="JI236" t="s">
        <v>193</v>
      </c>
      <c r="JJ236" t="s">
        <v>193</v>
      </c>
      <c r="JK236" t="s">
        <v>193</v>
      </c>
      <c r="JL236" t="s">
        <v>193</v>
      </c>
      <c r="JM236" t="s">
        <v>193</v>
      </c>
      <c r="JN236" t="s">
        <v>193</v>
      </c>
      <c r="JO236" t="s">
        <v>193</v>
      </c>
      <c r="JP236" t="s">
        <v>193</v>
      </c>
      <c r="JQ236" t="s">
        <v>193</v>
      </c>
      <c r="JR236" t="s">
        <v>193</v>
      </c>
      <c r="JS236" t="s">
        <v>193</v>
      </c>
      <c r="JT236" t="s">
        <v>193</v>
      </c>
      <c r="JU236" t="s">
        <v>193</v>
      </c>
      <c r="JV236" t="s">
        <v>193</v>
      </c>
      <c r="JW236" t="s">
        <v>193</v>
      </c>
      <c r="JX236" t="s">
        <v>193</v>
      </c>
      <c r="JY236" t="s">
        <v>193</v>
      </c>
      <c r="JZ236" t="s">
        <v>193</v>
      </c>
      <c r="KA236" t="s">
        <v>193</v>
      </c>
      <c r="KB236" t="s">
        <v>193</v>
      </c>
      <c r="KC236" t="s">
        <v>193</v>
      </c>
      <c r="KD236" t="s">
        <v>193</v>
      </c>
      <c r="KE236" t="s">
        <v>193</v>
      </c>
      <c r="KF236" t="s">
        <v>193</v>
      </c>
      <c r="KG236" t="s">
        <v>193</v>
      </c>
      <c r="KH236" t="s">
        <v>193</v>
      </c>
      <c r="KI236" t="s">
        <v>193</v>
      </c>
      <c r="KJ236" t="s">
        <v>193</v>
      </c>
      <c r="KK236" t="s">
        <v>193</v>
      </c>
      <c r="KL236" t="s">
        <v>193</v>
      </c>
      <c r="KM236" t="s">
        <v>193</v>
      </c>
      <c r="KN236" t="s">
        <v>193</v>
      </c>
      <c r="KO236" t="s">
        <v>193</v>
      </c>
      <c r="KP236" t="s">
        <v>193</v>
      </c>
      <c r="KQ236" t="s">
        <v>193</v>
      </c>
      <c r="KR236" t="s">
        <v>193</v>
      </c>
      <c r="KS236" t="s">
        <v>193</v>
      </c>
      <c r="KT236" t="s">
        <v>193</v>
      </c>
      <c r="KU236" t="s">
        <v>193</v>
      </c>
      <c r="KV236" t="s">
        <v>193</v>
      </c>
      <c r="KW236" t="s">
        <v>193</v>
      </c>
      <c r="KX236" t="s">
        <v>193</v>
      </c>
      <c r="KY236" t="s">
        <v>193</v>
      </c>
      <c r="KZ236" t="s">
        <v>193</v>
      </c>
      <c r="LA236" t="s">
        <v>193</v>
      </c>
      <c r="LB236" t="s">
        <v>193</v>
      </c>
      <c r="LC236" t="s">
        <v>193</v>
      </c>
      <c r="LD236" t="s">
        <v>193</v>
      </c>
      <c r="LE236" t="s">
        <v>193</v>
      </c>
      <c r="LF236" t="s">
        <v>193</v>
      </c>
      <c r="LG236" t="s">
        <v>193</v>
      </c>
      <c r="LH236" t="s">
        <v>193</v>
      </c>
      <c r="LI236" t="s">
        <v>193</v>
      </c>
      <c r="LJ236" t="s">
        <v>193</v>
      </c>
      <c r="LK236" t="s">
        <v>193</v>
      </c>
      <c r="LL236" t="s">
        <v>193</v>
      </c>
      <c r="LM236" t="s">
        <v>193</v>
      </c>
      <c r="LN236" t="s">
        <v>193</v>
      </c>
      <c r="LO236" t="s">
        <v>193</v>
      </c>
      <c r="LP236" t="s">
        <v>193</v>
      </c>
      <c r="LQ236" t="s">
        <v>193</v>
      </c>
      <c r="LR236" t="s">
        <v>193</v>
      </c>
      <c r="LS236" t="s">
        <v>193</v>
      </c>
      <c r="LT236" t="s">
        <v>193</v>
      </c>
      <c r="LU236" t="s">
        <v>193</v>
      </c>
      <c r="LV236" t="s">
        <v>193</v>
      </c>
      <c r="LW236" t="s">
        <v>193</v>
      </c>
      <c r="LX236" t="s">
        <v>193</v>
      </c>
      <c r="LY236" t="s">
        <v>193</v>
      </c>
      <c r="LZ236" t="s">
        <v>193</v>
      </c>
      <c r="MA236" t="s">
        <v>193</v>
      </c>
      <c r="MB236" t="s">
        <v>193</v>
      </c>
      <c r="MC236" t="s">
        <v>193</v>
      </c>
      <c r="MD236" t="s">
        <v>193</v>
      </c>
      <c r="ME236" t="s">
        <v>193</v>
      </c>
      <c r="MF236" t="s">
        <v>193</v>
      </c>
      <c r="MG236" t="s">
        <v>193</v>
      </c>
      <c r="MH236" t="s">
        <v>193</v>
      </c>
      <c r="MI236" t="s">
        <v>193</v>
      </c>
      <c r="MJ236" t="s">
        <v>193</v>
      </c>
      <c r="MK236" t="s">
        <v>193</v>
      </c>
      <c r="ML236" t="s">
        <v>193</v>
      </c>
      <c r="MM236" t="s">
        <v>193</v>
      </c>
      <c r="MN236" t="s">
        <v>193</v>
      </c>
      <c r="MO236" t="s">
        <v>193</v>
      </c>
      <c r="MP236" t="s">
        <v>193</v>
      </c>
      <c r="MQ236" t="s">
        <v>193</v>
      </c>
      <c r="MR236" t="s">
        <v>193</v>
      </c>
      <c r="MS236" t="s">
        <v>193</v>
      </c>
      <c r="MT236" t="s">
        <v>193</v>
      </c>
      <c r="MU236" t="s">
        <v>193</v>
      </c>
      <c r="MV236" t="s">
        <v>193</v>
      </c>
      <c r="MW236" t="s">
        <v>193</v>
      </c>
      <c r="MX236" t="s">
        <v>193</v>
      </c>
      <c r="MY236" t="s">
        <v>193</v>
      </c>
      <c r="MZ236" t="s">
        <v>193</v>
      </c>
      <c r="NA236" t="s">
        <v>193</v>
      </c>
      <c r="NB236" t="s">
        <v>193</v>
      </c>
      <c r="NC236">
        <v>196282637</v>
      </c>
      <c r="ND236" t="s">
        <v>3754</v>
      </c>
      <c r="NE236" t="s">
        <v>4635</v>
      </c>
      <c r="NF236" t="s">
        <v>193</v>
      </c>
      <c r="NG236" t="s">
        <v>699</v>
      </c>
      <c r="NH236" t="s">
        <v>700</v>
      </c>
      <c r="NI236" t="s">
        <v>611</v>
      </c>
      <c r="NJ236" t="s">
        <v>193</v>
      </c>
      <c r="NK236">
        <v>35</v>
      </c>
    </row>
    <row r="237" spans="1:375" x14ac:dyDescent="0.35">
      <c r="A237" t="s">
        <v>4636</v>
      </c>
      <c r="B237" t="s">
        <v>4637</v>
      </c>
      <c r="C237" t="s">
        <v>3571</v>
      </c>
      <c r="D237" t="s">
        <v>3870</v>
      </c>
      <c r="E237" t="s">
        <v>193</v>
      </c>
      <c r="F237" t="s">
        <v>193</v>
      </c>
      <c r="G237" t="s">
        <v>193</v>
      </c>
      <c r="H237" t="s">
        <v>3571</v>
      </c>
      <c r="I237" t="s">
        <v>836</v>
      </c>
      <c r="J237" t="s">
        <v>193</v>
      </c>
      <c r="K237" t="s">
        <v>837</v>
      </c>
      <c r="L237" t="s">
        <v>836</v>
      </c>
      <c r="M237" t="s">
        <v>836</v>
      </c>
      <c r="N237" t="s">
        <v>3743</v>
      </c>
      <c r="O237" t="s">
        <v>193</v>
      </c>
      <c r="P237" t="s">
        <v>4617</v>
      </c>
      <c r="Q237" t="s">
        <v>3743</v>
      </c>
      <c r="R237" t="s">
        <v>3743</v>
      </c>
      <c r="S237" t="s">
        <v>176</v>
      </c>
      <c r="T237" t="s">
        <v>224</v>
      </c>
      <c r="U237" t="s">
        <v>212</v>
      </c>
      <c r="V237" t="s">
        <v>224</v>
      </c>
      <c r="W237" t="s">
        <v>246</v>
      </c>
      <c r="X237" t="s">
        <v>245</v>
      </c>
      <c r="Y237" t="s">
        <v>246</v>
      </c>
      <c r="Z237" t="s">
        <v>838</v>
      </c>
      <c r="AA237" t="s">
        <v>193</v>
      </c>
      <c r="AB237" t="s">
        <v>839</v>
      </c>
      <c r="AC237" t="s">
        <v>838</v>
      </c>
      <c r="AD237" t="s">
        <v>838</v>
      </c>
      <c r="AE237" t="s">
        <v>840</v>
      </c>
      <c r="AF237" t="s">
        <v>193</v>
      </c>
      <c r="AG237" t="s">
        <v>841</v>
      </c>
      <c r="AH237" t="s">
        <v>840</v>
      </c>
      <c r="AI237" t="s">
        <v>840</v>
      </c>
      <c r="AJ237" t="s">
        <v>489</v>
      </c>
      <c r="AK237" t="s">
        <v>490</v>
      </c>
      <c r="AL237" t="s">
        <v>109</v>
      </c>
      <c r="AM237" t="s">
        <v>193</v>
      </c>
      <c r="AN237" t="s">
        <v>114</v>
      </c>
      <c r="AO237" t="s">
        <v>193</v>
      </c>
      <c r="AP237" t="s">
        <v>491</v>
      </c>
      <c r="AQ237" t="s">
        <v>193</v>
      </c>
      <c r="AR237" t="s">
        <v>193</v>
      </c>
      <c r="AS237" t="s">
        <v>193</v>
      </c>
      <c r="AT237" t="s">
        <v>193</v>
      </c>
      <c r="AU237" t="s">
        <v>193</v>
      </c>
      <c r="AV237" t="s">
        <v>193</v>
      </c>
      <c r="AW237" t="s">
        <v>193</v>
      </c>
      <c r="AX237" t="s">
        <v>193</v>
      </c>
      <c r="AY237" t="s">
        <v>193</v>
      </c>
      <c r="AZ237" t="s">
        <v>193</v>
      </c>
      <c r="BA237" t="s">
        <v>193</v>
      </c>
      <c r="BB237" t="s">
        <v>193</v>
      </c>
      <c r="BC237" t="s">
        <v>193</v>
      </c>
      <c r="BD237" t="s">
        <v>193</v>
      </c>
      <c r="BE237" t="s">
        <v>193</v>
      </c>
      <c r="BF237" t="s">
        <v>193</v>
      </c>
      <c r="BG237" t="s">
        <v>193</v>
      </c>
      <c r="BH237" t="s">
        <v>193</v>
      </c>
      <c r="BI237" t="s">
        <v>193</v>
      </c>
      <c r="BJ237" t="s">
        <v>193</v>
      </c>
      <c r="BK237" t="s">
        <v>193</v>
      </c>
      <c r="BL237" t="s">
        <v>193</v>
      </c>
      <c r="BM237" t="s">
        <v>193</v>
      </c>
      <c r="BN237" t="s">
        <v>193</v>
      </c>
      <c r="BO237" t="s">
        <v>193</v>
      </c>
      <c r="BP237" t="s">
        <v>193</v>
      </c>
      <c r="BQ237" t="s">
        <v>193</v>
      </c>
      <c r="BR237" t="s">
        <v>193</v>
      </c>
      <c r="BS237" t="s">
        <v>193</v>
      </c>
      <c r="BT237" t="s">
        <v>193</v>
      </c>
      <c r="BU237" t="s">
        <v>193</v>
      </c>
      <c r="BV237" t="s">
        <v>193</v>
      </c>
      <c r="BW237" t="s">
        <v>193</v>
      </c>
      <c r="BX237" t="s">
        <v>193</v>
      </c>
      <c r="BY237" t="s">
        <v>193</v>
      </c>
      <c r="BZ237" t="s">
        <v>193</v>
      </c>
      <c r="CA237" t="s">
        <v>193</v>
      </c>
      <c r="CB237" t="s">
        <v>193</v>
      </c>
      <c r="CC237" t="s">
        <v>193</v>
      </c>
      <c r="CD237" t="s">
        <v>193</v>
      </c>
      <c r="CE237" t="s">
        <v>193</v>
      </c>
      <c r="CF237" t="s">
        <v>193</v>
      </c>
      <c r="CG237" t="s">
        <v>193</v>
      </c>
      <c r="CH237" t="s">
        <v>193</v>
      </c>
      <c r="CI237" t="s">
        <v>193</v>
      </c>
      <c r="CJ237" t="s">
        <v>193</v>
      </c>
      <c r="CK237" t="s">
        <v>193</v>
      </c>
      <c r="CL237" t="s">
        <v>193</v>
      </c>
      <c r="CM237" t="s">
        <v>193</v>
      </c>
      <c r="CN237" t="s">
        <v>193</v>
      </c>
      <c r="CO237" t="s">
        <v>193</v>
      </c>
      <c r="CP237" t="s">
        <v>193</v>
      </c>
      <c r="CQ237" t="s">
        <v>193</v>
      </c>
      <c r="CR237" t="s">
        <v>193</v>
      </c>
      <c r="CS237" t="s">
        <v>193</v>
      </c>
      <c r="CT237" t="s">
        <v>193</v>
      </c>
      <c r="CU237" t="s">
        <v>193</v>
      </c>
      <c r="CV237" t="s">
        <v>193</v>
      </c>
      <c r="CW237" t="s">
        <v>193</v>
      </c>
      <c r="CX237" t="s">
        <v>193</v>
      </c>
      <c r="CY237" t="s">
        <v>193</v>
      </c>
      <c r="CZ237" t="s">
        <v>193</v>
      </c>
      <c r="DA237" t="s">
        <v>193</v>
      </c>
      <c r="DB237" t="s">
        <v>193</v>
      </c>
      <c r="DC237" t="s">
        <v>193</v>
      </c>
      <c r="DD237" t="s">
        <v>193</v>
      </c>
      <c r="DE237" t="s">
        <v>193</v>
      </c>
      <c r="DF237" t="s">
        <v>193</v>
      </c>
      <c r="DG237" t="s">
        <v>193</v>
      </c>
      <c r="DH237" t="s">
        <v>193</v>
      </c>
      <c r="DI237" t="s">
        <v>193</v>
      </c>
      <c r="DJ237" t="s">
        <v>193</v>
      </c>
      <c r="DK237" t="s">
        <v>193</v>
      </c>
      <c r="DL237" t="s">
        <v>193</v>
      </c>
      <c r="DM237" t="s">
        <v>193</v>
      </c>
      <c r="DN237" t="s">
        <v>193</v>
      </c>
      <c r="DO237" t="s">
        <v>193</v>
      </c>
      <c r="DP237" t="s">
        <v>193</v>
      </c>
      <c r="DQ237" t="s">
        <v>193</v>
      </c>
      <c r="DR237" t="s">
        <v>193</v>
      </c>
      <c r="DS237" t="s">
        <v>193</v>
      </c>
      <c r="DT237" t="s">
        <v>193</v>
      </c>
      <c r="DU237" t="s">
        <v>193</v>
      </c>
      <c r="DV237" t="s">
        <v>193</v>
      </c>
      <c r="DW237" t="s">
        <v>193</v>
      </c>
      <c r="DX237" t="s">
        <v>193</v>
      </c>
      <c r="DY237" t="s">
        <v>193</v>
      </c>
      <c r="DZ237" t="s">
        <v>193</v>
      </c>
      <c r="EA237" t="s">
        <v>193</v>
      </c>
      <c r="EB237" t="s">
        <v>193</v>
      </c>
      <c r="EC237" t="s">
        <v>193</v>
      </c>
      <c r="ED237" t="s">
        <v>193</v>
      </c>
      <c r="EE237" t="s">
        <v>193</v>
      </c>
      <c r="EF237" t="s">
        <v>193</v>
      </c>
      <c r="EG237" t="s">
        <v>193</v>
      </c>
      <c r="EH237" t="s">
        <v>193</v>
      </c>
      <c r="EI237" t="s">
        <v>193</v>
      </c>
      <c r="EJ237" t="s">
        <v>193</v>
      </c>
      <c r="EK237" t="s">
        <v>193</v>
      </c>
      <c r="EL237" t="s">
        <v>193</v>
      </c>
      <c r="EM237" t="s">
        <v>193</v>
      </c>
      <c r="EN237" t="s">
        <v>193</v>
      </c>
      <c r="EO237" t="s">
        <v>193</v>
      </c>
      <c r="EP237" t="s">
        <v>193</v>
      </c>
      <c r="EQ237" t="s">
        <v>193</v>
      </c>
      <c r="ER237" t="s">
        <v>193</v>
      </c>
      <c r="ES237" t="s">
        <v>193</v>
      </c>
      <c r="ET237" t="s">
        <v>193</v>
      </c>
      <c r="EU237" t="s">
        <v>193</v>
      </c>
      <c r="EV237" t="s">
        <v>193</v>
      </c>
      <c r="EW237" t="s">
        <v>193</v>
      </c>
      <c r="EX237" t="s">
        <v>193</v>
      </c>
      <c r="EY237" t="s">
        <v>193</v>
      </c>
      <c r="EZ237" t="s">
        <v>193</v>
      </c>
      <c r="FA237" t="s">
        <v>193</v>
      </c>
      <c r="FB237" t="s">
        <v>193</v>
      </c>
      <c r="FC237" t="s">
        <v>193</v>
      </c>
      <c r="FD237" t="s">
        <v>193</v>
      </c>
      <c r="FE237" t="s">
        <v>193</v>
      </c>
      <c r="FF237" t="s">
        <v>193</v>
      </c>
      <c r="FG237" t="s">
        <v>193</v>
      </c>
      <c r="FH237" t="s">
        <v>193</v>
      </c>
      <c r="FI237" t="s">
        <v>193</v>
      </c>
      <c r="FJ237" t="s">
        <v>193</v>
      </c>
      <c r="FK237" t="s">
        <v>193</v>
      </c>
      <c r="FL237" t="s">
        <v>193</v>
      </c>
      <c r="FM237" t="s">
        <v>193</v>
      </c>
      <c r="FN237" t="s">
        <v>193</v>
      </c>
      <c r="FO237" t="s">
        <v>193</v>
      </c>
      <c r="FP237" t="s">
        <v>193</v>
      </c>
      <c r="FQ237" t="s">
        <v>193</v>
      </c>
      <c r="FR237" t="s">
        <v>193</v>
      </c>
      <c r="FS237" t="s">
        <v>193</v>
      </c>
      <c r="FT237" t="s">
        <v>193</v>
      </c>
      <c r="FU237" t="s">
        <v>193</v>
      </c>
      <c r="FV237" t="s">
        <v>193</v>
      </c>
      <c r="FW237" t="s">
        <v>193</v>
      </c>
      <c r="FX237" t="s">
        <v>193</v>
      </c>
      <c r="FY237" t="s">
        <v>193</v>
      </c>
      <c r="FZ237" t="s">
        <v>193</v>
      </c>
      <c r="GA237" t="s">
        <v>193</v>
      </c>
      <c r="GB237" t="s">
        <v>193</v>
      </c>
      <c r="GC237" t="s">
        <v>193</v>
      </c>
      <c r="GD237" t="s">
        <v>193</v>
      </c>
      <c r="GE237" t="s">
        <v>193</v>
      </c>
      <c r="GF237" t="s">
        <v>193</v>
      </c>
      <c r="GG237" t="s">
        <v>193</v>
      </c>
      <c r="GH237" t="s">
        <v>193</v>
      </c>
      <c r="GI237" t="s">
        <v>193</v>
      </c>
      <c r="GJ237" t="s">
        <v>193</v>
      </c>
      <c r="GK237" t="s">
        <v>193</v>
      </c>
      <c r="GL237" t="s">
        <v>193</v>
      </c>
      <c r="GM237" t="s">
        <v>193</v>
      </c>
      <c r="GN237" t="s">
        <v>193</v>
      </c>
      <c r="GO237" t="s">
        <v>193</v>
      </c>
      <c r="GP237" t="s">
        <v>193</v>
      </c>
      <c r="GQ237" t="s">
        <v>193</v>
      </c>
      <c r="GR237" t="s">
        <v>193</v>
      </c>
      <c r="GS237" t="s">
        <v>193</v>
      </c>
      <c r="GT237" t="s">
        <v>193</v>
      </c>
      <c r="GU237" t="s">
        <v>193</v>
      </c>
      <c r="GV237" t="s">
        <v>193</v>
      </c>
      <c r="GW237" t="s">
        <v>193</v>
      </c>
      <c r="GX237" t="s">
        <v>193</v>
      </c>
      <c r="GY237" t="s">
        <v>193</v>
      </c>
      <c r="GZ237" t="s">
        <v>193</v>
      </c>
      <c r="HA237" t="s">
        <v>193</v>
      </c>
      <c r="HB237" t="s">
        <v>193</v>
      </c>
      <c r="HC237" t="s">
        <v>193</v>
      </c>
      <c r="HD237" t="s">
        <v>193</v>
      </c>
      <c r="HE237" t="s">
        <v>193</v>
      </c>
      <c r="HF237" t="s">
        <v>193</v>
      </c>
      <c r="HG237" t="s">
        <v>193</v>
      </c>
      <c r="HH237" t="s">
        <v>193</v>
      </c>
      <c r="HI237" t="s">
        <v>193</v>
      </c>
      <c r="HJ237" t="s">
        <v>193</v>
      </c>
      <c r="HK237" t="s">
        <v>193</v>
      </c>
      <c r="HL237" t="s">
        <v>193</v>
      </c>
      <c r="HM237" t="s">
        <v>193</v>
      </c>
      <c r="HN237" t="s">
        <v>193</v>
      </c>
      <c r="HO237" t="s">
        <v>193</v>
      </c>
      <c r="HP237" t="s">
        <v>193</v>
      </c>
      <c r="HQ237" t="s">
        <v>193</v>
      </c>
      <c r="HR237" t="s">
        <v>193</v>
      </c>
      <c r="HS237" t="s">
        <v>193</v>
      </c>
      <c r="HT237" t="s">
        <v>193</v>
      </c>
      <c r="HU237" t="s">
        <v>193</v>
      </c>
      <c r="HV237" t="s">
        <v>193</v>
      </c>
      <c r="HW237" t="s">
        <v>193</v>
      </c>
      <c r="HX237" t="s">
        <v>193</v>
      </c>
      <c r="HY237" t="s">
        <v>193</v>
      </c>
      <c r="HZ237" t="s">
        <v>193</v>
      </c>
      <c r="IA237" t="s">
        <v>193</v>
      </c>
      <c r="IB237" t="s">
        <v>193</v>
      </c>
      <c r="IC237" t="s">
        <v>193</v>
      </c>
      <c r="ID237" t="s">
        <v>193</v>
      </c>
      <c r="IE237" t="s">
        <v>193</v>
      </c>
      <c r="IF237" t="s">
        <v>193</v>
      </c>
      <c r="IG237" t="s">
        <v>193</v>
      </c>
      <c r="IH237" t="s">
        <v>193</v>
      </c>
      <c r="II237" t="s">
        <v>193</v>
      </c>
      <c r="IJ237" t="s">
        <v>193</v>
      </c>
      <c r="IK237" t="s">
        <v>193</v>
      </c>
      <c r="IL237" t="s">
        <v>193</v>
      </c>
      <c r="IM237" t="s">
        <v>193</v>
      </c>
      <c r="IN237" t="s">
        <v>193</v>
      </c>
      <c r="IO237" t="s">
        <v>193</v>
      </c>
      <c r="IP237" t="s">
        <v>193</v>
      </c>
      <c r="IQ237" t="s">
        <v>193</v>
      </c>
      <c r="IR237" t="s">
        <v>193</v>
      </c>
      <c r="IS237" t="s">
        <v>193</v>
      </c>
      <c r="IT237" t="s">
        <v>193</v>
      </c>
      <c r="IU237" t="s">
        <v>193</v>
      </c>
      <c r="IV237" t="s">
        <v>193</v>
      </c>
      <c r="IW237" t="s">
        <v>193</v>
      </c>
      <c r="IX237" t="s">
        <v>193</v>
      </c>
      <c r="IY237" t="s">
        <v>193</v>
      </c>
      <c r="IZ237" t="s">
        <v>193</v>
      </c>
      <c r="JA237" t="s">
        <v>193</v>
      </c>
      <c r="JB237" t="s">
        <v>193</v>
      </c>
      <c r="JC237" t="s">
        <v>193</v>
      </c>
      <c r="JD237" t="s">
        <v>193</v>
      </c>
      <c r="JE237" t="s">
        <v>193</v>
      </c>
      <c r="JF237" t="s">
        <v>193</v>
      </c>
      <c r="JG237" t="s">
        <v>193</v>
      </c>
      <c r="JH237" t="s">
        <v>193</v>
      </c>
      <c r="JI237" t="s">
        <v>193</v>
      </c>
      <c r="JJ237" t="s">
        <v>193</v>
      </c>
      <c r="JK237" t="s">
        <v>193</v>
      </c>
      <c r="JL237" t="s">
        <v>193</v>
      </c>
      <c r="JM237" t="s">
        <v>193</v>
      </c>
      <c r="JN237" t="s">
        <v>193</v>
      </c>
      <c r="JO237" t="s">
        <v>193</v>
      </c>
      <c r="JP237" t="s">
        <v>193</v>
      </c>
      <c r="JQ237" t="s">
        <v>193</v>
      </c>
      <c r="JR237" t="s">
        <v>193</v>
      </c>
      <c r="JS237" t="s">
        <v>193</v>
      </c>
      <c r="JT237" t="s">
        <v>193</v>
      </c>
      <c r="JU237" t="s">
        <v>193</v>
      </c>
      <c r="JV237" t="s">
        <v>193</v>
      </c>
      <c r="JW237" t="s">
        <v>193</v>
      </c>
      <c r="JX237" t="s">
        <v>193</v>
      </c>
      <c r="JY237" t="s">
        <v>193</v>
      </c>
      <c r="JZ237" t="s">
        <v>193</v>
      </c>
      <c r="KA237" t="s">
        <v>193</v>
      </c>
      <c r="KB237" t="s">
        <v>193</v>
      </c>
      <c r="KC237" t="s">
        <v>193</v>
      </c>
      <c r="KD237" t="s">
        <v>193</v>
      </c>
      <c r="KE237" t="s">
        <v>193</v>
      </c>
      <c r="KF237" t="s">
        <v>193</v>
      </c>
      <c r="KG237" t="s">
        <v>193</v>
      </c>
      <c r="KH237" t="s">
        <v>193</v>
      </c>
      <c r="KI237" t="s">
        <v>193</v>
      </c>
      <c r="KJ237" t="s">
        <v>193</v>
      </c>
      <c r="KK237" t="s">
        <v>193</v>
      </c>
      <c r="KL237" t="s">
        <v>193</v>
      </c>
      <c r="KM237" t="s">
        <v>193</v>
      </c>
      <c r="KN237" t="s">
        <v>193</v>
      </c>
      <c r="KO237" t="s">
        <v>193</v>
      </c>
      <c r="KP237" t="s">
        <v>193</v>
      </c>
      <c r="KQ237" t="s">
        <v>193</v>
      </c>
      <c r="KR237" t="s">
        <v>193</v>
      </c>
      <c r="KS237" t="s">
        <v>193</v>
      </c>
      <c r="KT237" t="s">
        <v>193</v>
      </c>
      <c r="KU237" t="s">
        <v>193</v>
      </c>
      <c r="KV237" t="s">
        <v>193</v>
      </c>
      <c r="KW237" t="s">
        <v>193</v>
      </c>
      <c r="KX237" t="s">
        <v>193</v>
      </c>
      <c r="KY237" t="s">
        <v>193</v>
      </c>
      <c r="KZ237" t="s">
        <v>193</v>
      </c>
      <c r="LA237" t="s">
        <v>193</v>
      </c>
      <c r="LB237" t="s">
        <v>193</v>
      </c>
      <c r="LC237" t="s">
        <v>193</v>
      </c>
      <c r="LD237" t="s">
        <v>193</v>
      </c>
      <c r="LE237" t="s">
        <v>193</v>
      </c>
      <c r="LF237" t="s">
        <v>193</v>
      </c>
      <c r="LG237" t="s">
        <v>193</v>
      </c>
      <c r="LH237" t="s">
        <v>193</v>
      </c>
      <c r="LI237" t="s">
        <v>193</v>
      </c>
      <c r="LJ237" t="s">
        <v>193</v>
      </c>
      <c r="LK237" t="s">
        <v>193</v>
      </c>
      <c r="LL237" t="s">
        <v>193</v>
      </c>
      <c r="LM237" t="s">
        <v>193</v>
      </c>
      <c r="LN237" t="s">
        <v>193</v>
      </c>
      <c r="LO237" t="s">
        <v>193</v>
      </c>
      <c r="LP237" t="s">
        <v>193</v>
      </c>
      <c r="LQ237" t="s">
        <v>193</v>
      </c>
      <c r="LR237" t="s">
        <v>193</v>
      </c>
      <c r="LS237" t="s">
        <v>193</v>
      </c>
      <c r="LT237" t="s">
        <v>193</v>
      </c>
      <c r="LU237" t="s">
        <v>193</v>
      </c>
      <c r="LV237" t="s">
        <v>193</v>
      </c>
      <c r="LW237" t="s">
        <v>193</v>
      </c>
      <c r="LX237" t="s">
        <v>193</v>
      </c>
      <c r="LY237" t="s">
        <v>193</v>
      </c>
      <c r="LZ237" t="s">
        <v>193</v>
      </c>
      <c r="MA237" t="s">
        <v>193</v>
      </c>
      <c r="MB237" t="s">
        <v>193</v>
      </c>
      <c r="MC237" t="s">
        <v>193</v>
      </c>
      <c r="MD237" t="s">
        <v>193</v>
      </c>
      <c r="ME237" t="s">
        <v>193</v>
      </c>
      <c r="MF237" t="s">
        <v>193</v>
      </c>
      <c r="MG237" t="s">
        <v>193</v>
      </c>
      <c r="MH237" t="s">
        <v>193</v>
      </c>
      <c r="MI237" t="s">
        <v>193</v>
      </c>
      <c r="MJ237" t="s">
        <v>193</v>
      </c>
      <c r="MK237" t="s">
        <v>193</v>
      </c>
      <c r="ML237" t="s">
        <v>193</v>
      </c>
      <c r="MM237" t="s">
        <v>193</v>
      </c>
      <c r="MN237" t="s">
        <v>193</v>
      </c>
      <c r="MO237" t="s">
        <v>193</v>
      </c>
      <c r="MP237" t="s">
        <v>193</v>
      </c>
      <c r="MQ237" t="s">
        <v>193</v>
      </c>
      <c r="MR237" t="s">
        <v>193</v>
      </c>
      <c r="MS237" t="s">
        <v>193</v>
      </c>
      <c r="MT237" t="s">
        <v>193</v>
      </c>
      <c r="MU237" t="s">
        <v>193</v>
      </c>
      <c r="MV237" t="s">
        <v>193</v>
      </c>
      <c r="MW237" t="s">
        <v>193</v>
      </c>
      <c r="MX237" t="s">
        <v>193</v>
      </c>
      <c r="MY237" t="s">
        <v>193</v>
      </c>
      <c r="MZ237" t="s">
        <v>193</v>
      </c>
      <c r="NA237" t="s">
        <v>193</v>
      </c>
      <c r="NB237" t="s">
        <v>193</v>
      </c>
      <c r="NC237">
        <v>196282643</v>
      </c>
      <c r="ND237" t="s">
        <v>3755</v>
      </c>
      <c r="NE237" t="s">
        <v>4638</v>
      </c>
      <c r="NF237" t="s">
        <v>193</v>
      </c>
      <c r="NG237" t="s">
        <v>699</v>
      </c>
      <c r="NH237" t="s">
        <v>700</v>
      </c>
      <c r="NI237" t="s">
        <v>611</v>
      </c>
      <c r="NJ237" t="s">
        <v>193</v>
      </c>
      <c r="NK237">
        <v>36</v>
      </c>
    </row>
    <row r="238" spans="1:375" x14ac:dyDescent="0.35">
      <c r="A238" t="s">
        <v>4639</v>
      </c>
      <c r="B238" t="s">
        <v>4640</v>
      </c>
      <c r="C238" t="s">
        <v>3571</v>
      </c>
      <c r="D238">
        <v>1.8055555556202307E-3</v>
      </c>
      <c r="E238" t="s">
        <v>193</v>
      </c>
      <c r="F238" t="s">
        <v>193</v>
      </c>
      <c r="G238" t="s">
        <v>193</v>
      </c>
      <c r="H238" t="s">
        <v>3571</v>
      </c>
      <c r="I238" t="s">
        <v>836</v>
      </c>
      <c r="J238" t="s">
        <v>193</v>
      </c>
      <c r="K238" t="s">
        <v>837</v>
      </c>
      <c r="L238" t="s">
        <v>836</v>
      </c>
      <c r="M238" t="s">
        <v>836</v>
      </c>
      <c r="N238" t="s">
        <v>3743</v>
      </c>
      <c r="O238" t="s">
        <v>193</v>
      </c>
      <c r="P238" t="s">
        <v>4617</v>
      </c>
      <c r="Q238" t="s">
        <v>3743</v>
      </c>
      <c r="R238" t="s">
        <v>3743</v>
      </c>
      <c r="S238" t="s">
        <v>176</v>
      </c>
      <c r="T238" t="s">
        <v>224</v>
      </c>
      <c r="U238" t="s">
        <v>212</v>
      </c>
      <c r="V238" t="s">
        <v>224</v>
      </c>
      <c r="W238" t="s">
        <v>246</v>
      </c>
      <c r="X238" t="s">
        <v>245</v>
      </c>
      <c r="Y238" t="s">
        <v>246</v>
      </c>
      <c r="Z238" t="s">
        <v>838</v>
      </c>
      <c r="AA238" t="s">
        <v>193</v>
      </c>
      <c r="AB238" t="s">
        <v>839</v>
      </c>
      <c r="AC238" t="s">
        <v>838</v>
      </c>
      <c r="AD238" t="s">
        <v>838</v>
      </c>
      <c r="AE238" t="s">
        <v>840</v>
      </c>
      <c r="AF238" t="s">
        <v>193</v>
      </c>
      <c r="AG238" t="s">
        <v>841</v>
      </c>
      <c r="AH238" t="s">
        <v>840</v>
      </c>
      <c r="AI238" t="s">
        <v>840</v>
      </c>
      <c r="AJ238" t="s">
        <v>489</v>
      </c>
      <c r="AK238" t="s">
        <v>490</v>
      </c>
      <c r="AL238" t="s">
        <v>109</v>
      </c>
      <c r="AM238" t="s">
        <v>193</v>
      </c>
      <c r="AN238" t="s">
        <v>109</v>
      </c>
      <c r="AO238" t="s">
        <v>193</v>
      </c>
      <c r="AP238" t="s">
        <v>491</v>
      </c>
      <c r="AQ238" t="s">
        <v>193</v>
      </c>
      <c r="AR238" t="s">
        <v>193</v>
      </c>
      <c r="AS238" t="s">
        <v>496</v>
      </c>
      <c r="AT238" t="s">
        <v>193</v>
      </c>
      <c r="AU238" t="s">
        <v>111</v>
      </c>
      <c r="AV238">
        <v>1</v>
      </c>
      <c r="AW238">
        <v>0</v>
      </c>
      <c r="AX238">
        <v>0</v>
      </c>
      <c r="AY238">
        <v>0</v>
      </c>
      <c r="AZ238">
        <v>0</v>
      </c>
      <c r="BA238">
        <v>0</v>
      </c>
      <c r="BB238">
        <v>0</v>
      </c>
      <c r="BC238" t="s">
        <v>110</v>
      </c>
      <c r="BD238" t="s">
        <v>1423</v>
      </c>
      <c r="BE238" t="s">
        <v>112</v>
      </c>
      <c r="BF238">
        <v>1</v>
      </c>
      <c r="BG238">
        <v>0</v>
      </c>
      <c r="BH238">
        <v>0</v>
      </c>
      <c r="BI238">
        <v>0</v>
      </c>
      <c r="BJ238">
        <v>0</v>
      </c>
      <c r="BK238">
        <v>0</v>
      </c>
      <c r="BL238">
        <v>0</v>
      </c>
      <c r="BM238">
        <v>0</v>
      </c>
      <c r="BN238">
        <v>0</v>
      </c>
      <c r="BO238">
        <v>0</v>
      </c>
      <c r="BP238" t="s">
        <v>193</v>
      </c>
      <c r="BQ238" t="s">
        <v>113</v>
      </c>
      <c r="BR238" t="s">
        <v>142</v>
      </c>
      <c r="BS238" t="s">
        <v>4641</v>
      </c>
      <c r="BT238">
        <v>1</v>
      </c>
      <c r="BU238">
        <v>1</v>
      </c>
      <c r="BV238">
        <v>1</v>
      </c>
      <c r="BW238">
        <v>0</v>
      </c>
      <c r="BX238">
        <v>1</v>
      </c>
      <c r="BY238">
        <v>0</v>
      </c>
      <c r="BZ238">
        <v>1</v>
      </c>
      <c r="CA238">
        <v>0</v>
      </c>
      <c r="CB238" t="s">
        <v>114</v>
      </c>
      <c r="CC238" t="s">
        <v>193</v>
      </c>
      <c r="CD238" t="s">
        <v>193</v>
      </c>
      <c r="CE238" t="s">
        <v>193</v>
      </c>
      <c r="CF238" t="s">
        <v>193</v>
      </c>
      <c r="CG238" t="s">
        <v>193</v>
      </c>
      <c r="CH238" t="s">
        <v>193</v>
      </c>
      <c r="CI238" t="s">
        <v>193</v>
      </c>
      <c r="CJ238" t="s">
        <v>193</v>
      </c>
      <c r="CK238" t="s">
        <v>193</v>
      </c>
      <c r="CL238" t="s">
        <v>193</v>
      </c>
      <c r="CM238" t="s">
        <v>193</v>
      </c>
      <c r="CN238" t="s">
        <v>193</v>
      </c>
      <c r="CO238" t="s">
        <v>193</v>
      </c>
      <c r="CP238" t="s">
        <v>193</v>
      </c>
      <c r="CQ238" t="s">
        <v>193</v>
      </c>
      <c r="CR238" t="s">
        <v>193</v>
      </c>
      <c r="CS238" t="s">
        <v>193</v>
      </c>
      <c r="CT238" t="s">
        <v>193</v>
      </c>
      <c r="CU238" t="s">
        <v>612</v>
      </c>
      <c r="CV238" t="s">
        <v>114</v>
      </c>
      <c r="CW238" t="s">
        <v>193</v>
      </c>
      <c r="CX238" t="s">
        <v>193</v>
      </c>
      <c r="CY238" t="s">
        <v>894</v>
      </c>
      <c r="CZ238" t="s">
        <v>895</v>
      </c>
      <c r="DA238" t="s">
        <v>894</v>
      </c>
      <c r="DB238" t="s">
        <v>193</v>
      </c>
      <c r="DC238" t="s">
        <v>193</v>
      </c>
      <c r="DD238" t="s">
        <v>193</v>
      </c>
      <c r="DE238" t="s">
        <v>193</v>
      </c>
      <c r="DF238" t="s">
        <v>109</v>
      </c>
      <c r="DG238" t="s">
        <v>109</v>
      </c>
      <c r="DH238" t="s">
        <v>3444</v>
      </c>
      <c r="DI238">
        <v>1</v>
      </c>
      <c r="DJ238">
        <v>0</v>
      </c>
      <c r="DK238">
        <v>0</v>
      </c>
      <c r="DL238">
        <v>0</v>
      </c>
      <c r="DM238">
        <v>1</v>
      </c>
      <c r="DN238">
        <v>1</v>
      </c>
      <c r="DO238">
        <v>0</v>
      </c>
      <c r="DP238">
        <v>0</v>
      </c>
      <c r="DQ238">
        <v>0</v>
      </c>
      <c r="DR238">
        <v>0</v>
      </c>
      <c r="DS238">
        <v>0</v>
      </c>
      <c r="DT238">
        <v>0</v>
      </c>
      <c r="DU238">
        <v>0</v>
      </c>
      <c r="DV238">
        <v>0</v>
      </c>
      <c r="DW238" t="s">
        <v>193</v>
      </c>
      <c r="DX238" t="s">
        <v>718</v>
      </c>
      <c r="DY238">
        <v>1</v>
      </c>
      <c r="DZ238">
        <v>1</v>
      </c>
      <c r="EA238">
        <v>0</v>
      </c>
      <c r="EB238">
        <v>0</v>
      </c>
      <c r="EC238">
        <v>0</v>
      </c>
      <c r="ED238">
        <v>0</v>
      </c>
      <c r="EE238">
        <v>1</v>
      </c>
      <c r="EF238">
        <v>0</v>
      </c>
      <c r="EG238" t="s">
        <v>109</v>
      </c>
      <c r="EH238" t="s">
        <v>114</v>
      </c>
      <c r="EI238" t="s">
        <v>109</v>
      </c>
      <c r="EJ238" t="s">
        <v>176</v>
      </c>
      <c r="EK238" t="s">
        <v>789</v>
      </c>
      <c r="EL238" t="s">
        <v>224</v>
      </c>
      <c r="EM238" t="s">
        <v>789</v>
      </c>
      <c r="EN238" t="s">
        <v>193</v>
      </c>
      <c r="EO238" t="s">
        <v>193</v>
      </c>
      <c r="EP238" t="s">
        <v>193</v>
      </c>
      <c r="EQ238" t="s">
        <v>193</v>
      </c>
      <c r="ER238" t="s">
        <v>193</v>
      </c>
      <c r="ES238" t="s">
        <v>193</v>
      </c>
      <c r="ET238" t="s">
        <v>193</v>
      </c>
      <c r="EU238" t="s">
        <v>193</v>
      </c>
      <c r="EV238" t="s">
        <v>193</v>
      </c>
      <c r="EW238" t="s">
        <v>193</v>
      </c>
      <c r="EX238" t="s">
        <v>193</v>
      </c>
      <c r="EY238" t="s">
        <v>193</v>
      </c>
      <c r="EZ238" t="s">
        <v>193</v>
      </c>
      <c r="FA238" t="s">
        <v>193</v>
      </c>
      <c r="FB238" t="s">
        <v>193</v>
      </c>
      <c r="FC238" t="s">
        <v>193</v>
      </c>
      <c r="FD238" t="s">
        <v>193</v>
      </c>
      <c r="FE238" t="s">
        <v>193</v>
      </c>
      <c r="FF238" t="s">
        <v>193</v>
      </c>
      <c r="FG238" t="s">
        <v>193</v>
      </c>
      <c r="FH238" t="s">
        <v>193</v>
      </c>
      <c r="FI238" t="s">
        <v>193</v>
      </c>
      <c r="FJ238" t="s">
        <v>193</v>
      </c>
      <c r="FK238" t="s">
        <v>193</v>
      </c>
      <c r="FL238" t="s">
        <v>193</v>
      </c>
      <c r="FM238" t="s">
        <v>193</v>
      </c>
      <c r="FN238" t="s">
        <v>193</v>
      </c>
      <c r="FO238" t="s">
        <v>193</v>
      </c>
      <c r="FP238" t="s">
        <v>193</v>
      </c>
      <c r="FQ238" t="s">
        <v>193</v>
      </c>
      <c r="FR238" t="s">
        <v>193</v>
      </c>
      <c r="FS238" t="s">
        <v>193</v>
      </c>
      <c r="FT238" t="s">
        <v>193</v>
      </c>
      <c r="FU238" t="s">
        <v>193</v>
      </c>
      <c r="FV238" t="s">
        <v>193</v>
      </c>
      <c r="FW238" t="s">
        <v>193</v>
      </c>
      <c r="FX238" t="s">
        <v>193</v>
      </c>
      <c r="FY238" t="s">
        <v>193</v>
      </c>
      <c r="FZ238" t="s">
        <v>193</v>
      </c>
      <c r="GA238" t="s">
        <v>193</v>
      </c>
      <c r="GB238" t="s">
        <v>193</v>
      </c>
      <c r="GC238" t="s">
        <v>193</v>
      </c>
      <c r="GD238" t="s">
        <v>193</v>
      </c>
      <c r="GE238" t="s">
        <v>193</v>
      </c>
      <c r="GF238" t="s">
        <v>193</v>
      </c>
      <c r="GG238" t="s">
        <v>193</v>
      </c>
      <c r="GH238" t="s">
        <v>193</v>
      </c>
      <c r="GI238" t="s">
        <v>193</v>
      </c>
      <c r="GJ238" t="s">
        <v>193</v>
      </c>
      <c r="GK238" t="s">
        <v>193</v>
      </c>
      <c r="GL238" t="s">
        <v>193</v>
      </c>
      <c r="GM238" t="s">
        <v>193</v>
      </c>
      <c r="GN238" t="s">
        <v>193</v>
      </c>
      <c r="GO238" t="s">
        <v>193</v>
      </c>
      <c r="GP238" t="s">
        <v>193</v>
      </c>
      <c r="GQ238" t="s">
        <v>193</v>
      </c>
      <c r="GR238" t="s">
        <v>193</v>
      </c>
      <c r="GS238" t="s">
        <v>193</v>
      </c>
      <c r="GT238" t="s">
        <v>193</v>
      </c>
      <c r="GU238" t="s">
        <v>193</v>
      </c>
      <c r="GV238" t="s">
        <v>193</v>
      </c>
      <c r="GW238" t="s">
        <v>193</v>
      </c>
      <c r="GX238" t="s">
        <v>193</v>
      </c>
      <c r="GY238" t="s">
        <v>193</v>
      </c>
      <c r="GZ238" t="s">
        <v>193</v>
      </c>
      <c r="HA238" t="s">
        <v>193</v>
      </c>
      <c r="HB238" t="s">
        <v>193</v>
      </c>
      <c r="HC238" t="s">
        <v>193</v>
      </c>
      <c r="HD238" t="s">
        <v>193</v>
      </c>
      <c r="HE238" t="s">
        <v>193</v>
      </c>
      <c r="HF238" t="s">
        <v>193</v>
      </c>
      <c r="HG238" t="s">
        <v>193</v>
      </c>
      <c r="HH238" t="s">
        <v>193</v>
      </c>
      <c r="HI238" t="s">
        <v>193</v>
      </c>
      <c r="HJ238" t="s">
        <v>193</v>
      </c>
      <c r="HK238" t="s">
        <v>193</v>
      </c>
      <c r="HL238" t="s">
        <v>193</v>
      </c>
      <c r="HM238" t="s">
        <v>193</v>
      </c>
      <c r="HN238" t="s">
        <v>193</v>
      </c>
      <c r="HO238" t="s">
        <v>193</v>
      </c>
      <c r="HP238" t="s">
        <v>193</v>
      </c>
      <c r="HQ238" t="s">
        <v>193</v>
      </c>
      <c r="HR238" t="s">
        <v>193</v>
      </c>
      <c r="HS238" t="s">
        <v>193</v>
      </c>
      <c r="HT238" t="s">
        <v>193</v>
      </c>
      <c r="HU238" t="s">
        <v>193</v>
      </c>
      <c r="HV238" t="s">
        <v>193</v>
      </c>
      <c r="HW238" t="s">
        <v>193</v>
      </c>
      <c r="HX238" t="s">
        <v>193</v>
      </c>
      <c r="HY238" t="s">
        <v>193</v>
      </c>
      <c r="HZ238" t="s">
        <v>193</v>
      </c>
      <c r="IA238" t="s">
        <v>193</v>
      </c>
      <c r="IB238" t="s">
        <v>193</v>
      </c>
      <c r="IC238" t="s">
        <v>193</v>
      </c>
      <c r="ID238" t="s">
        <v>193</v>
      </c>
      <c r="IE238" t="s">
        <v>193</v>
      </c>
      <c r="IF238" t="s">
        <v>193</v>
      </c>
      <c r="IG238" t="s">
        <v>193</v>
      </c>
      <c r="IH238" t="s">
        <v>193</v>
      </c>
      <c r="II238" t="s">
        <v>193</v>
      </c>
      <c r="IJ238" t="s">
        <v>193</v>
      </c>
      <c r="IK238" t="s">
        <v>193</v>
      </c>
      <c r="IL238" t="s">
        <v>193</v>
      </c>
      <c r="IM238" t="s">
        <v>193</v>
      </c>
      <c r="IN238" t="s">
        <v>193</v>
      </c>
      <c r="IO238" t="s">
        <v>193</v>
      </c>
      <c r="IP238" t="s">
        <v>193</v>
      </c>
      <c r="IQ238" t="s">
        <v>193</v>
      </c>
      <c r="IR238" t="s">
        <v>193</v>
      </c>
      <c r="IS238" t="s">
        <v>193</v>
      </c>
      <c r="IT238" t="s">
        <v>193</v>
      </c>
      <c r="IU238" t="s">
        <v>193</v>
      </c>
      <c r="IV238" t="s">
        <v>193</v>
      </c>
      <c r="IW238" t="s">
        <v>193</v>
      </c>
      <c r="IX238" t="s">
        <v>193</v>
      </c>
      <c r="IY238" t="s">
        <v>193</v>
      </c>
      <c r="IZ238" t="s">
        <v>193</v>
      </c>
      <c r="JA238" t="s">
        <v>193</v>
      </c>
      <c r="JB238" t="s">
        <v>193</v>
      </c>
      <c r="JC238" t="s">
        <v>193</v>
      </c>
      <c r="JD238" t="s">
        <v>193</v>
      </c>
      <c r="JE238" t="s">
        <v>193</v>
      </c>
      <c r="JF238" t="s">
        <v>193</v>
      </c>
      <c r="JG238" t="s">
        <v>193</v>
      </c>
      <c r="JH238" t="s">
        <v>193</v>
      </c>
      <c r="JI238" t="s">
        <v>193</v>
      </c>
      <c r="JJ238" t="s">
        <v>193</v>
      </c>
      <c r="JK238" t="s">
        <v>193</v>
      </c>
      <c r="JL238" t="s">
        <v>193</v>
      </c>
      <c r="JM238" t="s">
        <v>193</v>
      </c>
      <c r="JN238" t="s">
        <v>193</v>
      </c>
      <c r="JO238" t="s">
        <v>193</v>
      </c>
      <c r="JP238" t="s">
        <v>193</v>
      </c>
      <c r="JQ238" t="s">
        <v>193</v>
      </c>
      <c r="JR238" t="s">
        <v>132</v>
      </c>
      <c r="JS238" t="s">
        <v>193</v>
      </c>
      <c r="JT238" t="s">
        <v>193</v>
      </c>
      <c r="JU238" t="s">
        <v>193</v>
      </c>
      <c r="JV238" t="s">
        <v>193</v>
      </c>
      <c r="JW238" t="s">
        <v>193</v>
      </c>
      <c r="JX238" t="s">
        <v>193</v>
      </c>
      <c r="JY238" t="s">
        <v>193</v>
      </c>
      <c r="JZ238" t="s">
        <v>193</v>
      </c>
      <c r="KA238" t="s">
        <v>3436</v>
      </c>
      <c r="KB238">
        <v>1</v>
      </c>
      <c r="KC238">
        <v>0</v>
      </c>
      <c r="KD238">
        <v>0</v>
      </c>
      <c r="KE238">
        <v>0</v>
      </c>
      <c r="KF238">
        <v>0</v>
      </c>
      <c r="KG238">
        <v>0</v>
      </c>
      <c r="KH238">
        <v>0</v>
      </c>
      <c r="KI238">
        <v>0</v>
      </c>
      <c r="KJ238" t="s">
        <v>193</v>
      </c>
      <c r="KK238" t="s">
        <v>109</v>
      </c>
      <c r="KL238" t="s">
        <v>193</v>
      </c>
      <c r="KM238" t="s">
        <v>111</v>
      </c>
      <c r="KN238">
        <v>1</v>
      </c>
      <c r="KO238">
        <v>0</v>
      </c>
      <c r="KP238">
        <v>0</v>
      </c>
      <c r="KQ238">
        <v>0</v>
      </c>
      <c r="KR238">
        <v>0</v>
      </c>
      <c r="KS238">
        <v>0</v>
      </c>
      <c r="KT238">
        <v>0</v>
      </c>
      <c r="KU238" t="s">
        <v>193</v>
      </c>
      <c r="KV238" t="s">
        <v>193</v>
      </c>
      <c r="KW238" t="s">
        <v>193</v>
      </c>
      <c r="KX238" t="s">
        <v>193</v>
      </c>
      <c r="KY238" t="s">
        <v>193</v>
      </c>
      <c r="KZ238" t="s">
        <v>193</v>
      </c>
      <c r="LA238" t="s">
        <v>193</v>
      </c>
      <c r="LB238" t="s">
        <v>193</v>
      </c>
      <c r="LC238" t="s">
        <v>193</v>
      </c>
      <c r="LD238" t="s">
        <v>193</v>
      </c>
      <c r="LE238" t="s">
        <v>193</v>
      </c>
      <c r="LF238" t="s">
        <v>193</v>
      </c>
      <c r="LG238" t="s">
        <v>193</v>
      </c>
      <c r="LH238" t="s">
        <v>193</v>
      </c>
      <c r="LI238" t="s">
        <v>193</v>
      </c>
      <c r="LJ238" t="s">
        <v>193</v>
      </c>
      <c r="LK238" t="s">
        <v>193</v>
      </c>
      <c r="LL238" t="s">
        <v>193</v>
      </c>
      <c r="LM238" t="s">
        <v>193</v>
      </c>
      <c r="LN238" t="s">
        <v>193</v>
      </c>
      <c r="LO238" t="s">
        <v>193</v>
      </c>
      <c r="LP238" t="s">
        <v>193</v>
      </c>
      <c r="LQ238" t="s">
        <v>193</v>
      </c>
      <c r="LR238" t="s">
        <v>193</v>
      </c>
      <c r="LS238" t="s">
        <v>193</v>
      </c>
      <c r="LT238" t="s">
        <v>193</v>
      </c>
      <c r="LU238" t="s">
        <v>193</v>
      </c>
      <c r="LV238" t="s">
        <v>193</v>
      </c>
      <c r="LW238" t="s">
        <v>193</v>
      </c>
      <c r="LX238" t="s">
        <v>193</v>
      </c>
      <c r="LY238" t="s">
        <v>193</v>
      </c>
      <c r="LZ238" t="s">
        <v>193</v>
      </c>
      <c r="MA238" t="s">
        <v>193</v>
      </c>
      <c r="MB238" t="s">
        <v>193</v>
      </c>
      <c r="MC238" t="s">
        <v>193</v>
      </c>
      <c r="MD238" t="s">
        <v>193</v>
      </c>
      <c r="ME238" t="s">
        <v>193</v>
      </c>
      <c r="MF238" t="s">
        <v>193</v>
      </c>
      <c r="MG238" t="s">
        <v>193</v>
      </c>
      <c r="MH238" t="s">
        <v>193</v>
      </c>
      <c r="MI238" t="s">
        <v>193</v>
      </c>
      <c r="MJ238" t="s">
        <v>193</v>
      </c>
      <c r="MK238" t="s">
        <v>193</v>
      </c>
      <c r="ML238" t="s">
        <v>193</v>
      </c>
      <c r="MM238" t="s">
        <v>193</v>
      </c>
      <c r="MN238" t="s">
        <v>193</v>
      </c>
      <c r="MO238" t="s">
        <v>193</v>
      </c>
      <c r="MP238" t="s">
        <v>193</v>
      </c>
      <c r="MQ238" t="s">
        <v>193</v>
      </c>
      <c r="MR238" t="s">
        <v>193</v>
      </c>
      <c r="MS238" t="s">
        <v>193</v>
      </c>
      <c r="MT238" t="s">
        <v>193</v>
      </c>
      <c r="MU238" t="s">
        <v>193</v>
      </c>
      <c r="MV238" t="s">
        <v>193</v>
      </c>
      <c r="MW238" t="s">
        <v>193</v>
      </c>
      <c r="MX238" t="s">
        <v>193</v>
      </c>
      <c r="MY238" t="s">
        <v>193</v>
      </c>
      <c r="MZ238" t="s">
        <v>193</v>
      </c>
      <c r="NA238" t="s">
        <v>4642</v>
      </c>
      <c r="NB238" t="s">
        <v>193</v>
      </c>
      <c r="NC238">
        <v>196282656</v>
      </c>
      <c r="ND238" t="s">
        <v>3756</v>
      </c>
      <c r="NE238" t="s">
        <v>4643</v>
      </c>
      <c r="NF238" t="s">
        <v>193</v>
      </c>
      <c r="NG238" t="s">
        <v>699</v>
      </c>
      <c r="NH238" t="s">
        <v>700</v>
      </c>
      <c r="NI238" t="s">
        <v>611</v>
      </c>
      <c r="NJ238" t="s">
        <v>193</v>
      </c>
      <c r="NK238">
        <v>37</v>
      </c>
    </row>
    <row r="239" spans="1:375" x14ac:dyDescent="0.35">
      <c r="A239" t="s">
        <v>4644</v>
      </c>
      <c r="B239" t="s">
        <v>4645</v>
      </c>
      <c r="C239" t="s">
        <v>3571</v>
      </c>
      <c r="D239" t="s">
        <v>3870</v>
      </c>
      <c r="E239" t="s">
        <v>193</v>
      </c>
      <c r="F239" t="s">
        <v>193</v>
      </c>
      <c r="G239" t="s">
        <v>193</v>
      </c>
      <c r="H239" t="s">
        <v>3571</v>
      </c>
      <c r="I239" t="s">
        <v>836</v>
      </c>
      <c r="J239" t="s">
        <v>193</v>
      </c>
      <c r="K239" t="s">
        <v>837</v>
      </c>
      <c r="L239" t="s">
        <v>836</v>
      </c>
      <c r="M239" t="s">
        <v>836</v>
      </c>
      <c r="N239" t="s">
        <v>3743</v>
      </c>
      <c r="O239" t="s">
        <v>193</v>
      </c>
      <c r="P239" t="s">
        <v>4617</v>
      </c>
      <c r="Q239" t="s">
        <v>3743</v>
      </c>
      <c r="R239" t="s">
        <v>3743</v>
      </c>
      <c r="S239" t="s">
        <v>176</v>
      </c>
      <c r="T239" t="s">
        <v>224</v>
      </c>
      <c r="U239" t="s">
        <v>212</v>
      </c>
      <c r="V239" t="s">
        <v>224</v>
      </c>
      <c r="W239" t="s">
        <v>246</v>
      </c>
      <c r="X239" t="s">
        <v>245</v>
      </c>
      <c r="Y239" t="s">
        <v>246</v>
      </c>
      <c r="Z239" t="s">
        <v>838</v>
      </c>
      <c r="AA239" t="s">
        <v>193</v>
      </c>
      <c r="AB239" t="s">
        <v>839</v>
      </c>
      <c r="AC239" t="s">
        <v>838</v>
      </c>
      <c r="AD239" t="s">
        <v>838</v>
      </c>
      <c r="AE239" t="s">
        <v>840</v>
      </c>
      <c r="AF239" t="s">
        <v>193</v>
      </c>
      <c r="AG239" t="s">
        <v>841</v>
      </c>
      <c r="AH239" t="s">
        <v>840</v>
      </c>
      <c r="AI239" t="s">
        <v>840</v>
      </c>
      <c r="AJ239" t="s">
        <v>489</v>
      </c>
      <c r="AK239" t="s">
        <v>490</v>
      </c>
      <c r="AL239" t="s">
        <v>109</v>
      </c>
      <c r="AM239" t="s">
        <v>193</v>
      </c>
      <c r="AN239" t="s">
        <v>114</v>
      </c>
      <c r="AO239" t="s">
        <v>193</v>
      </c>
      <c r="AP239" t="s">
        <v>491</v>
      </c>
      <c r="AQ239" t="s">
        <v>193</v>
      </c>
      <c r="AR239" t="s">
        <v>193</v>
      </c>
      <c r="AS239" t="s">
        <v>193</v>
      </c>
      <c r="AT239" t="s">
        <v>193</v>
      </c>
      <c r="AU239" t="s">
        <v>193</v>
      </c>
      <c r="AV239" t="s">
        <v>193</v>
      </c>
      <c r="AW239" t="s">
        <v>193</v>
      </c>
      <c r="AX239" t="s">
        <v>193</v>
      </c>
      <c r="AY239" t="s">
        <v>193</v>
      </c>
      <c r="AZ239" t="s">
        <v>193</v>
      </c>
      <c r="BA239" t="s">
        <v>193</v>
      </c>
      <c r="BB239" t="s">
        <v>193</v>
      </c>
      <c r="BC239" t="s">
        <v>193</v>
      </c>
      <c r="BD239" t="s">
        <v>193</v>
      </c>
      <c r="BE239" t="s">
        <v>193</v>
      </c>
      <c r="BF239" t="s">
        <v>193</v>
      </c>
      <c r="BG239" t="s">
        <v>193</v>
      </c>
      <c r="BH239" t="s">
        <v>193</v>
      </c>
      <c r="BI239" t="s">
        <v>193</v>
      </c>
      <c r="BJ239" t="s">
        <v>193</v>
      </c>
      <c r="BK239" t="s">
        <v>193</v>
      </c>
      <c r="BL239" t="s">
        <v>193</v>
      </c>
      <c r="BM239" t="s">
        <v>193</v>
      </c>
      <c r="BN239" t="s">
        <v>193</v>
      </c>
      <c r="BO239" t="s">
        <v>193</v>
      </c>
      <c r="BP239" t="s">
        <v>193</v>
      </c>
      <c r="BQ239" t="s">
        <v>193</v>
      </c>
      <c r="BR239" t="s">
        <v>193</v>
      </c>
      <c r="BS239" t="s">
        <v>193</v>
      </c>
      <c r="BT239" t="s">
        <v>193</v>
      </c>
      <c r="BU239" t="s">
        <v>193</v>
      </c>
      <c r="BV239" t="s">
        <v>193</v>
      </c>
      <c r="BW239" t="s">
        <v>193</v>
      </c>
      <c r="BX239" t="s">
        <v>193</v>
      </c>
      <c r="BY239" t="s">
        <v>193</v>
      </c>
      <c r="BZ239" t="s">
        <v>193</v>
      </c>
      <c r="CA239" t="s">
        <v>193</v>
      </c>
      <c r="CB239" t="s">
        <v>193</v>
      </c>
      <c r="CC239" t="s">
        <v>193</v>
      </c>
      <c r="CD239" t="s">
        <v>193</v>
      </c>
      <c r="CE239" t="s">
        <v>193</v>
      </c>
      <c r="CF239" t="s">
        <v>193</v>
      </c>
      <c r="CG239" t="s">
        <v>193</v>
      </c>
      <c r="CH239" t="s">
        <v>193</v>
      </c>
      <c r="CI239" t="s">
        <v>193</v>
      </c>
      <c r="CJ239" t="s">
        <v>193</v>
      </c>
      <c r="CK239" t="s">
        <v>193</v>
      </c>
      <c r="CL239" t="s">
        <v>193</v>
      </c>
      <c r="CM239" t="s">
        <v>193</v>
      </c>
      <c r="CN239" t="s">
        <v>193</v>
      </c>
      <c r="CO239" t="s">
        <v>193</v>
      </c>
      <c r="CP239" t="s">
        <v>193</v>
      </c>
      <c r="CQ239" t="s">
        <v>193</v>
      </c>
      <c r="CR239" t="s">
        <v>193</v>
      </c>
      <c r="CS239" t="s">
        <v>193</v>
      </c>
      <c r="CT239" t="s">
        <v>193</v>
      </c>
      <c r="CU239" t="s">
        <v>193</v>
      </c>
      <c r="CV239" t="s">
        <v>193</v>
      </c>
      <c r="CW239" t="s">
        <v>193</v>
      </c>
      <c r="CX239" t="s">
        <v>193</v>
      </c>
      <c r="CY239" t="s">
        <v>193</v>
      </c>
      <c r="CZ239" t="s">
        <v>193</v>
      </c>
      <c r="DA239" t="s">
        <v>193</v>
      </c>
      <c r="DB239" t="s">
        <v>193</v>
      </c>
      <c r="DC239" t="s">
        <v>193</v>
      </c>
      <c r="DD239" t="s">
        <v>193</v>
      </c>
      <c r="DE239" t="s">
        <v>193</v>
      </c>
      <c r="DF239" t="s">
        <v>193</v>
      </c>
      <c r="DG239" t="s">
        <v>193</v>
      </c>
      <c r="DH239" t="s">
        <v>193</v>
      </c>
      <c r="DI239" t="s">
        <v>193</v>
      </c>
      <c r="DJ239" t="s">
        <v>193</v>
      </c>
      <c r="DK239" t="s">
        <v>193</v>
      </c>
      <c r="DL239" t="s">
        <v>193</v>
      </c>
      <c r="DM239" t="s">
        <v>193</v>
      </c>
      <c r="DN239" t="s">
        <v>193</v>
      </c>
      <c r="DO239" t="s">
        <v>193</v>
      </c>
      <c r="DP239" t="s">
        <v>193</v>
      </c>
      <c r="DQ239" t="s">
        <v>193</v>
      </c>
      <c r="DR239" t="s">
        <v>193</v>
      </c>
      <c r="DS239" t="s">
        <v>193</v>
      </c>
      <c r="DT239" t="s">
        <v>193</v>
      </c>
      <c r="DU239" t="s">
        <v>193</v>
      </c>
      <c r="DV239" t="s">
        <v>193</v>
      </c>
      <c r="DW239" t="s">
        <v>193</v>
      </c>
      <c r="DX239" t="s">
        <v>193</v>
      </c>
      <c r="DY239" t="s">
        <v>193</v>
      </c>
      <c r="DZ239" t="s">
        <v>193</v>
      </c>
      <c r="EA239" t="s">
        <v>193</v>
      </c>
      <c r="EB239" t="s">
        <v>193</v>
      </c>
      <c r="EC239" t="s">
        <v>193</v>
      </c>
      <c r="ED239" t="s">
        <v>193</v>
      </c>
      <c r="EE239" t="s">
        <v>193</v>
      </c>
      <c r="EF239" t="s">
        <v>193</v>
      </c>
      <c r="EG239" t="s">
        <v>193</v>
      </c>
      <c r="EH239" t="s">
        <v>193</v>
      </c>
      <c r="EI239" t="s">
        <v>193</v>
      </c>
      <c r="EJ239" t="s">
        <v>193</v>
      </c>
      <c r="EK239" t="s">
        <v>193</v>
      </c>
      <c r="EL239" t="s">
        <v>193</v>
      </c>
      <c r="EM239" t="s">
        <v>193</v>
      </c>
      <c r="EN239" t="s">
        <v>193</v>
      </c>
      <c r="EO239" t="s">
        <v>193</v>
      </c>
      <c r="EP239" t="s">
        <v>193</v>
      </c>
      <c r="EQ239" t="s">
        <v>193</v>
      </c>
      <c r="ER239" t="s">
        <v>193</v>
      </c>
      <c r="ES239" t="s">
        <v>193</v>
      </c>
      <c r="ET239" t="s">
        <v>193</v>
      </c>
      <c r="EU239" t="s">
        <v>193</v>
      </c>
      <c r="EV239" t="s">
        <v>193</v>
      </c>
      <c r="EW239" t="s">
        <v>193</v>
      </c>
      <c r="EX239" t="s">
        <v>193</v>
      </c>
      <c r="EY239" t="s">
        <v>193</v>
      </c>
      <c r="EZ239" t="s">
        <v>193</v>
      </c>
      <c r="FA239" t="s">
        <v>193</v>
      </c>
      <c r="FB239" t="s">
        <v>193</v>
      </c>
      <c r="FC239" t="s">
        <v>193</v>
      </c>
      <c r="FD239" t="s">
        <v>193</v>
      </c>
      <c r="FE239" t="s">
        <v>193</v>
      </c>
      <c r="FF239" t="s">
        <v>193</v>
      </c>
      <c r="FG239" t="s">
        <v>193</v>
      </c>
      <c r="FH239" t="s">
        <v>193</v>
      </c>
      <c r="FI239" t="s">
        <v>193</v>
      </c>
      <c r="FJ239" t="s">
        <v>193</v>
      </c>
      <c r="FK239" t="s">
        <v>193</v>
      </c>
      <c r="FL239" t="s">
        <v>193</v>
      </c>
      <c r="FM239" t="s">
        <v>193</v>
      </c>
      <c r="FN239" t="s">
        <v>193</v>
      </c>
      <c r="FO239" t="s">
        <v>193</v>
      </c>
      <c r="FP239" t="s">
        <v>193</v>
      </c>
      <c r="FQ239" t="s">
        <v>193</v>
      </c>
      <c r="FR239" t="s">
        <v>193</v>
      </c>
      <c r="FS239" t="s">
        <v>193</v>
      </c>
      <c r="FT239" t="s">
        <v>193</v>
      </c>
      <c r="FU239" t="s">
        <v>193</v>
      </c>
      <c r="FV239" t="s">
        <v>193</v>
      </c>
      <c r="FW239" t="s">
        <v>193</v>
      </c>
      <c r="FX239" t="s">
        <v>193</v>
      </c>
      <c r="FY239" t="s">
        <v>193</v>
      </c>
      <c r="FZ239" t="s">
        <v>193</v>
      </c>
      <c r="GA239" t="s">
        <v>193</v>
      </c>
      <c r="GB239" t="s">
        <v>193</v>
      </c>
      <c r="GC239" t="s">
        <v>193</v>
      </c>
      <c r="GD239" t="s">
        <v>193</v>
      </c>
      <c r="GE239" t="s">
        <v>193</v>
      </c>
      <c r="GF239" t="s">
        <v>193</v>
      </c>
      <c r="GG239" t="s">
        <v>193</v>
      </c>
      <c r="GH239" t="s">
        <v>193</v>
      </c>
      <c r="GI239" t="s">
        <v>193</v>
      </c>
      <c r="GJ239" t="s">
        <v>193</v>
      </c>
      <c r="GK239" t="s">
        <v>193</v>
      </c>
      <c r="GL239" t="s">
        <v>193</v>
      </c>
      <c r="GM239" t="s">
        <v>193</v>
      </c>
      <c r="GN239" t="s">
        <v>193</v>
      </c>
      <c r="GO239" t="s">
        <v>193</v>
      </c>
      <c r="GP239" t="s">
        <v>193</v>
      </c>
      <c r="GQ239" t="s">
        <v>193</v>
      </c>
      <c r="GR239" t="s">
        <v>193</v>
      </c>
      <c r="GS239" t="s">
        <v>193</v>
      </c>
      <c r="GT239" t="s">
        <v>193</v>
      </c>
      <c r="GU239" t="s">
        <v>193</v>
      </c>
      <c r="GV239" t="s">
        <v>193</v>
      </c>
      <c r="GW239" t="s">
        <v>193</v>
      </c>
      <c r="GX239" t="s">
        <v>193</v>
      </c>
      <c r="GY239" t="s">
        <v>193</v>
      </c>
      <c r="GZ239" t="s">
        <v>193</v>
      </c>
      <c r="HA239" t="s">
        <v>193</v>
      </c>
      <c r="HB239" t="s">
        <v>193</v>
      </c>
      <c r="HC239" t="s">
        <v>193</v>
      </c>
      <c r="HD239" t="s">
        <v>193</v>
      </c>
      <c r="HE239" t="s">
        <v>193</v>
      </c>
      <c r="HF239" t="s">
        <v>193</v>
      </c>
      <c r="HG239" t="s">
        <v>193</v>
      </c>
      <c r="HH239" t="s">
        <v>193</v>
      </c>
      <c r="HI239" t="s">
        <v>193</v>
      </c>
      <c r="HJ239" t="s">
        <v>193</v>
      </c>
      <c r="HK239" t="s">
        <v>193</v>
      </c>
      <c r="HL239" t="s">
        <v>193</v>
      </c>
      <c r="HM239" t="s">
        <v>193</v>
      </c>
      <c r="HN239" t="s">
        <v>193</v>
      </c>
      <c r="HO239" t="s">
        <v>193</v>
      </c>
      <c r="HP239" t="s">
        <v>193</v>
      </c>
      <c r="HQ239" t="s">
        <v>193</v>
      </c>
      <c r="HR239" t="s">
        <v>193</v>
      </c>
      <c r="HS239" t="s">
        <v>193</v>
      </c>
      <c r="HT239" t="s">
        <v>193</v>
      </c>
      <c r="HU239" t="s">
        <v>193</v>
      </c>
      <c r="HV239" t="s">
        <v>193</v>
      </c>
      <c r="HW239" t="s">
        <v>193</v>
      </c>
      <c r="HX239" t="s">
        <v>193</v>
      </c>
      <c r="HY239" t="s">
        <v>193</v>
      </c>
      <c r="HZ239" t="s">
        <v>193</v>
      </c>
      <c r="IA239" t="s">
        <v>193</v>
      </c>
      <c r="IB239" t="s">
        <v>193</v>
      </c>
      <c r="IC239" t="s">
        <v>193</v>
      </c>
      <c r="ID239" t="s">
        <v>193</v>
      </c>
      <c r="IE239" t="s">
        <v>193</v>
      </c>
      <c r="IF239" t="s">
        <v>193</v>
      </c>
      <c r="IG239" t="s">
        <v>193</v>
      </c>
      <c r="IH239" t="s">
        <v>193</v>
      </c>
      <c r="II239" t="s">
        <v>193</v>
      </c>
      <c r="IJ239" t="s">
        <v>193</v>
      </c>
      <c r="IK239" t="s">
        <v>193</v>
      </c>
      <c r="IL239" t="s">
        <v>193</v>
      </c>
      <c r="IM239" t="s">
        <v>193</v>
      </c>
      <c r="IN239" t="s">
        <v>193</v>
      </c>
      <c r="IO239" t="s">
        <v>193</v>
      </c>
      <c r="IP239" t="s">
        <v>193</v>
      </c>
      <c r="IQ239" t="s">
        <v>193</v>
      </c>
      <c r="IR239" t="s">
        <v>193</v>
      </c>
      <c r="IS239" t="s">
        <v>193</v>
      </c>
      <c r="IT239" t="s">
        <v>193</v>
      </c>
      <c r="IU239" t="s">
        <v>193</v>
      </c>
      <c r="IV239" t="s">
        <v>193</v>
      </c>
      <c r="IW239" t="s">
        <v>193</v>
      </c>
      <c r="IX239" t="s">
        <v>193</v>
      </c>
      <c r="IY239" t="s">
        <v>193</v>
      </c>
      <c r="IZ239" t="s">
        <v>193</v>
      </c>
      <c r="JA239" t="s">
        <v>193</v>
      </c>
      <c r="JB239" t="s">
        <v>193</v>
      </c>
      <c r="JC239" t="s">
        <v>193</v>
      </c>
      <c r="JD239" t="s">
        <v>193</v>
      </c>
      <c r="JE239" t="s">
        <v>193</v>
      </c>
      <c r="JF239" t="s">
        <v>193</v>
      </c>
      <c r="JG239" t="s">
        <v>193</v>
      </c>
      <c r="JH239" t="s">
        <v>193</v>
      </c>
      <c r="JI239" t="s">
        <v>193</v>
      </c>
      <c r="JJ239" t="s">
        <v>193</v>
      </c>
      <c r="JK239" t="s">
        <v>193</v>
      </c>
      <c r="JL239" t="s">
        <v>193</v>
      </c>
      <c r="JM239" t="s">
        <v>193</v>
      </c>
      <c r="JN239" t="s">
        <v>193</v>
      </c>
      <c r="JO239" t="s">
        <v>193</v>
      </c>
      <c r="JP239" t="s">
        <v>193</v>
      </c>
      <c r="JQ239" t="s">
        <v>193</v>
      </c>
      <c r="JR239" t="s">
        <v>193</v>
      </c>
      <c r="JS239" t="s">
        <v>193</v>
      </c>
      <c r="JT239" t="s">
        <v>193</v>
      </c>
      <c r="JU239" t="s">
        <v>193</v>
      </c>
      <c r="JV239" t="s">
        <v>193</v>
      </c>
      <c r="JW239" t="s">
        <v>193</v>
      </c>
      <c r="JX239" t="s">
        <v>193</v>
      </c>
      <c r="JY239" t="s">
        <v>193</v>
      </c>
      <c r="JZ239" t="s">
        <v>193</v>
      </c>
      <c r="KA239" t="s">
        <v>193</v>
      </c>
      <c r="KB239" t="s">
        <v>193</v>
      </c>
      <c r="KC239" t="s">
        <v>193</v>
      </c>
      <c r="KD239" t="s">
        <v>193</v>
      </c>
      <c r="KE239" t="s">
        <v>193</v>
      </c>
      <c r="KF239" t="s">
        <v>193</v>
      </c>
      <c r="KG239" t="s">
        <v>193</v>
      </c>
      <c r="KH239" t="s">
        <v>193</v>
      </c>
      <c r="KI239" t="s">
        <v>193</v>
      </c>
      <c r="KJ239" t="s">
        <v>193</v>
      </c>
      <c r="KK239" t="s">
        <v>193</v>
      </c>
      <c r="KL239" t="s">
        <v>193</v>
      </c>
      <c r="KM239" t="s">
        <v>193</v>
      </c>
      <c r="KN239" t="s">
        <v>193</v>
      </c>
      <c r="KO239" t="s">
        <v>193</v>
      </c>
      <c r="KP239" t="s">
        <v>193</v>
      </c>
      <c r="KQ239" t="s">
        <v>193</v>
      </c>
      <c r="KR239" t="s">
        <v>193</v>
      </c>
      <c r="KS239" t="s">
        <v>193</v>
      </c>
      <c r="KT239" t="s">
        <v>193</v>
      </c>
      <c r="KU239" t="s">
        <v>193</v>
      </c>
      <c r="KV239" t="s">
        <v>193</v>
      </c>
      <c r="KW239" t="s">
        <v>193</v>
      </c>
      <c r="KX239" t="s">
        <v>193</v>
      </c>
      <c r="KY239" t="s">
        <v>193</v>
      </c>
      <c r="KZ239" t="s">
        <v>193</v>
      </c>
      <c r="LA239" t="s">
        <v>193</v>
      </c>
      <c r="LB239" t="s">
        <v>193</v>
      </c>
      <c r="LC239" t="s">
        <v>193</v>
      </c>
      <c r="LD239" t="s">
        <v>193</v>
      </c>
      <c r="LE239" t="s">
        <v>193</v>
      </c>
      <c r="LF239" t="s">
        <v>193</v>
      </c>
      <c r="LG239" t="s">
        <v>193</v>
      </c>
      <c r="LH239" t="s">
        <v>193</v>
      </c>
      <c r="LI239" t="s">
        <v>193</v>
      </c>
      <c r="LJ239" t="s">
        <v>193</v>
      </c>
      <c r="LK239" t="s">
        <v>193</v>
      </c>
      <c r="LL239" t="s">
        <v>193</v>
      </c>
      <c r="LM239" t="s">
        <v>193</v>
      </c>
      <c r="LN239" t="s">
        <v>193</v>
      </c>
      <c r="LO239" t="s">
        <v>193</v>
      </c>
      <c r="LP239" t="s">
        <v>193</v>
      </c>
      <c r="LQ239" t="s">
        <v>193</v>
      </c>
      <c r="LR239" t="s">
        <v>193</v>
      </c>
      <c r="LS239" t="s">
        <v>193</v>
      </c>
      <c r="LT239" t="s">
        <v>193</v>
      </c>
      <c r="LU239" t="s">
        <v>193</v>
      </c>
      <c r="LV239" t="s">
        <v>193</v>
      </c>
      <c r="LW239" t="s">
        <v>193</v>
      </c>
      <c r="LX239" t="s">
        <v>193</v>
      </c>
      <c r="LY239" t="s">
        <v>193</v>
      </c>
      <c r="LZ239" t="s">
        <v>193</v>
      </c>
      <c r="MA239" t="s">
        <v>193</v>
      </c>
      <c r="MB239" t="s">
        <v>193</v>
      </c>
      <c r="MC239" t="s">
        <v>193</v>
      </c>
      <c r="MD239" t="s">
        <v>193</v>
      </c>
      <c r="ME239" t="s">
        <v>193</v>
      </c>
      <c r="MF239" t="s">
        <v>193</v>
      </c>
      <c r="MG239" t="s">
        <v>193</v>
      </c>
      <c r="MH239" t="s">
        <v>193</v>
      </c>
      <c r="MI239" t="s">
        <v>193</v>
      </c>
      <c r="MJ239" t="s">
        <v>193</v>
      </c>
      <c r="MK239" t="s">
        <v>193</v>
      </c>
      <c r="ML239" t="s">
        <v>193</v>
      </c>
      <c r="MM239" t="s">
        <v>193</v>
      </c>
      <c r="MN239" t="s">
        <v>193</v>
      </c>
      <c r="MO239" t="s">
        <v>193</v>
      </c>
      <c r="MP239" t="s">
        <v>193</v>
      </c>
      <c r="MQ239" t="s">
        <v>193</v>
      </c>
      <c r="MR239" t="s">
        <v>193</v>
      </c>
      <c r="MS239" t="s">
        <v>193</v>
      </c>
      <c r="MT239" t="s">
        <v>193</v>
      </c>
      <c r="MU239" t="s">
        <v>193</v>
      </c>
      <c r="MV239" t="s">
        <v>193</v>
      </c>
      <c r="MW239" t="s">
        <v>193</v>
      </c>
      <c r="MX239" t="s">
        <v>193</v>
      </c>
      <c r="MY239" t="s">
        <v>193</v>
      </c>
      <c r="MZ239" t="s">
        <v>193</v>
      </c>
      <c r="NA239" t="s">
        <v>193</v>
      </c>
      <c r="NB239" t="s">
        <v>193</v>
      </c>
      <c r="NC239">
        <v>196282662</v>
      </c>
      <c r="ND239" t="s">
        <v>3757</v>
      </c>
      <c r="NE239" t="s">
        <v>4646</v>
      </c>
      <c r="NF239" t="s">
        <v>193</v>
      </c>
      <c r="NG239" t="s">
        <v>699</v>
      </c>
      <c r="NH239" t="s">
        <v>700</v>
      </c>
      <c r="NI239" t="s">
        <v>611</v>
      </c>
      <c r="NJ239" t="s">
        <v>193</v>
      </c>
      <c r="NK239">
        <v>38</v>
      </c>
    </row>
    <row r="240" spans="1:375" x14ac:dyDescent="0.35">
      <c r="A240" t="s">
        <v>4647</v>
      </c>
      <c r="B240" t="s">
        <v>4648</v>
      </c>
      <c r="C240" t="s">
        <v>3571</v>
      </c>
      <c r="D240" t="s">
        <v>3870</v>
      </c>
      <c r="E240" t="s">
        <v>193</v>
      </c>
      <c r="F240" t="s">
        <v>193</v>
      </c>
      <c r="G240" t="s">
        <v>193</v>
      </c>
      <c r="H240" t="s">
        <v>3571</v>
      </c>
      <c r="I240" t="s">
        <v>836</v>
      </c>
      <c r="J240" t="s">
        <v>193</v>
      </c>
      <c r="K240" t="s">
        <v>837</v>
      </c>
      <c r="L240" t="s">
        <v>836</v>
      </c>
      <c r="M240" t="s">
        <v>836</v>
      </c>
      <c r="N240" t="s">
        <v>3743</v>
      </c>
      <c r="O240" t="s">
        <v>193</v>
      </c>
      <c r="P240" t="s">
        <v>4617</v>
      </c>
      <c r="Q240" t="s">
        <v>3743</v>
      </c>
      <c r="R240" t="s">
        <v>3743</v>
      </c>
      <c r="S240" t="s">
        <v>176</v>
      </c>
      <c r="T240" t="s">
        <v>224</v>
      </c>
      <c r="U240" t="s">
        <v>212</v>
      </c>
      <c r="V240" t="s">
        <v>224</v>
      </c>
      <c r="W240" t="s">
        <v>246</v>
      </c>
      <c r="X240" t="s">
        <v>245</v>
      </c>
      <c r="Y240" t="s">
        <v>246</v>
      </c>
      <c r="Z240" t="s">
        <v>838</v>
      </c>
      <c r="AA240" t="s">
        <v>193</v>
      </c>
      <c r="AB240" t="s">
        <v>839</v>
      </c>
      <c r="AC240" t="s">
        <v>838</v>
      </c>
      <c r="AD240" t="s">
        <v>838</v>
      </c>
      <c r="AE240" t="s">
        <v>840</v>
      </c>
      <c r="AF240" t="s">
        <v>193</v>
      </c>
      <c r="AG240" t="s">
        <v>841</v>
      </c>
      <c r="AH240" t="s">
        <v>840</v>
      </c>
      <c r="AI240" t="s">
        <v>840</v>
      </c>
      <c r="AJ240" t="s">
        <v>489</v>
      </c>
      <c r="AK240" t="s">
        <v>490</v>
      </c>
      <c r="AL240" t="s">
        <v>109</v>
      </c>
      <c r="AM240" t="s">
        <v>193</v>
      </c>
      <c r="AN240" t="s">
        <v>114</v>
      </c>
      <c r="AO240" t="s">
        <v>193</v>
      </c>
      <c r="AP240" t="s">
        <v>491</v>
      </c>
      <c r="AQ240" t="s">
        <v>193</v>
      </c>
      <c r="AR240" t="s">
        <v>193</v>
      </c>
      <c r="AS240" t="s">
        <v>193</v>
      </c>
      <c r="AT240" t="s">
        <v>193</v>
      </c>
      <c r="AU240" t="s">
        <v>193</v>
      </c>
      <c r="AV240" t="s">
        <v>193</v>
      </c>
      <c r="AW240" t="s">
        <v>193</v>
      </c>
      <c r="AX240" t="s">
        <v>193</v>
      </c>
      <c r="AY240" t="s">
        <v>193</v>
      </c>
      <c r="AZ240" t="s">
        <v>193</v>
      </c>
      <c r="BA240" t="s">
        <v>193</v>
      </c>
      <c r="BB240" t="s">
        <v>193</v>
      </c>
      <c r="BC240" t="s">
        <v>193</v>
      </c>
      <c r="BD240" t="s">
        <v>193</v>
      </c>
      <c r="BE240" t="s">
        <v>193</v>
      </c>
      <c r="BF240" t="s">
        <v>193</v>
      </c>
      <c r="BG240" t="s">
        <v>193</v>
      </c>
      <c r="BH240" t="s">
        <v>193</v>
      </c>
      <c r="BI240" t="s">
        <v>193</v>
      </c>
      <c r="BJ240" t="s">
        <v>193</v>
      </c>
      <c r="BK240" t="s">
        <v>193</v>
      </c>
      <c r="BL240" t="s">
        <v>193</v>
      </c>
      <c r="BM240" t="s">
        <v>193</v>
      </c>
      <c r="BN240" t="s">
        <v>193</v>
      </c>
      <c r="BO240" t="s">
        <v>193</v>
      </c>
      <c r="BP240" t="s">
        <v>193</v>
      </c>
      <c r="BQ240" t="s">
        <v>193</v>
      </c>
      <c r="BR240" t="s">
        <v>193</v>
      </c>
      <c r="BS240" t="s">
        <v>193</v>
      </c>
      <c r="BT240" t="s">
        <v>193</v>
      </c>
      <c r="BU240" t="s">
        <v>193</v>
      </c>
      <c r="BV240" t="s">
        <v>193</v>
      </c>
      <c r="BW240" t="s">
        <v>193</v>
      </c>
      <c r="BX240" t="s">
        <v>193</v>
      </c>
      <c r="BY240" t="s">
        <v>193</v>
      </c>
      <c r="BZ240" t="s">
        <v>193</v>
      </c>
      <c r="CA240" t="s">
        <v>193</v>
      </c>
      <c r="CB240" t="s">
        <v>193</v>
      </c>
      <c r="CC240" t="s">
        <v>193</v>
      </c>
      <c r="CD240" t="s">
        <v>193</v>
      </c>
      <c r="CE240" t="s">
        <v>193</v>
      </c>
      <c r="CF240" t="s">
        <v>193</v>
      </c>
      <c r="CG240" t="s">
        <v>193</v>
      </c>
      <c r="CH240" t="s">
        <v>193</v>
      </c>
      <c r="CI240" t="s">
        <v>193</v>
      </c>
      <c r="CJ240" t="s">
        <v>193</v>
      </c>
      <c r="CK240" t="s">
        <v>193</v>
      </c>
      <c r="CL240" t="s">
        <v>193</v>
      </c>
      <c r="CM240" t="s">
        <v>193</v>
      </c>
      <c r="CN240" t="s">
        <v>193</v>
      </c>
      <c r="CO240" t="s">
        <v>193</v>
      </c>
      <c r="CP240" t="s">
        <v>193</v>
      </c>
      <c r="CQ240" t="s">
        <v>193</v>
      </c>
      <c r="CR240" t="s">
        <v>193</v>
      </c>
      <c r="CS240" t="s">
        <v>193</v>
      </c>
      <c r="CT240" t="s">
        <v>193</v>
      </c>
      <c r="CU240" t="s">
        <v>193</v>
      </c>
      <c r="CV240" t="s">
        <v>193</v>
      </c>
      <c r="CW240" t="s">
        <v>193</v>
      </c>
      <c r="CX240" t="s">
        <v>193</v>
      </c>
      <c r="CY240" t="s">
        <v>193</v>
      </c>
      <c r="CZ240" t="s">
        <v>193</v>
      </c>
      <c r="DA240" t="s">
        <v>193</v>
      </c>
      <c r="DB240" t="s">
        <v>193</v>
      </c>
      <c r="DC240" t="s">
        <v>193</v>
      </c>
      <c r="DD240" t="s">
        <v>193</v>
      </c>
      <c r="DE240" t="s">
        <v>193</v>
      </c>
      <c r="DF240" t="s">
        <v>193</v>
      </c>
      <c r="DG240" t="s">
        <v>193</v>
      </c>
      <c r="DH240" t="s">
        <v>193</v>
      </c>
      <c r="DI240" t="s">
        <v>193</v>
      </c>
      <c r="DJ240" t="s">
        <v>193</v>
      </c>
      <c r="DK240" t="s">
        <v>193</v>
      </c>
      <c r="DL240" t="s">
        <v>193</v>
      </c>
      <c r="DM240" t="s">
        <v>193</v>
      </c>
      <c r="DN240" t="s">
        <v>193</v>
      </c>
      <c r="DO240" t="s">
        <v>193</v>
      </c>
      <c r="DP240" t="s">
        <v>193</v>
      </c>
      <c r="DQ240" t="s">
        <v>193</v>
      </c>
      <c r="DR240" t="s">
        <v>193</v>
      </c>
      <c r="DS240" t="s">
        <v>193</v>
      </c>
      <c r="DT240" t="s">
        <v>193</v>
      </c>
      <c r="DU240" t="s">
        <v>193</v>
      </c>
      <c r="DV240" t="s">
        <v>193</v>
      </c>
      <c r="DW240" t="s">
        <v>193</v>
      </c>
      <c r="DX240" t="s">
        <v>193</v>
      </c>
      <c r="DY240" t="s">
        <v>193</v>
      </c>
      <c r="DZ240" t="s">
        <v>193</v>
      </c>
      <c r="EA240" t="s">
        <v>193</v>
      </c>
      <c r="EB240" t="s">
        <v>193</v>
      </c>
      <c r="EC240" t="s">
        <v>193</v>
      </c>
      <c r="ED240" t="s">
        <v>193</v>
      </c>
      <c r="EE240" t="s">
        <v>193</v>
      </c>
      <c r="EF240" t="s">
        <v>193</v>
      </c>
      <c r="EG240" t="s">
        <v>193</v>
      </c>
      <c r="EH240" t="s">
        <v>193</v>
      </c>
      <c r="EI240" t="s">
        <v>193</v>
      </c>
      <c r="EJ240" t="s">
        <v>193</v>
      </c>
      <c r="EK240" t="s">
        <v>193</v>
      </c>
      <c r="EL240" t="s">
        <v>193</v>
      </c>
      <c r="EM240" t="s">
        <v>193</v>
      </c>
      <c r="EN240" t="s">
        <v>193</v>
      </c>
      <c r="EO240" t="s">
        <v>193</v>
      </c>
      <c r="EP240" t="s">
        <v>193</v>
      </c>
      <c r="EQ240" t="s">
        <v>193</v>
      </c>
      <c r="ER240" t="s">
        <v>193</v>
      </c>
      <c r="ES240" t="s">
        <v>193</v>
      </c>
      <c r="ET240" t="s">
        <v>193</v>
      </c>
      <c r="EU240" t="s">
        <v>193</v>
      </c>
      <c r="EV240" t="s">
        <v>193</v>
      </c>
      <c r="EW240" t="s">
        <v>193</v>
      </c>
      <c r="EX240" t="s">
        <v>193</v>
      </c>
      <c r="EY240" t="s">
        <v>193</v>
      </c>
      <c r="EZ240" t="s">
        <v>193</v>
      </c>
      <c r="FA240" t="s">
        <v>193</v>
      </c>
      <c r="FB240" t="s">
        <v>193</v>
      </c>
      <c r="FC240" t="s">
        <v>193</v>
      </c>
      <c r="FD240" t="s">
        <v>193</v>
      </c>
      <c r="FE240" t="s">
        <v>193</v>
      </c>
      <c r="FF240" t="s">
        <v>193</v>
      </c>
      <c r="FG240" t="s">
        <v>193</v>
      </c>
      <c r="FH240" t="s">
        <v>193</v>
      </c>
      <c r="FI240" t="s">
        <v>193</v>
      </c>
      <c r="FJ240" t="s">
        <v>193</v>
      </c>
      <c r="FK240" t="s">
        <v>193</v>
      </c>
      <c r="FL240" t="s">
        <v>193</v>
      </c>
      <c r="FM240" t="s">
        <v>193</v>
      </c>
      <c r="FN240" t="s">
        <v>193</v>
      </c>
      <c r="FO240" t="s">
        <v>193</v>
      </c>
      <c r="FP240" t="s">
        <v>193</v>
      </c>
      <c r="FQ240" t="s">
        <v>193</v>
      </c>
      <c r="FR240" t="s">
        <v>193</v>
      </c>
      <c r="FS240" t="s">
        <v>193</v>
      </c>
      <c r="FT240" t="s">
        <v>193</v>
      </c>
      <c r="FU240" t="s">
        <v>193</v>
      </c>
      <c r="FV240" t="s">
        <v>193</v>
      </c>
      <c r="FW240" t="s">
        <v>193</v>
      </c>
      <c r="FX240" t="s">
        <v>193</v>
      </c>
      <c r="FY240" t="s">
        <v>193</v>
      </c>
      <c r="FZ240" t="s">
        <v>193</v>
      </c>
      <c r="GA240" t="s">
        <v>193</v>
      </c>
      <c r="GB240" t="s">
        <v>193</v>
      </c>
      <c r="GC240" t="s">
        <v>193</v>
      </c>
      <c r="GD240" t="s">
        <v>193</v>
      </c>
      <c r="GE240" t="s">
        <v>193</v>
      </c>
      <c r="GF240" t="s">
        <v>193</v>
      </c>
      <c r="GG240" t="s">
        <v>193</v>
      </c>
      <c r="GH240" t="s">
        <v>193</v>
      </c>
      <c r="GI240" t="s">
        <v>193</v>
      </c>
      <c r="GJ240" t="s">
        <v>193</v>
      </c>
      <c r="GK240" t="s">
        <v>193</v>
      </c>
      <c r="GL240" t="s">
        <v>193</v>
      </c>
      <c r="GM240" t="s">
        <v>193</v>
      </c>
      <c r="GN240" t="s">
        <v>193</v>
      </c>
      <c r="GO240" t="s">
        <v>193</v>
      </c>
      <c r="GP240" t="s">
        <v>193</v>
      </c>
      <c r="GQ240" t="s">
        <v>193</v>
      </c>
      <c r="GR240" t="s">
        <v>193</v>
      </c>
      <c r="GS240" t="s">
        <v>193</v>
      </c>
      <c r="GT240" t="s">
        <v>193</v>
      </c>
      <c r="GU240" t="s">
        <v>193</v>
      </c>
      <c r="GV240" t="s">
        <v>193</v>
      </c>
      <c r="GW240" t="s">
        <v>193</v>
      </c>
      <c r="GX240" t="s">
        <v>193</v>
      </c>
      <c r="GY240" t="s">
        <v>193</v>
      </c>
      <c r="GZ240" t="s">
        <v>193</v>
      </c>
      <c r="HA240" t="s">
        <v>193</v>
      </c>
      <c r="HB240" t="s">
        <v>193</v>
      </c>
      <c r="HC240" t="s">
        <v>193</v>
      </c>
      <c r="HD240" t="s">
        <v>193</v>
      </c>
      <c r="HE240" t="s">
        <v>193</v>
      </c>
      <c r="HF240" t="s">
        <v>193</v>
      </c>
      <c r="HG240" t="s">
        <v>193</v>
      </c>
      <c r="HH240" t="s">
        <v>193</v>
      </c>
      <c r="HI240" t="s">
        <v>193</v>
      </c>
      <c r="HJ240" t="s">
        <v>193</v>
      </c>
      <c r="HK240" t="s">
        <v>193</v>
      </c>
      <c r="HL240" t="s">
        <v>193</v>
      </c>
      <c r="HM240" t="s">
        <v>193</v>
      </c>
      <c r="HN240" t="s">
        <v>193</v>
      </c>
      <c r="HO240" t="s">
        <v>193</v>
      </c>
      <c r="HP240" t="s">
        <v>193</v>
      </c>
      <c r="HQ240" t="s">
        <v>193</v>
      </c>
      <c r="HR240" t="s">
        <v>193</v>
      </c>
      <c r="HS240" t="s">
        <v>193</v>
      </c>
      <c r="HT240" t="s">
        <v>193</v>
      </c>
      <c r="HU240" t="s">
        <v>193</v>
      </c>
      <c r="HV240" t="s">
        <v>193</v>
      </c>
      <c r="HW240" t="s">
        <v>193</v>
      </c>
      <c r="HX240" t="s">
        <v>193</v>
      </c>
      <c r="HY240" t="s">
        <v>193</v>
      </c>
      <c r="HZ240" t="s">
        <v>193</v>
      </c>
      <c r="IA240" t="s">
        <v>193</v>
      </c>
      <c r="IB240" t="s">
        <v>193</v>
      </c>
      <c r="IC240" t="s">
        <v>193</v>
      </c>
      <c r="ID240" t="s">
        <v>193</v>
      </c>
      <c r="IE240" t="s">
        <v>193</v>
      </c>
      <c r="IF240" t="s">
        <v>193</v>
      </c>
      <c r="IG240" t="s">
        <v>193</v>
      </c>
      <c r="IH240" t="s">
        <v>193</v>
      </c>
      <c r="II240" t="s">
        <v>193</v>
      </c>
      <c r="IJ240" t="s">
        <v>193</v>
      </c>
      <c r="IK240" t="s">
        <v>193</v>
      </c>
      <c r="IL240" t="s">
        <v>193</v>
      </c>
      <c r="IM240" t="s">
        <v>193</v>
      </c>
      <c r="IN240" t="s">
        <v>193</v>
      </c>
      <c r="IO240" t="s">
        <v>193</v>
      </c>
      <c r="IP240" t="s">
        <v>193</v>
      </c>
      <c r="IQ240" t="s">
        <v>193</v>
      </c>
      <c r="IR240" t="s">
        <v>193</v>
      </c>
      <c r="IS240" t="s">
        <v>193</v>
      </c>
      <c r="IT240" t="s">
        <v>193</v>
      </c>
      <c r="IU240" t="s">
        <v>193</v>
      </c>
      <c r="IV240" t="s">
        <v>193</v>
      </c>
      <c r="IW240" t="s">
        <v>193</v>
      </c>
      <c r="IX240" t="s">
        <v>193</v>
      </c>
      <c r="IY240" t="s">
        <v>193</v>
      </c>
      <c r="IZ240" t="s">
        <v>193</v>
      </c>
      <c r="JA240" t="s">
        <v>193</v>
      </c>
      <c r="JB240" t="s">
        <v>193</v>
      </c>
      <c r="JC240" t="s">
        <v>193</v>
      </c>
      <c r="JD240" t="s">
        <v>193</v>
      </c>
      <c r="JE240" t="s">
        <v>193</v>
      </c>
      <c r="JF240" t="s">
        <v>193</v>
      </c>
      <c r="JG240" t="s">
        <v>193</v>
      </c>
      <c r="JH240" t="s">
        <v>193</v>
      </c>
      <c r="JI240" t="s">
        <v>193</v>
      </c>
      <c r="JJ240" t="s">
        <v>193</v>
      </c>
      <c r="JK240" t="s">
        <v>193</v>
      </c>
      <c r="JL240" t="s">
        <v>193</v>
      </c>
      <c r="JM240" t="s">
        <v>193</v>
      </c>
      <c r="JN240" t="s">
        <v>193</v>
      </c>
      <c r="JO240" t="s">
        <v>193</v>
      </c>
      <c r="JP240" t="s">
        <v>193</v>
      </c>
      <c r="JQ240" t="s">
        <v>193</v>
      </c>
      <c r="JR240" t="s">
        <v>193</v>
      </c>
      <c r="JS240" t="s">
        <v>193</v>
      </c>
      <c r="JT240" t="s">
        <v>193</v>
      </c>
      <c r="JU240" t="s">
        <v>193</v>
      </c>
      <c r="JV240" t="s">
        <v>193</v>
      </c>
      <c r="JW240" t="s">
        <v>193</v>
      </c>
      <c r="JX240" t="s">
        <v>193</v>
      </c>
      <c r="JY240" t="s">
        <v>193</v>
      </c>
      <c r="JZ240" t="s">
        <v>193</v>
      </c>
      <c r="KA240" t="s">
        <v>193</v>
      </c>
      <c r="KB240" t="s">
        <v>193</v>
      </c>
      <c r="KC240" t="s">
        <v>193</v>
      </c>
      <c r="KD240" t="s">
        <v>193</v>
      </c>
      <c r="KE240" t="s">
        <v>193</v>
      </c>
      <c r="KF240" t="s">
        <v>193</v>
      </c>
      <c r="KG240" t="s">
        <v>193</v>
      </c>
      <c r="KH240" t="s">
        <v>193</v>
      </c>
      <c r="KI240" t="s">
        <v>193</v>
      </c>
      <c r="KJ240" t="s">
        <v>193</v>
      </c>
      <c r="KK240" t="s">
        <v>193</v>
      </c>
      <c r="KL240" t="s">
        <v>193</v>
      </c>
      <c r="KM240" t="s">
        <v>193</v>
      </c>
      <c r="KN240" t="s">
        <v>193</v>
      </c>
      <c r="KO240" t="s">
        <v>193</v>
      </c>
      <c r="KP240" t="s">
        <v>193</v>
      </c>
      <c r="KQ240" t="s">
        <v>193</v>
      </c>
      <c r="KR240" t="s">
        <v>193</v>
      </c>
      <c r="KS240" t="s">
        <v>193</v>
      </c>
      <c r="KT240" t="s">
        <v>193</v>
      </c>
      <c r="KU240" t="s">
        <v>193</v>
      </c>
      <c r="KV240" t="s">
        <v>193</v>
      </c>
      <c r="KW240" t="s">
        <v>193</v>
      </c>
      <c r="KX240" t="s">
        <v>193</v>
      </c>
      <c r="KY240" t="s">
        <v>193</v>
      </c>
      <c r="KZ240" t="s">
        <v>193</v>
      </c>
      <c r="LA240" t="s">
        <v>193</v>
      </c>
      <c r="LB240" t="s">
        <v>193</v>
      </c>
      <c r="LC240" t="s">
        <v>193</v>
      </c>
      <c r="LD240" t="s">
        <v>193</v>
      </c>
      <c r="LE240" t="s">
        <v>193</v>
      </c>
      <c r="LF240" t="s">
        <v>193</v>
      </c>
      <c r="LG240" t="s">
        <v>193</v>
      </c>
      <c r="LH240" t="s">
        <v>193</v>
      </c>
      <c r="LI240" t="s">
        <v>193</v>
      </c>
      <c r="LJ240" t="s">
        <v>193</v>
      </c>
      <c r="LK240" t="s">
        <v>193</v>
      </c>
      <c r="LL240" t="s">
        <v>193</v>
      </c>
      <c r="LM240" t="s">
        <v>193</v>
      </c>
      <c r="LN240" t="s">
        <v>193</v>
      </c>
      <c r="LO240" t="s">
        <v>193</v>
      </c>
      <c r="LP240" t="s">
        <v>193</v>
      </c>
      <c r="LQ240" t="s">
        <v>193</v>
      </c>
      <c r="LR240" t="s">
        <v>193</v>
      </c>
      <c r="LS240" t="s">
        <v>193</v>
      </c>
      <c r="LT240" t="s">
        <v>193</v>
      </c>
      <c r="LU240" t="s">
        <v>193</v>
      </c>
      <c r="LV240" t="s">
        <v>193</v>
      </c>
      <c r="LW240" t="s">
        <v>193</v>
      </c>
      <c r="LX240" t="s">
        <v>193</v>
      </c>
      <c r="LY240" t="s">
        <v>193</v>
      </c>
      <c r="LZ240" t="s">
        <v>193</v>
      </c>
      <c r="MA240" t="s">
        <v>193</v>
      </c>
      <c r="MB240" t="s">
        <v>193</v>
      </c>
      <c r="MC240" t="s">
        <v>193</v>
      </c>
      <c r="MD240" t="s">
        <v>193</v>
      </c>
      <c r="ME240" t="s">
        <v>193</v>
      </c>
      <c r="MF240" t="s">
        <v>193</v>
      </c>
      <c r="MG240" t="s">
        <v>193</v>
      </c>
      <c r="MH240" t="s">
        <v>193</v>
      </c>
      <c r="MI240" t="s">
        <v>193</v>
      </c>
      <c r="MJ240" t="s">
        <v>193</v>
      </c>
      <c r="MK240" t="s">
        <v>193</v>
      </c>
      <c r="ML240" t="s">
        <v>193</v>
      </c>
      <c r="MM240" t="s">
        <v>193</v>
      </c>
      <c r="MN240" t="s">
        <v>193</v>
      </c>
      <c r="MO240" t="s">
        <v>193</v>
      </c>
      <c r="MP240" t="s">
        <v>193</v>
      </c>
      <c r="MQ240" t="s">
        <v>193</v>
      </c>
      <c r="MR240" t="s">
        <v>193</v>
      </c>
      <c r="MS240" t="s">
        <v>193</v>
      </c>
      <c r="MT240" t="s">
        <v>193</v>
      </c>
      <c r="MU240" t="s">
        <v>193</v>
      </c>
      <c r="MV240" t="s">
        <v>193</v>
      </c>
      <c r="MW240" t="s">
        <v>193</v>
      </c>
      <c r="MX240" t="s">
        <v>193</v>
      </c>
      <c r="MY240" t="s">
        <v>193</v>
      </c>
      <c r="MZ240" t="s">
        <v>193</v>
      </c>
      <c r="NA240" t="s">
        <v>193</v>
      </c>
      <c r="NB240" t="s">
        <v>193</v>
      </c>
      <c r="NC240">
        <v>196282670</v>
      </c>
      <c r="ND240" t="s">
        <v>3758</v>
      </c>
      <c r="NE240" t="s">
        <v>4649</v>
      </c>
      <c r="NF240" t="s">
        <v>193</v>
      </c>
      <c r="NG240" t="s">
        <v>699</v>
      </c>
      <c r="NH240" t="s">
        <v>700</v>
      </c>
      <c r="NI240" t="s">
        <v>611</v>
      </c>
      <c r="NJ240" t="s">
        <v>193</v>
      </c>
      <c r="NK240">
        <v>39</v>
      </c>
    </row>
    <row r="241" spans="1:375" x14ac:dyDescent="0.35">
      <c r="A241" t="s">
        <v>4650</v>
      </c>
      <c r="B241" t="s">
        <v>4651</v>
      </c>
      <c r="C241" t="s">
        <v>3571</v>
      </c>
      <c r="D241" t="s">
        <v>3870</v>
      </c>
      <c r="E241" t="s">
        <v>193</v>
      </c>
      <c r="F241" t="s">
        <v>193</v>
      </c>
      <c r="G241">
        <v>0</v>
      </c>
      <c r="H241" t="s">
        <v>3571</v>
      </c>
      <c r="I241" t="s">
        <v>617</v>
      </c>
      <c r="J241" t="s">
        <v>193</v>
      </c>
      <c r="K241" t="s">
        <v>618</v>
      </c>
      <c r="L241" t="s">
        <v>617</v>
      </c>
      <c r="M241" t="s">
        <v>617</v>
      </c>
      <c r="N241" t="s">
        <v>624</v>
      </c>
      <c r="O241" t="s">
        <v>193</v>
      </c>
      <c r="P241" t="s">
        <v>662</v>
      </c>
      <c r="Q241" t="s">
        <v>624</v>
      </c>
      <c r="R241" t="s">
        <v>624</v>
      </c>
      <c r="S241" t="s">
        <v>500</v>
      </c>
      <c r="T241" t="s">
        <v>219</v>
      </c>
      <c r="U241" t="s">
        <v>209</v>
      </c>
      <c r="V241" t="s">
        <v>219</v>
      </c>
      <c r="W241" t="s">
        <v>231</v>
      </c>
      <c r="X241" t="s">
        <v>230</v>
      </c>
      <c r="Y241" t="s">
        <v>231</v>
      </c>
      <c r="Z241" t="s">
        <v>3760</v>
      </c>
      <c r="AA241" t="s">
        <v>193</v>
      </c>
      <c r="AB241" t="s">
        <v>706</v>
      </c>
      <c r="AC241" t="s">
        <v>3760</v>
      </c>
      <c r="AD241" t="s">
        <v>3760</v>
      </c>
      <c r="AE241" t="s">
        <v>630</v>
      </c>
      <c r="AF241" t="s">
        <v>193</v>
      </c>
      <c r="AG241" t="s">
        <v>631</v>
      </c>
      <c r="AH241" t="s">
        <v>630</v>
      </c>
      <c r="AI241" t="s">
        <v>630</v>
      </c>
      <c r="AJ241" t="s">
        <v>536</v>
      </c>
      <c r="AK241" t="s">
        <v>3317</v>
      </c>
      <c r="AL241" t="s">
        <v>109</v>
      </c>
      <c r="AM241" t="s">
        <v>193</v>
      </c>
      <c r="AN241" t="s">
        <v>109</v>
      </c>
      <c r="AO241" t="s">
        <v>193</v>
      </c>
      <c r="AP241" t="s">
        <v>491</v>
      </c>
      <c r="AQ241" t="s">
        <v>193</v>
      </c>
      <c r="AR241" t="s">
        <v>193</v>
      </c>
      <c r="AS241" t="s">
        <v>193</v>
      </c>
      <c r="AT241" t="s">
        <v>193</v>
      </c>
      <c r="AU241" t="s">
        <v>193</v>
      </c>
      <c r="AV241" t="s">
        <v>193</v>
      </c>
      <c r="AW241" t="s">
        <v>193</v>
      </c>
      <c r="AX241" t="s">
        <v>193</v>
      </c>
      <c r="AY241" t="s">
        <v>193</v>
      </c>
      <c r="AZ241" t="s">
        <v>193</v>
      </c>
      <c r="BA241" t="s">
        <v>193</v>
      </c>
      <c r="BB241" t="s">
        <v>193</v>
      </c>
      <c r="BC241" t="s">
        <v>193</v>
      </c>
      <c r="BD241" t="s">
        <v>193</v>
      </c>
      <c r="BE241" t="s">
        <v>193</v>
      </c>
      <c r="BF241" t="s">
        <v>193</v>
      </c>
      <c r="BG241" t="s">
        <v>193</v>
      </c>
      <c r="BH241" t="s">
        <v>193</v>
      </c>
      <c r="BI241" t="s">
        <v>193</v>
      </c>
      <c r="BJ241" t="s">
        <v>193</v>
      </c>
      <c r="BK241" t="s">
        <v>193</v>
      </c>
      <c r="BL241" t="s">
        <v>193</v>
      </c>
      <c r="BM241" t="s">
        <v>193</v>
      </c>
      <c r="BN241" t="s">
        <v>193</v>
      </c>
      <c r="BO241" t="s">
        <v>193</v>
      </c>
      <c r="BP241" t="s">
        <v>193</v>
      </c>
      <c r="BQ241" t="s">
        <v>193</v>
      </c>
      <c r="BR241" t="s">
        <v>193</v>
      </c>
      <c r="BS241" t="s">
        <v>193</v>
      </c>
      <c r="BT241" t="s">
        <v>193</v>
      </c>
      <c r="BU241" t="s">
        <v>193</v>
      </c>
      <c r="BV241" t="s">
        <v>193</v>
      </c>
      <c r="BW241" t="s">
        <v>193</v>
      </c>
      <c r="BX241" t="s">
        <v>193</v>
      </c>
      <c r="BY241" t="s">
        <v>193</v>
      </c>
      <c r="BZ241" t="s">
        <v>193</v>
      </c>
      <c r="CA241" t="s">
        <v>193</v>
      </c>
      <c r="CB241" t="s">
        <v>193</v>
      </c>
      <c r="CC241" t="s">
        <v>193</v>
      </c>
      <c r="CD241" t="s">
        <v>193</v>
      </c>
      <c r="CE241" t="s">
        <v>193</v>
      </c>
      <c r="CF241" t="s">
        <v>193</v>
      </c>
      <c r="CG241" t="s">
        <v>193</v>
      </c>
      <c r="CH241" t="s">
        <v>193</v>
      </c>
      <c r="CI241" t="s">
        <v>193</v>
      </c>
      <c r="CJ241" t="s">
        <v>193</v>
      </c>
      <c r="CK241" t="s">
        <v>193</v>
      </c>
      <c r="CL241" t="s">
        <v>193</v>
      </c>
      <c r="CM241" t="s">
        <v>193</v>
      </c>
      <c r="CN241" t="s">
        <v>193</v>
      </c>
      <c r="CO241" t="s">
        <v>193</v>
      </c>
      <c r="CP241" t="s">
        <v>193</v>
      </c>
      <c r="CQ241" t="s">
        <v>193</v>
      </c>
      <c r="CR241" t="s">
        <v>193</v>
      </c>
      <c r="CS241" t="s">
        <v>193</v>
      </c>
      <c r="CT241" t="s">
        <v>193</v>
      </c>
      <c r="CU241" t="s">
        <v>193</v>
      </c>
      <c r="CV241" t="s">
        <v>193</v>
      </c>
      <c r="CW241" t="s">
        <v>193</v>
      </c>
      <c r="CX241" t="s">
        <v>193</v>
      </c>
      <c r="CY241" t="s">
        <v>193</v>
      </c>
      <c r="CZ241" t="s">
        <v>193</v>
      </c>
      <c r="DA241" t="s">
        <v>193</v>
      </c>
      <c r="DB241" t="s">
        <v>193</v>
      </c>
      <c r="DC241" t="s">
        <v>193</v>
      </c>
      <c r="DD241" t="s">
        <v>193</v>
      </c>
      <c r="DE241" t="s">
        <v>193</v>
      </c>
      <c r="DF241" t="s">
        <v>193</v>
      </c>
      <c r="DG241" t="s">
        <v>193</v>
      </c>
      <c r="DH241" t="s">
        <v>193</v>
      </c>
      <c r="DI241" t="s">
        <v>193</v>
      </c>
      <c r="DJ241" t="s">
        <v>193</v>
      </c>
      <c r="DK241" t="s">
        <v>193</v>
      </c>
      <c r="DL241" t="s">
        <v>193</v>
      </c>
      <c r="DM241" t="s">
        <v>193</v>
      </c>
      <c r="DN241" t="s">
        <v>193</v>
      </c>
      <c r="DO241" t="s">
        <v>193</v>
      </c>
      <c r="DP241" t="s">
        <v>193</v>
      </c>
      <c r="DQ241" t="s">
        <v>193</v>
      </c>
      <c r="DR241" t="s">
        <v>193</v>
      </c>
      <c r="DS241" t="s">
        <v>193</v>
      </c>
      <c r="DT241" t="s">
        <v>193</v>
      </c>
      <c r="DU241" t="s">
        <v>193</v>
      </c>
      <c r="DV241" t="s">
        <v>193</v>
      </c>
      <c r="DW241" t="s">
        <v>193</v>
      </c>
      <c r="DX241" t="s">
        <v>193</v>
      </c>
      <c r="DY241" t="s">
        <v>193</v>
      </c>
      <c r="DZ241" t="s">
        <v>193</v>
      </c>
      <c r="EA241" t="s">
        <v>193</v>
      </c>
      <c r="EB241" t="s">
        <v>193</v>
      </c>
      <c r="EC241" t="s">
        <v>193</v>
      </c>
      <c r="ED241" t="s">
        <v>193</v>
      </c>
      <c r="EE241" t="s">
        <v>193</v>
      </c>
      <c r="EF241" t="s">
        <v>193</v>
      </c>
      <c r="EG241" t="s">
        <v>193</v>
      </c>
      <c r="EH241" t="s">
        <v>193</v>
      </c>
      <c r="EI241" t="s">
        <v>193</v>
      </c>
      <c r="EJ241" t="s">
        <v>193</v>
      </c>
      <c r="EK241" t="s">
        <v>193</v>
      </c>
      <c r="EL241" t="s">
        <v>193</v>
      </c>
      <c r="EM241" t="s">
        <v>193</v>
      </c>
      <c r="EN241" t="s">
        <v>193</v>
      </c>
      <c r="EO241" t="s">
        <v>193</v>
      </c>
      <c r="EP241" t="s">
        <v>193</v>
      </c>
      <c r="EQ241" t="s">
        <v>193</v>
      </c>
      <c r="ER241" t="s">
        <v>193</v>
      </c>
      <c r="ES241" t="s">
        <v>193</v>
      </c>
      <c r="ET241" t="s">
        <v>193</v>
      </c>
      <c r="EU241" t="s">
        <v>193</v>
      </c>
      <c r="EV241" t="s">
        <v>193</v>
      </c>
      <c r="EW241" t="s">
        <v>193</v>
      </c>
      <c r="EX241" t="s">
        <v>193</v>
      </c>
      <c r="EY241" t="s">
        <v>193</v>
      </c>
      <c r="EZ241" t="s">
        <v>193</v>
      </c>
      <c r="FA241" t="s">
        <v>193</v>
      </c>
      <c r="FB241" t="s">
        <v>193</v>
      </c>
      <c r="FC241" t="s">
        <v>193</v>
      </c>
      <c r="FD241" t="s">
        <v>193</v>
      </c>
      <c r="FE241" t="s">
        <v>193</v>
      </c>
      <c r="FF241" t="s">
        <v>193</v>
      </c>
      <c r="FG241" t="s">
        <v>193</v>
      </c>
      <c r="FH241" t="s">
        <v>193</v>
      </c>
      <c r="FI241" t="s">
        <v>193</v>
      </c>
      <c r="FJ241" t="s">
        <v>193</v>
      </c>
      <c r="FK241" t="s">
        <v>193</v>
      </c>
      <c r="FL241" t="s">
        <v>193</v>
      </c>
      <c r="FM241" t="s">
        <v>193</v>
      </c>
      <c r="FN241" t="s">
        <v>193</v>
      </c>
      <c r="FO241" t="s">
        <v>193</v>
      </c>
      <c r="FP241" t="s">
        <v>193</v>
      </c>
      <c r="FQ241" t="s">
        <v>193</v>
      </c>
      <c r="FR241" t="s">
        <v>193</v>
      </c>
      <c r="FS241" t="s">
        <v>193</v>
      </c>
      <c r="FT241" t="s">
        <v>193</v>
      </c>
      <c r="FU241" t="s">
        <v>193</v>
      </c>
      <c r="FV241" t="s">
        <v>193</v>
      </c>
      <c r="FW241" t="s">
        <v>193</v>
      </c>
      <c r="FX241" t="s">
        <v>193</v>
      </c>
      <c r="FY241" t="s">
        <v>193</v>
      </c>
      <c r="FZ241" t="s">
        <v>193</v>
      </c>
      <c r="GA241" t="s">
        <v>193</v>
      </c>
      <c r="GB241" t="s">
        <v>193</v>
      </c>
      <c r="GC241" t="s">
        <v>193</v>
      </c>
      <c r="GD241" t="s">
        <v>193</v>
      </c>
      <c r="GE241" t="s">
        <v>193</v>
      </c>
      <c r="GF241" t="s">
        <v>193</v>
      </c>
      <c r="GG241" t="s">
        <v>193</v>
      </c>
      <c r="GH241" t="s">
        <v>193</v>
      </c>
      <c r="GI241" t="s">
        <v>193</v>
      </c>
      <c r="GJ241" t="s">
        <v>193</v>
      </c>
      <c r="GK241" t="s">
        <v>193</v>
      </c>
      <c r="GL241" t="s">
        <v>193</v>
      </c>
      <c r="GM241" t="s">
        <v>193</v>
      </c>
      <c r="GN241" t="s">
        <v>193</v>
      </c>
      <c r="GO241" t="s">
        <v>193</v>
      </c>
      <c r="GP241" t="s">
        <v>193</v>
      </c>
      <c r="GQ241" t="s">
        <v>193</v>
      </c>
      <c r="GR241" t="s">
        <v>193</v>
      </c>
      <c r="GS241" t="s">
        <v>193</v>
      </c>
      <c r="GT241" t="s">
        <v>193</v>
      </c>
      <c r="GU241" t="s">
        <v>193</v>
      </c>
      <c r="GV241" t="s">
        <v>193</v>
      </c>
      <c r="GW241" t="s">
        <v>193</v>
      </c>
      <c r="GX241" t="s">
        <v>193</v>
      </c>
      <c r="GY241" t="s">
        <v>193</v>
      </c>
      <c r="GZ241" t="s">
        <v>193</v>
      </c>
      <c r="HA241" t="s">
        <v>193</v>
      </c>
      <c r="HB241" t="s">
        <v>193</v>
      </c>
      <c r="HC241" t="s">
        <v>193</v>
      </c>
      <c r="HD241" t="s">
        <v>193</v>
      </c>
      <c r="HE241" t="s">
        <v>193</v>
      </c>
      <c r="HF241" t="s">
        <v>193</v>
      </c>
      <c r="HG241" t="s">
        <v>193</v>
      </c>
      <c r="HH241" t="s">
        <v>193</v>
      </c>
      <c r="HI241" t="s">
        <v>193</v>
      </c>
      <c r="HJ241" t="s">
        <v>193</v>
      </c>
      <c r="HK241" t="s">
        <v>193</v>
      </c>
      <c r="HL241" t="s">
        <v>193</v>
      </c>
      <c r="HM241" t="s">
        <v>193</v>
      </c>
      <c r="HN241" t="s">
        <v>193</v>
      </c>
      <c r="HO241" t="s">
        <v>193</v>
      </c>
      <c r="HP241" t="s">
        <v>193</v>
      </c>
      <c r="HQ241" t="s">
        <v>193</v>
      </c>
      <c r="HR241" t="s">
        <v>193</v>
      </c>
      <c r="HS241" t="s">
        <v>193</v>
      </c>
      <c r="HT241" t="s">
        <v>193</v>
      </c>
      <c r="HU241" t="s">
        <v>193</v>
      </c>
      <c r="HV241" t="s">
        <v>193</v>
      </c>
      <c r="HW241" t="s">
        <v>193</v>
      </c>
      <c r="HX241" t="s">
        <v>193</v>
      </c>
      <c r="HY241" t="s">
        <v>193</v>
      </c>
      <c r="HZ241" t="s">
        <v>193</v>
      </c>
      <c r="IA241" t="s">
        <v>193</v>
      </c>
      <c r="IB241" t="s">
        <v>193</v>
      </c>
      <c r="IC241" t="s">
        <v>193</v>
      </c>
      <c r="ID241" t="s">
        <v>193</v>
      </c>
      <c r="IE241" t="s">
        <v>193</v>
      </c>
      <c r="IF241" t="s">
        <v>193</v>
      </c>
      <c r="IG241" t="s">
        <v>193</v>
      </c>
      <c r="IH241" t="s">
        <v>193</v>
      </c>
      <c r="II241" t="s">
        <v>193</v>
      </c>
      <c r="IJ241" t="s">
        <v>193</v>
      </c>
      <c r="IK241" t="s">
        <v>193</v>
      </c>
      <c r="IL241" t="s">
        <v>193</v>
      </c>
      <c r="IM241" t="s">
        <v>193</v>
      </c>
      <c r="IN241" t="s">
        <v>193</v>
      </c>
      <c r="IO241" t="s">
        <v>193</v>
      </c>
      <c r="IP241" t="s">
        <v>193</v>
      </c>
      <c r="IQ241" t="s">
        <v>193</v>
      </c>
      <c r="IR241" t="s">
        <v>193</v>
      </c>
      <c r="IS241" t="s">
        <v>193</v>
      </c>
      <c r="IT241" t="s">
        <v>193</v>
      </c>
      <c r="IU241" t="s">
        <v>193</v>
      </c>
      <c r="IV241" t="s">
        <v>193</v>
      </c>
      <c r="IW241" t="s">
        <v>193</v>
      </c>
      <c r="IX241" t="s">
        <v>193</v>
      </c>
      <c r="IY241" t="s">
        <v>193</v>
      </c>
      <c r="IZ241" t="s">
        <v>193</v>
      </c>
      <c r="JA241" t="s">
        <v>193</v>
      </c>
      <c r="JB241" t="s">
        <v>193</v>
      </c>
      <c r="JC241" t="s">
        <v>193</v>
      </c>
      <c r="JD241" t="s">
        <v>193</v>
      </c>
      <c r="JE241" t="s">
        <v>193</v>
      </c>
      <c r="JF241" t="s">
        <v>193</v>
      </c>
      <c r="JG241" t="s">
        <v>193</v>
      </c>
      <c r="JH241" t="s">
        <v>193</v>
      </c>
      <c r="JI241" t="s">
        <v>193</v>
      </c>
      <c r="JJ241" t="s">
        <v>193</v>
      </c>
      <c r="JK241" t="s">
        <v>193</v>
      </c>
      <c r="JL241" t="s">
        <v>193</v>
      </c>
      <c r="JM241" t="s">
        <v>193</v>
      </c>
      <c r="JN241" t="s">
        <v>193</v>
      </c>
      <c r="JO241" t="s">
        <v>193</v>
      </c>
      <c r="JP241" t="s">
        <v>193</v>
      </c>
      <c r="JQ241" t="s">
        <v>193</v>
      </c>
      <c r="JR241" t="s">
        <v>193</v>
      </c>
      <c r="JS241" t="s">
        <v>193</v>
      </c>
      <c r="JT241" t="s">
        <v>193</v>
      </c>
      <c r="JU241" t="s">
        <v>193</v>
      </c>
      <c r="JV241" t="s">
        <v>193</v>
      </c>
      <c r="JW241" t="s">
        <v>193</v>
      </c>
      <c r="JX241" t="s">
        <v>193</v>
      </c>
      <c r="JY241" t="s">
        <v>193</v>
      </c>
      <c r="JZ241" t="s">
        <v>193</v>
      </c>
      <c r="KA241" t="s">
        <v>193</v>
      </c>
      <c r="KB241" t="s">
        <v>193</v>
      </c>
      <c r="KC241" t="s">
        <v>193</v>
      </c>
      <c r="KD241" t="s">
        <v>193</v>
      </c>
      <c r="KE241" t="s">
        <v>193</v>
      </c>
      <c r="KF241" t="s">
        <v>193</v>
      </c>
      <c r="KG241" t="s">
        <v>193</v>
      </c>
      <c r="KH241" t="s">
        <v>193</v>
      </c>
      <c r="KI241" t="s">
        <v>193</v>
      </c>
      <c r="KJ241" t="s">
        <v>193</v>
      </c>
      <c r="KK241" t="s">
        <v>193</v>
      </c>
      <c r="KL241" t="s">
        <v>193</v>
      </c>
      <c r="KM241" t="s">
        <v>193</v>
      </c>
      <c r="KN241" t="s">
        <v>193</v>
      </c>
      <c r="KO241" t="s">
        <v>193</v>
      </c>
      <c r="KP241" t="s">
        <v>193</v>
      </c>
      <c r="KQ241" t="s">
        <v>193</v>
      </c>
      <c r="KR241" t="s">
        <v>193</v>
      </c>
      <c r="KS241" t="s">
        <v>193</v>
      </c>
      <c r="KT241" t="s">
        <v>193</v>
      </c>
      <c r="KU241" t="s">
        <v>109</v>
      </c>
      <c r="KV241" t="s">
        <v>505</v>
      </c>
      <c r="KW241" t="s">
        <v>3318</v>
      </c>
      <c r="KX241" t="s">
        <v>193</v>
      </c>
      <c r="KY241" t="s">
        <v>506</v>
      </c>
      <c r="KZ241" t="s">
        <v>3319</v>
      </c>
      <c r="LA241" t="s">
        <v>3318</v>
      </c>
      <c r="LB241" t="s">
        <v>800</v>
      </c>
      <c r="LC241" t="s">
        <v>193</v>
      </c>
      <c r="LD241" t="s">
        <v>3320</v>
      </c>
      <c r="LE241" t="s">
        <v>797</v>
      </c>
      <c r="LF241" t="s">
        <v>798</v>
      </c>
      <c r="LG241" t="s">
        <v>799</v>
      </c>
      <c r="LH241" t="s">
        <v>193</v>
      </c>
      <c r="LI241" t="s">
        <v>193</v>
      </c>
      <c r="LJ241" t="s">
        <v>193</v>
      </c>
      <c r="LK241" t="s">
        <v>193</v>
      </c>
      <c r="LL241" t="s">
        <v>193</v>
      </c>
      <c r="LM241">
        <v>60</v>
      </c>
      <c r="LN241">
        <v>12</v>
      </c>
      <c r="LO241" t="s">
        <v>193</v>
      </c>
      <c r="LP241" t="s">
        <v>156</v>
      </c>
      <c r="LQ241">
        <v>12</v>
      </c>
      <c r="LR241" t="s">
        <v>109</v>
      </c>
      <c r="LS241" t="s">
        <v>193</v>
      </c>
      <c r="LT241" t="s">
        <v>114</v>
      </c>
      <c r="LU241" t="s">
        <v>193</v>
      </c>
      <c r="LV241" t="s">
        <v>193</v>
      </c>
      <c r="LW241" t="s">
        <v>193</v>
      </c>
      <c r="LX241" t="s">
        <v>193</v>
      </c>
      <c r="LY241" t="s">
        <v>193</v>
      </c>
      <c r="LZ241" t="s">
        <v>193</v>
      </c>
      <c r="MA241" t="s">
        <v>193</v>
      </c>
      <c r="MB241" t="s">
        <v>193</v>
      </c>
      <c r="MC241" t="s">
        <v>193</v>
      </c>
      <c r="MD241" t="s">
        <v>193</v>
      </c>
      <c r="ME241" t="s">
        <v>193</v>
      </c>
      <c r="MF241" t="s">
        <v>193</v>
      </c>
      <c r="MG241" t="s">
        <v>193</v>
      </c>
      <c r="MH241" t="s">
        <v>114</v>
      </c>
      <c r="MI241" t="s">
        <v>193</v>
      </c>
      <c r="MJ241" t="s">
        <v>193</v>
      </c>
      <c r="MK241" t="s">
        <v>193</v>
      </c>
      <c r="ML241" t="s">
        <v>193</v>
      </c>
      <c r="MM241" t="s">
        <v>193</v>
      </c>
      <c r="MN241" t="s">
        <v>193</v>
      </c>
      <c r="MO241" t="s">
        <v>193</v>
      </c>
      <c r="MP241" t="s">
        <v>193</v>
      </c>
      <c r="MQ241" t="s">
        <v>193</v>
      </c>
      <c r="MR241" t="s">
        <v>193</v>
      </c>
      <c r="MS241" t="s">
        <v>193</v>
      </c>
      <c r="MT241" t="s">
        <v>193</v>
      </c>
      <c r="MU241" t="s">
        <v>193</v>
      </c>
      <c r="MV241" t="s">
        <v>193</v>
      </c>
      <c r="MW241" t="s">
        <v>193</v>
      </c>
      <c r="MX241" t="s">
        <v>193</v>
      </c>
      <c r="MY241" t="s">
        <v>193</v>
      </c>
      <c r="MZ241" t="s">
        <v>193</v>
      </c>
      <c r="NA241" t="s">
        <v>193</v>
      </c>
      <c r="NB241" t="s">
        <v>193</v>
      </c>
      <c r="NC241">
        <v>197024477</v>
      </c>
      <c r="ND241" t="s">
        <v>3759</v>
      </c>
      <c r="NE241" t="s">
        <v>4652</v>
      </c>
      <c r="NF241" t="s">
        <v>193</v>
      </c>
      <c r="NG241" t="s">
        <v>699</v>
      </c>
      <c r="NH241" t="s">
        <v>700</v>
      </c>
      <c r="NI241" t="s">
        <v>611</v>
      </c>
      <c r="NJ241" t="s">
        <v>193</v>
      </c>
      <c r="NK241">
        <v>205</v>
      </c>
    </row>
    <row r="242" spans="1:375" x14ac:dyDescent="0.35">
      <c r="A242" t="s">
        <v>4653</v>
      </c>
      <c r="B242" t="s">
        <v>4654</v>
      </c>
      <c r="C242" t="s">
        <v>3571</v>
      </c>
      <c r="D242" t="s">
        <v>3870</v>
      </c>
      <c r="E242" t="s">
        <v>193</v>
      </c>
      <c r="F242" t="s">
        <v>193</v>
      </c>
      <c r="G242">
        <v>0</v>
      </c>
      <c r="H242" t="s">
        <v>3571</v>
      </c>
      <c r="I242" t="s">
        <v>617</v>
      </c>
      <c r="J242" t="s">
        <v>193</v>
      </c>
      <c r="K242" t="s">
        <v>618</v>
      </c>
      <c r="L242" t="s">
        <v>617</v>
      </c>
      <c r="M242" t="s">
        <v>617</v>
      </c>
      <c r="N242" t="s">
        <v>624</v>
      </c>
      <c r="O242" t="s">
        <v>193</v>
      </c>
      <c r="P242" t="s">
        <v>662</v>
      </c>
      <c r="Q242" t="s">
        <v>624</v>
      </c>
      <c r="R242" t="s">
        <v>624</v>
      </c>
      <c r="S242" t="s">
        <v>500</v>
      </c>
      <c r="T242" t="s">
        <v>219</v>
      </c>
      <c r="U242" t="s">
        <v>209</v>
      </c>
      <c r="V242" t="s">
        <v>219</v>
      </c>
      <c r="W242" t="s">
        <v>231</v>
      </c>
      <c r="X242" t="s">
        <v>230</v>
      </c>
      <c r="Y242" t="s">
        <v>231</v>
      </c>
      <c r="Z242" t="s">
        <v>3760</v>
      </c>
      <c r="AA242" t="s">
        <v>193</v>
      </c>
      <c r="AB242" t="s">
        <v>706</v>
      </c>
      <c r="AC242" t="s">
        <v>3760</v>
      </c>
      <c r="AD242" t="s">
        <v>3760</v>
      </c>
      <c r="AE242" t="s">
        <v>630</v>
      </c>
      <c r="AF242" t="s">
        <v>193</v>
      </c>
      <c r="AG242" t="s">
        <v>631</v>
      </c>
      <c r="AH242" t="s">
        <v>630</v>
      </c>
      <c r="AI242" t="s">
        <v>630</v>
      </c>
      <c r="AJ242" t="s">
        <v>536</v>
      </c>
      <c r="AK242" t="s">
        <v>490</v>
      </c>
      <c r="AL242" t="s">
        <v>109</v>
      </c>
      <c r="AM242" t="s">
        <v>193</v>
      </c>
      <c r="AN242" t="s">
        <v>109</v>
      </c>
      <c r="AO242" t="s">
        <v>193</v>
      </c>
      <c r="AP242" t="s">
        <v>494</v>
      </c>
      <c r="AQ242" t="s">
        <v>193</v>
      </c>
      <c r="AR242" t="s">
        <v>193</v>
      </c>
      <c r="AS242" t="s">
        <v>514</v>
      </c>
      <c r="AT242" t="s">
        <v>193</v>
      </c>
      <c r="AU242" t="s">
        <v>3350</v>
      </c>
      <c r="AV242">
        <v>0</v>
      </c>
      <c r="AW242">
        <v>0</v>
      </c>
      <c r="AX242">
        <v>0</v>
      </c>
      <c r="AY242">
        <v>0</v>
      </c>
      <c r="AZ242">
        <v>0</v>
      </c>
      <c r="BA242">
        <v>1</v>
      </c>
      <c r="BB242">
        <v>0</v>
      </c>
      <c r="BC242" t="s">
        <v>3871</v>
      </c>
      <c r="BD242" t="s">
        <v>3350</v>
      </c>
      <c r="BE242" t="s">
        <v>112</v>
      </c>
      <c r="BF242">
        <v>1</v>
      </c>
      <c r="BG242">
        <v>0</v>
      </c>
      <c r="BH242">
        <v>0</v>
      </c>
      <c r="BI242">
        <v>0</v>
      </c>
      <c r="BJ242">
        <v>0</v>
      </c>
      <c r="BK242">
        <v>0</v>
      </c>
      <c r="BL242">
        <v>0</v>
      </c>
      <c r="BM242">
        <v>0</v>
      </c>
      <c r="BN242">
        <v>0</v>
      </c>
      <c r="BO242">
        <v>0</v>
      </c>
      <c r="BP242" t="s">
        <v>193</v>
      </c>
      <c r="BQ242" t="s">
        <v>143</v>
      </c>
      <c r="BR242" t="s">
        <v>501</v>
      </c>
      <c r="BS242" t="s">
        <v>193</v>
      </c>
      <c r="BT242" t="s">
        <v>193</v>
      </c>
      <c r="BU242" t="s">
        <v>193</v>
      </c>
      <c r="BV242" t="s">
        <v>193</v>
      </c>
      <c r="BW242" t="s">
        <v>193</v>
      </c>
      <c r="BX242" t="s">
        <v>193</v>
      </c>
      <c r="BY242" t="s">
        <v>193</v>
      </c>
      <c r="BZ242" t="s">
        <v>193</v>
      </c>
      <c r="CA242" t="s">
        <v>193</v>
      </c>
      <c r="CB242" t="s">
        <v>193</v>
      </c>
      <c r="CC242" t="s">
        <v>193</v>
      </c>
      <c r="CD242" t="s">
        <v>193</v>
      </c>
      <c r="CE242" t="s">
        <v>193</v>
      </c>
      <c r="CF242" t="s">
        <v>193</v>
      </c>
      <c r="CG242" t="s">
        <v>193</v>
      </c>
      <c r="CH242" t="s">
        <v>193</v>
      </c>
      <c r="CI242" t="s">
        <v>193</v>
      </c>
      <c r="CJ242" t="s">
        <v>193</v>
      </c>
      <c r="CK242" t="s">
        <v>193</v>
      </c>
      <c r="CL242" t="s">
        <v>193</v>
      </c>
      <c r="CM242" t="s">
        <v>193</v>
      </c>
      <c r="CN242" t="s">
        <v>193</v>
      </c>
      <c r="CO242" t="s">
        <v>193</v>
      </c>
      <c r="CP242" t="s">
        <v>193</v>
      </c>
      <c r="CQ242" t="s">
        <v>193</v>
      </c>
      <c r="CR242" t="s">
        <v>193</v>
      </c>
      <c r="CS242" t="s">
        <v>193</v>
      </c>
      <c r="CT242" t="s">
        <v>193</v>
      </c>
      <c r="CU242" t="s">
        <v>193</v>
      </c>
      <c r="CV242" t="s">
        <v>193</v>
      </c>
      <c r="CW242" t="s">
        <v>193</v>
      </c>
      <c r="CX242" t="s">
        <v>193</v>
      </c>
      <c r="CY242" t="s">
        <v>193</v>
      </c>
      <c r="CZ242" t="s">
        <v>193</v>
      </c>
      <c r="DA242" t="s">
        <v>193</v>
      </c>
      <c r="DB242" t="s">
        <v>193</v>
      </c>
      <c r="DC242" t="s">
        <v>193</v>
      </c>
      <c r="DD242" t="s">
        <v>193</v>
      </c>
      <c r="DE242" t="s">
        <v>193</v>
      </c>
      <c r="DF242" t="s">
        <v>193</v>
      </c>
      <c r="DG242" t="s">
        <v>193</v>
      </c>
      <c r="DH242" t="s">
        <v>193</v>
      </c>
      <c r="DI242" t="s">
        <v>193</v>
      </c>
      <c r="DJ242" t="s">
        <v>193</v>
      </c>
      <c r="DK242" t="s">
        <v>193</v>
      </c>
      <c r="DL242" t="s">
        <v>193</v>
      </c>
      <c r="DM242" t="s">
        <v>193</v>
      </c>
      <c r="DN242" t="s">
        <v>193</v>
      </c>
      <c r="DO242" t="s">
        <v>193</v>
      </c>
      <c r="DP242" t="s">
        <v>193</v>
      </c>
      <c r="DQ242" t="s">
        <v>193</v>
      </c>
      <c r="DR242" t="s">
        <v>193</v>
      </c>
      <c r="DS242" t="s">
        <v>193</v>
      </c>
      <c r="DT242" t="s">
        <v>193</v>
      </c>
      <c r="DU242" t="s">
        <v>193</v>
      </c>
      <c r="DV242" t="s">
        <v>193</v>
      </c>
      <c r="DW242" t="s">
        <v>193</v>
      </c>
      <c r="DX242" t="s">
        <v>193</v>
      </c>
      <c r="DY242" t="s">
        <v>193</v>
      </c>
      <c r="DZ242" t="s">
        <v>193</v>
      </c>
      <c r="EA242" t="s">
        <v>193</v>
      </c>
      <c r="EB242" t="s">
        <v>193</v>
      </c>
      <c r="EC242" t="s">
        <v>193</v>
      </c>
      <c r="ED242" t="s">
        <v>193</v>
      </c>
      <c r="EE242" t="s">
        <v>193</v>
      </c>
      <c r="EF242" t="s">
        <v>193</v>
      </c>
      <c r="EG242" t="s">
        <v>193</v>
      </c>
      <c r="EH242" t="s">
        <v>193</v>
      </c>
      <c r="EI242" t="s">
        <v>193</v>
      </c>
      <c r="EJ242" t="s">
        <v>193</v>
      </c>
      <c r="EK242" t="s">
        <v>193</v>
      </c>
      <c r="EL242" t="s">
        <v>193</v>
      </c>
      <c r="EM242" t="s">
        <v>193</v>
      </c>
      <c r="EN242" t="s">
        <v>193</v>
      </c>
      <c r="EO242" t="s">
        <v>193</v>
      </c>
      <c r="EP242" t="s">
        <v>193</v>
      </c>
      <c r="EQ242" t="s">
        <v>193</v>
      </c>
      <c r="ER242" t="s">
        <v>193</v>
      </c>
      <c r="ES242" t="s">
        <v>193</v>
      </c>
      <c r="ET242" t="s">
        <v>193</v>
      </c>
      <c r="EU242" t="s">
        <v>193</v>
      </c>
      <c r="EV242" t="s">
        <v>193</v>
      </c>
      <c r="EW242" t="s">
        <v>193</v>
      </c>
      <c r="EX242" t="s">
        <v>193</v>
      </c>
      <c r="EY242" t="s">
        <v>193</v>
      </c>
      <c r="EZ242" t="s">
        <v>193</v>
      </c>
      <c r="FA242" t="s">
        <v>193</v>
      </c>
      <c r="FB242" t="s">
        <v>193</v>
      </c>
      <c r="FC242" t="s">
        <v>193</v>
      </c>
      <c r="FD242" t="s">
        <v>193</v>
      </c>
      <c r="FE242" t="s">
        <v>193</v>
      </c>
      <c r="FF242" t="s">
        <v>193</v>
      </c>
      <c r="FG242" t="s">
        <v>193</v>
      </c>
      <c r="FH242" t="s">
        <v>193</v>
      </c>
      <c r="FI242" t="s">
        <v>193</v>
      </c>
      <c r="FJ242" t="s">
        <v>193</v>
      </c>
      <c r="FK242" t="s">
        <v>193</v>
      </c>
      <c r="FL242" t="s">
        <v>193</v>
      </c>
      <c r="FM242" t="s">
        <v>193</v>
      </c>
      <c r="FN242" t="s">
        <v>193</v>
      </c>
      <c r="FO242" t="s">
        <v>193</v>
      </c>
      <c r="FP242" t="s">
        <v>193</v>
      </c>
      <c r="FQ242" t="s">
        <v>193</v>
      </c>
      <c r="FR242" t="s">
        <v>193</v>
      </c>
      <c r="FS242" t="s">
        <v>193</v>
      </c>
      <c r="FT242" t="s">
        <v>193</v>
      </c>
      <c r="FU242" t="s">
        <v>193</v>
      </c>
      <c r="FV242" t="s">
        <v>193</v>
      </c>
      <c r="FW242" t="s">
        <v>193</v>
      </c>
      <c r="FX242" t="s">
        <v>193</v>
      </c>
      <c r="FY242" t="s">
        <v>193</v>
      </c>
      <c r="FZ242" t="s">
        <v>193</v>
      </c>
      <c r="GA242" t="s">
        <v>193</v>
      </c>
      <c r="GB242" t="s">
        <v>193</v>
      </c>
      <c r="GC242" t="s">
        <v>193</v>
      </c>
      <c r="GD242" t="s">
        <v>193</v>
      </c>
      <c r="GE242" t="s">
        <v>193</v>
      </c>
      <c r="GF242" t="s">
        <v>193</v>
      </c>
      <c r="GG242" t="s">
        <v>193</v>
      </c>
      <c r="GH242" t="s">
        <v>193</v>
      </c>
      <c r="GI242" t="s">
        <v>193</v>
      </c>
      <c r="GJ242" t="s">
        <v>193</v>
      </c>
      <c r="GK242" t="s">
        <v>193</v>
      </c>
      <c r="GL242" t="s">
        <v>193</v>
      </c>
      <c r="GM242" t="s">
        <v>193</v>
      </c>
      <c r="GN242" t="s">
        <v>193</v>
      </c>
      <c r="GO242" t="s">
        <v>193</v>
      </c>
      <c r="GP242" t="s">
        <v>193</v>
      </c>
      <c r="GQ242" t="s">
        <v>193</v>
      </c>
      <c r="GR242" t="s">
        <v>193</v>
      </c>
      <c r="GS242" t="s">
        <v>193</v>
      </c>
      <c r="GT242" t="s">
        <v>193</v>
      </c>
      <c r="GU242" t="s">
        <v>193</v>
      </c>
      <c r="GV242" t="s">
        <v>193</v>
      </c>
      <c r="GW242" t="s">
        <v>193</v>
      </c>
      <c r="GX242" t="s">
        <v>193</v>
      </c>
      <c r="GY242" t="s">
        <v>193</v>
      </c>
      <c r="GZ242" t="s">
        <v>193</v>
      </c>
      <c r="HA242" t="s">
        <v>193</v>
      </c>
      <c r="HB242" t="s">
        <v>193</v>
      </c>
      <c r="HC242" t="s">
        <v>193</v>
      </c>
      <c r="HD242" t="s">
        <v>193</v>
      </c>
      <c r="HE242" t="s">
        <v>193</v>
      </c>
      <c r="HF242" t="s">
        <v>193</v>
      </c>
      <c r="HG242" t="s">
        <v>193</v>
      </c>
      <c r="HH242" t="s">
        <v>193</v>
      </c>
      <c r="HI242" t="s">
        <v>193</v>
      </c>
      <c r="HJ242" t="s">
        <v>193</v>
      </c>
      <c r="HK242" t="s">
        <v>193</v>
      </c>
      <c r="HL242" t="s">
        <v>193</v>
      </c>
      <c r="HM242" t="s">
        <v>193</v>
      </c>
      <c r="HN242" t="s">
        <v>193</v>
      </c>
      <c r="HO242" t="s">
        <v>193</v>
      </c>
      <c r="HP242" t="s">
        <v>193</v>
      </c>
      <c r="HQ242" t="s">
        <v>193</v>
      </c>
      <c r="HR242" t="s">
        <v>193</v>
      </c>
      <c r="HS242" t="s">
        <v>193</v>
      </c>
      <c r="HT242" t="s">
        <v>193</v>
      </c>
      <c r="HU242" t="s">
        <v>193</v>
      </c>
      <c r="HV242" t="s">
        <v>193</v>
      </c>
      <c r="HW242" t="s">
        <v>193</v>
      </c>
      <c r="HX242" t="s">
        <v>193</v>
      </c>
      <c r="HY242" t="s">
        <v>193</v>
      </c>
      <c r="HZ242" t="s">
        <v>193</v>
      </c>
      <c r="IA242" t="s">
        <v>193</v>
      </c>
      <c r="IB242" t="s">
        <v>193</v>
      </c>
      <c r="IC242" t="s">
        <v>193</v>
      </c>
      <c r="ID242" t="s">
        <v>193</v>
      </c>
      <c r="IE242" t="s">
        <v>193</v>
      </c>
      <c r="IF242" t="s">
        <v>193</v>
      </c>
      <c r="IG242" t="s">
        <v>193</v>
      </c>
      <c r="IH242" t="s">
        <v>193</v>
      </c>
      <c r="II242" t="s">
        <v>193</v>
      </c>
      <c r="IJ242" t="s">
        <v>193</v>
      </c>
      <c r="IK242" t="s">
        <v>193</v>
      </c>
      <c r="IL242" t="s">
        <v>193</v>
      </c>
      <c r="IM242" t="s">
        <v>193</v>
      </c>
      <c r="IN242" t="s">
        <v>193</v>
      </c>
      <c r="IO242" t="s">
        <v>193</v>
      </c>
      <c r="IP242" t="s">
        <v>193</v>
      </c>
      <c r="IQ242" t="s">
        <v>193</v>
      </c>
      <c r="IR242" t="s">
        <v>193</v>
      </c>
      <c r="IS242" t="s">
        <v>193</v>
      </c>
      <c r="IT242" t="s">
        <v>193</v>
      </c>
      <c r="IU242" t="s">
        <v>193</v>
      </c>
      <c r="IV242" t="s">
        <v>193</v>
      </c>
      <c r="IW242" t="s">
        <v>193</v>
      </c>
      <c r="IX242" t="s">
        <v>193</v>
      </c>
      <c r="IY242" t="s">
        <v>193</v>
      </c>
      <c r="IZ242" t="s">
        <v>193</v>
      </c>
      <c r="JA242" t="s">
        <v>193</v>
      </c>
      <c r="JB242" t="s">
        <v>193</v>
      </c>
      <c r="JC242" t="s">
        <v>193</v>
      </c>
      <c r="JD242" t="s">
        <v>193</v>
      </c>
      <c r="JE242" t="s">
        <v>193</v>
      </c>
      <c r="JF242" t="s">
        <v>193</v>
      </c>
      <c r="JG242" t="s">
        <v>193</v>
      </c>
      <c r="JH242" t="s">
        <v>193</v>
      </c>
      <c r="JI242" t="s">
        <v>193</v>
      </c>
      <c r="JJ242" t="s">
        <v>193</v>
      </c>
      <c r="JK242" t="s">
        <v>193</v>
      </c>
      <c r="JL242" t="s">
        <v>193</v>
      </c>
      <c r="JM242" t="s">
        <v>193</v>
      </c>
      <c r="JN242" t="s">
        <v>193</v>
      </c>
      <c r="JO242" t="s">
        <v>193</v>
      </c>
      <c r="JP242" t="s">
        <v>193</v>
      </c>
      <c r="JQ242" t="s">
        <v>114</v>
      </c>
      <c r="JR242" t="s">
        <v>114</v>
      </c>
      <c r="JS242" t="s">
        <v>193</v>
      </c>
      <c r="JT242" t="s">
        <v>193</v>
      </c>
      <c r="JU242" t="s">
        <v>193</v>
      </c>
      <c r="JV242" t="s">
        <v>193</v>
      </c>
      <c r="JW242" t="s">
        <v>193</v>
      </c>
      <c r="JX242" t="s">
        <v>193</v>
      </c>
      <c r="JY242" t="s">
        <v>193</v>
      </c>
      <c r="JZ242" t="s">
        <v>193</v>
      </c>
      <c r="KA242" t="s">
        <v>3458</v>
      </c>
      <c r="KB242">
        <v>0</v>
      </c>
      <c r="KC242">
        <v>0</v>
      </c>
      <c r="KD242">
        <v>1</v>
      </c>
      <c r="KE242">
        <v>0</v>
      </c>
      <c r="KF242">
        <v>0</v>
      </c>
      <c r="KG242">
        <v>0</v>
      </c>
      <c r="KH242">
        <v>0</v>
      </c>
      <c r="KI242">
        <v>0</v>
      </c>
      <c r="KJ242" t="s">
        <v>193</v>
      </c>
      <c r="KK242" t="s">
        <v>109</v>
      </c>
      <c r="KL242" t="s">
        <v>193</v>
      </c>
      <c r="KM242" t="s">
        <v>3350</v>
      </c>
      <c r="KN242">
        <v>0</v>
      </c>
      <c r="KO242">
        <v>0</v>
      </c>
      <c r="KP242">
        <v>0</v>
      </c>
      <c r="KQ242">
        <v>0</v>
      </c>
      <c r="KR242">
        <v>0</v>
      </c>
      <c r="KS242">
        <v>1</v>
      </c>
      <c r="KT242">
        <v>0</v>
      </c>
      <c r="KU242" t="s">
        <v>193</v>
      </c>
      <c r="KV242" t="s">
        <v>193</v>
      </c>
      <c r="KW242" t="s">
        <v>193</v>
      </c>
      <c r="KX242" t="s">
        <v>193</v>
      </c>
      <c r="KY242" t="s">
        <v>193</v>
      </c>
      <c r="KZ242" t="s">
        <v>193</v>
      </c>
      <c r="LA242" t="s">
        <v>193</v>
      </c>
      <c r="LB242" t="s">
        <v>193</v>
      </c>
      <c r="LC242" t="s">
        <v>193</v>
      </c>
      <c r="LD242" t="s">
        <v>193</v>
      </c>
      <c r="LE242" t="s">
        <v>193</v>
      </c>
      <c r="LF242" t="s">
        <v>193</v>
      </c>
      <c r="LG242" t="s">
        <v>193</v>
      </c>
      <c r="LH242" t="s">
        <v>193</v>
      </c>
      <c r="LI242" t="s">
        <v>193</v>
      </c>
      <c r="LJ242" t="s">
        <v>193</v>
      </c>
      <c r="LK242" t="s">
        <v>193</v>
      </c>
      <c r="LL242" t="s">
        <v>193</v>
      </c>
      <c r="LM242" t="s">
        <v>193</v>
      </c>
      <c r="LN242" t="s">
        <v>193</v>
      </c>
      <c r="LO242" t="s">
        <v>193</v>
      </c>
      <c r="LP242" t="s">
        <v>193</v>
      </c>
      <c r="LQ242" t="s">
        <v>193</v>
      </c>
      <c r="LR242" t="s">
        <v>193</v>
      </c>
      <c r="LS242" t="s">
        <v>193</v>
      </c>
      <c r="LT242" t="s">
        <v>193</v>
      </c>
      <c r="LU242" t="s">
        <v>193</v>
      </c>
      <c r="LV242" t="s">
        <v>193</v>
      </c>
      <c r="LW242" t="s">
        <v>193</v>
      </c>
      <c r="LX242" t="s">
        <v>193</v>
      </c>
      <c r="LY242" t="s">
        <v>193</v>
      </c>
      <c r="LZ242" t="s">
        <v>193</v>
      </c>
      <c r="MA242" t="s">
        <v>193</v>
      </c>
      <c r="MB242" t="s">
        <v>193</v>
      </c>
      <c r="MC242" t="s">
        <v>193</v>
      </c>
      <c r="MD242" t="s">
        <v>193</v>
      </c>
      <c r="ME242" t="s">
        <v>193</v>
      </c>
      <c r="MF242" t="s">
        <v>193</v>
      </c>
      <c r="MG242" t="s">
        <v>193</v>
      </c>
      <c r="MH242" t="s">
        <v>193</v>
      </c>
      <c r="MI242" t="s">
        <v>193</v>
      </c>
      <c r="MJ242" t="s">
        <v>193</v>
      </c>
      <c r="MK242" t="s">
        <v>193</v>
      </c>
      <c r="ML242" t="s">
        <v>193</v>
      </c>
      <c r="MM242" t="s">
        <v>193</v>
      </c>
      <c r="MN242" t="s">
        <v>193</v>
      </c>
      <c r="MO242" t="s">
        <v>193</v>
      </c>
      <c r="MP242" t="s">
        <v>193</v>
      </c>
      <c r="MQ242" t="s">
        <v>193</v>
      </c>
      <c r="MR242" t="s">
        <v>193</v>
      </c>
      <c r="MS242" t="s">
        <v>193</v>
      </c>
      <c r="MT242" t="s">
        <v>193</v>
      </c>
      <c r="MU242" t="s">
        <v>193</v>
      </c>
      <c r="MV242" t="s">
        <v>193</v>
      </c>
      <c r="MW242" t="s">
        <v>193</v>
      </c>
      <c r="MX242" t="s">
        <v>193</v>
      </c>
      <c r="MY242" t="s">
        <v>193</v>
      </c>
      <c r="MZ242" t="s">
        <v>193</v>
      </c>
      <c r="NA242" t="s">
        <v>193</v>
      </c>
      <c r="NB242" t="s">
        <v>193</v>
      </c>
      <c r="NC242">
        <v>197024513</v>
      </c>
      <c r="ND242" t="s">
        <v>3761</v>
      </c>
      <c r="NE242" t="s">
        <v>4655</v>
      </c>
      <c r="NF242" t="s">
        <v>193</v>
      </c>
      <c r="NG242" t="s">
        <v>699</v>
      </c>
      <c r="NH242" t="s">
        <v>700</v>
      </c>
      <c r="NI242" t="s">
        <v>611</v>
      </c>
      <c r="NJ242" t="s">
        <v>193</v>
      </c>
      <c r="NK242">
        <v>206</v>
      </c>
    </row>
    <row r="243" spans="1:375" x14ac:dyDescent="0.35">
      <c r="A243" t="s">
        <v>4656</v>
      </c>
      <c r="B243" t="s">
        <v>4657</v>
      </c>
      <c r="C243" t="s">
        <v>3571</v>
      </c>
      <c r="D243" t="s">
        <v>3870</v>
      </c>
      <c r="E243" t="s">
        <v>193</v>
      </c>
      <c r="F243" t="s">
        <v>193</v>
      </c>
      <c r="G243">
        <v>0</v>
      </c>
      <c r="H243" t="s">
        <v>3571</v>
      </c>
      <c r="I243" t="s">
        <v>617</v>
      </c>
      <c r="J243" t="s">
        <v>193</v>
      </c>
      <c r="K243" t="s">
        <v>618</v>
      </c>
      <c r="L243" t="s">
        <v>617</v>
      </c>
      <c r="M243" t="s">
        <v>617</v>
      </c>
      <c r="N243" t="s">
        <v>624</v>
      </c>
      <c r="O243" t="s">
        <v>193</v>
      </c>
      <c r="P243" t="s">
        <v>662</v>
      </c>
      <c r="Q243" t="s">
        <v>624</v>
      </c>
      <c r="R243" t="s">
        <v>624</v>
      </c>
      <c r="S243" t="s">
        <v>500</v>
      </c>
      <c r="T243" t="s">
        <v>219</v>
      </c>
      <c r="U243" t="s">
        <v>209</v>
      </c>
      <c r="V243" t="s">
        <v>219</v>
      </c>
      <c r="W243" t="s">
        <v>231</v>
      </c>
      <c r="X243" t="s">
        <v>230</v>
      </c>
      <c r="Y243" t="s">
        <v>231</v>
      </c>
      <c r="Z243" t="s">
        <v>3760</v>
      </c>
      <c r="AA243" t="s">
        <v>193</v>
      </c>
      <c r="AB243" t="s">
        <v>706</v>
      </c>
      <c r="AC243" t="s">
        <v>3760</v>
      </c>
      <c r="AD243" t="s">
        <v>3760</v>
      </c>
      <c r="AE243" t="s">
        <v>630</v>
      </c>
      <c r="AF243" t="s">
        <v>193</v>
      </c>
      <c r="AG243" t="s">
        <v>631</v>
      </c>
      <c r="AH243" t="s">
        <v>630</v>
      </c>
      <c r="AI243" t="s">
        <v>630</v>
      </c>
      <c r="AJ243" t="s">
        <v>536</v>
      </c>
      <c r="AK243" t="s">
        <v>3317</v>
      </c>
      <c r="AL243" t="s">
        <v>109</v>
      </c>
      <c r="AM243" t="s">
        <v>193</v>
      </c>
      <c r="AN243" t="s">
        <v>109</v>
      </c>
      <c r="AO243" t="s">
        <v>193</v>
      </c>
      <c r="AP243" t="s">
        <v>491</v>
      </c>
      <c r="AQ243" t="s">
        <v>193</v>
      </c>
      <c r="AR243" t="s">
        <v>193</v>
      </c>
      <c r="AS243" t="s">
        <v>193</v>
      </c>
      <c r="AT243" t="s">
        <v>193</v>
      </c>
      <c r="AU243" t="s">
        <v>193</v>
      </c>
      <c r="AV243" t="s">
        <v>193</v>
      </c>
      <c r="AW243" t="s">
        <v>193</v>
      </c>
      <c r="AX243" t="s">
        <v>193</v>
      </c>
      <c r="AY243" t="s">
        <v>193</v>
      </c>
      <c r="AZ243" t="s">
        <v>193</v>
      </c>
      <c r="BA243" t="s">
        <v>193</v>
      </c>
      <c r="BB243" t="s">
        <v>193</v>
      </c>
      <c r="BC243" t="s">
        <v>193</v>
      </c>
      <c r="BD243" t="s">
        <v>193</v>
      </c>
      <c r="BE243" t="s">
        <v>193</v>
      </c>
      <c r="BF243" t="s">
        <v>193</v>
      </c>
      <c r="BG243" t="s">
        <v>193</v>
      </c>
      <c r="BH243" t="s">
        <v>193</v>
      </c>
      <c r="BI243" t="s">
        <v>193</v>
      </c>
      <c r="BJ243" t="s">
        <v>193</v>
      </c>
      <c r="BK243" t="s">
        <v>193</v>
      </c>
      <c r="BL243" t="s">
        <v>193</v>
      </c>
      <c r="BM243" t="s">
        <v>193</v>
      </c>
      <c r="BN243" t="s">
        <v>193</v>
      </c>
      <c r="BO243" t="s">
        <v>193</v>
      </c>
      <c r="BP243" t="s">
        <v>193</v>
      </c>
      <c r="BQ243" t="s">
        <v>193</v>
      </c>
      <c r="BR243" t="s">
        <v>193</v>
      </c>
      <c r="BS243" t="s">
        <v>193</v>
      </c>
      <c r="BT243" t="s">
        <v>193</v>
      </c>
      <c r="BU243" t="s">
        <v>193</v>
      </c>
      <c r="BV243" t="s">
        <v>193</v>
      </c>
      <c r="BW243" t="s">
        <v>193</v>
      </c>
      <c r="BX243" t="s">
        <v>193</v>
      </c>
      <c r="BY243" t="s">
        <v>193</v>
      </c>
      <c r="BZ243" t="s">
        <v>193</v>
      </c>
      <c r="CA243" t="s">
        <v>193</v>
      </c>
      <c r="CB243" t="s">
        <v>193</v>
      </c>
      <c r="CC243" t="s">
        <v>193</v>
      </c>
      <c r="CD243" t="s">
        <v>193</v>
      </c>
      <c r="CE243" t="s">
        <v>193</v>
      </c>
      <c r="CF243" t="s">
        <v>193</v>
      </c>
      <c r="CG243" t="s">
        <v>193</v>
      </c>
      <c r="CH243" t="s">
        <v>193</v>
      </c>
      <c r="CI243" t="s">
        <v>193</v>
      </c>
      <c r="CJ243" t="s">
        <v>193</v>
      </c>
      <c r="CK243" t="s">
        <v>193</v>
      </c>
      <c r="CL243" t="s">
        <v>193</v>
      </c>
      <c r="CM243" t="s">
        <v>193</v>
      </c>
      <c r="CN243" t="s">
        <v>193</v>
      </c>
      <c r="CO243" t="s">
        <v>193</v>
      </c>
      <c r="CP243" t="s">
        <v>193</v>
      </c>
      <c r="CQ243" t="s">
        <v>193</v>
      </c>
      <c r="CR243" t="s">
        <v>193</v>
      </c>
      <c r="CS243" t="s">
        <v>193</v>
      </c>
      <c r="CT243" t="s">
        <v>193</v>
      </c>
      <c r="CU243" t="s">
        <v>193</v>
      </c>
      <c r="CV243" t="s">
        <v>193</v>
      </c>
      <c r="CW243" t="s">
        <v>193</v>
      </c>
      <c r="CX243" t="s">
        <v>193</v>
      </c>
      <c r="CY243" t="s">
        <v>193</v>
      </c>
      <c r="CZ243" t="s">
        <v>193</v>
      </c>
      <c r="DA243" t="s">
        <v>193</v>
      </c>
      <c r="DB243" t="s">
        <v>193</v>
      </c>
      <c r="DC243" t="s">
        <v>193</v>
      </c>
      <c r="DD243" t="s">
        <v>193</v>
      </c>
      <c r="DE243" t="s">
        <v>193</v>
      </c>
      <c r="DF243" t="s">
        <v>193</v>
      </c>
      <c r="DG243" t="s">
        <v>193</v>
      </c>
      <c r="DH243" t="s">
        <v>193</v>
      </c>
      <c r="DI243" t="s">
        <v>193</v>
      </c>
      <c r="DJ243" t="s">
        <v>193</v>
      </c>
      <c r="DK243" t="s">
        <v>193</v>
      </c>
      <c r="DL243" t="s">
        <v>193</v>
      </c>
      <c r="DM243" t="s">
        <v>193</v>
      </c>
      <c r="DN243" t="s">
        <v>193</v>
      </c>
      <c r="DO243" t="s">
        <v>193</v>
      </c>
      <c r="DP243" t="s">
        <v>193</v>
      </c>
      <c r="DQ243" t="s">
        <v>193</v>
      </c>
      <c r="DR243" t="s">
        <v>193</v>
      </c>
      <c r="DS243" t="s">
        <v>193</v>
      </c>
      <c r="DT243" t="s">
        <v>193</v>
      </c>
      <c r="DU243" t="s">
        <v>193</v>
      </c>
      <c r="DV243" t="s">
        <v>193</v>
      </c>
      <c r="DW243" t="s">
        <v>193</v>
      </c>
      <c r="DX243" t="s">
        <v>193</v>
      </c>
      <c r="DY243" t="s">
        <v>193</v>
      </c>
      <c r="DZ243" t="s">
        <v>193</v>
      </c>
      <c r="EA243" t="s">
        <v>193</v>
      </c>
      <c r="EB243" t="s">
        <v>193</v>
      </c>
      <c r="EC243" t="s">
        <v>193</v>
      </c>
      <c r="ED243" t="s">
        <v>193</v>
      </c>
      <c r="EE243" t="s">
        <v>193</v>
      </c>
      <c r="EF243" t="s">
        <v>193</v>
      </c>
      <c r="EG243" t="s">
        <v>193</v>
      </c>
      <c r="EH243" t="s">
        <v>193</v>
      </c>
      <c r="EI243" t="s">
        <v>193</v>
      </c>
      <c r="EJ243" t="s">
        <v>193</v>
      </c>
      <c r="EK243" t="s">
        <v>193</v>
      </c>
      <c r="EL243" t="s">
        <v>193</v>
      </c>
      <c r="EM243" t="s">
        <v>193</v>
      </c>
      <c r="EN243" t="s">
        <v>193</v>
      </c>
      <c r="EO243" t="s">
        <v>193</v>
      </c>
      <c r="EP243" t="s">
        <v>193</v>
      </c>
      <c r="EQ243" t="s">
        <v>193</v>
      </c>
      <c r="ER243" t="s">
        <v>193</v>
      </c>
      <c r="ES243" t="s">
        <v>193</v>
      </c>
      <c r="ET243" t="s">
        <v>193</v>
      </c>
      <c r="EU243" t="s">
        <v>193</v>
      </c>
      <c r="EV243" t="s">
        <v>193</v>
      </c>
      <c r="EW243" t="s">
        <v>193</v>
      </c>
      <c r="EX243" t="s">
        <v>193</v>
      </c>
      <c r="EY243" t="s">
        <v>193</v>
      </c>
      <c r="EZ243" t="s">
        <v>193</v>
      </c>
      <c r="FA243" t="s">
        <v>193</v>
      </c>
      <c r="FB243" t="s">
        <v>193</v>
      </c>
      <c r="FC243" t="s">
        <v>193</v>
      </c>
      <c r="FD243" t="s">
        <v>193</v>
      </c>
      <c r="FE243" t="s">
        <v>193</v>
      </c>
      <c r="FF243" t="s">
        <v>193</v>
      </c>
      <c r="FG243" t="s">
        <v>193</v>
      </c>
      <c r="FH243" t="s">
        <v>193</v>
      </c>
      <c r="FI243" t="s">
        <v>193</v>
      </c>
      <c r="FJ243" t="s">
        <v>193</v>
      </c>
      <c r="FK243" t="s">
        <v>193</v>
      </c>
      <c r="FL243" t="s">
        <v>193</v>
      </c>
      <c r="FM243" t="s">
        <v>193</v>
      </c>
      <c r="FN243" t="s">
        <v>193</v>
      </c>
      <c r="FO243" t="s">
        <v>193</v>
      </c>
      <c r="FP243" t="s">
        <v>193</v>
      </c>
      <c r="FQ243" t="s">
        <v>193</v>
      </c>
      <c r="FR243" t="s">
        <v>193</v>
      </c>
      <c r="FS243" t="s">
        <v>193</v>
      </c>
      <c r="FT243" t="s">
        <v>193</v>
      </c>
      <c r="FU243" t="s">
        <v>193</v>
      </c>
      <c r="FV243" t="s">
        <v>193</v>
      </c>
      <c r="FW243" t="s">
        <v>193</v>
      </c>
      <c r="FX243" t="s">
        <v>193</v>
      </c>
      <c r="FY243" t="s">
        <v>193</v>
      </c>
      <c r="FZ243" t="s">
        <v>193</v>
      </c>
      <c r="GA243" t="s">
        <v>193</v>
      </c>
      <c r="GB243" t="s">
        <v>193</v>
      </c>
      <c r="GC243" t="s">
        <v>193</v>
      </c>
      <c r="GD243" t="s">
        <v>193</v>
      </c>
      <c r="GE243" t="s">
        <v>193</v>
      </c>
      <c r="GF243" t="s">
        <v>193</v>
      </c>
      <c r="GG243" t="s">
        <v>193</v>
      </c>
      <c r="GH243" t="s">
        <v>193</v>
      </c>
      <c r="GI243" t="s">
        <v>193</v>
      </c>
      <c r="GJ243" t="s">
        <v>193</v>
      </c>
      <c r="GK243" t="s">
        <v>193</v>
      </c>
      <c r="GL243" t="s">
        <v>193</v>
      </c>
      <c r="GM243" t="s">
        <v>193</v>
      </c>
      <c r="GN243" t="s">
        <v>193</v>
      </c>
      <c r="GO243" t="s">
        <v>193</v>
      </c>
      <c r="GP243" t="s">
        <v>193</v>
      </c>
      <c r="GQ243" t="s">
        <v>193</v>
      </c>
      <c r="GR243" t="s">
        <v>193</v>
      </c>
      <c r="GS243" t="s">
        <v>193</v>
      </c>
      <c r="GT243" t="s">
        <v>193</v>
      </c>
      <c r="GU243" t="s">
        <v>193</v>
      </c>
      <c r="GV243" t="s">
        <v>193</v>
      </c>
      <c r="GW243" t="s">
        <v>193</v>
      </c>
      <c r="GX243" t="s">
        <v>193</v>
      </c>
      <c r="GY243" t="s">
        <v>193</v>
      </c>
      <c r="GZ243" t="s">
        <v>193</v>
      </c>
      <c r="HA243" t="s">
        <v>193</v>
      </c>
      <c r="HB243" t="s">
        <v>193</v>
      </c>
      <c r="HC243" t="s">
        <v>193</v>
      </c>
      <c r="HD243" t="s">
        <v>193</v>
      </c>
      <c r="HE243" t="s">
        <v>193</v>
      </c>
      <c r="HF243" t="s">
        <v>193</v>
      </c>
      <c r="HG243" t="s">
        <v>193</v>
      </c>
      <c r="HH243" t="s">
        <v>193</v>
      </c>
      <c r="HI243" t="s">
        <v>193</v>
      </c>
      <c r="HJ243" t="s">
        <v>193</v>
      </c>
      <c r="HK243" t="s">
        <v>193</v>
      </c>
      <c r="HL243" t="s">
        <v>193</v>
      </c>
      <c r="HM243" t="s">
        <v>193</v>
      </c>
      <c r="HN243" t="s">
        <v>193</v>
      </c>
      <c r="HO243" t="s">
        <v>193</v>
      </c>
      <c r="HP243" t="s">
        <v>193</v>
      </c>
      <c r="HQ243" t="s">
        <v>193</v>
      </c>
      <c r="HR243" t="s">
        <v>193</v>
      </c>
      <c r="HS243" t="s">
        <v>193</v>
      </c>
      <c r="HT243" t="s">
        <v>193</v>
      </c>
      <c r="HU243" t="s">
        <v>193</v>
      </c>
      <c r="HV243" t="s">
        <v>193</v>
      </c>
      <c r="HW243" t="s">
        <v>193</v>
      </c>
      <c r="HX243" t="s">
        <v>193</v>
      </c>
      <c r="HY243" t="s">
        <v>193</v>
      </c>
      <c r="HZ243" t="s">
        <v>193</v>
      </c>
      <c r="IA243" t="s">
        <v>193</v>
      </c>
      <c r="IB243" t="s">
        <v>193</v>
      </c>
      <c r="IC243" t="s">
        <v>193</v>
      </c>
      <c r="ID243" t="s">
        <v>193</v>
      </c>
      <c r="IE243" t="s">
        <v>193</v>
      </c>
      <c r="IF243" t="s">
        <v>193</v>
      </c>
      <c r="IG243" t="s">
        <v>193</v>
      </c>
      <c r="IH243" t="s">
        <v>193</v>
      </c>
      <c r="II243" t="s">
        <v>193</v>
      </c>
      <c r="IJ243" t="s">
        <v>193</v>
      </c>
      <c r="IK243" t="s">
        <v>193</v>
      </c>
      <c r="IL243" t="s">
        <v>193</v>
      </c>
      <c r="IM243" t="s">
        <v>193</v>
      </c>
      <c r="IN243" t="s">
        <v>193</v>
      </c>
      <c r="IO243" t="s">
        <v>193</v>
      </c>
      <c r="IP243" t="s">
        <v>193</v>
      </c>
      <c r="IQ243" t="s">
        <v>193</v>
      </c>
      <c r="IR243" t="s">
        <v>193</v>
      </c>
      <c r="IS243" t="s">
        <v>193</v>
      </c>
      <c r="IT243" t="s">
        <v>193</v>
      </c>
      <c r="IU243" t="s">
        <v>193</v>
      </c>
      <c r="IV243" t="s">
        <v>193</v>
      </c>
      <c r="IW243" t="s">
        <v>193</v>
      </c>
      <c r="IX243" t="s">
        <v>193</v>
      </c>
      <c r="IY243" t="s">
        <v>193</v>
      </c>
      <c r="IZ243" t="s">
        <v>193</v>
      </c>
      <c r="JA243" t="s">
        <v>193</v>
      </c>
      <c r="JB243" t="s">
        <v>193</v>
      </c>
      <c r="JC243" t="s">
        <v>193</v>
      </c>
      <c r="JD243" t="s">
        <v>193</v>
      </c>
      <c r="JE243" t="s">
        <v>193</v>
      </c>
      <c r="JF243" t="s">
        <v>193</v>
      </c>
      <c r="JG243" t="s">
        <v>193</v>
      </c>
      <c r="JH243" t="s">
        <v>193</v>
      </c>
      <c r="JI243" t="s">
        <v>193</v>
      </c>
      <c r="JJ243" t="s">
        <v>193</v>
      </c>
      <c r="JK243" t="s">
        <v>193</v>
      </c>
      <c r="JL243" t="s">
        <v>193</v>
      </c>
      <c r="JM243" t="s">
        <v>193</v>
      </c>
      <c r="JN243" t="s">
        <v>193</v>
      </c>
      <c r="JO243" t="s">
        <v>193</v>
      </c>
      <c r="JP243" t="s">
        <v>193</v>
      </c>
      <c r="JQ243" t="s">
        <v>193</v>
      </c>
      <c r="JR243" t="s">
        <v>193</v>
      </c>
      <c r="JS243" t="s">
        <v>193</v>
      </c>
      <c r="JT243" t="s">
        <v>193</v>
      </c>
      <c r="JU243" t="s">
        <v>193</v>
      </c>
      <c r="JV243" t="s">
        <v>193</v>
      </c>
      <c r="JW243" t="s">
        <v>193</v>
      </c>
      <c r="JX243" t="s">
        <v>193</v>
      </c>
      <c r="JY243" t="s">
        <v>193</v>
      </c>
      <c r="JZ243" t="s">
        <v>193</v>
      </c>
      <c r="KA243" t="s">
        <v>193</v>
      </c>
      <c r="KB243" t="s">
        <v>193</v>
      </c>
      <c r="KC243" t="s">
        <v>193</v>
      </c>
      <c r="KD243" t="s">
        <v>193</v>
      </c>
      <c r="KE243" t="s">
        <v>193</v>
      </c>
      <c r="KF243" t="s">
        <v>193</v>
      </c>
      <c r="KG243" t="s">
        <v>193</v>
      </c>
      <c r="KH243" t="s">
        <v>193</v>
      </c>
      <c r="KI243" t="s">
        <v>193</v>
      </c>
      <c r="KJ243" t="s">
        <v>193</v>
      </c>
      <c r="KK243" t="s">
        <v>193</v>
      </c>
      <c r="KL243" t="s">
        <v>193</v>
      </c>
      <c r="KM243" t="s">
        <v>193</v>
      </c>
      <c r="KN243" t="s">
        <v>193</v>
      </c>
      <c r="KO243" t="s">
        <v>193</v>
      </c>
      <c r="KP243" t="s">
        <v>193</v>
      </c>
      <c r="KQ243" t="s">
        <v>193</v>
      </c>
      <c r="KR243" t="s">
        <v>193</v>
      </c>
      <c r="KS243" t="s">
        <v>193</v>
      </c>
      <c r="KT243" t="s">
        <v>193</v>
      </c>
      <c r="KU243" t="s">
        <v>109</v>
      </c>
      <c r="KV243" t="s">
        <v>505</v>
      </c>
      <c r="KW243" t="s">
        <v>3318</v>
      </c>
      <c r="KX243" t="s">
        <v>193</v>
      </c>
      <c r="KY243" t="s">
        <v>506</v>
      </c>
      <c r="KZ243" t="s">
        <v>3319</v>
      </c>
      <c r="LA243" t="s">
        <v>3318</v>
      </c>
      <c r="LB243" t="s">
        <v>796</v>
      </c>
      <c r="LC243" t="s">
        <v>193</v>
      </c>
      <c r="LD243" t="s">
        <v>3320</v>
      </c>
      <c r="LE243" t="s">
        <v>797</v>
      </c>
      <c r="LF243" t="s">
        <v>798</v>
      </c>
      <c r="LG243" t="s">
        <v>799</v>
      </c>
      <c r="LH243" t="s">
        <v>193</v>
      </c>
      <c r="LI243" t="s">
        <v>193</v>
      </c>
      <c r="LJ243" t="s">
        <v>193</v>
      </c>
      <c r="LK243" t="s">
        <v>193</v>
      </c>
      <c r="LL243" t="s">
        <v>193</v>
      </c>
      <c r="LM243">
        <v>65</v>
      </c>
      <c r="LN243">
        <v>13</v>
      </c>
      <c r="LO243" t="s">
        <v>193</v>
      </c>
      <c r="LP243" t="s">
        <v>156</v>
      </c>
      <c r="LQ243">
        <v>13</v>
      </c>
      <c r="LR243" t="s">
        <v>109</v>
      </c>
      <c r="LS243" t="s">
        <v>193</v>
      </c>
      <c r="LT243" t="s">
        <v>109</v>
      </c>
      <c r="LU243" t="s">
        <v>3763</v>
      </c>
      <c r="LV243">
        <v>0</v>
      </c>
      <c r="LW243">
        <v>0</v>
      </c>
      <c r="LX243">
        <v>0</v>
      </c>
      <c r="LY243">
        <v>0</v>
      </c>
      <c r="LZ243">
        <v>0</v>
      </c>
      <c r="MA243">
        <v>0</v>
      </c>
      <c r="MB243">
        <v>0</v>
      </c>
      <c r="MC243">
        <v>0</v>
      </c>
      <c r="MD243">
        <v>1</v>
      </c>
      <c r="ME243">
        <v>0</v>
      </c>
      <c r="MF243">
        <v>0</v>
      </c>
      <c r="MG243" t="s">
        <v>193</v>
      </c>
      <c r="MH243" t="s">
        <v>114</v>
      </c>
      <c r="MI243" t="s">
        <v>193</v>
      </c>
      <c r="MJ243" t="s">
        <v>193</v>
      </c>
      <c r="MK243" t="s">
        <v>193</v>
      </c>
      <c r="ML243" t="s">
        <v>193</v>
      </c>
      <c r="MM243" t="s">
        <v>193</v>
      </c>
      <c r="MN243" t="s">
        <v>193</v>
      </c>
      <c r="MO243" t="s">
        <v>193</v>
      </c>
      <c r="MP243" t="s">
        <v>193</v>
      </c>
      <c r="MQ243" t="s">
        <v>193</v>
      </c>
      <c r="MR243" t="s">
        <v>193</v>
      </c>
      <c r="MS243" t="s">
        <v>193</v>
      </c>
      <c r="MT243" t="s">
        <v>193</v>
      </c>
      <c r="MU243" t="s">
        <v>193</v>
      </c>
      <c r="MV243" t="s">
        <v>193</v>
      </c>
      <c r="MW243" t="s">
        <v>193</v>
      </c>
      <c r="MX243" t="s">
        <v>193</v>
      </c>
      <c r="MY243" t="s">
        <v>193</v>
      </c>
      <c r="MZ243" t="s">
        <v>193</v>
      </c>
      <c r="NA243" t="s">
        <v>193</v>
      </c>
      <c r="NB243" t="s">
        <v>193</v>
      </c>
      <c r="NC243">
        <v>197024482</v>
      </c>
      <c r="ND243" t="s">
        <v>3762</v>
      </c>
      <c r="NE243" t="s">
        <v>4658</v>
      </c>
      <c r="NF243" t="s">
        <v>193</v>
      </c>
      <c r="NG243" t="s">
        <v>699</v>
      </c>
      <c r="NH243" t="s">
        <v>700</v>
      </c>
      <c r="NI243" t="s">
        <v>611</v>
      </c>
      <c r="NJ243" t="s">
        <v>193</v>
      </c>
      <c r="NK243">
        <v>207</v>
      </c>
    </row>
    <row r="244" spans="1:375" x14ac:dyDescent="0.35">
      <c r="A244" t="s">
        <v>4659</v>
      </c>
      <c r="B244" t="s">
        <v>4660</v>
      </c>
      <c r="C244" t="s">
        <v>3571</v>
      </c>
      <c r="D244" t="s">
        <v>3870</v>
      </c>
      <c r="E244" t="s">
        <v>193</v>
      </c>
      <c r="F244" t="s">
        <v>193</v>
      </c>
      <c r="G244">
        <v>0</v>
      </c>
      <c r="H244" t="s">
        <v>3571</v>
      </c>
      <c r="I244" t="s">
        <v>617</v>
      </c>
      <c r="J244" t="s">
        <v>193</v>
      </c>
      <c r="K244" t="s">
        <v>618</v>
      </c>
      <c r="L244" t="s">
        <v>617</v>
      </c>
      <c r="M244" t="s">
        <v>617</v>
      </c>
      <c r="N244" t="s">
        <v>624</v>
      </c>
      <c r="O244" t="s">
        <v>193</v>
      </c>
      <c r="P244" t="s">
        <v>662</v>
      </c>
      <c r="Q244" t="s">
        <v>624</v>
      </c>
      <c r="R244" t="s">
        <v>624</v>
      </c>
      <c r="S244" t="s">
        <v>500</v>
      </c>
      <c r="T244" t="s">
        <v>219</v>
      </c>
      <c r="U244" t="s">
        <v>209</v>
      </c>
      <c r="V244" t="s">
        <v>219</v>
      </c>
      <c r="W244" t="s">
        <v>231</v>
      </c>
      <c r="X244" t="s">
        <v>230</v>
      </c>
      <c r="Y244" t="s">
        <v>231</v>
      </c>
      <c r="Z244" t="s">
        <v>3760</v>
      </c>
      <c r="AA244" t="s">
        <v>193</v>
      </c>
      <c r="AB244" t="s">
        <v>706</v>
      </c>
      <c r="AC244" t="s">
        <v>3760</v>
      </c>
      <c r="AD244" t="s">
        <v>3760</v>
      </c>
      <c r="AE244" t="s">
        <v>630</v>
      </c>
      <c r="AF244" t="s">
        <v>193</v>
      </c>
      <c r="AG244" t="s">
        <v>631</v>
      </c>
      <c r="AH244" t="s">
        <v>630</v>
      </c>
      <c r="AI244" t="s">
        <v>630</v>
      </c>
      <c r="AJ244" t="s">
        <v>536</v>
      </c>
      <c r="AK244" t="s">
        <v>3317</v>
      </c>
      <c r="AL244" t="s">
        <v>109</v>
      </c>
      <c r="AM244" t="s">
        <v>193</v>
      </c>
      <c r="AN244" t="s">
        <v>109</v>
      </c>
      <c r="AO244" t="s">
        <v>193</v>
      </c>
      <c r="AP244" t="s">
        <v>494</v>
      </c>
      <c r="AQ244" t="s">
        <v>193</v>
      </c>
      <c r="AR244" t="s">
        <v>193</v>
      </c>
      <c r="AS244" t="s">
        <v>193</v>
      </c>
      <c r="AT244" t="s">
        <v>193</v>
      </c>
      <c r="AU244" t="s">
        <v>193</v>
      </c>
      <c r="AV244" t="s">
        <v>193</v>
      </c>
      <c r="AW244" t="s">
        <v>193</v>
      </c>
      <c r="AX244" t="s">
        <v>193</v>
      </c>
      <c r="AY244" t="s">
        <v>193</v>
      </c>
      <c r="AZ244" t="s">
        <v>193</v>
      </c>
      <c r="BA244" t="s">
        <v>193</v>
      </c>
      <c r="BB244" t="s">
        <v>193</v>
      </c>
      <c r="BC244" t="s">
        <v>193</v>
      </c>
      <c r="BD244" t="s">
        <v>193</v>
      </c>
      <c r="BE244" t="s">
        <v>193</v>
      </c>
      <c r="BF244" t="s">
        <v>193</v>
      </c>
      <c r="BG244" t="s">
        <v>193</v>
      </c>
      <c r="BH244" t="s">
        <v>193</v>
      </c>
      <c r="BI244" t="s">
        <v>193</v>
      </c>
      <c r="BJ244" t="s">
        <v>193</v>
      </c>
      <c r="BK244" t="s">
        <v>193</v>
      </c>
      <c r="BL244" t="s">
        <v>193</v>
      </c>
      <c r="BM244" t="s">
        <v>193</v>
      </c>
      <c r="BN244" t="s">
        <v>193</v>
      </c>
      <c r="BO244" t="s">
        <v>193</v>
      </c>
      <c r="BP244" t="s">
        <v>193</v>
      </c>
      <c r="BQ244" t="s">
        <v>193</v>
      </c>
      <c r="BR244" t="s">
        <v>193</v>
      </c>
      <c r="BS244" t="s">
        <v>193</v>
      </c>
      <c r="BT244" t="s">
        <v>193</v>
      </c>
      <c r="BU244" t="s">
        <v>193</v>
      </c>
      <c r="BV244" t="s">
        <v>193</v>
      </c>
      <c r="BW244" t="s">
        <v>193</v>
      </c>
      <c r="BX244" t="s">
        <v>193</v>
      </c>
      <c r="BY244" t="s">
        <v>193</v>
      </c>
      <c r="BZ244" t="s">
        <v>193</v>
      </c>
      <c r="CA244" t="s">
        <v>193</v>
      </c>
      <c r="CB244" t="s">
        <v>193</v>
      </c>
      <c r="CC244" t="s">
        <v>193</v>
      </c>
      <c r="CD244" t="s">
        <v>193</v>
      </c>
      <c r="CE244" t="s">
        <v>193</v>
      </c>
      <c r="CF244" t="s">
        <v>193</v>
      </c>
      <c r="CG244" t="s">
        <v>193</v>
      </c>
      <c r="CH244" t="s">
        <v>193</v>
      </c>
      <c r="CI244" t="s">
        <v>193</v>
      </c>
      <c r="CJ244" t="s">
        <v>193</v>
      </c>
      <c r="CK244" t="s">
        <v>193</v>
      </c>
      <c r="CL244" t="s">
        <v>193</v>
      </c>
      <c r="CM244" t="s">
        <v>193</v>
      </c>
      <c r="CN244" t="s">
        <v>193</v>
      </c>
      <c r="CO244" t="s">
        <v>193</v>
      </c>
      <c r="CP244" t="s">
        <v>193</v>
      </c>
      <c r="CQ244" t="s">
        <v>193</v>
      </c>
      <c r="CR244" t="s">
        <v>193</v>
      </c>
      <c r="CS244" t="s">
        <v>193</v>
      </c>
      <c r="CT244" t="s">
        <v>193</v>
      </c>
      <c r="CU244" t="s">
        <v>193</v>
      </c>
      <c r="CV244" t="s">
        <v>193</v>
      </c>
      <c r="CW244" t="s">
        <v>193</v>
      </c>
      <c r="CX244" t="s">
        <v>193</v>
      </c>
      <c r="CY244" t="s">
        <v>193</v>
      </c>
      <c r="CZ244" t="s">
        <v>193</v>
      </c>
      <c r="DA244" t="s">
        <v>193</v>
      </c>
      <c r="DB244" t="s">
        <v>193</v>
      </c>
      <c r="DC244" t="s">
        <v>193</v>
      </c>
      <c r="DD244" t="s">
        <v>193</v>
      </c>
      <c r="DE244" t="s">
        <v>193</v>
      </c>
      <c r="DF244" t="s">
        <v>193</v>
      </c>
      <c r="DG244" t="s">
        <v>193</v>
      </c>
      <c r="DH244" t="s">
        <v>193</v>
      </c>
      <c r="DI244" t="s">
        <v>193</v>
      </c>
      <c r="DJ244" t="s">
        <v>193</v>
      </c>
      <c r="DK244" t="s">
        <v>193</v>
      </c>
      <c r="DL244" t="s">
        <v>193</v>
      </c>
      <c r="DM244" t="s">
        <v>193</v>
      </c>
      <c r="DN244" t="s">
        <v>193</v>
      </c>
      <c r="DO244" t="s">
        <v>193</v>
      </c>
      <c r="DP244" t="s">
        <v>193</v>
      </c>
      <c r="DQ244" t="s">
        <v>193</v>
      </c>
      <c r="DR244" t="s">
        <v>193</v>
      </c>
      <c r="DS244" t="s">
        <v>193</v>
      </c>
      <c r="DT244" t="s">
        <v>193</v>
      </c>
      <c r="DU244" t="s">
        <v>193</v>
      </c>
      <c r="DV244" t="s">
        <v>193</v>
      </c>
      <c r="DW244" t="s">
        <v>193</v>
      </c>
      <c r="DX244" t="s">
        <v>193</v>
      </c>
      <c r="DY244" t="s">
        <v>193</v>
      </c>
      <c r="DZ244" t="s">
        <v>193</v>
      </c>
      <c r="EA244" t="s">
        <v>193</v>
      </c>
      <c r="EB244" t="s">
        <v>193</v>
      </c>
      <c r="EC244" t="s">
        <v>193</v>
      </c>
      <c r="ED244" t="s">
        <v>193</v>
      </c>
      <c r="EE244" t="s">
        <v>193</v>
      </c>
      <c r="EF244" t="s">
        <v>193</v>
      </c>
      <c r="EG244" t="s">
        <v>193</v>
      </c>
      <c r="EH244" t="s">
        <v>193</v>
      </c>
      <c r="EI244" t="s">
        <v>193</v>
      </c>
      <c r="EJ244" t="s">
        <v>193</v>
      </c>
      <c r="EK244" t="s">
        <v>193</v>
      </c>
      <c r="EL244" t="s">
        <v>193</v>
      </c>
      <c r="EM244" t="s">
        <v>193</v>
      </c>
      <c r="EN244" t="s">
        <v>193</v>
      </c>
      <c r="EO244" t="s">
        <v>193</v>
      </c>
      <c r="EP244" t="s">
        <v>193</v>
      </c>
      <c r="EQ244" t="s">
        <v>193</v>
      </c>
      <c r="ER244" t="s">
        <v>193</v>
      </c>
      <c r="ES244" t="s">
        <v>193</v>
      </c>
      <c r="ET244" t="s">
        <v>193</v>
      </c>
      <c r="EU244" t="s">
        <v>193</v>
      </c>
      <c r="EV244" t="s">
        <v>193</v>
      </c>
      <c r="EW244" t="s">
        <v>193</v>
      </c>
      <c r="EX244" t="s">
        <v>193</v>
      </c>
      <c r="EY244" t="s">
        <v>193</v>
      </c>
      <c r="EZ244" t="s">
        <v>193</v>
      </c>
      <c r="FA244" t="s">
        <v>193</v>
      </c>
      <c r="FB244" t="s">
        <v>193</v>
      </c>
      <c r="FC244" t="s">
        <v>193</v>
      </c>
      <c r="FD244" t="s">
        <v>193</v>
      </c>
      <c r="FE244" t="s">
        <v>193</v>
      </c>
      <c r="FF244" t="s">
        <v>193</v>
      </c>
      <c r="FG244" t="s">
        <v>193</v>
      </c>
      <c r="FH244" t="s">
        <v>193</v>
      </c>
      <c r="FI244" t="s">
        <v>193</v>
      </c>
      <c r="FJ244" t="s">
        <v>193</v>
      </c>
      <c r="FK244" t="s">
        <v>193</v>
      </c>
      <c r="FL244" t="s">
        <v>193</v>
      </c>
      <c r="FM244" t="s">
        <v>193</v>
      </c>
      <c r="FN244" t="s">
        <v>193</v>
      </c>
      <c r="FO244" t="s">
        <v>193</v>
      </c>
      <c r="FP244" t="s">
        <v>193</v>
      </c>
      <c r="FQ244" t="s">
        <v>193</v>
      </c>
      <c r="FR244" t="s">
        <v>193</v>
      </c>
      <c r="FS244" t="s">
        <v>193</v>
      </c>
      <c r="FT244" t="s">
        <v>193</v>
      </c>
      <c r="FU244" t="s">
        <v>193</v>
      </c>
      <c r="FV244" t="s">
        <v>193</v>
      </c>
      <c r="FW244" t="s">
        <v>193</v>
      </c>
      <c r="FX244" t="s">
        <v>193</v>
      </c>
      <c r="FY244" t="s">
        <v>193</v>
      </c>
      <c r="FZ244" t="s">
        <v>193</v>
      </c>
      <c r="GA244" t="s">
        <v>193</v>
      </c>
      <c r="GB244" t="s">
        <v>193</v>
      </c>
      <c r="GC244" t="s">
        <v>193</v>
      </c>
      <c r="GD244" t="s">
        <v>193</v>
      </c>
      <c r="GE244" t="s">
        <v>193</v>
      </c>
      <c r="GF244" t="s">
        <v>193</v>
      </c>
      <c r="GG244" t="s">
        <v>193</v>
      </c>
      <c r="GH244" t="s">
        <v>193</v>
      </c>
      <c r="GI244" t="s">
        <v>193</v>
      </c>
      <c r="GJ244" t="s">
        <v>193</v>
      </c>
      <c r="GK244" t="s">
        <v>193</v>
      </c>
      <c r="GL244" t="s">
        <v>193</v>
      </c>
      <c r="GM244" t="s">
        <v>193</v>
      </c>
      <c r="GN244" t="s">
        <v>193</v>
      </c>
      <c r="GO244" t="s">
        <v>193</v>
      </c>
      <c r="GP244" t="s">
        <v>193</v>
      </c>
      <c r="GQ244" t="s">
        <v>193</v>
      </c>
      <c r="GR244" t="s">
        <v>193</v>
      </c>
      <c r="GS244" t="s">
        <v>193</v>
      </c>
      <c r="GT244" t="s">
        <v>193</v>
      </c>
      <c r="GU244" t="s">
        <v>193</v>
      </c>
      <c r="GV244" t="s">
        <v>193</v>
      </c>
      <c r="GW244" t="s">
        <v>193</v>
      </c>
      <c r="GX244" t="s">
        <v>193</v>
      </c>
      <c r="GY244" t="s">
        <v>193</v>
      </c>
      <c r="GZ244" t="s">
        <v>193</v>
      </c>
      <c r="HA244" t="s">
        <v>193</v>
      </c>
      <c r="HB244" t="s">
        <v>193</v>
      </c>
      <c r="HC244" t="s">
        <v>193</v>
      </c>
      <c r="HD244" t="s">
        <v>193</v>
      </c>
      <c r="HE244" t="s">
        <v>193</v>
      </c>
      <c r="HF244" t="s">
        <v>193</v>
      </c>
      <c r="HG244" t="s">
        <v>193</v>
      </c>
      <c r="HH244" t="s">
        <v>193</v>
      </c>
      <c r="HI244" t="s">
        <v>193</v>
      </c>
      <c r="HJ244" t="s">
        <v>193</v>
      </c>
      <c r="HK244" t="s">
        <v>193</v>
      </c>
      <c r="HL244" t="s">
        <v>193</v>
      </c>
      <c r="HM244" t="s">
        <v>193</v>
      </c>
      <c r="HN244" t="s">
        <v>193</v>
      </c>
      <c r="HO244" t="s">
        <v>193</v>
      </c>
      <c r="HP244" t="s">
        <v>193</v>
      </c>
      <c r="HQ244" t="s">
        <v>193</v>
      </c>
      <c r="HR244" t="s">
        <v>193</v>
      </c>
      <c r="HS244" t="s">
        <v>193</v>
      </c>
      <c r="HT244" t="s">
        <v>193</v>
      </c>
      <c r="HU244" t="s">
        <v>193</v>
      </c>
      <c r="HV244" t="s">
        <v>193</v>
      </c>
      <c r="HW244" t="s">
        <v>193</v>
      </c>
      <c r="HX244" t="s">
        <v>193</v>
      </c>
      <c r="HY244" t="s">
        <v>193</v>
      </c>
      <c r="HZ244" t="s">
        <v>193</v>
      </c>
      <c r="IA244" t="s">
        <v>193</v>
      </c>
      <c r="IB244" t="s">
        <v>193</v>
      </c>
      <c r="IC244" t="s">
        <v>193</v>
      </c>
      <c r="ID244" t="s">
        <v>193</v>
      </c>
      <c r="IE244" t="s">
        <v>193</v>
      </c>
      <c r="IF244" t="s">
        <v>193</v>
      </c>
      <c r="IG244" t="s">
        <v>193</v>
      </c>
      <c r="IH244" t="s">
        <v>193</v>
      </c>
      <c r="II244" t="s">
        <v>193</v>
      </c>
      <c r="IJ244" t="s">
        <v>193</v>
      </c>
      <c r="IK244" t="s">
        <v>193</v>
      </c>
      <c r="IL244" t="s">
        <v>193</v>
      </c>
      <c r="IM244" t="s">
        <v>193</v>
      </c>
      <c r="IN244" t="s">
        <v>193</v>
      </c>
      <c r="IO244" t="s">
        <v>193</v>
      </c>
      <c r="IP244" t="s">
        <v>193</v>
      </c>
      <c r="IQ244" t="s">
        <v>193</v>
      </c>
      <c r="IR244" t="s">
        <v>193</v>
      </c>
      <c r="IS244" t="s">
        <v>193</v>
      </c>
      <c r="IT244" t="s">
        <v>193</v>
      </c>
      <c r="IU244" t="s">
        <v>193</v>
      </c>
      <c r="IV244" t="s">
        <v>193</v>
      </c>
      <c r="IW244" t="s">
        <v>193</v>
      </c>
      <c r="IX244" t="s">
        <v>193</v>
      </c>
      <c r="IY244" t="s">
        <v>193</v>
      </c>
      <c r="IZ244" t="s">
        <v>193</v>
      </c>
      <c r="JA244" t="s">
        <v>193</v>
      </c>
      <c r="JB244" t="s">
        <v>193</v>
      </c>
      <c r="JC244" t="s">
        <v>193</v>
      </c>
      <c r="JD244" t="s">
        <v>193</v>
      </c>
      <c r="JE244" t="s">
        <v>193</v>
      </c>
      <c r="JF244" t="s">
        <v>193</v>
      </c>
      <c r="JG244" t="s">
        <v>193</v>
      </c>
      <c r="JH244" t="s">
        <v>193</v>
      </c>
      <c r="JI244" t="s">
        <v>193</v>
      </c>
      <c r="JJ244" t="s">
        <v>193</v>
      </c>
      <c r="JK244" t="s">
        <v>193</v>
      </c>
      <c r="JL244" t="s">
        <v>193</v>
      </c>
      <c r="JM244" t="s">
        <v>193</v>
      </c>
      <c r="JN244" t="s">
        <v>193</v>
      </c>
      <c r="JO244" t="s">
        <v>193</v>
      </c>
      <c r="JP244" t="s">
        <v>193</v>
      </c>
      <c r="JQ244" t="s">
        <v>193</v>
      </c>
      <c r="JR244" t="s">
        <v>193</v>
      </c>
      <c r="JS244" t="s">
        <v>193</v>
      </c>
      <c r="JT244" t="s">
        <v>193</v>
      </c>
      <c r="JU244" t="s">
        <v>193</v>
      </c>
      <c r="JV244" t="s">
        <v>193</v>
      </c>
      <c r="JW244" t="s">
        <v>193</v>
      </c>
      <c r="JX244" t="s">
        <v>193</v>
      </c>
      <c r="JY244" t="s">
        <v>193</v>
      </c>
      <c r="JZ244" t="s">
        <v>193</v>
      </c>
      <c r="KA244" t="s">
        <v>193</v>
      </c>
      <c r="KB244" t="s">
        <v>193</v>
      </c>
      <c r="KC244" t="s">
        <v>193</v>
      </c>
      <c r="KD244" t="s">
        <v>193</v>
      </c>
      <c r="KE244" t="s">
        <v>193</v>
      </c>
      <c r="KF244" t="s">
        <v>193</v>
      </c>
      <c r="KG244" t="s">
        <v>193</v>
      </c>
      <c r="KH244" t="s">
        <v>193</v>
      </c>
      <c r="KI244" t="s">
        <v>193</v>
      </c>
      <c r="KJ244" t="s">
        <v>193</v>
      </c>
      <c r="KK244" t="s">
        <v>193</v>
      </c>
      <c r="KL244" t="s">
        <v>193</v>
      </c>
      <c r="KM244" t="s">
        <v>193</v>
      </c>
      <c r="KN244" t="s">
        <v>193</v>
      </c>
      <c r="KO244" t="s">
        <v>193</v>
      </c>
      <c r="KP244" t="s">
        <v>193</v>
      </c>
      <c r="KQ244" t="s">
        <v>193</v>
      </c>
      <c r="KR244" t="s">
        <v>193</v>
      </c>
      <c r="KS244" t="s">
        <v>193</v>
      </c>
      <c r="KT244" t="s">
        <v>193</v>
      </c>
      <c r="KU244" t="s">
        <v>109</v>
      </c>
      <c r="KV244" t="s">
        <v>505</v>
      </c>
      <c r="KW244" t="s">
        <v>3318</v>
      </c>
      <c r="KX244" t="s">
        <v>193</v>
      </c>
      <c r="KY244" t="s">
        <v>506</v>
      </c>
      <c r="KZ244" t="s">
        <v>3319</v>
      </c>
      <c r="LA244" t="s">
        <v>3318</v>
      </c>
      <c r="LB244" t="s">
        <v>800</v>
      </c>
      <c r="LC244" t="s">
        <v>193</v>
      </c>
      <c r="LD244" t="s">
        <v>3320</v>
      </c>
      <c r="LE244" t="s">
        <v>797</v>
      </c>
      <c r="LF244" t="s">
        <v>798</v>
      </c>
      <c r="LG244" t="s">
        <v>799</v>
      </c>
      <c r="LH244" t="s">
        <v>193</v>
      </c>
      <c r="LI244" t="s">
        <v>193</v>
      </c>
      <c r="LJ244" t="s">
        <v>193</v>
      </c>
      <c r="LK244" t="s">
        <v>193</v>
      </c>
      <c r="LL244" t="s">
        <v>193</v>
      </c>
      <c r="LM244">
        <v>60</v>
      </c>
      <c r="LN244">
        <v>12</v>
      </c>
      <c r="LO244" t="s">
        <v>193</v>
      </c>
      <c r="LP244" t="s">
        <v>156</v>
      </c>
      <c r="LQ244">
        <v>12</v>
      </c>
      <c r="LR244" t="s">
        <v>109</v>
      </c>
      <c r="LS244" t="s">
        <v>193</v>
      </c>
      <c r="LT244" t="s">
        <v>114</v>
      </c>
      <c r="LU244" t="s">
        <v>193</v>
      </c>
      <c r="LV244" t="s">
        <v>193</v>
      </c>
      <c r="LW244" t="s">
        <v>193</v>
      </c>
      <c r="LX244" t="s">
        <v>193</v>
      </c>
      <c r="LY244" t="s">
        <v>193</v>
      </c>
      <c r="LZ244" t="s">
        <v>193</v>
      </c>
      <c r="MA244" t="s">
        <v>193</v>
      </c>
      <c r="MB244" t="s">
        <v>193</v>
      </c>
      <c r="MC244" t="s">
        <v>193</v>
      </c>
      <c r="MD244" t="s">
        <v>193</v>
      </c>
      <c r="ME244" t="s">
        <v>193</v>
      </c>
      <c r="MF244" t="s">
        <v>193</v>
      </c>
      <c r="MG244" t="s">
        <v>193</v>
      </c>
      <c r="MH244" t="s">
        <v>114</v>
      </c>
      <c r="MI244" t="s">
        <v>193</v>
      </c>
      <c r="MJ244" t="s">
        <v>193</v>
      </c>
      <c r="MK244" t="s">
        <v>193</v>
      </c>
      <c r="ML244" t="s">
        <v>193</v>
      </c>
      <c r="MM244" t="s">
        <v>193</v>
      </c>
      <c r="MN244" t="s">
        <v>193</v>
      </c>
      <c r="MO244" t="s">
        <v>193</v>
      </c>
      <c r="MP244" t="s">
        <v>193</v>
      </c>
      <c r="MQ244" t="s">
        <v>193</v>
      </c>
      <c r="MR244" t="s">
        <v>193</v>
      </c>
      <c r="MS244" t="s">
        <v>193</v>
      </c>
      <c r="MT244" t="s">
        <v>193</v>
      </c>
      <c r="MU244" t="s">
        <v>193</v>
      </c>
      <c r="MV244" t="s">
        <v>193</v>
      </c>
      <c r="MW244" t="s">
        <v>193</v>
      </c>
      <c r="MX244" t="s">
        <v>193</v>
      </c>
      <c r="MY244" t="s">
        <v>193</v>
      </c>
      <c r="MZ244" t="s">
        <v>193</v>
      </c>
      <c r="NA244" t="s">
        <v>193</v>
      </c>
      <c r="NB244" t="s">
        <v>193</v>
      </c>
      <c r="NC244">
        <v>197024489</v>
      </c>
      <c r="ND244" t="s">
        <v>3764</v>
      </c>
      <c r="NE244" t="s">
        <v>4661</v>
      </c>
      <c r="NF244" t="s">
        <v>193</v>
      </c>
      <c r="NG244" t="s">
        <v>699</v>
      </c>
      <c r="NH244" t="s">
        <v>700</v>
      </c>
      <c r="NI244" t="s">
        <v>611</v>
      </c>
      <c r="NJ244" t="s">
        <v>193</v>
      </c>
      <c r="NK244">
        <v>208</v>
      </c>
    </row>
    <row r="245" spans="1:375" x14ac:dyDescent="0.35">
      <c r="A245" t="s">
        <v>4662</v>
      </c>
      <c r="B245" t="s">
        <v>4663</v>
      </c>
      <c r="C245" t="s">
        <v>3571</v>
      </c>
      <c r="D245" t="s">
        <v>3870</v>
      </c>
      <c r="E245" t="s">
        <v>193</v>
      </c>
      <c r="F245" t="s">
        <v>193</v>
      </c>
      <c r="G245">
        <v>0</v>
      </c>
      <c r="H245" t="s">
        <v>3571</v>
      </c>
      <c r="I245" t="s">
        <v>617</v>
      </c>
      <c r="J245" t="s">
        <v>193</v>
      </c>
      <c r="K245" t="s">
        <v>618</v>
      </c>
      <c r="L245" t="s">
        <v>617</v>
      </c>
      <c r="M245" t="s">
        <v>617</v>
      </c>
      <c r="N245" t="s">
        <v>624</v>
      </c>
      <c r="O245" t="s">
        <v>193</v>
      </c>
      <c r="P245" t="s">
        <v>662</v>
      </c>
      <c r="Q245" t="s">
        <v>624</v>
      </c>
      <c r="R245" t="s">
        <v>624</v>
      </c>
      <c r="S245" t="s">
        <v>500</v>
      </c>
      <c r="T245" t="s">
        <v>219</v>
      </c>
      <c r="U245" t="s">
        <v>209</v>
      </c>
      <c r="V245" t="s">
        <v>219</v>
      </c>
      <c r="W245" t="s">
        <v>231</v>
      </c>
      <c r="X245" t="s">
        <v>230</v>
      </c>
      <c r="Y245" t="s">
        <v>231</v>
      </c>
      <c r="Z245" t="s">
        <v>3760</v>
      </c>
      <c r="AA245" t="s">
        <v>193</v>
      </c>
      <c r="AB245" t="s">
        <v>706</v>
      </c>
      <c r="AC245" t="s">
        <v>3760</v>
      </c>
      <c r="AD245" t="s">
        <v>3760</v>
      </c>
      <c r="AE245" t="s">
        <v>630</v>
      </c>
      <c r="AF245" t="s">
        <v>193</v>
      </c>
      <c r="AG245" t="s">
        <v>631</v>
      </c>
      <c r="AH245" t="s">
        <v>630</v>
      </c>
      <c r="AI245" t="s">
        <v>630</v>
      </c>
      <c r="AJ245" t="s">
        <v>536</v>
      </c>
      <c r="AK245" t="s">
        <v>3317</v>
      </c>
      <c r="AL245" t="s">
        <v>109</v>
      </c>
      <c r="AM245" t="s">
        <v>193</v>
      </c>
      <c r="AN245" t="s">
        <v>109</v>
      </c>
      <c r="AO245" t="s">
        <v>193</v>
      </c>
      <c r="AP245" t="s">
        <v>491</v>
      </c>
      <c r="AQ245" t="s">
        <v>193</v>
      </c>
      <c r="AR245" t="s">
        <v>193</v>
      </c>
      <c r="AS245" t="s">
        <v>193</v>
      </c>
      <c r="AT245" t="s">
        <v>193</v>
      </c>
      <c r="AU245" t="s">
        <v>193</v>
      </c>
      <c r="AV245" t="s">
        <v>193</v>
      </c>
      <c r="AW245" t="s">
        <v>193</v>
      </c>
      <c r="AX245" t="s">
        <v>193</v>
      </c>
      <c r="AY245" t="s">
        <v>193</v>
      </c>
      <c r="AZ245" t="s">
        <v>193</v>
      </c>
      <c r="BA245" t="s">
        <v>193</v>
      </c>
      <c r="BB245" t="s">
        <v>193</v>
      </c>
      <c r="BC245" t="s">
        <v>193</v>
      </c>
      <c r="BD245" t="s">
        <v>193</v>
      </c>
      <c r="BE245" t="s">
        <v>193</v>
      </c>
      <c r="BF245" t="s">
        <v>193</v>
      </c>
      <c r="BG245" t="s">
        <v>193</v>
      </c>
      <c r="BH245" t="s">
        <v>193</v>
      </c>
      <c r="BI245" t="s">
        <v>193</v>
      </c>
      <c r="BJ245" t="s">
        <v>193</v>
      </c>
      <c r="BK245" t="s">
        <v>193</v>
      </c>
      <c r="BL245" t="s">
        <v>193</v>
      </c>
      <c r="BM245" t="s">
        <v>193</v>
      </c>
      <c r="BN245" t="s">
        <v>193</v>
      </c>
      <c r="BO245" t="s">
        <v>193</v>
      </c>
      <c r="BP245" t="s">
        <v>193</v>
      </c>
      <c r="BQ245" t="s">
        <v>193</v>
      </c>
      <c r="BR245" t="s">
        <v>193</v>
      </c>
      <c r="BS245" t="s">
        <v>193</v>
      </c>
      <c r="BT245" t="s">
        <v>193</v>
      </c>
      <c r="BU245" t="s">
        <v>193</v>
      </c>
      <c r="BV245" t="s">
        <v>193</v>
      </c>
      <c r="BW245" t="s">
        <v>193</v>
      </c>
      <c r="BX245" t="s">
        <v>193</v>
      </c>
      <c r="BY245" t="s">
        <v>193</v>
      </c>
      <c r="BZ245" t="s">
        <v>193</v>
      </c>
      <c r="CA245" t="s">
        <v>193</v>
      </c>
      <c r="CB245" t="s">
        <v>193</v>
      </c>
      <c r="CC245" t="s">
        <v>193</v>
      </c>
      <c r="CD245" t="s">
        <v>193</v>
      </c>
      <c r="CE245" t="s">
        <v>193</v>
      </c>
      <c r="CF245" t="s">
        <v>193</v>
      </c>
      <c r="CG245" t="s">
        <v>193</v>
      </c>
      <c r="CH245" t="s">
        <v>193</v>
      </c>
      <c r="CI245" t="s">
        <v>193</v>
      </c>
      <c r="CJ245" t="s">
        <v>193</v>
      </c>
      <c r="CK245" t="s">
        <v>193</v>
      </c>
      <c r="CL245" t="s">
        <v>193</v>
      </c>
      <c r="CM245" t="s">
        <v>193</v>
      </c>
      <c r="CN245" t="s">
        <v>193</v>
      </c>
      <c r="CO245" t="s">
        <v>193</v>
      </c>
      <c r="CP245" t="s">
        <v>193</v>
      </c>
      <c r="CQ245" t="s">
        <v>193</v>
      </c>
      <c r="CR245" t="s">
        <v>193</v>
      </c>
      <c r="CS245" t="s">
        <v>193</v>
      </c>
      <c r="CT245" t="s">
        <v>193</v>
      </c>
      <c r="CU245" t="s">
        <v>193</v>
      </c>
      <c r="CV245" t="s">
        <v>193</v>
      </c>
      <c r="CW245" t="s">
        <v>193</v>
      </c>
      <c r="CX245" t="s">
        <v>193</v>
      </c>
      <c r="CY245" t="s">
        <v>193</v>
      </c>
      <c r="CZ245" t="s">
        <v>193</v>
      </c>
      <c r="DA245" t="s">
        <v>193</v>
      </c>
      <c r="DB245" t="s">
        <v>193</v>
      </c>
      <c r="DC245" t="s">
        <v>193</v>
      </c>
      <c r="DD245" t="s">
        <v>193</v>
      </c>
      <c r="DE245" t="s">
        <v>193</v>
      </c>
      <c r="DF245" t="s">
        <v>193</v>
      </c>
      <c r="DG245" t="s">
        <v>193</v>
      </c>
      <c r="DH245" t="s">
        <v>193</v>
      </c>
      <c r="DI245" t="s">
        <v>193</v>
      </c>
      <c r="DJ245" t="s">
        <v>193</v>
      </c>
      <c r="DK245" t="s">
        <v>193</v>
      </c>
      <c r="DL245" t="s">
        <v>193</v>
      </c>
      <c r="DM245" t="s">
        <v>193</v>
      </c>
      <c r="DN245" t="s">
        <v>193</v>
      </c>
      <c r="DO245" t="s">
        <v>193</v>
      </c>
      <c r="DP245" t="s">
        <v>193</v>
      </c>
      <c r="DQ245" t="s">
        <v>193</v>
      </c>
      <c r="DR245" t="s">
        <v>193</v>
      </c>
      <c r="DS245" t="s">
        <v>193</v>
      </c>
      <c r="DT245" t="s">
        <v>193</v>
      </c>
      <c r="DU245" t="s">
        <v>193</v>
      </c>
      <c r="DV245" t="s">
        <v>193</v>
      </c>
      <c r="DW245" t="s">
        <v>193</v>
      </c>
      <c r="DX245" t="s">
        <v>193</v>
      </c>
      <c r="DY245" t="s">
        <v>193</v>
      </c>
      <c r="DZ245" t="s">
        <v>193</v>
      </c>
      <c r="EA245" t="s">
        <v>193</v>
      </c>
      <c r="EB245" t="s">
        <v>193</v>
      </c>
      <c r="EC245" t="s">
        <v>193</v>
      </c>
      <c r="ED245" t="s">
        <v>193</v>
      </c>
      <c r="EE245" t="s">
        <v>193</v>
      </c>
      <c r="EF245" t="s">
        <v>193</v>
      </c>
      <c r="EG245" t="s">
        <v>193</v>
      </c>
      <c r="EH245" t="s">
        <v>193</v>
      </c>
      <c r="EI245" t="s">
        <v>193</v>
      </c>
      <c r="EJ245" t="s">
        <v>193</v>
      </c>
      <c r="EK245" t="s">
        <v>193</v>
      </c>
      <c r="EL245" t="s">
        <v>193</v>
      </c>
      <c r="EM245" t="s">
        <v>193</v>
      </c>
      <c r="EN245" t="s">
        <v>193</v>
      </c>
      <c r="EO245" t="s">
        <v>193</v>
      </c>
      <c r="EP245" t="s">
        <v>193</v>
      </c>
      <c r="EQ245" t="s">
        <v>193</v>
      </c>
      <c r="ER245" t="s">
        <v>193</v>
      </c>
      <c r="ES245" t="s">
        <v>193</v>
      </c>
      <c r="ET245" t="s">
        <v>193</v>
      </c>
      <c r="EU245" t="s">
        <v>193</v>
      </c>
      <c r="EV245" t="s">
        <v>193</v>
      </c>
      <c r="EW245" t="s">
        <v>193</v>
      </c>
      <c r="EX245" t="s">
        <v>193</v>
      </c>
      <c r="EY245" t="s">
        <v>193</v>
      </c>
      <c r="EZ245" t="s">
        <v>193</v>
      </c>
      <c r="FA245" t="s">
        <v>193</v>
      </c>
      <c r="FB245" t="s">
        <v>193</v>
      </c>
      <c r="FC245" t="s">
        <v>193</v>
      </c>
      <c r="FD245" t="s">
        <v>193</v>
      </c>
      <c r="FE245" t="s">
        <v>193</v>
      </c>
      <c r="FF245" t="s">
        <v>193</v>
      </c>
      <c r="FG245" t="s">
        <v>193</v>
      </c>
      <c r="FH245" t="s">
        <v>193</v>
      </c>
      <c r="FI245" t="s">
        <v>193</v>
      </c>
      <c r="FJ245" t="s">
        <v>193</v>
      </c>
      <c r="FK245" t="s">
        <v>193</v>
      </c>
      <c r="FL245" t="s">
        <v>193</v>
      </c>
      <c r="FM245" t="s">
        <v>193</v>
      </c>
      <c r="FN245" t="s">
        <v>193</v>
      </c>
      <c r="FO245" t="s">
        <v>193</v>
      </c>
      <c r="FP245" t="s">
        <v>193</v>
      </c>
      <c r="FQ245" t="s">
        <v>193</v>
      </c>
      <c r="FR245" t="s">
        <v>193</v>
      </c>
      <c r="FS245" t="s">
        <v>193</v>
      </c>
      <c r="FT245" t="s">
        <v>193</v>
      </c>
      <c r="FU245" t="s">
        <v>193</v>
      </c>
      <c r="FV245" t="s">
        <v>193</v>
      </c>
      <c r="FW245" t="s">
        <v>193</v>
      </c>
      <c r="FX245" t="s">
        <v>193</v>
      </c>
      <c r="FY245" t="s">
        <v>193</v>
      </c>
      <c r="FZ245" t="s">
        <v>193</v>
      </c>
      <c r="GA245" t="s">
        <v>193</v>
      </c>
      <c r="GB245" t="s">
        <v>193</v>
      </c>
      <c r="GC245" t="s">
        <v>193</v>
      </c>
      <c r="GD245" t="s">
        <v>193</v>
      </c>
      <c r="GE245" t="s">
        <v>193</v>
      </c>
      <c r="GF245" t="s">
        <v>193</v>
      </c>
      <c r="GG245" t="s">
        <v>193</v>
      </c>
      <c r="GH245" t="s">
        <v>193</v>
      </c>
      <c r="GI245" t="s">
        <v>193</v>
      </c>
      <c r="GJ245" t="s">
        <v>193</v>
      </c>
      <c r="GK245" t="s">
        <v>193</v>
      </c>
      <c r="GL245" t="s">
        <v>193</v>
      </c>
      <c r="GM245" t="s">
        <v>193</v>
      </c>
      <c r="GN245" t="s">
        <v>193</v>
      </c>
      <c r="GO245" t="s">
        <v>193</v>
      </c>
      <c r="GP245" t="s">
        <v>193</v>
      </c>
      <c r="GQ245" t="s">
        <v>193</v>
      </c>
      <c r="GR245" t="s">
        <v>193</v>
      </c>
      <c r="GS245" t="s">
        <v>193</v>
      </c>
      <c r="GT245" t="s">
        <v>193</v>
      </c>
      <c r="GU245" t="s">
        <v>193</v>
      </c>
      <c r="GV245" t="s">
        <v>193</v>
      </c>
      <c r="GW245" t="s">
        <v>193</v>
      </c>
      <c r="GX245" t="s">
        <v>193</v>
      </c>
      <c r="GY245" t="s">
        <v>193</v>
      </c>
      <c r="GZ245" t="s">
        <v>193</v>
      </c>
      <c r="HA245" t="s">
        <v>193</v>
      </c>
      <c r="HB245" t="s">
        <v>193</v>
      </c>
      <c r="HC245" t="s">
        <v>193</v>
      </c>
      <c r="HD245" t="s">
        <v>193</v>
      </c>
      <c r="HE245" t="s">
        <v>193</v>
      </c>
      <c r="HF245" t="s">
        <v>193</v>
      </c>
      <c r="HG245" t="s">
        <v>193</v>
      </c>
      <c r="HH245" t="s">
        <v>193</v>
      </c>
      <c r="HI245" t="s">
        <v>193</v>
      </c>
      <c r="HJ245" t="s">
        <v>193</v>
      </c>
      <c r="HK245" t="s">
        <v>193</v>
      </c>
      <c r="HL245" t="s">
        <v>193</v>
      </c>
      <c r="HM245" t="s">
        <v>193</v>
      </c>
      <c r="HN245" t="s">
        <v>193</v>
      </c>
      <c r="HO245" t="s">
        <v>193</v>
      </c>
      <c r="HP245" t="s">
        <v>193</v>
      </c>
      <c r="HQ245" t="s">
        <v>193</v>
      </c>
      <c r="HR245" t="s">
        <v>193</v>
      </c>
      <c r="HS245" t="s">
        <v>193</v>
      </c>
      <c r="HT245" t="s">
        <v>193</v>
      </c>
      <c r="HU245" t="s">
        <v>193</v>
      </c>
      <c r="HV245" t="s">
        <v>193</v>
      </c>
      <c r="HW245" t="s">
        <v>193</v>
      </c>
      <c r="HX245" t="s">
        <v>193</v>
      </c>
      <c r="HY245" t="s">
        <v>193</v>
      </c>
      <c r="HZ245" t="s">
        <v>193</v>
      </c>
      <c r="IA245" t="s">
        <v>193</v>
      </c>
      <c r="IB245" t="s">
        <v>193</v>
      </c>
      <c r="IC245" t="s">
        <v>193</v>
      </c>
      <c r="ID245" t="s">
        <v>193</v>
      </c>
      <c r="IE245" t="s">
        <v>193</v>
      </c>
      <c r="IF245" t="s">
        <v>193</v>
      </c>
      <c r="IG245" t="s">
        <v>193</v>
      </c>
      <c r="IH245" t="s">
        <v>193</v>
      </c>
      <c r="II245" t="s">
        <v>193</v>
      </c>
      <c r="IJ245" t="s">
        <v>193</v>
      </c>
      <c r="IK245" t="s">
        <v>193</v>
      </c>
      <c r="IL245" t="s">
        <v>193</v>
      </c>
      <c r="IM245" t="s">
        <v>193</v>
      </c>
      <c r="IN245" t="s">
        <v>193</v>
      </c>
      <c r="IO245" t="s">
        <v>193</v>
      </c>
      <c r="IP245" t="s">
        <v>193</v>
      </c>
      <c r="IQ245" t="s">
        <v>193</v>
      </c>
      <c r="IR245" t="s">
        <v>193</v>
      </c>
      <c r="IS245" t="s">
        <v>193</v>
      </c>
      <c r="IT245" t="s">
        <v>193</v>
      </c>
      <c r="IU245" t="s">
        <v>193</v>
      </c>
      <c r="IV245" t="s">
        <v>193</v>
      </c>
      <c r="IW245" t="s">
        <v>193</v>
      </c>
      <c r="IX245" t="s">
        <v>193</v>
      </c>
      <c r="IY245" t="s">
        <v>193</v>
      </c>
      <c r="IZ245" t="s">
        <v>193</v>
      </c>
      <c r="JA245" t="s">
        <v>193</v>
      </c>
      <c r="JB245" t="s">
        <v>193</v>
      </c>
      <c r="JC245" t="s">
        <v>193</v>
      </c>
      <c r="JD245" t="s">
        <v>193</v>
      </c>
      <c r="JE245" t="s">
        <v>193</v>
      </c>
      <c r="JF245" t="s">
        <v>193</v>
      </c>
      <c r="JG245" t="s">
        <v>193</v>
      </c>
      <c r="JH245" t="s">
        <v>193</v>
      </c>
      <c r="JI245" t="s">
        <v>193</v>
      </c>
      <c r="JJ245" t="s">
        <v>193</v>
      </c>
      <c r="JK245" t="s">
        <v>193</v>
      </c>
      <c r="JL245" t="s">
        <v>193</v>
      </c>
      <c r="JM245" t="s">
        <v>193</v>
      </c>
      <c r="JN245" t="s">
        <v>193</v>
      </c>
      <c r="JO245" t="s">
        <v>193</v>
      </c>
      <c r="JP245" t="s">
        <v>193</v>
      </c>
      <c r="JQ245" t="s">
        <v>193</v>
      </c>
      <c r="JR245" t="s">
        <v>193</v>
      </c>
      <c r="JS245" t="s">
        <v>193</v>
      </c>
      <c r="JT245" t="s">
        <v>193</v>
      </c>
      <c r="JU245" t="s">
        <v>193</v>
      </c>
      <c r="JV245" t="s">
        <v>193</v>
      </c>
      <c r="JW245" t="s">
        <v>193</v>
      </c>
      <c r="JX245" t="s">
        <v>193</v>
      </c>
      <c r="JY245" t="s">
        <v>193</v>
      </c>
      <c r="JZ245" t="s">
        <v>193</v>
      </c>
      <c r="KA245" t="s">
        <v>193</v>
      </c>
      <c r="KB245" t="s">
        <v>193</v>
      </c>
      <c r="KC245" t="s">
        <v>193</v>
      </c>
      <c r="KD245" t="s">
        <v>193</v>
      </c>
      <c r="KE245" t="s">
        <v>193</v>
      </c>
      <c r="KF245" t="s">
        <v>193</v>
      </c>
      <c r="KG245" t="s">
        <v>193</v>
      </c>
      <c r="KH245" t="s">
        <v>193</v>
      </c>
      <c r="KI245" t="s">
        <v>193</v>
      </c>
      <c r="KJ245" t="s">
        <v>193</v>
      </c>
      <c r="KK245" t="s">
        <v>193</v>
      </c>
      <c r="KL245" t="s">
        <v>193</v>
      </c>
      <c r="KM245" t="s">
        <v>193</v>
      </c>
      <c r="KN245" t="s">
        <v>193</v>
      </c>
      <c r="KO245" t="s">
        <v>193</v>
      </c>
      <c r="KP245" t="s">
        <v>193</v>
      </c>
      <c r="KQ245" t="s">
        <v>193</v>
      </c>
      <c r="KR245" t="s">
        <v>193</v>
      </c>
      <c r="KS245" t="s">
        <v>193</v>
      </c>
      <c r="KT245" t="s">
        <v>193</v>
      </c>
      <c r="KU245" t="s">
        <v>109</v>
      </c>
      <c r="KV245" t="s">
        <v>505</v>
      </c>
      <c r="KW245" t="s">
        <v>3318</v>
      </c>
      <c r="KX245" t="s">
        <v>193</v>
      </c>
      <c r="KY245" t="s">
        <v>506</v>
      </c>
      <c r="KZ245" t="s">
        <v>3319</v>
      </c>
      <c r="LA245" t="s">
        <v>3318</v>
      </c>
      <c r="LB245" t="s">
        <v>800</v>
      </c>
      <c r="LC245" t="s">
        <v>193</v>
      </c>
      <c r="LD245" t="s">
        <v>3320</v>
      </c>
      <c r="LE245" t="s">
        <v>797</v>
      </c>
      <c r="LF245" t="s">
        <v>798</v>
      </c>
      <c r="LG245" t="s">
        <v>799</v>
      </c>
      <c r="LH245" t="s">
        <v>193</v>
      </c>
      <c r="LI245" t="s">
        <v>193</v>
      </c>
      <c r="LJ245" t="s">
        <v>193</v>
      </c>
      <c r="LK245" t="s">
        <v>193</v>
      </c>
      <c r="LL245" t="s">
        <v>193</v>
      </c>
      <c r="LM245">
        <v>65</v>
      </c>
      <c r="LN245">
        <v>13</v>
      </c>
      <c r="LO245" t="s">
        <v>193</v>
      </c>
      <c r="LP245" t="s">
        <v>156</v>
      </c>
      <c r="LQ245">
        <v>13</v>
      </c>
      <c r="LR245" t="s">
        <v>109</v>
      </c>
      <c r="LS245" t="s">
        <v>193</v>
      </c>
      <c r="LT245" t="s">
        <v>114</v>
      </c>
      <c r="LU245" t="s">
        <v>193</v>
      </c>
      <c r="LV245" t="s">
        <v>193</v>
      </c>
      <c r="LW245" t="s">
        <v>193</v>
      </c>
      <c r="LX245" t="s">
        <v>193</v>
      </c>
      <c r="LY245" t="s">
        <v>193</v>
      </c>
      <c r="LZ245" t="s">
        <v>193</v>
      </c>
      <c r="MA245" t="s">
        <v>193</v>
      </c>
      <c r="MB245" t="s">
        <v>193</v>
      </c>
      <c r="MC245" t="s">
        <v>193</v>
      </c>
      <c r="MD245" t="s">
        <v>193</v>
      </c>
      <c r="ME245" t="s">
        <v>193</v>
      </c>
      <c r="MF245" t="s">
        <v>193</v>
      </c>
      <c r="MG245" t="s">
        <v>193</v>
      </c>
      <c r="MH245" t="s">
        <v>114</v>
      </c>
      <c r="MI245" t="s">
        <v>193</v>
      </c>
      <c r="MJ245" t="s">
        <v>193</v>
      </c>
      <c r="MK245" t="s">
        <v>193</v>
      </c>
      <c r="ML245" t="s">
        <v>193</v>
      </c>
      <c r="MM245" t="s">
        <v>193</v>
      </c>
      <c r="MN245" t="s">
        <v>193</v>
      </c>
      <c r="MO245" t="s">
        <v>193</v>
      </c>
      <c r="MP245" t="s">
        <v>193</v>
      </c>
      <c r="MQ245" t="s">
        <v>193</v>
      </c>
      <c r="MR245" t="s">
        <v>193</v>
      </c>
      <c r="MS245" t="s">
        <v>193</v>
      </c>
      <c r="MT245" t="s">
        <v>193</v>
      </c>
      <c r="MU245" t="s">
        <v>193</v>
      </c>
      <c r="MV245" t="s">
        <v>193</v>
      </c>
      <c r="MW245" t="s">
        <v>193</v>
      </c>
      <c r="MX245" t="s">
        <v>193</v>
      </c>
      <c r="MY245" t="s">
        <v>193</v>
      </c>
      <c r="MZ245" t="s">
        <v>193</v>
      </c>
      <c r="NA245" t="s">
        <v>193</v>
      </c>
      <c r="NB245" t="s">
        <v>193</v>
      </c>
      <c r="NC245">
        <v>197024495</v>
      </c>
      <c r="ND245" t="s">
        <v>3765</v>
      </c>
      <c r="NE245" t="s">
        <v>4664</v>
      </c>
      <c r="NF245" t="s">
        <v>193</v>
      </c>
      <c r="NG245" t="s">
        <v>699</v>
      </c>
      <c r="NH245" t="s">
        <v>700</v>
      </c>
      <c r="NI245" t="s">
        <v>611</v>
      </c>
      <c r="NJ245" t="s">
        <v>193</v>
      </c>
      <c r="NK245">
        <v>209</v>
      </c>
    </row>
    <row r="246" spans="1:375" x14ac:dyDescent="0.35">
      <c r="A246" t="s">
        <v>4665</v>
      </c>
      <c r="B246" t="s">
        <v>4666</v>
      </c>
      <c r="C246" t="s">
        <v>3571</v>
      </c>
      <c r="D246" t="s">
        <v>3870</v>
      </c>
      <c r="E246" t="s">
        <v>193</v>
      </c>
      <c r="F246" t="s">
        <v>193</v>
      </c>
      <c r="G246">
        <v>0</v>
      </c>
      <c r="H246" t="s">
        <v>3571</v>
      </c>
      <c r="I246" t="s">
        <v>617</v>
      </c>
      <c r="J246" t="s">
        <v>193</v>
      </c>
      <c r="K246" t="s">
        <v>618</v>
      </c>
      <c r="L246" t="s">
        <v>617</v>
      </c>
      <c r="M246" t="s">
        <v>617</v>
      </c>
      <c r="N246" t="s">
        <v>624</v>
      </c>
      <c r="O246" t="s">
        <v>193</v>
      </c>
      <c r="P246" t="s">
        <v>662</v>
      </c>
      <c r="Q246" t="s">
        <v>624</v>
      </c>
      <c r="R246" t="s">
        <v>624</v>
      </c>
      <c r="S246" t="s">
        <v>500</v>
      </c>
      <c r="T246" t="s">
        <v>219</v>
      </c>
      <c r="U246" t="s">
        <v>209</v>
      </c>
      <c r="V246" t="s">
        <v>219</v>
      </c>
      <c r="W246" t="s">
        <v>231</v>
      </c>
      <c r="X246" t="s">
        <v>230</v>
      </c>
      <c r="Y246" t="s">
        <v>231</v>
      </c>
      <c r="Z246" t="s">
        <v>3760</v>
      </c>
      <c r="AA246" t="s">
        <v>193</v>
      </c>
      <c r="AB246" t="s">
        <v>706</v>
      </c>
      <c r="AC246" t="s">
        <v>3760</v>
      </c>
      <c r="AD246" t="s">
        <v>3760</v>
      </c>
      <c r="AE246" t="s">
        <v>630</v>
      </c>
      <c r="AF246" t="s">
        <v>193</v>
      </c>
      <c r="AG246" t="s">
        <v>631</v>
      </c>
      <c r="AH246" t="s">
        <v>630</v>
      </c>
      <c r="AI246" t="s">
        <v>630</v>
      </c>
      <c r="AJ246" t="s">
        <v>536</v>
      </c>
      <c r="AK246" t="s">
        <v>3317</v>
      </c>
      <c r="AL246" t="s">
        <v>109</v>
      </c>
      <c r="AM246" t="s">
        <v>193</v>
      </c>
      <c r="AN246" t="s">
        <v>109</v>
      </c>
      <c r="AO246" t="s">
        <v>193</v>
      </c>
      <c r="AP246" t="s">
        <v>491</v>
      </c>
      <c r="AQ246" t="s">
        <v>193</v>
      </c>
      <c r="AR246" t="s">
        <v>193</v>
      </c>
      <c r="AS246" t="s">
        <v>193</v>
      </c>
      <c r="AT246" t="s">
        <v>193</v>
      </c>
      <c r="AU246" t="s">
        <v>193</v>
      </c>
      <c r="AV246" t="s">
        <v>193</v>
      </c>
      <c r="AW246" t="s">
        <v>193</v>
      </c>
      <c r="AX246" t="s">
        <v>193</v>
      </c>
      <c r="AY246" t="s">
        <v>193</v>
      </c>
      <c r="AZ246" t="s">
        <v>193</v>
      </c>
      <c r="BA246" t="s">
        <v>193</v>
      </c>
      <c r="BB246" t="s">
        <v>193</v>
      </c>
      <c r="BC246" t="s">
        <v>193</v>
      </c>
      <c r="BD246" t="s">
        <v>193</v>
      </c>
      <c r="BE246" t="s">
        <v>193</v>
      </c>
      <c r="BF246" t="s">
        <v>193</v>
      </c>
      <c r="BG246" t="s">
        <v>193</v>
      </c>
      <c r="BH246" t="s">
        <v>193</v>
      </c>
      <c r="BI246" t="s">
        <v>193</v>
      </c>
      <c r="BJ246" t="s">
        <v>193</v>
      </c>
      <c r="BK246" t="s">
        <v>193</v>
      </c>
      <c r="BL246" t="s">
        <v>193</v>
      </c>
      <c r="BM246" t="s">
        <v>193</v>
      </c>
      <c r="BN246" t="s">
        <v>193</v>
      </c>
      <c r="BO246" t="s">
        <v>193</v>
      </c>
      <c r="BP246" t="s">
        <v>193</v>
      </c>
      <c r="BQ246" t="s">
        <v>193</v>
      </c>
      <c r="BR246" t="s">
        <v>193</v>
      </c>
      <c r="BS246" t="s">
        <v>193</v>
      </c>
      <c r="BT246" t="s">
        <v>193</v>
      </c>
      <c r="BU246" t="s">
        <v>193</v>
      </c>
      <c r="BV246" t="s">
        <v>193</v>
      </c>
      <c r="BW246" t="s">
        <v>193</v>
      </c>
      <c r="BX246" t="s">
        <v>193</v>
      </c>
      <c r="BY246" t="s">
        <v>193</v>
      </c>
      <c r="BZ246" t="s">
        <v>193</v>
      </c>
      <c r="CA246" t="s">
        <v>193</v>
      </c>
      <c r="CB246" t="s">
        <v>193</v>
      </c>
      <c r="CC246" t="s">
        <v>193</v>
      </c>
      <c r="CD246" t="s">
        <v>193</v>
      </c>
      <c r="CE246" t="s">
        <v>193</v>
      </c>
      <c r="CF246" t="s">
        <v>193</v>
      </c>
      <c r="CG246" t="s">
        <v>193</v>
      </c>
      <c r="CH246" t="s">
        <v>193</v>
      </c>
      <c r="CI246" t="s">
        <v>193</v>
      </c>
      <c r="CJ246" t="s">
        <v>193</v>
      </c>
      <c r="CK246" t="s">
        <v>193</v>
      </c>
      <c r="CL246" t="s">
        <v>193</v>
      </c>
      <c r="CM246" t="s">
        <v>193</v>
      </c>
      <c r="CN246" t="s">
        <v>193</v>
      </c>
      <c r="CO246" t="s">
        <v>193</v>
      </c>
      <c r="CP246" t="s">
        <v>193</v>
      </c>
      <c r="CQ246" t="s">
        <v>193</v>
      </c>
      <c r="CR246" t="s">
        <v>193</v>
      </c>
      <c r="CS246" t="s">
        <v>193</v>
      </c>
      <c r="CT246" t="s">
        <v>193</v>
      </c>
      <c r="CU246" t="s">
        <v>193</v>
      </c>
      <c r="CV246" t="s">
        <v>193</v>
      </c>
      <c r="CW246" t="s">
        <v>193</v>
      </c>
      <c r="CX246" t="s">
        <v>193</v>
      </c>
      <c r="CY246" t="s">
        <v>193</v>
      </c>
      <c r="CZ246" t="s">
        <v>193</v>
      </c>
      <c r="DA246" t="s">
        <v>193</v>
      </c>
      <c r="DB246" t="s">
        <v>193</v>
      </c>
      <c r="DC246" t="s">
        <v>193</v>
      </c>
      <c r="DD246" t="s">
        <v>193</v>
      </c>
      <c r="DE246" t="s">
        <v>193</v>
      </c>
      <c r="DF246" t="s">
        <v>193</v>
      </c>
      <c r="DG246" t="s">
        <v>193</v>
      </c>
      <c r="DH246" t="s">
        <v>193</v>
      </c>
      <c r="DI246" t="s">
        <v>193</v>
      </c>
      <c r="DJ246" t="s">
        <v>193</v>
      </c>
      <c r="DK246" t="s">
        <v>193</v>
      </c>
      <c r="DL246" t="s">
        <v>193</v>
      </c>
      <c r="DM246" t="s">
        <v>193</v>
      </c>
      <c r="DN246" t="s">
        <v>193</v>
      </c>
      <c r="DO246" t="s">
        <v>193</v>
      </c>
      <c r="DP246" t="s">
        <v>193</v>
      </c>
      <c r="DQ246" t="s">
        <v>193</v>
      </c>
      <c r="DR246" t="s">
        <v>193</v>
      </c>
      <c r="DS246" t="s">
        <v>193</v>
      </c>
      <c r="DT246" t="s">
        <v>193</v>
      </c>
      <c r="DU246" t="s">
        <v>193</v>
      </c>
      <c r="DV246" t="s">
        <v>193</v>
      </c>
      <c r="DW246" t="s">
        <v>193</v>
      </c>
      <c r="DX246" t="s">
        <v>193</v>
      </c>
      <c r="DY246" t="s">
        <v>193</v>
      </c>
      <c r="DZ246" t="s">
        <v>193</v>
      </c>
      <c r="EA246" t="s">
        <v>193</v>
      </c>
      <c r="EB246" t="s">
        <v>193</v>
      </c>
      <c r="EC246" t="s">
        <v>193</v>
      </c>
      <c r="ED246" t="s">
        <v>193</v>
      </c>
      <c r="EE246" t="s">
        <v>193</v>
      </c>
      <c r="EF246" t="s">
        <v>193</v>
      </c>
      <c r="EG246" t="s">
        <v>193</v>
      </c>
      <c r="EH246" t="s">
        <v>193</v>
      </c>
      <c r="EI246" t="s">
        <v>193</v>
      </c>
      <c r="EJ246" t="s">
        <v>193</v>
      </c>
      <c r="EK246" t="s">
        <v>193</v>
      </c>
      <c r="EL246" t="s">
        <v>193</v>
      </c>
      <c r="EM246" t="s">
        <v>193</v>
      </c>
      <c r="EN246" t="s">
        <v>193</v>
      </c>
      <c r="EO246" t="s">
        <v>193</v>
      </c>
      <c r="EP246" t="s">
        <v>193</v>
      </c>
      <c r="EQ246" t="s">
        <v>193</v>
      </c>
      <c r="ER246" t="s">
        <v>193</v>
      </c>
      <c r="ES246" t="s">
        <v>193</v>
      </c>
      <c r="ET246" t="s">
        <v>193</v>
      </c>
      <c r="EU246" t="s">
        <v>193</v>
      </c>
      <c r="EV246" t="s">
        <v>193</v>
      </c>
      <c r="EW246" t="s">
        <v>193</v>
      </c>
      <c r="EX246" t="s">
        <v>193</v>
      </c>
      <c r="EY246" t="s">
        <v>193</v>
      </c>
      <c r="EZ246" t="s">
        <v>193</v>
      </c>
      <c r="FA246" t="s">
        <v>193</v>
      </c>
      <c r="FB246" t="s">
        <v>193</v>
      </c>
      <c r="FC246" t="s">
        <v>193</v>
      </c>
      <c r="FD246" t="s">
        <v>193</v>
      </c>
      <c r="FE246" t="s">
        <v>193</v>
      </c>
      <c r="FF246" t="s">
        <v>193</v>
      </c>
      <c r="FG246" t="s">
        <v>193</v>
      </c>
      <c r="FH246" t="s">
        <v>193</v>
      </c>
      <c r="FI246" t="s">
        <v>193</v>
      </c>
      <c r="FJ246" t="s">
        <v>193</v>
      </c>
      <c r="FK246" t="s">
        <v>193</v>
      </c>
      <c r="FL246" t="s">
        <v>193</v>
      </c>
      <c r="FM246" t="s">
        <v>193</v>
      </c>
      <c r="FN246" t="s">
        <v>193</v>
      </c>
      <c r="FO246" t="s">
        <v>193</v>
      </c>
      <c r="FP246" t="s">
        <v>193</v>
      </c>
      <c r="FQ246" t="s">
        <v>193</v>
      </c>
      <c r="FR246" t="s">
        <v>193</v>
      </c>
      <c r="FS246" t="s">
        <v>193</v>
      </c>
      <c r="FT246" t="s">
        <v>193</v>
      </c>
      <c r="FU246" t="s">
        <v>193</v>
      </c>
      <c r="FV246" t="s">
        <v>193</v>
      </c>
      <c r="FW246" t="s">
        <v>193</v>
      </c>
      <c r="FX246" t="s">
        <v>193</v>
      </c>
      <c r="FY246" t="s">
        <v>193</v>
      </c>
      <c r="FZ246" t="s">
        <v>193</v>
      </c>
      <c r="GA246" t="s">
        <v>193</v>
      </c>
      <c r="GB246" t="s">
        <v>193</v>
      </c>
      <c r="GC246" t="s">
        <v>193</v>
      </c>
      <c r="GD246" t="s">
        <v>193</v>
      </c>
      <c r="GE246" t="s">
        <v>193</v>
      </c>
      <c r="GF246" t="s">
        <v>193</v>
      </c>
      <c r="GG246" t="s">
        <v>193</v>
      </c>
      <c r="GH246" t="s">
        <v>193</v>
      </c>
      <c r="GI246" t="s">
        <v>193</v>
      </c>
      <c r="GJ246" t="s">
        <v>193</v>
      </c>
      <c r="GK246" t="s">
        <v>193</v>
      </c>
      <c r="GL246" t="s">
        <v>193</v>
      </c>
      <c r="GM246" t="s">
        <v>193</v>
      </c>
      <c r="GN246" t="s">
        <v>193</v>
      </c>
      <c r="GO246" t="s">
        <v>193</v>
      </c>
      <c r="GP246" t="s">
        <v>193</v>
      </c>
      <c r="GQ246" t="s">
        <v>193</v>
      </c>
      <c r="GR246" t="s">
        <v>193</v>
      </c>
      <c r="GS246" t="s">
        <v>193</v>
      </c>
      <c r="GT246" t="s">
        <v>193</v>
      </c>
      <c r="GU246" t="s">
        <v>193</v>
      </c>
      <c r="GV246" t="s">
        <v>193</v>
      </c>
      <c r="GW246" t="s">
        <v>193</v>
      </c>
      <c r="GX246" t="s">
        <v>193</v>
      </c>
      <c r="GY246" t="s">
        <v>193</v>
      </c>
      <c r="GZ246" t="s">
        <v>193</v>
      </c>
      <c r="HA246" t="s">
        <v>193</v>
      </c>
      <c r="HB246" t="s">
        <v>193</v>
      </c>
      <c r="HC246" t="s">
        <v>193</v>
      </c>
      <c r="HD246" t="s">
        <v>193</v>
      </c>
      <c r="HE246" t="s">
        <v>193</v>
      </c>
      <c r="HF246" t="s">
        <v>193</v>
      </c>
      <c r="HG246" t="s">
        <v>193</v>
      </c>
      <c r="HH246" t="s">
        <v>193</v>
      </c>
      <c r="HI246" t="s">
        <v>193</v>
      </c>
      <c r="HJ246" t="s">
        <v>193</v>
      </c>
      <c r="HK246" t="s">
        <v>193</v>
      </c>
      <c r="HL246" t="s">
        <v>193</v>
      </c>
      <c r="HM246" t="s">
        <v>193</v>
      </c>
      <c r="HN246" t="s">
        <v>193</v>
      </c>
      <c r="HO246" t="s">
        <v>193</v>
      </c>
      <c r="HP246" t="s">
        <v>193</v>
      </c>
      <c r="HQ246" t="s">
        <v>193</v>
      </c>
      <c r="HR246" t="s">
        <v>193</v>
      </c>
      <c r="HS246" t="s">
        <v>193</v>
      </c>
      <c r="HT246" t="s">
        <v>193</v>
      </c>
      <c r="HU246" t="s">
        <v>193</v>
      </c>
      <c r="HV246" t="s">
        <v>193</v>
      </c>
      <c r="HW246" t="s">
        <v>193</v>
      </c>
      <c r="HX246" t="s">
        <v>193</v>
      </c>
      <c r="HY246" t="s">
        <v>193</v>
      </c>
      <c r="HZ246" t="s">
        <v>193</v>
      </c>
      <c r="IA246" t="s">
        <v>193</v>
      </c>
      <c r="IB246" t="s">
        <v>193</v>
      </c>
      <c r="IC246" t="s">
        <v>193</v>
      </c>
      <c r="ID246" t="s">
        <v>193</v>
      </c>
      <c r="IE246" t="s">
        <v>193</v>
      </c>
      <c r="IF246" t="s">
        <v>193</v>
      </c>
      <c r="IG246" t="s">
        <v>193</v>
      </c>
      <c r="IH246" t="s">
        <v>193</v>
      </c>
      <c r="II246" t="s">
        <v>193</v>
      </c>
      <c r="IJ246" t="s">
        <v>193</v>
      </c>
      <c r="IK246" t="s">
        <v>193</v>
      </c>
      <c r="IL246" t="s">
        <v>193</v>
      </c>
      <c r="IM246" t="s">
        <v>193</v>
      </c>
      <c r="IN246" t="s">
        <v>193</v>
      </c>
      <c r="IO246" t="s">
        <v>193</v>
      </c>
      <c r="IP246" t="s">
        <v>193</v>
      </c>
      <c r="IQ246" t="s">
        <v>193</v>
      </c>
      <c r="IR246" t="s">
        <v>193</v>
      </c>
      <c r="IS246" t="s">
        <v>193</v>
      </c>
      <c r="IT246" t="s">
        <v>193</v>
      </c>
      <c r="IU246" t="s">
        <v>193</v>
      </c>
      <c r="IV246" t="s">
        <v>193</v>
      </c>
      <c r="IW246" t="s">
        <v>193</v>
      </c>
      <c r="IX246" t="s">
        <v>193</v>
      </c>
      <c r="IY246" t="s">
        <v>193</v>
      </c>
      <c r="IZ246" t="s">
        <v>193</v>
      </c>
      <c r="JA246" t="s">
        <v>193</v>
      </c>
      <c r="JB246" t="s">
        <v>193</v>
      </c>
      <c r="JC246" t="s">
        <v>193</v>
      </c>
      <c r="JD246" t="s">
        <v>193</v>
      </c>
      <c r="JE246" t="s">
        <v>193</v>
      </c>
      <c r="JF246" t="s">
        <v>193</v>
      </c>
      <c r="JG246" t="s">
        <v>193</v>
      </c>
      <c r="JH246" t="s">
        <v>193</v>
      </c>
      <c r="JI246" t="s">
        <v>193</v>
      </c>
      <c r="JJ246" t="s">
        <v>193</v>
      </c>
      <c r="JK246" t="s">
        <v>193</v>
      </c>
      <c r="JL246" t="s">
        <v>193</v>
      </c>
      <c r="JM246" t="s">
        <v>193</v>
      </c>
      <c r="JN246" t="s">
        <v>193</v>
      </c>
      <c r="JO246" t="s">
        <v>193</v>
      </c>
      <c r="JP246" t="s">
        <v>193</v>
      </c>
      <c r="JQ246" t="s">
        <v>193</v>
      </c>
      <c r="JR246" t="s">
        <v>193</v>
      </c>
      <c r="JS246" t="s">
        <v>193</v>
      </c>
      <c r="JT246" t="s">
        <v>193</v>
      </c>
      <c r="JU246" t="s">
        <v>193</v>
      </c>
      <c r="JV246" t="s">
        <v>193</v>
      </c>
      <c r="JW246" t="s">
        <v>193</v>
      </c>
      <c r="JX246" t="s">
        <v>193</v>
      </c>
      <c r="JY246" t="s">
        <v>193</v>
      </c>
      <c r="JZ246" t="s">
        <v>193</v>
      </c>
      <c r="KA246" t="s">
        <v>193</v>
      </c>
      <c r="KB246" t="s">
        <v>193</v>
      </c>
      <c r="KC246" t="s">
        <v>193</v>
      </c>
      <c r="KD246" t="s">
        <v>193</v>
      </c>
      <c r="KE246" t="s">
        <v>193</v>
      </c>
      <c r="KF246" t="s">
        <v>193</v>
      </c>
      <c r="KG246" t="s">
        <v>193</v>
      </c>
      <c r="KH246" t="s">
        <v>193</v>
      </c>
      <c r="KI246" t="s">
        <v>193</v>
      </c>
      <c r="KJ246" t="s">
        <v>193</v>
      </c>
      <c r="KK246" t="s">
        <v>193</v>
      </c>
      <c r="KL246" t="s">
        <v>193</v>
      </c>
      <c r="KM246" t="s">
        <v>193</v>
      </c>
      <c r="KN246" t="s">
        <v>193</v>
      </c>
      <c r="KO246" t="s">
        <v>193</v>
      </c>
      <c r="KP246" t="s">
        <v>193</v>
      </c>
      <c r="KQ246" t="s">
        <v>193</v>
      </c>
      <c r="KR246" t="s">
        <v>193</v>
      </c>
      <c r="KS246" t="s">
        <v>193</v>
      </c>
      <c r="KT246" t="s">
        <v>193</v>
      </c>
      <c r="KU246" t="s">
        <v>109</v>
      </c>
      <c r="KV246" t="s">
        <v>505</v>
      </c>
      <c r="KW246" t="s">
        <v>3318</v>
      </c>
      <c r="KX246" t="s">
        <v>193</v>
      </c>
      <c r="KY246" t="s">
        <v>506</v>
      </c>
      <c r="KZ246" t="s">
        <v>3319</v>
      </c>
      <c r="LA246" t="s">
        <v>3318</v>
      </c>
      <c r="LB246" t="s">
        <v>800</v>
      </c>
      <c r="LC246" t="s">
        <v>193</v>
      </c>
      <c r="LD246" t="s">
        <v>3320</v>
      </c>
      <c r="LE246" t="s">
        <v>797</v>
      </c>
      <c r="LF246" t="s">
        <v>798</v>
      </c>
      <c r="LG246" t="s">
        <v>799</v>
      </c>
      <c r="LH246" t="s">
        <v>193</v>
      </c>
      <c r="LI246" t="s">
        <v>193</v>
      </c>
      <c r="LJ246" t="s">
        <v>193</v>
      </c>
      <c r="LK246" t="s">
        <v>193</v>
      </c>
      <c r="LL246" t="s">
        <v>193</v>
      </c>
      <c r="LM246">
        <v>60</v>
      </c>
      <c r="LN246">
        <v>12</v>
      </c>
      <c r="LO246" t="s">
        <v>193</v>
      </c>
      <c r="LP246" t="s">
        <v>156</v>
      </c>
      <c r="LQ246">
        <v>12</v>
      </c>
      <c r="LR246" t="s">
        <v>109</v>
      </c>
      <c r="LS246" t="s">
        <v>193</v>
      </c>
      <c r="LT246" t="s">
        <v>114</v>
      </c>
      <c r="LU246" t="s">
        <v>193</v>
      </c>
      <c r="LV246" t="s">
        <v>193</v>
      </c>
      <c r="LW246" t="s">
        <v>193</v>
      </c>
      <c r="LX246" t="s">
        <v>193</v>
      </c>
      <c r="LY246" t="s">
        <v>193</v>
      </c>
      <c r="LZ246" t="s">
        <v>193</v>
      </c>
      <c r="MA246" t="s">
        <v>193</v>
      </c>
      <c r="MB246" t="s">
        <v>193</v>
      </c>
      <c r="MC246" t="s">
        <v>193</v>
      </c>
      <c r="MD246" t="s">
        <v>193</v>
      </c>
      <c r="ME246" t="s">
        <v>193</v>
      </c>
      <c r="MF246" t="s">
        <v>193</v>
      </c>
      <c r="MG246" t="s">
        <v>193</v>
      </c>
      <c r="MH246" t="s">
        <v>114</v>
      </c>
      <c r="MI246" t="s">
        <v>193</v>
      </c>
      <c r="MJ246" t="s">
        <v>193</v>
      </c>
      <c r="MK246" t="s">
        <v>193</v>
      </c>
      <c r="ML246" t="s">
        <v>193</v>
      </c>
      <c r="MM246" t="s">
        <v>193</v>
      </c>
      <c r="MN246" t="s">
        <v>193</v>
      </c>
      <c r="MO246" t="s">
        <v>193</v>
      </c>
      <c r="MP246" t="s">
        <v>193</v>
      </c>
      <c r="MQ246" t="s">
        <v>193</v>
      </c>
      <c r="MR246" t="s">
        <v>193</v>
      </c>
      <c r="MS246" t="s">
        <v>193</v>
      </c>
      <c r="MT246" t="s">
        <v>193</v>
      </c>
      <c r="MU246" t="s">
        <v>193</v>
      </c>
      <c r="MV246" t="s">
        <v>193</v>
      </c>
      <c r="MW246" t="s">
        <v>193</v>
      </c>
      <c r="MX246" t="s">
        <v>193</v>
      </c>
      <c r="MY246" t="s">
        <v>193</v>
      </c>
      <c r="MZ246" t="s">
        <v>193</v>
      </c>
      <c r="NA246" t="s">
        <v>193</v>
      </c>
      <c r="NB246" t="s">
        <v>193</v>
      </c>
      <c r="NC246">
        <v>197024500</v>
      </c>
      <c r="ND246" t="s">
        <v>3766</v>
      </c>
      <c r="NE246" t="s">
        <v>4667</v>
      </c>
      <c r="NF246" t="s">
        <v>193</v>
      </c>
      <c r="NG246" t="s">
        <v>699</v>
      </c>
      <c r="NH246" t="s">
        <v>700</v>
      </c>
      <c r="NI246" t="s">
        <v>611</v>
      </c>
      <c r="NJ246" t="s">
        <v>193</v>
      </c>
      <c r="NK246">
        <v>210</v>
      </c>
    </row>
    <row r="247" spans="1:375" x14ac:dyDescent="0.35">
      <c r="A247" t="s">
        <v>4668</v>
      </c>
      <c r="B247" t="s">
        <v>4669</v>
      </c>
      <c r="C247" t="s">
        <v>3571</v>
      </c>
      <c r="D247" t="s">
        <v>3870</v>
      </c>
      <c r="E247" t="s">
        <v>193</v>
      </c>
      <c r="F247" t="s">
        <v>193</v>
      </c>
      <c r="G247">
        <v>0</v>
      </c>
      <c r="H247" t="s">
        <v>3571</v>
      </c>
      <c r="I247" t="s">
        <v>617</v>
      </c>
      <c r="J247" t="s">
        <v>193</v>
      </c>
      <c r="K247" t="s">
        <v>618</v>
      </c>
      <c r="L247" t="s">
        <v>617</v>
      </c>
      <c r="M247" t="s">
        <v>617</v>
      </c>
      <c r="N247" t="s">
        <v>624</v>
      </c>
      <c r="O247" t="s">
        <v>193</v>
      </c>
      <c r="P247" t="s">
        <v>662</v>
      </c>
      <c r="Q247" t="s">
        <v>624</v>
      </c>
      <c r="R247" t="s">
        <v>624</v>
      </c>
      <c r="S247" t="s">
        <v>500</v>
      </c>
      <c r="T247" t="s">
        <v>219</v>
      </c>
      <c r="U247" t="s">
        <v>209</v>
      </c>
      <c r="V247" t="s">
        <v>219</v>
      </c>
      <c r="W247" t="s">
        <v>231</v>
      </c>
      <c r="X247" t="s">
        <v>230</v>
      </c>
      <c r="Y247" t="s">
        <v>231</v>
      </c>
      <c r="Z247" t="s">
        <v>3760</v>
      </c>
      <c r="AA247" t="s">
        <v>193</v>
      </c>
      <c r="AB247" t="s">
        <v>706</v>
      </c>
      <c r="AC247" t="s">
        <v>3760</v>
      </c>
      <c r="AD247" t="s">
        <v>3760</v>
      </c>
      <c r="AE247" t="s">
        <v>630</v>
      </c>
      <c r="AF247" t="s">
        <v>193</v>
      </c>
      <c r="AG247" t="s">
        <v>631</v>
      </c>
      <c r="AH247" t="s">
        <v>630</v>
      </c>
      <c r="AI247" t="s">
        <v>630</v>
      </c>
      <c r="AJ247" t="s">
        <v>536</v>
      </c>
      <c r="AK247" t="s">
        <v>490</v>
      </c>
      <c r="AL247" t="s">
        <v>109</v>
      </c>
      <c r="AM247" t="s">
        <v>193</v>
      </c>
      <c r="AN247" t="s">
        <v>109</v>
      </c>
      <c r="AO247" t="s">
        <v>193</v>
      </c>
      <c r="AP247" t="s">
        <v>494</v>
      </c>
      <c r="AQ247" t="s">
        <v>193</v>
      </c>
      <c r="AR247" t="s">
        <v>193</v>
      </c>
      <c r="AS247" t="s">
        <v>514</v>
      </c>
      <c r="AT247" t="s">
        <v>193</v>
      </c>
      <c r="AU247" t="s">
        <v>3350</v>
      </c>
      <c r="AV247">
        <v>0</v>
      </c>
      <c r="AW247">
        <v>0</v>
      </c>
      <c r="AX247">
        <v>0</v>
      </c>
      <c r="AY247">
        <v>0</v>
      </c>
      <c r="AZ247">
        <v>0</v>
      </c>
      <c r="BA247">
        <v>1</v>
      </c>
      <c r="BB247">
        <v>0</v>
      </c>
      <c r="BC247" t="s">
        <v>3871</v>
      </c>
      <c r="BD247" t="s">
        <v>3350</v>
      </c>
      <c r="BE247" t="s">
        <v>112</v>
      </c>
      <c r="BF247">
        <v>1</v>
      </c>
      <c r="BG247">
        <v>0</v>
      </c>
      <c r="BH247">
        <v>0</v>
      </c>
      <c r="BI247">
        <v>0</v>
      </c>
      <c r="BJ247">
        <v>0</v>
      </c>
      <c r="BK247">
        <v>0</v>
      </c>
      <c r="BL247">
        <v>0</v>
      </c>
      <c r="BM247">
        <v>0</v>
      </c>
      <c r="BN247">
        <v>0</v>
      </c>
      <c r="BO247">
        <v>0</v>
      </c>
      <c r="BP247" t="s">
        <v>193</v>
      </c>
      <c r="BQ247" t="s">
        <v>113</v>
      </c>
      <c r="BR247" t="s">
        <v>501</v>
      </c>
      <c r="BS247" t="s">
        <v>193</v>
      </c>
      <c r="BT247" t="s">
        <v>193</v>
      </c>
      <c r="BU247" t="s">
        <v>193</v>
      </c>
      <c r="BV247" t="s">
        <v>193</v>
      </c>
      <c r="BW247" t="s">
        <v>193</v>
      </c>
      <c r="BX247" t="s">
        <v>193</v>
      </c>
      <c r="BY247" t="s">
        <v>193</v>
      </c>
      <c r="BZ247" t="s">
        <v>193</v>
      </c>
      <c r="CA247" t="s">
        <v>193</v>
      </c>
      <c r="CB247" t="s">
        <v>193</v>
      </c>
      <c r="CC247" t="s">
        <v>193</v>
      </c>
      <c r="CD247" t="s">
        <v>193</v>
      </c>
      <c r="CE247" t="s">
        <v>193</v>
      </c>
      <c r="CF247" t="s">
        <v>193</v>
      </c>
      <c r="CG247" t="s">
        <v>193</v>
      </c>
      <c r="CH247" t="s">
        <v>193</v>
      </c>
      <c r="CI247" t="s">
        <v>193</v>
      </c>
      <c r="CJ247" t="s">
        <v>193</v>
      </c>
      <c r="CK247" t="s">
        <v>193</v>
      </c>
      <c r="CL247" t="s">
        <v>193</v>
      </c>
      <c r="CM247" t="s">
        <v>193</v>
      </c>
      <c r="CN247" t="s">
        <v>193</v>
      </c>
      <c r="CO247" t="s">
        <v>193</v>
      </c>
      <c r="CP247" t="s">
        <v>193</v>
      </c>
      <c r="CQ247" t="s">
        <v>193</v>
      </c>
      <c r="CR247" t="s">
        <v>193</v>
      </c>
      <c r="CS247" t="s">
        <v>193</v>
      </c>
      <c r="CT247" t="s">
        <v>193</v>
      </c>
      <c r="CU247" t="s">
        <v>193</v>
      </c>
      <c r="CV247" t="s">
        <v>193</v>
      </c>
      <c r="CW247" t="s">
        <v>193</v>
      </c>
      <c r="CX247" t="s">
        <v>193</v>
      </c>
      <c r="CY247" t="s">
        <v>193</v>
      </c>
      <c r="CZ247" t="s">
        <v>193</v>
      </c>
      <c r="DA247" t="s">
        <v>193</v>
      </c>
      <c r="DB247" t="s">
        <v>193</v>
      </c>
      <c r="DC247" t="s">
        <v>193</v>
      </c>
      <c r="DD247" t="s">
        <v>193</v>
      </c>
      <c r="DE247" t="s">
        <v>193</v>
      </c>
      <c r="DF247" t="s">
        <v>193</v>
      </c>
      <c r="DG247" t="s">
        <v>193</v>
      </c>
      <c r="DH247" t="s">
        <v>193</v>
      </c>
      <c r="DI247" t="s">
        <v>193</v>
      </c>
      <c r="DJ247" t="s">
        <v>193</v>
      </c>
      <c r="DK247" t="s">
        <v>193</v>
      </c>
      <c r="DL247" t="s">
        <v>193</v>
      </c>
      <c r="DM247" t="s">
        <v>193</v>
      </c>
      <c r="DN247" t="s">
        <v>193</v>
      </c>
      <c r="DO247" t="s">
        <v>193</v>
      </c>
      <c r="DP247" t="s">
        <v>193</v>
      </c>
      <c r="DQ247" t="s">
        <v>193</v>
      </c>
      <c r="DR247" t="s">
        <v>193</v>
      </c>
      <c r="DS247" t="s">
        <v>193</v>
      </c>
      <c r="DT247" t="s">
        <v>193</v>
      </c>
      <c r="DU247" t="s">
        <v>193</v>
      </c>
      <c r="DV247" t="s">
        <v>193</v>
      </c>
      <c r="DW247" t="s">
        <v>193</v>
      </c>
      <c r="DX247" t="s">
        <v>193</v>
      </c>
      <c r="DY247" t="s">
        <v>193</v>
      </c>
      <c r="DZ247" t="s">
        <v>193</v>
      </c>
      <c r="EA247" t="s">
        <v>193</v>
      </c>
      <c r="EB247" t="s">
        <v>193</v>
      </c>
      <c r="EC247" t="s">
        <v>193</v>
      </c>
      <c r="ED247" t="s">
        <v>193</v>
      </c>
      <c r="EE247" t="s">
        <v>193</v>
      </c>
      <c r="EF247" t="s">
        <v>193</v>
      </c>
      <c r="EG247" t="s">
        <v>193</v>
      </c>
      <c r="EH247" t="s">
        <v>193</v>
      </c>
      <c r="EI247" t="s">
        <v>193</v>
      </c>
      <c r="EJ247" t="s">
        <v>193</v>
      </c>
      <c r="EK247" t="s">
        <v>193</v>
      </c>
      <c r="EL247" t="s">
        <v>193</v>
      </c>
      <c r="EM247" t="s">
        <v>193</v>
      </c>
      <c r="EN247" t="s">
        <v>193</v>
      </c>
      <c r="EO247" t="s">
        <v>193</v>
      </c>
      <c r="EP247" t="s">
        <v>193</v>
      </c>
      <c r="EQ247" t="s">
        <v>193</v>
      </c>
      <c r="ER247" t="s">
        <v>193</v>
      </c>
      <c r="ES247" t="s">
        <v>193</v>
      </c>
      <c r="ET247" t="s">
        <v>193</v>
      </c>
      <c r="EU247" t="s">
        <v>193</v>
      </c>
      <c r="EV247" t="s">
        <v>193</v>
      </c>
      <c r="EW247" t="s">
        <v>193</v>
      </c>
      <c r="EX247" t="s">
        <v>193</v>
      </c>
      <c r="EY247" t="s">
        <v>193</v>
      </c>
      <c r="EZ247" t="s">
        <v>193</v>
      </c>
      <c r="FA247" t="s">
        <v>193</v>
      </c>
      <c r="FB247" t="s">
        <v>193</v>
      </c>
      <c r="FC247" t="s">
        <v>193</v>
      </c>
      <c r="FD247" t="s">
        <v>193</v>
      </c>
      <c r="FE247" t="s">
        <v>193</v>
      </c>
      <c r="FF247" t="s">
        <v>193</v>
      </c>
      <c r="FG247" t="s">
        <v>193</v>
      </c>
      <c r="FH247" t="s">
        <v>193</v>
      </c>
      <c r="FI247" t="s">
        <v>193</v>
      </c>
      <c r="FJ247" t="s">
        <v>193</v>
      </c>
      <c r="FK247" t="s">
        <v>193</v>
      </c>
      <c r="FL247" t="s">
        <v>193</v>
      </c>
      <c r="FM247" t="s">
        <v>193</v>
      </c>
      <c r="FN247" t="s">
        <v>193</v>
      </c>
      <c r="FO247" t="s">
        <v>193</v>
      </c>
      <c r="FP247" t="s">
        <v>193</v>
      </c>
      <c r="FQ247" t="s">
        <v>193</v>
      </c>
      <c r="FR247" t="s">
        <v>193</v>
      </c>
      <c r="FS247" t="s">
        <v>193</v>
      </c>
      <c r="FT247" t="s">
        <v>193</v>
      </c>
      <c r="FU247" t="s">
        <v>193</v>
      </c>
      <c r="FV247" t="s">
        <v>193</v>
      </c>
      <c r="FW247" t="s">
        <v>193</v>
      </c>
      <c r="FX247" t="s">
        <v>193</v>
      </c>
      <c r="FY247" t="s">
        <v>193</v>
      </c>
      <c r="FZ247" t="s">
        <v>193</v>
      </c>
      <c r="GA247" t="s">
        <v>193</v>
      </c>
      <c r="GB247" t="s">
        <v>193</v>
      </c>
      <c r="GC247" t="s">
        <v>193</v>
      </c>
      <c r="GD247" t="s">
        <v>193</v>
      </c>
      <c r="GE247" t="s">
        <v>193</v>
      </c>
      <c r="GF247" t="s">
        <v>193</v>
      </c>
      <c r="GG247" t="s">
        <v>193</v>
      </c>
      <c r="GH247" t="s">
        <v>193</v>
      </c>
      <c r="GI247" t="s">
        <v>193</v>
      </c>
      <c r="GJ247" t="s">
        <v>193</v>
      </c>
      <c r="GK247" t="s">
        <v>193</v>
      </c>
      <c r="GL247" t="s">
        <v>193</v>
      </c>
      <c r="GM247" t="s">
        <v>193</v>
      </c>
      <c r="GN247" t="s">
        <v>193</v>
      </c>
      <c r="GO247" t="s">
        <v>193</v>
      </c>
      <c r="GP247" t="s">
        <v>193</v>
      </c>
      <c r="GQ247" t="s">
        <v>193</v>
      </c>
      <c r="GR247" t="s">
        <v>193</v>
      </c>
      <c r="GS247" t="s">
        <v>193</v>
      </c>
      <c r="GT247" t="s">
        <v>193</v>
      </c>
      <c r="GU247" t="s">
        <v>193</v>
      </c>
      <c r="GV247" t="s">
        <v>193</v>
      </c>
      <c r="GW247" t="s">
        <v>193</v>
      </c>
      <c r="GX247" t="s">
        <v>193</v>
      </c>
      <c r="GY247" t="s">
        <v>193</v>
      </c>
      <c r="GZ247" t="s">
        <v>193</v>
      </c>
      <c r="HA247" t="s">
        <v>193</v>
      </c>
      <c r="HB247" t="s">
        <v>193</v>
      </c>
      <c r="HC247" t="s">
        <v>193</v>
      </c>
      <c r="HD247" t="s">
        <v>193</v>
      </c>
      <c r="HE247" t="s">
        <v>193</v>
      </c>
      <c r="HF247" t="s">
        <v>193</v>
      </c>
      <c r="HG247" t="s">
        <v>193</v>
      </c>
      <c r="HH247" t="s">
        <v>193</v>
      </c>
      <c r="HI247" t="s">
        <v>193</v>
      </c>
      <c r="HJ247" t="s">
        <v>193</v>
      </c>
      <c r="HK247" t="s">
        <v>193</v>
      </c>
      <c r="HL247" t="s">
        <v>193</v>
      </c>
      <c r="HM247" t="s">
        <v>193</v>
      </c>
      <c r="HN247" t="s">
        <v>193</v>
      </c>
      <c r="HO247" t="s">
        <v>193</v>
      </c>
      <c r="HP247" t="s">
        <v>193</v>
      </c>
      <c r="HQ247" t="s">
        <v>193</v>
      </c>
      <c r="HR247" t="s">
        <v>193</v>
      </c>
      <c r="HS247" t="s">
        <v>193</v>
      </c>
      <c r="HT247" t="s">
        <v>193</v>
      </c>
      <c r="HU247" t="s">
        <v>193</v>
      </c>
      <c r="HV247" t="s">
        <v>193</v>
      </c>
      <c r="HW247" t="s">
        <v>193</v>
      </c>
      <c r="HX247" t="s">
        <v>193</v>
      </c>
      <c r="HY247" t="s">
        <v>193</v>
      </c>
      <c r="HZ247" t="s">
        <v>193</v>
      </c>
      <c r="IA247" t="s">
        <v>193</v>
      </c>
      <c r="IB247" t="s">
        <v>193</v>
      </c>
      <c r="IC247" t="s">
        <v>193</v>
      </c>
      <c r="ID247" t="s">
        <v>193</v>
      </c>
      <c r="IE247" t="s">
        <v>193</v>
      </c>
      <c r="IF247" t="s">
        <v>193</v>
      </c>
      <c r="IG247" t="s">
        <v>193</v>
      </c>
      <c r="IH247" t="s">
        <v>193</v>
      </c>
      <c r="II247" t="s">
        <v>193</v>
      </c>
      <c r="IJ247" t="s">
        <v>193</v>
      </c>
      <c r="IK247" t="s">
        <v>193</v>
      </c>
      <c r="IL247" t="s">
        <v>193</v>
      </c>
      <c r="IM247" t="s">
        <v>193</v>
      </c>
      <c r="IN247" t="s">
        <v>193</v>
      </c>
      <c r="IO247" t="s">
        <v>193</v>
      </c>
      <c r="IP247" t="s">
        <v>193</v>
      </c>
      <c r="IQ247" t="s">
        <v>193</v>
      </c>
      <c r="IR247" t="s">
        <v>193</v>
      </c>
      <c r="IS247" t="s">
        <v>193</v>
      </c>
      <c r="IT247" t="s">
        <v>193</v>
      </c>
      <c r="IU247" t="s">
        <v>193</v>
      </c>
      <c r="IV247" t="s">
        <v>193</v>
      </c>
      <c r="IW247" t="s">
        <v>193</v>
      </c>
      <c r="IX247" t="s">
        <v>193</v>
      </c>
      <c r="IY247" t="s">
        <v>193</v>
      </c>
      <c r="IZ247" t="s">
        <v>193</v>
      </c>
      <c r="JA247" t="s">
        <v>193</v>
      </c>
      <c r="JB247" t="s">
        <v>193</v>
      </c>
      <c r="JC247" t="s">
        <v>193</v>
      </c>
      <c r="JD247" t="s">
        <v>193</v>
      </c>
      <c r="JE247" t="s">
        <v>193</v>
      </c>
      <c r="JF247" t="s">
        <v>193</v>
      </c>
      <c r="JG247" t="s">
        <v>193</v>
      </c>
      <c r="JH247" t="s">
        <v>193</v>
      </c>
      <c r="JI247" t="s">
        <v>193</v>
      </c>
      <c r="JJ247" t="s">
        <v>193</v>
      </c>
      <c r="JK247" t="s">
        <v>193</v>
      </c>
      <c r="JL247" t="s">
        <v>193</v>
      </c>
      <c r="JM247" t="s">
        <v>193</v>
      </c>
      <c r="JN247" t="s">
        <v>193</v>
      </c>
      <c r="JO247" t="s">
        <v>193</v>
      </c>
      <c r="JP247" t="s">
        <v>193</v>
      </c>
      <c r="JQ247" t="s">
        <v>114</v>
      </c>
      <c r="JR247" t="s">
        <v>114</v>
      </c>
      <c r="JS247" t="s">
        <v>193</v>
      </c>
      <c r="JT247" t="s">
        <v>193</v>
      </c>
      <c r="JU247" t="s">
        <v>193</v>
      </c>
      <c r="JV247" t="s">
        <v>193</v>
      </c>
      <c r="JW247" t="s">
        <v>193</v>
      </c>
      <c r="JX247" t="s">
        <v>193</v>
      </c>
      <c r="JY247" t="s">
        <v>193</v>
      </c>
      <c r="JZ247" t="s">
        <v>193</v>
      </c>
      <c r="KA247" t="s">
        <v>3458</v>
      </c>
      <c r="KB247">
        <v>0</v>
      </c>
      <c r="KC247">
        <v>0</v>
      </c>
      <c r="KD247">
        <v>1</v>
      </c>
      <c r="KE247">
        <v>0</v>
      </c>
      <c r="KF247">
        <v>0</v>
      </c>
      <c r="KG247">
        <v>0</v>
      </c>
      <c r="KH247">
        <v>0</v>
      </c>
      <c r="KI247">
        <v>0</v>
      </c>
      <c r="KJ247" t="s">
        <v>193</v>
      </c>
      <c r="KK247" t="s">
        <v>109</v>
      </c>
      <c r="KL247" t="s">
        <v>193</v>
      </c>
      <c r="KM247" t="s">
        <v>3350</v>
      </c>
      <c r="KN247">
        <v>0</v>
      </c>
      <c r="KO247">
        <v>0</v>
      </c>
      <c r="KP247">
        <v>0</v>
      </c>
      <c r="KQ247">
        <v>0</v>
      </c>
      <c r="KR247">
        <v>0</v>
      </c>
      <c r="KS247">
        <v>1</v>
      </c>
      <c r="KT247">
        <v>0</v>
      </c>
      <c r="KU247" t="s">
        <v>193</v>
      </c>
      <c r="KV247" t="s">
        <v>193</v>
      </c>
      <c r="KW247" t="s">
        <v>193</v>
      </c>
      <c r="KX247" t="s">
        <v>193</v>
      </c>
      <c r="KY247" t="s">
        <v>193</v>
      </c>
      <c r="KZ247" t="s">
        <v>193</v>
      </c>
      <c r="LA247" t="s">
        <v>193</v>
      </c>
      <c r="LB247" t="s">
        <v>193</v>
      </c>
      <c r="LC247" t="s">
        <v>193</v>
      </c>
      <c r="LD247" t="s">
        <v>193</v>
      </c>
      <c r="LE247" t="s">
        <v>193</v>
      </c>
      <c r="LF247" t="s">
        <v>193</v>
      </c>
      <c r="LG247" t="s">
        <v>193</v>
      </c>
      <c r="LH247" t="s">
        <v>193</v>
      </c>
      <c r="LI247" t="s">
        <v>193</v>
      </c>
      <c r="LJ247" t="s">
        <v>193</v>
      </c>
      <c r="LK247" t="s">
        <v>193</v>
      </c>
      <c r="LL247" t="s">
        <v>193</v>
      </c>
      <c r="LM247" t="s">
        <v>193</v>
      </c>
      <c r="LN247" t="s">
        <v>193</v>
      </c>
      <c r="LO247" t="s">
        <v>193</v>
      </c>
      <c r="LP247" t="s">
        <v>193</v>
      </c>
      <c r="LQ247" t="s">
        <v>193</v>
      </c>
      <c r="LR247" t="s">
        <v>193</v>
      </c>
      <c r="LS247" t="s">
        <v>193</v>
      </c>
      <c r="LT247" t="s">
        <v>193</v>
      </c>
      <c r="LU247" t="s">
        <v>193</v>
      </c>
      <c r="LV247" t="s">
        <v>193</v>
      </c>
      <c r="LW247" t="s">
        <v>193</v>
      </c>
      <c r="LX247" t="s">
        <v>193</v>
      </c>
      <c r="LY247" t="s">
        <v>193</v>
      </c>
      <c r="LZ247" t="s">
        <v>193</v>
      </c>
      <c r="MA247" t="s">
        <v>193</v>
      </c>
      <c r="MB247" t="s">
        <v>193</v>
      </c>
      <c r="MC247" t="s">
        <v>193</v>
      </c>
      <c r="MD247" t="s">
        <v>193</v>
      </c>
      <c r="ME247" t="s">
        <v>193</v>
      </c>
      <c r="MF247" t="s">
        <v>193</v>
      </c>
      <c r="MG247" t="s">
        <v>193</v>
      </c>
      <c r="MH247" t="s">
        <v>193</v>
      </c>
      <c r="MI247" t="s">
        <v>193</v>
      </c>
      <c r="MJ247" t="s">
        <v>193</v>
      </c>
      <c r="MK247" t="s">
        <v>193</v>
      </c>
      <c r="ML247" t="s">
        <v>193</v>
      </c>
      <c r="MM247" t="s">
        <v>193</v>
      </c>
      <c r="MN247" t="s">
        <v>193</v>
      </c>
      <c r="MO247" t="s">
        <v>193</v>
      </c>
      <c r="MP247" t="s">
        <v>193</v>
      </c>
      <c r="MQ247" t="s">
        <v>193</v>
      </c>
      <c r="MR247" t="s">
        <v>193</v>
      </c>
      <c r="MS247" t="s">
        <v>193</v>
      </c>
      <c r="MT247" t="s">
        <v>193</v>
      </c>
      <c r="MU247" t="s">
        <v>193</v>
      </c>
      <c r="MV247" t="s">
        <v>193</v>
      </c>
      <c r="MW247" t="s">
        <v>193</v>
      </c>
      <c r="MX247" t="s">
        <v>193</v>
      </c>
      <c r="MY247" t="s">
        <v>193</v>
      </c>
      <c r="MZ247" t="s">
        <v>193</v>
      </c>
      <c r="NA247" t="s">
        <v>193</v>
      </c>
      <c r="NB247" t="s">
        <v>193</v>
      </c>
      <c r="NC247">
        <v>197024506</v>
      </c>
      <c r="ND247" t="s">
        <v>3767</v>
      </c>
      <c r="NE247" t="s">
        <v>4670</v>
      </c>
      <c r="NF247" t="s">
        <v>193</v>
      </c>
      <c r="NG247" t="s">
        <v>699</v>
      </c>
      <c r="NH247" t="s">
        <v>700</v>
      </c>
      <c r="NI247" t="s">
        <v>611</v>
      </c>
      <c r="NJ247" t="s">
        <v>193</v>
      </c>
      <c r="NK247">
        <v>211</v>
      </c>
    </row>
    <row r="248" spans="1:375" x14ac:dyDescent="0.35">
      <c r="A248" t="s">
        <v>4671</v>
      </c>
      <c r="B248" t="s">
        <v>4672</v>
      </c>
      <c r="C248" t="s">
        <v>3571</v>
      </c>
      <c r="D248" t="s">
        <v>3870</v>
      </c>
      <c r="E248" t="s">
        <v>193</v>
      </c>
      <c r="F248" t="s">
        <v>193</v>
      </c>
      <c r="G248">
        <v>0</v>
      </c>
      <c r="H248" t="s">
        <v>3571</v>
      </c>
      <c r="I248" t="s">
        <v>617</v>
      </c>
      <c r="J248" t="s">
        <v>193</v>
      </c>
      <c r="K248" t="s">
        <v>618</v>
      </c>
      <c r="L248" t="s">
        <v>617</v>
      </c>
      <c r="M248" t="s">
        <v>617</v>
      </c>
      <c r="N248" t="s">
        <v>624</v>
      </c>
      <c r="O248" t="s">
        <v>193</v>
      </c>
      <c r="P248" t="s">
        <v>662</v>
      </c>
      <c r="Q248" t="s">
        <v>624</v>
      </c>
      <c r="R248" t="s">
        <v>624</v>
      </c>
      <c r="S248" t="s">
        <v>500</v>
      </c>
      <c r="T248" t="s">
        <v>219</v>
      </c>
      <c r="U248" t="s">
        <v>209</v>
      </c>
      <c r="V248" t="s">
        <v>219</v>
      </c>
      <c r="W248" t="s">
        <v>231</v>
      </c>
      <c r="X248" t="s">
        <v>230</v>
      </c>
      <c r="Y248" t="s">
        <v>231</v>
      </c>
      <c r="Z248" t="s">
        <v>3760</v>
      </c>
      <c r="AA248" t="s">
        <v>193</v>
      </c>
      <c r="AB248" t="s">
        <v>706</v>
      </c>
      <c r="AC248" t="s">
        <v>3760</v>
      </c>
      <c r="AD248" t="s">
        <v>3760</v>
      </c>
      <c r="AE248" t="s">
        <v>630</v>
      </c>
      <c r="AF248" t="s">
        <v>193</v>
      </c>
      <c r="AG248" t="s">
        <v>631</v>
      </c>
      <c r="AH248" t="s">
        <v>630</v>
      </c>
      <c r="AI248" t="s">
        <v>630</v>
      </c>
      <c r="AJ248" t="s">
        <v>536</v>
      </c>
      <c r="AK248" t="s">
        <v>490</v>
      </c>
      <c r="AL248" t="s">
        <v>109</v>
      </c>
      <c r="AM248" t="s">
        <v>193</v>
      </c>
      <c r="AN248" t="s">
        <v>109</v>
      </c>
      <c r="AO248" t="s">
        <v>193</v>
      </c>
      <c r="AP248" t="s">
        <v>491</v>
      </c>
      <c r="AQ248" t="s">
        <v>193</v>
      </c>
      <c r="AR248" t="s">
        <v>193</v>
      </c>
      <c r="AS248" t="s">
        <v>514</v>
      </c>
      <c r="AT248" t="s">
        <v>193</v>
      </c>
      <c r="AU248" t="s">
        <v>3350</v>
      </c>
      <c r="AV248">
        <v>0</v>
      </c>
      <c r="AW248">
        <v>0</v>
      </c>
      <c r="AX248">
        <v>0</v>
      </c>
      <c r="AY248">
        <v>0</v>
      </c>
      <c r="AZ248">
        <v>0</v>
      </c>
      <c r="BA248">
        <v>1</v>
      </c>
      <c r="BB248">
        <v>0</v>
      </c>
      <c r="BC248" t="s">
        <v>3871</v>
      </c>
      <c r="BD248" t="s">
        <v>3350</v>
      </c>
      <c r="BE248" t="s">
        <v>112</v>
      </c>
      <c r="BF248">
        <v>1</v>
      </c>
      <c r="BG248">
        <v>0</v>
      </c>
      <c r="BH248">
        <v>0</v>
      </c>
      <c r="BI248">
        <v>0</v>
      </c>
      <c r="BJ248">
        <v>0</v>
      </c>
      <c r="BK248">
        <v>0</v>
      </c>
      <c r="BL248">
        <v>0</v>
      </c>
      <c r="BM248">
        <v>0</v>
      </c>
      <c r="BN248">
        <v>0</v>
      </c>
      <c r="BO248">
        <v>0</v>
      </c>
      <c r="BP248" t="s">
        <v>193</v>
      </c>
      <c r="BQ248" t="s">
        <v>113</v>
      </c>
      <c r="BR248" t="s">
        <v>493</v>
      </c>
      <c r="BS248" t="s">
        <v>193</v>
      </c>
      <c r="BT248" t="s">
        <v>193</v>
      </c>
      <c r="BU248" t="s">
        <v>193</v>
      </c>
      <c r="BV248" t="s">
        <v>193</v>
      </c>
      <c r="BW248" t="s">
        <v>193</v>
      </c>
      <c r="BX248" t="s">
        <v>193</v>
      </c>
      <c r="BY248" t="s">
        <v>193</v>
      </c>
      <c r="BZ248" t="s">
        <v>193</v>
      </c>
      <c r="CA248" t="s">
        <v>193</v>
      </c>
      <c r="CB248" t="s">
        <v>193</v>
      </c>
      <c r="CC248" t="s">
        <v>193</v>
      </c>
      <c r="CD248" t="s">
        <v>193</v>
      </c>
      <c r="CE248" t="s">
        <v>193</v>
      </c>
      <c r="CF248" t="s">
        <v>193</v>
      </c>
      <c r="CG248" t="s">
        <v>193</v>
      </c>
      <c r="CH248" t="s">
        <v>193</v>
      </c>
      <c r="CI248" t="s">
        <v>193</v>
      </c>
      <c r="CJ248" t="s">
        <v>193</v>
      </c>
      <c r="CK248" t="s">
        <v>193</v>
      </c>
      <c r="CL248" t="s">
        <v>193</v>
      </c>
      <c r="CM248" t="s">
        <v>193</v>
      </c>
      <c r="CN248" t="s">
        <v>193</v>
      </c>
      <c r="CO248" t="s">
        <v>193</v>
      </c>
      <c r="CP248" t="s">
        <v>193</v>
      </c>
      <c r="CQ248" t="s">
        <v>193</v>
      </c>
      <c r="CR248" t="s">
        <v>193</v>
      </c>
      <c r="CS248" t="s">
        <v>193</v>
      </c>
      <c r="CT248" t="s">
        <v>193</v>
      </c>
      <c r="CU248" t="s">
        <v>193</v>
      </c>
      <c r="CV248" t="s">
        <v>193</v>
      </c>
      <c r="CW248" t="s">
        <v>193</v>
      </c>
      <c r="CX248" t="s">
        <v>193</v>
      </c>
      <c r="CY248" t="s">
        <v>193</v>
      </c>
      <c r="CZ248" t="s">
        <v>193</v>
      </c>
      <c r="DA248" t="s">
        <v>193</v>
      </c>
      <c r="DB248" t="s">
        <v>193</v>
      </c>
      <c r="DC248" t="s">
        <v>193</v>
      </c>
      <c r="DD248" t="s">
        <v>193</v>
      </c>
      <c r="DE248" t="s">
        <v>193</v>
      </c>
      <c r="DF248" t="s">
        <v>193</v>
      </c>
      <c r="DG248" t="s">
        <v>193</v>
      </c>
      <c r="DH248" t="s">
        <v>193</v>
      </c>
      <c r="DI248" t="s">
        <v>193</v>
      </c>
      <c r="DJ248" t="s">
        <v>193</v>
      </c>
      <c r="DK248" t="s">
        <v>193</v>
      </c>
      <c r="DL248" t="s">
        <v>193</v>
      </c>
      <c r="DM248" t="s">
        <v>193</v>
      </c>
      <c r="DN248" t="s">
        <v>193</v>
      </c>
      <c r="DO248" t="s">
        <v>193</v>
      </c>
      <c r="DP248" t="s">
        <v>193</v>
      </c>
      <c r="DQ248" t="s">
        <v>193</v>
      </c>
      <c r="DR248" t="s">
        <v>193</v>
      </c>
      <c r="DS248" t="s">
        <v>193</v>
      </c>
      <c r="DT248" t="s">
        <v>193</v>
      </c>
      <c r="DU248" t="s">
        <v>193</v>
      </c>
      <c r="DV248" t="s">
        <v>193</v>
      </c>
      <c r="DW248" t="s">
        <v>193</v>
      </c>
      <c r="DX248" t="s">
        <v>193</v>
      </c>
      <c r="DY248" t="s">
        <v>193</v>
      </c>
      <c r="DZ248" t="s">
        <v>193</v>
      </c>
      <c r="EA248" t="s">
        <v>193</v>
      </c>
      <c r="EB248" t="s">
        <v>193</v>
      </c>
      <c r="EC248" t="s">
        <v>193</v>
      </c>
      <c r="ED248" t="s">
        <v>193</v>
      </c>
      <c r="EE248" t="s">
        <v>193</v>
      </c>
      <c r="EF248" t="s">
        <v>193</v>
      </c>
      <c r="EG248" t="s">
        <v>193</v>
      </c>
      <c r="EH248" t="s">
        <v>193</v>
      </c>
      <c r="EI248" t="s">
        <v>193</v>
      </c>
      <c r="EJ248" t="s">
        <v>193</v>
      </c>
      <c r="EK248" t="s">
        <v>193</v>
      </c>
      <c r="EL248" t="s">
        <v>193</v>
      </c>
      <c r="EM248" t="s">
        <v>193</v>
      </c>
      <c r="EN248" t="s">
        <v>193</v>
      </c>
      <c r="EO248" t="s">
        <v>193</v>
      </c>
      <c r="EP248" t="s">
        <v>193</v>
      </c>
      <c r="EQ248" t="s">
        <v>193</v>
      </c>
      <c r="ER248" t="s">
        <v>193</v>
      </c>
      <c r="ES248" t="s">
        <v>193</v>
      </c>
      <c r="ET248" t="s">
        <v>193</v>
      </c>
      <c r="EU248" t="s">
        <v>193</v>
      </c>
      <c r="EV248" t="s">
        <v>193</v>
      </c>
      <c r="EW248" t="s">
        <v>193</v>
      </c>
      <c r="EX248" t="s">
        <v>193</v>
      </c>
      <c r="EY248" t="s">
        <v>193</v>
      </c>
      <c r="EZ248" t="s">
        <v>193</v>
      </c>
      <c r="FA248" t="s">
        <v>193</v>
      </c>
      <c r="FB248" t="s">
        <v>193</v>
      </c>
      <c r="FC248" t="s">
        <v>193</v>
      </c>
      <c r="FD248" t="s">
        <v>193</v>
      </c>
      <c r="FE248" t="s">
        <v>193</v>
      </c>
      <c r="FF248" t="s">
        <v>193</v>
      </c>
      <c r="FG248" t="s">
        <v>193</v>
      </c>
      <c r="FH248" t="s">
        <v>193</v>
      </c>
      <c r="FI248" t="s">
        <v>193</v>
      </c>
      <c r="FJ248" t="s">
        <v>193</v>
      </c>
      <c r="FK248" t="s">
        <v>193</v>
      </c>
      <c r="FL248" t="s">
        <v>193</v>
      </c>
      <c r="FM248" t="s">
        <v>193</v>
      </c>
      <c r="FN248" t="s">
        <v>193</v>
      </c>
      <c r="FO248" t="s">
        <v>193</v>
      </c>
      <c r="FP248" t="s">
        <v>193</v>
      </c>
      <c r="FQ248" t="s">
        <v>193</v>
      </c>
      <c r="FR248" t="s">
        <v>193</v>
      </c>
      <c r="FS248" t="s">
        <v>193</v>
      </c>
      <c r="FT248" t="s">
        <v>193</v>
      </c>
      <c r="FU248" t="s">
        <v>193</v>
      </c>
      <c r="FV248" t="s">
        <v>193</v>
      </c>
      <c r="FW248" t="s">
        <v>193</v>
      </c>
      <c r="FX248" t="s">
        <v>193</v>
      </c>
      <c r="FY248" t="s">
        <v>193</v>
      </c>
      <c r="FZ248" t="s">
        <v>193</v>
      </c>
      <c r="GA248" t="s">
        <v>193</v>
      </c>
      <c r="GB248" t="s">
        <v>193</v>
      </c>
      <c r="GC248" t="s">
        <v>193</v>
      </c>
      <c r="GD248" t="s">
        <v>193</v>
      </c>
      <c r="GE248" t="s">
        <v>193</v>
      </c>
      <c r="GF248" t="s">
        <v>193</v>
      </c>
      <c r="GG248" t="s">
        <v>193</v>
      </c>
      <c r="GH248" t="s">
        <v>193</v>
      </c>
      <c r="GI248" t="s">
        <v>193</v>
      </c>
      <c r="GJ248" t="s">
        <v>193</v>
      </c>
      <c r="GK248" t="s">
        <v>193</v>
      </c>
      <c r="GL248" t="s">
        <v>193</v>
      </c>
      <c r="GM248" t="s">
        <v>193</v>
      </c>
      <c r="GN248" t="s">
        <v>193</v>
      </c>
      <c r="GO248" t="s">
        <v>193</v>
      </c>
      <c r="GP248" t="s">
        <v>193</v>
      </c>
      <c r="GQ248" t="s">
        <v>193</v>
      </c>
      <c r="GR248" t="s">
        <v>193</v>
      </c>
      <c r="GS248" t="s">
        <v>193</v>
      </c>
      <c r="GT248" t="s">
        <v>193</v>
      </c>
      <c r="GU248" t="s">
        <v>193</v>
      </c>
      <c r="GV248" t="s">
        <v>193</v>
      </c>
      <c r="GW248" t="s">
        <v>193</v>
      </c>
      <c r="GX248" t="s">
        <v>193</v>
      </c>
      <c r="GY248" t="s">
        <v>193</v>
      </c>
      <c r="GZ248" t="s">
        <v>193</v>
      </c>
      <c r="HA248" t="s">
        <v>193</v>
      </c>
      <c r="HB248" t="s">
        <v>193</v>
      </c>
      <c r="HC248" t="s">
        <v>193</v>
      </c>
      <c r="HD248" t="s">
        <v>193</v>
      </c>
      <c r="HE248" t="s">
        <v>193</v>
      </c>
      <c r="HF248" t="s">
        <v>193</v>
      </c>
      <c r="HG248" t="s">
        <v>193</v>
      </c>
      <c r="HH248" t="s">
        <v>193</v>
      </c>
      <c r="HI248" t="s">
        <v>193</v>
      </c>
      <c r="HJ248" t="s">
        <v>193</v>
      </c>
      <c r="HK248" t="s">
        <v>193</v>
      </c>
      <c r="HL248" t="s">
        <v>193</v>
      </c>
      <c r="HM248" t="s">
        <v>193</v>
      </c>
      <c r="HN248" t="s">
        <v>193</v>
      </c>
      <c r="HO248" t="s">
        <v>193</v>
      </c>
      <c r="HP248" t="s">
        <v>193</v>
      </c>
      <c r="HQ248" t="s">
        <v>193</v>
      </c>
      <c r="HR248" t="s">
        <v>193</v>
      </c>
      <c r="HS248" t="s">
        <v>193</v>
      </c>
      <c r="HT248" t="s">
        <v>193</v>
      </c>
      <c r="HU248" t="s">
        <v>193</v>
      </c>
      <c r="HV248" t="s">
        <v>193</v>
      </c>
      <c r="HW248" t="s">
        <v>193</v>
      </c>
      <c r="HX248" t="s">
        <v>193</v>
      </c>
      <c r="HY248" t="s">
        <v>193</v>
      </c>
      <c r="HZ248" t="s">
        <v>193</v>
      </c>
      <c r="IA248" t="s">
        <v>193</v>
      </c>
      <c r="IB248" t="s">
        <v>193</v>
      </c>
      <c r="IC248" t="s">
        <v>193</v>
      </c>
      <c r="ID248" t="s">
        <v>193</v>
      </c>
      <c r="IE248" t="s">
        <v>193</v>
      </c>
      <c r="IF248" t="s">
        <v>193</v>
      </c>
      <c r="IG248" t="s">
        <v>193</v>
      </c>
      <c r="IH248" t="s">
        <v>193</v>
      </c>
      <c r="II248" t="s">
        <v>193</v>
      </c>
      <c r="IJ248" t="s">
        <v>193</v>
      </c>
      <c r="IK248" t="s">
        <v>193</v>
      </c>
      <c r="IL248" t="s">
        <v>193</v>
      </c>
      <c r="IM248" t="s">
        <v>193</v>
      </c>
      <c r="IN248" t="s">
        <v>193</v>
      </c>
      <c r="IO248" t="s">
        <v>193</v>
      </c>
      <c r="IP248" t="s">
        <v>193</v>
      </c>
      <c r="IQ248" t="s">
        <v>193</v>
      </c>
      <c r="IR248" t="s">
        <v>193</v>
      </c>
      <c r="IS248" t="s">
        <v>193</v>
      </c>
      <c r="IT248" t="s">
        <v>193</v>
      </c>
      <c r="IU248" t="s">
        <v>193</v>
      </c>
      <c r="IV248" t="s">
        <v>193</v>
      </c>
      <c r="IW248" t="s">
        <v>193</v>
      </c>
      <c r="IX248" t="s">
        <v>193</v>
      </c>
      <c r="IY248" t="s">
        <v>193</v>
      </c>
      <c r="IZ248" t="s">
        <v>193</v>
      </c>
      <c r="JA248" t="s">
        <v>193</v>
      </c>
      <c r="JB248" t="s">
        <v>193</v>
      </c>
      <c r="JC248" t="s">
        <v>193</v>
      </c>
      <c r="JD248" t="s">
        <v>193</v>
      </c>
      <c r="JE248" t="s">
        <v>193</v>
      </c>
      <c r="JF248" t="s">
        <v>193</v>
      </c>
      <c r="JG248" t="s">
        <v>193</v>
      </c>
      <c r="JH248" t="s">
        <v>193</v>
      </c>
      <c r="JI248" t="s">
        <v>193</v>
      </c>
      <c r="JJ248" t="s">
        <v>193</v>
      </c>
      <c r="JK248" t="s">
        <v>193</v>
      </c>
      <c r="JL248" t="s">
        <v>193</v>
      </c>
      <c r="JM248" t="s">
        <v>193</v>
      </c>
      <c r="JN248" t="s">
        <v>193</v>
      </c>
      <c r="JO248" t="s">
        <v>193</v>
      </c>
      <c r="JP248" t="s">
        <v>193</v>
      </c>
      <c r="JQ248" t="s">
        <v>109</v>
      </c>
      <c r="JR248" t="s">
        <v>114</v>
      </c>
      <c r="JS248" t="s">
        <v>193</v>
      </c>
      <c r="JT248" t="s">
        <v>193</v>
      </c>
      <c r="JU248" t="s">
        <v>193</v>
      </c>
      <c r="JV248" t="s">
        <v>193</v>
      </c>
      <c r="JW248" t="s">
        <v>193</v>
      </c>
      <c r="JX248" t="s">
        <v>193</v>
      </c>
      <c r="JY248" t="s">
        <v>193</v>
      </c>
      <c r="JZ248" t="s">
        <v>193</v>
      </c>
      <c r="KA248" t="s">
        <v>3769</v>
      </c>
      <c r="KB248">
        <v>0</v>
      </c>
      <c r="KC248">
        <v>0</v>
      </c>
      <c r="KD248">
        <v>1</v>
      </c>
      <c r="KE248">
        <v>1</v>
      </c>
      <c r="KF248">
        <v>0</v>
      </c>
      <c r="KG248">
        <v>0</v>
      </c>
      <c r="KH248">
        <v>0</v>
      </c>
      <c r="KI248">
        <v>0</v>
      </c>
      <c r="KJ248" t="s">
        <v>193</v>
      </c>
      <c r="KK248" t="s">
        <v>109</v>
      </c>
      <c r="KL248" t="s">
        <v>193</v>
      </c>
      <c r="KM248" t="s">
        <v>3350</v>
      </c>
      <c r="KN248">
        <v>0</v>
      </c>
      <c r="KO248">
        <v>0</v>
      </c>
      <c r="KP248">
        <v>0</v>
      </c>
      <c r="KQ248">
        <v>0</v>
      </c>
      <c r="KR248">
        <v>0</v>
      </c>
      <c r="KS248">
        <v>1</v>
      </c>
      <c r="KT248">
        <v>0</v>
      </c>
      <c r="KU248" t="s">
        <v>193</v>
      </c>
      <c r="KV248" t="s">
        <v>193</v>
      </c>
      <c r="KW248" t="s">
        <v>193</v>
      </c>
      <c r="KX248" t="s">
        <v>193</v>
      </c>
      <c r="KY248" t="s">
        <v>193</v>
      </c>
      <c r="KZ248" t="s">
        <v>193</v>
      </c>
      <c r="LA248" t="s">
        <v>193</v>
      </c>
      <c r="LB248" t="s">
        <v>193</v>
      </c>
      <c r="LC248" t="s">
        <v>193</v>
      </c>
      <c r="LD248" t="s">
        <v>193</v>
      </c>
      <c r="LE248" t="s">
        <v>193</v>
      </c>
      <c r="LF248" t="s">
        <v>193</v>
      </c>
      <c r="LG248" t="s">
        <v>193</v>
      </c>
      <c r="LH248" t="s">
        <v>193</v>
      </c>
      <c r="LI248" t="s">
        <v>193</v>
      </c>
      <c r="LJ248" t="s">
        <v>193</v>
      </c>
      <c r="LK248" t="s">
        <v>193</v>
      </c>
      <c r="LL248" t="s">
        <v>193</v>
      </c>
      <c r="LM248" t="s">
        <v>193</v>
      </c>
      <c r="LN248" t="s">
        <v>193</v>
      </c>
      <c r="LO248" t="s">
        <v>193</v>
      </c>
      <c r="LP248" t="s">
        <v>193</v>
      </c>
      <c r="LQ248" t="s">
        <v>193</v>
      </c>
      <c r="LR248" t="s">
        <v>193</v>
      </c>
      <c r="LS248" t="s">
        <v>193</v>
      </c>
      <c r="LT248" t="s">
        <v>193</v>
      </c>
      <c r="LU248" t="s">
        <v>193</v>
      </c>
      <c r="LV248" t="s">
        <v>193</v>
      </c>
      <c r="LW248" t="s">
        <v>193</v>
      </c>
      <c r="LX248" t="s">
        <v>193</v>
      </c>
      <c r="LY248" t="s">
        <v>193</v>
      </c>
      <c r="LZ248" t="s">
        <v>193</v>
      </c>
      <c r="MA248" t="s">
        <v>193</v>
      </c>
      <c r="MB248" t="s">
        <v>193</v>
      </c>
      <c r="MC248" t="s">
        <v>193</v>
      </c>
      <c r="MD248" t="s">
        <v>193</v>
      </c>
      <c r="ME248" t="s">
        <v>193</v>
      </c>
      <c r="MF248" t="s">
        <v>193</v>
      </c>
      <c r="MG248" t="s">
        <v>193</v>
      </c>
      <c r="MH248" t="s">
        <v>193</v>
      </c>
      <c r="MI248" t="s">
        <v>193</v>
      </c>
      <c r="MJ248" t="s">
        <v>193</v>
      </c>
      <c r="MK248" t="s">
        <v>193</v>
      </c>
      <c r="ML248" t="s">
        <v>193</v>
      </c>
      <c r="MM248" t="s">
        <v>193</v>
      </c>
      <c r="MN248" t="s">
        <v>193</v>
      </c>
      <c r="MO248" t="s">
        <v>193</v>
      </c>
      <c r="MP248" t="s">
        <v>193</v>
      </c>
      <c r="MQ248" t="s">
        <v>193</v>
      </c>
      <c r="MR248" t="s">
        <v>193</v>
      </c>
      <c r="MS248" t="s">
        <v>193</v>
      </c>
      <c r="MT248" t="s">
        <v>193</v>
      </c>
      <c r="MU248" t="s">
        <v>193</v>
      </c>
      <c r="MV248" t="s">
        <v>193</v>
      </c>
      <c r="MW248" t="s">
        <v>193</v>
      </c>
      <c r="MX248" t="s">
        <v>193</v>
      </c>
      <c r="MY248" t="s">
        <v>193</v>
      </c>
      <c r="MZ248" t="s">
        <v>193</v>
      </c>
      <c r="NA248" t="s">
        <v>193</v>
      </c>
      <c r="NB248" t="s">
        <v>193</v>
      </c>
      <c r="NC248">
        <v>197024522</v>
      </c>
      <c r="ND248" t="s">
        <v>3768</v>
      </c>
      <c r="NE248" t="s">
        <v>4673</v>
      </c>
      <c r="NF248" t="s">
        <v>193</v>
      </c>
      <c r="NG248" t="s">
        <v>699</v>
      </c>
      <c r="NH248" t="s">
        <v>700</v>
      </c>
      <c r="NI248" t="s">
        <v>611</v>
      </c>
      <c r="NJ248" t="s">
        <v>193</v>
      </c>
      <c r="NK248">
        <v>212</v>
      </c>
    </row>
    <row r="249" spans="1:375" x14ac:dyDescent="0.35">
      <c r="A249" t="s">
        <v>4674</v>
      </c>
      <c r="B249" t="s">
        <v>4675</v>
      </c>
      <c r="C249" t="s">
        <v>3571</v>
      </c>
      <c r="D249" t="s">
        <v>3870</v>
      </c>
      <c r="E249" t="s">
        <v>193</v>
      </c>
      <c r="F249" t="s">
        <v>193</v>
      </c>
      <c r="G249">
        <v>0</v>
      </c>
      <c r="H249" t="s">
        <v>3571</v>
      </c>
      <c r="I249" t="s">
        <v>617</v>
      </c>
      <c r="J249" t="s">
        <v>193</v>
      </c>
      <c r="K249" t="s">
        <v>618</v>
      </c>
      <c r="L249" t="s">
        <v>617</v>
      </c>
      <c r="M249" t="s">
        <v>617</v>
      </c>
      <c r="N249" t="s">
        <v>625</v>
      </c>
      <c r="O249" t="s">
        <v>193</v>
      </c>
      <c r="P249" t="s">
        <v>659</v>
      </c>
      <c r="Q249" t="s">
        <v>625</v>
      </c>
      <c r="R249" t="s">
        <v>625</v>
      </c>
      <c r="S249" t="s">
        <v>500</v>
      </c>
      <c r="T249" t="s">
        <v>219</v>
      </c>
      <c r="U249" t="s">
        <v>209</v>
      </c>
      <c r="V249" t="s">
        <v>219</v>
      </c>
      <c r="W249" t="s">
        <v>231</v>
      </c>
      <c r="X249" t="s">
        <v>230</v>
      </c>
      <c r="Y249" t="s">
        <v>231</v>
      </c>
      <c r="Z249" t="s">
        <v>3760</v>
      </c>
      <c r="AA249" t="s">
        <v>193</v>
      </c>
      <c r="AB249" t="s">
        <v>706</v>
      </c>
      <c r="AC249" t="s">
        <v>3760</v>
      </c>
      <c r="AD249" t="s">
        <v>3760</v>
      </c>
      <c r="AE249" t="s">
        <v>630</v>
      </c>
      <c r="AF249" t="s">
        <v>193</v>
      </c>
      <c r="AG249" t="s">
        <v>631</v>
      </c>
      <c r="AH249" t="s">
        <v>630</v>
      </c>
      <c r="AI249" t="s">
        <v>630</v>
      </c>
      <c r="AJ249" t="s">
        <v>536</v>
      </c>
      <c r="AK249" t="s">
        <v>490</v>
      </c>
      <c r="AL249" t="s">
        <v>109</v>
      </c>
      <c r="AM249" t="s">
        <v>193</v>
      </c>
      <c r="AN249" t="s">
        <v>109</v>
      </c>
      <c r="AO249" t="s">
        <v>193</v>
      </c>
      <c r="AP249" t="s">
        <v>491</v>
      </c>
      <c r="AQ249" t="s">
        <v>193</v>
      </c>
      <c r="AR249" t="s">
        <v>193</v>
      </c>
      <c r="AS249" t="s">
        <v>496</v>
      </c>
      <c r="AT249" t="s">
        <v>193</v>
      </c>
      <c r="AU249" t="s">
        <v>4418</v>
      </c>
      <c r="AV249">
        <v>0</v>
      </c>
      <c r="AW249">
        <v>1</v>
      </c>
      <c r="AX249">
        <v>1</v>
      </c>
      <c r="AY249">
        <v>0</v>
      </c>
      <c r="AZ249">
        <v>0</v>
      </c>
      <c r="BA249">
        <v>0</v>
      </c>
      <c r="BB249">
        <v>0</v>
      </c>
      <c r="BC249" t="s">
        <v>130</v>
      </c>
      <c r="BD249" t="s">
        <v>701</v>
      </c>
      <c r="BE249" t="s">
        <v>512</v>
      </c>
      <c r="BF249">
        <v>1</v>
      </c>
      <c r="BG249">
        <v>0</v>
      </c>
      <c r="BH249">
        <v>0</v>
      </c>
      <c r="BI249">
        <v>0</v>
      </c>
      <c r="BJ249">
        <v>1</v>
      </c>
      <c r="BK249">
        <v>0</v>
      </c>
      <c r="BL249">
        <v>0</v>
      </c>
      <c r="BM249">
        <v>0</v>
      </c>
      <c r="BN249">
        <v>0</v>
      </c>
      <c r="BO249">
        <v>0</v>
      </c>
      <c r="BP249" t="s">
        <v>193</v>
      </c>
      <c r="BQ249" t="s">
        <v>142</v>
      </c>
      <c r="BR249" t="s">
        <v>501</v>
      </c>
      <c r="BS249" t="s">
        <v>193</v>
      </c>
      <c r="BT249" t="s">
        <v>193</v>
      </c>
      <c r="BU249" t="s">
        <v>193</v>
      </c>
      <c r="BV249" t="s">
        <v>193</v>
      </c>
      <c r="BW249" t="s">
        <v>193</v>
      </c>
      <c r="BX249" t="s">
        <v>193</v>
      </c>
      <c r="BY249" t="s">
        <v>193</v>
      </c>
      <c r="BZ249" t="s">
        <v>193</v>
      </c>
      <c r="CA249" t="s">
        <v>193</v>
      </c>
      <c r="CB249" t="s">
        <v>193</v>
      </c>
      <c r="CC249" t="s">
        <v>193</v>
      </c>
      <c r="CD249" t="s">
        <v>193</v>
      </c>
      <c r="CE249" t="s">
        <v>193</v>
      </c>
      <c r="CF249" t="s">
        <v>193</v>
      </c>
      <c r="CG249" t="s">
        <v>193</v>
      </c>
      <c r="CH249" t="s">
        <v>193</v>
      </c>
      <c r="CI249" t="s">
        <v>193</v>
      </c>
      <c r="CJ249" t="s">
        <v>193</v>
      </c>
      <c r="CK249" t="s">
        <v>193</v>
      </c>
      <c r="CL249" t="s">
        <v>193</v>
      </c>
      <c r="CM249" t="s">
        <v>193</v>
      </c>
      <c r="CN249" t="s">
        <v>193</v>
      </c>
      <c r="CO249" t="s">
        <v>193</v>
      </c>
      <c r="CP249" t="s">
        <v>193</v>
      </c>
      <c r="CQ249" t="s">
        <v>193</v>
      </c>
      <c r="CR249" t="s">
        <v>193</v>
      </c>
      <c r="CS249" t="s">
        <v>193</v>
      </c>
      <c r="CT249" t="s">
        <v>193</v>
      </c>
      <c r="CU249" t="s">
        <v>193</v>
      </c>
      <c r="CV249" t="s">
        <v>193</v>
      </c>
      <c r="CW249" t="s">
        <v>193</v>
      </c>
      <c r="CX249" t="s">
        <v>193</v>
      </c>
      <c r="CY249" t="s">
        <v>193</v>
      </c>
      <c r="CZ249" t="s">
        <v>193</v>
      </c>
      <c r="DA249" t="s">
        <v>193</v>
      </c>
      <c r="DB249" t="s">
        <v>193</v>
      </c>
      <c r="DC249" t="s">
        <v>193</v>
      </c>
      <c r="DD249" t="s">
        <v>193</v>
      </c>
      <c r="DE249" t="s">
        <v>193</v>
      </c>
      <c r="DF249" t="s">
        <v>193</v>
      </c>
      <c r="DG249" t="s">
        <v>193</v>
      </c>
      <c r="DH249" t="s">
        <v>193</v>
      </c>
      <c r="DI249" t="s">
        <v>193</v>
      </c>
      <c r="DJ249" t="s">
        <v>193</v>
      </c>
      <c r="DK249" t="s">
        <v>193</v>
      </c>
      <c r="DL249" t="s">
        <v>193</v>
      </c>
      <c r="DM249" t="s">
        <v>193</v>
      </c>
      <c r="DN249" t="s">
        <v>193</v>
      </c>
      <c r="DO249" t="s">
        <v>193</v>
      </c>
      <c r="DP249" t="s">
        <v>193</v>
      </c>
      <c r="DQ249" t="s">
        <v>193</v>
      </c>
      <c r="DR249" t="s">
        <v>193</v>
      </c>
      <c r="DS249" t="s">
        <v>193</v>
      </c>
      <c r="DT249" t="s">
        <v>193</v>
      </c>
      <c r="DU249" t="s">
        <v>193</v>
      </c>
      <c r="DV249" t="s">
        <v>193</v>
      </c>
      <c r="DW249" t="s">
        <v>193</v>
      </c>
      <c r="DX249" t="s">
        <v>193</v>
      </c>
      <c r="DY249" t="s">
        <v>193</v>
      </c>
      <c r="DZ249" t="s">
        <v>193</v>
      </c>
      <c r="EA249" t="s">
        <v>193</v>
      </c>
      <c r="EB249" t="s">
        <v>193</v>
      </c>
      <c r="EC249" t="s">
        <v>193</v>
      </c>
      <c r="ED249" t="s">
        <v>193</v>
      </c>
      <c r="EE249" t="s">
        <v>193</v>
      </c>
      <c r="EF249" t="s">
        <v>193</v>
      </c>
      <c r="EG249" t="s">
        <v>193</v>
      </c>
      <c r="EH249" t="s">
        <v>193</v>
      </c>
      <c r="EI249" t="s">
        <v>193</v>
      </c>
      <c r="EJ249" t="s">
        <v>193</v>
      </c>
      <c r="EK249" t="s">
        <v>193</v>
      </c>
      <c r="EL249" t="s">
        <v>193</v>
      </c>
      <c r="EM249" t="s">
        <v>193</v>
      </c>
      <c r="EN249" t="s">
        <v>714</v>
      </c>
      <c r="EO249">
        <v>1</v>
      </c>
      <c r="EP249">
        <v>1</v>
      </c>
      <c r="EQ249">
        <v>1</v>
      </c>
      <c r="ER249">
        <v>1</v>
      </c>
      <c r="ES249">
        <v>1</v>
      </c>
      <c r="ET249">
        <v>0</v>
      </c>
      <c r="EU249">
        <v>1</v>
      </c>
      <c r="EV249">
        <v>1</v>
      </c>
      <c r="EW249">
        <v>0</v>
      </c>
      <c r="EX249" t="s">
        <v>114</v>
      </c>
      <c r="EY249" t="s">
        <v>193</v>
      </c>
      <c r="EZ249" t="s">
        <v>193</v>
      </c>
      <c r="FA249">
        <v>180</v>
      </c>
      <c r="FB249">
        <v>30</v>
      </c>
      <c r="FC249">
        <v>12.5</v>
      </c>
      <c r="FD249">
        <v>12.5</v>
      </c>
      <c r="FE249" t="s">
        <v>114</v>
      </c>
      <c r="FF249">
        <v>20</v>
      </c>
      <c r="FG249" t="s">
        <v>109</v>
      </c>
      <c r="FH249">
        <v>25</v>
      </c>
      <c r="FI249" t="s">
        <v>109</v>
      </c>
      <c r="FJ249" t="s">
        <v>193</v>
      </c>
      <c r="FK249" t="s">
        <v>193</v>
      </c>
      <c r="FL249" t="s">
        <v>193</v>
      </c>
      <c r="FM249" t="s">
        <v>193</v>
      </c>
      <c r="FN249" t="s">
        <v>193</v>
      </c>
      <c r="FO249" t="s">
        <v>193</v>
      </c>
      <c r="FP249" t="s">
        <v>193</v>
      </c>
      <c r="FQ249" t="s">
        <v>193</v>
      </c>
      <c r="FR249" t="s">
        <v>193</v>
      </c>
      <c r="FS249" t="s">
        <v>193</v>
      </c>
      <c r="FT249" t="s">
        <v>193</v>
      </c>
      <c r="FU249" t="s">
        <v>109</v>
      </c>
      <c r="FV249">
        <v>35</v>
      </c>
      <c r="FW249" t="s">
        <v>193</v>
      </c>
      <c r="FX249" t="s">
        <v>193</v>
      </c>
      <c r="FY249">
        <v>35</v>
      </c>
      <c r="FZ249" t="s">
        <v>109</v>
      </c>
      <c r="GA249" t="s">
        <v>114</v>
      </c>
      <c r="GB249" t="s">
        <v>193</v>
      </c>
      <c r="GC249">
        <v>150</v>
      </c>
      <c r="GD249">
        <v>75</v>
      </c>
      <c r="GE249">
        <v>42.5</v>
      </c>
      <c r="GF249" t="s">
        <v>114</v>
      </c>
      <c r="GG249" t="s">
        <v>109</v>
      </c>
      <c r="GH249">
        <v>115</v>
      </c>
      <c r="GI249" t="s">
        <v>193</v>
      </c>
      <c r="GJ249" t="s">
        <v>193</v>
      </c>
      <c r="GK249" t="s">
        <v>193</v>
      </c>
      <c r="GL249" t="s">
        <v>193</v>
      </c>
      <c r="GM249" t="s">
        <v>109</v>
      </c>
      <c r="GN249" t="s">
        <v>109</v>
      </c>
      <c r="GO249" t="s">
        <v>193</v>
      </c>
      <c r="GP249">
        <v>5</v>
      </c>
      <c r="GQ249" t="s">
        <v>193</v>
      </c>
      <c r="GR249" t="s">
        <v>193</v>
      </c>
      <c r="GS249" t="s">
        <v>193</v>
      </c>
      <c r="GT249" t="s">
        <v>193</v>
      </c>
      <c r="GU249" t="s">
        <v>193</v>
      </c>
      <c r="GV249" t="s">
        <v>193</v>
      </c>
      <c r="GW249" t="s">
        <v>109</v>
      </c>
      <c r="GX249" t="s">
        <v>156</v>
      </c>
      <c r="GY249">
        <v>5</v>
      </c>
      <c r="GZ249" t="s">
        <v>114</v>
      </c>
      <c r="HA249" t="s">
        <v>193</v>
      </c>
      <c r="HB249" t="s">
        <v>193</v>
      </c>
      <c r="HC249" t="s">
        <v>193</v>
      </c>
      <c r="HD249" t="s">
        <v>193</v>
      </c>
      <c r="HE249" t="s">
        <v>193</v>
      </c>
      <c r="HF249" t="s">
        <v>193</v>
      </c>
      <c r="HG249" t="s">
        <v>193</v>
      </c>
      <c r="HH249" t="s">
        <v>193</v>
      </c>
      <c r="HI249" t="s">
        <v>193</v>
      </c>
      <c r="HJ249" t="s">
        <v>193</v>
      </c>
      <c r="HK249" t="s">
        <v>193</v>
      </c>
      <c r="HL249" t="s">
        <v>193</v>
      </c>
      <c r="HM249" t="s">
        <v>193</v>
      </c>
      <c r="HN249" t="s">
        <v>193</v>
      </c>
      <c r="HO249" t="s">
        <v>193</v>
      </c>
      <c r="HP249" t="s">
        <v>193</v>
      </c>
      <c r="HQ249" t="s">
        <v>193</v>
      </c>
      <c r="HR249" t="s">
        <v>193</v>
      </c>
      <c r="HS249" t="s">
        <v>193</v>
      </c>
      <c r="HT249" t="s">
        <v>193</v>
      </c>
      <c r="HU249" t="s">
        <v>193</v>
      </c>
      <c r="HV249" t="s">
        <v>193</v>
      </c>
      <c r="HW249" t="s">
        <v>193</v>
      </c>
      <c r="HX249" t="s">
        <v>193</v>
      </c>
      <c r="HY249" t="s">
        <v>193</v>
      </c>
      <c r="HZ249" t="s">
        <v>114</v>
      </c>
      <c r="IA249" t="s">
        <v>114</v>
      </c>
      <c r="IB249" t="s">
        <v>109</v>
      </c>
      <c r="IC249" t="s">
        <v>123</v>
      </c>
      <c r="ID249" t="s">
        <v>785</v>
      </c>
      <c r="IE249" t="s">
        <v>124</v>
      </c>
      <c r="IF249" t="s">
        <v>785</v>
      </c>
      <c r="IG249" t="s">
        <v>109</v>
      </c>
      <c r="IH249">
        <v>1000</v>
      </c>
      <c r="II249" t="s">
        <v>193</v>
      </c>
      <c r="IJ249" t="s">
        <v>193</v>
      </c>
      <c r="IK249" t="s">
        <v>193</v>
      </c>
      <c r="IL249" t="s">
        <v>193</v>
      </c>
      <c r="IM249" t="s">
        <v>193</v>
      </c>
      <c r="IN249" t="s">
        <v>193</v>
      </c>
      <c r="IO249" t="s">
        <v>193</v>
      </c>
      <c r="IP249" t="s">
        <v>193</v>
      </c>
      <c r="IQ249" t="s">
        <v>193</v>
      </c>
      <c r="IR249" t="s">
        <v>193</v>
      </c>
      <c r="IS249" t="s">
        <v>193</v>
      </c>
      <c r="IT249" t="s">
        <v>193</v>
      </c>
      <c r="IU249" t="s">
        <v>193</v>
      </c>
      <c r="IV249" t="s">
        <v>193</v>
      </c>
      <c r="IW249" t="s">
        <v>193</v>
      </c>
      <c r="IX249" t="s">
        <v>193</v>
      </c>
      <c r="IY249" t="s">
        <v>193</v>
      </c>
      <c r="IZ249" t="s">
        <v>193</v>
      </c>
      <c r="JA249" t="s">
        <v>193</v>
      </c>
      <c r="JB249" t="s">
        <v>193</v>
      </c>
      <c r="JC249" t="s">
        <v>193</v>
      </c>
      <c r="JD249" t="s">
        <v>193</v>
      </c>
      <c r="JE249" t="s">
        <v>193</v>
      </c>
      <c r="JF249" t="s">
        <v>193</v>
      </c>
      <c r="JG249" t="s">
        <v>193</v>
      </c>
      <c r="JH249" t="s">
        <v>193</v>
      </c>
      <c r="JI249" t="s">
        <v>193</v>
      </c>
      <c r="JJ249" t="s">
        <v>193</v>
      </c>
      <c r="JK249" t="s">
        <v>193</v>
      </c>
      <c r="JL249" t="s">
        <v>193</v>
      </c>
      <c r="JM249" t="s">
        <v>193</v>
      </c>
      <c r="JN249" t="s">
        <v>193</v>
      </c>
      <c r="JO249" t="s">
        <v>193</v>
      </c>
      <c r="JP249" t="s">
        <v>193</v>
      </c>
      <c r="JQ249" t="s">
        <v>193</v>
      </c>
      <c r="JR249" t="s">
        <v>114</v>
      </c>
      <c r="JS249" t="s">
        <v>193</v>
      </c>
      <c r="JT249" t="s">
        <v>193</v>
      </c>
      <c r="JU249" t="s">
        <v>193</v>
      </c>
      <c r="JV249" t="s">
        <v>193</v>
      </c>
      <c r="JW249" t="s">
        <v>193</v>
      </c>
      <c r="JX249" t="s">
        <v>193</v>
      </c>
      <c r="JY249" t="s">
        <v>193</v>
      </c>
      <c r="JZ249" t="s">
        <v>193</v>
      </c>
      <c r="KA249" t="s">
        <v>3436</v>
      </c>
      <c r="KB249">
        <v>1</v>
      </c>
      <c r="KC249">
        <v>0</v>
      </c>
      <c r="KD249">
        <v>0</v>
      </c>
      <c r="KE249">
        <v>0</v>
      </c>
      <c r="KF249">
        <v>0</v>
      </c>
      <c r="KG249">
        <v>0</v>
      </c>
      <c r="KH249">
        <v>0</v>
      </c>
      <c r="KI249">
        <v>0</v>
      </c>
      <c r="KJ249" t="s">
        <v>193</v>
      </c>
      <c r="KK249" t="s">
        <v>109</v>
      </c>
      <c r="KL249" t="s">
        <v>193</v>
      </c>
      <c r="KM249" t="s">
        <v>701</v>
      </c>
      <c r="KN249">
        <v>0</v>
      </c>
      <c r="KO249">
        <v>1</v>
      </c>
      <c r="KP249">
        <v>0</v>
      </c>
      <c r="KQ249">
        <v>0</v>
      </c>
      <c r="KR249">
        <v>0</v>
      </c>
      <c r="KS249">
        <v>0</v>
      </c>
      <c r="KT249">
        <v>0</v>
      </c>
      <c r="KU249" t="s">
        <v>193</v>
      </c>
      <c r="KV249" t="s">
        <v>193</v>
      </c>
      <c r="KW249" t="s">
        <v>193</v>
      </c>
      <c r="KX249" t="s">
        <v>193</v>
      </c>
      <c r="KY249" t="s">
        <v>193</v>
      </c>
      <c r="KZ249" t="s">
        <v>193</v>
      </c>
      <c r="LA249" t="s">
        <v>193</v>
      </c>
      <c r="LB249" t="s">
        <v>193</v>
      </c>
      <c r="LC249" t="s">
        <v>193</v>
      </c>
      <c r="LD249" t="s">
        <v>193</v>
      </c>
      <c r="LE249" t="s">
        <v>193</v>
      </c>
      <c r="LF249" t="s">
        <v>193</v>
      </c>
      <c r="LG249" t="s">
        <v>193</v>
      </c>
      <c r="LH249" t="s">
        <v>193</v>
      </c>
      <c r="LI249" t="s">
        <v>193</v>
      </c>
      <c r="LJ249" t="s">
        <v>193</v>
      </c>
      <c r="LK249" t="s">
        <v>193</v>
      </c>
      <c r="LL249" t="s">
        <v>193</v>
      </c>
      <c r="LM249" t="s">
        <v>193</v>
      </c>
      <c r="LN249" t="s">
        <v>193</v>
      </c>
      <c r="LO249" t="s">
        <v>193</v>
      </c>
      <c r="LP249" t="s">
        <v>193</v>
      </c>
      <c r="LQ249" t="s">
        <v>193</v>
      </c>
      <c r="LR249" t="s">
        <v>193</v>
      </c>
      <c r="LS249" t="s">
        <v>193</v>
      </c>
      <c r="LT249" t="s">
        <v>193</v>
      </c>
      <c r="LU249" t="s">
        <v>193</v>
      </c>
      <c r="LV249" t="s">
        <v>193</v>
      </c>
      <c r="LW249" t="s">
        <v>193</v>
      </c>
      <c r="LX249" t="s">
        <v>193</v>
      </c>
      <c r="LY249" t="s">
        <v>193</v>
      </c>
      <c r="LZ249" t="s">
        <v>193</v>
      </c>
      <c r="MA249" t="s">
        <v>193</v>
      </c>
      <c r="MB249" t="s">
        <v>193</v>
      </c>
      <c r="MC249" t="s">
        <v>193</v>
      </c>
      <c r="MD249" t="s">
        <v>193</v>
      </c>
      <c r="ME249" t="s">
        <v>193</v>
      </c>
      <c r="MF249" t="s">
        <v>193</v>
      </c>
      <c r="MG249" t="s">
        <v>193</v>
      </c>
      <c r="MH249" t="s">
        <v>193</v>
      </c>
      <c r="MI249" t="s">
        <v>193</v>
      </c>
      <c r="MJ249" t="s">
        <v>193</v>
      </c>
      <c r="MK249" t="s">
        <v>193</v>
      </c>
      <c r="ML249" t="s">
        <v>193</v>
      </c>
      <c r="MM249" t="s">
        <v>193</v>
      </c>
      <c r="MN249" t="s">
        <v>193</v>
      </c>
      <c r="MO249" t="s">
        <v>193</v>
      </c>
      <c r="MP249" t="s">
        <v>193</v>
      </c>
      <c r="MQ249" t="s">
        <v>193</v>
      </c>
      <c r="MR249" t="s">
        <v>193</v>
      </c>
      <c r="MS249" t="s">
        <v>193</v>
      </c>
      <c r="MT249" t="s">
        <v>193</v>
      </c>
      <c r="MU249" t="s">
        <v>193</v>
      </c>
      <c r="MV249" t="s">
        <v>193</v>
      </c>
      <c r="MW249" t="s">
        <v>193</v>
      </c>
      <c r="MX249" t="s">
        <v>193</v>
      </c>
      <c r="MY249" t="s">
        <v>193</v>
      </c>
      <c r="MZ249" t="s">
        <v>193</v>
      </c>
      <c r="NA249" t="s">
        <v>193</v>
      </c>
      <c r="NB249" t="s">
        <v>193</v>
      </c>
      <c r="NC249">
        <v>197024524</v>
      </c>
      <c r="ND249" t="s">
        <v>3770</v>
      </c>
      <c r="NE249" t="s">
        <v>4676</v>
      </c>
      <c r="NF249" t="s">
        <v>193</v>
      </c>
      <c r="NG249" t="s">
        <v>699</v>
      </c>
      <c r="NH249" t="s">
        <v>700</v>
      </c>
      <c r="NI249" t="s">
        <v>611</v>
      </c>
      <c r="NJ249" t="s">
        <v>193</v>
      </c>
      <c r="NK249">
        <v>213</v>
      </c>
    </row>
    <row r="250" spans="1:375" x14ac:dyDescent="0.35">
      <c r="A250" t="s">
        <v>4677</v>
      </c>
      <c r="B250" t="s">
        <v>4678</v>
      </c>
      <c r="C250" t="s">
        <v>3571</v>
      </c>
      <c r="D250" t="s">
        <v>3870</v>
      </c>
      <c r="E250" t="s">
        <v>193</v>
      </c>
      <c r="F250" t="s">
        <v>193</v>
      </c>
      <c r="G250">
        <v>0</v>
      </c>
      <c r="H250" t="s">
        <v>3571</v>
      </c>
      <c r="I250" t="s">
        <v>617</v>
      </c>
      <c r="J250" t="s">
        <v>193</v>
      </c>
      <c r="K250" t="s">
        <v>618</v>
      </c>
      <c r="L250" t="s">
        <v>617</v>
      </c>
      <c r="M250" t="s">
        <v>617</v>
      </c>
      <c r="N250" t="s">
        <v>624</v>
      </c>
      <c r="O250" t="s">
        <v>193</v>
      </c>
      <c r="P250" t="s">
        <v>662</v>
      </c>
      <c r="Q250" t="s">
        <v>624</v>
      </c>
      <c r="R250" t="s">
        <v>624</v>
      </c>
      <c r="S250" t="s">
        <v>500</v>
      </c>
      <c r="T250" t="s">
        <v>219</v>
      </c>
      <c r="U250" t="s">
        <v>209</v>
      </c>
      <c r="V250" t="s">
        <v>219</v>
      </c>
      <c r="W250" t="s">
        <v>231</v>
      </c>
      <c r="X250" t="s">
        <v>230</v>
      </c>
      <c r="Y250" t="s">
        <v>231</v>
      </c>
      <c r="Z250" t="s">
        <v>3760</v>
      </c>
      <c r="AA250" t="s">
        <v>193</v>
      </c>
      <c r="AB250" t="s">
        <v>706</v>
      </c>
      <c r="AC250" t="s">
        <v>3760</v>
      </c>
      <c r="AD250" t="s">
        <v>3760</v>
      </c>
      <c r="AE250" t="s">
        <v>630</v>
      </c>
      <c r="AF250" t="s">
        <v>193</v>
      </c>
      <c r="AG250" t="s">
        <v>631</v>
      </c>
      <c r="AH250" t="s">
        <v>630</v>
      </c>
      <c r="AI250" t="s">
        <v>630</v>
      </c>
      <c r="AJ250" t="s">
        <v>536</v>
      </c>
      <c r="AK250" t="s">
        <v>490</v>
      </c>
      <c r="AL250" t="s">
        <v>109</v>
      </c>
      <c r="AM250" t="s">
        <v>193</v>
      </c>
      <c r="AN250" t="s">
        <v>109</v>
      </c>
      <c r="AO250" t="s">
        <v>193</v>
      </c>
      <c r="AP250" t="s">
        <v>491</v>
      </c>
      <c r="AQ250" t="s">
        <v>193</v>
      </c>
      <c r="AR250" t="s">
        <v>193</v>
      </c>
      <c r="AS250" t="s">
        <v>514</v>
      </c>
      <c r="AT250" t="s">
        <v>193</v>
      </c>
      <c r="AU250" t="s">
        <v>3350</v>
      </c>
      <c r="AV250">
        <v>0</v>
      </c>
      <c r="AW250">
        <v>0</v>
      </c>
      <c r="AX250">
        <v>0</v>
      </c>
      <c r="AY250">
        <v>0</v>
      </c>
      <c r="AZ250">
        <v>0</v>
      </c>
      <c r="BA250">
        <v>1</v>
      </c>
      <c r="BB250">
        <v>0</v>
      </c>
      <c r="BC250" t="s">
        <v>3871</v>
      </c>
      <c r="BD250" t="s">
        <v>3350</v>
      </c>
      <c r="BE250" t="s">
        <v>112</v>
      </c>
      <c r="BF250">
        <v>1</v>
      </c>
      <c r="BG250">
        <v>0</v>
      </c>
      <c r="BH250">
        <v>0</v>
      </c>
      <c r="BI250">
        <v>0</v>
      </c>
      <c r="BJ250">
        <v>0</v>
      </c>
      <c r="BK250">
        <v>0</v>
      </c>
      <c r="BL250">
        <v>0</v>
      </c>
      <c r="BM250">
        <v>0</v>
      </c>
      <c r="BN250">
        <v>0</v>
      </c>
      <c r="BO250">
        <v>0</v>
      </c>
      <c r="BP250" t="s">
        <v>193</v>
      </c>
      <c r="BQ250" t="s">
        <v>113</v>
      </c>
      <c r="BR250" t="s">
        <v>501</v>
      </c>
      <c r="BS250" t="s">
        <v>193</v>
      </c>
      <c r="BT250" t="s">
        <v>193</v>
      </c>
      <c r="BU250" t="s">
        <v>193</v>
      </c>
      <c r="BV250" t="s">
        <v>193</v>
      </c>
      <c r="BW250" t="s">
        <v>193</v>
      </c>
      <c r="BX250" t="s">
        <v>193</v>
      </c>
      <c r="BY250" t="s">
        <v>193</v>
      </c>
      <c r="BZ250" t="s">
        <v>193</v>
      </c>
      <c r="CA250" t="s">
        <v>193</v>
      </c>
      <c r="CB250" t="s">
        <v>193</v>
      </c>
      <c r="CC250" t="s">
        <v>193</v>
      </c>
      <c r="CD250" t="s">
        <v>193</v>
      </c>
      <c r="CE250" t="s">
        <v>193</v>
      </c>
      <c r="CF250" t="s">
        <v>193</v>
      </c>
      <c r="CG250" t="s">
        <v>193</v>
      </c>
      <c r="CH250" t="s">
        <v>193</v>
      </c>
      <c r="CI250" t="s">
        <v>193</v>
      </c>
      <c r="CJ250" t="s">
        <v>193</v>
      </c>
      <c r="CK250" t="s">
        <v>193</v>
      </c>
      <c r="CL250" t="s">
        <v>193</v>
      </c>
      <c r="CM250" t="s">
        <v>193</v>
      </c>
      <c r="CN250" t="s">
        <v>193</v>
      </c>
      <c r="CO250" t="s">
        <v>193</v>
      </c>
      <c r="CP250" t="s">
        <v>193</v>
      </c>
      <c r="CQ250" t="s">
        <v>193</v>
      </c>
      <c r="CR250" t="s">
        <v>193</v>
      </c>
      <c r="CS250" t="s">
        <v>193</v>
      </c>
      <c r="CT250" t="s">
        <v>193</v>
      </c>
      <c r="CU250" t="s">
        <v>193</v>
      </c>
      <c r="CV250" t="s">
        <v>193</v>
      </c>
      <c r="CW250" t="s">
        <v>193</v>
      </c>
      <c r="CX250" t="s">
        <v>193</v>
      </c>
      <c r="CY250" t="s">
        <v>193</v>
      </c>
      <c r="CZ250" t="s">
        <v>193</v>
      </c>
      <c r="DA250" t="s">
        <v>193</v>
      </c>
      <c r="DB250" t="s">
        <v>193</v>
      </c>
      <c r="DC250" t="s">
        <v>193</v>
      </c>
      <c r="DD250" t="s">
        <v>193</v>
      </c>
      <c r="DE250" t="s">
        <v>193</v>
      </c>
      <c r="DF250" t="s">
        <v>193</v>
      </c>
      <c r="DG250" t="s">
        <v>193</v>
      </c>
      <c r="DH250" t="s">
        <v>193</v>
      </c>
      <c r="DI250" t="s">
        <v>193</v>
      </c>
      <c r="DJ250" t="s">
        <v>193</v>
      </c>
      <c r="DK250" t="s">
        <v>193</v>
      </c>
      <c r="DL250" t="s">
        <v>193</v>
      </c>
      <c r="DM250" t="s">
        <v>193</v>
      </c>
      <c r="DN250" t="s">
        <v>193</v>
      </c>
      <c r="DO250" t="s">
        <v>193</v>
      </c>
      <c r="DP250" t="s">
        <v>193</v>
      </c>
      <c r="DQ250" t="s">
        <v>193</v>
      </c>
      <c r="DR250" t="s">
        <v>193</v>
      </c>
      <c r="DS250" t="s">
        <v>193</v>
      </c>
      <c r="DT250" t="s">
        <v>193</v>
      </c>
      <c r="DU250" t="s">
        <v>193</v>
      </c>
      <c r="DV250" t="s">
        <v>193</v>
      </c>
      <c r="DW250" t="s">
        <v>193</v>
      </c>
      <c r="DX250" t="s">
        <v>193</v>
      </c>
      <c r="DY250" t="s">
        <v>193</v>
      </c>
      <c r="DZ250" t="s">
        <v>193</v>
      </c>
      <c r="EA250" t="s">
        <v>193</v>
      </c>
      <c r="EB250" t="s">
        <v>193</v>
      </c>
      <c r="EC250" t="s">
        <v>193</v>
      </c>
      <c r="ED250" t="s">
        <v>193</v>
      </c>
      <c r="EE250" t="s">
        <v>193</v>
      </c>
      <c r="EF250" t="s">
        <v>193</v>
      </c>
      <c r="EG250" t="s">
        <v>193</v>
      </c>
      <c r="EH250" t="s">
        <v>193</v>
      </c>
      <c r="EI250" t="s">
        <v>193</v>
      </c>
      <c r="EJ250" t="s">
        <v>193</v>
      </c>
      <c r="EK250" t="s">
        <v>193</v>
      </c>
      <c r="EL250" t="s">
        <v>193</v>
      </c>
      <c r="EM250" t="s">
        <v>193</v>
      </c>
      <c r="EN250" t="s">
        <v>193</v>
      </c>
      <c r="EO250" t="s">
        <v>193</v>
      </c>
      <c r="EP250" t="s">
        <v>193</v>
      </c>
      <c r="EQ250" t="s">
        <v>193</v>
      </c>
      <c r="ER250" t="s">
        <v>193</v>
      </c>
      <c r="ES250" t="s">
        <v>193</v>
      </c>
      <c r="ET250" t="s">
        <v>193</v>
      </c>
      <c r="EU250" t="s">
        <v>193</v>
      </c>
      <c r="EV250" t="s">
        <v>193</v>
      </c>
      <c r="EW250" t="s">
        <v>193</v>
      </c>
      <c r="EX250" t="s">
        <v>193</v>
      </c>
      <c r="EY250" t="s">
        <v>193</v>
      </c>
      <c r="EZ250" t="s">
        <v>193</v>
      </c>
      <c r="FA250" t="s">
        <v>193</v>
      </c>
      <c r="FB250" t="s">
        <v>193</v>
      </c>
      <c r="FC250" t="s">
        <v>193</v>
      </c>
      <c r="FD250" t="s">
        <v>193</v>
      </c>
      <c r="FE250" t="s">
        <v>193</v>
      </c>
      <c r="FF250" t="s">
        <v>193</v>
      </c>
      <c r="FG250" t="s">
        <v>193</v>
      </c>
      <c r="FH250" t="s">
        <v>193</v>
      </c>
      <c r="FI250" t="s">
        <v>193</v>
      </c>
      <c r="FJ250" t="s">
        <v>193</v>
      </c>
      <c r="FK250" t="s">
        <v>193</v>
      </c>
      <c r="FL250" t="s">
        <v>193</v>
      </c>
      <c r="FM250" t="s">
        <v>193</v>
      </c>
      <c r="FN250" t="s">
        <v>193</v>
      </c>
      <c r="FO250" t="s">
        <v>193</v>
      </c>
      <c r="FP250" t="s">
        <v>193</v>
      </c>
      <c r="FQ250" t="s">
        <v>193</v>
      </c>
      <c r="FR250" t="s">
        <v>193</v>
      </c>
      <c r="FS250" t="s">
        <v>193</v>
      </c>
      <c r="FT250" t="s">
        <v>193</v>
      </c>
      <c r="FU250" t="s">
        <v>193</v>
      </c>
      <c r="FV250" t="s">
        <v>193</v>
      </c>
      <c r="FW250" t="s">
        <v>193</v>
      </c>
      <c r="FX250" t="s">
        <v>193</v>
      </c>
      <c r="FY250" t="s">
        <v>193</v>
      </c>
      <c r="FZ250" t="s">
        <v>193</v>
      </c>
      <c r="GA250" t="s">
        <v>193</v>
      </c>
      <c r="GB250" t="s">
        <v>193</v>
      </c>
      <c r="GC250" t="s">
        <v>193</v>
      </c>
      <c r="GD250" t="s">
        <v>193</v>
      </c>
      <c r="GE250" t="s">
        <v>193</v>
      </c>
      <c r="GF250" t="s">
        <v>193</v>
      </c>
      <c r="GG250" t="s">
        <v>193</v>
      </c>
      <c r="GH250" t="s">
        <v>193</v>
      </c>
      <c r="GI250" t="s">
        <v>193</v>
      </c>
      <c r="GJ250" t="s">
        <v>193</v>
      </c>
      <c r="GK250" t="s">
        <v>193</v>
      </c>
      <c r="GL250" t="s">
        <v>193</v>
      </c>
      <c r="GM250" t="s">
        <v>193</v>
      </c>
      <c r="GN250" t="s">
        <v>193</v>
      </c>
      <c r="GO250" t="s">
        <v>193</v>
      </c>
      <c r="GP250" t="s">
        <v>193</v>
      </c>
      <c r="GQ250" t="s">
        <v>193</v>
      </c>
      <c r="GR250" t="s">
        <v>193</v>
      </c>
      <c r="GS250" t="s">
        <v>193</v>
      </c>
      <c r="GT250" t="s">
        <v>193</v>
      </c>
      <c r="GU250" t="s">
        <v>193</v>
      </c>
      <c r="GV250" t="s">
        <v>193</v>
      </c>
      <c r="GW250" t="s">
        <v>193</v>
      </c>
      <c r="GX250" t="s">
        <v>193</v>
      </c>
      <c r="GY250" t="s">
        <v>193</v>
      </c>
      <c r="GZ250" t="s">
        <v>193</v>
      </c>
      <c r="HA250" t="s">
        <v>193</v>
      </c>
      <c r="HB250" t="s">
        <v>193</v>
      </c>
      <c r="HC250" t="s">
        <v>193</v>
      </c>
      <c r="HD250" t="s">
        <v>193</v>
      </c>
      <c r="HE250" t="s">
        <v>193</v>
      </c>
      <c r="HF250" t="s">
        <v>193</v>
      </c>
      <c r="HG250" t="s">
        <v>193</v>
      </c>
      <c r="HH250" t="s">
        <v>193</v>
      </c>
      <c r="HI250" t="s">
        <v>193</v>
      </c>
      <c r="HJ250" t="s">
        <v>193</v>
      </c>
      <c r="HK250" t="s">
        <v>193</v>
      </c>
      <c r="HL250" t="s">
        <v>193</v>
      </c>
      <c r="HM250" t="s">
        <v>193</v>
      </c>
      <c r="HN250" t="s">
        <v>193</v>
      </c>
      <c r="HO250" t="s">
        <v>193</v>
      </c>
      <c r="HP250" t="s">
        <v>193</v>
      </c>
      <c r="HQ250" t="s">
        <v>193</v>
      </c>
      <c r="HR250" t="s">
        <v>193</v>
      </c>
      <c r="HS250" t="s">
        <v>193</v>
      </c>
      <c r="HT250" t="s">
        <v>193</v>
      </c>
      <c r="HU250" t="s">
        <v>193</v>
      </c>
      <c r="HV250" t="s">
        <v>193</v>
      </c>
      <c r="HW250" t="s">
        <v>193</v>
      </c>
      <c r="HX250" t="s">
        <v>193</v>
      </c>
      <c r="HY250" t="s">
        <v>193</v>
      </c>
      <c r="HZ250" t="s">
        <v>193</v>
      </c>
      <c r="IA250" t="s">
        <v>193</v>
      </c>
      <c r="IB250" t="s">
        <v>193</v>
      </c>
      <c r="IC250" t="s">
        <v>193</v>
      </c>
      <c r="ID250" t="s">
        <v>193</v>
      </c>
      <c r="IE250" t="s">
        <v>193</v>
      </c>
      <c r="IF250" t="s">
        <v>193</v>
      </c>
      <c r="IG250" t="s">
        <v>193</v>
      </c>
      <c r="IH250" t="s">
        <v>193</v>
      </c>
      <c r="II250" t="s">
        <v>193</v>
      </c>
      <c r="IJ250" t="s">
        <v>193</v>
      </c>
      <c r="IK250" t="s">
        <v>193</v>
      </c>
      <c r="IL250" t="s">
        <v>193</v>
      </c>
      <c r="IM250" t="s">
        <v>193</v>
      </c>
      <c r="IN250" t="s">
        <v>193</v>
      </c>
      <c r="IO250" t="s">
        <v>193</v>
      </c>
      <c r="IP250" t="s">
        <v>193</v>
      </c>
      <c r="IQ250" t="s">
        <v>193</v>
      </c>
      <c r="IR250" t="s">
        <v>193</v>
      </c>
      <c r="IS250" t="s">
        <v>193</v>
      </c>
      <c r="IT250" t="s">
        <v>193</v>
      </c>
      <c r="IU250" t="s">
        <v>193</v>
      </c>
      <c r="IV250" t="s">
        <v>193</v>
      </c>
      <c r="IW250" t="s">
        <v>193</v>
      </c>
      <c r="IX250" t="s">
        <v>193</v>
      </c>
      <c r="IY250" t="s">
        <v>193</v>
      </c>
      <c r="IZ250" t="s">
        <v>193</v>
      </c>
      <c r="JA250" t="s">
        <v>193</v>
      </c>
      <c r="JB250" t="s">
        <v>193</v>
      </c>
      <c r="JC250" t="s">
        <v>193</v>
      </c>
      <c r="JD250" t="s">
        <v>193</v>
      </c>
      <c r="JE250" t="s">
        <v>193</v>
      </c>
      <c r="JF250" t="s">
        <v>193</v>
      </c>
      <c r="JG250" t="s">
        <v>193</v>
      </c>
      <c r="JH250" t="s">
        <v>193</v>
      </c>
      <c r="JI250" t="s">
        <v>193</v>
      </c>
      <c r="JJ250" t="s">
        <v>193</v>
      </c>
      <c r="JK250" t="s">
        <v>193</v>
      </c>
      <c r="JL250" t="s">
        <v>193</v>
      </c>
      <c r="JM250" t="s">
        <v>193</v>
      </c>
      <c r="JN250" t="s">
        <v>193</v>
      </c>
      <c r="JO250" t="s">
        <v>193</v>
      </c>
      <c r="JP250" t="s">
        <v>193</v>
      </c>
      <c r="JQ250" t="s">
        <v>114</v>
      </c>
      <c r="JR250" t="s">
        <v>114</v>
      </c>
      <c r="JS250" t="s">
        <v>193</v>
      </c>
      <c r="JT250" t="s">
        <v>193</v>
      </c>
      <c r="JU250" t="s">
        <v>193</v>
      </c>
      <c r="JV250" t="s">
        <v>193</v>
      </c>
      <c r="JW250" t="s">
        <v>193</v>
      </c>
      <c r="JX250" t="s">
        <v>193</v>
      </c>
      <c r="JY250" t="s">
        <v>193</v>
      </c>
      <c r="JZ250" t="s">
        <v>193</v>
      </c>
      <c r="KA250" t="s">
        <v>3413</v>
      </c>
      <c r="KB250">
        <v>0</v>
      </c>
      <c r="KC250">
        <v>0</v>
      </c>
      <c r="KD250">
        <v>1</v>
      </c>
      <c r="KE250">
        <v>1</v>
      </c>
      <c r="KF250">
        <v>0</v>
      </c>
      <c r="KG250">
        <v>0</v>
      </c>
      <c r="KH250">
        <v>0</v>
      </c>
      <c r="KI250">
        <v>0</v>
      </c>
      <c r="KJ250" t="s">
        <v>193</v>
      </c>
      <c r="KK250" t="s">
        <v>114</v>
      </c>
      <c r="KL250" t="s">
        <v>193</v>
      </c>
      <c r="KM250" t="s">
        <v>193</v>
      </c>
      <c r="KN250" t="s">
        <v>193</v>
      </c>
      <c r="KO250" t="s">
        <v>193</v>
      </c>
      <c r="KP250" t="s">
        <v>193</v>
      </c>
      <c r="KQ250" t="s">
        <v>193</v>
      </c>
      <c r="KR250" t="s">
        <v>193</v>
      </c>
      <c r="KS250" t="s">
        <v>193</v>
      </c>
      <c r="KT250" t="s">
        <v>193</v>
      </c>
      <c r="KU250" t="s">
        <v>193</v>
      </c>
      <c r="KV250" t="s">
        <v>193</v>
      </c>
      <c r="KW250" t="s">
        <v>193</v>
      </c>
      <c r="KX250" t="s">
        <v>193</v>
      </c>
      <c r="KY250" t="s">
        <v>193</v>
      </c>
      <c r="KZ250" t="s">
        <v>193</v>
      </c>
      <c r="LA250" t="s">
        <v>193</v>
      </c>
      <c r="LB250" t="s">
        <v>193</v>
      </c>
      <c r="LC250" t="s">
        <v>193</v>
      </c>
      <c r="LD250" t="s">
        <v>193</v>
      </c>
      <c r="LE250" t="s">
        <v>193</v>
      </c>
      <c r="LF250" t="s">
        <v>193</v>
      </c>
      <c r="LG250" t="s">
        <v>193</v>
      </c>
      <c r="LH250" t="s">
        <v>193</v>
      </c>
      <c r="LI250" t="s">
        <v>193</v>
      </c>
      <c r="LJ250" t="s">
        <v>193</v>
      </c>
      <c r="LK250" t="s">
        <v>193</v>
      </c>
      <c r="LL250" t="s">
        <v>193</v>
      </c>
      <c r="LM250" t="s">
        <v>193</v>
      </c>
      <c r="LN250" t="s">
        <v>193</v>
      </c>
      <c r="LO250" t="s">
        <v>193</v>
      </c>
      <c r="LP250" t="s">
        <v>193</v>
      </c>
      <c r="LQ250" t="s">
        <v>193</v>
      </c>
      <c r="LR250" t="s">
        <v>193</v>
      </c>
      <c r="LS250" t="s">
        <v>193</v>
      </c>
      <c r="LT250" t="s">
        <v>193</v>
      </c>
      <c r="LU250" t="s">
        <v>193</v>
      </c>
      <c r="LV250" t="s">
        <v>193</v>
      </c>
      <c r="LW250" t="s">
        <v>193</v>
      </c>
      <c r="LX250" t="s">
        <v>193</v>
      </c>
      <c r="LY250" t="s">
        <v>193</v>
      </c>
      <c r="LZ250" t="s">
        <v>193</v>
      </c>
      <c r="MA250" t="s">
        <v>193</v>
      </c>
      <c r="MB250" t="s">
        <v>193</v>
      </c>
      <c r="MC250" t="s">
        <v>193</v>
      </c>
      <c r="MD250" t="s">
        <v>193</v>
      </c>
      <c r="ME250" t="s">
        <v>193</v>
      </c>
      <c r="MF250" t="s">
        <v>193</v>
      </c>
      <c r="MG250" t="s">
        <v>193</v>
      </c>
      <c r="MH250" t="s">
        <v>193</v>
      </c>
      <c r="MI250" t="s">
        <v>193</v>
      </c>
      <c r="MJ250" t="s">
        <v>193</v>
      </c>
      <c r="MK250" t="s">
        <v>193</v>
      </c>
      <c r="ML250" t="s">
        <v>193</v>
      </c>
      <c r="MM250" t="s">
        <v>193</v>
      </c>
      <c r="MN250" t="s">
        <v>193</v>
      </c>
      <c r="MO250" t="s">
        <v>193</v>
      </c>
      <c r="MP250" t="s">
        <v>193</v>
      </c>
      <c r="MQ250" t="s">
        <v>193</v>
      </c>
      <c r="MR250" t="s">
        <v>193</v>
      </c>
      <c r="MS250" t="s">
        <v>193</v>
      </c>
      <c r="MT250" t="s">
        <v>193</v>
      </c>
      <c r="MU250" t="s">
        <v>193</v>
      </c>
      <c r="MV250" t="s">
        <v>193</v>
      </c>
      <c r="MW250" t="s">
        <v>193</v>
      </c>
      <c r="MX250" t="s">
        <v>193</v>
      </c>
      <c r="MY250" t="s">
        <v>193</v>
      </c>
      <c r="MZ250" t="s">
        <v>193</v>
      </c>
      <c r="NA250" t="s">
        <v>193</v>
      </c>
      <c r="NB250" t="s">
        <v>193</v>
      </c>
      <c r="NC250">
        <v>197024527</v>
      </c>
      <c r="ND250" t="s">
        <v>3771</v>
      </c>
      <c r="NE250" t="s">
        <v>4676</v>
      </c>
      <c r="NF250" t="s">
        <v>193</v>
      </c>
      <c r="NG250" t="s">
        <v>699</v>
      </c>
      <c r="NH250" t="s">
        <v>700</v>
      </c>
      <c r="NI250" t="s">
        <v>611</v>
      </c>
      <c r="NJ250" t="s">
        <v>193</v>
      </c>
      <c r="NK250">
        <v>214</v>
      </c>
    </row>
    <row r="251" spans="1:375" x14ac:dyDescent="0.35">
      <c r="A251" t="s">
        <v>4679</v>
      </c>
      <c r="B251" t="s">
        <v>4680</v>
      </c>
      <c r="C251" t="s">
        <v>3571</v>
      </c>
      <c r="D251" t="s">
        <v>3870</v>
      </c>
      <c r="E251" t="s">
        <v>193</v>
      </c>
      <c r="F251" t="s">
        <v>193</v>
      </c>
      <c r="G251">
        <v>0</v>
      </c>
      <c r="H251" t="s">
        <v>3571</v>
      </c>
      <c r="I251" t="s">
        <v>617</v>
      </c>
      <c r="J251" t="s">
        <v>193</v>
      </c>
      <c r="K251" t="s">
        <v>618</v>
      </c>
      <c r="L251" t="s">
        <v>617</v>
      </c>
      <c r="M251" t="s">
        <v>617</v>
      </c>
      <c r="N251" t="s">
        <v>624</v>
      </c>
      <c r="O251" t="s">
        <v>193</v>
      </c>
      <c r="P251" t="s">
        <v>662</v>
      </c>
      <c r="Q251" t="s">
        <v>624</v>
      </c>
      <c r="R251" t="s">
        <v>624</v>
      </c>
      <c r="S251" t="s">
        <v>500</v>
      </c>
      <c r="T251" t="s">
        <v>219</v>
      </c>
      <c r="U251" t="s">
        <v>209</v>
      </c>
      <c r="V251" t="s">
        <v>219</v>
      </c>
      <c r="W251" t="s">
        <v>231</v>
      </c>
      <c r="X251" t="s">
        <v>230</v>
      </c>
      <c r="Y251" t="s">
        <v>231</v>
      </c>
      <c r="Z251" t="s">
        <v>3760</v>
      </c>
      <c r="AA251" t="s">
        <v>193</v>
      </c>
      <c r="AB251" t="s">
        <v>706</v>
      </c>
      <c r="AC251" t="s">
        <v>3760</v>
      </c>
      <c r="AD251" t="s">
        <v>3760</v>
      </c>
      <c r="AE251" t="s">
        <v>630</v>
      </c>
      <c r="AF251" t="s">
        <v>193</v>
      </c>
      <c r="AG251" t="s">
        <v>631</v>
      </c>
      <c r="AH251" t="s">
        <v>630</v>
      </c>
      <c r="AI251" t="s">
        <v>630</v>
      </c>
      <c r="AJ251" t="s">
        <v>536</v>
      </c>
      <c r="AK251" t="s">
        <v>490</v>
      </c>
      <c r="AL251" t="s">
        <v>109</v>
      </c>
      <c r="AM251" t="s">
        <v>193</v>
      </c>
      <c r="AN251" t="s">
        <v>109</v>
      </c>
      <c r="AO251" t="s">
        <v>193</v>
      </c>
      <c r="AP251" t="s">
        <v>491</v>
      </c>
      <c r="AQ251" t="s">
        <v>193</v>
      </c>
      <c r="AR251" t="s">
        <v>193</v>
      </c>
      <c r="AS251" t="s">
        <v>496</v>
      </c>
      <c r="AT251" t="s">
        <v>193</v>
      </c>
      <c r="AU251" t="s">
        <v>111</v>
      </c>
      <c r="AV251">
        <v>1</v>
      </c>
      <c r="AW251">
        <v>0</v>
      </c>
      <c r="AX251">
        <v>0</v>
      </c>
      <c r="AY251">
        <v>0</v>
      </c>
      <c r="AZ251">
        <v>0</v>
      </c>
      <c r="BA251">
        <v>0</v>
      </c>
      <c r="BB251">
        <v>0</v>
      </c>
      <c r="BC251" t="s">
        <v>110</v>
      </c>
      <c r="BD251" t="s">
        <v>1423</v>
      </c>
      <c r="BE251" t="s">
        <v>112</v>
      </c>
      <c r="BF251">
        <v>1</v>
      </c>
      <c r="BG251">
        <v>0</v>
      </c>
      <c r="BH251">
        <v>0</v>
      </c>
      <c r="BI251">
        <v>0</v>
      </c>
      <c r="BJ251">
        <v>0</v>
      </c>
      <c r="BK251">
        <v>0</v>
      </c>
      <c r="BL251">
        <v>0</v>
      </c>
      <c r="BM251">
        <v>0</v>
      </c>
      <c r="BN251">
        <v>0</v>
      </c>
      <c r="BO251">
        <v>0</v>
      </c>
      <c r="BP251" t="s">
        <v>193</v>
      </c>
      <c r="BQ251" t="s">
        <v>113</v>
      </c>
      <c r="BR251" t="s">
        <v>493</v>
      </c>
      <c r="BS251" t="s">
        <v>499</v>
      </c>
      <c r="BT251">
        <v>1</v>
      </c>
      <c r="BU251">
        <v>1</v>
      </c>
      <c r="BV251">
        <v>1</v>
      </c>
      <c r="BW251">
        <v>1</v>
      </c>
      <c r="BX251">
        <v>1</v>
      </c>
      <c r="BY251">
        <v>1</v>
      </c>
      <c r="BZ251">
        <v>1</v>
      </c>
      <c r="CA251">
        <v>0</v>
      </c>
      <c r="CB251" t="s">
        <v>498</v>
      </c>
      <c r="CC251">
        <v>200</v>
      </c>
      <c r="CD251">
        <v>100</v>
      </c>
      <c r="CE251" t="s">
        <v>114</v>
      </c>
      <c r="CF251">
        <v>250</v>
      </c>
      <c r="CG251">
        <v>96.153846153846104</v>
      </c>
      <c r="CH251" t="s">
        <v>109</v>
      </c>
      <c r="CI251">
        <v>280</v>
      </c>
      <c r="CJ251">
        <v>121.739130434782</v>
      </c>
      <c r="CK251" t="s">
        <v>109</v>
      </c>
      <c r="CL251">
        <v>240</v>
      </c>
      <c r="CM251">
        <v>82.758620689655103</v>
      </c>
      <c r="CN251" t="s">
        <v>109</v>
      </c>
      <c r="CO251">
        <v>400</v>
      </c>
      <c r="CP251">
        <v>166.666666666666</v>
      </c>
      <c r="CQ251" t="s">
        <v>114</v>
      </c>
      <c r="CR251">
        <v>525</v>
      </c>
      <c r="CS251">
        <v>218.75</v>
      </c>
      <c r="CT251" t="s">
        <v>114</v>
      </c>
      <c r="CU251" t="s">
        <v>612</v>
      </c>
      <c r="CV251" t="s">
        <v>109</v>
      </c>
      <c r="CW251">
        <v>700</v>
      </c>
      <c r="CX251" t="s">
        <v>193</v>
      </c>
      <c r="CY251" t="s">
        <v>193</v>
      </c>
      <c r="CZ251" t="s">
        <v>193</v>
      </c>
      <c r="DA251" t="s">
        <v>193</v>
      </c>
      <c r="DB251" t="s">
        <v>193</v>
      </c>
      <c r="DC251" t="s">
        <v>193</v>
      </c>
      <c r="DD251" t="s">
        <v>156</v>
      </c>
      <c r="DE251">
        <v>700</v>
      </c>
      <c r="DF251" t="s">
        <v>109</v>
      </c>
      <c r="DG251" t="s">
        <v>114</v>
      </c>
      <c r="DH251" t="s">
        <v>193</v>
      </c>
      <c r="DI251" t="s">
        <v>193</v>
      </c>
      <c r="DJ251" t="s">
        <v>193</v>
      </c>
      <c r="DK251" t="s">
        <v>193</v>
      </c>
      <c r="DL251" t="s">
        <v>193</v>
      </c>
      <c r="DM251" t="s">
        <v>193</v>
      </c>
      <c r="DN251" t="s">
        <v>193</v>
      </c>
      <c r="DO251" t="s">
        <v>193</v>
      </c>
      <c r="DP251" t="s">
        <v>193</v>
      </c>
      <c r="DQ251" t="s">
        <v>193</v>
      </c>
      <c r="DR251" t="s">
        <v>193</v>
      </c>
      <c r="DS251" t="s">
        <v>193</v>
      </c>
      <c r="DT251" t="s">
        <v>193</v>
      </c>
      <c r="DU251" t="s">
        <v>193</v>
      </c>
      <c r="DV251" t="s">
        <v>193</v>
      </c>
      <c r="DW251" t="s">
        <v>193</v>
      </c>
      <c r="DX251" t="s">
        <v>193</v>
      </c>
      <c r="DY251" t="s">
        <v>193</v>
      </c>
      <c r="DZ251" t="s">
        <v>193</v>
      </c>
      <c r="EA251" t="s">
        <v>193</v>
      </c>
      <c r="EB251" t="s">
        <v>193</v>
      </c>
      <c r="EC251" t="s">
        <v>193</v>
      </c>
      <c r="ED251" t="s">
        <v>193</v>
      </c>
      <c r="EE251" t="s">
        <v>193</v>
      </c>
      <c r="EF251" t="s">
        <v>193</v>
      </c>
      <c r="EG251" t="s">
        <v>114</v>
      </c>
      <c r="EH251" t="s">
        <v>109</v>
      </c>
      <c r="EI251" t="s">
        <v>109</v>
      </c>
      <c r="EJ251" t="s">
        <v>500</v>
      </c>
      <c r="EK251" t="s">
        <v>789</v>
      </c>
      <c r="EL251" t="s">
        <v>219</v>
      </c>
      <c r="EM251" t="s">
        <v>789</v>
      </c>
      <c r="EN251" t="s">
        <v>193</v>
      </c>
      <c r="EO251" t="s">
        <v>193</v>
      </c>
      <c r="EP251" t="s">
        <v>193</v>
      </c>
      <c r="EQ251" t="s">
        <v>193</v>
      </c>
      <c r="ER251" t="s">
        <v>193</v>
      </c>
      <c r="ES251" t="s">
        <v>193</v>
      </c>
      <c r="ET251" t="s">
        <v>193</v>
      </c>
      <c r="EU251" t="s">
        <v>193</v>
      </c>
      <c r="EV251" t="s">
        <v>193</v>
      </c>
      <c r="EW251" t="s">
        <v>193</v>
      </c>
      <c r="EX251" t="s">
        <v>193</v>
      </c>
      <c r="EY251" t="s">
        <v>193</v>
      </c>
      <c r="EZ251" t="s">
        <v>193</v>
      </c>
      <c r="FA251" t="s">
        <v>193</v>
      </c>
      <c r="FB251" t="s">
        <v>193</v>
      </c>
      <c r="FC251" t="s">
        <v>193</v>
      </c>
      <c r="FD251" t="s">
        <v>193</v>
      </c>
      <c r="FE251" t="s">
        <v>193</v>
      </c>
      <c r="FF251" t="s">
        <v>193</v>
      </c>
      <c r="FG251" t="s">
        <v>193</v>
      </c>
      <c r="FH251" t="s">
        <v>193</v>
      </c>
      <c r="FI251" t="s">
        <v>193</v>
      </c>
      <c r="FJ251" t="s">
        <v>193</v>
      </c>
      <c r="FK251" t="s">
        <v>193</v>
      </c>
      <c r="FL251" t="s">
        <v>193</v>
      </c>
      <c r="FM251" t="s">
        <v>193</v>
      </c>
      <c r="FN251" t="s">
        <v>193</v>
      </c>
      <c r="FO251" t="s">
        <v>193</v>
      </c>
      <c r="FP251" t="s">
        <v>193</v>
      </c>
      <c r="FQ251" t="s">
        <v>193</v>
      </c>
      <c r="FR251" t="s">
        <v>193</v>
      </c>
      <c r="FS251" t="s">
        <v>193</v>
      </c>
      <c r="FT251" t="s">
        <v>193</v>
      </c>
      <c r="FU251" t="s">
        <v>193</v>
      </c>
      <c r="FV251" t="s">
        <v>193</v>
      </c>
      <c r="FW251" t="s">
        <v>193</v>
      </c>
      <c r="FX251" t="s">
        <v>193</v>
      </c>
      <c r="FY251" t="s">
        <v>193</v>
      </c>
      <c r="FZ251" t="s">
        <v>193</v>
      </c>
      <c r="GA251" t="s">
        <v>193</v>
      </c>
      <c r="GB251" t="s">
        <v>193</v>
      </c>
      <c r="GC251" t="s">
        <v>193</v>
      </c>
      <c r="GD251" t="s">
        <v>193</v>
      </c>
      <c r="GE251" t="s">
        <v>193</v>
      </c>
      <c r="GF251" t="s">
        <v>193</v>
      </c>
      <c r="GG251" t="s">
        <v>193</v>
      </c>
      <c r="GH251" t="s">
        <v>193</v>
      </c>
      <c r="GI251" t="s">
        <v>193</v>
      </c>
      <c r="GJ251" t="s">
        <v>193</v>
      </c>
      <c r="GK251" t="s">
        <v>193</v>
      </c>
      <c r="GL251" t="s">
        <v>193</v>
      </c>
      <c r="GM251" t="s">
        <v>193</v>
      </c>
      <c r="GN251" t="s">
        <v>193</v>
      </c>
      <c r="GO251" t="s">
        <v>193</v>
      </c>
      <c r="GP251" t="s">
        <v>193</v>
      </c>
      <c r="GQ251" t="s">
        <v>193</v>
      </c>
      <c r="GR251" t="s">
        <v>193</v>
      </c>
      <c r="GS251" t="s">
        <v>193</v>
      </c>
      <c r="GT251" t="s">
        <v>193</v>
      </c>
      <c r="GU251" t="s">
        <v>193</v>
      </c>
      <c r="GV251" t="s">
        <v>193</v>
      </c>
      <c r="GW251" t="s">
        <v>193</v>
      </c>
      <c r="GX251" t="s">
        <v>193</v>
      </c>
      <c r="GY251" t="s">
        <v>193</v>
      </c>
      <c r="GZ251" t="s">
        <v>193</v>
      </c>
      <c r="HA251" t="s">
        <v>193</v>
      </c>
      <c r="HB251" t="s">
        <v>193</v>
      </c>
      <c r="HC251" t="s">
        <v>193</v>
      </c>
      <c r="HD251" t="s">
        <v>193</v>
      </c>
      <c r="HE251" t="s">
        <v>193</v>
      </c>
      <c r="HF251" t="s">
        <v>193</v>
      </c>
      <c r="HG251" t="s">
        <v>193</v>
      </c>
      <c r="HH251" t="s">
        <v>193</v>
      </c>
      <c r="HI251" t="s">
        <v>193</v>
      </c>
      <c r="HJ251" t="s">
        <v>193</v>
      </c>
      <c r="HK251" t="s">
        <v>193</v>
      </c>
      <c r="HL251" t="s">
        <v>193</v>
      </c>
      <c r="HM251" t="s">
        <v>193</v>
      </c>
      <c r="HN251" t="s">
        <v>193</v>
      </c>
      <c r="HO251" t="s">
        <v>193</v>
      </c>
      <c r="HP251" t="s">
        <v>193</v>
      </c>
      <c r="HQ251" t="s">
        <v>193</v>
      </c>
      <c r="HR251" t="s">
        <v>193</v>
      </c>
      <c r="HS251" t="s">
        <v>193</v>
      </c>
      <c r="HT251" t="s">
        <v>193</v>
      </c>
      <c r="HU251" t="s">
        <v>193</v>
      </c>
      <c r="HV251" t="s">
        <v>193</v>
      </c>
      <c r="HW251" t="s">
        <v>193</v>
      </c>
      <c r="HX251" t="s">
        <v>193</v>
      </c>
      <c r="HY251" t="s">
        <v>193</v>
      </c>
      <c r="HZ251" t="s">
        <v>193</v>
      </c>
      <c r="IA251" t="s">
        <v>193</v>
      </c>
      <c r="IB251" t="s">
        <v>193</v>
      </c>
      <c r="IC251" t="s">
        <v>193</v>
      </c>
      <c r="ID251" t="s">
        <v>193</v>
      </c>
      <c r="IE251" t="s">
        <v>193</v>
      </c>
      <c r="IF251" t="s">
        <v>193</v>
      </c>
      <c r="IG251" t="s">
        <v>193</v>
      </c>
      <c r="IH251" t="s">
        <v>193</v>
      </c>
      <c r="II251" t="s">
        <v>193</v>
      </c>
      <c r="IJ251" t="s">
        <v>193</v>
      </c>
      <c r="IK251" t="s">
        <v>193</v>
      </c>
      <c r="IL251" t="s">
        <v>193</v>
      </c>
      <c r="IM251" t="s">
        <v>193</v>
      </c>
      <c r="IN251" t="s">
        <v>193</v>
      </c>
      <c r="IO251" t="s">
        <v>193</v>
      </c>
      <c r="IP251" t="s">
        <v>193</v>
      </c>
      <c r="IQ251" t="s">
        <v>193</v>
      </c>
      <c r="IR251" t="s">
        <v>193</v>
      </c>
      <c r="IS251" t="s">
        <v>193</v>
      </c>
      <c r="IT251" t="s">
        <v>193</v>
      </c>
      <c r="IU251" t="s">
        <v>193</v>
      </c>
      <c r="IV251" t="s">
        <v>193</v>
      </c>
      <c r="IW251" t="s">
        <v>193</v>
      </c>
      <c r="IX251" t="s">
        <v>193</v>
      </c>
      <c r="IY251" t="s">
        <v>193</v>
      </c>
      <c r="IZ251" t="s">
        <v>193</v>
      </c>
      <c r="JA251" t="s">
        <v>193</v>
      </c>
      <c r="JB251" t="s">
        <v>193</v>
      </c>
      <c r="JC251" t="s">
        <v>193</v>
      </c>
      <c r="JD251" t="s">
        <v>193</v>
      </c>
      <c r="JE251" t="s">
        <v>193</v>
      </c>
      <c r="JF251" t="s">
        <v>193</v>
      </c>
      <c r="JG251" t="s">
        <v>193</v>
      </c>
      <c r="JH251" t="s">
        <v>193</v>
      </c>
      <c r="JI251" t="s">
        <v>193</v>
      </c>
      <c r="JJ251" t="s">
        <v>193</v>
      </c>
      <c r="JK251" t="s">
        <v>193</v>
      </c>
      <c r="JL251" t="s">
        <v>193</v>
      </c>
      <c r="JM251" t="s">
        <v>193</v>
      </c>
      <c r="JN251" t="s">
        <v>193</v>
      </c>
      <c r="JO251" t="s">
        <v>193</v>
      </c>
      <c r="JP251" t="s">
        <v>193</v>
      </c>
      <c r="JQ251" t="s">
        <v>193</v>
      </c>
      <c r="JR251" t="s">
        <v>114</v>
      </c>
      <c r="JS251" t="s">
        <v>193</v>
      </c>
      <c r="JT251" t="s">
        <v>193</v>
      </c>
      <c r="JU251" t="s">
        <v>193</v>
      </c>
      <c r="JV251" t="s">
        <v>193</v>
      </c>
      <c r="JW251" t="s">
        <v>193</v>
      </c>
      <c r="JX251" t="s">
        <v>193</v>
      </c>
      <c r="JY251" t="s">
        <v>193</v>
      </c>
      <c r="JZ251" t="s">
        <v>193</v>
      </c>
      <c r="KA251" t="s">
        <v>3461</v>
      </c>
      <c r="KB251">
        <v>0</v>
      </c>
      <c r="KC251">
        <v>0</v>
      </c>
      <c r="KD251">
        <v>0</v>
      </c>
      <c r="KE251">
        <v>1</v>
      </c>
      <c r="KF251">
        <v>0</v>
      </c>
      <c r="KG251">
        <v>0</v>
      </c>
      <c r="KH251">
        <v>0</v>
      </c>
      <c r="KI251">
        <v>0</v>
      </c>
      <c r="KJ251" t="s">
        <v>193</v>
      </c>
      <c r="KK251" t="s">
        <v>109</v>
      </c>
      <c r="KL251" t="s">
        <v>193</v>
      </c>
      <c r="KM251" t="s">
        <v>111</v>
      </c>
      <c r="KN251">
        <v>1</v>
      </c>
      <c r="KO251">
        <v>0</v>
      </c>
      <c r="KP251">
        <v>0</v>
      </c>
      <c r="KQ251">
        <v>0</v>
      </c>
      <c r="KR251">
        <v>0</v>
      </c>
      <c r="KS251">
        <v>0</v>
      </c>
      <c r="KT251">
        <v>0</v>
      </c>
      <c r="KU251" t="s">
        <v>193</v>
      </c>
      <c r="KV251" t="s">
        <v>193</v>
      </c>
      <c r="KW251" t="s">
        <v>193</v>
      </c>
      <c r="KX251" t="s">
        <v>193</v>
      </c>
      <c r="KY251" t="s">
        <v>193</v>
      </c>
      <c r="KZ251" t="s">
        <v>193</v>
      </c>
      <c r="LA251" t="s">
        <v>193</v>
      </c>
      <c r="LB251" t="s">
        <v>193</v>
      </c>
      <c r="LC251" t="s">
        <v>193</v>
      </c>
      <c r="LD251" t="s">
        <v>193</v>
      </c>
      <c r="LE251" t="s">
        <v>193</v>
      </c>
      <c r="LF251" t="s">
        <v>193</v>
      </c>
      <c r="LG251" t="s">
        <v>193</v>
      </c>
      <c r="LH251" t="s">
        <v>193</v>
      </c>
      <c r="LI251" t="s">
        <v>193</v>
      </c>
      <c r="LJ251" t="s">
        <v>193</v>
      </c>
      <c r="LK251" t="s">
        <v>193</v>
      </c>
      <c r="LL251" t="s">
        <v>193</v>
      </c>
      <c r="LM251" t="s">
        <v>193</v>
      </c>
      <c r="LN251" t="s">
        <v>193</v>
      </c>
      <c r="LO251" t="s">
        <v>193</v>
      </c>
      <c r="LP251" t="s">
        <v>193</v>
      </c>
      <c r="LQ251" t="s">
        <v>193</v>
      </c>
      <c r="LR251" t="s">
        <v>193</v>
      </c>
      <c r="LS251" t="s">
        <v>193</v>
      </c>
      <c r="LT251" t="s">
        <v>193</v>
      </c>
      <c r="LU251" t="s">
        <v>193</v>
      </c>
      <c r="LV251" t="s">
        <v>193</v>
      </c>
      <c r="LW251" t="s">
        <v>193</v>
      </c>
      <c r="LX251" t="s">
        <v>193</v>
      </c>
      <c r="LY251" t="s">
        <v>193</v>
      </c>
      <c r="LZ251" t="s">
        <v>193</v>
      </c>
      <c r="MA251" t="s">
        <v>193</v>
      </c>
      <c r="MB251" t="s">
        <v>193</v>
      </c>
      <c r="MC251" t="s">
        <v>193</v>
      </c>
      <c r="MD251" t="s">
        <v>193</v>
      </c>
      <c r="ME251" t="s">
        <v>193</v>
      </c>
      <c r="MF251" t="s">
        <v>193</v>
      </c>
      <c r="MG251" t="s">
        <v>193</v>
      </c>
      <c r="MH251" t="s">
        <v>193</v>
      </c>
      <c r="MI251" t="s">
        <v>193</v>
      </c>
      <c r="MJ251" t="s">
        <v>193</v>
      </c>
      <c r="MK251" t="s">
        <v>193</v>
      </c>
      <c r="ML251" t="s">
        <v>193</v>
      </c>
      <c r="MM251" t="s">
        <v>193</v>
      </c>
      <c r="MN251" t="s">
        <v>193</v>
      </c>
      <c r="MO251" t="s">
        <v>193</v>
      </c>
      <c r="MP251" t="s">
        <v>193</v>
      </c>
      <c r="MQ251" t="s">
        <v>193</v>
      </c>
      <c r="MR251" t="s">
        <v>193</v>
      </c>
      <c r="MS251" t="s">
        <v>193</v>
      </c>
      <c r="MT251" t="s">
        <v>193</v>
      </c>
      <c r="MU251" t="s">
        <v>193</v>
      </c>
      <c r="MV251" t="s">
        <v>193</v>
      </c>
      <c r="MW251" t="s">
        <v>193</v>
      </c>
      <c r="MX251" t="s">
        <v>193</v>
      </c>
      <c r="MY251" t="s">
        <v>193</v>
      </c>
      <c r="MZ251" t="s">
        <v>193</v>
      </c>
      <c r="NA251" t="s">
        <v>193</v>
      </c>
      <c r="NB251" t="s">
        <v>193</v>
      </c>
      <c r="NC251">
        <v>197024536</v>
      </c>
      <c r="ND251" t="s">
        <v>3772</v>
      </c>
      <c r="NE251" t="s">
        <v>4681</v>
      </c>
      <c r="NF251" t="s">
        <v>193</v>
      </c>
      <c r="NG251" t="s">
        <v>699</v>
      </c>
      <c r="NH251" t="s">
        <v>700</v>
      </c>
      <c r="NI251" t="s">
        <v>611</v>
      </c>
      <c r="NJ251" t="s">
        <v>193</v>
      </c>
      <c r="NK251">
        <v>215</v>
      </c>
    </row>
    <row r="252" spans="1:375" x14ac:dyDescent="0.35">
      <c r="A252" t="s">
        <v>4682</v>
      </c>
      <c r="B252" t="s">
        <v>4683</v>
      </c>
      <c r="C252" t="s">
        <v>3571</v>
      </c>
      <c r="D252" t="s">
        <v>3870</v>
      </c>
      <c r="E252" t="s">
        <v>193</v>
      </c>
      <c r="F252" t="s">
        <v>193</v>
      </c>
      <c r="G252">
        <v>0</v>
      </c>
      <c r="H252" t="s">
        <v>3571</v>
      </c>
      <c r="I252" t="s">
        <v>617</v>
      </c>
      <c r="J252" t="s">
        <v>193</v>
      </c>
      <c r="K252" t="s">
        <v>618</v>
      </c>
      <c r="L252" t="s">
        <v>617</v>
      </c>
      <c r="M252" t="s">
        <v>617</v>
      </c>
      <c r="N252" t="s">
        <v>625</v>
      </c>
      <c r="O252" t="s">
        <v>193</v>
      </c>
      <c r="P252" t="s">
        <v>659</v>
      </c>
      <c r="Q252" t="s">
        <v>625</v>
      </c>
      <c r="R252" t="s">
        <v>625</v>
      </c>
      <c r="S252" t="s">
        <v>500</v>
      </c>
      <c r="T252" t="s">
        <v>219</v>
      </c>
      <c r="U252" t="s">
        <v>209</v>
      </c>
      <c r="V252" t="s">
        <v>219</v>
      </c>
      <c r="W252" t="s">
        <v>231</v>
      </c>
      <c r="X252" t="s">
        <v>230</v>
      </c>
      <c r="Y252" t="s">
        <v>231</v>
      </c>
      <c r="Z252" t="s">
        <v>3760</v>
      </c>
      <c r="AA252" t="s">
        <v>193</v>
      </c>
      <c r="AB252" t="s">
        <v>706</v>
      </c>
      <c r="AC252" t="s">
        <v>3760</v>
      </c>
      <c r="AD252" t="s">
        <v>3760</v>
      </c>
      <c r="AE252" t="s">
        <v>630</v>
      </c>
      <c r="AF252" t="s">
        <v>193</v>
      </c>
      <c r="AG252" t="s">
        <v>631</v>
      </c>
      <c r="AH252" t="s">
        <v>630</v>
      </c>
      <c r="AI252" t="s">
        <v>630</v>
      </c>
      <c r="AJ252" t="s">
        <v>536</v>
      </c>
      <c r="AK252" t="s">
        <v>490</v>
      </c>
      <c r="AL252" t="s">
        <v>109</v>
      </c>
      <c r="AM252" t="s">
        <v>193</v>
      </c>
      <c r="AN252" t="s">
        <v>109</v>
      </c>
      <c r="AO252" t="s">
        <v>193</v>
      </c>
      <c r="AP252" t="s">
        <v>491</v>
      </c>
      <c r="AQ252" t="s">
        <v>193</v>
      </c>
      <c r="AR252" t="s">
        <v>193</v>
      </c>
      <c r="AS252" t="s">
        <v>496</v>
      </c>
      <c r="AT252" t="s">
        <v>193</v>
      </c>
      <c r="AU252" t="s">
        <v>4418</v>
      </c>
      <c r="AV252">
        <v>0</v>
      </c>
      <c r="AW252">
        <v>1</v>
      </c>
      <c r="AX252">
        <v>1</v>
      </c>
      <c r="AY252">
        <v>0</v>
      </c>
      <c r="AZ252">
        <v>0</v>
      </c>
      <c r="BA252">
        <v>0</v>
      </c>
      <c r="BB252">
        <v>0</v>
      </c>
      <c r="BC252" t="s">
        <v>130</v>
      </c>
      <c r="BD252" t="s">
        <v>701</v>
      </c>
      <c r="BE252" t="s">
        <v>112</v>
      </c>
      <c r="BF252">
        <v>1</v>
      </c>
      <c r="BG252">
        <v>0</v>
      </c>
      <c r="BH252">
        <v>0</v>
      </c>
      <c r="BI252">
        <v>0</v>
      </c>
      <c r="BJ252">
        <v>0</v>
      </c>
      <c r="BK252">
        <v>0</v>
      </c>
      <c r="BL252">
        <v>0</v>
      </c>
      <c r="BM252">
        <v>0</v>
      </c>
      <c r="BN252">
        <v>0</v>
      </c>
      <c r="BO252">
        <v>0</v>
      </c>
      <c r="BP252" t="s">
        <v>193</v>
      </c>
      <c r="BQ252" t="s">
        <v>113</v>
      </c>
      <c r="BR252" t="s">
        <v>501</v>
      </c>
      <c r="BS252" t="s">
        <v>193</v>
      </c>
      <c r="BT252" t="s">
        <v>193</v>
      </c>
      <c r="BU252" t="s">
        <v>193</v>
      </c>
      <c r="BV252" t="s">
        <v>193</v>
      </c>
      <c r="BW252" t="s">
        <v>193</v>
      </c>
      <c r="BX252" t="s">
        <v>193</v>
      </c>
      <c r="BY252" t="s">
        <v>193</v>
      </c>
      <c r="BZ252" t="s">
        <v>193</v>
      </c>
      <c r="CA252" t="s">
        <v>193</v>
      </c>
      <c r="CB252" t="s">
        <v>193</v>
      </c>
      <c r="CC252" t="s">
        <v>193</v>
      </c>
      <c r="CD252" t="s">
        <v>193</v>
      </c>
      <c r="CE252" t="s">
        <v>193</v>
      </c>
      <c r="CF252" t="s">
        <v>193</v>
      </c>
      <c r="CG252" t="s">
        <v>193</v>
      </c>
      <c r="CH252" t="s">
        <v>193</v>
      </c>
      <c r="CI252" t="s">
        <v>193</v>
      </c>
      <c r="CJ252" t="s">
        <v>193</v>
      </c>
      <c r="CK252" t="s">
        <v>193</v>
      </c>
      <c r="CL252" t="s">
        <v>193</v>
      </c>
      <c r="CM252" t="s">
        <v>193</v>
      </c>
      <c r="CN252" t="s">
        <v>193</v>
      </c>
      <c r="CO252" t="s">
        <v>193</v>
      </c>
      <c r="CP252" t="s">
        <v>193</v>
      </c>
      <c r="CQ252" t="s">
        <v>193</v>
      </c>
      <c r="CR252" t="s">
        <v>193</v>
      </c>
      <c r="CS252" t="s">
        <v>193</v>
      </c>
      <c r="CT252" t="s">
        <v>193</v>
      </c>
      <c r="CU252" t="s">
        <v>193</v>
      </c>
      <c r="CV252" t="s">
        <v>193</v>
      </c>
      <c r="CW252" t="s">
        <v>193</v>
      </c>
      <c r="CX252" t="s">
        <v>193</v>
      </c>
      <c r="CY252" t="s">
        <v>193</v>
      </c>
      <c r="CZ252" t="s">
        <v>193</v>
      </c>
      <c r="DA252" t="s">
        <v>193</v>
      </c>
      <c r="DB252" t="s">
        <v>193</v>
      </c>
      <c r="DC252" t="s">
        <v>193</v>
      </c>
      <c r="DD252" t="s">
        <v>193</v>
      </c>
      <c r="DE252" t="s">
        <v>193</v>
      </c>
      <c r="DF252" t="s">
        <v>193</v>
      </c>
      <c r="DG252" t="s">
        <v>193</v>
      </c>
      <c r="DH252" t="s">
        <v>193</v>
      </c>
      <c r="DI252" t="s">
        <v>193</v>
      </c>
      <c r="DJ252" t="s">
        <v>193</v>
      </c>
      <c r="DK252" t="s">
        <v>193</v>
      </c>
      <c r="DL252" t="s">
        <v>193</v>
      </c>
      <c r="DM252" t="s">
        <v>193</v>
      </c>
      <c r="DN252" t="s">
        <v>193</v>
      </c>
      <c r="DO252" t="s">
        <v>193</v>
      </c>
      <c r="DP252" t="s">
        <v>193</v>
      </c>
      <c r="DQ252" t="s">
        <v>193</v>
      </c>
      <c r="DR252" t="s">
        <v>193</v>
      </c>
      <c r="DS252" t="s">
        <v>193</v>
      </c>
      <c r="DT252" t="s">
        <v>193</v>
      </c>
      <c r="DU252" t="s">
        <v>193</v>
      </c>
      <c r="DV252" t="s">
        <v>193</v>
      </c>
      <c r="DW252" t="s">
        <v>193</v>
      </c>
      <c r="DX252" t="s">
        <v>193</v>
      </c>
      <c r="DY252" t="s">
        <v>193</v>
      </c>
      <c r="DZ252" t="s">
        <v>193</v>
      </c>
      <c r="EA252" t="s">
        <v>193</v>
      </c>
      <c r="EB252" t="s">
        <v>193</v>
      </c>
      <c r="EC252" t="s">
        <v>193</v>
      </c>
      <c r="ED252" t="s">
        <v>193</v>
      </c>
      <c r="EE252" t="s">
        <v>193</v>
      </c>
      <c r="EF252" t="s">
        <v>193</v>
      </c>
      <c r="EG252" t="s">
        <v>193</v>
      </c>
      <c r="EH252" t="s">
        <v>193</v>
      </c>
      <c r="EI252" t="s">
        <v>193</v>
      </c>
      <c r="EJ252" t="s">
        <v>193</v>
      </c>
      <c r="EK252" t="s">
        <v>193</v>
      </c>
      <c r="EL252" t="s">
        <v>193</v>
      </c>
      <c r="EM252" t="s">
        <v>193</v>
      </c>
      <c r="EN252" t="s">
        <v>714</v>
      </c>
      <c r="EO252">
        <v>1</v>
      </c>
      <c r="EP252">
        <v>1</v>
      </c>
      <c r="EQ252">
        <v>1</v>
      </c>
      <c r="ER252">
        <v>1</v>
      </c>
      <c r="ES252">
        <v>1</v>
      </c>
      <c r="ET252">
        <v>0</v>
      </c>
      <c r="EU252">
        <v>1</v>
      </c>
      <c r="EV252">
        <v>1</v>
      </c>
      <c r="EW252">
        <v>0</v>
      </c>
      <c r="EX252" t="s">
        <v>114</v>
      </c>
      <c r="EY252" t="s">
        <v>193</v>
      </c>
      <c r="EZ252" t="s">
        <v>193</v>
      </c>
      <c r="FA252">
        <v>180</v>
      </c>
      <c r="FB252">
        <v>30</v>
      </c>
      <c r="FC252">
        <v>12.5</v>
      </c>
      <c r="FD252">
        <v>12.5</v>
      </c>
      <c r="FE252" t="s">
        <v>114</v>
      </c>
      <c r="FF252">
        <v>25</v>
      </c>
      <c r="FG252" t="s">
        <v>114</v>
      </c>
      <c r="FH252">
        <v>30</v>
      </c>
      <c r="FI252" t="s">
        <v>109</v>
      </c>
      <c r="FJ252" t="s">
        <v>193</v>
      </c>
      <c r="FK252" t="s">
        <v>193</v>
      </c>
      <c r="FL252" t="s">
        <v>193</v>
      </c>
      <c r="FM252" t="s">
        <v>193</v>
      </c>
      <c r="FN252" t="s">
        <v>193</v>
      </c>
      <c r="FO252" t="s">
        <v>193</v>
      </c>
      <c r="FP252" t="s">
        <v>193</v>
      </c>
      <c r="FQ252" t="s">
        <v>193</v>
      </c>
      <c r="FR252" t="s">
        <v>193</v>
      </c>
      <c r="FS252" t="s">
        <v>193</v>
      </c>
      <c r="FT252" t="s">
        <v>193</v>
      </c>
      <c r="FU252" t="s">
        <v>109</v>
      </c>
      <c r="FV252">
        <v>35</v>
      </c>
      <c r="FW252" t="s">
        <v>193</v>
      </c>
      <c r="FX252" t="s">
        <v>193</v>
      </c>
      <c r="FY252">
        <v>35</v>
      </c>
      <c r="FZ252" t="s">
        <v>109</v>
      </c>
      <c r="GA252" t="s">
        <v>114</v>
      </c>
      <c r="GB252" t="s">
        <v>193</v>
      </c>
      <c r="GC252">
        <v>140</v>
      </c>
      <c r="GD252">
        <v>80</v>
      </c>
      <c r="GE252">
        <v>48.571428571428498</v>
      </c>
      <c r="GF252" t="s">
        <v>109</v>
      </c>
      <c r="GG252" t="s">
        <v>109</v>
      </c>
      <c r="GH252">
        <v>125</v>
      </c>
      <c r="GI252" t="s">
        <v>193</v>
      </c>
      <c r="GJ252" t="s">
        <v>193</v>
      </c>
      <c r="GK252" t="s">
        <v>193</v>
      </c>
      <c r="GL252" t="s">
        <v>193</v>
      </c>
      <c r="GM252" t="s">
        <v>109</v>
      </c>
      <c r="GN252" t="s">
        <v>109</v>
      </c>
      <c r="GO252" t="s">
        <v>193</v>
      </c>
      <c r="GP252">
        <v>5</v>
      </c>
      <c r="GQ252" t="s">
        <v>193</v>
      </c>
      <c r="GR252" t="s">
        <v>193</v>
      </c>
      <c r="GS252" t="s">
        <v>193</v>
      </c>
      <c r="GT252" t="s">
        <v>193</v>
      </c>
      <c r="GU252" t="s">
        <v>193</v>
      </c>
      <c r="GV252" t="s">
        <v>193</v>
      </c>
      <c r="GW252" t="s">
        <v>109</v>
      </c>
      <c r="GX252" t="s">
        <v>156</v>
      </c>
      <c r="GY252">
        <v>5</v>
      </c>
      <c r="GZ252" t="s">
        <v>114</v>
      </c>
      <c r="HA252" t="s">
        <v>193</v>
      </c>
      <c r="HB252" t="s">
        <v>193</v>
      </c>
      <c r="HC252" t="s">
        <v>193</v>
      </c>
      <c r="HD252" t="s">
        <v>193</v>
      </c>
      <c r="HE252" t="s">
        <v>193</v>
      </c>
      <c r="HF252" t="s">
        <v>193</v>
      </c>
      <c r="HG252" t="s">
        <v>193</v>
      </c>
      <c r="HH252" t="s">
        <v>193</v>
      </c>
      <c r="HI252" t="s">
        <v>193</v>
      </c>
      <c r="HJ252" t="s">
        <v>193</v>
      </c>
      <c r="HK252" t="s">
        <v>193</v>
      </c>
      <c r="HL252" t="s">
        <v>193</v>
      </c>
      <c r="HM252" t="s">
        <v>193</v>
      </c>
      <c r="HN252" t="s">
        <v>193</v>
      </c>
      <c r="HO252" t="s">
        <v>193</v>
      </c>
      <c r="HP252" t="s">
        <v>193</v>
      </c>
      <c r="HQ252" t="s">
        <v>193</v>
      </c>
      <c r="HR252" t="s">
        <v>193</v>
      </c>
      <c r="HS252" t="s">
        <v>193</v>
      </c>
      <c r="HT252" t="s">
        <v>193</v>
      </c>
      <c r="HU252" t="s">
        <v>193</v>
      </c>
      <c r="HV252" t="s">
        <v>193</v>
      </c>
      <c r="HW252" t="s">
        <v>193</v>
      </c>
      <c r="HX252" t="s">
        <v>193</v>
      </c>
      <c r="HY252" t="s">
        <v>193</v>
      </c>
      <c r="HZ252" t="s">
        <v>114</v>
      </c>
      <c r="IA252" t="s">
        <v>114</v>
      </c>
      <c r="IB252" t="s">
        <v>109</v>
      </c>
      <c r="IC252" t="s">
        <v>123</v>
      </c>
      <c r="ID252" t="s">
        <v>785</v>
      </c>
      <c r="IE252" t="s">
        <v>124</v>
      </c>
      <c r="IF252" t="s">
        <v>785</v>
      </c>
      <c r="IG252" t="s">
        <v>109</v>
      </c>
      <c r="IH252">
        <v>750</v>
      </c>
      <c r="II252" t="s">
        <v>193</v>
      </c>
      <c r="IJ252" t="s">
        <v>193</v>
      </c>
      <c r="IK252" t="s">
        <v>193</v>
      </c>
      <c r="IL252" t="s">
        <v>193</v>
      </c>
      <c r="IM252" t="s">
        <v>193</v>
      </c>
      <c r="IN252" t="s">
        <v>193</v>
      </c>
      <c r="IO252" t="s">
        <v>193</v>
      </c>
      <c r="IP252" t="s">
        <v>193</v>
      </c>
      <c r="IQ252" t="s">
        <v>193</v>
      </c>
      <c r="IR252" t="s">
        <v>193</v>
      </c>
      <c r="IS252" t="s">
        <v>193</v>
      </c>
      <c r="IT252" t="s">
        <v>193</v>
      </c>
      <c r="IU252" t="s">
        <v>193</v>
      </c>
      <c r="IV252" t="s">
        <v>193</v>
      </c>
      <c r="IW252" t="s">
        <v>193</v>
      </c>
      <c r="IX252" t="s">
        <v>193</v>
      </c>
      <c r="IY252" t="s">
        <v>193</v>
      </c>
      <c r="IZ252" t="s">
        <v>193</v>
      </c>
      <c r="JA252" t="s">
        <v>193</v>
      </c>
      <c r="JB252" t="s">
        <v>193</v>
      </c>
      <c r="JC252" t="s">
        <v>193</v>
      </c>
      <c r="JD252" t="s">
        <v>193</v>
      </c>
      <c r="JE252" t="s">
        <v>193</v>
      </c>
      <c r="JF252" t="s">
        <v>193</v>
      </c>
      <c r="JG252" t="s">
        <v>193</v>
      </c>
      <c r="JH252" t="s">
        <v>193</v>
      </c>
      <c r="JI252" t="s">
        <v>193</v>
      </c>
      <c r="JJ252" t="s">
        <v>193</v>
      </c>
      <c r="JK252" t="s">
        <v>193</v>
      </c>
      <c r="JL252" t="s">
        <v>193</v>
      </c>
      <c r="JM252" t="s">
        <v>193</v>
      </c>
      <c r="JN252" t="s">
        <v>193</v>
      </c>
      <c r="JO252" t="s">
        <v>193</v>
      </c>
      <c r="JP252" t="s">
        <v>193</v>
      </c>
      <c r="JQ252" t="s">
        <v>193</v>
      </c>
      <c r="JR252" t="s">
        <v>114</v>
      </c>
      <c r="JS252" t="s">
        <v>193</v>
      </c>
      <c r="JT252" t="s">
        <v>193</v>
      </c>
      <c r="JU252" t="s">
        <v>193</v>
      </c>
      <c r="JV252" t="s">
        <v>193</v>
      </c>
      <c r="JW252" t="s">
        <v>193</v>
      </c>
      <c r="JX252" t="s">
        <v>193</v>
      </c>
      <c r="JY252" t="s">
        <v>193</v>
      </c>
      <c r="JZ252" t="s">
        <v>193</v>
      </c>
      <c r="KA252" t="s">
        <v>3436</v>
      </c>
      <c r="KB252">
        <v>1</v>
      </c>
      <c r="KC252">
        <v>0</v>
      </c>
      <c r="KD252">
        <v>0</v>
      </c>
      <c r="KE252">
        <v>0</v>
      </c>
      <c r="KF252">
        <v>0</v>
      </c>
      <c r="KG252">
        <v>0</v>
      </c>
      <c r="KH252">
        <v>0</v>
      </c>
      <c r="KI252">
        <v>0</v>
      </c>
      <c r="KJ252" t="s">
        <v>193</v>
      </c>
      <c r="KK252" t="s">
        <v>114</v>
      </c>
      <c r="KL252" t="s">
        <v>193</v>
      </c>
      <c r="KM252" t="s">
        <v>193</v>
      </c>
      <c r="KN252" t="s">
        <v>193</v>
      </c>
      <c r="KO252" t="s">
        <v>193</v>
      </c>
      <c r="KP252" t="s">
        <v>193</v>
      </c>
      <c r="KQ252" t="s">
        <v>193</v>
      </c>
      <c r="KR252" t="s">
        <v>193</v>
      </c>
      <c r="KS252" t="s">
        <v>193</v>
      </c>
      <c r="KT252" t="s">
        <v>193</v>
      </c>
      <c r="KU252" t="s">
        <v>193</v>
      </c>
      <c r="KV252" t="s">
        <v>193</v>
      </c>
      <c r="KW252" t="s">
        <v>193</v>
      </c>
      <c r="KX252" t="s">
        <v>193</v>
      </c>
      <c r="KY252" t="s">
        <v>193</v>
      </c>
      <c r="KZ252" t="s">
        <v>193</v>
      </c>
      <c r="LA252" t="s">
        <v>193</v>
      </c>
      <c r="LB252" t="s">
        <v>193</v>
      </c>
      <c r="LC252" t="s">
        <v>193</v>
      </c>
      <c r="LD252" t="s">
        <v>193</v>
      </c>
      <c r="LE252" t="s">
        <v>193</v>
      </c>
      <c r="LF252" t="s">
        <v>193</v>
      </c>
      <c r="LG252" t="s">
        <v>193</v>
      </c>
      <c r="LH252" t="s">
        <v>193</v>
      </c>
      <c r="LI252" t="s">
        <v>193</v>
      </c>
      <c r="LJ252" t="s">
        <v>193</v>
      </c>
      <c r="LK252" t="s">
        <v>193</v>
      </c>
      <c r="LL252" t="s">
        <v>193</v>
      </c>
      <c r="LM252" t="s">
        <v>193</v>
      </c>
      <c r="LN252" t="s">
        <v>193</v>
      </c>
      <c r="LO252" t="s">
        <v>193</v>
      </c>
      <c r="LP252" t="s">
        <v>193</v>
      </c>
      <c r="LQ252" t="s">
        <v>193</v>
      </c>
      <c r="LR252" t="s">
        <v>193</v>
      </c>
      <c r="LS252" t="s">
        <v>193</v>
      </c>
      <c r="LT252" t="s">
        <v>193</v>
      </c>
      <c r="LU252" t="s">
        <v>193</v>
      </c>
      <c r="LV252" t="s">
        <v>193</v>
      </c>
      <c r="LW252" t="s">
        <v>193</v>
      </c>
      <c r="LX252" t="s">
        <v>193</v>
      </c>
      <c r="LY252" t="s">
        <v>193</v>
      </c>
      <c r="LZ252" t="s">
        <v>193</v>
      </c>
      <c r="MA252" t="s">
        <v>193</v>
      </c>
      <c r="MB252" t="s">
        <v>193</v>
      </c>
      <c r="MC252" t="s">
        <v>193</v>
      </c>
      <c r="MD252" t="s">
        <v>193</v>
      </c>
      <c r="ME252" t="s">
        <v>193</v>
      </c>
      <c r="MF252" t="s">
        <v>193</v>
      </c>
      <c r="MG252" t="s">
        <v>193</v>
      </c>
      <c r="MH252" t="s">
        <v>193</v>
      </c>
      <c r="MI252" t="s">
        <v>193</v>
      </c>
      <c r="MJ252" t="s">
        <v>193</v>
      </c>
      <c r="MK252" t="s">
        <v>193</v>
      </c>
      <c r="ML252" t="s">
        <v>193</v>
      </c>
      <c r="MM252" t="s">
        <v>193</v>
      </c>
      <c r="MN252" t="s">
        <v>193</v>
      </c>
      <c r="MO252" t="s">
        <v>193</v>
      </c>
      <c r="MP252" t="s">
        <v>193</v>
      </c>
      <c r="MQ252" t="s">
        <v>193</v>
      </c>
      <c r="MR252" t="s">
        <v>193</v>
      </c>
      <c r="MS252" t="s">
        <v>193</v>
      </c>
      <c r="MT252" t="s">
        <v>193</v>
      </c>
      <c r="MU252" t="s">
        <v>193</v>
      </c>
      <c r="MV252" t="s">
        <v>193</v>
      </c>
      <c r="MW252" t="s">
        <v>193</v>
      </c>
      <c r="MX252" t="s">
        <v>193</v>
      </c>
      <c r="MY252" t="s">
        <v>193</v>
      </c>
      <c r="MZ252" t="s">
        <v>193</v>
      </c>
      <c r="NA252" t="s">
        <v>193</v>
      </c>
      <c r="NB252" t="s">
        <v>193</v>
      </c>
      <c r="NC252">
        <v>197024538</v>
      </c>
      <c r="ND252" t="s">
        <v>3773</v>
      </c>
      <c r="NE252" t="s">
        <v>4684</v>
      </c>
      <c r="NF252" t="s">
        <v>193</v>
      </c>
      <c r="NG252" t="s">
        <v>699</v>
      </c>
      <c r="NH252" t="s">
        <v>700</v>
      </c>
      <c r="NI252" t="s">
        <v>611</v>
      </c>
      <c r="NJ252" t="s">
        <v>193</v>
      </c>
      <c r="NK252">
        <v>216</v>
      </c>
    </row>
    <row r="253" spans="1:375" x14ac:dyDescent="0.35">
      <c r="A253" t="s">
        <v>4685</v>
      </c>
      <c r="B253" t="s">
        <v>4686</v>
      </c>
      <c r="C253" t="s">
        <v>3571</v>
      </c>
      <c r="D253" t="s">
        <v>3870</v>
      </c>
      <c r="E253" t="s">
        <v>193</v>
      </c>
      <c r="F253" t="s">
        <v>193</v>
      </c>
      <c r="G253">
        <v>0</v>
      </c>
      <c r="H253" t="s">
        <v>3571</v>
      </c>
      <c r="I253" t="s">
        <v>617</v>
      </c>
      <c r="J253" t="s">
        <v>193</v>
      </c>
      <c r="K253" t="s">
        <v>618</v>
      </c>
      <c r="L253" t="s">
        <v>617</v>
      </c>
      <c r="M253" t="s">
        <v>617</v>
      </c>
      <c r="N253" t="s">
        <v>624</v>
      </c>
      <c r="O253" t="s">
        <v>193</v>
      </c>
      <c r="P253" t="s">
        <v>662</v>
      </c>
      <c r="Q253" t="s">
        <v>624</v>
      </c>
      <c r="R253" t="s">
        <v>624</v>
      </c>
      <c r="S253" t="s">
        <v>500</v>
      </c>
      <c r="T253" t="s">
        <v>219</v>
      </c>
      <c r="U253" t="s">
        <v>209</v>
      </c>
      <c r="V253" t="s">
        <v>219</v>
      </c>
      <c r="W253" t="s">
        <v>231</v>
      </c>
      <c r="X253" t="s">
        <v>230</v>
      </c>
      <c r="Y253" t="s">
        <v>231</v>
      </c>
      <c r="Z253" t="s">
        <v>3760</v>
      </c>
      <c r="AA253" t="s">
        <v>193</v>
      </c>
      <c r="AB253" t="s">
        <v>706</v>
      </c>
      <c r="AC253" t="s">
        <v>3760</v>
      </c>
      <c r="AD253" t="s">
        <v>3760</v>
      </c>
      <c r="AE253" t="s">
        <v>630</v>
      </c>
      <c r="AF253" t="s">
        <v>193</v>
      </c>
      <c r="AG253" t="s">
        <v>631</v>
      </c>
      <c r="AH253" t="s">
        <v>630</v>
      </c>
      <c r="AI253" t="s">
        <v>630</v>
      </c>
      <c r="AJ253" t="s">
        <v>536</v>
      </c>
      <c r="AK253" t="s">
        <v>490</v>
      </c>
      <c r="AL253" t="s">
        <v>109</v>
      </c>
      <c r="AM253" t="s">
        <v>193</v>
      </c>
      <c r="AN253" t="s">
        <v>109</v>
      </c>
      <c r="AO253" t="s">
        <v>193</v>
      </c>
      <c r="AP253" t="s">
        <v>491</v>
      </c>
      <c r="AQ253" t="s">
        <v>193</v>
      </c>
      <c r="AR253" t="s">
        <v>193</v>
      </c>
      <c r="AS253" t="s">
        <v>496</v>
      </c>
      <c r="AT253" t="s">
        <v>193</v>
      </c>
      <c r="AU253" t="s">
        <v>111</v>
      </c>
      <c r="AV253">
        <v>1</v>
      </c>
      <c r="AW253">
        <v>0</v>
      </c>
      <c r="AX253">
        <v>0</v>
      </c>
      <c r="AY253">
        <v>0</v>
      </c>
      <c r="AZ253">
        <v>0</v>
      </c>
      <c r="BA253">
        <v>0</v>
      </c>
      <c r="BB253">
        <v>0</v>
      </c>
      <c r="BC253" t="s">
        <v>110</v>
      </c>
      <c r="BD253" t="s">
        <v>1423</v>
      </c>
      <c r="BE253" t="s">
        <v>112</v>
      </c>
      <c r="BF253">
        <v>1</v>
      </c>
      <c r="BG253">
        <v>0</v>
      </c>
      <c r="BH253">
        <v>0</v>
      </c>
      <c r="BI253">
        <v>0</v>
      </c>
      <c r="BJ253">
        <v>0</v>
      </c>
      <c r="BK253">
        <v>0</v>
      </c>
      <c r="BL253">
        <v>0</v>
      </c>
      <c r="BM253">
        <v>0</v>
      </c>
      <c r="BN253">
        <v>0</v>
      </c>
      <c r="BO253">
        <v>0</v>
      </c>
      <c r="BP253" t="s">
        <v>193</v>
      </c>
      <c r="BQ253" t="s">
        <v>143</v>
      </c>
      <c r="BR253" t="s">
        <v>493</v>
      </c>
      <c r="BS253" t="s">
        <v>499</v>
      </c>
      <c r="BT253">
        <v>1</v>
      </c>
      <c r="BU253">
        <v>1</v>
      </c>
      <c r="BV253">
        <v>1</v>
      </c>
      <c r="BW253">
        <v>1</v>
      </c>
      <c r="BX253">
        <v>1</v>
      </c>
      <c r="BY253">
        <v>1</v>
      </c>
      <c r="BZ253">
        <v>1</v>
      </c>
      <c r="CA253">
        <v>0</v>
      </c>
      <c r="CB253" t="s">
        <v>498</v>
      </c>
      <c r="CC253">
        <v>200</v>
      </c>
      <c r="CD253">
        <v>100</v>
      </c>
      <c r="CE253" t="s">
        <v>109</v>
      </c>
      <c r="CF253">
        <v>275</v>
      </c>
      <c r="CG253">
        <v>105.76923076923001</v>
      </c>
      <c r="CH253" t="s">
        <v>109</v>
      </c>
      <c r="CI253">
        <v>260</v>
      </c>
      <c r="CJ253">
        <v>113.04347826086899</v>
      </c>
      <c r="CK253" t="s">
        <v>109</v>
      </c>
      <c r="CL253">
        <v>250</v>
      </c>
      <c r="CM253">
        <v>86.2068965517241</v>
      </c>
      <c r="CN253" t="s">
        <v>109</v>
      </c>
      <c r="CO253">
        <v>425</v>
      </c>
      <c r="CP253">
        <v>177.083333333333</v>
      </c>
      <c r="CQ253" t="s">
        <v>114</v>
      </c>
      <c r="CR253">
        <v>500</v>
      </c>
      <c r="CS253">
        <v>208.333333333333</v>
      </c>
      <c r="CT253" t="s">
        <v>114</v>
      </c>
      <c r="CU253" t="s">
        <v>612</v>
      </c>
      <c r="CV253" t="s">
        <v>109</v>
      </c>
      <c r="CW253">
        <v>700</v>
      </c>
      <c r="CX253" t="s">
        <v>193</v>
      </c>
      <c r="CY253" t="s">
        <v>193</v>
      </c>
      <c r="CZ253" t="s">
        <v>193</v>
      </c>
      <c r="DA253" t="s">
        <v>193</v>
      </c>
      <c r="DB253" t="s">
        <v>193</v>
      </c>
      <c r="DC253" t="s">
        <v>193</v>
      </c>
      <c r="DD253" t="s">
        <v>156</v>
      </c>
      <c r="DE253">
        <v>700</v>
      </c>
      <c r="DF253" t="s">
        <v>109</v>
      </c>
      <c r="DG253" t="s">
        <v>114</v>
      </c>
      <c r="DH253" t="s">
        <v>193</v>
      </c>
      <c r="DI253" t="s">
        <v>193</v>
      </c>
      <c r="DJ253" t="s">
        <v>193</v>
      </c>
      <c r="DK253" t="s">
        <v>193</v>
      </c>
      <c r="DL253" t="s">
        <v>193</v>
      </c>
      <c r="DM253" t="s">
        <v>193</v>
      </c>
      <c r="DN253" t="s">
        <v>193</v>
      </c>
      <c r="DO253" t="s">
        <v>193</v>
      </c>
      <c r="DP253" t="s">
        <v>193</v>
      </c>
      <c r="DQ253" t="s">
        <v>193</v>
      </c>
      <c r="DR253" t="s">
        <v>193</v>
      </c>
      <c r="DS253" t="s">
        <v>193</v>
      </c>
      <c r="DT253" t="s">
        <v>193</v>
      </c>
      <c r="DU253" t="s">
        <v>193</v>
      </c>
      <c r="DV253" t="s">
        <v>193</v>
      </c>
      <c r="DW253" t="s">
        <v>193</v>
      </c>
      <c r="DX253" t="s">
        <v>193</v>
      </c>
      <c r="DY253" t="s">
        <v>193</v>
      </c>
      <c r="DZ253" t="s">
        <v>193</v>
      </c>
      <c r="EA253" t="s">
        <v>193</v>
      </c>
      <c r="EB253" t="s">
        <v>193</v>
      </c>
      <c r="EC253" t="s">
        <v>193</v>
      </c>
      <c r="ED253" t="s">
        <v>193</v>
      </c>
      <c r="EE253" t="s">
        <v>193</v>
      </c>
      <c r="EF253" t="s">
        <v>193</v>
      </c>
      <c r="EG253" t="s">
        <v>109</v>
      </c>
      <c r="EH253" t="s">
        <v>109</v>
      </c>
      <c r="EI253" t="s">
        <v>109</v>
      </c>
      <c r="EJ253" t="s">
        <v>500</v>
      </c>
      <c r="EK253" t="s">
        <v>789</v>
      </c>
      <c r="EL253" t="s">
        <v>219</v>
      </c>
      <c r="EM253" t="s">
        <v>789</v>
      </c>
      <c r="EN253" t="s">
        <v>193</v>
      </c>
      <c r="EO253" t="s">
        <v>193</v>
      </c>
      <c r="EP253" t="s">
        <v>193</v>
      </c>
      <c r="EQ253" t="s">
        <v>193</v>
      </c>
      <c r="ER253" t="s">
        <v>193</v>
      </c>
      <c r="ES253" t="s">
        <v>193</v>
      </c>
      <c r="ET253" t="s">
        <v>193</v>
      </c>
      <c r="EU253" t="s">
        <v>193</v>
      </c>
      <c r="EV253" t="s">
        <v>193</v>
      </c>
      <c r="EW253" t="s">
        <v>193</v>
      </c>
      <c r="EX253" t="s">
        <v>193</v>
      </c>
      <c r="EY253" t="s">
        <v>193</v>
      </c>
      <c r="EZ253" t="s">
        <v>193</v>
      </c>
      <c r="FA253" t="s">
        <v>193</v>
      </c>
      <c r="FB253" t="s">
        <v>193</v>
      </c>
      <c r="FC253" t="s">
        <v>193</v>
      </c>
      <c r="FD253" t="s">
        <v>193</v>
      </c>
      <c r="FE253" t="s">
        <v>193</v>
      </c>
      <c r="FF253" t="s">
        <v>193</v>
      </c>
      <c r="FG253" t="s">
        <v>193</v>
      </c>
      <c r="FH253" t="s">
        <v>193</v>
      </c>
      <c r="FI253" t="s">
        <v>193</v>
      </c>
      <c r="FJ253" t="s">
        <v>193</v>
      </c>
      <c r="FK253" t="s">
        <v>193</v>
      </c>
      <c r="FL253" t="s">
        <v>193</v>
      </c>
      <c r="FM253" t="s">
        <v>193</v>
      </c>
      <c r="FN253" t="s">
        <v>193</v>
      </c>
      <c r="FO253" t="s">
        <v>193</v>
      </c>
      <c r="FP253" t="s">
        <v>193</v>
      </c>
      <c r="FQ253" t="s">
        <v>193</v>
      </c>
      <c r="FR253" t="s">
        <v>193</v>
      </c>
      <c r="FS253" t="s">
        <v>193</v>
      </c>
      <c r="FT253" t="s">
        <v>193</v>
      </c>
      <c r="FU253" t="s">
        <v>193</v>
      </c>
      <c r="FV253" t="s">
        <v>193</v>
      </c>
      <c r="FW253" t="s">
        <v>193</v>
      </c>
      <c r="FX253" t="s">
        <v>193</v>
      </c>
      <c r="FY253" t="s">
        <v>193</v>
      </c>
      <c r="FZ253" t="s">
        <v>193</v>
      </c>
      <c r="GA253" t="s">
        <v>193</v>
      </c>
      <c r="GB253" t="s">
        <v>193</v>
      </c>
      <c r="GC253" t="s">
        <v>193</v>
      </c>
      <c r="GD253" t="s">
        <v>193</v>
      </c>
      <c r="GE253" t="s">
        <v>193</v>
      </c>
      <c r="GF253" t="s">
        <v>193</v>
      </c>
      <c r="GG253" t="s">
        <v>193</v>
      </c>
      <c r="GH253" t="s">
        <v>193</v>
      </c>
      <c r="GI253" t="s">
        <v>193</v>
      </c>
      <c r="GJ253" t="s">
        <v>193</v>
      </c>
      <c r="GK253" t="s">
        <v>193</v>
      </c>
      <c r="GL253" t="s">
        <v>193</v>
      </c>
      <c r="GM253" t="s">
        <v>193</v>
      </c>
      <c r="GN253" t="s">
        <v>193</v>
      </c>
      <c r="GO253" t="s">
        <v>193</v>
      </c>
      <c r="GP253" t="s">
        <v>193</v>
      </c>
      <c r="GQ253" t="s">
        <v>193</v>
      </c>
      <c r="GR253" t="s">
        <v>193</v>
      </c>
      <c r="GS253" t="s">
        <v>193</v>
      </c>
      <c r="GT253" t="s">
        <v>193</v>
      </c>
      <c r="GU253" t="s">
        <v>193</v>
      </c>
      <c r="GV253" t="s">
        <v>193</v>
      </c>
      <c r="GW253" t="s">
        <v>193</v>
      </c>
      <c r="GX253" t="s">
        <v>193</v>
      </c>
      <c r="GY253" t="s">
        <v>193</v>
      </c>
      <c r="GZ253" t="s">
        <v>193</v>
      </c>
      <c r="HA253" t="s">
        <v>193</v>
      </c>
      <c r="HB253" t="s">
        <v>193</v>
      </c>
      <c r="HC253" t="s">
        <v>193</v>
      </c>
      <c r="HD253" t="s">
        <v>193</v>
      </c>
      <c r="HE253" t="s">
        <v>193</v>
      </c>
      <c r="HF253" t="s">
        <v>193</v>
      </c>
      <c r="HG253" t="s">
        <v>193</v>
      </c>
      <c r="HH253" t="s">
        <v>193</v>
      </c>
      <c r="HI253" t="s">
        <v>193</v>
      </c>
      <c r="HJ253" t="s">
        <v>193</v>
      </c>
      <c r="HK253" t="s">
        <v>193</v>
      </c>
      <c r="HL253" t="s">
        <v>193</v>
      </c>
      <c r="HM253" t="s">
        <v>193</v>
      </c>
      <c r="HN253" t="s">
        <v>193</v>
      </c>
      <c r="HO253" t="s">
        <v>193</v>
      </c>
      <c r="HP253" t="s">
        <v>193</v>
      </c>
      <c r="HQ253" t="s">
        <v>193</v>
      </c>
      <c r="HR253" t="s">
        <v>193</v>
      </c>
      <c r="HS253" t="s">
        <v>193</v>
      </c>
      <c r="HT253" t="s">
        <v>193</v>
      </c>
      <c r="HU253" t="s">
        <v>193</v>
      </c>
      <c r="HV253" t="s">
        <v>193</v>
      </c>
      <c r="HW253" t="s">
        <v>193</v>
      </c>
      <c r="HX253" t="s">
        <v>193</v>
      </c>
      <c r="HY253" t="s">
        <v>193</v>
      </c>
      <c r="HZ253" t="s">
        <v>193</v>
      </c>
      <c r="IA253" t="s">
        <v>193</v>
      </c>
      <c r="IB253" t="s">
        <v>193</v>
      </c>
      <c r="IC253" t="s">
        <v>193</v>
      </c>
      <c r="ID253" t="s">
        <v>193</v>
      </c>
      <c r="IE253" t="s">
        <v>193</v>
      </c>
      <c r="IF253" t="s">
        <v>193</v>
      </c>
      <c r="IG253" t="s">
        <v>193</v>
      </c>
      <c r="IH253" t="s">
        <v>193</v>
      </c>
      <c r="II253" t="s">
        <v>193</v>
      </c>
      <c r="IJ253" t="s">
        <v>193</v>
      </c>
      <c r="IK253" t="s">
        <v>193</v>
      </c>
      <c r="IL253" t="s">
        <v>193</v>
      </c>
      <c r="IM253" t="s">
        <v>193</v>
      </c>
      <c r="IN253" t="s">
        <v>193</v>
      </c>
      <c r="IO253" t="s">
        <v>193</v>
      </c>
      <c r="IP253" t="s">
        <v>193</v>
      </c>
      <c r="IQ253" t="s">
        <v>193</v>
      </c>
      <c r="IR253" t="s">
        <v>193</v>
      </c>
      <c r="IS253" t="s">
        <v>193</v>
      </c>
      <c r="IT253" t="s">
        <v>193</v>
      </c>
      <c r="IU253" t="s">
        <v>193</v>
      </c>
      <c r="IV253" t="s">
        <v>193</v>
      </c>
      <c r="IW253" t="s">
        <v>193</v>
      </c>
      <c r="IX253" t="s">
        <v>193</v>
      </c>
      <c r="IY253" t="s">
        <v>193</v>
      </c>
      <c r="IZ253" t="s">
        <v>193</v>
      </c>
      <c r="JA253" t="s">
        <v>193</v>
      </c>
      <c r="JB253" t="s">
        <v>193</v>
      </c>
      <c r="JC253" t="s">
        <v>193</v>
      </c>
      <c r="JD253" t="s">
        <v>193</v>
      </c>
      <c r="JE253" t="s">
        <v>193</v>
      </c>
      <c r="JF253" t="s">
        <v>193</v>
      </c>
      <c r="JG253" t="s">
        <v>193</v>
      </c>
      <c r="JH253" t="s">
        <v>193</v>
      </c>
      <c r="JI253" t="s">
        <v>193</v>
      </c>
      <c r="JJ253" t="s">
        <v>193</v>
      </c>
      <c r="JK253" t="s">
        <v>193</v>
      </c>
      <c r="JL253" t="s">
        <v>193</v>
      </c>
      <c r="JM253" t="s">
        <v>193</v>
      </c>
      <c r="JN253" t="s">
        <v>193</v>
      </c>
      <c r="JO253" t="s">
        <v>193</v>
      </c>
      <c r="JP253" t="s">
        <v>193</v>
      </c>
      <c r="JQ253" t="s">
        <v>193</v>
      </c>
      <c r="JR253" t="s">
        <v>114</v>
      </c>
      <c r="JS253" t="s">
        <v>193</v>
      </c>
      <c r="JT253" t="s">
        <v>193</v>
      </c>
      <c r="JU253" t="s">
        <v>193</v>
      </c>
      <c r="JV253" t="s">
        <v>193</v>
      </c>
      <c r="JW253" t="s">
        <v>193</v>
      </c>
      <c r="JX253" t="s">
        <v>193</v>
      </c>
      <c r="JY253" t="s">
        <v>193</v>
      </c>
      <c r="JZ253" t="s">
        <v>193</v>
      </c>
      <c r="KA253" t="s">
        <v>3413</v>
      </c>
      <c r="KB253">
        <v>0</v>
      </c>
      <c r="KC253">
        <v>0</v>
      </c>
      <c r="KD253">
        <v>1</v>
      </c>
      <c r="KE253">
        <v>1</v>
      </c>
      <c r="KF253">
        <v>0</v>
      </c>
      <c r="KG253">
        <v>0</v>
      </c>
      <c r="KH253">
        <v>0</v>
      </c>
      <c r="KI253">
        <v>0</v>
      </c>
      <c r="KJ253" t="s">
        <v>193</v>
      </c>
      <c r="KK253" t="s">
        <v>109</v>
      </c>
      <c r="KL253" t="s">
        <v>193</v>
      </c>
      <c r="KM253" t="s">
        <v>111</v>
      </c>
      <c r="KN253">
        <v>1</v>
      </c>
      <c r="KO253">
        <v>0</v>
      </c>
      <c r="KP253">
        <v>0</v>
      </c>
      <c r="KQ253">
        <v>0</v>
      </c>
      <c r="KR253">
        <v>0</v>
      </c>
      <c r="KS253">
        <v>0</v>
      </c>
      <c r="KT253">
        <v>0</v>
      </c>
      <c r="KU253" t="s">
        <v>193</v>
      </c>
      <c r="KV253" t="s">
        <v>193</v>
      </c>
      <c r="KW253" t="s">
        <v>193</v>
      </c>
      <c r="KX253" t="s">
        <v>193</v>
      </c>
      <c r="KY253" t="s">
        <v>193</v>
      </c>
      <c r="KZ253" t="s">
        <v>193</v>
      </c>
      <c r="LA253" t="s">
        <v>193</v>
      </c>
      <c r="LB253" t="s">
        <v>193</v>
      </c>
      <c r="LC253" t="s">
        <v>193</v>
      </c>
      <c r="LD253" t="s">
        <v>193</v>
      </c>
      <c r="LE253" t="s">
        <v>193</v>
      </c>
      <c r="LF253" t="s">
        <v>193</v>
      </c>
      <c r="LG253" t="s">
        <v>193</v>
      </c>
      <c r="LH253" t="s">
        <v>193</v>
      </c>
      <c r="LI253" t="s">
        <v>193</v>
      </c>
      <c r="LJ253" t="s">
        <v>193</v>
      </c>
      <c r="LK253" t="s">
        <v>193</v>
      </c>
      <c r="LL253" t="s">
        <v>193</v>
      </c>
      <c r="LM253" t="s">
        <v>193</v>
      </c>
      <c r="LN253" t="s">
        <v>193</v>
      </c>
      <c r="LO253" t="s">
        <v>193</v>
      </c>
      <c r="LP253" t="s">
        <v>193</v>
      </c>
      <c r="LQ253" t="s">
        <v>193</v>
      </c>
      <c r="LR253" t="s">
        <v>193</v>
      </c>
      <c r="LS253" t="s">
        <v>193</v>
      </c>
      <c r="LT253" t="s">
        <v>193</v>
      </c>
      <c r="LU253" t="s">
        <v>193</v>
      </c>
      <c r="LV253" t="s">
        <v>193</v>
      </c>
      <c r="LW253" t="s">
        <v>193</v>
      </c>
      <c r="LX253" t="s">
        <v>193</v>
      </c>
      <c r="LY253" t="s">
        <v>193</v>
      </c>
      <c r="LZ253" t="s">
        <v>193</v>
      </c>
      <c r="MA253" t="s">
        <v>193</v>
      </c>
      <c r="MB253" t="s">
        <v>193</v>
      </c>
      <c r="MC253" t="s">
        <v>193</v>
      </c>
      <c r="MD253" t="s">
        <v>193</v>
      </c>
      <c r="ME253" t="s">
        <v>193</v>
      </c>
      <c r="MF253" t="s">
        <v>193</v>
      </c>
      <c r="MG253" t="s">
        <v>193</v>
      </c>
      <c r="MH253" t="s">
        <v>193</v>
      </c>
      <c r="MI253" t="s">
        <v>193</v>
      </c>
      <c r="MJ253" t="s">
        <v>193</v>
      </c>
      <c r="MK253" t="s">
        <v>193</v>
      </c>
      <c r="ML253" t="s">
        <v>193</v>
      </c>
      <c r="MM253" t="s">
        <v>193</v>
      </c>
      <c r="MN253" t="s">
        <v>193</v>
      </c>
      <c r="MO253" t="s">
        <v>193</v>
      </c>
      <c r="MP253" t="s">
        <v>193</v>
      </c>
      <c r="MQ253" t="s">
        <v>193</v>
      </c>
      <c r="MR253" t="s">
        <v>193</v>
      </c>
      <c r="MS253" t="s">
        <v>193</v>
      </c>
      <c r="MT253" t="s">
        <v>193</v>
      </c>
      <c r="MU253" t="s">
        <v>193</v>
      </c>
      <c r="MV253" t="s">
        <v>193</v>
      </c>
      <c r="MW253" t="s">
        <v>193</v>
      </c>
      <c r="MX253" t="s">
        <v>193</v>
      </c>
      <c r="MY253" t="s">
        <v>193</v>
      </c>
      <c r="MZ253" t="s">
        <v>193</v>
      </c>
      <c r="NA253" t="s">
        <v>193</v>
      </c>
      <c r="NB253" t="s">
        <v>193</v>
      </c>
      <c r="NC253">
        <v>197024540</v>
      </c>
      <c r="ND253" t="s">
        <v>3774</v>
      </c>
      <c r="NE253" t="s">
        <v>4687</v>
      </c>
      <c r="NF253" t="s">
        <v>193</v>
      </c>
      <c r="NG253" t="s">
        <v>699</v>
      </c>
      <c r="NH253" t="s">
        <v>700</v>
      </c>
      <c r="NI253" t="s">
        <v>611</v>
      </c>
      <c r="NJ253" t="s">
        <v>193</v>
      </c>
      <c r="NK253">
        <v>217</v>
      </c>
    </row>
    <row r="254" spans="1:375" x14ac:dyDescent="0.35">
      <c r="A254" t="s">
        <v>4688</v>
      </c>
      <c r="B254" t="s">
        <v>4689</v>
      </c>
      <c r="C254" t="s">
        <v>3571</v>
      </c>
      <c r="D254" t="s">
        <v>3870</v>
      </c>
      <c r="E254" t="s">
        <v>193</v>
      </c>
      <c r="F254" t="s">
        <v>193</v>
      </c>
      <c r="G254">
        <v>0</v>
      </c>
      <c r="H254" t="s">
        <v>3571</v>
      </c>
      <c r="I254" t="s">
        <v>617</v>
      </c>
      <c r="J254" t="s">
        <v>193</v>
      </c>
      <c r="K254" t="s">
        <v>618</v>
      </c>
      <c r="L254" t="s">
        <v>617</v>
      </c>
      <c r="M254" t="s">
        <v>617</v>
      </c>
      <c r="N254" t="s">
        <v>625</v>
      </c>
      <c r="O254" t="s">
        <v>193</v>
      </c>
      <c r="P254" t="s">
        <v>659</v>
      </c>
      <c r="Q254" t="s">
        <v>625</v>
      </c>
      <c r="R254" t="s">
        <v>625</v>
      </c>
      <c r="S254" t="s">
        <v>500</v>
      </c>
      <c r="T254" t="s">
        <v>219</v>
      </c>
      <c r="U254" t="s">
        <v>209</v>
      </c>
      <c r="V254" t="s">
        <v>219</v>
      </c>
      <c r="W254" t="s">
        <v>231</v>
      </c>
      <c r="X254" t="s">
        <v>230</v>
      </c>
      <c r="Y254" t="s">
        <v>231</v>
      </c>
      <c r="Z254" t="s">
        <v>3760</v>
      </c>
      <c r="AA254" t="s">
        <v>193</v>
      </c>
      <c r="AB254" t="s">
        <v>706</v>
      </c>
      <c r="AC254" t="s">
        <v>3760</v>
      </c>
      <c r="AD254" t="s">
        <v>3760</v>
      </c>
      <c r="AE254" t="s">
        <v>630</v>
      </c>
      <c r="AF254" t="s">
        <v>193</v>
      </c>
      <c r="AG254" t="s">
        <v>631</v>
      </c>
      <c r="AH254" t="s">
        <v>630</v>
      </c>
      <c r="AI254" t="s">
        <v>630</v>
      </c>
      <c r="AJ254" t="s">
        <v>536</v>
      </c>
      <c r="AK254" t="s">
        <v>490</v>
      </c>
      <c r="AL254" t="s">
        <v>109</v>
      </c>
      <c r="AM254" t="s">
        <v>193</v>
      </c>
      <c r="AN254" t="s">
        <v>109</v>
      </c>
      <c r="AO254" t="s">
        <v>193</v>
      </c>
      <c r="AP254" t="s">
        <v>491</v>
      </c>
      <c r="AQ254" t="s">
        <v>193</v>
      </c>
      <c r="AR254" t="s">
        <v>193</v>
      </c>
      <c r="AS254" t="s">
        <v>496</v>
      </c>
      <c r="AT254" t="s">
        <v>193</v>
      </c>
      <c r="AU254" t="s">
        <v>4418</v>
      </c>
      <c r="AV254">
        <v>0</v>
      </c>
      <c r="AW254">
        <v>1</v>
      </c>
      <c r="AX254">
        <v>1</v>
      </c>
      <c r="AY254">
        <v>0</v>
      </c>
      <c r="AZ254">
        <v>0</v>
      </c>
      <c r="BA254">
        <v>0</v>
      </c>
      <c r="BB254">
        <v>0</v>
      </c>
      <c r="BC254" t="s">
        <v>130</v>
      </c>
      <c r="BD254" t="s">
        <v>701</v>
      </c>
      <c r="BE254" t="s">
        <v>112</v>
      </c>
      <c r="BF254">
        <v>1</v>
      </c>
      <c r="BG254">
        <v>0</v>
      </c>
      <c r="BH254">
        <v>0</v>
      </c>
      <c r="BI254">
        <v>0</v>
      </c>
      <c r="BJ254">
        <v>0</v>
      </c>
      <c r="BK254">
        <v>0</v>
      </c>
      <c r="BL254">
        <v>0</v>
      </c>
      <c r="BM254">
        <v>0</v>
      </c>
      <c r="BN254">
        <v>0</v>
      </c>
      <c r="BO254">
        <v>0</v>
      </c>
      <c r="BP254" t="s">
        <v>193</v>
      </c>
      <c r="BQ254" t="s">
        <v>128</v>
      </c>
      <c r="BR254" t="s">
        <v>501</v>
      </c>
      <c r="BS254" t="s">
        <v>193</v>
      </c>
      <c r="BT254" t="s">
        <v>193</v>
      </c>
      <c r="BU254" t="s">
        <v>193</v>
      </c>
      <c r="BV254" t="s">
        <v>193</v>
      </c>
      <c r="BW254" t="s">
        <v>193</v>
      </c>
      <c r="BX254" t="s">
        <v>193</v>
      </c>
      <c r="BY254" t="s">
        <v>193</v>
      </c>
      <c r="BZ254" t="s">
        <v>193</v>
      </c>
      <c r="CA254" t="s">
        <v>193</v>
      </c>
      <c r="CB254" t="s">
        <v>193</v>
      </c>
      <c r="CC254" t="s">
        <v>193</v>
      </c>
      <c r="CD254" t="s">
        <v>193</v>
      </c>
      <c r="CE254" t="s">
        <v>193</v>
      </c>
      <c r="CF254" t="s">
        <v>193</v>
      </c>
      <c r="CG254" t="s">
        <v>193</v>
      </c>
      <c r="CH254" t="s">
        <v>193</v>
      </c>
      <c r="CI254" t="s">
        <v>193</v>
      </c>
      <c r="CJ254" t="s">
        <v>193</v>
      </c>
      <c r="CK254" t="s">
        <v>193</v>
      </c>
      <c r="CL254" t="s">
        <v>193</v>
      </c>
      <c r="CM254" t="s">
        <v>193</v>
      </c>
      <c r="CN254" t="s">
        <v>193</v>
      </c>
      <c r="CO254" t="s">
        <v>193</v>
      </c>
      <c r="CP254" t="s">
        <v>193</v>
      </c>
      <c r="CQ254" t="s">
        <v>193</v>
      </c>
      <c r="CR254" t="s">
        <v>193</v>
      </c>
      <c r="CS254" t="s">
        <v>193</v>
      </c>
      <c r="CT254" t="s">
        <v>193</v>
      </c>
      <c r="CU254" t="s">
        <v>193</v>
      </c>
      <c r="CV254" t="s">
        <v>193</v>
      </c>
      <c r="CW254" t="s">
        <v>193</v>
      </c>
      <c r="CX254" t="s">
        <v>193</v>
      </c>
      <c r="CY254" t="s">
        <v>193</v>
      </c>
      <c r="CZ254" t="s">
        <v>193</v>
      </c>
      <c r="DA254" t="s">
        <v>193</v>
      </c>
      <c r="DB254" t="s">
        <v>193</v>
      </c>
      <c r="DC254" t="s">
        <v>193</v>
      </c>
      <c r="DD254" t="s">
        <v>193</v>
      </c>
      <c r="DE254" t="s">
        <v>193</v>
      </c>
      <c r="DF254" t="s">
        <v>193</v>
      </c>
      <c r="DG254" t="s">
        <v>193</v>
      </c>
      <c r="DH254" t="s">
        <v>193</v>
      </c>
      <c r="DI254" t="s">
        <v>193</v>
      </c>
      <c r="DJ254" t="s">
        <v>193</v>
      </c>
      <c r="DK254" t="s">
        <v>193</v>
      </c>
      <c r="DL254" t="s">
        <v>193</v>
      </c>
      <c r="DM254" t="s">
        <v>193</v>
      </c>
      <c r="DN254" t="s">
        <v>193</v>
      </c>
      <c r="DO254" t="s">
        <v>193</v>
      </c>
      <c r="DP254" t="s">
        <v>193</v>
      </c>
      <c r="DQ254" t="s">
        <v>193</v>
      </c>
      <c r="DR254" t="s">
        <v>193</v>
      </c>
      <c r="DS254" t="s">
        <v>193</v>
      </c>
      <c r="DT254" t="s">
        <v>193</v>
      </c>
      <c r="DU254" t="s">
        <v>193</v>
      </c>
      <c r="DV254" t="s">
        <v>193</v>
      </c>
      <c r="DW254" t="s">
        <v>193</v>
      </c>
      <c r="DX254" t="s">
        <v>193</v>
      </c>
      <c r="DY254" t="s">
        <v>193</v>
      </c>
      <c r="DZ254" t="s">
        <v>193</v>
      </c>
      <c r="EA254" t="s">
        <v>193</v>
      </c>
      <c r="EB254" t="s">
        <v>193</v>
      </c>
      <c r="EC254" t="s">
        <v>193</v>
      </c>
      <c r="ED254" t="s">
        <v>193</v>
      </c>
      <c r="EE254" t="s">
        <v>193</v>
      </c>
      <c r="EF254" t="s">
        <v>193</v>
      </c>
      <c r="EG254" t="s">
        <v>193</v>
      </c>
      <c r="EH254" t="s">
        <v>193</v>
      </c>
      <c r="EI254" t="s">
        <v>193</v>
      </c>
      <c r="EJ254" t="s">
        <v>193</v>
      </c>
      <c r="EK254" t="s">
        <v>193</v>
      </c>
      <c r="EL254" t="s">
        <v>193</v>
      </c>
      <c r="EM254" t="s">
        <v>193</v>
      </c>
      <c r="EN254" t="s">
        <v>714</v>
      </c>
      <c r="EO254">
        <v>1</v>
      </c>
      <c r="EP254">
        <v>1</v>
      </c>
      <c r="EQ254">
        <v>1</v>
      </c>
      <c r="ER254">
        <v>1</v>
      </c>
      <c r="ES254">
        <v>1</v>
      </c>
      <c r="ET254">
        <v>0</v>
      </c>
      <c r="EU254">
        <v>1</v>
      </c>
      <c r="EV254">
        <v>1</v>
      </c>
      <c r="EW254">
        <v>0</v>
      </c>
      <c r="EX254" t="s">
        <v>114</v>
      </c>
      <c r="EY254" t="s">
        <v>193</v>
      </c>
      <c r="EZ254" t="s">
        <v>193</v>
      </c>
      <c r="FA254">
        <v>180</v>
      </c>
      <c r="FB254">
        <v>35</v>
      </c>
      <c r="FC254">
        <v>14.5833333333333</v>
      </c>
      <c r="FD254">
        <v>14.5833333333333</v>
      </c>
      <c r="FE254" t="s">
        <v>114</v>
      </c>
      <c r="FF254">
        <v>15</v>
      </c>
      <c r="FG254" t="s">
        <v>109</v>
      </c>
      <c r="FH254">
        <v>25</v>
      </c>
      <c r="FI254" t="s">
        <v>109</v>
      </c>
      <c r="FJ254" t="s">
        <v>193</v>
      </c>
      <c r="FK254" t="s">
        <v>193</v>
      </c>
      <c r="FL254" t="s">
        <v>193</v>
      </c>
      <c r="FM254" t="s">
        <v>193</v>
      </c>
      <c r="FN254" t="s">
        <v>193</v>
      </c>
      <c r="FO254" t="s">
        <v>193</v>
      </c>
      <c r="FP254" t="s">
        <v>193</v>
      </c>
      <c r="FQ254" t="s">
        <v>193</v>
      </c>
      <c r="FR254" t="s">
        <v>193</v>
      </c>
      <c r="FS254" t="s">
        <v>193</v>
      </c>
      <c r="FT254" t="s">
        <v>193</v>
      </c>
      <c r="FU254" t="s">
        <v>109</v>
      </c>
      <c r="FV254">
        <v>50</v>
      </c>
      <c r="FW254" t="s">
        <v>193</v>
      </c>
      <c r="FX254" t="s">
        <v>193</v>
      </c>
      <c r="FY254" t="s">
        <v>193</v>
      </c>
      <c r="FZ254" t="s">
        <v>109</v>
      </c>
      <c r="GA254" t="s">
        <v>114</v>
      </c>
      <c r="GB254" t="s">
        <v>193</v>
      </c>
      <c r="GC254">
        <v>150</v>
      </c>
      <c r="GD254">
        <v>75</v>
      </c>
      <c r="GE254">
        <v>42.5</v>
      </c>
      <c r="GF254" t="s">
        <v>109</v>
      </c>
      <c r="GG254" t="s">
        <v>109</v>
      </c>
      <c r="GH254">
        <v>125</v>
      </c>
      <c r="GI254" t="s">
        <v>193</v>
      </c>
      <c r="GJ254" t="s">
        <v>193</v>
      </c>
      <c r="GK254" t="s">
        <v>193</v>
      </c>
      <c r="GL254" t="s">
        <v>193</v>
      </c>
      <c r="GM254" t="s">
        <v>114</v>
      </c>
      <c r="GN254" t="s">
        <v>109</v>
      </c>
      <c r="GO254" t="s">
        <v>193</v>
      </c>
      <c r="GP254">
        <v>5</v>
      </c>
      <c r="GQ254" t="s">
        <v>193</v>
      </c>
      <c r="GR254" t="s">
        <v>193</v>
      </c>
      <c r="GS254" t="s">
        <v>193</v>
      </c>
      <c r="GT254" t="s">
        <v>193</v>
      </c>
      <c r="GU254" t="s">
        <v>193</v>
      </c>
      <c r="GV254" t="s">
        <v>193</v>
      </c>
      <c r="GW254" t="s">
        <v>109</v>
      </c>
      <c r="GX254" t="s">
        <v>156</v>
      </c>
      <c r="GY254">
        <v>5</v>
      </c>
      <c r="GZ254" t="s">
        <v>114</v>
      </c>
      <c r="HA254" t="s">
        <v>193</v>
      </c>
      <c r="HB254" t="s">
        <v>193</v>
      </c>
      <c r="HC254" t="s">
        <v>193</v>
      </c>
      <c r="HD254" t="s">
        <v>193</v>
      </c>
      <c r="HE254" t="s">
        <v>193</v>
      </c>
      <c r="HF254" t="s">
        <v>193</v>
      </c>
      <c r="HG254" t="s">
        <v>193</v>
      </c>
      <c r="HH254" t="s">
        <v>193</v>
      </c>
      <c r="HI254" t="s">
        <v>193</v>
      </c>
      <c r="HJ254" t="s">
        <v>193</v>
      </c>
      <c r="HK254" t="s">
        <v>193</v>
      </c>
      <c r="HL254" t="s">
        <v>193</v>
      </c>
      <c r="HM254" t="s">
        <v>193</v>
      </c>
      <c r="HN254" t="s">
        <v>193</v>
      </c>
      <c r="HO254" t="s">
        <v>193</v>
      </c>
      <c r="HP254" t="s">
        <v>193</v>
      </c>
      <c r="HQ254" t="s">
        <v>193</v>
      </c>
      <c r="HR254" t="s">
        <v>193</v>
      </c>
      <c r="HS254" t="s">
        <v>193</v>
      </c>
      <c r="HT254" t="s">
        <v>193</v>
      </c>
      <c r="HU254" t="s">
        <v>193</v>
      </c>
      <c r="HV254" t="s">
        <v>193</v>
      </c>
      <c r="HW254" t="s">
        <v>193</v>
      </c>
      <c r="HX254" t="s">
        <v>193</v>
      </c>
      <c r="HY254" t="s">
        <v>193</v>
      </c>
      <c r="HZ254" t="s">
        <v>114</v>
      </c>
      <c r="IA254" t="s">
        <v>114</v>
      </c>
      <c r="IB254" t="s">
        <v>109</v>
      </c>
      <c r="IC254" t="s">
        <v>123</v>
      </c>
      <c r="ID254" t="s">
        <v>785</v>
      </c>
      <c r="IE254" t="s">
        <v>124</v>
      </c>
      <c r="IF254" t="s">
        <v>785</v>
      </c>
      <c r="IG254" t="s">
        <v>109</v>
      </c>
      <c r="IH254">
        <v>600</v>
      </c>
      <c r="II254" t="s">
        <v>193</v>
      </c>
      <c r="IJ254" t="s">
        <v>193</v>
      </c>
      <c r="IK254" t="s">
        <v>193</v>
      </c>
      <c r="IL254" t="s">
        <v>193</v>
      </c>
      <c r="IM254" t="s">
        <v>193</v>
      </c>
      <c r="IN254" t="s">
        <v>193</v>
      </c>
      <c r="IO254" t="s">
        <v>193</v>
      </c>
      <c r="IP254" t="s">
        <v>193</v>
      </c>
      <c r="IQ254" t="s">
        <v>193</v>
      </c>
      <c r="IR254" t="s">
        <v>193</v>
      </c>
      <c r="IS254" t="s">
        <v>193</v>
      </c>
      <c r="IT254" t="s">
        <v>193</v>
      </c>
      <c r="IU254" t="s">
        <v>193</v>
      </c>
      <c r="IV254" t="s">
        <v>193</v>
      </c>
      <c r="IW254" t="s">
        <v>193</v>
      </c>
      <c r="IX254" t="s">
        <v>193</v>
      </c>
      <c r="IY254" t="s">
        <v>193</v>
      </c>
      <c r="IZ254" t="s">
        <v>193</v>
      </c>
      <c r="JA254" t="s">
        <v>193</v>
      </c>
      <c r="JB254" t="s">
        <v>193</v>
      </c>
      <c r="JC254" t="s">
        <v>193</v>
      </c>
      <c r="JD254" t="s">
        <v>193</v>
      </c>
      <c r="JE254" t="s">
        <v>193</v>
      </c>
      <c r="JF254" t="s">
        <v>193</v>
      </c>
      <c r="JG254" t="s">
        <v>193</v>
      </c>
      <c r="JH254" t="s">
        <v>193</v>
      </c>
      <c r="JI254" t="s">
        <v>193</v>
      </c>
      <c r="JJ254" t="s">
        <v>193</v>
      </c>
      <c r="JK254" t="s">
        <v>193</v>
      </c>
      <c r="JL254" t="s">
        <v>193</v>
      </c>
      <c r="JM254" t="s">
        <v>193</v>
      </c>
      <c r="JN254" t="s">
        <v>193</v>
      </c>
      <c r="JO254" t="s">
        <v>193</v>
      </c>
      <c r="JP254" t="s">
        <v>193</v>
      </c>
      <c r="JQ254" t="s">
        <v>193</v>
      </c>
      <c r="JR254" t="s">
        <v>114</v>
      </c>
      <c r="JS254" t="s">
        <v>193</v>
      </c>
      <c r="JT254" t="s">
        <v>193</v>
      </c>
      <c r="JU254" t="s">
        <v>193</v>
      </c>
      <c r="JV254" t="s">
        <v>193</v>
      </c>
      <c r="JW254" t="s">
        <v>193</v>
      </c>
      <c r="JX254" t="s">
        <v>193</v>
      </c>
      <c r="JY254" t="s">
        <v>193</v>
      </c>
      <c r="JZ254" t="s">
        <v>193</v>
      </c>
      <c r="KA254" t="s">
        <v>3458</v>
      </c>
      <c r="KB254">
        <v>0</v>
      </c>
      <c r="KC254">
        <v>0</v>
      </c>
      <c r="KD254">
        <v>1</v>
      </c>
      <c r="KE254">
        <v>0</v>
      </c>
      <c r="KF254">
        <v>0</v>
      </c>
      <c r="KG254">
        <v>0</v>
      </c>
      <c r="KH254">
        <v>0</v>
      </c>
      <c r="KI254">
        <v>0</v>
      </c>
      <c r="KJ254" t="s">
        <v>193</v>
      </c>
      <c r="KK254" t="s">
        <v>114</v>
      </c>
      <c r="KL254" t="s">
        <v>193</v>
      </c>
      <c r="KM254" t="s">
        <v>193</v>
      </c>
      <c r="KN254" t="s">
        <v>193</v>
      </c>
      <c r="KO254" t="s">
        <v>193</v>
      </c>
      <c r="KP254" t="s">
        <v>193</v>
      </c>
      <c r="KQ254" t="s">
        <v>193</v>
      </c>
      <c r="KR254" t="s">
        <v>193</v>
      </c>
      <c r="KS254" t="s">
        <v>193</v>
      </c>
      <c r="KT254" t="s">
        <v>193</v>
      </c>
      <c r="KU254" t="s">
        <v>193</v>
      </c>
      <c r="KV254" t="s">
        <v>193</v>
      </c>
      <c r="KW254" t="s">
        <v>193</v>
      </c>
      <c r="KX254" t="s">
        <v>193</v>
      </c>
      <c r="KY254" t="s">
        <v>193</v>
      </c>
      <c r="KZ254" t="s">
        <v>193</v>
      </c>
      <c r="LA254" t="s">
        <v>193</v>
      </c>
      <c r="LB254" t="s">
        <v>193</v>
      </c>
      <c r="LC254" t="s">
        <v>193</v>
      </c>
      <c r="LD254" t="s">
        <v>193</v>
      </c>
      <c r="LE254" t="s">
        <v>193</v>
      </c>
      <c r="LF254" t="s">
        <v>193</v>
      </c>
      <c r="LG254" t="s">
        <v>193</v>
      </c>
      <c r="LH254" t="s">
        <v>193</v>
      </c>
      <c r="LI254" t="s">
        <v>193</v>
      </c>
      <c r="LJ254" t="s">
        <v>193</v>
      </c>
      <c r="LK254" t="s">
        <v>193</v>
      </c>
      <c r="LL254" t="s">
        <v>193</v>
      </c>
      <c r="LM254" t="s">
        <v>193</v>
      </c>
      <c r="LN254" t="s">
        <v>193</v>
      </c>
      <c r="LO254" t="s">
        <v>193</v>
      </c>
      <c r="LP254" t="s">
        <v>193</v>
      </c>
      <c r="LQ254" t="s">
        <v>193</v>
      </c>
      <c r="LR254" t="s">
        <v>193</v>
      </c>
      <c r="LS254" t="s">
        <v>193</v>
      </c>
      <c r="LT254" t="s">
        <v>193</v>
      </c>
      <c r="LU254" t="s">
        <v>193</v>
      </c>
      <c r="LV254" t="s">
        <v>193</v>
      </c>
      <c r="LW254" t="s">
        <v>193</v>
      </c>
      <c r="LX254" t="s">
        <v>193</v>
      </c>
      <c r="LY254" t="s">
        <v>193</v>
      </c>
      <c r="LZ254" t="s">
        <v>193</v>
      </c>
      <c r="MA254" t="s">
        <v>193</v>
      </c>
      <c r="MB254" t="s">
        <v>193</v>
      </c>
      <c r="MC254" t="s">
        <v>193</v>
      </c>
      <c r="MD254" t="s">
        <v>193</v>
      </c>
      <c r="ME254" t="s">
        <v>193</v>
      </c>
      <c r="MF254" t="s">
        <v>193</v>
      </c>
      <c r="MG254" t="s">
        <v>193</v>
      </c>
      <c r="MH254" t="s">
        <v>193</v>
      </c>
      <c r="MI254" t="s">
        <v>193</v>
      </c>
      <c r="MJ254" t="s">
        <v>193</v>
      </c>
      <c r="MK254" t="s">
        <v>193</v>
      </c>
      <c r="ML254" t="s">
        <v>193</v>
      </c>
      <c r="MM254" t="s">
        <v>193</v>
      </c>
      <c r="MN254" t="s">
        <v>193</v>
      </c>
      <c r="MO254" t="s">
        <v>193</v>
      </c>
      <c r="MP254" t="s">
        <v>193</v>
      </c>
      <c r="MQ254" t="s">
        <v>193</v>
      </c>
      <c r="MR254" t="s">
        <v>193</v>
      </c>
      <c r="MS254" t="s">
        <v>193</v>
      </c>
      <c r="MT254" t="s">
        <v>193</v>
      </c>
      <c r="MU254" t="s">
        <v>193</v>
      </c>
      <c r="MV254" t="s">
        <v>193</v>
      </c>
      <c r="MW254" t="s">
        <v>193</v>
      </c>
      <c r="MX254" t="s">
        <v>193</v>
      </c>
      <c r="MY254" t="s">
        <v>193</v>
      </c>
      <c r="MZ254" t="s">
        <v>193</v>
      </c>
      <c r="NA254" t="s">
        <v>193</v>
      </c>
      <c r="NB254" t="s">
        <v>193</v>
      </c>
      <c r="NC254">
        <v>197024544</v>
      </c>
      <c r="ND254" t="s">
        <v>3775</v>
      </c>
      <c r="NE254" t="s">
        <v>4690</v>
      </c>
      <c r="NF254" t="s">
        <v>193</v>
      </c>
      <c r="NG254" t="s">
        <v>699</v>
      </c>
      <c r="NH254" t="s">
        <v>700</v>
      </c>
      <c r="NI254" t="s">
        <v>611</v>
      </c>
      <c r="NJ254" t="s">
        <v>193</v>
      </c>
      <c r="NK254">
        <v>218</v>
      </c>
    </row>
    <row r="255" spans="1:375" x14ac:dyDescent="0.35">
      <c r="A255" t="s">
        <v>4691</v>
      </c>
      <c r="B255" t="s">
        <v>4692</v>
      </c>
      <c r="C255" t="s">
        <v>3571</v>
      </c>
      <c r="D255" t="s">
        <v>3870</v>
      </c>
      <c r="E255" t="s">
        <v>193</v>
      </c>
      <c r="F255" t="s">
        <v>193</v>
      </c>
      <c r="G255">
        <v>0</v>
      </c>
      <c r="H255" t="s">
        <v>3571</v>
      </c>
      <c r="I255" t="s">
        <v>617</v>
      </c>
      <c r="J255" t="s">
        <v>193</v>
      </c>
      <c r="K255" t="s">
        <v>618</v>
      </c>
      <c r="L255" t="s">
        <v>617</v>
      </c>
      <c r="M255" t="s">
        <v>617</v>
      </c>
      <c r="N255" t="s">
        <v>624</v>
      </c>
      <c r="O255" t="s">
        <v>193</v>
      </c>
      <c r="P255" t="s">
        <v>662</v>
      </c>
      <c r="Q255" t="s">
        <v>624</v>
      </c>
      <c r="R255" t="s">
        <v>624</v>
      </c>
      <c r="S255" t="s">
        <v>500</v>
      </c>
      <c r="T255" t="s">
        <v>219</v>
      </c>
      <c r="U255" t="s">
        <v>209</v>
      </c>
      <c r="V255" t="s">
        <v>219</v>
      </c>
      <c r="W255" t="s">
        <v>231</v>
      </c>
      <c r="X255" t="s">
        <v>230</v>
      </c>
      <c r="Y255" t="s">
        <v>231</v>
      </c>
      <c r="Z255" t="s">
        <v>3760</v>
      </c>
      <c r="AA255" t="s">
        <v>193</v>
      </c>
      <c r="AB255" t="s">
        <v>706</v>
      </c>
      <c r="AC255" t="s">
        <v>3760</v>
      </c>
      <c r="AD255" t="s">
        <v>3760</v>
      </c>
      <c r="AE255" t="s">
        <v>630</v>
      </c>
      <c r="AF255" t="s">
        <v>193</v>
      </c>
      <c r="AG255" t="s">
        <v>631</v>
      </c>
      <c r="AH255" t="s">
        <v>630</v>
      </c>
      <c r="AI255" t="s">
        <v>630</v>
      </c>
      <c r="AJ255" t="s">
        <v>536</v>
      </c>
      <c r="AK255" t="s">
        <v>490</v>
      </c>
      <c r="AL255" t="s">
        <v>109</v>
      </c>
      <c r="AM255" t="s">
        <v>193</v>
      </c>
      <c r="AN255" t="s">
        <v>109</v>
      </c>
      <c r="AO255" t="s">
        <v>193</v>
      </c>
      <c r="AP255" t="s">
        <v>491</v>
      </c>
      <c r="AQ255" t="s">
        <v>193</v>
      </c>
      <c r="AR255" t="s">
        <v>193</v>
      </c>
      <c r="AS255" t="s">
        <v>496</v>
      </c>
      <c r="AT255" t="s">
        <v>193</v>
      </c>
      <c r="AU255" t="s">
        <v>111</v>
      </c>
      <c r="AV255">
        <v>1</v>
      </c>
      <c r="AW255">
        <v>0</v>
      </c>
      <c r="AX255">
        <v>0</v>
      </c>
      <c r="AY255">
        <v>0</v>
      </c>
      <c r="AZ255">
        <v>0</v>
      </c>
      <c r="BA255">
        <v>0</v>
      </c>
      <c r="BB255">
        <v>0</v>
      </c>
      <c r="BC255" t="s">
        <v>110</v>
      </c>
      <c r="BD255" t="s">
        <v>1423</v>
      </c>
      <c r="BE255" t="s">
        <v>112</v>
      </c>
      <c r="BF255">
        <v>1</v>
      </c>
      <c r="BG255">
        <v>0</v>
      </c>
      <c r="BH255">
        <v>0</v>
      </c>
      <c r="BI255">
        <v>0</v>
      </c>
      <c r="BJ255">
        <v>0</v>
      </c>
      <c r="BK255">
        <v>0</v>
      </c>
      <c r="BL255">
        <v>0</v>
      </c>
      <c r="BM255">
        <v>0</v>
      </c>
      <c r="BN255">
        <v>0</v>
      </c>
      <c r="BO255">
        <v>0</v>
      </c>
      <c r="BP255" t="s">
        <v>193</v>
      </c>
      <c r="BQ255" t="s">
        <v>113</v>
      </c>
      <c r="BR255" t="s">
        <v>493</v>
      </c>
      <c r="BS255" t="s">
        <v>499</v>
      </c>
      <c r="BT255">
        <v>1</v>
      </c>
      <c r="BU255">
        <v>1</v>
      </c>
      <c r="BV255">
        <v>1</v>
      </c>
      <c r="BW255">
        <v>1</v>
      </c>
      <c r="BX255">
        <v>1</v>
      </c>
      <c r="BY255">
        <v>1</v>
      </c>
      <c r="BZ255">
        <v>1</v>
      </c>
      <c r="CA255">
        <v>0</v>
      </c>
      <c r="CB255" t="s">
        <v>498</v>
      </c>
      <c r="CC255">
        <v>200</v>
      </c>
      <c r="CD255">
        <v>100</v>
      </c>
      <c r="CE255" t="s">
        <v>109</v>
      </c>
      <c r="CF255">
        <v>250</v>
      </c>
      <c r="CG255">
        <v>96.153846153846104</v>
      </c>
      <c r="CH255" t="s">
        <v>109</v>
      </c>
      <c r="CI255">
        <v>280</v>
      </c>
      <c r="CJ255">
        <v>121.739130434782</v>
      </c>
      <c r="CK255" t="s">
        <v>109</v>
      </c>
      <c r="CL255">
        <v>250</v>
      </c>
      <c r="CM255">
        <v>86.2068965517241</v>
      </c>
      <c r="CN255" t="s">
        <v>109</v>
      </c>
      <c r="CO255">
        <v>400</v>
      </c>
      <c r="CP255">
        <v>166.666666666666</v>
      </c>
      <c r="CQ255" t="s">
        <v>114</v>
      </c>
      <c r="CR255">
        <v>500</v>
      </c>
      <c r="CS255">
        <v>208.333333333333</v>
      </c>
      <c r="CT255" t="s">
        <v>114</v>
      </c>
      <c r="CU255" t="s">
        <v>612</v>
      </c>
      <c r="CV255" t="s">
        <v>109</v>
      </c>
      <c r="CW255">
        <v>700</v>
      </c>
      <c r="CX255" t="s">
        <v>193</v>
      </c>
      <c r="CY255" t="s">
        <v>193</v>
      </c>
      <c r="CZ255" t="s">
        <v>193</v>
      </c>
      <c r="DA255" t="s">
        <v>193</v>
      </c>
      <c r="DB255" t="s">
        <v>193</v>
      </c>
      <c r="DC255" t="s">
        <v>193</v>
      </c>
      <c r="DD255" t="s">
        <v>156</v>
      </c>
      <c r="DE255">
        <v>700</v>
      </c>
      <c r="DF255" t="s">
        <v>109</v>
      </c>
      <c r="DG255" t="s">
        <v>114</v>
      </c>
      <c r="DH255" t="s">
        <v>193</v>
      </c>
      <c r="DI255" t="s">
        <v>193</v>
      </c>
      <c r="DJ255" t="s">
        <v>193</v>
      </c>
      <c r="DK255" t="s">
        <v>193</v>
      </c>
      <c r="DL255" t="s">
        <v>193</v>
      </c>
      <c r="DM255" t="s">
        <v>193</v>
      </c>
      <c r="DN255" t="s">
        <v>193</v>
      </c>
      <c r="DO255" t="s">
        <v>193</v>
      </c>
      <c r="DP255" t="s">
        <v>193</v>
      </c>
      <c r="DQ255" t="s">
        <v>193</v>
      </c>
      <c r="DR255" t="s">
        <v>193</v>
      </c>
      <c r="DS255" t="s">
        <v>193</v>
      </c>
      <c r="DT255" t="s">
        <v>193</v>
      </c>
      <c r="DU255" t="s">
        <v>193</v>
      </c>
      <c r="DV255" t="s">
        <v>193</v>
      </c>
      <c r="DW255" t="s">
        <v>193</v>
      </c>
      <c r="DX255" t="s">
        <v>193</v>
      </c>
      <c r="DY255" t="s">
        <v>193</v>
      </c>
      <c r="DZ255" t="s">
        <v>193</v>
      </c>
      <c r="EA255" t="s">
        <v>193</v>
      </c>
      <c r="EB255" t="s">
        <v>193</v>
      </c>
      <c r="EC255" t="s">
        <v>193</v>
      </c>
      <c r="ED255" t="s">
        <v>193</v>
      </c>
      <c r="EE255" t="s">
        <v>193</v>
      </c>
      <c r="EF255" t="s">
        <v>193</v>
      </c>
      <c r="EG255" t="s">
        <v>109</v>
      </c>
      <c r="EH255" t="s">
        <v>109</v>
      </c>
      <c r="EI255" t="s">
        <v>109</v>
      </c>
      <c r="EJ255" t="s">
        <v>500</v>
      </c>
      <c r="EK255" t="s">
        <v>789</v>
      </c>
      <c r="EL255" t="s">
        <v>219</v>
      </c>
      <c r="EM255" t="s">
        <v>789</v>
      </c>
      <c r="EN255" t="s">
        <v>193</v>
      </c>
      <c r="EO255" t="s">
        <v>193</v>
      </c>
      <c r="EP255" t="s">
        <v>193</v>
      </c>
      <c r="EQ255" t="s">
        <v>193</v>
      </c>
      <c r="ER255" t="s">
        <v>193</v>
      </c>
      <c r="ES255" t="s">
        <v>193</v>
      </c>
      <c r="ET255" t="s">
        <v>193</v>
      </c>
      <c r="EU255" t="s">
        <v>193</v>
      </c>
      <c r="EV255" t="s">
        <v>193</v>
      </c>
      <c r="EW255" t="s">
        <v>193</v>
      </c>
      <c r="EX255" t="s">
        <v>193</v>
      </c>
      <c r="EY255" t="s">
        <v>193</v>
      </c>
      <c r="EZ255" t="s">
        <v>193</v>
      </c>
      <c r="FA255" t="s">
        <v>193</v>
      </c>
      <c r="FB255" t="s">
        <v>193</v>
      </c>
      <c r="FC255" t="s">
        <v>193</v>
      </c>
      <c r="FD255" t="s">
        <v>193</v>
      </c>
      <c r="FE255" t="s">
        <v>193</v>
      </c>
      <c r="FF255" t="s">
        <v>193</v>
      </c>
      <c r="FG255" t="s">
        <v>193</v>
      </c>
      <c r="FH255" t="s">
        <v>193</v>
      </c>
      <c r="FI255" t="s">
        <v>193</v>
      </c>
      <c r="FJ255" t="s">
        <v>193</v>
      </c>
      <c r="FK255" t="s">
        <v>193</v>
      </c>
      <c r="FL255" t="s">
        <v>193</v>
      </c>
      <c r="FM255" t="s">
        <v>193</v>
      </c>
      <c r="FN255" t="s">
        <v>193</v>
      </c>
      <c r="FO255" t="s">
        <v>193</v>
      </c>
      <c r="FP255" t="s">
        <v>193</v>
      </c>
      <c r="FQ255" t="s">
        <v>193</v>
      </c>
      <c r="FR255" t="s">
        <v>193</v>
      </c>
      <c r="FS255" t="s">
        <v>193</v>
      </c>
      <c r="FT255" t="s">
        <v>193</v>
      </c>
      <c r="FU255" t="s">
        <v>193</v>
      </c>
      <c r="FV255" t="s">
        <v>193</v>
      </c>
      <c r="FW255" t="s">
        <v>193</v>
      </c>
      <c r="FX255" t="s">
        <v>193</v>
      </c>
      <c r="FY255" t="s">
        <v>193</v>
      </c>
      <c r="FZ255" t="s">
        <v>193</v>
      </c>
      <c r="GA255" t="s">
        <v>193</v>
      </c>
      <c r="GB255" t="s">
        <v>193</v>
      </c>
      <c r="GC255" t="s">
        <v>193</v>
      </c>
      <c r="GD255" t="s">
        <v>193</v>
      </c>
      <c r="GE255" t="s">
        <v>193</v>
      </c>
      <c r="GF255" t="s">
        <v>193</v>
      </c>
      <c r="GG255" t="s">
        <v>193</v>
      </c>
      <c r="GH255" t="s">
        <v>193</v>
      </c>
      <c r="GI255" t="s">
        <v>193</v>
      </c>
      <c r="GJ255" t="s">
        <v>193</v>
      </c>
      <c r="GK255" t="s">
        <v>193</v>
      </c>
      <c r="GL255" t="s">
        <v>193</v>
      </c>
      <c r="GM255" t="s">
        <v>193</v>
      </c>
      <c r="GN255" t="s">
        <v>193</v>
      </c>
      <c r="GO255" t="s">
        <v>193</v>
      </c>
      <c r="GP255" t="s">
        <v>193</v>
      </c>
      <c r="GQ255" t="s">
        <v>193</v>
      </c>
      <c r="GR255" t="s">
        <v>193</v>
      </c>
      <c r="GS255" t="s">
        <v>193</v>
      </c>
      <c r="GT255" t="s">
        <v>193</v>
      </c>
      <c r="GU255" t="s">
        <v>193</v>
      </c>
      <c r="GV255" t="s">
        <v>193</v>
      </c>
      <c r="GW255" t="s">
        <v>193</v>
      </c>
      <c r="GX255" t="s">
        <v>193</v>
      </c>
      <c r="GY255" t="s">
        <v>193</v>
      </c>
      <c r="GZ255" t="s">
        <v>193</v>
      </c>
      <c r="HA255" t="s">
        <v>193</v>
      </c>
      <c r="HB255" t="s">
        <v>193</v>
      </c>
      <c r="HC255" t="s">
        <v>193</v>
      </c>
      <c r="HD255" t="s">
        <v>193</v>
      </c>
      <c r="HE255" t="s">
        <v>193</v>
      </c>
      <c r="HF255" t="s">
        <v>193</v>
      </c>
      <c r="HG255" t="s">
        <v>193</v>
      </c>
      <c r="HH255" t="s">
        <v>193</v>
      </c>
      <c r="HI255" t="s">
        <v>193</v>
      </c>
      <c r="HJ255" t="s">
        <v>193</v>
      </c>
      <c r="HK255" t="s">
        <v>193</v>
      </c>
      <c r="HL255" t="s">
        <v>193</v>
      </c>
      <c r="HM255" t="s">
        <v>193</v>
      </c>
      <c r="HN255" t="s">
        <v>193</v>
      </c>
      <c r="HO255" t="s">
        <v>193</v>
      </c>
      <c r="HP255" t="s">
        <v>193</v>
      </c>
      <c r="HQ255" t="s">
        <v>193</v>
      </c>
      <c r="HR255" t="s">
        <v>193</v>
      </c>
      <c r="HS255" t="s">
        <v>193</v>
      </c>
      <c r="HT255" t="s">
        <v>193</v>
      </c>
      <c r="HU255" t="s">
        <v>193</v>
      </c>
      <c r="HV255" t="s">
        <v>193</v>
      </c>
      <c r="HW255" t="s">
        <v>193</v>
      </c>
      <c r="HX255" t="s">
        <v>193</v>
      </c>
      <c r="HY255" t="s">
        <v>193</v>
      </c>
      <c r="HZ255" t="s">
        <v>193</v>
      </c>
      <c r="IA255" t="s">
        <v>193</v>
      </c>
      <c r="IB255" t="s">
        <v>193</v>
      </c>
      <c r="IC255" t="s">
        <v>193</v>
      </c>
      <c r="ID255" t="s">
        <v>193</v>
      </c>
      <c r="IE255" t="s">
        <v>193</v>
      </c>
      <c r="IF255" t="s">
        <v>193</v>
      </c>
      <c r="IG255" t="s">
        <v>193</v>
      </c>
      <c r="IH255" t="s">
        <v>193</v>
      </c>
      <c r="II255" t="s">
        <v>193</v>
      </c>
      <c r="IJ255" t="s">
        <v>193</v>
      </c>
      <c r="IK255" t="s">
        <v>193</v>
      </c>
      <c r="IL255" t="s">
        <v>193</v>
      </c>
      <c r="IM255" t="s">
        <v>193</v>
      </c>
      <c r="IN255" t="s">
        <v>193</v>
      </c>
      <c r="IO255" t="s">
        <v>193</v>
      </c>
      <c r="IP255" t="s">
        <v>193</v>
      </c>
      <c r="IQ255" t="s">
        <v>193</v>
      </c>
      <c r="IR255" t="s">
        <v>193</v>
      </c>
      <c r="IS255" t="s">
        <v>193</v>
      </c>
      <c r="IT255" t="s">
        <v>193</v>
      </c>
      <c r="IU255" t="s">
        <v>193</v>
      </c>
      <c r="IV255" t="s">
        <v>193</v>
      </c>
      <c r="IW255" t="s">
        <v>193</v>
      </c>
      <c r="IX255" t="s">
        <v>193</v>
      </c>
      <c r="IY255" t="s">
        <v>193</v>
      </c>
      <c r="IZ255" t="s">
        <v>193</v>
      </c>
      <c r="JA255" t="s">
        <v>193</v>
      </c>
      <c r="JB255" t="s">
        <v>193</v>
      </c>
      <c r="JC255" t="s">
        <v>193</v>
      </c>
      <c r="JD255" t="s">
        <v>193</v>
      </c>
      <c r="JE255" t="s">
        <v>193</v>
      </c>
      <c r="JF255" t="s">
        <v>193</v>
      </c>
      <c r="JG255" t="s">
        <v>193</v>
      </c>
      <c r="JH255" t="s">
        <v>193</v>
      </c>
      <c r="JI255" t="s">
        <v>193</v>
      </c>
      <c r="JJ255" t="s">
        <v>193</v>
      </c>
      <c r="JK255" t="s">
        <v>193</v>
      </c>
      <c r="JL255" t="s">
        <v>193</v>
      </c>
      <c r="JM255" t="s">
        <v>193</v>
      </c>
      <c r="JN255" t="s">
        <v>193</v>
      </c>
      <c r="JO255" t="s">
        <v>193</v>
      </c>
      <c r="JP255" t="s">
        <v>193</v>
      </c>
      <c r="JQ255" t="s">
        <v>193</v>
      </c>
      <c r="JR255" t="s">
        <v>114</v>
      </c>
      <c r="JS255" t="s">
        <v>193</v>
      </c>
      <c r="JT255" t="s">
        <v>193</v>
      </c>
      <c r="JU255" t="s">
        <v>193</v>
      </c>
      <c r="JV255" t="s">
        <v>193</v>
      </c>
      <c r="JW255" t="s">
        <v>193</v>
      </c>
      <c r="JX255" t="s">
        <v>193</v>
      </c>
      <c r="JY255" t="s">
        <v>193</v>
      </c>
      <c r="JZ255" t="s">
        <v>193</v>
      </c>
      <c r="KA255" t="s">
        <v>3458</v>
      </c>
      <c r="KB255">
        <v>0</v>
      </c>
      <c r="KC255">
        <v>0</v>
      </c>
      <c r="KD255">
        <v>1</v>
      </c>
      <c r="KE255">
        <v>0</v>
      </c>
      <c r="KF255">
        <v>0</v>
      </c>
      <c r="KG255">
        <v>0</v>
      </c>
      <c r="KH255">
        <v>0</v>
      </c>
      <c r="KI255">
        <v>0</v>
      </c>
      <c r="KJ255" t="s">
        <v>193</v>
      </c>
      <c r="KK255" t="s">
        <v>109</v>
      </c>
      <c r="KL255" t="s">
        <v>193</v>
      </c>
      <c r="KM255" t="s">
        <v>111</v>
      </c>
      <c r="KN255">
        <v>1</v>
      </c>
      <c r="KO255">
        <v>0</v>
      </c>
      <c r="KP255">
        <v>0</v>
      </c>
      <c r="KQ255">
        <v>0</v>
      </c>
      <c r="KR255">
        <v>0</v>
      </c>
      <c r="KS255">
        <v>0</v>
      </c>
      <c r="KT255">
        <v>0</v>
      </c>
      <c r="KU255" t="s">
        <v>193</v>
      </c>
      <c r="KV255" t="s">
        <v>193</v>
      </c>
      <c r="KW255" t="s">
        <v>193</v>
      </c>
      <c r="KX255" t="s">
        <v>193</v>
      </c>
      <c r="KY255" t="s">
        <v>193</v>
      </c>
      <c r="KZ255" t="s">
        <v>193</v>
      </c>
      <c r="LA255" t="s">
        <v>193</v>
      </c>
      <c r="LB255" t="s">
        <v>193</v>
      </c>
      <c r="LC255" t="s">
        <v>193</v>
      </c>
      <c r="LD255" t="s">
        <v>193</v>
      </c>
      <c r="LE255" t="s">
        <v>193</v>
      </c>
      <c r="LF255" t="s">
        <v>193</v>
      </c>
      <c r="LG255" t="s">
        <v>193</v>
      </c>
      <c r="LH255" t="s">
        <v>193</v>
      </c>
      <c r="LI255" t="s">
        <v>193</v>
      </c>
      <c r="LJ255" t="s">
        <v>193</v>
      </c>
      <c r="LK255" t="s">
        <v>193</v>
      </c>
      <c r="LL255" t="s">
        <v>193</v>
      </c>
      <c r="LM255" t="s">
        <v>193</v>
      </c>
      <c r="LN255" t="s">
        <v>193</v>
      </c>
      <c r="LO255" t="s">
        <v>193</v>
      </c>
      <c r="LP255" t="s">
        <v>193</v>
      </c>
      <c r="LQ255" t="s">
        <v>193</v>
      </c>
      <c r="LR255" t="s">
        <v>193</v>
      </c>
      <c r="LS255" t="s">
        <v>193</v>
      </c>
      <c r="LT255" t="s">
        <v>193</v>
      </c>
      <c r="LU255" t="s">
        <v>193</v>
      </c>
      <c r="LV255" t="s">
        <v>193</v>
      </c>
      <c r="LW255" t="s">
        <v>193</v>
      </c>
      <c r="LX255" t="s">
        <v>193</v>
      </c>
      <c r="LY255" t="s">
        <v>193</v>
      </c>
      <c r="LZ255" t="s">
        <v>193</v>
      </c>
      <c r="MA255" t="s">
        <v>193</v>
      </c>
      <c r="MB255" t="s">
        <v>193</v>
      </c>
      <c r="MC255" t="s">
        <v>193</v>
      </c>
      <c r="MD255" t="s">
        <v>193</v>
      </c>
      <c r="ME255" t="s">
        <v>193</v>
      </c>
      <c r="MF255" t="s">
        <v>193</v>
      </c>
      <c r="MG255" t="s">
        <v>193</v>
      </c>
      <c r="MH255" t="s">
        <v>193</v>
      </c>
      <c r="MI255" t="s">
        <v>193</v>
      </c>
      <c r="MJ255" t="s">
        <v>193</v>
      </c>
      <c r="MK255" t="s">
        <v>193</v>
      </c>
      <c r="ML255" t="s">
        <v>193</v>
      </c>
      <c r="MM255" t="s">
        <v>193</v>
      </c>
      <c r="MN255" t="s">
        <v>193</v>
      </c>
      <c r="MO255" t="s">
        <v>193</v>
      </c>
      <c r="MP255" t="s">
        <v>193</v>
      </c>
      <c r="MQ255" t="s">
        <v>193</v>
      </c>
      <c r="MR255" t="s">
        <v>193</v>
      </c>
      <c r="MS255" t="s">
        <v>193</v>
      </c>
      <c r="MT255" t="s">
        <v>193</v>
      </c>
      <c r="MU255" t="s">
        <v>193</v>
      </c>
      <c r="MV255" t="s">
        <v>193</v>
      </c>
      <c r="MW255" t="s">
        <v>193</v>
      </c>
      <c r="MX255" t="s">
        <v>193</v>
      </c>
      <c r="MY255" t="s">
        <v>193</v>
      </c>
      <c r="MZ255" t="s">
        <v>193</v>
      </c>
      <c r="NA255" t="s">
        <v>193</v>
      </c>
      <c r="NB255" t="s">
        <v>193</v>
      </c>
      <c r="NC255">
        <v>197024546</v>
      </c>
      <c r="ND255" t="s">
        <v>3776</v>
      </c>
      <c r="NE255" t="s">
        <v>4690</v>
      </c>
      <c r="NF255" t="s">
        <v>193</v>
      </c>
      <c r="NG255" t="s">
        <v>699</v>
      </c>
      <c r="NH255" t="s">
        <v>700</v>
      </c>
      <c r="NI255" t="s">
        <v>611</v>
      </c>
      <c r="NJ255" t="s">
        <v>193</v>
      </c>
      <c r="NK255">
        <v>219</v>
      </c>
    </row>
    <row r="256" spans="1:375" x14ac:dyDescent="0.35">
      <c r="A256" t="s">
        <v>4693</v>
      </c>
      <c r="B256" t="s">
        <v>4694</v>
      </c>
      <c r="C256" t="s">
        <v>3571</v>
      </c>
      <c r="D256" t="s">
        <v>3870</v>
      </c>
      <c r="E256" t="s">
        <v>193</v>
      </c>
      <c r="F256" t="s">
        <v>193</v>
      </c>
      <c r="G256">
        <v>0</v>
      </c>
      <c r="H256" t="s">
        <v>3571</v>
      </c>
      <c r="I256" t="s">
        <v>617</v>
      </c>
      <c r="J256" t="s">
        <v>193</v>
      </c>
      <c r="K256" t="s">
        <v>618</v>
      </c>
      <c r="L256" t="s">
        <v>617</v>
      </c>
      <c r="M256" t="s">
        <v>617</v>
      </c>
      <c r="N256" t="s">
        <v>625</v>
      </c>
      <c r="O256" t="s">
        <v>193</v>
      </c>
      <c r="P256" t="s">
        <v>659</v>
      </c>
      <c r="Q256" t="s">
        <v>625</v>
      </c>
      <c r="R256" t="s">
        <v>625</v>
      </c>
      <c r="S256" t="s">
        <v>500</v>
      </c>
      <c r="T256" t="s">
        <v>219</v>
      </c>
      <c r="U256" t="s">
        <v>209</v>
      </c>
      <c r="V256" t="s">
        <v>219</v>
      </c>
      <c r="W256" t="s">
        <v>231</v>
      </c>
      <c r="X256" t="s">
        <v>230</v>
      </c>
      <c r="Y256" t="s">
        <v>231</v>
      </c>
      <c r="Z256" t="s">
        <v>3760</v>
      </c>
      <c r="AA256" t="s">
        <v>193</v>
      </c>
      <c r="AB256" t="s">
        <v>706</v>
      </c>
      <c r="AC256" t="s">
        <v>3760</v>
      </c>
      <c r="AD256" t="s">
        <v>3760</v>
      </c>
      <c r="AE256" t="s">
        <v>630</v>
      </c>
      <c r="AF256" t="s">
        <v>193</v>
      </c>
      <c r="AG256" t="s">
        <v>631</v>
      </c>
      <c r="AH256" t="s">
        <v>630</v>
      </c>
      <c r="AI256" t="s">
        <v>630</v>
      </c>
      <c r="AJ256" t="s">
        <v>536</v>
      </c>
      <c r="AK256" t="s">
        <v>490</v>
      </c>
      <c r="AL256" t="s">
        <v>109</v>
      </c>
      <c r="AM256" t="s">
        <v>193</v>
      </c>
      <c r="AN256" t="s">
        <v>109</v>
      </c>
      <c r="AO256" t="s">
        <v>193</v>
      </c>
      <c r="AP256" t="s">
        <v>491</v>
      </c>
      <c r="AQ256" t="s">
        <v>193</v>
      </c>
      <c r="AR256" t="s">
        <v>193</v>
      </c>
      <c r="AS256" t="s">
        <v>514</v>
      </c>
      <c r="AT256" t="s">
        <v>193</v>
      </c>
      <c r="AU256" t="s">
        <v>4418</v>
      </c>
      <c r="AV256">
        <v>0</v>
      </c>
      <c r="AW256">
        <v>1</v>
      </c>
      <c r="AX256">
        <v>1</v>
      </c>
      <c r="AY256">
        <v>0</v>
      </c>
      <c r="AZ256">
        <v>0</v>
      </c>
      <c r="BA256">
        <v>0</v>
      </c>
      <c r="BB256">
        <v>0</v>
      </c>
      <c r="BC256" t="s">
        <v>130</v>
      </c>
      <c r="BD256" t="s">
        <v>701</v>
      </c>
      <c r="BE256" t="s">
        <v>112</v>
      </c>
      <c r="BF256">
        <v>1</v>
      </c>
      <c r="BG256">
        <v>0</v>
      </c>
      <c r="BH256">
        <v>0</v>
      </c>
      <c r="BI256">
        <v>0</v>
      </c>
      <c r="BJ256">
        <v>0</v>
      </c>
      <c r="BK256">
        <v>0</v>
      </c>
      <c r="BL256">
        <v>0</v>
      </c>
      <c r="BM256">
        <v>0</v>
      </c>
      <c r="BN256">
        <v>0</v>
      </c>
      <c r="BO256">
        <v>0</v>
      </c>
      <c r="BP256" t="s">
        <v>193</v>
      </c>
      <c r="BQ256" t="s">
        <v>128</v>
      </c>
      <c r="BR256" t="s">
        <v>501</v>
      </c>
      <c r="BS256" t="s">
        <v>193</v>
      </c>
      <c r="BT256" t="s">
        <v>193</v>
      </c>
      <c r="BU256" t="s">
        <v>193</v>
      </c>
      <c r="BV256" t="s">
        <v>193</v>
      </c>
      <c r="BW256" t="s">
        <v>193</v>
      </c>
      <c r="BX256" t="s">
        <v>193</v>
      </c>
      <c r="BY256" t="s">
        <v>193</v>
      </c>
      <c r="BZ256" t="s">
        <v>193</v>
      </c>
      <c r="CA256" t="s">
        <v>193</v>
      </c>
      <c r="CB256" t="s">
        <v>193</v>
      </c>
      <c r="CC256" t="s">
        <v>193</v>
      </c>
      <c r="CD256" t="s">
        <v>193</v>
      </c>
      <c r="CE256" t="s">
        <v>193</v>
      </c>
      <c r="CF256" t="s">
        <v>193</v>
      </c>
      <c r="CG256" t="s">
        <v>193</v>
      </c>
      <c r="CH256" t="s">
        <v>193</v>
      </c>
      <c r="CI256" t="s">
        <v>193</v>
      </c>
      <c r="CJ256" t="s">
        <v>193</v>
      </c>
      <c r="CK256" t="s">
        <v>193</v>
      </c>
      <c r="CL256" t="s">
        <v>193</v>
      </c>
      <c r="CM256" t="s">
        <v>193</v>
      </c>
      <c r="CN256" t="s">
        <v>193</v>
      </c>
      <c r="CO256" t="s">
        <v>193</v>
      </c>
      <c r="CP256" t="s">
        <v>193</v>
      </c>
      <c r="CQ256" t="s">
        <v>193</v>
      </c>
      <c r="CR256" t="s">
        <v>193</v>
      </c>
      <c r="CS256" t="s">
        <v>193</v>
      </c>
      <c r="CT256" t="s">
        <v>193</v>
      </c>
      <c r="CU256" t="s">
        <v>193</v>
      </c>
      <c r="CV256" t="s">
        <v>193</v>
      </c>
      <c r="CW256" t="s">
        <v>193</v>
      </c>
      <c r="CX256" t="s">
        <v>193</v>
      </c>
      <c r="CY256" t="s">
        <v>193</v>
      </c>
      <c r="CZ256" t="s">
        <v>193</v>
      </c>
      <c r="DA256" t="s">
        <v>193</v>
      </c>
      <c r="DB256" t="s">
        <v>193</v>
      </c>
      <c r="DC256" t="s">
        <v>193</v>
      </c>
      <c r="DD256" t="s">
        <v>193</v>
      </c>
      <c r="DE256" t="s">
        <v>193</v>
      </c>
      <c r="DF256" t="s">
        <v>193</v>
      </c>
      <c r="DG256" t="s">
        <v>193</v>
      </c>
      <c r="DH256" t="s">
        <v>193</v>
      </c>
      <c r="DI256" t="s">
        <v>193</v>
      </c>
      <c r="DJ256" t="s">
        <v>193</v>
      </c>
      <c r="DK256" t="s">
        <v>193</v>
      </c>
      <c r="DL256" t="s">
        <v>193</v>
      </c>
      <c r="DM256" t="s">
        <v>193</v>
      </c>
      <c r="DN256" t="s">
        <v>193</v>
      </c>
      <c r="DO256" t="s">
        <v>193</v>
      </c>
      <c r="DP256" t="s">
        <v>193</v>
      </c>
      <c r="DQ256" t="s">
        <v>193</v>
      </c>
      <c r="DR256" t="s">
        <v>193</v>
      </c>
      <c r="DS256" t="s">
        <v>193</v>
      </c>
      <c r="DT256" t="s">
        <v>193</v>
      </c>
      <c r="DU256" t="s">
        <v>193</v>
      </c>
      <c r="DV256" t="s">
        <v>193</v>
      </c>
      <c r="DW256" t="s">
        <v>193</v>
      </c>
      <c r="DX256" t="s">
        <v>193</v>
      </c>
      <c r="DY256" t="s">
        <v>193</v>
      </c>
      <c r="DZ256" t="s">
        <v>193</v>
      </c>
      <c r="EA256" t="s">
        <v>193</v>
      </c>
      <c r="EB256" t="s">
        <v>193</v>
      </c>
      <c r="EC256" t="s">
        <v>193</v>
      </c>
      <c r="ED256" t="s">
        <v>193</v>
      </c>
      <c r="EE256" t="s">
        <v>193</v>
      </c>
      <c r="EF256" t="s">
        <v>193</v>
      </c>
      <c r="EG256" t="s">
        <v>193</v>
      </c>
      <c r="EH256" t="s">
        <v>193</v>
      </c>
      <c r="EI256" t="s">
        <v>193</v>
      </c>
      <c r="EJ256" t="s">
        <v>193</v>
      </c>
      <c r="EK256" t="s">
        <v>193</v>
      </c>
      <c r="EL256" t="s">
        <v>193</v>
      </c>
      <c r="EM256" t="s">
        <v>193</v>
      </c>
      <c r="EN256" t="s">
        <v>714</v>
      </c>
      <c r="EO256">
        <v>1</v>
      </c>
      <c r="EP256">
        <v>1</v>
      </c>
      <c r="EQ256">
        <v>1</v>
      </c>
      <c r="ER256">
        <v>1</v>
      </c>
      <c r="ES256">
        <v>1</v>
      </c>
      <c r="ET256">
        <v>0</v>
      </c>
      <c r="EU256">
        <v>1</v>
      </c>
      <c r="EV256">
        <v>1</v>
      </c>
      <c r="EW256">
        <v>0</v>
      </c>
      <c r="EX256" t="s">
        <v>114</v>
      </c>
      <c r="EY256" t="s">
        <v>193</v>
      </c>
      <c r="EZ256" t="s">
        <v>193</v>
      </c>
      <c r="FA256">
        <v>180</v>
      </c>
      <c r="FB256">
        <v>30</v>
      </c>
      <c r="FC256">
        <v>12.5</v>
      </c>
      <c r="FD256">
        <v>12.5</v>
      </c>
      <c r="FE256" t="s">
        <v>114</v>
      </c>
      <c r="FF256">
        <v>15</v>
      </c>
      <c r="FG256" t="s">
        <v>109</v>
      </c>
      <c r="FH256">
        <v>25</v>
      </c>
      <c r="FI256" t="s">
        <v>109</v>
      </c>
      <c r="FJ256" t="s">
        <v>193</v>
      </c>
      <c r="FK256" t="s">
        <v>193</v>
      </c>
      <c r="FL256" t="s">
        <v>193</v>
      </c>
      <c r="FM256" t="s">
        <v>193</v>
      </c>
      <c r="FN256" t="s">
        <v>193</v>
      </c>
      <c r="FO256" t="s">
        <v>193</v>
      </c>
      <c r="FP256" t="s">
        <v>193</v>
      </c>
      <c r="FQ256" t="s">
        <v>193</v>
      </c>
      <c r="FR256" t="s">
        <v>193</v>
      </c>
      <c r="FS256" t="s">
        <v>193</v>
      </c>
      <c r="FT256" t="s">
        <v>193</v>
      </c>
      <c r="FU256" t="s">
        <v>109</v>
      </c>
      <c r="FV256">
        <v>30</v>
      </c>
      <c r="FW256" t="s">
        <v>193</v>
      </c>
      <c r="FX256" t="s">
        <v>193</v>
      </c>
      <c r="FY256">
        <v>30</v>
      </c>
      <c r="FZ256" t="s">
        <v>109</v>
      </c>
      <c r="GA256" t="s">
        <v>114</v>
      </c>
      <c r="GB256" t="s">
        <v>193</v>
      </c>
      <c r="GC256">
        <v>150</v>
      </c>
      <c r="GD256">
        <v>75</v>
      </c>
      <c r="GE256">
        <v>42.5</v>
      </c>
      <c r="GF256" t="s">
        <v>109</v>
      </c>
      <c r="GG256" t="s">
        <v>109</v>
      </c>
      <c r="GH256">
        <v>110</v>
      </c>
      <c r="GI256" t="s">
        <v>193</v>
      </c>
      <c r="GJ256" t="s">
        <v>193</v>
      </c>
      <c r="GK256" t="s">
        <v>193</v>
      </c>
      <c r="GL256" t="s">
        <v>193</v>
      </c>
      <c r="GM256" t="s">
        <v>109</v>
      </c>
      <c r="GN256" t="s">
        <v>109</v>
      </c>
      <c r="GO256" t="s">
        <v>193</v>
      </c>
      <c r="GP256">
        <v>5</v>
      </c>
      <c r="GQ256" t="s">
        <v>193</v>
      </c>
      <c r="GR256" t="s">
        <v>193</v>
      </c>
      <c r="GS256" t="s">
        <v>193</v>
      </c>
      <c r="GT256" t="s">
        <v>193</v>
      </c>
      <c r="GU256" t="s">
        <v>193</v>
      </c>
      <c r="GV256" t="s">
        <v>193</v>
      </c>
      <c r="GW256" t="s">
        <v>109</v>
      </c>
      <c r="GX256" t="s">
        <v>156</v>
      </c>
      <c r="GY256">
        <v>5</v>
      </c>
      <c r="GZ256" t="s">
        <v>114</v>
      </c>
      <c r="HA256" t="s">
        <v>193</v>
      </c>
      <c r="HB256" t="s">
        <v>193</v>
      </c>
      <c r="HC256" t="s">
        <v>193</v>
      </c>
      <c r="HD256" t="s">
        <v>193</v>
      </c>
      <c r="HE256" t="s">
        <v>193</v>
      </c>
      <c r="HF256" t="s">
        <v>193</v>
      </c>
      <c r="HG256" t="s">
        <v>193</v>
      </c>
      <c r="HH256" t="s">
        <v>193</v>
      </c>
      <c r="HI256" t="s">
        <v>193</v>
      </c>
      <c r="HJ256" t="s">
        <v>193</v>
      </c>
      <c r="HK256" t="s">
        <v>193</v>
      </c>
      <c r="HL256" t="s">
        <v>193</v>
      </c>
      <c r="HM256" t="s">
        <v>193</v>
      </c>
      <c r="HN256" t="s">
        <v>193</v>
      </c>
      <c r="HO256" t="s">
        <v>193</v>
      </c>
      <c r="HP256" t="s">
        <v>193</v>
      </c>
      <c r="HQ256" t="s">
        <v>193</v>
      </c>
      <c r="HR256" t="s">
        <v>193</v>
      </c>
      <c r="HS256" t="s">
        <v>193</v>
      </c>
      <c r="HT256" t="s">
        <v>193</v>
      </c>
      <c r="HU256" t="s">
        <v>193</v>
      </c>
      <c r="HV256" t="s">
        <v>193</v>
      </c>
      <c r="HW256" t="s">
        <v>193</v>
      </c>
      <c r="HX256" t="s">
        <v>193</v>
      </c>
      <c r="HY256" t="s">
        <v>193</v>
      </c>
      <c r="HZ256" t="s">
        <v>114</v>
      </c>
      <c r="IA256" t="s">
        <v>114</v>
      </c>
      <c r="IB256" t="s">
        <v>109</v>
      </c>
      <c r="IC256" t="s">
        <v>123</v>
      </c>
      <c r="ID256" t="s">
        <v>785</v>
      </c>
      <c r="IE256" t="s">
        <v>124</v>
      </c>
      <c r="IF256" t="s">
        <v>785</v>
      </c>
      <c r="IG256" t="s">
        <v>109</v>
      </c>
      <c r="IH256">
        <v>600</v>
      </c>
      <c r="II256" t="s">
        <v>193</v>
      </c>
      <c r="IJ256" t="s">
        <v>193</v>
      </c>
      <c r="IK256" t="s">
        <v>193</v>
      </c>
      <c r="IL256" t="s">
        <v>193</v>
      </c>
      <c r="IM256" t="s">
        <v>193</v>
      </c>
      <c r="IN256" t="s">
        <v>193</v>
      </c>
      <c r="IO256" t="s">
        <v>193</v>
      </c>
      <c r="IP256" t="s">
        <v>193</v>
      </c>
      <c r="IQ256" t="s">
        <v>193</v>
      </c>
      <c r="IR256" t="s">
        <v>193</v>
      </c>
      <c r="IS256" t="s">
        <v>193</v>
      </c>
      <c r="IT256" t="s">
        <v>193</v>
      </c>
      <c r="IU256" t="s">
        <v>193</v>
      </c>
      <c r="IV256" t="s">
        <v>193</v>
      </c>
      <c r="IW256" t="s">
        <v>193</v>
      </c>
      <c r="IX256" t="s">
        <v>193</v>
      </c>
      <c r="IY256" t="s">
        <v>193</v>
      </c>
      <c r="IZ256" t="s">
        <v>193</v>
      </c>
      <c r="JA256" t="s">
        <v>193</v>
      </c>
      <c r="JB256" t="s">
        <v>193</v>
      </c>
      <c r="JC256" t="s">
        <v>193</v>
      </c>
      <c r="JD256" t="s">
        <v>193</v>
      </c>
      <c r="JE256" t="s">
        <v>193</v>
      </c>
      <c r="JF256" t="s">
        <v>193</v>
      </c>
      <c r="JG256" t="s">
        <v>193</v>
      </c>
      <c r="JH256" t="s">
        <v>193</v>
      </c>
      <c r="JI256" t="s">
        <v>193</v>
      </c>
      <c r="JJ256" t="s">
        <v>193</v>
      </c>
      <c r="JK256" t="s">
        <v>193</v>
      </c>
      <c r="JL256" t="s">
        <v>193</v>
      </c>
      <c r="JM256" t="s">
        <v>193</v>
      </c>
      <c r="JN256" t="s">
        <v>193</v>
      </c>
      <c r="JO256" t="s">
        <v>193</v>
      </c>
      <c r="JP256" t="s">
        <v>193</v>
      </c>
      <c r="JQ256" t="s">
        <v>193</v>
      </c>
      <c r="JR256" t="s">
        <v>114</v>
      </c>
      <c r="JS256" t="s">
        <v>193</v>
      </c>
      <c r="JT256" t="s">
        <v>193</v>
      </c>
      <c r="JU256" t="s">
        <v>193</v>
      </c>
      <c r="JV256" t="s">
        <v>193</v>
      </c>
      <c r="JW256" t="s">
        <v>193</v>
      </c>
      <c r="JX256" t="s">
        <v>193</v>
      </c>
      <c r="JY256" t="s">
        <v>193</v>
      </c>
      <c r="JZ256" t="s">
        <v>193</v>
      </c>
      <c r="KA256" t="s">
        <v>3436</v>
      </c>
      <c r="KB256">
        <v>1</v>
      </c>
      <c r="KC256">
        <v>0</v>
      </c>
      <c r="KD256">
        <v>0</v>
      </c>
      <c r="KE256">
        <v>0</v>
      </c>
      <c r="KF256">
        <v>0</v>
      </c>
      <c r="KG256">
        <v>0</v>
      </c>
      <c r="KH256">
        <v>0</v>
      </c>
      <c r="KI256">
        <v>0</v>
      </c>
      <c r="KJ256" t="s">
        <v>193</v>
      </c>
      <c r="KK256" t="s">
        <v>114</v>
      </c>
      <c r="KL256" t="s">
        <v>193</v>
      </c>
      <c r="KM256" t="s">
        <v>193</v>
      </c>
      <c r="KN256" t="s">
        <v>193</v>
      </c>
      <c r="KO256" t="s">
        <v>193</v>
      </c>
      <c r="KP256" t="s">
        <v>193</v>
      </c>
      <c r="KQ256" t="s">
        <v>193</v>
      </c>
      <c r="KR256" t="s">
        <v>193</v>
      </c>
      <c r="KS256" t="s">
        <v>193</v>
      </c>
      <c r="KT256" t="s">
        <v>193</v>
      </c>
      <c r="KU256" t="s">
        <v>193</v>
      </c>
      <c r="KV256" t="s">
        <v>193</v>
      </c>
      <c r="KW256" t="s">
        <v>193</v>
      </c>
      <c r="KX256" t="s">
        <v>193</v>
      </c>
      <c r="KY256" t="s">
        <v>193</v>
      </c>
      <c r="KZ256" t="s">
        <v>193</v>
      </c>
      <c r="LA256" t="s">
        <v>193</v>
      </c>
      <c r="LB256" t="s">
        <v>193</v>
      </c>
      <c r="LC256" t="s">
        <v>193</v>
      </c>
      <c r="LD256" t="s">
        <v>193</v>
      </c>
      <c r="LE256" t="s">
        <v>193</v>
      </c>
      <c r="LF256" t="s">
        <v>193</v>
      </c>
      <c r="LG256" t="s">
        <v>193</v>
      </c>
      <c r="LH256" t="s">
        <v>193</v>
      </c>
      <c r="LI256" t="s">
        <v>193</v>
      </c>
      <c r="LJ256" t="s">
        <v>193</v>
      </c>
      <c r="LK256" t="s">
        <v>193</v>
      </c>
      <c r="LL256" t="s">
        <v>193</v>
      </c>
      <c r="LM256" t="s">
        <v>193</v>
      </c>
      <c r="LN256" t="s">
        <v>193</v>
      </c>
      <c r="LO256" t="s">
        <v>193</v>
      </c>
      <c r="LP256" t="s">
        <v>193</v>
      </c>
      <c r="LQ256" t="s">
        <v>193</v>
      </c>
      <c r="LR256" t="s">
        <v>193</v>
      </c>
      <c r="LS256" t="s">
        <v>193</v>
      </c>
      <c r="LT256" t="s">
        <v>193</v>
      </c>
      <c r="LU256" t="s">
        <v>193</v>
      </c>
      <c r="LV256" t="s">
        <v>193</v>
      </c>
      <c r="LW256" t="s">
        <v>193</v>
      </c>
      <c r="LX256" t="s">
        <v>193</v>
      </c>
      <c r="LY256" t="s">
        <v>193</v>
      </c>
      <c r="LZ256" t="s">
        <v>193</v>
      </c>
      <c r="MA256" t="s">
        <v>193</v>
      </c>
      <c r="MB256" t="s">
        <v>193</v>
      </c>
      <c r="MC256" t="s">
        <v>193</v>
      </c>
      <c r="MD256" t="s">
        <v>193</v>
      </c>
      <c r="ME256" t="s">
        <v>193</v>
      </c>
      <c r="MF256" t="s">
        <v>193</v>
      </c>
      <c r="MG256" t="s">
        <v>193</v>
      </c>
      <c r="MH256" t="s">
        <v>193</v>
      </c>
      <c r="MI256" t="s">
        <v>193</v>
      </c>
      <c r="MJ256" t="s">
        <v>193</v>
      </c>
      <c r="MK256" t="s">
        <v>193</v>
      </c>
      <c r="ML256" t="s">
        <v>193</v>
      </c>
      <c r="MM256" t="s">
        <v>193</v>
      </c>
      <c r="MN256" t="s">
        <v>193</v>
      </c>
      <c r="MO256" t="s">
        <v>193</v>
      </c>
      <c r="MP256" t="s">
        <v>193</v>
      </c>
      <c r="MQ256" t="s">
        <v>193</v>
      </c>
      <c r="MR256" t="s">
        <v>193</v>
      </c>
      <c r="MS256" t="s">
        <v>193</v>
      </c>
      <c r="MT256" t="s">
        <v>193</v>
      </c>
      <c r="MU256" t="s">
        <v>193</v>
      </c>
      <c r="MV256" t="s">
        <v>193</v>
      </c>
      <c r="MW256" t="s">
        <v>193</v>
      </c>
      <c r="MX256" t="s">
        <v>193</v>
      </c>
      <c r="MY256" t="s">
        <v>193</v>
      </c>
      <c r="MZ256" t="s">
        <v>193</v>
      </c>
      <c r="NA256" t="s">
        <v>193</v>
      </c>
      <c r="NB256" t="s">
        <v>193</v>
      </c>
      <c r="NC256">
        <v>197024551</v>
      </c>
      <c r="ND256" t="s">
        <v>3777</v>
      </c>
      <c r="NE256" t="s">
        <v>4695</v>
      </c>
      <c r="NF256" t="s">
        <v>193</v>
      </c>
      <c r="NG256" t="s">
        <v>699</v>
      </c>
      <c r="NH256" t="s">
        <v>700</v>
      </c>
      <c r="NI256" t="s">
        <v>611</v>
      </c>
      <c r="NJ256" t="s">
        <v>193</v>
      </c>
      <c r="NK256">
        <v>220</v>
      </c>
    </row>
    <row r="257" spans="1:375" x14ac:dyDescent="0.35">
      <c r="A257" t="s">
        <v>4696</v>
      </c>
      <c r="B257" t="s">
        <v>4697</v>
      </c>
      <c r="C257" t="s">
        <v>3571</v>
      </c>
      <c r="D257" t="s">
        <v>3870</v>
      </c>
      <c r="E257" t="s">
        <v>193</v>
      </c>
      <c r="F257" t="s">
        <v>193</v>
      </c>
      <c r="G257">
        <v>0</v>
      </c>
      <c r="H257" t="s">
        <v>3571</v>
      </c>
      <c r="I257" t="s">
        <v>617</v>
      </c>
      <c r="J257" t="s">
        <v>193</v>
      </c>
      <c r="K257" t="s">
        <v>618</v>
      </c>
      <c r="L257" t="s">
        <v>617</v>
      </c>
      <c r="M257" t="s">
        <v>617</v>
      </c>
      <c r="N257" t="s">
        <v>624</v>
      </c>
      <c r="O257" t="s">
        <v>193</v>
      </c>
      <c r="P257" t="s">
        <v>662</v>
      </c>
      <c r="Q257" t="s">
        <v>624</v>
      </c>
      <c r="R257" t="s">
        <v>624</v>
      </c>
      <c r="S257" t="s">
        <v>500</v>
      </c>
      <c r="T257" t="s">
        <v>219</v>
      </c>
      <c r="U257" t="s">
        <v>209</v>
      </c>
      <c r="V257" t="s">
        <v>219</v>
      </c>
      <c r="W257" t="s">
        <v>231</v>
      </c>
      <c r="X257" t="s">
        <v>230</v>
      </c>
      <c r="Y257" t="s">
        <v>231</v>
      </c>
      <c r="Z257" t="s">
        <v>3760</v>
      </c>
      <c r="AA257" t="s">
        <v>193</v>
      </c>
      <c r="AB257" t="s">
        <v>706</v>
      </c>
      <c r="AC257" t="s">
        <v>3760</v>
      </c>
      <c r="AD257" t="s">
        <v>3760</v>
      </c>
      <c r="AE257" t="s">
        <v>630</v>
      </c>
      <c r="AF257" t="s">
        <v>193</v>
      </c>
      <c r="AG257" t="s">
        <v>631</v>
      </c>
      <c r="AH257" t="s">
        <v>630</v>
      </c>
      <c r="AI257" t="s">
        <v>630</v>
      </c>
      <c r="AJ257" t="s">
        <v>536</v>
      </c>
      <c r="AK257" t="s">
        <v>490</v>
      </c>
      <c r="AL257" t="s">
        <v>109</v>
      </c>
      <c r="AM257" t="s">
        <v>193</v>
      </c>
      <c r="AN257" t="s">
        <v>109</v>
      </c>
      <c r="AO257" t="s">
        <v>193</v>
      </c>
      <c r="AP257" t="s">
        <v>491</v>
      </c>
      <c r="AQ257" t="s">
        <v>193</v>
      </c>
      <c r="AR257" t="s">
        <v>193</v>
      </c>
      <c r="AS257" t="s">
        <v>496</v>
      </c>
      <c r="AT257" t="s">
        <v>193</v>
      </c>
      <c r="AU257" t="s">
        <v>111</v>
      </c>
      <c r="AV257">
        <v>1</v>
      </c>
      <c r="AW257">
        <v>0</v>
      </c>
      <c r="AX257">
        <v>0</v>
      </c>
      <c r="AY257">
        <v>0</v>
      </c>
      <c r="AZ257">
        <v>0</v>
      </c>
      <c r="BA257">
        <v>0</v>
      </c>
      <c r="BB257">
        <v>0</v>
      </c>
      <c r="BC257" t="s">
        <v>110</v>
      </c>
      <c r="BD257" t="s">
        <v>1423</v>
      </c>
      <c r="BE257" t="s">
        <v>112</v>
      </c>
      <c r="BF257">
        <v>1</v>
      </c>
      <c r="BG257">
        <v>0</v>
      </c>
      <c r="BH257">
        <v>0</v>
      </c>
      <c r="BI257">
        <v>0</v>
      </c>
      <c r="BJ257">
        <v>0</v>
      </c>
      <c r="BK257">
        <v>0</v>
      </c>
      <c r="BL257">
        <v>0</v>
      </c>
      <c r="BM257">
        <v>0</v>
      </c>
      <c r="BN257">
        <v>0</v>
      </c>
      <c r="BO257">
        <v>0</v>
      </c>
      <c r="BP257" t="s">
        <v>193</v>
      </c>
      <c r="BQ257" t="s">
        <v>113</v>
      </c>
      <c r="BR257" t="s">
        <v>493</v>
      </c>
      <c r="BS257" t="s">
        <v>499</v>
      </c>
      <c r="BT257">
        <v>1</v>
      </c>
      <c r="BU257">
        <v>1</v>
      </c>
      <c r="BV257">
        <v>1</v>
      </c>
      <c r="BW257">
        <v>1</v>
      </c>
      <c r="BX257">
        <v>1</v>
      </c>
      <c r="BY257">
        <v>1</v>
      </c>
      <c r="BZ257">
        <v>1</v>
      </c>
      <c r="CA257">
        <v>0</v>
      </c>
      <c r="CB257" t="s">
        <v>498</v>
      </c>
      <c r="CC257">
        <v>200</v>
      </c>
      <c r="CD257">
        <v>100</v>
      </c>
      <c r="CE257" t="s">
        <v>109</v>
      </c>
      <c r="CF257">
        <v>250</v>
      </c>
      <c r="CG257">
        <v>96.153846153846104</v>
      </c>
      <c r="CH257" t="s">
        <v>109</v>
      </c>
      <c r="CI257">
        <v>280</v>
      </c>
      <c r="CJ257">
        <v>121.739130434782</v>
      </c>
      <c r="CK257" t="s">
        <v>109</v>
      </c>
      <c r="CL257">
        <v>260</v>
      </c>
      <c r="CM257">
        <v>89.655172413793096</v>
      </c>
      <c r="CN257" t="s">
        <v>109</v>
      </c>
      <c r="CO257">
        <v>400</v>
      </c>
      <c r="CP257">
        <v>166.666666666666</v>
      </c>
      <c r="CQ257" t="s">
        <v>114</v>
      </c>
      <c r="CR257">
        <v>500</v>
      </c>
      <c r="CS257">
        <v>208.333333333333</v>
      </c>
      <c r="CT257" t="s">
        <v>114</v>
      </c>
      <c r="CU257" t="s">
        <v>612</v>
      </c>
      <c r="CV257" t="s">
        <v>109</v>
      </c>
      <c r="CW257">
        <v>700</v>
      </c>
      <c r="CX257" t="s">
        <v>193</v>
      </c>
      <c r="CY257" t="s">
        <v>193</v>
      </c>
      <c r="CZ257" t="s">
        <v>193</v>
      </c>
      <c r="DA257" t="s">
        <v>193</v>
      </c>
      <c r="DB257" t="s">
        <v>193</v>
      </c>
      <c r="DC257" t="s">
        <v>193</v>
      </c>
      <c r="DD257" t="s">
        <v>156</v>
      </c>
      <c r="DE257">
        <v>700</v>
      </c>
      <c r="DF257" t="s">
        <v>109</v>
      </c>
      <c r="DG257" t="s">
        <v>114</v>
      </c>
      <c r="DH257" t="s">
        <v>193</v>
      </c>
      <c r="DI257" t="s">
        <v>193</v>
      </c>
      <c r="DJ257" t="s">
        <v>193</v>
      </c>
      <c r="DK257" t="s">
        <v>193</v>
      </c>
      <c r="DL257" t="s">
        <v>193</v>
      </c>
      <c r="DM257" t="s">
        <v>193</v>
      </c>
      <c r="DN257" t="s">
        <v>193</v>
      </c>
      <c r="DO257" t="s">
        <v>193</v>
      </c>
      <c r="DP257" t="s">
        <v>193</v>
      </c>
      <c r="DQ257" t="s">
        <v>193</v>
      </c>
      <c r="DR257" t="s">
        <v>193</v>
      </c>
      <c r="DS257" t="s">
        <v>193</v>
      </c>
      <c r="DT257" t="s">
        <v>193</v>
      </c>
      <c r="DU257" t="s">
        <v>193</v>
      </c>
      <c r="DV257" t="s">
        <v>193</v>
      </c>
      <c r="DW257" t="s">
        <v>193</v>
      </c>
      <c r="DX257" t="s">
        <v>193</v>
      </c>
      <c r="DY257" t="s">
        <v>193</v>
      </c>
      <c r="DZ257" t="s">
        <v>193</v>
      </c>
      <c r="EA257" t="s">
        <v>193</v>
      </c>
      <c r="EB257" t="s">
        <v>193</v>
      </c>
      <c r="EC257" t="s">
        <v>193</v>
      </c>
      <c r="ED257" t="s">
        <v>193</v>
      </c>
      <c r="EE257" t="s">
        <v>193</v>
      </c>
      <c r="EF257" t="s">
        <v>193</v>
      </c>
      <c r="EG257" t="s">
        <v>114</v>
      </c>
      <c r="EH257" t="s">
        <v>109</v>
      </c>
      <c r="EI257" t="s">
        <v>109</v>
      </c>
      <c r="EJ257" t="s">
        <v>500</v>
      </c>
      <c r="EK257" t="s">
        <v>789</v>
      </c>
      <c r="EL257" t="s">
        <v>219</v>
      </c>
      <c r="EM257" t="s">
        <v>789</v>
      </c>
      <c r="EN257" t="s">
        <v>193</v>
      </c>
      <c r="EO257" t="s">
        <v>193</v>
      </c>
      <c r="EP257" t="s">
        <v>193</v>
      </c>
      <c r="EQ257" t="s">
        <v>193</v>
      </c>
      <c r="ER257" t="s">
        <v>193</v>
      </c>
      <c r="ES257" t="s">
        <v>193</v>
      </c>
      <c r="ET257" t="s">
        <v>193</v>
      </c>
      <c r="EU257" t="s">
        <v>193</v>
      </c>
      <c r="EV257" t="s">
        <v>193</v>
      </c>
      <c r="EW257" t="s">
        <v>193</v>
      </c>
      <c r="EX257" t="s">
        <v>193</v>
      </c>
      <c r="EY257" t="s">
        <v>193</v>
      </c>
      <c r="EZ257" t="s">
        <v>193</v>
      </c>
      <c r="FA257" t="s">
        <v>193</v>
      </c>
      <c r="FB257" t="s">
        <v>193</v>
      </c>
      <c r="FC257" t="s">
        <v>193</v>
      </c>
      <c r="FD257" t="s">
        <v>193</v>
      </c>
      <c r="FE257" t="s">
        <v>193</v>
      </c>
      <c r="FF257" t="s">
        <v>193</v>
      </c>
      <c r="FG257" t="s">
        <v>193</v>
      </c>
      <c r="FH257" t="s">
        <v>193</v>
      </c>
      <c r="FI257" t="s">
        <v>193</v>
      </c>
      <c r="FJ257" t="s">
        <v>193</v>
      </c>
      <c r="FK257" t="s">
        <v>193</v>
      </c>
      <c r="FL257" t="s">
        <v>193</v>
      </c>
      <c r="FM257" t="s">
        <v>193</v>
      </c>
      <c r="FN257" t="s">
        <v>193</v>
      </c>
      <c r="FO257" t="s">
        <v>193</v>
      </c>
      <c r="FP257" t="s">
        <v>193</v>
      </c>
      <c r="FQ257" t="s">
        <v>193</v>
      </c>
      <c r="FR257" t="s">
        <v>193</v>
      </c>
      <c r="FS257" t="s">
        <v>193</v>
      </c>
      <c r="FT257" t="s">
        <v>193</v>
      </c>
      <c r="FU257" t="s">
        <v>193</v>
      </c>
      <c r="FV257" t="s">
        <v>193</v>
      </c>
      <c r="FW257" t="s">
        <v>193</v>
      </c>
      <c r="FX257" t="s">
        <v>193</v>
      </c>
      <c r="FY257" t="s">
        <v>193</v>
      </c>
      <c r="FZ257" t="s">
        <v>193</v>
      </c>
      <c r="GA257" t="s">
        <v>193</v>
      </c>
      <c r="GB257" t="s">
        <v>193</v>
      </c>
      <c r="GC257" t="s">
        <v>193</v>
      </c>
      <c r="GD257" t="s">
        <v>193</v>
      </c>
      <c r="GE257" t="s">
        <v>193</v>
      </c>
      <c r="GF257" t="s">
        <v>193</v>
      </c>
      <c r="GG257" t="s">
        <v>193</v>
      </c>
      <c r="GH257" t="s">
        <v>193</v>
      </c>
      <c r="GI257" t="s">
        <v>193</v>
      </c>
      <c r="GJ257" t="s">
        <v>193</v>
      </c>
      <c r="GK257" t="s">
        <v>193</v>
      </c>
      <c r="GL257" t="s">
        <v>193</v>
      </c>
      <c r="GM257" t="s">
        <v>193</v>
      </c>
      <c r="GN257" t="s">
        <v>193</v>
      </c>
      <c r="GO257" t="s">
        <v>193</v>
      </c>
      <c r="GP257" t="s">
        <v>193</v>
      </c>
      <c r="GQ257" t="s">
        <v>193</v>
      </c>
      <c r="GR257" t="s">
        <v>193</v>
      </c>
      <c r="GS257" t="s">
        <v>193</v>
      </c>
      <c r="GT257" t="s">
        <v>193</v>
      </c>
      <c r="GU257" t="s">
        <v>193</v>
      </c>
      <c r="GV257" t="s">
        <v>193</v>
      </c>
      <c r="GW257" t="s">
        <v>193</v>
      </c>
      <c r="GX257" t="s">
        <v>193</v>
      </c>
      <c r="GY257" t="s">
        <v>193</v>
      </c>
      <c r="GZ257" t="s">
        <v>193</v>
      </c>
      <c r="HA257" t="s">
        <v>193</v>
      </c>
      <c r="HB257" t="s">
        <v>193</v>
      </c>
      <c r="HC257" t="s">
        <v>193</v>
      </c>
      <c r="HD257" t="s">
        <v>193</v>
      </c>
      <c r="HE257" t="s">
        <v>193</v>
      </c>
      <c r="HF257" t="s">
        <v>193</v>
      </c>
      <c r="HG257" t="s">
        <v>193</v>
      </c>
      <c r="HH257" t="s">
        <v>193</v>
      </c>
      <c r="HI257" t="s">
        <v>193</v>
      </c>
      <c r="HJ257" t="s">
        <v>193</v>
      </c>
      <c r="HK257" t="s">
        <v>193</v>
      </c>
      <c r="HL257" t="s">
        <v>193</v>
      </c>
      <c r="HM257" t="s">
        <v>193</v>
      </c>
      <c r="HN257" t="s">
        <v>193</v>
      </c>
      <c r="HO257" t="s">
        <v>193</v>
      </c>
      <c r="HP257" t="s">
        <v>193</v>
      </c>
      <c r="HQ257" t="s">
        <v>193</v>
      </c>
      <c r="HR257" t="s">
        <v>193</v>
      </c>
      <c r="HS257" t="s">
        <v>193</v>
      </c>
      <c r="HT257" t="s">
        <v>193</v>
      </c>
      <c r="HU257" t="s">
        <v>193</v>
      </c>
      <c r="HV257" t="s">
        <v>193</v>
      </c>
      <c r="HW257" t="s">
        <v>193</v>
      </c>
      <c r="HX257" t="s">
        <v>193</v>
      </c>
      <c r="HY257" t="s">
        <v>193</v>
      </c>
      <c r="HZ257" t="s">
        <v>193</v>
      </c>
      <c r="IA257" t="s">
        <v>193</v>
      </c>
      <c r="IB257" t="s">
        <v>193</v>
      </c>
      <c r="IC257" t="s">
        <v>193</v>
      </c>
      <c r="ID257" t="s">
        <v>193</v>
      </c>
      <c r="IE257" t="s">
        <v>193</v>
      </c>
      <c r="IF257" t="s">
        <v>193</v>
      </c>
      <c r="IG257" t="s">
        <v>193</v>
      </c>
      <c r="IH257" t="s">
        <v>193</v>
      </c>
      <c r="II257" t="s">
        <v>193</v>
      </c>
      <c r="IJ257" t="s">
        <v>193</v>
      </c>
      <c r="IK257" t="s">
        <v>193</v>
      </c>
      <c r="IL257" t="s">
        <v>193</v>
      </c>
      <c r="IM257" t="s">
        <v>193</v>
      </c>
      <c r="IN257" t="s">
        <v>193</v>
      </c>
      <c r="IO257" t="s">
        <v>193</v>
      </c>
      <c r="IP257" t="s">
        <v>193</v>
      </c>
      <c r="IQ257" t="s">
        <v>193</v>
      </c>
      <c r="IR257" t="s">
        <v>193</v>
      </c>
      <c r="IS257" t="s">
        <v>193</v>
      </c>
      <c r="IT257" t="s">
        <v>193</v>
      </c>
      <c r="IU257" t="s">
        <v>193</v>
      </c>
      <c r="IV257" t="s">
        <v>193</v>
      </c>
      <c r="IW257" t="s">
        <v>193</v>
      </c>
      <c r="IX257" t="s">
        <v>193</v>
      </c>
      <c r="IY257" t="s">
        <v>193</v>
      </c>
      <c r="IZ257" t="s">
        <v>193</v>
      </c>
      <c r="JA257" t="s">
        <v>193</v>
      </c>
      <c r="JB257" t="s">
        <v>193</v>
      </c>
      <c r="JC257" t="s">
        <v>193</v>
      </c>
      <c r="JD257" t="s">
        <v>193</v>
      </c>
      <c r="JE257" t="s">
        <v>193</v>
      </c>
      <c r="JF257" t="s">
        <v>193</v>
      </c>
      <c r="JG257" t="s">
        <v>193</v>
      </c>
      <c r="JH257" t="s">
        <v>193</v>
      </c>
      <c r="JI257" t="s">
        <v>193</v>
      </c>
      <c r="JJ257" t="s">
        <v>193</v>
      </c>
      <c r="JK257" t="s">
        <v>193</v>
      </c>
      <c r="JL257" t="s">
        <v>193</v>
      </c>
      <c r="JM257" t="s">
        <v>193</v>
      </c>
      <c r="JN257" t="s">
        <v>193</v>
      </c>
      <c r="JO257" t="s">
        <v>193</v>
      </c>
      <c r="JP257" t="s">
        <v>193</v>
      </c>
      <c r="JQ257" t="s">
        <v>193</v>
      </c>
      <c r="JR257" t="s">
        <v>114</v>
      </c>
      <c r="JS257" t="s">
        <v>193</v>
      </c>
      <c r="JT257" t="s">
        <v>193</v>
      </c>
      <c r="JU257" t="s">
        <v>193</v>
      </c>
      <c r="JV257" t="s">
        <v>193</v>
      </c>
      <c r="JW257" t="s">
        <v>193</v>
      </c>
      <c r="JX257" t="s">
        <v>193</v>
      </c>
      <c r="JY257" t="s">
        <v>193</v>
      </c>
      <c r="JZ257" t="s">
        <v>193</v>
      </c>
      <c r="KA257" t="s">
        <v>3413</v>
      </c>
      <c r="KB257">
        <v>0</v>
      </c>
      <c r="KC257">
        <v>0</v>
      </c>
      <c r="KD257">
        <v>1</v>
      </c>
      <c r="KE257">
        <v>1</v>
      </c>
      <c r="KF257">
        <v>0</v>
      </c>
      <c r="KG257">
        <v>0</v>
      </c>
      <c r="KH257">
        <v>0</v>
      </c>
      <c r="KI257">
        <v>0</v>
      </c>
      <c r="KJ257" t="s">
        <v>193</v>
      </c>
      <c r="KK257" t="s">
        <v>114</v>
      </c>
      <c r="KL257" t="s">
        <v>193</v>
      </c>
      <c r="KM257" t="s">
        <v>193</v>
      </c>
      <c r="KN257" t="s">
        <v>193</v>
      </c>
      <c r="KO257" t="s">
        <v>193</v>
      </c>
      <c r="KP257" t="s">
        <v>193</v>
      </c>
      <c r="KQ257" t="s">
        <v>193</v>
      </c>
      <c r="KR257" t="s">
        <v>193</v>
      </c>
      <c r="KS257" t="s">
        <v>193</v>
      </c>
      <c r="KT257" t="s">
        <v>193</v>
      </c>
      <c r="KU257" t="s">
        <v>193</v>
      </c>
      <c r="KV257" t="s">
        <v>193</v>
      </c>
      <c r="KW257" t="s">
        <v>193</v>
      </c>
      <c r="KX257" t="s">
        <v>193</v>
      </c>
      <c r="KY257" t="s">
        <v>193</v>
      </c>
      <c r="KZ257" t="s">
        <v>193</v>
      </c>
      <c r="LA257" t="s">
        <v>193</v>
      </c>
      <c r="LB257" t="s">
        <v>193</v>
      </c>
      <c r="LC257" t="s">
        <v>193</v>
      </c>
      <c r="LD257" t="s">
        <v>193</v>
      </c>
      <c r="LE257" t="s">
        <v>193</v>
      </c>
      <c r="LF257" t="s">
        <v>193</v>
      </c>
      <c r="LG257" t="s">
        <v>193</v>
      </c>
      <c r="LH257" t="s">
        <v>193</v>
      </c>
      <c r="LI257" t="s">
        <v>193</v>
      </c>
      <c r="LJ257" t="s">
        <v>193</v>
      </c>
      <c r="LK257" t="s">
        <v>193</v>
      </c>
      <c r="LL257" t="s">
        <v>193</v>
      </c>
      <c r="LM257" t="s">
        <v>193</v>
      </c>
      <c r="LN257" t="s">
        <v>193</v>
      </c>
      <c r="LO257" t="s">
        <v>193</v>
      </c>
      <c r="LP257" t="s">
        <v>193</v>
      </c>
      <c r="LQ257" t="s">
        <v>193</v>
      </c>
      <c r="LR257" t="s">
        <v>193</v>
      </c>
      <c r="LS257" t="s">
        <v>193</v>
      </c>
      <c r="LT257" t="s">
        <v>193</v>
      </c>
      <c r="LU257" t="s">
        <v>193</v>
      </c>
      <c r="LV257" t="s">
        <v>193</v>
      </c>
      <c r="LW257" t="s">
        <v>193</v>
      </c>
      <c r="LX257" t="s">
        <v>193</v>
      </c>
      <c r="LY257" t="s">
        <v>193</v>
      </c>
      <c r="LZ257" t="s">
        <v>193</v>
      </c>
      <c r="MA257" t="s">
        <v>193</v>
      </c>
      <c r="MB257" t="s">
        <v>193</v>
      </c>
      <c r="MC257" t="s">
        <v>193</v>
      </c>
      <c r="MD257" t="s">
        <v>193</v>
      </c>
      <c r="ME257" t="s">
        <v>193</v>
      </c>
      <c r="MF257" t="s">
        <v>193</v>
      </c>
      <c r="MG257" t="s">
        <v>193</v>
      </c>
      <c r="MH257" t="s">
        <v>193</v>
      </c>
      <c r="MI257" t="s">
        <v>193</v>
      </c>
      <c r="MJ257" t="s">
        <v>193</v>
      </c>
      <c r="MK257" t="s">
        <v>193</v>
      </c>
      <c r="ML257" t="s">
        <v>193</v>
      </c>
      <c r="MM257" t="s">
        <v>193</v>
      </c>
      <c r="MN257" t="s">
        <v>193</v>
      </c>
      <c r="MO257" t="s">
        <v>193</v>
      </c>
      <c r="MP257" t="s">
        <v>193</v>
      </c>
      <c r="MQ257" t="s">
        <v>193</v>
      </c>
      <c r="MR257" t="s">
        <v>193</v>
      </c>
      <c r="MS257" t="s">
        <v>193</v>
      </c>
      <c r="MT257" t="s">
        <v>193</v>
      </c>
      <c r="MU257" t="s">
        <v>193</v>
      </c>
      <c r="MV257" t="s">
        <v>193</v>
      </c>
      <c r="MW257" t="s">
        <v>193</v>
      </c>
      <c r="MX257" t="s">
        <v>193</v>
      </c>
      <c r="MY257" t="s">
        <v>193</v>
      </c>
      <c r="MZ257" t="s">
        <v>193</v>
      </c>
      <c r="NA257" t="s">
        <v>193</v>
      </c>
      <c r="NB257" t="s">
        <v>193</v>
      </c>
      <c r="NC257">
        <v>197024555</v>
      </c>
      <c r="ND257" t="s">
        <v>3778</v>
      </c>
      <c r="NE257" t="s">
        <v>4698</v>
      </c>
      <c r="NF257" t="s">
        <v>193</v>
      </c>
      <c r="NG257" t="s">
        <v>699</v>
      </c>
      <c r="NH257" t="s">
        <v>700</v>
      </c>
      <c r="NI257" t="s">
        <v>611</v>
      </c>
      <c r="NJ257" t="s">
        <v>193</v>
      </c>
      <c r="NK257">
        <v>221</v>
      </c>
    </row>
    <row r="258" spans="1:375" x14ac:dyDescent="0.35">
      <c r="A258" t="s">
        <v>4699</v>
      </c>
      <c r="B258" t="s">
        <v>4700</v>
      </c>
      <c r="C258" t="s">
        <v>3571</v>
      </c>
      <c r="D258">
        <v>5.5555555518367328E-3</v>
      </c>
      <c r="E258" t="s">
        <v>193</v>
      </c>
      <c r="F258" t="s">
        <v>193</v>
      </c>
      <c r="G258">
        <v>0</v>
      </c>
      <c r="H258" t="s">
        <v>3571</v>
      </c>
      <c r="I258" t="s">
        <v>617</v>
      </c>
      <c r="J258" t="s">
        <v>193</v>
      </c>
      <c r="K258" t="s">
        <v>618</v>
      </c>
      <c r="L258" t="s">
        <v>617</v>
      </c>
      <c r="M258" t="s">
        <v>617</v>
      </c>
      <c r="N258" t="s">
        <v>625</v>
      </c>
      <c r="O258" t="s">
        <v>193</v>
      </c>
      <c r="P258" t="s">
        <v>659</v>
      </c>
      <c r="Q258" t="s">
        <v>625</v>
      </c>
      <c r="R258" t="s">
        <v>625</v>
      </c>
      <c r="S258" t="s">
        <v>500</v>
      </c>
      <c r="T258" t="s">
        <v>219</v>
      </c>
      <c r="U258" t="s">
        <v>209</v>
      </c>
      <c r="V258" t="s">
        <v>219</v>
      </c>
      <c r="W258" t="s">
        <v>231</v>
      </c>
      <c r="X258" t="s">
        <v>230</v>
      </c>
      <c r="Y258" t="s">
        <v>231</v>
      </c>
      <c r="Z258" t="s">
        <v>3760</v>
      </c>
      <c r="AA258" t="s">
        <v>193</v>
      </c>
      <c r="AB258" t="s">
        <v>706</v>
      </c>
      <c r="AC258" t="s">
        <v>3760</v>
      </c>
      <c r="AD258" t="s">
        <v>3760</v>
      </c>
      <c r="AE258" t="s">
        <v>630</v>
      </c>
      <c r="AF258" t="s">
        <v>193</v>
      </c>
      <c r="AG258" t="s">
        <v>631</v>
      </c>
      <c r="AH258" t="s">
        <v>630</v>
      </c>
      <c r="AI258" t="s">
        <v>630</v>
      </c>
      <c r="AJ258" t="s">
        <v>536</v>
      </c>
      <c r="AK258" t="s">
        <v>3317</v>
      </c>
      <c r="AL258" t="s">
        <v>109</v>
      </c>
      <c r="AM258" t="s">
        <v>193</v>
      </c>
      <c r="AN258" t="s">
        <v>109</v>
      </c>
      <c r="AO258" t="s">
        <v>193</v>
      </c>
      <c r="AP258" t="s">
        <v>491</v>
      </c>
      <c r="AQ258" t="s">
        <v>193</v>
      </c>
      <c r="AR258" t="s">
        <v>193</v>
      </c>
      <c r="AS258" t="s">
        <v>193</v>
      </c>
      <c r="AT258" t="s">
        <v>193</v>
      </c>
      <c r="AU258" t="s">
        <v>193</v>
      </c>
      <c r="AV258" t="s">
        <v>193</v>
      </c>
      <c r="AW258" t="s">
        <v>193</v>
      </c>
      <c r="AX258" t="s">
        <v>193</v>
      </c>
      <c r="AY258" t="s">
        <v>193</v>
      </c>
      <c r="AZ258" t="s">
        <v>193</v>
      </c>
      <c r="BA258" t="s">
        <v>193</v>
      </c>
      <c r="BB258" t="s">
        <v>193</v>
      </c>
      <c r="BC258" t="s">
        <v>193</v>
      </c>
      <c r="BD258" t="s">
        <v>193</v>
      </c>
      <c r="BE258" t="s">
        <v>193</v>
      </c>
      <c r="BF258" t="s">
        <v>193</v>
      </c>
      <c r="BG258" t="s">
        <v>193</v>
      </c>
      <c r="BH258" t="s">
        <v>193</v>
      </c>
      <c r="BI258" t="s">
        <v>193</v>
      </c>
      <c r="BJ258" t="s">
        <v>193</v>
      </c>
      <c r="BK258" t="s">
        <v>193</v>
      </c>
      <c r="BL258" t="s">
        <v>193</v>
      </c>
      <c r="BM258" t="s">
        <v>193</v>
      </c>
      <c r="BN258" t="s">
        <v>193</v>
      </c>
      <c r="BO258" t="s">
        <v>193</v>
      </c>
      <c r="BP258" t="s">
        <v>193</v>
      </c>
      <c r="BQ258" t="s">
        <v>193</v>
      </c>
      <c r="BR258" t="s">
        <v>193</v>
      </c>
      <c r="BS258" t="s">
        <v>193</v>
      </c>
      <c r="BT258" t="s">
        <v>193</v>
      </c>
      <c r="BU258" t="s">
        <v>193</v>
      </c>
      <c r="BV258" t="s">
        <v>193</v>
      </c>
      <c r="BW258" t="s">
        <v>193</v>
      </c>
      <c r="BX258" t="s">
        <v>193</v>
      </c>
      <c r="BY258" t="s">
        <v>193</v>
      </c>
      <c r="BZ258" t="s">
        <v>193</v>
      </c>
      <c r="CA258" t="s">
        <v>193</v>
      </c>
      <c r="CB258" t="s">
        <v>193</v>
      </c>
      <c r="CC258" t="s">
        <v>193</v>
      </c>
      <c r="CD258" t="s">
        <v>193</v>
      </c>
      <c r="CE258" t="s">
        <v>193</v>
      </c>
      <c r="CF258" t="s">
        <v>193</v>
      </c>
      <c r="CG258" t="s">
        <v>193</v>
      </c>
      <c r="CH258" t="s">
        <v>193</v>
      </c>
      <c r="CI258" t="s">
        <v>193</v>
      </c>
      <c r="CJ258" t="s">
        <v>193</v>
      </c>
      <c r="CK258" t="s">
        <v>193</v>
      </c>
      <c r="CL258" t="s">
        <v>193</v>
      </c>
      <c r="CM258" t="s">
        <v>193</v>
      </c>
      <c r="CN258" t="s">
        <v>193</v>
      </c>
      <c r="CO258" t="s">
        <v>193</v>
      </c>
      <c r="CP258" t="s">
        <v>193</v>
      </c>
      <c r="CQ258" t="s">
        <v>193</v>
      </c>
      <c r="CR258" t="s">
        <v>193</v>
      </c>
      <c r="CS258" t="s">
        <v>193</v>
      </c>
      <c r="CT258" t="s">
        <v>193</v>
      </c>
      <c r="CU258" t="s">
        <v>193</v>
      </c>
      <c r="CV258" t="s">
        <v>193</v>
      </c>
      <c r="CW258" t="s">
        <v>193</v>
      </c>
      <c r="CX258" t="s">
        <v>193</v>
      </c>
      <c r="CY258" t="s">
        <v>193</v>
      </c>
      <c r="CZ258" t="s">
        <v>193</v>
      </c>
      <c r="DA258" t="s">
        <v>193</v>
      </c>
      <c r="DB258" t="s">
        <v>193</v>
      </c>
      <c r="DC258" t="s">
        <v>193</v>
      </c>
      <c r="DD258" t="s">
        <v>193</v>
      </c>
      <c r="DE258" t="s">
        <v>193</v>
      </c>
      <c r="DF258" t="s">
        <v>193</v>
      </c>
      <c r="DG258" t="s">
        <v>193</v>
      </c>
      <c r="DH258" t="s">
        <v>193</v>
      </c>
      <c r="DI258" t="s">
        <v>193</v>
      </c>
      <c r="DJ258" t="s">
        <v>193</v>
      </c>
      <c r="DK258" t="s">
        <v>193</v>
      </c>
      <c r="DL258" t="s">
        <v>193</v>
      </c>
      <c r="DM258" t="s">
        <v>193</v>
      </c>
      <c r="DN258" t="s">
        <v>193</v>
      </c>
      <c r="DO258" t="s">
        <v>193</v>
      </c>
      <c r="DP258" t="s">
        <v>193</v>
      </c>
      <c r="DQ258" t="s">
        <v>193</v>
      </c>
      <c r="DR258" t="s">
        <v>193</v>
      </c>
      <c r="DS258" t="s">
        <v>193</v>
      </c>
      <c r="DT258" t="s">
        <v>193</v>
      </c>
      <c r="DU258" t="s">
        <v>193</v>
      </c>
      <c r="DV258" t="s">
        <v>193</v>
      </c>
      <c r="DW258" t="s">
        <v>193</v>
      </c>
      <c r="DX258" t="s">
        <v>193</v>
      </c>
      <c r="DY258" t="s">
        <v>193</v>
      </c>
      <c r="DZ258" t="s">
        <v>193</v>
      </c>
      <c r="EA258" t="s">
        <v>193</v>
      </c>
      <c r="EB258" t="s">
        <v>193</v>
      </c>
      <c r="EC258" t="s">
        <v>193</v>
      </c>
      <c r="ED258" t="s">
        <v>193</v>
      </c>
      <c r="EE258" t="s">
        <v>193</v>
      </c>
      <c r="EF258" t="s">
        <v>193</v>
      </c>
      <c r="EG258" t="s">
        <v>193</v>
      </c>
      <c r="EH258" t="s">
        <v>193</v>
      </c>
      <c r="EI258" t="s">
        <v>193</v>
      </c>
      <c r="EJ258" t="s">
        <v>193</v>
      </c>
      <c r="EK258" t="s">
        <v>193</v>
      </c>
      <c r="EL258" t="s">
        <v>193</v>
      </c>
      <c r="EM258" t="s">
        <v>193</v>
      </c>
      <c r="EN258" t="s">
        <v>193</v>
      </c>
      <c r="EO258" t="s">
        <v>193</v>
      </c>
      <c r="EP258" t="s">
        <v>193</v>
      </c>
      <c r="EQ258" t="s">
        <v>193</v>
      </c>
      <c r="ER258" t="s">
        <v>193</v>
      </c>
      <c r="ES258" t="s">
        <v>193</v>
      </c>
      <c r="ET258" t="s">
        <v>193</v>
      </c>
      <c r="EU258" t="s">
        <v>193</v>
      </c>
      <c r="EV258" t="s">
        <v>193</v>
      </c>
      <c r="EW258" t="s">
        <v>193</v>
      </c>
      <c r="EX258" t="s">
        <v>193</v>
      </c>
      <c r="EY258" t="s">
        <v>193</v>
      </c>
      <c r="EZ258" t="s">
        <v>193</v>
      </c>
      <c r="FA258" t="s">
        <v>193</v>
      </c>
      <c r="FB258" t="s">
        <v>193</v>
      </c>
      <c r="FC258" t="s">
        <v>193</v>
      </c>
      <c r="FD258" t="s">
        <v>193</v>
      </c>
      <c r="FE258" t="s">
        <v>193</v>
      </c>
      <c r="FF258" t="s">
        <v>193</v>
      </c>
      <c r="FG258" t="s">
        <v>193</v>
      </c>
      <c r="FH258" t="s">
        <v>193</v>
      </c>
      <c r="FI258" t="s">
        <v>193</v>
      </c>
      <c r="FJ258" t="s">
        <v>193</v>
      </c>
      <c r="FK258" t="s">
        <v>193</v>
      </c>
      <c r="FL258" t="s">
        <v>193</v>
      </c>
      <c r="FM258" t="s">
        <v>193</v>
      </c>
      <c r="FN258" t="s">
        <v>193</v>
      </c>
      <c r="FO258" t="s">
        <v>193</v>
      </c>
      <c r="FP258" t="s">
        <v>193</v>
      </c>
      <c r="FQ258" t="s">
        <v>193</v>
      </c>
      <c r="FR258" t="s">
        <v>193</v>
      </c>
      <c r="FS258" t="s">
        <v>193</v>
      </c>
      <c r="FT258" t="s">
        <v>193</v>
      </c>
      <c r="FU258" t="s">
        <v>193</v>
      </c>
      <c r="FV258" t="s">
        <v>193</v>
      </c>
      <c r="FW258" t="s">
        <v>193</v>
      </c>
      <c r="FX258" t="s">
        <v>193</v>
      </c>
      <c r="FY258" t="s">
        <v>193</v>
      </c>
      <c r="FZ258" t="s">
        <v>193</v>
      </c>
      <c r="GA258" t="s">
        <v>193</v>
      </c>
      <c r="GB258" t="s">
        <v>193</v>
      </c>
      <c r="GC258" t="s">
        <v>193</v>
      </c>
      <c r="GD258" t="s">
        <v>193</v>
      </c>
      <c r="GE258" t="s">
        <v>193</v>
      </c>
      <c r="GF258" t="s">
        <v>193</v>
      </c>
      <c r="GG258" t="s">
        <v>193</v>
      </c>
      <c r="GH258" t="s">
        <v>193</v>
      </c>
      <c r="GI258" t="s">
        <v>193</v>
      </c>
      <c r="GJ258" t="s">
        <v>193</v>
      </c>
      <c r="GK258" t="s">
        <v>193</v>
      </c>
      <c r="GL258" t="s">
        <v>193</v>
      </c>
      <c r="GM258" t="s">
        <v>193</v>
      </c>
      <c r="GN258" t="s">
        <v>193</v>
      </c>
      <c r="GO258" t="s">
        <v>193</v>
      </c>
      <c r="GP258" t="s">
        <v>193</v>
      </c>
      <c r="GQ258" t="s">
        <v>193</v>
      </c>
      <c r="GR258" t="s">
        <v>193</v>
      </c>
      <c r="GS258" t="s">
        <v>193</v>
      </c>
      <c r="GT258" t="s">
        <v>193</v>
      </c>
      <c r="GU258" t="s">
        <v>193</v>
      </c>
      <c r="GV258" t="s">
        <v>193</v>
      </c>
      <c r="GW258" t="s">
        <v>193</v>
      </c>
      <c r="GX258" t="s">
        <v>193</v>
      </c>
      <c r="GY258" t="s">
        <v>193</v>
      </c>
      <c r="GZ258" t="s">
        <v>193</v>
      </c>
      <c r="HA258" t="s">
        <v>193</v>
      </c>
      <c r="HB258" t="s">
        <v>193</v>
      </c>
      <c r="HC258" t="s">
        <v>193</v>
      </c>
      <c r="HD258" t="s">
        <v>193</v>
      </c>
      <c r="HE258" t="s">
        <v>193</v>
      </c>
      <c r="HF258" t="s">
        <v>193</v>
      </c>
      <c r="HG258" t="s">
        <v>193</v>
      </c>
      <c r="HH258" t="s">
        <v>193</v>
      </c>
      <c r="HI258" t="s">
        <v>193</v>
      </c>
      <c r="HJ258" t="s">
        <v>193</v>
      </c>
      <c r="HK258" t="s">
        <v>193</v>
      </c>
      <c r="HL258" t="s">
        <v>193</v>
      </c>
      <c r="HM258" t="s">
        <v>193</v>
      </c>
      <c r="HN258" t="s">
        <v>193</v>
      </c>
      <c r="HO258" t="s">
        <v>193</v>
      </c>
      <c r="HP258" t="s">
        <v>193</v>
      </c>
      <c r="HQ258" t="s">
        <v>193</v>
      </c>
      <c r="HR258" t="s">
        <v>193</v>
      </c>
      <c r="HS258" t="s">
        <v>193</v>
      </c>
      <c r="HT258" t="s">
        <v>193</v>
      </c>
      <c r="HU258" t="s">
        <v>193</v>
      </c>
      <c r="HV258" t="s">
        <v>193</v>
      </c>
      <c r="HW258" t="s">
        <v>193</v>
      </c>
      <c r="HX258" t="s">
        <v>193</v>
      </c>
      <c r="HY258" t="s">
        <v>193</v>
      </c>
      <c r="HZ258" t="s">
        <v>193</v>
      </c>
      <c r="IA258" t="s">
        <v>193</v>
      </c>
      <c r="IB258" t="s">
        <v>193</v>
      </c>
      <c r="IC258" t="s">
        <v>193</v>
      </c>
      <c r="ID258" t="s">
        <v>193</v>
      </c>
      <c r="IE258" t="s">
        <v>193</v>
      </c>
      <c r="IF258" t="s">
        <v>193</v>
      </c>
      <c r="IG258" t="s">
        <v>193</v>
      </c>
      <c r="IH258" t="s">
        <v>193</v>
      </c>
      <c r="II258" t="s">
        <v>193</v>
      </c>
      <c r="IJ258" t="s">
        <v>193</v>
      </c>
      <c r="IK258" t="s">
        <v>193</v>
      </c>
      <c r="IL258" t="s">
        <v>193</v>
      </c>
      <c r="IM258" t="s">
        <v>193</v>
      </c>
      <c r="IN258" t="s">
        <v>193</v>
      </c>
      <c r="IO258" t="s">
        <v>193</v>
      </c>
      <c r="IP258" t="s">
        <v>193</v>
      </c>
      <c r="IQ258" t="s">
        <v>193</v>
      </c>
      <c r="IR258" t="s">
        <v>193</v>
      </c>
      <c r="IS258" t="s">
        <v>193</v>
      </c>
      <c r="IT258" t="s">
        <v>193</v>
      </c>
      <c r="IU258" t="s">
        <v>193</v>
      </c>
      <c r="IV258" t="s">
        <v>193</v>
      </c>
      <c r="IW258" t="s">
        <v>193</v>
      </c>
      <c r="IX258" t="s">
        <v>193</v>
      </c>
      <c r="IY258" t="s">
        <v>193</v>
      </c>
      <c r="IZ258" t="s">
        <v>193</v>
      </c>
      <c r="JA258" t="s">
        <v>193</v>
      </c>
      <c r="JB258" t="s">
        <v>193</v>
      </c>
      <c r="JC258" t="s">
        <v>193</v>
      </c>
      <c r="JD258" t="s">
        <v>193</v>
      </c>
      <c r="JE258" t="s">
        <v>193</v>
      </c>
      <c r="JF258" t="s">
        <v>193</v>
      </c>
      <c r="JG258" t="s">
        <v>193</v>
      </c>
      <c r="JH258" t="s">
        <v>193</v>
      </c>
      <c r="JI258" t="s">
        <v>193</v>
      </c>
      <c r="JJ258" t="s">
        <v>193</v>
      </c>
      <c r="JK258" t="s">
        <v>193</v>
      </c>
      <c r="JL258" t="s">
        <v>193</v>
      </c>
      <c r="JM258" t="s">
        <v>193</v>
      </c>
      <c r="JN258" t="s">
        <v>193</v>
      </c>
      <c r="JO258" t="s">
        <v>193</v>
      </c>
      <c r="JP258" t="s">
        <v>193</v>
      </c>
      <c r="JQ258" t="s">
        <v>193</v>
      </c>
      <c r="JR258" t="s">
        <v>193</v>
      </c>
      <c r="JS258" t="s">
        <v>193</v>
      </c>
      <c r="JT258" t="s">
        <v>193</v>
      </c>
      <c r="JU258" t="s">
        <v>193</v>
      </c>
      <c r="JV258" t="s">
        <v>193</v>
      </c>
      <c r="JW258" t="s">
        <v>193</v>
      </c>
      <c r="JX258" t="s">
        <v>193</v>
      </c>
      <c r="JY258" t="s">
        <v>193</v>
      </c>
      <c r="JZ258" t="s">
        <v>193</v>
      </c>
      <c r="KA258" t="s">
        <v>193</v>
      </c>
      <c r="KB258" t="s">
        <v>193</v>
      </c>
      <c r="KC258" t="s">
        <v>193</v>
      </c>
      <c r="KD258" t="s">
        <v>193</v>
      </c>
      <c r="KE258" t="s">
        <v>193</v>
      </c>
      <c r="KF258" t="s">
        <v>193</v>
      </c>
      <c r="KG258" t="s">
        <v>193</v>
      </c>
      <c r="KH258" t="s">
        <v>193</v>
      </c>
      <c r="KI258" t="s">
        <v>193</v>
      </c>
      <c r="KJ258" t="s">
        <v>193</v>
      </c>
      <c r="KK258" t="s">
        <v>193</v>
      </c>
      <c r="KL258" t="s">
        <v>193</v>
      </c>
      <c r="KM258" t="s">
        <v>193</v>
      </c>
      <c r="KN258" t="s">
        <v>193</v>
      </c>
      <c r="KO258" t="s">
        <v>193</v>
      </c>
      <c r="KP258" t="s">
        <v>193</v>
      </c>
      <c r="KQ258" t="s">
        <v>193</v>
      </c>
      <c r="KR258" t="s">
        <v>193</v>
      </c>
      <c r="KS258" t="s">
        <v>193</v>
      </c>
      <c r="KT258" t="s">
        <v>193</v>
      </c>
      <c r="KU258" t="s">
        <v>109</v>
      </c>
      <c r="KV258" t="s">
        <v>505</v>
      </c>
      <c r="KW258" t="s">
        <v>3318</v>
      </c>
      <c r="KX258" t="s">
        <v>193</v>
      </c>
      <c r="KY258" t="s">
        <v>506</v>
      </c>
      <c r="KZ258" t="s">
        <v>3318</v>
      </c>
      <c r="LA258" t="s">
        <v>3318</v>
      </c>
      <c r="LB258" t="s">
        <v>800</v>
      </c>
      <c r="LC258" t="s">
        <v>193</v>
      </c>
      <c r="LD258" t="s">
        <v>3360</v>
      </c>
      <c r="LE258" t="s">
        <v>802</v>
      </c>
      <c r="LF258" t="s">
        <v>803</v>
      </c>
      <c r="LG258" t="s">
        <v>804</v>
      </c>
      <c r="LH258" t="s">
        <v>193</v>
      </c>
      <c r="LI258" t="s">
        <v>193</v>
      </c>
      <c r="LJ258" t="s">
        <v>193</v>
      </c>
      <c r="LK258" t="s">
        <v>193</v>
      </c>
      <c r="LL258" t="s">
        <v>193</v>
      </c>
      <c r="LM258">
        <v>15</v>
      </c>
      <c r="LN258">
        <v>15</v>
      </c>
      <c r="LO258" t="s">
        <v>193</v>
      </c>
      <c r="LP258" t="s">
        <v>156</v>
      </c>
      <c r="LQ258">
        <v>15</v>
      </c>
      <c r="LR258" t="s">
        <v>109</v>
      </c>
      <c r="LS258" t="s">
        <v>193</v>
      </c>
      <c r="LT258" t="s">
        <v>109</v>
      </c>
      <c r="LU258" t="s">
        <v>3780</v>
      </c>
      <c r="LV258">
        <v>0</v>
      </c>
      <c r="LW258">
        <v>1</v>
      </c>
      <c r="LX258">
        <v>1</v>
      </c>
      <c r="LY258">
        <v>0</v>
      </c>
      <c r="LZ258">
        <v>0</v>
      </c>
      <c r="MA258">
        <v>0</v>
      </c>
      <c r="MB258">
        <v>0</v>
      </c>
      <c r="MC258">
        <v>0</v>
      </c>
      <c r="MD258">
        <v>0</v>
      </c>
      <c r="ME258">
        <v>0</v>
      </c>
      <c r="MF258">
        <v>0</v>
      </c>
      <c r="MG258" t="s">
        <v>193</v>
      </c>
      <c r="MH258" t="s">
        <v>109</v>
      </c>
      <c r="MI258" t="s">
        <v>3330</v>
      </c>
      <c r="MJ258">
        <v>0</v>
      </c>
      <c r="MK258">
        <v>1</v>
      </c>
      <c r="ML258">
        <v>0</v>
      </c>
      <c r="MM258" t="s">
        <v>193</v>
      </c>
      <c r="MN258" t="s">
        <v>3343</v>
      </c>
      <c r="MO258">
        <v>1</v>
      </c>
      <c r="MP258">
        <v>0</v>
      </c>
      <c r="MQ258">
        <v>0</v>
      </c>
      <c r="MR258">
        <v>0</v>
      </c>
      <c r="MS258">
        <v>0</v>
      </c>
      <c r="MT258">
        <v>0</v>
      </c>
      <c r="MU258" t="s">
        <v>193</v>
      </c>
      <c r="MV258" t="s">
        <v>193</v>
      </c>
      <c r="MW258" t="s">
        <v>193</v>
      </c>
      <c r="MX258" t="s">
        <v>193</v>
      </c>
      <c r="MY258" t="s">
        <v>193</v>
      </c>
      <c r="MZ258" t="s">
        <v>193</v>
      </c>
      <c r="NA258" t="s">
        <v>193</v>
      </c>
      <c r="NB258" t="s">
        <v>193</v>
      </c>
      <c r="NC258">
        <v>197024565</v>
      </c>
      <c r="ND258" t="s">
        <v>3779</v>
      </c>
      <c r="NE258" t="s">
        <v>4701</v>
      </c>
      <c r="NF258" t="s">
        <v>193</v>
      </c>
      <c r="NG258" t="s">
        <v>699</v>
      </c>
      <c r="NH258" t="s">
        <v>700</v>
      </c>
      <c r="NI258" t="s">
        <v>611</v>
      </c>
      <c r="NJ258" t="s">
        <v>193</v>
      </c>
      <c r="NK258">
        <v>222</v>
      </c>
    </row>
    <row r="259" spans="1:375" x14ac:dyDescent="0.35">
      <c r="A259" t="s">
        <v>4702</v>
      </c>
      <c r="B259" t="s">
        <v>4703</v>
      </c>
      <c r="C259" t="s">
        <v>3571</v>
      </c>
      <c r="D259">
        <v>2.7777777795563452E-3</v>
      </c>
      <c r="E259" t="s">
        <v>193</v>
      </c>
      <c r="F259" t="s">
        <v>193</v>
      </c>
      <c r="G259" t="s">
        <v>193</v>
      </c>
      <c r="H259" t="s">
        <v>3571</v>
      </c>
      <c r="I259" t="s">
        <v>617</v>
      </c>
      <c r="J259" t="s">
        <v>193</v>
      </c>
      <c r="K259" t="s">
        <v>618</v>
      </c>
      <c r="L259" t="s">
        <v>617</v>
      </c>
      <c r="M259" t="s">
        <v>617</v>
      </c>
      <c r="N259" t="s">
        <v>625</v>
      </c>
      <c r="O259" t="s">
        <v>193</v>
      </c>
      <c r="P259" t="s">
        <v>659</v>
      </c>
      <c r="Q259" t="s">
        <v>625</v>
      </c>
      <c r="R259" t="s">
        <v>625</v>
      </c>
      <c r="S259" t="s">
        <v>500</v>
      </c>
      <c r="T259" t="s">
        <v>219</v>
      </c>
      <c r="U259" t="s">
        <v>209</v>
      </c>
      <c r="V259" t="s">
        <v>219</v>
      </c>
      <c r="W259" t="s">
        <v>231</v>
      </c>
      <c r="X259" t="s">
        <v>230</v>
      </c>
      <c r="Y259" t="s">
        <v>231</v>
      </c>
      <c r="Z259" t="s">
        <v>3760</v>
      </c>
      <c r="AA259" t="s">
        <v>193</v>
      </c>
      <c r="AB259" t="s">
        <v>706</v>
      </c>
      <c r="AC259" t="s">
        <v>3760</v>
      </c>
      <c r="AD259" t="s">
        <v>3760</v>
      </c>
      <c r="AE259" t="s">
        <v>630</v>
      </c>
      <c r="AF259" t="s">
        <v>193</v>
      </c>
      <c r="AG259" t="s">
        <v>631</v>
      </c>
      <c r="AH259" t="s">
        <v>630</v>
      </c>
      <c r="AI259" t="s">
        <v>630</v>
      </c>
      <c r="AJ259" t="s">
        <v>536</v>
      </c>
      <c r="AK259" t="s">
        <v>3317</v>
      </c>
      <c r="AL259" t="s">
        <v>109</v>
      </c>
      <c r="AM259" t="s">
        <v>193</v>
      </c>
      <c r="AN259" t="s">
        <v>109</v>
      </c>
      <c r="AO259" t="s">
        <v>193</v>
      </c>
      <c r="AP259" t="s">
        <v>491</v>
      </c>
      <c r="AQ259" t="s">
        <v>193</v>
      </c>
      <c r="AR259" t="s">
        <v>193</v>
      </c>
      <c r="AS259" t="s">
        <v>193</v>
      </c>
      <c r="AT259" t="s">
        <v>193</v>
      </c>
      <c r="AU259" t="s">
        <v>193</v>
      </c>
      <c r="AV259" t="s">
        <v>193</v>
      </c>
      <c r="AW259" t="s">
        <v>193</v>
      </c>
      <c r="AX259" t="s">
        <v>193</v>
      </c>
      <c r="AY259" t="s">
        <v>193</v>
      </c>
      <c r="AZ259" t="s">
        <v>193</v>
      </c>
      <c r="BA259" t="s">
        <v>193</v>
      </c>
      <c r="BB259" t="s">
        <v>193</v>
      </c>
      <c r="BC259" t="s">
        <v>193</v>
      </c>
      <c r="BD259" t="s">
        <v>193</v>
      </c>
      <c r="BE259" t="s">
        <v>193</v>
      </c>
      <c r="BF259" t="s">
        <v>193</v>
      </c>
      <c r="BG259" t="s">
        <v>193</v>
      </c>
      <c r="BH259" t="s">
        <v>193</v>
      </c>
      <c r="BI259" t="s">
        <v>193</v>
      </c>
      <c r="BJ259" t="s">
        <v>193</v>
      </c>
      <c r="BK259" t="s">
        <v>193</v>
      </c>
      <c r="BL259" t="s">
        <v>193</v>
      </c>
      <c r="BM259" t="s">
        <v>193</v>
      </c>
      <c r="BN259" t="s">
        <v>193</v>
      </c>
      <c r="BO259" t="s">
        <v>193</v>
      </c>
      <c r="BP259" t="s">
        <v>193</v>
      </c>
      <c r="BQ259" t="s">
        <v>193</v>
      </c>
      <c r="BR259" t="s">
        <v>193</v>
      </c>
      <c r="BS259" t="s">
        <v>193</v>
      </c>
      <c r="BT259" t="s">
        <v>193</v>
      </c>
      <c r="BU259" t="s">
        <v>193</v>
      </c>
      <c r="BV259" t="s">
        <v>193</v>
      </c>
      <c r="BW259" t="s">
        <v>193</v>
      </c>
      <c r="BX259" t="s">
        <v>193</v>
      </c>
      <c r="BY259" t="s">
        <v>193</v>
      </c>
      <c r="BZ259" t="s">
        <v>193</v>
      </c>
      <c r="CA259" t="s">
        <v>193</v>
      </c>
      <c r="CB259" t="s">
        <v>193</v>
      </c>
      <c r="CC259" t="s">
        <v>193</v>
      </c>
      <c r="CD259" t="s">
        <v>193</v>
      </c>
      <c r="CE259" t="s">
        <v>193</v>
      </c>
      <c r="CF259" t="s">
        <v>193</v>
      </c>
      <c r="CG259" t="s">
        <v>193</v>
      </c>
      <c r="CH259" t="s">
        <v>193</v>
      </c>
      <c r="CI259" t="s">
        <v>193</v>
      </c>
      <c r="CJ259" t="s">
        <v>193</v>
      </c>
      <c r="CK259" t="s">
        <v>193</v>
      </c>
      <c r="CL259" t="s">
        <v>193</v>
      </c>
      <c r="CM259" t="s">
        <v>193</v>
      </c>
      <c r="CN259" t="s">
        <v>193</v>
      </c>
      <c r="CO259" t="s">
        <v>193</v>
      </c>
      <c r="CP259" t="s">
        <v>193</v>
      </c>
      <c r="CQ259" t="s">
        <v>193</v>
      </c>
      <c r="CR259" t="s">
        <v>193</v>
      </c>
      <c r="CS259" t="s">
        <v>193</v>
      </c>
      <c r="CT259" t="s">
        <v>193</v>
      </c>
      <c r="CU259" t="s">
        <v>193</v>
      </c>
      <c r="CV259" t="s">
        <v>193</v>
      </c>
      <c r="CW259" t="s">
        <v>193</v>
      </c>
      <c r="CX259" t="s">
        <v>193</v>
      </c>
      <c r="CY259" t="s">
        <v>193</v>
      </c>
      <c r="CZ259" t="s">
        <v>193</v>
      </c>
      <c r="DA259" t="s">
        <v>193</v>
      </c>
      <c r="DB259" t="s">
        <v>193</v>
      </c>
      <c r="DC259" t="s">
        <v>193</v>
      </c>
      <c r="DD259" t="s">
        <v>193</v>
      </c>
      <c r="DE259" t="s">
        <v>193</v>
      </c>
      <c r="DF259" t="s">
        <v>193</v>
      </c>
      <c r="DG259" t="s">
        <v>193</v>
      </c>
      <c r="DH259" t="s">
        <v>193</v>
      </c>
      <c r="DI259" t="s">
        <v>193</v>
      </c>
      <c r="DJ259" t="s">
        <v>193</v>
      </c>
      <c r="DK259" t="s">
        <v>193</v>
      </c>
      <c r="DL259" t="s">
        <v>193</v>
      </c>
      <c r="DM259" t="s">
        <v>193</v>
      </c>
      <c r="DN259" t="s">
        <v>193</v>
      </c>
      <c r="DO259" t="s">
        <v>193</v>
      </c>
      <c r="DP259" t="s">
        <v>193</v>
      </c>
      <c r="DQ259" t="s">
        <v>193</v>
      </c>
      <c r="DR259" t="s">
        <v>193</v>
      </c>
      <c r="DS259" t="s">
        <v>193</v>
      </c>
      <c r="DT259" t="s">
        <v>193</v>
      </c>
      <c r="DU259" t="s">
        <v>193</v>
      </c>
      <c r="DV259" t="s">
        <v>193</v>
      </c>
      <c r="DW259" t="s">
        <v>193</v>
      </c>
      <c r="DX259" t="s">
        <v>193</v>
      </c>
      <c r="DY259" t="s">
        <v>193</v>
      </c>
      <c r="DZ259" t="s">
        <v>193</v>
      </c>
      <c r="EA259" t="s">
        <v>193</v>
      </c>
      <c r="EB259" t="s">
        <v>193</v>
      </c>
      <c r="EC259" t="s">
        <v>193</v>
      </c>
      <c r="ED259" t="s">
        <v>193</v>
      </c>
      <c r="EE259" t="s">
        <v>193</v>
      </c>
      <c r="EF259" t="s">
        <v>193</v>
      </c>
      <c r="EG259" t="s">
        <v>193</v>
      </c>
      <c r="EH259" t="s">
        <v>193</v>
      </c>
      <c r="EI259" t="s">
        <v>193</v>
      </c>
      <c r="EJ259" t="s">
        <v>193</v>
      </c>
      <c r="EK259" t="s">
        <v>193</v>
      </c>
      <c r="EL259" t="s">
        <v>193</v>
      </c>
      <c r="EM259" t="s">
        <v>193</v>
      </c>
      <c r="EN259" t="s">
        <v>193</v>
      </c>
      <c r="EO259" t="s">
        <v>193</v>
      </c>
      <c r="EP259" t="s">
        <v>193</v>
      </c>
      <c r="EQ259" t="s">
        <v>193</v>
      </c>
      <c r="ER259" t="s">
        <v>193</v>
      </c>
      <c r="ES259" t="s">
        <v>193</v>
      </c>
      <c r="ET259" t="s">
        <v>193</v>
      </c>
      <c r="EU259" t="s">
        <v>193</v>
      </c>
      <c r="EV259" t="s">
        <v>193</v>
      </c>
      <c r="EW259" t="s">
        <v>193</v>
      </c>
      <c r="EX259" t="s">
        <v>193</v>
      </c>
      <c r="EY259" t="s">
        <v>193</v>
      </c>
      <c r="EZ259" t="s">
        <v>193</v>
      </c>
      <c r="FA259" t="s">
        <v>193</v>
      </c>
      <c r="FB259" t="s">
        <v>193</v>
      </c>
      <c r="FC259" t="s">
        <v>193</v>
      </c>
      <c r="FD259" t="s">
        <v>193</v>
      </c>
      <c r="FE259" t="s">
        <v>193</v>
      </c>
      <c r="FF259" t="s">
        <v>193</v>
      </c>
      <c r="FG259" t="s">
        <v>193</v>
      </c>
      <c r="FH259" t="s">
        <v>193</v>
      </c>
      <c r="FI259" t="s">
        <v>193</v>
      </c>
      <c r="FJ259" t="s">
        <v>193</v>
      </c>
      <c r="FK259" t="s">
        <v>193</v>
      </c>
      <c r="FL259" t="s">
        <v>193</v>
      </c>
      <c r="FM259" t="s">
        <v>193</v>
      </c>
      <c r="FN259" t="s">
        <v>193</v>
      </c>
      <c r="FO259" t="s">
        <v>193</v>
      </c>
      <c r="FP259" t="s">
        <v>193</v>
      </c>
      <c r="FQ259" t="s">
        <v>193</v>
      </c>
      <c r="FR259" t="s">
        <v>193</v>
      </c>
      <c r="FS259" t="s">
        <v>193</v>
      </c>
      <c r="FT259" t="s">
        <v>193</v>
      </c>
      <c r="FU259" t="s">
        <v>193</v>
      </c>
      <c r="FV259" t="s">
        <v>193</v>
      </c>
      <c r="FW259" t="s">
        <v>193</v>
      </c>
      <c r="FX259" t="s">
        <v>193</v>
      </c>
      <c r="FY259" t="s">
        <v>193</v>
      </c>
      <c r="FZ259" t="s">
        <v>193</v>
      </c>
      <c r="GA259" t="s">
        <v>193</v>
      </c>
      <c r="GB259" t="s">
        <v>193</v>
      </c>
      <c r="GC259" t="s">
        <v>193</v>
      </c>
      <c r="GD259" t="s">
        <v>193</v>
      </c>
      <c r="GE259" t="s">
        <v>193</v>
      </c>
      <c r="GF259" t="s">
        <v>193</v>
      </c>
      <c r="GG259" t="s">
        <v>193</v>
      </c>
      <c r="GH259" t="s">
        <v>193</v>
      </c>
      <c r="GI259" t="s">
        <v>193</v>
      </c>
      <c r="GJ259" t="s">
        <v>193</v>
      </c>
      <c r="GK259" t="s">
        <v>193</v>
      </c>
      <c r="GL259" t="s">
        <v>193</v>
      </c>
      <c r="GM259" t="s">
        <v>193</v>
      </c>
      <c r="GN259" t="s">
        <v>193</v>
      </c>
      <c r="GO259" t="s">
        <v>193</v>
      </c>
      <c r="GP259" t="s">
        <v>193</v>
      </c>
      <c r="GQ259" t="s">
        <v>193</v>
      </c>
      <c r="GR259" t="s">
        <v>193</v>
      </c>
      <c r="GS259" t="s">
        <v>193</v>
      </c>
      <c r="GT259" t="s">
        <v>193</v>
      </c>
      <c r="GU259" t="s">
        <v>193</v>
      </c>
      <c r="GV259" t="s">
        <v>193</v>
      </c>
      <c r="GW259" t="s">
        <v>193</v>
      </c>
      <c r="GX259" t="s">
        <v>193</v>
      </c>
      <c r="GY259" t="s">
        <v>193</v>
      </c>
      <c r="GZ259" t="s">
        <v>193</v>
      </c>
      <c r="HA259" t="s">
        <v>193</v>
      </c>
      <c r="HB259" t="s">
        <v>193</v>
      </c>
      <c r="HC259" t="s">
        <v>193</v>
      </c>
      <c r="HD259" t="s">
        <v>193</v>
      </c>
      <c r="HE259" t="s">
        <v>193</v>
      </c>
      <c r="HF259" t="s">
        <v>193</v>
      </c>
      <c r="HG259" t="s">
        <v>193</v>
      </c>
      <c r="HH259" t="s">
        <v>193</v>
      </c>
      <c r="HI259" t="s">
        <v>193</v>
      </c>
      <c r="HJ259" t="s">
        <v>193</v>
      </c>
      <c r="HK259" t="s">
        <v>193</v>
      </c>
      <c r="HL259" t="s">
        <v>193</v>
      </c>
      <c r="HM259" t="s">
        <v>193</v>
      </c>
      <c r="HN259" t="s">
        <v>193</v>
      </c>
      <c r="HO259" t="s">
        <v>193</v>
      </c>
      <c r="HP259" t="s">
        <v>193</v>
      </c>
      <c r="HQ259" t="s">
        <v>193</v>
      </c>
      <c r="HR259" t="s">
        <v>193</v>
      </c>
      <c r="HS259" t="s">
        <v>193</v>
      </c>
      <c r="HT259" t="s">
        <v>193</v>
      </c>
      <c r="HU259" t="s">
        <v>193</v>
      </c>
      <c r="HV259" t="s">
        <v>193</v>
      </c>
      <c r="HW259" t="s">
        <v>193</v>
      </c>
      <c r="HX259" t="s">
        <v>193</v>
      </c>
      <c r="HY259" t="s">
        <v>193</v>
      </c>
      <c r="HZ259" t="s">
        <v>193</v>
      </c>
      <c r="IA259" t="s">
        <v>193</v>
      </c>
      <c r="IB259" t="s">
        <v>193</v>
      </c>
      <c r="IC259" t="s">
        <v>193</v>
      </c>
      <c r="ID259" t="s">
        <v>193</v>
      </c>
      <c r="IE259" t="s">
        <v>193</v>
      </c>
      <c r="IF259" t="s">
        <v>193</v>
      </c>
      <c r="IG259" t="s">
        <v>193</v>
      </c>
      <c r="IH259" t="s">
        <v>193</v>
      </c>
      <c r="II259" t="s">
        <v>193</v>
      </c>
      <c r="IJ259" t="s">
        <v>193</v>
      </c>
      <c r="IK259" t="s">
        <v>193</v>
      </c>
      <c r="IL259" t="s">
        <v>193</v>
      </c>
      <c r="IM259" t="s">
        <v>193</v>
      </c>
      <c r="IN259" t="s">
        <v>193</v>
      </c>
      <c r="IO259" t="s">
        <v>193</v>
      </c>
      <c r="IP259" t="s">
        <v>193</v>
      </c>
      <c r="IQ259" t="s">
        <v>193</v>
      </c>
      <c r="IR259" t="s">
        <v>193</v>
      </c>
      <c r="IS259" t="s">
        <v>193</v>
      </c>
      <c r="IT259" t="s">
        <v>193</v>
      </c>
      <c r="IU259" t="s">
        <v>193</v>
      </c>
      <c r="IV259" t="s">
        <v>193</v>
      </c>
      <c r="IW259" t="s">
        <v>193</v>
      </c>
      <c r="IX259" t="s">
        <v>193</v>
      </c>
      <c r="IY259" t="s">
        <v>193</v>
      </c>
      <c r="IZ259" t="s">
        <v>193</v>
      </c>
      <c r="JA259" t="s">
        <v>193</v>
      </c>
      <c r="JB259" t="s">
        <v>193</v>
      </c>
      <c r="JC259" t="s">
        <v>193</v>
      </c>
      <c r="JD259" t="s">
        <v>193</v>
      </c>
      <c r="JE259" t="s">
        <v>193</v>
      </c>
      <c r="JF259" t="s">
        <v>193</v>
      </c>
      <c r="JG259" t="s">
        <v>193</v>
      </c>
      <c r="JH259" t="s">
        <v>193</v>
      </c>
      <c r="JI259" t="s">
        <v>193</v>
      </c>
      <c r="JJ259" t="s">
        <v>193</v>
      </c>
      <c r="JK259" t="s">
        <v>193</v>
      </c>
      <c r="JL259" t="s">
        <v>193</v>
      </c>
      <c r="JM259" t="s">
        <v>193</v>
      </c>
      <c r="JN259" t="s">
        <v>193</v>
      </c>
      <c r="JO259" t="s">
        <v>193</v>
      </c>
      <c r="JP259" t="s">
        <v>193</v>
      </c>
      <c r="JQ259" t="s">
        <v>193</v>
      </c>
      <c r="JR259" t="s">
        <v>193</v>
      </c>
      <c r="JS259" t="s">
        <v>193</v>
      </c>
      <c r="JT259" t="s">
        <v>193</v>
      </c>
      <c r="JU259" t="s">
        <v>193</v>
      </c>
      <c r="JV259" t="s">
        <v>193</v>
      </c>
      <c r="JW259" t="s">
        <v>193</v>
      </c>
      <c r="JX259" t="s">
        <v>193</v>
      </c>
      <c r="JY259" t="s">
        <v>193</v>
      </c>
      <c r="JZ259" t="s">
        <v>193</v>
      </c>
      <c r="KA259" t="s">
        <v>193</v>
      </c>
      <c r="KB259" t="s">
        <v>193</v>
      </c>
      <c r="KC259" t="s">
        <v>193</v>
      </c>
      <c r="KD259" t="s">
        <v>193</v>
      </c>
      <c r="KE259" t="s">
        <v>193</v>
      </c>
      <c r="KF259" t="s">
        <v>193</v>
      </c>
      <c r="KG259" t="s">
        <v>193</v>
      </c>
      <c r="KH259" t="s">
        <v>193</v>
      </c>
      <c r="KI259" t="s">
        <v>193</v>
      </c>
      <c r="KJ259" t="s">
        <v>193</v>
      </c>
      <c r="KK259" t="s">
        <v>193</v>
      </c>
      <c r="KL259" t="s">
        <v>193</v>
      </c>
      <c r="KM259" t="s">
        <v>193</v>
      </c>
      <c r="KN259" t="s">
        <v>193</v>
      </c>
      <c r="KO259" t="s">
        <v>193</v>
      </c>
      <c r="KP259" t="s">
        <v>193</v>
      </c>
      <c r="KQ259" t="s">
        <v>193</v>
      </c>
      <c r="KR259" t="s">
        <v>193</v>
      </c>
      <c r="KS259" t="s">
        <v>193</v>
      </c>
      <c r="KT259" t="s">
        <v>193</v>
      </c>
      <c r="KU259" t="s">
        <v>109</v>
      </c>
      <c r="KV259" t="s">
        <v>505</v>
      </c>
      <c r="KW259" t="s">
        <v>3318</v>
      </c>
      <c r="KX259" t="s">
        <v>193</v>
      </c>
      <c r="KY259" t="s">
        <v>506</v>
      </c>
      <c r="KZ259" t="s">
        <v>3318</v>
      </c>
      <c r="LA259" t="s">
        <v>3318</v>
      </c>
      <c r="LB259" t="s">
        <v>800</v>
      </c>
      <c r="LC259" t="s">
        <v>193</v>
      </c>
      <c r="LD259" t="s">
        <v>3320</v>
      </c>
      <c r="LE259" t="s">
        <v>802</v>
      </c>
      <c r="LF259" t="s">
        <v>803</v>
      </c>
      <c r="LG259" t="s">
        <v>804</v>
      </c>
      <c r="LH259" t="s">
        <v>193</v>
      </c>
      <c r="LI259" t="s">
        <v>193</v>
      </c>
      <c r="LJ259" t="s">
        <v>193</v>
      </c>
      <c r="LK259" t="s">
        <v>193</v>
      </c>
      <c r="LL259" t="s">
        <v>193</v>
      </c>
      <c r="LM259">
        <v>15</v>
      </c>
      <c r="LN259">
        <v>15</v>
      </c>
      <c r="LO259" t="s">
        <v>193</v>
      </c>
      <c r="LP259" t="s">
        <v>156</v>
      </c>
      <c r="LQ259">
        <v>15</v>
      </c>
      <c r="LR259" t="s">
        <v>109</v>
      </c>
      <c r="LS259" t="s">
        <v>193</v>
      </c>
      <c r="LT259" t="s">
        <v>109</v>
      </c>
      <c r="LU259" t="s">
        <v>521</v>
      </c>
      <c r="LV259">
        <v>0</v>
      </c>
      <c r="LW259">
        <v>0</v>
      </c>
      <c r="LX259">
        <v>0</v>
      </c>
      <c r="LY259">
        <v>0</v>
      </c>
      <c r="LZ259">
        <v>1</v>
      </c>
      <c r="MA259">
        <v>0</v>
      </c>
      <c r="MB259">
        <v>0</v>
      </c>
      <c r="MC259">
        <v>0</v>
      </c>
      <c r="MD259">
        <v>0</v>
      </c>
      <c r="ME259">
        <v>0</v>
      </c>
      <c r="MF259">
        <v>0</v>
      </c>
      <c r="MG259" t="s">
        <v>193</v>
      </c>
      <c r="MH259" t="s">
        <v>114</v>
      </c>
      <c r="MI259" t="s">
        <v>193</v>
      </c>
      <c r="MJ259" t="s">
        <v>193</v>
      </c>
      <c r="MK259" t="s">
        <v>193</v>
      </c>
      <c r="ML259" t="s">
        <v>193</v>
      </c>
      <c r="MM259" t="s">
        <v>193</v>
      </c>
      <c r="MN259" t="s">
        <v>193</v>
      </c>
      <c r="MO259" t="s">
        <v>193</v>
      </c>
      <c r="MP259" t="s">
        <v>193</v>
      </c>
      <c r="MQ259" t="s">
        <v>193</v>
      </c>
      <c r="MR259" t="s">
        <v>193</v>
      </c>
      <c r="MS259" t="s">
        <v>193</v>
      </c>
      <c r="MT259" t="s">
        <v>193</v>
      </c>
      <c r="MU259" t="s">
        <v>193</v>
      </c>
      <c r="MV259" t="s">
        <v>193</v>
      </c>
      <c r="MW259" t="s">
        <v>193</v>
      </c>
      <c r="MX259" t="s">
        <v>193</v>
      </c>
      <c r="MY259" t="s">
        <v>193</v>
      </c>
      <c r="MZ259" t="s">
        <v>193</v>
      </c>
      <c r="NA259" t="s">
        <v>193</v>
      </c>
      <c r="NB259" t="s">
        <v>193</v>
      </c>
      <c r="NC259">
        <v>197024568</v>
      </c>
      <c r="ND259" t="s">
        <v>3781</v>
      </c>
      <c r="NE259" t="s">
        <v>4704</v>
      </c>
      <c r="NF259" t="s">
        <v>193</v>
      </c>
      <c r="NG259" t="s">
        <v>699</v>
      </c>
      <c r="NH259" t="s">
        <v>700</v>
      </c>
      <c r="NI259" t="s">
        <v>611</v>
      </c>
      <c r="NJ259" t="s">
        <v>193</v>
      </c>
      <c r="NK259">
        <v>223</v>
      </c>
    </row>
    <row r="260" spans="1:375" x14ac:dyDescent="0.35">
      <c r="A260" t="s">
        <v>4705</v>
      </c>
      <c r="B260" t="s">
        <v>4706</v>
      </c>
      <c r="C260" t="s">
        <v>3571</v>
      </c>
      <c r="D260">
        <v>2.7777777722803876E-3</v>
      </c>
      <c r="E260" t="s">
        <v>193</v>
      </c>
      <c r="F260" t="s">
        <v>193</v>
      </c>
      <c r="G260">
        <v>0</v>
      </c>
      <c r="H260" t="s">
        <v>3571</v>
      </c>
      <c r="I260" t="s">
        <v>617</v>
      </c>
      <c r="J260" t="s">
        <v>193</v>
      </c>
      <c r="K260" t="s">
        <v>618</v>
      </c>
      <c r="L260" t="s">
        <v>617</v>
      </c>
      <c r="M260" t="s">
        <v>617</v>
      </c>
      <c r="N260" t="s">
        <v>625</v>
      </c>
      <c r="O260" t="s">
        <v>193</v>
      </c>
      <c r="P260" t="s">
        <v>659</v>
      </c>
      <c r="Q260" t="s">
        <v>625</v>
      </c>
      <c r="R260" t="s">
        <v>625</v>
      </c>
      <c r="S260" t="s">
        <v>500</v>
      </c>
      <c r="T260" t="s">
        <v>219</v>
      </c>
      <c r="U260" t="s">
        <v>209</v>
      </c>
      <c r="V260" t="s">
        <v>219</v>
      </c>
      <c r="W260" t="s">
        <v>231</v>
      </c>
      <c r="X260" t="s">
        <v>230</v>
      </c>
      <c r="Y260" t="s">
        <v>231</v>
      </c>
      <c r="Z260" t="s">
        <v>3760</v>
      </c>
      <c r="AA260" t="s">
        <v>193</v>
      </c>
      <c r="AB260" t="s">
        <v>706</v>
      </c>
      <c r="AC260" t="s">
        <v>3760</v>
      </c>
      <c r="AD260" t="s">
        <v>3760</v>
      </c>
      <c r="AE260" t="s">
        <v>630</v>
      </c>
      <c r="AF260" t="s">
        <v>193</v>
      </c>
      <c r="AG260" t="s">
        <v>631</v>
      </c>
      <c r="AH260" t="s">
        <v>630</v>
      </c>
      <c r="AI260" t="s">
        <v>630</v>
      </c>
      <c r="AJ260" t="s">
        <v>536</v>
      </c>
      <c r="AK260" t="s">
        <v>3317</v>
      </c>
      <c r="AL260" t="s">
        <v>109</v>
      </c>
      <c r="AM260" t="s">
        <v>193</v>
      </c>
      <c r="AN260" t="s">
        <v>109</v>
      </c>
      <c r="AO260" t="s">
        <v>193</v>
      </c>
      <c r="AP260" t="s">
        <v>494</v>
      </c>
      <c r="AQ260" t="s">
        <v>193</v>
      </c>
      <c r="AR260" t="s">
        <v>193</v>
      </c>
      <c r="AS260" t="s">
        <v>193</v>
      </c>
      <c r="AT260" t="s">
        <v>193</v>
      </c>
      <c r="AU260" t="s">
        <v>193</v>
      </c>
      <c r="AV260" t="s">
        <v>193</v>
      </c>
      <c r="AW260" t="s">
        <v>193</v>
      </c>
      <c r="AX260" t="s">
        <v>193</v>
      </c>
      <c r="AY260" t="s">
        <v>193</v>
      </c>
      <c r="AZ260" t="s">
        <v>193</v>
      </c>
      <c r="BA260" t="s">
        <v>193</v>
      </c>
      <c r="BB260" t="s">
        <v>193</v>
      </c>
      <c r="BC260" t="s">
        <v>193</v>
      </c>
      <c r="BD260" t="s">
        <v>193</v>
      </c>
      <c r="BE260" t="s">
        <v>193</v>
      </c>
      <c r="BF260" t="s">
        <v>193</v>
      </c>
      <c r="BG260" t="s">
        <v>193</v>
      </c>
      <c r="BH260" t="s">
        <v>193</v>
      </c>
      <c r="BI260" t="s">
        <v>193</v>
      </c>
      <c r="BJ260" t="s">
        <v>193</v>
      </c>
      <c r="BK260" t="s">
        <v>193</v>
      </c>
      <c r="BL260" t="s">
        <v>193</v>
      </c>
      <c r="BM260" t="s">
        <v>193</v>
      </c>
      <c r="BN260" t="s">
        <v>193</v>
      </c>
      <c r="BO260" t="s">
        <v>193</v>
      </c>
      <c r="BP260" t="s">
        <v>193</v>
      </c>
      <c r="BQ260" t="s">
        <v>193</v>
      </c>
      <c r="BR260" t="s">
        <v>193</v>
      </c>
      <c r="BS260" t="s">
        <v>193</v>
      </c>
      <c r="BT260" t="s">
        <v>193</v>
      </c>
      <c r="BU260" t="s">
        <v>193</v>
      </c>
      <c r="BV260" t="s">
        <v>193</v>
      </c>
      <c r="BW260" t="s">
        <v>193</v>
      </c>
      <c r="BX260" t="s">
        <v>193</v>
      </c>
      <c r="BY260" t="s">
        <v>193</v>
      </c>
      <c r="BZ260" t="s">
        <v>193</v>
      </c>
      <c r="CA260" t="s">
        <v>193</v>
      </c>
      <c r="CB260" t="s">
        <v>193</v>
      </c>
      <c r="CC260" t="s">
        <v>193</v>
      </c>
      <c r="CD260" t="s">
        <v>193</v>
      </c>
      <c r="CE260" t="s">
        <v>193</v>
      </c>
      <c r="CF260" t="s">
        <v>193</v>
      </c>
      <c r="CG260" t="s">
        <v>193</v>
      </c>
      <c r="CH260" t="s">
        <v>193</v>
      </c>
      <c r="CI260" t="s">
        <v>193</v>
      </c>
      <c r="CJ260" t="s">
        <v>193</v>
      </c>
      <c r="CK260" t="s">
        <v>193</v>
      </c>
      <c r="CL260" t="s">
        <v>193</v>
      </c>
      <c r="CM260" t="s">
        <v>193</v>
      </c>
      <c r="CN260" t="s">
        <v>193</v>
      </c>
      <c r="CO260" t="s">
        <v>193</v>
      </c>
      <c r="CP260" t="s">
        <v>193</v>
      </c>
      <c r="CQ260" t="s">
        <v>193</v>
      </c>
      <c r="CR260" t="s">
        <v>193</v>
      </c>
      <c r="CS260" t="s">
        <v>193</v>
      </c>
      <c r="CT260" t="s">
        <v>193</v>
      </c>
      <c r="CU260" t="s">
        <v>193</v>
      </c>
      <c r="CV260" t="s">
        <v>193</v>
      </c>
      <c r="CW260" t="s">
        <v>193</v>
      </c>
      <c r="CX260" t="s">
        <v>193</v>
      </c>
      <c r="CY260" t="s">
        <v>193</v>
      </c>
      <c r="CZ260" t="s">
        <v>193</v>
      </c>
      <c r="DA260" t="s">
        <v>193</v>
      </c>
      <c r="DB260" t="s">
        <v>193</v>
      </c>
      <c r="DC260" t="s">
        <v>193</v>
      </c>
      <c r="DD260" t="s">
        <v>193</v>
      </c>
      <c r="DE260" t="s">
        <v>193</v>
      </c>
      <c r="DF260" t="s">
        <v>193</v>
      </c>
      <c r="DG260" t="s">
        <v>193</v>
      </c>
      <c r="DH260" t="s">
        <v>193</v>
      </c>
      <c r="DI260" t="s">
        <v>193</v>
      </c>
      <c r="DJ260" t="s">
        <v>193</v>
      </c>
      <c r="DK260" t="s">
        <v>193</v>
      </c>
      <c r="DL260" t="s">
        <v>193</v>
      </c>
      <c r="DM260" t="s">
        <v>193</v>
      </c>
      <c r="DN260" t="s">
        <v>193</v>
      </c>
      <c r="DO260" t="s">
        <v>193</v>
      </c>
      <c r="DP260" t="s">
        <v>193</v>
      </c>
      <c r="DQ260" t="s">
        <v>193</v>
      </c>
      <c r="DR260" t="s">
        <v>193</v>
      </c>
      <c r="DS260" t="s">
        <v>193</v>
      </c>
      <c r="DT260" t="s">
        <v>193</v>
      </c>
      <c r="DU260" t="s">
        <v>193</v>
      </c>
      <c r="DV260" t="s">
        <v>193</v>
      </c>
      <c r="DW260" t="s">
        <v>193</v>
      </c>
      <c r="DX260" t="s">
        <v>193</v>
      </c>
      <c r="DY260" t="s">
        <v>193</v>
      </c>
      <c r="DZ260" t="s">
        <v>193</v>
      </c>
      <c r="EA260" t="s">
        <v>193</v>
      </c>
      <c r="EB260" t="s">
        <v>193</v>
      </c>
      <c r="EC260" t="s">
        <v>193</v>
      </c>
      <c r="ED260" t="s">
        <v>193</v>
      </c>
      <c r="EE260" t="s">
        <v>193</v>
      </c>
      <c r="EF260" t="s">
        <v>193</v>
      </c>
      <c r="EG260" t="s">
        <v>193</v>
      </c>
      <c r="EH260" t="s">
        <v>193</v>
      </c>
      <c r="EI260" t="s">
        <v>193</v>
      </c>
      <c r="EJ260" t="s">
        <v>193</v>
      </c>
      <c r="EK260" t="s">
        <v>193</v>
      </c>
      <c r="EL260" t="s">
        <v>193</v>
      </c>
      <c r="EM260" t="s">
        <v>193</v>
      </c>
      <c r="EN260" t="s">
        <v>193</v>
      </c>
      <c r="EO260" t="s">
        <v>193</v>
      </c>
      <c r="EP260" t="s">
        <v>193</v>
      </c>
      <c r="EQ260" t="s">
        <v>193</v>
      </c>
      <c r="ER260" t="s">
        <v>193</v>
      </c>
      <c r="ES260" t="s">
        <v>193</v>
      </c>
      <c r="ET260" t="s">
        <v>193</v>
      </c>
      <c r="EU260" t="s">
        <v>193</v>
      </c>
      <c r="EV260" t="s">
        <v>193</v>
      </c>
      <c r="EW260" t="s">
        <v>193</v>
      </c>
      <c r="EX260" t="s">
        <v>193</v>
      </c>
      <c r="EY260" t="s">
        <v>193</v>
      </c>
      <c r="EZ260" t="s">
        <v>193</v>
      </c>
      <c r="FA260" t="s">
        <v>193</v>
      </c>
      <c r="FB260" t="s">
        <v>193</v>
      </c>
      <c r="FC260" t="s">
        <v>193</v>
      </c>
      <c r="FD260" t="s">
        <v>193</v>
      </c>
      <c r="FE260" t="s">
        <v>193</v>
      </c>
      <c r="FF260" t="s">
        <v>193</v>
      </c>
      <c r="FG260" t="s">
        <v>193</v>
      </c>
      <c r="FH260" t="s">
        <v>193</v>
      </c>
      <c r="FI260" t="s">
        <v>193</v>
      </c>
      <c r="FJ260" t="s">
        <v>193</v>
      </c>
      <c r="FK260" t="s">
        <v>193</v>
      </c>
      <c r="FL260" t="s">
        <v>193</v>
      </c>
      <c r="FM260" t="s">
        <v>193</v>
      </c>
      <c r="FN260" t="s">
        <v>193</v>
      </c>
      <c r="FO260" t="s">
        <v>193</v>
      </c>
      <c r="FP260" t="s">
        <v>193</v>
      </c>
      <c r="FQ260" t="s">
        <v>193</v>
      </c>
      <c r="FR260" t="s">
        <v>193</v>
      </c>
      <c r="FS260" t="s">
        <v>193</v>
      </c>
      <c r="FT260" t="s">
        <v>193</v>
      </c>
      <c r="FU260" t="s">
        <v>193</v>
      </c>
      <c r="FV260" t="s">
        <v>193</v>
      </c>
      <c r="FW260" t="s">
        <v>193</v>
      </c>
      <c r="FX260" t="s">
        <v>193</v>
      </c>
      <c r="FY260" t="s">
        <v>193</v>
      </c>
      <c r="FZ260" t="s">
        <v>193</v>
      </c>
      <c r="GA260" t="s">
        <v>193</v>
      </c>
      <c r="GB260" t="s">
        <v>193</v>
      </c>
      <c r="GC260" t="s">
        <v>193</v>
      </c>
      <c r="GD260" t="s">
        <v>193</v>
      </c>
      <c r="GE260" t="s">
        <v>193</v>
      </c>
      <c r="GF260" t="s">
        <v>193</v>
      </c>
      <c r="GG260" t="s">
        <v>193</v>
      </c>
      <c r="GH260" t="s">
        <v>193</v>
      </c>
      <c r="GI260" t="s">
        <v>193</v>
      </c>
      <c r="GJ260" t="s">
        <v>193</v>
      </c>
      <c r="GK260" t="s">
        <v>193</v>
      </c>
      <c r="GL260" t="s">
        <v>193</v>
      </c>
      <c r="GM260" t="s">
        <v>193</v>
      </c>
      <c r="GN260" t="s">
        <v>193</v>
      </c>
      <c r="GO260" t="s">
        <v>193</v>
      </c>
      <c r="GP260" t="s">
        <v>193</v>
      </c>
      <c r="GQ260" t="s">
        <v>193</v>
      </c>
      <c r="GR260" t="s">
        <v>193</v>
      </c>
      <c r="GS260" t="s">
        <v>193</v>
      </c>
      <c r="GT260" t="s">
        <v>193</v>
      </c>
      <c r="GU260" t="s">
        <v>193</v>
      </c>
      <c r="GV260" t="s">
        <v>193</v>
      </c>
      <c r="GW260" t="s">
        <v>193</v>
      </c>
      <c r="GX260" t="s">
        <v>193</v>
      </c>
      <c r="GY260" t="s">
        <v>193</v>
      </c>
      <c r="GZ260" t="s">
        <v>193</v>
      </c>
      <c r="HA260" t="s">
        <v>193</v>
      </c>
      <c r="HB260" t="s">
        <v>193</v>
      </c>
      <c r="HC260" t="s">
        <v>193</v>
      </c>
      <c r="HD260" t="s">
        <v>193</v>
      </c>
      <c r="HE260" t="s">
        <v>193</v>
      </c>
      <c r="HF260" t="s">
        <v>193</v>
      </c>
      <c r="HG260" t="s">
        <v>193</v>
      </c>
      <c r="HH260" t="s">
        <v>193</v>
      </c>
      <c r="HI260" t="s">
        <v>193</v>
      </c>
      <c r="HJ260" t="s">
        <v>193</v>
      </c>
      <c r="HK260" t="s">
        <v>193</v>
      </c>
      <c r="HL260" t="s">
        <v>193</v>
      </c>
      <c r="HM260" t="s">
        <v>193</v>
      </c>
      <c r="HN260" t="s">
        <v>193</v>
      </c>
      <c r="HO260" t="s">
        <v>193</v>
      </c>
      <c r="HP260" t="s">
        <v>193</v>
      </c>
      <c r="HQ260" t="s">
        <v>193</v>
      </c>
      <c r="HR260" t="s">
        <v>193</v>
      </c>
      <c r="HS260" t="s">
        <v>193</v>
      </c>
      <c r="HT260" t="s">
        <v>193</v>
      </c>
      <c r="HU260" t="s">
        <v>193</v>
      </c>
      <c r="HV260" t="s">
        <v>193</v>
      </c>
      <c r="HW260" t="s">
        <v>193</v>
      </c>
      <c r="HX260" t="s">
        <v>193</v>
      </c>
      <c r="HY260" t="s">
        <v>193</v>
      </c>
      <c r="HZ260" t="s">
        <v>193</v>
      </c>
      <c r="IA260" t="s">
        <v>193</v>
      </c>
      <c r="IB260" t="s">
        <v>193</v>
      </c>
      <c r="IC260" t="s">
        <v>193</v>
      </c>
      <c r="ID260" t="s">
        <v>193</v>
      </c>
      <c r="IE260" t="s">
        <v>193</v>
      </c>
      <c r="IF260" t="s">
        <v>193</v>
      </c>
      <c r="IG260" t="s">
        <v>193</v>
      </c>
      <c r="IH260" t="s">
        <v>3783</v>
      </c>
      <c r="II260" t="s">
        <v>193</v>
      </c>
      <c r="IJ260" t="s">
        <v>193</v>
      </c>
      <c r="IK260" t="s">
        <v>193</v>
      </c>
      <c r="IL260" t="s">
        <v>193</v>
      </c>
      <c r="IM260" t="s">
        <v>193</v>
      </c>
      <c r="IN260" t="s">
        <v>193</v>
      </c>
      <c r="IO260" t="s">
        <v>193</v>
      </c>
      <c r="IP260" t="s">
        <v>193</v>
      </c>
      <c r="IQ260" t="s">
        <v>193</v>
      </c>
      <c r="IR260" t="s">
        <v>193</v>
      </c>
      <c r="IS260" t="s">
        <v>193</v>
      </c>
      <c r="IT260" t="s">
        <v>193</v>
      </c>
      <c r="IU260" t="s">
        <v>193</v>
      </c>
      <c r="IV260" t="s">
        <v>193</v>
      </c>
      <c r="IW260" t="s">
        <v>193</v>
      </c>
      <c r="IX260" t="s">
        <v>193</v>
      </c>
      <c r="IY260" t="s">
        <v>193</v>
      </c>
      <c r="IZ260" t="s">
        <v>193</v>
      </c>
      <c r="JA260" t="s">
        <v>193</v>
      </c>
      <c r="JB260" t="s">
        <v>193</v>
      </c>
      <c r="JC260" t="s">
        <v>193</v>
      </c>
      <c r="JD260" t="s">
        <v>193</v>
      </c>
      <c r="JE260" t="s">
        <v>193</v>
      </c>
      <c r="JF260" t="s">
        <v>193</v>
      </c>
      <c r="JG260" t="s">
        <v>193</v>
      </c>
      <c r="JH260" t="s">
        <v>193</v>
      </c>
      <c r="JI260" t="s">
        <v>193</v>
      </c>
      <c r="JJ260" t="s">
        <v>193</v>
      </c>
      <c r="JK260" t="s">
        <v>193</v>
      </c>
      <c r="JL260" t="s">
        <v>193</v>
      </c>
      <c r="JM260" t="s">
        <v>193</v>
      </c>
      <c r="JN260" t="s">
        <v>193</v>
      </c>
      <c r="JO260" t="s">
        <v>193</v>
      </c>
      <c r="JP260" t="s">
        <v>193</v>
      </c>
      <c r="JQ260" t="s">
        <v>193</v>
      </c>
      <c r="JR260" t="s">
        <v>193</v>
      </c>
      <c r="JS260" t="s">
        <v>193</v>
      </c>
      <c r="JT260" t="s">
        <v>193</v>
      </c>
      <c r="JU260" t="s">
        <v>193</v>
      </c>
      <c r="JV260" t="s">
        <v>193</v>
      </c>
      <c r="JW260" t="s">
        <v>193</v>
      </c>
      <c r="JX260" t="s">
        <v>193</v>
      </c>
      <c r="JY260" t="s">
        <v>193</v>
      </c>
      <c r="JZ260" t="s">
        <v>193</v>
      </c>
      <c r="KA260" t="s">
        <v>193</v>
      </c>
      <c r="KB260" t="s">
        <v>193</v>
      </c>
      <c r="KC260" t="s">
        <v>193</v>
      </c>
      <c r="KD260" t="s">
        <v>193</v>
      </c>
      <c r="KE260" t="s">
        <v>193</v>
      </c>
      <c r="KF260" t="s">
        <v>193</v>
      </c>
      <c r="KG260" t="s">
        <v>193</v>
      </c>
      <c r="KH260" t="s">
        <v>193</v>
      </c>
      <c r="KI260" t="s">
        <v>193</v>
      </c>
      <c r="KJ260" t="s">
        <v>193</v>
      </c>
      <c r="KK260" t="s">
        <v>193</v>
      </c>
      <c r="KL260" t="s">
        <v>193</v>
      </c>
      <c r="KM260" t="s">
        <v>193</v>
      </c>
      <c r="KN260" t="s">
        <v>193</v>
      </c>
      <c r="KO260" t="s">
        <v>193</v>
      </c>
      <c r="KP260" t="s">
        <v>193</v>
      </c>
      <c r="KQ260" t="s">
        <v>193</v>
      </c>
      <c r="KR260" t="s">
        <v>193</v>
      </c>
      <c r="KS260" t="s">
        <v>193</v>
      </c>
      <c r="KT260" t="s">
        <v>193</v>
      </c>
      <c r="KU260" t="s">
        <v>109</v>
      </c>
      <c r="KV260" t="s">
        <v>505</v>
      </c>
      <c r="KW260" t="s">
        <v>3318</v>
      </c>
      <c r="KX260" t="s">
        <v>193</v>
      </c>
      <c r="KY260" t="s">
        <v>506</v>
      </c>
      <c r="KZ260" t="s">
        <v>3318</v>
      </c>
      <c r="LA260" t="s">
        <v>3318</v>
      </c>
      <c r="LB260" t="s">
        <v>800</v>
      </c>
      <c r="LC260" t="s">
        <v>193</v>
      </c>
      <c r="LD260" t="s">
        <v>3360</v>
      </c>
      <c r="LE260" t="s">
        <v>802</v>
      </c>
      <c r="LF260" t="s">
        <v>803</v>
      </c>
      <c r="LG260" t="s">
        <v>804</v>
      </c>
      <c r="LH260" t="s">
        <v>193</v>
      </c>
      <c r="LI260" t="s">
        <v>193</v>
      </c>
      <c r="LJ260" t="s">
        <v>193</v>
      </c>
      <c r="LK260" t="s">
        <v>193</v>
      </c>
      <c r="LL260" t="s">
        <v>193</v>
      </c>
      <c r="LM260">
        <v>15</v>
      </c>
      <c r="LN260">
        <v>15</v>
      </c>
      <c r="LO260" t="s">
        <v>193</v>
      </c>
      <c r="LP260" t="s">
        <v>156</v>
      </c>
      <c r="LQ260">
        <v>15</v>
      </c>
      <c r="LR260" t="s">
        <v>109</v>
      </c>
      <c r="LS260" t="s">
        <v>193</v>
      </c>
      <c r="LT260" t="s">
        <v>132</v>
      </c>
      <c r="LU260" t="s">
        <v>193</v>
      </c>
      <c r="LV260" t="s">
        <v>193</v>
      </c>
      <c r="LW260" t="s">
        <v>193</v>
      </c>
      <c r="LX260" t="s">
        <v>193</v>
      </c>
      <c r="LY260" t="s">
        <v>193</v>
      </c>
      <c r="LZ260" t="s">
        <v>193</v>
      </c>
      <c r="MA260" t="s">
        <v>193</v>
      </c>
      <c r="MB260" t="s">
        <v>193</v>
      </c>
      <c r="MC260" t="s">
        <v>193</v>
      </c>
      <c r="MD260" t="s">
        <v>193</v>
      </c>
      <c r="ME260" t="s">
        <v>193</v>
      </c>
      <c r="MF260" t="s">
        <v>193</v>
      </c>
      <c r="MG260" t="s">
        <v>193</v>
      </c>
      <c r="MH260" t="s">
        <v>109</v>
      </c>
      <c r="MI260" t="s">
        <v>3469</v>
      </c>
      <c r="MJ260">
        <v>1</v>
      </c>
      <c r="MK260">
        <v>0</v>
      </c>
      <c r="ML260">
        <v>0</v>
      </c>
      <c r="MM260" t="s">
        <v>193</v>
      </c>
      <c r="MN260" t="s">
        <v>3331</v>
      </c>
      <c r="MO260">
        <v>0</v>
      </c>
      <c r="MP260">
        <v>0</v>
      </c>
      <c r="MQ260">
        <v>1</v>
      </c>
      <c r="MR260">
        <v>0</v>
      </c>
      <c r="MS260">
        <v>0</v>
      </c>
      <c r="MT260">
        <v>0</v>
      </c>
      <c r="MU260" t="s">
        <v>193</v>
      </c>
      <c r="MV260" t="s">
        <v>193</v>
      </c>
      <c r="MW260" t="s">
        <v>193</v>
      </c>
      <c r="MX260" t="s">
        <v>193</v>
      </c>
      <c r="MY260" t="s">
        <v>193</v>
      </c>
      <c r="MZ260" t="s">
        <v>193</v>
      </c>
      <c r="NA260" t="s">
        <v>193</v>
      </c>
      <c r="NB260" t="s">
        <v>193</v>
      </c>
      <c r="NC260">
        <v>197024576</v>
      </c>
      <c r="ND260" t="s">
        <v>3782</v>
      </c>
      <c r="NE260" t="s">
        <v>4707</v>
      </c>
      <c r="NF260" t="s">
        <v>193</v>
      </c>
      <c r="NG260" t="s">
        <v>699</v>
      </c>
      <c r="NH260" t="s">
        <v>700</v>
      </c>
      <c r="NI260" t="s">
        <v>611</v>
      </c>
      <c r="NJ260" t="s">
        <v>193</v>
      </c>
      <c r="NK260">
        <v>224</v>
      </c>
    </row>
    <row r="261" spans="1:375" x14ac:dyDescent="0.35">
      <c r="A261" t="s">
        <v>4708</v>
      </c>
      <c r="B261" t="s">
        <v>4709</v>
      </c>
      <c r="C261" t="s">
        <v>3571</v>
      </c>
      <c r="D261">
        <v>2.0833333328482695E-3</v>
      </c>
      <c r="E261" t="s">
        <v>193</v>
      </c>
      <c r="F261" t="s">
        <v>193</v>
      </c>
      <c r="G261" t="s">
        <v>193</v>
      </c>
      <c r="H261" t="s">
        <v>3571</v>
      </c>
      <c r="I261" t="s">
        <v>617</v>
      </c>
      <c r="J261" t="s">
        <v>193</v>
      </c>
      <c r="K261" t="s">
        <v>618</v>
      </c>
      <c r="L261" t="s">
        <v>617</v>
      </c>
      <c r="M261" t="s">
        <v>617</v>
      </c>
      <c r="N261" t="s">
        <v>619</v>
      </c>
      <c r="O261" t="s">
        <v>193</v>
      </c>
      <c r="P261" t="s">
        <v>661</v>
      </c>
      <c r="Q261" t="s">
        <v>619</v>
      </c>
      <c r="R261" t="s">
        <v>619</v>
      </c>
      <c r="S261" t="s">
        <v>500</v>
      </c>
      <c r="T261" t="s">
        <v>219</v>
      </c>
      <c r="U261" t="s">
        <v>209</v>
      </c>
      <c r="V261" t="s">
        <v>219</v>
      </c>
      <c r="W261" t="s">
        <v>231</v>
      </c>
      <c r="X261" t="s">
        <v>230</v>
      </c>
      <c r="Y261" t="s">
        <v>231</v>
      </c>
      <c r="Z261" t="s">
        <v>3760</v>
      </c>
      <c r="AA261" t="s">
        <v>193</v>
      </c>
      <c r="AB261" t="s">
        <v>706</v>
      </c>
      <c r="AC261" t="s">
        <v>3760</v>
      </c>
      <c r="AD261" t="s">
        <v>3760</v>
      </c>
      <c r="AE261" t="s">
        <v>630</v>
      </c>
      <c r="AF261" t="s">
        <v>193</v>
      </c>
      <c r="AG261" t="s">
        <v>631</v>
      </c>
      <c r="AH261" t="s">
        <v>630</v>
      </c>
      <c r="AI261" t="s">
        <v>630</v>
      </c>
      <c r="AJ261" t="s">
        <v>536</v>
      </c>
      <c r="AK261" t="s">
        <v>3317</v>
      </c>
      <c r="AL261" t="s">
        <v>109</v>
      </c>
      <c r="AM261" t="s">
        <v>193</v>
      </c>
      <c r="AN261" t="s">
        <v>109</v>
      </c>
      <c r="AO261" t="s">
        <v>193</v>
      </c>
      <c r="AP261" t="s">
        <v>494</v>
      </c>
      <c r="AQ261" t="s">
        <v>193</v>
      </c>
      <c r="AR261" t="s">
        <v>193</v>
      </c>
      <c r="AS261" t="s">
        <v>193</v>
      </c>
      <c r="AT261" t="s">
        <v>193</v>
      </c>
      <c r="AU261" t="s">
        <v>193</v>
      </c>
      <c r="AV261" t="s">
        <v>193</v>
      </c>
      <c r="AW261" t="s">
        <v>193</v>
      </c>
      <c r="AX261" t="s">
        <v>193</v>
      </c>
      <c r="AY261" t="s">
        <v>193</v>
      </c>
      <c r="AZ261" t="s">
        <v>193</v>
      </c>
      <c r="BA261" t="s">
        <v>193</v>
      </c>
      <c r="BB261" t="s">
        <v>193</v>
      </c>
      <c r="BC261" t="s">
        <v>193</v>
      </c>
      <c r="BD261" t="s">
        <v>193</v>
      </c>
      <c r="BE261" t="s">
        <v>193</v>
      </c>
      <c r="BF261" t="s">
        <v>193</v>
      </c>
      <c r="BG261" t="s">
        <v>193</v>
      </c>
      <c r="BH261" t="s">
        <v>193</v>
      </c>
      <c r="BI261" t="s">
        <v>193</v>
      </c>
      <c r="BJ261" t="s">
        <v>193</v>
      </c>
      <c r="BK261" t="s">
        <v>193</v>
      </c>
      <c r="BL261" t="s">
        <v>193</v>
      </c>
      <c r="BM261" t="s">
        <v>193</v>
      </c>
      <c r="BN261" t="s">
        <v>193</v>
      </c>
      <c r="BO261" t="s">
        <v>193</v>
      </c>
      <c r="BP261" t="s">
        <v>193</v>
      </c>
      <c r="BQ261" t="s">
        <v>193</v>
      </c>
      <c r="BR261" t="s">
        <v>193</v>
      </c>
      <c r="BS261" t="s">
        <v>193</v>
      </c>
      <c r="BT261" t="s">
        <v>193</v>
      </c>
      <c r="BU261" t="s">
        <v>193</v>
      </c>
      <c r="BV261" t="s">
        <v>193</v>
      </c>
      <c r="BW261" t="s">
        <v>193</v>
      </c>
      <c r="BX261" t="s">
        <v>193</v>
      </c>
      <c r="BY261" t="s">
        <v>193</v>
      </c>
      <c r="BZ261" t="s">
        <v>193</v>
      </c>
      <c r="CA261" t="s">
        <v>193</v>
      </c>
      <c r="CB261" t="s">
        <v>193</v>
      </c>
      <c r="CC261" t="s">
        <v>193</v>
      </c>
      <c r="CD261" t="s">
        <v>193</v>
      </c>
      <c r="CE261" t="s">
        <v>193</v>
      </c>
      <c r="CF261" t="s">
        <v>193</v>
      </c>
      <c r="CG261" t="s">
        <v>193</v>
      </c>
      <c r="CH261" t="s">
        <v>193</v>
      </c>
      <c r="CI261" t="s">
        <v>193</v>
      </c>
      <c r="CJ261" t="s">
        <v>193</v>
      </c>
      <c r="CK261" t="s">
        <v>193</v>
      </c>
      <c r="CL261" t="s">
        <v>193</v>
      </c>
      <c r="CM261" t="s">
        <v>193</v>
      </c>
      <c r="CN261" t="s">
        <v>193</v>
      </c>
      <c r="CO261" t="s">
        <v>193</v>
      </c>
      <c r="CP261" t="s">
        <v>193</v>
      </c>
      <c r="CQ261" t="s">
        <v>193</v>
      </c>
      <c r="CR261" t="s">
        <v>193</v>
      </c>
      <c r="CS261" t="s">
        <v>193</v>
      </c>
      <c r="CT261" t="s">
        <v>193</v>
      </c>
      <c r="CU261" t="s">
        <v>193</v>
      </c>
      <c r="CV261" t="s">
        <v>193</v>
      </c>
      <c r="CW261" t="s">
        <v>193</v>
      </c>
      <c r="CX261" t="s">
        <v>193</v>
      </c>
      <c r="CY261" t="s">
        <v>193</v>
      </c>
      <c r="CZ261" t="s">
        <v>193</v>
      </c>
      <c r="DA261" t="s">
        <v>193</v>
      </c>
      <c r="DB261" t="s">
        <v>193</v>
      </c>
      <c r="DC261" t="s">
        <v>193</v>
      </c>
      <c r="DD261" t="s">
        <v>193</v>
      </c>
      <c r="DE261" t="s">
        <v>193</v>
      </c>
      <c r="DF261" t="s">
        <v>193</v>
      </c>
      <c r="DG261" t="s">
        <v>193</v>
      </c>
      <c r="DH261" t="s">
        <v>193</v>
      </c>
      <c r="DI261" t="s">
        <v>193</v>
      </c>
      <c r="DJ261" t="s">
        <v>193</v>
      </c>
      <c r="DK261" t="s">
        <v>193</v>
      </c>
      <c r="DL261" t="s">
        <v>193</v>
      </c>
      <c r="DM261" t="s">
        <v>193</v>
      </c>
      <c r="DN261" t="s">
        <v>193</v>
      </c>
      <c r="DO261" t="s">
        <v>193</v>
      </c>
      <c r="DP261" t="s">
        <v>193</v>
      </c>
      <c r="DQ261" t="s">
        <v>193</v>
      </c>
      <c r="DR261" t="s">
        <v>193</v>
      </c>
      <c r="DS261" t="s">
        <v>193</v>
      </c>
      <c r="DT261" t="s">
        <v>193</v>
      </c>
      <c r="DU261" t="s">
        <v>193</v>
      </c>
      <c r="DV261" t="s">
        <v>193</v>
      </c>
      <c r="DW261" t="s">
        <v>193</v>
      </c>
      <c r="DX261" t="s">
        <v>193</v>
      </c>
      <c r="DY261" t="s">
        <v>193</v>
      </c>
      <c r="DZ261" t="s">
        <v>193</v>
      </c>
      <c r="EA261" t="s">
        <v>193</v>
      </c>
      <c r="EB261" t="s">
        <v>193</v>
      </c>
      <c r="EC261" t="s">
        <v>193</v>
      </c>
      <c r="ED261" t="s">
        <v>193</v>
      </c>
      <c r="EE261" t="s">
        <v>193</v>
      </c>
      <c r="EF261" t="s">
        <v>193</v>
      </c>
      <c r="EG261" t="s">
        <v>193</v>
      </c>
      <c r="EH261" t="s">
        <v>193</v>
      </c>
      <c r="EI261" t="s">
        <v>193</v>
      </c>
      <c r="EJ261" t="s">
        <v>193</v>
      </c>
      <c r="EK261" t="s">
        <v>193</v>
      </c>
      <c r="EL261" t="s">
        <v>193</v>
      </c>
      <c r="EM261" t="s">
        <v>193</v>
      </c>
      <c r="EN261" t="s">
        <v>193</v>
      </c>
      <c r="EO261" t="s">
        <v>193</v>
      </c>
      <c r="EP261" t="s">
        <v>193</v>
      </c>
      <c r="EQ261" t="s">
        <v>193</v>
      </c>
      <c r="ER261" t="s">
        <v>193</v>
      </c>
      <c r="ES261" t="s">
        <v>193</v>
      </c>
      <c r="ET261" t="s">
        <v>193</v>
      </c>
      <c r="EU261" t="s">
        <v>193</v>
      </c>
      <c r="EV261" t="s">
        <v>193</v>
      </c>
      <c r="EW261" t="s">
        <v>193</v>
      </c>
      <c r="EX261" t="s">
        <v>193</v>
      </c>
      <c r="EY261" t="s">
        <v>193</v>
      </c>
      <c r="EZ261" t="s">
        <v>193</v>
      </c>
      <c r="FA261" t="s">
        <v>193</v>
      </c>
      <c r="FB261" t="s">
        <v>193</v>
      </c>
      <c r="FC261" t="s">
        <v>193</v>
      </c>
      <c r="FD261" t="s">
        <v>193</v>
      </c>
      <c r="FE261" t="s">
        <v>193</v>
      </c>
      <c r="FF261" t="s">
        <v>193</v>
      </c>
      <c r="FG261" t="s">
        <v>193</v>
      </c>
      <c r="FH261" t="s">
        <v>193</v>
      </c>
      <c r="FI261" t="s">
        <v>193</v>
      </c>
      <c r="FJ261" t="s">
        <v>193</v>
      </c>
      <c r="FK261" t="s">
        <v>193</v>
      </c>
      <c r="FL261" t="s">
        <v>193</v>
      </c>
      <c r="FM261" t="s">
        <v>193</v>
      </c>
      <c r="FN261" t="s">
        <v>193</v>
      </c>
      <c r="FO261" t="s">
        <v>193</v>
      </c>
      <c r="FP261" t="s">
        <v>193</v>
      </c>
      <c r="FQ261" t="s">
        <v>193</v>
      </c>
      <c r="FR261" t="s">
        <v>193</v>
      </c>
      <c r="FS261" t="s">
        <v>193</v>
      </c>
      <c r="FT261" t="s">
        <v>193</v>
      </c>
      <c r="FU261" t="s">
        <v>193</v>
      </c>
      <c r="FV261" t="s">
        <v>193</v>
      </c>
      <c r="FW261" t="s">
        <v>193</v>
      </c>
      <c r="FX261" t="s">
        <v>193</v>
      </c>
      <c r="FY261" t="s">
        <v>193</v>
      </c>
      <c r="FZ261" t="s">
        <v>193</v>
      </c>
      <c r="GA261" t="s">
        <v>193</v>
      </c>
      <c r="GB261" t="s">
        <v>193</v>
      </c>
      <c r="GC261" t="s">
        <v>193</v>
      </c>
      <c r="GD261" t="s">
        <v>193</v>
      </c>
      <c r="GE261" t="s">
        <v>193</v>
      </c>
      <c r="GF261" t="s">
        <v>193</v>
      </c>
      <c r="GG261" t="s">
        <v>193</v>
      </c>
      <c r="GH261" t="s">
        <v>193</v>
      </c>
      <c r="GI261" t="s">
        <v>193</v>
      </c>
      <c r="GJ261" t="s">
        <v>193</v>
      </c>
      <c r="GK261" t="s">
        <v>193</v>
      </c>
      <c r="GL261" t="s">
        <v>193</v>
      </c>
      <c r="GM261" t="s">
        <v>193</v>
      </c>
      <c r="GN261" t="s">
        <v>193</v>
      </c>
      <c r="GO261" t="s">
        <v>193</v>
      </c>
      <c r="GP261" t="s">
        <v>193</v>
      </c>
      <c r="GQ261" t="s">
        <v>193</v>
      </c>
      <c r="GR261" t="s">
        <v>193</v>
      </c>
      <c r="GS261" t="s">
        <v>193</v>
      </c>
      <c r="GT261" t="s">
        <v>193</v>
      </c>
      <c r="GU261" t="s">
        <v>193</v>
      </c>
      <c r="GV261" t="s">
        <v>193</v>
      </c>
      <c r="GW261" t="s">
        <v>193</v>
      </c>
      <c r="GX261" t="s">
        <v>193</v>
      </c>
      <c r="GY261" t="s">
        <v>193</v>
      </c>
      <c r="GZ261" t="s">
        <v>193</v>
      </c>
      <c r="HA261" t="s">
        <v>193</v>
      </c>
      <c r="HB261" t="s">
        <v>193</v>
      </c>
      <c r="HC261" t="s">
        <v>193</v>
      </c>
      <c r="HD261" t="s">
        <v>193</v>
      </c>
      <c r="HE261" t="s">
        <v>193</v>
      </c>
      <c r="HF261" t="s">
        <v>193</v>
      </c>
      <c r="HG261" t="s">
        <v>193</v>
      </c>
      <c r="HH261" t="s">
        <v>193</v>
      </c>
      <c r="HI261" t="s">
        <v>193</v>
      </c>
      <c r="HJ261" t="s">
        <v>193</v>
      </c>
      <c r="HK261" t="s">
        <v>193</v>
      </c>
      <c r="HL261" t="s">
        <v>193</v>
      </c>
      <c r="HM261" t="s">
        <v>193</v>
      </c>
      <c r="HN261" t="s">
        <v>193</v>
      </c>
      <c r="HO261" t="s">
        <v>193</v>
      </c>
      <c r="HP261" t="s">
        <v>193</v>
      </c>
      <c r="HQ261" t="s">
        <v>193</v>
      </c>
      <c r="HR261" t="s">
        <v>193</v>
      </c>
      <c r="HS261" t="s">
        <v>193</v>
      </c>
      <c r="HT261" t="s">
        <v>193</v>
      </c>
      <c r="HU261" t="s">
        <v>193</v>
      </c>
      <c r="HV261" t="s">
        <v>193</v>
      </c>
      <c r="HW261" t="s">
        <v>193</v>
      </c>
      <c r="HX261" t="s">
        <v>193</v>
      </c>
      <c r="HY261" t="s">
        <v>193</v>
      </c>
      <c r="HZ261" t="s">
        <v>193</v>
      </c>
      <c r="IA261" t="s">
        <v>193</v>
      </c>
      <c r="IB261" t="s">
        <v>193</v>
      </c>
      <c r="IC261" t="s">
        <v>193</v>
      </c>
      <c r="ID261" t="s">
        <v>193</v>
      </c>
      <c r="IE261" t="s">
        <v>193</v>
      </c>
      <c r="IF261" t="s">
        <v>193</v>
      </c>
      <c r="IG261" t="s">
        <v>193</v>
      </c>
      <c r="IH261" t="s">
        <v>193</v>
      </c>
      <c r="II261" t="s">
        <v>193</v>
      </c>
      <c r="IJ261" t="s">
        <v>193</v>
      </c>
      <c r="IK261" t="s">
        <v>193</v>
      </c>
      <c r="IL261" t="s">
        <v>193</v>
      </c>
      <c r="IM261" t="s">
        <v>193</v>
      </c>
      <c r="IN261" t="s">
        <v>193</v>
      </c>
      <c r="IO261" t="s">
        <v>193</v>
      </c>
      <c r="IP261" t="s">
        <v>193</v>
      </c>
      <c r="IQ261" t="s">
        <v>193</v>
      </c>
      <c r="IR261" t="s">
        <v>193</v>
      </c>
      <c r="IS261" t="s">
        <v>193</v>
      </c>
      <c r="IT261" t="s">
        <v>193</v>
      </c>
      <c r="IU261" t="s">
        <v>193</v>
      </c>
      <c r="IV261" t="s">
        <v>193</v>
      </c>
      <c r="IW261" t="s">
        <v>193</v>
      </c>
      <c r="IX261" t="s">
        <v>193</v>
      </c>
      <c r="IY261" t="s">
        <v>193</v>
      </c>
      <c r="IZ261" t="s">
        <v>193</v>
      </c>
      <c r="JA261" t="s">
        <v>193</v>
      </c>
      <c r="JB261" t="s">
        <v>193</v>
      </c>
      <c r="JC261" t="s">
        <v>193</v>
      </c>
      <c r="JD261" t="s">
        <v>193</v>
      </c>
      <c r="JE261" t="s">
        <v>193</v>
      </c>
      <c r="JF261" t="s">
        <v>193</v>
      </c>
      <c r="JG261" t="s">
        <v>193</v>
      </c>
      <c r="JH261" t="s">
        <v>193</v>
      </c>
      <c r="JI261" t="s">
        <v>193</v>
      </c>
      <c r="JJ261" t="s">
        <v>193</v>
      </c>
      <c r="JK261" t="s">
        <v>193</v>
      </c>
      <c r="JL261" t="s">
        <v>193</v>
      </c>
      <c r="JM261" t="s">
        <v>193</v>
      </c>
      <c r="JN261" t="s">
        <v>193</v>
      </c>
      <c r="JO261" t="s">
        <v>193</v>
      </c>
      <c r="JP261" t="s">
        <v>193</v>
      </c>
      <c r="JQ261" t="s">
        <v>193</v>
      </c>
      <c r="JR261" t="s">
        <v>193</v>
      </c>
      <c r="JS261" t="s">
        <v>193</v>
      </c>
      <c r="JT261" t="s">
        <v>193</v>
      </c>
      <c r="JU261" t="s">
        <v>193</v>
      </c>
      <c r="JV261" t="s">
        <v>193</v>
      </c>
      <c r="JW261" t="s">
        <v>193</v>
      </c>
      <c r="JX261" t="s">
        <v>193</v>
      </c>
      <c r="JY261" t="s">
        <v>193</v>
      </c>
      <c r="JZ261" t="s">
        <v>193</v>
      </c>
      <c r="KA261" t="s">
        <v>193</v>
      </c>
      <c r="KB261" t="s">
        <v>193</v>
      </c>
      <c r="KC261" t="s">
        <v>193</v>
      </c>
      <c r="KD261" t="s">
        <v>193</v>
      </c>
      <c r="KE261" t="s">
        <v>193</v>
      </c>
      <c r="KF261" t="s">
        <v>193</v>
      </c>
      <c r="KG261" t="s">
        <v>193</v>
      </c>
      <c r="KH261" t="s">
        <v>193</v>
      </c>
      <c r="KI261" t="s">
        <v>193</v>
      </c>
      <c r="KJ261" t="s">
        <v>193</v>
      </c>
      <c r="KK261" t="s">
        <v>193</v>
      </c>
      <c r="KL261" t="s">
        <v>193</v>
      </c>
      <c r="KM261" t="s">
        <v>193</v>
      </c>
      <c r="KN261" t="s">
        <v>193</v>
      </c>
      <c r="KO261" t="s">
        <v>193</v>
      </c>
      <c r="KP261" t="s">
        <v>193</v>
      </c>
      <c r="KQ261" t="s">
        <v>193</v>
      </c>
      <c r="KR261" t="s">
        <v>193</v>
      </c>
      <c r="KS261" t="s">
        <v>193</v>
      </c>
      <c r="KT261" t="s">
        <v>193</v>
      </c>
      <c r="KU261" t="s">
        <v>109</v>
      </c>
      <c r="KV261" t="s">
        <v>505</v>
      </c>
      <c r="KW261" t="s">
        <v>3318</v>
      </c>
      <c r="KX261" t="s">
        <v>193</v>
      </c>
      <c r="KY261" t="s">
        <v>506</v>
      </c>
      <c r="KZ261" t="s">
        <v>3319</v>
      </c>
      <c r="LA261" t="s">
        <v>3318</v>
      </c>
      <c r="LB261" t="s">
        <v>800</v>
      </c>
      <c r="LC261" t="s">
        <v>193</v>
      </c>
      <c r="LD261" t="s">
        <v>3360</v>
      </c>
      <c r="LE261" t="s">
        <v>802</v>
      </c>
      <c r="LF261" t="s">
        <v>803</v>
      </c>
      <c r="LG261" t="s">
        <v>804</v>
      </c>
      <c r="LH261" t="s">
        <v>193</v>
      </c>
      <c r="LI261" t="s">
        <v>193</v>
      </c>
      <c r="LJ261" t="s">
        <v>193</v>
      </c>
      <c r="LK261" t="s">
        <v>193</v>
      </c>
      <c r="LL261" t="s">
        <v>193</v>
      </c>
      <c r="LM261">
        <v>13</v>
      </c>
      <c r="LN261">
        <v>13</v>
      </c>
      <c r="LO261" t="s">
        <v>193</v>
      </c>
      <c r="LP261" t="s">
        <v>156</v>
      </c>
      <c r="LQ261">
        <v>13</v>
      </c>
      <c r="LR261" t="s">
        <v>109</v>
      </c>
      <c r="LS261" t="s">
        <v>193</v>
      </c>
      <c r="LT261" t="s">
        <v>109</v>
      </c>
      <c r="LU261" t="s">
        <v>3785</v>
      </c>
      <c r="LV261">
        <v>0</v>
      </c>
      <c r="LW261">
        <v>1</v>
      </c>
      <c r="LX261">
        <v>0</v>
      </c>
      <c r="LY261">
        <v>0</v>
      </c>
      <c r="LZ261">
        <v>1</v>
      </c>
      <c r="MA261">
        <v>0</v>
      </c>
      <c r="MB261">
        <v>0</v>
      </c>
      <c r="MC261">
        <v>0</v>
      </c>
      <c r="MD261">
        <v>0</v>
      </c>
      <c r="ME261">
        <v>0</v>
      </c>
      <c r="MF261">
        <v>0</v>
      </c>
      <c r="MG261" t="s">
        <v>193</v>
      </c>
      <c r="MH261" t="s">
        <v>109</v>
      </c>
      <c r="MI261" t="s">
        <v>3469</v>
      </c>
      <c r="MJ261">
        <v>1</v>
      </c>
      <c r="MK261">
        <v>0</v>
      </c>
      <c r="ML261">
        <v>0</v>
      </c>
      <c r="MM261" t="s">
        <v>193</v>
      </c>
      <c r="MN261" t="s">
        <v>3786</v>
      </c>
      <c r="MO261">
        <v>1</v>
      </c>
      <c r="MP261">
        <v>0</v>
      </c>
      <c r="MQ261">
        <v>1</v>
      </c>
      <c r="MR261">
        <v>0</v>
      </c>
      <c r="MS261">
        <v>0</v>
      </c>
      <c r="MT261">
        <v>0</v>
      </c>
      <c r="MU261" t="s">
        <v>193</v>
      </c>
      <c r="MV261" t="s">
        <v>193</v>
      </c>
      <c r="MW261" t="s">
        <v>193</v>
      </c>
      <c r="MX261" t="s">
        <v>193</v>
      </c>
      <c r="MY261" t="s">
        <v>193</v>
      </c>
      <c r="MZ261" t="s">
        <v>193</v>
      </c>
      <c r="NA261" t="s">
        <v>193</v>
      </c>
      <c r="NB261" t="s">
        <v>193</v>
      </c>
      <c r="NC261">
        <v>197024578</v>
      </c>
      <c r="ND261" t="s">
        <v>3784</v>
      </c>
      <c r="NE261" t="s">
        <v>4710</v>
      </c>
      <c r="NF261" t="s">
        <v>193</v>
      </c>
      <c r="NG261" t="s">
        <v>699</v>
      </c>
      <c r="NH261" t="s">
        <v>700</v>
      </c>
      <c r="NI261" t="s">
        <v>611</v>
      </c>
      <c r="NJ261" t="s">
        <v>193</v>
      </c>
      <c r="NK261">
        <v>225</v>
      </c>
    </row>
    <row r="262" spans="1:375" x14ac:dyDescent="0.35">
      <c r="A262" t="s">
        <v>4711</v>
      </c>
      <c r="B262" t="s">
        <v>4712</v>
      </c>
      <c r="C262" t="s">
        <v>3571</v>
      </c>
      <c r="D262">
        <v>1.3888888861401938E-3</v>
      </c>
      <c r="E262" t="s">
        <v>193</v>
      </c>
      <c r="F262" t="s">
        <v>193</v>
      </c>
      <c r="G262" t="s">
        <v>193</v>
      </c>
      <c r="H262" t="s">
        <v>3571</v>
      </c>
      <c r="I262" t="s">
        <v>617</v>
      </c>
      <c r="J262" t="s">
        <v>193</v>
      </c>
      <c r="K262" t="s">
        <v>618</v>
      </c>
      <c r="L262" t="s">
        <v>617</v>
      </c>
      <c r="M262" t="s">
        <v>617</v>
      </c>
      <c r="N262" t="s">
        <v>623</v>
      </c>
      <c r="O262" t="s">
        <v>193</v>
      </c>
      <c r="P262" t="s">
        <v>660</v>
      </c>
      <c r="Q262" t="s">
        <v>623</v>
      </c>
      <c r="R262" t="s">
        <v>623</v>
      </c>
      <c r="S262" t="s">
        <v>500</v>
      </c>
      <c r="T262" t="s">
        <v>219</v>
      </c>
      <c r="U262" t="s">
        <v>209</v>
      </c>
      <c r="V262" t="s">
        <v>219</v>
      </c>
      <c r="W262" t="s">
        <v>231</v>
      </c>
      <c r="X262" t="s">
        <v>230</v>
      </c>
      <c r="Y262" t="s">
        <v>231</v>
      </c>
      <c r="Z262" t="s">
        <v>3760</v>
      </c>
      <c r="AA262" t="s">
        <v>193</v>
      </c>
      <c r="AB262" t="s">
        <v>706</v>
      </c>
      <c r="AC262" t="s">
        <v>3760</v>
      </c>
      <c r="AD262" t="s">
        <v>3760</v>
      </c>
      <c r="AE262" t="s">
        <v>630</v>
      </c>
      <c r="AF262" t="s">
        <v>193</v>
      </c>
      <c r="AG262" t="s">
        <v>631</v>
      </c>
      <c r="AH262" t="s">
        <v>630</v>
      </c>
      <c r="AI262" t="s">
        <v>630</v>
      </c>
      <c r="AJ262" t="s">
        <v>536</v>
      </c>
      <c r="AK262" t="s">
        <v>3317</v>
      </c>
      <c r="AL262" t="s">
        <v>109</v>
      </c>
      <c r="AM262" t="s">
        <v>193</v>
      </c>
      <c r="AN262" t="s">
        <v>109</v>
      </c>
      <c r="AO262" t="s">
        <v>193</v>
      </c>
      <c r="AP262" t="s">
        <v>491</v>
      </c>
      <c r="AQ262" t="s">
        <v>193</v>
      </c>
      <c r="AR262" t="s">
        <v>193</v>
      </c>
      <c r="AS262" t="s">
        <v>193</v>
      </c>
      <c r="AT262" t="s">
        <v>193</v>
      </c>
      <c r="AU262" t="s">
        <v>193</v>
      </c>
      <c r="AV262" t="s">
        <v>193</v>
      </c>
      <c r="AW262" t="s">
        <v>193</v>
      </c>
      <c r="AX262" t="s">
        <v>193</v>
      </c>
      <c r="AY262" t="s">
        <v>193</v>
      </c>
      <c r="AZ262" t="s">
        <v>193</v>
      </c>
      <c r="BA262" t="s">
        <v>193</v>
      </c>
      <c r="BB262" t="s">
        <v>193</v>
      </c>
      <c r="BC262" t="s">
        <v>193</v>
      </c>
      <c r="BD262" t="s">
        <v>193</v>
      </c>
      <c r="BE262" t="s">
        <v>193</v>
      </c>
      <c r="BF262" t="s">
        <v>193</v>
      </c>
      <c r="BG262" t="s">
        <v>193</v>
      </c>
      <c r="BH262" t="s">
        <v>193</v>
      </c>
      <c r="BI262" t="s">
        <v>193</v>
      </c>
      <c r="BJ262" t="s">
        <v>193</v>
      </c>
      <c r="BK262" t="s">
        <v>193</v>
      </c>
      <c r="BL262" t="s">
        <v>193</v>
      </c>
      <c r="BM262" t="s">
        <v>193</v>
      </c>
      <c r="BN262" t="s">
        <v>193</v>
      </c>
      <c r="BO262" t="s">
        <v>193</v>
      </c>
      <c r="BP262" t="s">
        <v>193</v>
      </c>
      <c r="BQ262" t="s">
        <v>193</v>
      </c>
      <c r="BR262" t="s">
        <v>193</v>
      </c>
      <c r="BS262" t="s">
        <v>193</v>
      </c>
      <c r="BT262" t="s">
        <v>193</v>
      </c>
      <c r="BU262" t="s">
        <v>193</v>
      </c>
      <c r="BV262" t="s">
        <v>193</v>
      </c>
      <c r="BW262" t="s">
        <v>193</v>
      </c>
      <c r="BX262" t="s">
        <v>193</v>
      </c>
      <c r="BY262" t="s">
        <v>193</v>
      </c>
      <c r="BZ262" t="s">
        <v>193</v>
      </c>
      <c r="CA262" t="s">
        <v>193</v>
      </c>
      <c r="CB262" t="s">
        <v>193</v>
      </c>
      <c r="CC262" t="s">
        <v>193</v>
      </c>
      <c r="CD262" t="s">
        <v>193</v>
      </c>
      <c r="CE262" t="s">
        <v>193</v>
      </c>
      <c r="CF262" t="s">
        <v>193</v>
      </c>
      <c r="CG262" t="s">
        <v>193</v>
      </c>
      <c r="CH262" t="s">
        <v>193</v>
      </c>
      <c r="CI262" t="s">
        <v>193</v>
      </c>
      <c r="CJ262" t="s">
        <v>193</v>
      </c>
      <c r="CK262" t="s">
        <v>193</v>
      </c>
      <c r="CL262" t="s">
        <v>193</v>
      </c>
      <c r="CM262" t="s">
        <v>193</v>
      </c>
      <c r="CN262" t="s">
        <v>193</v>
      </c>
      <c r="CO262" t="s">
        <v>193</v>
      </c>
      <c r="CP262" t="s">
        <v>193</v>
      </c>
      <c r="CQ262" t="s">
        <v>193</v>
      </c>
      <c r="CR262" t="s">
        <v>193</v>
      </c>
      <c r="CS262" t="s">
        <v>193</v>
      </c>
      <c r="CT262" t="s">
        <v>193</v>
      </c>
      <c r="CU262" t="s">
        <v>193</v>
      </c>
      <c r="CV262" t="s">
        <v>193</v>
      </c>
      <c r="CW262" t="s">
        <v>193</v>
      </c>
      <c r="CX262" t="s">
        <v>193</v>
      </c>
      <c r="CY262" t="s">
        <v>193</v>
      </c>
      <c r="CZ262" t="s">
        <v>193</v>
      </c>
      <c r="DA262" t="s">
        <v>193</v>
      </c>
      <c r="DB262" t="s">
        <v>193</v>
      </c>
      <c r="DC262" t="s">
        <v>193</v>
      </c>
      <c r="DD262" t="s">
        <v>193</v>
      </c>
      <c r="DE262" t="s">
        <v>193</v>
      </c>
      <c r="DF262" t="s">
        <v>193</v>
      </c>
      <c r="DG262" t="s">
        <v>193</v>
      </c>
      <c r="DH262" t="s">
        <v>193</v>
      </c>
      <c r="DI262" t="s">
        <v>193</v>
      </c>
      <c r="DJ262" t="s">
        <v>193</v>
      </c>
      <c r="DK262" t="s">
        <v>193</v>
      </c>
      <c r="DL262" t="s">
        <v>193</v>
      </c>
      <c r="DM262" t="s">
        <v>193</v>
      </c>
      <c r="DN262" t="s">
        <v>193</v>
      </c>
      <c r="DO262" t="s">
        <v>193</v>
      </c>
      <c r="DP262" t="s">
        <v>193</v>
      </c>
      <c r="DQ262" t="s">
        <v>193</v>
      </c>
      <c r="DR262" t="s">
        <v>193</v>
      </c>
      <c r="DS262" t="s">
        <v>193</v>
      </c>
      <c r="DT262" t="s">
        <v>193</v>
      </c>
      <c r="DU262" t="s">
        <v>193</v>
      </c>
      <c r="DV262" t="s">
        <v>193</v>
      </c>
      <c r="DW262" t="s">
        <v>193</v>
      </c>
      <c r="DX262" t="s">
        <v>193</v>
      </c>
      <c r="DY262" t="s">
        <v>193</v>
      </c>
      <c r="DZ262" t="s">
        <v>193</v>
      </c>
      <c r="EA262" t="s">
        <v>193</v>
      </c>
      <c r="EB262" t="s">
        <v>193</v>
      </c>
      <c r="EC262" t="s">
        <v>193</v>
      </c>
      <c r="ED262" t="s">
        <v>193</v>
      </c>
      <c r="EE262" t="s">
        <v>193</v>
      </c>
      <c r="EF262" t="s">
        <v>193</v>
      </c>
      <c r="EG262" t="s">
        <v>193</v>
      </c>
      <c r="EH262" t="s">
        <v>193</v>
      </c>
      <c r="EI262" t="s">
        <v>193</v>
      </c>
      <c r="EJ262" t="s">
        <v>193</v>
      </c>
      <c r="EK262" t="s">
        <v>193</v>
      </c>
      <c r="EL262" t="s">
        <v>193</v>
      </c>
      <c r="EM262" t="s">
        <v>193</v>
      </c>
      <c r="EN262" t="s">
        <v>193</v>
      </c>
      <c r="EO262" t="s">
        <v>193</v>
      </c>
      <c r="EP262" t="s">
        <v>193</v>
      </c>
      <c r="EQ262" t="s">
        <v>193</v>
      </c>
      <c r="ER262" t="s">
        <v>193</v>
      </c>
      <c r="ES262" t="s">
        <v>193</v>
      </c>
      <c r="ET262" t="s">
        <v>193</v>
      </c>
      <c r="EU262" t="s">
        <v>193</v>
      </c>
      <c r="EV262" t="s">
        <v>193</v>
      </c>
      <c r="EW262" t="s">
        <v>193</v>
      </c>
      <c r="EX262" t="s">
        <v>193</v>
      </c>
      <c r="EY262" t="s">
        <v>193</v>
      </c>
      <c r="EZ262" t="s">
        <v>193</v>
      </c>
      <c r="FA262" t="s">
        <v>193</v>
      </c>
      <c r="FB262" t="s">
        <v>193</v>
      </c>
      <c r="FC262" t="s">
        <v>193</v>
      </c>
      <c r="FD262" t="s">
        <v>193</v>
      </c>
      <c r="FE262" t="s">
        <v>193</v>
      </c>
      <c r="FF262" t="s">
        <v>193</v>
      </c>
      <c r="FG262" t="s">
        <v>193</v>
      </c>
      <c r="FH262" t="s">
        <v>193</v>
      </c>
      <c r="FI262" t="s">
        <v>193</v>
      </c>
      <c r="FJ262" t="s">
        <v>193</v>
      </c>
      <c r="FK262" t="s">
        <v>193</v>
      </c>
      <c r="FL262" t="s">
        <v>193</v>
      </c>
      <c r="FM262" t="s">
        <v>193</v>
      </c>
      <c r="FN262" t="s">
        <v>193</v>
      </c>
      <c r="FO262" t="s">
        <v>193</v>
      </c>
      <c r="FP262" t="s">
        <v>193</v>
      </c>
      <c r="FQ262" t="s">
        <v>193</v>
      </c>
      <c r="FR262" t="s">
        <v>193</v>
      </c>
      <c r="FS262" t="s">
        <v>193</v>
      </c>
      <c r="FT262" t="s">
        <v>193</v>
      </c>
      <c r="FU262" t="s">
        <v>193</v>
      </c>
      <c r="FV262" t="s">
        <v>193</v>
      </c>
      <c r="FW262" t="s">
        <v>193</v>
      </c>
      <c r="FX262" t="s">
        <v>193</v>
      </c>
      <c r="FY262" t="s">
        <v>193</v>
      </c>
      <c r="FZ262" t="s">
        <v>193</v>
      </c>
      <c r="GA262" t="s">
        <v>193</v>
      </c>
      <c r="GB262" t="s">
        <v>193</v>
      </c>
      <c r="GC262" t="s">
        <v>193</v>
      </c>
      <c r="GD262" t="s">
        <v>193</v>
      </c>
      <c r="GE262" t="s">
        <v>193</v>
      </c>
      <c r="GF262" t="s">
        <v>193</v>
      </c>
      <c r="GG262" t="s">
        <v>193</v>
      </c>
      <c r="GH262" t="s">
        <v>193</v>
      </c>
      <c r="GI262" t="s">
        <v>193</v>
      </c>
      <c r="GJ262" t="s">
        <v>193</v>
      </c>
      <c r="GK262" t="s">
        <v>193</v>
      </c>
      <c r="GL262" t="s">
        <v>193</v>
      </c>
      <c r="GM262" t="s">
        <v>193</v>
      </c>
      <c r="GN262" t="s">
        <v>193</v>
      </c>
      <c r="GO262" t="s">
        <v>193</v>
      </c>
      <c r="GP262" t="s">
        <v>193</v>
      </c>
      <c r="GQ262" t="s">
        <v>193</v>
      </c>
      <c r="GR262" t="s">
        <v>193</v>
      </c>
      <c r="GS262" t="s">
        <v>193</v>
      </c>
      <c r="GT262" t="s">
        <v>193</v>
      </c>
      <c r="GU262" t="s">
        <v>193</v>
      </c>
      <c r="GV262" t="s">
        <v>193</v>
      </c>
      <c r="GW262" t="s">
        <v>193</v>
      </c>
      <c r="GX262" t="s">
        <v>193</v>
      </c>
      <c r="GY262" t="s">
        <v>193</v>
      </c>
      <c r="GZ262" t="s">
        <v>193</v>
      </c>
      <c r="HA262" t="s">
        <v>193</v>
      </c>
      <c r="HB262" t="s">
        <v>193</v>
      </c>
      <c r="HC262" t="s">
        <v>193</v>
      </c>
      <c r="HD262" t="s">
        <v>193</v>
      </c>
      <c r="HE262" t="s">
        <v>193</v>
      </c>
      <c r="HF262" t="s">
        <v>193</v>
      </c>
      <c r="HG262" t="s">
        <v>193</v>
      </c>
      <c r="HH262" t="s">
        <v>193</v>
      </c>
      <c r="HI262" t="s">
        <v>193</v>
      </c>
      <c r="HJ262" t="s">
        <v>193</v>
      </c>
      <c r="HK262" t="s">
        <v>193</v>
      </c>
      <c r="HL262" t="s">
        <v>193</v>
      </c>
      <c r="HM262" t="s">
        <v>193</v>
      </c>
      <c r="HN262" t="s">
        <v>193</v>
      </c>
      <c r="HO262" t="s">
        <v>193</v>
      </c>
      <c r="HP262" t="s">
        <v>193</v>
      </c>
      <c r="HQ262" t="s">
        <v>193</v>
      </c>
      <c r="HR262" t="s">
        <v>193</v>
      </c>
      <c r="HS262" t="s">
        <v>193</v>
      </c>
      <c r="HT262" t="s">
        <v>193</v>
      </c>
      <c r="HU262" t="s">
        <v>193</v>
      </c>
      <c r="HV262" t="s">
        <v>193</v>
      </c>
      <c r="HW262" t="s">
        <v>193</v>
      </c>
      <c r="HX262" t="s">
        <v>193</v>
      </c>
      <c r="HY262" t="s">
        <v>193</v>
      </c>
      <c r="HZ262" t="s">
        <v>193</v>
      </c>
      <c r="IA262" t="s">
        <v>193</v>
      </c>
      <c r="IB262" t="s">
        <v>193</v>
      </c>
      <c r="IC262" t="s">
        <v>193</v>
      </c>
      <c r="ID262" t="s">
        <v>193</v>
      </c>
      <c r="IE262" t="s">
        <v>193</v>
      </c>
      <c r="IF262" t="s">
        <v>193</v>
      </c>
      <c r="IG262" t="s">
        <v>193</v>
      </c>
      <c r="IH262" t="s">
        <v>193</v>
      </c>
      <c r="II262" t="s">
        <v>193</v>
      </c>
      <c r="IJ262" t="s">
        <v>193</v>
      </c>
      <c r="IK262" t="s">
        <v>193</v>
      </c>
      <c r="IL262" t="s">
        <v>193</v>
      </c>
      <c r="IM262" t="s">
        <v>193</v>
      </c>
      <c r="IN262" t="s">
        <v>193</v>
      </c>
      <c r="IO262" t="s">
        <v>193</v>
      </c>
      <c r="IP262" t="s">
        <v>193</v>
      </c>
      <c r="IQ262" t="s">
        <v>193</v>
      </c>
      <c r="IR262" t="s">
        <v>193</v>
      </c>
      <c r="IS262" t="s">
        <v>193</v>
      </c>
      <c r="IT262" t="s">
        <v>193</v>
      </c>
      <c r="IU262" t="s">
        <v>193</v>
      </c>
      <c r="IV262" t="s">
        <v>193</v>
      </c>
      <c r="IW262" t="s">
        <v>193</v>
      </c>
      <c r="IX262" t="s">
        <v>193</v>
      </c>
      <c r="IY262" t="s">
        <v>193</v>
      </c>
      <c r="IZ262" t="s">
        <v>193</v>
      </c>
      <c r="JA262" t="s">
        <v>193</v>
      </c>
      <c r="JB262" t="s">
        <v>193</v>
      </c>
      <c r="JC262" t="s">
        <v>193</v>
      </c>
      <c r="JD262" t="s">
        <v>193</v>
      </c>
      <c r="JE262" t="s">
        <v>193</v>
      </c>
      <c r="JF262" t="s">
        <v>193</v>
      </c>
      <c r="JG262" t="s">
        <v>193</v>
      </c>
      <c r="JH262" t="s">
        <v>193</v>
      </c>
      <c r="JI262" t="s">
        <v>193</v>
      </c>
      <c r="JJ262" t="s">
        <v>193</v>
      </c>
      <c r="JK262" t="s">
        <v>193</v>
      </c>
      <c r="JL262" t="s">
        <v>193</v>
      </c>
      <c r="JM262" t="s">
        <v>193</v>
      </c>
      <c r="JN262" t="s">
        <v>193</v>
      </c>
      <c r="JO262" t="s">
        <v>193</v>
      </c>
      <c r="JP262" t="s">
        <v>193</v>
      </c>
      <c r="JQ262" t="s">
        <v>193</v>
      </c>
      <c r="JR262" t="s">
        <v>193</v>
      </c>
      <c r="JS262" t="s">
        <v>193</v>
      </c>
      <c r="JT262" t="s">
        <v>193</v>
      </c>
      <c r="JU262" t="s">
        <v>193</v>
      </c>
      <c r="JV262" t="s">
        <v>193</v>
      </c>
      <c r="JW262" t="s">
        <v>193</v>
      </c>
      <c r="JX262" t="s">
        <v>193</v>
      </c>
      <c r="JY262" t="s">
        <v>193</v>
      </c>
      <c r="JZ262" t="s">
        <v>193</v>
      </c>
      <c r="KA262" t="s">
        <v>193</v>
      </c>
      <c r="KB262" t="s">
        <v>193</v>
      </c>
      <c r="KC262" t="s">
        <v>193</v>
      </c>
      <c r="KD262" t="s">
        <v>193</v>
      </c>
      <c r="KE262" t="s">
        <v>193</v>
      </c>
      <c r="KF262" t="s">
        <v>193</v>
      </c>
      <c r="KG262" t="s">
        <v>193</v>
      </c>
      <c r="KH262" t="s">
        <v>193</v>
      </c>
      <c r="KI262" t="s">
        <v>193</v>
      </c>
      <c r="KJ262" t="s">
        <v>193</v>
      </c>
      <c r="KK262" t="s">
        <v>193</v>
      </c>
      <c r="KL262" t="s">
        <v>193</v>
      </c>
      <c r="KM262" t="s">
        <v>193</v>
      </c>
      <c r="KN262" t="s">
        <v>193</v>
      </c>
      <c r="KO262" t="s">
        <v>193</v>
      </c>
      <c r="KP262" t="s">
        <v>193</v>
      </c>
      <c r="KQ262" t="s">
        <v>193</v>
      </c>
      <c r="KR262" t="s">
        <v>193</v>
      </c>
      <c r="KS262" t="s">
        <v>193</v>
      </c>
      <c r="KT262" t="s">
        <v>193</v>
      </c>
      <c r="KU262" t="s">
        <v>109</v>
      </c>
      <c r="KV262" t="s">
        <v>505</v>
      </c>
      <c r="KW262" t="s">
        <v>3318</v>
      </c>
      <c r="KX262" t="s">
        <v>193</v>
      </c>
      <c r="KY262" t="s">
        <v>506</v>
      </c>
      <c r="KZ262" t="s">
        <v>3319</v>
      </c>
      <c r="LA262" t="s">
        <v>3318</v>
      </c>
      <c r="LB262" t="s">
        <v>800</v>
      </c>
      <c r="LC262" t="s">
        <v>193</v>
      </c>
      <c r="LD262" t="s">
        <v>805</v>
      </c>
      <c r="LE262" t="s">
        <v>802</v>
      </c>
      <c r="LF262" t="s">
        <v>803</v>
      </c>
      <c r="LG262" t="s">
        <v>804</v>
      </c>
      <c r="LH262" t="s">
        <v>193</v>
      </c>
      <c r="LI262" t="s">
        <v>193</v>
      </c>
      <c r="LJ262" t="s">
        <v>193</v>
      </c>
      <c r="LK262" t="s">
        <v>193</v>
      </c>
      <c r="LL262" t="s">
        <v>193</v>
      </c>
      <c r="LM262">
        <v>13</v>
      </c>
      <c r="LN262">
        <v>13</v>
      </c>
      <c r="LO262" t="s">
        <v>193</v>
      </c>
      <c r="LP262" t="s">
        <v>156</v>
      </c>
      <c r="LQ262">
        <v>13</v>
      </c>
      <c r="LR262" t="s">
        <v>109</v>
      </c>
      <c r="LS262" t="s">
        <v>193</v>
      </c>
      <c r="LT262" t="s">
        <v>114</v>
      </c>
      <c r="LU262" t="s">
        <v>193</v>
      </c>
      <c r="LV262" t="s">
        <v>193</v>
      </c>
      <c r="LW262" t="s">
        <v>193</v>
      </c>
      <c r="LX262" t="s">
        <v>193</v>
      </c>
      <c r="LY262" t="s">
        <v>193</v>
      </c>
      <c r="LZ262" t="s">
        <v>193</v>
      </c>
      <c r="MA262" t="s">
        <v>193</v>
      </c>
      <c r="MB262" t="s">
        <v>193</v>
      </c>
      <c r="MC262" t="s">
        <v>193</v>
      </c>
      <c r="MD262" t="s">
        <v>193</v>
      </c>
      <c r="ME262" t="s">
        <v>193</v>
      </c>
      <c r="MF262" t="s">
        <v>193</v>
      </c>
      <c r="MG262" t="s">
        <v>193</v>
      </c>
      <c r="MH262" t="s">
        <v>109</v>
      </c>
      <c r="MI262" t="s">
        <v>3469</v>
      </c>
      <c r="MJ262">
        <v>1</v>
      </c>
      <c r="MK262">
        <v>0</v>
      </c>
      <c r="ML262">
        <v>0</v>
      </c>
      <c r="MM262" t="s">
        <v>193</v>
      </c>
      <c r="MN262" t="s">
        <v>3331</v>
      </c>
      <c r="MO262">
        <v>0</v>
      </c>
      <c r="MP262">
        <v>0</v>
      </c>
      <c r="MQ262">
        <v>1</v>
      </c>
      <c r="MR262">
        <v>0</v>
      </c>
      <c r="MS262">
        <v>0</v>
      </c>
      <c r="MT262">
        <v>0</v>
      </c>
      <c r="MU262" t="s">
        <v>193</v>
      </c>
      <c r="MV262" t="s">
        <v>193</v>
      </c>
      <c r="MW262" t="s">
        <v>193</v>
      </c>
      <c r="MX262" t="s">
        <v>193</v>
      </c>
      <c r="MY262" t="s">
        <v>193</v>
      </c>
      <c r="MZ262" t="s">
        <v>193</v>
      </c>
      <c r="NA262" t="s">
        <v>193</v>
      </c>
      <c r="NB262" t="s">
        <v>193</v>
      </c>
      <c r="NC262">
        <v>197024582</v>
      </c>
      <c r="ND262" t="s">
        <v>3787</v>
      </c>
      <c r="NE262" t="s">
        <v>4713</v>
      </c>
      <c r="NF262" t="s">
        <v>193</v>
      </c>
      <c r="NG262" t="s">
        <v>699</v>
      </c>
      <c r="NH262" t="s">
        <v>700</v>
      </c>
      <c r="NI262" t="s">
        <v>611</v>
      </c>
      <c r="NJ262" t="s">
        <v>193</v>
      </c>
      <c r="NK262">
        <v>226</v>
      </c>
    </row>
    <row r="263" spans="1:375" x14ac:dyDescent="0.35">
      <c r="A263" t="s">
        <v>4714</v>
      </c>
      <c r="B263" t="s">
        <v>4715</v>
      </c>
      <c r="C263" t="s">
        <v>3571</v>
      </c>
      <c r="D263">
        <v>1.2345679012166026E-3</v>
      </c>
      <c r="E263" t="s">
        <v>193</v>
      </c>
      <c r="F263" t="s">
        <v>193</v>
      </c>
      <c r="G263" t="s">
        <v>193</v>
      </c>
      <c r="H263" t="s">
        <v>3571</v>
      </c>
      <c r="I263" t="s">
        <v>617</v>
      </c>
      <c r="J263" t="s">
        <v>193</v>
      </c>
      <c r="K263" t="s">
        <v>618</v>
      </c>
      <c r="L263" t="s">
        <v>617</v>
      </c>
      <c r="M263" t="s">
        <v>617</v>
      </c>
      <c r="N263" t="s">
        <v>619</v>
      </c>
      <c r="O263" t="s">
        <v>193</v>
      </c>
      <c r="P263" t="s">
        <v>661</v>
      </c>
      <c r="Q263" t="s">
        <v>619</v>
      </c>
      <c r="R263" t="s">
        <v>619</v>
      </c>
      <c r="S263" t="s">
        <v>500</v>
      </c>
      <c r="T263" t="s">
        <v>219</v>
      </c>
      <c r="U263" t="s">
        <v>209</v>
      </c>
      <c r="V263" t="s">
        <v>219</v>
      </c>
      <c r="W263" t="s">
        <v>231</v>
      </c>
      <c r="X263" t="s">
        <v>230</v>
      </c>
      <c r="Y263" t="s">
        <v>231</v>
      </c>
      <c r="Z263" t="s">
        <v>3760</v>
      </c>
      <c r="AA263" t="s">
        <v>193</v>
      </c>
      <c r="AB263" t="s">
        <v>706</v>
      </c>
      <c r="AC263" t="s">
        <v>3760</v>
      </c>
      <c r="AD263" t="s">
        <v>3760</v>
      </c>
      <c r="AE263" t="s">
        <v>630</v>
      </c>
      <c r="AF263" t="s">
        <v>193</v>
      </c>
      <c r="AG263" t="s">
        <v>631</v>
      </c>
      <c r="AH263" t="s">
        <v>630</v>
      </c>
      <c r="AI263" t="s">
        <v>630</v>
      </c>
      <c r="AJ263" t="s">
        <v>536</v>
      </c>
      <c r="AK263" t="s">
        <v>490</v>
      </c>
      <c r="AL263" t="s">
        <v>109</v>
      </c>
      <c r="AM263" t="s">
        <v>193</v>
      </c>
      <c r="AN263" t="s">
        <v>109</v>
      </c>
      <c r="AO263" t="s">
        <v>193</v>
      </c>
      <c r="AP263" t="s">
        <v>491</v>
      </c>
      <c r="AQ263" t="s">
        <v>193</v>
      </c>
      <c r="AR263" t="s">
        <v>193</v>
      </c>
      <c r="AS263" t="s">
        <v>496</v>
      </c>
      <c r="AT263" t="s">
        <v>193</v>
      </c>
      <c r="AU263" t="s">
        <v>3417</v>
      </c>
      <c r="AV263">
        <v>0</v>
      </c>
      <c r="AW263">
        <v>0</v>
      </c>
      <c r="AX263">
        <v>0</v>
      </c>
      <c r="AY263">
        <v>1</v>
      </c>
      <c r="AZ263">
        <v>1</v>
      </c>
      <c r="BA263">
        <v>0</v>
      </c>
      <c r="BB263">
        <v>0</v>
      </c>
      <c r="BC263" t="s">
        <v>3953</v>
      </c>
      <c r="BD263" t="s">
        <v>3554</v>
      </c>
      <c r="BE263" t="s">
        <v>512</v>
      </c>
      <c r="BF263">
        <v>1</v>
      </c>
      <c r="BG263">
        <v>0</v>
      </c>
      <c r="BH263">
        <v>0</v>
      </c>
      <c r="BI263">
        <v>0</v>
      </c>
      <c r="BJ263">
        <v>1</v>
      </c>
      <c r="BK263">
        <v>0</v>
      </c>
      <c r="BL263">
        <v>0</v>
      </c>
      <c r="BM263">
        <v>0</v>
      </c>
      <c r="BN263">
        <v>0</v>
      </c>
      <c r="BO263">
        <v>0</v>
      </c>
      <c r="BP263" t="s">
        <v>193</v>
      </c>
      <c r="BQ263" t="s">
        <v>113</v>
      </c>
      <c r="BR263" t="s">
        <v>501</v>
      </c>
      <c r="BS263" t="s">
        <v>193</v>
      </c>
      <c r="BT263" t="s">
        <v>193</v>
      </c>
      <c r="BU263" t="s">
        <v>193</v>
      </c>
      <c r="BV263" t="s">
        <v>193</v>
      </c>
      <c r="BW263" t="s">
        <v>193</v>
      </c>
      <c r="BX263" t="s">
        <v>193</v>
      </c>
      <c r="BY263" t="s">
        <v>193</v>
      </c>
      <c r="BZ263" t="s">
        <v>193</v>
      </c>
      <c r="CA263" t="s">
        <v>193</v>
      </c>
      <c r="CB263" t="s">
        <v>193</v>
      </c>
      <c r="CC263" t="s">
        <v>193</v>
      </c>
      <c r="CD263" t="s">
        <v>193</v>
      </c>
      <c r="CE263" t="s">
        <v>193</v>
      </c>
      <c r="CF263" t="s">
        <v>193</v>
      </c>
      <c r="CG263" t="s">
        <v>193</v>
      </c>
      <c r="CH263" t="s">
        <v>193</v>
      </c>
      <c r="CI263" t="s">
        <v>193</v>
      </c>
      <c r="CJ263" t="s">
        <v>193</v>
      </c>
      <c r="CK263" t="s">
        <v>193</v>
      </c>
      <c r="CL263" t="s">
        <v>193</v>
      </c>
      <c r="CM263" t="s">
        <v>193</v>
      </c>
      <c r="CN263" t="s">
        <v>193</v>
      </c>
      <c r="CO263" t="s">
        <v>193</v>
      </c>
      <c r="CP263" t="s">
        <v>193</v>
      </c>
      <c r="CQ263" t="s">
        <v>193</v>
      </c>
      <c r="CR263" t="s">
        <v>193</v>
      </c>
      <c r="CS263" t="s">
        <v>193</v>
      </c>
      <c r="CT263" t="s">
        <v>193</v>
      </c>
      <c r="CU263" t="s">
        <v>193</v>
      </c>
      <c r="CV263" t="s">
        <v>193</v>
      </c>
      <c r="CW263" t="s">
        <v>193</v>
      </c>
      <c r="CX263" t="s">
        <v>193</v>
      </c>
      <c r="CY263" t="s">
        <v>193</v>
      </c>
      <c r="CZ263" t="s">
        <v>193</v>
      </c>
      <c r="DA263" t="s">
        <v>193</v>
      </c>
      <c r="DB263" t="s">
        <v>193</v>
      </c>
      <c r="DC263" t="s">
        <v>193</v>
      </c>
      <c r="DD263" t="s">
        <v>193</v>
      </c>
      <c r="DE263" t="s">
        <v>193</v>
      </c>
      <c r="DF263" t="s">
        <v>193</v>
      </c>
      <c r="DG263" t="s">
        <v>193</v>
      </c>
      <c r="DH263" t="s">
        <v>193</v>
      </c>
      <c r="DI263" t="s">
        <v>193</v>
      </c>
      <c r="DJ263" t="s">
        <v>193</v>
      </c>
      <c r="DK263" t="s">
        <v>193</v>
      </c>
      <c r="DL263" t="s">
        <v>193</v>
      </c>
      <c r="DM263" t="s">
        <v>193</v>
      </c>
      <c r="DN263" t="s">
        <v>193</v>
      </c>
      <c r="DO263" t="s">
        <v>193</v>
      </c>
      <c r="DP263" t="s">
        <v>193</v>
      </c>
      <c r="DQ263" t="s">
        <v>193</v>
      </c>
      <c r="DR263" t="s">
        <v>193</v>
      </c>
      <c r="DS263" t="s">
        <v>193</v>
      </c>
      <c r="DT263" t="s">
        <v>193</v>
      </c>
      <c r="DU263" t="s">
        <v>193</v>
      </c>
      <c r="DV263" t="s">
        <v>193</v>
      </c>
      <c r="DW263" t="s">
        <v>193</v>
      </c>
      <c r="DX263" t="s">
        <v>193</v>
      </c>
      <c r="DY263" t="s">
        <v>193</v>
      </c>
      <c r="DZ263" t="s">
        <v>193</v>
      </c>
      <c r="EA263" t="s">
        <v>193</v>
      </c>
      <c r="EB263" t="s">
        <v>193</v>
      </c>
      <c r="EC263" t="s">
        <v>193</v>
      </c>
      <c r="ED263" t="s">
        <v>193</v>
      </c>
      <c r="EE263" t="s">
        <v>193</v>
      </c>
      <c r="EF263" t="s">
        <v>193</v>
      </c>
      <c r="EG263" t="s">
        <v>193</v>
      </c>
      <c r="EH263" t="s">
        <v>193</v>
      </c>
      <c r="EI263" t="s">
        <v>193</v>
      </c>
      <c r="EJ263" t="s">
        <v>193</v>
      </c>
      <c r="EK263" t="s">
        <v>193</v>
      </c>
      <c r="EL263" t="s">
        <v>193</v>
      </c>
      <c r="EM263" t="s">
        <v>193</v>
      </c>
      <c r="EN263" t="s">
        <v>193</v>
      </c>
      <c r="EO263" t="s">
        <v>193</v>
      </c>
      <c r="EP263" t="s">
        <v>193</v>
      </c>
      <c r="EQ263" t="s">
        <v>193</v>
      </c>
      <c r="ER263" t="s">
        <v>193</v>
      </c>
      <c r="ES263" t="s">
        <v>193</v>
      </c>
      <c r="ET263" t="s">
        <v>193</v>
      </c>
      <c r="EU263" t="s">
        <v>193</v>
      </c>
      <c r="EV263" t="s">
        <v>193</v>
      </c>
      <c r="EW263" t="s">
        <v>193</v>
      </c>
      <c r="EX263" t="s">
        <v>193</v>
      </c>
      <c r="EY263" t="s">
        <v>193</v>
      </c>
      <c r="EZ263" t="s">
        <v>193</v>
      </c>
      <c r="FA263" t="s">
        <v>193</v>
      </c>
      <c r="FB263" t="s">
        <v>193</v>
      </c>
      <c r="FC263" t="s">
        <v>193</v>
      </c>
      <c r="FD263" t="s">
        <v>193</v>
      </c>
      <c r="FE263" t="s">
        <v>193</v>
      </c>
      <c r="FF263" t="s">
        <v>193</v>
      </c>
      <c r="FG263" t="s">
        <v>193</v>
      </c>
      <c r="FH263" t="s">
        <v>193</v>
      </c>
      <c r="FI263" t="s">
        <v>193</v>
      </c>
      <c r="FJ263" t="s">
        <v>193</v>
      </c>
      <c r="FK263" t="s">
        <v>193</v>
      </c>
      <c r="FL263" t="s">
        <v>193</v>
      </c>
      <c r="FM263" t="s">
        <v>193</v>
      </c>
      <c r="FN263" t="s">
        <v>193</v>
      </c>
      <c r="FO263" t="s">
        <v>193</v>
      </c>
      <c r="FP263" t="s">
        <v>193</v>
      </c>
      <c r="FQ263" t="s">
        <v>193</v>
      </c>
      <c r="FR263" t="s">
        <v>193</v>
      </c>
      <c r="FS263" t="s">
        <v>193</v>
      </c>
      <c r="FT263" t="s">
        <v>193</v>
      </c>
      <c r="FU263" t="s">
        <v>193</v>
      </c>
      <c r="FV263" t="s">
        <v>193</v>
      </c>
      <c r="FW263" t="s">
        <v>193</v>
      </c>
      <c r="FX263" t="s">
        <v>193</v>
      </c>
      <c r="FY263" t="s">
        <v>193</v>
      </c>
      <c r="FZ263" t="s">
        <v>193</v>
      </c>
      <c r="GA263" t="s">
        <v>193</v>
      </c>
      <c r="GB263" t="s">
        <v>193</v>
      </c>
      <c r="GC263" t="s">
        <v>193</v>
      </c>
      <c r="GD263" t="s">
        <v>193</v>
      </c>
      <c r="GE263" t="s">
        <v>193</v>
      </c>
      <c r="GF263" t="s">
        <v>193</v>
      </c>
      <c r="GG263" t="s">
        <v>193</v>
      </c>
      <c r="GH263" t="s">
        <v>193</v>
      </c>
      <c r="GI263" t="s">
        <v>193</v>
      </c>
      <c r="GJ263" t="s">
        <v>193</v>
      </c>
      <c r="GK263" t="s">
        <v>193</v>
      </c>
      <c r="GL263" t="s">
        <v>193</v>
      </c>
      <c r="GM263" t="s">
        <v>193</v>
      </c>
      <c r="GN263" t="s">
        <v>193</v>
      </c>
      <c r="GO263" t="s">
        <v>193</v>
      </c>
      <c r="GP263" t="s">
        <v>193</v>
      </c>
      <c r="GQ263" t="s">
        <v>193</v>
      </c>
      <c r="GR263" t="s">
        <v>193</v>
      </c>
      <c r="GS263" t="s">
        <v>193</v>
      </c>
      <c r="GT263" t="s">
        <v>193</v>
      </c>
      <c r="GU263" t="s">
        <v>193</v>
      </c>
      <c r="GV263" t="s">
        <v>193</v>
      </c>
      <c r="GW263" t="s">
        <v>193</v>
      </c>
      <c r="GX263" t="s">
        <v>193</v>
      </c>
      <c r="GY263" t="s">
        <v>193</v>
      </c>
      <c r="GZ263" t="s">
        <v>193</v>
      </c>
      <c r="HA263" t="s">
        <v>193</v>
      </c>
      <c r="HB263" t="s">
        <v>193</v>
      </c>
      <c r="HC263" t="s">
        <v>193</v>
      </c>
      <c r="HD263" t="s">
        <v>193</v>
      </c>
      <c r="HE263" t="s">
        <v>193</v>
      </c>
      <c r="HF263" t="s">
        <v>193</v>
      </c>
      <c r="HG263" t="s">
        <v>193</v>
      </c>
      <c r="HH263" t="s">
        <v>193</v>
      </c>
      <c r="HI263" t="s">
        <v>193</v>
      </c>
      <c r="HJ263" t="s">
        <v>193</v>
      </c>
      <c r="HK263" t="s">
        <v>193</v>
      </c>
      <c r="HL263" t="s">
        <v>193</v>
      </c>
      <c r="HM263" t="s">
        <v>193</v>
      </c>
      <c r="HN263" t="s">
        <v>193</v>
      </c>
      <c r="HO263" t="s">
        <v>193</v>
      </c>
      <c r="HP263" t="s">
        <v>193</v>
      </c>
      <c r="HQ263" t="s">
        <v>193</v>
      </c>
      <c r="HR263" t="s">
        <v>193</v>
      </c>
      <c r="HS263" t="s">
        <v>193</v>
      </c>
      <c r="HT263" t="s">
        <v>193</v>
      </c>
      <c r="HU263" t="s">
        <v>193</v>
      </c>
      <c r="HV263" t="s">
        <v>193</v>
      </c>
      <c r="HW263" t="s">
        <v>193</v>
      </c>
      <c r="HX263" t="s">
        <v>193</v>
      </c>
      <c r="HY263" t="s">
        <v>193</v>
      </c>
      <c r="HZ263" t="s">
        <v>193</v>
      </c>
      <c r="IA263" t="s">
        <v>193</v>
      </c>
      <c r="IB263" t="s">
        <v>193</v>
      </c>
      <c r="IC263" t="s">
        <v>193</v>
      </c>
      <c r="ID263" t="s">
        <v>193</v>
      </c>
      <c r="IE263" t="s">
        <v>193</v>
      </c>
      <c r="IF263" t="s">
        <v>193</v>
      </c>
      <c r="IG263" t="s">
        <v>193</v>
      </c>
      <c r="IH263" t="s">
        <v>193</v>
      </c>
      <c r="II263" t="s">
        <v>193</v>
      </c>
      <c r="IJ263" t="s">
        <v>193</v>
      </c>
      <c r="IK263" t="s">
        <v>193</v>
      </c>
      <c r="IL263" t="s">
        <v>193</v>
      </c>
      <c r="IM263" t="s">
        <v>193</v>
      </c>
      <c r="IN263" t="s">
        <v>3419</v>
      </c>
      <c r="IO263">
        <v>1</v>
      </c>
      <c r="IP263">
        <v>1</v>
      </c>
      <c r="IQ263">
        <v>1</v>
      </c>
      <c r="IR263">
        <v>1</v>
      </c>
      <c r="IS263">
        <v>1</v>
      </c>
      <c r="IT263">
        <v>1</v>
      </c>
      <c r="IU263">
        <v>1</v>
      </c>
      <c r="IV263">
        <v>0</v>
      </c>
      <c r="IW263" t="s">
        <v>3553</v>
      </c>
      <c r="IX263" t="s">
        <v>193</v>
      </c>
      <c r="IY263">
        <v>500</v>
      </c>
      <c r="IZ263">
        <v>750</v>
      </c>
      <c r="JA263">
        <v>50</v>
      </c>
      <c r="JB263">
        <v>100</v>
      </c>
      <c r="JC263">
        <v>12.5</v>
      </c>
      <c r="JD263">
        <v>75</v>
      </c>
      <c r="JE263">
        <v>75</v>
      </c>
      <c r="JF263" t="s">
        <v>109</v>
      </c>
      <c r="JG263" t="s">
        <v>193</v>
      </c>
      <c r="JH263" t="s">
        <v>3631</v>
      </c>
      <c r="JI263">
        <v>0</v>
      </c>
      <c r="JJ263">
        <v>1</v>
      </c>
      <c r="JK263">
        <v>1</v>
      </c>
      <c r="JL263" t="s">
        <v>193</v>
      </c>
      <c r="JM263">
        <v>150</v>
      </c>
      <c r="JN263">
        <v>25</v>
      </c>
      <c r="JO263" t="s">
        <v>114</v>
      </c>
      <c r="JP263" t="s">
        <v>193</v>
      </c>
      <c r="JQ263" t="s">
        <v>193</v>
      </c>
      <c r="JR263" t="s">
        <v>114</v>
      </c>
      <c r="JS263" t="s">
        <v>193</v>
      </c>
      <c r="JT263" t="s">
        <v>193</v>
      </c>
      <c r="JU263" t="s">
        <v>193</v>
      </c>
      <c r="JV263" t="s">
        <v>193</v>
      </c>
      <c r="JW263" t="s">
        <v>193</v>
      </c>
      <c r="JX263" t="s">
        <v>193</v>
      </c>
      <c r="JY263" t="s">
        <v>193</v>
      </c>
      <c r="JZ263" t="s">
        <v>193</v>
      </c>
      <c r="KA263" t="s">
        <v>3513</v>
      </c>
      <c r="KB263">
        <v>1</v>
      </c>
      <c r="KC263">
        <v>0</v>
      </c>
      <c r="KD263">
        <v>1</v>
      </c>
      <c r="KE263">
        <v>1</v>
      </c>
      <c r="KF263">
        <v>0</v>
      </c>
      <c r="KG263">
        <v>0</v>
      </c>
      <c r="KH263">
        <v>0</v>
      </c>
      <c r="KI263">
        <v>0</v>
      </c>
      <c r="KJ263" t="s">
        <v>193</v>
      </c>
      <c r="KK263" t="s">
        <v>109</v>
      </c>
      <c r="KL263" t="s">
        <v>193</v>
      </c>
      <c r="KM263" t="s">
        <v>3417</v>
      </c>
      <c r="KN263">
        <v>0</v>
      </c>
      <c r="KO263">
        <v>0</v>
      </c>
      <c r="KP263">
        <v>0</v>
      </c>
      <c r="KQ263">
        <v>1</v>
      </c>
      <c r="KR263">
        <v>1</v>
      </c>
      <c r="KS263">
        <v>0</v>
      </c>
      <c r="KT263">
        <v>0</v>
      </c>
      <c r="KU263" t="s">
        <v>193</v>
      </c>
      <c r="KV263" t="s">
        <v>193</v>
      </c>
      <c r="KW263" t="s">
        <v>193</v>
      </c>
      <c r="KX263" t="s">
        <v>193</v>
      </c>
      <c r="KY263" t="s">
        <v>193</v>
      </c>
      <c r="KZ263" t="s">
        <v>193</v>
      </c>
      <c r="LA263" t="s">
        <v>193</v>
      </c>
      <c r="LB263" t="s">
        <v>193</v>
      </c>
      <c r="LC263" t="s">
        <v>193</v>
      </c>
      <c r="LD263" t="s">
        <v>193</v>
      </c>
      <c r="LE263" t="s">
        <v>193</v>
      </c>
      <c r="LF263" t="s">
        <v>193</v>
      </c>
      <c r="LG263" t="s">
        <v>193</v>
      </c>
      <c r="LH263" t="s">
        <v>193</v>
      </c>
      <c r="LI263" t="s">
        <v>193</v>
      </c>
      <c r="LJ263" t="s">
        <v>193</v>
      </c>
      <c r="LK263" t="s">
        <v>193</v>
      </c>
      <c r="LL263" t="s">
        <v>193</v>
      </c>
      <c r="LM263" t="s">
        <v>193</v>
      </c>
      <c r="LN263" t="s">
        <v>193</v>
      </c>
      <c r="LO263" t="s">
        <v>193</v>
      </c>
      <c r="LP263" t="s">
        <v>193</v>
      </c>
      <c r="LQ263" t="s">
        <v>193</v>
      </c>
      <c r="LR263" t="s">
        <v>193</v>
      </c>
      <c r="LS263" t="s">
        <v>193</v>
      </c>
      <c r="LT263" t="s">
        <v>193</v>
      </c>
      <c r="LU263" t="s">
        <v>193</v>
      </c>
      <c r="LV263" t="s">
        <v>193</v>
      </c>
      <c r="LW263" t="s">
        <v>193</v>
      </c>
      <c r="LX263" t="s">
        <v>193</v>
      </c>
      <c r="LY263" t="s">
        <v>193</v>
      </c>
      <c r="LZ263" t="s">
        <v>193</v>
      </c>
      <c r="MA263" t="s">
        <v>193</v>
      </c>
      <c r="MB263" t="s">
        <v>193</v>
      </c>
      <c r="MC263" t="s">
        <v>193</v>
      </c>
      <c r="MD263" t="s">
        <v>193</v>
      </c>
      <c r="ME263" t="s">
        <v>193</v>
      </c>
      <c r="MF263" t="s">
        <v>193</v>
      </c>
      <c r="MG263" t="s">
        <v>193</v>
      </c>
      <c r="MH263" t="s">
        <v>193</v>
      </c>
      <c r="MI263" t="s">
        <v>193</v>
      </c>
      <c r="MJ263" t="s">
        <v>193</v>
      </c>
      <c r="MK263" t="s">
        <v>193</v>
      </c>
      <c r="ML263" t="s">
        <v>193</v>
      </c>
      <c r="MM263" t="s">
        <v>193</v>
      </c>
      <c r="MN263" t="s">
        <v>193</v>
      </c>
      <c r="MO263" t="s">
        <v>193</v>
      </c>
      <c r="MP263" t="s">
        <v>193</v>
      </c>
      <c r="MQ263" t="s">
        <v>193</v>
      </c>
      <c r="MR263" t="s">
        <v>193</v>
      </c>
      <c r="MS263" t="s">
        <v>193</v>
      </c>
      <c r="MT263" t="s">
        <v>193</v>
      </c>
      <c r="MU263" t="s">
        <v>193</v>
      </c>
      <c r="MV263" t="s">
        <v>193</v>
      </c>
      <c r="MW263" t="s">
        <v>193</v>
      </c>
      <c r="MX263" t="s">
        <v>193</v>
      </c>
      <c r="MY263" t="s">
        <v>193</v>
      </c>
      <c r="MZ263" t="s">
        <v>193</v>
      </c>
      <c r="NA263" t="s">
        <v>4716</v>
      </c>
      <c r="NB263" t="s">
        <v>193</v>
      </c>
      <c r="NC263">
        <v>197025361</v>
      </c>
      <c r="ND263" t="s">
        <v>3788</v>
      </c>
      <c r="NE263" t="s">
        <v>4717</v>
      </c>
      <c r="NF263" t="s">
        <v>193</v>
      </c>
      <c r="NG263" t="s">
        <v>699</v>
      </c>
      <c r="NH263" t="s">
        <v>700</v>
      </c>
      <c r="NI263" t="s">
        <v>611</v>
      </c>
      <c r="NJ263" t="s">
        <v>193</v>
      </c>
      <c r="NK263">
        <v>227</v>
      </c>
    </row>
    <row r="264" spans="1:375" x14ac:dyDescent="0.35">
      <c r="A264" t="s">
        <v>4718</v>
      </c>
      <c r="B264" t="s">
        <v>4719</v>
      </c>
      <c r="C264" t="s">
        <v>3571</v>
      </c>
      <c r="D264">
        <v>2.7777777722803876E-4</v>
      </c>
      <c r="E264" t="s">
        <v>193</v>
      </c>
      <c r="F264" t="s">
        <v>193</v>
      </c>
      <c r="G264" t="s">
        <v>193</v>
      </c>
      <c r="H264" t="s">
        <v>3571</v>
      </c>
      <c r="I264" t="s">
        <v>617</v>
      </c>
      <c r="J264" t="s">
        <v>193</v>
      </c>
      <c r="K264" t="s">
        <v>618</v>
      </c>
      <c r="L264" t="s">
        <v>617</v>
      </c>
      <c r="M264" t="s">
        <v>617</v>
      </c>
      <c r="N264" t="s">
        <v>619</v>
      </c>
      <c r="O264" t="s">
        <v>193</v>
      </c>
      <c r="P264" t="s">
        <v>661</v>
      </c>
      <c r="Q264" t="s">
        <v>619</v>
      </c>
      <c r="R264" t="s">
        <v>619</v>
      </c>
      <c r="S264" t="s">
        <v>500</v>
      </c>
      <c r="T264" t="s">
        <v>219</v>
      </c>
      <c r="U264" t="s">
        <v>209</v>
      </c>
      <c r="V264" t="s">
        <v>219</v>
      </c>
      <c r="W264" t="s">
        <v>231</v>
      </c>
      <c r="X264" t="s">
        <v>230</v>
      </c>
      <c r="Y264" t="s">
        <v>231</v>
      </c>
      <c r="Z264" t="s">
        <v>3760</v>
      </c>
      <c r="AA264" t="s">
        <v>193</v>
      </c>
      <c r="AB264" t="s">
        <v>706</v>
      </c>
      <c r="AC264" t="s">
        <v>3760</v>
      </c>
      <c r="AD264" t="s">
        <v>3760</v>
      </c>
      <c r="AE264" t="s">
        <v>630</v>
      </c>
      <c r="AF264" t="s">
        <v>193</v>
      </c>
      <c r="AG264" t="s">
        <v>631</v>
      </c>
      <c r="AH264" t="s">
        <v>630</v>
      </c>
      <c r="AI264" t="s">
        <v>630</v>
      </c>
      <c r="AJ264" t="s">
        <v>536</v>
      </c>
      <c r="AK264" t="s">
        <v>490</v>
      </c>
      <c r="AL264" t="s">
        <v>109</v>
      </c>
      <c r="AM264" t="s">
        <v>193</v>
      </c>
      <c r="AN264" t="s">
        <v>109</v>
      </c>
      <c r="AO264" t="s">
        <v>193</v>
      </c>
      <c r="AP264" t="s">
        <v>491</v>
      </c>
      <c r="AQ264" t="s">
        <v>193</v>
      </c>
      <c r="AR264" t="s">
        <v>193</v>
      </c>
      <c r="AS264" t="s">
        <v>496</v>
      </c>
      <c r="AT264" t="s">
        <v>193</v>
      </c>
      <c r="AU264" t="s">
        <v>3417</v>
      </c>
      <c r="AV264">
        <v>0</v>
      </c>
      <c r="AW264">
        <v>0</v>
      </c>
      <c r="AX264">
        <v>0</v>
      </c>
      <c r="AY264">
        <v>1</v>
      </c>
      <c r="AZ264">
        <v>1</v>
      </c>
      <c r="BA264">
        <v>0</v>
      </c>
      <c r="BB264">
        <v>0</v>
      </c>
      <c r="BC264" t="s">
        <v>3953</v>
      </c>
      <c r="BD264" t="s">
        <v>3554</v>
      </c>
      <c r="BE264" t="s">
        <v>512</v>
      </c>
      <c r="BF264">
        <v>1</v>
      </c>
      <c r="BG264">
        <v>0</v>
      </c>
      <c r="BH264">
        <v>0</v>
      </c>
      <c r="BI264">
        <v>0</v>
      </c>
      <c r="BJ264">
        <v>1</v>
      </c>
      <c r="BK264">
        <v>0</v>
      </c>
      <c r="BL264">
        <v>0</v>
      </c>
      <c r="BM264">
        <v>0</v>
      </c>
      <c r="BN264">
        <v>0</v>
      </c>
      <c r="BO264">
        <v>0</v>
      </c>
      <c r="BP264" t="s">
        <v>193</v>
      </c>
      <c r="BQ264" t="s">
        <v>142</v>
      </c>
      <c r="BR264" t="s">
        <v>493</v>
      </c>
      <c r="BS264" t="s">
        <v>193</v>
      </c>
      <c r="BT264" t="s">
        <v>193</v>
      </c>
      <c r="BU264" t="s">
        <v>193</v>
      </c>
      <c r="BV264" t="s">
        <v>193</v>
      </c>
      <c r="BW264" t="s">
        <v>193</v>
      </c>
      <c r="BX264" t="s">
        <v>193</v>
      </c>
      <c r="BY264" t="s">
        <v>193</v>
      </c>
      <c r="BZ264" t="s">
        <v>193</v>
      </c>
      <c r="CA264" t="s">
        <v>193</v>
      </c>
      <c r="CB264" t="s">
        <v>193</v>
      </c>
      <c r="CC264" t="s">
        <v>193</v>
      </c>
      <c r="CD264" t="s">
        <v>193</v>
      </c>
      <c r="CE264" t="s">
        <v>193</v>
      </c>
      <c r="CF264" t="s">
        <v>193</v>
      </c>
      <c r="CG264" t="s">
        <v>193</v>
      </c>
      <c r="CH264" t="s">
        <v>193</v>
      </c>
      <c r="CI264" t="s">
        <v>193</v>
      </c>
      <c r="CJ264" t="s">
        <v>193</v>
      </c>
      <c r="CK264" t="s">
        <v>193</v>
      </c>
      <c r="CL264" t="s">
        <v>193</v>
      </c>
      <c r="CM264" t="s">
        <v>193</v>
      </c>
      <c r="CN264" t="s">
        <v>193</v>
      </c>
      <c r="CO264" t="s">
        <v>193</v>
      </c>
      <c r="CP264" t="s">
        <v>193</v>
      </c>
      <c r="CQ264" t="s">
        <v>193</v>
      </c>
      <c r="CR264" t="s">
        <v>193</v>
      </c>
      <c r="CS264" t="s">
        <v>193</v>
      </c>
      <c r="CT264" t="s">
        <v>193</v>
      </c>
      <c r="CU264" t="s">
        <v>193</v>
      </c>
      <c r="CV264" t="s">
        <v>193</v>
      </c>
      <c r="CW264" t="s">
        <v>193</v>
      </c>
      <c r="CX264" t="s">
        <v>193</v>
      </c>
      <c r="CY264" t="s">
        <v>193</v>
      </c>
      <c r="CZ264" t="s">
        <v>193</v>
      </c>
      <c r="DA264" t="s">
        <v>193</v>
      </c>
      <c r="DB264" t="s">
        <v>193</v>
      </c>
      <c r="DC264" t="s">
        <v>193</v>
      </c>
      <c r="DD264" t="s">
        <v>193</v>
      </c>
      <c r="DE264" t="s">
        <v>193</v>
      </c>
      <c r="DF264" t="s">
        <v>193</v>
      </c>
      <c r="DG264" t="s">
        <v>193</v>
      </c>
      <c r="DH264" t="s">
        <v>193</v>
      </c>
      <c r="DI264" t="s">
        <v>193</v>
      </c>
      <c r="DJ264" t="s">
        <v>193</v>
      </c>
      <c r="DK264" t="s">
        <v>193</v>
      </c>
      <c r="DL264" t="s">
        <v>193</v>
      </c>
      <c r="DM264" t="s">
        <v>193</v>
      </c>
      <c r="DN264" t="s">
        <v>193</v>
      </c>
      <c r="DO264" t="s">
        <v>193</v>
      </c>
      <c r="DP264" t="s">
        <v>193</v>
      </c>
      <c r="DQ264" t="s">
        <v>193</v>
      </c>
      <c r="DR264" t="s">
        <v>193</v>
      </c>
      <c r="DS264" t="s">
        <v>193</v>
      </c>
      <c r="DT264" t="s">
        <v>193</v>
      </c>
      <c r="DU264" t="s">
        <v>193</v>
      </c>
      <c r="DV264" t="s">
        <v>193</v>
      </c>
      <c r="DW264" t="s">
        <v>193</v>
      </c>
      <c r="DX264" t="s">
        <v>193</v>
      </c>
      <c r="DY264" t="s">
        <v>193</v>
      </c>
      <c r="DZ264" t="s">
        <v>193</v>
      </c>
      <c r="EA264" t="s">
        <v>193</v>
      </c>
      <c r="EB264" t="s">
        <v>193</v>
      </c>
      <c r="EC264" t="s">
        <v>193</v>
      </c>
      <c r="ED264" t="s">
        <v>193</v>
      </c>
      <c r="EE264" t="s">
        <v>193</v>
      </c>
      <c r="EF264" t="s">
        <v>193</v>
      </c>
      <c r="EG264" t="s">
        <v>193</v>
      </c>
      <c r="EH264" t="s">
        <v>193</v>
      </c>
      <c r="EI264" t="s">
        <v>193</v>
      </c>
      <c r="EJ264" t="s">
        <v>193</v>
      </c>
      <c r="EK264" t="s">
        <v>193</v>
      </c>
      <c r="EL264" t="s">
        <v>193</v>
      </c>
      <c r="EM264" t="s">
        <v>193</v>
      </c>
      <c r="EN264" t="s">
        <v>193</v>
      </c>
      <c r="EO264" t="s">
        <v>193</v>
      </c>
      <c r="EP264" t="s">
        <v>193</v>
      </c>
      <c r="EQ264" t="s">
        <v>193</v>
      </c>
      <c r="ER264" t="s">
        <v>193</v>
      </c>
      <c r="ES264" t="s">
        <v>193</v>
      </c>
      <c r="ET264" t="s">
        <v>193</v>
      </c>
      <c r="EU264" t="s">
        <v>193</v>
      </c>
      <c r="EV264" t="s">
        <v>193</v>
      </c>
      <c r="EW264" t="s">
        <v>193</v>
      </c>
      <c r="EX264" t="s">
        <v>193</v>
      </c>
      <c r="EY264" t="s">
        <v>193</v>
      </c>
      <c r="EZ264" t="s">
        <v>193</v>
      </c>
      <c r="FA264" t="s">
        <v>193</v>
      </c>
      <c r="FB264" t="s">
        <v>193</v>
      </c>
      <c r="FC264" t="s">
        <v>193</v>
      </c>
      <c r="FD264" t="s">
        <v>193</v>
      </c>
      <c r="FE264" t="s">
        <v>193</v>
      </c>
      <c r="FF264" t="s">
        <v>193</v>
      </c>
      <c r="FG264" t="s">
        <v>193</v>
      </c>
      <c r="FH264" t="s">
        <v>193</v>
      </c>
      <c r="FI264" t="s">
        <v>193</v>
      </c>
      <c r="FJ264" t="s">
        <v>193</v>
      </c>
      <c r="FK264" t="s">
        <v>193</v>
      </c>
      <c r="FL264" t="s">
        <v>193</v>
      </c>
      <c r="FM264" t="s">
        <v>193</v>
      </c>
      <c r="FN264" t="s">
        <v>193</v>
      </c>
      <c r="FO264" t="s">
        <v>193</v>
      </c>
      <c r="FP264" t="s">
        <v>193</v>
      </c>
      <c r="FQ264" t="s">
        <v>193</v>
      </c>
      <c r="FR264" t="s">
        <v>193</v>
      </c>
      <c r="FS264" t="s">
        <v>193</v>
      </c>
      <c r="FT264" t="s">
        <v>193</v>
      </c>
      <c r="FU264" t="s">
        <v>193</v>
      </c>
      <c r="FV264" t="s">
        <v>193</v>
      </c>
      <c r="FW264" t="s">
        <v>193</v>
      </c>
      <c r="FX264" t="s">
        <v>193</v>
      </c>
      <c r="FY264" t="s">
        <v>193</v>
      </c>
      <c r="FZ264" t="s">
        <v>193</v>
      </c>
      <c r="GA264" t="s">
        <v>193</v>
      </c>
      <c r="GB264" t="s">
        <v>193</v>
      </c>
      <c r="GC264" t="s">
        <v>193</v>
      </c>
      <c r="GD264" t="s">
        <v>193</v>
      </c>
      <c r="GE264" t="s">
        <v>193</v>
      </c>
      <c r="GF264" t="s">
        <v>193</v>
      </c>
      <c r="GG264" t="s">
        <v>193</v>
      </c>
      <c r="GH264" t="s">
        <v>193</v>
      </c>
      <c r="GI264" t="s">
        <v>193</v>
      </c>
      <c r="GJ264" t="s">
        <v>193</v>
      </c>
      <c r="GK264" t="s">
        <v>193</v>
      </c>
      <c r="GL264" t="s">
        <v>193</v>
      </c>
      <c r="GM264" t="s">
        <v>193</v>
      </c>
      <c r="GN264" t="s">
        <v>193</v>
      </c>
      <c r="GO264" t="s">
        <v>193</v>
      </c>
      <c r="GP264" t="s">
        <v>193</v>
      </c>
      <c r="GQ264" t="s">
        <v>193</v>
      </c>
      <c r="GR264" t="s">
        <v>193</v>
      </c>
      <c r="GS264" t="s">
        <v>193</v>
      </c>
      <c r="GT264" t="s">
        <v>193</v>
      </c>
      <c r="GU264" t="s">
        <v>193</v>
      </c>
      <c r="GV264" t="s">
        <v>193</v>
      </c>
      <c r="GW264" t="s">
        <v>193</v>
      </c>
      <c r="GX264" t="s">
        <v>193</v>
      </c>
      <c r="GY264" t="s">
        <v>193</v>
      </c>
      <c r="GZ264" t="s">
        <v>193</v>
      </c>
      <c r="HA264" t="s">
        <v>193</v>
      </c>
      <c r="HB264" t="s">
        <v>193</v>
      </c>
      <c r="HC264" t="s">
        <v>193</v>
      </c>
      <c r="HD264" t="s">
        <v>193</v>
      </c>
      <c r="HE264" t="s">
        <v>193</v>
      </c>
      <c r="HF264" t="s">
        <v>193</v>
      </c>
      <c r="HG264" t="s">
        <v>193</v>
      </c>
      <c r="HH264" t="s">
        <v>193</v>
      </c>
      <c r="HI264" t="s">
        <v>193</v>
      </c>
      <c r="HJ264" t="s">
        <v>193</v>
      </c>
      <c r="HK264" t="s">
        <v>193</v>
      </c>
      <c r="HL264" t="s">
        <v>193</v>
      </c>
      <c r="HM264" t="s">
        <v>193</v>
      </c>
      <c r="HN264" t="s">
        <v>193</v>
      </c>
      <c r="HO264" t="s">
        <v>193</v>
      </c>
      <c r="HP264" t="s">
        <v>193</v>
      </c>
      <c r="HQ264" t="s">
        <v>193</v>
      </c>
      <c r="HR264" t="s">
        <v>193</v>
      </c>
      <c r="HS264" t="s">
        <v>193</v>
      </c>
      <c r="HT264" t="s">
        <v>193</v>
      </c>
      <c r="HU264" t="s">
        <v>193</v>
      </c>
      <c r="HV264" t="s">
        <v>193</v>
      </c>
      <c r="HW264" t="s">
        <v>193</v>
      </c>
      <c r="HX264" t="s">
        <v>193</v>
      </c>
      <c r="HY264" t="s">
        <v>193</v>
      </c>
      <c r="HZ264" t="s">
        <v>193</v>
      </c>
      <c r="IA264" t="s">
        <v>193</v>
      </c>
      <c r="IB264" t="s">
        <v>193</v>
      </c>
      <c r="IC264" t="s">
        <v>193</v>
      </c>
      <c r="ID264" t="s">
        <v>193</v>
      </c>
      <c r="IE264" t="s">
        <v>193</v>
      </c>
      <c r="IF264" t="s">
        <v>193</v>
      </c>
      <c r="IG264" t="s">
        <v>193</v>
      </c>
      <c r="IH264" t="s">
        <v>193</v>
      </c>
      <c r="II264" t="s">
        <v>193</v>
      </c>
      <c r="IJ264" t="s">
        <v>193</v>
      </c>
      <c r="IK264" t="s">
        <v>193</v>
      </c>
      <c r="IL264" t="s">
        <v>193</v>
      </c>
      <c r="IM264" t="s">
        <v>193</v>
      </c>
      <c r="IN264" t="s">
        <v>3419</v>
      </c>
      <c r="IO264">
        <v>1</v>
      </c>
      <c r="IP264">
        <v>1</v>
      </c>
      <c r="IQ264">
        <v>1</v>
      </c>
      <c r="IR264">
        <v>1</v>
      </c>
      <c r="IS264">
        <v>1</v>
      </c>
      <c r="IT264">
        <v>1</v>
      </c>
      <c r="IU264">
        <v>1</v>
      </c>
      <c r="IV264">
        <v>0</v>
      </c>
      <c r="IW264" t="s">
        <v>3553</v>
      </c>
      <c r="IX264" t="s">
        <v>193</v>
      </c>
      <c r="IY264">
        <v>500</v>
      </c>
      <c r="IZ264">
        <v>750</v>
      </c>
      <c r="JA264">
        <v>50</v>
      </c>
      <c r="JB264">
        <v>100</v>
      </c>
      <c r="JC264">
        <v>12.5</v>
      </c>
      <c r="JD264">
        <v>75</v>
      </c>
      <c r="JE264">
        <v>75</v>
      </c>
      <c r="JF264" t="s">
        <v>114</v>
      </c>
      <c r="JG264" t="s">
        <v>193</v>
      </c>
      <c r="JH264" t="s">
        <v>3790</v>
      </c>
      <c r="JI264">
        <v>1</v>
      </c>
      <c r="JJ264">
        <v>1</v>
      </c>
      <c r="JK264">
        <v>1</v>
      </c>
      <c r="JL264">
        <v>250</v>
      </c>
      <c r="JM264">
        <v>200</v>
      </c>
      <c r="JN264">
        <v>25</v>
      </c>
      <c r="JO264" t="s">
        <v>114</v>
      </c>
      <c r="JP264" t="s">
        <v>193</v>
      </c>
      <c r="JQ264" t="s">
        <v>193</v>
      </c>
      <c r="JR264" t="s">
        <v>132</v>
      </c>
      <c r="JS264" t="s">
        <v>193</v>
      </c>
      <c r="JT264" t="s">
        <v>193</v>
      </c>
      <c r="JU264" t="s">
        <v>193</v>
      </c>
      <c r="JV264" t="s">
        <v>193</v>
      </c>
      <c r="JW264" t="s">
        <v>193</v>
      </c>
      <c r="JX264" t="s">
        <v>193</v>
      </c>
      <c r="JY264" t="s">
        <v>193</v>
      </c>
      <c r="JZ264" t="s">
        <v>193</v>
      </c>
      <c r="KA264" t="s">
        <v>3497</v>
      </c>
      <c r="KB264">
        <v>1</v>
      </c>
      <c r="KC264">
        <v>0</v>
      </c>
      <c r="KD264">
        <v>1</v>
      </c>
      <c r="KE264">
        <v>0</v>
      </c>
      <c r="KF264">
        <v>0</v>
      </c>
      <c r="KG264">
        <v>0</v>
      </c>
      <c r="KH264">
        <v>0</v>
      </c>
      <c r="KI264">
        <v>0</v>
      </c>
      <c r="KJ264" t="s">
        <v>193</v>
      </c>
      <c r="KK264" t="s">
        <v>109</v>
      </c>
      <c r="KL264" t="s">
        <v>193</v>
      </c>
      <c r="KM264" t="s">
        <v>3417</v>
      </c>
      <c r="KN264">
        <v>0</v>
      </c>
      <c r="KO264">
        <v>0</v>
      </c>
      <c r="KP264">
        <v>0</v>
      </c>
      <c r="KQ264">
        <v>1</v>
      </c>
      <c r="KR264">
        <v>1</v>
      </c>
      <c r="KS264">
        <v>0</v>
      </c>
      <c r="KT264">
        <v>0</v>
      </c>
      <c r="KU264" t="s">
        <v>193</v>
      </c>
      <c r="KV264" t="s">
        <v>193</v>
      </c>
      <c r="KW264" t="s">
        <v>193</v>
      </c>
      <c r="KX264" t="s">
        <v>193</v>
      </c>
      <c r="KY264" t="s">
        <v>193</v>
      </c>
      <c r="KZ264" t="s">
        <v>193</v>
      </c>
      <c r="LA264" t="s">
        <v>193</v>
      </c>
      <c r="LB264" t="s">
        <v>193</v>
      </c>
      <c r="LC264" t="s">
        <v>193</v>
      </c>
      <c r="LD264" t="s">
        <v>193</v>
      </c>
      <c r="LE264" t="s">
        <v>193</v>
      </c>
      <c r="LF264" t="s">
        <v>193</v>
      </c>
      <c r="LG264" t="s">
        <v>193</v>
      </c>
      <c r="LH264" t="s">
        <v>193</v>
      </c>
      <c r="LI264" t="s">
        <v>193</v>
      </c>
      <c r="LJ264" t="s">
        <v>193</v>
      </c>
      <c r="LK264" t="s">
        <v>193</v>
      </c>
      <c r="LL264" t="s">
        <v>193</v>
      </c>
      <c r="LM264" t="s">
        <v>193</v>
      </c>
      <c r="LN264" t="s">
        <v>193</v>
      </c>
      <c r="LO264" t="s">
        <v>193</v>
      </c>
      <c r="LP264" t="s">
        <v>193</v>
      </c>
      <c r="LQ264" t="s">
        <v>193</v>
      </c>
      <c r="LR264" t="s">
        <v>193</v>
      </c>
      <c r="LS264" t="s">
        <v>193</v>
      </c>
      <c r="LT264" t="s">
        <v>193</v>
      </c>
      <c r="LU264" t="s">
        <v>193</v>
      </c>
      <c r="LV264" t="s">
        <v>193</v>
      </c>
      <c r="LW264" t="s">
        <v>193</v>
      </c>
      <c r="LX264" t="s">
        <v>193</v>
      </c>
      <c r="LY264" t="s">
        <v>193</v>
      </c>
      <c r="LZ264" t="s">
        <v>193</v>
      </c>
      <c r="MA264" t="s">
        <v>193</v>
      </c>
      <c r="MB264" t="s">
        <v>193</v>
      </c>
      <c r="MC264" t="s">
        <v>193</v>
      </c>
      <c r="MD264" t="s">
        <v>193</v>
      </c>
      <c r="ME264" t="s">
        <v>193</v>
      </c>
      <c r="MF264" t="s">
        <v>193</v>
      </c>
      <c r="MG264" t="s">
        <v>193</v>
      </c>
      <c r="MH264" t="s">
        <v>193</v>
      </c>
      <c r="MI264" t="s">
        <v>193</v>
      </c>
      <c r="MJ264" t="s">
        <v>193</v>
      </c>
      <c r="MK264" t="s">
        <v>193</v>
      </c>
      <c r="ML264" t="s">
        <v>193</v>
      </c>
      <c r="MM264" t="s">
        <v>193</v>
      </c>
      <c r="MN264" t="s">
        <v>193</v>
      </c>
      <c r="MO264" t="s">
        <v>193</v>
      </c>
      <c r="MP264" t="s">
        <v>193</v>
      </c>
      <c r="MQ264" t="s">
        <v>193</v>
      </c>
      <c r="MR264" t="s">
        <v>193</v>
      </c>
      <c r="MS264" t="s">
        <v>193</v>
      </c>
      <c r="MT264" t="s">
        <v>193</v>
      </c>
      <c r="MU264" t="s">
        <v>193</v>
      </c>
      <c r="MV264" t="s">
        <v>193</v>
      </c>
      <c r="MW264" t="s">
        <v>193</v>
      </c>
      <c r="MX264" t="s">
        <v>193</v>
      </c>
      <c r="MY264" t="s">
        <v>193</v>
      </c>
      <c r="MZ264" t="s">
        <v>193</v>
      </c>
      <c r="NA264" t="s">
        <v>193</v>
      </c>
      <c r="NB264" t="s">
        <v>193</v>
      </c>
      <c r="NC264">
        <v>197025373</v>
      </c>
      <c r="ND264" t="s">
        <v>3789</v>
      </c>
      <c r="NE264" t="s">
        <v>4720</v>
      </c>
      <c r="NF264" t="s">
        <v>193</v>
      </c>
      <c r="NG264" t="s">
        <v>699</v>
      </c>
      <c r="NH264" t="s">
        <v>700</v>
      </c>
      <c r="NI264" t="s">
        <v>611</v>
      </c>
      <c r="NJ264" t="s">
        <v>193</v>
      </c>
      <c r="NK264">
        <v>228</v>
      </c>
    </row>
    <row r="265" spans="1:375" x14ac:dyDescent="0.35">
      <c r="A265" t="s">
        <v>4721</v>
      </c>
      <c r="B265" t="s">
        <v>4722</v>
      </c>
      <c r="C265" t="s">
        <v>3571</v>
      </c>
      <c r="D265">
        <v>4.1666666729724968E-4</v>
      </c>
      <c r="E265" t="s">
        <v>193</v>
      </c>
      <c r="F265" t="s">
        <v>193</v>
      </c>
      <c r="G265" t="s">
        <v>193</v>
      </c>
      <c r="H265" t="s">
        <v>3571</v>
      </c>
      <c r="I265" t="s">
        <v>617</v>
      </c>
      <c r="J265" t="s">
        <v>193</v>
      </c>
      <c r="K265" t="s">
        <v>618</v>
      </c>
      <c r="L265" t="s">
        <v>617</v>
      </c>
      <c r="M265" t="s">
        <v>617</v>
      </c>
      <c r="N265" t="s">
        <v>619</v>
      </c>
      <c r="O265" t="s">
        <v>193</v>
      </c>
      <c r="P265" t="s">
        <v>661</v>
      </c>
      <c r="Q265" t="s">
        <v>619</v>
      </c>
      <c r="R265" t="s">
        <v>619</v>
      </c>
      <c r="S265" t="s">
        <v>500</v>
      </c>
      <c r="T265" t="s">
        <v>219</v>
      </c>
      <c r="U265" t="s">
        <v>209</v>
      </c>
      <c r="V265" t="s">
        <v>219</v>
      </c>
      <c r="W265" t="s">
        <v>231</v>
      </c>
      <c r="X265" t="s">
        <v>230</v>
      </c>
      <c r="Y265" t="s">
        <v>231</v>
      </c>
      <c r="Z265" t="s">
        <v>3760</v>
      </c>
      <c r="AA265" t="s">
        <v>193</v>
      </c>
      <c r="AB265" t="s">
        <v>706</v>
      </c>
      <c r="AC265" t="s">
        <v>3760</v>
      </c>
      <c r="AD265" t="s">
        <v>3760</v>
      </c>
      <c r="AE265" t="s">
        <v>630</v>
      </c>
      <c r="AF265" t="s">
        <v>193</v>
      </c>
      <c r="AG265" t="s">
        <v>631</v>
      </c>
      <c r="AH265" t="s">
        <v>630</v>
      </c>
      <c r="AI265" t="s">
        <v>630</v>
      </c>
      <c r="AJ265" t="s">
        <v>536</v>
      </c>
      <c r="AK265" t="s">
        <v>490</v>
      </c>
      <c r="AL265" t="s">
        <v>109</v>
      </c>
      <c r="AM265" t="s">
        <v>193</v>
      </c>
      <c r="AN265" t="s">
        <v>109</v>
      </c>
      <c r="AO265" t="s">
        <v>193</v>
      </c>
      <c r="AP265" t="s">
        <v>491</v>
      </c>
      <c r="AQ265" t="s">
        <v>193</v>
      </c>
      <c r="AR265" t="s">
        <v>193</v>
      </c>
      <c r="AS265" t="s">
        <v>496</v>
      </c>
      <c r="AT265" t="s">
        <v>193</v>
      </c>
      <c r="AU265" t="s">
        <v>3417</v>
      </c>
      <c r="AV265">
        <v>0</v>
      </c>
      <c r="AW265">
        <v>0</v>
      </c>
      <c r="AX265">
        <v>0</v>
      </c>
      <c r="AY265">
        <v>1</v>
      </c>
      <c r="AZ265">
        <v>1</v>
      </c>
      <c r="BA265">
        <v>0</v>
      </c>
      <c r="BB265">
        <v>0</v>
      </c>
      <c r="BC265" t="s">
        <v>3953</v>
      </c>
      <c r="BD265" t="s">
        <v>3554</v>
      </c>
      <c r="BE265" t="s">
        <v>112</v>
      </c>
      <c r="BF265">
        <v>1</v>
      </c>
      <c r="BG265">
        <v>0</v>
      </c>
      <c r="BH265">
        <v>0</v>
      </c>
      <c r="BI265">
        <v>0</v>
      </c>
      <c r="BJ265">
        <v>0</v>
      </c>
      <c r="BK265">
        <v>0</v>
      </c>
      <c r="BL265">
        <v>0</v>
      </c>
      <c r="BM265">
        <v>0</v>
      </c>
      <c r="BN265">
        <v>0</v>
      </c>
      <c r="BO265">
        <v>0</v>
      </c>
      <c r="BP265" t="s">
        <v>193</v>
      </c>
      <c r="BQ265" t="s">
        <v>128</v>
      </c>
      <c r="BR265" t="s">
        <v>493</v>
      </c>
      <c r="BS265" t="s">
        <v>193</v>
      </c>
      <c r="BT265" t="s">
        <v>193</v>
      </c>
      <c r="BU265" t="s">
        <v>193</v>
      </c>
      <c r="BV265" t="s">
        <v>193</v>
      </c>
      <c r="BW265" t="s">
        <v>193</v>
      </c>
      <c r="BX265" t="s">
        <v>193</v>
      </c>
      <c r="BY265" t="s">
        <v>193</v>
      </c>
      <c r="BZ265" t="s">
        <v>193</v>
      </c>
      <c r="CA265" t="s">
        <v>193</v>
      </c>
      <c r="CB265" t="s">
        <v>193</v>
      </c>
      <c r="CC265" t="s">
        <v>193</v>
      </c>
      <c r="CD265" t="s">
        <v>193</v>
      </c>
      <c r="CE265" t="s">
        <v>193</v>
      </c>
      <c r="CF265" t="s">
        <v>193</v>
      </c>
      <c r="CG265" t="s">
        <v>193</v>
      </c>
      <c r="CH265" t="s">
        <v>193</v>
      </c>
      <c r="CI265" t="s">
        <v>193</v>
      </c>
      <c r="CJ265" t="s">
        <v>193</v>
      </c>
      <c r="CK265" t="s">
        <v>193</v>
      </c>
      <c r="CL265" t="s">
        <v>193</v>
      </c>
      <c r="CM265" t="s">
        <v>193</v>
      </c>
      <c r="CN265" t="s">
        <v>193</v>
      </c>
      <c r="CO265" t="s">
        <v>193</v>
      </c>
      <c r="CP265" t="s">
        <v>193</v>
      </c>
      <c r="CQ265" t="s">
        <v>193</v>
      </c>
      <c r="CR265" t="s">
        <v>193</v>
      </c>
      <c r="CS265" t="s">
        <v>193</v>
      </c>
      <c r="CT265" t="s">
        <v>193</v>
      </c>
      <c r="CU265" t="s">
        <v>193</v>
      </c>
      <c r="CV265" t="s">
        <v>193</v>
      </c>
      <c r="CW265" t="s">
        <v>193</v>
      </c>
      <c r="CX265" t="s">
        <v>193</v>
      </c>
      <c r="CY265" t="s">
        <v>193</v>
      </c>
      <c r="CZ265" t="s">
        <v>193</v>
      </c>
      <c r="DA265" t="s">
        <v>193</v>
      </c>
      <c r="DB265" t="s">
        <v>193</v>
      </c>
      <c r="DC265" t="s">
        <v>193</v>
      </c>
      <c r="DD265" t="s">
        <v>193</v>
      </c>
      <c r="DE265" t="s">
        <v>193</v>
      </c>
      <c r="DF265" t="s">
        <v>193</v>
      </c>
      <c r="DG265" t="s">
        <v>193</v>
      </c>
      <c r="DH265" t="s">
        <v>193</v>
      </c>
      <c r="DI265" t="s">
        <v>193</v>
      </c>
      <c r="DJ265" t="s">
        <v>193</v>
      </c>
      <c r="DK265" t="s">
        <v>193</v>
      </c>
      <c r="DL265" t="s">
        <v>193</v>
      </c>
      <c r="DM265" t="s">
        <v>193</v>
      </c>
      <c r="DN265" t="s">
        <v>193</v>
      </c>
      <c r="DO265" t="s">
        <v>193</v>
      </c>
      <c r="DP265" t="s">
        <v>193</v>
      </c>
      <c r="DQ265" t="s">
        <v>193</v>
      </c>
      <c r="DR265" t="s">
        <v>193</v>
      </c>
      <c r="DS265" t="s">
        <v>193</v>
      </c>
      <c r="DT265" t="s">
        <v>193</v>
      </c>
      <c r="DU265" t="s">
        <v>193</v>
      </c>
      <c r="DV265" t="s">
        <v>193</v>
      </c>
      <c r="DW265" t="s">
        <v>193</v>
      </c>
      <c r="DX265" t="s">
        <v>193</v>
      </c>
      <c r="DY265" t="s">
        <v>193</v>
      </c>
      <c r="DZ265" t="s">
        <v>193</v>
      </c>
      <c r="EA265" t="s">
        <v>193</v>
      </c>
      <c r="EB265" t="s">
        <v>193</v>
      </c>
      <c r="EC265" t="s">
        <v>193</v>
      </c>
      <c r="ED265" t="s">
        <v>193</v>
      </c>
      <c r="EE265" t="s">
        <v>193</v>
      </c>
      <c r="EF265" t="s">
        <v>193</v>
      </c>
      <c r="EG265" t="s">
        <v>193</v>
      </c>
      <c r="EH265" t="s">
        <v>193</v>
      </c>
      <c r="EI265" t="s">
        <v>193</v>
      </c>
      <c r="EJ265" t="s">
        <v>193</v>
      </c>
      <c r="EK265" t="s">
        <v>193</v>
      </c>
      <c r="EL265" t="s">
        <v>193</v>
      </c>
      <c r="EM265" t="s">
        <v>193</v>
      </c>
      <c r="EN265" t="s">
        <v>193</v>
      </c>
      <c r="EO265" t="s">
        <v>193</v>
      </c>
      <c r="EP265" t="s">
        <v>193</v>
      </c>
      <c r="EQ265" t="s">
        <v>193</v>
      </c>
      <c r="ER265" t="s">
        <v>193</v>
      </c>
      <c r="ES265" t="s">
        <v>193</v>
      </c>
      <c r="ET265" t="s">
        <v>193</v>
      </c>
      <c r="EU265" t="s">
        <v>193</v>
      </c>
      <c r="EV265" t="s">
        <v>193</v>
      </c>
      <c r="EW265" t="s">
        <v>193</v>
      </c>
      <c r="EX265" t="s">
        <v>193</v>
      </c>
      <c r="EY265" t="s">
        <v>193</v>
      </c>
      <c r="EZ265" t="s">
        <v>193</v>
      </c>
      <c r="FA265" t="s">
        <v>193</v>
      </c>
      <c r="FB265" t="s">
        <v>193</v>
      </c>
      <c r="FC265" t="s">
        <v>193</v>
      </c>
      <c r="FD265" t="s">
        <v>193</v>
      </c>
      <c r="FE265" t="s">
        <v>193</v>
      </c>
      <c r="FF265" t="s">
        <v>193</v>
      </c>
      <c r="FG265" t="s">
        <v>193</v>
      </c>
      <c r="FH265" t="s">
        <v>193</v>
      </c>
      <c r="FI265" t="s">
        <v>193</v>
      </c>
      <c r="FJ265" t="s">
        <v>193</v>
      </c>
      <c r="FK265" t="s">
        <v>193</v>
      </c>
      <c r="FL265" t="s">
        <v>193</v>
      </c>
      <c r="FM265" t="s">
        <v>193</v>
      </c>
      <c r="FN265" t="s">
        <v>193</v>
      </c>
      <c r="FO265" t="s">
        <v>193</v>
      </c>
      <c r="FP265" t="s">
        <v>193</v>
      </c>
      <c r="FQ265" t="s">
        <v>193</v>
      </c>
      <c r="FR265" t="s">
        <v>193</v>
      </c>
      <c r="FS265" t="s">
        <v>193</v>
      </c>
      <c r="FT265" t="s">
        <v>193</v>
      </c>
      <c r="FU265" t="s">
        <v>193</v>
      </c>
      <c r="FV265" t="s">
        <v>193</v>
      </c>
      <c r="FW265" t="s">
        <v>193</v>
      </c>
      <c r="FX265" t="s">
        <v>193</v>
      </c>
      <c r="FY265" t="s">
        <v>193</v>
      </c>
      <c r="FZ265" t="s">
        <v>193</v>
      </c>
      <c r="GA265" t="s">
        <v>193</v>
      </c>
      <c r="GB265" t="s">
        <v>193</v>
      </c>
      <c r="GC265" t="s">
        <v>193</v>
      </c>
      <c r="GD265" t="s">
        <v>193</v>
      </c>
      <c r="GE265" t="s">
        <v>193</v>
      </c>
      <c r="GF265" t="s">
        <v>193</v>
      </c>
      <c r="GG265" t="s">
        <v>193</v>
      </c>
      <c r="GH265" t="s">
        <v>193</v>
      </c>
      <c r="GI265" t="s">
        <v>193</v>
      </c>
      <c r="GJ265" t="s">
        <v>193</v>
      </c>
      <c r="GK265" t="s">
        <v>193</v>
      </c>
      <c r="GL265" t="s">
        <v>193</v>
      </c>
      <c r="GM265" t="s">
        <v>193</v>
      </c>
      <c r="GN265" t="s">
        <v>193</v>
      </c>
      <c r="GO265" t="s">
        <v>193</v>
      </c>
      <c r="GP265" t="s">
        <v>193</v>
      </c>
      <c r="GQ265" t="s">
        <v>193</v>
      </c>
      <c r="GR265" t="s">
        <v>193</v>
      </c>
      <c r="GS265" t="s">
        <v>193</v>
      </c>
      <c r="GT265" t="s">
        <v>193</v>
      </c>
      <c r="GU265" t="s">
        <v>193</v>
      </c>
      <c r="GV265" t="s">
        <v>193</v>
      </c>
      <c r="GW265" t="s">
        <v>193</v>
      </c>
      <c r="GX265" t="s">
        <v>193</v>
      </c>
      <c r="GY265" t="s">
        <v>193</v>
      </c>
      <c r="GZ265" t="s">
        <v>193</v>
      </c>
      <c r="HA265" t="s">
        <v>193</v>
      </c>
      <c r="HB265" t="s">
        <v>193</v>
      </c>
      <c r="HC265" t="s">
        <v>193</v>
      </c>
      <c r="HD265" t="s">
        <v>193</v>
      </c>
      <c r="HE265" t="s">
        <v>193</v>
      </c>
      <c r="HF265" t="s">
        <v>193</v>
      </c>
      <c r="HG265" t="s">
        <v>193</v>
      </c>
      <c r="HH265" t="s">
        <v>193</v>
      </c>
      <c r="HI265" t="s">
        <v>193</v>
      </c>
      <c r="HJ265" t="s">
        <v>193</v>
      </c>
      <c r="HK265" t="s">
        <v>193</v>
      </c>
      <c r="HL265" t="s">
        <v>193</v>
      </c>
      <c r="HM265" t="s">
        <v>193</v>
      </c>
      <c r="HN265" t="s">
        <v>193</v>
      </c>
      <c r="HO265" t="s">
        <v>193</v>
      </c>
      <c r="HP265" t="s">
        <v>193</v>
      </c>
      <c r="HQ265" t="s">
        <v>193</v>
      </c>
      <c r="HR265" t="s">
        <v>193</v>
      </c>
      <c r="HS265" t="s">
        <v>193</v>
      </c>
      <c r="HT265" t="s">
        <v>193</v>
      </c>
      <c r="HU265" t="s">
        <v>193</v>
      </c>
      <c r="HV265" t="s">
        <v>193</v>
      </c>
      <c r="HW265" t="s">
        <v>193</v>
      </c>
      <c r="HX265" t="s">
        <v>193</v>
      </c>
      <c r="HY265" t="s">
        <v>193</v>
      </c>
      <c r="HZ265" t="s">
        <v>193</v>
      </c>
      <c r="IA265" t="s">
        <v>193</v>
      </c>
      <c r="IB265" t="s">
        <v>193</v>
      </c>
      <c r="IC265" t="s">
        <v>193</v>
      </c>
      <c r="ID265" t="s">
        <v>193</v>
      </c>
      <c r="IE265" t="s">
        <v>193</v>
      </c>
      <c r="IF265" t="s">
        <v>193</v>
      </c>
      <c r="IG265" t="s">
        <v>193</v>
      </c>
      <c r="IH265" t="s">
        <v>193</v>
      </c>
      <c r="II265" t="s">
        <v>193</v>
      </c>
      <c r="IJ265" t="s">
        <v>193</v>
      </c>
      <c r="IK265" t="s">
        <v>193</v>
      </c>
      <c r="IL265" t="s">
        <v>193</v>
      </c>
      <c r="IM265" t="s">
        <v>193</v>
      </c>
      <c r="IN265" t="s">
        <v>3792</v>
      </c>
      <c r="IO265">
        <v>1</v>
      </c>
      <c r="IP265">
        <v>1</v>
      </c>
      <c r="IQ265">
        <v>1</v>
      </c>
      <c r="IR265">
        <v>1</v>
      </c>
      <c r="IS265">
        <v>1</v>
      </c>
      <c r="IT265">
        <v>1</v>
      </c>
      <c r="IU265">
        <v>1</v>
      </c>
      <c r="IV265">
        <v>0</v>
      </c>
      <c r="IW265" t="s">
        <v>3553</v>
      </c>
      <c r="IX265" t="s">
        <v>193</v>
      </c>
      <c r="IY265">
        <v>600</v>
      </c>
      <c r="IZ265">
        <v>750</v>
      </c>
      <c r="JA265">
        <v>33.33</v>
      </c>
      <c r="JB265">
        <v>83.33</v>
      </c>
      <c r="JC265">
        <v>10</v>
      </c>
      <c r="JD265">
        <v>100</v>
      </c>
      <c r="JE265">
        <v>75</v>
      </c>
      <c r="JF265" t="s">
        <v>114</v>
      </c>
      <c r="JG265" t="s">
        <v>193</v>
      </c>
      <c r="JH265" t="s">
        <v>3793</v>
      </c>
      <c r="JI265">
        <v>1</v>
      </c>
      <c r="JJ265">
        <v>1</v>
      </c>
      <c r="JK265">
        <v>1</v>
      </c>
      <c r="JL265">
        <v>250</v>
      </c>
      <c r="JM265">
        <v>200</v>
      </c>
      <c r="JN265">
        <v>25</v>
      </c>
      <c r="JO265" t="s">
        <v>114</v>
      </c>
      <c r="JP265" t="s">
        <v>193</v>
      </c>
      <c r="JQ265" t="s">
        <v>193</v>
      </c>
      <c r="JR265" t="s">
        <v>132</v>
      </c>
      <c r="JS265" t="s">
        <v>193</v>
      </c>
      <c r="JT265" t="s">
        <v>193</v>
      </c>
      <c r="JU265" t="s">
        <v>193</v>
      </c>
      <c r="JV265" t="s">
        <v>193</v>
      </c>
      <c r="JW265" t="s">
        <v>193</v>
      </c>
      <c r="JX265" t="s">
        <v>193</v>
      </c>
      <c r="JY265" t="s">
        <v>193</v>
      </c>
      <c r="JZ265" t="s">
        <v>193</v>
      </c>
      <c r="KA265" t="s">
        <v>3794</v>
      </c>
      <c r="KB265">
        <v>0</v>
      </c>
      <c r="KC265">
        <v>1</v>
      </c>
      <c r="KD265">
        <v>1</v>
      </c>
      <c r="KE265">
        <v>1</v>
      </c>
      <c r="KF265">
        <v>0</v>
      </c>
      <c r="KG265">
        <v>0</v>
      </c>
      <c r="KH265">
        <v>0</v>
      </c>
      <c r="KI265">
        <v>0</v>
      </c>
      <c r="KJ265" t="s">
        <v>193</v>
      </c>
      <c r="KK265" t="s">
        <v>114</v>
      </c>
      <c r="KL265" t="s">
        <v>193</v>
      </c>
      <c r="KM265" t="s">
        <v>193</v>
      </c>
      <c r="KN265" t="s">
        <v>193</v>
      </c>
      <c r="KO265" t="s">
        <v>193</v>
      </c>
      <c r="KP265" t="s">
        <v>193</v>
      </c>
      <c r="KQ265" t="s">
        <v>193</v>
      </c>
      <c r="KR265" t="s">
        <v>193</v>
      </c>
      <c r="KS265" t="s">
        <v>193</v>
      </c>
      <c r="KT265" t="s">
        <v>193</v>
      </c>
      <c r="KU265" t="s">
        <v>193</v>
      </c>
      <c r="KV265" t="s">
        <v>193</v>
      </c>
      <c r="KW265" t="s">
        <v>193</v>
      </c>
      <c r="KX265" t="s">
        <v>193</v>
      </c>
      <c r="KY265" t="s">
        <v>193</v>
      </c>
      <c r="KZ265" t="s">
        <v>193</v>
      </c>
      <c r="LA265" t="s">
        <v>193</v>
      </c>
      <c r="LB265" t="s">
        <v>193</v>
      </c>
      <c r="LC265" t="s">
        <v>193</v>
      </c>
      <c r="LD265" t="s">
        <v>193</v>
      </c>
      <c r="LE265" t="s">
        <v>193</v>
      </c>
      <c r="LF265" t="s">
        <v>193</v>
      </c>
      <c r="LG265" t="s">
        <v>193</v>
      </c>
      <c r="LH265" t="s">
        <v>193</v>
      </c>
      <c r="LI265" t="s">
        <v>193</v>
      </c>
      <c r="LJ265" t="s">
        <v>193</v>
      </c>
      <c r="LK265" t="s">
        <v>193</v>
      </c>
      <c r="LL265" t="s">
        <v>193</v>
      </c>
      <c r="LM265" t="s">
        <v>193</v>
      </c>
      <c r="LN265" t="s">
        <v>193</v>
      </c>
      <c r="LO265" t="s">
        <v>193</v>
      </c>
      <c r="LP265" t="s">
        <v>193</v>
      </c>
      <c r="LQ265" t="s">
        <v>193</v>
      </c>
      <c r="LR265" t="s">
        <v>193</v>
      </c>
      <c r="LS265" t="s">
        <v>193</v>
      </c>
      <c r="LT265" t="s">
        <v>193</v>
      </c>
      <c r="LU265" t="s">
        <v>193</v>
      </c>
      <c r="LV265" t="s">
        <v>193</v>
      </c>
      <c r="LW265" t="s">
        <v>193</v>
      </c>
      <c r="LX265" t="s">
        <v>193</v>
      </c>
      <c r="LY265" t="s">
        <v>193</v>
      </c>
      <c r="LZ265" t="s">
        <v>193</v>
      </c>
      <c r="MA265" t="s">
        <v>193</v>
      </c>
      <c r="MB265" t="s">
        <v>193</v>
      </c>
      <c r="MC265" t="s">
        <v>193</v>
      </c>
      <c r="MD265" t="s">
        <v>193</v>
      </c>
      <c r="ME265" t="s">
        <v>193</v>
      </c>
      <c r="MF265" t="s">
        <v>193</v>
      </c>
      <c r="MG265" t="s">
        <v>193</v>
      </c>
      <c r="MH265" t="s">
        <v>193</v>
      </c>
      <c r="MI265" t="s">
        <v>193</v>
      </c>
      <c r="MJ265" t="s">
        <v>193</v>
      </c>
      <c r="MK265" t="s">
        <v>193</v>
      </c>
      <c r="ML265" t="s">
        <v>193</v>
      </c>
      <c r="MM265" t="s">
        <v>193</v>
      </c>
      <c r="MN265" t="s">
        <v>193</v>
      </c>
      <c r="MO265" t="s">
        <v>193</v>
      </c>
      <c r="MP265" t="s">
        <v>193</v>
      </c>
      <c r="MQ265" t="s">
        <v>193</v>
      </c>
      <c r="MR265" t="s">
        <v>193</v>
      </c>
      <c r="MS265" t="s">
        <v>193</v>
      </c>
      <c r="MT265" t="s">
        <v>193</v>
      </c>
      <c r="MU265" t="s">
        <v>193</v>
      </c>
      <c r="MV265" t="s">
        <v>193</v>
      </c>
      <c r="MW265" t="s">
        <v>193</v>
      </c>
      <c r="MX265" t="s">
        <v>193</v>
      </c>
      <c r="MY265" t="s">
        <v>193</v>
      </c>
      <c r="MZ265" t="s">
        <v>193</v>
      </c>
      <c r="NA265" t="s">
        <v>193</v>
      </c>
      <c r="NB265" t="s">
        <v>193</v>
      </c>
      <c r="NC265">
        <v>197025378</v>
      </c>
      <c r="ND265" t="s">
        <v>3791</v>
      </c>
      <c r="NE265" t="s">
        <v>4723</v>
      </c>
      <c r="NF265" t="s">
        <v>193</v>
      </c>
      <c r="NG265" t="s">
        <v>699</v>
      </c>
      <c r="NH265" t="s">
        <v>700</v>
      </c>
      <c r="NI265" t="s">
        <v>611</v>
      </c>
      <c r="NJ265" t="s">
        <v>193</v>
      </c>
      <c r="NK265">
        <v>229</v>
      </c>
    </row>
    <row r="266" spans="1:375" x14ac:dyDescent="0.35">
      <c r="A266" t="s">
        <v>4724</v>
      </c>
      <c r="B266" t="s">
        <v>4725</v>
      </c>
      <c r="C266" t="s">
        <v>3571</v>
      </c>
      <c r="D266">
        <v>3.4722222262644208E-4</v>
      </c>
      <c r="E266" t="s">
        <v>193</v>
      </c>
      <c r="F266" t="s">
        <v>193</v>
      </c>
      <c r="G266" t="s">
        <v>193</v>
      </c>
      <c r="H266" t="s">
        <v>3571</v>
      </c>
      <c r="I266" t="s">
        <v>617</v>
      </c>
      <c r="J266" t="s">
        <v>193</v>
      </c>
      <c r="K266" t="s">
        <v>618</v>
      </c>
      <c r="L266" t="s">
        <v>617</v>
      </c>
      <c r="M266" t="s">
        <v>617</v>
      </c>
      <c r="N266" t="s">
        <v>619</v>
      </c>
      <c r="O266" t="s">
        <v>193</v>
      </c>
      <c r="P266" t="s">
        <v>661</v>
      </c>
      <c r="Q266" t="s">
        <v>619</v>
      </c>
      <c r="R266" t="s">
        <v>619</v>
      </c>
      <c r="S266" t="s">
        <v>500</v>
      </c>
      <c r="T266" t="s">
        <v>219</v>
      </c>
      <c r="U266" t="s">
        <v>209</v>
      </c>
      <c r="V266" t="s">
        <v>219</v>
      </c>
      <c r="W266" t="s">
        <v>231</v>
      </c>
      <c r="X266" t="s">
        <v>230</v>
      </c>
      <c r="Y266" t="s">
        <v>231</v>
      </c>
      <c r="Z266" t="s">
        <v>3760</v>
      </c>
      <c r="AA266" t="s">
        <v>193</v>
      </c>
      <c r="AB266" t="s">
        <v>706</v>
      </c>
      <c r="AC266" t="s">
        <v>3760</v>
      </c>
      <c r="AD266" t="s">
        <v>3760</v>
      </c>
      <c r="AE266" t="s">
        <v>630</v>
      </c>
      <c r="AF266" t="s">
        <v>193</v>
      </c>
      <c r="AG266" t="s">
        <v>631</v>
      </c>
      <c r="AH266" t="s">
        <v>630</v>
      </c>
      <c r="AI266" t="s">
        <v>630</v>
      </c>
      <c r="AJ266" t="s">
        <v>536</v>
      </c>
      <c r="AK266" t="s">
        <v>490</v>
      </c>
      <c r="AL266" t="s">
        <v>109</v>
      </c>
      <c r="AM266" t="s">
        <v>193</v>
      </c>
      <c r="AN266" t="s">
        <v>109</v>
      </c>
      <c r="AO266" t="s">
        <v>193</v>
      </c>
      <c r="AP266" t="s">
        <v>491</v>
      </c>
      <c r="AQ266" t="s">
        <v>193</v>
      </c>
      <c r="AR266" t="s">
        <v>193</v>
      </c>
      <c r="AS266" t="s">
        <v>496</v>
      </c>
      <c r="AT266" t="s">
        <v>193</v>
      </c>
      <c r="AU266" t="s">
        <v>3417</v>
      </c>
      <c r="AV266">
        <v>0</v>
      </c>
      <c r="AW266">
        <v>0</v>
      </c>
      <c r="AX266">
        <v>0</v>
      </c>
      <c r="AY266">
        <v>1</v>
      </c>
      <c r="AZ266">
        <v>1</v>
      </c>
      <c r="BA266">
        <v>0</v>
      </c>
      <c r="BB266">
        <v>0</v>
      </c>
      <c r="BC266" t="s">
        <v>3953</v>
      </c>
      <c r="BD266" t="s">
        <v>3554</v>
      </c>
      <c r="BE266" t="s">
        <v>112</v>
      </c>
      <c r="BF266">
        <v>1</v>
      </c>
      <c r="BG266">
        <v>0</v>
      </c>
      <c r="BH266">
        <v>0</v>
      </c>
      <c r="BI266">
        <v>0</v>
      </c>
      <c r="BJ266">
        <v>0</v>
      </c>
      <c r="BK266">
        <v>0</v>
      </c>
      <c r="BL266">
        <v>0</v>
      </c>
      <c r="BM266">
        <v>0</v>
      </c>
      <c r="BN266">
        <v>0</v>
      </c>
      <c r="BO266">
        <v>0</v>
      </c>
      <c r="BP266" t="s">
        <v>193</v>
      </c>
      <c r="BQ266" t="s">
        <v>128</v>
      </c>
      <c r="BR266" t="s">
        <v>493</v>
      </c>
      <c r="BS266" t="s">
        <v>193</v>
      </c>
      <c r="BT266" t="s">
        <v>193</v>
      </c>
      <c r="BU266" t="s">
        <v>193</v>
      </c>
      <c r="BV266" t="s">
        <v>193</v>
      </c>
      <c r="BW266" t="s">
        <v>193</v>
      </c>
      <c r="BX266" t="s">
        <v>193</v>
      </c>
      <c r="BY266" t="s">
        <v>193</v>
      </c>
      <c r="BZ266" t="s">
        <v>193</v>
      </c>
      <c r="CA266" t="s">
        <v>193</v>
      </c>
      <c r="CB266" t="s">
        <v>193</v>
      </c>
      <c r="CC266" t="s">
        <v>193</v>
      </c>
      <c r="CD266" t="s">
        <v>193</v>
      </c>
      <c r="CE266" t="s">
        <v>193</v>
      </c>
      <c r="CF266" t="s">
        <v>193</v>
      </c>
      <c r="CG266" t="s">
        <v>193</v>
      </c>
      <c r="CH266" t="s">
        <v>193</v>
      </c>
      <c r="CI266" t="s">
        <v>193</v>
      </c>
      <c r="CJ266" t="s">
        <v>193</v>
      </c>
      <c r="CK266" t="s">
        <v>193</v>
      </c>
      <c r="CL266" t="s">
        <v>193</v>
      </c>
      <c r="CM266" t="s">
        <v>193</v>
      </c>
      <c r="CN266" t="s">
        <v>193</v>
      </c>
      <c r="CO266" t="s">
        <v>193</v>
      </c>
      <c r="CP266" t="s">
        <v>193</v>
      </c>
      <c r="CQ266" t="s">
        <v>193</v>
      </c>
      <c r="CR266" t="s">
        <v>193</v>
      </c>
      <c r="CS266" t="s">
        <v>193</v>
      </c>
      <c r="CT266" t="s">
        <v>193</v>
      </c>
      <c r="CU266" t="s">
        <v>193</v>
      </c>
      <c r="CV266" t="s">
        <v>193</v>
      </c>
      <c r="CW266" t="s">
        <v>193</v>
      </c>
      <c r="CX266" t="s">
        <v>193</v>
      </c>
      <c r="CY266" t="s">
        <v>193</v>
      </c>
      <c r="CZ266" t="s">
        <v>193</v>
      </c>
      <c r="DA266" t="s">
        <v>193</v>
      </c>
      <c r="DB266" t="s">
        <v>193</v>
      </c>
      <c r="DC266" t="s">
        <v>193</v>
      </c>
      <c r="DD266" t="s">
        <v>193</v>
      </c>
      <c r="DE266" t="s">
        <v>193</v>
      </c>
      <c r="DF266" t="s">
        <v>193</v>
      </c>
      <c r="DG266" t="s">
        <v>193</v>
      </c>
      <c r="DH266" t="s">
        <v>193</v>
      </c>
      <c r="DI266" t="s">
        <v>193</v>
      </c>
      <c r="DJ266" t="s">
        <v>193</v>
      </c>
      <c r="DK266" t="s">
        <v>193</v>
      </c>
      <c r="DL266" t="s">
        <v>193</v>
      </c>
      <c r="DM266" t="s">
        <v>193</v>
      </c>
      <c r="DN266" t="s">
        <v>193</v>
      </c>
      <c r="DO266" t="s">
        <v>193</v>
      </c>
      <c r="DP266" t="s">
        <v>193</v>
      </c>
      <c r="DQ266" t="s">
        <v>193</v>
      </c>
      <c r="DR266" t="s">
        <v>193</v>
      </c>
      <c r="DS266" t="s">
        <v>193</v>
      </c>
      <c r="DT266" t="s">
        <v>193</v>
      </c>
      <c r="DU266" t="s">
        <v>193</v>
      </c>
      <c r="DV266" t="s">
        <v>193</v>
      </c>
      <c r="DW266" t="s">
        <v>193</v>
      </c>
      <c r="DX266" t="s">
        <v>193</v>
      </c>
      <c r="DY266" t="s">
        <v>193</v>
      </c>
      <c r="DZ266" t="s">
        <v>193</v>
      </c>
      <c r="EA266" t="s">
        <v>193</v>
      </c>
      <c r="EB266" t="s">
        <v>193</v>
      </c>
      <c r="EC266" t="s">
        <v>193</v>
      </c>
      <c r="ED266" t="s">
        <v>193</v>
      </c>
      <c r="EE266" t="s">
        <v>193</v>
      </c>
      <c r="EF266" t="s">
        <v>193</v>
      </c>
      <c r="EG266" t="s">
        <v>193</v>
      </c>
      <c r="EH266" t="s">
        <v>193</v>
      </c>
      <c r="EI266" t="s">
        <v>193</v>
      </c>
      <c r="EJ266" t="s">
        <v>193</v>
      </c>
      <c r="EK266" t="s">
        <v>193</v>
      </c>
      <c r="EL266" t="s">
        <v>193</v>
      </c>
      <c r="EM266" t="s">
        <v>193</v>
      </c>
      <c r="EN266" t="s">
        <v>193</v>
      </c>
      <c r="EO266" t="s">
        <v>193</v>
      </c>
      <c r="EP266" t="s">
        <v>193</v>
      </c>
      <c r="EQ266" t="s">
        <v>193</v>
      </c>
      <c r="ER266" t="s">
        <v>193</v>
      </c>
      <c r="ES266" t="s">
        <v>193</v>
      </c>
      <c r="ET266" t="s">
        <v>193</v>
      </c>
      <c r="EU266" t="s">
        <v>193</v>
      </c>
      <c r="EV266" t="s">
        <v>193</v>
      </c>
      <c r="EW266" t="s">
        <v>193</v>
      </c>
      <c r="EX266" t="s">
        <v>193</v>
      </c>
      <c r="EY266" t="s">
        <v>193</v>
      </c>
      <c r="EZ266" t="s">
        <v>193</v>
      </c>
      <c r="FA266" t="s">
        <v>193</v>
      </c>
      <c r="FB266" t="s">
        <v>193</v>
      </c>
      <c r="FC266" t="s">
        <v>193</v>
      </c>
      <c r="FD266" t="s">
        <v>193</v>
      </c>
      <c r="FE266" t="s">
        <v>193</v>
      </c>
      <c r="FF266" t="s">
        <v>193</v>
      </c>
      <c r="FG266" t="s">
        <v>193</v>
      </c>
      <c r="FH266" t="s">
        <v>193</v>
      </c>
      <c r="FI266" t="s">
        <v>193</v>
      </c>
      <c r="FJ266" t="s">
        <v>193</v>
      </c>
      <c r="FK266" t="s">
        <v>193</v>
      </c>
      <c r="FL266" t="s">
        <v>193</v>
      </c>
      <c r="FM266" t="s">
        <v>193</v>
      </c>
      <c r="FN266" t="s">
        <v>193</v>
      </c>
      <c r="FO266" t="s">
        <v>193</v>
      </c>
      <c r="FP266" t="s">
        <v>193</v>
      </c>
      <c r="FQ266" t="s">
        <v>193</v>
      </c>
      <c r="FR266" t="s">
        <v>193</v>
      </c>
      <c r="FS266" t="s">
        <v>193</v>
      </c>
      <c r="FT266" t="s">
        <v>193</v>
      </c>
      <c r="FU266" t="s">
        <v>193</v>
      </c>
      <c r="FV266" t="s">
        <v>193</v>
      </c>
      <c r="FW266" t="s">
        <v>193</v>
      </c>
      <c r="FX266" t="s">
        <v>193</v>
      </c>
      <c r="FY266" t="s">
        <v>193</v>
      </c>
      <c r="FZ266" t="s">
        <v>193</v>
      </c>
      <c r="GA266" t="s">
        <v>193</v>
      </c>
      <c r="GB266" t="s">
        <v>193</v>
      </c>
      <c r="GC266" t="s">
        <v>193</v>
      </c>
      <c r="GD266" t="s">
        <v>193</v>
      </c>
      <c r="GE266" t="s">
        <v>193</v>
      </c>
      <c r="GF266" t="s">
        <v>193</v>
      </c>
      <c r="GG266" t="s">
        <v>193</v>
      </c>
      <c r="GH266" t="s">
        <v>193</v>
      </c>
      <c r="GI266" t="s">
        <v>193</v>
      </c>
      <c r="GJ266" t="s">
        <v>193</v>
      </c>
      <c r="GK266" t="s">
        <v>193</v>
      </c>
      <c r="GL266" t="s">
        <v>193</v>
      </c>
      <c r="GM266" t="s">
        <v>193</v>
      </c>
      <c r="GN266" t="s">
        <v>193</v>
      </c>
      <c r="GO266" t="s">
        <v>193</v>
      </c>
      <c r="GP266" t="s">
        <v>193</v>
      </c>
      <c r="GQ266" t="s">
        <v>193</v>
      </c>
      <c r="GR266" t="s">
        <v>193</v>
      </c>
      <c r="GS266" t="s">
        <v>193</v>
      </c>
      <c r="GT266" t="s">
        <v>193</v>
      </c>
      <c r="GU266" t="s">
        <v>193</v>
      </c>
      <c r="GV266" t="s">
        <v>193</v>
      </c>
      <c r="GW266" t="s">
        <v>193</v>
      </c>
      <c r="GX266" t="s">
        <v>193</v>
      </c>
      <c r="GY266" t="s">
        <v>193</v>
      </c>
      <c r="GZ266" t="s">
        <v>193</v>
      </c>
      <c r="HA266" t="s">
        <v>193</v>
      </c>
      <c r="HB266" t="s">
        <v>193</v>
      </c>
      <c r="HC266" t="s">
        <v>193</v>
      </c>
      <c r="HD266" t="s">
        <v>193</v>
      </c>
      <c r="HE266" t="s">
        <v>193</v>
      </c>
      <c r="HF266" t="s">
        <v>193</v>
      </c>
      <c r="HG266" t="s">
        <v>193</v>
      </c>
      <c r="HH266" t="s">
        <v>193</v>
      </c>
      <c r="HI266" t="s">
        <v>193</v>
      </c>
      <c r="HJ266" t="s">
        <v>193</v>
      </c>
      <c r="HK266" t="s">
        <v>193</v>
      </c>
      <c r="HL266" t="s">
        <v>193</v>
      </c>
      <c r="HM266" t="s">
        <v>193</v>
      </c>
      <c r="HN266" t="s">
        <v>193</v>
      </c>
      <c r="HO266" t="s">
        <v>193</v>
      </c>
      <c r="HP266" t="s">
        <v>193</v>
      </c>
      <c r="HQ266" t="s">
        <v>193</v>
      </c>
      <c r="HR266" t="s">
        <v>193</v>
      </c>
      <c r="HS266" t="s">
        <v>193</v>
      </c>
      <c r="HT266" t="s">
        <v>193</v>
      </c>
      <c r="HU266" t="s">
        <v>193</v>
      </c>
      <c r="HV266" t="s">
        <v>193</v>
      </c>
      <c r="HW266" t="s">
        <v>193</v>
      </c>
      <c r="HX266" t="s">
        <v>193</v>
      </c>
      <c r="HY266" t="s">
        <v>193</v>
      </c>
      <c r="HZ266" t="s">
        <v>193</v>
      </c>
      <c r="IA266" t="s">
        <v>193</v>
      </c>
      <c r="IB266" t="s">
        <v>193</v>
      </c>
      <c r="IC266" t="s">
        <v>193</v>
      </c>
      <c r="ID266" t="s">
        <v>193</v>
      </c>
      <c r="IE266" t="s">
        <v>193</v>
      </c>
      <c r="IF266" t="s">
        <v>193</v>
      </c>
      <c r="IG266" t="s">
        <v>193</v>
      </c>
      <c r="IH266" t="s">
        <v>193</v>
      </c>
      <c r="II266" t="s">
        <v>193</v>
      </c>
      <c r="IJ266" t="s">
        <v>193</v>
      </c>
      <c r="IK266" t="s">
        <v>193</v>
      </c>
      <c r="IL266" t="s">
        <v>193</v>
      </c>
      <c r="IM266" t="s">
        <v>193</v>
      </c>
      <c r="IN266" t="s">
        <v>3419</v>
      </c>
      <c r="IO266">
        <v>1</v>
      </c>
      <c r="IP266">
        <v>1</v>
      </c>
      <c r="IQ266">
        <v>1</v>
      </c>
      <c r="IR266">
        <v>1</v>
      </c>
      <c r="IS266">
        <v>1</v>
      </c>
      <c r="IT266">
        <v>1</v>
      </c>
      <c r="IU266">
        <v>1</v>
      </c>
      <c r="IV266">
        <v>0</v>
      </c>
      <c r="IW266" t="s">
        <v>3420</v>
      </c>
      <c r="IX266">
        <v>750</v>
      </c>
      <c r="IY266" t="s">
        <v>193</v>
      </c>
      <c r="IZ266">
        <v>750</v>
      </c>
      <c r="JA266">
        <v>50</v>
      </c>
      <c r="JB266">
        <v>75</v>
      </c>
      <c r="JC266">
        <v>10</v>
      </c>
      <c r="JD266">
        <v>75</v>
      </c>
      <c r="JE266">
        <v>100</v>
      </c>
      <c r="JF266" t="s">
        <v>114</v>
      </c>
      <c r="JG266" t="s">
        <v>193</v>
      </c>
      <c r="JH266" t="s">
        <v>3421</v>
      </c>
      <c r="JI266">
        <v>1</v>
      </c>
      <c r="JJ266">
        <v>1</v>
      </c>
      <c r="JK266">
        <v>1</v>
      </c>
      <c r="JL266">
        <v>250</v>
      </c>
      <c r="JM266">
        <v>200</v>
      </c>
      <c r="JN266">
        <v>25</v>
      </c>
      <c r="JO266" t="s">
        <v>114</v>
      </c>
      <c r="JP266" t="s">
        <v>193</v>
      </c>
      <c r="JQ266" t="s">
        <v>193</v>
      </c>
      <c r="JR266" t="s">
        <v>114</v>
      </c>
      <c r="JS266" t="s">
        <v>193</v>
      </c>
      <c r="JT266" t="s">
        <v>193</v>
      </c>
      <c r="JU266" t="s">
        <v>193</v>
      </c>
      <c r="JV266" t="s">
        <v>193</v>
      </c>
      <c r="JW266" t="s">
        <v>193</v>
      </c>
      <c r="JX266" t="s">
        <v>193</v>
      </c>
      <c r="JY266" t="s">
        <v>193</v>
      </c>
      <c r="JZ266" t="s">
        <v>193</v>
      </c>
      <c r="KA266" t="s">
        <v>3499</v>
      </c>
      <c r="KB266">
        <v>0</v>
      </c>
      <c r="KC266">
        <v>1</v>
      </c>
      <c r="KD266">
        <v>1</v>
      </c>
      <c r="KE266">
        <v>0</v>
      </c>
      <c r="KF266">
        <v>0</v>
      </c>
      <c r="KG266">
        <v>0</v>
      </c>
      <c r="KH266">
        <v>0</v>
      </c>
      <c r="KI266">
        <v>0</v>
      </c>
      <c r="KJ266" t="s">
        <v>193</v>
      </c>
      <c r="KK266" t="s">
        <v>114</v>
      </c>
      <c r="KL266" t="s">
        <v>193</v>
      </c>
      <c r="KM266" t="s">
        <v>193</v>
      </c>
      <c r="KN266" t="s">
        <v>193</v>
      </c>
      <c r="KO266" t="s">
        <v>193</v>
      </c>
      <c r="KP266" t="s">
        <v>193</v>
      </c>
      <c r="KQ266" t="s">
        <v>193</v>
      </c>
      <c r="KR266" t="s">
        <v>193</v>
      </c>
      <c r="KS266" t="s">
        <v>193</v>
      </c>
      <c r="KT266" t="s">
        <v>193</v>
      </c>
      <c r="KU266" t="s">
        <v>193</v>
      </c>
      <c r="KV266" t="s">
        <v>193</v>
      </c>
      <c r="KW266" t="s">
        <v>193</v>
      </c>
      <c r="KX266" t="s">
        <v>193</v>
      </c>
      <c r="KY266" t="s">
        <v>193</v>
      </c>
      <c r="KZ266" t="s">
        <v>193</v>
      </c>
      <c r="LA266" t="s">
        <v>193</v>
      </c>
      <c r="LB266" t="s">
        <v>193</v>
      </c>
      <c r="LC266" t="s">
        <v>193</v>
      </c>
      <c r="LD266" t="s">
        <v>193</v>
      </c>
      <c r="LE266" t="s">
        <v>193</v>
      </c>
      <c r="LF266" t="s">
        <v>193</v>
      </c>
      <c r="LG266" t="s">
        <v>193</v>
      </c>
      <c r="LH266" t="s">
        <v>193</v>
      </c>
      <c r="LI266" t="s">
        <v>193</v>
      </c>
      <c r="LJ266" t="s">
        <v>193</v>
      </c>
      <c r="LK266" t="s">
        <v>193</v>
      </c>
      <c r="LL266" t="s">
        <v>193</v>
      </c>
      <c r="LM266" t="s">
        <v>193</v>
      </c>
      <c r="LN266" t="s">
        <v>193</v>
      </c>
      <c r="LO266" t="s">
        <v>193</v>
      </c>
      <c r="LP266" t="s">
        <v>193</v>
      </c>
      <c r="LQ266" t="s">
        <v>193</v>
      </c>
      <c r="LR266" t="s">
        <v>193</v>
      </c>
      <c r="LS266" t="s">
        <v>193</v>
      </c>
      <c r="LT266" t="s">
        <v>193</v>
      </c>
      <c r="LU266" t="s">
        <v>193</v>
      </c>
      <c r="LV266" t="s">
        <v>193</v>
      </c>
      <c r="LW266" t="s">
        <v>193</v>
      </c>
      <c r="LX266" t="s">
        <v>193</v>
      </c>
      <c r="LY266" t="s">
        <v>193</v>
      </c>
      <c r="LZ266" t="s">
        <v>193</v>
      </c>
      <c r="MA266" t="s">
        <v>193</v>
      </c>
      <c r="MB266" t="s">
        <v>193</v>
      </c>
      <c r="MC266" t="s">
        <v>193</v>
      </c>
      <c r="MD266" t="s">
        <v>193</v>
      </c>
      <c r="ME266" t="s">
        <v>193</v>
      </c>
      <c r="MF266" t="s">
        <v>193</v>
      </c>
      <c r="MG266" t="s">
        <v>193</v>
      </c>
      <c r="MH266" t="s">
        <v>193</v>
      </c>
      <c r="MI266" t="s">
        <v>193</v>
      </c>
      <c r="MJ266" t="s">
        <v>193</v>
      </c>
      <c r="MK266" t="s">
        <v>193</v>
      </c>
      <c r="ML266" t="s">
        <v>193</v>
      </c>
      <c r="MM266" t="s">
        <v>193</v>
      </c>
      <c r="MN266" t="s">
        <v>193</v>
      </c>
      <c r="MO266" t="s">
        <v>193</v>
      </c>
      <c r="MP266" t="s">
        <v>193</v>
      </c>
      <c r="MQ266" t="s">
        <v>193</v>
      </c>
      <c r="MR266" t="s">
        <v>193</v>
      </c>
      <c r="MS266" t="s">
        <v>193</v>
      </c>
      <c r="MT266" t="s">
        <v>193</v>
      </c>
      <c r="MU266" t="s">
        <v>193</v>
      </c>
      <c r="MV266" t="s">
        <v>193</v>
      </c>
      <c r="MW266" t="s">
        <v>193</v>
      </c>
      <c r="MX266" t="s">
        <v>193</v>
      </c>
      <c r="MY266" t="s">
        <v>193</v>
      </c>
      <c r="MZ266" t="s">
        <v>193</v>
      </c>
      <c r="NA266" t="s">
        <v>193</v>
      </c>
      <c r="NB266" t="s">
        <v>193</v>
      </c>
      <c r="NC266">
        <v>197025396</v>
      </c>
      <c r="ND266" t="s">
        <v>3795</v>
      </c>
      <c r="NE266" t="s">
        <v>4726</v>
      </c>
      <c r="NF266" t="s">
        <v>193</v>
      </c>
      <c r="NG266" t="s">
        <v>699</v>
      </c>
      <c r="NH266" t="s">
        <v>700</v>
      </c>
      <c r="NI266" t="s">
        <v>611</v>
      </c>
      <c r="NJ266" t="s">
        <v>193</v>
      </c>
      <c r="NK266">
        <v>230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LQ269"/>
  <sheetViews>
    <sheetView zoomScale="70" zoomScaleNormal="70" workbookViewId="0">
      <pane ySplit="1" topLeftCell="A2" activePane="bottomLeft" state="frozen"/>
      <selection activeCell="AP1" sqref="AP1"/>
      <selection pane="bottomLeft" activeCell="I6" sqref="I6"/>
    </sheetView>
  </sheetViews>
  <sheetFormatPr baseColWidth="10" defaultColWidth="8.1640625" defaultRowHeight="15.5" x14ac:dyDescent="0.35"/>
  <cols>
    <col min="1" max="2" width="8.1640625" style="139"/>
    <col min="3" max="3" width="30.4140625" style="139" customWidth="1"/>
    <col min="4" max="4" width="28.5" style="139" customWidth="1"/>
    <col min="5" max="5" width="8.1640625" style="139"/>
    <col min="6" max="6" width="20.9140625" style="139" customWidth="1"/>
    <col min="7" max="8" width="14.6640625" style="139" customWidth="1"/>
    <col min="9" max="9" width="13.1640625" style="139" customWidth="1"/>
    <col min="10" max="10" width="8.1640625" style="139"/>
    <col min="11" max="11" width="18.9140625" style="139" customWidth="1"/>
    <col min="12" max="12" width="21.4140625" style="139" customWidth="1"/>
    <col min="13" max="17" width="7.9140625"/>
    <col min="18" max="18" width="7.9140625" customWidth="1"/>
    <col min="19" max="24" width="7.9140625"/>
    <col min="25" max="26" width="7.9140625" customWidth="1"/>
    <col min="27" max="27" width="7.9140625"/>
    <col min="28" max="28" width="16.1640625" customWidth="1"/>
    <col min="29" max="40" width="7.9140625"/>
    <col min="41" max="41" width="7.9140625" customWidth="1"/>
    <col min="42" max="51" width="7.9140625"/>
    <col min="52" max="52" width="13.6640625" style="141" customWidth="1"/>
    <col min="53" max="54" width="8.1640625" style="139"/>
    <col min="55" max="55" width="8.58203125" style="139" bestFit="1" customWidth="1"/>
    <col min="56" max="57" width="8.1640625" style="139"/>
    <col min="58" max="58" width="18" style="139" customWidth="1"/>
    <col min="59" max="66" width="8.1640625" style="139"/>
    <col min="67" max="67" width="9.5" style="139" bestFit="1" customWidth="1"/>
    <col min="68" max="78" width="8.1640625" style="139"/>
    <col min="79" max="79" width="8.58203125" style="139" bestFit="1" customWidth="1"/>
    <col min="80" max="108" width="8.1640625" style="139"/>
    <col min="109" max="109" width="13.1640625" style="139" customWidth="1"/>
    <col min="110" max="110" width="27.1640625" style="139" customWidth="1"/>
    <col min="111" max="111" width="8.1640625" style="139"/>
    <col min="112" max="112" width="18.1640625" style="139" customWidth="1"/>
    <col min="113" max="129" width="8.1640625" style="139"/>
    <col min="130" max="130" width="22.08203125" style="139" customWidth="1"/>
    <col min="131" max="131" width="8.1640625" style="139"/>
    <col min="132" max="132" width="14.08203125" style="139" customWidth="1"/>
    <col min="133" max="133" width="8.1640625" style="139"/>
    <col min="134" max="134" width="14.5" style="139" customWidth="1"/>
    <col min="135" max="144" width="8.1640625" style="139"/>
    <col min="145" max="145" width="17.4140625" style="139" customWidth="1"/>
    <col min="146" max="150" width="8.1640625" style="139"/>
    <col min="151" max="151" width="18.83203125" style="139" customWidth="1"/>
    <col min="152" max="156" width="8.1640625" style="139"/>
    <col min="157" max="157" width="14.6640625" style="139" customWidth="1"/>
    <col min="158" max="163" width="8.1640625" style="139"/>
    <col min="164" max="164" width="9.6640625" style="139" customWidth="1"/>
    <col min="165" max="176" width="8.1640625" style="139"/>
    <col min="177" max="177" width="18.1640625" style="139" customWidth="1"/>
    <col min="178" max="206" width="8.1640625" style="139"/>
    <col min="207" max="207" width="21.1640625" style="139" customWidth="1"/>
    <col min="208" max="208" width="8.1640625" style="139"/>
    <col min="209" max="209" width="28.83203125" style="139" customWidth="1"/>
    <col min="210" max="211" width="8.1640625" style="139"/>
    <col min="212" max="212" width="12.33203125" style="139" customWidth="1"/>
    <col min="213" max="217" width="8.1640625" style="139"/>
    <col min="218" max="218" width="20.6640625" style="139" customWidth="1"/>
    <col min="219" max="278" width="8.1640625" style="139"/>
    <col min="279" max="279" width="26.1640625" style="139" customWidth="1"/>
    <col min="280" max="280" width="8.1640625" style="139"/>
    <col min="281" max="281" width="11.1640625" style="139" customWidth="1"/>
    <col min="282" max="283" width="8.1640625" style="139"/>
    <col min="284" max="284" width="13.6640625" style="139" customWidth="1"/>
    <col min="285" max="298" width="8.1640625" style="139"/>
    <col min="299" max="299" width="14.08203125" style="139" customWidth="1"/>
    <col min="300" max="16384" width="8.1640625" style="139"/>
  </cols>
  <sheetData>
    <row r="1" spans="1:329" s="138" customFormat="1" x14ac:dyDescent="0.35">
      <c r="A1" s="136" t="s">
        <v>102</v>
      </c>
      <c r="B1" s="136" t="s">
        <v>6</v>
      </c>
      <c r="C1" s="136" t="s">
        <v>7</v>
      </c>
      <c r="D1" s="136" t="s">
        <v>11</v>
      </c>
      <c r="E1" s="136" t="s">
        <v>668</v>
      </c>
      <c r="F1" s="422" t="s">
        <v>14</v>
      </c>
      <c r="G1" s="136" t="s">
        <v>15</v>
      </c>
      <c r="H1" s="136" t="s">
        <v>17</v>
      </c>
      <c r="I1" s="136" t="s">
        <v>557</v>
      </c>
      <c r="J1" s="136" t="s">
        <v>23</v>
      </c>
      <c r="K1" s="136" t="s">
        <v>364</v>
      </c>
      <c r="L1" s="136" t="s">
        <v>365</v>
      </c>
      <c r="M1" s="155" t="s">
        <v>366</v>
      </c>
      <c r="N1" s="155" t="s">
        <v>28</v>
      </c>
      <c r="O1" s="155" t="s">
        <v>29</v>
      </c>
      <c r="P1" s="155" t="s">
        <v>367</v>
      </c>
      <c r="Q1" s="155" t="s">
        <v>368</v>
      </c>
      <c r="R1" s="155" t="s">
        <v>30</v>
      </c>
      <c r="S1" s="155" t="s">
        <v>369</v>
      </c>
      <c r="T1" s="155" t="s">
        <v>370</v>
      </c>
      <c r="U1" s="155" t="s">
        <v>3843</v>
      </c>
      <c r="V1" s="155" t="s">
        <v>3844</v>
      </c>
      <c r="W1" s="155" t="s">
        <v>3845</v>
      </c>
      <c r="X1" s="155" t="s">
        <v>3846</v>
      </c>
      <c r="Y1" s="155" t="s">
        <v>371</v>
      </c>
      <c r="Z1" s="155" t="s">
        <v>31</v>
      </c>
      <c r="AA1" s="155" t="s">
        <v>32</v>
      </c>
      <c r="AB1" s="155" t="s">
        <v>33</v>
      </c>
      <c r="AC1" s="155" t="s">
        <v>372</v>
      </c>
      <c r="AD1" s="155" t="s">
        <v>373</v>
      </c>
      <c r="AE1" s="155" t="s">
        <v>374</v>
      </c>
      <c r="AF1" s="155" t="s">
        <v>375</v>
      </c>
      <c r="AG1" s="155" t="s">
        <v>376</v>
      </c>
      <c r="AH1" s="155" t="s">
        <v>377</v>
      </c>
      <c r="AI1" s="155" t="s">
        <v>378</v>
      </c>
      <c r="AJ1" s="155" t="s">
        <v>379</v>
      </c>
      <c r="AK1" s="155" t="s">
        <v>380</v>
      </c>
      <c r="AL1" s="155" t="s">
        <v>381</v>
      </c>
      <c r="AM1" s="155" t="s">
        <v>34</v>
      </c>
      <c r="AN1" s="155" t="s">
        <v>35</v>
      </c>
      <c r="AO1" s="155" t="s">
        <v>36</v>
      </c>
      <c r="AP1" s="154" t="s">
        <v>37</v>
      </c>
      <c r="AQ1" s="154" t="s">
        <v>382</v>
      </c>
      <c r="AR1" s="154" t="s">
        <v>383</v>
      </c>
      <c r="AS1" s="154" t="s">
        <v>384</v>
      </c>
      <c r="AT1" s="154" t="s">
        <v>385</v>
      </c>
      <c r="AU1" s="154" t="s">
        <v>386</v>
      </c>
      <c r="AV1" s="154" t="s">
        <v>387</v>
      </c>
      <c r="AW1" s="154" t="s">
        <v>388</v>
      </c>
      <c r="AX1" s="154" t="s">
        <v>389</v>
      </c>
      <c r="AY1" s="154" t="s">
        <v>390</v>
      </c>
      <c r="AZ1" s="140" t="s">
        <v>391</v>
      </c>
      <c r="BA1" s="138" t="s">
        <v>39</v>
      </c>
      <c r="BB1" s="138" t="s">
        <v>392</v>
      </c>
      <c r="BC1" s="137" t="s">
        <v>393</v>
      </c>
      <c r="BD1" s="138" t="s">
        <v>40</v>
      </c>
      <c r="BE1" s="138" t="s">
        <v>41</v>
      </c>
      <c r="BF1" s="137" t="s">
        <v>394</v>
      </c>
      <c r="BG1" s="138" t="s">
        <v>42</v>
      </c>
      <c r="BH1" s="138" t="s">
        <v>43</v>
      </c>
      <c r="BI1" s="137" t="s">
        <v>395</v>
      </c>
      <c r="BJ1" s="138" t="s">
        <v>44</v>
      </c>
      <c r="BK1" s="138" t="s">
        <v>601</v>
      </c>
      <c r="BL1" s="137" t="s">
        <v>396</v>
      </c>
      <c r="BM1" s="138" t="s">
        <v>45</v>
      </c>
      <c r="BN1" s="138" t="s">
        <v>46</v>
      </c>
      <c r="BO1" s="137" t="s">
        <v>397</v>
      </c>
      <c r="BP1" s="138" t="s">
        <v>47</v>
      </c>
      <c r="BQ1" s="138" t="s">
        <v>602</v>
      </c>
      <c r="BR1" s="138" t="s">
        <v>48</v>
      </c>
      <c r="BS1" s="138" t="s">
        <v>398</v>
      </c>
      <c r="BT1" s="138" t="s">
        <v>49</v>
      </c>
      <c r="BU1" s="138" t="s">
        <v>50</v>
      </c>
      <c r="BV1" s="138" t="s">
        <v>51</v>
      </c>
      <c r="BW1" s="138" t="s">
        <v>52</v>
      </c>
      <c r="BX1" s="138" t="s">
        <v>53</v>
      </c>
      <c r="BY1" s="138" t="s">
        <v>54</v>
      </c>
      <c r="BZ1" s="138" t="s">
        <v>399</v>
      </c>
      <c r="CA1" s="137" t="s">
        <v>400</v>
      </c>
      <c r="CB1" s="138" t="s">
        <v>55</v>
      </c>
      <c r="CC1" s="138" t="s">
        <v>56</v>
      </c>
      <c r="CD1" s="138" t="s">
        <v>57</v>
      </c>
      <c r="CE1" s="138" t="s">
        <v>401</v>
      </c>
      <c r="CF1" s="138" t="s">
        <v>671</v>
      </c>
      <c r="CG1" s="138" t="s">
        <v>402</v>
      </c>
      <c r="CH1" s="138" t="s">
        <v>403</v>
      </c>
      <c r="CI1" s="138" t="s">
        <v>3227</v>
      </c>
      <c r="CJ1" s="138" t="s">
        <v>3228</v>
      </c>
      <c r="CK1" s="138" t="s">
        <v>3229</v>
      </c>
      <c r="CL1" s="138" t="s">
        <v>404</v>
      </c>
      <c r="CM1" s="138" t="s">
        <v>405</v>
      </c>
      <c r="CN1" s="138" t="s">
        <v>406</v>
      </c>
      <c r="CO1" s="138" t="s">
        <v>672</v>
      </c>
      <c r="CP1" s="138" t="s">
        <v>673</v>
      </c>
      <c r="CQ1" s="138" t="s">
        <v>407</v>
      </c>
      <c r="CR1" s="138" t="s">
        <v>408</v>
      </c>
      <c r="CS1" s="138" t="s">
        <v>58</v>
      </c>
      <c r="CT1" s="138" t="s">
        <v>59</v>
      </c>
      <c r="CU1" s="138" t="s">
        <v>409</v>
      </c>
      <c r="CV1" s="138" t="s">
        <v>410</v>
      </c>
      <c r="CW1" s="138" t="s">
        <v>411</v>
      </c>
      <c r="CX1" s="138" t="s">
        <v>412</v>
      </c>
      <c r="CY1" s="138" t="s">
        <v>413</v>
      </c>
      <c r="CZ1" s="138" t="s">
        <v>414</v>
      </c>
      <c r="DA1" s="138" t="s">
        <v>415</v>
      </c>
      <c r="DB1" s="138" t="s">
        <v>416</v>
      </c>
      <c r="DC1" s="138" t="s">
        <v>63</v>
      </c>
      <c r="DD1" s="138" t="s">
        <v>64</v>
      </c>
      <c r="DE1" s="138" t="s">
        <v>60</v>
      </c>
      <c r="DF1" s="422" t="s">
        <v>61</v>
      </c>
      <c r="DG1" s="138" t="s">
        <v>778</v>
      </c>
      <c r="DH1" s="423" t="s">
        <v>62</v>
      </c>
      <c r="DI1" s="138" t="s">
        <v>779</v>
      </c>
      <c r="DJ1" s="138" t="s">
        <v>65</v>
      </c>
      <c r="DK1" s="138" t="s">
        <v>417</v>
      </c>
      <c r="DL1" s="138" t="s">
        <v>418</v>
      </c>
      <c r="DM1" s="138" t="s">
        <v>419</v>
      </c>
      <c r="DN1" s="138" t="s">
        <v>420</v>
      </c>
      <c r="DO1" s="138" t="s">
        <v>421</v>
      </c>
      <c r="DP1" s="138" t="s">
        <v>422</v>
      </c>
      <c r="DQ1" s="138" t="s">
        <v>674</v>
      </c>
      <c r="DR1" s="138" t="s">
        <v>423</v>
      </c>
      <c r="DS1" s="138" t="s">
        <v>424</v>
      </c>
      <c r="DT1" s="138" t="s">
        <v>66</v>
      </c>
      <c r="DU1" s="138" t="s">
        <v>425</v>
      </c>
      <c r="DV1" s="138" t="s">
        <v>603</v>
      </c>
      <c r="DW1" s="138" t="s">
        <v>67</v>
      </c>
      <c r="DX1" s="138" t="s">
        <v>426</v>
      </c>
      <c r="DY1" s="138" t="s">
        <v>604</v>
      </c>
      <c r="DZ1" s="137" t="s">
        <v>427</v>
      </c>
      <c r="EA1" s="138" t="s">
        <v>68</v>
      </c>
      <c r="EB1" s="137" t="s">
        <v>428</v>
      </c>
      <c r="EC1" s="138" t="s">
        <v>69</v>
      </c>
      <c r="ED1" s="137" t="s">
        <v>434</v>
      </c>
      <c r="EE1" s="138" t="s">
        <v>71</v>
      </c>
      <c r="EF1" s="138" t="s">
        <v>76</v>
      </c>
      <c r="EG1" s="138" t="s">
        <v>77</v>
      </c>
      <c r="EH1" s="138" t="s">
        <v>78</v>
      </c>
      <c r="EI1" s="138" t="s">
        <v>79</v>
      </c>
      <c r="EJ1" s="138" t="s">
        <v>80</v>
      </c>
      <c r="EK1" s="138" t="s">
        <v>81</v>
      </c>
      <c r="EL1" s="138" t="s">
        <v>82</v>
      </c>
      <c r="EM1" s="138" t="s">
        <v>437</v>
      </c>
      <c r="EN1" s="138" t="s">
        <v>438</v>
      </c>
      <c r="EO1" s="137" t="s">
        <v>439</v>
      </c>
      <c r="EP1" s="138" t="s">
        <v>83</v>
      </c>
      <c r="EQ1" s="138" t="s">
        <v>84</v>
      </c>
      <c r="ER1" s="138" t="s">
        <v>440</v>
      </c>
      <c r="ES1" s="138" t="s">
        <v>441</v>
      </c>
      <c r="ET1" s="138" t="s">
        <v>442</v>
      </c>
      <c r="EU1" s="137" t="s">
        <v>443</v>
      </c>
      <c r="EV1" s="138" t="s">
        <v>85</v>
      </c>
      <c r="EW1" s="138" t="s">
        <v>429</v>
      </c>
      <c r="EX1" s="138" t="s">
        <v>430</v>
      </c>
      <c r="EY1" s="138" t="s">
        <v>431</v>
      </c>
      <c r="EZ1" s="138" t="s">
        <v>432</v>
      </c>
      <c r="FA1" s="137" t="s">
        <v>433</v>
      </c>
      <c r="FB1" s="138" t="s">
        <v>70</v>
      </c>
      <c r="FC1" s="138" t="s">
        <v>72</v>
      </c>
      <c r="FD1" s="138" t="s">
        <v>435</v>
      </c>
      <c r="FE1" s="138" t="s">
        <v>73</v>
      </c>
      <c r="FF1" s="138" t="s">
        <v>74</v>
      </c>
      <c r="FG1" s="138" t="s">
        <v>605</v>
      </c>
      <c r="FH1" s="137" t="s">
        <v>436</v>
      </c>
      <c r="FI1" s="138" t="s">
        <v>75</v>
      </c>
      <c r="FJ1" s="138" t="s">
        <v>675</v>
      </c>
      <c r="FK1" s="138" t="s">
        <v>3230</v>
      </c>
      <c r="FL1" s="138" t="s">
        <v>676</v>
      </c>
      <c r="FM1" s="138" t="s">
        <v>677</v>
      </c>
      <c r="FN1" s="138" t="s">
        <v>678</v>
      </c>
      <c r="FO1" s="138" t="s">
        <v>679</v>
      </c>
      <c r="FP1" s="138" t="s">
        <v>680</v>
      </c>
      <c r="FQ1" s="138" t="s">
        <v>681</v>
      </c>
      <c r="FR1" s="138" t="s">
        <v>682</v>
      </c>
      <c r="FS1" s="138" t="s">
        <v>683</v>
      </c>
      <c r="FT1" s="138" t="s">
        <v>684</v>
      </c>
      <c r="FU1" s="137" t="s">
        <v>685</v>
      </c>
      <c r="FV1" s="182" t="s">
        <v>86</v>
      </c>
      <c r="FW1" s="138" t="s">
        <v>87</v>
      </c>
      <c r="FX1" s="138" t="s">
        <v>444</v>
      </c>
      <c r="FY1" s="138" t="s">
        <v>686</v>
      </c>
      <c r="FZ1" s="138" t="s">
        <v>445</v>
      </c>
      <c r="GA1" s="138" t="s">
        <v>3231</v>
      </c>
      <c r="GB1" s="138" t="s">
        <v>3232</v>
      </c>
      <c r="GC1" s="138" t="s">
        <v>446</v>
      </c>
      <c r="GD1" s="138" t="s">
        <v>447</v>
      </c>
      <c r="GE1" s="138" t="s">
        <v>448</v>
      </c>
      <c r="GF1" s="138" t="s">
        <v>449</v>
      </c>
      <c r="GG1" s="138" t="s">
        <v>687</v>
      </c>
      <c r="GH1" s="138" t="s">
        <v>688</v>
      </c>
      <c r="GI1" s="138" t="s">
        <v>450</v>
      </c>
      <c r="GJ1" s="138" t="s">
        <v>451</v>
      </c>
      <c r="GK1" s="138" t="s">
        <v>88</v>
      </c>
      <c r="GL1" s="138" t="s">
        <v>89</v>
      </c>
      <c r="GM1" s="138" t="s">
        <v>452</v>
      </c>
      <c r="GN1" s="138" t="s">
        <v>453</v>
      </c>
      <c r="GO1" s="138" t="s">
        <v>454</v>
      </c>
      <c r="GP1" s="138" t="s">
        <v>455</v>
      </c>
      <c r="GQ1" s="138" t="s">
        <v>456</v>
      </c>
      <c r="GR1" s="138" t="s">
        <v>457</v>
      </c>
      <c r="GS1" s="138" t="s">
        <v>689</v>
      </c>
      <c r="GT1" s="138" t="s">
        <v>458</v>
      </c>
      <c r="GU1" s="138" t="s">
        <v>459</v>
      </c>
      <c r="GV1" s="138" t="s">
        <v>93</v>
      </c>
      <c r="GW1" s="138" t="s">
        <v>94</v>
      </c>
      <c r="GX1" s="138" t="s">
        <v>90</v>
      </c>
      <c r="GY1" s="422" t="s">
        <v>91</v>
      </c>
      <c r="GZ1" s="138" t="s">
        <v>780</v>
      </c>
      <c r="HA1" s="423" t="s">
        <v>92</v>
      </c>
      <c r="HB1" s="182" t="s">
        <v>781</v>
      </c>
      <c r="HC1" s="182" t="s">
        <v>3233</v>
      </c>
      <c r="HD1" s="193" t="s">
        <v>3234</v>
      </c>
      <c r="HE1" s="138" t="s">
        <v>3235</v>
      </c>
      <c r="HF1" s="138" t="s">
        <v>3236</v>
      </c>
      <c r="HG1" s="138" t="s">
        <v>3237</v>
      </c>
      <c r="HH1" s="138" t="s">
        <v>3238</v>
      </c>
      <c r="HI1" s="138" t="s">
        <v>3239</v>
      </c>
      <c r="HJ1" s="194" t="s">
        <v>3240</v>
      </c>
      <c r="HK1" s="138" t="s">
        <v>3241</v>
      </c>
      <c r="HL1" s="138" t="s">
        <v>3242</v>
      </c>
      <c r="HM1" s="138" t="s">
        <v>3243</v>
      </c>
      <c r="HN1" s="138" t="s">
        <v>3244</v>
      </c>
      <c r="HO1" s="138" t="s">
        <v>3245</v>
      </c>
      <c r="HP1" s="138" t="s">
        <v>3246</v>
      </c>
      <c r="HQ1" s="138" t="s">
        <v>3247</v>
      </c>
      <c r="HR1" s="138" t="s">
        <v>3248</v>
      </c>
      <c r="HS1" s="138" t="s">
        <v>3249</v>
      </c>
      <c r="HT1" s="137" t="s">
        <v>3250</v>
      </c>
      <c r="HU1" s="137" t="s">
        <v>3251</v>
      </c>
      <c r="HV1" s="137" t="s">
        <v>3252</v>
      </c>
      <c r="HW1" s="137" t="s">
        <v>3253</v>
      </c>
      <c r="HX1" s="137" t="s">
        <v>3254</v>
      </c>
      <c r="HY1" s="137" t="s">
        <v>3255</v>
      </c>
      <c r="HZ1" s="137" t="s">
        <v>3256</v>
      </c>
      <c r="IA1" s="137" t="s">
        <v>3257</v>
      </c>
      <c r="IB1" s="138" t="s">
        <v>3258</v>
      </c>
      <c r="IC1" s="138" t="s">
        <v>3259</v>
      </c>
      <c r="ID1" s="138" t="s">
        <v>3260</v>
      </c>
      <c r="IE1" s="138" t="s">
        <v>3261</v>
      </c>
      <c r="IF1" s="138" t="s">
        <v>3262</v>
      </c>
      <c r="IG1" s="138" t="s">
        <v>3263</v>
      </c>
      <c r="IH1" s="137" t="s">
        <v>3264</v>
      </c>
      <c r="II1" s="137" t="s">
        <v>3265</v>
      </c>
      <c r="IJ1" s="137" t="s">
        <v>3266</v>
      </c>
      <c r="IK1" s="138" t="s">
        <v>3267</v>
      </c>
      <c r="IL1" s="137" t="s">
        <v>3268</v>
      </c>
      <c r="IM1" s="182" t="s">
        <v>3269</v>
      </c>
      <c r="IN1" s="419" t="s">
        <v>3270</v>
      </c>
      <c r="IO1" s="420" t="s">
        <v>3271</v>
      </c>
      <c r="IP1" s="420" t="s">
        <v>3272</v>
      </c>
      <c r="IQ1" s="420" t="s">
        <v>3273</v>
      </c>
      <c r="IR1" s="420" t="s">
        <v>3274</v>
      </c>
      <c r="IS1" s="420" t="s">
        <v>3275</v>
      </c>
      <c r="IT1" s="420" t="s">
        <v>3276</v>
      </c>
      <c r="IU1" s="420" t="s">
        <v>3277</v>
      </c>
      <c r="IV1" s="420" t="s">
        <v>3278</v>
      </c>
      <c r="IW1" s="420" t="s">
        <v>3279</v>
      </c>
      <c r="IX1" s="420" t="s">
        <v>3280</v>
      </c>
      <c r="IY1" s="420" t="s">
        <v>3281</v>
      </c>
      <c r="IZ1" s="420" t="s">
        <v>3282</v>
      </c>
      <c r="JA1" s="420" t="s">
        <v>3283</v>
      </c>
      <c r="JB1" s="420" t="s">
        <v>3284</v>
      </c>
      <c r="JC1" s="420" t="s">
        <v>3285</v>
      </c>
      <c r="JD1" s="420" t="s">
        <v>3286</v>
      </c>
      <c r="JE1" s="420" t="s">
        <v>3287</v>
      </c>
      <c r="JF1" s="138" t="s">
        <v>3288</v>
      </c>
      <c r="JG1" s="417" t="s">
        <v>3289</v>
      </c>
      <c r="JH1" s="417" t="s">
        <v>3290</v>
      </c>
      <c r="JI1" s="417" t="s">
        <v>3291</v>
      </c>
      <c r="JJ1" s="417" t="s">
        <v>3292</v>
      </c>
      <c r="JK1" s="417" t="s">
        <v>3293</v>
      </c>
      <c r="JL1" s="417" t="s">
        <v>3294</v>
      </c>
      <c r="JM1" s="417" t="s">
        <v>3295</v>
      </c>
      <c r="JN1" s="417" t="s">
        <v>3296</v>
      </c>
      <c r="JO1" s="417" t="s">
        <v>3297</v>
      </c>
      <c r="JP1" s="418" t="s">
        <v>3298</v>
      </c>
      <c r="JQ1" s="138" t="s">
        <v>606</v>
      </c>
      <c r="JR1" s="138" t="s">
        <v>460</v>
      </c>
      <c r="JS1" s="138" t="s">
        <v>461</v>
      </c>
      <c r="JT1" s="138" t="s">
        <v>462</v>
      </c>
      <c r="JU1" s="138" t="s">
        <v>463</v>
      </c>
      <c r="JV1" s="138" t="s">
        <v>464</v>
      </c>
      <c r="JW1" s="138" t="s">
        <v>465</v>
      </c>
      <c r="JX1" s="138" t="s">
        <v>690</v>
      </c>
      <c r="JY1" s="138" t="s">
        <v>782</v>
      </c>
      <c r="JZ1" s="138" t="s">
        <v>783</v>
      </c>
      <c r="KA1" s="138" t="s">
        <v>691</v>
      </c>
      <c r="KB1" s="138" t="s">
        <v>466</v>
      </c>
      <c r="KC1" s="138" t="s">
        <v>467</v>
      </c>
      <c r="KD1" s="138" t="s">
        <v>468</v>
      </c>
      <c r="KE1" s="138" t="s">
        <v>469</v>
      </c>
      <c r="KF1" s="138" t="s">
        <v>470</v>
      </c>
      <c r="KG1" s="138" t="s">
        <v>471</v>
      </c>
      <c r="KH1" s="138" t="s">
        <v>472</v>
      </c>
      <c r="KI1" s="138" t="s">
        <v>473</v>
      </c>
      <c r="KJ1" s="138" t="s">
        <v>784</v>
      </c>
      <c r="KK1" s="138" t="s">
        <v>474</v>
      </c>
      <c r="KL1" s="138" t="s">
        <v>692</v>
      </c>
      <c r="KM1" s="137" t="s">
        <v>475</v>
      </c>
      <c r="KN1" s="138" t="s">
        <v>693</v>
      </c>
      <c r="KO1" s="138" t="s">
        <v>694</v>
      </c>
      <c r="KP1" s="138" t="s">
        <v>476</v>
      </c>
      <c r="KQ1" s="138" t="s">
        <v>477</v>
      </c>
      <c r="KR1" s="138" t="s">
        <v>478</v>
      </c>
      <c r="KS1" s="138" t="s">
        <v>479</v>
      </c>
      <c r="KT1" s="138" t="s">
        <v>480</v>
      </c>
      <c r="KU1" s="138" t="s">
        <v>481</v>
      </c>
      <c r="KV1" s="138" t="s">
        <v>482</v>
      </c>
      <c r="KW1" s="138" t="s">
        <v>483</v>
      </c>
      <c r="KX1" s="138" t="s">
        <v>484</v>
      </c>
      <c r="KY1" s="138" t="s">
        <v>485</v>
      </c>
      <c r="KZ1" s="138" t="s">
        <v>3299</v>
      </c>
      <c r="LA1" s="138" t="s">
        <v>486</v>
      </c>
      <c r="LB1" s="138" t="s">
        <v>487</v>
      </c>
      <c r="LC1" s="138" t="s">
        <v>3300</v>
      </c>
      <c r="LD1" s="182" t="s">
        <v>3301</v>
      </c>
      <c r="LE1" s="417" t="s">
        <v>3302</v>
      </c>
      <c r="LF1" s="417" t="s">
        <v>3303</v>
      </c>
      <c r="LG1" s="417" t="s">
        <v>3304</v>
      </c>
      <c r="LH1" s="417" t="s">
        <v>3305</v>
      </c>
      <c r="LI1" s="417" t="s">
        <v>3306</v>
      </c>
      <c r="LJ1" s="417" t="s">
        <v>3307</v>
      </c>
      <c r="LK1" s="417" t="s">
        <v>3308</v>
      </c>
      <c r="LL1" s="417" t="s">
        <v>3309</v>
      </c>
      <c r="LM1" s="417" t="s">
        <v>3310</v>
      </c>
      <c r="LN1" s="417" t="s">
        <v>3311</v>
      </c>
      <c r="LO1" s="417" t="s">
        <v>3312</v>
      </c>
      <c r="LP1" s="417" t="s">
        <v>3313</v>
      </c>
      <c r="LQ1" s="418" t="s">
        <v>3314</v>
      </c>
    </row>
    <row r="2" spans="1:329" ht="14.4" customHeight="1" x14ac:dyDescent="0.35">
      <c r="A2" s="139" t="s">
        <v>3315</v>
      </c>
      <c r="B2" s="139" t="s">
        <v>3316</v>
      </c>
      <c r="C2" s="139" t="s">
        <v>148</v>
      </c>
      <c r="D2" s="139" t="s">
        <v>148</v>
      </c>
      <c r="E2" s="139" t="s">
        <v>150</v>
      </c>
      <c r="F2" s="139" t="s">
        <v>123</v>
      </c>
      <c r="G2" s="139" t="s">
        <v>151</v>
      </c>
      <c r="H2" s="139" t="s">
        <v>151</v>
      </c>
      <c r="I2" s="139" t="s">
        <v>153</v>
      </c>
      <c r="J2" s="139" t="s">
        <v>812</v>
      </c>
      <c r="K2" s="139" t="s">
        <v>536</v>
      </c>
      <c r="L2" s="139" t="s">
        <v>3317</v>
      </c>
      <c r="M2" t="s">
        <v>491</v>
      </c>
      <c r="N2" t="s">
        <v>193</v>
      </c>
      <c r="O2" t="s">
        <v>193</v>
      </c>
      <c r="P2" t="s">
        <v>193</v>
      </c>
      <c r="Q2" t="s">
        <v>193</v>
      </c>
      <c r="R2" t="s">
        <v>193</v>
      </c>
      <c r="S2" t="s">
        <v>193</v>
      </c>
      <c r="T2" t="s">
        <v>193</v>
      </c>
      <c r="U2" t="s">
        <v>193</v>
      </c>
      <c r="V2" t="s">
        <v>193</v>
      </c>
      <c r="W2" t="s">
        <v>193</v>
      </c>
      <c r="X2" t="s">
        <v>193</v>
      </c>
      <c r="Y2" t="s">
        <v>193</v>
      </c>
      <c r="Z2" t="s">
        <v>193</v>
      </c>
      <c r="AA2" t="s">
        <v>193</v>
      </c>
      <c r="AB2" t="s">
        <v>193</v>
      </c>
      <c r="AC2" t="s">
        <v>193</v>
      </c>
      <c r="AD2" t="s">
        <v>193</v>
      </c>
      <c r="AE2" t="s">
        <v>193</v>
      </c>
      <c r="AF2" t="s">
        <v>193</v>
      </c>
      <c r="AG2" t="s">
        <v>193</v>
      </c>
      <c r="AH2" t="s">
        <v>193</v>
      </c>
      <c r="AI2" t="s">
        <v>193</v>
      </c>
      <c r="AJ2" t="s">
        <v>193</v>
      </c>
      <c r="AK2" t="s">
        <v>193</v>
      </c>
      <c r="AL2" t="s">
        <v>193</v>
      </c>
      <c r="AM2" t="s">
        <v>193</v>
      </c>
      <c r="AN2" t="s">
        <v>193</v>
      </c>
      <c r="AO2" t="s">
        <v>193</v>
      </c>
      <c r="AP2" t="s">
        <v>193</v>
      </c>
      <c r="AQ2" t="s">
        <v>193</v>
      </c>
      <c r="AR2" t="s">
        <v>193</v>
      </c>
      <c r="AS2" t="s">
        <v>193</v>
      </c>
      <c r="AT2" t="s">
        <v>193</v>
      </c>
      <c r="AU2" t="s">
        <v>193</v>
      </c>
      <c r="AV2" t="s">
        <v>193</v>
      </c>
      <c r="AW2" t="s">
        <v>193</v>
      </c>
      <c r="AX2" t="s">
        <v>193</v>
      </c>
      <c r="AY2" t="s">
        <v>193</v>
      </c>
      <c r="AZ2" s="141" t="s">
        <v>193</v>
      </c>
      <c r="BA2" s="139" t="s">
        <v>193</v>
      </c>
      <c r="BB2" s="139" t="s">
        <v>193</v>
      </c>
      <c r="BC2" s="139" t="s">
        <v>193</v>
      </c>
      <c r="BD2" s="139" t="s">
        <v>193</v>
      </c>
      <c r="BE2" s="139" t="s">
        <v>193</v>
      </c>
      <c r="BF2" s="139" t="s">
        <v>193</v>
      </c>
      <c r="BG2" s="139" t="s">
        <v>193</v>
      </c>
      <c r="BH2" s="139" t="s">
        <v>193</v>
      </c>
      <c r="BI2" s="139" t="s">
        <v>193</v>
      </c>
      <c r="BJ2" s="139" t="s">
        <v>193</v>
      </c>
      <c r="BK2" s="139" t="s">
        <v>193</v>
      </c>
      <c r="BL2" s="139" t="s">
        <v>193</v>
      </c>
      <c r="BM2" s="139" t="s">
        <v>193</v>
      </c>
      <c r="BN2" s="139" t="s">
        <v>193</v>
      </c>
      <c r="BO2" s="139" t="s">
        <v>193</v>
      </c>
      <c r="BP2" s="139" t="s">
        <v>193</v>
      </c>
      <c r="BQ2" s="139" t="s">
        <v>193</v>
      </c>
      <c r="BR2" s="139" t="s">
        <v>193</v>
      </c>
      <c r="BS2" s="139" t="s">
        <v>193</v>
      </c>
      <c r="BT2" s="139" t="s">
        <v>193</v>
      </c>
      <c r="BU2" s="139" t="s">
        <v>193</v>
      </c>
      <c r="BV2" s="139" t="s">
        <v>193</v>
      </c>
      <c r="BW2" s="139" t="s">
        <v>193</v>
      </c>
      <c r="BX2" s="139" t="s">
        <v>193</v>
      </c>
      <c r="BY2" s="139" t="s">
        <v>193</v>
      </c>
      <c r="BZ2" s="139" t="s">
        <v>193</v>
      </c>
      <c r="CA2" s="139" t="s">
        <v>193</v>
      </c>
      <c r="CB2" s="139" t="s">
        <v>193</v>
      </c>
      <c r="CC2" s="139" t="s">
        <v>193</v>
      </c>
      <c r="CD2" s="139" t="s">
        <v>193</v>
      </c>
      <c r="CE2" s="139" t="s">
        <v>193</v>
      </c>
      <c r="CF2" s="139" t="s">
        <v>193</v>
      </c>
      <c r="CG2" s="139" t="s">
        <v>193</v>
      </c>
      <c r="CH2" s="139" t="s">
        <v>193</v>
      </c>
      <c r="CI2" s="139" t="s">
        <v>193</v>
      </c>
      <c r="CJ2" s="139" t="s">
        <v>193</v>
      </c>
      <c r="CK2" s="139" t="s">
        <v>193</v>
      </c>
      <c r="CL2" s="139" t="s">
        <v>193</v>
      </c>
      <c r="CM2" s="139" t="s">
        <v>193</v>
      </c>
      <c r="CN2" s="139" t="s">
        <v>193</v>
      </c>
      <c r="CO2" s="139" t="s">
        <v>193</v>
      </c>
      <c r="CP2" s="139" t="s">
        <v>193</v>
      </c>
      <c r="CQ2" s="139" t="s">
        <v>193</v>
      </c>
      <c r="CR2" s="139" t="s">
        <v>193</v>
      </c>
      <c r="CS2" s="139" t="s">
        <v>193</v>
      </c>
      <c r="CT2" s="139" t="s">
        <v>193</v>
      </c>
      <c r="CU2" s="139" t="s">
        <v>193</v>
      </c>
      <c r="CV2" s="139" t="s">
        <v>193</v>
      </c>
      <c r="CW2" s="139" t="s">
        <v>193</v>
      </c>
      <c r="CX2" s="139" t="s">
        <v>193</v>
      </c>
      <c r="CY2" s="139" t="s">
        <v>193</v>
      </c>
      <c r="CZ2" s="139" t="s">
        <v>193</v>
      </c>
      <c r="DA2" s="139" t="s">
        <v>193</v>
      </c>
      <c r="DB2" s="139" t="s">
        <v>193</v>
      </c>
      <c r="DC2" s="139" t="s">
        <v>193</v>
      </c>
      <c r="DD2" s="139" t="s">
        <v>193</v>
      </c>
      <c r="DE2" s="139" t="s">
        <v>193</v>
      </c>
      <c r="DG2" s="139" t="s">
        <v>193</v>
      </c>
      <c r="DH2" s="139" t="s">
        <v>193</v>
      </c>
      <c r="DI2" s="139" t="s">
        <v>193</v>
      </c>
      <c r="DJ2" s="139" t="s">
        <v>193</v>
      </c>
      <c r="DK2" s="139" t="s">
        <v>193</v>
      </c>
      <c r="DL2" s="139" t="s">
        <v>193</v>
      </c>
      <c r="DM2" s="139" t="s">
        <v>193</v>
      </c>
      <c r="DN2" s="139" t="s">
        <v>193</v>
      </c>
      <c r="DO2" s="139" t="s">
        <v>193</v>
      </c>
      <c r="DP2" s="139" t="s">
        <v>193</v>
      </c>
      <c r="DQ2" s="139" t="s">
        <v>193</v>
      </c>
      <c r="DR2" s="139" t="s">
        <v>193</v>
      </c>
      <c r="DS2" s="139" t="s">
        <v>193</v>
      </c>
      <c r="DT2" s="139" t="s">
        <v>193</v>
      </c>
      <c r="DU2" s="139" t="s">
        <v>193</v>
      </c>
      <c r="DV2" s="139" t="s">
        <v>193</v>
      </c>
      <c r="DW2" s="139" t="s">
        <v>193</v>
      </c>
      <c r="DX2" s="139" t="s">
        <v>193</v>
      </c>
      <c r="DY2" s="139" t="s">
        <v>193</v>
      </c>
      <c r="DZ2" s="139" t="s">
        <v>193</v>
      </c>
      <c r="EA2" s="139" t="s">
        <v>193</v>
      </c>
      <c r="EB2" s="139" t="s">
        <v>193</v>
      </c>
      <c r="EC2" s="139" t="s">
        <v>193</v>
      </c>
      <c r="ED2" s="139" t="s">
        <v>193</v>
      </c>
      <c r="EE2" s="139" t="s">
        <v>193</v>
      </c>
      <c r="EF2" s="139" t="s">
        <v>193</v>
      </c>
      <c r="EG2" s="139" t="s">
        <v>193</v>
      </c>
      <c r="EH2" s="139" t="s">
        <v>193</v>
      </c>
      <c r="EI2" s="139" t="s">
        <v>193</v>
      </c>
      <c r="EJ2" s="139" t="s">
        <v>193</v>
      </c>
      <c r="EK2" s="139" t="s">
        <v>193</v>
      </c>
      <c r="EL2" s="139" t="s">
        <v>193</v>
      </c>
      <c r="EM2" s="139" t="s">
        <v>193</v>
      </c>
      <c r="EN2" s="139" t="s">
        <v>193</v>
      </c>
      <c r="EO2" s="139" t="s">
        <v>193</v>
      </c>
      <c r="EP2" s="139" t="s">
        <v>193</v>
      </c>
      <c r="EQ2" s="139" t="s">
        <v>193</v>
      </c>
      <c r="ER2" s="139" t="s">
        <v>193</v>
      </c>
      <c r="ES2" s="139" t="s">
        <v>193</v>
      </c>
      <c r="ET2" s="139" t="s">
        <v>193</v>
      </c>
      <c r="EU2" s="139" t="s">
        <v>193</v>
      </c>
      <c r="EV2" s="139" t="s">
        <v>193</v>
      </c>
      <c r="EW2" s="139" t="s">
        <v>193</v>
      </c>
      <c r="EX2" s="139" t="s">
        <v>193</v>
      </c>
      <c r="EY2" s="139" t="s">
        <v>193</v>
      </c>
      <c r="EZ2" s="139" t="s">
        <v>193</v>
      </c>
      <c r="FA2" s="139" t="s">
        <v>193</v>
      </c>
      <c r="FB2" s="139" t="s">
        <v>193</v>
      </c>
      <c r="FC2" s="139" t="s">
        <v>193</v>
      </c>
      <c r="FD2" s="139" t="s">
        <v>193</v>
      </c>
      <c r="FE2" s="139" t="s">
        <v>193</v>
      </c>
      <c r="FF2" s="139" t="s">
        <v>193</v>
      </c>
      <c r="FG2" s="139" t="s">
        <v>193</v>
      </c>
      <c r="FH2" s="139" t="s">
        <v>193</v>
      </c>
      <c r="FI2" s="139" t="s">
        <v>193</v>
      </c>
      <c r="FJ2" s="139" t="s">
        <v>193</v>
      </c>
      <c r="FK2" s="139" t="s">
        <v>193</v>
      </c>
      <c r="FL2" s="139" t="s">
        <v>193</v>
      </c>
      <c r="FM2" s="139" t="s">
        <v>193</v>
      </c>
      <c r="FN2" s="139" t="s">
        <v>193</v>
      </c>
      <c r="FO2" s="139" t="s">
        <v>193</v>
      </c>
      <c r="FP2" s="139" t="s">
        <v>193</v>
      </c>
      <c r="FQ2" s="139" t="s">
        <v>193</v>
      </c>
      <c r="FR2" s="139" t="s">
        <v>193</v>
      </c>
      <c r="FS2" s="139" t="s">
        <v>193</v>
      </c>
      <c r="FT2" s="139" t="s">
        <v>193</v>
      </c>
      <c r="FU2" s="139" t="s">
        <v>193</v>
      </c>
      <c r="FV2" s="139" t="s">
        <v>193</v>
      </c>
      <c r="FW2" s="139" t="s">
        <v>193</v>
      </c>
      <c r="FX2" s="139" t="s">
        <v>193</v>
      </c>
      <c r="FY2" s="139" t="s">
        <v>193</v>
      </c>
      <c r="FZ2" s="139" t="s">
        <v>193</v>
      </c>
      <c r="GA2" s="139" t="s">
        <v>193</v>
      </c>
      <c r="GB2" s="139" t="s">
        <v>193</v>
      </c>
      <c r="GC2" s="139" t="s">
        <v>193</v>
      </c>
      <c r="GD2" s="139" t="s">
        <v>193</v>
      </c>
      <c r="GE2" s="139" t="s">
        <v>193</v>
      </c>
      <c r="GF2" s="139" t="s">
        <v>193</v>
      </c>
      <c r="GG2" s="139" t="s">
        <v>193</v>
      </c>
      <c r="GH2" s="139" t="s">
        <v>193</v>
      </c>
      <c r="GI2" s="139" t="s">
        <v>193</v>
      </c>
      <c r="GJ2" s="139" t="s">
        <v>193</v>
      </c>
      <c r="GK2" s="139" t="s">
        <v>193</v>
      </c>
      <c r="GL2" s="139" t="s">
        <v>193</v>
      </c>
      <c r="GM2" s="139" t="s">
        <v>193</v>
      </c>
      <c r="GN2" s="139" t="s">
        <v>193</v>
      </c>
      <c r="GO2" s="139" t="s">
        <v>193</v>
      </c>
      <c r="GP2" s="139" t="s">
        <v>193</v>
      </c>
      <c r="GQ2" s="139" t="s">
        <v>193</v>
      </c>
      <c r="GR2" s="139" t="s">
        <v>193</v>
      </c>
      <c r="GS2" s="139" t="s">
        <v>193</v>
      </c>
      <c r="GT2" s="139" t="s">
        <v>193</v>
      </c>
      <c r="GU2" s="139" t="s">
        <v>193</v>
      </c>
      <c r="GV2" s="139" t="s">
        <v>193</v>
      </c>
      <c r="GW2" s="139" t="s">
        <v>193</v>
      </c>
      <c r="GX2" s="139" t="s">
        <v>193</v>
      </c>
      <c r="GY2" s="139" t="s">
        <v>193</v>
      </c>
      <c r="GZ2" s="139" t="s">
        <v>193</v>
      </c>
      <c r="HA2" s="139" t="s">
        <v>193</v>
      </c>
      <c r="HB2" s="139" t="s">
        <v>193</v>
      </c>
      <c r="HC2" s="139" t="s">
        <v>193</v>
      </c>
      <c r="HD2" s="139" t="s">
        <v>193</v>
      </c>
      <c r="HE2" s="139" t="s">
        <v>193</v>
      </c>
      <c r="HF2" s="139" t="s">
        <v>193</v>
      </c>
      <c r="HG2" s="139" t="s">
        <v>193</v>
      </c>
      <c r="HH2" s="139" t="s">
        <v>193</v>
      </c>
      <c r="HI2" s="139" t="s">
        <v>193</v>
      </c>
      <c r="HJ2" s="139" t="s">
        <v>193</v>
      </c>
      <c r="HK2" s="139" t="s">
        <v>193</v>
      </c>
      <c r="HL2" s="139" t="s">
        <v>193</v>
      </c>
      <c r="HM2" s="139" t="s">
        <v>193</v>
      </c>
      <c r="HN2" s="139" t="s">
        <v>193</v>
      </c>
      <c r="HO2" s="139" t="s">
        <v>193</v>
      </c>
      <c r="HP2" s="139" t="s">
        <v>193</v>
      </c>
      <c r="HQ2" s="139" t="s">
        <v>193</v>
      </c>
      <c r="HR2" s="139" t="s">
        <v>193</v>
      </c>
      <c r="HS2" s="139" t="s">
        <v>193</v>
      </c>
      <c r="HT2" s="139" t="s">
        <v>193</v>
      </c>
      <c r="HU2" s="139" t="s">
        <v>193</v>
      </c>
      <c r="HV2" s="139" t="s">
        <v>193</v>
      </c>
      <c r="HW2" s="139" t="s">
        <v>193</v>
      </c>
      <c r="HX2" s="139" t="s">
        <v>193</v>
      </c>
      <c r="HY2" s="139" t="s">
        <v>193</v>
      </c>
      <c r="HZ2" s="139" t="s">
        <v>193</v>
      </c>
      <c r="IA2" s="139" t="s">
        <v>193</v>
      </c>
      <c r="IB2" s="139" t="s">
        <v>193</v>
      </c>
      <c r="IC2" s="139" t="s">
        <v>193</v>
      </c>
      <c r="ID2" s="139" t="s">
        <v>193</v>
      </c>
      <c r="IE2" s="139" t="s">
        <v>193</v>
      </c>
      <c r="IF2" s="139" t="s">
        <v>193</v>
      </c>
      <c r="IG2" s="139" t="s">
        <v>193</v>
      </c>
      <c r="IH2" s="139" t="s">
        <v>193</v>
      </c>
      <c r="II2" s="139" t="s">
        <v>193</v>
      </c>
      <c r="IJ2" s="139" t="s">
        <v>193</v>
      </c>
      <c r="IK2" s="139" t="s">
        <v>193</v>
      </c>
      <c r="IL2" s="139" t="s">
        <v>193</v>
      </c>
      <c r="IM2" s="139" t="s">
        <v>193</v>
      </c>
      <c r="IN2" s="139" t="s">
        <v>193</v>
      </c>
      <c r="IO2" s="139" t="s">
        <v>193</v>
      </c>
      <c r="IP2" s="139" t="s">
        <v>193</v>
      </c>
      <c r="IQ2" s="139" t="s">
        <v>193</v>
      </c>
      <c r="IR2" s="139" t="s">
        <v>193</v>
      </c>
      <c r="IS2" s="139" t="s">
        <v>193</v>
      </c>
      <c r="IT2" s="139" t="s">
        <v>193</v>
      </c>
      <c r="IU2" s="139" t="s">
        <v>193</v>
      </c>
      <c r="IV2" s="139" t="s">
        <v>193</v>
      </c>
      <c r="IW2" s="139" t="s">
        <v>193</v>
      </c>
      <c r="IX2" s="139" t="s">
        <v>193</v>
      </c>
      <c r="IY2" s="139" t="s">
        <v>193</v>
      </c>
      <c r="IZ2" s="139" t="s">
        <v>193</v>
      </c>
      <c r="JA2" s="139" t="s">
        <v>193</v>
      </c>
      <c r="JB2" s="139" t="s">
        <v>193</v>
      </c>
      <c r="JC2" s="139" t="s">
        <v>193</v>
      </c>
      <c r="JD2" s="139" t="s">
        <v>193</v>
      </c>
      <c r="JE2" s="139" t="s">
        <v>193</v>
      </c>
      <c r="JF2" s="139" t="s">
        <v>193</v>
      </c>
      <c r="JG2" s="139" t="s">
        <v>193</v>
      </c>
      <c r="JH2" s="139" t="s">
        <v>193</v>
      </c>
      <c r="JI2" s="139" t="s">
        <v>193</v>
      </c>
      <c r="JJ2" s="139" t="s">
        <v>193</v>
      </c>
      <c r="JK2" s="139" t="s">
        <v>193</v>
      </c>
      <c r="JL2" s="139" t="s">
        <v>193</v>
      </c>
      <c r="JM2" s="139" t="s">
        <v>193</v>
      </c>
      <c r="JN2" s="139" t="s">
        <v>193</v>
      </c>
      <c r="JO2" s="139" t="s">
        <v>193</v>
      </c>
      <c r="JP2" s="139" t="s">
        <v>193</v>
      </c>
      <c r="JQ2" s="139" t="s">
        <v>109</v>
      </c>
      <c r="JR2" s="139" t="s">
        <v>505</v>
      </c>
      <c r="JS2" s="139" t="s">
        <v>3318</v>
      </c>
      <c r="JT2" s="139" t="s">
        <v>193</v>
      </c>
      <c r="JU2" s="139" t="s">
        <v>506</v>
      </c>
      <c r="JV2" s="139" t="s">
        <v>3319</v>
      </c>
      <c r="JW2" s="139" t="s">
        <v>3318</v>
      </c>
      <c r="JX2" s="139" t="s">
        <v>796</v>
      </c>
      <c r="JY2" s="139" t="s">
        <v>193</v>
      </c>
      <c r="JZ2" s="139" t="s">
        <v>3320</v>
      </c>
      <c r="KA2" s="139" t="s">
        <v>797</v>
      </c>
      <c r="KB2" s="139" t="s">
        <v>798</v>
      </c>
      <c r="KC2" s="139" t="s">
        <v>799</v>
      </c>
      <c r="KD2" s="139" t="s">
        <v>193</v>
      </c>
      <c r="KE2" s="139" t="s">
        <v>193</v>
      </c>
      <c r="KF2" s="139" t="s">
        <v>193</v>
      </c>
      <c r="KG2" s="139" t="s">
        <v>193</v>
      </c>
      <c r="KH2" s="139" t="s">
        <v>193</v>
      </c>
      <c r="KI2" s="139">
        <v>25</v>
      </c>
      <c r="KJ2" s="139">
        <v>5</v>
      </c>
      <c r="KK2" s="139" t="s">
        <v>193</v>
      </c>
      <c r="KL2" s="139" t="s">
        <v>156</v>
      </c>
      <c r="KM2" s="139">
        <v>5</v>
      </c>
      <c r="KN2" s="139" t="s">
        <v>132</v>
      </c>
      <c r="KO2" s="139" t="s">
        <v>193</v>
      </c>
      <c r="KP2" s="139" t="s">
        <v>114</v>
      </c>
      <c r="KQ2" s="139" t="s">
        <v>193</v>
      </c>
      <c r="KR2" s="139" t="s">
        <v>193</v>
      </c>
      <c r="KS2" s="139" t="s">
        <v>193</v>
      </c>
      <c r="KT2" s="139" t="s">
        <v>193</v>
      </c>
      <c r="KU2" s="139" t="s">
        <v>193</v>
      </c>
      <c r="KV2" s="139" t="s">
        <v>193</v>
      </c>
      <c r="KW2" s="139" t="s">
        <v>193</v>
      </c>
      <c r="KX2" s="139" t="s">
        <v>193</v>
      </c>
      <c r="KY2" s="139" t="s">
        <v>193</v>
      </c>
      <c r="KZ2" s="139" t="s">
        <v>193</v>
      </c>
      <c r="LA2" s="139" t="s">
        <v>193</v>
      </c>
      <c r="LB2" s="139" t="s">
        <v>193</v>
      </c>
      <c r="LC2" s="139" t="s">
        <v>193</v>
      </c>
      <c r="LD2" s="139" t="s">
        <v>114</v>
      </c>
      <c r="LE2" s="139" t="s">
        <v>193</v>
      </c>
      <c r="LF2" s="139" t="s">
        <v>193</v>
      </c>
      <c r="LG2" s="139" t="s">
        <v>193</v>
      </c>
      <c r="LH2" s="139" t="s">
        <v>193</v>
      </c>
      <c r="LI2" s="139" t="s">
        <v>193</v>
      </c>
      <c r="LJ2" s="139" t="s">
        <v>193</v>
      </c>
      <c r="LK2" s="139" t="s">
        <v>193</v>
      </c>
      <c r="LL2" s="139" t="s">
        <v>193</v>
      </c>
      <c r="LM2" s="139" t="s">
        <v>193</v>
      </c>
      <c r="LN2" s="139" t="s">
        <v>193</v>
      </c>
      <c r="LO2" s="139" t="s">
        <v>193</v>
      </c>
      <c r="LP2" s="139" t="s">
        <v>193</v>
      </c>
      <c r="LQ2" s="139" t="s">
        <v>193</v>
      </c>
    </row>
    <row r="3" spans="1:329" ht="14.4" customHeight="1" x14ac:dyDescent="0.35">
      <c r="A3" s="139" t="s">
        <v>3321</v>
      </c>
      <c r="B3" s="139" t="s">
        <v>3322</v>
      </c>
      <c r="C3" s="139" t="s">
        <v>179</v>
      </c>
      <c r="D3" s="139" t="s">
        <v>179</v>
      </c>
      <c r="E3" s="139" t="s">
        <v>181</v>
      </c>
      <c r="F3" s="139" t="s">
        <v>182</v>
      </c>
      <c r="G3" s="139" t="s">
        <v>183</v>
      </c>
      <c r="H3" s="139" t="s">
        <v>183</v>
      </c>
      <c r="I3" s="139" t="s">
        <v>708</v>
      </c>
      <c r="J3" s="139" t="s">
        <v>709</v>
      </c>
      <c r="K3" s="139" t="s">
        <v>536</v>
      </c>
      <c r="L3" s="139" t="s">
        <v>3317</v>
      </c>
      <c r="M3" t="s">
        <v>494</v>
      </c>
      <c r="N3" t="s">
        <v>193</v>
      </c>
      <c r="O3" t="s">
        <v>193</v>
      </c>
      <c r="P3" t="s">
        <v>193</v>
      </c>
      <c r="Q3" t="s">
        <v>193</v>
      </c>
      <c r="R3" t="s">
        <v>193</v>
      </c>
      <c r="S3" t="s">
        <v>193</v>
      </c>
      <c r="T3" t="s">
        <v>193</v>
      </c>
      <c r="U3" t="s">
        <v>193</v>
      </c>
      <c r="V3" t="s">
        <v>193</v>
      </c>
      <c r="W3" t="s">
        <v>193</v>
      </c>
      <c r="X3" t="s">
        <v>193</v>
      </c>
      <c r="Y3" t="s">
        <v>193</v>
      </c>
      <c r="Z3" t="s">
        <v>193</v>
      </c>
      <c r="AA3" t="s">
        <v>193</v>
      </c>
      <c r="AB3" t="s">
        <v>193</v>
      </c>
      <c r="AC3" t="s">
        <v>193</v>
      </c>
      <c r="AD3" t="s">
        <v>193</v>
      </c>
      <c r="AE3" t="s">
        <v>193</v>
      </c>
      <c r="AF3" t="s">
        <v>193</v>
      </c>
      <c r="AG3" t="s">
        <v>193</v>
      </c>
      <c r="AH3" t="s">
        <v>193</v>
      </c>
      <c r="AI3" t="s">
        <v>193</v>
      </c>
      <c r="AJ3" t="s">
        <v>193</v>
      </c>
      <c r="AK3" t="s">
        <v>193</v>
      </c>
      <c r="AL3" t="s">
        <v>193</v>
      </c>
      <c r="AM3" t="s">
        <v>193</v>
      </c>
      <c r="AN3" t="s">
        <v>193</v>
      </c>
      <c r="AO3" t="s">
        <v>193</v>
      </c>
      <c r="AP3" t="s">
        <v>193</v>
      </c>
      <c r="AQ3" t="s">
        <v>193</v>
      </c>
      <c r="AR3" t="s">
        <v>193</v>
      </c>
      <c r="AS3" t="s">
        <v>193</v>
      </c>
      <c r="AT3" t="s">
        <v>193</v>
      </c>
      <c r="AU3" t="s">
        <v>193</v>
      </c>
      <c r="AV3" t="s">
        <v>193</v>
      </c>
      <c r="AW3" t="s">
        <v>193</v>
      </c>
      <c r="AX3" t="s">
        <v>193</v>
      </c>
      <c r="AY3" t="s">
        <v>193</v>
      </c>
      <c r="AZ3" s="141" t="s">
        <v>193</v>
      </c>
      <c r="BA3" s="139" t="s">
        <v>193</v>
      </c>
      <c r="BB3" s="139" t="s">
        <v>193</v>
      </c>
      <c r="BC3" s="139" t="s">
        <v>193</v>
      </c>
      <c r="BD3" s="139" t="s">
        <v>193</v>
      </c>
      <c r="BE3" s="139" t="s">
        <v>193</v>
      </c>
      <c r="BF3" s="139" t="s">
        <v>193</v>
      </c>
      <c r="BG3" s="139" t="s">
        <v>193</v>
      </c>
      <c r="BH3" s="139" t="s">
        <v>193</v>
      </c>
      <c r="BI3" s="139" t="s">
        <v>193</v>
      </c>
      <c r="BJ3" s="139" t="s">
        <v>193</v>
      </c>
      <c r="BK3" s="139" t="s">
        <v>193</v>
      </c>
      <c r="BL3" s="139" t="s">
        <v>193</v>
      </c>
      <c r="BM3" s="139" t="s">
        <v>193</v>
      </c>
      <c r="BN3" s="139" t="s">
        <v>193</v>
      </c>
      <c r="BO3" s="139" t="s">
        <v>193</v>
      </c>
      <c r="BP3" s="139" t="s">
        <v>193</v>
      </c>
      <c r="BQ3" s="139" t="s">
        <v>193</v>
      </c>
      <c r="BR3" s="139" t="s">
        <v>193</v>
      </c>
      <c r="BS3" s="139" t="s">
        <v>193</v>
      </c>
      <c r="BT3" s="139" t="s">
        <v>193</v>
      </c>
      <c r="BU3" s="139" t="s">
        <v>193</v>
      </c>
      <c r="BV3" s="139" t="s">
        <v>193</v>
      </c>
      <c r="BW3" s="139" t="s">
        <v>193</v>
      </c>
      <c r="BX3" s="139" t="s">
        <v>193</v>
      </c>
      <c r="BY3" s="139" t="s">
        <v>193</v>
      </c>
      <c r="BZ3" s="139" t="s">
        <v>193</v>
      </c>
      <c r="CA3" s="139" t="s">
        <v>193</v>
      </c>
      <c r="CB3" s="139" t="s">
        <v>193</v>
      </c>
      <c r="CC3" s="139" t="s">
        <v>193</v>
      </c>
      <c r="CD3" s="139" t="s">
        <v>193</v>
      </c>
      <c r="CE3" s="139" t="s">
        <v>193</v>
      </c>
      <c r="CF3" s="139" t="s">
        <v>193</v>
      </c>
      <c r="CG3" s="139" t="s">
        <v>193</v>
      </c>
      <c r="CH3" s="139" t="s">
        <v>193</v>
      </c>
      <c r="CI3" s="139" t="s">
        <v>193</v>
      </c>
      <c r="CJ3" s="139" t="s">
        <v>193</v>
      </c>
      <c r="CK3" s="139" t="s">
        <v>193</v>
      </c>
      <c r="CL3" s="139" t="s">
        <v>193</v>
      </c>
      <c r="CM3" s="139" t="s">
        <v>193</v>
      </c>
      <c r="CN3" s="139" t="s">
        <v>193</v>
      </c>
      <c r="CO3" s="139" t="s">
        <v>193</v>
      </c>
      <c r="CP3" s="139" t="s">
        <v>193</v>
      </c>
      <c r="CQ3" s="139" t="s">
        <v>193</v>
      </c>
      <c r="CR3" s="139" t="s">
        <v>193</v>
      </c>
      <c r="CS3" s="139" t="s">
        <v>193</v>
      </c>
      <c r="CT3" s="139" t="s">
        <v>193</v>
      </c>
      <c r="CU3" s="139" t="s">
        <v>193</v>
      </c>
      <c r="CV3" s="139" t="s">
        <v>193</v>
      </c>
      <c r="CW3" s="139" t="s">
        <v>193</v>
      </c>
      <c r="CX3" s="139" t="s">
        <v>193</v>
      </c>
      <c r="CY3" s="139" t="s">
        <v>193</v>
      </c>
      <c r="CZ3" s="139" t="s">
        <v>193</v>
      </c>
      <c r="DA3" s="139" t="s">
        <v>193</v>
      </c>
      <c r="DB3" s="139" t="s">
        <v>193</v>
      </c>
      <c r="DC3" s="139" t="s">
        <v>193</v>
      </c>
      <c r="DD3" s="139" t="s">
        <v>193</v>
      </c>
      <c r="DE3" s="139" t="s">
        <v>193</v>
      </c>
      <c r="DF3" s="139" t="s">
        <v>193</v>
      </c>
      <c r="DG3" s="139" t="s">
        <v>193</v>
      </c>
      <c r="DH3" s="139" t="s">
        <v>193</v>
      </c>
      <c r="DI3" s="139" t="s">
        <v>193</v>
      </c>
      <c r="DJ3" s="139" t="s">
        <v>193</v>
      </c>
      <c r="DK3" s="139" t="s">
        <v>193</v>
      </c>
      <c r="DL3" s="139" t="s">
        <v>193</v>
      </c>
      <c r="DM3" s="139" t="s">
        <v>193</v>
      </c>
      <c r="DN3" s="139" t="s">
        <v>193</v>
      </c>
      <c r="DO3" s="139" t="s">
        <v>193</v>
      </c>
      <c r="DP3" s="139" t="s">
        <v>193</v>
      </c>
      <c r="DQ3" s="139" t="s">
        <v>193</v>
      </c>
      <c r="DR3" s="139" t="s">
        <v>193</v>
      </c>
      <c r="DS3" s="139" t="s">
        <v>193</v>
      </c>
      <c r="DT3" s="139" t="s">
        <v>193</v>
      </c>
      <c r="DU3" s="139" t="s">
        <v>193</v>
      </c>
      <c r="DV3" s="139" t="s">
        <v>193</v>
      </c>
      <c r="DW3" s="139" t="s">
        <v>193</v>
      </c>
      <c r="DX3" s="139" t="s">
        <v>193</v>
      </c>
      <c r="DY3" s="139" t="s">
        <v>193</v>
      </c>
      <c r="DZ3" s="139" t="s">
        <v>193</v>
      </c>
      <c r="EA3" s="139" t="s">
        <v>193</v>
      </c>
      <c r="EB3" s="139" t="s">
        <v>193</v>
      </c>
      <c r="EC3" s="139" t="s">
        <v>193</v>
      </c>
      <c r="ED3" s="139" t="s">
        <v>193</v>
      </c>
      <c r="EE3" s="139" t="s">
        <v>193</v>
      </c>
      <c r="EF3" s="139" t="s">
        <v>193</v>
      </c>
      <c r="EG3" s="139" t="s">
        <v>193</v>
      </c>
      <c r="EH3" s="139" t="s">
        <v>193</v>
      </c>
      <c r="EI3" s="139" t="s">
        <v>193</v>
      </c>
      <c r="EJ3" s="139" t="s">
        <v>193</v>
      </c>
      <c r="EK3" s="139" t="s">
        <v>193</v>
      </c>
      <c r="EL3" s="139" t="s">
        <v>193</v>
      </c>
      <c r="EM3" s="139" t="s">
        <v>193</v>
      </c>
      <c r="EN3" s="139" t="s">
        <v>193</v>
      </c>
      <c r="EO3" s="139" t="s">
        <v>193</v>
      </c>
      <c r="EP3" s="139" t="s">
        <v>193</v>
      </c>
      <c r="EQ3" s="139" t="s">
        <v>193</v>
      </c>
      <c r="ER3" s="139" t="s">
        <v>193</v>
      </c>
      <c r="ES3" s="139" t="s">
        <v>193</v>
      </c>
      <c r="ET3" s="139" t="s">
        <v>193</v>
      </c>
      <c r="EU3" s="139" t="s">
        <v>193</v>
      </c>
      <c r="EV3" s="139" t="s">
        <v>193</v>
      </c>
      <c r="EW3" s="139" t="s">
        <v>193</v>
      </c>
      <c r="EX3" s="139" t="s">
        <v>193</v>
      </c>
      <c r="EY3" s="139" t="s">
        <v>193</v>
      </c>
      <c r="EZ3" s="139" t="s">
        <v>193</v>
      </c>
      <c r="FA3" s="139" t="s">
        <v>193</v>
      </c>
      <c r="FB3" s="139" t="s">
        <v>193</v>
      </c>
      <c r="FC3" s="139" t="s">
        <v>193</v>
      </c>
      <c r="FD3" s="139" t="s">
        <v>193</v>
      </c>
      <c r="FE3" s="139" t="s">
        <v>193</v>
      </c>
      <c r="FF3" s="139" t="s">
        <v>193</v>
      </c>
      <c r="FG3" s="139" t="s">
        <v>193</v>
      </c>
      <c r="FH3" s="139" t="s">
        <v>193</v>
      </c>
      <c r="FI3" s="139" t="s">
        <v>193</v>
      </c>
      <c r="FJ3" s="139" t="s">
        <v>193</v>
      </c>
      <c r="FK3" s="139" t="s">
        <v>193</v>
      </c>
      <c r="FL3" s="139" t="s">
        <v>193</v>
      </c>
      <c r="FM3" s="139" t="s">
        <v>193</v>
      </c>
      <c r="FN3" s="139" t="s">
        <v>193</v>
      </c>
      <c r="FO3" s="139" t="s">
        <v>193</v>
      </c>
      <c r="FP3" s="139" t="s">
        <v>193</v>
      </c>
      <c r="FQ3" s="139" t="s">
        <v>193</v>
      </c>
      <c r="FR3" s="139" t="s">
        <v>193</v>
      </c>
      <c r="FS3" s="139" t="s">
        <v>193</v>
      </c>
      <c r="FT3" s="139" t="s">
        <v>193</v>
      </c>
      <c r="FU3" s="139" t="s">
        <v>193</v>
      </c>
      <c r="FV3" s="139" t="s">
        <v>193</v>
      </c>
      <c r="FW3" s="139" t="s">
        <v>193</v>
      </c>
      <c r="FX3" s="139" t="s">
        <v>193</v>
      </c>
      <c r="FY3" s="139" t="s">
        <v>193</v>
      </c>
      <c r="FZ3" s="139" t="s">
        <v>193</v>
      </c>
      <c r="GA3" s="139" t="s">
        <v>193</v>
      </c>
      <c r="GB3" s="139" t="s">
        <v>193</v>
      </c>
      <c r="GC3" s="139" t="s">
        <v>193</v>
      </c>
      <c r="GD3" s="139" t="s">
        <v>193</v>
      </c>
      <c r="GE3" s="139" t="s">
        <v>193</v>
      </c>
      <c r="GF3" s="139" t="s">
        <v>193</v>
      </c>
      <c r="GG3" s="139" t="s">
        <v>193</v>
      </c>
      <c r="GH3" s="139" t="s">
        <v>193</v>
      </c>
      <c r="GI3" s="139" t="s">
        <v>193</v>
      </c>
      <c r="GJ3" s="139" t="s">
        <v>193</v>
      </c>
      <c r="GK3" s="139" t="s">
        <v>193</v>
      </c>
      <c r="GL3" s="139" t="s">
        <v>193</v>
      </c>
      <c r="GM3" s="139" t="s">
        <v>193</v>
      </c>
      <c r="GN3" s="139" t="s">
        <v>193</v>
      </c>
      <c r="GO3" s="139" t="s">
        <v>193</v>
      </c>
      <c r="GP3" s="139" t="s">
        <v>193</v>
      </c>
      <c r="GQ3" s="139" t="s">
        <v>193</v>
      </c>
      <c r="GR3" s="139" t="s">
        <v>193</v>
      </c>
      <c r="GS3" s="139" t="s">
        <v>193</v>
      </c>
      <c r="GT3" s="139" t="s">
        <v>193</v>
      </c>
      <c r="GU3" s="139" t="s">
        <v>193</v>
      </c>
      <c r="GV3" s="139" t="s">
        <v>193</v>
      </c>
      <c r="GW3" s="139" t="s">
        <v>193</v>
      </c>
      <c r="GX3" s="139" t="s">
        <v>193</v>
      </c>
      <c r="GY3" s="139" t="s">
        <v>193</v>
      </c>
      <c r="GZ3" s="139" t="s">
        <v>193</v>
      </c>
      <c r="HA3" s="139" t="s">
        <v>193</v>
      </c>
      <c r="HB3" s="139" t="s">
        <v>193</v>
      </c>
      <c r="HC3" s="139" t="s">
        <v>193</v>
      </c>
      <c r="HD3" s="139" t="s">
        <v>193</v>
      </c>
      <c r="HE3" s="139" t="s">
        <v>193</v>
      </c>
      <c r="HF3" s="139" t="s">
        <v>193</v>
      </c>
      <c r="HG3" s="139" t="s">
        <v>193</v>
      </c>
      <c r="HH3" s="139" t="s">
        <v>193</v>
      </c>
      <c r="HI3" s="139" t="s">
        <v>193</v>
      </c>
      <c r="HJ3" s="139" t="s">
        <v>193</v>
      </c>
      <c r="HK3" s="139" t="s">
        <v>193</v>
      </c>
      <c r="HL3" s="139" t="s">
        <v>193</v>
      </c>
      <c r="HM3" s="139" t="s">
        <v>193</v>
      </c>
      <c r="HN3" s="139" t="s">
        <v>193</v>
      </c>
      <c r="HO3" s="139" t="s">
        <v>193</v>
      </c>
      <c r="HP3" s="139" t="s">
        <v>193</v>
      </c>
      <c r="HQ3" s="139" t="s">
        <v>193</v>
      </c>
      <c r="HR3" s="139" t="s">
        <v>193</v>
      </c>
      <c r="HS3" s="139" t="s">
        <v>193</v>
      </c>
      <c r="HT3" s="139" t="s">
        <v>193</v>
      </c>
      <c r="HU3" s="139" t="s">
        <v>193</v>
      </c>
      <c r="HV3" s="139" t="s">
        <v>193</v>
      </c>
      <c r="HW3" s="139" t="s">
        <v>193</v>
      </c>
      <c r="HX3" s="139" t="s">
        <v>193</v>
      </c>
      <c r="HY3" s="139" t="s">
        <v>193</v>
      </c>
      <c r="HZ3" s="139" t="s">
        <v>193</v>
      </c>
      <c r="IA3" s="139" t="s">
        <v>193</v>
      </c>
      <c r="IB3" s="139" t="s">
        <v>193</v>
      </c>
      <c r="IC3" s="139" t="s">
        <v>193</v>
      </c>
      <c r="ID3" s="139" t="s">
        <v>193</v>
      </c>
      <c r="IE3" s="139" t="s">
        <v>193</v>
      </c>
      <c r="IF3" s="139" t="s">
        <v>193</v>
      </c>
      <c r="IG3" s="139" t="s">
        <v>193</v>
      </c>
      <c r="IH3" s="139" t="s">
        <v>193</v>
      </c>
      <c r="II3" s="139" t="s">
        <v>193</v>
      </c>
      <c r="IJ3" s="139" t="s">
        <v>193</v>
      </c>
      <c r="IK3" s="139" t="s">
        <v>193</v>
      </c>
      <c r="IL3" s="139" t="s">
        <v>193</v>
      </c>
      <c r="IM3" s="139" t="s">
        <v>193</v>
      </c>
      <c r="IN3" s="139" t="s">
        <v>193</v>
      </c>
      <c r="IO3" s="139" t="s">
        <v>193</v>
      </c>
      <c r="IP3" s="139" t="s">
        <v>193</v>
      </c>
      <c r="IQ3" s="139" t="s">
        <v>193</v>
      </c>
      <c r="IR3" s="139" t="s">
        <v>193</v>
      </c>
      <c r="IS3" s="139" t="s">
        <v>193</v>
      </c>
      <c r="IT3" s="139" t="s">
        <v>193</v>
      </c>
      <c r="IU3" s="139" t="s">
        <v>193</v>
      </c>
      <c r="IV3" s="139" t="s">
        <v>193</v>
      </c>
      <c r="IW3" s="139" t="s">
        <v>193</v>
      </c>
      <c r="IX3" s="139" t="s">
        <v>193</v>
      </c>
      <c r="IY3" s="139" t="s">
        <v>193</v>
      </c>
      <c r="IZ3" s="139" t="s">
        <v>193</v>
      </c>
      <c r="JA3" s="139" t="s">
        <v>193</v>
      </c>
      <c r="JB3" s="139" t="s">
        <v>193</v>
      </c>
      <c r="JC3" s="139" t="s">
        <v>193</v>
      </c>
      <c r="JD3" s="139" t="s">
        <v>193</v>
      </c>
      <c r="JE3" s="139" t="s">
        <v>193</v>
      </c>
      <c r="JF3" s="139" t="s">
        <v>193</v>
      </c>
      <c r="JG3" s="139" t="s">
        <v>193</v>
      </c>
      <c r="JH3" s="139" t="s">
        <v>193</v>
      </c>
      <c r="JI3" s="139" t="s">
        <v>193</v>
      </c>
      <c r="JJ3" s="139" t="s">
        <v>193</v>
      </c>
      <c r="JK3" s="139" t="s">
        <v>193</v>
      </c>
      <c r="JL3" s="139" t="s">
        <v>193</v>
      </c>
      <c r="JM3" s="139" t="s">
        <v>193</v>
      </c>
      <c r="JN3" s="139" t="s">
        <v>193</v>
      </c>
      <c r="JO3" s="139" t="s">
        <v>193</v>
      </c>
      <c r="JP3" s="139" t="s">
        <v>193</v>
      </c>
      <c r="JQ3" s="139" t="s">
        <v>109</v>
      </c>
      <c r="JR3" s="139" t="s">
        <v>505</v>
      </c>
      <c r="JS3" s="139" t="s">
        <v>3318</v>
      </c>
      <c r="JT3" s="139" t="s">
        <v>193</v>
      </c>
      <c r="JU3" s="139" t="s">
        <v>506</v>
      </c>
      <c r="JV3" s="139" t="s">
        <v>3319</v>
      </c>
      <c r="JW3" s="139" t="s">
        <v>3318</v>
      </c>
      <c r="JX3" s="139" t="s">
        <v>796</v>
      </c>
      <c r="JY3" s="139" t="s">
        <v>193</v>
      </c>
      <c r="JZ3" s="139" t="s">
        <v>3320</v>
      </c>
      <c r="KA3" s="139" t="s">
        <v>797</v>
      </c>
      <c r="KB3" s="139" t="s">
        <v>798</v>
      </c>
      <c r="KC3" s="139" t="s">
        <v>799</v>
      </c>
      <c r="KD3" s="139" t="s">
        <v>193</v>
      </c>
      <c r="KE3" s="139" t="s">
        <v>193</v>
      </c>
      <c r="KF3" s="139" t="s">
        <v>193</v>
      </c>
      <c r="KG3" s="139" t="s">
        <v>193</v>
      </c>
      <c r="KH3" s="139" t="s">
        <v>193</v>
      </c>
      <c r="KI3" s="139">
        <v>50</v>
      </c>
      <c r="KJ3" s="139">
        <v>10</v>
      </c>
      <c r="KK3" s="139" t="s">
        <v>193</v>
      </c>
      <c r="KL3" s="139" t="s">
        <v>156</v>
      </c>
      <c r="KM3" s="139">
        <v>10</v>
      </c>
      <c r="KN3" s="139" t="s">
        <v>132</v>
      </c>
      <c r="KO3" s="139" t="s">
        <v>193</v>
      </c>
      <c r="KP3" s="139" t="s">
        <v>114</v>
      </c>
      <c r="KQ3" s="139" t="s">
        <v>193</v>
      </c>
      <c r="KR3" s="139" t="s">
        <v>193</v>
      </c>
      <c r="KS3" s="139" t="s">
        <v>193</v>
      </c>
      <c r="KT3" s="139" t="s">
        <v>193</v>
      </c>
      <c r="KU3" s="139" t="s">
        <v>193</v>
      </c>
      <c r="KV3" s="139" t="s">
        <v>193</v>
      </c>
      <c r="KW3" s="139" t="s">
        <v>193</v>
      </c>
      <c r="KX3" s="139" t="s">
        <v>193</v>
      </c>
      <c r="KY3" s="139" t="s">
        <v>193</v>
      </c>
      <c r="KZ3" s="139" t="s">
        <v>193</v>
      </c>
      <c r="LA3" s="139" t="s">
        <v>193</v>
      </c>
      <c r="LB3" s="139" t="s">
        <v>193</v>
      </c>
      <c r="LC3" s="139" t="s">
        <v>193</v>
      </c>
      <c r="LD3" s="139" t="s">
        <v>114</v>
      </c>
      <c r="LE3" s="139" t="s">
        <v>193</v>
      </c>
      <c r="LF3" s="139" t="s">
        <v>193</v>
      </c>
      <c r="LG3" s="139" t="s">
        <v>193</v>
      </c>
      <c r="LH3" s="139" t="s">
        <v>193</v>
      </c>
      <c r="LI3" s="139" t="s">
        <v>193</v>
      </c>
      <c r="LJ3" s="139" t="s">
        <v>193</v>
      </c>
      <c r="LK3" s="139" t="s">
        <v>193</v>
      </c>
      <c r="LL3" s="139" t="s">
        <v>193</v>
      </c>
      <c r="LM3" s="139" t="s">
        <v>193</v>
      </c>
      <c r="LN3" s="139" t="s">
        <v>193</v>
      </c>
      <c r="LO3" s="139" t="s">
        <v>193</v>
      </c>
      <c r="LP3" s="139" t="s">
        <v>193</v>
      </c>
      <c r="LQ3" s="139" t="s">
        <v>193</v>
      </c>
    </row>
    <row r="4" spans="1:329" ht="14.4" customHeight="1" x14ac:dyDescent="0.35">
      <c r="A4" s="139" t="s">
        <v>3323</v>
      </c>
      <c r="B4" s="139" t="s">
        <v>3322</v>
      </c>
      <c r="C4" s="139" t="s">
        <v>179</v>
      </c>
      <c r="D4" s="139" t="s">
        <v>179</v>
      </c>
      <c r="E4" s="139" t="s">
        <v>181</v>
      </c>
      <c r="F4" s="139" t="s">
        <v>182</v>
      </c>
      <c r="G4" s="139" t="s">
        <v>183</v>
      </c>
      <c r="H4" s="139" t="s">
        <v>183</v>
      </c>
      <c r="I4" s="139" t="s">
        <v>708</v>
      </c>
      <c r="J4" s="139" t="s">
        <v>709</v>
      </c>
      <c r="K4" s="139" t="s">
        <v>536</v>
      </c>
      <c r="L4" s="139" t="s">
        <v>3317</v>
      </c>
      <c r="M4" t="s">
        <v>491</v>
      </c>
      <c r="N4" t="s">
        <v>193</v>
      </c>
      <c r="O4" t="s">
        <v>193</v>
      </c>
      <c r="P4" t="s">
        <v>193</v>
      </c>
      <c r="Q4" t="s">
        <v>193</v>
      </c>
      <c r="R4" t="s">
        <v>193</v>
      </c>
      <c r="S4" t="s">
        <v>193</v>
      </c>
      <c r="T4" t="s">
        <v>193</v>
      </c>
      <c r="U4" t="s">
        <v>193</v>
      </c>
      <c r="V4" t="s">
        <v>193</v>
      </c>
      <c r="W4" t="s">
        <v>193</v>
      </c>
      <c r="X4" t="s">
        <v>193</v>
      </c>
      <c r="Y4" t="s">
        <v>193</v>
      </c>
      <c r="Z4" t="s">
        <v>193</v>
      </c>
      <c r="AA4" t="s">
        <v>193</v>
      </c>
      <c r="AB4" t="s">
        <v>193</v>
      </c>
      <c r="AC4" t="s">
        <v>193</v>
      </c>
      <c r="AD4" t="s">
        <v>193</v>
      </c>
      <c r="AE4" t="s">
        <v>193</v>
      </c>
      <c r="AF4" t="s">
        <v>193</v>
      </c>
      <c r="AG4" t="s">
        <v>193</v>
      </c>
      <c r="AH4" t="s">
        <v>193</v>
      </c>
      <c r="AI4" t="s">
        <v>193</v>
      </c>
      <c r="AJ4" t="s">
        <v>193</v>
      </c>
      <c r="AK4" t="s">
        <v>193</v>
      </c>
      <c r="AL4" t="s">
        <v>193</v>
      </c>
      <c r="AM4" t="s">
        <v>193</v>
      </c>
      <c r="AN4" t="s">
        <v>193</v>
      </c>
      <c r="AO4" t="s">
        <v>193</v>
      </c>
      <c r="AP4" t="s">
        <v>193</v>
      </c>
      <c r="AQ4" t="s">
        <v>193</v>
      </c>
      <c r="AR4" t="s">
        <v>193</v>
      </c>
      <c r="AS4" t="s">
        <v>193</v>
      </c>
      <c r="AT4" t="s">
        <v>193</v>
      </c>
      <c r="AU4" t="s">
        <v>193</v>
      </c>
      <c r="AV4" t="s">
        <v>193</v>
      </c>
      <c r="AW4" t="s">
        <v>193</v>
      </c>
      <c r="AX4" t="s">
        <v>193</v>
      </c>
      <c r="AY4" t="s">
        <v>193</v>
      </c>
      <c r="AZ4" s="141" t="s">
        <v>193</v>
      </c>
      <c r="BA4" s="139" t="s">
        <v>193</v>
      </c>
      <c r="BB4" s="139" t="s">
        <v>193</v>
      </c>
      <c r="BC4" s="139" t="s">
        <v>193</v>
      </c>
      <c r="BD4" s="139" t="s">
        <v>193</v>
      </c>
      <c r="BE4" s="139" t="s">
        <v>193</v>
      </c>
      <c r="BF4" s="139" t="s">
        <v>193</v>
      </c>
      <c r="BG4" s="139" t="s">
        <v>193</v>
      </c>
      <c r="BH4" s="139" t="s">
        <v>193</v>
      </c>
      <c r="BI4" s="139" t="s">
        <v>193</v>
      </c>
      <c r="BJ4" s="139" t="s">
        <v>193</v>
      </c>
      <c r="BK4" s="139" t="s">
        <v>193</v>
      </c>
      <c r="BL4" s="139" t="s">
        <v>193</v>
      </c>
      <c r="BM4" s="139" t="s">
        <v>193</v>
      </c>
      <c r="BN4" s="139" t="s">
        <v>193</v>
      </c>
      <c r="BO4" s="139" t="s">
        <v>193</v>
      </c>
      <c r="BP4" s="139" t="s">
        <v>193</v>
      </c>
      <c r="BQ4" s="139" t="s">
        <v>193</v>
      </c>
      <c r="BR4" s="139" t="s">
        <v>193</v>
      </c>
      <c r="BS4" s="139" t="s">
        <v>193</v>
      </c>
      <c r="BT4" s="139" t="s">
        <v>193</v>
      </c>
      <c r="BU4" s="139" t="s">
        <v>193</v>
      </c>
      <c r="BV4" s="139" t="s">
        <v>193</v>
      </c>
      <c r="BW4" s="139" t="s">
        <v>193</v>
      </c>
      <c r="BX4" s="139" t="s">
        <v>193</v>
      </c>
      <c r="BY4" s="139" t="s">
        <v>193</v>
      </c>
      <c r="BZ4" s="139" t="s">
        <v>193</v>
      </c>
      <c r="CA4" s="139" t="s">
        <v>193</v>
      </c>
      <c r="CB4" s="139" t="s">
        <v>193</v>
      </c>
      <c r="CC4" s="139" t="s">
        <v>193</v>
      </c>
      <c r="CD4" s="139" t="s">
        <v>193</v>
      </c>
      <c r="CE4" s="139" t="s">
        <v>193</v>
      </c>
      <c r="CF4" s="139" t="s">
        <v>193</v>
      </c>
      <c r="CG4" s="139" t="s">
        <v>193</v>
      </c>
      <c r="CH4" s="139" t="s">
        <v>193</v>
      </c>
      <c r="CI4" s="139" t="s">
        <v>193</v>
      </c>
      <c r="CJ4" s="139" t="s">
        <v>193</v>
      </c>
      <c r="CK4" s="139" t="s">
        <v>193</v>
      </c>
      <c r="CL4" s="139" t="s">
        <v>193</v>
      </c>
      <c r="CM4" s="139" t="s">
        <v>193</v>
      </c>
      <c r="CN4" s="139" t="s">
        <v>193</v>
      </c>
      <c r="CO4" s="139" t="s">
        <v>193</v>
      </c>
      <c r="CP4" s="139" t="s">
        <v>193</v>
      </c>
      <c r="CQ4" s="139" t="s">
        <v>193</v>
      </c>
      <c r="CR4" s="139" t="s">
        <v>193</v>
      </c>
      <c r="CS4" s="139" t="s">
        <v>193</v>
      </c>
      <c r="CT4" s="139" t="s">
        <v>193</v>
      </c>
      <c r="CU4" s="139" t="s">
        <v>193</v>
      </c>
      <c r="CV4" s="139" t="s">
        <v>193</v>
      </c>
      <c r="CW4" s="139" t="s">
        <v>193</v>
      </c>
      <c r="CX4" s="139" t="s">
        <v>193</v>
      </c>
      <c r="CY4" s="139" t="s">
        <v>193</v>
      </c>
      <c r="CZ4" s="139" t="s">
        <v>193</v>
      </c>
      <c r="DA4" s="139" t="s">
        <v>193</v>
      </c>
      <c r="DB4" s="139" t="s">
        <v>193</v>
      </c>
      <c r="DC4" s="139" t="s">
        <v>193</v>
      </c>
      <c r="DD4" s="139" t="s">
        <v>193</v>
      </c>
      <c r="DE4" s="139" t="s">
        <v>193</v>
      </c>
      <c r="DF4" s="139" t="s">
        <v>193</v>
      </c>
      <c r="DG4" s="139" t="s">
        <v>193</v>
      </c>
      <c r="DH4" s="139" t="s">
        <v>193</v>
      </c>
      <c r="DI4" s="139" t="s">
        <v>193</v>
      </c>
      <c r="DJ4" s="139" t="s">
        <v>193</v>
      </c>
      <c r="DK4" s="139" t="s">
        <v>193</v>
      </c>
      <c r="DL4" s="139" t="s">
        <v>193</v>
      </c>
      <c r="DM4" s="139" t="s">
        <v>193</v>
      </c>
      <c r="DN4" s="139" t="s">
        <v>193</v>
      </c>
      <c r="DO4" s="139" t="s">
        <v>193</v>
      </c>
      <c r="DP4" s="139" t="s">
        <v>193</v>
      </c>
      <c r="DQ4" s="139" t="s">
        <v>193</v>
      </c>
      <c r="DR4" s="139" t="s">
        <v>193</v>
      </c>
      <c r="DS4" s="139" t="s">
        <v>193</v>
      </c>
      <c r="DT4" s="139" t="s">
        <v>193</v>
      </c>
      <c r="DU4" s="139" t="s">
        <v>193</v>
      </c>
      <c r="DV4" s="139" t="s">
        <v>193</v>
      </c>
      <c r="DW4" s="139" t="s">
        <v>193</v>
      </c>
      <c r="DX4" s="139" t="s">
        <v>193</v>
      </c>
      <c r="DY4" s="139" t="s">
        <v>193</v>
      </c>
      <c r="DZ4" s="139" t="s">
        <v>193</v>
      </c>
      <c r="EA4" s="139" t="s">
        <v>193</v>
      </c>
      <c r="EB4" s="139" t="s">
        <v>193</v>
      </c>
      <c r="EC4" s="139" t="s">
        <v>193</v>
      </c>
      <c r="ED4" s="139" t="s">
        <v>193</v>
      </c>
      <c r="EE4" s="139" t="s">
        <v>193</v>
      </c>
      <c r="EF4" s="139" t="s">
        <v>193</v>
      </c>
      <c r="EG4" s="139" t="s">
        <v>193</v>
      </c>
      <c r="EH4" s="139" t="s">
        <v>193</v>
      </c>
      <c r="EI4" s="139" t="s">
        <v>193</v>
      </c>
      <c r="EJ4" s="139" t="s">
        <v>193</v>
      </c>
      <c r="EK4" s="139" t="s">
        <v>193</v>
      </c>
      <c r="EL4" s="139" t="s">
        <v>193</v>
      </c>
      <c r="EM4" s="139" t="s">
        <v>193</v>
      </c>
      <c r="EN4" s="139" t="s">
        <v>193</v>
      </c>
      <c r="EO4" s="139" t="s">
        <v>193</v>
      </c>
      <c r="EP4" s="139" t="s">
        <v>193</v>
      </c>
      <c r="EQ4" s="139" t="s">
        <v>193</v>
      </c>
      <c r="ER4" s="139" t="s">
        <v>193</v>
      </c>
      <c r="ES4" s="139" t="s">
        <v>193</v>
      </c>
      <c r="ET4" s="139" t="s">
        <v>193</v>
      </c>
      <c r="EU4" s="139" t="s">
        <v>193</v>
      </c>
      <c r="EV4" s="139" t="s">
        <v>193</v>
      </c>
      <c r="EW4" s="139" t="s">
        <v>193</v>
      </c>
      <c r="EX4" s="139" t="s">
        <v>193</v>
      </c>
      <c r="EY4" s="139" t="s">
        <v>193</v>
      </c>
      <c r="EZ4" s="139" t="s">
        <v>193</v>
      </c>
      <c r="FA4" s="139" t="s">
        <v>193</v>
      </c>
      <c r="FB4" s="139" t="s">
        <v>193</v>
      </c>
      <c r="FC4" s="139" t="s">
        <v>193</v>
      </c>
      <c r="FD4" s="139" t="s">
        <v>193</v>
      </c>
      <c r="FE4" s="139" t="s">
        <v>193</v>
      </c>
      <c r="FF4" s="139" t="s">
        <v>193</v>
      </c>
      <c r="FG4" s="139" t="s">
        <v>193</v>
      </c>
      <c r="FH4" s="139" t="s">
        <v>193</v>
      </c>
      <c r="FI4" s="139" t="s">
        <v>193</v>
      </c>
      <c r="FJ4" s="139" t="s">
        <v>193</v>
      </c>
      <c r="FK4" s="139" t="s">
        <v>193</v>
      </c>
      <c r="FL4" s="139" t="s">
        <v>193</v>
      </c>
      <c r="FM4" s="139" t="s">
        <v>193</v>
      </c>
      <c r="FN4" s="139" t="s">
        <v>193</v>
      </c>
      <c r="FO4" s="139" t="s">
        <v>193</v>
      </c>
      <c r="FP4" s="139" t="s">
        <v>193</v>
      </c>
      <c r="FQ4" s="139" t="s">
        <v>193</v>
      </c>
      <c r="FR4" s="139" t="s">
        <v>193</v>
      </c>
      <c r="FS4" s="139" t="s">
        <v>193</v>
      </c>
      <c r="FT4" s="139" t="s">
        <v>193</v>
      </c>
      <c r="FU4" s="139" t="s">
        <v>193</v>
      </c>
      <c r="FV4" s="139" t="s">
        <v>193</v>
      </c>
      <c r="FW4" s="139" t="s">
        <v>193</v>
      </c>
      <c r="FX4" s="139" t="s">
        <v>193</v>
      </c>
      <c r="FY4" s="139" t="s">
        <v>193</v>
      </c>
      <c r="FZ4" s="139" t="s">
        <v>193</v>
      </c>
      <c r="GA4" s="139" t="s">
        <v>193</v>
      </c>
      <c r="GB4" s="139" t="s">
        <v>193</v>
      </c>
      <c r="GC4" s="139" t="s">
        <v>193</v>
      </c>
      <c r="GD4" s="139" t="s">
        <v>193</v>
      </c>
      <c r="GE4" s="139" t="s">
        <v>193</v>
      </c>
      <c r="GF4" s="139" t="s">
        <v>193</v>
      </c>
      <c r="GG4" s="139" t="s">
        <v>193</v>
      </c>
      <c r="GH4" s="139" t="s">
        <v>193</v>
      </c>
      <c r="GI4" s="139" t="s">
        <v>193</v>
      </c>
      <c r="GJ4" s="139" t="s">
        <v>193</v>
      </c>
      <c r="GK4" s="139" t="s">
        <v>193</v>
      </c>
      <c r="GL4" s="139" t="s">
        <v>193</v>
      </c>
      <c r="GM4" s="139" t="s">
        <v>193</v>
      </c>
      <c r="GN4" s="139" t="s">
        <v>193</v>
      </c>
      <c r="GO4" s="139" t="s">
        <v>193</v>
      </c>
      <c r="GP4" s="139" t="s">
        <v>193</v>
      </c>
      <c r="GQ4" s="139" t="s">
        <v>193</v>
      </c>
      <c r="GR4" s="139" t="s">
        <v>193</v>
      </c>
      <c r="GS4" s="139" t="s">
        <v>193</v>
      </c>
      <c r="GT4" s="139" t="s">
        <v>193</v>
      </c>
      <c r="GU4" s="139" t="s">
        <v>193</v>
      </c>
      <c r="GV4" s="139" t="s">
        <v>193</v>
      </c>
      <c r="GW4" s="139" t="s">
        <v>193</v>
      </c>
      <c r="GX4" s="139" t="s">
        <v>193</v>
      </c>
      <c r="GY4" s="139" t="s">
        <v>193</v>
      </c>
      <c r="GZ4" s="139" t="s">
        <v>193</v>
      </c>
      <c r="HA4" s="139" t="s">
        <v>193</v>
      </c>
      <c r="HB4" s="139" t="s">
        <v>193</v>
      </c>
      <c r="HC4" s="139" t="s">
        <v>193</v>
      </c>
      <c r="HD4" s="139" t="s">
        <v>193</v>
      </c>
      <c r="HE4" s="139" t="s">
        <v>193</v>
      </c>
      <c r="HF4" s="139" t="s">
        <v>193</v>
      </c>
      <c r="HG4" s="139" t="s">
        <v>193</v>
      </c>
      <c r="HH4" s="139" t="s">
        <v>193</v>
      </c>
      <c r="HI4" s="139" t="s">
        <v>193</v>
      </c>
      <c r="HJ4" s="139" t="s">
        <v>193</v>
      </c>
      <c r="HK4" s="139" t="s">
        <v>193</v>
      </c>
      <c r="HL4" s="139" t="s">
        <v>193</v>
      </c>
      <c r="HM4" s="139" t="s">
        <v>193</v>
      </c>
      <c r="HN4" s="139" t="s">
        <v>193</v>
      </c>
      <c r="HO4" s="139" t="s">
        <v>193</v>
      </c>
      <c r="HP4" s="139" t="s">
        <v>193</v>
      </c>
      <c r="HQ4" s="139" t="s">
        <v>193</v>
      </c>
      <c r="HR4" s="139" t="s">
        <v>193</v>
      </c>
      <c r="HS4" s="139" t="s">
        <v>193</v>
      </c>
      <c r="HT4" s="139" t="s">
        <v>193</v>
      </c>
      <c r="HU4" s="139" t="s">
        <v>193</v>
      </c>
      <c r="HV4" s="139" t="s">
        <v>193</v>
      </c>
      <c r="HW4" s="139" t="s">
        <v>193</v>
      </c>
      <c r="HX4" s="139" t="s">
        <v>193</v>
      </c>
      <c r="HY4" s="139" t="s">
        <v>193</v>
      </c>
      <c r="HZ4" s="139" t="s">
        <v>193</v>
      </c>
      <c r="IA4" s="139" t="s">
        <v>193</v>
      </c>
      <c r="IB4" s="139" t="s">
        <v>193</v>
      </c>
      <c r="IC4" s="139" t="s">
        <v>193</v>
      </c>
      <c r="ID4" s="139" t="s">
        <v>193</v>
      </c>
      <c r="IE4" s="139" t="s">
        <v>193</v>
      </c>
      <c r="IF4" s="139" t="s">
        <v>193</v>
      </c>
      <c r="IG4" s="139" t="s">
        <v>193</v>
      </c>
      <c r="IH4" s="139" t="s">
        <v>193</v>
      </c>
      <c r="II4" s="139" t="s">
        <v>193</v>
      </c>
      <c r="IJ4" s="139" t="s">
        <v>193</v>
      </c>
      <c r="IK4" s="139" t="s">
        <v>193</v>
      </c>
      <c r="IL4" s="139" t="s">
        <v>193</v>
      </c>
      <c r="IM4" s="139" t="s">
        <v>193</v>
      </c>
      <c r="IN4" s="139" t="s">
        <v>193</v>
      </c>
      <c r="IO4" s="139" t="s">
        <v>193</v>
      </c>
      <c r="IP4" s="139" t="s">
        <v>193</v>
      </c>
      <c r="IQ4" s="139" t="s">
        <v>193</v>
      </c>
      <c r="IR4" s="139" t="s">
        <v>193</v>
      </c>
      <c r="IS4" s="139" t="s">
        <v>193</v>
      </c>
      <c r="IT4" s="139" t="s">
        <v>193</v>
      </c>
      <c r="IU4" s="139" t="s">
        <v>193</v>
      </c>
      <c r="IV4" s="139" t="s">
        <v>193</v>
      </c>
      <c r="IW4" s="139" t="s">
        <v>193</v>
      </c>
      <c r="IX4" s="139" t="s">
        <v>193</v>
      </c>
      <c r="IY4" s="139" t="s">
        <v>193</v>
      </c>
      <c r="IZ4" s="139" t="s">
        <v>193</v>
      </c>
      <c r="JA4" s="139" t="s">
        <v>193</v>
      </c>
      <c r="JB4" s="139" t="s">
        <v>193</v>
      </c>
      <c r="JC4" s="139" t="s">
        <v>193</v>
      </c>
      <c r="JD4" s="139" t="s">
        <v>193</v>
      </c>
      <c r="JE4" s="139" t="s">
        <v>193</v>
      </c>
      <c r="JF4" s="139" t="s">
        <v>193</v>
      </c>
      <c r="JG4" s="139" t="s">
        <v>193</v>
      </c>
      <c r="JH4" s="139" t="s">
        <v>193</v>
      </c>
      <c r="JI4" s="139" t="s">
        <v>193</v>
      </c>
      <c r="JJ4" s="139" t="s">
        <v>193</v>
      </c>
      <c r="JK4" s="139" t="s">
        <v>193</v>
      </c>
      <c r="JL4" s="139" t="s">
        <v>193</v>
      </c>
      <c r="JM4" s="139" t="s">
        <v>193</v>
      </c>
      <c r="JN4" s="139" t="s">
        <v>193</v>
      </c>
      <c r="JO4" s="139" t="s">
        <v>193</v>
      </c>
      <c r="JP4" s="139" t="s">
        <v>193</v>
      </c>
      <c r="JQ4" s="139" t="s">
        <v>109</v>
      </c>
      <c r="JR4" s="139" t="s">
        <v>505</v>
      </c>
      <c r="JS4" s="139" t="s">
        <v>3318</v>
      </c>
      <c r="JT4" s="139" t="s">
        <v>193</v>
      </c>
      <c r="JU4" s="139" t="s">
        <v>506</v>
      </c>
      <c r="JV4" s="139" t="s">
        <v>3319</v>
      </c>
      <c r="JW4" s="139" t="s">
        <v>3318</v>
      </c>
      <c r="JX4" s="139" t="s">
        <v>800</v>
      </c>
      <c r="JY4" s="139" t="s">
        <v>193</v>
      </c>
      <c r="JZ4" s="139" t="s">
        <v>3320</v>
      </c>
      <c r="KA4" s="139" t="s">
        <v>797</v>
      </c>
      <c r="KB4" s="139" t="s">
        <v>798</v>
      </c>
      <c r="KC4" s="139" t="s">
        <v>799</v>
      </c>
      <c r="KD4" s="139" t="s">
        <v>193</v>
      </c>
      <c r="KE4" s="139" t="s">
        <v>193</v>
      </c>
      <c r="KF4" s="139" t="s">
        <v>193</v>
      </c>
      <c r="KG4" s="139" t="s">
        <v>193</v>
      </c>
      <c r="KH4" s="139" t="s">
        <v>193</v>
      </c>
      <c r="KI4" s="139">
        <v>75</v>
      </c>
      <c r="KJ4" s="139">
        <v>15</v>
      </c>
      <c r="KK4" s="139" t="s">
        <v>193</v>
      </c>
      <c r="KL4" s="139" t="s">
        <v>156</v>
      </c>
      <c r="KM4" s="139">
        <v>15</v>
      </c>
      <c r="KN4" s="139" t="s">
        <v>109</v>
      </c>
      <c r="KO4" s="139" t="s">
        <v>193</v>
      </c>
      <c r="KP4" s="139" t="s">
        <v>114</v>
      </c>
      <c r="KQ4" s="139" t="s">
        <v>193</v>
      </c>
      <c r="KR4" s="139" t="s">
        <v>193</v>
      </c>
      <c r="KS4" s="139" t="s">
        <v>193</v>
      </c>
      <c r="KT4" s="139" t="s">
        <v>193</v>
      </c>
      <c r="KU4" s="139" t="s">
        <v>193</v>
      </c>
      <c r="KV4" s="139" t="s">
        <v>193</v>
      </c>
      <c r="KW4" s="139" t="s">
        <v>193</v>
      </c>
      <c r="KX4" s="139" t="s">
        <v>193</v>
      </c>
      <c r="KY4" s="139" t="s">
        <v>193</v>
      </c>
      <c r="KZ4" s="139" t="s">
        <v>193</v>
      </c>
      <c r="LA4" s="139" t="s">
        <v>193</v>
      </c>
      <c r="LB4" s="139" t="s">
        <v>193</v>
      </c>
      <c r="LC4" s="139" t="s">
        <v>193</v>
      </c>
      <c r="LD4" s="139" t="s">
        <v>114</v>
      </c>
      <c r="LE4" s="139" t="s">
        <v>193</v>
      </c>
      <c r="LF4" s="139" t="s">
        <v>193</v>
      </c>
      <c r="LG4" s="139" t="s">
        <v>193</v>
      </c>
      <c r="LH4" s="139" t="s">
        <v>193</v>
      </c>
      <c r="LI4" s="139" t="s">
        <v>193</v>
      </c>
      <c r="LJ4" s="139" t="s">
        <v>193</v>
      </c>
      <c r="LK4" s="139" t="s">
        <v>193</v>
      </c>
      <c r="LL4" s="139" t="s">
        <v>193</v>
      </c>
      <c r="LM4" s="139" t="s">
        <v>193</v>
      </c>
      <c r="LN4" s="139" t="s">
        <v>193</v>
      </c>
      <c r="LO4" s="139" t="s">
        <v>193</v>
      </c>
      <c r="LP4" s="139" t="s">
        <v>193</v>
      </c>
      <c r="LQ4" s="139" t="s">
        <v>193</v>
      </c>
    </row>
    <row r="5" spans="1:329" ht="14.4" customHeight="1" x14ac:dyDescent="0.35">
      <c r="A5" s="139" t="s">
        <v>3324</v>
      </c>
      <c r="B5" s="139" t="s">
        <v>3322</v>
      </c>
      <c r="C5" s="139" t="s">
        <v>179</v>
      </c>
      <c r="D5" s="139" t="s">
        <v>179</v>
      </c>
      <c r="E5" s="139" t="s">
        <v>181</v>
      </c>
      <c r="F5" s="139" t="s">
        <v>182</v>
      </c>
      <c r="G5" s="139" t="s">
        <v>183</v>
      </c>
      <c r="H5" s="139" t="s">
        <v>183</v>
      </c>
      <c r="I5" s="139" t="s">
        <v>708</v>
      </c>
      <c r="J5" s="139" t="s">
        <v>709</v>
      </c>
      <c r="K5" s="139" t="s">
        <v>536</v>
      </c>
      <c r="L5" s="139" t="s">
        <v>3317</v>
      </c>
      <c r="M5" t="s">
        <v>491</v>
      </c>
      <c r="N5" t="s">
        <v>193</v>
      </c>
      <c r="O5" t="s">
        <v>193</v>
      </c>
      <c r="P5" t="s">
        <v>193</v>
      </c>
      <c r="Q5" t="s">
        <v>193</v>
      </c>
      <c r="R5" t="s">
        <v>193</v>
      </c>
      <c r="S5" t="s">
        <v>193</v>
      </c>
      <c r="T5" t="s">
        <v>193</v>
      </c>
      <c r="U5" t="s">
        <v>193</v>
      </c>
      <c r="V5" t="s">
        <v>193</v>
      </c>
      <c r="W5" t="s">
        <v>193</v>
      </c>
      <c r="X5" t="s">
        <v>193</v>
      </c>
      <c r="Y5" t="s">
        <v>193</v>
      </c>
      <c r="Z5" t="s">
        <v>193</v>
      </c>
      <c r="AA5" t="s">
        <v>193</v>
      </c>
      <c r="AB5" t="s">
        <v>193</v>
      </c>
      <c r="AC5" t="s">
        <v>193</v>
      </c>
      <c r="AD5" t="s">
        <v>193</v>
      </c>
      <c r="AE5" t="s">
        <v>193</v>
      </c>
      <c r="AF5" t="s">
        <v>193</v>
      </c>
      <c r="AG5" t="s">
        <v>193</v>
      </c>
      <c r="AH5" t="s">
        <v>193</v>
      </c>
      <c r="AI5" t="s">
        <v>193</v>
      </c>
      <c r="AJ5" t="s">
        <v>193</v>
      </c>
      <c r="AK5" t="s">
        <v>193</v>
      </c>
      <c r="AL5" t="s">
        <v>193</v>
      </c>
      <c r="AM5" t="s">
        <v>193</v>
      </c>
      <c r="AN5" t="s">
        <v>193</v>
      </c>
      <c r="AO5" t="s">
        <v>193</v>
      </c>
      <c r="AP5" t="s">
        <v>193</v>
      </c>
      <c r="AQ5" t="s">
        <v>193</v>
      </c>
      <c r="AR5" t="s">
        <v>193</v>
      </c>
      <c r="AS5" t="s">
        <v>193</v>
      </c>
      <c r="AT5" t="s">
        <v>193</v>
      </c>
      <c r="AU5" t="s">
        <v>193</v>
      </c>
      <c r="AV5" t="s">
        <v>193</v>
      </c>
      <c r="AW5" t="s">
        <v>193</v>
      </c>
      <c r="AX5" t="s">
        <v>193</v>
      </c>
      <c r="AY5" t="s">
        <v>193</v>
      </c>
      <c r="AZ5" s="141" t="s">
        <v>193</v>
      </c>
      <c r="BA5" s="139" t="s">
        <v>193</v>
      </c>
      <c r="BB5" s="139" t="s">
        <v>193</v>
      </c>
      <c r="BC5" s="139" t="s">
        <v>193</v>
      </c>
      <c r="BD5" s="139" t="s">
        <v>193</v>
      </c>
      <c r="BE5" s="139" t="s">
        <v>193</v>
      </c>
      <c r="BF5" s="139" t="s">
        <v>193</v>
      </c>
      <c r="BG5" s="139" t="s">
        <v>193</v>
      </c>
      <c r="BH5" s="139" t="s">
        <v>193</v>
      </c>
      <c r="BI5" s="139" t="s">
        <v>193</v>
      </c>
      <c r="BJ5" s="139" t="s">
        <v>193</v>
      </c>
      <c r="BK5" s="139" t="s">
        <v>193</v>
      </c>
      <c r="BL5" s="139" t="s">
        <v>193</v>
      </c>
      <c r="BM5" s="139" t="s">
        <v>193</v>
      </c>
      <c r="BN5" s="139" t="s">
        <v>193</v>
      </c>
      <c r="BO5" s="139" t="s">
        <v>193</v>
      </c>
      <c r="BP5" s="139" t="s">
        <v>193</v>
      </c>
      <c r="BQ5" s="139" t="s">
        <v>193</v>
      </c>
      <c r="BR5" s="139" t="s">
        <v>193</v>
      </c>
      <c r="BS5" s="139" t="s">
        <v>193</v>
      </c>
      <c r="BT5" s="139" t="s">
        <v>193</v>
      </c>
      <c r="BU5" s="139" t="s">
        <v>193</v>
      </c>
      <c r="BV5" s="139" t="s">
        <v>193</v>
      </c>
      <c r="BW5" s="139" t="s">
        <v>193</v>
      </c>
      <c r="BX5" s="139" t="s">
        <v>193</v>
      </c>
      <c r="BY5" s="139" t="s">
        <v>193</v>
      </c>
      <c r="BZ5" s="139" t="s">
        <v>193</v>
      </c>
      <c r="CA5" s="139" t="s">
        <v>193</v>
      </c>
      <c r="CB5" s="139" t="s">
        <v>193</v>
      </c>
      <c r="CC5" s="139" t="s">
        <v>193</v>
      </c>
      <c r="CD5" s="139" t="s">
        <v>193</v>
      </c>
      <c r="CE5" s="139" t="s">
        <v>193</v>
      </c>
      <c r="CF5" s="139" t="s">
        <v>193</v>
      </c>
      <c r="CG5" s="139" t="s">
        <v>193</v>
      </c>
      <c r="CH5" s="139" t="s">
        <v>193</v>
      </c>
      <c r="CI5" s="139" t="s">
        <v>193</v>
      </c>
      <c r="CJ5" s="139" t="s">
        <v>193</v>
      </c>
      <c r="CK5" s="139" t="s">
        <v>193</v>
      </c>
      <c r="CL5" s="139" t="s">
        <v>193</v>
      </c>
      <c r="CM5" s="139" t="s">
        <v>193</v>
      </c>
      <c r="CN5" s="139" t="s">
        <v>193</v>
      </c>
      <c r="CO5" s="139" t="s">
        <v>193</v>
      </c>
      <c r="CP5" s="139" t="s">
        <v>193</v>
      </c>
      <c r="CQ5" s="139" t="s">
        <v>193</v>
      </c>
      <c r="CR5" s="139" t="s">
        <v>193</v>
      </c>
      <c r="CS5" s="139" t="s">
        <v>193</v>
      </c>
      <c r="CT5" s="139" t="s">
        <v>193</v>
      </c>
      <c r="CU5" s="139" t="s">
        <v>193</v>
      </c>
      <c r="CV5" s="139" t="s">
        <v>193</v>
      </c>
      <c r="CW5" s="139" t="s">
        <v>193</v>
      </c>
      <c r="CX5" s="139" t="s">
        <v>193</v>
      </c>
      <c r="CY5" s="139" t="s">
        <v>193</v>
      </c>
      <c r="CZ5" s="139" t="s">
        <v>193</v>
      </c>
      <c r="DA5" s="139" t="s">
        <v>193</v>
      </c>
      <c r="DB5" s="139" t="s">
        <v>193</v>
      </c>
      <c r="DC5" s="139" t="s">
        <v>193</v>
      </c>
      <c r="DD5" s="139" t="s">
        <v>193</v>
      </c>
      <c r="DE5" s="139" t="s">
        <v>193</v>
      </c>
      <c r="DF5" s="139" t="s">
        <v>193</v>
      </c>
      <c r="DG5" s="139" t="s">
        <v>193</v>
      </c>
      <c r="DH5" s="139" t="s">
        <v>193</v>
      </c>
      <c r="DI5" s="139" t="s">
        <v>193</v>
      </c>
      <c r="DJ5" s="139" t="s">
        <v>193</v>
      </c>
      <c r="DK5" s="139" t="s">
        <v>193</v>
      </c>
      <c r="DL5" s="139" t="s">
        <v>193</v>
      </c>
      <c r="DM5" s="139" t="s">
        <v>193</v>
      </c>
      <c r="DN5" s="139" t="s">
        <v>193</v>
      </c>
      <c r="DO5" s="139" t="s">
        <v>193</v>
      </c>
      <c r="DP5" s="139" t="s">
        <v>193</v>
      </c>
      <c r="DQ5" s="139" t="s">
        <v>193</v>
      </c>
      <c r="DR5" s="139" t="s">
        <v>193</v>
      </c>
      <c r="DS5" s="139" t="s">
        <v>193</v>
      </c>
      <c r="DT5" s="139" t="s">
        <v>193</v>
      </c>
      <c r="DU5" s="139" t="s">
        <v>193</v>
      </c>
      <c r="DV5" s="139" t="s">
        <v>193</v>
      </c>
      <c r="DW5" s="139" t="s">
        <v>193</v>
      </c>
      <c r="DX5" s="139" t="s">
        <v>193</v>
      </c>
      <c r="DY5" s="139" t="s">
        <v>193</v>
      </c>
      <c r="DZ5" s="139" t="s">
        <v>193</v>
      </c>
      <c r="EA5" s="139" t="s">
        <v>193</v>
      </c>
      <c r="EB5" s="139" t="s">
        <v>193</v>
      </c>
      <c r="EC5" s="139" t="s">
        <v>193</v>
      </c>
      <c r="ED5" s="139" t="s">
        <v>193</v>
      </c>
      <c r="EE5" s="139" t="s">
        <v>193</v>
      </c>
      <c r="EF5" s="139" t="s">
        <v>193</v>
      </c>
      <c r="EG5" s="139" t="s">
        <v>193</v>
      </c>
      <c r="EH5" s="139" t="s">
        <v>193</v>
      </c>
      <c r="EI5" s="139" t="s">
        <v>193</v>
      </c>
      <c r="EJ5" s="139" t="s">
        <v>193</v>
      </c>
      <c r="EK5" s="139" t="s">
        <v>193</v>
      </c>
      <c r="EL5" s="139" t="s">
        <v>193</v>
      </c>
      <c r="EM5" s="139" t="s">
        <v>193</v>
      </c>
      <c r="EN5" s="139" t="s">
        <v>193</v>
      </c>
      <c r="EO5" s="139" t="s">
        <v>193</v>
      </c>
      <c r="EP5" s="139" t="s">
        <v>193</v>
      </c>
      <c r="EQ5" s="139" t="s">
        <v>193</v>
      </c>
      <c r="ER5" s="139" t="s">
        <v>193</v>
      </c>
      <c r="ES5" s="139" t="s">
        <v>193</v>
      </c>
      <c r="ET5" s="139" t="s">
        <v>193</v>
      </c>
      <c r="EU5" s="139" t="s">
        <v>193</v>
      </c>
      <c r="EV5" s="139" t="s">
        <v>193</v>
      </c>
      <c r="EW5" s="139" t="s">
        <v>193</v>
      </c>
      <c r="EX5" s="139" t="s">
        <v>193</v>
      </c>
      <c r="EY5" s="139" t="s">
        <v>193</v>
      </c>
      <c r="EZ5" s="139" t="s">
        <v>193</v>
      </c>
      <c r="FA5" s="139" t="s">
        <v>193</v>
      </c>
      <c r="FB5" s="139" t="s">
        <v>193</v>
      </c>
      <c r="FC5" s="139" t="s">
        <v>193</v>
      </c>
      <c r="FD5" s="139" t="s">
        <v>193</v>
      </c>
      <c r="FE5" s="139" t="s">
        <v>193</v>
      </c>
      <c r="FF5" s="139" t="s">
        <v>193</v>
      </c>
      <c r="FG5" s="139" t="s">
        <v>193</v>
      </c>
      <c r="FH5" s="139" t="s">
        <v>193</v>
      </c>
      <c r="FI5" s="139" t="s">
        <v>193</v>
      </c>
      <c r="FJ5" s="139" t="s">
        <v>193</v>
      </c>
      <c r="FK5" s="139" t="s">
        <v>193</v>
      </c>
      <c r="FL5" s="139" t="s">
        <v>193</v>
      </c>
      <c r="FM5" s="139" t="s">
        <v>193</v>
      </c>
      <c r="FN5" s="139" t="s">
        <v>193</v>
      </c>
      <c r="FO5" s="139" t="s">
        <v>193</v>
      </c>
      <c r="FP5" s="139" t="s">
        <v>193</v>
      </c>
      <c r="FQ5" s="139" t="s">
        <v>193</v>
      </c>
      <c r="FR5" s="139" t="s">
        <v>193</v>
      </c>
      <c r="FS5" s="139" t="s">
        <v>193</v>
      </c>
      <c r="FT5" s="139" t="s">
        <v>193</v>
      </c>
      <c r="FU5" s="139" t="s">
        <v>193</v>
      </c>
      <c r="FV5" s="139" t="s">
        <v>193</v>
      </c>
      <c r="FW5" s="139" t="s">
        <v>193</v>
      </c>
      <c r="FX5" s="139" t="s">
        <v>193</v>
      </c>
      <c r="FY5" s="139" t="s">
        <v>193</v>
      </c>
      <c r="FZ5" s="139" t="s">
        <v>193</v>
      </c>
      <c r="GA5" s="139" t="s">
        <v>193</v>
      </c>
      <c r="GB5" s="139" t="s">
        <v>193</v>
      </c>
      <c r="GC5" s="139" t="s">
        <v>193</v>
      </c>
      <c r="GD5" s="139" t="s">
        <v>193</v>
      </c>
      <c r="GE5" s="139" t="s">
        <v>193</v>
      </c>
      <c r="GF5" s="139" t="s">
        <v>193</v>
      </c>
      <c r="GG5" s="139" t="s">
        <v>193</v>
      </c>
      <c r="GH5" s="139" t="s">
        <v>193</v>
      </c>
      <c r="GI5" s="139" t="s">
        <v>193</v>
      </c>
      <c r="GJ5" s="139" t="s">
        <v>193</v>
      </c>
      <c r="GK5" s="139" t="s">
        <v>193</v>
      </c>
      <c r="GL5" s="139" t="s">
        <v>193</v>
      </c>
      <c r="GM5" s="139" t="s">
        <v>193</v>
      </c>
      <c r="GN5" s="139" t="s">
        <v>193</v>
      </c>
      <c r="GO5" s="139" t="s">
        <v>193</v>
      </c>
      <c r="GP5" s="139" t="s">
        <v>193</v>
      </c>
      <c r="GQ5" s="139" t="s">
        <v>193</v>
      </c>
      <c r="GR5" s="139" t="s">
        <v>193</v>
      </c>
      <c r="GS5" s="139" t="s">
        <v>193</v>
      </c>
      <c r="GT5" s="139" t="s">
        <v>193</v>
      </c>
      <c r="GU5" s="139" t="s">
        <v>193</v>
      </c>
      <c r="GV5" s="139" t="s">
        <v>193</v>
      </c>
      <c r="GW5" s="139" t="s">
        <v>193</v>
      </c>
      <c r="GX5" s="139" t="s">
        <v>193</v>
      </c>
      <c r="GY5" s="139" t="s">
        <v>193</v>
      </c>
      <c r="GZ5" s="139" t="s">
        <v>193</v>
      </c>
      <c r="HA5" s="139" t="s">
        <v>193</v>
      </c>
      <c r="HB5" s="139" t="s">
        <v>193</v>
      </c>
      <c r="HC5" s="139" t="s">
        <v>193</v>
      </c>
      <c r="HD5" s="139" t="s">
        <v>193</v>
      </c>
      <c r="HE5" s="139" t="s">
        <v>193</v>
      </c>
      <c r="HF5" s="139" t="s">
        <v>193</v>
      </c>
      <c r="HG5" s="139" t="s">
        <v>193</v>
      </c>
      <c r="HH5" s="139" t="s">
        <v>193</v>
      </c>
      <c r="HI5" s="139" t="s">
        <v>193</v>
      </c>
      <c r="HJ5" s="139" t="s">
        <v>193</v>
      </c>
      <c r="HK5" s="139" t="s">
        <v>193</v>
      </c>
      <c r="HL5" s="139" t="s">
        <v>193</v>
      </c>
      <c r="HM5" s="139" t="s">
        <v>193</v>
      </c>
      <c r="HN5" s="139" t="s">
        <v>193</v>
      </c>
      <c r="HO5" s="139" t="s">
        <v>193</v>
      </c>
      <c r="HP5" s="139" t="s">
        <v>193</v>
      </c>
      <c r="HQ5" s="139" t="s">
        <v>193</v>
      </c>
      <c r="HR5" s="139" t="s">
        <v>193</v>
      </c>
      <c r="HS5" s="139" t="s">
        <v>193</v>
      </c>
      <c r="HT5" s="139" t="s">
        <v>193</v>
      </c>
      <c r="HU5" s="139" t="s">
        <v>193</v>
      </c>
      <c r="HV5" s="139" t="s">
        <v>193</v>
      </c>
      <c r="HW5" s="139" t="s">
        <v>193</v>
      </c>
      <c r="HX5" s="139" t="s">
        <v>193</v>
      </c>
      <c r="HY5" s="139" t="s">
        <v>193</v>
      </c>
      <c r="HZ5" s="139" t="s">
        <v>193</v>
      </c>
      <c r="IA5" s="139" t="s">
        <v>193</v>
      </c>
      <c r="IB5" s="139" t="s">
        <v>193</v>
      </c>
      <c r="IC5" s="139" t="s">
        <v>193</v>
      </c>
      <c r="ID5" s="139" t="s">
        <v>193</v>
      </c>
      <c r="IE5" s="139" t="s">
        <v>193</v>
      </c>
      <c r="IF5" s="139" t="s">
        <v>193</v>
      </c>
      <c r="IG5" s="139" t="s">
        <v>193</v>
      </c>
      <c r="IH5" s="139" t="s">
        <v>193</v>
      </c>
      <c r="II5" s="139" t="s">
        <v>193</v>
      </c>
      <c r="IJ5" s="139" t="s">
        <v>193</v>
      </c>
      <c r="IK5" s="139" t="s">
        <v>193</v>
      </c>
      <c r="IL5" s="139" t="s">
        <v>193</v>
      </c>
      <c r="IM5" s="139" t="s">
        <v>193</v>
      </c>
      <c r="IN5" s="139" t="s">
        <v>193</v>
      </c>
      <c r="IO5" s="139" t="s">
        <v>193</v>
      </c>
      <c r="IP5" s="139" t="s">
        <v>193</v>
      </c>
      <c r="IQ5" s="139" t="s">
        <v>193</v>
      </c>
      <c r="IR5" s="139" t="s">
        <v>193</v>
      </c>
      <c r="IS5" s="139" t="s">
        <v>193</v>
      </c>
      <c r="IT5" s="139" t="s">
        <v>193</v>
      </c>
      <c r="IU5" s="139" t="s">
        <v>193</v>
      </c>
      <c r="IV5" s="139" t="s">
        <v>193</v>
      </c>
      <c r="IW5" s="139" t="s">
        <v>193</v>
      </c>
      <c r="IX5" s="139" t="s">
        <v>193</v>
      </c>
      <c r="IY5" s="139" t="s">
        <v>193</v>
      </c>
      <c r="IZ5" s="139" t="s">
        <v>193</v>
      </c>
      <c r="JA5" s="139" t="s">
        <v>193</v>
      </c>
      <c r="JB5" s="139" t="s">
        <v>193</v>
      </c>
      <c r="JC5" s="139" t="s">
        <v>193</v>
      </c>
      <c r="JD5" s="139" t="s">
        <v>193</v>
      </c>
      <c r="JE5" s="139" t="s">
        <v>193</v>
      </c>
      <c r="JF5" s="139" t="s">
        <v>193</v>
      </c>
      <c r="JG5" s="139" t="s">
        <v>193</v>
      </c>
      <c r="JH5" s="139" t="s">
        <v>193</v>
      </c>
      <c r="JI5" s="139" t="s">
        <v>193</v>
      </c>
      <c r="JJ5" s="139" t="s">
        <v>193</v>
      </c>
      <c r="JK5" s="139" t="s">
        <v>193</v>
      </c>
      <c r="JL5" s="139" t="s">
        <v>193</v>
      </c>
      <c r="JM5" s="139" t="s">
        <v>193</v>
      </c>
      <c r="JN5" s="139" t="s">
        <v>193</v>
      </c>
      <c r="JO5" s="139" t="s">
        <v>193</v>
      </c>
      <c r="JP5" s="139" t="s">
        <v>193</v>
      </c>
      <c r="JQ5" s="139" t="s">
        <v>109</v>
      </c>
      <c r="JR5" s="139" t="s">
        <v>505</v>
      </c>
      <c r="JS5" s="139" t="s">
        <v>3325</v>
      </c>
      <c r="JT5" s="139" t="s">
        <v>193</v>
      </c>
      <c r="JU5" s="139" t="s">
        <v>711</v>
      </c>
      <c r="JV5" s="139" t="s">
        <v>3326</v>
      </c>
      <c r="JW5" s="139" t="s">
        <v>3325</v>
      </c>
      <c r="JX5" s="139" t="s">
        <v>810</v>
      </c>
      <c r="JY5" s="139" t="s">
        <v>193</v>
      </c>
      <c r="JZ5" s="139" t="s">
        <v>3320</v>
      </c>
      <c r="KA5" s="139" t="s">
        <v>797</v>
      </c>
      <c r="KB5" s="139" t="s">
        <v>798</v>
      </c>
      <c r="KC5" s="139" t="s">
        <v>799</v>
      </c>
      <c r="KD5" s="139" t="s">
        <v>193</v>
      </c>
      <c r="KE5" s="139" t="s">
        <v>193</v>
      </c>
      <c r="KF5" s="139" t="s">
        <v>193</v>
      </c>
      <c r="KG5" s="139" t="s">
        <v>193</v>
      </c>
      <c r="KH5" s="139" t="s">
        <v>193</v>
      </c>
      <c r="KI5" s="139">
        <v>10</v>
      </c>
      <c r="KJ5" s="139">
        <v>2</v>
      </c>
      <c r="KK5" s="139" t="s">
        <v>193</v>
      </c>
      <c r="KL5" s="139" t="s">
        <v>156</v>
      </c>
      <c r="KM5" s="139">
        <v>2</v>
      </c>
      <c r="KN5" s="139" t="s">
        <v>114</v>
      </c>
      <c r="KO5" s="139" t="s">
        <v>705</v>
      </c>
      <c r="KP5" s="139" t="s">
        <v>109</v>
      </c>
      <c r="KQ5" s="139" t="s">
        <v>3327</v>
      </c>
      <c r="KR5" s="139">
        <v>0</v>
      </c>
      <c r="KS5" s="139">
        <v>0</v>
      </c>
      <c r="KT5" s="139">
        <v>0</v>
      </c>
      <c r="KU5" s="139">
        <v>1</v>
      </c>
      <c r="KV5" s="139">
        <v>0</v>
      </c>
      <c r="KW5" s="139">
        <v>1</v>
      </c>
      <c r="KX5" s="139">
        <v>0</v>
      </c>
      <c r="KY5" s="139">
        <v>0</v>
      </c>
      <c r="KZ5" s="139">
        <v>0</v>
      </c>
      <c r="LA5" s="139">
        <v>0</v>
      </c>
      <c r="LB5" s="139">
        <v>0</v>
      </c>
      <c r="LC5" s="139" t="s">
        <v>193</v>
      </c>
      <c r="LD5" s="139" t="s">
        <v>114</v>
      </c>
      <c r="LE5" s="139" t="s">
        <v>193</v>
      </c>
      <c r="LF5" s="139" t="s">
        <v>193</v>
      </c>
      <c r="LG5" s="139" t="s">
        <v>193</v>
      </c>
      <c r="LH5" s="139" t="s">
        <v>193</v>
      </c>
      <c r="LI5" s="139" t="s">
        <v>193</v>
      </c>
      <c r="LJ5" s="139" t="s">
        <v>193</v>
      </c>
      <c r="LK5" s="139" t="s">
        <v>193</v>
      </c>
      <c r="LL5" s="139" t="s">
        <v>193</v>
      </c>
      <c r="LM5" s="139" t="s">
        <v>193</v>
      </c>
      <c r="LN5" s="139" t="s">
        <v>193</v>
      </c>
      <c r="LO5" s="139" t="s">
        <v>193</v>
      </c>
      <c r="LP5" s="139" t="s">
        <v>193</v>
      </c>
      <c r="LQ5" s="139" t="s">
        <v>193</v>
      </c>
    </row>
    <row r="6" spans="1:329" ht="14.4" customHeight="1" x14ac:dyDescent="0.35">
      <c r="A6" s="139" t="s">
        <v>3328</v>
      </c>
      <c r="B6" s="139" t="s">
        <v>3322</v>
      </c>
      <c r="C6" s="139" t="s">
        <v>179</v>
      </c>
      <c r="D6" s="139" t="s">
        <v>179</v>
      </c>
      <c r="E6" s="139" t="s">
        <v>181</v>
      </c>
      <c r="F6" s="139" t="s">
        <v>182</v>
      </c>
      <c r="G6" s="139" t="s">
        <v>183</v>
      </c>
      <c r="H6" s="139" t="s">
        <v>183</v>
      </c>
      <c r="I6" s="139" t="s">
        <v>708</v>
      </c>
      <c r="J6" s="139" t="s">
        <v>709</v>
      </c>
      <c r="K6" s="139" t="s">
        <v>536</v>
      </c>
      <c r="L6" s="139" t="s">
        <v>3317</v>
      </c>
      <c r="M6" t="s">
        <v>491</v>
      </c>
      <c r="N6" t="s">
        <v>193</v>
      </c>
      <c r="O6" t="s">
        <v>193</v>
      </c>
      <c r="P6" t="s">
        <v>193</v>
      </c>
      <c r="Q6" t="s">
        <v>193</v>
      </c>
      <c r="R6" t="s">
        <v>193</v>
      </c>
      <c r="S6" t="s">
        <v>193</v>
      </c>
      <c r="T6" t="s">
        <v>193</v>
      </c>
      <c r="U6" t="s">
        <v>193</v>
      </c>
      <c r="V6" t="s">
        <v>193</v>
      </c>
      <c r="W6" t="s">
        <v>193</v>
      </c>
      <c r="X6" t="s">
        <v>193</v>
      </c>
      <c r="Y6" t="s">
        <v>193</v>
      </c>
      <c r="Z6" t="s">
        <v>193</v>
      </c>
      <c r="AA6" t="s">
        <v>193</v>
      </c>
      <c r="AB6" t="s">
        <v>193</v>
      </c>
      <c r="AC6" t="s">
        <v>193</v>
      </c>
      <c r="AD6" t="s">
        <v>193</v>
      </c>
      <c r="AE6" t="s">
        <v>193</v>
      </c>
      <c r="AF6" t="s">
        <v>193</v>
      </c>
      <c r="AG6" t="s">
        <v>193</v>
      </c>
      <c r="AH6" t="s">
        <v>193</v>
      </c>
      <c r="AI6" t="s">
        <v>193</v>
      </c>
      <c r="AJ6" t="s">
        <v>193</v>
      </c>
      <c r="AK6" t="s">
        <v>193</v>
      </c>
      <c r="AL6" t="s">
        <v>193</v>
      </c>
      <c r="AM6" t="s">
        <v>193</v>
      </c>
      <c r="AN6" t="s">
        <v>193</v>
      </c>
      <c r="AO6" t="s">
        <v>193</v>
      </c>
      <c r="AP6" t="s">
        <v>193</v>
      </c>
      <c r="AQ6" t="s">
        <v>193</v>
      </c>
      <c r="AR6" t="s">
        <v>193</v>
      </c>
      <c r="AS6" t="s">
        <v>193</v>
      </c>
      <c r="AT6" t="s">
        <v>193</v>
      </c>
      <c r="AU6" t="s">
        <v>193</v>
      </c>
      <c r="AV6" t="s">
        <v>193</v>
      </c>
      <c r="AW6" t="s">
        <v>193</v>
      </c>
      <c r="AX6" t="s">
        <v>193</v>
      </c>
      <c r="AY6" t="s">
        <v>193</v>
      </c>
      <c r="AZ6" s="141" t="s">
        <v>193</v>
      </c>
      <c r="BA6" s="139" t="s">
        <v>193</v>
      </c>
      <c r="BB6" s="139" t="s">
        <v>193</v>
      </c>
      <c r="BC6" s="139" t="s">
        <v>193</v>
      </c>
      <c r="BD6" s="139" t="s">
        <v>193</v>
      </c>
      <c r="BE6" s="139" t="s">
        <v>193</v>
      </c>
      <c r="BF6" s="139" t="s">
        <v>193</v>
      </c>
      <c r="BG6" s="139" t="s">
        <v>193</v>
      </c>
      <c r="BH6" s="139" t="s">
        <v>193</v>
      </c>
      <c r="BI6" s="139" t="s">
        <v>193</v>
      </c>
      <c r="BJ6" s="139" t="s">
        <v>193</v>
      </c>
      <c r="BK6" s="139" t="s">
        <v>193</v>
      </c>
      <c r="BL6" s="139" t="s">
        <v>193</v>
      </c>
      <c r="BM6" s="139" t="s">
        <v>193</v>
      </c>
      <c r="BN6" s="139" t="s">
        <v>193</v>
      </c>
      <c r="BO6" s="139" t="s">
        <v>193</v>
      </c>
      <c r="BP6" s="139" t="s">
        <v>193</v>
      </c>
      <c r="BQ6" s="139" t="s">
        <v>193</v>
      </c>
      <c r="BR6" s="139" t="s">
        <v>193</v>
      </c>
      <c r="BS6" s="139" t="s">
        <v>193</v>
      </c>
      <c r="BT6" s="139" t="s">
        <v>193</v>
      </c>
      <c r="BU6" s="139" t="s">
        <v>193</v>
      </c>
      <c r="BV6" s="139" t="s">
        <v>193</v>
      </c>
      <c r="BW6" s="139" t="s">
        <v>193</v>
      </c>
      <c r="BX6" s="139" t="s">
        <v>193</v>
      </c>
      <c r="BY6" s="139" t="s">
        <v>193</v>
      </c>
      <c r="BZ6" s="139" t="s">
        <v>193</v>
      </c>
      <c r="CA6" s="139" t="s">
        <v>193</v>
      </c>
      <c r="CB6" s="139" t="s">
        <v>193</v>
      </c>
      <c r="CC6" s="139" t="s">
        <v>193</v>
      </c>
      <c r="CD6" s="139" t="s">
        <v>193</v>
      </c>
      <c r="CE6" s="139" t="s">
        <v>193</v>
      </c>
      <c r="CF6" s="139" t="s">
        <v>193</v>
      </c>
      <c r="CG6" s="139" t="s">
        <v>193</v>
      </c>
      <c r="CH6" s="139" t="s">
        <v>193</v>
      </c>
      <c r="CI6" s="139" t="s">
        <v>193</v>
      </c>
      <c r="CJ6" s="139" t="s">
        <v>193</v>
      </c>
      <c r="CK6" s="139" t="s">
        <v>193</v>
      </c>
      <c r="CL6" s="139" t="s">
        <v>193</v>
      </c>
      <c r="CM6" s="139" t="s">
        <v>193</v>
      </c>
      <c r="CN6" s="139" t="s">
        <v>193</v>
      </c>
      <c r="CO6" s="139" t="s">
        <v>193</v>
      </c>
      <c r="CP6" s="139" t="s">
        <v>193</v>
      </c>
      <c r="CQ6" s="139" t="s">
        <v>193</v>
      </c>
      <c r="CR6" s="139" t="s">
        <v>193</v>
      </c>
      <c r="CS6" s="139" t="s">
        <v>193</v>
      </c>
      <c r="CT6" s="139" t="s">
        <v>193</v>
      </c>
      <c r="CU6" s="139" t="s">
        <v>193</v>
      </c>
      <c r="CV6" s="139" t="s">
        <v>193</v>
      </c>
      <c r="CW6" s="139" t="s">
        <v>193</v>
      </c>
      <c r="CX6" s="139" t="s">
        <v>193</v>
      </c>
      <c r="CY6" s="139" t="s">
        <v>193</v>
      </c>
      <c r="CZ6" s="139" t="s">
        <v>193</v>
      </c>
      <c r="DA6" s="139" t="s">
        <v>193</v>
      </c>
      <c r="DB6" s="139" t="s">
        <v>193</v>
      </c>
      <c r="DC6" s="139" t="s">
        <v>193</v>
      </c>
      <c r="DD6" s="139" t="s">
        <v>193</v>
      </c>
      <c r="DE6" s="139" t="s">
        <v>193</v>
      </c>
      <c r="DF6" s="139" t="s">
        <v>193</v>
      </c>
      <c r="DG6" s="139" t="s">
        <v>193</v>
      </c>
      <c r="DH6" s="139" t="s">
        <v>193</v>
      </c>
      <c r="DI6" s="139" t="s">
        <v>193</v>
      </c>
      <c r="DJ6" s="139" t="s">
        <v>193</v>
      </c>
      <c r="DK6" s="139" t="s">
        <v>193</v>
      </c>
      <c r="DL6" s="139" t="s">
        <v>193</v>
      </c>
      <c r="DM6" s="139" t="s">
        <v>193</v>
      </c>
      <c r="DN6" s="139" t="s">
        <v>193</v>
      </c>
      <c r="DO6" s="139" t="s">
        <v>193</v>
      </c>
      <c r="DP6" s="139" t="s">
        <v>193</v>
      </c>
      <c r="DQ6" s="139" t="s">
        <v>193</v>
      </c>
      <c r="DR6" s="139" t="s">
        <v>193</v>
      </c>
      <c r="DS6" s="139" t="s">
        <v>193</v>
      </c>
      <c r="DT6" s="139" t="s">
        <v>193</v>
      </c>
      <c r="DU6" s="139" t="s">
        <v>193</v>
      </c>
      <c r="DV6" s="139" t="s">
        <v>193</v>
      </c>
      <c r="DW6" s="139" t="s">
        <v>193</v>
      </c>
      <c r="DX6" s="139" t="s">
        <v>193</v>
      </c>
      <c r="DY6" s="139" t="s">
        <v>193</v>
      </c>
      <c r="DZ6" s="139" t="s">
        <v>193</v>
      </c>
      <c r="EA6" s="139" t="s">
        <v>193</v>
      </c>
      <c r="EB6" s="139" t="s">
        <v>193</v>
      </c>
      <c r="EC6" s="139" t="s">
        <v>193</v>
      </c>
      <c r="ED6" s="139" t="s">
        <v>193</v>
      </c>
      <c r="EE6" s="139" t="s">
        <v>193</v>
      </c>
      <c r="EF6" s="139" t="s">
        <v>193</v>
      </c>
      <c r="EG6" s="139" t="s">
        <v>193</v>
      </c>
      <c r="EH6" s="139" t="s">
        <v>193</v>
      </c>
      <c r="EI6" s="139" t="s">
        <v>193</v>
      </c>
      <c r="EJ6" s="139" t="s">
        <v>193</v>
      </c>
      <c r="EK6" s="139" t="s">
        <v>193</v>
      </c>
      <c r="EL6" s="139" t="s">
        <v>193</v>
      </c>
      <c r="EM6" s="139" t="s">
        <v>193</v>
      </c>
      <c r="EN6" s="139" t="s">
        <v>193</v>
      </c>
      <c r="EO6" s="139" t="s">
        <v>193</v>
      </c>
      <c r="EP6" s="139" t="s">
        <v>193</v>
      </c>
      <c r="EQ6" s="139" t="s">
        <v>193</v>
      </c>
      <c r="ER6" s="139" t="s">
        <v>193</v>
      </c>
      <c r="ES6" s="139" t="s">
        <v>193</v>
      </c>
      <c r="ET6" s="139" t="s">
        <v>193</v>
      </c>
      <c r="EU6" s="139" t="s">
        <v>193</v>
      </c>
      <c r="EV6" s="139" t="s">
        <v>193</v>
      </c>
      <c r="EW6" s="139" t="s">
        <v>193</v>
      </c>
      <c r="EX6" s="139" t="s">
        <v>193</v>
      </c>
      <c r="EY6" s="139" t="s">
        <v>193</v>
      </c>
      <c r="EZ6" s="139" t="s">
        <v>193</v>
      </c>
      <c r="FA6" s="139" t="s">
        <v>193</v>
      </c>
      <c r="FB6" s="139" t="s">
        <v>193</v>
      </c>
      <c r="FC6" s="139" t="s">
        <v>193</v>
      </c>
      <c r="FD6" s="139" t="s">
        <v>193</v>
      </c>
      <c r="FE6" s="139" t="s">
        <v>193</v>
      </c>
      <c r="FF6" s="139" t="s">
        <v>193</v>
      </c>
      <c r="FG6" s="139" t="s">
        <v>193</v>
      </c>
      <c r="FH6" s="139" t="s">
        <v>193</v>
      </c>
      <c r="FI6" s="139" t="s">
        <v>193</v>
      </c>
      <c r="FJ6" s="139" t="s">
        <v>193</v>
      </c>
      <c r="FK6" s="139" t="s">
        <v>193</v>
      </c>
      <c r="FL6" s="139" t="s">
        <v>193</v>
      </c>
      <c r="FM6" s="139" t="s">
        <v>193</v>
      </c>
      <c r="FN6" s="139" t="s">
        <v>193</v>
      </c>
      <c r="FO6" s="139" t="s">
        <v>193</v>
      </c>
      <c r="FP6" s="139" t="s">
        <v>193</v>
      </c>
      <c r="FQ6" s="139" t="s">
        <v>193</v>
      </c>
      <c r="FR6" s="139" t="s">
        <v>193</v>
      </c>
      <c r="FS6" s="139" t="s">
        <v>193</v>
      </c>
      <c r="FT6" s="139" t="s">
        <v>193</v>
      </c>
      <c r="FU6" s="139" t="s">
        <v>193</v>
      </c>
      <c r="FV6" s="139" t="s">
        <v>193</v>
      </c>
      <c r="FW6" s="139" t="s">
        <v>193</v>
      </c>
      <c r="FX6" s="139" t="s">
        <v>193</v>
      </c>
      <c r="FY6" s="139" t="s">
        <v>193</v>
      </c>
      <c r="FZ6" s="139" t="s">
        <v>193</v>
      </c>
      <c r="GA6" s="139" t="s">
        <v>193</v>
      </c>
      <c r="GB6" s="139" t="s">
        <v>193</v>
      </c>
      <c r="GC6" s="139" t="s">
        <v>193</v>
      </c>
      <c r="GD6" s="139" t="s">
        <v>193</v>
      </c>
      <c r="GE6" s="139" t="s">
        <v>193</v>
      </c>
      <c r="GF6" s="139" t="s">
        <v>193</v>
      </c>
      <c r="GG6" s="139" t="s">
        <v>193</v>
      </c>
      <c r="GH6" s="139" t="s">
        <v>193</v>
      </c>
      <c r="GI6" s="139" t="s">
        <v>193</v>
      </c>
      <c r="GJ6" s="139" t="s">
        <v>193</v>
      </c>
      <c r="GK6" s="139" t="s">
        <v>193</v>
      </c>
      <c r="GL6" s="139" t="s">
        <v>193</v>
      </c>
      <c r="GM6" s="139" t="s">
        <v>193</v>
      </c>
      <c r="GN6" s="139" t="s">
        <v>193</v>
      </c>
      <c r="GO6" s="139" t="s">
        <v>193</v>
      </c>
      <c r="GP6" s="139" t="s">
        <v>193</v>
      </c>
      <c r="GQ6" s="139" t="s">
        <v>193</v>
      </c>
      <c r="GR6" s="139" t="s">
        <v>193</v>
      </c>
      <c r="GS6" s="139" t="s">
        <v>193</v>
      </c>
      <c r="GT6" s="139" t="s">
        <v>193</v>
      </c>
      <c r="GU6" s="139" t="s">
        <v>193</v>
      </c>
      <c r="GV6" s="139" t="s">
        <v>193</v>
      </c>
      <c r="GW6" s="139" t="s">
        <v>193</v>
      </c>
      <c r="GX6" s="139" t="s">
        <v>193</v>
      </c>
      <c r="GY6" s="139" t="s">
        <v>193</v>
      </c>
      <c r="GZ6" s="139" t="s">
        <v>193</v>
      </c>
      <c r="HA6" s="139" t="s">
        <v>193</v>
      </c>
      <c r="HB6" s="139" t="s">
        <v>193</v>
      </c>
      <c r="HC6" s="139" t="s">
        <v>193</v>
      </c>
      <c r="HD6" s="139" t="s">
        <v>193</v>
      </c>
      <c r="HE6" s="139" t="s">
        <v>193</v>
      </c>
      <c r="HF6" s="139" t="s">
        <v>193</v>
      </c>
      <c r="HG6" s="139" t="s">
        <v>193</v>
      </c>
      <c r="HH6" s="139" t="s">
        <v>193</v>
      </c>
      <c r="HI6" s="139" t="s">
        <v>193</v>
      </c>
      <c r="HJ6" s="139" t="s">
        <v>193</v>
      </c>
      <c r="HK6" s="139" t="s">
        <v>193</v>
      </c>
      <c r="HL6" s="139" t="s">
        <v>193</v>
      </c>
      <c r="HM6" s="139" t="s">
        <v>193</v>
      </c>
      <c r="HN6" s="139" t="s">
        <v>193</v>
      </c>
      <c r="HO6" s="139" t="s">
        <v>193</v>
      </c>
      <c r="HP6" s="139" t="s">
        <v>193</v>
      </c>
      <c r="HQ6" s="139" t="s">
        <v>193</v>
      </c>
      <c r="HR6" s="139" t="s">
        <v>193</v>
      </c>
      <c r="HS6" s="139" t="s">
        <v>193</v>
      </c>
      <c r="HT6" s="139" t="s">
        <v>193</v>
      </c>
      <c r="HU6" s="139" t="s">
        <v>193</v>
      </c>
      <c r="HV6" s="139" t="s">
        <v>193</v>
      </c>
      <c r="HW6" s="139" t="s">
        <v>193</v>
      </c>
      <c r="HX6" s="139" t="s">
        <v>193</v>
      </c>
      <c r="HY6" s="139" t="s">
        <v>193</v>
      </c>
      <c r="HZ6" s="139" t="s">
        <v>193</v>
      </c>
      <c r="IA6" s="139" t="s">
        <v>193</v>
      </c>
      <c r="IB6" s="139" t="s">
        <v>193</v>
      </c>
      <c r="IC6" s="139" t="s">
        <v>193</v>
      </c>
      <c r="ID6" s="139" t="s">
        <v>193</v>
      </c>
      <c r="IE6" s="139" t="s">
        <v>193</v>
      </c>
      <c r="IF6" s="139" t="s">
        <v>193</v>
      </c>
      <c r="IG6" s="139" t="s">
        <v>193</v>
      </c>
      <c r="IH6" s="139" t="s">
        <v>193</v>
      </c>
      <c r="II6" s="139" t="s">
        <v>193</v>
      </c>
      <c r="IJ6" s="139" t="s">
        <v>193</v>
      </c>
      <c r="IK6" s="139" t="s">
        <v>193</v>
      </c>
      <c r="IL6" s="139" t="s">
        <v>193</v>
      </c>
      <c r="IM6" s="139" t="s">
        <v>193</v>
      </c>
      <c r="IN6" s="139" t="s">
        <v>193</v>
      </c>
      <c r="IO6" s="139" t="s">
        <v>193</v>
      </c>
      <c r="IP6" s="139" t="s">
        <v>193</v>
      </c>
      <c r="IQ6" s="139" t="s">
        <v>193</v>
      </c>
      <c r="IR6" s="139" t="s">
        <v>193</v>
      </c>
      <c r="IS6" s="139" t="s">
        <v>193</v>
      </c>
      <c r="IT6" s="139" t="s">
        <v>193</v>
      </c>
      <c r="IU6" s="139" t="s">
        <v>193</v>
      </c>
      <c r="IV6" s="139" t="s">
        <v>193</v>
      </c>
      <c r="IW6" s="139" t="s">
        <v>193</v>
      </c>
      <c r="IX6" s="139" t="s">
        <v>193</v>
      </c>
      <c r="IY6" s="139" t="s">
        <v>193</v>
      </c>
      <c r="IZ6" s="139" t="s">
        <v>193</v>
      </c>
      <c r="JA6" s="139" t="s">
        <v>193</v>
      </c>
      <c r="JB6" s="139" t="s">
        <v>193</v>
      </c>
      <c r="JC6" s="139" t="s">
        <v>193</v>
      </c>
      <c r="JD6" s="139" t="s">
        <v>193</v>
      </c>
      <c r="JE6" s="139" t="s">
        <v>193</v>
      </c>
      <c r="JF6" s="139" t="s">
        <v>193</v>
      </c>
      <c r="JG6" s="139" t="s">
        <v>193</v>
      </c>
      <c r="JH6" s="139" t="s">
        <v>193</v>
      </c>
      <c r="JI6" s="139" t="s">
        <v>193</v>
      </c>
      <c r="JJ6" s="139" t="s">
        <v>193</v>
      </c>
      <c r="JK6" s="139" t="s">
        <v>193</v>
      </c>
      <c r="JL6" s="139" t="s">
        <v>193</v>
      </c>
      <c r="JM6" s="139" t="s">
        <v>193</v>
      </c>
      <c r="JN6" s="139" t="s">
        <v>193</v>
      </c>
      <c r="JO6" s="139" t="s">
        <v>193</v>
      </c>
      <c r="JP6" s="139" t="s">
        <v>193</v>
      </c>
      <c r="JQ6" s="139" t="s">
        <v>109</v>
      </c>
      <c r="JR6" s="139" t="s">
        <v>505</v>
      </c>
      <c r="JS6" s="139" t="s">
        <v>3318</v>
      </c>
      <c r="JT6" s="139" t="s">
        <v>193</v>
      </c>
      <c r="JU6" s="139" t="s">
        <v>506</v>
      </c>
      <c r="JV6" s="139" t="s">
        <v>3319</v>
      </c>
      <c r="JW6" s="139" t="s">
        <v>3318</v>
      </c>
      <c r="JX6" s="139" t="s">
        <v>800</v>
      </c>
      <c r="JY6" s="139" t="s">
        <v>193</v>
      </c>
      <c r="JZ6" s="139" t="s">
        <v>3320</v>
      </c>
      <c r="KA6" s="139" t="s">
        <v>797</v>
      </c>
      <c r="KB6" s="139" t="s">
        <v>798</v>
      </c>
      <c r="KC6" s="139" t="s">
        <v>799</v>
      </c>
      <c r="KD6" s="139" t="s">
        <v>193</v>
      </c>
      <c r="KE6" s="139" t="s">
        <v>193</v>
      </c>
      <c r="KF6" s="139" t="s">
        <v>193</v>
      </c>
      <c r="KG6" s="139" t="s">
        <v>193</v>
      </c>
      <c r="KH6" s="139" t="s">
        <v>193</v>
      </c>
      <c r="KI6" s="139">
        <v>50</v>
      </c>
      <c r="KJ6" s="139">
        <v>10</v>
      </c>
      <c r="KK6" s="139" t="s">
        <v>193</v>
      </c>
      <c r="KL6" s="139" t="s">
        <v>156</v>
      </c>
      <c r="KM6" s="139">
        <v>10</v>
      </c>
      <c r="KN6" s="139" t="s">
        <v>109</v>
      </c>
      <c r="KO6" s="139" t="s">
        <v>193</v>
      </c>
      <c r="KP6" s="139" t="s">
        <v>109</v>
      </c>
      <c r="KQ6" s="139" t="s">
        <v>125</v>
      </c>
      <c r="KR6" s="139">
        <v>0</v>
      </c>
      <c r="KS6" s="139">
        <v>0</v>
      </c>
      <c r="KT6" s="139">
        <v>0</v>
      </c>
      <c r="KU6" s="139">
        <v>0</v>
      </c>
      <c r="KV6" s="139">
        <v>0</v>
      </c>
      <c r="KW6" s="139">
        <v>0</v>
      </c>
      <c r="KX6" s="139">
        <v>0</v>
      </c>
      <c r="KY6" s="139">
        <v>0</v>
      </c>
      <c r="KZ6" s="139">
        <v>0</v>
      </c>
      <c r="LA6" s="139">
        <v>1</v>
      </c>
      <c r="LB6" s="139">
        <v>0</v>
      </c>
      <c r="LC6" s="139" t="s">
        <v>3329</v>
      </c>
      <c r="LD6" s="139" t="s">
        <v>109</v>
      </c>
      <c r="LE6" s="139" t="s">
        <v>3330</v>
      </c>
      <c r="LF6" s="139">
        <v>0</v>
      </c>
      <c r="LG6" s="139">
        <v>1</v>
      </c>
      <c r="LH6" s="139">
        <v>0</v>
      </c>
      <c r="LI6" s="139" t="s">
        <v>193</v>
      </c>
      <c r="LJ6" s="139" t="s">
        <v>3331</v>
      </c>
      <c r="LK6" s="139">
        <v>0</v>
      </c>
      <c r="LL6" s="139">
        <v>0</v>
      </c>
      <c r="LM6" s="139">
        <v>1</v>
      </c>
      <c r="LN6" s="139">
        <v>0</v>
      </c>
      <c r="LO6" s="139">
        <v>0</v>
      </c>
      <c r="LP6" s="139">
        <v>0</v>
      </c>
      <c r="LQ6" s="139" t="s">
        <v>193</v>
      </c>
    </row>
    <row r="7" spans="1:329" ht="14.4" customHeight="1" x14ac:dyDescent="0.35">
      <c r="A7" s="139" t="s">
        <v>3332</v>
      </c>
      <c r="B7" s="139" t="s">
        <v>3322</v>
      </c>
      <c r="C7" s="139" t="s">
        <v>179</v>
      </c>
      <c r="D7" s="139" t="s">
        <v>179</v>
      </c>
      <c r="E7" s="139" t="s">
        <v>181</v>
      </c>
      <c r="F7" s="139" t="s">
        <v>182</v>
      </c>
      <c r="G7" s="139" t="s">
        <v>183</v>
      </c>
      <c r="H7" s="139" t="s">
        <v>183</v>
      </c>
      <c r="I7" s="139" t="s">
        <v>708</v>
      </c>
      <c r="J7" s="139" t="s">
        <v>709</v>
      </c>
      <c r="K7" s="139" t="s">
        <v>536</v>
      </c>
      <c r="L7" s="139" t="s">
        <v>3317</v>
      </c>
      <c r="M7" t="s">
        <v>494</v>
      </c>
      <c r="N7" t="s">
        <v>193</v>
      </c>
      <c r="O7" t="s">
        <v>193</v>
      </c>
      <c r="P7" t="s">
        <v>193</v>
      </c>
      <c r="Q7" t="s">
        <v>193</v>
      </c>
      <c r="R7" t="s">
        <v>193</v>
      </c>
      <c r="S7" t="s">
        <v>193</v>
      </c>
      <c r="T7" t="s">
        <v>193</v>
      </c>
      <c r="U7" t="s">
        <v>193</v>
      </c>
      <c r="V7" t="s">
        <v>193</v>
      </c>
      <c r="W7" t="s">
        <v>193</v>
      </c>
      <c r="X7" t="s">
        <v>193</v>
      </c>
      <c r="Y7" t="s">
        <v>193</v>
      </c>
      <c r="Z7" t="s">
        <v>193</v>
      </c>
      <c r="AA7" t="s">
        <v>193</v>
      </c>
      <c r="AB7" t="s">
        <v>193</v>
      </c>
      <c r="AC7" t="s">
        <v>193</v>
      </c>
      <c r="AD7" t="s">
        <v>193</v>
      </c>
      <c r="AE7" t="s">
        <v>193</v>
      </c>
      <c r="AF7" t="s">
        <v>193</v>
      </c>
      <c r="AG7" t="s">
        <v>193</v>
      </c>
      <c r="AH7" t="s">
        <v>193</v>
      </c>
      <c r="AI7" t="s">
        <v>193</v>
      </c>
      <c r="AJ7" t="s">
        <v>193</v>
      </c>
      <c r="AK7" t="s">
        <v>193</v>
      </c>
      <c r="AL7" t="s">
        <v>193</v>
      </c>
      <c r="AM7" t="s">
        <v>193</v>
      </c>
      <c r="AN7" t="s">
        <v>193</v>
      </c>
      <c r="AO7" t="s">
        <v>193</v>
      </c>
      <c r="AP7" t="s">
        <v>193</v>
      </c>
      <c r="AQ7" t="s">
        <v>193</v>
      </c>
      <c r="AR7" t="s">
        <v>193</v>
      </c>
      <c r="AS7" t="s">
        <v>193</v>
      </c>
      <c r="AT7" t="s">
        <v>193</v>
      </c>
      <c r="AU7" t="s">
        <v>193</v>
      </c>
      <c r="AV7" t="s">
        <v>193</v>
      </c>
      <c r="AW7" t="s">
        <v>193</v>
      </c>
      <c r="AX7" t="s">
        <v>193</v>
      </c>
      <c r="AY7" t="s">
        <v>193</v>
      </c>
      <c r="AZ7" s="141" t="s">
        <v>193</v>
      </c>
      <c r="BA7" s="139" t="s">
        <v>193</v>
      </c>
      <c r="BB7" s="139" t="s">
        <v>193</v>
      </c>
      <c r="BC7" s="139" t="s">
        <v>193</v>
      </c>
      <c r="BD7" s="139" t="s">
        <v>193</v>
      </c>
      <c r="BE7" s="139" t="s">
        <v>193</v>
      </c>
      <c r="BF7" s="139" t="s">
        <v>193</v>
      </c>
      <c r="BG7" s="139" t="s">
        <v>193</v>
      </c>
      <c r="BH7" s="139" t="s">
        <v>193</v>
      </c>
      <c r="BI7" s="139" t="s">
        <v>193</v>
      </c>
      <c r="BJ7" s="139" t="s">
        <v>193</v>
      </c>
      <c r="BK7" s="139" t="s">
        <v>193</v>
      </c>
      <c r="BL7" s="139" t="s">
        <v>193</v>
      </c>
      <c r="BM7" s="139" t="s">
        <v>193</v>
      </c>
      <c r="BN7" s="139" t="s">
        <v>193</v>
      </c>
      <c r="BO7" s="139" t="s">
        <v>193</v>
      </c>
      <c r="BP7" s="139" t="s">
        <v>193</v>
      </c>
      <c r="BQ7" s="139" t="s">
        <v>193</v>
      </c>
      <c r="BR7" s="139" t="s">
        <v>193</v>
      </c>
      <c r="BS7" s="139" t="s">
        <v>193</v>
      </c>
      <c r="BT7" s="139" t="s">
        <v>193</v>
      </c>
      <c r="BU7" s="139" t="s">
        <v>193</v>
      </c>
      <c r="BV7" s="139" t="s">
        <v>193</v>
      </c>
      <c r="BW7" s="139" t="s">
        <v>193</v>
      </c>
      <c r="BX7" s="139" t="s">
        <v>193</v>
      </c>
      <c r="BY7" s="139" t="s">
        <v>193</v>
      </c>
      <c r="BZ7" s="139" t="s">
        <v>193</v>
      </c>
      <c r="CA7" s="139" t="s">
        <v>193</v>
      </c>
      <c r="CB7" s="139" t="s">
        <v>193</v>
      </c>
      <c r="CC7" s="139" t="s">
        <v>193</v>
      </c>
      <c r="CD7" s="139" t="s">
        <v>193</v>
      </c>
      <c r="CE7" s="139" t="s">
        <v>193</v>
      </c>
      <c r="CF7" s="139" t="s">
        <v>193</v>
      </c>
      <c r="CG7" s="139" t="s">
        <v>193</v>
      </c>
      <c r="CH7" s="139" t="s">
        <v>193</v>
      </c>
      <c r="CI7" s="139" t="s">
        <v>193</v>
      </c>
      <c r="CJ7" s="139" t="s">
        <v>193</v>
      </c>
      <c r="CK7" s="139" t="s">
        <v>193</v>
      </c>
      <c r="CL7" s="139" t="s">
        <v>193</v>
      </c>
      <c r="CM7" s="139" t="s">
        <v>193</v>
      </c>
      <c r="CN7" s="139" t="s">
        <v>193</v>
      </c>
      <c r="CO7" s="139" t="s">
        <v>193</v>
      </c>
      <c r="CP7" s="139" t="s">
        <v>193</v>
      </c>
      <c r="CQ7" s="139" t="s">
        <v>193</v>
      </c>
      <c r="CR7" s="139" t="s">
        <v>193</v>
      </c>
      <c r="CS7" s="139" t="s">
        <v>193</v>
      </c>
      <c r="CT7" s="139" t="s">
        <v>193</v>
      </c>
      <c r="CU7" s="139" t="s">
        <v>193</v>
      </c>
      <c r="CV7" s="139" t="s">
        <v>193</v>
      </c>
      <c r="CW7" s="139" t="s">
        <v>193</v>
      </c>
      <c r="CX7" s="139" t="s">
        <v>193</v>
      </c>
      <c r="CY7" s="139" t="s">
        <v>193</v>
      </c>
      <c r="CZ7" s="139" t="s">
        <v>193</v>
      </c>
      <c r="DA7" s="139" t="s">
        <v>193</v>
      </c>
      <c r="DB7" s="139" t="s">
        <v>193</v>
      </c>
      <c r="DC7" s="139" t="s">
        <v>193</v>
      </c>
      <c r="DD7" s="139" t="s">
        <v>193</v>
      </c>
      <c r="DE7" s="139" t="s">
        <v>193</v>
      </c>
      <c r="DF7" s="139" t="s">
        <v>193</v>
      </c>
      <c r="DG7" s="139" t="s">
        <v>193</v>
      </c>
      <c r="DH7" s="139" t="s">
        <v>193</v>
      </c>
      <c r="DI7" s="139" t="s">
        <v>193</v>
      </c>
      <c r="DJ7" s="139" t="s">
        <v>193</v>
      </c>
      <c r="DK7" s="139" t="s">
        <v>193</v>
      </c>
      <c r="DL7" s="139" t="s">
        <v>193</v>
      </c>
      <c r="DM7" s="139" t="s">
        <v>193</v>
      </c>
      <c r="DN7" s="139" t="s">
        <v>193</v>
      </c>
      <c r="DO7" s="139" t="s">
        <v>193</v>
      </c>
      <c r="DP7" s="139" t="s">
        <v>193</v>
      </c>
      <c r="DQ7" s="139" t="s">
        <v>193</v>
      </c>
      <c r="DR7" s="139" t="s">
        <v>193</v>
      </c>
      <c r="DS7" s="139" t="s">
        <v>193</v>
      </c>
      <c r="DT7" s="139" t="s">
        <v>193</v>
      </c>
      <c r="DU7" s="139" t="s">
        <v>193</v>
      </c>
      <c r="DV7" s="139" t="s">
        <v>193</v>
      </c>
      <c r="DW7" s="139" t="s">
        <v>193</v>
      </c>
      <c r="DX7" s="139" t="s">
        <v>193</v>
      </c>
      <c r="DY7" s="139" t="s">
        <v>193</v>
      </c>
      <c r="DZ7" s="139" t="s">
        <v>193</v>
      </c>
      <c r="EA7" s="139" t="s">
        <v>193</v>
      </c>
      <c r="EB7" s="139" t="s">
        <v>193</v>
      </c>
      <c r="EC7" s="139" t="s">
        <v>193</v>
      </c>
      <c r="ED7" s="139" t="s">
        <v>193</v>
      </c>
      <c r="EE7" s="139" t="s">
        <v>193</v>
      </c>
      <c r="EF7" s="139" t="s">
        <v>193</v>
      </c>
      <c r="EG7" s="139" t="s">
        <v>193</v>
      </c>
      <c r="EH7" s="139" t="s">
        <v>193</v>
      </c>
      <c r="EI7" s="139" t="s">
        <v>193</v>
      </c>
      <c r="EJ7" s="139" t="s">
        <v>193</v>
      </c>
      <c r="EK7" s="139" t="s">
        <v>193</v>
      </c>
      <c r="EL7" s="139" t="s">
        <v>193</v>
      </c>
      <c r="EM7" s="139" t="s">
        <v>193</v>
      </c>
      <c r="EN7" s="139" t="s">
        <v>193</v>
      </c>
      <c r="EO7" s="139" t="s">
        <v>193</v>
      </c>
      <c r="EP7" s="139" t="s">
        <v>193</v>
      </c>
      <c r="EQ7" s="139" t="s">
        <v>193</v>
      </c>
      <c r="ER7" s="139" t="s">
        <v>193</v>
      </c>
      <c r="ES7" s="139" t="s">
        <v>193</v>
      </c>
      <c r="ET7" s="139" t="s">
        <v>193</v>
      </c>
      <c r="EU7" s="139" t="s">
        <v>193</v>
      </c>
      <c r="EV7" s="139" t="s">
        <v>193</v>
      </c>
      <c r="EW7" s="139" t="s">
        <v>193</v>
      </c>
      <c r="EX7" s="139" t="s">
        <v>193</v>
      </c>
      <c r="EY7" s="139" t="s">
        <v>193</v>
      </c>
      <c r="EZ7" s="139" t="s">
        <v>193</v>
      </c>
      <c r="FA7" s="139" t="s">
        <v>193</v>
      </c>
      <c r="FB7" s="139" t="s">
        <v>193</v>
      </c>
      <c r="FC7" s="139" t="s">
        <v>193</v>
      </c>
      <c r="FD7" s="139" t="s">
        <v>193</v>
      </c>
      <c r="FE7" s="139" t="s">
        <v>193</v>
      </c>
      <c r="FF7" s="139" t="s">
        <v>193</v>
      </c>
      <c r="FG7" s="139" t="s">
        <v>193</v>
      </c>
      <c r="FH7" s="139" t="s">
        <v>193</v>
      </c>
      <c r="FI7" s="139" t="s">
        <v>193</v>
      </c>
      <c r="FJ7" s="139" t="s">
        <v>193</v>
      </c>
      <c r="FK7" s="139" t="s">
        <v>193</v>
      </c>
      <c r="FL7" s="139" t="s">
        <v>193</v>
      </c>
      <c r="FM7" s="139" t="s">
        <v>193</v>
      </c>
      <c r="FN7" s="139" t="s">
        <v>193</v>
      </c>
      <c r="FO7" s="139" t="s">
        <v>193</v>
      </c>
      <c r="FP7" s="139" t="s">
        <v>193</v>
      </c>
      <c r="FQ7" s="139" t="s">
        <v>193</v>
      </c>
      <c r="FR7" s="139" t="s">
        <v>193</v>
      </c>
      <c r="FS7" s="139" t="s">
        <v>193</v>
      </c>
      <c r="FT7" s="139" t="s">
        <v>193</v>
      </c>
      <c r="FU7" s="139" t="s">
        <v>193</v>
      </c>
      <c r="FV7" s="139" t="s">
        <v>193</v>
      </c>
      <c r="FW7" s="139" t="s">
        <v>193</v>
      </c>
      <c r="FX7" s="139" t="s">
        <v>193</v>
      </c>
      <c r="FY7" s="139" t="s">
        <v>193</v>
      </c>
      <c r="FZ7" s="139" t="s">
        <v>193</v>
      </c>
      <c r="GA7" s="139" t="s">
        <v>193</v>
      </c>
      <c r="GB7" s="139" t="s">
        <v>193</v>
      </c>
      <c r="GC7" s="139" t="s">
        <v>193</v>
      </c>
      <c r="GD7" s="139" t="s">
        <v>193</v>
      </c>
      <c r="GE7" s="139" t="s">
        <v>193</v>
      </c>
      <c r="GF7" s="139" t="s">
        <v>193</v>
      </c>
      <c r="GG7" s="139" t="s">
        <v>193</v>
      </c>
      <c r="GH7" s="139" t="s">
        <v>193</v>
      </c>
      <c r="GI7" s="139" t="s">
        <v>193</v>
      </c>
      <c r="GJ7" s="139" t="s">
        <v>193</v>
      </c>
      <c r="GK7" s="139" t="s">
        <v>193</v>
      </c>
      <c r="GL7" s="139" t="s">
        <v>193</v>
      </c>
      <c r="GM7" s="139" t="s">
        <v>193</v>
      </c>
      <c r="GN7" s="139" t="s">
        <v>193</v>
      </c>
      <c r="GO7" s="139" t="s">
        <v>193</v>
      </c>
      <c r="GP7" s="139" t="s">
        <v>193</v>
      </c>
      <c r="GQ7" s="139" t="s">
        <v>193</v>
      </c>
      <c r="GR7" s="139" t="s">
        <v>193</v>
      </c>
      <c r="GS7" s="139" t="s">
        <v>193</v>
      </c>
      <c r="GT7" s="139" t="s">
        <v>193</v>
      </c>
      <c r="GU7" s="139" t="s">
        <v>193</v>
      </c>
      <c r="GV7" s="139" t="s">
        <v>193</v>
      </c>
      <c r="GW7" s="139" t="s">
        <v>193</v>
      </c>
      <c r="GX7" s="139" t="s">
        <v>193</v>
      </c>
      <c r="GY7" s="139" t="s">
        <v>193</v>
      </c>
      <c r="GZ7" s="139" t="s">
        <v>193</v>
      </c>
      <c r="HA7" s="139" t="s">
        <v>193</v>
      </c>
      <c r="HB7" s="139" t="s">
        <v>193</v>
      </c>
      <c r="HC7" s="139" t="s">
        <v>193</v>
      </c>
      <c r="HD7" s="139" t="s">
        <v>193</v>
      </c>
      <c r="HE7" s="139" t="s">
        <v>193</v>
      </c>
      <c r="HF7" s="139" t="s">
        <v>193</v>
      </c>
      <c r="HG7" s="139" t="s">
        <v>193</v>
      </c>
      <c r="HH7" s="139" t="s">
        <v>193</v>
      </c>
      <c r="HI7" s="139" t="s">
        <v>193</v>
      </c>
      <c r="HJ7" s="139" t="s">
        <v>193</v>
      </c>
      <c r="HK7" s="139" t="s">
        <v>193</v>
      </c>
      <c r="HL7" s="139" t="s">
        <v>193</v>
      </c>
      <c r="HM7" s="139" t="s">
        <v>193</v>
      </c>
      <c r="HN7" s="139" t="s">
        <v>193</v>
      </c>
      <c r="HO7" s="139" t="s">
        <v>193</v>
      </c>
      <c r="HP7" s="139" t="s">
        <v>193</v>
      </c>
      <c r="HQ7" s="139" t="s">
        <v>193</v>
      </c>
      <c r="HR7" s="139" t="s">
        <v>193</v>
      </c>
      <c r="HS7" s="139" t="s">
        <v>193</v>
      </c>
      <c r="HT7" s="139" t="s">
        <v>193</v>
      </c>
      <c r="HU7" s="139" t="s">
        <v>193</v>
      </c>
      <c r="HV7" s="139" t="s">
        <v>193</v>
      </c>
      <c r="HW7" s="139" t="s">
        <v>193</v>
      </c>
      <c r="HX7" s="139" t="s">
        <v>193</v>
      </c>
      <c r="HY7" s="139" t="s">
        <v>193</v>
      </c>
      <c r="HZ7" s="139" t="s">
        <v>193</v>
      </c>
      <c r="IA7" s="139" t="s">
        <v>193</v>
      </c>
      <c r="IB7" s="139" t="s">
        <v>193</v>
      </c>
      <c r="IC7" s="139" t="s">
        <v>193</v>
      </c>
      <c r="ID7" s="139" t="s">
        <v>193</v>
      </c>
      <c r="IE7" s="139" t="s">
        <v>193</v>
      </c>
      <c r="IF7" s="139" t="s">
        <v>193</v>
      </c>
      <c r="IG7" s="139" t="s">
        <v>193</v>
      </c>
      <c r="IH7" s="139" t="s">
        <v>193</v>
      </c>
      <c r="II7" s="139" t="s">
        <v>193</v>
      </c>
      <c r="IJ7" s="139" t="s">
        <v>193</v>
      </c>
      <c r="IK7" s="139" t="s">
        <v>193</v>
      </c>
      <c r="IL7" s="139" t="s">
        <v>193</v>
      </c>
      <c r="IM7" s="139" t="s">
        <v>193</v>
      </c>
      <c r="IN7" s="139" t="s">
        <v>193</v>
      </c>
      <c r="IO7" s="139" t="s">
        <v>193</v>
      </c>
      <c r="IP7" s="139" t="s">
        <v>193</v>
      </c>
      <c r="IQ7" s="139" t="s">
        <v>193</v>
      </c>
      <c r="IR7" s="139" t="s">
        <v>193</v>
      </c>
      <c r="IS7" s="139" t="s">
        <v>193</v>
      </c>
      <c r="IT7" s="139" t="s">
        <v>193</v>
      </c>
      <c r="IU7" s="139" t="s">
        <v>193</v>
      </c>
      <c r="IV7" s="139" t="s">
        <v>193</v>
      </c>
      <c r="IW7" s="139" t="s">
        <v>193</v>
      </c>
      <c r="IX7" s="139" t="s">
        <v>193</v>
      </c>
      <c r="IY7" s="139" t="s">
        <v>193</v>
      </c>
      <c r="IZ7" s="139" t="s">
        <v>193</v>
      </c>
      <c r="JA7" s="139" t="s">
        <v>193</v>
      </c>
      <c r="JB7" s="139" t="s">
        <v>193</v>
      </c>
      <c r="JC7" s="139" t="s">
        <v>193</v>
      </c>
      <c r="JD7" s="139" t="s">
        <v>193</v>
      </c>
      <c r="JE7" s="139" t="s">
        <v>193</v>
      </c>
      <c r="JF7" s="139" t="s">
        <v>193</v>
      </c>
      <c r="JG7" s="139" t="s">
        <v>193</v>
      </c>
      <c r="JH7" s="139" t="s">
        <v>193</v>
      </c>
      <c r="JI7" s="139" t="s">
        <v>193</v>
      </c>
      <c r="JJ7" s="139" t="s">
        <v>193</v>
      </c>
      <c r="JK7" s="139" t="s">
        <v>193</v>
      </c>
      <c r="JL7" s="139" t="s">
        <v>193</v>
      </c>
      <c r="JM7" s="139" t="s">
        <v>193</v>
      </c>
      <c r="JN7" s="139" t="s">
        <v>193</v>
      </c>
      <c r="JO7" s="139" t="s">
        <v>193</v>
      </c>
      <c r="JP7" s="139" t="s">
        <v>193</v>
      </c>
      <c r="JQ7" s="139" t="s">
        <v>109</v>
      </c>
      <c r="JR7" s="139" t="s">
        <v>505</v>
      </c>
      <c r="JS7" s="139" t="s">
        <v>3318</v>
      </c>
      <c r="JT7" s="139" t="s">
        <v>193</v>
      </c>
      <c r="JU7" s="139" t="s">
        <v>506</v>
      </c>
      <c r="JV7" s="139" t="s">
        <v>3319</v>
      </c>
      <c r="JW7" s="139" t="s">
        <v>3318</v>
      </c>
      <c r="JX7" s="139" t="s">
        <v>800</v>
      </c>
      <c r="JY7" s="139" t="s">
        <v>193</v>
      </c>
      <c r="JZ7" s="139" t="s">
        <v>3320</v>
      </c>
      <c r="KA7" s="139" t="s">
        <v>797</v>
      </c>
      <c r="KB7" s="139" t="s">
        <v>798</v>
      </c>
      <c r="KC7" s="139" t="s">
        <v>799</v>
      </c>
      <c r="KD7" s="139" t="s">
        <v>193</v>
      </c>
      <c r="KE7" s="139" t="s">
        <v>193</v>
      </c>
      <c r="KF7" s="139" t="s">
        <v>193</v>
      </c>
      <c r="KG7" s="139" t="s">
        <v>193</v>
      </c>
      <c r="KH7" s="139" t="s">
        <v>193</v>
      </c>
      <c r="KI7" s="139">
        <v>50</v>
      </c>
      <c r="KJ7" s="139">
        <v>10</v>
      </c>
      <c r="KK7" s="139" t="s">
        <v>193</v>
      </c>
      <c r="KL7" s="139" t="s">
        <v>156</v>
      </c>
      <c r="KM7" s="139">
        <v>10</v>
      </c>
      <c r="KN7" s="139" t="s">
        <v>109</v>
      </c>
      <c r="KO7" s="139" t="s">
        <v>193</v>
      </c>
      <c r="KP7" s="139" t="s">
        <v>114</v>
      </c>
      <c r="KQ7" s="139" t="s">
        <v>193</v>
      </c>
      <c r="KR7" s="139" t="s">
        <v>193</v>
      </c>
      <c r="KS7" s="139" t="s">
        <v>193</v>
      </c>
      <c r="KT7" s="139" t="s">
        <v>193</v>
      </c>
      <c r="KU7" s="139" t="s">
        <v>193</v>
      </c>
      <c r="KV7" s="139" t="s">
        <v>193</v>
      </c>
      <c r="KW7" s="139" t="s">
        <v>193</v>
      </c>
      <c r="KX7" s="139" t="s">
        <v>193</v>
      </c>
      <c r="KY7" s="139" t="s">
        <v>193</v>
      </c>
      <c r="KZ7" s="139" t="s">
        <v>193</v>
      </c>
      <c r="LA7" s="139" t="s">
        <v>193</v>
      </c>
      <c r="LB7" s="139" t="s">
        <v>193</v>
      </c>
      <c r="LC7" s="139" t="s">
        <v>193</v>
      </c>
      <c r="LD7" s="139" t="s">
        <v>114</v>
      </c>
      <c r="LE7" s="139" t="s">
        <v>193</v>
      </c>
      <c r="LF7" s="139" t="s">
        <v>193</v>
      </c>
      <c r="LG7" s="139" t="s">
        <v>193</v>
      </c>
      <c r="LH7" s="139" t="s">
        <v>193</v>
      </c>
      <c r="LI7" s="139" t="s">
        <v>193</v>
      </c>
      <c r="LJ7" s="139" t="s">
        <v>193</v>
      </c>
      <c r="LK7" s="139" t="s">
        <v>193</v>
      </c>
      <c r="LL7" s="139" t="s">
        <v>193</v>
      </c>
      <c r="LM7" s="139" t="s">
        <v>193</v>
      </c>
      <c r="LN7" s="139" t="s">
        <v>193</v>
      </c>
      <c r="LO7" s="139" t="s">
        <v>193</v>
      </c>
      <c r="LP7" s="139" t="s">
        <v>193</v>
      </c>
      <c r="LQ7" s="139" t="s">
        <v>193</v>
      </c>
    </row>
    <row r="8" spans="1:329" ht="14.4" customHeight="1" x14ac:dyDescent="0.35">
      <c r="A8" s="139" t="s">
        <v>3333</v>
      </c>
      <c r="B8" s="139" t="s">
        <v>3322</v>
      </c>
      <c r="C8" s="139" t="s">
        <v>179</v>
      </c>
      <c r="D8" s="139" t="s">
        <v>179</v>
      </c>
      <c r="E8" s="139" t="s">
        <v>181</v>
      </c>
      <c r="F8" s="139" t="s">
        <v>182</v>
      </c>
      <c r="G8" s="139" t="s">
        <v>183</v>
      </c>
      <c r="H8" s="139" t="s">
        <v>183</v>
      </c>
      <c r="I8" s="139" t="s">
        <v>708</v>
      </c>
      <c r="J8" s="139" t="s">
        <v>709</v>
      </c>
      <c r="K8" s="139" t="s">
        <v>536</v>
      </c>
      <c r="L8" s="139" t="s">
        <v>490</v>
      </c>
      <c r="M8" t="s">
        <v>491</v>
      </c>
      <c r="N8" t="s">
        <v>193</v>
      </c>
      <c r="O8" t="s">
        <v>193</v>
      </c>
      <c r="P8" t="s">
        <v>496</v>
      </c>
      <c r="Q8" t="s">
        <v>193</v>
      </c>
      <c r="R8" t="s">
        <v>3350</v>
      </c>
      <c r="S8">
        <v>0</v>
      </c>
      <c r="T8">
        <v>0</v>
      </c>
      <c r="U8">
        <v>0</v>
      </c>
      <c r="V8">
        <v>0</v>
      </c>
      <c r="W8">
        <v>0</v>
      </c>
      <c r="X8">
        <v>1</v>
      </c>
      <c r="Y8">
        <v>0</v>
      </c>
      <c r="Z8" t="s">
        <v>3871</v>
      </c>
      <c r="AA8" t="s">
        <v>3350</v>
      </c>
      <c r="AB8" t="s">
        <v>112</v>
      </c>
      <c r="AC8">
        <v>1</v>
      </c>
      <c r="AD8">
        <v>0</v>
      </c>
      <c r="AE8">
        <v>0</v>
      </c>
      <c r="AF8">
        <v>0</v>
      </c>
      <c r="AG8">
        <v>0</v>
      </c>
      <c r="AH8">
        <v>0</v>
      </c>
      <c r="AI8">
        <v>0</v>
      </c>
      <c r="AJ8">
        <v>0</v>
      </c>
      <c r="AK8">
        <v>0</v>
      </c>
      <c r="AL8">
        <v>0</v>
      </c>
      <c r="AM8" t="s">
        <v>193</v>
      </c>
      <c r="AN8" t="s">
        <v>113</v>
      </c>
      <c r="AO8" t="s">
        <v>501</v>
      </c>
      <c r="AP8" t="s">
        <v>193</v>
      </c>
      <c r="AQ8" t="s">
        <v>193</v>
      </c>
      <c r="AR8" t="s">
        <v>193</v>
      </c>
      <c r="AS8" t="s">
        <v>193</v>
      </c>
      <c r="AT8" t="s">
        <v>193</v>
      </c>
      <c r="AU8" t="s">
        <v>193</v>
      </c>
      <c r="AV8" t="s">
        <v>193</v>
      </c>
      <c r="AW8" t="s">
        <v>193</v>
      </c>
      <c r="AX8" t="s">
        <v>193</v>
      </c>
      <c r="AY8" t="s">
        <v>193</v>
      </c>
      <c r="AZ8" s="141" t="s">
        <v>193</v>
      </c>
      <c r="BA8" s="139" t="s">
        <v>193</v>
      </c>
      <c r="BB8" s="139" t="s">
        <v>193</v>
      </c>
      <c r="BC8" s="139" t="s">
        <v>193</v>
      </c>
      <c r="BD8" s="139" t="s">
        <v>193</v>
      </c>
      <c r="BE8" s="139" t="s">
        <v>193</v>
      </c>
      <c r="BF8" s="139" t="s">
        <v>193</v>
      </c>
      <c r="BG8" s="139" t="s">
        <v>193</v>
      </c>
      <c r="BH8" s="139" t="s">
        <v>193</v>
      </c>
      <c r="BI8" s="139" t="s">
        <v>193</v>
      </c>
      <c r="BJ8" s="139" t="s">
        <v>193</v>
      </c>
      <c r="BK8" s="139" t="s">
        <v>193</v>
      </c>
      <c r="BL8" s="139" t="s">
        <v>193</v>
      </c>
      <c r="BM8" s="139" t="s">
        <v>193</v>
      </c>
      <c r="BN8" s="139" t="s">
        <v>193</v>
      </c>
      <c r="BO8" s="139" t="s">
        <v>193</v>
      </c>
      <c r="BP8" s="139" t="s">
        <v>193</v>
      </c>
      <c r="BQ8" s="139" t="s">
        <v>193</v>
      </c>
      <c r="BR8" s="139" t="s">
        <v>193</v>
      </c>
      <c r="BS8" s="139" t="s">
        <v>193</v>
      </c>
      <c r="BT8" s="139" t="s">
        <v>193</v>
      </c>
      <c r="BU8" s="139" t="s">
        <v>193</v>
      </c>
      <c r="BV8" s="139" t="s">
        <v>193</v>
      </c>
      <c r="BW8" s="139" t="s">
        <v>193</v>
      </c>
      <c r="BX8" s="139" t="s">
        <v>193</v>
      </c>
      <c r="BY8" s="139" t="s">
        <v>193</v>
      </c>
      <c r="BZ8" s="139" t="s">
        <v>193</v>
      </c>
      <c r="CA8" s="139" t="s">
        <v>193</v>
      </c>
      <c r="CB8" s="139" t="s">
        <v>193</v>
      </c>
      <c r="CC8" s="139" t="s">
        <v>193</v>
      </c>
      <c r="CD8" s="139" t="s">
        <v>193</v>
      </c>
      <c r="CE8" s="139" t="s">
        <v>193</v>
      </c>
      <c r="CF8" s="139" t="s">
        <v>193</v>
      </c>
      <c r="CG8" s="139" t="s">
        <v>193</v>
      </c>
      <c r="CH8" s="139" t="s">
        <v>193</v>
      </c>
      <c r="CI8" s="139" t="s">
        <v>193</v>
      </c>
      <c r="CJ8" s="139" t="s">
        <v>193</v>
      </c>
      <c r="CK8" s="139" t="s">
        <v>193</v>
      </c>
      <c r="CL8" s="139" t="s">
        <v>193</v>
      </c>
      <c r="CM8" s="139" t="s">
        <v>193</v>
      </c>
      <c r="CN8" s="139" t="s">
        <v>193</v>
      </c>
      <c r="CO8" s="139" t="s">
        <v>193</v>
      </c>
      <c r="CP8" s="139" t="s">
        <v>193</v>
      </c>
      <c r="CQ8" s="139" t="s">
        <v>193</v>
      </c>
      <c r="CR8" s="139" t="s">
        <v>193</v>
      </c>
      <c r="CS8" s="139" t="s">
        <v>193</v>
      </c>
      <c r="CT8" s="139" t="s">
        <v>193</v>
      </c>
      <c r="CU8" s="139" t="s">
        <v>193</v>
      </c>
      <c r="CV8" s="139" t="s">
        <v>193</v>
      </c>
      <c r="CW8" s="139" t="s">
        <v>193</v>
      </c>
      <c r="CX8" s="139" t="s">
        <v>193</v>
      </c>
      <c r="CY8" s="139" t="s">
        <v>193</v>
      </c>
      <c r="CZ8" s="139" t="s">
        <v>193</v>
      </c>
      <c r="DA8" s="139" t="s">
        <v>193</v>
      </c>
      <c r="DB8" s="139" t="s">
        <v>193</v>
      </c>
      <c r="DC8" s="139" t="s">
        <v>193</v>
      </c>
      <c r="DD8" s="139" t="s">
        <v>193</v>
      </c>
      <c r="DE8" s="139" t="s">
        <v>193</v>
      </c>
      <c r="DF8" s="139" t="s">
        <v>193</v>
      </c>
      <c r="DG8" s="139" t="s">
        <v>193</v>
      </c>
      <c r="DH8" s="139" t="s">
        <v>193</v>
      </c>
      <c r="DI8" s="139" t="s">
        <v>193</v>
      </c>
      <c r="DJ8" s="139" t="s">
        <v>193</v>
      </c>
      <c r="DK8" s="139" t="s">
        <v>193</v>
      </c>
      <c r="DL8" s="139" t="s">
        <v>193</v>
      </c>
      <c r="DM8" s="139" t="s">
        <v>193</v>
      </c>
      <c r="DN8" s="139" t="s">
        <v>193</v>
      </c>
      <c r="DO8" s="139" t="s">
        <v>193</v>
      </c>
      <c r="DP8" s="139" t="s">
        <v>193</v>
      </c>
      <c r="DQ8" s="139" t="s">
        <v>193</v>
      </c>
      <c r="DR8" s="139" t="s">
        <v>193</v>
      </c>
      <c r="DS8" s="139" t="s">
        <v>193</v>
      </c>
      <c r="DT8" s="139" t="s">
        <v>193</v>
      </c>
      <c r="DU8" s="139" t="s">
        <v>193</v>
      </c>
      <c r="DV8" s="139" t="s">
        <v>193</v>
      </c>
      <c r="DW8" s="139" t="s">
        <v>193</v>
      </c>
      <c r="DX8" s="139" t="s">
        <v>193</v>
      </c>
      <c r="DY8" s="139" t="s">
        <v>193</v>
      </c>
      <c r="DZ8" s="139" t="s">
        <v>193</v>
      </c>
      <c r="EA8" s="139" t="s">
        <v>193</v>
      </c>
      <c r="EB8" s="139" t="s">
        <v>193</v>
      </c>
      <c r="EC8" s="139" t="s">
        <v>193</v>
      </c>
      <c r="ED8" s="139" t="s">
        <v>193</v>
      </c>
      <c r="EE8" s="139" t="s">
        <v>193</v>
      </c>
      <c r="EF8" s="139" t="s">
        <v>193</v>
      </c>
      <c r="EG8" s="139" t="s">
        <v>193</v>
      </c>
      <c r="EH8" s="139" t="s">
        <v>193</v>
      </c>
      <c r="EI8" s="139" t="s">
        <v>193</v>
      </c>
      <c r="EJ8" s="139" t="s">
        <v>193</v>
      </c>
      <c r="EK8" s="139" t="s">
        <v>193</v>
      </c>
      <c r="EL8" s="139" t="s">
        <v>193</v>
      </c>
      <c r="EM8" s="139" t="s">
        <v>193</v>
      </c>
      <c r="EN8" s="139" t="s">
        <v>193</v>
      </c>
      <c r="EO8" s="139" t="s">
        <v>193</v>
      </c>
      <c r="EP8" s="139" t="s">
        <v>193</v>
      </c>
      <c r="EQ8" s="139" t="s">
        <v>193</v>
      </c>
      <c r="ER8" s="139" t="s">
        <v>193</v>
      </c>
      <c r="ES8" s="139" t="s">
        <v>193</v>
      </c>
      <c r="ET8" s="139" t="s">
        <v>193</v>
      </c>
      <c r="EU8" s="139" t="s">
        <v>193</v>
      </c>
      <c r="EV8" s="139" t="s">
        <v>193</v>
      </c>
      <c r="EW8" s="139" t="s">
        <v>193</v>
      </c>
      <c r="EX8" s="139" t="s">
        <v>193</v>
      </c>
      <c r="EY8" s="139" t="s">
        <v>193</v>
      </c>
      <c r="EZ8" s="139" t="s">
        <v>193</v>
      </c>
      <c r="FA8" s="139" t="s">
        <v>193</v>
      </c>
      <c r="FB8" s="139" t="s">
        <v>193</v>
      </c>
      <c r="FC8" s="139" t="s">
        <v>193</v>
      </c>
      <c r="FD8" s="139" t="s">
        <v>193</v>
      </c>
      <c r="FE8" s="139" t="s">
        <v>193</v>
      </c>
      <c r="FF8" s="139" t="s">
        <v>193</v>
      </c>
      <c r="FG8" s="139" t="s">
        <v>193</v>
      </c>
      <c r="FH8" s="139" t="s">
        <v>193</v>
      </c>
      <c r="FI8" s="139" t="s">
        <v>193</v>
      </c>
      <c r="FJ8" s="139" t="s">
        <v>193</v>
      </c>
      <c r="FK8" s="139" t="s">
        <v>193</v>
      </c>
      <c r="FL8" s="139" t="s">
        <v>193</v>
      </c>
      <c r="FM8" s="139" t="s">
        <v>193</v>
      </c>
      <c r="FN8" s="139" t="s">
        <v>193</v>
      </c>
      <c r="FO8" s="139" t="s">
        <v>193</v>
      </c>
      <c r="FP8" s="139" t="s">
        <v>193</v>
      </c>
      <c r="FQ8" s="139" t="s">
        <v>193</v>
      </c>
      <c r="FR8" s="139" t="s">
        <v>193</v>
      </c>
      <c r="FS8" s="139" t="s">
        <v>193</v>
      </c>
      <c r="FT8" s="139" t="s">
        <v>193</v>
      </c>
      <c r="FU8" s="139" t="s">
        <v>193</v>
      </c>
      <c r="FV8" s="139" t="s">
        <v>193</v>
      </c>
      <c r="FW8" s="139" t="s">
        <v>193</v>
      </c>
      <c r="FX8" s="139" t="s">
        <v>193</v>
      </c>
      <c r="FY8" s="139" t="s">
        <v>193</v>
      </c>
      <c r="FZ8" s="139" t="s">
        <v>193</v>
      </c>
      <c r="GA8" s="139" t="s">
        <v>193</v>
      </c>
      <c r="GB8" s="139" t="s">
        <v>193</v>
      </c>
      <c r="GC8" s="139" t="s">
        <v>193</v>
      </c>
      <c r="GD8" s="139" t="s">
        <v>193</v>
      </c>
      <c r="GE8" s="139" t="s">
        <v>193</v>
      </c>
      <c r="GF8" s="139" t="s">
        <v>193</v>
      </c>
      <c r="GG8" s="139" t="s">
        <v>193</v>
      </c>
      <c r="GH8" s="139" t="s">
        <v>193</v>
      </c>
      <c r="GI8" s="139" t="s">
        <v>193</v>
      </c>
      <c r="GJ8" s="139" t="s">
        <v>193</v>
      </c>
      <c r="GK8" s="139" t="s">
        <v>193</v>
      </c>
      <c r="GL8" s="139" t="s">
        <v>193</v>
      </c>
      <c r="GM8" s="139" t="s">
        <v>193</v>
      </c>
      <c r="GN8" s="139" t="s">
        <v>193</v>
      </c>
      <c r="GO8" s="139" t="s">
        <v>193</v>
      </c>
      <c r="GP8" s="139" t="s">
        <v>193</v>
      </c>
      <c r="GQ8" s="139" t="s">
        <v>193</v>
      </c>
      <c r="GR8" s="139" t="s">
        <v>193</v>
      </c>
      <c r="GS8" s="139" t="s">
        <v>193</v>
      </c>
      <c r="GT8" s="139" t="s">
        <v>193</v>
      </c>
      <c r="GU8" s="139" t="s">
        <v>193</v>
      </c>
      <c r="GV8" s="139" t="s">
        <v>193</v>
      </c>
      <c r="GW8" s="139" t="s">
        <v>193</v>
      </c>
      <c r="GX8" s="139" t="s">
        <v>193</v>
      </c>
      <c r="GY8" s="139" t="s">
        <v>193</v>
      </c>
      <c r="GZ8" s="139" t="s">
        <v>193</v>
      </c>
      <c r="HA8" s="139" t="s">
        <v>193</v>
      </c>
      <c r="HB8" s="139" t="s">
        <v>193</v>
      </c>
      <c r="HC8" s="139" t="s">
        <v>193</v>
      </c>
      <c r="HD8" s="139" t="s">
        <v>193</v>
      </c>
      <c r="HE8" s="139" t="s">
        <v>193</v>
      </c>
      <c r="HF8" s="139" t="s">
        <v>193</v>
      </c>
      <c r="HG8" s="139" t="s">
        <v>193</v>
      </c>
      <c r="HH8" s="139" t="s">
        <v>193</v>
      </c>
      <c r="HI8" s="139" t="s">
        <v>193</v>
      </c>
      <c r="HJ8" s="139" t="s">
        <v>193</v>
      </c>
      <c r="HK8" s="139" t="s">
        <v>193</v>
      </c>
      <c r="HL8" s="139" t="s">
        <v>193</v>
      </c>
      <c r="HM8" s="139" t="s">
        <v>193</v>
      </c>
      <c r="HN8" s="139" t="s">
        <v>193</v>
      </c>
      <c r="HO8" s="139" t="s">
        <v>193</v>
      </c>
      <c r="HP8" s="139" t="s">
        <v>193</v>
      </c>
      <c r="HQ8" s="139" t="s">
        <v>193</v>
      </c>
      <c r="HR8" s="139" t="s">
        <v>193</v>
      </c>
      <c r="HS8" s="139" t="s">
        <v>193</v>
      </c>
      <c r="HT8" s="139" t="s">
        <v>193</v>
      </c>
      <c r="HU8" s="139" t="s">
        <v>193</v>
      </c>
      <c r="HV8" s="139" t="s">
        <v>193</v>
      </c>
      <c r="HW8" s="139" t="s">
        <v>193</v>
      </c>
      <c r="HX8" s="139" t="s">
        <v>193</v>
      </c>
      <c r="HY8" s="139" t="s">
        <v>193</v>
      </c>
      <c r="HZ8" s="139" t="s">
        <v>193</v>
      </c>
      <c r="IA8" s="139" t="s">
        <v>193</v>
      </c>
      <c r="IB8" s="139" t="s">
        <v>193</v>
      </c>
      <c r="IC8" s="139" t="s">
        <v>193</v>
      </c>
      <c r="ID8" s="139" t="s">
        <v>193</v>
      </c>
      <c r="IE8" s="139" t="s">
        <v>193</v>
      </c>
      <c r="IF8" s="139" t="s">
        <v>193</v>
      </c>
      <c r="IG8" s="139" t="s">
        <v>193</v>
      </c>
      <c r="IH8" s="139" t="s">
        <v>193</v>
      </c>
      <c r="II8" s="139" t="s">
        <v>193</v>
      </c>
      <c r="IJ8" s="139" t="s">
        <v>193</v>
      </c>
      <c r="IK8" s="139" t="s">
        <v>193</v>
      </c>
      <c r="IL8" s="139" t="s">
        <v>193</v>
      </c>
      <c r="IM8" s="139" t="s">
        <v>114</v>
      </c>
      <c r="IN8" s="139" t="s">
        <v>114</v>
      </c>
      <c r="IO8" s="139" t="s">
        <v>193</v>
      </c>
      <c r="IP8" s="139" t="s">
        <v>193</v>
      </c>
      <c r="IQ8" s="139" t="s">
        <v>193</v>
      </c>
      <c r="IR8" s="139" t="s">
        <v>193</v>
      </c>
      <c r="IS8" s="139" t="s">
        <v>193</v>
      </c>
      <c r="IT8" s="139" t="s">
        <v>193</v>
      </c>
      <c r="IU8" s="139" t="s">
        <v>193</v>
      </c>
      <c r="IV8" s="139" t="s">
        <v>193</v>
      </c>
      <c r="IW8" s="139" t="s">
        <v>3334</v>
      </c>
      <c r="IX8" s="139">
        <v>0</v>
      </c>
      <c r="IY8" s="139">
        <v>1</v>
      </c>
      <c r="IZ8" s="139">
        <v>0</v>
      </c>
      <c r="JA8" s="139">
        <v>1</v>
      </c>
      <c r="JB8" s="139">
        <v>0</v>
      </c>
      <c r="JC8" s="139">
        <v>0</v>
      </c>
      <c r="JD8" s="139">
        <v>0</v>
      </c>
      <c r="JE8" s="139">
        <v>0</v>
      </c>
      <c r="JF8" s="139" t="s">
        <v>193</v>
      </c>
      <c r="JG8" s="139" t="s">
        <v>114</v>
      </c>
      <c r="JH8" s="139" t="s">
        <v>193</v>
      </c>
      <c r="JI8" s="139" t="s">
        <v>193</v>
      </c>
      <c r="JJ8" s="139" t="s">
        <v>193</v>
      </c>
      <c r="JK8" s="139" t="s">
        <v>193</v>
      </c>
      <c r="JL8" s="139" t="s">
        <v>193</v>
      </c>
      <c r="JM8" s="139" t="s">
        <v>193</v>
      </c>
      <c r="JN8" s="139" t="s">
        <v>193</v>
      </c>
      <c r="JO8" s="139" t="s">
        <v>193</v>
      </c>
      <c r="JP8" s="139" t="s">
        <v>193</v>
      </c>
      <c r="JQ8" s="139" t="s">
        <v>193</v>
      </c>
      <c r="JR8" s="139" t="s">
        <v>193</v>
      </c>
      <c r="JS8" s="139" t="s">
        <v>193</v>
      </c>
      <c r="JT8" s="139" t="s">
        <v>193</v>
      </c>
      <c r="JU8" s="139" t="s">
        <v>193</v>
      </c>
      <c r="JV8" s="139" t="s">
        <v>193</v>
      </c>
      <c r="JW8" s="139" t="s">
        <v>193</v>
      </c>
      <c r="JX8" s="139" t="s">
        <v>193</v>
      </c>
      <c r="JY8" s="139" t="s">
        <v>193</v>
      </c>
      <c r="JZ8" s="139" t="s">
        <v>193</v>
      </c>
      <c r="KA8" s="139" t="s">
        <v>193</v>
      </c>
      <c r="KB8" s="139" t="s">
        <v>193</v>
      </c>
      <c r="KC8" s="139" t="s">
        <v>193</v>
      </c>
      <c r="KD8" s="139" t="s">
        <v>193</v>
      </c>
      <c r="KE8" s="139" t="s">
        <v>193</v>
      </c>
      <c r="KF8" s="139" t="s">
        <v>193</v>
      </c>
      <c r="KG8" s="139" t="s">
        <v>193</v>
      </c>
      <c r="KH8" s="139" t="s">
        <v>193</v>
      </c>
      <c r="KI8" s="139" t="s">
        <v>193</v>
      </c>
      <c r="KJ8" s="139" t="s">
        <v>193</v>
      </c>
      <c r="KK8" s="139" t="s">
        <v>193</v>
      </c>
      <c r="KL8" s="139" t="s">
        <v>193</v>
      </c>
      <c r="KM8" s="139" t="s">
        <v>193</v>
      </c>
      <c r="KN8" s="139" t="s">
        <v>193</v>
      </c>
      <c r="KO8" s="139" t="s">
        <v>193</v>
      </c>
      <c r="KP8" s="139" t="s">
        <v>193</v>
      </c>
      <c r="KQ8" s="139" t="s">
        <v>193</v>
      </c>
      <c r="KR8" s="139" t="s">
        <v>193</v>
      </c>
      <c r="KS8" s="139" t="s">
        <v>193</v>
      </c>
      <c r="KT8" s="139" t="s">
        <v>193</v>
      </c>
      <c r="KU8" s="139" t="s">
        <v>193</v>
      </c>
      <c r="KV8" s="139" t="s">
        <v>193</v>
      </c>
      <c r="KW8" s="139" t="s">
        <v>193</v>
      </c>
      <c r="KX8" s="139" t="s">
        <v>193</v>
      </c>
      <c r="KY8" s="139" t="s">
        <v>193</v>
      </c>
      <c r="KZ8" s="139" t="s">
        <v>193</v>
      </c>
      <c r="LA8" s="139" t="s">
        <v>193</v>
      </c>
      <c r="LB8" s="139" t="s">
        <v>193</v>
      </c>
      <c r="LC8" s="139" t="s">
        <v>193</v>
      </c>
      <c r="LD8" s="139" t="s">
        <v>193</v>
      </c>
      <c r="LE8" s="139" t="s">
        <v>193</v>
      </c>
      <c r="LF8" s="139" t="s">
        <v>193</v>
      </c>
      <c r="LG8" s="139" t="s">
        <v>193</v>
      </c>
      <c r="LH8" s="139" t="s">
        <v>193</v>
      </c>
      <c r="LI8" s="139" t="s">
        <v>193</v>
      </c>
      <c r="LJ8" s="139" t="s">
        <v>193</v>
      </c>
      <c r="LK8" s="139" t="s">
        <v>193</v>
      </c>
      <c r="LL8" s="139" t="s">
        <v>193</v>
      </c>
      <c r="LM8" s="139" t="s">
        <v>193</v>
      </c>
      <c r="LN8" s="139" t="s">
        <v>193</v>
      </c>
      <c r="LO8" s="139" t="s">
        <v>193</v>
      </c>
      <c r="LP8" s="139" t="s">
        <v>193</v>
      </c>
      <c r="LQ8" s="139" t="s">
        <v>193</v>
      </c>
    </row>
    <row r="9" spans="1:329" ht="14.4" customHeight="1" x14ac:dyDescent="0.35">
      <c r="A9" s="139" t="s">
        <v>3335</v>
      </c>
      <c r="B9" s="139" t="s">
        <v>3322</v>
      </c>
      <c r="C9" s="139" t="s">
        <v>179</v>
      </c>
      <c r="D9" s="139" t="s">
        <v>179</v>
      </c>
      <c r="E9" s="139" t="s">
        <v>181</v>
      </c>
      <c r="F9" s="139" t="s">
        <v>182</v>
      </c>
      <c r="G9" s="139" t="s">
        <v>183</v>
      </c>
      <c r="H9" s="139" t="s">
        <v>183</v>
      </c>
      <c r="I9" s="139" t="s">
        <v>708</v>
      </c>
      <c r="J9" s="139" t="s">
        <v>709</v>
      </c>
      <c r="K9" s="139" t="s">
        <v>536</v>
      </c>
      <c r="L9" s="139" t="s">
        <v>490</v>
      </c>
      <c r="M9" t="s">
        <v>491</v>
      </c>
      <c r="N9" t="s">
        <v>193</v>
      </c>
      <c r="O9" t="s">
        <v>193</v>
      </c>
      <c r="P9" t="s">
        <v>496</v>
      </c>
      <c r="Q9" t="s">
        <v>193</v>
      </c>
      <c r="R9" t="s">
        <v>3350</v>
      </c>
      <c r="S9">
        <v>0</v>
      </c>
      <c r="T9">
        <v>0</v>
      </c>
      <c r="U9">
        <v>0</v>
      </c>
      <c r="V9">
        <v>0</v>
      </c>
      <c r="W9">
        <v>0</v>
      </c>
      <c r="X9">
        <v>1</v>
      </c>
      <c r="Y9">
        <v>0</v>
      </c>
      <c r="Z9" t="s">
        <v>3871</v>
      </c>
      <c r="AA9" t="s">
        <v>3350</v>
      </c>
      <c r="AB9" t="s">
        <v>112</v>
      </c>
      <c r="AC9">
        <v>1</v>
      </c>
      <c r="AD9">
        <v>0</v>
      </c>
      <c r="AE9">
        <v>0</v>
      </c>
      <c r="AF9">
        <v>0</v>
      </c>
      <c r="AG9">
        <v>0</v>
      </c>
      <c r="AH9">
        <v>0</v>
      </c>
      <c r="AI9">
        <v>0</v>
      </c>
      <c r="AJ9">
        <v>0</v>
      </c>
      <c r="AK9">
        <v>0</v>
      </c>
      <c r="AL9">
        <v>0</v>
      </c>
      <c r="AM9" t="s">
        <v>193</v>
      </c>
      <c r="AN9" t="s">
        <v>113</v>
      </c>
      <c r="AO9" t="s">
        <v>501</v>
      </c>
      <c r="AP9" t="s">
        <v>193</v>
      </c>
      <c r="AQ9" t="s">
        <v>193</v>
      </c>
      <c r="AR9" t="s">
        <v>193</v>
      </c>
      <c r="AS9" t="s">
        <v>193</v>
      </c>
      <c r="AT9" t="s">
        <v>193</v>
      </c>
      <c r="AU9" t="s">
        <v>193</v>
      </c>
      <c r="AV9" t="s">
        <v>193</v>
      </c>
      <c r="AW9" t="s">
        <v>193</v>
      </c>
      <c r="AX9" t="s">
        <v>193</v>
      </c>
      <c r="AY9" t="s">
        <v>193</v>
      </c>
      <c r="AZ9" s="141" t="s">
        <v>193</v>
      </c>
      <c r="BA9" s="139" t="s">
        <v>193</v>
      </c>
      <c r="BB9" s="139" t="s">
        <v>193</v>
      </c>
      <c r="BC9" s="139" t="s">
        <v>193</v>
      </c>
      <c r="BD9" s="139" t="s">
        <v>193</v>
      </c>
      <c r="BE9" s="139" t="s">
        <v>193</v>
      </c>
      <c r="BF9" s="139" t="s">
        <v>193</v>
      </c>
      <c r="BG9" s="139" t="s">
        <v>193</v>
      </c>
      <c r="BH9" s="139" t="s">
        <v>193</v>
      </c>
      <c r="BI9" s="139" t="s">
        <v>193</v>
      </c>
      <c r="BJ9" s="139" t="s">
        <v>193</v>
      </c>
      <c r="BK9" s="139" t="s">
        <v>193</v>
      </c>
      <c r="BL9" s="139" t="s">
        <v>193</v>
      </c>
      <c r="BM9" s="139" t="s">
        <v>193</v>
      </c>
      <c r="BN9" s="139" t="s">
        <v>193</v>
      </c>
      <c r="BO9" s="139" t="s">
        <v>193</v>
      </c>
      <c r="BP9" s="139" t="s">
        <v>193</v>
      </c>
      <c r="BQ9" s="139" t="s">
        <v>193</v>
      </c>
      <c r="BR9" s="139" t="s">
        <v>193</v>
      </c>
      <c r="BS9" s="139" t="s">
        <v>193</v>
      </c>
      <c r="BT9" s="139" t="s">
        <v>193</v>
      </c>
      <c r="BU9" s="139" t="s">
        <v>193</v>
      </c>
      <c r="BV9" s="139" t="s">
        <v>193</v>
      </c>
      <c r="BW9" s="139" t="s">
        <v>193</v>
      </c>
      <c r="BX9" s="139" t="s">
        <v>193</v>
      </c>
      <c r="BY9" s="139" t="s">
        <v>193</v>
      </c>
      <c r="BZ9" s="139" t="s">
        <v>193</v>
      </c>
      <c r="CA9" s="139" t="s">
        <v>193</v>
      </c>
      <c r="CB9" s="139" t="s">
        <v>193</v>
      </c>
      <c r="CC9" s="139" t="s">
        <v>193</v>
      </c>
      <c r="CD9" s="139" t="s">
        <v>193</v>
      </c>
      <c r="CE9" s="139" t="s">
        <v>193</v>
      </c>
      <c r="CF9" s="139" t="s">
        <v>193</v>
      </c>
      <c r="CG9" s="139" t="s">
        <v>193</v>
      </c>
      <c r="CH9" s="139" t="s">
        <v>193</v>
      </c>
      <c r="CI9" s="139" t="s">
        <v>193</v>
      </c>
      <c r="CJ9" s="139" t="s">
        <v>193</v>
      </c>
      <c r="CK9" s="139" t="s">
        <v>193</v>
      </c>
      <c r="CL9" s="139" t="s">
        <v>193</v>
      </c>
      <c r="CM9" s="139" t="s">
        <v>193</v>
      </c>
      <c r="CN9" s="139" t="s">
        <v>193</v>
      </c>
      <c r="CO9" s="139" t="s">
        <v>193</v>
      </c>
      <c r="CP9" s="139" t="s">
        <v>193</v>
      </c>
      <c r="CQ9" s="139" t="s">
        <v>193</v>
      </c>
      <c r="CR9" s="139" t="s">
        <v>193</v>
      </c>
      <c r="CS9" s="139" t="s">
        <v>193</v>
      </c>
      <c r="CT9" s="139" t="s">
        <v>193</v>
      </c>
      <c r="CU9" s="139" t="s">
        <v>193</v>
      </c>
      <c r="CV9" s="139" t="s">
        <v>193</v>
      </c>
      <c r="CW9" s="139" t="s">
        <v>193</v>
      </c>
      <c r="CX9" s="139" t="s">
        <v>193</v>
      </c>
      <c r="CY9" s="139" t="s">
        <v>193</v>
      </c>
      <c r="CZ9" s="139" t="s">
        <v>193</v>
      </c>
      <c r="DA9" s="139" t="s">
        <v>193</v>
      </c>
      <c r="DB9" s="139" t="s">
        <v>193</v>
      </c>
      <c r="DC9" s="139" t="s">
        <v>193</v>
      </c>
      <c r="DD9" s="139" t="s">
        <v>193</v>
      </c>
      <c r="DE9" s="139" t="s">
        <v>193</v>
      </c>
      <c r="DF9" s="139" t="s">
        <v>193</v>
      </c>
      <c r="DG9" s="139" t="s">
        <v>193</v>
      </c>
      <c r="DH9" s="139" t="s">
        <v>193</v>
      </c>
      <c r="DI9" s="139" t="s">
        <v>193</v>
      </c>
      <c r="DJ9" s="139" t="s">
        <v>193</v>
      </c>
      <c r="DK9" s="139" t="s">
        <v>193</v>
      </c>
      <c r="DL9" s="139" t="s">
        <v>193</v>
      </c>
      <c r="DM9" s="139" t="s">
        <v>193</v>
      </c>
      <c r="DN9" s="139" t="s">
        <v>193</v>
      </c>
      <c r="DO9" s="139" t="s">
        <v>193</v>
      </c>
      <c r="DP9" s="139" t="s">
        <v>193</v>
      </c>
      <c r="DQ9" s="139" t="s">
        <v>193</v>
      </c>
      <c r="DR9" s="139" t="s">
        <v>193</v>
      </c>
      <c r="DS9" s="139" t="s">
        <v>193</v>
      </c>
      <c r="DT9" s="139" t="s">
        <v>193</v>
      </c>
      <c r="DU9" s="139" t="s">
        <v>193</v>
      </c>
      <c r="DV9" s="139" t="s">
        <v>193</v>
      </c>
      <c r="DW9" s="139" t="s">
        <v>193</v>
      </c>
      <c r="DX9" s="139" t="s">
        <v>193</v>
      </c>
      <c r="DY9" s="139" t="s">
        <v>193</v>
      </c>
      <c r="DZ9" s="139" t="s">
        <v>193</v>
      </c>
      <c r="EA9" s="139" t="s">
        <v>193</v>
      </c>
      <c r="EB9" s="139" t="s">
        <v>193</v>
      </c>
      <c r="EC9" s="139" t="s">
        <v>193</v>
      </c>
      <c r="ED9" s="139" t="s">
        <v>193</v>
      </c>
      <c r="EE9" s="139" t="s">
        <v>193</v>
      </c>
      <c r="EF9" s="139" t="s">
        <v>193</v>
      </c>
      <c r="EG9" s="139" t="s">
        <v>193</v>
      </c>
      <c r="EH9" s="139" t="s">
        <v>193</v>
      </c>
      <c r="EI9" s="139" t="s">
        <v>193</v>
      </c>
      <c r="EJ9" s="139" t="s">
        <v>193</v>
      </c>
      <c r="EK9" s="139" t="s">
        <v>193</v>
      </c>
      <c r="EL9" s="139" t="s">
        <v>193</v>
      </c>
      <c r="EM9" s="139" t="s">
        <v>193</v>
      </c>
      <c r="EN9" s="139" t="s">
        <v>193</v>
      </c>
      <c r="EO9" s="139" t="s">
        <v>193</v>
      </c>
      <c r="EP9" s="139" t="s">
        <v>193</v>
      </c>
      <c r="EQ9" s="139" t="s">
        <v>193</v>
      </c>
      <c r="ER9" s="139" t="s">
        <v>193</v>
      </c>
      <c r="ES9" s="139" t="s">
        <v>193</v>
      </c>
      <c r="ET9" s="139" t="s">
        <v>193</v>
      </c>
      <c r="EU9" s="139" t="s">
        <v>193</v>
      </c>
      <c r="EV9" s="139" t="s">
        <v>193</v>
      </c>
      <c r="EW9" s="139" t="s">
        <v>193</v>
      </c>
      <c r="EX9" s="139" t="s">
        <v>193</v>
      </c>
      <c r="EY9" s="139" t="s">
        <v>193</v>
      </c>
      <c r="EZ9" s="139" t="s">
        <v>193</v>
      </c>
      <c r="FA9" s="139" t="s">
        <v>193</v>
      </c>
      <c r="FB9" s="139" t="s">
        <v>193</v>
      </c>
      <c r="FC9" s="139" t="s">
        <v>193</v>
      </c>
      <c r="FD9" s="139" t="s">
        <v>193</v>
      </c>
      <c r="FE9" s="139" t="s">
        <v>193</v>
      </c>
      <c r="FF9" s="139" t="s">
        <v>193</v>
      </c>
      <c r="FG9" s="139" t="s">
        <v>193</v>
      </c>
      <c r="FH9" s="139" t="s">
        <v>193</v>
      </c>
      <c r="FI9" s="139" t="s">
        <v>193</v>
      </c>
      <c r="FJ9" s="139" t="s">
        <v>193</v>
      </c>
      <c r="FK9" s="139" t="s">
        <v>193</v>
      </c>
      <c r="FL9" s="139" t="s">
        <v>193</v>
      </c>
      <c r="FM9" s="139" t="s">
        <v>193</v>
      </c>
      <c r="FN9" s="139" t="s">
        <v>193</v>
      </c>
      <c r="FO9" s="139" t="s">
        <v>193</v>
      </c>
      <c r="FP9" s="139" t="s">
        <v>193</v>
      </c>
      <c r="FQ9" s="139" t="s">
        <v>193</v>
      </c>
      <c r="FR9" s="139" t="s">
        <v>193</v>
      </c>
      <c r="FS9" s="139" t="s">
        <v>193</v>
      </c>
      <c r="FT9" s="139" t="s">
        <v>193</v>
      </c>
      <c r="FU9" s="139" t="s">
        <v>193</v>
      </c>
      <c r="FV9" s="139" t="s">
        <v>193</v>
      </c>
      <c r="FW9" s="139" t="s">
        <v>193</v>
      </c>
      <c r="FX9" s="139" t="s">
        <v>193</v>
      </c>
      <c r="FY9" s="139" t="s">
        <v>193</v>
      </c>
      <c r="FZ9" s="139" t="s">
        <v>193</v>
      </c>
      <c r="GA9" s="139" t="s">
        <v>193</v>
      </c>
      <c r="GB9" s="139" t="s">
        <v>193</v>
      </c>
      <c r="GC9" s="139" t="s">
        <v>193</v>
      </c>
      <c r="GD9" s="139" t="s">
        <v>193</v>
      </c>
      <c r="GE9" s="139" t="s">
        <v>193</v>
      </c>
      <c r="GF9" s="139" t="s">
        <v>193</v>
      </c>
      <c r="GG9" s="139" t="s">
        <v>193</v>
      </c>
      <c r="GH9" s="139" t="s">
        <v>193</v>
      </c>
      <c r="GI9" s="139" t="s">
        <v>193</v>
      </c>
      <c r="GJ9" s="139" t="s">
        <v>193</v>
      </c>
      <c r="GK9" s="139" t="s">
        <v>193</v>
      </c>
      <c r="GL9" s="139" t="s">
        <v>193</v>
      </c>
      <c r="GM9" s="139" t="s">
        <v>193</v>
      </c>
      <c r="GN9" s="139" t="s">
        <v>193</v>
      </c>
      <c r="GO9" s="139" t="s">
        <v>193</v>
      </c>
      <c r="GP9" s="139" t="s">
        <v>193</v>
      </c>
      <c r="GQ9" s="139" t="s">
        <v>193</v>
      </c>
      <c r="GR9" s="139" t="s">
        <v>193</v>
      </c>
      <c r="GS9" s="139" t="s">
        <v>193</v>
      </c>
      <c r="GT9" s="139" t="s">
        <v>193</v>
      </c>
      <c r="GU9" s="139" t="s">
        <v>193</v>
      </c>
      <c r="GV9" s="139" t="s">
        <v>193</v>
      </c>
      <c r="GW9" s="139" t="s">
        <v>193</v>
      </c>
      <c r="GX9" s="139" t="s">
        <v>193</v>
      </c>
      <c r="GY9" s="139" t="s">
        <v>193</v>
      </c>
      <c r="GZ9" s="139" t="s">
        <v>193</v>
      </c>
      <c r="HA9" s="139" t="s">
        <v>193</v>
      </c>
      <c r="HB9" s="139" t="s">
        <v>193</v>
      </c>
      <c r="HC9" s="139" t="s">
        <v>193</v>
      </c>
      <c r="HD9" s="139" t="s">
        <v>193</v>
      </c>
      <c r="HE9" s="139" t="s">
        <v>193</v>
      </c>
      <c r="HF9" s="139" t="s">
        <v>193</v>
      </c>
      <c r="HG9" s="139" t="s">
        <v>193</v>
      </c>
      <c r="HH9" s="139" t="s">
        <v>193</v>
      </c>
      <c r="HI9" s="139" t="s">
        <v>193</v>
      </c>
      <c r="HJ9" s="139" t="s">
        <v>193</v>
      </c>
      <c r="HK9" s="139" t="s">
        <v>193</v>
      </c>
      <c r="HL9" s="139" t="s">
        <v>193</v>
      </c>
      <c r="HM9" s="139" t="s">
        <v>193</v>
      </c>
      <c r="HN9" s="139" t="s">
        <v>193</v>
      </c>
      <c r="HO9" s="139" t="s">
        <v>193</v>
      </c>
      <c r="HP9" s="139" t="s">
        <v>193</v>
      </c>
      <c r="HQ9" s="139" t="s">
        <v>193</v>
      </c>
      <c r="HR9" s="139" t="s">
        <v>193</v>
      </c>
      <c r="HS9" s="139" t="s">
        <v>193</v>
      </c>
      <c r="HT9" s="139" t="s">
        <v>193</v>
      </c>
      <c r="HU9" s="139" t="s">
        <v>193</v>
      </c>
      <c r="HV9" s="139" t="s">
        <v>193</v>
      </c>
      <c r="HW9" s="139" t="s">
        <v>193</v>
      </c>
      <c r="HX9" s="139" t="s">
        <v>193</v>
      </c>
      <c r="HY9" s="139" t="s">
        <v>193</v>
      </c>
      <c r="HZ9" s="139" t="s">
        <v>193</v>
      </c>
      <c r="IA9" s="139" t="s">
        <v>193</v>
      </c>
      <c r="IB9" s="139" t="s">
        <v>193</v>
      </c>
      <c r="IC9" s="139" t="s">
        <v>193</v>
      </c>
      <c r="ID9" s="139" t="s">
        <v>193</v>
      </c>
      <c r="IE9" s="139" t="s">
        <v>193</v>
      </c>
      <c r="IF9" s="139" t="s">
        <v>193</v>
      </c>
      <c r="IG9" s="139" t="s">
        <v>193</v>
      </c>
      <c r="IH9" s="139" t="s">
        <v>193</v>
      </c>
      <c r="II9" s="139" t="s">
        <v>193</v>
      </c>
      <c r="IJ9" s="139" t="s">
        <v>193</v>
      </c>
      <c r="IK9" s="139" t="s">
        <v>193</v>
      </c>
      <c r="IM9" s="139" t="s">
        <v>114</v>
      </c>
      <c r="IN9" s="139" t="s">
        <v>114</v>
      </c>
      <c r="IO9" s="139" t="s">
        <v>193</v>
      </c>
      <c r="IP9" s="139" t="s">
        <v>193</v>
      </c>
      <c r="IQ9" s="139" t="s">
        <v>193</v>
      </c>
      <c r="IR9" s="139" t="s">
        <v>193</v>
      </c>
      <c r="IS9" s="139" t="s">
        <v>193</v>
      </c>
      <c r="IT9" s="139" t="s">
        <v>193</v>
      </c>
      <c r="IU9" s="139" t="s">
        <v>193</v>
      </c>
      <c r="IV9" s="139" t="s">
        <v>193</v>
      </c>
      <c r="IW9" s="139" t="s">
        <v>3336</v>
      </c>
      <c r="IX9" s="139">
        <v>0</v>
      </c>
      <c r="IY9" s="139">
        <v>1</v>
      </c>
      <c r="IZ9" s="139">
        <v>1</v>
      </c>
      <c r="JA9" s="139">
        <v>1</v>
      </c>
      <c r="JB9" s="139">
        <v>0</v>
      </c>
      <c r="JC9" s="139">
        <v>0</v>
      </c>
      <c r="JD9" s="139">
        <v>0</v>
      </c>
      <c r="JE9" s="139">
        <v>0</v>
      </c>
      <c r="JF9" s="139" t="s">
        <v>193</v>
      </c>
      <c r="JG9" s="139" t="s">
        <v>114</v>
      </c>
      <c r="JH9" s="139" t="s">
        <v>193</v>
      </c>
      <c r="JI9" s="139" t="s">
        <v>193</v>
      </c>
      <c r="JJ9" s="139" t="s">
        <v>193</v>
      </c>
      <c r="JK9" s="139" t="s">
        <v>193</v>
      </c>
      <c r="JL9" s="139" t="s">
        <v>193</v>
      </c>
      <c r="JM9" s="139" t="s">
        <v>193</v>
      </c>
      <c r="JN9" s="139" t="s">
        <v>193</v>
      </c>
      <c r="JO9" s="139" t="s">
        <v>193</v>
      </c>
      <c r="JP9" s="139" t="s">
        <v>193</v>
      </c>
      <c r="JQ9" s="139" t="s">
        <v>193</v>
      </c>
      <c r="JR9" s="139" t="s">
        <v>193</v>
      </c>
      <c r="JS9" s="139" t="s">
        <v>193</v>
      </c>
      <c r="JT9" s="139" t="s">
        <v>193</v>
      </c>
      <c r="JU9" s="139" t="s">
        <v>193</v>
      </c>
      <c r="JV9" s="139" t="s">
        <v>193</v>
      </c>
      <c r="JW9" s="139" t="s">
        <v>193</v>
      </c>
      <c r="JX9" s="139" t="s">
        <v>193</v>
      </c>
      <c r="JY9" s="139" t="s">
        <v>193</v>
      </c>
      <c r="JZ9" s="139" t="s">
        <v>193</v>
      </c>
      <c r="KA9" s="139" t="s">
        <v>193</v>
      </c>
      <c r="KB9" s="139" t="s">
        <v>193</v>
      </c>
      <c r="KC9" s="139" t="s">
        <v>193</v>
      </c>
      <c r="KD9" s="139" t="s">
        <v>193</v>
      </c>
      <c r="KE9" s="139" t="s">
        <v>193</v>
      </c>
      <c r="KF9" s="139" t="s">
        <v>193</v>
      </c>
      <c r="KG9" s="139" t="s">
        <v>193</v>
      </c>
      <c r="KH9" s="139" t="s">
        <v>193</v>
      </c>
      <c r="KI9" s="139" t="s">
        <v>193</v>
      </c>
      <c r="KJ9" s="139" t="s">
        <v>193</v>
      </c>
      <c r="KK9" s="139" t="s">
        <v>193</v>
      </c>
      <c r="KL9" s="139" t="s">
        <v>193</v>
      </c>
      <c r="KM9" s="139" t="s">
        <v>193</v>
      </c>
      <c r="KN9" s="139" t="s">
        <v>193</v>
      </c>
      <c r="KO9" s="139" t="s">
        <v>193</v>
      </c>
      <c r="KP9" s="139" t="s">
        <v>193</v>
      </c>
      <c r="KQ9" s="139" t="s">
        <v>193</v>
      </c>
      <c r="KR9" s="139" t="s">
        <v>193</v>
      </c>
      <c r="KS9" s="139" t="s">
        <v>193</v>
      </c>
      <c r="KT9" s="139" t="s">
        <v>193</v>
      </c>
      <c r="KU9" s="139" t="s">
        <v>193</v>
      </c>
      <c r="KV9" s="139" t="s">
        <v>193</v>
      </c>
      <c r="KW9" s="139" t="s">
        <v>193</v>
      </c>
      <c r="KX9" s="139" t="s">
        <v>193</v>
      </c>
      <c r="KY9" s="139" t="s">
        <v>193</v>
      </c>
      <c r="KZ9" s="139" t="s">
        <v>193</v>
      </c>
      <c r="LA9" s="139" t="s">
        <v>193</v>
      </c>
      <c r="LB9" s="139" t="s">
        <v>193</v>
      </c>
      <c r="LC9" s="139" t="s">
        <v>193</v>
      </c>
      <c r="LD9" s="139" t="s">
        <v>193</v>
      </c>
      <c r="LE9" s="139" t="s">
        <v>193</v>
      </c>
      <c r="LF9" s="139" t="s">
        <v>193</v>
      </c>
      <c r="LG9" s="139" t="s">
        <v>193</v>
      </c>
      <c r="LH9" s="139" t="s">
        <v>193</v>
      </c>
      <c r="LI9" s="139" t="s">
        <v>193</v>
      </c>
      <c r="LJ9" s="139" t="s">
        <v>193</v>
      </c>
      <c r="LK9" s="139" t="s">
        <v>193</v>
      </c>
      <c r="LL9" s="139" t="s">
        <v>193</v>
      </c>
      <c r="LM9" s="139" t="s">
        <v>193</v>
      </c>
      <c r="LN9" s="139" t="s">
        <v>193</v>
      </c>
      <c r="LO9" s="139" t="s">
        <v>193</v>
      </c>
      <c r="LP9" s="139" t="s">
        <v>193</v>
      </c>
      <c r="LQ9" s="139" t="s">
        <v>193</v>
      </c>
    </row>
    <row r="10" spans="1:329" ht="14.4" customHeight="1" x14ac:dyDescent="0.35">
      <c r="A10" s="139" t="s">
        <v>3337</v>
      </c>
      <c r="B10" s="139" t="s">
        <v>3338</v>
      </c>
      <c r="C10" s="139" t="s">
        <v>187</v>
      </c>
      <c r="D10" s="139" t="s">
        <v>187</v>
      </c>
      <c r="E10" s="139" t="s">
        <v>189</v>
      </c>
      <c r="F10" s="139" t="s">
        <v>123</v>
      </c>
      <c r="G10" s="139" t="s">
        <v>160</v>
      </c>
      <c r="H10" s="139" t="s">
        <v>160</v>
      </c>
      <c r="I10" s="139" t="s">
        <v>628</v>
      </c>
      <c r="J10" s="139" t="s">
        <v>3339</v>
      </c>
      <c r="K10" s="139" t="s">
        <v>536</v>
      </c>
      <c r="L10" s="139" t="s">
        <v>490</v>
      </c>
      <c r="M10" t="s">
        <v>491</v>
      </c>
      <c r="N10" t="s">
        <v>193</v>
      </c>
      <c r="O10" t="s">
        <v>193</v>
      </c>
      <c r="P10" t="s">
        <v>496</v>
      </c>
      <c r="Q10" t="s">
        <v>193</v>
      </c>
      <c r="R10" t="s">
        <v>701</v>
      </c>
      <c r="S10">
        <v>0</v>
      </c>
      <c r="T10">
        <v>1</v>
      </c>
      <c r="U10">
        <v>0</v>
      </c>
      <c r="V10">
        <v>0</v>
      </c>
      <c r="W10">
        <v>0</v>
      </c>
      <c r="X10">
        <v>0</v>
      </c>
      <c r="Y10">
        <v>0</v>
      </c>
      <c r="Z10" t="s">
        <v>130</v>
      </c>
      <c r="AA10" t="s">
        <v>701</v>
      </c>
      <c r="AB10" t="s">
        <v>112</v>
      </c>
      <c r="AC10">
        <v>1</v>
      </c>
      <c r="AD10">
        <v>0</v>
      </c>
      <c r="AE10">
        <v>0</v>
      </c>
      <c r="AF10">
        <v>0</v>
      </c>
      <c r="AG10">
        <v>0</v>
      </c>
      <c r="AH10">
        <v>0</v>
      </c>
      <c r="AI10">
        <v>0</v>
      </c>
      <c r="AJ10">
        <v>0</v>
      </c>
      <c r="AK10">
        <v>0</v>
      </c>
      <c r="AL10">
        <v>0</v>
      </c>
      <c r="AM10" t="s">
        <v>193</v>
      </c>
      <c r="AN10" t="s">
        <v>128</v>
      </c>
      <c r="AO10" t="s">
        <v>501</v>
      </c>
      <c r="AP10" t="s">
        <v>193</v>
      </c>
      <c r="AQ10" t="s">
        <v>193</v>
      </c>
      <c r="AR10" t="s">
        <v>193</v>
      </c>
      <c r="AS10" t="s">
        <v>193</v>
      </c>
      <c r="AT10" t="s">
        <v>193</v>
      </c>
      <c r="AU10" t="s">
        <v>193</v>
      </c>
      <c r="AV10" t="s">
        <v>193</v>
      </c>
      <c r="AW10" t="s">
        <v>193</v>
      </c>
      <c r="AX10" t="s">
        <v>193</v>
      </c>
      <c r="AY10" t="s">
        <v>193</v>
      </c>
      <c r="AZ10" s="141" t="s">
        <v>193</v>
      </c>
      <c r="BA10" s="139" t="s">
        <v>193</v>
      </c>
      <c r="BB10" s="139" t="s">
        <v>193</v>
      </c>
      <c r="BC10" s="139" t="s">
        <v>193</v>
      </c>
      <c r="BD10" s="139" t="s">
        <v>193</v>
      </c>
      <c r="BE10" s="139" t="s">
        <v>193</v>
      </c>
      <c r="BF10" s="139" t="s">
        <v>193</v>
      </c>
      <c r="BG10" s="139" t="s">
        <v>193</v>
      </c>
      <c r="BH10" s="139" t="s">
        <v>193</v>
      </c>
      <c r="BI10" s="139" t="s">
        <v>193</v>
      </c>
      <c r="BJ10" s="139" t="s">
        <v>193</v>
      </c>
      <c r="BK10" s="139" t="s">
        <v>193</v>
      </c>
      <c r="BL10" s="139" t="s">
        <v>193</v>
      </c>
      <c r="BM10" s="139" t="s">
        <v>193</v>
      </c>
      <c r="BN10" s="139" t="s">
        <v>193</v>
      </c>
      <c r="BO10" s="139" t="s">
        <v>193</v>
      </c>
      <c r="BP10" s="139" t="s">
        <v>193</v>
      </c>
      <c r="BQ10" s="139" t="s">
        <v>193</v>
      </c>
      <c r="BR10" s="139" t="s">
        <v>193</v>
      </c>
      <c r="BS10" s="139" t="s">
        <v>193</v>
      </c>
      <c r="BT10" s="139" t="s">
        <v>193</v>
      </c>
      <c r="BU10" s="139" t="s">
        <v>193</v>
      </c>
      <c r="BV10" s="139" t="s">
        <v>193</v>
      </c>
      <c r="BW10" s="139" t="s">
        <v>193</v>
      </c>
      <c r="BX10" s="139" t="s">
        <v>193</v>
      </c>
      <c r="BY10" s="139" t="s">
        <v>193</v>
      </c>
      <c r="BZ10" s="139" t="s">
        <v>193</v>
      </c>
      <c r="CA10" s="139" t="s">
        <v>193</v>
      </c>
      <c r="CB10" s="139" t="s">
        <v>193</v>
      </c>
      <c r="CC10" s="139" t="s">
        <v>193</v>
      </c>
      <c r="CD10" s="139" t="s">
        <v>193</v>
      </c>
      <c r="CE10" s="139" t="s">
        <v>193</v>
      </c>
      <c r="CF10" s="139" t="s">
        <v>193</v>
      </c>
      <c r="CG10" s="139" t="s">
        <v>193</v>
      </c>
      <c r="CH10" s="139" t="s">
        <v>193</v>
      </c>
      <c r="CI10" s="139" t="s">
        <v>193</v>
      </c>
      <c r="CJ10" s="139" t="s">
        <v>193</v>
      </c>
      <c r="CK10" s="139" t="s">
        <v>193</v>
      </c>
      <c r="CL10" s="139" t="s">
        <v>193</v>
      </c>
      <c r="CM10" s="139" t="s">
        <v>193</v>
      </c>
      <c r="CN10" s="139" t="s">
        <v>193</v>
      </c>
      <c r="CO10" s="139" t="s">
        <v>193</v>
      </c>
      <c r="CP10" s="139" t="s">
        <v>193</v>
      </c>
      <c r="CQ10" s="139" t="s">
        <v>193</v>
      </c>
      <c r="CR10" s="139" t="s">
        <v>193</v>
      </c>
      <c r="CS10" s="139" t="s">
        <v>193</v>
      </c>
      <c r="CT10" s="139" t="s">
        <v>193</v>
      </c>
      <c r="CU10" s="139" t="s">
        <v>193</v>
      </c>
      <c r="CV10" s="139" t="s">
        <v>193</v>
      </c>
      <c r="CW10" s="139" t="s">
        <v>193</v>
      </c>
      <c r="CX10" s="139" t="s">
        <v>193</v>
      </c>
      <c r="CY10" s="139" t="s">
        <v>193</v>
      </c>
      <c r="CZ10" s="139" t="s">
        <v>193</v>
      </c>
      <c r="DA10" s="139" t="s">
        <v>193</v>
      </c>
      <c r="DB10" s="139" t="s">
        <v>193</v>
      </c>
      <c r="DC10" s="139" t="s">
        <v>193</v>
      </c>
      <c r="DD10" s="139" t="s">
        <v>193</v>
      </c>
      <c r="DE10" s="139" t="s">
        <v>193</v>
      </c>
      <c r="DF10" s="139" t="s">
        <v>193</v>
      </c>
      <c r="DG10" s="139" t="s">
        <v>193</v>
      </c>
      <c r="DH10" s="139" t="s">
        <v>193</v>
      </c>
      <c r="DI10" s="139" t="s">
        <v>193</v>
      </c>
      <c r="DJ10" s="139" t="s">
        <v>714</v>
      </c>
      <c r="DK10" s="139">
        <v>1</v>
      </c>
      <c r="DL10" s="139">
        <v>1</v>
      </c>
      <c r="DM10" s="139">
        <v>1</v>
      </c>
      <c r="DN10" s="139">
        <v>1</v>
      </c>
      <c r="DO10" s="139">
        <v>1</v>
      </c>
      <c r="DP10" s="139">
        <v>0</v>
      </c>
      <c r="DQ10" s="139">
        <v>1</v>
      </c>
      <c r="DR10" s="139">
        <v>1</v>
      </c>
      <c r="DS10" s="139">
        <v>0</v>
      </c>
      <c r="DT10" s="139" t="s">
        <v>109</v>
      </c>
      <c r="DU10" s="139">
        <v>35</v>
      </c>
      <c r="DV10" s="139">
        <v>35</v>
      </c>
      <c r="DW10" s="139" t="s">
        <v>193</v>
      </c>
      <c r="DX10" s="139" t="s">
        <v>193</v>
      </c>
      <c r="DY10" s="139" t="s">
        <v>193</v>
      </c>
      <c r="DZ10" s="139">
        <v>35</v>
      </c>
      <c r="EA10" s="139" t="s">
        <v>109</v>
      </c>
      <c r="EB10" s="139">
        <v>15</v>
      </c>
      <c r="EC10" s="139" t="s">
        <v>109</v>
      </c>
      <c r="ED10" s="139">
        <v>60</v>
      </c>
      <c r="EE10" s="139" t="s">
        <v>109</v>
      </c>
      <c r="EF10" s="139" t="s">
        <v>193</v>
      </c>
      <c r="EG10" s="139" t="s">
        <v>193</v>
      </c>
      <c r="EH10" s="139" t="s">
        <v>193</v>
      </c>
      <c r="EI10" s="139" t="s">
        <v>193</v>
      </c>
      <c r="EJ10" s="139" t="s">
        <v>193</v>
      </c>
      <c r="EK10" s="139" t="s">
        <v>193</v>
      </c>
      <c r="EL10" s="139" t="s">
        <v>193</v>
      </c>
      <c r="EM10" s="139" t="s">
        <v>193</v>
      </c>
      <c r="EN10" s="139" t="s">
        <v>193</v>
      </c>
      <c r="EO10" s="139" t="s">
        <v>193</v>
      </c>
      <c r="EP10" s="139" t="s">
        <v>193</v>
      </c>
      <c r="EQ10" s="139" t="s">
        <v>109</v>
      </c>
      <c r="ER10" s="139">
        <v>25</v>
      </c>
      <c r="ES10" s="139" t="s">
        <v>193</v>
      </c>
      <c r="ET10" s="139" t="s">
        <v>193</v>
      </c>
      <c r="EU10" s="139">
        <v>25</v>
      </c>
      <c r="EV10" s="139" t="s">
        <v>109</v>
      </c>
      <c r="EW10" s="139" t="s">
        <v>109</v>
      </c>
      <c r="EX10" s="139">
        <v>75</v>
      </c>
      <c r="EY10" s="139" t="s">
        <v>193</v>
      </c>
      <c r="EZ10" s="139" t="s">
        <v>193</v>
      </c>
      <c r="FA10" s="139">
        <v>75</v>
      </c>
      <c r="FB10" s="139" t="s">
        <v>109</v>
      </c>
      <c r="FC10" s="139" t="s">
        <v>109</v>
      </c>
      <c r="FD10" s="139">
        <v>100</v>
      </c>
      <c r="FE10" s="139" t="s">
        <v>193</v>
      </c>
      <c r="FF10" s="139" t="s">
        <v>193</v>
      </c>
      <c r="FG10" s="139" t="s">
        <v>193</v>
      </c>
      <c r="FH10" s="139">
        <v>100</v>
      </c>
      <c r="FI10" s="139" t="s">
        <v>109</v>
      </c>
      <c r="FJ10" s="139" t="s">
        <v>109</v>
      </c>
      <c r="FK10" s="139" t="s">
        <v>193</v>
      </c>
      <c r="FL10" s="139">
        <v>5</v>
      </c>
      <c r="FM10" s="139" t="s">
        <v>193</v>
      </c>
      <c r="FN10" s="139" t="s">
        <v>193</v>
      </c>
      <c r="FO10" s="139" t="s">
        <v>193</v>
      </c>
      <c r="FP10" s="139" t="s">
        <v>193</v>
      </c>
      <c r="FQ10" s="139" t="s">
        <v>193</v>
      </c>
      <c r="FR10" s="139" t="s">
        <v>193</v>
      </c>
      <c r="FS10" s="139" t="s">
        <v>109</v>
      </c>
      <c r="FT10" s="139" t="s">
        <v>156</v>
      </c>
      <c r="FU10" s="139">
        <v>5</v>
      </c>
      <c r="FV10" s="139" t="s">
        <v>114</v>
      </c>
      <c r="FW10" s="139" t="s">
        <v>193</v>
      </c>
      <c r="FX10" s="139" t="s">
        <v>193</v>
      </c>
      <c r="FY10" s="139" t="s">
        <v>193</v>
      </c>
      <c r="FZ10" s="139" t="s">
        <v>193</v>
      </c>
      <c r="GA10" s="139" t="s">
        <v>193</v>
      </c>
      <c r="GB10" s="139" t="s">
        <v>193</v>
      </c>
      <c r="GC10" s="139" t="s">
        <v>193</v>
      </c>
      <c r="GD10" s="139" t="s">
        <v>193</v>
      </c>
      <c r="GE10" s="139" t="s">
        <v>193</v>
      </c>
      <c r="GF10" s="139" t="s">
        <v>193</v>
      </c>
      <c r="GG10" s="139" t="s">
        <v>193</v>
      </c>
      <c r="GH10" s="139" t="s">
        <v>193</v>
      </c>
      <c r="GI10" s="139" t="s">
        <v>193</v>
      </c>
      <c r="GJ10" s="139" t="s">
        <v>193</v>
      </c>
      <c r="GK10" s="139" t="s">
        <v>193</v>
      </c>
      <c r="GL10" s="139" t="s">
        <v>193</v>
      </c>
      <c r="GM10" s="139" t="s">
        <v>193</v>
      </c>
      <c r="GN10" s="139" t="s">
        <v>193</v>
      </c>
      <c r="GO10" s="139" t="s">
        <v>193</v>
      </c>
      <c r="GP10" s="139" t="s">
        <v>193</v>
      </c>
      <c r="GQ10" s="139" t="s">
        <v>193</v>
      </c>
      <c r="GR10" s="139" t="s">
        <v>193</v>
      </c>
      <c r="GS10" s="139" t="s">
        <v>193</v>
      </c>
      <c r="GT10" s="139" t="s">
        <v>193</v>
      </c>
      <c r="GU10" s="139" t="s">
        <v>193</v>
      </c>
      <c r="GV10" s="139" t="s">
        <v>114</v>
      </c>
      <c r="GW10" s="139" t="s">
        <v>114</v>
      </c>
      <c r="GX10" s="139" t="s">
        <v>109</v>
      </c>
      <c r="GY10" s="139" t="s">
        <v>123</v>
      </c>
      <c r="GZ10" s="139" t="s">
        <v>789</v>
      </c>
      <c r="HA10" s="139" t="s">
        <v>160</v>
      </c>
      <c r="HB10" s="139" t="s">
        <v>789</v>
      </c>
      <c r="HC10" s="139" t="s">
        <v>193</v>
      </c>
      <c r="HD10" s="139" t="s">
        <v>193</v>
      </c>
      <c r="HE10" s="139" t="s">
        <v>193</v>
      </c>
      <c r="HF10" s="139" t="s">
        <v>193</v>
      </c>
      <c r="HG10" s="139" t="s">
        <v>193</v>
      </c>
      <c r="HH10" s="139" t="s">
        <v>193</v>
      </c>
      <c r="HI10" s="139" t="s">
        <v>193</v>
      </c>
      <c r="HJ10" s="139" t="s">
        <v>193</v>
      </c>
      <c r="HK10" s="139" t="s">
        <v>193</v>
      </c>
      <c r="HL10" s="139" t="s">
        <v>193</v>
      </c>
      <c r="HM10" s="139" t="s">
        <v>193</v>
      </c>
      <c r="HN10" s="139" t="s">
        <v>193</v>
      </c>
      <c r="HO10" s="139" t="s">
        <v>193</v>
      </c>
      <c r="HP10" s="139" t="s">
        <v>193</v>
      </c>
      <c r="HQ10" s="139" t="s">
        <v>193</v>
      </c>
      <c r="HR10" s="139" t="s">
        <v>193</v>
      </c>
      <c r="HS10" s="139" t="s">
        <v>193</v>
      </c>
      <c r="HT10" s="139" t="s">
        <v>193</v>
      </c>
      <c r="HU10" s="139" t="s">
        <v>193</v>
      </c>
      <c r="HV10" s="139" t="s">
        <v>193</v>
      </c>
      <c r="HW10" s="139" t="s">
        <v>193</v>
      </c>
      <c r="HX10" s="139" t="s">
        <v>193</v>
      </c>
      <c r="HY10" s="139" t="s">
        <v>193</v>
      </c>
      <c r="HZ10" s="139" t="s">
        <v>193</v>
      </c>
      <c r="IA10" s="139" t="s">
        <v>193</v>
      </c>
      <c r="IB10" s="139" t="s">
        <v>193</v>
      </c>
      <c r="IC10" s="139" t="s">
        <v>193</v>
      </c>
      <c r="ID10" s="139" t="s">
        <v>193</v>
      </c>
      <c r="IE10" s="139" t="s">
        <v>193</v>
      </c>
      <c r="IF10" s="139" t="s">
        <v>193</v>
      </c>
      <c r="IG10" s="139" t="s">
        <v>193</v>
      </c>
      <c r="IH10" s="139" t="s">
        <v>193</v>
      </c>
      <c r="II10" s="139" t="s">
        <v>193</v>
      </c>
      <c r="IJ10" s="139" t="s">
        <v>193</v>
      </c>
      <c r="IK10" s="139" t="s">
        <v>193</v>
      </c>
      <c r="IL10" s="139" t="s">
        <v>193</v>
      </c>
      <c r="IM10" s="139" t="s">
        <v>193</v>
      </c>
      <c r="IN10" s="139" t="s">
        <v>109</v>
      </c>
      <c r="IO10" s="139" t="s">
        <v>3340</v>
      </c>
      <c r="IP10" s="139">
        <v>1</v>
      </c>
      <c r="IQ10" s="139">
        <v>0</v>
      </c>
      <c r="IR10" s="139">
        <v>0</v>
      </c>
      <c r="IS10" s="139">
        <v>0</v>
      </c>
      <c r="IT10" s="139">
        <v>0</v>
      </c>
      <c r="IU10" s="139">
        <v>0</v>
      </c>
      <c r="IV10" s="139" t="s">
        <v>193</v>
      </c>
      <c r="IW10" s="139" t="s">
        <v>3341</v>
      </c>
      <c r="IX10" s="139">
        <v>1</v>
      </c>
      <c r="IY10" s="139">
        <v>1</v>
      </c>
      <c r="IZ10" s="139">
        <v>1</v>
      </c>
      <c r="JA10" s="139">
        <v>1</v>
      </c>
      <c r="JB10" s="139">
        <v>1</v>
      </c>
      <c r="JC10" s="139">
        <v>1</v>
      </c>
      <c r="JD10" s="139">
        <v>0</v>
      </c>
      <c r="JE10" s="139">
        <v>0</v>
      </c>
      <c r="JF10" s="139" t="s">
        <v>193</v>
      </c>
      <c r="JG10" s="139" t="s">
        <v>109</v>
      </c>
      <c r="JH10" s="139" t="s">
        <v>193</v>
      </c>
      <c r="JI10" s="139" t="s">
        <v>701</v>
      </c>
      <c r="JJ10" s="139">
        <v>0</v>
      </c>
      <c r="JK10" s="139">
        <v>1</v>
      </c>
      <c r="JL10" s="139">
        <v>0</v>
      </c>
      <c r="JM10" s="139">
        <v>0</v>
      </c>
      <c r="JN10" s="139">
        <v>0</v>
      </c>
      <c r="JO10" s="139">
        <v>0</v>
      </c>
      <c r="JP10" s="139">
        <v>0</v>
      </c>
      <c r="JQ10" s="139" t="s">
        <v>193</v>
      </c>
      <c r="JR10" s="139" t="s">
        <v>193</v>
      </c>
      <c r="JS10" s="139" t="s">
        <v>193</v>
      </c>
      <c r="JT10" s="139" t="s">
        <v>193</v>
      </c>
      <c r="JU10" s="139" t="s">
        <v>193</v>
      </c>
      <c r="JV10" s="139" t="s">
        <v>193</v>
      </c>
      <c r="JW10" s="139" t="s">
        <v>193</v>
      </c>
      <c r="JX10" s="139" t="s">
        <v>193</v>
      </c>
      <c r="JY10" s="139" t="s">
        <v>193</v>
      </c>
      <c r="JZ10" s="139" t="s">
        <v>193</v>
      </c>
      <c r="KA10" s="139" t="s">
        <v>193</v>
      </c>
      <c r="KB10" s="139" t="s">
        <v>193</v>
      </c>
      <c r="KC10" s="139" t="s">
        <v>193</v>
      </c>
      <c r="KD10" s="139" t="s">
        <v>193</v>
      </c>
      <c r="KE10" s="139" t="s">
        <v>193</v>
      </c>
      <c r="KF10" s="139" t="s">
        <v>193</v>
      </c>
      <c r="KG10" s="139" t="s">
        <v>193</v>
      </c>
      <c r="KH10" s="139" t="s">
        <v>193</v>
      </c>
      <c r="KI10" s="139" t="s">
        <v>193</v>
      </c>
      <c r="KJ10" s="139" t="s">
        <v>193</v>
      </c>
      <c r="KK10" s="139" t="s">
        <v>193</v>
      </c>
      <c r="KL10" s="139" t="s">
        <v>193</v>
      </c>
      <c r="KM10" s="139" t="s">
        <v>193</v>
      </c>
      <c r="KN10" s="139" t="s">
        <v>193</v>
      </c>
      <c r="KO10" s="139" t="s">
        <v>193</v>
      </c>
      <c r="KP10" s="139" t="s">
        <v>193</v>
      </c>
      <c r="KQ10" s="139" t="s">
        <v>193</v>
      </c>
      <c r="KR10" s="139" t="s">
        <v>193</v>
      </c>
      <c r="KS10" s="139" t="s">
        <v>193</v>
      </c>
      <c r="KT10" s="139" t="s">
        <v>193</v>
      </c>
      <c r="KU10" s="139" t="s">
        <v>193</v>
      </c>
      <c r="KV10" s="139" t="s">
        <v>193</v>
      </c>
      <c r="KW10" s="139" t="s">
        <v>193</v>
      </c>
      <c r="KX10" s="139" t="s">
        <v>193</v>
      </c>
      <c r="KY10" s="139" t="s">
        <v>193</v>
      </c>
      <c r="KZ10" s="139" t="s">
        <v>193</v>
      </c>
      <c r="LA10" s="139" t="s">
        <v>193</v>
      </c>
      <c r="LB10" s="139" t="s">
        <v>193</v>
      </c>
      <c r="LC10" s="139" t="s">
        <v>193</v>
      </c>
      <c r="LD10" s="139" t="s">
        <v>193</v>
      </c>
      <c r="LE10" s="139" t="s">
        <v>193</v>
      </c>
      <c r="LF10" s="139" t="s">
        <v>193</v>
      </c>
      <c r="LG10" s="139" t="s">
        <v>193</v>
      </c>
      <c r="LH10" s="139" t="s">
        <v>193</v>
      </c>
      <c r="LI10" s="139" t="s">
        <v>193</v>
      </c>
      <c r="LJ10" s="139" t="s">
        <v>193</v>
      </c>
      <c r="LK10" s="139" t="s">
        <v>193</v>
      </c>
      <c r="LL10" s="139" t="s">
        <v>193</v>
      </c>
      <c r="LM10" s="139" t="s">
        <v>193</v>
      </c>
      <c r="LN10" s="139" t="s">
        <v>193</v>
      </c>
      <c r="LO10" s="139" t="s">
        <v>193</v>
      </c>
      <c r="LP10" s="139" t="s">
        <v>193</v>
      </c>
      <c r="LQ10" s="139" t="s">
        <v>193</v>
      </c>
    </row>
    <row r="11" spans="1:329" ht="14.4" customHeight="1" x14ac:dyDescent="0.35">
      <c r="A11" s="139" t="s">
        <v>3342</v>
      </c>
      <c r="B11" s="139" t="s">
        <v>3338</v>
      </c>
      <c r="C11" s="139" t="s">
        <v>187</v>
      </c>
      <c r="D11" s="139" t="s">
        <v>187</v>
      </c>
      <c r="E11" s="139" t="s">
        <v>189</v>
      </c>
      <c r="F11" s="139" t="s">
        <v>123</v>
      </c>
      <c r="G11" s="139" t="s">
        <v>160</v>
      </c>
      <c r="H11" s="139" t="s">
        <v>160</v>
      </c>
      <c r="I11" s="139" t="s">
        <v>628</v>
      </c>
      <c r="J11" s="139" t="s">
        <v>3339</v>
      </c>
      <c r="K11" s="139" t="s">
        <v>536</v>
      </c>
      <c r="L11" s="139" t="s">
        <v>3317</v>
      </c>
      <c r="M11" t="s">
        <v>491</v>
      </c>
      <c r="N11" t="s">
        <v>193</v>
      </c>
      <c r="O11" t="s">
        <v>193</v>
      </c>
      <c r="P11" t="s">
        <v>193</v>
      </c>
      <c r="Q11" t="s">
        <v>193</v>
      </c>
      <c r="R11" t="s">
        <v>193</v>
      </c>
      <c r="S11" t="s">
        <v>193</v>
      </c>
      <c r="T11" t="s">
        <v>193</v>
      </c>
      <c r="U11" t="s">
        <v>193</v>
      </c>
      <c r="V11" t="s">
        <v>193</v>
      </c>
      <c r="W11" t="s">
        <v>193</v>
      </c>
      <c r="X11" t="s">
        <v>193</v>
      </c>
      <c r="Y11" t="s">
        <v>193</v>
      </c>
      <c r="Z11" t="s">
        <v>193</v>
      </c>
      <c r="AA11" t="s">
        <v>193</v>
      </c>
      <c r="AB11" t="s">
        <v>193</v>
      </c>
      <c r="AC11" t="s">
        <v>193</v>
      </c>
      <c r="AD11" t="s">
        <v>193</v>
      </c>
      <c r="AE11" t="s">
        <v>193</v>
      </c>
      <c r="AF11" t="s">
        <v>193</v>
      </c>
      <c r="AG11" t="s">
        <v>193</v>
      </c>
      <c r="AH11" t="s">
        <v>193</v>
      </c>
      <c r="AI11" t="s">
        <v>193</v>
      </c>
      <c r="AJ11" t="s">
        <v>193</v>
      </c>
      <c r="AK11" t="s">
        <v>193</v>
      </c>
      <c r="AL11" t="s">
        <v>193</v>
      </c>
      <c r="AM11" t="s">
        <v>193</v>
      </c>
      <c r="AN11" t="s">
        <v>193</v>
      </c>
      <c r="AO11" t="s">
        <v>193</v>
      </c>
      <c r="AP11" t="s">
        <v>193</v>
      </c>
      <c r="AQ11" t="s">
        <v>193</v>
      </c>
      <c r="AR11" t="s">
        <v>193</v>
      </c>
      <c r="AS11" t="s">
        <v>193</v>
      </c>
      <c r="AT11" t="s">
        <v>193</v>
      </c>
      <c r="AU11" t="s">
        <v>193</v>
      </c>
      <c r="AV11" t="s">
        <v>193</v>
      </c>
      <c r="AW11" t="s">
        <v>193</v>
      </c>
      <c r="AX11" t="s">
        <v>193</v>
      </c>
      <c r="AY11" t="s">
        <v>193</v>
      </c>
      <c r="AZ11" s="141" t="s">
        <v>193</v>
      </c>
      <c r="BA11" s="139" t="s">
        <v>193</v>
      </c>
      <c r="BB11" s="139" t="s">
        <v>193</v>
      </c>
      <c r="BC11" s="139" t="s">
        <v>193</v>
      </c>
      <c r="BD11" s="139" t="s">
        <v>193</v>
      </c>
      <c r="BE11" s="139" t="s">
        <v>193</v>
      </c>
      <c r="BF11" s="139" t="s">
        <v>193</v>
      </c>
      <c r="BG11" s="139" t="s">
        <v>193</v>
      </c>
      <c r="BH11" s="139" t="s">
        <v>193</v>
      </c>
      <c r="BI11" s="139" t="s">
        <v>193</v>
      </c>
      <c r="BJ11" s="139" t="s">
        <v>193</v>
      </c>
      <c r="BK11" s="139" t="s">
        <v>193</v>
      </c>
      <c r="BL11" s="139" t="s">
        <v>193</v>
      </c>
      <c r="BM11" s="139" t="s">
        <v>193</v>
      </c>
      <c r="BN11" s="139" t="s">
        <v>193</v>
      </c>
      <c r="BO11" s="139" t="s">
        <v>193</v>
      </c>
      <c r="BP11" s="139" t="s">
        <v>193</v>
      </c>
      <c r="BQ11" s="139" t="s">
        <v>193</v>
      </c>
      <c r="BR11" s="139" t="s">
        <v>193</v>
      </c>
      <c r="BS11" s="139" t="s">
        <v>193</v>
      </c>
      <c r="BT11" s="139" t="s">
        <v>193</v>
      </c>
      <c r="BU11" s="139" t="s">
        <v>193</v>
      </c>
      <c r="BV11" s="139" t="s">
        <v>193</v>
      </c>
      <c r="BW11" s="139" t="s">
        <v>193</v>
      </c>
      <c r="BX11" s="139" t="s">
        <v>193</v>
      </c>
      <c r="BY11" s="139" t="s">
        <v>193</v>
      </c>
      <c r="BZ11" s="139" t="s">
        <v>193</v>
      </c>
      <c r="CA11" s="139" t="s">
        <v>193</v>
      </c>
      <c r="CB11" s="139" t="s">
        <v>193</v>
      </c>
      <c r="CC11" s="139" t="s">
        <v>193</v>
      </c>
      <c r="CD11" s="139" t="s">
        <v>193</v>
      </c>
      <c r="CE11" s="139" t="s">
        <v>193</v>
      </c>
      <c r="CF11" s="139" t="s">
        <v>193</v>
      </c>
      <c r="CG11" s="139" t="s">
        <v>193</v>
      </c>
      <c r="CH11" s="139" t="s">
        <v>193</v>
      </c>
      <c r="CI11" s="139" t="s">
        <v>193</v>
      </c>
      <c r="CJ11" s="139" t="s">
        <v>193</v>
      </c>
      <c r="CK11" s="139" t="s">
        <v>193</v>
      </c>
      <c r="CL11" s="139" t="s">
        <v>193</v>
      </c>
      <c r="CM11" s="139" t="s">
        <v>193</v>
      </c>
      <c r="CN11" s="139" t="s">
        <v>193</v>
      </c>
      <c r="CO11" s="139" t="s">
        <v>193</v>
      </c>
      <c r="CP11" s="139" t="s">
        <v>193</v>
      </c>
      <c r="CQ11" s="139" t="s">
        <v>193</v>
      </c>
      <c r="CR11" s="139" t="s">
        <v>193</v>
      </c>
      <c r="CS11" s="139" t="s">
        <v>193</v>
      </c>
      <c r="CT11" s="139" t="s">
        <v>193</v>
      </c>
      <c r="CU11" s="139" t="s">
        <v>193</v>
      </c>
      <c r="CV11" s="139" t="s">
        <v>193</v>
      </c>
      <c r="CW11" s="139" t="s">
        <v>193</v>
      </c>
      <c r="CX11" s="139" t="s">
        <v>193</v>
      </c>
      <c r="CY11" s="139" t="s">
        <v>193</v>
      </c>
      <c r="CZ11" s="139" t="s">
        <v>193</v>
      </c>
      <c r="DA11" s="139" t="s">
        <v>193</v>
      </c>
      <c r="DB11" s="139" t="s">
        <v>193</v>
      </c>
      <c r="DC11" s="139" t="s">
        <v>193</v>
      </c>
      <c r="DD11" s="139" t="s">
        <v>193</v>
      </c>
      <c r="DE11" s="139" t="s">
        <v>193</v>
      </c>
      <c r="DF11" s="139" t="s">
        <v>193</v>
      </c>
      <c r="DG11" s="139" t="s">
        <v>193</v>
      </c>
      <c r="DH11" s="139" t="s">
        <v>193</v>
      </c>
      <c r="DI11" s="139" t="s">
        <v>193</v>
      </c>
      <c r="DJ11" s="139" t="s">
        <v>193</v>
      </c>
      <c r="DK11" s="139" t="s">
        <v>193</v>
      </c>
      <c r="DL11" s="139" t="s">
        <v>193</v>
      </c>
      <c r="DM11" s="139" t="s">
        <v>193</v>
      </c>
      <c r="DN11" s="139" t="s">
        <v>193</v>
      </c>
      <c r="DO11" s="139" t="s">
        <v>193</v>
      </c>
      <c r="DP11" s="139" t="s">
        <v>193</v>
      </c>
      <c r="DQ11" s="139" t="s">
        <v>193</v>
      </c>
      <c r="DR11" s="139" t="s">
        <v>193</v>
      </c>
      <c r="DS11" s="139" t="s">
        <v>193</v>
      </c>
      <c r="DT11" s="139" t="s">
        <v>193</v>
      </c>
      <c r="DU11" s="139" t="s">
        <v>193</v>
      </c>
      <c r="DV11" s="139" t="s">
        <v>193</v>
      </c>
      <c r="DW11" s="139" t="s">
        <v>193</v>
      </c>
      <c r="DX11" s="139" t="s">
        <v>193</v>
      </c>
      <c r="DY11" s="139" t="s">
        <v>193</v>
      </c>
      <c r="DZ11" s="139" t="s">
        <v>193</v>
      </c>
      <c r="EA11" s="139" t="s">
        <v>193</v>
      </c>
      <c r="EB11" s="139" t="s">
        <v>193</v>
      </c>
      <c r="EC11" s="139" t="s">
        <v>193</v>
      </c>
      <c r="ED11" s="139" t="s">
        <v>193</v>
      </c>
      <c r="EE11" s="139" t="s">
        <v>193</v>
      </c>
      <c r="EF11" s="139" t="s">
        <v>193</v>
      </c>
      <c r="EG11" s="139" t="s">
        <v>193</v>
      </c>
      <c r="EH11" s="139" t="s">
        <v>193</v>
      </c>
      <c r="EI11" s="139" t="s">
        <v>193</v>
      </c>
      <c r="EJ11" s="139" t="s">
        <v>193</v>
      </c>
      <c r="EK11" s="139" t="s">
        <v>193</v>
      </c>
      <c r="EL11" s="139" t="s">
        <v>193</v>
      </c>
      <c r="EM11" s="139" t="s">
        <v>193</v>
      </c>
      <c r="EN11" s="139" t="s">
        <v>193</v>
      </c>
      <c r="EO11" s="139" t="s">
        <v>193</v>
      </c>
      <c r="EP11" s="139" t="s">
        <v>193</v>
      </c>
      <c r="EQ11" s="139" t="s">
        <v>193</v>
      </c>
      <c r="ER11" s="139" t="s">
        <v>193</v>
      </c>
      <c r="ES11" s="139" t="s">
        <v>193</v>
      </c>
      <c r="ET11" s="139" t="s">
        <v>193</v>
      </c>
      <c r="EU11" s="139" t="s">
        <v>193</v>
      </c>
      <c r="EV11" s="139" t="s">
        <v>193</v>
      </c>
      <c r="EW11" s="139" t="s">
        <v>193</v>
      </c>
      <c r="EX11" s="139" t="s">
        <v>193</v>
      </c>
      <c r="EY11" s="139" t="s">
        <v>193</v>
      </c>
      <c r="EZ11" s="139" t="s">
        <v>193</v>
      </c>
      <c r="FA11" s="139" t="s">
        <v>193</v>
      </c>
      <c r="FB11" s="139" t="s">
        <v>193</v>
      </c>
      <c r="FC11" s="139" t="s">
        <v>193</v>
      </c>
      <c r="FD11" s="139" t="s">
        <v>193</v>
      </c>
      <c r="FE11" s="139" t="s">
        <v>193</v>
      </c>
      <c r="FF11" s="139" t="s">
        <v>193</v>
      </c>
      <c r="FG11" s="139" t="s">
        <v>193</v>
      </c>
      <c r="FH11" s="139" t="s">
        <v>193</v>
      </c>
      <c r="FI11" s="139" t="s">
        <v>193</v>
      </c>
      <c r="FJ11" s="139" t="s">
        <v>193</v>
      </c>
      <c r="FK11" s="139" t="s">
        <v>193</v>
      </c>
      <c r="FL11" s="139" t="s">
        <v>193</v>
      </c>
      <c r="FM11" s="139" t="s">
        <v>193</v>
      </c>
      <c r="FN11" s="139" t="s">
        <v>193</v>
      </c>
      <c r="FO11" s="139" t="s">
        <v>193</v>
      </c>
      <c r="FP11" s="139" t="s">
        <v>193</v>
      </c>
      <c r="FQ11" s="139" t="s">
        <v>193</v>
      </c>
      <c r="FR11" s="139" t="s">
        <v>193</v>
      </c>
      <c r="FS11" s="139" t="s">
        <v>193</v>
      </c>
      <c r="FT11" s="139" t="s">
        <v>193</v>
      </c>
      <c r="FU11" s="139" t="s">
        <v>193</v>
      </c>
      <c r="FV11" s="139" t="s">
        <v>193</v>
      </c>
      <c r="FW11" s="139" t="s">
        <v>193</v>
      </c>
      <c r="FX11" s="139" t="s">
        <v>193</v>
      </c>
      <c r="FY11" s="139" t="s">
        <v>193</v>
      </c>
      <c r="FZ11" s="139" t="s">
        <v>193</v>
      </c>
      <c r="GA11" s="139" t="s">
        <v>193</v>
      </c>
      <c r="GB11" s="139" t="s">
        <v>193</v>
      </c>
      <c r="GC11" s="139" t="s">
        <v>193</v>
      </c>
      <c r="GD11" s="139" t="s">
        <v>193</v>
      </c>
      <c r="GE11" s="139" t="s">
        <v>193</v>
      </c>
      <c r="GF11" s="139" t="s">
        <v>193</v>
      </c>
      <c r="GG11" s="139" t="s">
        <v>193</v>
      </c>
      <c r="GH11" s="139" t="s">
        <v>193</v>
      </c>
      <c r="GI11" s="139" t="s">
        <v>193</v>
      </c>
      <c r="GJ11" s="139" t="s">
        <v>193</v>
      </c>
      <c r="GK11" s="139" t="s">
        <v>193</v>
      </c>
      <c r="GL11" s="139" t="s">
        <v>193</v>
      </c>
      <c r="GM11" s="139" t="s">
        <v>193</v>
      </c>
      <c r="GN11" s="139" t="s">
        <v>193</v>
      </c>
      <c r="GO11" s="139" t="s">
        <v>193</v>
      </c>
      <c r="GP11" s="139" t="s">
        <v>193</v>
      </c>
      <c r="GQ11" s="139" t="s">
        <v>193</v>
      </c>
      <c r="GR11" s="139" t="s">
        <v>193</v>
      </c>
      <c r="GS11" s="139" t="s">
        <v>193</v>
      </c>
      <c r="GT11" s="139" t="s">
        <v>193</v>
      </c>
      <c r="GU11" s="139" t="s">
        <v>193</v>
      </c>
      <c r="GV11" s="139" t="s">
        <v>193</v>
      </c>
      <c r="GW11" s="139" t="s">
        <v>193</v>
      </c>
      <c r="GX11" s="139" t="s">
        <v>193</v>
      </c>
      <c r="GY11" s="139" t="s">
        <v>193</v>
      </c>
      <c r="GZ11" s="139" t="s">
        <v>193</v>
      </c>
      <c r="HB11" s="139" t="s">
        <v>193</v>
      </c>
      <c r="HC11" s="139" t="s">
        <v>193</v>
      </c>
      <c r="HD11" s="139" t="s">
        <v>193</v>
      </c>
      <c r="HE11" s="139" t="s">
        <v>193</v>
      </c>
      <c r="HF11" s="139" t="s">
        <v>193</v>
      </c>
      <c r="HG11" s="139" t="s">
        <v>193</v>
      </c>
      <c r="HH11" s="139" t="s">
        <v>193</v>
      </c>
      <c r="HI11" s="139" t="s">
        <v>193</v>
      </c>
      <c r="HJ11" s="139" t="s">
        <v>193</v>
      </c>
      <c r="HK11" s="139" t="s">
        <v>193</v>
      </c>
      <c r="HL11" s="139" t="s">
        <v>193</v>
      </c>
      <c r="HM11" s="139" t="s">
        <v>193</v>
      </c>
      <c r="HN11" s="139" t="s">
        <v>193</v>
      </c>
      <c r="HO11" s="139" t="s">
        <v>193</v>
      </c>
      <c r="HP11" s="139" t="s">
        <v>193</v>
      </c>
      <c r="HQ11" s="139" t="s">
        <v>193</v>
      </c>
      <c r="HR11" s="139" t="s">
        <v>193</v>
      </c>
      <c r="HS11" s="139" t="s">
        <v>193</v>
      </c>
      <c r="HT11" s="139" t="s">
        <v>193</v>
      </c>
      <c r="HU11" s="139" t="s">
        <v>193</v>
      </c>
      <c r="HV11" s="139" t="s">
        <v>193</v>
      </c>
      <c r="HW11" s="139" t="s">
        <v>193</v>
      </c>
      <c r="HX11" s="139" t="s">
        <v>193</v>
      </c>
      <c r="HY11" s="139" t="s">
        <v>193</v>
      </c>
      <c r="HZ11" s="139" t="s">
        <v>193</v>
      </c>
      <c r="IA11" s="139" t="s">
        <v>193</v>
      </c>
      <c r="IB11" s="139" t="s">
        <v>193</v>
      </c>
      <c r="IC11" s="139" t="s">
        <v>193</v>
      </c>
      <c r="ID11" s="139" t="s">
        <v>193</v>
      </c>
      <c r="IE11" s="139" t="s">
        <v>193</v>
      </c>
      <c r="IF11" s="139" t="s">
        <v>193</v>
      </c>
      <c r="IG11" s="139" t="s">
        <v>193</v>
      </c>
      <c r="IH11" s="139" t="s">
        <v>193</v>
      </c>
      <c r="II11" s="139" t="s">
        <v>193</v>
      </c>
      <c r="IJ11" s="139" t="s">
        <v>193</v>
      </c>
      <c r="IK11" s="139" t="s">
        <v>193</v>
      </c>
      <c r="IL11" s="139" t="s">
        <v>193</v>
      </c>
      <c r="IM11" s="139" t="s">
        <v>193</v>
      </c>
      <c r="IN11" s="139" t="s">
        <v>193</v>
      </c>
      <c r="IO11" s="139" t="s">
        <v>193</v>
      </c>
      <c r="IP11" s="139" t="s">
        <v>193</v>
      </c>
      <c r="IQ11" s="139" t="s">
        <v>193</v>
      </c>
      <c r="IR11" s="139" t="s">
        <v>193</v>
      </c>
      <c r="IS11" s="139" t="s">
        <v>193</v>
      </c>
      <c r="IT11" s="139" t="s">
        <v>193</v>
      </c>
      <c r="IU11" s="139" t="s">
        <v>193</v>
      </c>
      <c r="IV11" s="139" t="s">
        <v>193</v>
      </c>
      <c r="IW11" s="139" t="s">
        <v>193</v>
      </c>
      <c r="IX11" s="139" t="s">
        <v>193</v>
      </c>
      <c r="IY11" s="139" t="s">
        <v>193</v>
      </c>
      <c r="IZ11" s="139" t="s">
        <v>193</v>
      </c>
      <c r="JA11" s="139" t="s">
        <v>193</v>
      </c>
      <c r="JB11" s="139" t="s">
        <v>193</v>
      </c>
      <c r="JC11" s="139" t="s">
        <v>193</v>
      </c>
      <c r="JD11" s="139" t="s">
        <v>193</v>
      </c>
      <c r="JE11" s="139" t="s">
        <v>193</v>
      </c>
      <c r="JF11" s="139" t="s">
        <v>193</v>
      </c>
      <c r="JG11" s="139" t="s">
        <v>193</v>
      </c>
      <c r="JH11" s="139" t="s">
        <v>193</v>
      </c>
      <c r="JI11" s="139" t="s">
        <v>193</v>
      </c>
      <c r="JJ11" s="139" t="s">
        <v>193</v>
      </c>
      <c r="JK11" s="139" t="s">
        <v>193</v>
      </c>
      <c r="JL11" s="139" t="s">
        <v>193</v>
      </c>
      <c r="JM11" s="139" t="s">
        <v>193</v>
      </c>
      <c r="JN11" s="139" t="s">
        <v>193</v>
      </c>
      <c r="JO11" s="139" t="s">
        <v>193</v>
      </c>
      <c r="JP11" s="139" t="s">
        <v>193</v>
      </c>
      <c r="JQ11" s="139" t="s">
        <v>109</v>
      </c>
      <c r="JR11" s="139" t="s">
        <v>505</v>
      </c>
      <c r="JS11" s="139" t="s">
        <v>3318</v>
      </c>
      <c r="JT11" s="139" t="s">
        <v>193</v>
      </c>
      <c r="JU11" s="139" t="s">
        <v>506</v>
      </c>
      <c r="JV11" s="139" t="s">
        <v>3319</v>
      </c>
      <c r="JW11" s="139" t="s">
        <v>3318</v>
      </c>
      <c r="JX11" s="139" t="s">
        <v>796</v>
      </c>
      <c r="JY11" s="139" t="s">
        <v>193</v>
      </c>
      <c r="JZ11" s="139" t="s">
        <v>3320</v>
      </c>
      <c r="KA11" s="139" t="s">
        <v>797</v>
      </c>
      <c r="KB11" s="139" t="s">
        <v>798</v>
      </c>
      <c r="KC11" s="139" t="s">
        <v>799</v>
      </c>
      <c r="KD11" s="139" t="s">
        <v>193</v>
      </c>
      <c r="KE11" s="139" t="s">
        <v>193</v>
      </c>
      <c r="KF11" s="139" t="s">
        <v>193</v>
      </c>
      <c r="KG11" s="139" t="s">
        <v>193</v>
      </c>
      <c r="KH11" s="139" t="s">
        <v>193</v>
      </c>
      <c r="KI11" s="139">
        <v>35</v>
      </c>
      <c r="KJ11" s="139">
        <v>7</v>
      </c>
      <c r="KK11" s="139" t="s">
        <v>193</v>
      </c>
      <c r="KL11" s="139" t="s">
        <v>156</v>
      </c>
      <c r="KM11" s="139">
        <v>7</v>
      </c>
      <c r="KN11" s="139" t="s">
        <v>109</v>
      </c>
      <c r="KO11" s="139" t="s">
        <v>193</v>
      </c>
      <c r="KP11" s="139" t="s">
        <v>114</v>
      </c>
      <c r="KQ11" s="139" t="s">
        <v>193</v>
      </c>
      <c r="KR11" s="139" t="s">
        <v>193</v>
      </c>
      <c r="KS11" s="139" t="s">
        <v>193</v>
      </c>
      <c r="KT11" s="139" t="s">
        <v>193</v>
      </c>
      <c r="KU11" s="139" t="s">
        <v>193</v>
      </c>
      <c r="KV11" s="139" t="s">
        <v>193</v>
      </c>
      <c r="KW11" s="139" t="s">
        <v>193</v>
      </c>
      <c r="KX11" s="139" t="s">
        <v>193</v>
      </c>
      <c r="KY11" s="139" t="s">
        <v>193</v>
      </c>
      <c r="KZ11" s="139" t="s">
        <v>193</v>
      </c>
      <c r="LA11" s="139" t="s">
        <v>193</v>
      </c>
      <c r="LB11" s="139" t="s">
        <v>193</v>
      </c>
      <c r="LC11" s="139" t="s">
        <v>193</v>
      </c>
      <c r="LD11" s="139" t="s">
        <v>109</v>
      </c>
      <c r="LE11" s="139" t="s">
        <v>3330</v>
      </c>
      <c r="LF11" s="139">
        <v>0</v>
      </c>
      <c r="LG11" s="139">
        <v>1</v>
      </c>
      <c r="LH11" s="139">
        <v>0</v>
      </c>
      <c r="LI11" s="139" t="s">
        <v>193</v>
      </c>
      <c r="LJ11" s="139" t="s">
        <v>3343</v>
      </c>
      <c r="LK11" s="139">
        <v>1</v>
      </c>
      <c r="LL11" s="139">
        <v>0</v>
      </c>
      <c r="LM11" s="139">
        <v>0</v>
      </c>
      <c r="LN11" s="139">
        <v>0</v>
      </c>
      <c r="LO11" s="139">
        <v>0</v>
      </c>
      <c r="LP11" s="139">
        <v>0</v>
      </c>
      <c r="LQ11" s="139" t="s">
        <v>193</v>
      </c>
    </row>
    <row r="12" spans="1:329" ht="14.4" customHeight="1" x14ac:dyDescent="0.35">
      <c r="A12" s="139" t="s">
        <v>3344</v>
      </c>
      <c r="B12" s="139" t="s">
        <v>3338</v>
      </c>
      <c r="C12" s="139" t="s">
        <v>187</v>
      </c>
      <c r="D12" s="139" t="s">
        <v>187</v>
      </c>
      <c r="E12" s="139" t="s">
        <v>189</v>
      </c>
      <c r="F12" s="139" t="s">
        <v>123</v>
      </c>
      <c r="G12" s="139" t="s">
        <v>160</v>
      </c>
      <c r="H12" s="139" t="s">
        <v>160</v>
      </c>
      <c r="I12" s="139" t="s">
        <v>628</v>
      </c>
      <c r="J12" s="139" t="s">
        <v>3339</v>
      </c>
      <c r="K12" s="139" t="s">
        <v>536</v>
      </c>
      <c r="L12" s="139" t="s">
        <v>490</v>
      </c>
      <c r="M12" t="s">
        <v>494</v>
      </c>
      <c r="N12" t="s">
        <v>193</v>
      </c>
      <c r="O12" t="s">
        <v>193</v>
      </c>
      <c r="P12" t="s">
        <v>492</v>
      </c>
      <c r="Q12" t="s">
        <v>193</v>
      </c>
      <c r="R12" t="s">
        <v>713</v>
      </c>
      <c r="S12">
        <v>1</v>
      </c>
      <c r="T12">
        <v>1</v>
      </c>
      <c r="U12">
        <v>0</v>
      </c>
      <c r="V12">
        <v>0</v>
      </c>
      <c r="W12">
        <v>0</v>
      </c>
      <c r="X12">
        <v>0</v>
      </c>
      <c r="Y12">
        <v>0</v>
      </c>
      <c r="Z12" t="s">
        <v>110</v>
      </c>
      <c r="AA12" t="s">
        <v>1423</v>
      </c>
      <c r="AB12" t="s">
        <v>112</v>
      </c>
      <c r="AC12">
        <v>1</v>
      </c>
      <c r="AD12">
        <v>0</v>
      </c>
      <c r="AE12">
        <v>0</v>
      </c>
      <c r="AF12">
        <v>0</v>
      </c>
      <c r="AG12">
        <v>0</v>
      </c>
      <c r="AH12">
        <v>0</v>
      </c>
      <c r="AI12">
        <v>0</v>
      </c>
      <c r="AJ12">
        <v>0</v>
      </c>
      <c r="AK12">
        <v>0</v>
      </c>
      <c r="AL12">
        <v>0</v>
      </c>
      <c r="AM12" t="s">
        <v>193</v>
      </c>
      <c r="AN12" t="s">
        <v>113</v>
      </c>
      <c r="AO12" t="s">
        <v>493</v>
      </c>
      <c r="AP12" t="s">
        <v>3345</v>
      </c>
      <c r="AQ12">
        <v>0</v>
      </c>
      <c r="AR12">
        <v>1</v>
      </c>
      <c r="AS12">
        <v>1</v>
      </c>
      <c r="AT12">
        <v>1</v>
      </c>
      <c r="AU12">
        <v>0</v>
      </c>
      <c r="AV12">
        <v>0</v>
      </c>
      <c r="AW12">
        <v>0</v>
      </c>
      <c r="AX12">
        <v>0</v>
      </c>
      <c r="AY12" t="s">
        <v>498</v>
      </c>
      <c r="AZ12" s="141" t="s">
        <v>193</v>
      </c>
      <c r="BA12" s="139" t="s">
        <v>193</v>
      </c>
      <c r="BB12" s="139">
        <v>250</v>
      </c>
      <c r="BC12" s="192">
        <v>96.153846153846104</v>
      </c>
      <c r="BD12" s="139" t="s">
        <v>109</v>
      </c>
      <c r="BE12" s="139">
        <v>200</v>
      </c>
      <c r="BF12" s="192">
        <v>86.956521739130395</v>
      </c>
      <c r="BG12" s="139" t="s">
        <v>109</v>
      </c>
      <c r="BH12" s="139">
        <v>300</v>
      </c>
      <c r="BI12" s="192">
        <v>103.448275862068</v>
      </c>
      <c r="BJ12" s="139" t="s">
        <v>109</v>
      </c>
      <c r="BK12" s="139" t="s">
        <v>193</v>
      </c>
      <c r="BL12" s="139" t="s">
        <v>193</v>
      </c>
      <c r="BM12" s="139" t="s">
        <v>193</v>
      </c>
      <c r="BN12" s="139" t="s">
        <v>193</v>
      </c>
      <c r="BO12" s="139" t="s">
        <v>193</v>
      </c>
      <c r="BP12" s="139" t="s">
        <v>193</v>
      </c>
      <c r="BQ12" s="139" t="s">
        <v>193</v>
      </c>
      <c r="BR12" s="139" t="s">
        <v>193</v>
      </c>
      <c r="BS12" s="139" t="s">
        <v>193</v>
      </c>
      <c r="BT12" s="139" t="s">
        <v>193</v>
      </c>
      <c r="BU12" s="139" t="s">
        <v>193</v>
      </c>
      <c r="BV12" s="139" t="s">
        <v>193</v>
      </c>
      <c r="BW12" s="139" t="s">
        <v>193</v>
      </c>
      <c r="BX12" s="139" t="s">
        <v>193</v>
      </c>
      <c r="BY12" s="139" t="s">
        <v>193</v>
      </c>
      <c r="BZ12" s="139" t="s">
        <v>193</v>
      </c>
      <c r="CA12" s="139" t="s">
        <v>193</v>
      </c>
      <c r="CB12" s="139" t="s">
        <v>193</v>
      </c>
      <c r="CC12" s="139" t="s">
        <v>109</v>
      </c>
      <c r="CD12" s="139" t="s">
        <v>116</v>
      </c>
      <c r="CE12" s="139">
        <v>1</v>
      </c>
      <c r="CF12" s="139">
        <v>0</v>
      </c>
      <c r="CG12" s="139">
        <v>0</v>
      </c>
      <c r="CH12" s="139">
        <v>0</v>
      </c>
      <c r="CI12" s="139">
        <v>0</v>
      </c>
      <c r="CJ12" s="139">
        <v>0</v>
      </c>
      <c r="CK12" s="139">
        <v>0</v>
      </c>
      <c r="CL12" s="139">
        <v>0</v>
      </c>
      <c r="CM12" s="139">
        <v>0</v>
      </c>
      <c r="CN12" s="139">
        <v>0</v>
      </c>
      <c r="CO12" s="139">
        <v>0</v>
      </c>
      <c r="CP12" s="139">
        <v>0</v>
      </c>
      <c r="CQ12" s="139">
        <v>0</v>
      </c>
      <c r="CR12" s="139">
        <v>0</v>
      </c>
      <c r="CS12" s="139" t="s">
        <v>193</v>
      </c>
      <c r="CT12" s="139" t="s">
        <v>3345</v>
      </c>
      <c r="CU12" s="139">
        <v>0</v>
      </c>
      <c r="CV12" s="139">
        <v>1</v>
      </c>
      <c r="CW12" s="139">
        <v>1</v>
      </c>
      <c r="CX12" s="139">
        <v>1</v>
      </c>
      <c r="CY12" s="139">
        <v>0</v>
      </c>
      <c r="CZ12" s="139">
        <v>0</v>
      </c>
      <c r="DA12" s="139">
        <v>0</v>
      </c>
      <c r="DB12" s="139">
        <v>0</v>
      </c>
      <c r="DC12" s="139" t="s">
        <v>114</v>
      </c>
      <c r="DD12" s="139" t="s">
        <v>114</v>
      </c>
      <c r="DE12" s="139" t="s">
        <v>109</v>
      </c>
      <c r="DF12" s="139" t="s">
        <v>123</v>
      </c>
      <c r="DG12" s="139" t="s">
        <v>789</v>
      </c>
      <c r="DH12" s="139" t="s">
        <v>151</v>
      </c>
      <c r="DI12" s="139" t="s">
        <v>785</v>
      </c>
      <c r="DJ12" s="139" t="s">
        <v>3346</v>
      </c>
      <c r="DK12" s="139">
        <v>1</v>
      </c>
      <c r="DL12" s="139">
        <v>0</v>
      </c>
      <c r="DM12" s="139">
        <v>0</v>
      </c>
      <c r="DN12" s="139">
        <v>1</v>
      </c>
      <c r="DO12" s="139">
        <v>1</v>
      </c>
      <c r="DP12" s="139">
        <v>0</v>
      </c>
      <c r="DQ12" s="139">
        <v>1</v>
      </c>
      <c r="DR12" s="139">
        <v>0</v>
      </c>
      <c r="DS12" s="139">
        <v>0</v>
      </c>
      <c r="DT12" s="139" t="s">
        <v>109</v>
      </c>
      <c r="DU12" s="139">
        <v>30</v>
      </c>
      <c r="DV12" s="139">
        <v>30</v>
      </c>
      <c r="DW12" s="139" t="s">
        <v>193</v>
      </c>
      <c r="DX12" s="139" t="s">
        <v>193</v>
      </c>
      <c r="DY12" s="139" t="s">
        <v>193</v>
      </c>
      <c r="DZ12" s="139">
        <v>30</v>
      </c>
      <c r="EA12" s="139" t="s">
        <v>109</v>
      </c>
      <c r="EB12" s="139" t="s">
        <v>193</v>
      </c>
      <c r="EC12" s="139" t="s">
        <v>193</v>
      </c>
      <c r="ED12" s="139">
        <v>50</v>
      </c>
      <c r="EE12" s="139" t="s">
        <v>109</v>
      </c>
      <c r="EF12" s="139" t="s">
        <v>193</v>
      </c>
      <c r="EG12" s="139" t="s">
        <v>193</v>
      </c>
      <c r="EH12" s="139" t="s">
        <v>193</v>
      </c>
      <c r="EI12" s="139" t="s">
        <v>193</v>
      </c>
      <c r="EJ12" s="139" t="s">
        <v>193</v>
      </c>
      <c r="EK12" s="139" t="s">
        <v>193</v>
      </c>
      <c r="EL12" s="139" t="s">
        <v>193</v>
      </c>
      <c r="EM12" s="139" t="s">
        <v>193</v>
      </c>
      <c r="EN12" s="139" t="s">
        <v>193</v>
      </c>
      <c r="EO12" s="139" t="s">
        <v>193</v>
      </c>
      <c r="EP12" s="139" t="s">
        <v>193</v>
      </c>
      <c r="EQ12" s="139" t="s">
        <v>193</v>
      </c>
      <c r="ER12" s="139" t="s">
        <v>193</v>
      </c>
      <c r="ES12" s="139" t="s">
        <v>193</v>
      </c>
      <c r="ET12" s="139" t="s">
        <v>193</v>
      </c>
      <c r="EU12" s="139" t="s">
        <v>193</v>
      </c>
      <c r="EV12" s="139" t="s">
        <v>193</v>
      </c>
      <c r="EW12" s="139" t="s">
        <v>193</v>
      </c>
      <c r="EX12" s="139" t="s">
        <v>193</v>
      </c>
      <c r="EY12" s="139" t="s">
        <v>193</v>
      </c>
      <c r="EZ12" s="139" t="s">
        <v>193</v>
      </c>
      <c r="FA12" s="139" t="s">
        <v>193</v>
      </c>
      <c r="FB12" s="139" t="s">
        <v>193</v>
      </c>
      <c r="FC12" s="139" t="s">
        <v>109</v>
      </c>
      <c r="FD12" s="139">
        <v>75</v>
      </c>
      <c r="FE12" s="139" t="s">
        <v>193</v>
      </c>
      <c r="FF12" s="139" t="s">
        <v>193</v>
      </c>
      <c r="FG12" s="139" t="s">
        <v>193</v>
      </c>
      <c r="FH12" s="139">
        <v>75</v>
      </c>
      <c r="FI12" s="139" t="s">
        <v>109</v>
      </c>
      <c r="FJ12" s="139" t="s">
        <v>109</v>
      </c>
      <c r="FK12" s="139" t="s">
        <v>193</v>
      </c>
      <c r="FL12" s="139">
        <v>5</v>
      </c>
      <c r="FM12" s="139" t="s">
        <v>193</v>
      </c>
      <c r="FN12" s="139" t="s">
        <v>193</v>
      </c>
      <c r="FO12" s="139" t="s">
        <v>193</v>
      </c>
      <c r="FP12" s="139" t="s">
        <v>193</v>
      </c>
      <c r="FQ12" s="139" t="s">
        <v>193</v>
      </c>
      <c r="FR12" s="139" t="s">
        <v>193</v>
      </c>
      <c r="FS12" s="139" t="s">
        <v>109</v>
      </c>
      <c r="FT12" s="139" t="s">
        <v>156</v>
      </c>
      <c r="FU12" s="139">
        <v>5</v>
      </c>
      <c r="FV12" s="139" t="s">
        <v>114</v>
      </c>
      <c r="FW12" s="139" t="s">
        <v>193</v>
      </c>
      <c r="FX12" s="139" t="s">
        <v>193</v>
      </c>
      <c r="FY12" s="139" t="s">
        <v>193</v>
      </c>
      <c r="FZ12" s="139" t="s">
        <v>193</v>
      </c>
      <c r="GA12" s="139" t="s">
        <v>193</v>
      </c>
      <c r="GB12" s="139" t="s">
        <v>193</v>
      </c>
      <c r="GC12" s="139" t="s">
        <v>193</v>
      </c>
      <c r="GD12" s="139" t="s">
        <v>193</v>
      </c>
      <c r="GE12" s="139" t="s">
        <v>193</v>
      </c>
      <c r="GF12" s="139" t="s">
        <v>193</v>
      </c>
      <c r="GG12" s="139" t="s">
        <v>193</v>
      </c>
      <c r="GH12" s="139" t="s">
        <v>193</v>
      </c>
      <c r="GI12" s="139" t="s">
        <v>193</v>
      </c>
      <c r="GJ12" s="139" t="s">
        <v>193</v>
      </c>
      <c r="GK12" s="139" t="s">
        <v>193</v>
      </c>
      <c r="GL12" s="139" t="s">
        <v>193</v>
      </c>
      <c r="GM12" s="139" t="s">
        <v>193</v>
      </c>
      <c r="GN12" s="139" t="s">
        <v>193</v>
      </c>
      <c r="GO12" s="139" t="s">
        <v>193</v>
      </c>
      <c r="GP12" s="139" t="s">
        <v>193</v>
      </c>
      <c r="GQ12" s="139" t="s">
        <v>193</v>
      </c>
      <c r="GR12" s="139" t="s">
        <v>193</v>
      </c>
      <c r="GS12" s="139" t="s">
        <v>193</v>
      </c>
      <c r="GT12" s="139" t="s">
        <v>193</v>
      </c>
      <c r="GU12" s="139" t="s">
        <v>193</v>
      </c>
      <c r="GV12" s="139" t="s">
        <v>114</v>
      </c>
      <c r="GW12" s="139" t="s">
        <v>114</v>
      </c>
      <c r="GX12" s="139" t="s">
        <v>109</v>
      </c>
      <c r="GY12" s="139" t="s">
        <v>123</v>
      </c>
      <c r="GZ12" s="139" t="s">
        <v>789</v>
      </c>
      <c r="HA12" s="139" t="s">
        <v>151</v>
      </c>
      <c r="HB12" s="139" t="s">
        <v>785</v>
      </c>
      <c r="HC12" s="139" t="s">
        <v>193</v>
      </c>
      <c r="HD12" s="139" t="s">
        <v>193</v>
      </c>
      <c r="HE12" s="139" t="s">
        <v>193</v>
      </c>
      <c r="HF12" s="139" t="s">
        <v>193</v>
      </c>
      <c r="HG12" s="139" t="s">
        <v>193</v>
      </c>
      <c r="HH12" s="139" t="s">
        <v>193</v>
      </c>
      <c r="HI12" s="139" t="s">
        <v>193</v>
      </c>
      <c r="HJ12" s="139" t="s">
        <v>193</v>
      </c>
      <c r="HK12" s="139" t="s">
        <v>193</v>
      </c>
      <c r="HL12" s="139" t="s">
        <v>193</v>
      </c>
      <c r="HM12" s="139" t="s">
        <v>193</v>
      </c>
      <c r="HN12" s="139" t="s">
        <v>193</v>
      </c>
      <c r="HO12" s="139" t="s">
        <v>193</v>
      </c>
      <c r="HP12" s="139" t="s">
        <v>193</v>
      </c>
      <c r="HQ12" s="139" t="s">
        <v>193</v>
      </c>
      <c r="HR12" s="139" t="s">
        <v>193</v>
      </c>
      <c r="HS12" s="139" t="s">
        <v>193</v>
      </c>
      <c r="HT12" s="139" t="s">
        <v>193</v>
      </c>
      <c r="HU12" s="139" t="s">
        <v>193</v>
      </c>
      <c r="HV12" s="139" t="s">
        <v>193</v>
      </c>
      <c r="HW12" s="139" t="s">
        <v>193</v>
      </c>
      <c r="HX12" s="139" t="s">
        <v>193</v>
      </c>
      <c r="HY12" s="139" t="s">
        <v>193</v>
      </c>
      <c r="HZ12" s="139" t="s">
        <v>193</v>
      </c>
      <c r="IA12" s="139" t="s">
        <v>193</v>
      </c>
      <c r="IB12" s="139" t="s">
        <v>193</v>
      </c>
      <c r="IC12" s="139" t="s">
        <v>193</v>
      </c>
      <c r="ID12" s="139" t="s">
        <v>193</v>
      </c>
      <c r="IE12" s="139" t="s">
        <v>193</v>
      </c>
      <c r="IF12" s="139" t="s">
        <v>193</v>
      </c>
      <c r="IG12" s="139" t="s">
        <v>193</v>
      </c>
      <c r="IH12" s="139" t="s">
        <v>193</v>
      </c>
      <c r="II12" s="139" t="s">
        <v>193</v>
      </c>
      <c r="IJ12" s="139" t="s">
        <v>193</v>
      </c>
      <c r="IK12" s="139" t="s">
        <v>193</v>
      </c>
      <c r="IL12" s="139" t="s">
        <v>193</v>
      </c>
      <c r="IM12" s="139" t="s">
        <v>193</v>
      </c>
      <c r="IN12" s="139" t="s">
        <v>109</v>
      </c>
      <c r="IO12" s="139" t="s">
        <v>3347</v>
      </c>
      <c r="IP12" s="139">
        <v>0</v>
      </c>
      <c r="IQ12" s="139">
        <v>0</v>
      </c>
      <c r="IR12" s="139">
        <v>0</v>
      </c>
      <c r="IS12" s="139">
        <v>1</v>
      </c>
      <c r="IT12" s="139">
        <v>0</v>
      </c>
      <c r="IU12" s="139">
        <v>0</v>
      </c>
      <c r="IV12" s="139" t="s">
        <v>193</v>
      </c>
      <c r="IW12" s="139" t="s">
        <v>3348</v>
      </c>
      <c r="IX12" s="139">
        <v>1</v>
      </c>
      <c r="IY12" s="139">
        <v>0</v>
      </c>
      <c r="IZ12" s="139">
        <v>0</v>
      </c>
      <c r="JA12" s="139">
        <v>0</v>
      </c>
      <c r="JB12" s="139">
        <v>1</v>
      </c>
      <c r="JC12" s="139">
        <v>0</v>
      </c>
      <c r="JD12" s="139">
        <v>0</v>
      </c>
      <c r="JE12" s="139">
        <v>0</v>
      </c>
      <c r="JF12" s="139" t="s">
        <v>193</v>
      </c>
      <c r="JG12" s="139" t="s">
        <v>109</v>
      </c>
      <c r="JH12" s="139" t="s">
        <v>193</v>
      </c>
      <c r="JI12" s="139" t="s">
        <v>713</v>
      </c>
      <c r="JJ12" s="139">
        <v>1</v>
      </c>
      <c r="JK12" s="139">
        <v>1</v>
      </c>
      <c r="JL12" s="139">
        <v>0</v>
      </c>
      <c r="JM12" s="139">
        <v>0</v>
      </c>
      <c r="JN12" s="139">
        <v>0</v>
      </c>
      <c r="JO12" s="139">
        <v>0</v>
      </c>
      <c r="JP12" s="139">
        <v>0</v>
      </c>
      <c r="JQ12" s="139" t="s">
        <v>193</v>
      </c>
      <c r="JR12" s="139" t="s">
        <v>193</v>
      </c>
      <c r="JS12" s="139" t="s">
        <v>193</v>
      </c>
      <c r="JT12" s="139" t="s">
        <v>193</v>
      </c>
      <c r="JU12" s="139" t="s">
        <v>193</v>
      </c>
      <c r="JV12" s="139" t="s">
        <v>193</v>
      </c>
      <c r="JW12" s="139" t="s">
        <v>193</v>
      </c>
      <c r="JX12" s="139" t="s">
        <v>193</v>
      </c>
      <c r="JY12" s="139" t="s">
        <v>193</v>
      </c>
      <c r="JZ12" s="139" t="s">
        <v>193</v>
      </c>
      <c r="KA12" s="139" t="s">
        <v>193</v>
      </c>
      <c r="KB12" s="139" t="s">
        <v>193</v>
      </c>
      <c r="KC12" s="139" t="s">
        <v>193</v>
      </c>
      <c r="KD12" s="139" t="s">
        <v>193</v>
      </c>
      <c r="KE12" s="139" t="s">
        <v>193</v>
      </c>
      <c r="KF12" s="139" t="s">
        <v>193</v>
      </c>
      <c r="KG12" s="139" t="s">
        <v>193</v>
      </c>
      <c r="KH12" s="139" t="s">
        <v>193</v>
      </c>
      <c r="KI12" s="139" t="s">
        <v>193</v>
      </c>
      <c r="KJ12" s="139" t="s">
        <v>193</v>
      </c>
      <c r="KK12" s="139" t="s">
        <v>193</v>
      </c>
      <c r="KL12" s="139" t="s">
        <v>193</v>
      </c>
      <c r="KM12" s="139" t="s">
        <v>193</v>
      </c>
      <c r="KN12" s="139" t="s">
        <v>193</v>
      </c>
      <c r="KO12" s="139" t="s">
        <v>193</v>
      </c>
      <c r="KP12" s="139" t="s">
        <v>193</v>
      </c>
      <c r="KQ12" s="139" t="s">
        <v>193</v>
      </c>
      <c r="KR12" s="139" t="s">
        <v>193</v>
      </c>
      <c r="KS12" s="139" t="s">
        <v>193</v>
      </c>
      <c r="KT12" s="139" t="s">
        <v>193</v>
      </c>
      <c r="KU12" s="139" t="s">
        <v>193</v>
      </c>
      <c r="KV12" s="139" t="s">
        <v>193</v>
      </c>
      <c r="KW12" s="139" t="s">
        <v>193</v>
      </c>
      <c r="KX12" s="139" t="s">
        <v>193</v>
      </c>
      <c r="KY12" s="139" t="s">
        <v>193</v>
      </c>
      <c r="KZ12" s="139" t="s">
        <v>193</v>
      </c>
      <c r="LA12" s="139" t="s">
        <v>193</v>
      </c>
      <c r="LB12" s="139" t="s">
        <v>193</v>
      </c>
      <c r="LC12" s="139" t="s">
        <v>193</v>
      </c>
      <c r="LD12" s="139" t="s">
        <v>193</v>
      </c>
      <c r="LE12" s="139" t="s">
        <v>193</v>
      </c>
      <c r="LF12" s="139" t="s">
        <v>193</v>
      </c>
      <c r="LG12" s="139" t="s">
        <v>193</v>
      </c>
      <c r="LH12" s="139" t="s">
        <v>193</v>
      </c>
      <c r="LI12" s="139" t="s">
        <v>193</v>
      </c>
      <c r="LJ12" s="139" t="s">
        <v>193</v>
      </c>
      <c r="LK12" s="139" t="s">
        <v>193</v>
      </c>
      <c r="LL12" s="139" t="s">
        <v>193</v>
      </c>
      <c r="LM12" s="139" t="s">
        <v>193</v>
      </c>
      <c r="LN12" s="139" t="s">
        <v>193</v>
      </c>
      <c r="LO12" s="139" t="s">
        <v>193</v>
      </c>
      <c r="LP12" s="139" t="s">
        <v>193</v>
      </c>
      <c r="LQ12" s="139" t="s">
        <v>193</v>
      </c>
    </row>
    <row r="13" spans="1:329" ht="14.4" customHeight="1" x14ac:dyDescent="0.35">
      <c r="A13" s="139" t="s">
        <v>3349</v>
      </c>
      <c r="B13" s="139" t="s">
        <v>3338</v>
      </c>
      <c r="C13" s="139" t="s">
        <v>187</v>
      </c>
      <c r="D13" s="139" t="s">
        <v>187</v>
      </c>
      <c r="E13" s="139" t="s">
        <v>189</v>
      </c>
      <c r="F13" s="139" t="s">
        <v>123</v>
      </c>
      <c r="G13" s="139" t="s">
        <v>160</v>
      </c>
      <c r="H13" s="139" t="s">
        <v>160</v>
      </c>
      <c r="I13" s="139" t="s">
        <v>628</v>
      </c>
      <c r="J13" s="139" t="s">
        <v>3339</v>
      </c>
      <c r="K13" s="139" t="s">
        <v>536</v>
      </c>
      <c r="L13" s="139" t="s">
        <v>490</v>
      </c>
      <c r="M13" t="s">
        <v>491</v>
      </c>
      <c r="N13" t="s">
        <v>193</v>
      </c>
      <c r="O13" t="s">
        <v>193</v>
      </c>
      <c r="P13" t="s">
        <v>514</v>
      </c>
      <c r="Q13" t="s">
        <v>193</v>
      </c>
      <c r="R13" t="s">
        <v>3350</v>
      </c>
      <c r="S13">
        <v>0</v>
      </c>
      <c r="T13">
        <v>0</v>
      </c>
      <c r="U13">
        <v>0</v>
      </c>
      <c r="V13">
        <v>0</v>
      </c>
      <c r="W13">
        <v>0</v>
      </c>
      <c r="X13">
        <v>1</v>
      </c>
      <c r="Y13">
        <v>0</v>
      </c>
      <c r="Z13" t="s">
        <v>3871</v>
      </c>
      <c r="AA13" t="s">
        <v>3350</v>
      </c>
      <c r="AB13" t="s">
        <v>112</v>
      </c>
      <c r="AC13">
        <v>1</v>
      </c>
      <c r="AD13">
        <v>0</v>
      </c>
      <c r="AE13">
        <v>0</v>
      </c>
      <c r="AF13">
        <v>0</v>
      </c>
      <c r="AG13">
        <v>0</v>
      </c>
      <c r="AH13">
        <v>0</v>
      </c>
      <c r="AI13">
        <v>0</v>
      </c>
      <c r="AJ13">
        <v>0</v>
      </c>
      <c r="AK13">
        <v>0</v>
      </c>
      <c r="AL13">
        <v>0</v>
      </c>
      <c r="AM13" t="s">
        <v>193</v>
      </c>
      <c r="AN13" t="s">
        <v>143</v>
      </c>
      <c r="AO13" t="s">
        <v>501</v>
      </c>
      <c r="AP13" t="s">
        <v>193</v>
      </c>
      <c r="AQ13" t="s">
        <v>193</v>
      </c>
      <c r="AR13" t="s">
        <v>193</v>
      </c>
      <c r="AS13" t="s">
        <v>193</v>
      </c>
      <c r="AT13" t="s">
        <v>193</v>
      </c>
      <c r="AU13" t="s">
        <v>193</v>
      </c>
      <c r="AV13" t="s">
        <v>193</v>
      </c>
      <c r="AW13" t="s">
        <v>193</v>
      </c>
      <c r="AX13" t="s">
        <v>193</v>
      </c>
      <c r="AY13" t="s">
        <v>193</v>
      </c>
      <c r="AZ13" s="141" t="s">
        <v>193</v>
      </c>
      <c r="BA13" s="139" t="s">
        <v>193</v>
      </c>
      <c r="BB13" s="139" t="s">
        <v>193</v>
      </c>
      <c r="BC13" s="192" t="s">
        <v>193</v>
      </c>
      <c r="BD13" s="139" t="s">
        <v>193</v>
      </c>
      <c r="BE13" s="139" t="s">
        <v>193</v>
      </c>
      <c r="BF13" s="192" t="s">
        <v>193</v>
      </c>
      <c r="BG13" s="139" t="s">
        <v>193</v>
      </c>
      <c r="BH13" s="139" t="s">
        <v>193</v>
      </c>
      <c r="BI13" s="192" t="s">
        <v>193</v>
      </c>
      <c r="BJ13" s="139" t="s">
        <v>193</v>
      </c>
      <c r="BK13" s="139" t="s">
        <v>193</v>
      </c>
      <c r="BL13" s="139" t="s">
        <v>193</v>
      </c>
      <c r="BM13" s="139" t="s">
        <v>193</v>
      </c>
      <c r="BN13" s="139" t="s">
        <v>193</v>
      </c>
      <c r="BO13" s="139" t="s">
        <v>193</v>
      </c>
      <c r="BP13" s="139" t="s">
        <v>193</v>
      </c>
      <c r="BQ13" s="139" t="s">
        <v>193</v>
      </c>
      <c r="BR13" s="139" t="s">
        <v>193</v>
      </c>
      <c r="BS13" s="139" t="s">
        <v>193</v>
      </c>
      <c r="BT13" s="139" t="s">
        <v>193</v>
      </c>
      <c r="BU13" s="139" t="s">
        <v>193</v>
      </c>
      <c r="BV13" s="139" t="s">
        <v>193</v>
      </c>
      <c r="BW13" s="139" t="s">
        <v>193</v>
      </c>
      <c r="BX13" s="139" t="s">
        <v>193</v>
      </c>
      <c r="BY13" s="139" t="s">
        <v>193</v>
      </c>
      <c r="BZ13" s="139" t="s">
        <v>193</v>
      </c>
      <c r="CA13" s="139" t="s">
        <v>193</v>
      </c>
      <c r="CB13" s="139" t="s">
        <v>193</v>
      </c>
      <c r="CC13" s="139" t="s">
        <v>193</v>
      </c>
      <c r="CD13" s="139" t="s">
        <v>193</v>
      </c>
      <c r="CE13" s="139" t="s">
        <v>193</v>
      </c>
      <c r="CF13" s="139" t="s">
        <v>193</v>
      </c>
      <c r="CG13" s="139" t="s">
        <v>193</v>
      </c>
      <c r="CH13" s="139" t="s">
        <v>193</v>
      </c>
      <c r="CI13" s="139" t="s">
        <v>193</v>
      </c>
      <c r="CJ13" s="139" t="s">
        <v>193</v>
      </c>
      <c r="CK13" s="139" t="s">
        <v>193</v>
      </c>
      <c r="CL13" s="139" t="s">
        <v>193</v>
      </c>
      <c r="CM13" s="139" t="s">
        <v>193</v>
      </c>
      <c r="CN13" s="139" t="s">
        <v>193</v>
      </c>
      <c r="CO13" s="139" t="s">
        <v>193</v>
      </c>
      <c r="CP13" s="139" t="s">
        <v>193</v>
      </c>
      <c r="CQ13" s="139" t="s">
        <v>193</v>
      </c>
      <c r="CR13" s="139" t="s">
        <v>193</v>
      </c>
      <c r="CS13" s="139" t="s">
        <v>193</v>
      </c>
      <c r="CT13" s="139" t="s">
        <v>193</v>
      </c>
      <c r="CU13" s="139" t="s">
        <v>193</v>
      </c>
      <c r="CV13" s="139" t="s">
        <v>193</v>
      </c>
      <c r="CW13" s="139" t="s">
        <v>193</v>
      </c>
      <c r="CX13" s="139" t="s">
        <v>193</v>
      </c>
      <c r="CY13" s="139" t="s">
        <v>193</v>
      </c>
      <c r="CZ13" s="139" t="s">
        <v>193</v>
      </c>
      <c r="DA13" s="139" t="s">
        <v>193</v>
      </c>
      <c r="DB13" s="139" t="s">
        <v>193</v>
      </c>
      <c r="DC13" s="139" t="s">
        <v>193</v>
      </c>
      <c r="DD13" s="139" t="s">
        <v>193</v>
      </c>
      <c r="DE13" s="139" t="s">
        <v>193</v>
      </c>
      <c r="DF13" s="139" t="s">
        <v>193</v>
      </c>
      <c r="DG13" s="139" t="s">
        <v>193</v>
      </c>
      <c r="DH13" s="139" t="s">
        <v>193</v>
      </c>
      <c r="DI13" s="139" t="s">
        <v>193</v>
      </c>
      <c r="DJ13" s="139" t="s">
        <v>193</v>
      </c>
      <c r="DK13" s="139" t="s">
        <v>193</v>
      </c>
      <c r="DL13" s="139" t="s">
        <v>193</v>
      </c>
      <c r="DM13" s="139" t="s">
        <v>193</v>
      </c>
      <c r="DN13" s="139" t="s">
        <v>193</v>
      </c>
      <c r="DO13" s="139" t="s">
        <v>193</v>
      </c>
      <c r="DP13" s="139" t="s">
        <v>193</v>
      </c>
      <c r="DQ13" s="139" t="s">
        <v>193</v>
      </c>
      <c r="DR13" s="139" t="s">
        <v>193</v>
      </c>
      <c r="DS13" s="139" t="s">
        <v>193</v>
      </c>
      <c r="DT13" s="139" t="s">
        <v>193</v>
      </c>
      <c r="DU13" s="139" t="s">
        <v>193</v>
      </c>
      <c r="DV13" s="139" t="s">
        <v>193</v>
      </c>
      <c r="DW13" s="139" t="s">
        <v>193</v>
      </c>
      <c r="DX13" s="139" t="s">
        <v>193</v>
      </c>
      <c r="DY13" s="139" t="s">
        <v>193</v>
      </c>
      <c r="DZ13" s="139" t="s">
        <v>193</v>
      </c>
      <c r="EA13" s="139" t="s">
        <v>193</v>
      </c>
      <c r="EB13" s="139" t="s">
        <v>193</v>
      </c>
      <c r="EC13" s="139" t="s">
        <v>193</v>
      </c>
      <c r="ED13" s="139" t="s">
        <v>193</v>
      </c>
      <c r="EE13" s="139" t="s">
        <v>193</v>
      </c>
      <c r="EF13" s="139" t="s">
        <v>193</v>
      </c>
      <c r="EG13" s="139" t="s">
        <v>193</v>
      </c>
      <c r="EH13" s="139" t="s">
        <v>193</v>
      </c>
      <c r="EI13" s="139" t="s">
        <v>193</v>
      </c>
      <c r="EJ13" s="139" t="s">
        <v>193</v>
      </c>
      <c r="EK13" s="139" t="s">
        <v>193</v>
      </c>
      <c r="EL13" s="139" t="s">
        <v>193</v>
      </c>
      <c r="EM13" s="139" t="s">
        <v>193</v>
      </c>
      <c r="EN13" s="139" t="s">
        <v>193</v>
      </c>
      <c r="EO13" s="139" t="s">
        <v>193</v>
      </c>
      <c r="EP13" s="139" t="s">
        <v>193</v>
      </c>
      <c r="EQ13" s="139" t="s">
        <v>193</v>
      </c>
      <c r="ER13" s="139" t="s">
        <v>193</v>
      </c>
      <c r="ES13" s="139" t="s">
        <v>193</v>
      </c>
      <c r="ET13" s="139" t="s">
        <v>193</v>
      </c>
      <c r="EU13" s="139" t="s">
        <v>193</v>
      </c>
      <c r="EV13" s="139" t="s">
        <v>193</v>
      </c>
      <c r="EW13" s="139" t="s">
        <v>193</v>
      </c>
      <c r="EX13" s="139" t="s">
        <v>193</v>
      </c>
      <c r="EY13" s="139" t="s">
        <v>193</v>
      </c>
      <c r="EZ13" s="139" t="s">
        <v>193</v>
      </c>
      <c r="FA13" s="139" t="s">
        <v>193</v>
      </c>
      <c r="FB13" s="139" t="s">
        <v>193</v>
      </c>
      <c r="FC13" s="139" t="s">
        <v>193</v>
      </c>
      <c r="FD13" s="139" t="s">
        <v>193</v>
      </c>
      <c r="FE13" s="139" t="s">
        <v>193</v>
      </c>
      <c r="FF13" s="139" t="s">
        <v>193</v>
      </c>
      <c r="FG13" s="139" t="s">
        <v>193</v>
      </c>
      <c r="FH13" s="139" t="s">
        <v>193</v>
      </c>
      <c r="FI13" s="139" t="s">
        <v>193</v>
      </c>
      <c r="FJ13" s="139" t="s">
        <v>193</v>
      </c>
      <c r="FK13" s="139" t="s">
        <v>193</v>
      </c>
      <c r="FL13" s="139" t="s">
        <v>193</v>
      </c>
      <c r="FM13" s="139" t="s">
        <v>193</v>
      </c>
      <c r="FN13" s="139" t="s">
        <v>193</v>
      </c>
      <c r="FO13" s="139" t="s">
        <v>193</v>
      </c>
      <c r="FP13" s="139" t="s">
        <v>193</v>
      </c>
      <c r="FQ13" s="139" t="s">
        <v>193</v>
      </c>
      <c r="FR13" s="139" t="s">
        <v>193</v>
      </c>
      <c r="FS13" s="139" t="s">
        <v>193</v>
      </c>
      <c r="FT13" s="139" t="s">
        <v>193</v>
      </c>
      <c r="FU13" s="139" t="s">
        <v>193</v>
      </c>
      <c r="FV13" s="139" t="s">
        <v>193</v>
      </c>
      <c r="FW13" s="139" t="s">
        <v>193</v>
      </c>
      <c r="FX13" s="139" t="s">
        <v>193</v>
      </c>
      <c r="FY13" s="139" t="s">
        <v>193</v>
      </c>
      <c r="FZ13" s="139" t="s">
        <v>193</v>
      </c>
      <c r="GA13" s="139" t="s">
        <v>193</v>
      </c>
      <c r="GB13" s="139" t="s">
        <v>193</v>
      </c>
      <c r="GC13" s="139" t="s">
        <v>193</v>
      </c>
      <c r="GD13" s="139" t="s">
        <v>193</v>
      </c>
      <c r="GE13" s="139" t="s">
        <v>193</v>
      </c>
      <c r="GF13" s="139" t="s">
        <v>193</v>
      </c>
      <c r="GG13" s="139" t="s">
        <v>193</v>
      </c>
      <c r="GH13" s="139" t="s">
        <v>193</v>
      </c>
      <c r="GI13" s="139" t="s">
        <v>193</v>
      </c>
      <c r="GJ13" s="139" t="s">
        <v>193</v>
      </c>
      <c r="GK13" s="139" t="s">
        <v>193</v>
      </c>
      <c r="GL13" s="139" t="s">
        <v>193</v>
      </c>
      <c r="GM13" s="139" t="s">
        <v>193</v>
      </c>
      <c r="GN13" s="139" t="s">
        <v>193</v>
      </c>
      <c r="GO13" s="139" t="s">
        <v>193</v>
      </c>
      <c r="GP13" s="139" t="s">
        <v>193</v>
      </c>
      <c r="GQ13" s="139" t="s">
        <v>193</v>
      </c>
      <c r="GR13" s="139" t="s">
        <v>193</v>
      </c>
      <c r="GS13" s="139" t="s">
        <v>193</v>
      </c>
      <c r="GT13" s="139" t="s">
        <v>193</v>
      </c>
      <c r="GU13" s="139" t="s">
        <v>193</v>
      </c>
      <c r="GV13" s="139" t="s">
        <v>193</v>
      </c>
      <c r="GW13" s="139" t="s">
        <v>193</v>
      </c>
      <c r="GX13" s="139" t="s">
        <v>193</v>
      </c>
      <c r="GY13" s="139" t="s">
        <v>193</v>
      </c>
      <c r="GZ13" s="139" t="s">
        <v>193</v>
      </c>
      <c r="HA13" s="139" t="s">
        <v>193</v>
      </c>
      <c r="HB13" s="139" t="s">
        <v>193</v>
      </c>
      <c r="HC13" s="139" t="s">
        <v>193</v>
      </c>
      <c r="HD13" s="139" t="s">
        <v>193</v>
      </c>
      <c r="HE13" s="139" t="s">
        <v>193</v>
      </c>
      <c r="HF13" s="139" t="s">
        <v>193</v>
      </c>
      <c r="HG13" s="139" t="s">
        <v>193</v>
      </c>
      <c r="HH13" s="139" t="s">
        <v>193</v>
      </c>
      <c r="HI13" s="139" t="s">
        <v>193</v>
      </c>
      <c r="HJ13" s="139" t="s">
        <v>193</v>
      </c>
      <c r="HK13" s="139" t="s">
        <v>193</v>
      </c>
      <c r="HL13" s="139" t="s">
        <v>193</v>
      </c>
      <c r="HM13" s="139" t="s">
        <v>193</v>
      </c>
      <c r="HN13" s="139" t="s">
        <v>193</v>
      </c>
      <c r="HO13" s="139" t="s">
        <v>193</v>
      </c>
      <c r="HP13" s="139" t="s">
        <v>193</v>
      </c>
      <c r="HQ13" s="139" t="s">
        <v>193</v>
      </c>
      <c r="HR13" s="139" t="s">
        <v>193</v>
      </c>
      <c r="HS13" s="139" t="s">
        <v>193</v>
      </c>
      <c r="HT13" s="139" t="s">
        <v>193</v>
      </c>
      <c r="HU13" s="139" t="s">
        <v>193</v>
      </c>
      <c r="HV13" s="139" t="s">
        <v>193</v>
      </c>
      <c r="HW13" s="139" t="s">
        <v>193</v>
      </c>
      <c r="HX13" s="139" t="s">
        <v>193</v>
      </c>
      <c r="HY13" s="139" t="s">
        <v>193</v>
      </c>
      <c r="HZ13" s="139" t="s">
        <v>193</v>
      </c>
      <c r="IA13" s="139" t="s">
        <v>193</v>
      </c>
      <c r="IB13" s="139" t="s">
        <v>193</v>
      </c>
      <c r="IC13" s="139" t="s">
        <v>193</v>
      </c>
      <c r="ID13" s="139" t="s">
        <v>193</v>
      </c>
      <c r="IE13" s="139" t="s">
        <v>193</v>
      </c>
      <c r="IF13" s="139" t="s">
        <v>193</v>
      </c>
      <c r="IG13" s="139" t="s">
        <v>193</v>
      </c>
      <c r="IH13" s="139" t="s">
        <v>193</v>
      </c>
      <c r="II13" s="139" t="s">
        <v>193</v>
      </c>
      <c r="IJ13" s="139" t="s">
        <v>193</v>
      </c>
      <c r="IK13" s="139" t="s">
        <v>193</v>
      </c>
      <c r="IL13" s="139">
        <v>50</v>
      </c>
      <c r="IM13" s="139" t="s">
        <v>109</v>
      </c>
      <c r="IN13" s="139" t="s">
        <v>109</v>
      </c>
      <c r="IO13" s="139" t="s">
        <v>3340</v>
      </c>
      <c r="IP13" s="139">
        <v>1</v>
      </c>
      <c r="IQ13" s="139">
        <v>0</v>
      </c>
      <c r="IR13" s="139">
        <v>0</v>
      </c>
      <c r="IS13" s="139">
        <v>0</v>
      </c>
      <c r="IT13" s="139">
        <v>0</v>
      </c>
      <c r="IU13" s="139">
        <v>0</v>
      </c>
      <c r="IV13" s="139" t="s">
        <v>193</v>
      </c>
      <c r="IW13" s="139" t="s">
        <v>3341</v>
      </c>
      <c r="IX13" s="139">
        <v>1</v>
      </c>
      <c r="IY13" s="139">
        <v>1</v>
      </c>
      <c r="IZ13" s="139">
        <v>1</v>
      </c>
      <c r="JA13" s="139">
        <v>1</v>
      </c>
      <c r="JB13" s="139">
        <v>1</v>
      </c>
      <c r="JC13" s="139">
        <v>1</v>
      </c>
      <c r="JD13" s="139">
        <v>0</v>
      </c>
      <c r="JE13" s="139">
        <v>0</v>
      </c>
      <c r="JF13" s="139" t="s">
        <v>193</v>
      </c>
      <c r="JG13" s="139" t="s">
        <v>109</v>
      </c>
      <c r="JH13" s="139" t="s">
        <v>193</v>
      </c>
      <c r="JI13" s="139" t="s">
        <v>3350</v>
      </c>
      <c r="JJ13" s="139">
        <v>0</v>
      </c>
      <c r="JK13" s="139">
        <v>0</v>
      </c>
      <c r="JL13" s="139">
        <v>0</v>
      </c>
      <c r="JM13" s="139">
        <v>0</v>
      </c>
      <c r="JN13" s="139">
        <v>0</v>
      </c>
      <c r="JO13" s="139">
        <v>1</v>
      </c>
      <c r="JP13" s="139">
        <v>0</v>
      </c>
      <c r="JQ13" s="139" t="s">
        <v>193</v>
      </c>
      <c r="JR13" s="139" t="s">
        <v>193</v>
      </c>
      <c r="JS13" s="139" t="s">
        <v>193</v>
      </c>
      <c r="JT13" s="139" t="s">
        <v>193</v>
      </c>
      <c r="JU13" s="139" t="s">
        <v>193</v>
      </c>
      <c r="JV13" s="139" t="s">
        <v>193</v>
      </c>
      <c r="JW13" s="139" t="s">
        <v>193</v>
      </c>
      <c r="JX13" s="139" t="s">
        <v>193</v>
      </c>
      <c r="JY13" s="139" t="s">
        <v>193</v>
      </c>
      <c r="JZ13" s="139" t="s">
        <v>193</v>
      </c>
      <c r="KA13" s="139" t="s">
        <v>193</v>
      </c>
      <c r="KB13" s="139" t="s">
        <v>193</v>
      </c>
      <c r="KC13" s="139" t="s">
        <v>193</v>
      </c>
      <c r="KD13" s="139" t="s">
        <v>193</v>
      </c>
      <c r="KE13" s="139" t="s">
        <v>193</v>
      </c>
      <c r="KF13" s="139" t="s">
        <v>193</v>
      </c>
      <c r="KG13" s="139" t="s">
        <v>193</v>
      </c>
      <c r="KH13" s="139" t="s">
        <v>193</v>
      </c>
      <c r="KI13" s="139" t="s">
        <v>193</v>
      </c>
      <c r="KJ13" s="139" t="s">
        <v>193</v>
      </c>
      <c r="KK13" s="139" t="s">
        <v>193</v>
      </c>
      <c r="KL13" s="139" t="s">
        <v>193</v>
      </c>
      <c r="KM13" s="139" t="s">
        <v>193</v>
      </c>
      <c r="KN13" s="139" t="s">
        <v>193</v>
      </c>
      <c r="KO13" s="139" t="s">
        <v>193</v>
      </c>
      <c r="KP13" s="139" t="s">
        <v>193</v>
      </c>
      <c r="KQ13" s="139" t="s">
        <v>193</v>
      </c>
      <c r="KR13" s="139" t="s">
        <v>193</v>
      </c>
      <c r="KS13" s="139" t="s">
        <v>193</v>
      </c>
      <c r="KT13" s="139" t="s">
        <v>193</v>
      </c>
      <c r="KU13" s="139" t="s">
        <v>193</v>
      </c>
      <c r="KV13" s="139" t="s">
        <v>193</v>
      </c>
      <c r="KW13" s="139" t="s">
        <v>193</v>
      </c>
      <c r="KX13" s="139" t="s">
        <v>193</v>
      </c>
      <c r="KY13" s="139" t="s">
        <v>193</v>
      </c>
      <c r="KZ13" s="139" t="s">
        <v>193</v>
      </c>
      <c r="LA13" s="139" t="s">
        <v>193</v>
      </c>
      <c r="LB13" s="139" t="s">
        <v>193</v>
      </c>
      <c r="LC13" s="139" t="s">
        <v>193</v>
      </c>
      <c r="LD13" s="139" t="s">
        <v>193</v>
      </c>
      <c r="LE13" s="139" t="s">
        <v>193</v>
      </c>
      <c r="LF13" s="139" t="s">
        <v>193</v>
      </c>
      <c r="LG13" s="139" t="s">
        <v>193</v>
      </c>
      <c r="LH13" s="139" t="s">
        <v>193</v>
      </c>
      <c r="LI13" s="139" t="s">
        <v>193</v>
      </c>
      <c r="LJ13" s="139" t="s">
        <v>193</v>
      </c>
      <c r="LK13" s="139" t="s">
        <v>193</v>
      </c>
      <c r="LL13" s="139" t="s">
        <v>193</v>
      </c>
      <c r="LM13" s="139" t="s">
        <v>193</v>
      </c>
      <c r="LN13" s="139" t="s">
        <v>193</v>
      </c>
      <c r="LO13" s="139" t="s">
        <v>193</v>
      </c>
      <c r="LP13" s="139" t="s">
        <v>193</v>
      </c>
      <c r="LQ13" s="139" t="s">
        <v>193</v>
      </c>
    </row>
    <row r="14" spans="1:329" ht="14.4" customHeight="1" x14ac:dyDescent="0.35">
      <c r="A14" s="139" t="s">
        <v>3351</v>
      </c>
      <c r="B14" s="139" t="s">
        <v>3338</v>
      </c>
      <c r="C14" s="139" t="s">
        <v>187</v>
      </c>
      <c r="D14" s="139" t="s">
        <v>187</v>
      </c>
      <c r="E14" s="139" t="s">
        <v>189</v>
      </c>
      <c r="F14" s="139" t="s">
        <v>123</v>
      </c>
      <c r="G14" s="139" t="s">
        <v>160</v>
      </c>
      <c r="H14" s="139" t="s">
        <v>160</v>
      </c>
      <c r="I14" s="139" t="s">
        <v>628</v>
      </c>
      <c r="J14" s="139" t="s">
        <v>3339</v>
      </c>
      <c r="K14" s="139" t="s">
        <v>536</v>
      </c>
      <c r="L14" s="139" t="s">
        <v>490</v>
      </c>
      <c r="M14" t="s">
        <v>494</v>
      </c>
      <c r="N14" t="s">
        <v>193</v>
      </c>
      <c r="O14" t="s">
        <v>193</v>
      </c>
      <c r="P14" t="s">
        <v>492</v>
      </c>
      <c r="Q14" t="s">
        <v>193</v>
      </c>
      <c r="R14" t="s">
        <v>111</v>
      </c>
      <c r="S14">
        <v>1</v>
      </c>
      <c r="T14">
        <v>0</v>
      </c>
      <c r="U14">
        <v>0</v>
      </c>
      <c r="V14">
        <v>0</v>
      </c>
      <c r="W14">
        <v>0</v>
      </c>
      <c r="X14">
        <v>0</v>
      </c>
      <c r="Y14">
        <v>0</v>
      </c>
      <c r="Z14" t="s">
        <v>110</v>
      </c>
      <c r="AA14" t="s">
        <v>1423</v>
      </c>
      <c r="AB14" t="s">
        <v>112</v>
      </c>
      <c r="AC14">
        <v>1</v>
      </c>
      <c r="AD14">
        <v>0</v>
      </c>
      <c r="AE14">
        <v>0</v>
      </c>
      <c r="AF14">
        <v>0</v>
      </c>
      <c r="AG14">
        <v>0</v>
      </c>
      <c r="AH14">
        <v>0</v>
      </c>
      <c r="AI14">
        <v>0</v>
      </c>
      <c r="AJ14">
        <v>0</v>
      </c>
      <c r="AK14">
        <v>0</v>
      </c>
      <c r="AL14">
        <v>0</v>
      </c>
      <c r="AM14" t="s">
        <v>193</v>
      </c>
      <c r="AN14" t="s">
        <v>113</v>
      </c>
      <c r="AO14" t="s">
        <v>493</v>
      </c>
      <c r="AP14" t="s">
        <v>507</v>
      </c>
      <c r="AQ14">
        <v>1</v>
      </c>
      <c r="AR14">
        <v>1</v>
      </c>
      <c r="AS14">
        <v>1</v>
      </c>
      <c r="AT14">
        <v>1</v>
      </c>
      <c r="AU14">
        <v>0</v>
      </c>
      <c r="AV14">
        <v>0</v>
      </c>
      <c r="AW14">
        <v>1</v>
      </c>
      <c r="AX14">
        <v>0</v>
      </c>
      <c r="AY14" t="s">
        <v>498</v>
      </c>
      <c r="AZ14" s="192">
        <v>100</v>
      </c>
      <c r="BA14" s="139" t="s">
        <v>109</v>
      </c>
      <c r="BB14" s="139">
        <v>300</v>
      </c>
      <c r="BC14" s="192">
        <v>115.384615384615</v>
      </c>
      <c r="BD14" s="139" t="s">
        <v>109</v>
      </c>
      <c r="BE14" s="139">
        <v>350</v>
      </c>
      <c r="BF14" s="192">
        <v>152.173913043478</v>
      </c>
      <c r="BG14" s="139" t="s">
        <v>109</v>
      </c>
      <c r="BH14" s="139">
        <v>300</v>
      </c>
      <c r="BI14" s="192">
        <v>103.448275862068</v>
      </c>
      <c r="BJ14" s="139" t="s">
        <v>109</v>
      </c>
      <c r="BK14" s="139" t="s">
        <v>193</v>
      </c>
      <c r="BL14" s="139" t="s">
        <v>193</v>
      </c>
      <c r="BM14" s="139" t="s">
        <v>193</v>
      </c>
      <c r="BN14" s="139" t="s">
        <v>193</v>
      </c>
      <c r="BO14" s="139" t="s">
        <v>193</v>
      </c>
      <c r="BP14" s="139" t="s">
        <v>193</v>
      </c>
      <c r="BQ14" s="139" t="s">
        <v>622</v>
      </c>
      <c r="BR14" s="139" t="s">
        <v>109</v>
      </c>
      <c r="BS14" s="139">
        <v>900</v>
      </c>
      <c r="BT14" s="139" t="s">
        <v>193</v>
      </c>
      <c r="BU14" s="139" t="s">
        <v>193</v>
      </c>
      <c r="BV14" s="139" t="s">
        <v>193</v>
      </c>
      <c r="BW14" s="139" t="s">
        <v>193</v>
      </c>
      <c r="BX14" s="139" t="s">
        <v>193</v>
      </c>
      <c r="BY14" s="139" t="s">
        <v>193</v>
      </c>
      <c r="BZ14" s="139" t="s">
        <v>156</v>
      </c>
      <c r="CA14" s="139">
        <v>900</v>
      </c>
      <c r="CB14" s="139" t="s">
        <v>109</v>
      </c>
      <c r="CC14" s="139" t="s">
        <v>114</v>
      </c>
      <c r="CD14" s="139" t="s">
        <v>193</v>
      </c>
      <c r="CE14" s="139" t="s">
        <v>193</v>
      </c>
      <c r="CF14" s="139" t="s">
        <v>193</v>
      </c>
      <c r="CG14" s="139" t="s">
        <v>193</v>
      </c>
      <c r="CH14" s="139" t="s">
        <v>193</v>
      </c>
      <c r="CI14" s="139" t="s">
        <v>193</v>
      </c>
      <c r="CJ14" s="139" t="s">
        <v>193</v>
      </c>
      <c r="CK14" s="139" t="s">
        <v>193</v>
      </c>
      <c r="CL14" s="139" t="s">
        <v>193</v>
      </c>
      <c r="CM14" s="139" t="s">
        <v>193</v>
      </c>
      <c r="CN14" s="139" t="s">
        <v>193</v>
      </c>
      <c r="CO14" s="139" t="s">
        <v>193</v>
      </c>
      <c r="CP14" s="139" t="s">
        <v>193</v>
      </c>
      <c r="CQ14" s="139" t="s">
        <v>193</v>
      </c>
      <c r="CR14" s="139" t="s">
        <v>193</v>
      </c>
      <c r="CS14" s="139" t="s">
        <v>193</v>
      </c>
      <c r="CT14" s="139" t="s">
        <v>193</v>
      </c>
      <c r="CU14" s="139" t="s">
        <v>193</v>
      </c>
      <c r="CV14" s="139" t="s">
        <v>193</v>
      </c>
      <c r="CW14" s="139" t="s">
        <v>193</v>
      </c>
      <c r="CX14" s="139" t="s">
        <v>193</v>
      </c>
      <c r="CY14" s="139" t="s">
        <v>193</v>
      </c>
      <c r="CZ14" s="139" t="s">
        <v>193</v>
      </c>
      <c r="DA14" s="139" t="s">
        <v>193</v>
      </c>
      <c r="DB14" s="139" t="s">
        <v>193</v>
      </c>
      <c r="DC14" s="139" t="s">
        <v>114</v>
      </c>
      <c r="DD14" s="139" t="s">
        <v>114</v>
      </c>
      <c r="DE14" s="139" t="s">
        <v>109</v>
      </c>
      <c r="DF14" s="139" t="s">
        <v>123</v>
      </c>
      <c r="DG14" s="139" t="s">
        <v>789</v>
      </c>
      <c r="DH14" s="139" t="s">
        <v>151</v>
      </c>
      <c r="DI14" s="139" t="s">
        <v>785</v>
      </c>
      <c r="DJ14" s="139" t="s">
        <v>193</v>
      </c>
      <c r="DK14" s="139" t="s">
        <v>193</v>
      </c>
      <c r="DL14" s="139" t="s">
        <v>193</v>
      </c>
      <c r="DM14" s="139" t="s">
        <v>193</v>
      </c>
      <c r="DN14" s="139" t="s">
        <v>193</v>
      </c>
      <c r="DO14" s="139" t="s">
        <v>193</v>
      </c>
      <c r="DP14" s="139" t="s">
        <v>193</v>
      </c>
      <c r="DQ14" s="139" t="s">
        <v>193</v>
      </c>
      <c r="DR14" s="139" t="s">
        <v>193</v>
      </c>
      <c r="DS14" s="139" t="s">
        <v>193</v>
      </c>
      <c r="DT14" s="139" t="s">
        <v>193</v>
      </c>
      <c r="DU14" s="139" t="s">
        <v>193</v>
      </c>
      <c r="DV14" s="139" t="s">
        <v>193</v>
      </c>
      <c r="DW14" s="139" t="s">
        <v>193</v>
      </c>
      <c r="DX14" s="139" t="s">
        <v>193</v>
      </c>
      <c r="DY14" s="139" t="s">
        <v>193</v>
      </c>
      <c r="DZ14" s="139" t="s">
        <v>193</v>
      </c>
      <c r="EA14" s="139" t="s">
        <v>193</v>
      </c>
      <c r="EB14" s="139" t="s">
        <v>193</v>
      </c>
      <c r="EC14" s="139" t="s">
        <v>193</v>
      </c>
      <c r="ED14" s="139" t="s">
        <v>193</v>
      </c>
      <c r="EE14" s="139" t="s">
        <v>193</v>
      </c>
      <c r="EF14" s="139" t="s">
        <v>193</v>
      </c>
      <c r="EG14" s="139" t="s">
        <v>193</v>
      </c>
      <c r="EH14" s="139" t="s">
        <v>193</v>
      </c>
      <c r="EI14" s="139" t="s">
        <v>193</v>
      </c>
      <c r="EJ14" s="139" t="s">
        <v>193</v>
      </c>
      <c r="EK14" s="139" t="s">
        <v>193</v>
      </c>
      <c r="EL14" s="139" t="s">
        <v>193</v>
      </c>
      <c r="EM14" s="139" t="s">
        <v>193</v>
      </c>
      <c r="EN14" s="139" t="s">
        <v>193</v>
      </c>
      <c r="EO14" s="139" t="s">
        <v>193</v>
      </c>
      <c r="EP14" s="139" t="s">
        <v>193</v>
      </c>
      <c r="EQ14" s="139" t="s">
        <v>193</v>
      </c>
      <c r="ER14" s="139" t="s">
        <v>193</v>
      </c>
      <c r="ES14" s="139" t="s">
        <v>193</v>
      </c>
      <c r="ET14" s="139" t="s">
        <v>193</v>
      </c>
      <c r="EU14" s="139" t="s">
        <v>193</v>
      </c>
      <c r="EV14" s="139" t="s">
        <v>193</v>
      </c>
      <c r="EW14" s="139" t="s">
        <v>193</v>
      </c>
      <c r="EX14" s="139" t="s">
        <v>193</v>
      </c>
      <c r="EY14" s="139" t="s">
        <v>193</v>
      </c>
      <c r="EZ14" s="139" t="s">
        <v>193</v>
      </c>
      <c r="FA14" s="139" t="s">
        <v>193</v>
      </c>
      <c r="FB14" s="139" t="s">
        <v>193</v>
      </c>
      <c r="FC14" s="139" t="s">
        <v>193</v>
      </c>
      <c r="FD14" s="139" t="s">
        <v>193</v>
      </c>
      <c r="FE14" s="139" t="s">
        <v>193</v>
      </c>
      <c r="FF14" s="139" t="s">
        <v>193</v>
      </c>
      <c r="FG14" s="139" t="s">
        <v>193</v>
      </c>
      <c r="FH14" s="139" t="s">
        <v>193</v>
      </c>
      <c r="FI14" s="139" t="s">
        <v>193</v>
      </c>
      <c r="FJ14" s="139" t="s">
        <v>193</v>
      </c>
      <c r="FK14" s="139" t="s">
        <v>193</v>
      </c>
      <c r="FL14" s="139" t="s">
        <v>193</v>
      </c>
      <c r="FM14" s="139" t="s">
        <v>193</v>
      </c>
      <c r="FN14" s="139" t="s">
        <v>193</v>
      </c>
      <c r="FO14" s="139" t="s">
        <v>193</v>
      </c>
      <c r="FP14" s="139" t="s">
        <v>193</v>
      </c>
      <c r="FQ14" s="139" t="s">
        <v>193</v>
      </c>
      <c r="FR14" s="139" t="s">
        <v>193</v>
      </c>
      <c r="FS14" s="139" t="s">
        <v>193</v>
      </c>
      <c r="FT14" s="139" t="s">
        <v>193</v>
      </c>
      <c r="FU14" s="139" t="s">
        <v>193</v>
      </c>
      <c r="FV14" s="139" t="s">
        <v>193</v>
      </c>
      <c r="FW14" s="139" t="s">
        <v>193</v>
      </c>
      <c r="FX14" s="139" t="s">
        <v>193</v>
      </c>
      <c r="FY14" s="139" t="s">
        <v>193</v>
      </c>
      <c r="FZ14" s="139" t="s">
        <v>193</v>
      </c>
      <c r="GA14" s="139" t="s">
        <v>193</v>
      </c>
      <c r="GB14" s="139" t="s">
        <v>193</v>
      </c>
      <c r="GC14" s="139" t="s">
        <v>193</v>
      </c>
      <c r="GD14" s="139" t="s">
        <v>193</v>
      </c>
      <c r="GE14" s="139" t="s">
        <v>193</v>
      </c>
      <c r="GF14" s="139" t="s">
        <v>193</v>
      </c>
      <c r="GG14" s="139" t="s">
        <v>193</v>
      </c>
      <c r="GH14" s="139" t="s">
        <v>193</v>
      </c>
      <c r="GI14" s="139" t="s">
        <v>193</v>
      </c>
      <c r="GJ14" s="139" t="s">
        <v>193</v>
      </c>
      <c r="GK14" s="139" t="s">
        <v>193</v>
      </c>
      <c r="GL14" s="139" t="s">
        <v>193</v>
      </c>
      <c r="GM14" s="139" t="s">
        <v>193</v>
      </c>
      <c r="GN14" s="139" t="s">
        <v>193</v>
      </c>
      <c r="GO14" s="139" t="s">
        <v>193</v>
      </c>
      <c r="GP14" s="139" t="s">
        <v>193</v>
      </c>
      <c r="GQ14" s="139" t="s">
        <v>193</v>
      </c>
      <c r="GR14" s="139" t="s">
        <v>193</v>
      </c>
      <c r="GS14" s="139" t="s">
        <v>193</v>
      </c>
      <c r="GT14" s="139" t="s">
        <v>193</v>
      </c>
      <c r="GU14" s="139" t="s">
        <v>193</v>
      </c>
      <c r="GV14" s="139" t="s">
        <v>193</v>
      </c>
      <c r="GW14" s="139" t="s">
        <v>193</v>
      </c>
      <c r="GX14" s="139" t="s">
        <v>193</v>
      </c>
      <c r="GY14" s="139" t="s">
        <v>193</v>
      </c>
      <c r="GZ14" s="139" t="s">
        <v>193</v>
      </c>
      <c r="HA14" s="139" t="s">
        <v>193</v>
      </c>
      <c r="HB14" s="139" t="s">
        <v>193</v>
      </c>
      <c r="HC14" s="139" t="s">
        <v>193</v>
      </c>
      <c r="HD14" s="139" t="s">
        <v>193</v>
      </c>
      <c r="HE14" s="139" t="s">
        <v>193</v>
      </c>
      <c r="HF14" s="139" t="s">
        <v>193</v>
      </c>
      <c r="HG14" s="139" t="s">
        <v>193</v>
      </c>
      <c r="HH14" s="139" t="s">
        <v>193</v>
      </c>
      <c r="HI14" s="139" t="s">
        <v>193</v>
      </c>
      <c r="HJ14" s="139" t="s">
        <v>193</v>
      </c>
      <c r="HK14" s="139" t="s">
        <v>193</v>
      </c>
      <c r="HL14" s="139" t="s">
        <v>193</v>
      </c>
      <c r="HM14" s="139" t="s">
        <v>193</v>
      </c>
      <c r="HN14" s="139" t="s">
        <v>193</v>
      </c>
      <c r="HO14" s="139" t="s">
        <v>193</v>
      </c>
      <c r="HP14" s="139" t="s">
        <v>193</v>
      </c>
      <c r="HQ14" s="139" t="s">
        <v>193</v>
      </c>
      <c r="HR14" s="139" t="s">
        <v>193</v>
      </c>
      <c r="HS14" s="139" t="s">
        <v>193</v>
      </c>
      <c r="HT14" s="139" t="s">
        <v>193</v>
      </c>
      <c r="HU14" s="139" t="s">
        <v>193</v>
      </c>
      <c r="HV14" s="139" t="s">
        <v>193</v>
      </c>
      <c r="HW14" s="139" t="s">
        <v>193</v>
      </c>
      <c r="HX14" s="139" t="s">
        <v>193</v>
      </c>
      <c r="HY14" s="139" t="s">
        <v>193</v>
      </c>
      <c r="HZ14" s="139" t="s">
        <v>193</v>
      </c>
      <c r="IA14" s="139" t="s">
        <v>193</v>
      </c>
      <c r="IB14" s="139" t="s">
        <v>193</v>
      </c>
      <c r="IC14" s="139" t="s">
        <v>193</v>
      </c>
      <c r="ID14" s="139" t="s">
        <v>193</v>
      </c>
      <c r="IE14" s="139" t="s">
        <v>193</v>
      </c>
      <c r="IF14" s="139" t="s">
        <v>193</v>
      </c>
      <c r="IG14" s="139" t="s">
        <v>193</v>
      </c>
      <c r="IH14" s="139" t="s">
        <v>193</v>
      </c>
      <c r="II14" s="139" t="s">
        <v>193</v>
      </c>
      <c r="IJ14" s="139" t="s">
        <v>193</v>
      </c>
      <c r="IK14" s="139" t="s">
        <v>193</v>
      </c>
      <c r="IL14" s="139" t="s">
        <v>193</v>
      </c>
      <c r="IM14" s="139" t="s">
        <v>193</v>
      </c>
      <c r="IN14" s="139" t="s">
        <v>109</v>
      </c>
      <c r="IO14" s="139" t="s">
        <v>3352</v>
      </c>
      <c r="IP14" s="139">
        <v>1</v>
      </c>
      <c r="IQ14" s="139">
        <v>1</v>
      </c>
      <c r="IR14" s="139">
        <v>0</v>
      </c>
      <c r="IS14" s="139">
        <v>1</v>
      </c>
      <c r="IT14" s="139">
        <v>0</v>
      </c>
      <c r="IU14" s="139">
        <v>0</v>
      </c>
      <c r="IV14" s="139" t="s">
        <v>193</v>
      </c>
      <c r="IW14" s="139" t="s">
        <v>3353</v>
      </c>
      <c r="IX14" s="139">
        <v>1</v>
      </c>
      <c r="IY14" s="139">
        <v>1</v>
      </c>
      <c r="IZ14" s="139">
        <v>1</v>
      </c>
      <c r="JA14" s="139">
        <v>1</v>
      </c>
      <c r="JB14" s="139">
        <v>1</v>
      </c>
      <c r="JC14" s="139">
        <v>0</v>
      </c>
      <c r="JD14" s="139">
        <v>0</v>
      </c>
      <c r="JE14" s="139">
        <v>0</v>
      </c>
      <c r="JF14" s="139" t="s">
        <v>193</v>
      </c>
      <c r="JG14" s="139" t="s">
        <v>109</v>
      </c>
      <c r="JH14" s="139" t="s">
        <v>193</v>
      </c>
      <c r="JI14" s="139" t="s">
        <v>111</v>
      </c>
      <c r="JJ14" s="139">
        <v>1</v>
      </c>
      <c r="JK14" s="139">
        <v>0</v>
      </c>
      <c r="JL14" s="139">
        <v>0</v>
      </c>
      <c r="JM14" s="139">
        <v>0</v>
      </c>
      <c r="JN14" s="139">
        <v>0</v>
      </c>
      <c r="JO14" s="139">
        <v>0</v>
      </c>
      <c r="JP14" s="139">
        <v>0</v>
      </c>
      <c r="JQ14" s="139" t="s">
        <v>193</v>
      </c>
      <c r="JR14" s="139" t="s">
        <v>193</v>
      </c>
      <c r="JS14" s="139" t="s">
        <v>193</v>
      </c>
      <c r="JT14" s="139" t="s">
        <v>193</v>
      </c>
      <c r="JU14" s="139" t="s">
        <v>193</v>
      </c>
      <c r="JV14" s="139" t="s">
        <v>193</v>
      </c>
      <c r="JW14" s="139" t="s">
        <v>193</v>
      </c>
      <c r="JX14" s="139" t="s">
        <v>193</v>
      </c>
      <c r="JY14" s="139" t="s">
        <v>193</v>
      </c>
      <c r="JZ14" s="139" t="s">
        <v>193</v>
      </c>
      <c r="KA14" s="139" t="s">
        <v>193</v>
      </c>
      <c r="KB14" s="139" t="s">
        <v>193</v>
      </c>
      <c r="KC14" s="139" t="s">
        <v>193</v>
      </c>
      <c r="KD14" s="139" t="s">
        <v>193</v>
      </c>
      <c r="KE14" s="139" t="s">
        <v>193</v>
      </c>
      <c r="KF14" s="139" t="s">
        <v>193</v>
      </c>
      <c r="KG14" s="139" t="s">
        <v>193</v>
      </c>
      <c r="KH14" s="139" t="s">
        <v>193</v>
      </c>
      <c r="KI14" s="139" t="s">
        <v>193</v>
      </c>
      <c r="KJ14" s="139" t="s">
        <v>193</v>
      </c>
      <c r="KK14" s="139" t="s">
        <v>193</v>
      </c>
      <c r="KL14" s="139" t="s">
        <v>193</v>
      </c>
      <c r="KM14" s="139" t="s">
        <v>193</v>
      </c>
      <c r="KN14" s="139" t="s">
        <v>193</v>
      </c>
      <c r="KO14" s="139" t="s">
        <v>193</v>
      </c>
      <c r="KP14" s="139" t="s">
        <v>193</v>
      </c>
      <c r="KQ14" s="139" t="s">
        <v>193</v>
      </c>
      <c r="KR14" s="139" t="s">
        <v>193</v>
      </c>
      <c r="KS14" s="139" t="s">
        <v>193</v>
      </c>
      <c r="KT14" s="139" t="s">
        <v>193</v>
      </c>
      <c r="KU14" s="139" t="s">
        <v>193</v>
      </c>
      <c r="KV14" s="139" t="s">
        <v>193</v>
      </c>
      <c r="KW14" s="139" t="s">
        <v>193</v>
      </c>
      <c r="KX14" s="139" t="s">
        <v>193</v>
      </c>
      <c r="KY14" s="139" t="s">
        <v>193</v>
      </c>
      <c r="KZ14" s="139" t="s">
        <v>193</v>
      </c>
      <c r="LA14" s="139" t="s">
        <v>193</v>
      </c>
      <c r="LB14" s="139" t="s">
        <v>193</v>
      </c>
      <c r="LC14" s="139" t="s">
        <v>193</v>
      </c>
      <c r="LD14" s="139" t="s">
        <v>193</v>
      </c>
      <c r="LE14" s="139" t="s">
        <v>193</v>
      </c>
      <c r="LF14" s="139" t="s">
        <v>193</v>
      </c>
      <c r="LG14" s="139" t="s">
        <v>193</v>
      </c>
      <c r="LH14" s="139" t="s">
        <v>193</v>
      </c>
      <c r="LI14" s="139" t="s">
        <v>193</v>
      </c>
      <c r="LJ14" s="139" t="s">
        <v>193</v>
      </c>
      <c r="LK14" s="139" t="s">
        <v>193</v>
      </c>
      <c r="LL14" s="139" t="s">
        <v>193</v>
      </c>
      <c r="LM14" s="139" t="s">
        <v>193</v>
      </c>
      <c r="LN14" s="139" t="s">
        <v>193</v>
      </c>
      <c r="LO14" s="139" t="s">
        <v>193</v>
      </c>
      <c r="LP14" s="139" t="s">
        <v>193</v>
      </c>
      <c r="LQ14" s="139" t="s">
        <v>193</v>
      </c>
    </row>
    <row r="15" spans="1:329" ht="14.4" customHeight="1" x14ac:dyDescent="0.35">
      <c r="A15" s="139" t="s">
        <v>3354</v>
      </c>
      <c r="B15" s="139" t="s">
        <v>3355</v>
      </c>
      <c r="C15" s="139" t="s">
        <v>187</v>
      </c>
      <c r="D15" s="139" t="s">
        <v>187</v>
      </c>
      <c r="E15" s="139" t="s">
        <v>189</v>
      </c>
      <c r="F15" s="139" t="s">
        <v>123</v>
      </c>
      <c r="G15" s="139" t="s">
        <v>160</v>
      </c>
      <c r="H15" s="139" t="s">
        <v>160</v>
      </c>
      <c r="I15" s="139" t="s">
        <v>628</v>
      </c>
      <c r="J15" s="139" t="s">
        <v>3339</v>
      </c>
      <c r="K15" s="139" t="s">
        <v>536</v>
      </c>
      <c r="L15" s="139" t="s">
        <v>3317</v>
      </c>
      <c r="M15" t="s">
        <v>494</v>
      </c>
      <c r="N15" t="s">
        <v>193</v>
      </c>
      <c r="O15" t="s">
        <v>193</v>
      </c>
      <c r="P15" t="s">
        <v>193</v>
      </c>
      <c r="Q15" t="s">
        <v>193</v>
      </c>
      <c r="R15" t="s">
        <v>193</v>
      </c>
      <c r="S15" t="s">
        <v>193</v>
      </c>
      <c r="T15" t="s">
        <v>193</v>
      </c>
      <c r="U15" t="s">
        <v>193</v>
      </c>
      <c r="V15" t="s">
        <v>193</v>
      </c>
      <c r="W15" t="s">
        <v>193</v>
      </c>
      <c r="X15" t="s">
        <v>193</v>
      </c>
      <c r="Y15" t="s">
        <v>193</v>
      </c>
      <c r="Z15" t="s">
        <v>193</v>
      </c>
      <c r="AA15" t="s">
        <v>193</v>
      </c>
      <c r="AB15" t="s">
        <v>193</v>
      </c>
      <c r="AC15" t="s">
        <v>193</v>
      </c>
      <c r="AD15" t="s">
        <v>193</v>
      </c>
      <c r="AE15" t="s">
        <v>193</v>
      </c>
      <c r="AF15" t="s">
        <v>193</v>
      </c>
      <c r="AG15" t="s">
        <v>193</v>
      </c>
      <c r="AH15" t="s">
        <v>193</v>
      </c>
      <c r="AI15" t="s">
        <v>193</v>
      </c>
      <c r="AJ15" t="s">
        <v>193</v>
      </c>
      <c r="AK15" t="s">
        <v>193</v>
      </c>
      <c r="AL15" t="s">
        <v>193</v>
      </c>
      <c r="AM15" t="s">
        <v>193</v>
      </c>
      <c r="AN15" t="s">
        <v>193</v>
      </c>
      <c r="AO15" t="s">
        <v>193</v>
      </c>
      <c r="AP15" t="s">
        <v>193</v>
      </c>
      <c r="AQ15" t="s">
        <v>193</v>
      </c>
      <c r="AR15" t="s">
        <v>193</v>
      </c>
      <c r="AS15" t="s">
        <v>193</v>
      </c>
      <c r="AT15" t="s">
        <v>193</v>
      </c>
      <c r="AU15" t="s">
        <v>193</v>
      </c>
      <c r="AV15" t="s">
        <v>193</v>
      </c>
      <c r="AW15" t="s">
        <v>193</v>
      </c>
      <c r="AX15" t="s">
        <v>193</v>
      </c>
      <c r="AY15" t="s">
        <v>193</v>
      </c>
      <c r="AZ15" s="192" t="s">
        <v>193</v>
      </c>
      <c r="BA15" s="139" t="s">
        <v>193</v>
      </c>
      <c r="BB15" s="139" t="s">
        <v>193</v>
      </c>
      <c r="BC15" s="192" t="s">
        <v>193</v>
      </c>
      <c r="BD15" s="139" t="s">
        <v>193</v>
      </c>
      <c r="BE15" s="139" t="s">
        <v>193</v>
      </c>
      <c r="BF15" s="192" t="s">
        <v>193</v>
      </c>
      <c r="BG15" s="139" t="s">
        <v>193</v>
      </c>
      <c r="BH15" s="139" t="s">
        <v>193</v>
      </c>
      <c r="BI15" s="192" t="s">
        <v>193</v>
      </c>
      <c r="BJ15" s="139" t="s">
        <v>193</v>
      </c>
      <c r="BK15" s="139" t="s">
        <v>193</v>
      </c>
      <c r="BL15" s="139" t="s">
        <v>193</v>
      </c>
      <c r="BM15" s="139" t="s">
        <v>193</v>
      </c>
      <c r="BN15" s="139" t="s">
        <v>193</v>
      </c>
      <c r="BO15" s="139" t="s">
        <v>193</v>
      </c>
      <c r="BP15" s="139" t="s">
        <v>193</v>
      </c>
      <c r="BQ15" s="139" t="s">
        <v>193</v>
      </c>
      <c r="BR15" s="139" t="s">
        <v>193</v>
      </c>
      <c r="BS15" s="139" t="s">
        <v>193</v>
      </c>
      <c r="BT15" s="139" t="s">
        <v>193</v>
      </c>
      <c r="BU15" s="139" t="s">
        <v>193</v>
      </c>
      <c r="BV15" s="139" t="s">
        <v>193</v>
      </c>
      <c r="BW15" s="139" t="s">
        <v>193</v>
      </c>
      <c r="BX15" s="139" t="s">
        <v>193</v>
      </c>
      <c r="BY15" s="139" t="s">
        <v>193</v>
      </c>
      <c r="BZ15" s="139" t="s">
        <v>193</v>
      </c>
      <c r="CA15" s="139" t="s">
        <v>193</v>
      </c>
      <c r="CB15" s="139" t="s">
        <v>193</v>
      </c>
      <c r="CC15" s="139" t="s">
        <v>193</v>
      </c>
      <c r="CD15" s="139" t="s">
        <v>193</v>
      </c>
      <c r="CE15" s="139" t="s">
        <v>193</v>
      </c>
      <c r="CF15" s="139" t="s">
        <v>193</v>
      </c>
      <c r="CG15" s="139" t="s">
        <v>193</v>
      </c>
      <c r="CH15" s="139" t="s">
        <v>193</v>
      </c>
      <c r="CI15" s="139" t="s">
        <v>193</v>
      </c>
      <c r="CJ15" s="139" t="s">
        <v>193</v>
      </c>
      <c r="CK15" s="139" t="s">
        <v>193</v>
      </c>
      <c r="CL15" s="139" t="s">
        <v>193</v>
      </c>
      <c r="CM15" s="139" t="s">
        <v>193</v>
      </c>
      <c r="CN15" s="139" t="s">
        <v>193</v>
      </c>
      <c r="CO15" s="139" t="s">
        <v>193</v>
      </c>
      <c r="CP15" s="139" t="s">
        <v>193</v>
      </c>
      <c r="CQ15" s="139" t="s">
        <v>193</v>
      </c>
      <c r="CR15" s="139" t="s">
        <v>193</v>
      </c>
      <c r="CS15" s="139" t="s">
        <v>193</v>
      </c>
      <c r="CT15" s="139" t="s">
        <v>193</v>
      </c>
      <c r="CU15" s="139" t="s">
        <v>193</v>
      </c>
      <c r="CV15" s="139" t="s">
        <v>193</v>
      </c>
      <c r="CW15" s="139" t="s">
        <v>193</v>
      </c>
      <c r="CX15" s="139" t="s">
        <v>193</v>
      </c>
      <c r="CY15" s="139" t="s">
        <v>193</v>
      </c>
      <c r="CZ15" s="139" t="s">
        <v>193</v>
      </c>
      <c r="DA15" s="139" t="s">
        <v>193</v>
      </c>
      <c r="DB15" s="139" t="s">
        <v>193</v>
      </c>
      <c r="DC15" s="139" t="s">
        <v>193</v>
      </c>
      <c r="DD15" s="139" t="s">
        <v>193</v>
      </c>
      <c r="DE15" s="139" t="s">
        <v>193</v>
      </c>
      <c r="DF15" s="139" t="s">
        <v>193</v>
      </c>
      <c r="DG15" s="139" t="s">
        <v>193</v>
      </c>
      <c r="DH15" s="139" t="s">
        <v>193</v>
      </c>
      <c r="DI15" s="139" t="s">
        <v>193</v>
      </c>
      <c r="DJ15" s="139" t="s">
        <v>193</v>
      </c>
      <c r="DK15" s="139" t="s">
        <v>193</v>
      </c>
      <c r="DL15" s="139" t="s">
        <v>193</v>
      </c>
      <c r="DM15" s="139" t="s">
        <v>193</v>
      </c>
      <c r="DN15" s="139" t="s">
        <v>193</v>
      </c>
      <c r="DO15" s="139" t="s">
        <v>193</v>
      </c>
      <c r="DP15" s="139" t="s">
        <v>193</v>
      </c>
      <c r="DQ15" s="139" t="s">
        <v>193</v>
      </c>
      <c r="DR15" s="139" t="s">
        <v>193</v>
      </c>
      <c r="DS15" s="139" t="s">
        <v>193</v>
      </c>
      <c r="DT15" s="139" t="s">
        <v>193</v>
      </c>
      <c r="DU15" s="139" t="s">
        <v>193</v>
      </c>
      <c r="DV15" s="139" t="s">
        <v>193</v>
      </c>
      <c r="DW15" s="139" t="s">
        <v>193</v>
      </c>
      <c r="DX15" s="139" t="s">
        <v>193</v>
      </c>
      <c r="DY15" s="139" t="s">
        <v>193</v>
      </c>
      <c r="DZ15" s="139" t="s">
        <v>193</v>
      </c>
      <c r="EA15" s="139" t="s">
        <v>193</v>
      </c>
      <c r="EB15" s="139" t="s">
        <v>193</v>
      </c>
      <c r="EC15" s="139" t="s">
        <v>193</v>
      </c>
      <c r="ED15" s="139" t="s">
        <v>193</v>
      </c>
      <c r="EE15" s="139" t="s">
        <v>193</v>
      </c>
      <c r="EF15" s="139" t="s">
        <v>193</v>
      </c>
      <c r="EG15" s="139" t="s">
        <v>193</v>
      </c>
      <c r="EH15" s="139" t="s">
        <v>193</v>
      </c>
      <c r="EI15" s="139" t="s">
        <v>193</v>
      </c>
      <c r="EJ15" s="139" t="s">
        <v>193</v>
      </c>
      <c r="EK15" s="139" t="s">
        <v>193</v>
      </c>
      <c r="EL15" s="139" t="s">
        <v>193</v>
      </c>
      <c r="EM15" s="139" t="s">
        <v>193</v>
      </c>
      <c r="EN15" s="139" t="s">
        <v>193</v>
      </c>
      <c r="EO15" s="139" t="s">
        <v>193</v>
      </c>
      <c r="EP15" s="139" t="s">
        <v>193</v>
      </c>
      <c r="EQ15" s="139" t="s">
        <v>193</v>
      </c>
      <c r="ER15" s="139" t="s">
        <v>193</v>
      </c>
      <c r="ES15" s="139" t="s">
        <v>193</v>
      </c>
      <c r="ET15" s="139" t="s">
        <v>193</v>
      </c>
      <c r="EU15" s="139" t="s">
        <v>193</v>
      </c>
      <c r="EV15" s="139" t="s">
        <v>193</v>
      </c>
      <c r="EW15" s="139" t="s">
        <v>193</v>
      </c>
      <c r="EX15" s="139" t="s">
        <v>193</v>
      </c>
      <c r="EY15" s="139" t="s">
        <v>193</v>
      </c>
      <c r="EZ15" s="139" t="s">
        <v>193</v>
      </c>
      <c r="FA15" s="139" t="s">
        <v>193</v>
      </c>
      <c r="FB15" s="139" t="s">
        <v>193</v>
      </c>
      <c r="FC15" s="139" t="s">
        <v>193</v>
      </c>
      <c r="FD15" s="139" t="s">
        <v>193</v>
      </c>
      <c r="FE15" s="139" t="s">
        <v>193</v>
      </c>
      <c r="FF15" s="139" t="s">
        <v>193</v>
      </c>
      <c r="FG15" s="139" t="s">
        <v>193</v>
      </c>
      <c r="FH15" s="139" t="s">
        <v>193</v>
      </c>
      <c r="FI15" s="139" t="s">
        <v>193</v>
      </c>
      <c r="FJ15" s="139" t="s">
        <v>193</v>
      </c>
      <c r="FK15" s="139" t="s">
        <v>193</v>
      </c>
      <c r="FL15" s="139" t="s">
        <v>193</v>
      </c>
      <c r="FM15" s="139" t="s">
        <v>193</v>
      </c>
      <c r="FN15" s="139" t="s">
        <v>193</v>
      </c>
      <c r="FO15" s="139" t="s">
        <v>193</v>
      </c>
      <c r="FP15" s="139" t="s">
        <v>193</v>
      </c>
      <c r="FQ15" s="139" t="s">
        <v>193</v>
      </c>
      <c r="FR15" s="139" t="s">
        <v>193</v>
      </c>
      <c r="FS15" s="139" t="s">
        <v>193</v>
      </c>
      <c r="FT15" s="139" t="s">
        <v>193</v>
      </c>
      <c r="FU15" s="139" t="s">
        <v>193</v>
      </c>
      <c r="FV15" s="139" t="s">
        <v>193</v>
      </c>
      <c r="FW15" s="139" t="s">
        <v>193</v>
      </c>
      <c r="FX15" s="139" t="s">
        <v>193</v>
      </c>
      <c r="FY15" s="139" t="s">
        <v>193</v>
      </c>
      <c r="FZ15" s="139" t="s">
        <v>193</v>
      </c>
      <c r="GA15" s="139" t="s">
        <v>193</v>
      </c>
      <c r="GB15" s="139" t="s">
        <v>193</v>
      </c>
      <c r="GC15" s="139" t="s">
        <v>193</v>
      </c>
      <c r="GD15" s="139" t="s">
        <v>193</v>
      </c>
      <c r="GE15" s="139" t="s">
        <v>193</v>
      </c>
      <c r="GF15" s="139" t="s">
        <v>193</v>
      </c>
      <c r="GG15" s="139" t="s">
        <v>193</v>
      </c>
      <c r="GH15" s="139" t="s">
        <v>193</v>
      </c>
      <c r="GI15" s="139" t="s">
        <v>193</v>
      </c>
      <c r="GJ15" s="139" t="s">
        <v>193</v>
      </c>
      <c r="GK15" s="139" t="s">
        <v>193</v>
      </c>
      <c r="GL15" s="139" t="s">
        <v>193</v>
      </c>
      <c r="GM15" s="139" t="s">
        <v>193</v>
      </c>
      <c r="GN15" s="139" t="s">
        <v>193</v>
      </c>
      <c r="GO15" s="139" t="s">
        <v>193</v>
      </c>
      <c r="GP15" s="139" t="s">
        <v>193</v>
      </c>
      <c r="GQ15" s="139" t="s">
        <v>193</v>
      </c>
      <c r="GR15" s="139" t="s">
        <v>193</v>
      </c>
      <c r="GS15" s="139" t="s">
        <v>193</v>
      </c>
      <c r="GT15" s="139" t="s">
        <v>193</v>
      </c>
      <c r="GU15" s="139" t="s">
        <v>193</v>
      </c>
      <c r="GV15" s="139" t="s">
        <v>193</v>
      </c>
      <c r="GW15" s="139" t="s">
        <v>193</v>
      </c>
      <c r="GX15" s="139" t="s">
        <v>193</v>
      </c>
      <c r="GY15" s="139" t="s">
        <v>193</v>
      </c>
      <c r="GZ15" s="139" t="s">
        <v>193</v>
      </c>
      <c r="HA15" s="139" t="s">
        <v>193</v>
      </c>
      <c r="HB15" s="139" t="s">
        <v>193</v>
      </c>
      <c r="HC15" s="139" t="s">
        <v>193</v>
      </c>
      <c r="HD15" s="139" t="s">
        <v>193</v>
      </c>
      <c r="HE15" s="139" t="s">
        <v>193</v>
      </c>
      <c r="HF15" s="139" t="s">
        <v>193</v>
      </c>
      <c r="HG15" s="139" t="s">
        <v>193</v>
      </c>
      <c r="HH15" s="139" t="s">
        <v>193</v>
      </c>
      <c r="HI15" s="139" t="s">
        <v>193</v>
      </c>
      <c r="HJ15" s="139" t="s">
        <v>193</v>
      </c>
      <c r="HK15" s="139" t="s">
        <v>193</v>
      </c>
      <c r="HL15" s="139" t="s">
        <v>193</v>
      </c>
      <c r="HM15" s="139" t="s">
        <v>193</v>
      </c>
      <c r="HN15" s="139" t="s">
        <v>193</v>
      </c>
      <c r="HO15" s="139" t="s">
        <v>193</v>
      </c>
      <c r="HP15" s="139" t="s">
        <v>193</v>
      </c>
      <c r="HQ15" s="139" t="s">
        <v>193</v>
      </c>
      <c r="HR15" s="139" t="s">
        <v>193</v>
      </c>
      <c r="HS15" s="139" t="s">
        <v>193</v>
      </c>
      <c r="HT15" s="139" t="s">
        <v>193</v>
      </c>
      <c r="HU15" s="139" t="s">
        <v>193</v>
      </c>
      <c r="HV15" s="139" t="s">
        <v>193</v>
      </c>
      <c r="HW15" s="139" t="s">
        <v>193</v>
      </c>
      <c r="HX15" s="139" t="s">
        <v>193</v>
      </c>
      <c r="HY15" s="139" t="s">
        <v>193</v>
      </c>
      <c r="HZ15" s="139" t="s">
        <v>193</v>
      </c>
      <c r="IA15" s="139" t="s">
        <v>193</v>
      </c>
      <c r="IB15" s="139" t="s">
        <v>193</v>
      </c>
      <c r="IC15" s="139" t="s">
        <v>193</v>
      </c>
      <c r="ID15" s="139" t="s">
        <v>193</v>
      </c>
      <c r="IE15" s="139" t="s">
        <v>193</v>
      </c>
      <c r="IF15" s="139" t="s">
        <v>193</v>
      </c>
      <c r="IG15" s="139" t="s">
        <v>193</v>
      </c>
      <c r="IH15" s="139" t="s">
        <v>193</v>
      </c>
      <c r="II15" s="139" t="s">
        <v>193</v>
      </c>
      <c r="IJ15" s="139" t="s">
        <v>193</v>
      </c>
      <c r="IK15" s="139" t="s">
        <v>193</v>
      </c>
      <c r="IL15" s="139" t="s">
        <v>193</v>
      </c>
      <c r="IM15" s="139" t="s">
        <v>193</v>
      </c>
      <c r="IN15" s="139" t="s">
        <v>193</v>
      </c>
      <c r="IO15" s="139" t="s">
        <v>193</v>
      </c>
      <c r="IP15" s="139" t="s">
        <v>193</v>
      </c>
      <c r="IQ15" s="139" t="s">
        <v>193</v>
      </c>
      <c r="IR15" s="139" t="s">
        <v>193</v>
      </c>
      <c r="IS15" s="139" t="s">
        <v>193</v>
      </c>
      <c r="IT15" s="139" t="s">
        <v>193</v>
      </c>
      <c r="IU15" s="139" t="s">
        <v>193</v>
      </c>
      <c r="IV15" s="139" t="s">
        <v>193</v>
      </c>
      <c r="IW15" s="139" t="s">
        <v>193</v>
      </c>
      <c r="IX15" s="139" t="s">
        <v>193</v>
      </c>
      <c r="IY15" s="139" t="s">
        <v>193</v>
      </c>
      <c r="IZ15" s="139" t="s">
        <v>193</v>
      </c>
      <c r="JA15" s="139" t="s">
        <v>193</v>
      </c>
      <c r="JB15" s="139" t="s">
        <v>193</v>
      </c>
      <c r="JC15" s="139" t="s">
        <v>193</v>
      </c>
      <c r="JD15" s="139" t="s">
        <v>193</v>
      </c>
      <c r="JE15" s="139" t="s">
        <v>193</v>
      </c>
      <c r="JF15" s="139" t="s">
        <v>193</v>
      </c>
      <c r="JG15" s="139" t="s">
        <v>193</v>
      </c>
      <c r="JH15" s="139" t="s">
        <v>193</v>
      </c>
      <c r="JI15" s="139" t="s">
        <v>193</v>
      </c>
      <c r="JJ15" s="139" t="s">
        <v>193</v>
      </c>
      <c r="JK15" s="139" t="s">
        <v>193</v>
      </c>
      <c r="JL15" s="139" t="s">
        <v>193</v>
      </c>
      <c r="JM15" s="139" t="s">
        <v>193</v>
      </c>
      <c r="JN15" s="139" t="s">
        <v>193</v>
      </c>
      <c r="JO15" s="139" t="s">
        <v>193</v>
      </c>
      <c r="JP15" s="139" t="s">
        <v>193</v>
      </c>
      <c r="JQ15" s="139" t="s">
        <v>109</v>
      </c>
      <c r="JR15" s="139" t="s">
        <v>505</v>
      </c>
      <c r="JS15" s="139" t="s">
        <v>3318</v>
      </c>
      <c r="JT15" s="139" t="s">
        <v>193</v>
      </c>
      <c r="JU15" s="139" t="s">
        <v>506</v>
      </c>
      <c r="JV15" s="139" t="s">
        <v>3319</v>
      </c>
      <c r="JW15" s="139" t="s">
        <v>3318</v>
      </c>
      <c r="JX15" s="139" t="s">
        <v>810</v>
      </c>
      <c r="JY15" s="139" t="s">
        <v>193</v>
      </c>
      <c r="JZ15" s="139" t="s">
        <v>3320</v>
      </c>
      <c r="KA15" s="139" t="s">
        <v>797</v>
      </c>
      <c r="KB15" s="139" t="s">
        <v>798</v>
      </c>
      <c r="KC15" s="139" t="s">
        <v>799</v>
      </c>
      <c r="KD15" s="139" t="s">
        <v>193</v>
      </c>
      <c r="KE15" s="139" t="s">
        <v>193</v>
      </c>
      <c r="KF15" s="139" t="s">
        <v>193</v>
      </c>
      <c r="KG15" s="139" t="s">
        <v>193</v>
      </c>
      <c r="KH15" s="139" t="s">
        <v>193</v>
      </c>
      <c r="KI15" s="139">
        <v>30</v>
      </c>
      <c r="KJ15" s="139">
        <v>6</v>
      </c>
      <c r="KK15" s="139" t="s">
        <v>193</v>
      </c>
      <c r="KL15" s="139" t="s">
        <v>156</v>
      </c>
      <c r="KM15" s="139">
        <v>6</v>
      </c>
      <c r="KN15" s="139" t="s">
        <v>132</v>
      </c>
      <c r="KO15" s="139" t="s">
        <v>193</v>
      </c>
      <c r="KP15" s="139" t="s">
        <v>109</v>
      </c>
      <c r="KQ15" s="139" t="s">
        <v>629</v>
      </c>
      <c r="KR15" s="139">
        <v>1</v>
      </c>
      <c r="KS15" s="139">
        <v>1</v>
      </c>
      <c r="KT15" s="139">
        <v>0</v>
      </c>
      <c r="KU15" s="139">
        <v>0</v>
      </c>
      <c r="KV15" s="139">
        <v>0</v>
      </c>
      <c r="KW15" s="139">
        <v>0</v>
      </c>
      <c r="KX15" s="139">
        <v>0</v>
      </c>
      <c r="KY15" s="139">
        <v>0</v>
      </c>
      <c r="KZ15" s="139">
        <v>0</v>
      </c>
      <c r="LA15" s="139">
        <v>0</v>
      </c>
      <c r="LB15" s="139">
        <v>0</v>
      </c>
      <c r="LC15" s="139" t="s">
        <v>193</v>
      </c>
      <c r="LD15" s="139" t="s">
        <v>114</v>
      </c>
      <c r="LE15" s="139" t="s">
        <v>193</v>
      </c>
      <c r="LF15" s="139" t="s">
        <v>193</v>
      </c>
      <c r="LG15" s="139" t="s">
        <v>193</v>
      </c>
      <c r="LH15" s="139" t="s">
        <v>193</v>
      </c>
      <c r="LI15" s="139" t="s">
        <v>193</v>
      </c>
      <c r="LJ15" s="139" t="s">
        <v>193</v>
      </c>
      <c r="LK15" s="139" t="s">
        <v>193</v>
      </c>
      <c r="LL15" s="139" t="s">
        <v>193</v>
      </c>
      <c r="LM15" s="139" t="s">
        <v>193</v>
      </c>
      <c r="LN15" s="139" t="s">
        <v>193</v>
      </c>
      <c r="LO15" s="139" t="s">
        <v>193</v>
      </c>
      <c r="LP15" s="139" t="s">
        <v>193</v>
      </c>
      <c r="LQ15" s="139" t="s">
        <v>193</v>
      </c>
    </row>
    <row r="16" spans="1:329" ht="14.4" customHeight="1" x14ac:dyDescent="0.35">
      <c r="A16" s="139" t="s">
        <v>3356</v>
      </c>
      <c r="B16" s="139" t="s">
        <v>3355</v>
      </c>
      <c r="C16" s="139" t="s">
        <v>187</v>
      </c>
      <c r="D16" s="139" t="s">
        <v>187</v>
      </c>
      <c r="E16" s="139" t="s">
        <v>189</v>
      </c>
      <c r="F16" s="139" t="s">
        <v>123</v>
      </c>
      <c r="G16" s="139" t="s">
        <v>160</v>
      </c>
      <c r="H16" s="139" t="s">
        <v>160</v>
      </c>
      <c r="I16" s="139" t="s">
        <v>628</v>
      </c>
      <c r="J16" s="139" t="s">
        <v>3339</v>
      </c>
      <c r="K16" s="139" t="s">
        <v>536</v>
      </c>
      <c r="L16" s="139" t="s">
        <v>3317</v>
      </c>
      <c r="M16" t="s">
        <v>491</v>
      </c>
      <c r="N16" t="s">
        <v>193</v>
      </c>
      <c r="O16" t="s">
        <v>193</v>
      </c>
      <c r="P16" t="s">
        <v>193</v>
      </c>
      <c r="Q16" t="s">
        <v>193</v>
      </c>
      <c r="R16" t="s">
        <v>193</v>
      </c>
      <c r="S16" t="s">
        <v>193</v>
      </c>
      <c r="T16" t="s">
        <v>193</v>
      </c>
      <c r="U16" t="s">
        <v>193</v>
      </c>
      <c r="V16" t="s">
        <v>193</v>
      </c>
      <c r="W16" t="s">
        <v>193</v>
      </c>
      <c r="X16" t="s">
        <v>193</v>
      </c>
      <c r="Y16" t="s">
        <v>193</v>
      </c>
      <c r="Z16" t="s">
        <v>193</v>
      </c>
      <c r="AA16" t="s">
        <v>193</v>
      </c>
      <c r="AB16" t="s">
        <v>193</v>
      </c>
      <c r="AC16" t="s">
        <v>193</v>
      </c>
      <c r="AD16" t="s">
        <v>193</v>
      </c>
      <c r="AE16" t="s">
        <v>193</v>
      </c>
      <c r="AF16" t="s">
        <v>193</v>
      </c>
      <c r="AG16" t="s">
        <v>193</v>
      </c>
      <c r="AH16" t="s">
        <v>193</v>
      </c>
      <c r="AI16" t="s">
        <v>193</v>
      </c>
      <c r="AJ16" t="s">
        <v>193</v>
      </c>
      <c r="AK16" t="s">
        <v>193</v>
      </c>
      <c r="AL16" t="s">
        <v>193</v>
      </c>
      <c r="AM16" t="s">
        <v>193</v>
      </c>
      <c r="AN16" t="s">
        <v>193</v>
      </c>
      <c r="AO16" t="s">
        <v>193</v>
      </c>
      <c r="AP16" t="s">
        <v>193</v>
      </c>
      <c r="AQ16" t="s">
        <v>193</v>
      </c>
      <c r="AR16" t="s">
        <v>193</v>
      </c>
      <c r="AS16" t="s">
        <v>193</v>
      </c>
      <c r="AT16" t="s">
        <v>193</v>
      </c>
      <c r="AU16" t="s">
        <v>193</v>
      </c>
      <c r="AV16" t="s">
        <v>193</v>
      </c>
      <c r="AW16" t="s">
        <v>193</v>
      </c>
      <c r="AX16" t="s">
        <v>193</v>
      </c>
      <c r="AY16" t="s">
        <v>193</v>
      </c>
      <c r="AZ16" s="192" t="s">
        <v>193</v>
      </c>
      <c r="BA16" s="139" t="s">
        <v>193</v>
      </c>
      <c r="BB16" s="139" t="s">
        <v>193</v>
      </c>
      <c r="BC16" s="192" t="s">
        <v>193</v>
      </c>
      <c r="BD16" s="139" t="s">
        <v>193</v>
      </c>
      <c r="BE16" s="139" t="s">
        <v>193</v>
      </c>
      <c r="BF16" s="192" t="s">
        <v>193</v>
      </c>
      <c r="BG16" s="139" t="s">
        <v>193</v>
      </c>
      <c r="BH16" s="139" t="s">
        <v>193</v>
      </c>
      <c r="BI16" s="192" t="s">
        <v>193</v>
      </c>
      <c r="BJ16" s="139" t="s">
        <v>193</v>
      </c>
      <c r="BK16" s="139" t="s">
        <v>193</v>
      </c>
      <c r="BL16" s="139" t="s">
        <v>193</v>
      </c>
      <c r="BM16" s="139" t="s">
        <v>193</v>
      </c>
      <c r="BN16" s="139" t="s">
        <v>193</v>
      </c>
      <c r="BO16" s="139" t="s">
        <v>193</v>
      </c>
      <c r="BP16" s="139" t="s">
        <v>193</v>
      </c>
      <c r="BQ16" s="139" t="s">
        <v>193</v>
      </c>
      <c r="BR16" s="139" t="s">
        <v>193</v>
      </c>
      <c r="BS16" s="139" t="s">
        <v>193</v>
      </c>
      <c r="BT16" s="139" t="s">
        <v>193</v>
      </c>
      <c r="BU16" s="139" t="s">
        <v>193</v>
      </c>
      <c r="BV16" s="139" t="s">
        <v>193</v>
      </c>
      <c r="BW16" s="139" t="s">
        <v>193</v>
      </c>
      <c r="BX16" s="139" t="s">
        <v>193</v>
      </c>
      <c r="BY16" s="139" t="s">
        <v>193</v>
      </c>
      <c r="BZ16" s="139" t="s">
        <v>193</v>
      </c>
      <c r="CA16" s="139" t="s">
        <v>193</v>
      </c>
      <c r="CB16" s="139" t="s">
        <v>193</v>
      </c>
      <c r="CC16" s="139" t="s">
        <v>193</v>
      </c>
      <c r="CD16" s="139" t="s">
        <v>193</v>
      </c>
      <c r="CE16" s="139" t="s">
        <v>193</v>
      </c>
      <c r="CF16" s="139" t="s">
        <v>193</v>
      </c>
      <c r="CG16" s="139" t="s">
        <v>193</v>
      </c>
      <c r="CH16" s="139" t="s">
        <v>193</v>
      </c>
      <c r="CI16" s="139" t="s">
        <v>193</v>
      </c>
      <c r="CJ16" s="139" t="s">
        <v>193</v>
      </c>
      <c r="CK16" s="139" t="s">
        <v>193</v>
      </c>
      <c r="CL16" s="139" t="s">
        <v>193</v>
      </c>
      <c r="CM16" s="139" t="s">
        <v>193</v>
      </c>
      <c r="CN16" s="139" t="s">
        <v>193</v>
      </c>
      <c r="CO16" s="139" t="s">
        <v>193</v>
      </c>
      <c r="CP16" s="139" t="s">
        <v>193</v>
      </c>
      <c r="CQ16" s="139" t="s">
        <v>193</v>
      </c>
      <c r="CR16" s="139" t="s">
        <v>193</v>
      </c>
      <c r="CS16" s="139" t="s">
        <v>193</v>
      </c>
      <c r="CT16" s="139" t="s">
        <v>193</v>
      </c>
      <c r="CU16" s="139" t="s">
        <v>193</v>
      </c>
      <c r="CV16" s="139" t="s">
        <v>193</v>
      </c>
      <c r="CW16" s="139" t="s">
        <v>193</v>
      </c>
      <c r="CX16" s="139" t="s">
        <v>193</v>
      </c>
      <c r="CY16" s="139" t="s">
        <v>193</v>
      </c>
      <c r="CZ16" s="139" t="s">
        <v>193</v>
      </c>
      <c r="DA16" s="139" t="s">
        <v>193</v>
      </c>
      <c r="DB16" s="139" t="s">
        <v>193</v>
      </c>
      <c r="DC16" s="139" t="s">
        <v>193</v>
      </c>
      <c r="DD16" s="139" t="s">
        <v>193</v>
      </c>
      <c r="DE16" s="139" t="s">
        <v>193</v>
      </c>
      <c r="DF16" s="139" t="s">
        <v>193</v>
      </c>
      <c r="DG16" s="139" t="s">
        <v>193</v>
      </c>
      <c r="DH16" s="139" t="s">
        <v>193</v>
      </c>
      <c r="DI16" s="139" t="s">
        <v>193</v>
      </c>
      <c r="DJ16" s="139" t="s">
        <v>193</v>
      </c>
      <c r="DK16" s="139" t="s">
        <v>193</v>
      </c>
      <c r="DL16" s="139" t="s">
        <v>193</v>
      </c>
      <c r="DM16" s="139" t="s">
        <v>193</v>
      </c>
      <c r="DN16" s="139" t="s">
        <v>193</v>
      </c>
      <c r="DO16" s="139" t="s">
        <v>193</v>
      </c>
      <c r="DP16" s="139" t="s">
        <v>193</v>
      </c>
      <c r="DQ16" s="139" t="s">
        <v>193</v>
      </c>
      <c r="DR16" s="139" t="s">
        <v>193</v>
      </c>
      <c r="DS16" s="139" t="s">
        <v>193</v>
      </c>
      <c r="DT16" s="139" t="s">
        <v>193</v>
      </c>
      <c r="DU16" s="139" t="s">
        <v>193</v>
      </c>
      <c r="DV16" s="139" t="s">
        <v>193</v>
      </c>
      <c r="DW16" s="139" t="s">
        <v>193</v>
      </c>
      <c r="DX16" s="139" t="s">
        <v>193</v>
      </c>
      <c r="DY16" s="139" t="s">
        <v>193</v>
      </c>
      <c r="DZ16" s="139" t="s">
        <v>193</v>
      </c>
      <c r="EA16" s="139" t="s">
        <v>193</v>
      </c>
      <c r="EB16" s="139" t="s">
        <v>193</v>
      </c>
      <c r="EC16" s="139" t="s">
        <v>193</v>
      </c>
      <c r="ED16" s="139" t="s">
        <v>193</v>
      </c>
      <c r="EE16" s="139" t="s">
        <v>193</v>
      </c>
      <c r="EF16" s="139" t="s">
        <v>193</v>
      </c>
      <c r="EG16" s="139" t="s">
        <v>193</v>
      </c>
      <c r="EH16" s="139" t="s">
        <v>193</v>
      </c>
      <c r="EI16" s="139" t="s">
        <v>193</v>
      </c>
      <c r="EJ16" s="139" t="s">
        <v>193</v>
      </c>
      <c r="EK16" s="139" t="s">
        <v>193</v>
      </c>
      <c r="EL16" s="139" t="s">
        <v>193</v>
      </c>
      <c r="EM16" s="139" t="s">
        <v>193</v>
      </c>
      <c r="EN16" s="139" t="s">
        <v>193</v>
      </c>
      <c r="EO16" s="139" t="s">
        <v>193</v>
      </c>
      <c r="EP16" s="139" t="s">
        <v>193</v>
      </c>
      <c r="EQ16" s="139" t="s">
        <v>193</v>
      </c>
      <c r="ER16" s="139" t="s">
        <v>193</v>
      </c>
      <c r="ES16" s="139" t="s">
        <v>193</v>
      </c>
      <c r="ET16" s="139" t="s">
        <v>193</v>
      </c>
      <c r="EU16" s="139" t="s">
        <v>193</v>
      </c>
      <c r="EV16" s="139" t="s">
        <v>193</v>
      </c>
      <c r="EW16" s="139" t="s">
        <v>193</v>
      </c>
      <c r="EX16" s="139" t="s">
        <v>193</v>
      </c>
      <c r="EY16" s="139" t="s">
        <v>193</v>
      </c>
      <c r="EZ16" s="139" t="s">
        <v>193</v>
      </c>
      <c r="FA16" s="139" t="s">
        <v>193</v>
      </c>
      <c r="FB16" s="139" t="s">
        <v>193</v>
      </c>
      <c r="FC16" s="139" t="s">
        <v>193</v>
      </c>
      <c r="FD16" s="139" t="s">
        <v>193</v>
      </c>
      <c r="FE16" s="139" t="s">
        <v>193</v>
      </c>
      <c r="FF16" s="139" t="s">
        <v>193</v>
      </c>
      <c r="FG16" s="139" t="s">
        <v>193</v>
      </c>
      <c r="FH16" s="139" t="s">
        <v>193</v>
      </c>
      <c r="FI16" s="139" t="s">
        <v>193</v>
      </c>
      <c r="FJ16" s="139" t="s">
        <v>193</v>
      </c>
      <c r="FK16" s="139" t="s">
        <v>193</v>
      </c>
      <c r="FL16" s="139" t="s">
        <v>193</v>
      </c>
      <c r="FM16" s="139" t="s">
        <v>193</v>
      </c>
      <c r="FN16" s="139" t="s">
        <v>193</v>
      </c>
      <c r="FO16" s="139" t="s">
        <v>193</v>
      </c>
      <c r="FP16" s="139" t="s">
        <v>193</v>
      </c>
      <c r="FQ16" s="139" t="s">
        <v>193</v>
      </c>
      <c r="FR16" s="139" t="s">
        <v>193</v>
      </c>
      <c r="FS16" s="139" t="s">
        <v>193</v>
      </c>
      <c r="FT16" s="139" t="s">
        <v>193</v>
      </c>
      <c r="FU16" s="139" t="s">
        <v>193</v>
      </c>
      <c r="FV16" s="139" t="s">
        <v>193</v>
      </c>
      <c r="FW16" s="139" t="s">
        <v>193</v>
      </c>
      <c r="FX16" s="139" t="s">
        <v>193</v>
      </c>
      <c r="FY16" s="139" t="s">
        <v>193</v>
      </c>
      <c r="FZ16" s="139" t="s">
        <v>193</v>
      </c>
      <c r="GA16" s="139" t="s">
        <v>193</v>
      </c>
      <c r="GB16" s="139" t="s">
        <v>193</v>
      </c>
      <c r="GC16" s="139" t="s">
        <v>193</v>
      </c>
      <c r="GD16" s="139" t="s">
        <v>193</v>
      </c>
      <c r="GE16" s="139" t="s">
        <v>193</v>
      </c>
      <c r="GF16" s="139" t="s">
        <v>193</v>
      </c>
      <c r="GG16" s="139" t="s">
        <v>193</v>
      </c>
      <c r="GH16" s="139" t="s">
        <v>193</v>
      </c>
      <c r="GI16" s="139" t="s">
        <v>193</v>
      </c>
      <c r="GJ16" s="139" t="s">
        <v>193</v>
      </c>
      <c r="GK16" s="139" t="s">
        <v>193</v>
      </c>
      <c r="GL16" s="139" t="s">
        <v>193</v>
      </c>
      <c r="GM16" s="139" t="s">
        <v>193</v>
      </c>
      <c r="GN16" s="139" t="s">
        <v>193</v>
      </c>
      <c r="GO16" s="139" t="s">
        <v>193</v>
      </c>
      <c r="GP16" s="139" t="s">
        <v>193</v>
      </c>
      <c r="GQ16" s="139" t="s">
        <v>193</v>
      </c>
      <c r="GR16" s="139" t="s">
        <v>193</v>
      </c>
      <c r="GS16" s="139" t="s">
        <v>193</v>
      </c>
      <c r="GT16" s="139" t="s">
        <v>193</v>
      </c>
      <c r="GU16" s="139" t="s">
        <v>193</v>
      </c>
      <c r="GV16" s="139" t="s">
        <v>193</v>
      </c>
      <c r="GW16" s="139" t="s">
        <v>193</v>
      </c>
      <c r="GX16" s="139" t="s">
        <v>193</v>
      </c>
      <c r="GY16" s="139" t="s">
        <v>193</v>
      </c>
      <c r="GZ16" s="139" t="s">
        <v>193</v>
      </c>
      <c r="HA16" s="139" t="s">
        <v>193</v>
      </c>
      <c r="HB16" s="139" t="s">
        <v>193</v>
      </c>
      <c r="HC16" s="139" t="s">
        <v>193</v>
      </c>
      <c r="HD16" s="139" t="s">
        <v>193</v>
      </c>
      <c r="HE16" s="139" t="s">
        <v>193</v>
      </c>
      <c r="HF16" s="139" t="s">
        <v>193</v>
      </c>
      <c r="HG16" s="139" t="s">
        <v>193</v>
      </c>
      <c r="HH16" s="139" t="s">
        <v>193</v>
      </c>
      <c r="HI16" s="139" t="s">
        <v>193</v>
      </c>
      <c r="HJ16" s="139" t="s">
        <v>193</v>
      </c>
      <c r="HK16" s="139" t="s">
        <v>193</v>
      </c>
      <c r="HL16" s="139" t="s">
        <v>193</v>
      </c>
      <c r="HM16" s="139" t="s">
        <v>193</v>
      </c>
      <c r="HN16" s="139" t="s">
        <v>193</v>
      </c>
      <c r="HO16" s="139" t="s">
        <v>193</v>
      </c>
      <c r="HP16" s="139" t="s">
        <v>193</v>
      </c>
      <c r="HQ16" s="139" t="s">
        <v>193</v>
      </c>
      <c r="HR16" s="139" t="s">
        <v>193</v>
      </c>
      <c r="HS16" s="139" t="s">
        <v>193</v>
      </c>
      <c r="HT16" s="139" t="s">
        <v>193</v>
      </c>
      <c r="HU16" s="139" t="s">
        <v>193</v>
      </c>
      <c r="HV16" s="139" t="s">
        <v>193</v>
      </c>
      <c r="HW16" s="139" t="s">
        <v>193</v>
      </c>
      <c r="HX16" s="139" t="s">
        <v>193</v>
      </c>
      <c r="HY16" s="139" t="s">
        <v>193</v>
      </c>
      <c r="HZ16" s="139" t="s">
        <v>193</v>
      </c>
      <c r="IA16" s="139" t="s">
        <v>193</v>
      </c>
      <c r="IB16" s="139" t="s">
        <v>193</v>
      </c>
      <c r="IC16" s="139" t="s">
        <v>193</v>
      </c>
      <c r="ID16" s="139" t="s">
        <v>193</v>
      </c>
      <c r="IE16" s="139" t="s">
        <v>193</v>
      </c>
      <c r="IF16" s="139" t="s">
        <v>193</v>
      </c>
      <c r="IG16" s="139" t="s">
        <v>193</v>
      </c>
      <c r="IH16" s="139" t="s">
        <v>193</v>
      </c>
      <c r="II16" s="139" t="s">
        <v>193</v>
      </c>
      <c r="IJ16" s="139" t="s">
        <v>193</v>
      </c>
      <c r="IK16" s="139" t="s">
        <v>193</v>
      </c>
      <c r="IL16" s="139" t="s">
        <v>193</v>
      </c>
      <c r="IM16" s="139" t="s">
        <v>193</v>
      </c>
      <c r="IN16" s="139" t="s">
        <v>193</v>
      </c>
      <c r="IO16" s="139" t="s">
        <v>193</v>
      </c>
      <c r="IP16" s="139" t="s">
        <v>193</v>
      </c>
      <c r="IQ16" s="139" t="s">
        <v>193</v>
      </c>
      <c r="IR16" s="139" t="s">
        <v>193</v>
      </c>
      <c r="IS16" s="139" t="s">
        <v>193</v>
      </c>
      <c r="IT16" s="139" t="s">
        <v>193</v>
      </c>
      <c r="IU16" s="139" t="s">
        <v>193</v>
      </c>
      <c r="IV16" s="139" t="s">
        <v>193</v>
      </c>
      <c r="IW16" s="139" t="s">
        <v>193</v>
      </c>
      <c r="IX16" s="139" t="s">
        <v>193</v>
      </c>
      <c r="IY16" s="139" t="s">
        <v>193</v>
      </c>
      <c r="IZ16" s="139" t="s">
        <v>193</v>
      </c>
      <c r="JA16" s="139" t="s">
        <v>193</v>
      </c>
      <c r="JB16" s="139" t="s">
        <v>193</v>
      </c>
      <c r="JC16" s="139" t="s">
        <v>193</v>
      </c>
      <c r="JD16" s="139" t="s">
        <v>193</v>
      </c>
      <c r="JE16" s="139" t="s">
        <v>193</v>
      </c>
      <c r="JF16" s="139" t="s">
        <v>193</v>
      </c>
      <c r="JG16" s="139" t="s">
        <v>193</v>
      </c>
      <c r="JH16" s="139" t="s">
        <v>193</v>
      </c>
      <c r="JI16" s="139" t="s">
        <v>193</v>
      </c>
      <c r="JJ16" s="139" t="s">
        <v>193</v>
      </c>
      <c r="JK16" s="139" t="s">
        <v>193</v>
      </c>
      <c r="JL16" s="139" t="s">
        <v>193</v>
      </c>
      <c r="JM16" s="139" t="s">
        <v>193</v>
      </c>
      <c r="JN16" s="139" t="s">
        <v>193</v>
      </c>
      <c r="JO16" s="139" t="s">
        <v>193</v>
      </c>
      <c r="JP16" s="139" t="s">
        <v>193</v>
      </c>
      <c r="JQ16" s="139" t="s">
        <v>109</v>
      </c>
      <c r="JR16" s="139" t="s">
        <v>505</v>
      </c>
      <c r="JS16" s="139" t="s">
        <v>3357</v>
      </c>
      <c r="JT16" s="139" t="s">
        <v>193</v>
      </c>
      <c r="JU16" s="139" t="s">
        <v>516</v>
      </c>
      <c r="JV16" s="139" t="s">
        <v>3358</v>
      </c>
      <c r="JW16" s="139" t="s">
        <v>3357</v>
      </c>
      <c r="JX16" s="139" t="s">
        <v>810</v>
      </c>
      <c r="JY16" s="139" t="s">
        <v>193</v>
      </c>
      <c r="JZ16" s="139" t="s">
        <v>3320</v>
      </c>
      <c r="KA16" s="139" t="s">
        <v>802</v>
      </c>
      <c r="KB16" s="139" t="s">
        <v>803</v>
      </c>
      <c r="KC16" s="139" t="s">
        <v>804</v>
      </c>
      <c r="KD16" s="139" t="s">
        <v>193</v>
      </c>
      <c r="KE16" s="139" t="s">
        <v>193</v>
      </c>
      <c r="KF16" s="139" t="s">
        <v>193</v>
      </c>
      <c r="KG16" s="139" t="s">
        <v>193</v>
      </c>
      <c r="KH16" s="139" t="s">
        <v>193</v>
      </c>
      <c r="KI16" s="139">
        <v>10</v>
      </c>
      <c r="KJ16" s="139">
        <v>10</v>
      </c>
      <c r="KK16" s="139" t="s">
        <v>193</v>
      </c>
      <c r="KL16" s="139" t="s">
        <v>156</v>
      </c>
      <c r="KM16" s="139">
        <v>10</v>
      </c>
      <c r="KN16" s="139" t="s">
        <v>132</v>
      </c>
      <c r="KO16" s="139" t="s">
        <v>193</v>
      </c>
      <c r="KP16" s="139" t="s">
        <v>109</v>
      </c>
      <c r="KQ16" s="139" t="s">
        <v>511</v>
      </c>
      <c r="KR16" s="139">
        <v>0</v>
      </c>
      <c r="KS16" s="139">
        <v>1</v>
      </c>
      <c r="KT16" s="139">
        <v>0</v>
      </c>
      <c r="KU16" s="139">
        <v>0</v>
      </c>
      <c r="KV16" s="139">
        <v>0</v>
      </c>
      <c r="KW16" s="139">
        <v>0</v>
      </c>
      <c r="KX16" s="139">
        <v>0</v>
      </c>
      <c r="KY16" s="139">
        <v>0</v>
      </c>
      <c r="KZ16" s="139">
        <v>0</v>
      </c>
      <c r="LA16" s="139">
        <v>0</v>
      </c>
      <c r="LB16" s="139">
        <v>0</v>
      </c>
      <c r="LC16" s="139" t="s">
        <v>193</v>
      </c>
      <c r="LD16" s="139" t="s">
        <v>114</v>
      </c>
      <c r="LE16" s="139" t="s">
        <v>193</v>
      </c>
      <c r="LF16" s="139" t="s">
        <v>193</v>
      </c>
      <c r="LG16" s="139" t="s">
        <v>193</v>
      </c>
      <c r="LH16" s="139" t="s">
        <v>193</v>
      </c>
      <c r="LI16" s="139" t="s">
        <v>193</v>
      </c>
      <c r="LJ16" s="139" t="s">
        <v>193</v>
      </c>
      <c r="LK16" s="139" t="s">
        <v>193</v>
      </c>
      <c r="LL16" s="139" t="s">
        <v>193</v>
      </c>
      <c r="LM16" s="139" t="s">
        <v>193</v>
      </c>
      <c r="LN16" s="139" t="s">
        <v>193</v>
      </c>
      <c r="LO16" s="139" t="s">
        <v>193</v>
      </c>
      <c r="LP16" s="139" t="s">
        <v>193</v>
      </c>
      <c r="LQ16" s="139" t="s">
        <v>193</v>
      </c>
    </row>
    <row r="17" spans="1:329" ht="14.4" customHeight="1" x14ac:dyDescent="0.35">
      <c r="A17" s="139" t="s">
        <v>3359</v>
      </c>
      <c r="B17" s="139" t="s">
        <v>3355</v>
      </c>
      <c r="C17" s="139" t="s">
        <v>187</v>
      </c>
      <c r="D17" s="139" t="s">
        <v>187</v>
      </c>
      <c r="E17" s="139" t="s">
        <v>189</v>
      </c>
      <c r="F17" s="139" t="s">
        <v>123</v>
      </c>
      <c r="G17" s="139" t="s">
        <v>160</v>
      </c>
      <c r="H17" s="139" t="s">
        <v>160</v>
      </c>
      <c r="I17" s="139" t="s">
        <v>628</v>
      </c>
      <c r="J17" s="139" t="s">
        <v>3339</v>
      </c>
      <c r="K17" s="139" t="s">
        <v>536</v>
      </c>
      <c r="L17" s="139" t="s">
        <v>3317</v>
      </c>
      <c r="M17" t="s">
        <v>491</v>
      </c>
      <c r="N17" t="s">
        <v>193</v>
      </c>
      <c r="O17" t="s">
        <v>193</v>
      </c>
      <c r="P17" t="s">
        <v>193</v>
      </c>
      <c r="Q17" t="s">
        <v>193</v>
      </c>
      <c r="R17" t="s">
        <v>193</v>
      </c>
      <c r="S17" t="s">
        <v>193</v>
      </c>
      <c r="T17" t="s">
        <v>193</v>
      </c>
      <c r="U17" t="s">
        <v>193</v>
      </c>
      <c r="V17" t="s">
        <v>193</v>
      </c>
      <c r="W17" t="s">
        <v>193</v>
      </c>
      <c r="X17" t="s">
        <v>193</v>
      </c>
      <c r="Y17" t="s">
        <v>193</v>
      </c>
      <c r="Z17" t="s">
        <v>193</v>
      </c>
      <c r="AA17" t="s">
        <v>193</v>
      </c>
      <c r="AB17" t="s">
        <v>193</v>
      </c>
      <c r="AC17" t="s">
        <v>193</v>
      </c>
      <c r="AD17" t="s">
        <v>193</v>
      </c>
      <c r="AE17" t="s">
        <v>193</v>
      </c>
      <c r="AF17" t="s">
        <v>193</v>
      </c>
      <c r="AG17" t="s">
        <v>193</v>
      </c>
      <c r="AH17" t="s">
        <v>193</v>
      </c>
      <c r="AI17" t="s">
        <v>193</v>
      </c>
      <c r="AJ17" t="s">
        <v>193</v>
      </c>
      <c r="AK17" t="s">
        <v>193</v>
      </c>
      <c r="AL17" t="s">
        <v>193</v>
      </c>
      <c r="AM17" t="s">
        <v>193</v>
      </c>
      <c r="AN17" t="s">
        <v>193</v>
      </c>
      <c r="AO17" t="s">
        <v>193</v>
      </c>
      <c r="AP17" t="s">
        <v>193</v>
      </c>
      <c r="AQ17" t="s">
        <v>193</v>
      </c>
      <c r="AR17" t="s">
        <v>193</v>
      </c>
      <c r="AS17" t="s">
        <v>193</v>
      </c>
      <c r="AT17" t="s">
        <v>193</v>
      </c>
      <c r="AU17" t="s">
        <v>193</v>
      </c>
      <c r="AV17" t="s">
        <v>193</v>
      </c>
      <c r="AW17" t="s">
        <v>193</v>
      </c>
      <c r="AX17" t="s">
        <v>193</v>
      </c>
      <c r="AY17" t="s">
        <v>193</v>
      </c>
      <c r="AZ17" s="192" t="s">
        <v>193</v>
      </c>
      <c r="BA17" s="139" t="s">
        <v>193</v>
      </c>
      <c r="BB17" s="139" t="s">
        <v>193</v>
      </c>
      <c r="BC17" s="192" t="s">
        <v>193</v>
      </c>
      <c r="BD17" s="139" t="s">
        <v>193</v>
      </c>
      <c r="BE17" s="139" t="s">
        <v>193</v>
      </c>
      <c r="BF17" s="192" t="s">
        <v>193</v>
      </c>
      <c r="BG17" s="139" t="s">
        <v>193</v>
      </c>
      <c r="BH17" s="139" t="s">
        <v>193</v>
      </c>
      <c r="BI17" s="192" t="s">
        <v>193</v>
      </c>
      <c r="BJ17" s="139" t="s">
        <v>193</v>
      </c>
      <c r="BK17" s="139" t="s">
        <v>193</v>
      </c>
      <c r="BL17" s="139" t="s">
        <v>193</v>
      </c>
      <c r="BM17" s="139" t="s">
        <v>193</v>
      </c>
      <c r="BN17" s="139" t="s">
        <v>193</v>
      </c>
      <c r="BO17" s="139" t="s">
        <v>193</v>
      </c>
      <c r="BP17" s="139" t="s">
        <v>193</v>
      </c>
      <c r="BQ17" s="139" t="s">
        <v>193</v>
      </c>
      <c r="BR17" s="139" t="s">
        <v>193</v>
      </c>
      <c r="BS17" s="139" t="s">
        <v>193</v>
      </c>
      <c r="BT17" s="139" t="s">
        <v>193</v>
      </c>
      <c r="BU17" s="139" t="s">
        <v>193</v>
      </c>
      <c r="BV17" s="139" t="s">
        <v>193</v>
      </c>
      <c r="BW17" s="139" t="s">
        <v>193</v>
      </c>
      <c r="BX17" s="139" t="s">
        <v>193</v>
      </c>
      <c r="BY17" s="139" t="s">
        <v>193</v>
      </c>
      <c r="BZ17" s="139" t="s">
        <v>193</v>
      </c>
      <c r="CA17" s="139" t="s">
        <v>193</v>
      </c>
      <c r="CB17" s="139" t="s">
        <v>193</v>
      </c>
      <c r="CC17" s="139" t="s">
        <v>193</v>
      </c>
      <c r="CD17" s="139" t="s">
        <v>193</v>
      </c>
      <c r="CE17" s="139" t="s">
        <v>193</v>
      </c>
      <c r="CF17" s="139" t="s">
        <v>193</v>
      </c>
      <c r="CG17" s="139" t="s">
        <v>193</v>
      </c>
      <c r="CH17" s="139" t="s">
        <v>193</v>
      </c>
      <c r="CI17" s="139" t="s">
        <v>193</v>
      </c>
      <c r="CJ17" s="139" t="s">
        <v>193</v>
      </c>
      <c r="CK17" s="139" t="s">
        <v>193</v>
      </c>
      <c r="CL17" s="139" t="s">
        <v>193</v>
      </c>
      <c r="CM17" s="139" t="s">
        <v>193</v>
      </c>
      <c r="CN17" s="139" t="s">
        <v>193</v>
      </c>
      <c r="CO17" s="139" t="s">
        <v>193</v>
      </c>
      <c r="CP17" s="139" t="s">
        <v>193</v>
      </c>
      <c r="CQ17" s="139" t="s">
        <v>193</v>
      </c>
      <c r="CR17" s="139" t="s">
        <v>193</v>
      </c>
      <c r="CS17" s="139" t="s">
        <v>193</v>
      </c>
      <c r="CT17" s="139" t="s">
        <v>193</v>
      </c>
      <c r="CU17" s="139" t="s">
        <v>193</v>
      </c>
      <c r="CV17" s="139" t="s">
        <v>193</v>
      </c>
      <c r="CW17" s="139" t="s">
        <v>193</v>
      </c>
      <c r="CX17" s="139" t="s">
        <v>193</v>
      </c>
      <c r="CY17" s="139" t="s">
        <v>193</v>
      </c>
      <c r="CZ17" s="139" t="s">
        <v>193</v>
      </c>
      <c r="DA17" s="139" t="s">
        <v>193</v>
      </c>
      <c r="DB17" s="139" t="s">
        <v>193</v>
      </c>
      <c r="DC17" s="139" t="s">
        <v>193</v>
      </c>
      <c r="DD17" s="139" t="s">
        <v>193</v>
      </c>
      <c r="DE17" s="139" t="s">
        <v>193</v>
      </c>
      <c r="DF17" s="139" t="s">
        <v>193</v>
      </c>
      <c r="DG17" s="139" t="s">
        <v>193</v>
      </c>
      <c r="DH17" s="139" t="s">
        <v>193</v>
      </c>
      <c r="DI17" s="139" t="s">
        <v>193</v>
      </c>
      <c r="DJ17" s="139" t="s">
        <v>193</v>
      </c>
      <c r="DK17" s="139" t="s">
        <v>193</v>
      </c>
      <c r="DL17" s="139" t="s">
        <v>193</v>
      </c>
      <c r="DM17" s="139" t="s">
        <v>193</v>
      </c>
      <c r="DN17" s="139" t="s">
        <v>193</v>
      </c>
      <c r="DO17" s="139" t="s">
        <v>193</v>
      </c>
      <c r="DP17" s="139" t="s">
        <v>193</v>
      </c>
      <c r="DQ17" s="139" t="s">
        <v>193</v>
      </c>
      <c r="DR17" s="139" t="s">
        <v>193</v>
      </c>
      <c r="DS17" s="139" t="s">
        <v>193</v>
      </c>
      <c r="DT17" s="139" t="s">
        <v>193</v>
      </c>
      <c r="DU17" s="139" t="s">
        <v>193</v>
      </c>
      <c r="DV17" s="139" t="s">
        <v>193</v>
      </c>
      <c r="DW17" s="139" t="s">
        <v>193</v>
      </c>
      <c r="DX17" s="139" t="s">
        <v>193</v>
      </c>
      <c r="DY17" s="139" t="s">
        <v>193</v>
      </c>
      <c r="DZ17" s="139" t="s">
        <v>193</v>
      </c>
      <c r="EA17" s="139" t="s">
        <v>193</v>
      </c>
      <c r="EB17" s="139" t="s">
        <v>193</v>
      </c>
      <c r="EC17" s="139" t="s">
        <v>193</v>
      </c>
      <c r="ED17" s="139" t="s">
        <v>193</v>
      </c>
      <c r="EE17" s="139" t="s">
        <v>193</v>
      </c>
      <c r="EF17" s="139" t="s">
        <v>193</v>
      </c>
      <c r="EG17" s="139" t="s">
        <v>193</v>
      </c>
      <c r="EH17" s="139" t="s">
        <v>193</v>
      </c>
      <c r="EI17" s="139" t="s">
        <v>193</v>
      </c>
      <c r="EJ17" s="139" t="s">
        <v>193</v>
      </c>
      <c r="EK17" s="139" t="s">
        <v>193</v>
      </c>
      <c r="EL17" s="139" t="s">
        <v>193</v>
      </c>
      <c r="EM17" s="139" t="s">
        <v>193</v>
      </c>
      <c r="EN17" s="139" t="s">
        <v>193</v>
      </c>
      <c r="EO17" s="139" t="s">
        <v>193</v>
      </c>
      <c r="EP17" s="139" t="s">
        <v>193</v>
      </c>
      <c r="EQ17" s="139" t="s">
        <v>193</v>
      </c>
      <c r="ER17" s="139" t="s">
        <v>193</v>
      </c>
      <c r="ES17" s="139" t="s">
        <v>193</v>
      </c>
      <c r="ET17" s="139" t="s">
        <v>193</v>
      </c>
      <c r="EU17" s="139" t="s">
        <v>193</v>
      </c>
      <c r="EV17" s="139" t="s">
        <v>193</v>
      </c>
      <c r="EW17" s="139" t="s">
        <v>193</v>
      </c>
      <c r="EX17" s="139" t="s">
        <v>193</v>
      </c>
      <c r="EY17" s="139" t="s">
        <v>193</v>
      </c>
      <c r="EZ17" s="139" t="s">
        <v>193</v>
      </c>
      <c r="FA17" s="139" t="s">
        <v>193</v>
      </c>
      <c r="FB17" s="139" t="s">
        <v>193</v>
      </c>
      <c r="FC17" s="139" t="s">
        <v>193</v>
      </c>
      <c r="FD17" s="139" t="s">
        <v>193</v>
      </c>
      <c r="FE17" s="139" t="s">
        <v>193</v>
      </c>
      <c r="FF17" s="139" t="s">
        <v>193</v>
      </c>
      <c r="FG17" s="139" t="s">
        <v>193</v>
      </c>
      <c r="FH17" s="139" t="s">
        <v>193</v>
      </c>
      <c r="FI17" s="139" t="s">
        <v>193</v>
      </c>
      <c r="FJ17" s="139" t="s">
        <v>193</v>
      </c>
      <c r="FK17" s="139" t="s">
        <v>193</v>
      </c>
      <c r="FL17" s="139" t="s">
        <v>193</v>
      </c>
      <c r="FM17" s="139" t="s">
        <v>193</v>
      </c>
      <c r="FN17" s="139" t="s">
        <v>193</v>
      </c>
      <c r="FO17" s="139" t="s">
        <v>193</v>
      </c>
      <c r="FP17" s="139" t="s">
        <v>193</v>
      </c>
      <c r="FQ17" s="139" t="s">
        <v>193</v>
      </c>
      <c r="FR17" s="139" t="s">
        <v>193</v>
      </c>
      <c r="FS17" s="139" t="s">
        <v>193</v>
      </c>
      <c r="FT17" s="139" t="s">
        <v>193</v>
      </c>
      <c r="FU17" s="139" t="s">
        <v>193</v>
      </c>
      <c r="FV17" s="139" t="s">
        <v>193</v>
      </c>
      <c r="FW17" s="139" t="s">
        <v>193</v>
      </c>
      <c r="FX17" s="139" t="s">
        <v>193</v>
      </c>
      <c r="FY17" s="139" t="s">
        <v>193</v>
      </c>
      <c r="FZ17" s="139" t="s">
        <v>193</v>
      </c>
      <c r="GA17" s="139" t="s">
        <v>193</v>
      </c>
      <c r="GB17" s="139" t="s">
        <v>193</v>
      </c>
      <c r="GC17" s="139" t="s">
        <v>193</v>
      </c>
      <c r="GD17" s="139" t="s">
        <v>193</v>
      </c>
      <c r="GE17" s="139" t="s">
        <v>193</v>
      </c>
      <c r="GF17" s="139" t="s">
        <v>193</v>
      </c>
      <c r="GG17" s="139" t="s">
        <v>193</v>
      </c>
      <c r="GH17" s="139" t="s">
        <v>193</v>
      </c>
      <c r="GI17" s="139" t="s">
        <v>193</v>
      </c>
      <c r="GJ17" s="139" t="s">
        <v>193</v>
      </c>
      <c r="GK17" s="139" t="s">
        <v>193</v>
      </c>
      <c r="GL17" s="139" t="s">
        <v>193</v>
      </c>
      <c r="GM17" s="139" t="s">
        <v>193</v>
      </c>
      <c r="GN17" s="139" t="s">
        <v>193</v>
      </c>
      <c r="GO17" s="139" t="s">
        <v>193</v>
      </c>
      <c r="GP17" s="139" t="s">
        <v>193</v>
      </c>
      <c r="GQ17" s="139" t="s">
        <v>193</v>
      </c>
      <c r="GR17" s="139" t="s">
        <v>193</v>
      </c>
      <c r="GS17" s="139" t="s">
        <v>193</v>
      </c>
      <c r="GT17" s="139" t="s">
        <v>193</v>
      </c>
      <c r="GU17" s="139" t="s">
        <v>193</v>
      </c>
      <c r="GV17" s="139" t="s">
        <v>193</v>
      </c>
      <c r="GW17" s="139" t="s">
        <v>193</v>
      </c>
      <c r="GX17" s="139" t="s">
        <v>193</v>
      </c>
      <c r="GY17" s="139" t="s">
        <v>193</v>
      </c>
      <c r="GZ17" s="139" t="s">
        <v>193</v>
      </c>
      <c r="HA17" s="139" t="s">
        <v>193</v>
      </c>
      <c r="HB17" s="139" t="s">
        <v>193</v>
      </c>
      <c r="HC17" s="139" t="s">
        <v>193</v>
      </c>
      <c r="HD17" s="139" t="s">
        <v>193</v>
      </c>
      <c r="HE17" s="139" t="s">
        <v>193</v>
      </c>
      <c r="HF17" s="139" t="s">
        <v>193</v>
      </c>
      <c r="HG17" s="139" t="s">
        <v>193</v>
      </c>
      <c r="HH17" s="139" t="s">
        <v>193</v>
      </c>
      <c r="HI17" s="139" t="s">
        <v>193</v>
      </c>
      <c r="HJ17" s="139" t="s">
        <v>193</v>
      </c>
      <c r="HK17" s="139" t="s">
        <v>193</v>
      </c>
      <c r="HL17" s="139" t="s">
        <v>193</v>
      </c>
      <c r="HM17" s="139" t="s">
        <v>193</v>
      </c>
      <c r="HN17" s="139" t="s">
        <v>193</v>
      </c>
      <c r="HO17" s="139" t="s">
        <v>193</v>
      </c>
      <c r="HP17" s="139" t="s">
        <v>193</v>
      </c>
      <c r="HQ17" s="139" t="s">
        <v>193</v>
      </c>
      <c r="HR17" s="139" t="s">
        <v>193</v>
      </c>
      <c r="HS17" s="139" t="s">
        <v>193</v>
      </c>
      <c r="HT17" s="139" t="s">
        <v>193</v>
      </c>
      <c r="HU17" s="139" t="s">
        <v>193</v>
      </c>
      <c r="HV17" s="139" t="s">
        <v>193</v>
      </c>
      <c r="HW17" s="139" t="s">
        <v>193</v>
      </c>
      <c r="HX17" s="139" t="s">
        <v>193</v>
      </c>
      <c r="HY17" s="139" t="s">
        <v>193</v>
      </c>
      <c r="HZ17" s="139" t="s">
        <v>193</v>
      </c>
      <c r="IA17" s="139" t="s">
        <v>193</v>
      </c>
      <c r="IB17" s="139" t="s">
        <v>193</v>
      </c>
      <c r="IC17" s="139" t="s">
        <v>193</v>
      </c>
      <c r="ID17" s="139" t="s">
        <v>193</v>
      </c>
      <c r="IE17" s="139" t="s">
        <v>193</v>
      </c>
      <c r="IF17" s="139" t="s">
        <v>193</v>
      </c>
      <c r="IG17" s="139" t="s">
        <v>193</v>
      </c>
      <c r="IH17" s="139" t="s">
        <v>193</v>
      </c>
      <c r="II17" s="139" t="s">
        <v>193</v>
      </c>
      <c r="IJ17" s="139" t="s">
        <v>193</v>
      </c>
      <c r="IK17" s="139" t="s">
        <v>193</v>
      </c>
      <c r="IL17" s="139" t="s">
        <v>193</v>
      </c>
      <c r="IM17" s="139" t="s">
        <v>193</v>
      </c>
      <c r="IN17" s="139" t="s">
        <v>193</v>
      </c>
      <c r="IO17" s="139" t="s">
        <v>193</v>
      </c>
      <c r="IP17" s="139" t="s">
        <v>193</v>
      </c>
      <c r="IQ17" s="139" t="s">
        <v>193</v>
      </c>
      <c r="IR17" s="139" t="s">
        <v>193</v>
      </c>
      <c r="IS17" s="139" t="s">
        <v>193</v>
      </c>
      <c r="IT17" s="139" t="s">
        <v>193</v>
      </c>
      <c r="IU17" s="139" t="s">
        <v>193</v>
      </c>
      <c r="IV17" s="139" t="s">
        <v>193</v>
      </c>
      <c r="IW17" s="139" t="s">
        <v>193</v>
      </c>
      <c r="IX17" s="139" t="s">
        <v>193</v>
      </c>
      <c r="IY17" s="139" t="s">
        <v>193</v>
      </c>
      <c r="IZ17" s="139" t="s">
        <v>193</v>
      </c>
      <c r="JA17" s="139" t="s">
        <v>193</v>
      </c>
      <c r="JB17" s="139" t="s">
        <v>193</v>
      </c>
      <c r="JC17" s="139" t="s">
        <v>193</v>
      </c>
      <c r="JD17" s="139" t="s">
        <v>193</v>
      </c>
      <c r="JE17" s="139" t="s">
        <v>193</v>
      </c>
      <c r="JF17" s="139" t="s">
        <v>193</v>
      </c>
      <c r="JG17" s="139" t="s">
        <v>193</v>
      </c>
      <c r="JH17" s="139" t="s">
        <v>193</v>
      </c>
      <c r="JI17" s="139" t="s">
        <v>193</v>
      </c>
      <c r="JJ17" s="139" t="s">
        <v>193</v>
      </c>
      <c r="JK17" s="139" t="s">
        <v>193</v>
      </c>
      <c r="JL17" s="139" t="s">
        <v>193</v>
      </c>
      <c r="JM17" s="139" t="s">
        <v>193</v>
      </c>
      <c r="JN17" s="139" t="s">
        <v>193</v>
      </c>
      <c r="JO17" s="139" t="s">
        <v>193</v>
      </c>
      <c r="JP17" s="139" t="s">
        <v>193</v>
      </c>
      <c r="JQ17" s="139" t="s">
        <v>109</v>
      </c>
      <c r="JR17" s="139" t="s">
        <v>505</v>
      </c>
      <c r="JS17" s="139" t="s">
        <v>3318</v>
      </c>
      <c r="JT17" s="139" t="s">
        <v>193</v>
      </c>
      <c r="JU17" s="139" t="s">
        <v>506</v>
      </c>
      <c r="JV17" s="139" t="s">
        <v>3319</v>
      </c>
      <c r="JW17" s="139" t="s">
        <v>3318</v>
      </c>
      <c r="JX17" s="139" t="s">
        <v>810</v>
      </c>
      <c r="JY17" s="139" t="s">
        <v>193</v>
      </c>
      <c r="JZ17" s="139" t="s">
        <v>3360</v>
      </c>
      <c r="KA17" s="139" t="s">
        <v>797</v>
      </c>
      <c r="KB17" s="139" t="s">
        <v>798</v>
      </c>
      <c r="KC17" s="139" t="s">
        <v>799</v>
      </c>
      <c r="KD17" s="139" t="s">
        <v>193</v>
      </c>
      <c r="KE17" s="139" t="s">
        <v>193</v>
      </c>
      <c r="KF17" s="139" t="s">
        <v>193</v>
      </c>
      <c r="KG17" s="139" t="s">
        <v>193</v>
      </c>
      <c r="KH17" s="139" t="s">
        <v>193</v>
      </c>
      <c r="KI17" s="139">
        <v>35</v>
      </c>
      <c r="KJ17" s="139">
        <v>7</v>
      </c>
      <c r="KK17" s="139" t="s">
        <v>193</v>
      </c>
      <c r="KL17" s="139" t="s">
        <v>156</v>
      </c>
      <c r="KM17" s="139">
        <v>7</v>
      </c>
      <c r="KN17" s="139" t="s">
        <v>109</v>
      </c>
      <c r="KO17" s="139" t="s">
        <v>193</v>
      </c>
      <c r="KP17" s="139" t="s">
        <v>109</v>
      </c>
      <c r="KQ17" s="139" t="s">
        <v>821</v>
      </c>
      <c r="KR17" s="139">
        <v>1</v>
      </c>
      <c r="KS17" s="139">
        <v>1</v>
      </c>
      <c r="KT17" s="139">
        <v>0</v>
      </c>
      <c r="KU17" s="139">
        <v>0</v>
      </c>
      <c r="KV17" s="139">
        <v>0</v>
      </c>
      <c r="KW17" s="139">
        <v>0</v>
      </c>
      <c r="KX17" s="139">
        <v>0</v>
      </c>
      <c r="KY17" s="139">
        <v>0</v>
      </c>
      <c r="KZ17" s="139">
        <v>0</v>
      </c>
      <c r="LA17" s="139">
        <v>0</v>
      </c>
      <c r="LB17" s="139">
        <v>0</v>
      </c>
      <c r="LC17" s="139" t="s">
        <v>193</v>
      </c>
      <c r="LD17" s="139" t="s">
        <v>109</v>
      </c>
      <c r="LE17" s="139" t="s">
        <v>3330</v>
      </c>
      <c r="LF17" s="139">
        <v>0</v>
      </c>
      <c r="LG17" s="139">
        <v>1</v>
      </c>
      <c r="LH17" s="139">
        <v>0</v>
      </c>
      <c r="LI17" s="139" t="s">
        <v>193</v>
      </c>
      <c r="LJ17" s="139" t="s">
        <v>3361</v>
      </c>
      <c r="LK17" s="139">
        <v>0</v>
      </c>
      <c r="LL17" s="139">
        <v>1</v>
      </c>
      <c r="LM17" s="139">
        <v>0</v>
      </c>
      <c r="LN17" s="139">
        <v>0</v>
      </c>
      <c r="LO17" s="139">
        <v>0</v>
      </c>
      <c r="LP17" s="139">
        <v>0</v>
      </c>
      <c r="LQ17" s="139" t="s">
        <v>193</v>
      </c>
    </row>
    <row r="18" spans="1:329" ht="14.4" customHeight="1" x14ac:dyDescent="0.35">
      <c r="A18" s="139" t="s">
        <v>3362</v>
      </c>
      <c r="B18" s="139" t="s">
        <v>3355</v>
      </c>
      <c r="C18" s="139" t="s">
        <v>171</v>
      </c>
      <c r="D18" s="139" t="s">
        <v>171</v>
      </c>
      <c r="E18" s="139" t="s">
        <v>764</v>
      </c>
      <c r="F18" s="139" t="s">
        <v>106</v>
      </c>
      <c r="G18" s="139" t="s">
        <v>173</v>
      </c>
      <c r="H18" s="139" t="s">
        <v>173</v>
      </c>
      <c r="I18" s="139" t="s">
        <v>769</v>
      </c>
      <c r="J18" s="139" t="s">
        <v>772</v>
      </c>
      <c r="K18" s="139" t="s">
        <v>536</v>
      </c>
      <c r="L18" s="139" t="s">
        <v>490</v>
      </c>
      <c r="M18" t="s">
        <v>491</v>
      </c>
      <c r="N18" t="s">
        <v>193</v>
      </c>
      <c r="O18" t="s">
        <v>193</v>
      </c>
      <c r="P18" t="s">
        <v>492</v>
      </c>
      <c r="Q18" t="s">
        <v>193</v>
      </c>
      <c r="R18" t="s">
        <v>111</v>
      </c>
      <c r="S18">
        <v>1</v>
      </c>
      <c r="T18">
        <v>0</v>
      </c>
      <c r="U18">
        <v>0</v>
      </c>
      <c r="V18">
        <v>0</v>
      </c>
      <c r="W18">
        <v>0</v>
      </c>
      <c r="X18">
        <v>0</v>
      </c>
      <c r="Y18">
        <v>0</v>
      </c>
      <c r="Z18" t="s">
        <v>110</v>
      </c>
      <c r="AA18" t="s">
        <v>1423</v>
      </c>
      <c r="AB18" t="s">
        <v>512</v>
      </c>
      <c r="AC18">
        <v>1</v>
      </c>
      <c r="AD18">
        <v>0</v>
      </c>
      <c r="AE18">
        <v>0</v>
      </c>
      <c r="AF18">
        <v>0</v>
      </c>
      <c r="AG18">
        <v>1</v>
      </c>
      <c r="AH18">
        <v>0</v>
      </c>
      <c r="AI18">
        <v>0</v>
      </c>
      <c r="AJ18">
        <v>0</v>
      </c>
      <c r="AK18">
        <v>0</v>
      </c>
      <c r="AL18">
        <v>0</v>
      </c>
      <c r="AM18" t="s">
        <v>193</v>
      </c>
      <c r="AN18" t="s">
        <v>128</v>
      </c>
      <c r="AO18" t="s">
        <v>501</v>
      </c>
      <c r="AP18" t="s">
        <v>3904</v>
      </c>
      <c r="AQ18">
        <v>0</v>
      </c>
      <c r="AR18">
        <v>1</v>
      </c>
      <c r="AS18">
        <v>1</v>
      </c>
      <c r="AT18">
        <v>1</v>
      </c>
      <c r="AU18">
        <v>1</v>
      </c>
      <c r="AV18">
        <v>0</v>
      </c>
      <c r="AW18">
        <v>1</v>
      </c>
      <c r="AX18">
        <v>0</v>
      </c>
      <c r="AY18" t="s">
        <v>498</v>
      </c>
      <c r="AZ18" s="192" t="s">
        <v>193</v>
      </c>
      <c r="BA18" s="139" t="s">
        <v>193</v>
      </c>
      <c r="BB18" s="139">
        <v>300</v>
      </c>
      <c r="BC18" s="192">
        <v>115.384615384615</v>
      </c>
      <c r="BD18" s="139" t="s">
        <v>109</v>
      </c>
      <c r="BE18" s="139">
        <v>200</v>
      </c>
      <c r="BF18" s="192">
        <v>86.956521739130395</v>
      </c>
      <c r="BG18" s="139" t="s">
        <v>109</v>
      </c>
      <c r="BH18" s="139">
        <v>240</v>
      </c>
      <c r="BI18" s="192">
        <v>82.758620689655103</v>
      </c>
      <c r="BJ18" s="139" t="s">
        <v>132</v>
      </c>
      <c r="BK18" s="139">
        <v>520</v>
      </c>
      <c r="BL18" s="192">
        <v>216.666666666666</v>
      </c>
      <c r="BM18" s="139" t="s">
        <v>114</v>
      </c>
      <c r="BN18" s="139" t="s">
        <v>193</v>
      </c>
      <c r="BO18" s="139" t="s">
        <v>193</v>
      </c>
      <c r="BP18" s="139" t="s">
        <v>193</v>
      </c>
      <c r="BQ18" s="139" t="s">
        <v>622</v>
      </c>
      <c r="BR18" s="139" t="s">
        <v>114</v>
      </c>
      <c r="BS18" s="139" t="s">
        <v>193</v>
      </c>
      <c r="BT18" s="139" t="s">
        <v>193</v>
      </c>
      <c r="BU18" s="139" t="s">
        <v>121</v>
      </c>
      <c r="BV18" s="139" t="s">
        <v>122</v>
      </c>
      <c r="BW18" s="139" t="s">
        <v>121</v>
      </c>
      <c r="BX18" s="139">
        <v>571</v>
      </c>
      <c r="BY18" s="139">
        <v>125</v>
      </c>
      <c r="BZ18" s="139">
        <v>828.59019264448295</v>
      </c>
      <c r="CA18" s="192">
        <v>828.59019264448295</v>
      </c>
      <c r="CB18" s="139" t="s">
        <v>132</v>
      </c>
      <c r="CC18" s="139" t="s">
        <v>109</v>
      </c>
      <c r="CD18" s="139" t="s">
        <v>3363</v>
      </c>
      <c r="CE18" s="139">
        <v>1</v>
      </c>
      <c r="CF18" s="139">
        <v>1</v>
      </c>
      <c r="CG18" s="139">
        <v>0</v>
      </c>
      <c r="CH18" s="139">
        <v>0</v>
      </c>
      <c r="CI18" s="139">
        <v>1</v>
      </c>
      <c r="CJ18" s="139">
        <v>1</v>
      </c>
      <c r="CK18" s="139">
        <v>1</v>
      </c>
      <c r="CL18" s="139">
        <v>0</v>
      </c>
      <c r="CM18" s="139">
        <v>0</v>
      </c>
      <c r="CN18" s="139">
        <v>0</v>
      </c>
      <c r="CO18" s="139">
        <v>0</v>
      </c>
      <c r="CP18" s="139">
        <v>0</v>
      </c>
      <c r="CQ18" s="139">
        <v>0</v>
      </c>
      <c r="CR18" s="139">
        <v>0</v>
      </c>
      <c r="CS18" s="139" t="s">
        <v>193</v>
      </c>
      <c r="CT18" s="139" t="s">
        <v>186</v>
      </c>
      <c r="CU18" s="139">
        <v>0</v>
      </c>
      <c r="CV18" s="139">
        <v>0</v>
      </c>
      <c r="CW18" s="139">
        <v>0</v>
      </c>
      <c r="CX18" s="139">
        <v>1</v>
      </c>
      <c r="CY18" s="139">
        <v>0</v>
      </c>
      <c r="CZ18" s="139">
        <v>0</v>
      </c>
      <c r="DA18" s="139">
        <v>0</v>
      </c>
      <c r="DB18" s="139">
        <v>0</v>
      </c>
      <c r="DC18" s="139" t="s">
        <v>114</v>
      </c>
      <c r="DD18" s="139" t="s">
        <v>114</v>
      </c>
      <c r="DE18" s="139" t="s">
        <v>109</v>
      </c>
      <c r="DF18" s="139" t="s">
        <v>106</v>
      </c>
      <c r="DG18" s="139" t="s">
        <v>789</v>
      </c>
      <c r="DH18" s="139" t="s">
        <v>173</v>
      </c>
      <c r="DI18" s="139" t="s">
        <v>789</v>
      </c>
      <c r="DJ18" s="139" t="s">
        <v>193</v>
      </c>
      <c r="DK18" s="139" t="s">
        <v>193</v>
      </c>
      <c r="DL18" s="139" t="s">
        <v>193</v>
      </c>
      <c r="DM18" s="139" t="s">
        <v>193</v>
      </c>
      <c r="DN18" s="139" t="s">
        <v>193</v>
      </c>
      <c r="DO18" s="139" t="s">
        <v>193</v>
      </c>
      <c r="DP18" s="139" t="s">
        <v>193</v>
      </c>
      <c r="DQ18" s="139" t="s">
        <v>193</v>
      </c>
      <c r="DR18" s="139" t="s">
        <v>193</v>
      </c>
      <c r="DS18" s="139" t="s">
        <v>193</v>
      </c>
      <c r="DT18" s="139" t="s">
        <v>193</v>
      </c>
      <c r="DU18" s="139" t="s">
        <v>193</v>
      </c>
      <c r="DV18" s="139" t="s">
        <v>193</v>
      </c>
      <c r="DW18" s="139" t="s">
        <v>193</v>
      </c>
      <c r="DX18" s="139" t="s">
        <v>193</v>
      </c>
      <c r="DY18" s="139" t="s">
        <v>193</v>
      </c>
      <c r="DZ18" s="139" t="s">
        <v>193</v>
      </c>
      <c r="EA18" s="139" t="s">
        <v>193</v>
      </c>
      <c r="EB18" s="139" t="s">
        <v>193</v>
      </c>
      <c r="EC18" s="139" t="s">
        <v>193</v>
      </c>
      <c r="ED18" s="139" t="s">
        <v>193</v>
      </c>
      <c r="EE18" s="139" t="s">
        <v>193</v>
      </c>
      <c r="EF18" s="139" t="s">
        <v>193</v>
      </c>
      <c r="EG18" s="139" t="s">
        <v>193</v>
      </c>
      <c r="EH18" s="139" t="s">
        <v>193</v>
      </c>
      <c r="EI18" s="139" t="s">
        <v>193</v>
      </c>
      <c r="EJ18" s="139" t="s">
        <v>193</v>
      </c>
      <c r="EK18" s="139" t="s">
        <v>193</v>
      </c>
      <c r="EL18" s="139" t="s">
        <v>193</v>
      </c>
      <c r="EM18" s="139" t="s">
        <v>193</v>
      </c>
      <c r="EN18" s="139" t="s">
        <v>193</v>
      </c>
      <c r="EO18" s="139" t="s">
        <v>193</v>
      </c>
      <c r="EP18" s="139" t="s">
        <v>193</v>
      </c>
      <c r="EQ18" s="139" t="s">
        <v>193</v>
      </c>
      <c r="ER18" s="139" t="s">
        <v>193</v>
      </c>
      <c r="ES18" s="139" t="s">
        <v>193</v>
      </c>
      <c r="ET18" s="139" t="s">
        <v>193</v>
      </c>
      <c r="EU18" s="139" t="s">
        <v>193</v>
      </c>
      <c r="EV18" s="139" t="s">
        <v>193</v>
      </c>
      <c r="EW18" s="139" t="s">
        <v>193</v>
      </c>
      <c r="EX18" s="139" t="s">
        <v>193</v>
      </c>
      <c r="EY18" s="139" t="s">
        <v>193</v>
      </c>
      <c r="EZ18" s="139" t="s">
        <v>193</v>
      </c>
      <c r="FA18" s="139" t="s">
        <v>193</v>
      </c>
      <c r="FB18" s="139" t="s">
        <v>193</v>
      </c>
      <c r="FC18" s="139" t="s">
        <v>193</v>
      </c>
      <c r="FD18" s="139" t="s">
        <v>193</v>
      </c>
      <c r="FE18" s="139" t="s">
        <v>193</v>
      </c>
      <c r="FF18" s="139" t="s">
        <v>193</v>
      </c>
      <c r="FG18" s="139" t="s">
        <v>193</v>
      </c>
      <c r="FH18" s="139" t="s">
        <v>193</v>
      </c>
      <c r="FI18" s="139" t="s">
        <v>193</v>
      </c>
      <c r="FJ18" s="139" t="s">
        <v>193</v>
      </c>
      <c r="FK18" s="139" t="s">
        <v>193</v>
      </c>
      <c r="FL18" s="139" t="s">
        <v>193</v>
      </c>
      <c r="FM18" s="139" t="s">
        <v>193</v>
      </c>
      <c r="FN18" s="139" t="s">
        <v>193</v>
      </c>
      <c r="FO18" s="139" t="s">
        <v>193</v>
      </c>
      <c r="FP18" s="139" t="s">
        <v>193</v>
      </c>
      <c r="FQ18" s="139" t="s">
        <v>193</v>
      </c>
      <c r="FR18" s="139" t="s">
        <v>193</v>
      </c>
      <c r="FS18" s="139" t="s">
        <v>193</v>
      </c>
      <c r="FT18" s="139" t="s">
        <v>193</v>
      </c>
      <c r="FU18" s="139" t="s">
        <v>193</v>
      </c>
      <c r="FV18" s="139" t="s">
        <v>193</v>
      </c>
      <c r="FW18" s="139" t="s">
        <v>193</v>
      </c>
      <c r="FX18" s="139" t="s">
        <v>193</v>
      </c>
      <c r="FY18" s="139" t="s">
        <v>193</v>
      </c>
      <c r="FZ18" s="139" t="s">
        <v>193</v>
      </c>
      <c r="GA18" s="139" t="s">
        <v>193</v>
      </c>
      <c r="GB18" s="139" t="s">
        <v>193</v>
      </c>
      <c r="GC18" s="139" t="s">
        <v>193</v>
      </c>
      <c r="GD18" s="139" t="s">
        <v>193</v>
      </c>
      <c r="GE18" s="139" t="s">
        <v>193</v>
      </c>
      <c r="GF18" s="139" t="s">
        <v>193</v>
      </c>
      <c r="GG18" s="139" t="s">
        <v>193</v>
      </c>
      <c r="GH18" s="139" t="s">
        <v>193</v>
      </c>
      <c r="GI18" s="139" t="s">
        <v>193</v>
      </c>
      <c r="GJ18" s="139" t="s">
        <v>193</v>
      </c>
      <c r="GK18" s="139" t="s">
        <v>193</v>
      </c>
      <c r="GL18" s="139" t="s">
        <v>193</v>
      </c>
      <c r="GM18" s="139" t="s">
        <v>193</v>
      </c>
      <c r="GN18" s="139" t="s">
        <v>193</v>
      </c>
      <c r="GO18" s="139" t="s">
        <v>193</v>
      </c>
      <c r="GP18" s="139" t="s">
        <v>193</v>
      </c>
      <c r="GQ18" s="139" t="s">
        <v>193</v>
      </c>
      <c r="GR18" s="139" t="s">
        <v>193</v>
      </c>
      <c r="GS18" s="139" t="s">
        <v>193</v>
      </c>
      <c r="GT18" s="139" t="s">
        <v>193</v>
      </c>
      <c r="GU18" s="139" t="s">
        <v>193</v>
      </c>
      <c r="GV18" s="139" t="s">
        <v>193</v>
      </c>
      <c r="GW18" s="139" t="s">
        <v>193</v>
      </c>
      <c r="GX18" s="139" t="s">
        <v>193</v>
      </c>
      <c r="GY18" s="139" t="s">
        <v>193</v>
      </c>
      <c r="GZ18" s="139" t="s">
        <v>193</v>
      </c>
      <c r="HA18" s="139" t="s">
        <v>193</v>
      </c>
      <c r="HB18" s="139" t="s">
        <v>193</v>
      </c>
      <c r="HC18" s="139" t="s">
        <v>193</v>
      </c>
      <c r="HD18" s="139" t="s">
        <v>193</v>
      </c>
      <c r="HE18" s="139" t="s">
        <v>193</v>
      </c>
      <c r="HF18" s="139" t="s">
        <v>193</v>
      </c>
      <c r="HG18" s="139" t="s">
        <v>193</v>
      </c>
      <c r="HH18" s="139" t="s">
        <v>193</v>
      </c>
      <c r="HI18" s="139" t="s">
        <v>193</v>
      </c>
      <c r="HJ18" s="139" t="s">
        <v>193</v>
      </c>
      <c r="HK18" s="139" t="s">
        <v>193</v>
      </c>
      <c r="HL18" s="139" t="s">
        <v>193</v>
      </c>
      <c r="HM18" s="139" t="s">
        <v>193</v>
      </c>
      <c r="HN18" s="139" t="s">
        <v>193</v>
      </c>
      <c r="HO18" s="139" t="s">
        <v>193</v>
      </c>
      <c r="HP18" s="139" t="s">
        <v>193</v>
      </c>
      <c r="HQ18" s="139" t="s">
        <v>193</v>
      </c>
      <c r="HR18" s="139" t="s">
        <v>193</v>
      </c>
      <c r="HS18" s="139" t="s">
        <v>193</v>
      </c>
      <c r="HT18" s="139" t="s">
        <v>193</v>
      </c>
      <c r="HU18" s="139" t="s">
        <v>193</v>
      </c>
      <c r="HV18" s="139" t="s">
        <v>193</v>
      </c>
      <c r="HW18" s="139" t="s">
        <v>193</v>
      </c>
      <c r="HX18" s="139" t="s">
        <v>193</v>
      </c>
      <c r="HY18" s="139" t="s">
        <v>193</v>
      </c>
      <c r="HZ18" s="139" t="s">
        <v>193</v>
      </c>
      <c r="IA18" s="139" t="s">
        <v>193</v>
      </c>
      <c r="IB18" s="139" t="s">
        <v>193</v>
      </c>
      <c r="IC18" s="139" t="s">
        <v>193</v>
      </c>
      <c r="ID18" s="139" t="s">
        <v>193</v>
      </c>
      <c r="IE18" s="139" t="s">
        <v>193</v>
      </c>
      <c r="IF18" s="139" t="s">
        <v>193</v>
      </c>
      <c r="IG18" s="139" t="s">
        <v>193</v>
      </c>
      <c r="IH18" s="139" t="s">
        <v>193</v>
      </c>
      <c r="II18" s="139" t="s">
        <v>193</v>
      </c>
      <c r="IJ18" s="139" t="s">
        <v>193</v>
      </c>
      <c r="IK18" s="139" t="s">
        <v>193</v>
      </c>
      <c r="IL18" s="139" t="s">
        <v>193</v>
      </c>
      <c r="IM18" s="139" t="s">
        <v>193</v>
      </c>
      <c r="IN18" s="139" t="s">
        <v>114</v>
      </c>
      <c r="IO18" s="139" t="s">
        <v>193</v>
      </c>
      <c r="IP18" s="139" t="s">
        <v>193</v>
      </c>
      <c r="IQ18" s="139" t="s">
        <v>193</v>
      </c>
      <c r="IR18" s="139" t="s">
        <v>193</v>
      </c>
      <c r="IS18" s="139" t="s">
        <v>193</v>
      </c>
      <c r="IT18" s="139" t="s">
        <v>193</v>
      </c>
      <c r="IU18" s="139" t="s">
        <v>193</v>
      </c>
      <c r="IV18" s="139" t="s">
        <v>193</v>
      </c>
      <c r="IW18" s="139" t="s">
        <v>3364</v>
      </c>
      <c r="IX18" s="139">
        <v>0</v>
      </c>
      <c r="IY18" s="139">
        <v>1</v>
      </c>
      <c r="IZ18" s="139">
        <v>1</v>
      </c>
      <c r="JA18" s="139">
        <v>1</v>
      </c>
      <c r="JB18" s="139">
        <v>0</v>
      </c>
      <c r="JC18" s="139">
        <v>0</v>
      </c>
      <c r="JD18" s="139">
        <v>0</v>
      </c>
      <c r="JE18" s="139">
        <v>0</v>
      </c>
      <c r="JF18" s="139" t="s">
        <v>193</v>
      </c>
      <c r="JG18" s="139" t="s">
        <v>114</v>
      </c>
      <c r="JH18" s="139" t="s">
        <v>193</v>
      </c>
      <c r="JI18" s="139" t="s">
        <v>193</v>
      </c>
      <c r="JJ18" s="139" t="s">
        <v>193</v>
      </c>
      <c r="JK18" s="139" t="s">
        <v>193</v>
      </c>
      <c r="JL18" s="139" t="s">
        <v>193</v>
      </c>
      <c r="JM18" s="139" t="s">
        <v>193</v>
      </c>
      <c r="JN18" s="139" t="s">
        <v>193</v>
      </c>
      <c r="JO18" s="139" t="s">
        <v>193</v>
      </c>
      <c r="JP18" s="139" t="s">
        <v>193</v>
      </c>
      <c r="JQ18" s="139" t="s">
        <v>193</v>
      </c>
      <c r="JR18" s="139" t="s">
        <v>193</v>
      </c>
      <c r="JS18" s="139" t="s">
        <v>193</v>
      </c>
      <c r="JT18" s="139" t="s">
        <v>193</v>
      </c>
      <c r="JU18" s="139" t="s">
        <v>193</v>
      </c>
      <c r="JV18" s="139" t="s">
        <v>193</v>
      </c>
      <c r="JW18" s="139" t="s">
        <v>193</v>
      </c>
      <c r="JX18" s="139" t="s">
        <v>193</v>
      </c>
      <c r="JY18" s="139" t="s">
        <v>193</v>
      </c>
      <c r="JZ18" s="139" t="s">
        <v>193</v>
      </c>
      <c r="KA18" s="139" t="s">
        <v>193</v>
      </c>
      <c r="KB18" s="139" t="s">
        <v>193</v>
      </c>
      <c r="KC18" s="139" t="s">
        <v>193</v>
      </c>
      <c r="KD18" s="139" t="s">
        <v>193</v>
      </c>
      <c r="KE18" s="139" t="s">
        <v>193</v>
      </c>
      <c r="KF18" s="139" t="s">
        <v>193</v>
      </c>
      <c r="KG18" s="139" t="s">
        <v>193</v>
      </c>
      <c r="KH18" s="139" t="s">
        <v>193</v>
      </c>
      <c r="KI18" s="139" t="s">
        <v>193</v>
      </c>
      <c r="KJ18" s="139" t="s">
        <v>193</v>
      </c>
      <c r="KK18" s="139" t="s">
        <v>193</v>
      </c>
      <c r="KL18" s="139" t="s">
        <v>193</v>
      </c>
      <c r="KM18" s="139" t="s">
        <v>193</v>
      </c>
      <c r="KN18" s="139" t="s">
        <v>193</v>
      </c>
      <c r="KO18" s="139" t="s">
        <v>193</v>
      </c>
      <c r="KP18" s="139" t="s">
        <v>193</v>
      </c>
      <c r="KQ18" s="139" t="s">
        <v>193</v>
      </c>
      <c r="KR18" s="139" t="s">
        <v>193</v>
      </c>
      <c r="KS18" s="139" t="s">
        <v>193</v>
      </c>
      <c r="KT18" s="139" t="s">
        <v>193</v>
      </c>
      <c r="KU18" s="139" t="s">
        <v>193</v>
      </c>
      <c r="KV18" s="139" t="s">
        <v>193</v>
      </c>
      <c r="KW18" s="139" t="s">
        <v>193</v>
      </c>
      <c r="KX18" s="139" t="s">
        <v>193</v>
      </c>
      <c r="KY18" s="139" t="s">
        <v>193</v>
      </c>
      <c r="KZ18" s="139" t="s">
        <v>193</v>
      </c>
      <c r="LA18" s="139" t="s">
        <v>193</v>
      </c>
      <c r="LB18" s="139" t="s">
        <v>193</v>
      </c>
      <c r="LC18" s="139" t="s">
        <v>193</v>
      </c>
      <c r="LD18" s="139" t="s">
        <v>193</v>
      </c>
      <c r="LE18" s="139" t="s">
        <v>193</v>
      </c>
      <c r="LF18" s="139" t="s">
        <v>193</v>
      </c>
      <c r="LG18" s="139" t="s">
        <v>193</v>
      </c>
      <c r="LH18" s="139" t="s">
        <v>193</v>
      </c>
      <c r="LI18" s="139" t="s">
        <v>193</v>
      </c>
      <c r="LJ18" s="139" t="s">
        <v>193</v>
      </c>
      <c r="LK18" s="139" t="s">
        <v>193</v>
      </c>
      <c r="LL18" s="139" t="s">
        <v>193</v>
      </c>
      <c r="LM18" s="139" t="s">
        <v>193</v>
      </c>
      <c r="LN18" s="139" t="s">
        <v>193</v>
      </c>
      <c r="LO18" s="139" t="s">
        <v>193</v>
      </c>
      <c r="LP18" s="139" t="s">
        <v>193</v>
      </c>
      <c r="LQ18" s="139" t="s">
        <v>193</v>
      </c>
    </row>
    <row r="19" spans="1:329" ht="14.4" customHeight="1" x14ac:dyDescent="0.35">
      <c r="A19" s="139" t="s">
        <v>3365</v>
      </c>
      <c r="B19" s="139" t="s">
        <v>3355</v>
      </c>
      <c r="C19" s="139" t="s">
        <v>171</v>
      </c>
      <c r="D19" s="139" t="s">
        <v>171</v>
      </c>
      <c r="E19" s="139" t="s">
        <v>764</v>
      </c>
      <c r="F19" s="139" t="s">
        <v>106</v>
      </c>
      <c r="G19" s="139" t="s">
        <v>173</v>
      </c>
      <c r="H19" s="139" t="s">
        <v>173</v>
      </c>
      <c r="I19" s="139" t="s">
        <v>769</v>
      </c>
      <c r="J19" s="139" t="s">
        <v>772</v>
      </c>
      <c r="K19" s="139" t="s">
        <v>536</v>
      </c>
      <c r="L19" s="139" t="s">
        <v>3317</v>
      </c>
      <c r="M19" t="s">
        <v>491</v>
      </c>
      <c r="N19" t="s">
        <v>193</v>
      </c>
      <c r="O19" t="s">
        <v>193</v>
      </c>
      <c r="P19" t="s">
        <v>193</v>
      </c>
      <c r="Q19" t="s">
        <v>193</v>
      </c>
      <c r="R19" t="s">
        <v>193</v>
      </c>
      <c r="S19" t="s">
        <v>193</v>
      </c>
      <c r="T19" t="s">
        <v>193</v>
      </c>
      <c r="U19" t="s">
        <v>193</v>
      </c>
      <c r="V19" t="s">
        <v>193</v>
      </c>
      <c r="W19" t="s">
        <v>193</v>
      </c>
      <c r="X19" t="s">
        <v>193</v>
      </c>
      <c r="Y19" t="s">
        <v>193</v>
      </c>
      <c r="Z19" t="s">
        <v>193</v>
      </c>
      <c r="AA19" t="s">
        <v>193</v>
      </c>
      <c r="AB19" t="s">
        <v>193</v>
      </c>
      <c r="AC19" t="s">
        <v>193</v>
      </c>
      <c r="AD19" t="s">
        <v>193</v>
      </c>
      <c r="AE19" t="s">
        <v>193</v>
      </c>
      <c r="AF19" t="s">
        <v>193</v>
      </c>
      <c r="AG19" t="s">
        <v>193</v>
      </c>
      <c r="AH19" t="s">
        <v>193</v>
      </c>
      <c r="AI19" t="s">
        <v>193</v>
      </c>
      <c r="AJ19" t="s">
        <v>193</v>
      </c>
      <c r="AK19" t="s">
        <v>193</v>
      </c>
      <c r="AL19" t="s">
        <v>193</v>
      </c>
      <c r="AM19" t="s">
        <v>193</v>
      </c>
      <c r="AN19" t="s">
        <v>193</v>
      </c>
      <c r="AO19" t="s">
        <v>193</v>
      </c>
      <c r="AP19" t="s">
        <v>193</v>
      </c>
      <c r="AQ19" t="s">
        <v>193</v>
      </c>
      <c r="AR19" t="s">
        <v>193</v>
      </c>
      <c r="AS19" t="s">
        <v>193</v>
      </c>
      <c r="AT19" t="s">
        <v>193</v>
      </c>
      <c r="AU19" t="s">
        <v>193</v>
      </c>
      <c r="AV19" t="s">
        <v>193</v>
      </c>
      <c r="AW19" t="s">
        <v>193</v>
      </c>
      <c r="AX19" t="s">
        <v>193</v>
      </c>
      <c r="AY19" t="s">
        <v>193</v>
      </c>
      <c r="AZ19" s="192" t="s">
        <v>193</v>
      </c>
      <c r="BA19" s="139" t="s">
        <v>193</v>
      </c>
      <c r="BB19" s="139" t="s">
        <v>193</v>
      </c>
      <c r="BC19" s="192" t="s">
        <v>193</v>
      </c>
      <c r="BD19" s="139" t="s">
        <v>193</v>
      </c>
      <c r="BE19" s="139" t="s">
        <v>193</v>
      </c>
      <c r="BF19" s="192" t="s">
        <v>193</v>
      </c>
      <c r="BG19" s="139" t="s">
        <v>193</v>
      </c>
      <c r="BH19" s="139" t="s">
        <v>193</v>
      </c>
      <c r="BI19" s="192" t="s">
        <v>193</v>
      </c>
      <c r="BJ19" s="139" t="s">
        <v>193</v>
      </c>
      <c r="BK19" s="139" t="s">
        <v>193</v>
      </c>
      <c r="BL19" s="192" t="s">
        <v>193</v>
      </c>
      <c r="BM19" s="139" t="s">
        <v>193</v>
      </c>
      <c r="BN19" s="139" t="s">
        <v>193</v>
      </c>
      <c r="BO19" s="139" t="s">
        <v>193</v>
      </c>
      <c r="BP19" s="139" t="s">
        <v>193</v>
      </c>
      <c r="BQ19" s="139" t="s">
        <v>193</v>
      </c>
      <c r="BR19" s="139" t="s">
        <v>193</v>
      </c>
      <c r="BS19" s="139" t="s">
        <v>193</v>
      </c>
      <c r="BT19" s="139" t="s">
        <v>193</v>
      </c>
      <c r="BU19" s="139" t="s">
        <v>193</v>
      </c>
      <c r="BV19" s="139" t="s">
        <v>193</v>
      </c>
      <c r="BW19" s="139" t="s">
        <v>193</v>
      </c>
      <c r="BX19" s="139" t="s">
        <v>193</v>
      </c>
      <c r="BY19" s="139" t="s">
        <v>193</v>
      </c>
      <c r="BZ19" s="139" t="s">
        <v>193</v>
      </c>
      <c r="CA19" s="192" t="s">
        <v>193</v>
      </c>
      <c r="CB19" s="139" t="s">
        <v>193</v>
      </c>
      <c r="CC19" s="139" t="s">
        <v>193</v>
      </c>
      <c r="CD19" s="139" t="s">
        <v>193</v>
      </c>
      <c r="CE19" s="139" t="s">
        <v>193</v>
      </c>
      <c r="CF19" s="139" t="s">
        <v>193</v>
      </c>
      <c r="CG19" s="139" t="s">
        <v>193</v>
      </c>
      <c r="CH19" s="139" t="s">
        <v>193</v>
      </c>
      <c r="CI19" s="139" t="s">
        <v>193</v>
      </c>
      <c r="CJ19" s="139" t="s">
        <v>193</v>
      </c>
      <c r="CK19" s="139" t="s">
        <v>193</v>
      </c>
      <c r="CL19" s="139" t="s">
        <v>193</v>
      </c>
      <c r="CM19" s="139" t="s">
        <v>193</v>
      </c>
      <c r="CN19" s="139" t="s">
        <v>193</v>
      </c>
      <c r="CO19" s="139" t="s">
        <v>193</v>
      </c>
      <c r="CP19" s="139" t="s">
        <v>193</v>
      </c>
      <c r="CQ19" s="139" t="s">
        <v>193</v>
      </c>
      <c r="CR19" s="139" t="s">
        <v>193</v>
      </c>
      <c r="CS19" s="139" t="s">
        <v>193</v>
      </c>
      <c r="CT19" s="139" t="s">
        <v>193</v>
      </c>
      <c r="CU19" s="139" t="s">
        <v>193</v>
      </c>
      <c r="CV19" s="139" t="s">
        <v>193</v>
      </c>
      <c r="CW19" s="139" t="s">
        <v>193</v>
      </c>
      <c r="CX19" s="139" t="s">
        <v>193</v>
      </c>
      <c r="CY19" s="139" t="s">
        <v>193</v>
      </c>
      <c r="CZ19" s="139" t="s">
        <v>193</v>
      </c>
      <c r="DA19" s="139" t="s">
        <v>193</v>
      </c>
      <c r="DB19" s="139" t="s">
        <v>193</v>
      </c>
      <c r="DC19" s="139" t="s">
        <v>193</v>
      </c>
      <c r="DD19" s="139" t="s">
        <v>193</v>
      </c>
      <c r="DE19" s="139" t="s">
        <v>193</v>
      </c>
      <c r="DF19" s="139" t="s">
        <v>193</v>
      </c>
      <c r="DG19" s="139" t="s">
        <v>193</v>
      </c>
      <c r="DH19" s="139" t="s">
        <v>193</v>
      </c>
      <c r="DI19" s="139" t="s">
        <v>193</v>
      </c>
      <c r="DJ19" s="139" t="s">
        <v>193</v>
      </c>
      <c r="DK19" s="139" t="s">
        <v>193</v>
      </c>
      <c r="DL19" s="139" t="s">
        <v>193</v>
      </c>
      <c r="DM19" s="139" t="s">
        <v>193</v>
      </c>
      <c r="DN19" s="139" t="s">
        <v>193</v>
      </c>
      <c r="DO19" s="139" t="s">
        <v>193</v>
      </c>
      <c r="DP19" s="139" t="s">
        <v>193</v>
      </c>
      <c r="DQ19" s="139" t="s">
        <v>193</v>
      </c>
      <c r="DR19" s="139" t="s">
        <v>193</v>
      </c>
      <c r="DS19" s="139" t="s">
        <v>193</v>
      </c>
      <c r="DT19" s="139" t="s">
        <v>193</v>
      </c>
      <c r="DU19" s="139" t="s">
        <v>193</v>
      </c>
      <c r="DV19" s="139" t="s">
        <v>193</v>
      </c>
      <c r="DW19" s="139" t="s">
        <v>193</v>
      </c>
      <c r="DX19" s="139" t="s">
        <v>193</v>
      </c>
      <c r="DY19" s="139" t="s">
        <v>193</v>
      </c>
      <c r="DZ19" s="139" t="s">
        <v>193</v>
      </c>
      <c r="EA19" s="139" t="s">
        <v>193</v>
      </c>
      <c r="EB19" s="139" t="s">
        <v>193</v>
      </c>
      <c r="EC19" s="139" t="s">
        <v>193</v>
      </c>
      <c r="ED19" s="139" t="s">
        <v>193</v>
      </c>
      <c r="EE19" s="139" t="s">
        <v>193</v>
      </c>
      <c r="EF19" s="139" t="s">
        <v>193</v>
      </c>
      <c r="EG19" s="139" t="s">
        <v>193</v>
      </c>
      <c r="EH19" s="139" t="s">
        <v>193</v>
      </c>
      <c r="EI19" s="139" t="s">
        <v>193</v>
      </c>
      <c r="EJ19" s="139" t="s">
        <v>193</v>
      </c>
      <c r="EK19" s="139" t="s">
        <v>193</v>
      </c>
      <c r="EL19" s="139" t="s">
        <v>193</v>
      </c>
      <c r="EM19" s="139" t="s">
        <v>193</v>
      </c>
      <c r="EN19" s="139" t="s">
        <v>193</v>
      </c>
      <c r="EO19" s="139" t="s">
        <v>193</v>
      </c>
      <c r="EP19" s="139" t="s">
        <v>193</v>
      </c>
      <c r="EQ19" s="139" t="s">
        <v>193</v>
      </c>
      <c r="ER19" s="139" t="s">
        <v>193</v>
      </c>
      <c r="ES19" s="139" t="s">
        <v>193</v>
      </c>
      <c r="ET19" s="139" t="s">
        <v>193</v>
      </c>
      <c r="EU19" s="139" t="s">
        <v>193</v>
      </c>
      <c r="EV19" s="139" t="s">
        <v>193</v>
      </c>
      <c r="EW19" s="139" t="s">
        <v>193</v>
      </c>
      <c r="EX19" s="139" t="s">
        <v>193</v>
      </c>
      <c r="EY19" s="139" t="s">
        <v>193</v>
      </c>
      <c r="EZ19" s="139" t="s">
        <v>193</v>
      </c>
      <c r="FA19" s="139" t="s">
        <v>193</v>
      </c>
      <c r="FB19" s="139" t="s">
        <v>193</v>
      </c>
      <c r="FC19" s="139" t="s">
        <v>193</v>
      </c>
      <c r="FD19" s="139" t="s">
        <v>193</v>
      </c>
      <c r="FE19" s="139" t="s">
        <v>193</v>
      </c>
      <c r="FF19" s="139" t="s">
        <v>193</v>
      </c>
      <c r="FG19" s="139" t="s">
        <v>193</v>
      </c>
      <c r="FH19" s="139" t="s">
        <v>193</v>
      </c>
      <c r="FI19" s="139" t="s">
        <v>193</v>
      </c>
      <c r="FJ19" s="139" t="s">
        <v>193</v>
      </c>
      <c r="FK19" s="139" t="s">
        <v>193</v>
      </c>
      <c r="FL19" s="139" t="s">
        <v>193</v>
      </c>
      <c r="FM19" s="139" t="s">
        <v>193</v>
      </c>
      <c r="FN19" s="139" t="s">
        <v>193</v>
      </c>
      <c r="FO19" s="139" t="s">
        <v>193</v>
      </c>
      <c r="FP19" s="139" t="s">
        <v>193</v>
      </c>
      <c r="FQ19" s="139" t="s">
        <v>193</v>
      </c>
      <c r="FR19" s="139" t="s">
        <v>193</v>
      </c>
      <c r="FS19" s="139" t="s">
        <v>193</v>
      </c>
      <c r="FT19" s="139" t="s">
        <v>193</v>
      </c>
      <c r="FU19" s="139" t="s">
        <v>193</v>
      </c>
      <c r="FV19" s="139" t="s">
        <v>193</v>
      </c>
      <c r="FW19" s="139" t="s">
        <v>193</v>
      </c>
      <c r="FX19" s="139" t="s">
        <v>193</v>
      </c>
      <c r="FY19" s="139" t="s">
        <v>193</v>
      </c>
      <c r="FZ19" s="139" t="s">
        <v>193</v>
      </c>
      <c r="GA19" s="139" t="s">
        <v>193</v>
      </c>
      <c r="GB19" s="139" t="s">
        <v>193</v>
      </c>
      <c r="GC19" s="139" t="s">
        <v>193</v>
      </c>
      <c r="GD19" s="139" t="s">
        <v>193</v>
      </c>
      <c r="GE19" s="139" t="s">
        <v>193</v>
      </c>
      <c r="GF19" s="139" t="s">
        <v>193</v>
      </c>
      <c r="GG19" s="139" t="s">
        <v>193</v>
      </c>
      <c r="GH19" s="139" t="s">
        <v>193</v>
      </c>
      <c r="GI19" s="139" t="s">
        <v>193</v>
      </c>
      <c r="GJ19" s="139" t="s">
        <v>193</v>
      </c>
      <c r="GK19" s="139" t="s">
        <v>193</v>
      </c>
      <c r="GL19" s="139" t="s">
        <v>193</v>
      </c>
      <c r="GM19" s="139" t="s">
        <v>193</v>
      </c>
      <c r="GN19" s="139" t="s">
        <v>193</v>
      </c>
      <c r="GO19" s="139" t="s">
        <v>193</v>
      </c>
      <c r="GP19" s="139" t="s">
        <v>193</v>
      </c>
      <c r="GQ19" s="139" t="s">
        <v>193</v>
      </c>
      <c r="GR19" s="139" t="s">
        <v>193</v>
      </c>
      <c r="GS19" s="139" t="s">
        <v>193</v>
      </c>
      <c r="GT19" s="139" t="s">
        <v>193</v>
      </c>
      <c r="GU19" s="139" t="s">
        <v>193</v>
      </c>
      <c r="GV19" s="139" t="s">
        <v>193</v>
      </c>
      <c r="GW19" s="139" t="s">
        <v>193</v>
      </c>
      <c r="GX19" s="139" t="s">
        <v>193</v>
      </c>
      <c r="GY19" s="139" t="s">
        <v>193</v>
      </c>
      <c r="GZ19" s="139" t="s">
        <v>193</v>
      </c>
      <c r="HA19" s="139" t="s">
        <v>193</v>
      </c>
      <c r="HB19" s="139" t="s">
        <v>193</v>
      </c>
      <c r="HC19" s="139" t="s">
        <v>193</v>
      </c>
      <c r="HD19" s="139" t="s">
        <v>193</v>
      </c>
      <c r="HE19" s="139" t="s">
        <v>193</v>
      </c>
      <c r="HF19" s="139" t="s">
        <v>193</v>
      </c>
      <c r="HG19" s="139" t="s">
        <v>193</v>
      </c>
      <c r="HH19" s="139" t="s">
        <v>193</v>
      </c>
      <c r="HI19" s="139" t="s">
        <v>193</v>
      </c>
      <c r="HJ19" s="139" t="s">
        <v>193</v>
      </c>
      <c r="HK19" s="139" t="s">
        <v>193</v>
      </c>
      <c r="HL19" s="139" t="s">
        <v>193</v>
      </c>
      <c r="HM19" s="139" t="s">
        <v>193</v>
      </c>
      <c r="HN19" s="139" t="s">
        <v>193</v>
      </c>
      <c r="HO19" s="139" t="s">
        <v>193</v>
      </c>
      <c r="HP19" s="139" t="s">
        <v>193</v>
      </c>
      <c r="HQ19" s="139" t="s">
        <v>193</v>
      </c>
      <c r="HR19" s="139" t="s">
        <v>193</v>
      </c>
      <c r="HS19" s="139" t="s">
        <v>193</v>
      </c>
      <c r="HT19" s="139" t="s">
        <v>193</v>
      </c>
      <c r="HU19" s="139" t="s">
        <v>193</v>
      </c>
      <c r="HV19" s="139" t="s">
        <v>193</v>
      </c>
      <c r="HW19" s="139" t="s">
        <v>193</v>
      </c>
      <c r="HX19" s="139" t="s">
        <v>193</v>
      </c>
      <c r="HY19" s="139" t="s">
        <v>193</v>
      </c>
      <c r="HZ19" s="139" t="s">
        <v>193</v>
      </c>
      <c r="IA19" s="139" t="s">
        <v>193</v>
      </c>
      <c r="IB19" s="139" t="s">
        <v>193</v>
      </c>
      <c r="IC19" s="139" t="s">
        <v>193</v>
      </c>
      <c r="ID19" s="139" t="s">
        <v>193</v>
      </c>
      <c r="IE19" s="139" t="s">
        <v>193</v>
      </c>
      <c r="IF19" s="139" t="s">
        <v>193</v>
      </c>
      <c r="IG19" s="139" t="s">
        <v>193</v>
      </c>
      <c r="IH19" s="139" t="s">
        <v>193</v>
      </c>
      <c r="II19" s="139" t="s">
        <v>193</v>
      </c>
      <c r="IJ19" s="139" t="s">
        <v>193</v>
      </c>
      <c r="IK19" s="139" t="s">
        <v>193</v>
      </c>
      <c r="IL19" s="139" t="s">
        <v>193</v>
      </c>
      <c r="IM19" s="139" t="s">
        <v>193</v>
      </c>
      <c r="IN19" s="139" t="s">
        <v>193</v>
      </c>
      <c r="IO19" s="139" t="s">
        <v>193</v>
      </c>
      <c r="IP19" s="139" t="s">
        <v>193</v>
      </c>
      <c r="IQ19" s="139" t="s">
        <v>193</v>
      </c>
      <c r="IR19" s="139" t="s">
        <v>193</v>
      </c>
      <c r="IS19" s="139" t="s">
        <v>193</v>
      </c>
      <c r="IT19" s="139" t="s">
        <v>193</v>
      </c>
      <c r="IU19" s="139" t="s">
        <v>193</v>
      </c>
      <c r="IV19" s="139" t="s">
        <v>193</v>
      </c>
      <c r="IW19" s="139" t="s">
        <v>193</v>
      </c>
      <c r="IX19" s="139" t="s">
        <v>193</v>
      </c>
      <c r="IY19" s="139" t="s">
        <v>193</v>
      </c>
      <c r="IZ19" s="139" t="s">
        <v>193</v>
      </c>
      <c r="JA19" s="139" t="s">
        <v>193</v>
      </c>
      <c r="JB19" s="139" t="s">
        <v>193</v>
      </c>
      <c r="JC19" s="139" t="s">
        <v>193</v>
      </c>
      <c r="JD19" s="139" t="s">
        <v>193</v>
      </c>
      <c r="JE19" s="139" t="s">
        <v>193</v>
      </c>
      <c r="JF19" s="139" t="s">
        <v>193</v>
      </c>
      <c r="JG19" s="139" t="s">
        <v>193</v>
      </c>
      <c r="JH19" s="139" t="s">
        <v>193</v>
      </c>
      <c r="JI19" s="139" t="s">
        <v>193</v>
      </c>
      <c r="JJ19" s="139" t="s">
        <v>193</v>
      </c>
      <c r="JK19" s="139" t="s">
        <v>193</v>
      </c>
      <c r="JL19" s="139" t="s">
        <v>193</v>
      </c>
      <c r="JM19" s="139" t="s">
        <v>193</v>
      </c>
      <c r="JN19" s="139" t="s">
        <v>193</v>
      </c>
      <c r="JO19" s="139" t="s">
        <v>193</v>
      </c>
      <c r="JP19" s="139" t="s">
        <v>193</v>
      </c>
      <c r="JQ19" s="139" t="s">
        <v>109</v>
      </c>
      <c r="JR19" s="139" t="s">
        <v>505</v>
      </c>
      <c r="JS19" s="139" t="s">
        <v>3366</v>
      </c>
      <c r="JT19" s="139" t="s">
        <v>193</v>
      </c>
      <c r="JU19" s="139" t="s">
        <v>509</v>
      </c>
      <c r="JV19" s="139" t="s">
        <v>3367</v>
      </c>
      <c r="JW19" s="139" t="s">
        <v>3368</v>
      </c>
      <c r="JX19" s="139" t="s">
        <v>796</v>
      </c>
      <c r="JY19" s="139" t="s">
        <v>193</v>
      </c>
      <c r="JZ19" s="139" t="s">
        <v>807</v>
      </c>
      <c r="KA19" s="139" t="s">
        <v>797</v>
      </c>
      <c r="KB19" s="139" t="s">
        <v>798</v>
      </c>
      <c r="KC19" s="139" t="s">
        <v>799</v>
      </c>
      <c r="KD19" s="139" t="s">
        <v>193</v>
      </c>
      <c r="KE19" s="139" t="s">
        <v>193</v>
      </c>
      <c r="KF19" s="139" t="s">
        <v>193</v>
      </c>
      <c r="KG19" s="139" t="s">
        <v>193</v>
      </c>
      <c r="KH19" s="139" t="s">
        <v>193</v>
      </c>
      <c r="KI19" s="139">
        <v>0</v>
      </c>
      <c r="KJ19" s="139">
        <v>0</v>
      </c>
      <c r="KK19" s="139" t="s">
        <v>193</v>
      </c>
      <c r="KL19" s="139" t="s">
        <v>156</v>
      </c>
      <c r="KM19" s="139">
        <v>0</v>
      </c>
      <c r="KN19" s="139" t="s">
        <v>114</v>
      </c>
      <c r="KO19" s="139" t="s">
        <v>705</v>
      </c>
      <c r="KP19" s="139" t="s">
        <v>132</v>
      </c>
      <c r="KQ19" s="139" t="s">
        <v>193</v>
      </c>
      <c r="KR19" s="139" t="s">
        <v>193</v>
      </c>
      <c r="KS19" s="139" t="s">
        <v>193</v>
      </c>
      <c r="KT19" s="139" t="s">
        <v>193</v>
      </c>
      <c r="KU19" s="139" t="s">
        <v>193</v>
      </c>
      <c r="KV19" s="139" t="s">
        <v>193</v>
      </c>
      <c r="KW19" s="139" t="s">
        <v>193</v>
      </c>
      <c r="KX19" s="139" t="s">
        <v>193</v>
      </c>
      <c r="KY19" s="139" t="s">
        <v>193</v>
      </c>
      <c r="KZ19" s="139" t="s">
        <v>193</v>
      </c>
      <c r="LA19" s="139" t="s">
        <v>193</v>
      </c>
      <c r="LB19" s="139" t="s">
        <v>193</v>
      </c>
      <c r="LC19" s="139" t="s">
        <v>193</v>
      </c>
      <c r="LD19" s="139" t="s">
        <v>114</v>
      </c>
      <c r="LE19" s="139" t="s">
        <v>193</v>
      </c>
      <c r="LF19" s="139" t="s">
        <v>193</v>
      </c>
      <c r="LG19" s="139" t="s">
        <v>193</v>
      </c>
      <c r="LH19" s="139" t="s">
        <v>193</v>
      </c>
      <c r="LI19" s="139" t="s">
        <v>193</v>
      </c>
      <c r="LJ19" s="139" t="s">
        <v>193</v>
      </c>
      <c r="LK19" s="139" t="s">
        <v>193</v>
      </c>
      <c r="LL19" s="139" t="s">
        <v>193</v>
      </c>
      <c r="LM19" s="139" t="s">
        <v>193</v>
      </c>
      <c r="LN19" s="139" t="s">
        <v>193</v>
      </c>
      <c r="LO19" s="139" t="s">
        <v>193</v>
      </c>
      <c r="LP19" s="139" t="s">
        <v>193</v>
      </c>
      <c r="LQ19" s="139" t="s">
        <v>193</v>
      </c>
    </row>
    <row r="20" spans="1:329" ht="14.4" customHeight="1" x14ac:dyDescent="0.35">
      <c r="A20" s="139" t="s">
        <v>3369</v>
      </c>
      <c r="B20" s="139" t="s">
        <v>3355</v>
      </c>
      <c r="C20" s="139" t="s">
        <v>171</v>
      </c>
      <c r="D20" s="139" t="s">
        <v>171</v>
      </c>
      <c r="E20" s="139" t="s">
        <v>764</v>
      </c>
      <c r="F20" s="139" t="s">
        <v>106</v>
      </c>
      <c r="G20" s="139" t="s">
        <v>173</v>
      </c>
      <c r="H20" s="139" t="s">
        <v>173</v>
      </c>
      <c r="I20" s="139" t="s">
        <v>769</v>
      </c>
      <c r="J20" s="139" t="s">
        <v>772</v>
      </c>
      <c r="K20" s="139" t="s">
        <v>536</v>
      </c>
      <c r="L20" s="139" t="s">
        <v>490</v>
      </c>
      <c r="M20" t="s">
        <v>491</v>
      </c>
      <c r="N20" t="s">
        <v>193</v>
      </c>
      <c r="O20" t="s">
        <v>193</v>
      </c>
      <c r="P20" t="s">
        <v>492</v>
      </c>
      <c r="Q20" t="s">
        <v>193</v>
      </c>
      <c r="R20" t="s">
        <v>713</v>
      </c>
      <c r="S20">
        <v>1</v>
      </c>
      <c r="T20">
        <v>1</v>
      </c>
      <c r="U20">
        <v>0</v>
      </c>
      <c r="V20">
        <v>0</v>
      </c>
      <c r="W20">
        <v>0</v>
      </c>
      <c r="X20">
        <v>0</v>
      </c>
      <c r="Y20">
        <v>0</v>
      </c>
      <c r="Z20" t="s">
        <v>110</v>
      </c>
      <c r="AA20" t="s">
        <v>1423</v>
      </c>
      <c r="AB20" t="s">
        <v>512</v>
      </c>
      <c r="AC20">
        <v>1</v>
      </c>
      <c r="AD20">
        <v>0</v>
      </c>
      <c r="AE20">
        <v>0</v>
      </c>
      <c r="AF20">
        <v>0</v>
      </c>
      <c r="AG20">
        <v>1</v>
      </c>
      <c r="AH20">
        <v>0</v>
      </c>
      <c r="AI20">
        <v>0</v>
      </c>
      <c r="AJ20">
        <v>0</v>
      </c>
      <c r="AK20">
        <v>0</v>
      </c>
      <c r="AL20">
        <v>0</v>
      </c>
      <c r="AM20" t="s">
        <v>193</v>
      </c>
      <c r="AN20" t="s">
        <v>142</v>
      </c>
      <c r="AO20" t="s">
        <v>493</v>
      </c>
      <c r="AP20" t="s">
        <v>845</v>
      </c>
      <c r="AQ20">
        <v>1</v>
      </c>
      <c r="AR20">
        <v>1</v>
      </c>
      <c r="AS20">
        <v>1</v>
      </c>
      <c r="AT20">
        <v>1</v>
      </c>
      <c r="AU20">
        <v>1</v>
      </c>
      <c r="AV20">
        <v>1</v>
      </c>
      <c r="AW20">
        <v>1</v>
      </c>
      <c r="AX20">
        <v>0</v>
      </c>
      <c r="AY20" t="s">
        <v>498</v>
      </c>
      <c r="AZ20" s="192">
        <v>112.5</v>
      </c>
      <c r="BA20" s="139" t="s">
        <v>132</v>
      </c>
      <c r="BB20" s="139">
        <v>300</v>
      </c>
      <c r="BC20" s="192">
        <v>115.384615384615</v>
      </c>
      <c r="BD20" s="139" t="s">
        <v>109</v>
      </c>
      <c r="BE20" s="139">
        <v>250</v>
      </c>
      <c r="BF20" s="192">
        <v>108.695652173913</v>
      </c>
      <c r="BG20" s="139" t="s">
        <v>109</v>
      </c>
      <c r="BH20" s="139">
        <v>275</v>
      </c>
      <c r="BI20" s="192">
        <v>94.827586206896498</v>
      </c>
      <c r="BJ20" s="139" t="s">
        <v>132</v>
      </c>
      <c r="BK20" s="139">
        <v>600</v>
      </c>
      <c r="BL20" s="192">
        <v>250</v>
      </c>
      <c r="BM20" s="139" t="s">
        <v>114</v>
      </c>
      <c r="BN20" s="139">
        <v>750</v>
      </c>
      <c r="BO20" s="192">
        <v>312.5</v>
      </c>
      <c r="BP20" s="139" t="s">
        <v>109</v>
      </c>
      <c r="BQ20" s="139" t="s">
        <v>622</v>
      </c>
      <c r="BR20" s="139" t="s">
        <v>109</v>
      </c>
      <c r="BS20" s="139">
        <v>750</v>
      </c>
      <c r="BT20" s="139" t="s">
        <v>193</v>
      </c>
      <c r="BU20" s="139" t="s">
        <v>193</v>
      </c>
      <c r="BV20" s="139" t="s">
        <v>193</v>
      </c>
      <c r="BW20" s="139" t="s">
        <v>193</v>
      </c>
      <c r="BX20" s="139" t="s">
        <v>193</v>
      </c>
      <c r="BY20" s="139" t="s">
        <v>193</v>
      </c>
      <c r="BZ20" s="139" t="s">
        <v>156</v>
      </c>
      <c r="CA20" s="192">
        <v>750</v>
      </c>
      <c r="CB20" s="139" t="s">
        <v>109</v>
      </c>
      <c r="CC20" s="139" t="s">
        <v>109</v>
      </c>
      <c r="CD20" s="139" t="s">
        <v>3363</v>
      </c>
      <c r="CE20" s="139">
        <v>1</v>
      </c>
      <c r="CF20" s="139">
        <v>1</v>
      </c>
      <c r="CG20" s="139">
        <v>0</v>
      </c>
      <c r="CH20" s="139">
        <v>0</v>
      </c>
      <c r="CI20" s="139">
        <v>1</v>
      </c>
      <c r="CJ20" s="139">
        <v>1</v>
      </c>
      <c r="CK20" s="139">
        <v>1</v>
      </c>
      <c r="CL20" s="139">
        <v>0</v>
      </c>
      <c r="CM20" s="139">
        <v>0</v>
      </c>
      <c r="CN20" s="139">
        <v>0</v>
      </c>
      <c r="CO20" s="139">
        <v>0</v>
      </c>
      <c r="CP20" s="139">
        <v>0</v>
      </c>
      <c r="CQ20" s="139">
        <v>0</v>
      </c>
      <c r="CR20" s="139">
        <v>0</v>
      </c>
      <c r="CS20" s="139" t="s">
        <v>193</v>
      </c>
      <c r="CT20" s="139" t="s">
        <v>822</v>
      </c>
      <c r="CU20" s="139">
        <v>0</v>
      </c>
      <c r="CV20" s="139">
        <v>1</v>
      </c>
      <c r="CW20" s="139">
        <v>0</v>
      </c>
      <c r="CX20" s="139">
        <v>0</v>
      </c>
      <c r="CY20" s="139">
        <v>0</v>
      </c>
      <c r="CZ20" s="139">
        <v>0</v>
      </c>
      <c r="DA20" s="139">
        <v>1</v>
      </c>
      <c r="DB20" s="139">
        <v>0</v>
      </c>
      <c r="DC20" s="139" t="s">
        <v>114</v>
      </c>
      <c r="DD20" s="139" t="s">
        <v>114</v>
      </c>
      <c r="DE20" s="139" t="s">
        <v>109</v>
      </c>
      <c r="DF20" s="139" t="s">
        <v>106</v>
      </c>
      <c r="DG20" s="139" t="s">
        <v>789</v>
      </c>
      <c r="DH20" s="139" t="s">
        <v>129</v>
      </c>
      <c r="DI20" s="139" t="s">
        <v>785</v>
      </c>
      <c r="DJ20" s="139" t="s">
        <v>714</v>
      </c>
      <c r="DK20" s="139">
        <v>1</v>
      </c>
      <c r="DL20" s="139">
        <v>1</v>
      </c>
      <c r="DM20" s="139">
        <v>1</v>
      </c>
      <c r="DN20" s="139">
        <v>1</v>
      </c>
      <c r="DO20" s="139">
        <v>1</v>
      </c>
      <c r="DP20" s="139">
        <v>0</v>
      </c>
      <c r="DQ20" s="139">
        <v>1</v>
      </c>
      <c r="DR20" s="139">
        <v>1</v>
      </c>
      <c r="DS20" s="139">
        <v>0</v>
      </c>
      <c r="DT20" s="139" t="s">
        <v>109</v>
      </c>
      <c r="DU20" s="139">
        <v>30</v>
      </c>
      <c r="DV20" s="139">
        <v>30</v>
      </c>
      <c r="DW20" s="139" t="s">
        <v>193</v>
      </c>
      <c r="DX20" s="139" t="s">
        <v>193</v>
      </c>
      <c r="DY20" s="139" t="s">
        <v>193</v>
      </c>
      <c r="DZ20" s="139">
        <v>30</v>
      </c>
      <c r="EA20" s="139" t="s">
        <v>132</v>
      </c>
      <c r="EB20" s="139">
        <v>25</v>
      </c>
      <c r="EC20" s="139" t="s">
        <v>132</v>
      </c>
      <c r="ED20" s="139">
        <v>75</v>
      </c>
      <c r="EE20" s="139" t="s">
        <v>132</v>
      </c>
      <c r="EF20" s="139" t="s">
        <v>193</v>
      </c>
      <c r="EG20" s="139" t="s">
        <v>193</v>
      </c>
      <c r="EH20" s="139" t="s">
        <v>193</v>
      </c>
      <c r="EI20" s="139" t="s">
        <v>193</v>
      </c>
      <c r="EJ20" s="139" t="s">
        <v>193</v>
      </c>
      <c r="EK20" s="139" t="s">
        <v>193</v>
      </c>
      <c r="EL20" s="139" t="s">
        <v>193</v>
      </c>
      <c r="EM20" s="139" t="s">
        <v>193</v>
      </c>
      <c r="EN20" s="139" t="s">
        <v>193</v>
      </c>
      <c r="EO20" s="139" t="s">
        <v>193</v>
      </c>
      <c r="EP20" s="139" t="s">
        <v>193</v>
      </c>
      <c r="EQ20" s="139" t="s">
        <v>109</v>
      </c>
      <c r="ER20" s="139">
        <v>35</v>
      </c>
      <c r="ES20" s="139" t="s">
        <v>193</v>
      </c>
      <c r="ET20" s="139" t="s">
        <v>193</v>
      </c>
      <c r="EU20" s="139">
        <v>35</v>
      </c>
      <c r="EV20" s="139" t="s">
        <v>132</v>
      </c>
      <c r="EW20" s="139" t="s">
        <v>109</v>
      </c>
      <c r="EX20" s="139">
        <v>100</v>
      </c>
      <c r="EY20" s="139" t="s">
        <v>193</v>
      </c>
      <c r="EZ20" s="139" t="s">
        <v>193</v>
      </c>
      <c r="FA20" s="139">
        <v>100</v>
      </c>
      <c r="FB20" s="139" t="s">
        <v>132</v>
      </c>
      <c r="FC20" s="139" t="s">
        <v>109</v>
      </c>
      <c r="FD20" s="139">
        <v>75</v>
      </c>
      <c r="FE20" s="139" t="s">
        <v>193</v>
      </c>
      <c r="FF20" s="139" t="s">
        <v>193</v>
      </c>
      <c r="FG20" s="139" t="s">
        <v>193</v>
      </c>
      <c r="FH20" s="139">
        <v>75</v>
      </c>
      <c r="FI20" s="139" t="s">
        <v>132</v>
      </c>
      <c r="FJ20" s="139" t="s">
        <v>109</v>
      </c>
      <c r="FK20" s="139" t="s">
        <v>193</v>
      </c>
      <c r="FL20" s="139">
        <v>5</v>
      </c>
      <c r="FM20" s="139" t="s">
        <v>193</v>
      </c>
      <c r="FN20" s="139" t="s">
        <v>193</v>
      </c>
      <c r="FO20" s="139" t="s">
        <v>193</v>
      </c>
      <c r="FP20" s="139" t="s">
        <v>193</v>
      </c>
      <c r="FQ20" s="139" t="s">
        <v>193</v>
      </c>
      <c r="FR20" s="139" t="s">
        <v>193</v>
      </c>
      <c r="FS20" s="139" t="s">
        <v>132</v>
      </c>
      <c r="FT20" s="139" t="s">
        <v>156</v>
      </c>
      <c r="FU20" s="139">
        <v>5</v>
      </c>
      <c r="FV20" s="139" t="s">
        <v>109</v>
      </c>
      <c r="FW20" s="139" t="s">
        <v>3370</v>
      </c>
      <c r="FX20" s="139">
        <v>1</v>
      </c>
      <c r="FY20" s="139">
        <v>1</v>
      </c>
      <c r="FZ20" s="139">
        <v>0</v>
      </c>
      <c r="GA20" s="139">
        <v>1</v>
      </c>
      <c r="GB20" s="139">
        <v>1</v>
      </c>
      <c r="GC20" s="139">
        <v>0</v>
      </c>
      <c r="GD20" s="139">
        <v>0</v>
      </c>
      <c r="GE20" s="139">
        <v>0</v>
      </c>
      <c r="GF20" s="139">
        <v>0</v>
      </c>
      <c r="GG20" s="139">
        <v>0</v>
      </c>
      <c r="GH20" s="139">
        <v>0</v>
      </c>
      <c r="GI20" s="139">
        <v>0</v>
      </c>
      <c r="GJ20" s="139">
        <v>0</v>
      </c>
      <c r="GK20" s="139" t="s">
        <v>193</v>
      </c>
      <c r="GL20" s="139" t="s">
        <v>3371</v>
      </c>
      <c r="GM20" s="139">
        <v>1</v>
      </c>
      <c r="GN20" s="139">
        <v>0</v>
      </c>
      <c r="GO20" s="139">
        <v>0</v>
      </c>
      <c r="GP20" s="139">
        <v>1</v>
      </c>
      <c r="GQ20" s="139">
        <v>1</v>
      </c>
      <c r="GR20" s="139">
        <v>0</v>
      </c>
      <c r="GS20" s="139">
        <v>0</v>
      </c>
      <c r="GT20" s="139">
        <v>0</v>
      </c>
      <c r="GU20" s="139">
        <v>0</v>
      </c>
      <c r="GV20" s="139" t="s">
        <v>114</v>
      </c>
      <c r="GW20" s="139" t="s">
        <v>114</v>
      </c>
      <c r="GX20" s="139" t="s">
        <v>109</v>
      </c>
      <c r="GY20" s="139" t="s">
        <v>106</v>
      </c>
      <c r="GZ20" s="139" t="s">
        <v>789</v>
      </c>
      <c r="HA20" s="139" t="s">
        <v>129</v>
      </c>
      <c r="HB20" s="139" t="s">
        <v>785</v>
      </c>
      <c r="HC20" s="139" t="s">
        <v>193</v>
      </c>
      <c r="HD20" s="139" t="s">
        <v>193</v>
      </c>
      <c r="HE20" s="139" t="s">
        <v>193</v>
      </c>
      <c r="HF20" s="139" t="s">
        <v>193</v>
      </c>
      <c r="HG20" s="139" t="s">
        <v>193</v>
      </c>
      <c r="HH20" s="139" t="s">
        <v>193</v>
      </c>
      <c r="HI20" s="139" t="s">
        <v>193</v>
      </c>
      <c r="HJ20" s="139" t="s">
        <v>193</v>
      </c>
      <c r="HK20" s="139" t="s">
        <v>193</v>
      </c>
      <c r="HL20" s="139" t="s">
        <v>193</v>
      </c>
      <c r="HM20" s="139" t="s">
        <v>193</v>
      </c>
      <c r="HN20" s="139" t="s">
        <v>193</v>
      </c>
      <c r="HO20" s="139" t="s">
        <v>193</v>
      </c>
      <c r="HP20" s="139" t="s">
        <v>193</v>
      </c>
      <c r="HQ20" s="139" t="s">
        <v>193</v>
      </c>
      <c r="HR20" s="139" t="s">
        <v>193</v>
      </c>
      <c r="HS20" s="139" t="s">
        <v>193</v>
      </c>
      <c r="HT20" s="139" t="s">
        <v>193</v>
      </c>
      <c r="HU20" s="139" t="s">
        <v>193</v>
      </c>
      <c r="HV20" s="139" t="s">
        <v>193</v>
      </c>
      <c r="HW20" s="139" t="s">
        <v>193</v>
      </c>
      <c r="HX20" s="139" t="s">
        <v>193</v>
      </c>
      <c r="HY20" s="139" t="s">
        <v>193</v>
      </c>
      <c r="HZ20" s="139" t="s">
        <v>193</v>
      </c>
      <c r="IA20" s="139" t="s">
        <v>193</v>
      </c>
      <c r="IB20" s="139" t="s">
        <v>193</v>
      </c>
      <c r="IC20" s="139" t="s">
        <v>193</v>
      </c>
      <c r="ID20" s="139" t="s">
        <v>193</v>
      </c>
      <c r="IE20" s="139" t="s">
        <v>193</v>
      </c>
      <c r="IF20" s="139" t="s">
        <v>193</v>
      </c>
      <c r="IG20" s="139" t="s">
        <v>193</v>
      </c>
      <c r="IH20" s="139" t="s">
        <v>193</v>
      </c>
      <c r="II20" s="139" t="s">
        <v>193</v>
      </c>
      <c r="IJ20" s="139" t="s">
        <v>193</v>
      </c>
      <c r="IK20" s="139" t="s">
        <v>193</v>
      </c>
      <c r="IL20" s="139" t="s">
        <v>193</v>
      </c>
      <c r="IM20" s="139" t="s">
        <v>193</v>
      </c>
      <c r="IN20" s="139" t="s">
        <v>114</v>
      </c>
      <c r="IO20" s="139" t="s">
        <v>193</v>
      </c>
      <c r="IP20" s="139" t="s">
        <v>193</v>
      </c>
      <c r="IQ20" s="139" t="s">
        <v>193</v>
      </c>
      <c r="IR20" s="139" t="s">
        <v>193</v>
      </c>
      <c r="IS20" s="139" t="s">
        <v>193</v>
      </c>
      <c r="IT20" s="139" t="s">
        <v>193</v>
      </c>
      <c r="IU20" s="139" t="s">
        <v>193</v>
      </c>
      <c r="IV20" s="139" t="s">
        <v>193</v>
      </c>
      <c r="IW20" s="139" t="s">
        <v>3336</v>
      </c>
      <c r="IX20" s="139">
        <v>0</v>
      </c>
      <c r="IY20" s="139">
        <v>1</v>
      </c>
      <c r="IZ20" s="139">
        <v>1</v>
      </c>
      <c r="JA20" s="139">
        <v>1</v>
      </c>
      <c r="JB20" s="139">
        <v>0</v>
      </c>
      <c r="JC20" s="139">
        <v>0</v>
      </c>
      <c r="JD20" s="139">
        <v>0</v>
      </c>
      <c r="JE20" s="139">
        <v>0</v>
      </c>
      <c r="JF20" s="139" t="s">
        <v>193</v>
      </c>
      <c r="JG20" s="139" t="s">
        <v>109</v>
      </c>
      <c r="JH20" s="139" t="s">
        <v>193</v>
      </c>
      <c r="JI20" s="139" t="s">
        <v>713</v>
      </c>
      <c r="JJ20" s="139">
        <v>1</v>
      </c>
      <c r="JK20" s="139">
        <v>1</v>
      </c>
      <c r="JL20" s="139">
        <v>0</v>
      </c>
      <c r="JM20" s="139">
        <v>0</v>
      </c>
      <c r="JN20" s="139">
        <v>0</v>
      </c>
      <c r="JO20" s="139">
        <v>0</v>
      </c>
      <c r="JP20" s="139">
        <v>0</v>
      </c>
      <c r="JQ20" s="139" t="s">
        <v>193</v>
      </c>
      <c r="JR20" s="139" t="s">
        <v>193</v>
      </c>
      <c r="JS20" s="139" t="s">
        <v>193</v>
      </c>
      <c r="JT20" s="139" t="s">
        <v>193</v>
      </c>
      <c r="JU20" s="139" t="s">
        <v>193</v>
      </c>
      <c r="JV20" s="139" t="s">
        <v>193</v>
      </c>
      <c r="JW20" s="139" t="s">
        <v>193</v>
      </c>
      <c r="JX20" s="139" t="s">
        <v>193</v>
      </c>
      <c r="JY20" s="139" t="s">
        <v>193</v>
      </c>
      <c r="JZ20" s="139" t="s">
        <v>193</v>
      </c>
      <c r="KA20" s="139" t="s">
        <v>193</v>
      </c>
      <c r="KB20" s="139" t="s">
        <v>193</v>
      </c>
      <c r="KC20" s="139" t="s">
        <v>193</v>
      </c>
      <c r="KD20" s="139" t="s">
        <v>193</v>
      </c>
      <c r="KE20" s="139" t="s">
        <v>193</v>
      </c>
      <c r="KF20" s="139" t="s">
        <v>193</v>
      </c>
      <c r="KG20" s="139" t="s">
        <v>193</v>
      </c>
      <c r="KH20" s="139" t="s">
        <v>193</v>
      </c>
      <c r="KI20" s="139" t="s">
        <v>193</v>
      </c>
      <c r="KJ20" s="139" t="s">
        <v>193</v>
      </c>
      <c r="KK20" s="139" t="s">
        <v>193</v>
      </c>
      <c r="KL20" s="139" t="s">
        <v>193</v>
      </c>
      <c r="KM20" s="139" t="s">
        <v>193</v>
      </c>
      <c r="KN20" s="139" t="s">
        <v>193</v>
      </c>
      <c r="KO20" s="139" t="s">
        <v>193</v>
      </c>
      <c r="KP20" s="139" t="s">
        <v>193</v>
      </c>
      <c r="KQ20" s="139" t="s">
        <v>193</v>
      </c>
      <c r="KR20" s="139" t="s">
        <v>193</v>
      </c>
      <c r="KS20" s="139" t="s">
        <v>193</v>
      </c>
      <c r="KT20" s="139" t="s">
        <v>193</v>
      </c>
      <c r="KU20" s="139" t="s">
        <v>193</v>
      </c>
      <c r="KV20" s="139" t="s">
        <v>193</v>
      </c>
      <c r="KW20" s="139" t="s">
        <v>193</v>
      </c>
      <c r="KX20" s="139" t="s">
        <v>193</v>
      </c>
      <c r="KY20" s="139" t="s">
        <v>193</v>
      </c>
      <c r="KZ20" s="139" t="s">
        <v>193</v>
      </c>
      <c r="LA20" s="139" t="s">
        <v>193</v>
      </c>
      <c r="LB20" s="139" t="s">
        <v>193</v>
      </c>
      <c r="LC20" s="139" t="s">
        <v>193</v>
      </c>
      <c r="LD20" s="139" t="s">
        <v>193</v>
      </c>
      <c r="LE20" s="139" t="s">
        <v>193</v>
      </c>
      <c r="LF20" s="139" t="s">
        <v>193</v>
      </c>
      <c r="LG20" s="139" t="s">
        <v>193</v>
      </c>
      <c r="LH20" s="139" t="s">
        <v>193</v>
      </c>
      <c r="LI20" s="139" t="s">
        <v>193</v>
      </c>
      <c r="LJ20" s="139" t="s">
        <v>193</v>
      </c>
      <c r="LK20" s="139" t="s">
        <v>193</v>
      </c>
      <c r="LL20" s="139" t="s">
        <v>193</v>
      </c>
      <c r="LM20" s="139" t="s">
        <v>193</v>
      </c>
      <c r="LN20" s="139" t="s">
        <v>193</v>
      </c>
      <c r="LO20" s="139" t="s">
        <v>193</v>
      </c>
      <c r="LP20" s="139" t="s">
        <v>193</v>
      </c>
      <c r="LQ20" s="139" t="s">
        <v>193</v>
      </c>
    </row>
    <row r="21" spans="1:329" ht="14.4" customHeight="1" x14ac:dyDescent="0.35">
      <c r="A21" s="139" t="s">
        <v>3372</v>
      </c>
      <c r="B21" s="139" t="s">
        <v>3355</v>
      </c>
      <c r="C21" s="139" t="s">
        <v>171</v>
      </c>
      <c r="D21" s="139" t="s">
        <v>171</v>
      </c>
      <c r="E21" s="139" t="s">
        <v>764</v>
      </c>
      <c r="F21" s="139" t="s">
        <v>106</v>
      </c>
      <c r="G21" s="139" t="s">
        <v>173</v>
      </c>
      <c r="H21" s="139" t="s">
        <v>173</v>
      </c>
      <c r="I21" s="139" t="s">
        <v>769</v>
      </c>
      <c r="J21" s="139" t="s">
        <v>772</v>
      </c>
      <c r="K21" s="139" t="s">
        <v>536</v>
      </c>
      <c r="L21" s="139" t="s">
        <v>3317</v>
      </c>
      <c r="M21" t="s">
        <v>491</v>
      </c>
      <c r="N21" t="s">
        <v>193</v>
      </c>
      <c r="O21" t="s">
        <v>193</v>
      </c>
      <c r="P21" t="s">
        <v>193</v>
      </c>
      <c r="Q21" t="s">
        <v>193</v>
      </c>
      <c r="R21" t="s">
        <v>193</v>
      </c>
      <c r="S21" t="s">
        <v>193</v>
      </c>
      <c r="T21" t="s">
        <v>193</v>
      </c>
      <c r="U21" t="s">
        <v>193</v>
      </c>
      <c r="V21" t="s">
        <v>193</v>
      </c>
      <c r="W21" t="s">
        <v>193</v>
      </c>
      <c r="X21" t="s">
        <v>193</v>
      </c>
      <c r="Y21" t="s">
        <v>193</v>
      </c>
      <c r="Z21" t="s">
        <v>193</v>
      </c>
      <c r="AA21" t="s">
        <v>193</v>
      </c>
      <c r="AB21" t="s">
        <v>193</v>
      </c>
      <c r="AC21" t="s">
        <v>193</v>
      </c>
      <c r="AD21" t="s">
        <v>193</v>
      </c>
      <c r="AE21" t="s">
        <v>193</v>
      </c>
      <c r="AF21" t="s">
        <v>193</v>
      </c>
      <c r="AG21" t="s">
        <v>193</v>
      </c>
      <c r="AH21" t="s">
        <v>193</v>
      </c>
      <c r="AI21" t="s">
        <v>193</v>
      </c>
      <c r="AJ21" t="s">
        <v>193</v>
      </c>
      <c r="AK21" t="s">
        <v>193</v>
      </c>
      <c r="AL21" t="s">
        <v>193</v>
      </c>
      <c r="AM21" t="s">
        <v>193</v>
      </c>
      <c r="AN21" t="s">
        <v>193</v>
      </c>
      <c r="AO21" t="s">
        <v>193</v>
      </c>
      <c r="AP21" t="s">
        <v>193</v>
      </c>
      <c r="AQ21" t="s">
        <v>193</v>
      </c>
      <c r="AR21" t="s">
        <v>193</v>
      </c>
      <c r="AS21" t="s">
        <v>193</v>
      </c>
      <c r="AT21" t="s">
        <v>193</v>
      </c>
      <c r="AU21" t="s">
        <v>193</v>
      </c>
      <c r="AV21" t="s">
        <v>193</v>
      </c>
      <c r="AW21" t="s">
        <v>193</v>
      </c>
      <c r="AX21" t="s">
        <v>193</v>
      </c>
      <c r="AY21" t="s">
        <v>193</v>
      </c>
      <c r="AZ21" s="192" t="s">
        <v>193</v>
      </c>
      <c r="BA21" s="139" t="s">
        <v>193</v>
      </c>
      <c r="BB21" s="139" t="s">
        <v>193</v>
      </c>
      <c r="BC21" s="192" t="s">
        <v>193</v>
      </c>
      <c r="BD21" s="139" t="s">
        <v>193</v>
      </c>
      <c r="BE21" s="139" t="s">
        <v>193</v>
      </c>
      <c r="BF21" s="192" t="s">
        <v>193</v>
      </c>
      <c r="BG21" s="139" t="s">
        <v>193</v>
      </c>
      <c r="BH21" s="139" t="s">
        <v>193</v>
      </c>
      <c r="BI21" s="192" t="s">
        <v>193</v>
      </c>
      <c r="BJ21" s="139" t="s">
        <v>193</v>
      </c>
      <c r="BK21" s="139" t="s">
        <v>193</v>
      </c>
      <c r="BL21" s="192" t="s">
        <v>193</v>
      </c>
      <c r="BM21" s="139" t="s">
        <v>193</v>
      </c>
      <c r="BN21" s="139" t="s">
        <v>193</v>
      </c>
      <c r="BO21" s="192" t="s">
        <v>193</v>
      </c>
      <c r="BP21" s="139" t="s">
        <v>193</v>
      </c>
      <c r="BQ21" s="139" t="s">
        <v>193</v>
      </c>
      <c r="BR21" s="139" t="s">
        <v>193</v>
      </c>
      <c r="BS21" s="139" t="s">
        <v>193</v>
      </c>
      <c r="BT21" s="139" t="s">
        <v>193</v>
      </c>
      <c r="BU21" s="139" t="s">
        <v>193</v>
      </c>
      <c r="BV21" s="139" t="s">
        <v>193</v>
      </c>
      <c r="BW21" s="139" t="s">
        <v>193</v>
      </c>
      <c r="BX21" s="139" t="s">
        <v>193</v>
      </c>
      <c r="BY21" s="139" t="s">
        <v>193</v>
      </c>
      <c r="BZ21" s="139" t="s">
        <v>193</v>
      </c>
      <c r="CA21" s="192" t="s">
        <v>193</v>
      </c>
      <c r="CB21" s="139" t="s">
        <v>193</v>
      </c>
      <c r="CC21" s="139" t="s">
        <v>193</v>
      </c>
      <c r="CD21" s="139" t="s">
        <v>193</v>
      </c>
      <c r="CE21" s="139" t="s">
        <v>193</v>
      </c>
      <c r="CF21" s="139" t="s">
        <v>193</v>
      </c>
      <c r="CG21" s="139" t="s">
        <v>193</v>
      </c>
      <c r="CH21" s="139" t="s">
        <v>193</v>
      </c>
      <c r="CI21" s="139" t="s">
        <v>193</v>
      </c>
      <c r="CJ21" s="139" t="s">
        <v>193</v>
      </c>
      <c r="CK21" s="139" t="s">
        <v>193</v>
      </c>
      <c r="CL21" s="139" t="s">
        <v>193</v>
      </c>
      <c r="CM21" s="139" t="s">
        <v>193</v>
      </c>
      <c r="CN21" s="139" t="s">
        <v>193</v>
      </c>
      <c r="CO21" s="139" t="s">
        <v>193</v>
      </c>
      <c r="CP21" s="139" t="s">
        <v>193</v>
      </c>
      <c r="CQ21" s="139" t="s">
        <v>193</v>
      </c>
      <c r="CR21" s="139" t="s">
        <v>193</v>
      </c>
      <c r="CS21" s="139" t="s">
        <v>193</v>
      </c>
      <c r="CT21" s="139" t="s">
        <v>193</v>
      </c>
      <c r="CU21" s="139" t="s">
        <v>193</v>
      </c>
      <c r="CV21" s="139" t="s">
        <v>193</v>
      </c>
      <c r="CW21" s="139" t="s">
        <v>193</v>
      </c>
      <c r="CX21" s="139" t="s">
        <v>193</v>
      </c>
      <c r="CY21" s="139" t="s">
        <v>193</v>
      </c>
      <c r="CZ21" s="139" t="s">
        <v>193</v>
      </c>
      <c r="DA21" s="139" t="s">
        <v>193</v>
      </c>
      <c r="DB21" s="139" t="s">
        <v>193</v>
      </c>
      <c r="DC21" s="139" t="s">
        <v>193</v>
      </c>
      <c r="DD21" s="139" t="s">
        <v>193</v>
      </c>
      <c r="DE21" s="139" t="s">
        <v>193</v>
      </c>
      <c r="DF21" s="139" t="s">
        <v>193</v>
      </c>
      <c r="DG21" s="139" t="s">
        <v>193</v>
      </c>
      <c r="DH21" s="139" t="s">
        <v>193</v>
      </c>
      <c r="DI21" s="139" t="s">
        <v>193</v>
      </c>
      <c r="DJ21" s="139" t="s">
        <v>193</v>
      </c>
      <c r="DK21" s="139" t="s">
        <v>193</v>
      </c>
      <c r="DL21" s="139" t="s">
        <v>193</v>
      </c>
      <c r="DM21" s="139" t="s">
        <v>193</v>
      </c>
      <c r="DN21" s="139" t="s">
        <v>193</v>
      </c>
      <c r="DO21" s="139" t="s">
        <v>193</v>
      </c>
      <c r="DP21" s="139" t="s">
        <v>193</v>
      </c>
      <c r="DQ21" s="139" t="s">
        <v>193</v>
      </c>
      <c r="DR21" s="139" t="s">
        <v>193</v>
      </c>
      <c r="DS21" s="139" t="s">
        <v>193</v>
      </c>
      <c r="DT21" s="139" t="s">
        <v>193</v>
      </c>
      <c r="DU21" s="139" t="s">
        <v>193</v>
      </c>
      <c r="DV21" s="139" t="s">
        <v>193</v>
      </c>
      <c r="DW21" s="139" t="s">
        <v>193</v>
      </c>
      <c r="DX21" s="139" t="s">
        <v>193</v>
      </c>
      <c r="DY21" s="139" t="s">
        <v>193</v>
      </c>
      <c r="DZ21" s="139" t="s">
        <v>193</v>
      </c>
      <c r="EA21" s="139" t="s">
        <v>193</v>
      </c>
      <c r="EB21" s="139" t="s">
        <v>193</v>
      </c>
      <c r="EC21" s="139" t="s">
        <v>193</v>
      </c>
      <c r="ED21" s="139" t="s">
        <v>193</v>
      </c>
      <c r="EE21" s="139" t="s">
        <v>193</v>
      </c>
      <c r="EF21" s="139" t="s">
        <v>193</v>
      </c>
      <c r="EG21" s="139" t="s">
        <v>193</v>
      </c>
      <c r="EH21" s="139" t="s">
        <v>193</v>
      </c>
      <c r="EI21" s="139" t="s">
        <v>193</v>
      </c>
      <c r="EJ21" s="139" t="s">
        <v>193</v>
      </c>
      <c r="EK21" s="139" t="s">
        <v>193</v>
      </c>
      <c r="EL21" s="139" t="s">
        <v>193</v>
      </c>
      <c r="EM21" s="139" t="s">
        <v>193</v>
      </c>
      <c r="EN21" s="139" t="s">
        <v>193</v>
      </c>
      <c r="EO21" s="139" t="s">
        <v>193</v>
      </c>
      <c r="EP21" s="139" t="s">
        <v>193</v>
      </c>
      <c r="EQ21" s="139" t="s">
        <v>193</v>
      </c>
      <c r="ER21" s="139" t="s">
        <v>193</v>
      </c>
      <c r="ES21" s="139" t="s">
        <v>193</v>
      </c>
      <c r="ET21" s="139" t="s">
        <v>193</v>
      </c>
      <c r="EU21" s="139" t="s">
        <v>193</v>
      </c>
      <c r="EV21" s="139" t="s">
        <v>193</v>
      </c>
      <c r="EW21" s="139" t="s">
        <v>193</v>
      </c>
      <c r="EX21" s="139" t="s">
        <v>193</v>
      </c>
      <c r="EY21" s="139" t="s">
        <v>193</v>
      </c>
      <c r="EZ21" s="139" t="s">
        <v>193</v>
      </c>
      <c r="FA21" s="139" t="s">
        <v>193</v>
      </c>
      <c r="FB21" s="139" t="s">
        <v>193</v>
      </c>
      <c r="FC21" s="139" t="s">
        <v>193</v>
      </c>
      <c r="FD21" s="139" t="s">
        <v>193</v>
      </c>
      <c r="FE21" s="139" t="s">
        <v>193</v>
      </c>
      <c r="FF21" s="139" t="s">
        <v>193</v>
      </c>
      <c r="FG21" s="139" t="s">
        <v>193</v>
      </c>
      <c r="FH21" s="139" t="s">
        <v>193</v>
      </c>
      <c r="FI21" s="139" t="s">
        <v>193</v>
      </c>
      <c r="FJ21" s="139" t="s">
        <v>193</v>
      </c>
      <c r="FK21" s="139" t="s">
        <v>193</v>
      </c>
      <c r="FL21" s="139" t="s">
        <v>193</v>
      </c>
      <c r="FM21" s="139" t="s">
        <v>193</v>
      </c>
      <c r="FN21" s="139" t="s">
        <v>193</v>
      </c>
      <c r="FO21" s="139" t="s">
        <v>193</v>
      </c>
      <c r="FP21" s="139" t="s">
        <v>193</v>
      </c>
      <c r="FQ21" s="139" t="s">
        <v>193</v>
      </c>
      <c r="FR21" s="139" t="s">
        <v>193</v>
      </c>
      <c r="FS21" s="139" t="s">
        <v>193</v>
      </c>
      <c r="FT21" s="139" t="s">
        <v>193</v>
      </c>
      <c r="FU21" s="139" t="s">
        <v>193</v>
      </c>
      <c r="FV21" s="139" t="s">
        <v>193</v>
      </c>
      <c r="FW21" s="139" t="s">
        <v>193</v>
      </c>
      <c r="FX21" s="139" t="s">
        <v>193</v>
      </c>
      <c r="FY21" s="139" t="s">
        <v>193</v>
      </c>
      <c r="FZ21" s="139" t="s">
        <v>193</v>
      </c>
      <c r="GA21" s="139" t="s">
        <v>193</v>
      </c>
      <c r="GB21" s="139" t="s">
        <v>193</v>
      </c>
      <c r="GC21" s="139" t="s">
        <v>193</v>
      </c>
      <c r="GD21" s="139" t="s">
        <v>193</v>
      </c>
      <c r="GE21" s="139" t="s">
        <v>193</v>
      </c>
      <c r="GF21" s="139" t="s">
        <v>193</v>
      </c>
      <c r="GG21" s="139" t="s">
        <v>193</v>
      </c>
      <c r="GH21" s="139" t="s">
        <v>193</v>
      </c>
      <c r="GI21" s="139" t="s">
        <v>193</v>
      </c>
      <c r="GJ21" s="139" t="s">
        <v>193</v>
      </c>
      <c r="GK21" s="139" t="s">
        <v>193</v>
      </c>
      <c r="GL21" s="139" t="s">
        <v>193</v>
      </c>
      <c r="GM21" s="139" t="s">
        <v>193</v>
      </c>
      <c r="GN21" s="139" t="s">
        <v>193</v>
      </c>
      <c r="GO21" s="139" t="s">
        <v>193</v>
      </c>
      <c r="GP21" s="139" t="s">
        <v>193</v>
      </c>
      <c r="GQ21" s="139" t="s">
        <v>193</v>
      </c>
      <c r="GR21" s="139" t="s">
        <v>193</v>
      </c>
      <c r="GS21" s="139" t="s">
        <v>193</v>
      </c>
      <c r="GT21" s="139" t="s">
        <v>193</v>
      </c>
      <c r="GU21" s="139" t="s">
        <v>193</v>
      </c>
      <c r="GV21" s="139" t="s">
        <v>193</v>
      </c>
      <c r="GW21" s="139" t="s">
        <v>193</v>
      </c>
      <c r="GX21" s="139" t="s">
        <v>193</v>
      </c>
      <c r="GY21" s="139" t="s">
        <v>193</v>
      </c>
      <c r="GZ21" s="139" t="s">
        <v>193</v>
      </c>
      <c r="HA21" s="139" t="s">
        <v>193</v>
      </c>
      <c r="HB21" s="139" t="s">
        <v>193</v>
      </c>
      <c r="HC21" s="139" t="s">
        <v>193</v>
      </c>
      <c r="HD21" s="139" t="s">
        <v>193</v>
      </c>
      <c r="HE21" s="139" t="s">
        <v>193</v>
      </c>
      <c r="HF21" s="139" t="s">
        <v>193</v>
      </c>
      <c r="HG21" s="139" t="s">
        <v>193</v>
      </c>
      <c r="HH21" s="139" t="s">
        <v>193</v>
      </c>
      <c r="HI21" s="139" t="s">
        <v>193</v>
      </c>
      <c r="HJ21" s="139" t="s">
        <v>193</v>
      </c>
      <c r="HK21" s="139" t="s">
        <v>193</v>
      </c>
      <c r="HL21" s="139" t="s">
        <v>193</v>
      </c>
      <c r="HM21" s="139" t="s">
        <v>193</v>
      </c>
      <c r="HN21" s="139" t="s">
        <v>193</v>
      </c>
      <c r="HO21" s="139" t="s">
        <v>193</v>
      </c>
      <c r="HP21" s="139" t="s">
        <v>193</v>
      </c>
      <c r="HQ21" s="139" t="s">
        <v>193</v>
      </c>
      <c r="HR21" s="139" t="s">
        <v>193</v>
      </c>
      <c r="HS21" s="139" t="s">
        <v>193</v>
      </c>
      <c r="HT21" s="139" t="s">
        <v>193</v>
      </c>
      <c r="HU21" s="139" t="s">
        <v>193</v>
      </c>
      <c r="HV21" s="139" t="s">
        <v>193</v>
      </c>
      <c r="HW21" s="139" t="s">
        <v>193</v>
      </c>
      <c r="HX21" s="139" t="s">
        <v>193</v>
      </c>
      <c r="HY21" s="139" t="s">
        <v>193</v>
      </c>
      <c r="HZ21" s="139" t="s">
        <v>193</v>
      </c>
      <c r="IA21" s="139" t="s">
        <v>193</v>
      </c>
      <c r="IB21" s="139" t="s">
        <v>193</v>
      </c>
      <c r="IC21" s="139" t="s">
        <v>193</v>
      </c>
      <c r="ID21" s="139" t="s">
        <v>193</v>
      </c>
      <c r="IE21" s="139" t="s">
        <v>193</v>
      </c>
      <c r="IF21" s="139" t="s">
        <v>193</v>
      </c>
      <c r="IG21" s="139" t="s">
        <v>193</v>
      </c>
      <c r="IH21" s="139" t="s">
        <v>193</v>
      </c>
      <c r="II21" s="139" t="s">
        <v>193</v>
      </c>
      <c r="IJ21" s="139" t="s">
        <v>193</v>
      </c>
      <c r="IK21" s="139" t="s">
        <v>193</v>
      </c>
      <c r="IL21" s="139" t="s">
        <v>193</v>
      </c>
      <c r="IM21" s="139" t="s">
        <v>193</v>
      </c>
      <c r="IN21" s="139" t="s">
        <v>193</v>
      </c>
      <c r="IO21" s="139" t="s">
        <v>193</v>
      </c>
      <c r="IP21" s="139" t="s">
        <v>193</v>
      </c>
      <c r="IQ21" s="139" t="s">
        <v>193</v>
      </c>
      <c r="IR21" s="139" t="s">
        <v>193</v>
      </c>
      <c r="IS21" s="139" t="s">
        <v>193</v>
      </c>
      <c r="IT21" s="139" t="s">
        <v>193</v>
      </c>
      <c r="IU21" s="139" t="s">
        <v>193</v>
      </c>
      <c r="IV21" s="139" t="s">
        <v>193</v>
      </c>
      <c r="IW21" s="139" t="s">
        <v>193</v>
      </c>
      <c r="IX21" s="139" t="s">
        <v>193</v>
      </c>
      <c r="IY21" s="139" t="s">
        <v>193</v>
      </c>
      <c r="IZ21" s="139" t="s">
        <v>193</v>
      </c>
      <c r="JA21" s="139" t="s">
        <v>193</v>
      </c>
      <c r="JB21" s="139" t="s">
        <v>193</v>
      </c>
      <c r="JC21" s="139" t="s">
        <v>193</v>
      </c>
      <c r="JD21" s="139" t="s">
        <v>193</v>
      </c>
      <c r="JE21" s="139" t="s">
        <v>193</v>
      </c>
      <c r="JF21" s="139" t="s">
        <v>193</v>
      </c>
      <c r="JG21" s="139" t="s">
        <v>193</v>
      </c>
      <c r="JH21" s="139" t="s">
        <v>193</v>
      </c>
      <c r="JI21" s="139" t="s">
        <v>193</v>
      </c>
      <c r="JJ21" s="139" t="s">
        <v>193</v>
      </c>
      <c r="JK21" s="139" t="s">
        <v>193</v>
      </c>
      <c r="JL21" s="139" t="s">
        <v>193</v>
      </c>
      <c r="JM21" s="139" t="s">
        <v>193</v>
      </c>
      <c r="JN21" s="139" t="s">
        <v>193</v>
      </c>
      <c r="JO21" s="139" t="s">
        <v>193</v>
      </c>
      <c r="JP21" s="139" t="s">
        <v>193</v>
      </c>
      <c r="JQ21" s="139" t="s">
        <v>109</v>
      </c>
      <c r="JR21" s="139" t="s">
        <v>505</v>
      </c>
      <c r="JS21" s="139" t="s">
        <v>3318</v>
      </c>
      <c r="JT21" s="139" t="s">
        <v>193</v>
      </c>
      <c r="JU21" s="139" t="s">
        <v>506</v>
      </c>
      <c r="JV21" s="139" t="s">
        <v>3319</v>
      </c>
      <c r="JW21" s="139" t="s">
        <v>3318</v>
      </c>
      <c r="JX21" s="139" t="s">
        <v>800</v>
      </c>
      <c r="JY21" s="139" t="s">
        <v>193</v>
      </c>
      <c r="JZ21" s="139" t="s">
        <v>3360</v>
      </c>
      <c r="KA21" s="139" t="s">
        <v>797</v>
      </c>
      <c r="KB21" s="139" t="s">
        <v>798</v>
      </c>
      <c r="KC21" s="139" t="s">
        <v>799</v>
      </c>
      <c r="KD21" s="139" t="s">
        <v>193</v>
      </c>
      <c r="KE21" s="139" t="s">
        <v>193</v>
      </c>
      <c r="KF21" s="139" t="s">
        <v>193</v>
      </c>
      <c r="KG21" s="139" t="s">
        <v>193</v>
      </c>
      <c r="KH21" s="139" t="s">
        <v>193</v>
      </c>
      <c r="KI21" s="139">
        <v>75</v>
      </c>
      <c r="KJ21" s="139">
        <v>15</v>
      </c>
      <c r="KK21" s="139" t="s">
        <v>193</v>
      </c>
      <c r="KL21" s="139" t="s">
        <v>156</v>
      </c>
      <c r="KM21" s="139">
        <v>15</v>
      </c>
      <c r="KN21" s="139" t="s">
        <v>109</v>
      </c>
      <c r="KO21" s="139" t="s">
        <v>193</v>
      </c>
      <c r="KP21" s="139" t="s">
        <v>109</v>
      </c>
      <c r="KQ21" s="139" t="s">
        <v>3373</v>
      </c>
      <c r="KR21" s="139">
        <v>0</v>
      </c>
      <c r="KS21" s="139">
        <v>1</v>
      </c>
      <c r="KT21" s="139">
        <v>0</v>
      </c>
      <c r="KU21" s="139">
        <v>0</v>
      </c>
      <c r="KV21" s="139">
        <v>0</v>
      </c>
      <c r="KW21" s="139">
        <v>0</v>
      </c>
      <c r="KX21" s="139">
        <v>0</v>
      </c>
      <c r="KY21" s="139">
        <v>0</v>
      </c>
      <c r="KZ21" s="139">
        <v>1</v>
      </c>
      <c r="LA21" s="139">
        <v>1</v>
      </c>
      <c r="LB21" s="139">
        <v>0</v>
      </c>
      <c r="LC21" s="139" t="s">
        <v>3374</v>
      </c>
      <c r="LD21" s="139" t="s">
        <v>114</v>
      </c>
      <c r="LE21" s="139" t="s">
        <v>193</v>
      </c>
      <c r="LF21" s="139" t="s">
        <v>193</v>
      </c>
      <c r="LG21" s="139" t="s">
        <v>193</v>
      </c>
      <c r="LH21" s="139" t="s">
        <v>193</v>
      </c>
      <c r="LI21" s="139" t="s">
        <v>193</v>
      </c>
      <c r="LJ21" s="139" t="s">
        <v>193</v>
      </c>
      <c r="LK21" s="139" t="s">
        <v>193</v>
      </c>
      <c r="LL21" s="139" t="s">
        <v>193</v>
      </c>
      <c r="LM21" s="139" t="s">
        <v>193</v>
      </c>
      <c r="LN21" s="139" t="s">
        <v>193</v>
      </c>
      <c r="LO21" s="139" t="s">
        <v>193</v>
      </c>
      <c r="LP21" s="139" t="s">
        <v>193</v>
      </c>
      <c r="LQ21" s="139" t="s">
        <v>193</v>
      </c>
    </row>
    <row r="22" spans="1:329" ht="14.4" customHeight="1" x14ac:dyDescent="0.35">
      <c r="A22" s="139" t="s">
        <v>3375</v>
      </c>
      <c r="B22" s="139" t="s">
        <v>3355</v>
      </c>
      <c r="C22" s="139" t="s">
        <v>171</v>
      </c>
      <c r="D22" s="139" t="s">
        <v>171</v>
      </c>
      <c r="E22" s="139" t="s">
        <v>764</v>
      </c>
      <c r="F22" s="139" t="s">
        <v>106</v>
      </c>
      <c r="G22" s="139" t="s">
        <v>173</v>
      </c>
      <c r="H22" s="139" t="s">
        <v>173</v>
      </c>
      <c r="I22" s="139" t="s">
        <v>769</v>
      </c>
      <c r="J22" s="139" t="s">
        <v>772</v>
      </c>
      <c r="K22" s="139" t="s">
        <v>536</v>
      </c>
      <c r="L22" s="139" t="s">
        <v>490</v>
      </c>
      <c r="M22" t="s">
        <v>491</v>
      </c>
      <c r="N22" t="s">
        <v>193</v>
      </c>
      <c r="O22" t="s">
        <v>193</v>
      </c>
      <c r="P22" t="s">
        <v>492</v>
      </c>
      <c r="Q22" t="s">
        <v>193</v>
      </c>
      <c r="R22" t="s">
        <v>3377</v>
      </c>
      <c r="S22">
        <v>1</v>
      </c>
      <c r="T22">
        <v>1</v>
      </c>
      <c r="U22">
        <v>0</v>
      </c>
      <c r="V22">
        <v>0</v>
      </c>
      <c r="W22">
        <v>0</v>
      </c>
      <c r="X22">
        <v>1</v>
      </c>
      <c r="Y22">
        <v>0</v>
      </c>
      <c r="Z22" t="s">
        <v>110</v>
      </c>
      <c r="AA22" t="s">
        <v>1423</v>
      </c>
      <c r="AB22" t="s">
        <v>512</v>
      </c>
      <c r="AC22">
        <v>1</v>
      </c>
      <c r="AD22">
        <v>0</v>
      </c>
      <c r="AE22">
        <v>0</v>
      </c>
      <c r="AF22">
        <v>0</v>
      </c>
      <c r="AG22">
        <v>1</v>
      </c>
      <c r="AH22">
        <v>0</v>
      </c>
      <c r="AI22">
        <v>0</v>
      </c>
      <c r="AJ22">
        <v>0</v>
      </c>
      <c r="AK22">
        <v>0</v>
      </c>
      <c r="AL22">
        <v>0</v>
      </c>
      <c r="AM22" t="s">
        <v>193</v>
      </c>
      <c r="AN22" t="s">
        <v>142</v>
      </c>
      <c r="AO22" t="s">
        <v>493</v>
      </c>
      <c r="AP22" t="s">
        <v>499</v>
      </c>
      <c r="AQ22">
        <v>1</v>
      </c>
      <c r="AR22">
        <v>1</v>
      </c>
      <c r="AS22">
        <v>1</v>
      </c>
      <c r="AT22">
        <v>1</v>
      </c>
      <c r="AU22">
        <v>1</v>
      </c>
      <c r="AV22">
        <v>1</v>
      </c>
      <c r="AW22">
        <v>1</v>
      </c>
      <c r="AX22">
        <v>0</v>
      </c>
      <c r="AY22" t="s">
        <v>498</v>
      </c>
      <c r="AZ22" s="192">
        <v>110</v>
      </c>
      <c r="BA22" s="139" t="s">
        <v>132</v>
      </c>
      <c r="BB22" s="139">
        <v>350</v>
      </c>
      <c r="BC22" s="192">
        <v>134.61538461538399</v>
      </c>
      <c r="BD22" s="139" t="s">
        <v>109</v>
      </c>
      <c r="BE22" s="139">
        <v>250</v>
      </c>
      <c r="BF22" s="192">
        <v>108.695652173913</v>
      </c>
      <c r="BG22" s="139" t="s">
        <v>109</v>
      </c>
      <c r="BH22" s="139">
        <v>240</v>
      </c>
      <c r="BI22" s="192">
        <v>82.758620689655103</v>
      </c>
      <c r="BJ22" s="139" t="s">
        <v>132</v>
      </c>
      <c r="BK22" s="139">
        <v>550</v>
      </c>
      <c r="BL22" s="192">
        <v>229.166666666666</v>
      </c>
      <c r="BM22" s="139" t="s">
        <v>114</v>
      </c>
      <c r="BN22" s="139">
        <v>950</v>
      </c>
      <c r="BO22" s="192">
        <v>395.83333333333297</v>
      </c>
      <c r="BP22" s="139" t="s">
        <v>114</v>
      </c>
      <c r="BQ22" s="139" t="s">
        <v>622</v>
      </c>
      <c r="BR22" s="139" t="s">
        <v>109</v>
      </c>
      <c r="BS22" s="139">
        <v>750</v>
      </c>
      <c r="BT22" s="139" t="s">
        <v>193</v>
      </c>
      <c r="BU22" s="139" t="s">
        <v>193</v>
      </c>
      <c r="BV22" s="139" t="s">
        <v>193</v>
      </c>
      <c r="BW22" s="139" t="s">
        <v>193</v>
      </c>
      <c r="BX22" s="139" t="s">
        <v>193</v>
      </c>
      <c r="BY22" s="139" t="s">
        <v>193</v>
      </c>
      <c r="BZ22" s="139" t="s">
        <v>156</v>
      </c>
      <c r="CA22" s="192">
        <v>750</v>
      </c>
      <c r="CB22" s="139" t="s">
        <v>132</v>
      </c>
      <c r="CC22" s="139" t="s">
        <v>114</v>
      </c>
      <c r="CD22" s="139" t="s">
        <v>193</v>
      </c>
      <c r="CE22" s="139" t="s">
        <v>193</v>
      </c>
      <c r="CF22" s="139" t="s">
        <v>193</v>
      </c>
      <c r="CG22" s="139" t="s">
        <v>193</v>
      </c>
      <c r="CH22" s="139" t="s">
        <v>193</v>
      </c>
      <c r="CI22" s="139" t="s">
        <v>193</v>
      </c>
      <c r="CJ22" s="139" t="s">
        <v>193</v>
      </c>
      <c r="CK22" s="139" t="s">
        <v>193</v>
      </c>
      <c r="CL22" s="139" t="s">
        <v>193</v>
      </c>
      <c r="CM22" s="139" t="s">
        <v>193</v>
      </c>
      <c r="CN22" s="139" t="s">
        <v>193</v>
      </c>
      <c r="CO22" s="139" t="s">
        <v>193</v>
      </c>
      <c r="CP22" s="139" t="s">
        <v>193</v>
      </c>
      <c r="CQ22" s="139" t="s">
        <v>193</v>
      </c>
      <c r="CR22" s="139" t="s">
        <v>193</v>
      </c>
      <c r="CS22" s="139" t="s">
        <v>193</v>
      </c>
      <c r="CT22" s="139" t="s">
        <v>193</v>
      </c>
      <c r="CU22" s="139" t="s">
        <v>193</v>
      </c>
      <c r="CV22" s="139" t="s">
        <v>193</v>
      </c>
      <c r="CW22" s="139" t="s">
        <v>193</v>
      </c>
      <c r="CX22" s="139" t="s">
        <v>193</v>
      </c>
      <c r="CY22" s="139" t="s">
        <v>193</v>
      </c>
      <c r="CZ22" s="139" t="s">
        <v>193</v>
      </c>
      <c r="DA22" s="139" t="s">
        <v>193</v>
      </c>
      <c r="DB22" s="139" t="s">
        <v>193</v>
      </c>
      <c r="DC22" s="139" t="s">
        <v>114</v>
      </c>
      <c r="DD22" s="139" t="s">
        <v>114</v>
      </c>
      <c r="DE22" s="139" t="s">
        <v>109</v>
      </c>
      <c r="DF22" s="139" t="s">
        <v>106</v>
      </c>
      <c r="DG22" s="139" t="s">
        <v>789</v>
      </c>
      <c r="DH22" s="139" t="s">
        <v>129</v>
      </c>
      <c r="DI22" s="139" t="s">
        <v>785</v>
      </c>
      <c r="DJ22" s="139" t="s">
        <v>714</v>
      </c>
      <c r="DK22" s="139">
        <v>1</v>
      </c>
      <c r="DL22" s="139">
        <v>1</v>
      </c>
      <c r="DM22" s="139">
        <v>1</v>
      </c>
      <c r="DN22" s="139">
        <v>1</v>
      </c>
      <c r="DO22" s="139">
        <v>1</v>
      </c>
      <c r="DP22" s="139">
        <v>0</v>
      </c>
      <c r="DQ22" s="139">
        <v>1</v>
      </c>
      <c r="DR22" s="139">
        <v>1</v>
      </c>
      <c r="DS22" s="139">
        <v>0</v>
      </c>
      <c r="DT22" s="139" t="s">
        <v>109</v>
      </c>
      <c r="DU22" s="139">
        <v>30</v>
      </c>
      <c r="DV22" s="139">
        <v>30</v>
      </c>
      <c r="DW22" s="139" t="s">
        <v>193</v>
      </c>
      <c r="DX22" s="139" t="s">
        <v>193</v>
      </c>
      <c r="DY22" s="139" t="s">
        <v>193</v>
      </c>
      <c r="DZ22" s="139">
        <v>30</v>
      </c>
      <c r="EA22" s="139" t="s">
        <v>132</v>
      </c>
      <c r="EB22" s="139">
        <v>15</v>
      </c>
      <c r="EC22" s="139" t="s">
        <v>132</v>
      </c>
      <c r="ED22" s="139">
        <v>50</v>
      </c>
      <c r="EE22" s="139" t="s">
        <v>132</v>
      </c>
      <c r="EF22" s="139" t="s">
        <v>193</v>
      </c>
      <c r="EG22" s="139" t="s">
        <v>193</v>
      </c>
      <c r="EH22" s="139" t="s">
        <v>193</v>
      </c>
      <c r="EI22" s="139" t="s">
        <v>193</v>
      </c>
      <c r="EJ22" s="139" t="s">
        <v>193</v>
      </c>
      <c r="EK22" s="139" t="s">
        <v>193</v>
      </c>
      <c r="EL22" s="139" t="s">
        <v>193</v>
      </c>
      <c r="EM22" s="139" t="s">
        <v>193</v>
      </c>
      <c r="EN22" s="139" t="s">
        <v>193</v>
      </c>
      <c r="EO22" s="139" t="s">
        <v>193</v>
      </c>
      <c r="EP22" s="139" t="s">
        <v>193</v>
      </c>
      <c r="EQ22" s="139" t="s">
        <v>109</v>
      </c>
      <c r="ER22" s="139">
        <v>25</v>
      </c>
      <c r="ES22" s="139" t="s">
        <v>193</v>
      </c>
      <c r="ET22" s="139" t="s">
        <v>193</v>
      </c>
      <c r="EU22" s="139">
        <v>25</v>
      </c>
      <c r="EV22" s="139" t="s">
        <v>132</v>
      </c>
      <c r="EW22" s="139" t="s">
        <v>109</v>
      </c>
      <c r="EX22" s="139">
        <v>100</v>
      </c>
      <c r="EY22" s="139" t="s">
        <v>193</v>
      </c>
      <c r="EZ22" s="139" t="s">
        <v>193</v>
      </c>
      <c r="FA22" s="139">
        <v>100</v>
      </c>
      <c r="FB22" s="139" t="s">
        <v>132</v>
      </c>
      <c r="FC22" s="139" t="s">
        <v>109</v>
      </c>
      <c r="FD22" s="139">
        <v>75</v>
      </c>
      <c r="FE22" s="139" t="s">
        <v>193</v>
      </c>
      <c r="FF22" s="139" t="s">
        <v>193</v>
      </c>
      <c r="FG22" s="139" t="s">
        <v>193</v>
      </c>
      <c r="FH22" s="139">
        <v>75</v>
      </c>
      <c r="FI22" s="139" t="s">
        <v>132</v>
      </c>
      <c r="FJ22" s="139" t="s">
        <v>109</v>
      </c>
      <c r="FK22" s="139" t="s">
        <v>193</v>
      </c>
      <c r="FL22" s="139">
        <v>5</v>
      </c>
      <c r="FM22" s="139" t="s">
        <v>193</v>
      </c>
      <c r="FN22" s="139" t="s">
        <v>193</v>
      </c>
      <c r="FO22" s="139" t="s">
        <v>193</v>
      </c>
      <c r="FP22" s="139" t="s">
        <v>193</v>
      </c>
      <c r="FQ22" s="139" t="s">
        <v>193</v>
      </c>
      <c r="FR22" s="139" t="s">
        <v>193</v>
      </c>
      <c r="FS22" s="139" t="s">
        <v>132</v>
      </c>
      <c r="FT22" s="139" t="s">
        <v>156</v>
      </c>
      <c r="FU22" s="139">
        <v>5</v>
      </c>
      <c r="FV22" s="139" t="s">
        <v>114</v>
      </c>
      <c r="FW22" s="139" t="s">
        <v>193</v>
      </c>
      <c r="FX22" s="139" t="s">
        <v>193</v>
      </c>
      <c r="FY22" s="139" t="s">
        <v>193</v>
      </c>
      <c r="FZ22" s="139" t="s">
        <v>193</v>
      </c>
      <c r="GA22" s="139" t="s">
        <v>193</v>
      </c>
      <c r="GB22" s="139" t="s">
        <v>193</v>
      </c>
      <c r="GC22" s="139" t="s">
        <v>193</v>
      </c>
      <c r="GD22" s="139" t="s">
        <v>193</v>
      </c>
      <c r="GE22" s="139" t="s">
        <v>193</v>
      </c>
      <c r="GF22" s="139" t="s">
        <v>193</v>
      </c>
      <c r="GG22" s="139" t="s">
        <v>193</v>
      </c>
      <c r="GH22" s="139" t="s">
        <v>193</v>
      </c>
      <c r="GI22" s="139" t="s">
        <v>193</v>
      </c>
      <c r="GJ22" s="139" t="s">
        <v>193</v>
      </c>
      <c r="GK22" s="139" t="s">
        <v>193</v>
      </c>
      <c r="GL22" s="139" t="s">
        <v>193</v>
      </c>
      <c r="GM22" s="139" t="s">
        <v>193</v>
      </c>
      <c r="GN22" s="139" t="s">
        <v>193</v>
      </c>
      <c r="GO22" s="139" t="s">
        <v>193</v>
      </c>
      <c r="GP22" s="139" t="s">
        <v>193</v>
      </c>
      <c r="GQ22" s="139" t="s">
        <v>193</v>
      </c>
      <c r="GR22" s="139" t="s">
        <v>193</v>
      </c>
      <c r="GS22" s="139" t="s">
        <v>193</v>
      </c>
      <c r="GT22" s="139" t="s">
        <v>193</v>
      </c>
      <c r="GU22" s="139" t="s">
        <v>193</v>
      </c>
      <c r="GV22" s="139" t="s">
        <v>114</v>
      </c>
      <c r="GW22" s="139" t="s">
        <v>114</v>
      </c>
      <c r="GX22" s="139" t="s">
        <v>109</v>
      </c>
      <c r="GY22" s="139" t="s">
        <v>106</v>
      </c>
      <c r="GZ22" s="139" t="s">
        <v>789</v>
      </c>
      <c r="HA22" s="139" t="s">
        <v>129</v>
      </c>
      <c r="HB22" s="139" t="s">
        <v>785</v>
      </c>
      <c r="HC22" s="139" t="s">
        <v>193</v>
      </c>
      <c r="HD22" s="139" t="s">
        <v>193</v>
      </c>
      <c r="HE22" s="139" t="s">
        <v>193</v>
      </c>
      <c r="HF22" s="139" t="s">
        <v>193</v>
      </c>
      <c r="HG22" s="139" t="s">
        <v>193</v>
      </c>
      <c r="HH22" s="139" t="s">
        <v>193</v>
      </c>
      <c r="HI22" s="139" t="s">
        <v>193</v>
      </c>
      <c r="HJ22" s="139" t="s">
        <v>193</v>
      </c>
      <c r="HK22" s="139" t="s">
        <v>193</v>
      </c>
      <c r="HL22" s="139" t="s">
        <v>193</v>
      </c>
      <c r="HM22" s="139" t="s">
        <v>193</v>
      </c>
      <c r="HN22" s="139" t="s">
        <v>193</v>
      </c>
      <c r="HO22" s="139" t="s">
        <v>193</v>
      </c>
      <c r="HP22" s="139" t="s">
        <v>193</v>
      </c>
      <c r="HQ22" s="139" t="s">
        <v>193</v>
      </c>
      <c r="HR22" s="139" t="s">
        <v>193</v>
      </c>
      <c r="HS22" s="139" t="s">
        <v>193</v>
      </c>
      <c r="HT22" s="139" t="s">
        <v>193</v>
      </c>
      <c r="HU22" s="139" t="s">
        <v>193</v>
      </c>
      <c r="HV22" s="139" t="s">
        <v>193</v>
      </c>
      <c r="HW22" s="139" t="s">
        <v>193</v>
      </c>
      <c r="HX22" s="139" t="s">
        <v>193</v>
      </c>
      <c r="HY22" s="139" t="s">
        <v>193</v>
      </c>
      <c r="HZ22" s="139" t="s">
        <v>193</v>
      </c>
      <c r="IA22" s="139" t="s">
        <v>193</v>
      </c>
      <c r="IB22" s="139" t="s">
        <v>193</v>
      </c>
      <c r="IC22" s="139" t="s">
        <v>193</v>
      </c>
      <c r="ID22" s="139" t="s">
        <v>193</v>
      </c>
      <c r="IE22" s="139" t="s">
        <v>193</v>
      </c>
      <c r="IF22" s="139" t="s">
        <v>193</v>
      </c>
      <c r="IG22" s="139" t="s">
        <v>193</v>
      </c>
      <c r="IH22" s="139" t="s">
        <v>193</v>
      </c>
      <c r="II22" s="139" t="s">
        <v>193</v>
      </c>
      <c r="IJ22" s="139" t="s">
        <v>193</v>
      </c>
      <c r="IK22" s="139" t="s">
        <v>193</v>
      </c>
      <c r="IL22" s="139">
        <v>50</v>
      </c>
      <c r="IM22" s="139" t="s">
        <v>109</v>
      </c>
      <c r="IN22" s="139" t="s">
        <v>114</v>
      </c>
      <c r="IO22" s="139" t="s">
        <v>193</v>
      </c>
      <c r="IP22" s="139" t="s">
        <v>193</v>
      </c>
      <c r="IQ22" s="139" t="s">
        <v>193</v>
      </c>
      <c r="IR22" s="139" t="s">
        <v>193</v>
      </c>
      <c r="IS22" s="139" t="s">
        <v>193</v>
      </c>
      <c r="IT22" s="139" t="s">
        <v>193</v>
      </c>
      <c r="IU22" s="139" t="s">
        <v>193</v>
      </c>
      <c r="IV22" s="139" t="s">
        <v>193</v>
      </c>
      <c r="IW22" s="139" t="s">
        <v>3376</v>
      </c>
      <c r="IX22" s="139">
        <v>1</v>
      </c>
      <c r="IY22" s="139">
        <v>1</v>
      </c>
      <c r="IZ22" s="139">
        <v>1</v>
      </c>
      <c r="JA22" s="139">
        <v>1</v>
      </c>
      <c r="JB22" s="139">
        <v>0</v>
      </c>
      <c r="JC22" s="139">
        <v>0</v>
      </c>
      <c r="JD22" s="139">
        <v>0</v>
      </c>
      <c r="JE22" s="139">
        <v>0</v>
      </c>
      <c r="JF22" s="139" t="s">
        <v>193</v>
      </c>
      <c r="JG22" s="139" t="s">
        <v>109</v>
      </c>
      <c r="JH22" s="139" t="s">
        <v>193</v>
      </c>
      <c r="JI22" s="139" t="s">
        <v>3377</v>
      </c>
      <c r="JJ22" s="139">
        <v>1</v>
      </c>
      <c r="JK22" s="139">
        <v>1</v>
      </c>
      <c r="JL22" s="139">
        <v>0</v>
      </c>
      <c r="JM22" s="139">
        <v>0</v>
      </c>
      <c r="JN22" s="139">
        <v>0</v>
      </c>
      <c r="JO22" s="139">
        <v>1</v>
      </c>
      <c r="JP22" s="139">
        <v>0</v>
      </c>
      <c r="JQ22" s="139" t="s">
        <v>193</v>
      </c>
      <c r="JR22" s="139" t="s">
        <v>193</v>
      </c>
      <c r="JS22" s="139" t="s">
        <v>193</v>
      </c>
      <c r="JT22" s="139" t="s">
        <v>193</v>
      </c>
      <c r="JU22" s="139" t="s">
        <v>193</v>
      </c>
      <c r="JV22" s="139" t="s">
        <v>193</v>
      </c>
      <c r="JW22" s="139" t="s">
        <v>193</v>
      </c>
      <c r="JX22" s="139" t="s">
        <v>193</v>
      </c>
      <c r="JY22" s="139" t="s">
        <v>193</v>
      </c>
      <c r="JZ22" s="139" t="s">
        <v>193</v>
      </c>
      <c r="KA22" s="139" t="s">
        <v>193</v>
      </c>
      <c r="KB22" s="139" t="s">
        <v>193</v>
      </c>
      <c r="KC22" s="139" t="s">
        <v>193</v>
      </c>
      <c r="KD22" s="139" t="s">
        <v>193</v>
      </c>
      <c r="KE22" s="139" t="s">
        <v>193</v>
      </c>
      <c r="KF22" s="139" t="s">
        <v>193</v>
      </c>
      <c r="KG22" s="139" t="s">
        <v>193</v>
      </c>
      <c r="KH22" s="139" t="s">
        <v>193</v>
      </c>
      <c r="KI22" s="139" t="s">
        <v>193</v>
      </c>
      <c r="KJ22" s="139" t="s">
        <v>193</v>
      </c>
      <c r="KK22" s="139" t="s">
        <v>193</v>
      </c>
      <c r="KL22" s="139" t="s">
        <v>193</v>
      </c>
      <c r="KM22" s="139" t="s">
        <v>193</v>
      </c>
      <c r="KN22" s="139" t="s">
        <v>193</v>
      </c>
      <c r="KO22" s="139" t="s">
        <v>193</v>
      </c>
      <c r="KP22" s="139" t="s">
        <v>193</v>
      </c>
      <c r="KQ22" s="139" t="s">
        <v>193</v>
      </c>
      <c r="KR22" s="139" t="s">
        <v>193</v>
      </c>
      <c r="KS22" s="139" t="s">
        <v>193</v>
      </c>
      <c r="KT22" s="139" t="s">
        <v>193</v>
      </c>
      <c r="KU22" s="139" t="s">
        <v>193</v>
      </c>
      <c r="KV22" s="139" t="s">
        <v>193</v>
      </c>
      <c r="KW22" s="139" t="s">
        <v>193</v>
      </c>
      <c r="KX22" s="139" t="s">
        <v>193</v>
      </c>
      <c r="KY22" s="139" t="s">
        <v>193</v>
      </c>
      <c r="KZ22" s="139" t="s">
        <v>193</v>
      </c>
      <c r="LA22" s="139" t="s">
        <v>193</v>
      </c>
      <c r="LB22" s="139" t="s">
        <v>193</v>
      </c>
      <c r="LC22" s="139" t="s">
        <v>193</v>
      </c>
      <c r="LD22" s="139" t="s">
        <v>193</v>
      </c>
      <c r="LE22" s="139" t="s">
        <v>193</v>
      </c>
      <c r="LF22" s="139" t="s">
        <v>193</v>
      </c>
      <c r="LG22" s="139" t="s">
        <v>193</v>
      </c>
      <c r="LH22" s="139" t="s">
        <v>193</v>
      </c>
      <c r="LI22" s="139" t="s">
        <v>193</v>
      </c>
      <c r="LJ22" s="139" t="s">
        <v>193</v>
      </c>
      <c r="LK22" s="139" t="s">
        <v>193</v>
      </c>
      <c r="LL22" s="139" t="s">
        <v>193</v>
      </c>
      <c r="LM22" s="139" t="s">
        <v>193</v>
      </c>
      <c r="LN22" s="139" t="s">
        <v>193</v>
      </c>
      <c r="LO22" s="139" t="s">
        <v>193</v>
      </c>
      <c r="LP22" s="139" t="s">
        <v>193</v>
      </c>
      <c r="LQ22" s="139" t="s">
        <v>193</v>
      </c>
    </row>
    <row r="23" spans="1:329" ht="14.4" customHeight="1" x14ac:dyDescent="0.35">
      <c r="A23" s="139" t="s">
        <v>3378</v>
      </c>
      <c r="B23" s="139" t="s">
        <v>3355</v>
      </c>
      <c r="C23" s="139" t="s">
        <v>171</v>
      </c>
      <c r="D23" s="139" t="s">
        <v>171</v>
      </c>
      <c r="E23" s="139" t="s">
        <v>764</v>
      </c>
      <c r="F23" s="139" t="s">
        <v>106</v>
      </c>
      <c r="G23" s="139" t="s">
        <v>173</v>
      </c>
      <c r="H23" s="139" t="s">
        <v>173</v>
      </c>
      <c r="I23" s="139" t="s">
        <v>769</v>
      </c>
      <c r="J23" s="139" t="s">
        <v>772</v>
      </c>
      <c r="K23" s="139" t="s">
        <v>536</v>
      </c>
      <c r="L23" s="139" t="s">
        <v>3317</v>
      </c>
      <c r="M23" t="s">
        <v>491</v>
      </c>
      <c r="N23" t="s">
        <v>193</v>
      </c>
      <c r="O23" t="s">
        <v>193</v>
      </c>
      <c r="P23" t="s">
        <v>193</v>
      </c>
      <c r="Q23" t="s">
        <v>193</v>
      </c>
      <c r="R23" t="s">
        <v>193</v>
      </c>
      <c r="S23" t="s">
        <v>193</v>
      </c>
      <c r="T23" t="s">
        <v>193</v>
      </c>
      <c r="U23" t="s">
        <v>193</v>
      </c>
      <c r="V23" t="s">
        <v>193</v>
      </c>
      <c r="W23" t="s">
        <v>193</v>
      </c>
      <c r="X23" t="s">
        <v>193</v>
      </c>
      <c r="Y23" t="s">
        <v>193</v>
      </c>
      <c r="Z23" t="s">
        <v>193</v>
      </c>
      <c r="AA23" t="s">
        <v>193</v>
      </c>
      <c r="AB23" t="s">
        <v>193</v>
      </c>
      <c r="AC23" t="s">
        <v>193</v>
      </c>
      <c r="AD23" t="s">
        <v>193</v>
      </c>
      <c r="AE23" t="s">
        <v>193</v>
      </c>
      <c r="AF23" t="s">
        <v>193</v>
      </c>
      <c r="AG23" t="s">
        <v>193</v>
      </c>
      <c r="AH23" t="s">
        <v>193</v>
      </c>
      <c r="AI23" t="s">
        <v>193</v>
      </c>
      <c r="AJ23" t="s">
        <v>193</v>
      </c>
      <c r="AK23" t="s">
        <v>193</v>
      </c>
      <c r="AL23" t="s">
        <v>193</v>
      </c>
      <c r="AM23" t="s">
        <v>193</v>
      </c>
      <c r="AN23" t="s">
        <v>193</v>
      </c>
      <c r="AO23" t="s">
        <v>193</v>
      </c>
      <c r="AP23" t="s">
        <v>193</v>
      </c>
      <c r="AQ23" t="s">
        <v>193</v>
      </c>
      <c r="AR23" t="s">
        <v>193</v>
      </c>
      <c r="AS23" t="s">
        <v>193</v>
      </c>
      <c r="AT23" t="s">
        <v>193</v>
      </c>
      <c r="AU23" t="s">
        <v>193</v>
      </c>
      <c r="AV23" t="s">
        <v>193</v>
      </c>
      <c r="AW23" t="s">
        <v>193</v>
      </c>
      <c r="AX23" t="s">
        <v>193</v>
      </c>
      <c r="AY23" t="s">
        <v>193</v>
      </c>
      <c r="AZ23" s="192" t="s">
        <v>193</v>
      </c>
      <c r="BA23" s="139" t="s">
        <v>193</v>
      </c>
      <c r="BB23" s="139" t="s">
        <v>193</v>
      </c>
      <c r="BC23" s="192" t="s">
        <v>193</v>
      </c>
      <c r="BD23" s="139" t="s">
        <v>193</v>
      </c>
      <c r="BE23" s="139" t="s">
        <v>193</v>
      </c>
      <c r="BF23" s="192" t="s">
        <v>193</v>
      </c>
      <c r="BG23" s="139" t="s">
        <v>193</v>
      </c>
      <c r="BH23" s="139" t="s">
        <v>193</v>
      </c>
      <c r="BI23" s="192" t="s">
        <v>193</v>
      </c>
      <c r="BJ23" s="139" t="s">
        <v>193</v>
      </c>
      <c r="BK23" s="139" t="s">
        <v>193</v>
      </c>
      <c r="BL23" s="192" t="s">
        <v>193</v>
      </c>
      <c r="BM23" s="139" t="s">
        <v>193</v>
      </c>
      <c r="BN23" s="139" t="s">
        <v>193</v>
      </c>
      <c r="BO23" s="192" t="s">
        <v>193</v>
      </c>
      <c r="BP23" s="139" t="s">
        <v>193</v>
      </c>
      <c r="BQ23" s="139" t="s">
        <v>193</v>
      </c>
      <c r="BR23" s="139" t="s">
        <v>193</v>
      </c>
      <c r="BS23" s="139" t="s">
        <v>193</v>
      </c>
      <c r="BT23" s="139" t="s">
        <v>193</v>
      </c>
      <c r="BU23" s="139" t="s">
        <v>193</v>
      </c>
      <c r="BV23" s="139" t="s">
        <v>193</v>
      </c>
      <c r="BW23" s="139" t="s">
        <v>193</v>
      </c>
      <c r="BX23" s="139" t="s">
        <v>193</v>
      </c>
      <c r="BY23" s="139" t="s">
        <v>193</v>
      </c>
      <c r="BZ23" s="139" t="s">
        <v>193</v>
      </c>
      <c r="CA23" s="192" t="s">
        <v>193</v>
      </c>
      <c r="CB23" s="139" t="s">
        <v>193</v>
      </c>
      <c r="CC23" s="139" t="s">
        <v>193</v>
      </c>
      <c r="CD23" s="139" t="s">
        <v>193</v>
      </c>
      <c r="CE23" s="139" t="s">
        <v>193</v>
      </c>
      <c r="CF23" s="139" t="s">
        <v>193</v>
      </c>
      <c r="CG23" s="139" t="s">
        <v>193</v>
      </c>
      <c r="CH23" s="139" t="s">
        <v>193</v>
      </c>
      <c r="CI23" s="139" t="s">
        <v>193</v>
      </c>
      <c r="CJ23" s="139" t="s">
        <v>193</v>
      </c>
      <c r="CK23" s="139" t="s">
        <v>193</v>
      </c>
      <c r="CL23" s="139" t="s">
        <v>193</v>
      </c>
      <c r="CM23" s="139" t="s">
        <v>193</v>
      </c>
      <c r="CN23" s="139" t="s">
        <v>193</v>
      </c>
      <c r="CO23" s="139" t="s">
        <v>193</v>
      </c>
      <c r="CP23" s="139" t="s">
        <v>193</v>
      </c>
      <c r="CQ23" s="139" t="s">
        <v>193</v>
      </c>
      <c r="CR23" s="139" t="s">
        <v>193</v>
      </c>
      <c r="CS23" s="139" t="s">
        <v>193</v>
      </c>
      <c r="CT23" s="139" t="s">
        <v>193</v>
      </c>
      <c r="CU23" s="139" t="s">
        <v>193</v>
      </c>
      <c r="CV23" s="139" t="s">
        <v>193</v>
      </c>
      <c r="CW23" s="139" t="s">
        <v>193</v>
      </c>
      <c r="CX23" s="139" t="s">
        <v>193</v>
      </c>
      <c r="CY23" s="139" t="s">
        <v>193</v>
      </c>
      <c r="CZ23" s="139" t="s">
        <v>193</v>
      </c>
      <c r="DA23" s="139" t="s">
        <v>193</v>
      </c>
      <c r="DB23" s="139" t="s">
        <v>193</v>
      </c>
      <c r="DC23" s="139" t="s">
        <v>193</v>
      </c>
      <c r="DD23" s="139" t="s">
        <v>193</v>
      </c>
      <c r="DE23" s="139" t="s">
        <v>193</v>
      </c>
      <c r="DF23" s="139" t="s">
        <v>193</v>
      </c>
      <c r="DG23" s="139" t="s">
        <v>193</v>
      </c>
      <c r="DH23" s="139" t="s">
        <v>193</v>
      </c>
      <c r="DI23" s="139" t="s">
        <v>193</v>
      </c>
      <c r="DJ23" s="139" t="s">
        <v>193</v>
      </c>
      <c r="DK23" s="139" t="s">
        <v>193</v>
      </c>
      <c r="DL23" s="139" t="s">
        <v>193</v>
      </c>
      <c r="DM23" s="139" t="s">
        <v>193</v>
      </c>
      <c r="DN23" s="139" t="s">
        <v>193</v>
      </c>
      <c r="DO23" s="139" t="s">
        <v>193</v>
      </c>
      <c r="DP23" s="139" t="s">
        <v>193</v>
      </c>
      <c r="DQ23" s="139" t="s">
        <v>193</v>
      </c>
      <c r="DR23" s="139" t="s">
        <v>193</v>
      </c>
      <c r="DS23" s="139" t="s">
        <v>193</v>
      </c>
      <c r="DT23" s="139" t="s">
        <v>193</v>
      </c>
      <c r="DU23" s="139" t="s">
        <v>193</v>
      </c>
      <c r="DV23" s="139" t="s">
        <v>193</v>
      </c>
      <c r="DW23" s="139" t="s">
        <v>193</v>
      </c>
      <c r="DX23" s="139" t="s">
        <v>193</v>
      </c>
      <c r="DY23" s="139" t="s">
        <v>193</v>
      </c>
      <c r="DZ23" s="139" t="s">
        <v>193</v>
      </c>
      <c r="EA23" s="139" t="s">
        <v>193</v>
      </c>
      <c r="EB23" s="139" t="s">
        <v>193</v>
      </c>
      <c r="EC23" s="139" t="s">
        <v>193</v>
      </c>
      <c r="ED23" s="139" t="s">
        <v>193</v>
      </c>
      <c r="EE23" s="139" t="s">
        <v>193</v>
      </c>
      <c r="EF23" s="139" t="s">
        <v>193</v>
      </c>
      <c r="EG23" s="139" t="s">
        <v>193</v>
      </c>
      <c r="EH23" s="139" t="s">
        <v>193</v>
      </c>
      <c r="EI23" s="139" t="s">
        <v>193</v>
      </c>
      <c r="EJ23" s="139" t="s">
        <v>193</v>
      </c>
      <c r="EK23" s="139" t="s">
        <v>193</v>
      </c>
      <c r="EL23" s="139" t="s">
        <v>193</v>
      </c>
      <c r="EM23" s="139" t="s">
        <v>193</v>
      </c>
      <c r="EN23" s="139" t="s">
        <v>193</v>
      </c>
      <c r="EO23" s="139" t="s">
        <v>193</v>
      </c>
      <c r="EP23" s="139" t="s">
        <v>193</v>
      </c>
      <c r="EQ23" s="139" t="s">
        <v>193</v>
      </c>
      <c r="ER23" s="139" t="s">
        <v>193</v>
      </c>
      <c r="ES23" s="139" t="s">
        <v>193</v>
      </c>
      <c r="ET23" s="139" t="s">
        <v>193</v>
      </c>
      <c r="EU23" s="139" t="s">
        <v>193</v>
      </c>
      <c r="EV23" s="139" t="s">
        <v>193</v>
      </c>
      <c r="EW23" s="139" t="s">
        <v>193</v>
      </c>
      <c r="EX23" s="139" t="s">
        <v>193</v>
      </c>
      <c r="EY23" s="139" t="s">
        <v>193</v>
      </c>
      <c r="EZ23" s="139" t="s">
        <v>193</v>
      </c>
      <c r="FA23" s="139" t="s">
        <v>193</v>
      </c>
      <c r="FB23" s="139" t="s">
        <v>193</v>
      </c>
      <c r="FC23" s="139" t="s">
        <v>193</v>
      </c>
      <c r="FD23" s="139" t="s">
        <v>193</v>
      </c>
      <c r="FE23" s="139" t="s">
        <v>193</v>
      </c>
      <c r="FF23" s="139" t="s">
        <v>193</v>
      </c>
      <c r="FG23" s="139" t="s">
        <v>193</v>
      </c>
      <c r="FH23" s="139" t="s">
        <v>193</v>
      </c>
      <c r="FI23" s="139" t="s">
        <v>193</v>
      </c>
      <c r="FJ23" s="139" t="s">
        <v>193</v>
      </c>
      <c r="FK23" s="139" t="s">
        <v>193</v>
      </c>
      <c r="FL23" s="139" t="s">
        <v>193</v>
      </c>
      <c r="FM23" s="139" t="s">
        <v>193</v>
      </c>
      <c r="FN23" s="139" t="s">
        <v>193</v>
      </c>
      <c r="FO23" s="139" t="s">
        <v>193</v>
      </c>
      <c r="FP23" s="139" t="s">
        <v>193</v>
      </c>
      <c r="FQ23" s="139" t="s">
        <v>193</v>
      </c>
      <c r="FR23" s="139" t="s">
        <v>193</v>
      </c>
      <c r="FS23" s="139" t="s">
        <v>193</v>
      </c>
      <c r="FT23" s="139" t="s">
        <v>193</v>
      </c>
      <c r="FU23" s="139" t="s">
        <v>193</v>
      </c>
      <c r="FV23" s="139" t="s">
        <v>193</v>
      </c>
      <c r="FW23" s="139" t="s">
        <v>193</v>
      </c>
      <c r="FX23" s="139" t="s">
        <v>193</v>
      </c>
      <c r="FY23" s="139" t="s">
        <v>193</v>
      </c>
      <c r="FZ23" s="139" t="s">
        <v>193</v>
      </c>
      <c r="GA23" s="139" t="s">
        <v>193</v>
      </c>
      <c r="GB23" s="139" t="s">
        <v>193</v>
      </c>
      <c r="GC23" s="139" t="s">
        <v>193</v>
      </c>
      <c r="GD23" s="139" t="s">
        <v>193</v>
      </c>
      <c r="GE23" s="139" t="s">
        <v>193</v>
      </c>
      <c r="GF23" s="139" t="s">
        <v>193</v>
      </c>
      <c r="GG23" s="139" t="s">
        <v>193</v>
      </c>
      <c r="GH23" s="139" t="s">
        <v>193</v>
      </c>
      <c r="GI23" s="139" t="s">
        <v>193</v>
      </c>
      <c r="GJ23" s="139" t="s">
        <v>193</v>
      </c>
      <c r="GK23" s="139" t="s">
        <v>193</v>
      </c>
      <c r="GL23" s="139" t="s">
        <v>193</v>
      </c>
      <c r="GM23" s="139" t="s">
        <v>193</v>
      </c>
      <c r="GN23" s="139" t="s">
        <v>193</v>
      </c>
      <c r="GO23" s="139" t="s">
        <v>193</v>
      </c>
      <c r="GP23" s="139" t="s">
        <v>193</v>
      </c>
      <c r="GQ23" s="139" t="s">
        <v>193</v>
      </c>
      <c r="GR23" s="139" t="s">
        <v>193</v>
      </c>
      <c r="GS23" s="139" t="s">
        <v>193</v>
      </c>
      <c r="GT23" s="139" t="s">
        <v>193</v>
      </c>
      <c r="GU23" s="139" t="s">
        <v>193</v>
      </c>
      <c r="GV23" s="139" t="s">
        <v>193</v>
      </c>
      <c r="GW23" s="139" t="s">
        <v>193</v>
      </c>
      <c r="GX23" s="139" t="s">
        <v>193</v>
      </c>
      <c r="GY23" s="139" t="s">
        <v>193</v>
      </c>
      <c r="GZ23" s="139" t="s">
        <v>193</v>
      </c>
      <c r="HA23" s="139" t="s">
        <v>193</v>
      </c>
      <c r="HB23" s="139" t="s">
        <v>193</v>
      </c>
      <c r="HC23" s="139" t="s">
        <v>193</v>
      </c>
      <c r="HD23" s="139" t="s">
        <v>193</v>
      </c>
      <c r="HE23" s="139" t="s">
        <v>193</v>
      </c>
      <c r="HF23" s="139" t="s">
        <v>193</v>
      </c>
      <c r="HG23" s="139" t="s">
        <v>193</v>
      </c>
      <c r="HH23" s="139" t="s">
        <v>193</v>
      </c>
      <c r="HI23" s="139" t="s">
        <v>193</v>
      </c>
      <c r="HJ23" s="139" t="s">
        <v>193</v>
      </c>
      <c r="HK23" s="139" t="s">
        <v>193</v>
      </c>
      <c r="HL23" s="139" t="s">
        <v>193</v>
      </c>
      <c r="HM23" s="139" t="s">
        <v>193</v>
      </c>
      <c r="HN23" s="139" t="s">
        <v>193</v>
      </c>
      <c r="HO23" s="139" t="s">
        <v>193</v>
      </c>
      <c r="HP23" s="139" t="s">
        <v>193</v>
      </c>
      <c r="HQ23" s="139" t="s">
        <v>193</v>
      </c>
      <c r="HR23" s="139" t="s">
        <v>193</v>
      </c>
      <c r="HS23" s="139" t="s">
        <v>193</v>
      </c>
      <c r="HT23" s="139" t="s">
        <v>193</v>
      </c>
      <c r="HU23" s="139" t="s">
        <v>193</v>
      </c>
      <c r="HV23" s="139" t="s">
        <v>193</v>
      </c>
      <c r="HW23" s="139" t="s">
        <v>193</v>
      </c>
      <c r="HX23" s="139" t="s">
        <v>193</v>
      </c>
      <c r="HY23" s="139" t="s">
        <v>193</v>
      </c>
      <c r="HZ23" s="139" t="s">
        <v>193</v>
      </c>
      <c r="IA23" s="139" t="s">
        <v>193</v>
      </c>
      <c r="IB23" s="139" t="s">
        <v>193</v>
      </c>
      <c r="IC23" s="139" t="s">
        <v>193</v>
      </c>
      <c r="ID23" s="139" t="s">
        <v>193</v>
      </c>
      <c r="IE23" s="139" t="s">
        <v>193</v>
      </c>
      <c r="IF23" s="139" t="s">
        <v>193</v>
      </c>
      <c r="IG23" s="139" t="s">
        <v>193</v>
      </c>
      <c r="IH23" s="139" t="s">
        <v>193</v>
      </c>
      <c r="II23" s="139" t="s">
        <v>193</v>
      </c>
      <c r="IJ23" s="139" t="s">
        <v>193</v>
      </c>
      <c r="IK23" s="139" t="s">
        <v>193</v>
      </c>
      <c r="IL23" s="139" t="s">
        <v>193</v>
      </c>
      <c r="IM23" s="139" t="s">
        <v>193</v>
      </c>
      <c r="IN23" s="139" t="s">
        <v>193</v>
      </c>
      <c r="IO23" s="139" t="s">
        <v>193</v>
      </c>
      <c r="IP23" s="139" t="s">
        <v>193</v>
      </c>
      <c r="IQ23" s="139" t="s">
        <v>193</v>
      </c>
      <c r="IR23" s="139" t="s">
        <v>193</v>
      </c>
      <c r="IS23" s="139" t="s">
        <v>193</v>
      </c>
      <c r="IT23" s="139" t="s">
        <v>193</v>
      </c>
      <c r="IU23" s="139" t="s">
        <v>193</v>
      </c>
      <c r="IV23" s="139" t="s">
        <v>193</v>
      </c>
      <c r="IW23" s="139" t="s">
        <v>193</v>
      </c>
      <c r="IX23" s="139" t="s">
        <v>193</v>
      </c>
      <c r="IY23" s="139" t="s">
        <v>193</v>
      </c>
      <c r="IZ23" s="139" t="s">
        <v>193</v>
      </c>
      <c r="JA23" s="139" t="s">
        <v>193</v>
      </c>
      <c r="JB23" s="139" t="s">
        <v>193</v>
      </c>
      <c r="JC23" s="139" t="s">
        <v>193</v>
      </c>
      <c r="JD23" s="139" t="s">
        <v>193</v>
      </c>
      <c r="JE23" s="139" t="s">
        <v>193</v>
      </c>
      <c r="JF23" s="139" t="s">
        <v>193</v>
      </c>
      <c r="JG23" s="139" t="s">
        <v>193</v>
      </c>
      <c r="JH23" s="139" t="s">
        <v>193</v>
      </c>
      <c r="JI23" s="139" t="s">
        <v>193</v>
      </c>
      <c r="JJ23" s="139" t="s">
        <v>193</v>
      </c>
      <c r="JK23" s="139" t="s">
        <v>193</v>
      </c>
      <c r="JL23" s="139" t="s">
        <v>193</v>
      </c>
      <c r="JM23" s="139" t="s">
        <v>193</v>
      </c>
      <c r="JN23" s="139" t="s">
        <v>193</v>
      </c>
      <c r="JO23" s="139" t="s">
        <v>193</v>
      </c>
      <c r="JP23" s="139" t="s">
        <v>193</v>
      </c>
      <c r="JQ23" s="139" t="s">
        <v>109</v>
      </c>
      <c r="JR23" s="139" t="s">
        <v>1670</v>
      </c>
      <c r="JS23" s="139" t="s">
        <v>193</v>
      </c>
      <c r="JT23" s="139" t="s">
        <v>193</v>
      </c>
      <c r="JU23" s="139" t="s">
        <v>193</v>
      </c>
      <c r="JV23" s="139" t="s">
        <v>193</v>
      </c>
      <c r="JW23" s="139" t="s">
        <v>193</v>
      </c>
      <c r="JX23" s="139" t="s">
        <v>193</v>
      </c>
      <c r="JY23" s="139" t="s">
        <v>193</v>
      </c>
      <c r="JZ23" s="139" t="s">
        <v>193</v>
      </c>
      <c r="KA23" s="139" t="s">
        <v>193</v>
      </c>
      <c r="KB23" s="139" t="s">
        <v>193</v>
      </c>
      <c r="KC23" s="139" t="s">
        <v>193</v>
      </c>
      <c r="KD23" s="139" t="s">
        <v>193</v>
      </c>
      <c r="KE23" s="139" t="s">
        <v>193</v>
      </c>
      <c r="KF23" s="139" t="s">
        <v>193</v>
      </c>
      <c r="KG23" s="139" t="s">
        <v>193</v>
      </c>
      <c r="KH23" s="139" t="s">
        <v>193</v>
      </c>
      <c r="KI23" s="139" t="s">
        <v>193</v>
      </c>
      <c r="KJ23" s="139" t="s">
        <v>193</v>
      </c>
      <c r="KK23" s="139" t="s">
        <v>193</v>
      </c>
      <c r="KL23" s="139" t="s">
        <v>193</v>
      </c>
      <c r="KM23" s="139" t="s">
        <v>193</v>
      </c>
      <c r="KN23" s="139" t="s">
        <v>193</v>
      </c>
      <c r="KO23" s="139" t="s">
        <v>193</v>
      </c>
      <c r="KP23" s="139" t="s">
        <v>193</v>
      </c>
      <c r="KQ23" s="139" t="s">
        <v>193</v>
      </c>
      <c r="KR23" s="139" t="s">
        <v>193</v>
      </c>
      <c r="KS23" s="139" t="s">
        <v>193</v>
      </c>
      <c r="KT23" s="139" t="s">
        <v>193</v>
      </c>
      <c r="KU23" s="139" t="s">
        <v>193</v>
      </c>
      <c r="KV23" s="139" t="s">
        <v>193</v>
      </c>
      <c r="KW23" s="139" t="s">
        <v>193</v>
      </c>
      <c r="KX23" s="139" t="s">
        <v>193</v>
      </c>
      <c r="KY23" s="139" t="s">
        <v>193</v>
      </c>
      <c r="KZ23" s="139" t="s">
        <v>193</v>
      </c>
      <c r="LA23" s="139" t="s">
        <v>193</v>
      </c>
      <c r="LB23" s="139" t="s">
        <v>193</v>
      </c>
      <c r="LC23" s="139" t="s">
        <v>193</v>
      </c>
      <c r="LD23" s="139" t="s">
        <v>109</v>
      </c>
      <c r="LE23" s="139" t="s">
        <v>107</v>
      </c>
      <c r="LF23" s="139">
        <v>0</v>
      </c>
      <c r="LG23" s="139">
        <v>0</v>
      </c>
      <c r="LH23" s="139">
        <v>1</v>
      </c>
      <c r="LI23" s="139" t="s">
        <v>3379</v>
      </c>
      <c r="LJ23" s="139" t="s">
        <v>3380</v>
      </c>
      <c r="LK23" s="139">
        <v>0</v>
      </c>
      <c r="LL23" s="139">
        <v>0</v>
      </c>
      <c r="LM23" s="139">
        <v>1</v>
      </c>
      <c r="LN23" s="139">
        <v>0</v>
      </c>
      <c r="LO23" s="139">
        <v>1</v>
      </c>
      <c r="LP23" s="139">
        <v>0</v>
      </c>
      <c r="LQ23" s="139" t="s">
        <v>3381</v>
      </c>
    </row>
    <row r="24" spans="1:329" ht="14.4" customHeight="1" x14ac:dyDescent="0.35">
      <c r="A24" s="139" t="s">
        <v>3382</v>
      </c>
      <c r="B24" s="139" t="s">
        <v>3355</v>
      </c>
      <c r="C24" s="139" t="s">
        <v>171</v>
      </c>
      <c r="D24" s="139" t="s">
        <v>171</v>
      </c>
      <c r="E24" s="139" t="s">
        <v>764</v>
      </c>
      <c r="F24" s="139" t="s">
        <v>106</v>
      </c>
      <c r="G24" s="139" t="s">
        <v>173</v>
      </c>
      <c r="H24" s="139" t="s">
        <v>173</v>
      </c>
      <c r="I24" s="139" t="s">
        <v>769</v>
      </c>
      <c r="J24" s="139" t="s">
        <v>772</v>
      </c>
      <c r="K24" s="139" t="s">
        <v>536</v>
      </c>
      <c r="L24" s="139" t="s">
        <v>490</v>
      </c>
      <c r="M24" t="s">
        <v>491</v>
      </c>
      <c r="N24" t="s">
        <v>193</v>
      </c>
      <c r="O24" t="s">
        <v>193</v>
      </c>
      <c r="P24" t="s">
        <v>492</v>
      </c>
      <c r="Q24" t="s">
        <v>193</v>
      </c>
      <c r="R24" t="s">
        <v>3377</v>
      </c>
      <c r="S24">
        <v>1</v>
      </c>
      <c r="T24">
        <v>1</v>
      </c>
      <c r="U24">
        <v>0</v>
      </c>
      <c r="V24">
        <v>0</v>
      </c>
      <c r="W24">
        <v>0</v>
      </c>
      <c r="X24">
        <v>1</v>
      </c>
      <c r="Y24">
        <v>0</v>
      </c>
      <c r="Z24" t="s">
        <v>110</v>
      </c>
      <c r="AA24" t="s">
        <v>1423</v>
      </c>
      <c r="AB24" t="s">
        <v>512</v>
      </c>
      <c r="AC24">
        <v>1</v>
      </c>
      <c r="AD24">
        <v>0</v>
      </c>
      <c r="AE24">
        <v>0</v>
      </c>
      <c r="AF24">
        <v>0</v>
      </c>
      <c r="AG24">
        <v>1</v>
      </c>
      <c r="AH24">
        <v>0</v>
      </c>
      <c r="AI24">
        <v>0</v>
      </c>
      <c r="AJ24">
        <v>0</v>
      </c>
      <c r="AK24">
        <v>0</v>
      </c>
      <c r="AL24">
        <v>0</v>
      </c>
      <c r="AM24" t="s">
        <v>193</v>
      </c>
      <c r="AN24" t="s">
        <v>142</v>
      </c>
      <c r="AO24" t="s">
        <v>501</v>
      </c>
      <c r="AP24" t="s">
        <v>503</v>
      </c>
      <c r="AQ24">
        <v>1</v>
      </c>
      <c r="AR24">
        <v>1</v>
      </c>
      <c r="AS24">
        <v>1</v>
      </c>
      <c r="AT24">
        <v>1</v>
      </c>
      <c r="AU24">
        <v>1</v>
      </c>
      <c r="AV24">
        <v>0</v>
      </c>
      <c r="AW24">
        <v>1</v>
      </c>
      <c r="AX24">
        <v>0</v>
      </c>
      <c r="AY24" t="s">
        <v>498</v>
      </c>
      <c r="AZ24" s="192">
        <v>100</v>
      </c>
      <c r="BA24" s="139" t="s">
        <v>132</v>
      </c>
      <c r="BB24" s="139">
        <v>350</v>
      </c>
      <c r="BC24" s="192">
        <v>134.61538461538399</v>
      </c>
      <c r="BD24" s="139" t="s">
        <v>109</v>
      </c>
      <c r="BE24" s="139">
        <v>240</v>
      </c>
      <c r="BF24" s="192">
        <v>104.347826086956</v>
      </c>
      <c r="BG24" s="139" t="s">
        <v>109</v>
      </c>
      <c r="BH24" s="139">
        <v>240</v>
      </c>
      <c r="BI24" s="192">
        <v>82.758620689655103</v>
      </c>
      <c r="BJ24" s="139" t="s">
        <v>132</v>
      </c>
      <c r="BK24" s="139">
        <v>600</v>
      </c>
      <c r="BL24" s="192">
        <v>250</v>
      </c>
      <c r="BM24" s="139" t="s">
        <v>132</v>
      </c>
      <c r="BN24" s="139" t="s">
        <v>193</v>
      </c>
      <c r="BO24" s="192" t="s">
        <v>193</v>
      </c>
      <c r="BP24" s="139" t="s">
        <v>193</v>
      </c>
      <c r="BQ24" s="139" t="s">
        <v>622</v>
      </c>
      <c r="BR24" s="139" t="s">
        <v>114</v>
      </c>
      <c r="BS24" s="139" t="s">
        <v>193</v>
      </c>
      <c r="BT24" s="139" t="s">
        <v>193</v>
      </c>
      <c r="BU24" s="139" t="s">
        <v>121</v>
      </c>
      <c r="BV24" s="139" t="s">
        <v>122</v>
      </c>
      <c r="BW24" s="139" t="s">
        <v>121</v>
      </c>
      <c r="BX24" s="139">
        <v>571</v>
      </c>
      <c r="BY24" s="139">
        <v>150</v>
      </c>
      <c r="BZ24" s="139">
        <v>994.30823117338002</v>
      </c>
      <c r="CA24" s="192">
        <v>994.30823117338002</v>
      </c>
      <c r="CB24" s="139" t="s">
        <v>132</v>
      </c>
      <c r="CC24" s="139" t="s">
        <v>114</v>
      </c>
      <c r="CD24" s="139" t="s">
        <v>193</v>
      </c>
      <c r="CE24" s="139" t="s">
        <v>193</v>
      </c>
      <c r="CF24" s="139" t="s">
        <v>193</v>
      </c>
      <c r="CG24" s="139" t="s">
        <v>193</v>
      </c>
      <c r="CH24" s="139" t="s">
        <v>193</v>
      </c>
      <c r="CI24" s="139" t="s">
        <v>193</v>
      </c>
      <c r="CJ24" s="139" t="s">
        <v>193</v>
      </c>
      <c r="CK24" s="139" t="s">
        <v>193</v>
      </c>
      <c r="CL24" s="139" t="s">
        <v>193</v>
      </c>
      <c r="CM24" s="139" t="s">
        <v>193</v>
      </c>
      <c r="CN24" s="139" t="s">
        <v>193</v>
      </c>
      <c r="CO24" s="139" t="s">
        <v>193</v>
      </c>
      <c r="CP24" s="139" t="s">
        <v>193</v>
      </c>
      <c r="CQ24" s="139" t="s">
        <v>193</v>
      </c>
      <c r="CR24" s="139" t="s">
        <v>193</v>
      </c>
      <c r="CS24" s="139" t="s">
        <v>193</v>
      </c>
      <c r="CT24" s="139" t="s">
        <v>193</v>
      </c>
      <c r="CU24" s="139" t="s">
        <v>193</v>
      </c>
      <c r="CV24" s="139" t="s">
        <v>193</v>
      </c>
      <c r="CW24" s="139" t="s">
        <v>193</v>
      </c>
      <c r="CX24" s="139" t="s">
        <v>193</v>
      </c>
      <c r="CY24" s="139" t="s">
        <v>193</v>
      </c>
      <c r="CZ24" s="139" t="s">
        <v>193</v>
      </c>
      <c r="DA24" s="139" t="s">
        <v>193</v>
      </c>
      <c r="DB24" s="139" t="s">
        <v>193</v>
      </c>
      <c r="DC24" s="139" t="s">
        <v>114</v>
      </c>
      <c r="DD24" s="139" t="s">
        <v>114</v>
      </c>
      <c r="DE24" s="139" t="s">
        <v>109</v>
      </c>
      <c r="DF24" s="139" t="s">
        <v>106</v>
      </c>
      <c r="DG24" s="139" t="s">
        <v>789</v>
      </c>
      <c r="DH24" s="139" t="s">
        <v>129</v>
      </c>
      <c r="DI24" s="139" t="s">
        <v>785</v>
      </c>
      <c r="DJ24" s="139" t="s">
        <v>714</v>
      </c>
      <c r="DK24" s="139">
        <v>1</v>
      </c>
      <c r="DL24" s="139">
        <v>1</v>
      </c>
      <c r="DM24" s="139">
        <v>1</v>
      </c>
      <c r="DN24" s="139">
        <v>1</v>
      </c>
      <c r="DO24" s="139">
        <v>1</v>
      </c>
      <c r="DP24" s="139">
        <v>0</v>
      </c>
      <c r="DQ24" s="139">
        <v>1</v>
      </c>
      <c r="DR24" s="139">
        <v>1</v>
      </c>
      <c r="DS24" s="139">
        <v>0</v>
      </c>
      <c r="DT24" s="139" t="s">
        <v>109</v>
      </c>
      <c r="DU24" s="139">
        <v>30</v>
      </c>
      <c r="DV24" s="139">
        <v>30</v>
      </c>
      <c r="DW24" s="139" t="s">
        <v>193</v>
      </c>
      <c r="DX24" s="139" t="s">
        <v>193</v>
      </c>
      <c r="DY24" s="139" t="s">
        <v>193</v>
      </c>
      <c r="DZ24" s="139">
        <v>30</v>
      </c>
      <c r="EA24" s="139" t="s">
        <v>132</v>
      </c>
      <c r="EB24" s="139">
        <v>15</v>
      </c>
      <c r="EC24" s="139" t="s">
        <v>132</v>
      </c>
      <c r="ED24" s="139">
        <v>75</v>
      </c>
      <c r="EE24" s="139" t="s">
        <v>132</v>
      </c>
      <c r="EF24" s="139" t="s">
        <v>193</v>
      </c>
      <c r="EG24" s="139" t="s">
        <v>193</v>
      </c>
      <c r="EH24" s="139" t="s">
        <v>193</v>
      </c>
      <c r="EI24" s="139" t="s">
        <v>193</v>
      </c>
      <c r="EJ24" s="139" t="s">
        <v>193</v>
      </c>
      <c r="EK24" s="139" t="s">
        <v>193</v>
      </c>
      <c r="EL24" s="139" t="s">
        <v>193</v>
      </c>
      <c r="EM24" s="139" t="s">
        <v>193</v>
      </c>
      <c r="EN24" s="139" t="s">
        <v>193</v>
      </c>
      <c r="EO24" s="139" t="s">
        <v>193</v>
      </c>
      <c r="EP24" s="139" t="s">
        <v>193</v>
      </c>
      <c r="EQ24" s="139" t="s">
        <v>109</v>
      </c>
      <c r="ER24" s="139">
        <v>25</v>
      </c>
      <c r="ES24" s="139" t="s">
        <v>193</v>
      </c>
      <c r="ET24" s="139" t="s">
        <v>193</v>
      </c>
      <c r="EU24" s="139">
        <v>25</v>
      </c>
      <c r="EV24" s="139" t="s">
        <v>132</v>
      </c>
      <c r="EW24" s="139" t="s">
        <v>109</v>
      </c>
      <c r="EX24" s="139">
        <v>125</v>
      </c>
      <c r="EY24" s="139" t="s">
        <v>193</v>
      </c>
      <c r="EZ24" s="139" t="s">
        <v>193</v>
      </c>
      <c r="FA24" s="139">
        <v>125</v>
      </c>
      <c r="FB24" s="139" t="s">
        <v>132</v>
      </c>
      <c r="FC24" s="139" t="s">
        <v>109</v>
      </c>
      <c r="FD24" s="139">
        <v>75</v>
      </c>
      <c r="FE24" s="139" t="s">
        <v>193</v>
      </c>
      <c r="FF24" s="139" t="s">
        <v>193</v>
      </c>
      <c r="FG24" s="139" t="s">
        <v>193</v>
      </c>
      <c r="FH24" s="139">
        <v>75</v>
      </c>
      <c r="FI24" s="139" t="s">
        <v>132</v>
      </c>
      <c r="FJ24" s="139" t="s">
        <v>109</v>
      </c>
      <c r="FK24" s="139" t="s">
        <v>193</v>
      </c>
      <c r="FL24" s="139">
        <v>5</v>
      </c>
      <c r="FM24" s="139" t="s">
        <v>193</v>
      </c>
      <c r="FN24" s="139" t="s">
        <v>193</v>
      </c>
      <c r="FO24" s="139" t="s">
        <v>193</v>
      </c>
      <c r="FP24" s="139" t="s">
        <v>193</v>
      </c>
      <c r="FQ24" s="139" t="s">
        <v>193</v>
      </c>
      <c r="FR24" s="139" t="s">
        <v>193</v>
      </c>
      <c r="FS24" s="139" t="s">
        <v>132</v>
      </c>
      <c r="FT24" s="139" t="s">
        <v>156</v>
      </c>
      <c r="FU24" s="139">
        <v>5</v>
      </c>
      <c r="FV24" s="139" t="s">
        <v>109</v>
      </c>
      <c r="FW24" s="139" t="s">
        <v>3370</v>
      </c>
      <c r="FX24" s="139">
        <v>1</v>
      </c>
      <c r="FY24" s="139">
        <v>1</v>
      </c>
      <c r="FZ24" s="139">
        <v>0</v>
      </c>
      <c r="GA24" s="139">
        <v>1</v>
      </c>
      <c r="GB24" s="139">
        <v>1</v>
      </c>
      <c r="GC24" s="139">
        <v>0</v>
      </c>
      <c r="GD24" s="139">
        <v>0</v>
      </c>
      <c r="GE24" s="139">
        <v>0</v>
      </c>
      <c r="GF24" s="139">
        <v>0</v>
      </c>
      <c r="GG24" s="139">
        <v>0</v>
      </c>
      <c r="GH24" s="139">
        <v>0</v>
      </c>
      <c r="GI24" s="139">
        <v>0</v>
      </c>
      <c r="GJ24" s="139">
        <v>0</v>
      </c>
      <c r="GK24" s="139" t="s">
        <v>193</v>
      </c>
      <c r="GL24" s="139" t="s">
        <v>819</v>
      </c>
      <c r="GM24" s="139">
        <v>1</v>
      </c>
      <c r="GN24" s="139">
        <v>0</v>
      </c>
      <c r="GO24" s="139">
        <v>0</v>
      </c>
      <c r="GP24" s="139">
        <v>1</v>
      </c>
      <c r="GQ24" s="139">
        <v>1</v>
      </c>
      <c r="GR24" s="139">
        <v>0</v>
      </c>
      <c r="GS24" s="139">
        <v>1</v>
      </c>
      <c r="GT24" s="139">
        <v>1</v>
      </c>
      <c r="GU24" s="139">
        <v>0</v>
      </c>
      <c r="GV24" s="139" t="s">
        <v>114</v>
      </c>
      <c r="GW24" s="139" t="s">
        <v>114</v>
      </c>
      <c r="GX24" s="139" t="s">
        <v>109</v>
      </c>
      <c r="GY24" s="139" t="s">
        <v>106</v>
      </c>
      <c r="GZ24" s="139" t="s">
        <v>789</v>
      </c>
      <c r="HA24" s="139" t="s">
        <v>129</v>
      </c>
      <c r="HB24" s="139" t="s">
        <v>785</v>
      </c>
      <c r="HC24" s="139" t="s">
        <v>193</v>
      </c>
      <c r="HD24" s="139" t="s">
        <v>193</v>
      </c>
      <c r="HE24" s="139" t="s">
        <v>193</v>
      </c>
      <c r="HF24" s="139" t="s">
        <v>193</v>
      </c>
      <c r="HG24" s="139" t="s">
        <v>193</v>
      </c>
      <c r="HH24" s="139" t="s">
        <v>193</v>
      </c>
      <c r="HI24" s="139" t="s">
        <v>193</v>
      </c>
      <c r="HJ24" s="139" t="s">
        <v>193</v>
      </c>
      <c r="HK24" s="139" t="s">
        <v>193</v>
      </c>
      <c r="HL24" s="139" t="s">
        <v>193</v>
      </c>
      <c r="HM24" s="139" t="s">
        <v>193</v>
      </c>
      <c r="HN24" s="139" t="s">
        <v>193</v>
      </c>
      <c r="HO24" s="139" t="s">
        <v>193</v>
      </c>
      <c r="HP24" s="139" t="s">
        <v>193</v>
      </c>
      <c r="HQ24" s="139" t="s">
        <v>193</v>
      </c>
      <c r="HR24" s="139" t="s">
        <v>193</v>
      </c>
      <c r="HS24" s="139" t="s">
        <v>193</v>
      </c>
      <c r="HT24" s="139" t="s">
        <v>193</v>
      </c>
      <c r="HU24" s="139" t="s">
        <v>193</v>
      </c>
      <c r="HV24" s="139" t="s">
        <v>193</v>
      </c>
      <c r="HW24" s="139" t="s">
        <v>193</v>
      </c>
      <c r="HX24" s="139" t="s">
        <v>193</v>
      </c>
      <c r="HY24" s="139" t="s">
        <v>193</v>
      </c>
      <c r="HZ24" s="139" t="s">
        <v>193</v>
      </c>
      <c r="IA24" s="139" t="s">
        <v>193</v>
      </c>
      <c r="IB24" s="139" t="s">
        <v>193</v>
      </c>
      <c r="IC24" s="139" t="s">
        <v>193</v>
      </c>
      <c r="ID24" s="139" t="s">
        <v>193</v>
      </c>
      <c r="IE24" s="139" t="s">
        <v>193</v>
      </c>
      <c r="IF24" s="139" t="s">
        <v>193</v>
      </c>
      <c r="IG24" s="139" t="s">
        <v>193</v>
      </c>
      <c r="IH24" s="139" t="s">
        <v>193</v>
      </c>
      <c r="II24" s="139" t="s">
        <v>193</v>
      </c>
      <c r="IJ24" s="139" t="s">
        <v>193</v>
      </c>
      <c r="IK24" s="139" t="s">
        <v>193</v>
      </c>
      <c r="IL24" s="139">
        <v>50</v>
      </c>
      <c r="IM24" s="139" t="s">
        <v>109</v>
      </c>
      <c r="IN24" s="139" t="s">
        <v>114</v>
      </c>
      <c r="IO24" s="139" t="s">
        <v>193</v>
      </c>
      <c r="IP24" s="139" t="s">
        <v>193</v>
      </c>
      <c r="IQ24" s="139" t="s">
        <v>193</v>
      </c>
      <c r="IR24" s="139" t="s">
        <v>193</v>
      </c>
      <c r="IS24" s="139" t="s">
        <v>193</v>
      </c>
      <c r="IT24" s="139" t="s">
        <v>193</v>
      </c>
      <c r="IU24" s="139" t="s">
        <v>193</v>
      </c>
      <c r="IV24" s="139" t="s">
        <v>193</v>
      </c>
      <c r="IW24" s="139" t="s">
        <v>3383</v>
      </c>
      <c r="IX24" s="139">
        <v>0</v>
      </c>
      <c r="IY24" s="139">
        <v>1</v>
      </c>
      <c r="IZ24" s="139">
        <v>1</v>
      </c>
      <c r="JA24" s="139">
        <v>1</v>
      </c>
      <c r="JB24" s="139">
        <v>1</v>
      </c>
      <c r="JC24" s="139">
        <v>0</v>
      </c>
      <c r="JD24" s="139">
        <v>0</v>
      </c>
      <c r="JE24" s="139">
        <v>0</v>
      </c>
      <c r="JF24" s="139" t="s">
        <v>193</v>
      </c>
      <c r="JG24" s="139" t="s">
        <v>109</v>
      </c>
      <c r="JH24" s="139" t="s">
        <v>193</v>
      </c>
      <c r="JI24" s="139" t="s">
        <v>3377</v>
      </c>
      <c r="JJ24" s="139">
        <v>1</v>
      </c>
      <c r="JK24" s="139">
        <v>1</v>
      </c>
      <c r="JL24" s="139">
        <v>0</v>
      </c>
      <c r="JM24" s="139">
        <v>0</v>
      </c>
      <c r="JN24" s="139">
        <v>0</v>
      </c>
      <c r="JO24" s="139">
        <v>1</v>
      </c>
      <c r="JP24" s="139">
        <v>0</v>
      </c>
      <c r="JQ24" s="139" t="s">
        <v>193</v>
      </c>
      <c r="JR24" s="139" t="s">
        <v>193</v>
      </c>
      <c r="JS24" s="139" t="s">
        <v>193</v>
      </c>
      <c r="JT24" s="139" t="s">
        <v>193</v>
      </c>
      <c r="JU24" s="139" t="s">
        <v>193</v>
      </c>
      <c r="JV24" s="139" t="s">
        <v>193</v>
      </c>
      <c r="JW24" s="139" t="s">
        <v>193</v>
      </c>
      <c r="JX24" s="139" t="s">
        <v>193</v>
      </c>
      <c r="JY24" s="139" t="s">
        <v>193</v>
      </c>
      <c r="JZ24" s="139" t="s">
        <v>193</v>
      </c>
      <c r="KA24" s="139" t="s">
        <v>193</v>
      </c>
      <c r="KB24" s="139" t="s">
        <v>193</v>
      </c>
      <c r="KC24" s="139" t="s">
        <v>193</v>
      </c>
      <c r="KD24" s="139" t="s">
        <v>193</v>
      </c>
      <c r="KE24" s="139" t="s">
        <v>193</v>
      </c>
      <c r="KF24" s="139" t="s">
        <v>193</v>
      </c>
      <c r="KG24" s="139" t="s">
        <v>193</v>
      </c>
      <c r="KH24" s="139" t="s">
        <v>193</v>
      </c>
      <c r="KI24" s="139" t="s">
        <v>193</v>
      </c>
      <c r="KJ24" s="139" t="s">
        <v>193</v>
      </c>
      <c r="KK24" s="139" t="s">
        <v>193</v>
      </c>
      <c r="KL24" s="139" t="s">
        <v>193</v>
      </c>
      <c r="KM24" s="139" t="s">
        <v>193</v>
      </c>
      <c r="KN24" s="139" t="s">
        <v>193</v>
      </c>
      <c r="KO24" s="139" t="s">
        <v>193</v>
      </c>
      <c r="KP24" s="139" t="s">
        <v>193</v>
      </c>
      <c r="KQ24" s="139" t="s">
        <v>193</v>
      </c>
      <c r="KR24" s="139" t="s">
        <v>193</v>
      </c>
      <c r="KS24" s="139" t="s">
        <v>193</v>
      </c>
      <c r="KT24" s="139" t="s">
        <v>193</v>
      </c>
      <c r="KU24" s="139" t="s">
        <v>193</v>
      </c>
      <c r="KV24" s="139" t="s">
        <v>193</v>
      </c>
      <c r="KW24" s="139" t="s">
        <v>193</v>
      </c>
      <c r="KX24" s="139" t="s">
        <v>193</v>
      </c>
      <c r="KY24" s="139" t="s">
        <v>193</v>
      </c>
      <c r="KZ24" s="139" t="s">
        <v>193</v>
      </c>
      <c r="LA24" s="139" t="s">
        <v>193</v>
      </c>
      <c r="LB24" s="139" t="s">
        <v>193</v>
      </c>
      <c r="LC24" s="139" t="s">
        <v>193</v>
      </c>
      <c r="LD24" s="139" t="s">
        <v>193</v>
      </c>
      <c r="LE24" s="139" t="s">
        <v>193</v>
      </c>
      <c r="LF24" s="139" t="s">
        <v>193</v>
      </c>
      <c r="LG24" s="139" t="s">
        <v>193</v>
      </c>
      <c r="LH24" s="139" t="s">
        <v>193</v>
      </c>
      <c r="LI24" s="139" t="s">
        <v>193</v>
      </c>
      <c r="LJ24" s="139" t="s">
        <v>193</v>
      </c>
      <c r="LK24" s="139" t="s">
        <v>193</v>
      </c>
      <c r="LL24" s="139" t="s">
        <v>193</v>
      </c>
      <c r="LM24" s="139" t="s">
        <v>193</v>
      </c>
      <c r="LN24" s="139" t="s">
        <v>193</v>
      </c>
      <c r="LO24" s="139" t="s">
        <v>193</v>
      </c>
      <c r="LP24" s="139" t="s">
        <v>193</v>
      </c>
      <c r="LQ24" s="139" t="s">
        <v>193</v>
      </c>
    </row>
    <row r="25" spans="1:329" ht="14.4" customHeight="1" x14ac:dyDescent="0.35">
      <c r="A25" s="139" t="s">
        <v>3384</v>
      </c>
      <c r="B25" s="139" t="s">
        <v>3355</v>
      </c>
      <c r="C25" s="139" t="s">
        <v>171</v>
      </c>
      <c r="D25" s="139" t="s">
        <v>171</v>
      </c>
      <c r="E25" s="139" t="s">
        <v>764</v>
      </c>
      <c r="F25" s="139" t="s">
        <v>106</v>
      </c>
      <c r="G25" s="139" t="s">
        <v>173</v>
      </c>
      <c r="H25" s="139" t="s">
        <v>173</v>
      </c>
      <c r="I25" s="139" t="s">
        <v>769</v>
      </c>
      <c r="J25" s="139" t="s">
        <v>772</v>
      </c>
      <c r="K25" s="139" t="s">
        <v>536</v>
      </c>
      <c r="L25" s="139" t="s">
        <v>3317</v>
      </c>
      <c r="M25" t="s">
        <v>491</v>
      </c>
      <c r="N25" t="s">
        <v>193</v>
      </c>
      <c r="O25" t="s">
        <v>193</v>
      </c>
      <c r="P25" t="s">
        <v>193</v>
      </c>
      <c r="Q25" t="s">
        <v>193</v>
      </c>
      <c r="R25" t="s">
        <v>193</v>
      </c>
      <c r="S25" t="s">
        <v>193</v>
      </c>
      <c r="T25" t="s">
        <v>193</v>
      </c>
      <c r="U25" t="s">
        <v>193</v>
      </c>
      <c r="V25" t="s">
        <v>193</v>
      </c>
      <c r="W25" t="s">
        <v>193</v>
      </c>
      <c r="X25" t="s">
        <v>193</v>
      </c>
      <c r="Y25" t="s">
        <v>193</v>
      </c>
      <c r="Z25" t="s">
        <v>193</v>
      </c>
      <c r="AA25" t="s">
        <v>193</v>
      </c>
      <c r="AB25" t="s">
        <v>193</v>
      </c>
      <c r="AC25" t="s">
        <v>193</v>
      </c>
      <c r="AD25" t="s">
        <v>193</v>
      </c>
      <c r="AE25" t="s">
        <v>193</v>
      </c>
      <c r="AF25" t="s">
        <v>193</v>
      </c>
      <c r="AG25" t="s">
        <v>193</v>
      </c>
      <c r="AH25" t="s">
        <v>193</v>
      </c>
      <c r="AI25" t="s">
        <v>193</v>
      </c>
      <c r="AJ25" t="s">
        <v>193</v>
      </c>
      <c r="AK25" t="s">
        <v>193</v>
      </c>
      <c r="AL25" t="s">
        <v>193</v>
      </c>
      <c r="AM25" t="s">
        <v>193</v>
      </c>
      <c r="AN25" t="s">
        <v>193</v>
      </c>
      <c r="AO25" t="s">
        <v>193</v>
      </c>
      <c r="AP25" t="s">
        <v>193</v>
      </c>
      <c r="AQ25" t="s">
        <v>193</v>
      </c>
      <c r="AR25" t="s">
        <v>193</v>
      </c>
      <c r="AS25" t="s">
        <v>193</v>
      </c>
      <c r="AT25" t="s">
        <v>193</v>
      </c>
      <c r="AU25" t="s">
        <v>193</v>
      </c>
      <c r="AV25" t="s">
        <v>193</v>
      </c>
      <c r="AW25" t="s">
        <v>193</v>
      </c>
      <c r="AX25" t="s">
        <v>193</v>
      </c>
      <c r="AY25" t="s">
        <v>193</v>
      </c>
      <c r="AZ25" s="192" t="s">
        <v>193</v>
      </c>
      <c r="BA25" s="139" t="s">
        <v>193</v>
      </c>
      <c r="BB25" s="139" t="s">
        <v>193</v>
      </c>
      <c r="BC25" s="192" t="s">
        <v>193</v>
      </c>
      <c r="BD25" s="139" t="s">
        <v>193</v>
      </c>
      <c r="BE25" s="139" t="s">
        <v>193</v>
      </c>
      <c r="BF25" s="192" t="s">
        <v>193</v>
      </c>
      <c r="BG25" s="139" t="s">
        <v>193</v>
      </c>
      <c r="BH25" s="139" t="s">
        <v>193</v>
      </c>
      <c r="BI25" s="192" t="s">
        <v>193</v>
      </c>
      <c r="BJ25" s="139" t="s">
        <v>193</v>
      </c>
      <c r="BK25" s="139" t="s">
        <v>193</v>
      </c>
      <c r="BL25" s="192" t="s">
        <v>193</v>
      </c>
      <c r="BM25" s="139" t="s">
        <v>193</v>
      </c>
      <c r="BN25" s="139" t="s">
        <v>193</v>
      </c>
      <c r="BO25" s="192" t="s">
        <v>193</v>
      </c>
      <c r="BP25" s="139" t="s">
        <v>193</v>
      </c>
      <c r="BQ25" s="139" t="s">
        <v>193</v>
      </c>
      <c r="BR25" s="139" t="s">
        <v>193</v>
      </c>
      <c r="BS25" s="139" t="s">
        <v>193</v>
      </c>
      <c r="BT25" s="139" t="s">
        <v>193</v>
      </c>
      <c r="BU25" s="139" t="s">
        <v>193</v>
      </c>
      <c r="BV25" s="139" t="s">
        <v>193</v>
      </c>
      <c r="BW25" s="139" t="s">
        <v>193</v>
      </c>
      <c r="BX25" s="139" t="s">
        <v>193</v>
      </c>
      <c r="BY25" s="139" t="s">
        <v>193</v>
      </c>
      <c r="BZ25" s="139" t="s">
        <v>193</v>
      </c>
      <c r="CA25" s="192" t="s">
        <v>193</v>
      </c>
      <c r="CB25" s="139" t="s">
        <v>193</v>
      </c>
      <c r="CC25" s="139" t="s">
        <v>193</v>
      </c>
      <c r="CD25" s="139" t="s">
        <v>193</v>
      </c>
      <c r="CE25" s="139" t="s">
        <v>193</v>
      </c>
      <c r="CF25" s="139" t="s">
        <v>193</v>
      </c>
      <c r="CG25" s="139" t="s">
        <v>193</v>
      </c>
      <c r="CH25" s="139" t="s">
        <v>193</v>
      </c>
      <c r="CI25" s="139" t="s">
        <v>193</v>
      </c>
      <c r="CJ25" s="139" t="s">
        <v>193</v>
      </c>
      <c r="CK25" s="139" t="s">
        <v>193</v>
      </c>
      <c r="CL25" s="139" t="s">
        <v>193</v>
      </c>
      <c r="CM25" s="139" t="s">
        <v>193</v>
      </c>
      <c r="CN25" s="139" t="s">
        <v>193</v>
      </c>
      <c r="CO25" s="139" t="s">
        <v>193</v>
      </c>
      <c r="CP25" s="139" t="s">
        <v>193</v>
      </c>
      <c r="CQ25" s="139" t="s">
        <v>193</v>
      </c>
      <c r="CR25" s="139" t="s">
        <v>193</v>
      </c>
      <c r="CS25" s="139" t="s">
        <v>193</v>
      </c>
      <c r="CT25" s="139" t="s">
        <v>193</v>
      </c>
      <c r="CU25" s="139" t="s">
        <v>193</v>
      </c>
      <c r="CV25" s="139" t="s">
        <v>193</v>
      </c>
      <c r="CW25" s="139" t="s">
        <v>193</v>
      </c>
      <c r="CX25" s="139" t="s">
        <v>193</v>
      </c>
      <c r="CY25" s="139" t="s">
        <v>193</v>
      </c>
      <c r="CZ25" s="139" t="s">
        <v>193</v>
      </c>
      <c r="DA25" s="139" t="s">
        <v>193</v>
      </c>
      <c r="DB25" s="139" t="s">
        <v>193</v>
      </c>
      <c r="DC25" s="139" t="s">
        <v>193</v>
      </c>
      <c r="DD25" s="139" t="s">
        <v>193</v>
      </c>
      <c r="DE25" s="139" t="s">
        <v>193</v>
      </c>
      <c r="DF25" s="139" t="s">
        <v>193</v>
      </c>
      <c r="DG25" s="139" t="s">
        <v>193</v>
      </c>
      <c r="DH25" s="139" t="s">
        <v>193</v>
      </c>
      <c r="DI25" s="139" t="s">
        <v>193</v>
      </c>
      <c r="DJ25" s="139" t="s">
        <v>193</v>
      </c>
      <c r="DK25" s="139" t="s">
        <v>193</v>
      </c>
      <c r="DL25" s="139" t="s">
        <v>193</v>
      </c>
      <c r="DM25" s="139" t="s">
        <v>193</v>
      </c>
      <c r="DN25" s="139" t="s">
        <v>193</v>
      </c>
      <c r="DO25" s="139" t="s">
        <v>193</v>
      </c>
      <c r="DP25" s="139" t="s">
        <v>193</v>
      </c>
      <c r="DQ25" s="139" t="s">
        <v>193</v>
      </c>
      <c r="DR25" s="139" t="s">
        <v>193</v>
      </c>
      <c r="DS25" s="139" t="s">
        <v>193</v>
      </c>
      <c r="DT25" s="139" t="s">
        <v>193</v>
      </c>
      <c r="DU25" s="139" t="s">
        <v>193</v>
      </c>
      <c r="DV25" s="139" t="s">
        <v>193</v>
      </c>
      <c r="DW25" s="139" t="s">
        <v>193</v>
      </c>
      <c r="DX25" s="139" t="s">
        <v>193</v>
      </c>
      <c r="DY25" s="139" t="s">
        <v>193</v>
      </c>
      <c r="DZ25" s="139" t="s">
        <v>193</v>
      </c>
      <c r="EA25" s="139" t="s">
        <v>193</v>
      </c>
      <c r="EB25" s="139" t="s">
        <v>193</v>
      </c>
      <c r="EC25" s="139" t="s">
        <v>193</v>
      </c>
      <c r="ED25" s="139" t="s">
        <v>193</v>
      </c>
      <c r="EE25" s="139" t="s">
        <v>193</v>
      </c>
      <c r="EF25" s="139" t="s">
        <v>193</v>
      </c>
      <c r="EG25" s="139" t="s">
        <v>193</v>
      </c>
      <c r="EH25" s="139" t="s">
        <v>193</v>
      </c>
      <c r="EI25" s="139" t="s">
        <v>193</v>
      </c>
      <c r="EJ25" s="139" t="s">
        <v>193</v>
      </c>
      <c r="EK25" s="139" t="s">
        <v>193</v>
      </c>
      <c r="EL25" s="139" t="s">
        <v>193</v>
      </c>
      <c r="EM25" s="139" t="s">
        <v>193</v>
      </c>
      <c r="EN25" s="139" t="s">
        <v>193</v>
      </c>
      <c r="EO25" s="139" t="s">
        <v>193</v>
      </c>
      <c r="EP25" s="139" t="s">
        <v>193</v>
      </c>
      <c r="EQ25" s="139" t="s">
        <v>193</v>
      </c>
      <c r="ER25" s="139" t="s">
        <v>193</v>
      </c>
      <c r="ES25" s="139" t="s">
        <v>193</v>
      </c>
      <c r="ET25" s="139" t="s">
        <v>193</v>
      </c>
      <c r="EU25" s="139" t="s">
        <v>193</v>
      </c>
      <c r="EV25" s="139" t="s">
        <v>193</v>
      </c>
      <c r="EW25" s="139" t="s">
        <v>193</v>
      </c>
      <c r="EX25" s="139" t="s">
        <v>193</v>
      </c>
      <c r="EY25" s="139" t="s">
        <v>193</v>
      </c>
      <c r="EZ25" s="139" t="s">
        <v>193</v>
      </c>
      <c r="FA25" s="139" t="s">
        <v>193</v>
      </c>
      <c r="FB25" s="139" t="s">
        <v>193</v>
      </c>
      <c r="FC25" s="139" t="s">
        <v>193</v>
      </c>
      <c r="FD25" s="139" t="s">
        <v>193</v>
      </c>
      <c r="FE25" s="139" t="s">
        <v>193</v>
      </c>
      <c r="FF25" s="139" t="s">
        <v>193</v>
      </c>
      <c r="FG25" s="139" t="s">
        <v>193</v>
      </c>
      <c r="FH25" s="139" t="s">
        <v>193</v>
      </c>
      <c r="FI25" s="139" t="s">
        <v>193</v>
      </c>
      <c r="FJ25" s="139" t="s">
        <v>193</v>
      </c>
      <c r="FK25" s="139" t="s">
        <v>193</v>
      </c>
      <c r="FL25" s="139" t="s">
        <v>193</v>
      </c>
      <c r="FM25" s="139" t="s">
        <v>193</v>
      </c>
      <c r="FN25" s="139" t="s">
        <v>193</v>
      </c>
      <c r="FO25" s="139" t="s">
        <v>193</v>
      </c>
      <c r="FP25" s="139" t="s">
        <v>193</v>
      </c>
      <c r="FQ25" s="139" t="s">
        <v>193</v>
      </c>
      <c r="FR25" s="139" t="s">
        <v>193</v>
      </c>
      <c r="FS25" s="139" t="s">
        <v>193</v>
      </c>
      <c r="FT25" s="139" t="s">
        <v>193</v>
      </c>
      <c r="FU25" s="139" t="s">
        <v>193</v>
      </c>
      <c r="FV25" s="139" t="s">
        <v>193</v>
      </c>
      <c r="FW25" s="139" t="s">
        <v>193</v>
      </c>
      <c r="FX25" s="139" t="s">
        <v>193</v>
      </c>
      <c r="FY25" s="139" t="s">
        <v>193</v>
      </c>
      <c r="FZ25" s="139" t="s">
        <v>193</v>
      </c>
      <c r="GA25" s="139" t="s">
        <v>193</v>
      </c>
      <c r="GB25" s="139" t="s">
        <v>193</v>
      </c>
      <c r="GC25" s="139" t="s">
        <v>193</v>
      </c>
      <c r="GD25" s="139" t="s">
        <v>193</v>
      </c>
      <c r="GE25" s="139" t="s">
        <v>193</v>
      </c>
      <c r="GF25" s="139" t="s">
        <v>193</v>
      </c>
      <c r="GG25" s="139" t="s">
        <v>193</v>
      </c>
      <c r="GH25" s="139" t="s">
        <v>193</v>
      </c>
      <c r="GI25" s="139" t="s">
        <v>193</v>
      </c>
      <c r="GJ25" s="139" t="s">
        <v>193</v>
      </c>
      <c r="GK25" s="139" t="s">
        <v>193</v>
      </c>
      <c r="GL25" s="139" t="s">
        <v>193</v>
      </c>
      <c r="GM25" s="139" t="s">
        <v>193</v>
      </c>
      <c r="GN25" s="139" t="s">
        <v>193</v>
      </c>
      <c r="GO25" s="139" t="s">
        <v>193</v>
      </c>
      <c r="GP25" s="139" t="s">
        <v>193</v>
      </c>
      <c r="GQ25" s="139" t="s">
        <v>193</v>
      </c>
      <c r="GR25" s="139" t="s">
        <v>193</v>
      </c>
      <c r="GS25" s="139" t="s">
        <v>193</v>
      </c>
      <c r="GT25" s="139" t="s">
        <v>193</v>
      </c>
      <c r="GU25" s="139" t="s">
        <v>193</v>
      </c>
      <c r="GV25" s="139" t="s">
        <v>193</v>
      </c>
      <c r="GW25" s="139" t="s">
        <v>193</v>
      </c>
      <c r="GX25" s="139" t="s">
        <v>193</v>
      </c>
      <c r="GY25" s="139" t="s">
        <v>193</v>
      </c>
      <c r="GZ25" s="139" t="s">
        <v>193</v>
      </c>
      <c r="HA25" s="139" t="s">
        <v>193</v>
      </c>
      <c r="HB25" s="139" t="s">
        <v>193</v>
      </c>
      <c r="HC25" s="139" t="s">
        <v>193</v>
      </c>
      <c r="HD25" s="139" t="s">
        <v>193</v>
      </c>
      <c r="HE25" s="139" t="s">
        <v>193</v>
      </c>
      <c r="HF25" s="139" t="s">
        <v>193</v>
      </c>
      <c r="HG25" s="139" t="s">
        <v>193</v>
      </c>
      <c r="HH25" s="139" t="s">
        <v>193</v>
      </c>
      <c r="HI25" s="139" t="s">
        <v>193</v>
      </c>
      <c r="HJ25" s="139" t="s">
        <v>193</v>
      </c>
      <c r="HK25" s="139" t="s">
        <v>193</v>
      </c>
      <c r="HL25" s="139" t="s">
        <v>193</v>
      </c>
      <c r="HM25" s="139" t="s">
        <v>193</v>
      </c>
      <c r="HN25" s="139" t="s">
        <v>193</v>
      </c>
      <c r="HO25" s="139" t="s">
        <v>193</v>
      </c>
      <c r="HP25" s="139" t="s">
        <v>193</v>
      </c>
      <c r="HQ25" s="139" t="s">
        <v>193</v>
      </c>
      <c r="HR25" s="139" t="s">
        <v>193</v>
      </c>
      <c r="HS25" s="139" t="s">
        <v>193</v>
      </c>
      <c r="HT25" s="139" t="s">
        <v>193</v>
      </c>
      <c r="HU25" s="139" t="s">
        <v>193</v>
      </c>
      <c r="HV25" s="139" t="s">
        <v>193</v>
      </c>
      <c r="HW25" s="139" t="s">
        <v>193</v>
      </c>
      <c r="HX25" s="139" t="s">
        <v>193</v>
      </c>
      <c r="HY25" s="139" t="s">
        <v>193</v>
      </c>
      <c r="HZ25" s="139" t="s">
        <v>193</v>
      </c>
      <c r="IA25" s="139" t="s">
        <v>193</v>
      </c>
      <c r="IB25" s="139" t="s">
        <v>193</v>
      </c>
      <c r="IC25" s="139" t="s">
        <v>193</v>
      </c>
      <c r="ID25" s="139" t="s">
        <v>193</v>
      </c>
      <c r="IE25" s="139" t="s">
        <v>193</v>
      </c>
      <c r="IF25" s="139" t="s">
        <v>193</v>
      </c>
      <c r="IG25" s="139" t="s">
        <v>193</v>
      </c>
      <c r="IH25" s="139" t="s">
        <v>193</v>
      </c>
      <c r="II25" s="139" t="s">
        <v>193</v>
      </c>
      <c r="IJ25" s="139" t="s">
        <v>193</v>
      </c>
      <c r="IK25" s="139" t="s">
        <v>193</v>
      </c>
      <c r="IL25" s="139" t="s">
        <v>193</v>
      </c>
      <c r="IM25" s="139" t="s">
        <v>193</v>
      </c>
      <c r="IN25" s="139" t="s">
        <v>193</v>
      </c>
      <c r="IO25" s="139" t="s">
        <v>193</v>
      </c>
      <c r="IP25" s="139" t="s">
        <v>193</v>
      </c>
      <c r="IQ25" s="139" t="s">
        <v>193</v>
      </c>
      <c r="IR25" s="139" t="s">
        <v>193</v>
      </c>
      <c r="IS25" s="139" t="s">
        <v>193</v>
      </c>
      <c r="IT25" s="139" t="s">
        <v>193</v>
      </c>
      <c r="IU25" s="139" t="s">
        <v>193</v>
      </c>
      <c r="IV25" s="139" t="s">
        <v>193</v>
      </c>
      <c r="IW25" s="139" t="s">
        <v>193</v>
      </c>
      <c r="IX25" s="139" t="s">
        <v>193</v>
      </c>
      <c r="IY25" s="139" t="s">
        <v>193</v>
      </c>
      <c r="IZ25" s="139" t="s">
        <v>193</v>
      </c>
      <c r="JA25" s="139" t="s">
        <v>193</v>
      </c>
      <c r="JB25" s="139" t="s">
        <v>193</v>
      </c>
      <c r="JC25" s="139" t="s">
        <v>193</v>
      </c>
      <c r="JD25" s="139" t="s">
        <v>193</v>
      </c>
      <c r="JE25" s="139" t="s">
        <v>193</v>
      </c>
      <c r="JF25" s="139" t="s">
        <v>193</v>
      </c>
      <c r="JG25" s="139" t="s">
        <v>193</v>
      </c>
      <c r="JH25" s="139" t="s">
        <v>193</v>
      </c>
      <c r="JI25" s="139" t="s">
        <v>193</v>
      </c>
      <c r="JJ25" s="139" t="s">
        <v>193</v>
      </c>
      <c r="JK25" s="139" t="s">
        <v>193</v>
      </c>
      <c r="JL25" s="139" t="s">
        <v>193</v>
      </c>
      <c r="JM25" s="139" t="s">
        <v>193</v>
      </c>
      <c r="JN25" s="139" t="s">
        <v>193</v>
      </c>
      <c r="JO25" s="139" t="s">
        <v>193</v>
      </c>
      <c r="JP25" s="139" t="s">
        <v>193</v>
      </c>
      <c r="JQ25" s="139" t="s">
        <v>109</v>
      </c>
      <c r="JR25" s="139" t="s">
        <v>505</v>
      </c>
      <c r="JS25" s="139" t="s">
        <v>3318</v>
      </c>
      <c r="JT25" s="139" t="s">
        <v>193</v>
      </c>
      <c r="JU25" s="139" t="s">
        <v>506</v>
      </c>
      <c r="JV25" s="139" t="s">
        <v>3319</v>
      </c>
      <c r="JW25" s="139" t="s">
        <v>3318</v>
      </c>
      <c r="JX25" s="139" t="s">
        <v>800</v>
      </c>
      <c r="JY25" s="139" t="s">
        <v>193</v>
      </c>
      <c r="JZ25" s="139" t="s">
        <v>805</v>
      </c>
      <c r="KA25" s="139" t="s">
        <v>797</v>
      </c>
      <c r="KB25" s="139" t="s">
        <v>798</v>
      </c>
      <c r="KC25" s="139" t="s">
        <v>799</v>
      </c>
      <c r="KD25" s="139" t="s">
        <v>193</v>
      </c>
      <c r="KE25" s="139" t="s">
        <v>193</v>
      </c>
      <c r="KF25" s="139" t="s">
        <v>193</v>
      </c>
      <c r="KG25" s="139" t="s">
        <v>193</v>
      </c>
      <c r="KH25" s="139" t="s">
        <v>193</v>
      </c>
      <c r="KI25" s="139">
        <v>50</v>
      </c>
      <c r="KJ25" s="139">
        <v>10</v>
      </c>
      <c r="KK25" s="139" t="s">
        <v>193</v>
      </c>
      <c r="KL25" s="139" t="s">
        <v>156</v>
      </c>
      <c r="KM25" s="139">
        <v>10</v>
      </c>
      <c r="KN25" s="139" t="s">
        <v>109</v>
      </c>
      <c r="KO25" s="139" t="s">
        <v>193</v>
      </c>
      <c r="KP25" s="139" t="s">
        <v>109</v>
      </c>
      <c r="KQ25" s="139" t="s">
        <v>3385</v>
      </c>
      <c r="KR25" s="139">
        <v>0</v>
      </c>
      <c r="KS25" s="139">
        <v>1</v>
      </c>
      <c r="KT25" s="139">
        <v>0</v>
      </c>
      <c r="KU25" s="139">
        <v>0</v>
      </c>
      <c r="KV25" s="139">
        <v>0</v>
      </c>
      <c r="KW25" s="139">
        <v>0</v>
      </c>
      <c r="KX25" s="139">
        <v>0</v>
      </c>
      <c r="KY25" s="139">
        <v>0</v>
      </c>
      <c r="KZ25" s="139">
        <v>0</v>
      </c>
      <c r="LA25" s="139">
        <v>1</v>
      </c>
      <c r="LB25" s="139">
        <v>0</v>
      </c>
      <c r="LC25" s="139" t="s">
        <v>3386</v>
      </c>
      <c r="LD25" s="139" t="s">
        <v>109</v>
      </c>
      <c r="LE25" s="139" t="s">
        <v>3387</v>
      </c>
      <c r="LF25" s="139">
        <v>1</v>
      </c>
      <c r="LG25" s="139">
        <v>1</v>
      </c>
      <c r="LH25" s="139">
        <v>1</v>
      </c>
      <c r="LI25" s="139" t="s">
        <v>3388</v>
      </c>
      <c r="LJ25" s="139" t="s">
        <v>3380</v>
      </c>
      <c r="LK25" s="139">
        <v>0</v>
      </c>
      <c r="LL25" s="139">
        <v>0</v>
      </c>
      <c r="LM25" s="139">
        <v>1</v>
      </c>
      <c r="LN25" s="139">
        <v>0</v>
      </c>
      <c r="LO25" s="139">
        <v>1</v>
      </c>
      <c r="LP25" s="139">
        <v>0</v>
      </c>
      <c r="LQ25" s="139" t="s">
        <v>3389</v>
      </c>
    </row>
    <row r="26" spans="1:329" ht="14.4" customHeight="1" x14ac:dyDescent="0.35">
      <c r="A26" s="139" t="s">
        <v>3390</v>
      </c>
      <c r="B26" s="139" t="s">
        <v>3355</v>
      </c>
      <c r="C26" s="139" t="s">
        <v>171</v>
      </c>
      <c r="D26" s="139" t="s">
        <v>171</v>
      </c>
      <c r="E26" s="139" t="s">
        <v>764</v>
      </c>
      <c r="F26" s="139" t="s">
        <v>106</v>
      </c>
      <c r="G26" s="139" t="s">
        <v>173</v>
      </c>
      <c r="H26" s="139" t="s">
        <v>173</v>
      </c>
      <c r="I26" s="139" t="s">
        <v>769</v>
      </c>
      <c r="J26" s="139" t="s">
        <v>772</v>
      </c>
      <c r="K26" s="139" t="s">
        <v>536</v>
      </c>
      <c r="L26" s="139" t="s">
        <v>490</v>
      </c>
      <c r="M26" t="s">
        <v>491</v>
      </c>
      <c r="N26" t="s">
        <v>193</v>
      </c>
      <c r="O26" t="s">
        <v>193</v>
      </c>
      <c r="P26" t="s">
        <v>492</v>
      </c>
      <c r="Q26" t="s">
        <v>193</v>
      </c>
      <c r="R26" t="s">
        <v>3377</v>
      </c>
      <c r="S26">
        <v>1</v>
      </c>
      <c r="T26">
        <v>1</v>
      </c>
      <c r="U26">
        <v>0</v>
      </c>
      <c r="V26">
        <v>0</v>
      </c>
      <c r="W26">
        <v>0</v>
      </c>
      <c r="X26">
        <v>1</v>
      </c>
      <c r="Y26">
        <v>0</v>
      </c>
      <c r="Z26" t="s">
        <v>110</v>
      </c>
      <c r="AA26" t="s">
        <v>1423</v>
      </c>
      <c r="AB26" t="s">
        <v>512</v>
      </c>
      <c r="AC26">
        <v>1</v>
      </c>
      <c r="AD26">
        <v>0</v>
      </c>
      <c r="AE26">
        <v>0</v>
      </c>
      <c r="AF26">
        <v>0</v>
      </c>
      <c r="AG26">
        <v>1</v>
      </c>
      <c r="AH26">
        <v>0</v>
      </c>
      <c r="AI26">
        <v>0</v>
      </c>
      <c r="AJ26">
        <v>0</v>
      </c>
      <c r="AK26">
        <v>0</v>
      </c>
      <c r="AL26">
        <v>0</v>
      </c>
      <c r="AM26" t="s">
        <v>193</v>
      </c>
      <c r="AN26" t="s">
        <v>142</v>
      </c>
      <c r="AO26" t="s">
        <v>493</v>
      </c>
      <c r="AP26" t="s">
        <v>503</v>
      </c>
      <c r="AQ26">
        <v>1</v>
      </c>
      <c r="AR26">
        <v>1</v>
      </c>
      <c r="AS26">
        <v>1</v>
      </c>
      <c r="AT26">
        <v>1</v>
      </c>
      <c r="AU26">
        <v>1</v>
      </c>
      <c r="AV26">
        <v>0</v>
      </c>
      <c r="AW26">
        <v>1</v>
      </c>
      <c r="AX26">
        <v>0</v>
      </c>
      <c r="AY26" t="s">
        <v>498</v>
      </c>
      <c r="AZ26" s="192">
        <v>120</v>
      </c>
      <c r="BA26" s="139" t="s">
        <v>132</v>
      </c>
      <c r="BB26" s="139">
        <v>320</v>
      </c>
      <c r="BC26" s="192">
        <v>123.07692307692299</v>
      </c>
      <c r="BD26" s="139" t="s">
        <v>109</v>
      </c>
      <c r="BE26" s="139">
        <v>240</v>
      </c>
      <c r="BF26" s="192">
        <v>104.347826086956</v>
      </c>
      <c r="BG26" s="139" t="s">
        <v>109</v>
      </c>
      <c r="BH26" s="139">
        <v>270</v>
      </c>
      <c r="BI26" s="192">
        <v>93.103448275861993</v>
      </c>
      <c r="BJ26" s="139" t="s">
        <v>132</v>
      </c>
      <c r="BK26" s="139">
        <v>600</v>
      </c>
      <c r="BL26" s="192">
        <v>250</v>
      </c>
      <c r="BM26" s="139" t="s">
        <v>114</v>
      </c>
      <c r="BN26" s="139" t="s">
        <v>193</v>
      </c>
      <c r="BO26" s="192" t="s">
        <v>193</v>
      </c>
      <c r="BP26" s="139" t="s">
        <v>193</v>
      </c>
      <c r="BQ26" s="139" t="s">
        <v>622</v>
      </c>
      <c r="BR26" s="139" t="s">
        <v>114</v>
      </c>
      <c r="BS26" s="139" t="s">
        <v>193</v>
      </c>
      <c r="BT26" s="139" t="s">
        <v>193</v>
      </c>
      <c r="BU26" s="139" t="s">
        <v>121</v>
      </c>
      <c r="BV26" s="139" t="s">
        <v>122</v>
      </c>
      <c r="BW26" s="139" t="s">
        <v>121</v>
      </c>
      <c r="BX26" s="139">
        <v>571</v>
      </c>
      <c r="BY26" s="139">
        <v>130</v>
      </c>
      <c r="BZ26" s="139">
        <v>861.73380035026196</v>
      </c>
      <c r="CA26" s="192">
        <v>861.73380035026196</v>
      </c>
      <c r="CB26" s="139" t="s">
        <v>132</v>
      </c>
      <c r="CC26" s="139" t="s">
        <v>109</v>
      </c>
      <c r="CD26" s="139" t="s">
        <v>3391</v>
      </c>
      <c r="CE26" s="139">
        <v>1</v>
      </c>
      <c r="CF26" s="139">
        <v>1</v>
      </c>
      <c r="CG26" s="139">
        <v>0</v>
      </c>
      <c r="CH26" s="139">
        <v>0</v>
      </c>
      <c r="CI26" s="139">
        <v>1</v>
      </c>
      <c r="CJ26" s="139">
        <v>1</v>
      </c>
      <c r="CK26" s="139">
        <v>1</v>
      </c>
      <c r="CL26" s="139">
        <v>0</v>
      </c>
      <c r="CM26" s="139">
        <v>0</v>
      </c>
      <c r="CN26" s="139">
        <v>0</v>
      </c>
      <c r="CO26" s="139">
        <v>0</v>
      </c>
      <c r="CP26" s="139">
        <v>0</v>
      </c>
      <c r="CQ26" s="139">
        <v>0</v>
      </c>
      <c r="CR26" s="139">
        <v>0</v>
      </c>
      <c r="CS26" s="139" t="s">
        <v>193</v>
      </c>
      <c r="CT26" s="139" t="s">
        <v>186</v>
      </c>
      <c r="CU26" s="139">
        <v>0</v>
      </c>
      <c r="CV26" s="139">
        <v>0</v>
      </c>
      <c r="CW26" s="139">
        <v>0</v>
      </c>
      <c r="CX26" s="139">
        <v>1</v>
      </c>
      <c r="CY26" s="139">
        <v>0</v>
      </c>
      <c r="CZ26" s="139">
        <v>0</v>
      </c>
      <c r="DA26" s="139">
        <v>0</v>
      </c>
      <c r="DB26" s="139">
        <v>0</v>
      </c>
      <c r="DC26" s="139" t="s">
        <v>114</v>
      </c>
      <c r="DD26" s="139" t="s">
        <v>114</v>
      </c>
      <c r="DE26" s="139" t="s">
        <v>109</v>
      </c>
      <c r="DF26" s="139" t="s">
        <v>106</v>
      </c>
      <c r="DG26" s="139" t="s">
        <v>789</v>
      </c>
      <c r="DH26" s="139" t="s">
        <v>129</v>
      </c>
      <c r="DI26" s="139" t="s">
        <v>785</v>
      </c>
      <c r="DJ26" s="139" t="s">
        <v>714</v>
      </c>
      <c r="DK26" s="139">
        <v>1</v>
      </c>
      <c r="DL26" s="139">
        <v>1</v>
      </c>
      <c r="DM26" s="139">
        <v>1</v>
      </c>
      <c r="DN26" s="139">
        <v>1</v>
      </c>
      <c r="DO26" s="139">
        <v>1</v>
      </c>
      <c r="DP26" s="139">
        <v>0</v>
      </c>
      <c r="DQ26" s="139">
        <v>1</v>
      </c>
      <c r="DR26" s="139">
        <v>1</v>
      </c>
      <c r="DS26" s="139">
        <v>0</v>
      </c>
      <c r="DT26" s="139" t="s">
        <v>109</v>
      </c>
      <c r="DU26" s="139">
        <v>30</v>
      </c>
      <c r="DV26" s="139">
        <v>30</v>
      </c>
      <c r="DW26" s="139" t="s">
        <v>193</v>
      </c>
      <c r="DX26" s="139" t="s">
        <v>193</v>
      </c>
      <c r="DY26" s="139" t="s">
        <v>193</v>
      </c>
      <c r="DZ26" s="139">
        <v>30</v>
      </c>
      <c r="EA26" s="139" t="s">
        <v>132</v>
      </c>
      <c r="EB26" s="139">
        <v>15</v>
      </c>
      <c r="EC26" s="139" t="s">
        <v>132</v>
      </c>
      <c r="ED26" s="139">
        <v>75</v>
      </c>
      <c r="EE26" s="139" t="s">
        <v>132</v>
      </c>
      <c r="EF26" s="139" t="s">
        <v>193</v>
      </c>
      <c r="EG26" s="139" t="s">
        <v>193</v>
      </c>
      <c r="EH26" s="139" t="s">
        <v>193</v>
      </c>
      <c r="EI26" s="139" t="s">
        <v>193</v>
      </c>
      <c r="EJ26" s="139" t="s">
        <v>193</v>
      </c>
      <c r="EK26" s="139" t="s">
        <v>193</v>
      </c>
      <c r="EL26" s="139" t="s">
        <v>193</v>
      </c>
      <c r="EM26" s="139" t="s">
        <v>193</v>
      </c>
      <c r="EN26" s="139" t="s">
        <v>193</v>
      </c>
      <c r="EO26" s="139" t="s">
        <v>193</v>
      </c>
      <c r="EP26" s="139" t="s">
        <v>193</v>
      </c>
      <c r="EQ26" s="139" t="s">
        <v>109</v>
      </c>
      <c r="ER26" s="139">
        <v>25</v>
      </c>
      <c r="ES26" s="139" t="s">
        <v>193</v>
      </c>
      <c r="ET26" s="139" t="s">
        <v>193</v>
      </c>
      <c r="EU26" s="139">
        <v>25</v>
      </c>
      <c r="EV26" s="139" t="s">
        <v>132</v>
      </c>
      <c r="EW26" s="139" t="s">
        <v>109</v>
      </c>
      <c r="EX26" s="139">
        <v>125</v>
      </c>
      <c r="EY26" s="139" t="s">
        <v>193</v>
      </c>
      <c r="EZ26" s="139" t="s">
        <v>193</v>
      </c>
      <c r="FA26" s="139">
        <v>125</v>
      </c>
      <c r="FB26" s="139" t="s">
        <v>132</v>
      </c>
      <c r="FC26" s="139" t="s">
        <v>109</v>
      </c>
      <c r="FD26" s="139">
        <v>75</v>
      </c>
      <c r="FE26" s="139" t="s">
        <v>193</v>
      </c>
      <c r="FF26" s="139" t="s">
        <v>193</v>
      </c>
      <c r="FG26" s="139" t="s">
        <v>193</v>
      </c>
      <c r="FH26" s="139">
        <v>75</v>
      </c>
      <c r="FI26" s="139" t="s">
        <v>132</v>
      </c>
      <c r="FJ26" s="139" t="s">
        <v>109</v>
      </c>
      <c r="FK26" s="139" t="s">
        <v>193</v>
      </c>
      <c r="FL26" s="139">
        <v>5</v>
      </c>
      <c r="FM26" s="139" t="s">
        <v>193</v>
      </c>
      <c r="FN26" s="139" t="s">
        <v>193</v>
      </c>
      <c r="FO26" s="139" t="s">
        <v>193</v>
      </c>
      <c r="FP26" s="139" t="s">
        <v>193</v>
      </c>
      <c r="FQ26" s="139" t="s">
        <v>193</v>
      </c>
      <c r="FR26" s="139" t="s">
        <v>193</v>
      </c>
      <c r="FS26" s="139" t="s">
        <v>132</v>
      </c>
      <c r="FT26" s="139" t="s">
        <v>156</v>
      </c>
      <c r="FU26" s="139">
        <v>5</v>
      </c>
      <c r="FV26" s="139" t="s">
        <v>109</v>
      </c>
      <c r="FW26" s="139" t="s">
        <v>3392</v>
      </c>
      <c r="FX26" s="139">
        <v>1</v>
      </c>
      <c r="FY26" s="139">
        <v>1</v>
      </c>
      <c r="FZ26" s="139">
        <v>0</v>
      </c>
      <c r="GA26" s="139">
        <v>1</v>
      </c>
      <c r="GB26" s="139">
        <v>1</v>
      </c>
      <c r="GC26" s="139">
        <v>0</v>
      </c>
      <c r="GD26" s="139">
        <v>0</v>
      </c>
      <c r="GE26" s="139">
        <v>0</v>
      </c>
      <c r="GF26" s="139">
        <v>0</v>
      </c>
      <c r="GG26" s="139">
        <v>0</v>
      </c>
      <c r="GH26" s="139">
        <v>0</v>
      </c>
      <c r="GI26" s="139">
        <v>0</v>
      </c>
      <c r="GJ26" s="139">
        <v>0</v>
      </c>
      <c r="GK26" s="139" t="s">
        <v>193</v>
      </c>
      <c r="GL26" s="139" t="s">
        <v>3393</v>
      </c>
      <c r="GM26" s="139">
        <v>0</v>
      </c>
      <c r="GN26" s="139">
        <v>0</v>
      </c>
      <c r="GO26" s="139">
        <v>0</v>
      </c>
      <c r="GP26" s="139">
        <v>1</v>
      </c>
      <c r="GQ26" s="139">
        <v>1</v>
      </c>
      <c r="GR26" s="139">
        <v>0</v>
      </c>
      <c r="GS26" s="139">
        <v>1</v>
      </c>
      <c r="GT26" s="139">
        <v>0</v>
      </c>
      <c r="GU26" s="139">
        <v>0</v>
      </c>
      <c r="GV26" s="139" t="s">
        <v>114</v>
      </c>
      <c r="GW26" s="139" t="s">
        <v>114</v>
      </c>
      <c r="GX26" s="139" t="s">
        <v>109</v>
      </c>
      <c r="GY26" s="139" t="s">
        <v>106</v>
      </c>
      <c r="GZ26" s="139" t="s">
        <v>789</v>
      </c>
      <c r="HA26" s="139" t="s">
        <v>129</v>
      </c>
      <c r="HB26" s="139" t="s">
        <v>785</v>
      </c>
      <c r="HC26" s="139" t="s">
        <v>193</v>
      </c>
      <c r="HD26" s="139" t="s">
        <v>193</v>
      </c>
      <c r="HE26" s="139" t="s">
        <v>193</v>
      </c>
      <c r="HF26" s="139" t="s">
        <v>193</v>
      </c>
      <c r="HG26" s="139" t="s">
        <v>193</v>
      </c>
      <c r="HH26" s="139" t="s">
        <v>193</v>
      </c>
      <c r="HI26" s="139" t="s">
        <v>193</v>
      </c>
      <c r="HJ26" s="139" t="s">
        <v>193</v>
      </c>
      <c r="HK26" s="139" t="s">
        <v>193</v>
      </c>
      <c r="HL26" s="139" t="s">
        <v>193</v>
      </c>
      <c r="HM26" s="139" t="s">
        <v>193</v>
      </c>
      <c r="HN26" s="139" t="s">
        <v>193</v>
      </c>
      <c r="HO26" s="139" t="s">
        <v>193</v>
      </c>
      <c r="HP26" s="139" t="s">
        <v>193</v>
      </c>
      <c r="HQ26" s="139" t="s">
        <v>193</v>
      </c>
      <c r="HR26" s="139" t="s">
        <v>193</v>
      </c>
      <c r="HS26" s="139" t="s">
        <v>193</v>
      </c>
      <c r="HT26" s="139" t="s">
        <v>193</v>
      </c>
      <c r="HU26" s="139" t="s">
        <v>193</v>
      </c>
      <c r="HV26" s="139" t="s">
        <v>193</v>
      </c>
      <c r="HW26" s="139" t="s">
        <v>193</v>
      </c>
      <c r="HX26" s="139" t="s">
        <v>193</v>
      </c>
      <c r="HY26" s="139" t="s">
        <v>193</v>
      </c>
      <c r="HZ26" s="139" t="s">
        <v>193</v>
      </c>
      <c r="IA26" s="139" t="s">
        <v>193</v>
      </c>
      <c r="IB26" s="139" t="s">
        <v>193</v>
      </c>
      <c r="IC26" s="139" t="s">
        <v>193</v>
      </c>
      <c r="ID26" s="139" t="s">
        <v>193</v>
      </c>
      <c r="IE26" s="139" t="s">
        <v>193</v>
      </c>
      <c r="IF26" s="139" t="s">
        <v>193</v>
      </c>
      <c r="IG26" s="139" t="s">
        <v>193</v>
      </c>
      <c r="IH26" s="139" t="s">
        <v>193</v>
      </c>
      <c r="II26" s="139" t="s">
        <v>193</v>
      </c>
      <c r="IJ26" s="139" t="s">
        <v>193</v>
      </c>
      <c r="IK26" s="139" t="s">
        <v>193</v>
      </c>
      <c r="IL26" s="139">
        <v>50</v>
      </c>
      <c r="IM26" s="139" t="s">
        <v>109</v>
      </c>
      <c r="IN26" s="139" t="s">
        <v>109</v>
      </c>
      <c r="IO26" s="139" t="s">
        <v>107</v>
      </c>
      <c r="IP26" s="139">
        <v>0</v>
      </c>
      <c r="IQ26" s="139">
        <v>0</v>
      </c>
      <c r="IR26" s="139">
        <v>0</v>
      </c>
      <c r="IS26" s="139">
        <v>0</v>
      </c>
      <c r="IT26" s="139">
        <v>0</v>
      </c>
      <c r="IU26" s="139">
        <v>1</v>
      </c>
      <c r="IV26" s="139" t="s">
        <v>3394</v>
      </c>
      <c r="IW26" s="139" t="s">
        <v>3395</v>
      </c>
      <c r="IX26" s="139">
        <v>0</v>
      </c>
      <c r="IY26" s="139">
        <v>1</v>
      </c>
      <c r="IZ26" s="139">
        <v>1</v>
      </c>
      <c r="JA26" s="139">
        <v>1</v>
      </c>
      <c r="JB26" s="139">
        <v>0</v>
      </c>
      <c r="JC26" s="139">
        <v>0</v>
      </c>
      <c r="JD26" s="139">
        <v>0</v>
      </c>
      <c r="JE26" s="139">
        <v>0</v>
      </c>
      <c r="JF26" s="139" t="s">
        <v>193</v>
      </c>
      <c r="JG26" s="139" t="s">
        <v>109</v>
      </c>
      <c r="JH26" s="139" t="s">
        <v>193</v>
      </c>
      <c r="JI26" s="139" t="s">
        <v>3377</v>
      </c>
      <c r="JJ26" s="139">
        <v>1</v>
      </c>
      <c r="JK26" s="139">
        <v>1</v>
      </c>
      <c r="JL26" s="139">
        <v>0</v>
      </c>
      <c r="JM26" s="139">
        <v>0</v>
      </c>
      <c r="JN26" s="139">
        <v>0</v>
      </c>
      <c r="JO26" s="139">
        <v>1</v>
      </c>
      <c r="JP26" s="139">
        <v>0</v>
      </c>
      <c r="JQ26" s="139" t="s">
        <v>193</v>
      </c>
      <c r="JR26" s="139" t="s">
        <v>193</v>
      </c>
      <c r="JS26" s="139" t="s">
        <v>193</v>
      </c>
      <c r="JT26" s="139" t="s">
        <v>193</v>
      </c>
      <c r="JU26" s="139" t="s">
        <v>193</v>
      </c>
      <c r="JV26" s="139" t="s">
        <v>193</v>
      </c>
      <c r="JW26" s="139" t="s">
        <v>193</v>
      </c>
      <c r="JX26" s="139" t="s">
        <v>193</v>
      </c>
      <c r="JY26" s="139" t="s">
        <v>193</v>
      </c>
      <c r="JZ26" s="139" t="s">
        <v>193</v>
      </c>
      <c r="KA26" s="139" t="s">
        <v>193</v>
      </c>
      <c r="KB26" s="139" t="s">
        <v>193</v>
      </c>
      <c r="KC26" s="139" t="s">
        <v>193</v>
      </c>
      <c r="KD26" s="139" t="s">
        <v>193</v>
      </c>
      <c r="KE26" s="139" t="s">
        <v>193</v>
      </c>
      <c r="KF26" s="139" t="s">
        <v>193</v>
      </c>
      <c r="KG26" s="139" t="s">
        <v>193</v>
      </c>
      <c r="KH26" s="139" t="s">
        <v>193</v>
      </c>
      <c r="KI26" s="139" t="s">
        <v>193</v>
      </c>
      <c r="KJ26" s="139" t="s">
        <v>193</v>
      </c>
      <c r="KK26" s="139" t="s">
        <v>193</v>
      </c>
      <c r="KL26" s="139" t="s">
        <v>193</v>
      </c>
      <c r="KM26" s="139" t="s">
        <v>193</v>
      </c>
      <c r="KN26" s="139" t="s">
        <v>193</v>
      </c>
      <c r="KO26" s="139" t="s">
        <v>193</v>
      </c>
      <c r="KP26" s="139" t="s">
        <v>193</v>
      </c>
      <c r="KQ26" s="139" t="s">
        <v>193</v>
      </c>
      <c r="KR26" s="139" t="s">
        <v>193</v>
      </c>
      <c r="KS26" s="139" t="s">
        <v>193</v>
      </c>
      <c r="KT26" s="139" t="s">
        <v>193</v>
      </c>
      <c r="KU26" s="139" t="s">
        <v>193</v>
      </c>
      <c r="KV26" s="139" t="s">
        <v>193</v>
      </c>
      <c r="KW26" s="139" t="s">
        <v>193</v>
      </c>
      <c r="KX26" s="139" t="s">
        <v>193</v>
      </c>
      <c r="KY26" s="139" t="s">
        <v>193</v>
      </c>
      <c r="KZ26" s="139" t="s">
        <v>193</v>
      </c>
      <c r="LA26" s="139" t="s">
        <v>193</v>
      </c>
      <c r="LB26" s="139" t="s">
        <v>193</v>
      </c>
      <c r="LC26" s="139" t="s">
        <v>193</v>
      </c>
      <c r="LD26" s="139" t="s">
        <v>193</v>
      </c>
      <c r="LE26" s="139" t="s">
        <v>193</v>
      </c>
      <c r="LF26" s="139" t="s">
        <v>193</v>
      </c>
      <c r="LG26" s="139" t="s">
        <v>193</v>
      </c>
      <c r="LH26" s="139" t="s">
        <v>193</v>
      </c>
      <c r="LI26" s="139" t="s">
        <v>193</v>
      </c>
      <c r="LJ26" s="139" t="s">
        <v>193</v>
      </c>
      <c r="LK26" s="139" t="s">
        <v>193</v>
      </c>
      <c r="LL26" s="139" t="s">
        <v>193</v>
      </c>
      <c r="LM26" s="139" t="s">
        <v>193</v>
      </c>
      <c r="LN26" s="139" t="s">
        <v>193</v>
      </c>
      <c r="LO26" s="139" t="s">
        <v>193</v>
      </c>
      <c r="LP26" s="139" t="s">
        <v>193</v>
      </c>
      <c r="LQ26" s="139" t="s">
        <v>193</v>
      </c>
    </row>
    <row r="27" spans="1:329" ht="14.4" customHeight="1" x14ac:dyDescent="0.35">
      <c r="A27" s="139" t="s">
        <v>3396</v>
      </c>
      <c r="B27" s="139" t="s">
        <v>3355</v>
      </c>
      <c r="C27" s="139" t="s">
        <v>171</v>
      </c>
      <c r="D27" s="139" t="s">
        <v>171</v>
      </c>
      <c r="E27" s="139" t="s">
        <v>764</v>
      </c>
      <c r="F27" s="139" t="s">
        <v>106</v>
      </c>
      <c r="G27" s="139" t="s">
        <v>173</v>
      </c>
      <c r="H27" s="139" t="s">
        <v>173</v>
      </c>
      <c r="I27" s="139" t="s">
        <v>769</v>
      </c>
      <c r="J27" s="139" t="s">
        <v>772</v>
      </c>
      <c r="K27" s="139" t="s">
        <v>536</v>
      </c>
      <c r="L27" s="139" t="s">
        <v>3317</v>
      </c>
      <c r="M27" t="s">
        <v>491</v>
      </c>
      <c r="N27" t="s">
        <v>193</v>
      </c>
      <c r="O27" t="s">
        <v>193</v>
      </c>
      <c r="P27" t="s">
        <v>193</v>
      </c>
      <c r="Q27" t="s">
        <v>193</v>
      </c>
      <c r="R27" t="s">
        <v>193</v>
      </c>
      <c r="S27" t="s">
        <v>193</v>
      </c>
      <c r="T27" t="s">
        <v>193</v>
      </c>
      <c r="U27" t="s">
        <v>193</v>
      </c>
      <c r="V27" t="s">
        <v>193</v>
      </c>
      <c r="W27" t="s">
        <v>193</v>
      </c>
      <c r="X27" t="s">
        <v>193</v>
      </c>
      <c r="Y27" t="s">
        <v>193</v>
      </c>
      <c r="Z27" t="s">
        <v>193</v>
      </c>
      <c r="AA27" t="s">
        <v>193</v>
      </c>
      <c r="AB27" t="s">
        <v>193</v>
      </c>
      <c r="AC27" t="s">
        <v>193</v>
      </c>
      <c r="AD27" t="s">
        <v>193</v>
      </c>
      <c r="AE27" t="s">
        <v>193</v>
      </c>
      <c r="AF27" t="s">
        <v>193</v>
      </c>
      <c r="AG27" t="s">
        <v>193</v>
      </c>
      <c r="AH27" t="s">
        <v>193</v>
      </c>
      <c r="AI27" t="s">
        <v>193</v>
      </c>
      <c r="AJ27" t="s">
        <v>193</v>
      </c>
      <c r="AK27" t="s">
        <v>193</v>
      </c>
      <c r="AL27" t="s">
        <v>193</v>
      </c>
      <c r="AM27" t="s">
        <v>193</v>
      </c>
      <c r="AN27" t="s">
        <v>193</v>
      </c>
      <c r="AO27" t="s">
        <v>193</v>
      </c>
      <c r="AP27" t="s">
        <v>193</v>
      </c>
      <c r="AQ27" t="s">
        <v>193</v>
      </c>
      <c r="AR27" t="s">
        <v>193</v>
      </c>
      <c r="AS27" t="s">
        <v>193</v>
      </c>
      <c r="AT27" t="s">
        <v>193</v>
      </c>
      <c r="AU27" t="s">
        <v>193</v>
      </c>
      <c r="AV27" t="s">
        <v>193</v>
      </c>
      <c r="AW27" t="s">
        <v>193</v>
      </c>
      <c r="AX27" t="s">
        <v>193</v>
      </c>
      <c r="AY27" t="s">
        <v>193</v>
      </c>
      <c r="AZ27" s="141" t="s">
        <v>193</v>
      </c>
      <c r="BA27" s="139" t="s">
        <v>193</v>
      </c>
      <c r="BB27" s="139" t="s">
        <v>193</v>
      </c>
      <c r="BC27" s="192" t="s">
        <v>193</v>
      </c>
      <c r="BD27" s="139" t="s">
        <v>193</v>
      </c>
      <c r="BE27" s="139" t="s">
        <v>193</v>
      </c>
      <c r="BF27" s="192" t="s">
        <v>193</v>
      </c>
      <c r="BG27" s="139" t="s">
        <v>193</v>
      </c>
      <c r="BH27" s="139" t="s">
        <v>193</v>
      </c>
      <c r="BI27" s="192" t="s">
        <v>193</v>
      </c>
      <c r="BJ27" s="139" t="s">
        <v>193</v>
      </c>
      <c r="BK27" s="139" t="s">
        <v>193</v>
      </c>
      <c r="BL27" s="192" t="s">
        <v>193</v>
      </c>
      <c r="BM27" s="139" t="s">
        <v>193</v>
      </c>
      <c r="BN27" s="139" t="s">
        <v>193</v>
      </c>
      <c r="BO27" s="192" t="s">
        <v>193</v>
      </c>
      <c r="BP27" s="139" t="s">
        <v>193</v>
      </c>
      <c r="BQ27" s="139" t="s">
        <v>193</v>
      </c>
      <c r="BR27" s="139" t="s">
        <v>193</v>
      </c>
      <c r="BS27" s="139" t="s">
        <v>193</v>
      </c>
      <c r="BT27" s="139" t="s">
        <v>193</v>
      </c>
      <c r="BU27" s="139" t="s">
        <v>193</v>
      </c>
      <c r="BV27" s="139" t="s">
        <v>193</v>
      </c>
      <c r="BW27" s="139" t="s">
        <v>193</v>
      </c>
      <c r="BX27" s="139" t="s">
        <v>193</v>
      </c>
      <c r="BY27" s="139" t="s">
        <v>193</v>
      </c>
      <c r="BZ27" s="139" t="s">
        <v>193</v>
      </c>
      <c r="CA27" s="192" t="s">
        <v>193</v>
      </c>
      <c r="CB27" s="139" t="s">
        <v>193</v>
      </c>
      <c r="CC27" s="139" t="s">
        <v>193</v>
      </c>
      <c r="CD27" s="139" t="s">
        <v>193</v>
      </c>
      <c r="CE27" s="139" t="s">
        <v>193</v>
      </c>
      <c r="CF27" s="139" t="s">
        <v>193</v>
      </c>
      <c r="CG27" s="139" t="s">
        <v>193</v>
      </c>
      <c r="CH27" s="139" t="s">
        <v>193</v>
      </c>
      <c r="CI27" s="139" t="s">
        <v>193</v>
      </c>
      <c r="CJ27" s="139" t="s">
        <v>193</v>
      </c>
      <c r="CK27" s="139" t="s">
        <v>193</v>
      </c>
      <c r="CL27" s="139" t="s">
        <v>193</v>
      </c>
      <c r="CM27" s="139" t="s">
        <v>193</v>
      </c>
      <c r="CN27" s="139" t="s">
        <v>193</v>
      </c>
      <c r="CO27" s="139" t="s">
        <v>193</v>
      </c>
      <c r="CP27" s="139" t="s">
        <v>193</v>
      </c>
      <c r="CQ27" s="139" t="s">
        <v>193</v>
      </c>
      <c r="CR27" s="139" t="s">
        <v>193</v>
      </c>
      <c r="CS27" s="139" t="s">
        <v>193</v>
      </c>
      <c r="CT27" s="139" t="s">
        <v>193</v>
      </c>
      <c r="CU27" s="139" t="s">
        <v>193</v>
      </c>
      <c r="CV27" s="139" t="s">
        <v>193</v>
      </c>
      <c r="CW27" s="139" t="s">
        <v>193</v>
      </c>
      <c r="CX27" s="139" t="s">
        <v>193</v>
      </c>
      <c r="CY27" s="139" t="s">
        <v>193</v>
      </c>
      <c r="CZ27" s="139" t="s">
        <v>193</v>
      </c>
      <c r="DA27" s="139" t="s">
        <v>193</v>
      </c>
      <c r="DB27" s="139" t="s">
        <v>193</v>
      </c>
      <c r="DC27" s="139" t="s">
        <v>193</v>
      </c>
      <c r="DD27" s="139" t="s">
        <v>193</v>
      </c>
      <c r="DE27" s="139" t="s">
        <v>193</v>
      </c>
      <c r="DF27" s="139" t="s">
        <v>193</v>
      </c>
      <c r="DG27" s="139" t="s">
        <v>193</v>
      </c>
      <c r="DH27" s="139" t="s">
        <v>193</v>
      </c>
      <c r="DI27" s="139" t="s">
        <v>193</v>
      </c>
      <c r="DJ27" s="139" t="s">
        <v>193</v>
      </c>
      <c r="DK27" s="139" t="s">
        <v>193</v>
      </c>
      <c r="DL27" s="139" t="s">
        <v>193</v>
      </c>
      <c r="DM27" s="139" t="s">
        <v>193</v>
      </c>
      <c r="DN27" s="139" t="s">
        <v>193</v>
      </c>
      <c r="DO27" s="139" t="s">
        <v>193</v>
      </c>
      <c r="DP27" s="139" t="s">
        <v>193</v>
      </c>
      <c r="DQ27" s="139" t="s">
        <v>193</v>
      </c>
      <c r="DR27" s="139" t="s">
        <v>193</v>
      </c>
      <c r="DS27" s="139" t="s">
        <v>193</v>
      </c>
      <c r="DT27" s="139" t="s">
        <v>193</v>
      </c>
      <c r="DU27" s="139" t="s">
        <v>193</v>
      </c>
      <c r="DV27" s="139" t="s">
        <v>193</v>
      </c>
      <c r="DW27" s="139" t="s">
        <v>193</v>
      </c>
      <c r="DX27" s="139" t="s">
        <v>193</v>
      </c>
      <c r="DY27" s="139" t="s">
        <v>193</v>
      </c>
      <c r="DZ27" s="139" t="s">
        <v>193</v>
      </c>
      <c r="EA27" s="139" t="s">
        <v>193</v>
      </c>
      <c r="EB27" s="139" t="s">
        <v>193</v>
      </c>
      <c r="EC27" s="139" t="s">
        <v>193</v>
      </c>
      <c r="ED27" s="139" t="s">
        <v>193</v>
      </c>
      <c r="EE27" s="139" t="s">
        <v>193</v>
      </c>
      <c r="EF27" s="139" t="s">
        <v>193</v>
      </c>
      <c r="EG27" s="139" t="s">
        <v>193</v>
      </c>
      <c r="EH27" s="139" t="s">
        <v>193</v>
      </c>
      <c r="EI27" s="139" t="s">
        <v>193</v>
      </c>
      <c r="EJ27" s="139" t="s">
        <v>193</v>
      </c>
      <c r="EK27" s="139" t="s">
        <v>193</v>
      </c>
      <c r="EL27" s="139" t="s">
        <v>193</v>
      </c>
      <c r="EM27" s="139" t="s">
        <v>193</v>
      </c>
      <c r="EN27" s="139" t="s">
        <v>193</v>
      </c>
      <c r="EO27" s="139" t="s">
        <v>193</v>
      </c>
      <c r="EP27" s="139" t="s">
        <v>193</v>
      </c>
      <c r="EQ27" s="139" t="s">
        <v>193</v>
      </c>
      <c r="ER27" s="139" t="s">
        <v>193</v>
      </c>
      <c r="ES27" s="139" t="s">
        <v>193</v>
      </c>
      <c r="ET27" s="139" t="s">
        <v>193</v>
      </c>
      <c r="EU27" s="139" t="s">
        <v>193</v>
      </c>
      <c r="EV27" s="139" t="s">
        <v>193</v>
      </c>
      <c r="EW27" s="139" t="s">
        <v>193</v>
      </c>
      <c r="EX27" s="139" t="s">
        <v>193</v>
      </c>
      <c r="EY27" s="139" t="s">
        <v>193</v>
      </c>
      <c r="EZ27" s="139" t="s">
        <v>193</v>
      </c>
      <c r="FA27" s="139" t="s">
        <v>193</v>
      </c>
      <c r="FB27" s="139" t="s">
        <v>193</v>
      </c>
      <c r="FC27" s="139" t="s">
        <v>193</v>
      </c>
      <c r="FD27" s="139" t="s">
        <v>193</v>
      </c>
      <c r="FE27" s="139" t="s">
        <v>193</v>
      </c>
      <c r="FF27" s="139" t="s">
        <v>193</v>
      </c>
      <c r="FG27" s="139" t="s">
        <v>193</v>
      </c>
      <c r="FH27" s="139" t="s">
        <v>193</v>
      </c>
      <c r="FI27" s="139" t="s">
        <v>193</v>
      </c>
      <c r="FJ27" s="139" t="s">
        <v>193</v>
      </c>
      <c r="FK27" s="139" t="s">
        <v>193</v>
      </c>
      <c r="FL27" s="139" t="s">
        <v>193</v>
      </c>
      <c r="FM27" s="139" t="s">
        <v>193</v>
      </c>
      <c r="FN27" s="139" t="s">
        <v>193</v>
      </c>
      <c r="FO27" s="139" t="s">
        <v>193</v>
      </c>
      <c r="FP27" s="139" t="s">
        <v>193</v>
      </c>
      <c r="FQ27" s="139" t="s">
        <v>193</v>
      </c>
      <c r="FR27" s="139" t="s">
        <v>193</v>
      </c>
      <c r="FS27" s="139" t="s">
        <v>193</v>
      </c>
      <c r="FT27" s="139" t="s">
        <v>193</v>
      </c>
      <c r="FU27" s="139" t="s">
        <v>193</v>
      </c>
      <c r="FV27" s="139" t="s">
        <v>193</v>
      </c>
      <c r="FW27" s="139" t="s">
        <v>193</v>
      </c>
      <c r="FX27" s="139" t="s">
        <v>193</v>
      </c>
      <c r="FY27" s="139" t="s">
        <v>193</v>
      </c>
      <c r="FZ27" s="139" t="s">
        <v>193</v>
      </c>
      <c r="GA27" s="139" t="s">
        <v>193</v>
      </c>
      <c r="GB27" s="139" t="s">
        <v>193</v>
      </c>
      <c r="GC27" s="139" t="s">
        <v>193</v>
      </c>
      <c r="GD27" s="139" t="s">
        <v>193</v>
      </c>
      <c r="GE27" s="139" t="s">
        <v>193</v>
      </c>
      <c r="GF27" s="139" t="s">
        <v>193</v>
      </c>
      <c r="GG27" s="139" t="s">
        <v>193</v>
      </c>
      <c r="GH27" s="139" t="s">
        <v>193</v>
      </c>
      <c r="GI27" s="139" t="s">
        <v>193</v>
      </c>
      <c r="GJ27" s="139" t="s">
        <v>193</v>
      </c>
      <c r="GK27" s="139" t="s">
        <v>193</v>
      </c>
      <c r="GL27" s="139" t="s">
        <v>193</v>
      </c>
      <c r="GM27" s="139" t="s">
        <v>193</v>
      </c>
      <c r="GN27" s="139" t="s">
        <v>193</v>
      </c>
      <c r="GO27" s="139" t="s">
        <v>193</v>
      </c>
      <c r="GP27" s="139" t="s">
        <v>193</v>
      </c>
      <c r="GQ27" s="139" t="s">
        <v>193</v>
      </c>
      <c r="GR27" s="139" t="s">
        <v>193</v>
      </c>
      <c r="GS27" s="139" t="s">
        <v>193</v>
      </c>
      <c r="GT27" s="139" t="s">
        <v>193</v>
      </c>
      <c r="GU27" s="139" t="s">
        <v>193</v>
      </c>
      <c r="GV27" s="139" t="s">
        <v>193</v>
      </c>
      <c r="GW27" s="139" t="s">
        <v>193</v>
      </c>
      <c r="GX27" s="139" t="s">
        <v>193</v>
      </c>
      <c r="GY27" s="139" t="s">
        <v>193</v>
      </c>
      <c r="GZ27" s="139" t="s">
        <v>193</v>
      </c>
      <c r="HA27" s="139" t="s">
        <v>193</v>
      </c>
      <c r="HB27" s="139" t="s">
        <v>193</v>
      </c>
      <c r="HC27" s="139" t="s">
        <v>193</v>
      </c>
      <c r="HD27" s="139" t="s">
        <v>193</v>
      </c>
      <c r="HE27" s="139" t="s">
        <v>193</v>
      </c>
      <c r="HF27" s="139" t="s">
        <v>193</v>
      </c>
      <c r="HG27" s="139" t="s">
        <v>193</v>
      </c>
      <c r="HH27" s="139" t="s">
        <v>193</v>
      </c>
      <c r="HI27" s="139" t="s">
        <v>193</v>
      </c>
      <c r="HJ27" s="139" t="s">
        <v>193</v>
      </c>
      <c r="HK27" s="139" t="s">
        <v>193</v>
      </c>
      <c r="HL27" s="139" t="s">
        <v>193</v>
      </c>
      <c r="HM27" s="139" t="s">
        <v>193</v>
      </c>
      <c r="HN27" s="139" t="s">
        <v>193</v>
      </c>
      <c r="HO27" s="139" t="s">
        <v>193</v>
      </c>
      <c r="HP27" s="139" t="s">
        <v>193</v>
      </c>
      <c r="HQ27" s="139" t="s">
        <v>193</v>
      </c>
      <c r="HR27" s="139" t="s">
        <v>193</v>
      </c>
      <c r="HS27" s="139" t="s">
        <v>193</v>
      </c>
      <c r="HT27" s="139" t="s">
        <v>193</v>
      </c>
      <c r="HU27" s="139" t="s">
        <v>193</v>
      </c>
      <c r="HV27" s="139" t="s">
        <v>193</v>
      </c>
      <c r="HW27" s="139" t="s">
        <v>193</v>
      </c>
      <c r="HX27" s="139" t="s">
        <v>193</v>
      </c>
      <c r="HY27" s="139" t="s">
        <v>193</v>
      </c>
      <c r="HZ27" s="139" t="s">
        <v>193</v>
      </c>
      <c r="IA27" s="139" t="s">
        <v>193</v>
      </c>
      <c r="IB27" s="139" t="s">
        <v>193</v>
      </c>
      <c r="IC27" s="139" t="s">
        <v>193</v>
      </c>
      <c r="ID27" s="139" t="s">
        <v>193</v>
      </c>
      <c r="IE27" s="139" t="s">
        <v>193</v>
      </c>
      <c r="IF27" s="139" t="s">
        <v>193</v>
      </c>
      <c r="IG27" s="139" t="s">
        <v>193</v>
      </c>
      <c r="IH27" s="139" t="s">
        <v>193</v>
      </c>
      <c r="II27" s="139" t="s">
        <v>193</v>
      </c>
      <c r="IJ27" s="139" t="s">
        <v>193</v>
      </c>
      <c r="IK27" s="139" t="s">
        <v>193</v>
      </c>
      <c r="IL27" s="139" t="s">
        <v>193</v>
      </c>
      <c r="IM27" s="139" t="s">
        <v>193</v>
      </c>
      <c r="IN27" s="139" t="s">
        <v>193</v>
      </c>
      <c r="IO27" s="139" t="s">
        <v>193</v>
      </c>
      <c r="IP27" s="139" t="s">
        <v>193</v>
      </c>
      <c r="IQ27" s="139" t="s">
        <v>193</v>
      </c>
      <c r="IR27" s="139" t="s">
        <v>193</v>
      </c>
      <c r="IS27" s="139" t="s">
        <v>193</v>
      </c>
      <c r="IT27" s="139" t="s">
        <v>193</v>
      </c>
      <c r="IU27" s="139" t="s">
        <v>193</v>
      </c>
      <c r="IV27" s="139" t="s">
        <v>193</v>
      </c>
      <c r="IW27" s="139" t="s">
        <v>193</v>
      </c>
      <c r="IX27" s="139" t="s">
        <v>193</v>
      </c>
      <c r="IY27" s="139" t="s">
        <v>193</v>
      </c>
      <c r="IZ27" s="139" t="s">
        <v>193</v>
      </c>
      <c r="JA27" s="139" t="s">
        <v>193</v>
      </c>
      <c r="JB27" s="139" t="s">
        <v>193</v>
      </c>
      <c r="JC27" s="139" t="s">
        <v>193</v>
      </c>
      <c r="JD27" s="139" t="s">
        <v>193</v>
      </c>
      <c r="JE27" s="139" t="s">
        <v>193</v>
      </c>
      <c r="JF27" s="139" t="s">
        <v>193</v>
      </c>
      <c r="JG27" s="139" t="s">
        <v>193</v>
      </c>
      <c r="JH27" s="139" t="s">
        <v>193</v>
      </c>
      <c r="JI27" s="139" t="s">
        <v>193</v>
      </c>
      <c r="JJ27" s="139" t="s">
        <v>193</v>
      </c>
      <c r="JK27" s="139" t="s">
        <v>193</v>
      </c>
      <c r="JL27" s="139" t="s">
        <v>193</v>
      </c>
      <c r="JM27" s="139" t="s">
        <v>193</v>
      </c>
      <c r="JN27" s="139" t="s">
        <v>193</v>
      </c>
      <c r="JO27" s="139" t="s">
        <v>193</v>
      </c>
      <c r="JP27" s="139" t="s">
        <v>193</v>
      </c>
      <c r="JQ27" s="139" t="s">
        <v>109</v>
      </c>
      <c r="JR27" s="139" t="s">
        <v>505</v>
      </c>
      <c r="JS27" s="139" t="s">
        <v>3318</v>
      </c>
      <c r="JT27" s="139" t="s">
        <v>193</v>
      </c>
      <c r="JU27" s="139" t="s">
        <v>506</v>
      </c>
      <c r="JV27" s="139" t="s">
        <v>3319</v>
      </c>
      <c r="JW27" s="139" t="s">
        <v>3318</v>
      </c>
      <c r="JX27" s="139" t="s">
        <v>800</v>
      </c>
      <c r="JY27" s="139" t="s">
        <v>193</v>
      </c>
      <c r="JZ27" s="139" t="s">
        <v>3360</v>
      </c>
      <c r="KA27" s="139" t="s">
        <v>797</v>
      </c>
      <c r="KB27" s="139" t="s">
        <v>798</v>
      </c>
      <c r="KC27" s="139" t="s">
        <v>799</v>
      </c>
      <c r="KD27" s="139" t="s">
        <v>193</v>
      </c>
      <c r="KE27" s="139" t="s">
        <v>193</v>
      </c>
      <c r="KF27" s="139" t="s">
        <v>193</v>
      </c>
      <c r="KG27" s="139" t="s">
        <v>193</v>
      </c>
      <c r="KH27" s="139" t="s">
        <v>193</v>
      </c>
      <c r="KI27" s="139">
        <v>50</v>
      </c>
      <c r="KJ27" s="139">
        <v>10</v>
      </c>
      <c r="KK27" s="139" t="s">
        <v>193</v>
      </c>
      <c r="KL27" s="139" t="s">
        <v>156</v>
      </c>
      <c r="KM27" s="139">
        <v>10</v>
      </c>
      <c r="KN27" s="139" t="s">
        <v>109</v>
      </c>
      <c r="KO27" s="139" t="s">
        <v>193</v>
      </c>
      <c r="KP27" s="139" t="s">
        <v>132</v>
      </c>
      <c r="KQ27" s="139" t="s">
        <v>193</v>
      </c>
      <c r="KR27" s="139" t="s">
        <v>193</v>
      </c>
      <c r="KS27" s="139" t="s">
        <v>193</v>
      </c>
      <c r="KT27" s="139" t="s">
        <v>193</v>
      </c>
      <c r="KU27" s="139" t="s">
        <v>193</v>
      </c>
      <c r="KV27" s="139" t="s">
        <v>193</v>
      </c>
      <c r="KW27" s="139" t="s">
        <v>193</v>
      </c>
      <c r="KX27" s="139" t="s">
        <v>193</v>
      </c>
      <c r="KY27" s="139" t="s">
        <v>193</v>
      </c>
      <c r="KZ27" s="139" t="s">
        <v>193</v>
      </c>
      <c r="LA27" s="139" t="s">
        <v>193</v>
      </c>
      <c r="LB27" s="139" t="s">
        <v>193</v>
      </c>
      <c r="LC27" s="139" t="s">
        <v>193</v>
      </c>
      <c r="LD27" s="139" t="s">
        <v>114</v>
      </c>
      <c r="LE27" s="139" t="s">
        <v>193</v>
      </c>
      <c r="LF27" s="139" t="s">
        <v>193</v>
      </c>
      <c r="LG27" s="139" t="s">
        <v>193</v>
      </c>
      <c r="LH27" s="139" t="s">
        <v>193</v>
      </c>
      <c r="LI27" s="139" t="s">
        <v>193</v>
      </c>
      <c r="LJ27" s="139" t="s">
        <v>193</v>
      </c>
      <c r="LK27" s="139" t="s">
        <v>193</v>
      </c>
      <c r="LL27" s="139" t="s">
        <v>193</v>
      </c>
      <c r="LM27" s="139" t="s">
        <v>193</v>
      </c>
      <c r="LN27" s="139" t="s">
        <v>193</v>
      </c>
      <c r="LO27" s="139" t="s">
        <v>193</v>
      </c>
      <c r="LP27" s="139" t="s">
        <v>193</v>
      </c>
      <c r="LQ27" s="139" t="s">
        <v>193</v>
      </c>
    </row>
    <row r="28" spans="1:329" ht="14.4" customHeight="1" x14ac:dyDescent="0.35">
      <c r="A28" s="139" t="s">
        <v>3397</v>
      </c>
      <c r="B28" s="139" t="s">
        <v>3355</v>
      </c>
      <c r="C28" s="139" t="s">
        <v>171</v>
      </c>
      <c r="D28" s="139" t="s">
        <v>171</v>
      </c>
      <c r="E28" s="139" t="s">
        <v>764</v>
      </c>
      <c r="F28" s="139" t="s">
        <v>106</v>
      </c>
      <c r="G28" s="139" t="s">
        <v>173</v>
      </c>
      <c r="H28" s="139" t="s">
        <v>173</v>
      </c>
      <c r="I28" s="139" t="s">
        <v>769</v>
      </c>
      <c r="J28" s="139" t="s">
        <v>772</v>
      </c>
      <c r="K28" s="139" t="s">
        <v>536</v>
      </c>
      <c r="L28" s="139" t="s">
        <v>3317</v>
      </c>
      <c r="M28" t="s">
        <v>491</v>
      </c>
      <c r="N28" t="s">
        <v>193</v>
      </c>
      <c r="O28" t="s">
        <v>193</v>
      </c>
      <c r="P28" t="s">
        <v>193</v>
      </c>
      <c r="Q28" t="s">
        <v>193</v>
      </c>
      <c r="R28" t="s">
        <v>193</v>
      </c>
      <c r="S28" t="s">
        <v>193</v>
      </c>
      <c r="T28" t="s">
        <v>193</v>
      </c>
      <c r="U28" t="s">
        <v>193</v>
      </c>
      <c r="V28" t="s">
        <v>193</v>
      </c>
      <c r="W28" t="s">
        <v>193</v>
      </c>
      <c r="X28" t="s">
        <v>193</v>
      </c>
      <c r="Y28" t="s">
        <v>193</v>
      </c>
      <c r="Z28" t="s">
        <v>193</v>
      </c>
      <c r="AA28" t="s">
        <v>193</v>
      </c>
      <c r="AB28" t="s">
        <v>193</v>
      </c>
      <c r="AC28" t="s">
        <v>193</v>
      </c>
      <c r="AD28" t="s">
        <v>193</v>
      </c>
      <c r="AE28" t="s">
        <v>193</v>
      </c>
      <c r="AF28" t="s">
        <v>193</v>
      </c>
      <c r="AG28" t="s">
        <v>193</v>
      </c>
      <c r="AH28" t="s">
        <v>193</v>
      </c>
      <c r="AI28" t="s">
        <v>193</v>
      </c>
      <c r="AJ28" t="s">
        <v>193</v>
      </c>
      <c r="AK28" t="s">
        <v>193</v>
      </c>
      <c r="AL28" t="s">
        <v>193</v>
      </c>
      <c r="AM28" t="s">
        <v>193</v>
      </c>
      <c r="AN28" t="s">
        <v>193</v>
      </c>
      <c r="AO28" t="s">
        <v>193</v>
      </c>
      <c r="AP28" t="s">
        <v>193</v>
      </c>
      <c r="AQ28" t="s">
        <v>193</v>
      </c>
      <c r="AR28" t="s">
        <v>193</v>
      </c>
      <c r="AS28" t="s">
        <v>193</v>
      </c>
      <c r="AT28" t="s">
        <v>193</v>
      </c>
      <c r="AU28" t="s">
        <v>193</v>
      </c>
      <c r="AV28" t="s">
        <v>193</v>
      </c>
      <c r="AW28" t="s">
        <v>193</v>
      </c>
      <c r="AX28" t="s">
        <v>193</v>
      </c>
      <c r="AY28" t="s">
        <v>193</v>
      </c>
      <c r="AZ28" s="141" t="s">
        <v>193</v>
      </c>
      <c r="BA28" s="139" t="s">
        <v>193</v>
      </c>
      <c r="BB28" s="139" t="s">
        <v>193</v>
      </c>
      <c r="BC28" s="192" t="s">
        <v>193</v>
      </c>
      <c r="BD28" s="139" t="s">
        <v>193</v>
      </c>
      <c r="BE28" s="139" t="s">
        <v>193</v>
      </c>
      <c r="BF28" s="192" t="s">
        <v>193</v>
      </c>
      <c r="BG28" s="139" t="s">
        <v>193</v>
      </c>
      <c r="BH28" s="139" t="s">
        <v>193</v>
      </c>
      <c r="BI28" s="192" t="s">
        <v>193</v>
      </c>
      <c r="BJ28" s="139" t="s">
        <v>193</v>
      </c>
      <c r="BK28" s="139" t="s">
        <v>193</v>
      </c>
      <c r="BL28" s="192" t="s">
        <v>193</v>
      </c>
      <c r="BM28" s="139" t="s">
        <v>193</v>
      </c>
      <c r="BN28" s="139" t="s">
        <v>193</v>
      </c>
      <c r="BO28" s="192" t="s">
        <v>193</v>
      </c>
      <c r="BP28" s="139" t="s">
        <v>193</v>
      </c>
      <c r="BQ28" s="139" t="s">
        <v>193</v>
      </c>
      <c r="BR28" s="139" t="s">
        <v>193</v>
      </c>
      <c r="BS28" s="139" t="s">
        <v>193</v>
      </c>
      <c r="BT28" s="139" t="s">
        <v>193</v>
      </c>
      <c r="BU28" s="139" t="s">
        <v>193</v>
      </c>
      <c r="BV28" s="139" t="s">
        <v>193</v>
      </c>
      <c r="BW28" s="139" t="s">
        <v>193</v>
      </c>
      <c r="BX28" s="139" t="s">
        <v>193</v>
      </c>
      <c r="BY28" s="139" t="s">
        <v>193</v>
      </c>
      <c r="BZ28" s="139" t="s">
        <v>193</v>
      </c>
      <c r="CA28" s="192" t="s">
        <v>193</v>
      </c>
      <c r="CB28" s="139" t="s">
        <v>193</v>
      </c>
      <c r="CC28" s="139" t="s">
        <v>193</v>
      </c>
      <c r="CD28" s="139" t="s">
        <v>193</v>
      </c>
      <c r="CE28" s="139" t="s">
        <v>193</v>
      </c>
      <c r="CF28" s="139" t="s">
        <v>193</v>
      </c>
      <c r="CG28" s="139" t="s">
        <v>193</v>
      </c>
      <c r="CH28" s="139" t="s">
        <v>193</v>
      </c>
      <c r="CI28" s="139" t="s">
        <v>193</v>
      </c>
      <c r="CJ28" s="139" t="s">
        <v>193</v>
      </c>
      <c r="CK28" s="139" t="s">
        <v>193</v>
      </c>
      <c r="CL28" s="139" t="s">
        <v>193</v>
      </c>
      <c r="CM28" s="139" t="s">
        <v>193</v>
      </c>
      <c r="CN28" s="139" t="s">
        <v>193</v>
      </c>
      <c r="CO28" s="139" t="s">
        <v>193</v>
      </c>
      <c r="CP28" s="139" t="s">
        <v>193</v>
      </c>
      <c r="CQ28" s="139" t="s">
        <v>193</v>
      </c>
      <c r="CR28" s="139" t="s">
        <v>193</v>
      </c>
      <c r="CS28" s="139" t="s">
        <v>193</v>
      </c>
      <c r="CT28" s="139" t="s">
        <v>193</v>
      </c>
      <c r="CU28" s="139" t="s">
        <v>193</v>
      </c>
      <c r="CV28" s="139" t="s">
        <v>193</v>
      </c>
      <c r="CW28" s="139" t="s">
        <v>193</v>
      </c>
      <c r="CX28" s="139" t="s">
        <v>193</v>
      </c>
      <c r="CY28" s="139" t="s">
        <v>193</v>
      </c>
      <c r="CZ28" s="139" t="s">
        <v>193</v>
      </c>
      <c r="DA28" s="139" t="s">
        <v>193</v>
      </c>
      <c r="DB28" s="139" t="s">
        <v>193</v>
      </c>
      <c r="DC28" s="139" t="s">
        <v>193</v>
      </c>
      <c r="DD28" s="139" t="s">
        <v>193</v>
      </c>
      <c r="DE28" s="139" t="s">
        <v>193</v>
      </c>
      <c r="DF28" s="139" t="s">
        <v>193</v>
      </c>
      <c r="DG28" s="139" t="s">
        <v>193</v>
      </c>
      <c r="DH28" s="139" t="s">
        <v>193</v>
      </c>
      <c r="DI28" s="139" t="s">
        <v>193</v>
      </c>
      <c r="DJ28" s="139" t="s">
        <v>193</v>
      </c>
      <c r="DK28" s="139" t="s">
        <v>193</v>
      </c>
      <c r="DL28" s="139" t="s">
        <v>193</v>
      </c>
      <c r="DM28" s="139" t="s">
        <v>193</v>
      </c>
      <c r="DN28" s="139" t="s">
        <v>193</v>
      </c>
      <c r="DO28" s="139" t="s">
        <v>193</v>
      </c>
      <c r="DP28" s="139" t="s">
        <v>193</v>
      </c>
      <c r="DQ28" s="139" t="s">
        <v>193</v>
      </c>
      <c r="DR28" s="139" t="s">
        <v>193</v>
      </c>
      <c r="DS28" s="139" t="s">
        <v>193</v>
      </c>
      <c r="DT28" s="139" t="s">
        <v>193</v>
      </c>
      <c r="DU28" s="139" t="s">
        <v>193</v>
      </c>
      <c r="DV28" s="139" t="s">
        <v>193</v>
      </c>
      <c r="DW28" s="139" t="s">
        <v>193</v>
      </c>
      <c r="DX28" s="139" t="s">
        <v>193</v>
      </c>
      <c r="DY28" s="139" t="s">
        <v>193</v>
      </c>
      <c r="DZ28" s="139" t="s">
        <v>193</v>
      </c>
      <c r="EA28" s="139" t="s">
        <v>193</v>
      </c>
      <c r="EB28" s="139" t="s">
        <v>193</v>
      </c>
      <c r="EC28" s="139" t="s">
        <v>193</v>
      </c>
      <c r="ED28" s="139" t="s">
        <v>193</v>
      </c>
      <c r="EE28" s="139" t="s">
        <v>193</v>
      </c>
      <c r="EF28" s="139" t="s">
        <v>193</v>
      </c>
      <c r="EG28" s="139" t="s">
        <v>193</v>
      </c>
      <c r="EH28" s="139" t="s">
        <v>193</v>
      </c>
      <c r="EI28" s="139" t="s">
        <v>193</v>
      </c>
      <c r="EJ28" s="139" t="s">
        <v>193</v>
      </c>
      <c r="EK28" s="139" t="s">
        <v>193</v>
      </c>
      <c r="EL28" s="139" t="s">
        <v>193</v>
      </c>
      <c r="EM28" s="139" t="s">
        <v>193</v>
      </c>
      <c r="EN28" s="139" t="s">
        <v>193</v>
      </c>
      <c r="EO28" s="139" t="s">
        <v>193</v>
      </c>
      <c r="EP28" s="139" t="s">
        <v>193</v>
      </c>
      <c r="EQ28" s="139" t="s">
        <v>193</v>
      </c>
      <c r="ER28" s="139" t="s">
        <v>193</v>
      </c>
      <c r="ES28" s="139" t="s">
        <v>193</v>
      </c>
      <c r="ET28" s="139" t="s">
        <v>193</v>
      </c>
      <c r="EU28" s="139" t="s">
        <v>193</v>
      </c>
      <c r="EV28" s="139" t="s">
        <v>193</v>
      </c>
      <c r="EW28" s="139" t="s">
        <v>193</v>
      </c>
      <c r="EX28" s="139" t="s">
        <v>193</v>
      </c>
      <c r="EY28" s="139" t="s">
        <v>193</v>
      </c>
      <c r="EZ28" s="139" t="s">
        <v>193</v>
      </c>
      <c r="FA28" s="139" t="s">
        <v>193</v>
      </c>
      <c r="FB28" s="139" t="s">
        <v>193</v>
      </c>
      <c r="FC28" s="139" t="s">
        <v>193</v>
      </c>
      <c r="FD28" s="139" t="s">
        <v>193</v>
      </c>
      <c r="FE28" s="139" t="s">
        <v>193</v>
      </c>
      <c r="FF28" s="139" t="s">
        <v>193</v>
      </c>
      <c r="FG28" s="139" t="s">
        <v>193</v>
      </c>
      <c r="FH28" s="139" t="s">
        <v>193</v>
      </c>
      <c r="FI28" s="139" t="s">
        <v>193</v>
      </c>
      <c r="FJ28" s="139" t="s">
        <v>193</v>
      </c>
      <c r="FK28" s="139" t="s">
        <v>193</v>
      </c>
      <c r="FL28" s="139" t="s">
        <v>193</v>
      </c>
      <c r="FM28" s="139" t="s">
        <v>193</v>
      </c>
      <c r="FN28" s="139" t="s">
        <v>193</v>
      </c>
      <c r="FO28" s="139" t="s">
        <v>193</v>
      </c>
      <c r="FP28" s="139" t="s">
        <v>193</v>
      </c>
      <c r="FQ28" s="139" t="s">
        <v>193</v>
      </c>
      <c r="FR28" s="139" t="s">
        <v>193</v>
      </c>
      <c r="FS28" s="139" t="s">
        <v>193</v>
      </c>
      <c r="FT28" s="139" t="s">
        <v>193</v>
      </c>
      <c r="FU28" s="139" t="s">
        <v>193</v>
      </c>
      <c r="FV28" s="139" t="s">
        <v>193</v>
      </c>
      <c r="FW28" s="139" t="s">
        <v>193</v>
      </c>
      <c r="FX28" s="139" t="s">
        <v>193</v>
      </c>
      <c r="FY28" s="139" t="s">
        <v>193</v>
      </c>
      <c r="FZ28" s="139" t="s">
        <v>193</v>
      </c>
      <c r="GA28" s="139" t="s">
        <v>193</v>
      </c>
      <c r="GB28" s="139" t="s">
        <v>193</v>
      </c>
      <c r="GC28" s="139" t="s">
        <v>193</v>
      </c>
      <c r="GD28" s="139" t="s">
        <v>193</v>
      </c>
      <c r="GE28" s="139" t="s">
        <v>193</v>
      </c>
      <c r="GF28" s="139" t="s">
        <v>193</v>
      </c>
      <c r="GG28" s="139" t="s">
        <v>193</v>
      </c>
      <c r="GH28" s="139" t="s">
        <v>193</v>
      </c>
      <c r="GI28" s="139" t="s">
        <v>193</v>
      </c>
      <c r="GJ28" s="139" t="s">
        <v>193</v>
      </c>
      <c r="GK28" s="139" t="s">
        <v>193</v>
      </c>
      <c r="GL28" s="139" t="s">
        <v>193</v>
      </c>
      <c r="GM28" s="139" t="s">
        <v>193</v>
      </c>
      <c r="GN28" s="139" t="s">
        <v>193</v>
      </c>
      <c r="GO28" s="139" t="s">
        <v>193</v>
      </c>
      <c r="GP28" s="139" t="s">
        <v>193</v>
      </c>
      <c r="GQ28" s="139" t="s">
        <v>193</v>
      </c>
      <c r="GR28" s="139" t="s">
        <v>193</v>
      </c>
      <c r="GS28" s="139" t="s">
        <v>193</v>
      </c>
      <c r="GT28" s="139" t="s">
        <v>193</v>
      </c>
      <c r="GU28" s="139" t="s">
        <v>193</v>
      </c>
      <c r="GV28" s="139" t="s">
        <v>193</v>
      </c>
      <c r="GW28" s="139" t="s">
        <v>193</v>
      </c>
      <c r="GX28" s="139" t="s">
        <v>193</v>
      </c>
      <c r="GY28" s="139" t="s">
        <v>193</v>
      </c>
      <c r="GZ28" s="139" t="s">
        <v>193</v>
      </c>
      <c r="HA28" s="139" t="s">
        <v>193</v>
      </c>
      <c r="HB28" s="139" t="s">
        <v>193</v>
      </c>
      <c r="HC28" s="139" t="s">
        <v>193</v>
      </c>
      <c r="HD28" s="139" t="s">
        <v>193</v>
      </c>
      <c r="HE28" s="139" t="s">
        <v>193</v>
      </c>
      <c r="HF28" s="139" t="s">
        <v>193</v>
      </c>
      <c r="HG28" s="139" t="s">
        <v>193</v>
      </c>
      <c r="HH28" s="139" t="s">
        <v>193</v>
      </c>
      <c r="HI28" s="139" t="s">
        <v>193</v>
      </c>
      <c r="HJ28" s="139" t="s">
        <v>193</v>
      </c>
      <c r="HK28" s="139" t="s">
        <v>193</v>
      </c>
      <c r="HL28" s="139" t="s">
        <v>193</v>
      </c>
      <c r="HM28" s="139" t="s">
        <v>193</v>
      </c>
      <c r="HN28" s="139" t="s">
        <v>193</v>
      </c>
      <c r="HO28" s="139" t="s">
        <v>193</v>
      </c>
      <c r="HP28" s="139" t="s">
        <v>193</v>
      </c>
      <c r="HQ28" s="139" t="s">
        <v>193</v>
      </c>
      <c r="HR28" s="139" t="s">
        <v>193</v>
      </c>
      <c r="HS28" s="139" t="s">
        <v>193</v>
      </c>
      <c r="HT28" s="139" t="s">
        <v>193</v>
      </c>
      <c r="HU28" s="139" t="s">
        <v>193</v>
      </c>
      <c r="HV28" s="139" t="s">
        <v>193</v>
      </c>
      <c r="HW28" s="139" t="s">
        <v>193</v>
      </c>
      <c r="HX28" s="139" t="s">
        <v>193</v>
      </c>
      <c r="HY28" s="139" t="s">
        <v>193</v>
      </c>
      <c r="HZ28" s="139" t="s">
        <v>193</v>
      </c>
      <c r="IA28" s="139" t="s">
        <v>193</v>
      </c>
      <c r="IB28" s="139" t="s">
        <v>193</v>
      </c>
      <c r="IC28" s="139" t="s">
        <v>193</v>
      </c>
      <c r="ID28" s="139" t="s">
        <v>193</v>
      </c>
      <c r="IE28" s="139" t="s">
        <v>193</v>
      </c>
      <c r="IF28" s="139" t="s">
        <v>193</v>
      </c>
      <c r="IG28" s="139" t="s">
        <v>193</v>
      </c>
      <c r="IH28" s="139" t="s">
        <v>193</v>
      </c>
      <c r="II28" s="139" t="s">
        <v>193</v>
      </c>
      <c r="IJ28" s="139" t="s">
        <v>193</v>
      </c>
      <c r="IK28" s="139" t="s">
        <v>193</v>
      </c>
      <c r="IL28" s="139" t="s">
        <v>193</v>
      </c>
      <c r="IM28" s="139" t="s">
        <v>193</v>
      </c>
      <c r="IN28" s="139" t="s">
        <v>193</v>
      </c>
      <c r="IO28" s="139" t="s">
        <v>193</v>
      </c>
      <c r="IP28" s="139" t="s">
        <v>193</v>
      </c>
      <c r="IQ28" s="139" t="s">
        <v>193</v>
      </c>
      <c r="IR28" s="139" t="s">
        <v>193</v>
      </c>
      <c r="IS28" s="139" t="s">
        <v>193</v>
      </c>
      <c r="IT28" s="139" t="s">
        <v>193</v>
      </c>
      <c r="IU28" s="139" t="s">
        <v>193</v>
      </c>
      <c r="IV28" s="139" t="s">
        <v>193</v>
      </c>
      <c r="IW28" s="139" t="s">
        <v>193</v>
      </c>
      <c r="IX28" s="139" t="s">
        <v>193</v>
      </c>
      <c r="IY28" s="139" t="s">
        <v>193</v>
      </c>
      <c r="IZ28" s="139" t="s">
        <v>193</v>
      </c>
      <c r="JA28" s="139" t="s">
        <v>193</v>
      </c>
      <c r="JB28" s="139" t="s">
        <v>193</v>
      </c>
      <c r="JC28" s="139" t="s">
        <v>193</v>
      </c>
      <c r="JD28" s="139" t="s">
        <v>193</v>
      </c>
      <c r="JE28" s="139" t="s">
        <v>193</v>
      </c>
      <c r="JF28" s="139" t="s">
        <v>193</v>
      </c>
      <c r="JG28" s="139" t="s">
        <v>193</v>
      </c>
      <c r="JH28" s="139" t="s">
        <v>193</v>
      </c>
      <c r="JI28" s="139" t="s">
        <v>193</v>
      </c>
      <c r="JJ28" s="139" t="s">
        <v>193</v>
      </c>
      <c r="JK28" s="139" t="s">
        <v>193</v>
      </c>
      <c r="JL28" s="139" t="s">
        <v>193</v>
      </c>
      <c r="JM28" s="139" t="s">
        <v>193</v>
      </c>
      <c r="JN28" s="139" t="s">
        <v>193</v>
      </c>
      <c r="JO28" s="139" t="s">
        <v>193</v>
      </c>
      <c r="JP28" s="139" t="s">
        <v>193</v>
      </c>
      <c r="JQ28" s="139" t="s">
        <v>109</v>
      </c>
      <c r="JR28" s="139" t="s">
        <v>505</v>
      </c>
      <c r="JS28" s="139" t="s">
        <v>3318</v>
      </c>
      <c r="JT28" s="139" t="s">
        <v>193</v>
      </c>
      <c r="JU28" s="139" t="s">
        <v>506</v>
      </c>
      <c r="JV28" s="139" t="s">
        <v>3319</v>
      </c>
      <c r="JW28" s="139" t="s">
        <v>3318</v>
      </c>
      <c r="JX28" s="139" t="s">
        <v>800</v>
      </c>
      <c r="JY28" s="139" t="s">
        <v>193</v>
      </c>
      <c r="JZ28" s="139" t="s">
        <v>3360</v>
      </c>
      <c r="KA28" s="139" t="s">
        <v>797</v>
      </c>
      <c r="KB28" s="139" t="s">
        <v>798</v>
      </c>
      <c r="KC28" s="139" t="s">
        <v>799</v>
      </c>
      <c r="KD28" s="139" t="s">
        <v>193</v>
      </c>
      <c r="KE28" s="139" t="s">
        <v>193</v>
      </c>
      <c r="KF28" s="139" t="s">
        <v>193</v>
      </c>
      <c r="KG28" s="139" t="s">
        <v>193</v>
      </c>
      <c r="KH28" s="139" t="s">
        <v>193</v>
      </c>
      <c r="KI28" s="139">
        <v>50</v>
      </c>
      <c r="KJ28" s="139">
        <v>10</v>
      </c>
      <c r="KK28" s="139" t="s">
        <v>193</v>
      </c>
      <c r="KL28" s="139" t="s">
        <v>156</v>
      </c>
      <c r="KM28" s="139">
        <v>10</v>
      </c>
      <c r="KN28" s="139" t="s">
        <v>109</v>
      </c>
      <c r="KO28" s="139" t="s">
        <v>193</v>
      </c>
      <c r="KP28" s="139" t="s">
        <v>109</v>
      </c>
      <c r="KQ28" s="139" t="s">
        <v>3398</v>
      </c>
      <c r="KR28" s="139">
        <v>0</v>
      </c>
      <c r="KS28" s="139">
        <v>1</v>
      </c>
      <c r="KT28" s="139">
        <v>0</v>
      </c>
      <c r="KU28" s="139">
        <v>1</v>
      </c>
      <c r="KV28" s="139">
        <v>0</v>
      </c>
      <c r="KW28" s="139">
        <v>0</v>
      </c>
      <c r="KX28" s="139">
        <v>0</v>
      </c>
      <c r="KY28" s="139">
        <v>0</v>
      </c>
      <c r="KZ28" s="139">
        <v>0</v>
      </c>
      <c r="LA28" s="139">
        <v>1</v>
      </c>
      <c r="LB28" s="139">
        <v>0</v>
      </c>
      <c r="LC28" s="139" t="s">
        <v>3399</v>
      </c>
      <c r="LD28" s="139" t="s">
        <v>114</v>
      </c>
      <c r="LE28" s="139" t="s">
        <v>193</v>
      </c>
      <c r="LF28" s="139" t="s">
        <v>193</v>
      </c>
      <c r="LG28" s="139" t="s">
        <v>193</v>
      </c>
      <c r="LH28" s="139" t="s">
        <v>193</v>
      </c>
      <c r="LI28" s="139" t="s">
        <v>193</v>
      </c>
      <c r="LJ28" s="139" t="s">
        <v>193</v>
      </c>
      <c r="LK28" s="139" t="s">
        <v>193</v>
      </c>
      <c r="LL28" s="139" t="s">
        <v>193</v>
      </c>
      <c r="LM28" s="139" t="s">
        <v>193</v>
      </c>
      <c r="LN28" s="139" t="s">
        <v>193</v>
      </c>
      <c r="LO28" s="139" t="s">
        <v>193</v>
      </c>
      <c r="LP28" s="139" t="s">
        <v>193</v>
      </c>
      <c r="LQ28" s="139" t="s">
        <v>193</v>
      </c>
    </row>
    <row r="29" spans="1:329" ht="14.4" customHeight="1" x14ac:dyDescent="0.35">
      <c r="A29" s="139" t="s">
        <v>3400</v>
      </c>
      <c r="B29" s="139" t="s">
        <v>3355</v>
      </c>
      <c r="C29" s="139" t="s">
        <v>171</v>
      </c>
      <c r="D29" s="139" t="s">
        <v>171</v>
      </c>
      <c r="E29" s="139" t="s">
        <v>764</v>
      </c>
      <c r="F29" s="139" t="s">
        <v>106</v>
      </c>
      <c r="G29" s="139" t="s">
        <v>173</v>
      </c>
      <c r="H29" s="139" t="s">
        <v>173</v>
      </c>
      <c r="I29" s="139" t="s">
        <v>769</v>
      </c>
      <c r="J29" s="139" t="s">
        <v>772</v>
      </c>
      <c r="K29" s="139" t="s">
        <v>536</v>
      </c>
      <c r="L29" s="139" t="s">
        <v>490</v>
      </c>
      <c r="M29" t="s">
        <v>494</v>
      </c>
      <c r="N29" t="s">
        <v>193</v>
      </c>
      <c r="O29" t="s">
        <v>193</v>
      </c>
      <c r="P29" t="s">
        <v>492</v>
      </c>
      <c r="Q29" t="s">
        <v>193</v>
      </c>
      <c r="R29" t="s">
        <v>713</v>
      </c>
      <c r="S29">
        <v>1</v>
      </c>
      <c r="T29">
        <v>1</v>
      </c>
      <c r="U29">
        <v>0</v>
      </c>
      <c r="V29">
        <v>0</v>
      </c>
      <c r="W29">
        <v>0</v>
      </c>
      <c r="X29">
        <v>0</v>
      </c>
      <c r="Y29">
        <v>0</v>
      </c>
      <c r="Z29" t="s">
        <v>110</v>
      </c>
      <c r="AA29" t="s">
        <v>1423</v>
      </c>
      <c r="AB29" t="s">
        <v>512</v>
      </c>
      <c r="AC29">
        <v>1</v>
      </c>
      <c r="AD29">
        <v>0</v>
      </c>
      <c r="AE29">
        <v>0</v>
      </c>
      <c r="AF29">
        <v>0</v>
      </c>
      <c r="AG29">
        <v>1</v>
      </c>
      <c r="AH29">
        <v>0</v>
      </c>
      <c r="AI29">
        <v>0</v>
      </c>
      <c r="AJ29">
        <v>0</v>
      </c>
      <c r="AK29">
        <v>0</v>
      </c>
      <c r="AL29">
        <v>0</v>
      </c>
      <c r="AM29" t="s">
        <v>193</v>
      </c>
      <c r="AN29" t="s">
        <v>142</v>
      </c>
      <c r="AO29" t="s">
        <v>493</v>
      </c>
      <c r="AP29" t="s">
        <v>3942</v>
      </c>
      <c r="AQ29">
        <v>0</v>
      </c>
      <c r="AR29">
        <v>0</v>
      </c>
      <c r="AS29">
        <v>0</v>
      </c>
      <c r="AT29">
        <v>1</v>
      </c>
      <c r="AU29">
        <v>0</v>
      </c>
      <c r="AV29">
        <v>0</v>
      </c>
      <c r="AW29">
        <v>1</v>
      </c>
      <c r="AX29">
        <v>0</v>
      </c>
      <c r="AY29" t="s">
        <v>498</v>
      </c>
      <c r="AZ29" s="141" t="s">
        <v>193</v>
      </c>
      <c r="BA29" s="139" t="s">
        <v>193</v>
      </c>
      <c r="BB29" s="139" t="s">
        <v>193</v>
      </c>
      <c r="BC29" s="192" t="s">
        <v>193</v>
      </c>
      <c r="BD29" s="139" t="s">
        <v>193</v>
      </c>
      <c r="BE29" s="139" t="s">
        <v>193</v>
      </c>
      <c r="BF29" s="192" t="s">
        <v>193</v>
      </c>
      <c r="BG29" s="139" t="s">
        <v>193</v>
      </c>
      <c r="BH29" s="139">
        <v>280</v>
      </c>
      <c r="BI29" s="192">
        <v>96.551724137931004</v>
      </c>
      <c r="BJ29" s="139" t="s">
        <v>132</v>
      </c>
      <c r="BK29" s="139" t="s">
        <v>193</v>
      </c>
      <c r="BL29" s="192" t="s">
        <v>193</v>
      </c>
      <c r="BM29" s="139" t="s">
        <v>193</v>
      </c>
      <c r="BN29" s="139" t="s">
        <v>193</v>
      </c>
      <c r="BO29" s="192" t="s">
        <v>193</v>
      </c>
      <c r="BP29" s="139" t="s">
        <v>193</v>
      </c>
      <c r="BQ29" s="139" t="s">
        <v>612</v>
      </c>
      <c r="BR29" s="139" t="s">
        <v>109</v>
      </c>
      <c r="BS29" s="139">
        <v>750</v>
      </c>
      <c r="BT29" s="139" t="s">
        <v>193</v>
      </c>
      <c r="BU29" s="139" t="s">
        <v>193</v>
      </c>
      <c r="BV29" s="139" t="s">
        <v>193</v>
      </c>
      <c r="BW29" s="139" t="s">
        <v>193</v>
      </c>
      <c r="BX29" s="139" t="s">
        <v>193</v>
      </c>
      <c r="BY29" s="139" t="s">
        <v>193</v>
      </c>
      <c r="BZ29" s="139" t="s">
        <v>156</v>
      </c>
      <c r="CA29" s="192">
        <v>750</v>
      </c>
      <c r="CB29" s="139" t="s">
        <v>132</v>
      </c>
      <c r="CC29" s="139" t="s">
        <v>114</v>
      </c>
      <c r="CD29" s="139" t="s">
        <v>193</v>
      </c>
      <c r="CE29" s="139" t="s">
        <v>193</v>
      </c>
      <c r="CF29" s="139" t="s">
        <v>193</v>
      </c>
      <c r="CG29" s="139" t="s">
        <v>193</v>
      </c>
      <c r="CH29" s="139" t="s">
        <v>193</v>
      </c>
      <c r="CI29" s="139" t="s">
        <v>193</v>
      </c>
      <c r="CJ29" s="139" t="s">
        <v>193</v>
      </c>
      <c r="CK29" s="139" t="s">
        <v>193</v>
      </c>
      <c r="CL29" s="139" t="s">
        <v>193</v>
      </c>
      <c r="CM29" s="139" t="s">
        <v>193</v>
      </c>
      <c r="CN29" s="139" t="s">
        <v>193</v>
      </c>
      <c r="CO29" s="139" t="s">
        <v>193</v>
      </c>
      <c r="CP29" s="139" t="s">
        <v>193</v>
      </c>
      <c r="CQ29" s="139" t="s">
        <v>193</v>
      </c>
      <c r="CR29" s="139" t="s">
        <v>193</v>
      </c>
      <c r="CS29" s="139" t="s">
        <v>193</v>
      </c>
      <c r="CT29" s="139" t="s">
        <v>193</v>
      </c>
      <c r="CU29" s="139" t="s">
        <v>193</v>
      </c>
      <c r="CV29" s="139" t="s">
        <v>193</v>
      </c>
      <c r="CW29" s="139" t="s">
        <v>193</v>
      </c>
      <c r="CX29" s="139" t="s">
        <v>193</v>
      </c>
      <c r="CY29" s="139" t="s">
        <v>193</v>
      </c>
      <c r="CZ29" s="139" t="s">
        <v>193</v>
      </c>
      <c r="DA29" s="139" t="s">
        <v>193</v>
      </c>
      <c r="DB29" s="139" t="s">
        <v>193</v>
      </c>
      <c r="DC29" s="139" t="s">
        <v>109</v>
      </c>
      <c r="DD29" s="139" t="s">
        <v>114</v>
      </c>
      <c r="DE29" s="139" t="s">
        <v>109</v>
      </c>
      <c r="DF29" s="139" t="s">
        <v>106</v>
      </c>
      <c r="DG29" s="139" t="s">
        <v>789</v>
      </c>
      <c r="DH29" s="139" t="s">
        <v>129</v>
      </c>
      <c r="DI29" s="139" t="s">
        <v>785</v>
      </c>
      <c r="DJ29" s="139" t="s">
        <v>714</v>
      </c>
      <c r="DK29" s="139">
        <v>1</v>
      </c>
      <c r="DL29" s="139">
        <v>1</v>
      </c>
      <c r="DM29" s="139">
        <v>1</v>
      </c>
      <c r="DN29" s="139">
        <v>1</v>
      </c>
      <c r="DO29" s="139">
        <v>1</v>
      </c>
      <c r="DP29" s="139">
        <v>0</v>
      </c>
      <c r="DQ29" s="139">
        <v>1</v>
      </c>
      <c r="DR29" s="139">
        <v>1</v>
      </c>
      <c r="DS29" s="139">
        <v>0</v>
      </c>
      <c r="DT29" s="139" t="s">
        <v>109</v>
      </c>
      <c r="DU29" s="139">
        <v>30</v>
      </c>
      <c r="DV29" s="139">
        <v>30</v>
      </c>
      <c r="DW29" s="139" t="s">
        <v>193</v>
      </c>
      <c r="DX29" s="139" t="s">
        <v>193</v>
      </c>
      <c r="DY29" s="139" t="s">
        <v>193</v>
      </c>
      <c r="DZ29" s="139">
        <v>30</v>
      </c>
      <c r="EA29" s="139" t="s">
        <v>132</v>
      </c>
      <c r="EB29" s="139">
        <v>15</v>
      </c>
      <c r="EC29" s="139" t="s">
        <v>132</v>
      </c>
      <c r="ED29" s="139">
        <v>75</v>
      </c>
      <c r="EE29" s="139" t="s">
        <v>132</v>
      </c>
      <c r="EF29" s="139" t="s">
        <v>193</v>
      </c>
      <c r="EG29" s="139" t="s">
        <v>193</v>
      </c>
      <c r="EH29" s="139" t="s">
        <v>193</v>
      </c>
      <c r="EI29" s="139" t="s">
        <v>193</v>
      </c>
      <c r="EJ29" s="139" t="s">
        <v>193</v>
      </c>
      <c r="EK29" s="139" t="s">
        <v>193</v>
      </c>
      <c r="EL29" s="139" t="s">
        <v>193</v>
      </c>
      <c r="EM29" s="139" t="s">
        <v>193</v>
      </c>
      <c r="EN29" s="139" t="s">
        <v>193</v>
      </c>
      <c r="EO29" s="139" t="s">
        <v>193</v>
      </c>
      <c r="EP29" s="139" t="s">
        <v>193</v>
      </c>
      <c r="EQ29" s="139" t="s">
        <v>109</v>
      </c>
      <c r="ER29" s="139">
        <v>25</v>
      </c>
      <c r="ES29" s="139" t="s">
        <v>193</v>
      </c>
      <c r="ET29" s="139" t="s">
        <v>193</v>
      </c>
      <c r="EU29" s="139">
        <v>25</v>
      </c>
      <c r="EV29" s="139" t="s">
        <v>132</v>
      </c>
      <c r="EW29" s="139" t="s">
        <v>109</v>
      </c>
      <c r="EX29" s="139">
        <v>125</v>
      </c>
      <c r="EY29" s="139" t="s">
        <v>193</v>
      </c>
      <c r="EZ29" s="139" t="s">
        <v>193</v>
      </c>
      <c r="FA29" s="139">
        <v>125</v>
      </c>
      <c r="FB29" s="139" t="s">
        <v>132</v>
      </c>
      <c r="FC29" s="139" t="s">
        <v>109</v>
      </c>
      <c r="FD29" s="139">
        <v>75</v>
      </c>
      <c r="FE29" s="139" t="s">
        <v>193</v>
      </c>
      <c r="FF29" s="139" t="s">
        <v>193</v>
      </c>
      <c r="FG29" s="139" t="s">
        <v>193</v>
      </c>
      <c r="FH29" s="139">
        <v>75</v>
      </c>
      <c r="FI29" s="139" t="s">
        <v>132</v>
      </c>
      <c r="FJ29" s="139" t="s">
        <v>109</v>
      </c>
      <c r="FK29" s="139" t="s">
        <v>193</v>
      </c>
      <c r="FL29" s="139">
        <v>5</v>
      </c>
      <c r="FM29" s="139" t="s">
        <v>193</v>
      </c>
      <c r="FN29" s="139" t="s">
        <v>193</v>
      </c>
      <c r="FO29" s="139" t="s">
        <v>193</v>
      </c>
      <c r="FP29" s="139" t="s">
        <v>193</v>
      </c>
      <c r="FQ29" s="139" t="s">
        <v>193</v>
      </c>
      <c r="FR29" s="139" t="s">
        <v>193</v>
      </c>
      <c r="FS29" s="139" t="s">
        <v>132</v>
      </c>
      <c r="FT29" s="139" t="s">
        <v>156</v>
      </c>
      <c r="FU29" s="139">
        <v>5</v>
      </c>
      <c r="FV29" s="139" t="s">
        <v>114</v>
      </c>
      <c r="FW29" s="139" t="s">
        <v>193</v>
      </c>
      <c r="FX29" s="139" t="s">
        <v>193</v>
      </c>
      <c r="FY29" s="139" t="s">
        <v>193</v>
      </c>
      <c r="FZ29" s="139" t="s">
        <v>193</v>
      </c>
      <c r="GA29" s="139" t="s">
        <v>193</v>
      </c>
      <c r="GB29" s="139" t="s">
        <v>193</v>
      </c>
      <c r="GC29" s="139" t="s">
        <v>193</v>
      </c>
      <c r="GD29" s="139" t="s">
        <v>193</v>
      </c>
      <c r="GE29" s="139" t="s">
        <v>193</v>
      </c>
      <c r="GF29" s="139" t="s">
        <v>193</v>
      </c>
      <c r="GG29" s="139" t="s">
        <v>193</v>
      </c>
      <c r="GH29" s="139" t="s">
        <v>193</v>
      </c>
      <c r="GI29" s="139" t="s">
        <v>193</v>
      </c>
      <c r="GJ29" s="139" t="s">
        <v>193</v>
      </c>
      <c r="GK29" s="139" t="s">
        <v>193</v>
      </c>
      <c r="GL29" s="139" t="s">
        <v>193</v>
      </c>
      <c r="GM29" s="139" t="s">
        <v>193</v>
      </c>
      <c r="GN29" s="139" t="s">
        <v>193</v>
      </c>
      <c r="GO29" s="139" t="s">
        <v>193</v>
      </c>
      <c r="GP29" s="139" t="s">
        <v>193</v>
      </c>
      <c r="GQ29" s="139" t="s">
        <v>193</v>
      </c>
      <c r="GR29" s="139" t="s">
        <v>193</v>
      </c>
      <c r="GS29" s="139" t="s">
        <v>193</v>
      </c>
      <c r="GT29" s="139" t="s">
        <v>193</v>
      </c>
      <c r="GU29" s="139" t="s">
        <v>193</v>
      </c>
      <c r="GV29" s="139" t="s">
        <v>132</v>
      </c>
      <c r="GW29" s="139" t="s">
        <v>132</v>
      </c>
      <c r="GX29" s="139" t="s">
        <v>109</v>
      </c>
      <c r="GY29" s="139" t="s">
        <v>106</v>
      </c>
      <c r="GZ29" s="139" t="s">
        <v>789</v>
      </c>
      <c r="HA29" s="139" t="s">
        <v>129</v>
      </c>
      <c r="HB29" s="139" t="s">
        <v>785</v>
      </c>
      <c r="HC29" s="139" t="s">
        <v>193</v>
      </c>
      <c r="HD29" s="139" t="s">
        <v>193</v>
      </c>
      <c r="HE29" s="139" t="s">
        <v>193</v>
      </c>
      <c r="HF29" s="139" t="s">
        <v>193</v>
      </c>
      <c r="HG29" s="139" t="s">
        <v>193</v>
      </c>
      <c r="HH29" s="139" t="s">
        <v>193</v>
      </c>
      <c r="HI29" s="139" t="s">
        <v>193</v>
      </c>
      <c r="HJ29" s="139" t="s">
        <v>193</v>
      </c>
      <c r="HK29" s="139" t="s">
        <v>193</v>
      </c>
      <c r="HL29" s="139" t="s">
        <v>193</v>
      </c>
      <c r="HM29" s="139" t="s">
        <v>193</v>
      </c>
      <c r="HN29" s="139" t="s">
        <v>193</v>
      </c>
      <c r="HO29" s="139" t="s">
        <v>193</v>
      </c>
      <c r="HP29" s="139" t="s">
        <v>193</v>
      </c>
      <c r="HQ29" s="139" t="s">
        <v>193</v>
      </c>
      <c r="HR29" s="139" t="s">
        <v>193</v>
      </c>
      <c r="HS29" s="139" t="s">
        <v>193</v>
      </c>
      <c r="HT29" s="139" t="s">
        <v>193</v>
      </c>
      <c r="HU29" s="139" t="s">
        <v>193</v>
      </c>
      <c r="HV29" s="139" t="s">
        <v>193</v>
      </c>
      <c r="HW29" s="139" t="s">
        <v>193</v>
      </c>
      <c r="HX29" s="139" t="s">
        <v>193</v>
      </c>
      <c r="HY29" s="139" t="s">
        <v>193</v>
      </c>
      <c r="HZ29" s="139" t="s">
        <v>193</v>
      </c>
      <c r="IA29" s="139" t="s">
        <v>193</v>
      </c>
      <c r="IB29" s="139" t="s">
        <v>193</v>
      </c>
      <c r="IC29" s="139" t="s">
        <v>193</v>
      </c>
      <c r="ID29" s="139" t="s">
        <v>193</v>
      </c>
      <c r="IE29" s="139" t="s">
        <v>193</v>
      </c>
      <c r="IF29" s="139" t="s">
        <v>193</v>
      </c>
      <c r="IG29" s="139" t="s">
        <v>193</v>
      </c>
      <c r="IH29" s="139" t="s">
        <v>193</v>
      </c>
      <c r="II29" s="139" t="s">
        <v>193</v>
      </c>
      <c r="IJ29" s="139" t="s">
        <v>193</v>
      </c>
      <c r="IK29" s="139" t="s">
        <v>193</v>
      </c>
      <c r="IL29" s="139" t="s">
        <v>193</v>
      </c>
      <c r="IM29" s="139" t="s">
        <v>193</v>
      </c>
      <c r="IN29" s="139" t="s">
        <v>114</v>
      </c>
      <c r="IO29" s="139" t="s">
        <v>193</v>
      </c>
      <c r="IP29" s="139" t="s">
        <v>193</v>
      </c>
      <c r="IQ29" s="139" t="s">
        <v>193</v>
      </c>
      <c r="IR29" s="139" t="s">
        <v>193</v>
      </c>
      <c r="IS29" s="139" t="s">
        <v>193</v>
      </c>
      <c r="IT29" s="139" t="s">
        <v>193</v>
      </c>
      <c r="IU29" s="139" t="s">
        <v>193</v>
      </c>
      <c r="IV29" s="139" t="s">
        <v>193</v>
      </c>
      <c r="IW29" s="139" t="s">
        <v>3401</v>
      </c>
      <c r="IX29" s="139">
        <v>1</v>
      </c>
      <c r="IY29" s="139">
        <v>1</v>
      </c>
      <c r="IZ29" s="139">
        <v>1</v>
      </c>
      <c r="JA29" s="139">
        <v>1</v>
      </c>
      <c r="JB29" s="139">
        <v>0</v>
      </c>
      <c r="JC29" s="139">
        <v>0</v>
      </c>
      <c r="JD29" s="139">
        <v>0</v>
      </c>
      <c r="JE29" s="139">
        <v>0</v>
      </c>
      <c r="JF29" s="139" t="s">
        <v>193</v>
      </c>
      <c r="JG29" s="139" t="s">
        <v>132</v>
      </c>
      <c r="JH29" s="139" t="s">
        <v>193</v>
      </c>
      <c r="JI29" s="139" t="s">
        <v>193</v>
      </c>
      <c r="JJ29" s="139" t="s">
        <v>193</v>
      </c>
      <c r="JK29" s="139" t="s">
        <v>193</v>
      </c>
      <c r="JL29" s="139" t="s">
        <v>193</v>
      </c>
      <c r="JM29" s="139" t="s">
        <v>193</v>
      </c>
      <c r="JN29" s="139" t="s">
        <v>193</v>
      </c>
      <c r="JO29" s="139" t="s">
        <v>193</v>
      </c>
      <c r="JP29" s="139" t="s">
        <v>193</v>
      </c>
      <c r="JQ29" s="139" t="s">
        <v>193</v>
      </c>
      <c r="JR29" s="139" t="s">
        <v>193</v>
      </c>
      <c r="JS29" s="139" t="s">
        <v>193</v>
      </c>
      <c r="JT29" s="139" t="s">
        <v>193</v>
      </c>
      <c r="JU29" s="139" t="s">
        <v>193</v>
      </c>
      <c r="JV29" s="139" t="s">
        <v>193</v>
      </c>
      <c r="JW29" s="139" t="s">
        <v>193</v>
      </c>
      <c r="JX29" s="139" t="s">
        <v>193</v>
      </c>
      <c r="JY29" s="139" t="s">
        <v>193</v>
      </c>
      <c r="JZ29" s="139" t="s">
        <v>193</v>
      </c>
      <c r="KA29" s="139" t="s">
        <v>193</v>
      </c>
      <c r="KB29" s="139" t="s">
        <v>193</v>
      </c>
      <c r="KC29" s="139" t="s">
        <v>193</v>
      </c>
      <c r="KD29" s="139" t="s">
        <v>193</v>
      </c>
      <c r="KE29" s="139" t="s">
        <v>193</v>
      </c>
      <c r="KF29" s="139" t="s">
        <v>193</v>
      </c>
      <c r="KG29" s="139" t="s">
        <v>193</v>
      </c>
      <c r="KH29" s="139" t="s">
        <v>193</v>
      </c>
      <c r="KI29" s="139" t="s">
        <v>193</v>
      </c>
      <c r="KJ29" s="139" t="s">
        <v>193</v>
      </c>
      <c r="KK29" s="139" t="s">
        <v>193</v>
      </c>
      <c r="KL29" s="139" t="s">
        <v>193</v>
      </c>
      <c r="KM29" s="139" t="s">
        <v>193</v>
      </c>
      <c r="KN29" s="139" t="s">
        <v>193</v>
      </c>
      <c r="KO29" s="139" t="s">
        <v>193</v>
      </c>
      <c r="KP29" s="139" t="s">
        <v>193</v>
      </c>
      <c r="KQ29" s="139" t="s">
        <v>193</v>
      </c>
      <c r="KR29" s="139" t="s">
        <v>193</v>
      </c>
      <c r="KS29" s="139" t="s">
        <v>193</v>
      </c>
      <c r="KT29" s="139" t="s">
        <v>193</v>
      </c>
      <c r="KU29" s="139" t="s">
        <v>193</v>
      </c>
      <c r="KV29" s="139" t="s">
        <v>193</v>
      </c>
      <c r="KW29" s="139" t="s">
        <v>193</v>
      </c>
      <c r="KX29" s="139" t="s">
        <v>193</v>
      </c>
      <c r="KY29" s="139" t="s">
        <v>193</v>
      </c>
      <c r="KZ29" s="139" t="s">
        <v>193</v>
      </c>
      <c r="LA29" s="139" t="s">
        <v>193</v>
      </c>
      <c r="LB29" s="139" t="s">
        <v>193</v>
      </c>
      <c r="LC29" s="139" t="s">
        <v>193</v>
      </c>
      <c r="LD29" s="139" t="s">
        <v>193</v>
      </c>
      <c r="LE29" s="139" t="s">
        <v>193</v>
      </c>
      <c r="LF29" s="139" t="s">
        <v>193</v>
      </c>
      <c r="LG29" s="139" t="s">
        <v>193</v>
      </c>
      <c r="LH29" s="139" t="s">
        <v>193</v>
      </c>
      <c r="LI29" s="139" t="s">
        <v>193</v>
      </c>
      <c r="LJ29" s="139" t="s">
        <v>193</v>
      </c>
      <c r="LK29" s="139" t="s">
        <v>193</v>
      </c>
      <c r="LL29" s="139" t="s">
        <v>193</v>
      </c>
      <c r="LM29" s="139" t="s">
        <v>193</v>
      </c>
      <c r="LN29" s="139" t="s">
        <v>193</v>
      </c>
      <c r="LO29" s="139" t="s">
        <v>193</v>
      </c>
      <c r="LP29" s="139" t="s">
        <v>193</v>
      </c>
      <c r="LQ29" s="139" t="s">
        <v>193</v>
      </c>
    </row>
    <row r="30" spans="1:329" ht="14.4" customHeight="1" x14ac:dyDescent="0.35">
      <c r="A30" s="139" t="s">
        <v>3402</v>
      </c>
      <c r="B30" s="139" t="s">
        <v>3355</v>
      </c>
      <c r="C30" s="139" t="s">
        <v>171</v>
      </c>
      <c r="D30" s="139" t="s">
        <v>171</v>
      </c>
      <c r="E30" s="139" t="s">
        <v>764</v>
      </c>
      <c r="F30" s="139" t="s">
        <v>106</v>
      </c>
      <c r="G30" s="139" t="s">
        <v>173</v>
      </c>
      <c r="H30" s="139" t="s">
        <v>173</v>
      </c>
      <c r="I30" s="139" t="s">
        <v>769</v>
      </c>
      <c r="J30" s="139" t="s">
        <v>772</v>
      </c>
      <c r="K30" s="139" t="s">
        <v>536</v>
      </c>
      <c r="L30" s="139" t="s">
        <v>3317</v>
      </c>
      <c r="M30" t="s">
        <v>494</v>
      </c>
      <c r="N30" t="s">
        <v>193</v>
      </c>
      <c r="O30" t="s">
        <v>193</v>
      </c>
      <c r="P30" t="s">
        <v>193</v>
      </c>
      <c r="Q30" t="s">
        <v>193</v>
      </c>
      <c r="R30" t="s">
        <v>193</v>
      </c>
      <c r="S30" t="s">
        <v>193</v>
      </c>
      <c r="T30" t="s">
        <v>193</v>
      </c>
      <c r="U30" t="s">
        <v>193</v>
      </c>
      <c r="V30" t="s">
        <v>193</v>
      </c>
      <c r="W30" t="s">
        <v>193</v>
      </c>
      <c r="X30" t="s">
        <v>193</v>
      </c>
      <c r="Y30" t="s">
        <v>193</v>
      </c>
      <c r="Z30" t="s">
        <v>193</v>
      </c>
      <c r="AA30" t="s">
        <v>193</v>
      </c>
      <c r="AB30" t="s">
        <v>193</v>
      </c>
      <c r="AC30" t="s">
        <v>193</v>
      </c>
      <c r="AD30" t="s">
        <v>193</v>
      </c>
      <c r="AE30" t="s">
        <v>193</v>
      </c>
      <c r="AF30" t="s">
        <v>193</v>
      </c>
      <c r="AG30" t="s">
        <v>193</v>
      </c>
      <c r="AH30" t="s">
        <v>193</v>
      </c>
      <c r="AI30" t="s">
        <v>193</v>
      </c>
      <c r="AJ30" t="s">
        <v>193</v>
      </c>
      <c r="AK30" t="s">
        <v>193</v>
      </c>
      <c r="AL30" t="s">
        <v>193</v>
      </c>
      <c r="AM30" t="s">
        <v>193</v>
      </c>
      <c r="AN30" t="s">
        <v>193</v>
      </c>
      <c r="AO30" t="s">
        <v>193</v>
      </c>
      <c r="AP30" t="s">
        <v>193</v>
      </c>
      <c r="AQ30" t="s">
        <v>193</v>
      </c>
      <c r="AR30" t="s">
        <v>193</v>
      </c>
      <c r="AS30" t="s">
        <v>193</v>
      </c>
      <c r="AT30" t="s">
        <v>193</v>
      </c>
      <c r="AU30" t="s">
        <v>193</v>
      </c>
      <c r="AV30" t="s">
        <v>193</v>
      </c>
      <c r="AW30" t="s">
        <v>193</v>
      </c>
      <c r="AX30" t="s">
        <v>193</v>
      </c>
      <c r="AY30" t="s">
        <v>193</v>
      </c>
      <c r="AZ30" s="141" t="s">
        <v>193</v>
      </c>
      <c r="BA30" s="139" t="s">
        <v>193</v>
      </c>
      <c r="BB30" s="139" t="s">
        <v>193</v>
      </c>
      <c r="BC30" s="192" t="s">
        <v>193</v>
      </c>
      <c r="BD30" s="139" t="s">
        <v>193</v>
      </c>
      <c r="BE30" s="139" t="s">
        <v>193</v>
      </c>
      <c r="BF30" s="192" t="s">
        <v>193</v>
      </c>
      <c r="BG30" s="139" t="s">
        <v>193</v>
      </c>
      <c r="BH30" s="139" t="s">
        <v>193</v>
      </c>
      <c r="BI30" s="192" t="s">
        <v>193</v>
      </c>
      <c r="BJ30" s="139" t="s">
        <v>193</v>
      </c>
      <c r="BK30" s="139" t="s">
        <v>193</v>
      </c>
      <c r="BL30" s="192" t="s">
        <v>193</v>
      </c>
      <c r="BM30" s="139" t="s">
        <v>193</v>
      </c>
      <c r="BN30" s="139" t="s">
        <v>193</v>
      </c>
      <c r="BO30" s="192" t="s">
        <v>193</v>
      </c>
      <c r="BP30" s="139" t="s">
        <v>193</v>
      </c>
      <c r="BQ30" s="139" t="s">
        <v>193</v>
      </c>
      <c r="BR30" s="139" t="s">
        <v>193</v>
      </c>
      <c r="BS30" s="139" t="s">
        <v>193</v>
      </c>
      <c r="BT30" s="139" t="s">
        <v>193</v>
      </c>
      <c r="BU30" s="139" t="s">
        <v>193</v>
      </c>
      <c r="BV30" s="139" t="s">
        <v>193</v>
      </c>
      <c r="BW30" s="139" t="s">
        <v>193</v>
      </c>
      <c r="BX30" s="139" t="s">
        <v>193</v>
      </c>
      <c r="BY30" s="139" t="s">
        <v>193</v>
      </c>
      <c r="BZ30" s="139" t="s">
        <v>193</v>
      </c>
      <c r="CA30" s="192" t="s">
        <v>193</v>
      </c>
      <c r="CB30" s="139" t="s">
        <v>193</v>
      </c>
      <c r="CC30" s="139" t="s">
        <v>193</v>
      </c>
      <c r="CD30" s="139" t="s">
        <v>193</v>
      </c>
      <c r="CE30" s="139" t="s">
        <v>193</v>
      </c>
      <c r="CF30" s="139" t="s">
        <v>193</v>
      </c>
      <c r="CG30" s="139" t="s">
        <v>193</v>
      </c>
      <c r="CH30" s="139" t="s">
        <v>193</v>
      </c>
      <c r="CI30" s="139" t="s">
        <v>193</v>
      </c>
      <c r="CJ30" s="139" t="s">
        <v>193</v>
      </c>
      <c r="CK30" s="139" t="s">
        <v>193</v>
      </c>
      <c r="CL30" s="139" t="s">
        <v>193</v>
      </c>
      <c r="CM30" s="139" t="s">
        <v>193</v>
      </c>
      <c r="CN30" s="139" t="s">
        <v>193</v>
      </c>
      <c r="CO30" s="139" t="s">
        <v>193</v>
      </c>
      <c r="CP30" s="139" t="s">
        <v>193</v>
      </c>
      <c r="CQ30" s="139" t="s">
        <v>193</v>
      </c>
      <c r="CR30" s="139" t="s">
        <v>193</v>
      </c>
      <c r="CS30" s="139" t="s">
        <v>193</v>
      </c>
      <c r="CT30" s="139" t="s">
        <v>193</v>
      </c>
      <c r="CU30" s="139" t="s">
        <v>193</v>
      </c>
      <c r="CV30" s="139" t="s">
        <v>193</v>
      </c>
      <c r="CW30" s="139" t="s">
        <v>193</v>
      </c>
      <c r="CX30" s="139" t="s">
        <v>193</v>
      </c>
      <c r="CY30" s="139" t="s">
        <v>193</v>
      </c>
      <c r="CZ30" s="139" t="s">
        <v>193</v>
      </c>
      <c r="DA30" s="139" t="s">
        <v>193</v>
      </c>
      <c r="DB30" s="139" t="s">
        <v>193</v>
      </c>
      <c r="DC30" s="139" t="s">
        <v>193</v>
      </c>
      <c r="DD30" s="139" t="s">
        <v>193</v>
      </c>
      <c r="DE30" s="139" t="s">
        <v>193</v>
      </c>
      <c r="DF30" s="139" t="s">
        <v>193</v>
      </c>
      <c r="DG30" s="139" t="s">
        <v>193</v>
      </c>
      <c r="DH30" s="139" t="s">
        <v>193</v>
      </c>
      <c r="DI30" s="139" t="s">
        <v>193</v>
      </c>
      <c r="DJ30" s="139" t="s">
        <v>193</v>
      </c>
      <c r="DK30" s="139" t="s">
        <v>193</v>
      </c>
      <c r="DL30" s="139" t="s">
        <v>193</v>
      </c>
      <c r="DM30" s="139" t="s">
        <v>193</v>
      </c>
      <c r="DN30" s="139" t="s">
        <v>193</v>
      </c>
      <c r="DO30" s="139" t="s">
        <v>193</v>
      </c>
      <c r="DP30" s="139" t="s">
        <v>193</v>
      </c>
      <c r="DQ30" s="139" t="s">
        <v>193</v>
      </c>
      <c r="DR30" s="139" t="s">
        <v>193</v>
      </c>
      <c r="DS30" s="139" t="s">
        <v>193</v>
      </c>
      <c r="DT30" s="139" t="s">
        <v>193</v>
      </c>
      <c r="DU30" s="139" t="s">
        <v>193</v>
      </c>
      <c r="DV30" s="139" t="s">
        <v>193</v>
      </c>
      <c r="DW30" s="139" t="s">
        <v>193</v>
      </c>
      <c r="DX30" s="139" t="s">
        <v>193</v>
      </c>
      <c r="DY30" s="139" t="s">
        <v>193</v>
      </c>
      <c r="DZ30" s="139" t="s">
        <v>193</v>
      </c>
      <c r="EA30" s="139" t="s">
        <v>193</v>
      </c>
      <c r="EB30" s="139" t="s">
        <v>193</v>
      </c>
      <c r="EC30" s="139" t="s">
        <v>193</v>
      </c>
      <c r="ED30" s="139" t="s">
        <v>193</v>
      </c>
      <c r="EE30" s="139" t="s">
        <v>193</v>
      </c>
      <c r="EF30" s="139" t="s">
        <v>193</v>
      </c>
      <c r="EG30" s="139" t="s">
        <v>193</v>
      </c>
      <c r="EH30" s="139" t="s">
        <v>193</v>
      </c>
      <c r="EI30" s="139" t="s">
        <v>193</v>
      </c>
      <c r="EJ30" s="139" t="s">
        <v>193</v>
      </c>
      <c r="EK30" s="139" t="s">
        <v>193</v>
      </c>
      <c r="EL30" s="139" t="s">
        <v>193</v>
      </c>
      <c r="EM30" s="139" t="s">
        <v>193</v>
      </c>
      <c r="EN30" s="139" t="s">
        <v>193</v>
      </c>
      <c r="EO30" s="139" t="s">
        <v>193</v>
      </c>
      <c r="EP30" s="139" t="s">
        <v>193</v>
      </c>
      <c r="EQ30" s="139" t="s">
        <v>193</v>
      </c>
      <c r="ER30" s="139" t="s">
        <v>193</v>
      </c>
      <c r="ES30" s="139" t="s">
        <v>193</v>
      </c>
      <c r="ET30" s="139" t="s">
        <v>193</v>
      </c>
      <c r="EU30" s="139" t="s">
        <v>193</v>
      </c>
      <c r="EV30" s="139" t="s">
        <v>193</v>
      </c>
      <c r="EW30" s="139" t="s">
        <v>193</v>
      </c>
      <c r="EX30" s="139" t="s">
        <v>193</v>
      </c>
      <c r="EY30" s="139" t="s">
        <v>193</v>
      </c>
      <c r="EZ30" s="139" t="s">
        <v>193</v>
      </c>
      <c r="FA30" s="139" t="s">
        <v>193</v>
      </c>
      <c r="FB30" s="139" t="s">
        <v>193</v>
      </c>
      <c r="FC30" s="139" t="s">
        <v>193</v>
      </c>
      <c r="FD30" s="139" t="s">
        <v>193</v>
      </c>
      <c r="FE30" s="139" t="s">
        <v>193</v>
      </c>
      <c r="FF30" s="139" t="s">
        <v>193</v>
      </c>
      <c r="FG30" s="139" t="s">
        <v>193</v>
      </c>
      <c r="FH30" s="139" t="s">
        <v>193</v>
      </c>
      <c r="FI30" s="139" t="s">
        <v>193</v>
      </c>
      <c r="FJ30" s="139" t="s">
        <v>193</v>
      </c>
      <c r="FK30" s="139" t="s">
        <v>193</v>
      </c>
      <c r="FL30" s="139" t="s">
        <v>193</v>
      </c>
      <c r="FM30" s="139" t="s">
        <v>193</v>
      </c>
      <c r="FN30" s="139" t="s">
        <v>193</v>
      </c>
      <c r="FO30" s="139" t="s">
        <v>193</v>
      </c>
      <c r="FP30" s="139" t="s">
        <v>193</v>
      </c>
      <c r="FQ30" s="139" t="s">
        <v>193</v>
      </c>
      <c r="FR30" s="139" t="s">
        <v>193</v>
      </c>
      <c r="FS30" s="139" t="s">
        <v>193</v>
      </c>
      <c r="FT30" s="139" t="s">
        <v>193</v>
      </c>
      <c r="FU30" s="139" t="s">
        <v>193</v>
      </c>
      <c r="FV30" s="139" t="s">
        <v>193</v>
      </c>
      <c r="FW30" s="139" t="s">
        <v>193</v>
      </c>
      <c r="FX30" s="139" t="s">
        <v>193</v>
      </c>
      <c r="FY30" s="139" t="s">
        <v>193</v>
      </c>
      <c r="FZ30" s="139" t="s">
        <v>193</v>
      </c>
      <c r="GA30" s="139" t="s">
        <v>193</v>
      </c>
      <c r="GB30" s="139" t="s">
        <v>193</v>
      </c>
      <c r="GC30" s="139" t="s">
        <v>193</v>
      </c>
      <c r="GD30" s="139" t="s">
        <v>193</v>
      </c>
      <c r="GE30" s="139" t="s">
        <v>193</v>
      </c>
      <c r="GF30" s="139" t="s">
        <v>193</v>
      </c>
      <c r="GG30" s="139" t="s">
        <v>193</v>
      </c>
      <c r="GH30" s="139" t="s">
        <v>193</v>
      </c>
      <c r="GI30" s="139" t="s">
        <v>193</v>
      </c>
      <c r="GJ30" s="139" t="s">
        <v>193</v>
      </c>
      <c r="GK30" s="139" t="s">
        <v>193</v>
      </c>
      <c r="GL30" s="139" t="s">
        <v>193</v>
      </c>
      <c r="GM30" s="139" t="s">
        <v>193</v>
      </c>
      <c r="GN30" s="139" t="s">
        <v>193</v>
      </c>
      <c r="GO30" s="139" t="s">
        <v>193</v>
      </c>
      <c r="GP30" s="139" t="s">
        <v>193</v>
      </c>
      <c r="GQ30" s="139" t="s">
        <v>193</v>
      </c>
      <c r="GR30" s="139" t="s">
        <v>193</v>
      </c>
      <c r="GS30" s="139" t="s">
        <v>193</v>
      </c>
      <c r="GT30" s="139" t="s">
        <v>193</v>
      </c>
      <c r="GU30" s="139" t="s">
        <v>193</v>
      </c>
      <c r="GV30" s="139" t="s">
        <v>193</v>
      </c>
      <c r="GW30" s="139" t="s">
        <v>193</v>
      </c>
      <c r="GX30" s="139" t="s">
        <v>193</v>
      </c>
      <c r="GY30" s="139" t="s">
        <v>193</v>
      </c>
      <c r="GZ30" s="139" t="s">
        <v>193</v>
      </c>
      <c r="HA30" s="139" t="s">
        <v>193</v>
      </c>
      <c r="HB30" s="139" t="s">
        <v>193</v>
      </c>
      <c r="HC30" s="139" t="s">
        <v>193</v>
      </c>
      <c r="HD30" s="139" t="s">
        <v>193</v>
      </c>
      <c r="HE30" s="139" t="s">
        <v>193</v>
      </c>
      <c r="HF30" s="139" t="s">
        <v>193</v>
      </c>
      <c r="HG30" s="139" t="s">
        <v>193</v>
      </c>
      <c r="HH30" s="139" t="s">
        <v>193</v>
      </c>
      <c r="HI30" s="139" t="s">
        <v>193</v>
      </c>
      <c r="HJ30" s="139" t="s">
        <v>193</v>
      </c>
      <c r="HK30" s="139" t="s">
        <v>193</v>
      </c>
      <c r="HL30" s="139" t="s">
        <v>193</v>
      </c>
      <c r="HM30" s="139" t="s">
        <v>193</v>
      </c>
      <c r="HN30" s="139" t="s">
        <v>193</v>
      </c>
      <c r="HO30" s="139" t="s">
        <v>193</v>
      </c>
      <c r="HP30" s="139" t="s">
        <v>193</v>
      </c>
      <c r="HQ30" s="139" t="s">
        <v>193</v>
      </c>
      <c r="HR30" s="139" t="s">
        <v>193</v>
      </c>
      <c r="HS30" s="139" t="s">
        <v>193</v>
      </c>
      <c r="HT30" s="139" t="s">
        <v>193</v>
      </c>
      <c r="HU30" s="139" t="s">
        <v>193</v>
      </c>
      <c r="HV30" s="139" t="s">
        <v>193</v>
      </c>
      <c r="HW30" s="139" t="s">
        <v>193</v>
      </c>
      <c r="HX30" s="139" t="s">
        <v>193</v>
      </c>
      <c r="HY30" s="139" t="s">
        <v>193</v>
      </c>
      <c r="HZ30" s="139" t="s">
        <v>193</v>
      </c>
      <c r="IA30" s="139" t="s">
        <v>193</v>
      </c>
      <c r="IB30" s="139" t="s">
        <v>193</v>
      </c>
      <c r="IC30" s="139" t="s">
        <v>193</v>
      </c>
      <c r="ID30" s="139" t="s">
        <v>193</v>
      </c>
      <c r="IE30" s="139" t="s">
        <v>193</v>
      </c>
      <c r="IF30" s="139" t="s">
        <v>193</v>
      </c>
      <c r="IG30" s="139" t="s">
        <v>193</v>
      </c>
      <c r="IH30" s="139" t="s">
        <v>193</v>
      </c>
      <c r="II30" s="139" t="s">
        <v>193</v>
      </c>
      <c r="IJ30" s="139" t="s">
        <v>193</v>
      </c>
      <c r="IK30" s="139" t="s">
        <v>193</v>
      </c>
      <c r="IL30" s="139" t="s">
        <v>193</v>
      </c>
      <c r="IM30" s="139" t="s">
        <v>193</v>
      </c>
      <c r="IN30" s="139" t="s">
        <v>193</v>
      </c>
      <c r="IO30" s="139" t="s">
        <v>193</v>
      </c>
      <c r="IP30" s="139" t="s">
        <v>193</v>
      </c>
      <c r="IQ30" s="139" t="s">
        <v>193</v>
      </c>
      <c r="IR30" s="139" t="s">
        <v>193</v>
      </c>
      <c r="IS30" s="139" t="s">
        <v>193</v>
      </c>
      <c r="IT30" s="139" t="s">
        <v>193</v>
      </c>
      <c r="IU30" s="139" t="s">
        <v>193</v>
      </c>
      <c r="IV30" s="139" t="s">
        <v>193</v>
      </c>
      <c r="IW30" s="139" t="s">
        <v>193</v>
      </c>
      <c r="IX30" s="139" t="s">
        <v>193</v>
      </c>
      <c r="IY30" s="139" t="s">
        <v>193</v>
      </c>
      <c r="IZ30" s="139" t="s">
        <v>193</v>
      </c>
      <c r="JA30" s="139" t="s">
        <v>193</v>
      </c>
      <c r="JB30" s="139" t="s">
        <v>193</v>
      </c>
      <c r="JC30" s="139" t="s">
        <v>193</v>
      </c>
      <c r="JD30" s="139" t="s">
        <v>193</v>
      </c>
      <c r="JE30" s="139" t="s">
        <v>193</v>
      </c>
      <c r="JF30" s="139" t="s">
        <v>193</v>
      </c>
      <c r="JG30" s="139" t="s">
        <v>193</v>
      </c>
      <c r="JH30" s="139" t="s">
        <v>193</v>
      </c>
      <c r="JI30" s="139" t="s">
        <v>193</v>
      </c>
      <c r="JJ30" s="139" t="s">
        <v>193</v>
      </c>
      <c r="JK30" s="139" t="s">
        <v>193</v>
      </c>
      <c r="JL30" s="139" t="s">
        <v>193</v>
      </c>
      <c r="JM30" s="139" t="s">
        <v>193</v>
      </c>
      <c r="JN30" s="139" t="s">
        <v>193</v>
      </c>
      <c r="JO30" s="139" t="s">
        <v>193</v>
      </c>
      <c r="JP30" s="139" t="s">
        <v>193</v>
      </c>
      <c r="JQ30" s="139" t="s">
        <v>109</v>
      </c>
      <c r="JR30" s="139" t="s">
        <v>505</v>
      </c>
      <c r="JS30" s="139" t="s">
        <v>3318</v>
      </c>
      <c r="JT30" s="139" t="s">
        <v>193</v>
      </c>
      <c r="JU30" s="139" t="s">
        <v>506</v>
      </c>
      <c r="JV30" s="139" t="s">
        <v>3319</v>
      </c>
      <c r="JW30" s="139" t="s">
        <v>3318</v>
      </c>
      <c r="JX30" s="139" t="s">
        <v>800</v>
      </c>
      <c r="JY30" s="139" t="s">
        <v>193</v>
      </c>
      <c r="JZ30" s="139" t="s">
        <v>3360</v>
      </c>
      <c r="KA30" s="139" t="s">
        <v>797</v>
      </c>
      <c r="KB30" s="139" t="s">
        <v>798</v>
      </c>
      <c r="KC30" s="139" t="s">
        <v>799</v>
      </c>
      <c r="KD30" s="139" t="s">
        <v>193</v>
      </c>
      <c r="KE30" s="139" t="s">
        <v>193</v>
      </c>
      <c r="KF30" s="139" t="s">
        <v>193</v>
      </c>
      <c r="KG30" s="139" t="s">
        <v>193</v>
      </c>
      <c r="KH30" s="139" t="s">
        <v>193</v>
      </c>
      <c r="KI30" s="139">
        <v>50</v>
      </c>
      <c r="KJ30" s="139">
        <v>10</v>
      </c>
      <c r="KK30" s="139" t="s">
        <v>193</v>
      </c>
      <c r="KL30" s="139" t="s">
        <v>156</v>
      </c>
      <c r="KM30" s="139">
        <v>10</v>
      </c>
      <c r="KN30" s="139" t="s">
        <v>109</v>
      </c>
      <c r="KO30" s="139" t="s">
        <v>193</v>
      </c>
      <c r="KP30" s="139" t="s">
        <v>132</v>
      </c>
      <c r="KQ30" s="139" t="s">
        <v>193</v>
      </c>
      <c r="KR30" s="139" t="s">
        <v>193</v>
      </c>
      <c r="KS30" s="139" t="s">
        <v>193</v>
      </c>
      <c r="KT30" s="139" t="s">
        <v>193</v>
      </c>
      <c r="KU30" s="139" t="s">
        <v>193</v>
      </c>
      <c r="KV30" s="139" t="s">
        <v>193</v>
      </c>
      <c r="KW30" s="139" t="s">
        <v>193</v>
      </c>
      <c r="KX30" s="139" t="s">
        <v>193</v>
      </c>
      <c r="KY30" s="139" t="s">
        <v>193</v>
      </c>
      <c r="KZ30" s="139" t="s">
        <v>193</v>
      </c>
      <c r="LA30" s="139" t="s">
        <v>193</v>
      </c>
      <c r="LB30" s="139" t="s">
        <v>193</v>
      </c>
      <c r="LC30" s="139" t="s">
        <v>193</v>
      </c>
      <c r="LD30" s="139" t="s">
        <v>109</v>
      </c>
      <c r="LE30" s="139" t="s">
        <v>107</v>
      </c>
      <c r="LF30" s="139">
        <v>0</v>
      </c>
      <c r="LG30" s="139">
        <v>0</v>
      </c>
      <c r="LH30" s="139">
        <v>1</v>
      </c>
      <c r="LI30" s="139" t="s">
        <v>3403</v>
      </c>
      <c r="LJ30" s="139" t="s">
        <v>3331</v>
      </c>
      <c r="LK30" s="139">
        <v>0</v>
      </c>
      <c r="LL30" s="139">
        <v>0</v>
      </c>
      <c r="LM30" s="139">
        <v>1</v>
      </c>
      <c r="LN30" s="139">
        <v>0</v>
      </c>
      <c r="LO30" s="139">
        <v>0</v>
      </c>
      <c r="LP30" s="139">
        <v>0</v>
      </c>
      <c r="LQ30" s="139" t="s">
        <v>193</v>
      </c>
    </row>
    <row r="31" spans="1:329" ht="14.4" customHeight="1" x14ac:dyDescent="0.35">
      <c r="A31" s="139" t="s">
        <v>3404</v>
      </c>
      <c r="B31" s="139" t="s">
        <v>3355</v>
      </c>
      <c r="C31" s="139" t="s">
        <v>171</v>
      </c>
      <c r="D31" s="139" t="s">
        <v>171</v>
      </c>
      <c r="E31" s="139" t="s">
        <v>764</v>
      </c>
      <c r="F31" s="139" t="s">
        <v>106</v>
      </c>
      <c r="G31" s="139" t="s">
        <v>173</v>
      </c>
      <c r="H31" s="139" t="s">
        <v>173</v>
      </c>
      <c r="I31" s="139" t="s">
        <v>769</v>
      </c>
      <c r="J31" s="139" t="s">
        <v>772</v>
      </c>
      <c r="K31" s="139" t="s">
        <v>536</v>
      </c>
      <c r="L31" s="139" t="s">
        <v>490</v>
      </c>
      <c r="M31" t="s">
        <v>491</v>
      </c>
      <c r="N31" t="s">
        <v>193</v>
      </c>
      <c r="O31" t="s">
        <v>193</v>
      </c>
      <c r="P31" t="s">
        <v>492</v>
      </c>
      <c r="Q31" t="s">
        <v>193</v>
      </c>
      <c r="R31" t="s">
        <v>3949</v>
      </c>
      <c r="S31">
        <v>0</v>
      </c>
      <c r="T31">
        <v>1</v>
      </c>
      <c r="U31">
        <v>1</v>
      </c>
      <c r="V31">
        <v>1</v>
      </c>
      <c r="W31">
        <v>1</v>
      </c>
      <c r="X31">
        <v>0</v>
      </c>
      <c r="Y31">
        <v>0</v>
      </c>
      <c r="Z31" t="s">
        <v>130</v>
      </c>
      <c r="AA31" t="s">
        <v>701</v>
      </c>
      <c r="AB31" t="s">
        <v>512</v>
      </c>
      <c r="AC31">
        <v>1</v>
      </c>
      <c r="AD31">
        <v>0</v>
      </c>
      <c r="AE31">
        <v>0</v>
      </c>
      <c r="AF31">
        <v>0</v>
      </c>
      <c r="AG31">
        <v>1</v>
      </c>
      <c r="AH31">
        <v>0</v>
      </c>
      <c r="AI31">
        <v>0</v>
      </c>
      <c r="AJ31">
        <v>0</v>
      </c>
      <c r="AK31">
        <v>0</v>
      </c>
      <c r="AL31">
        <v>0</v>
      </c>
      <c r="AM31" t="s">
        <v>193</v>
      </c>
      <c r="AN31" t="s">
        <v>142</v>
      </c>
      <c r="AO31" t="s">
        <v>493</v>
      </c>
      <c r="AP31" t="s">
        <v>193</v>
      </c>
      <c r="AQ31" t="s">
        <v>193</v>
      </c>
      <c r="AR31" t="s">
        <v>193</v>
      </c>
      <c r="AS31" t="s">
        <v>193</v>
      </c>
      <c r="AT31" t="s">
        <v>193</v>
      </c>
      <c r="AU31" t="s">
        <v>193</v>
      </c>
      <c r="AV31" t="s">
        <v>193</v>
      </c>
      <c r="AW31" t="s">
        <v>193</v>
      </c>
      <c r="AX31" t="s">
        <v>193</v>
      </c>
      <c r="AY31" t="s">
        <v>193</v>
      </c>
      <c r="AZ31" s="141" t="s">
        <v>193</v>
      </c>
      <c r="BA31" s="139" t="s">
        <v>193</v>
      </c>
      <c r="BB31" s="139" t="s">
        <v>193</v>
      </c>
      <c r="BC31" s="192" t="s">
        <v>193</v>
      </c>
      <c r="BD31" s="139" t="s">
        <v>193</v>
      </c>
      <c r="BE31" s="139" t="s">
        <v>193</v>
      </c>
      <c r="BF31" s="192" t="s">
        <v>193</v>
      </c>
      <c r="BG31" s="139" t="s">
        <v>193</v>
      </c>
      <c r="BH31" s="139" t="s">
        <v>193</v>
      </c>
      <c r="BI31" s="192" t="s">
        <v>193</v>
      </c>
      <c r="BJ31" s="139" t="s">
        <v>193</v>
      </c>
      <c r="BK31" s="139" t="s">
        <v>193</v>
      </c>
      <c r="BL31" s="192" t="s">
        <v>193</v>
      </c>
      <c r="BM31" s="139" t="s">
        <v>193</v>
      </c>
      <c r="BN31" s="139" t="s">
        <v>193</v>
      </c>
      <c r="BO31" s="192" t="s">
        <v>193</v>
      </c>
      <c r="BP31" s="139" t="s">
        <v>193</v>
      </c>
      <c r="BQ31" s="139" t="s">
        <v>193</v>
      </c>
      <c r="BR31" s="139" t="s">
        <v>193</v>
      </c>
      <c r="BS31" s="139" t="s">
        <v>193</v>
      </c>
      <c r="BT31" s="139" t="s">
        <v>193</v>
      </c>
      <c r="BU31" s="139" t="s">
        <v>193</v>
      </c>
      <c r="BV31" s="139" t="s">
        <v>193</v>
      </c>
      <c r="BW31" s="139" t="s">
        <v>193</v>
      </c>
      <c r="BX31" s="139" t="s">
        <v>193</v>
      </c>
      <c r="BY31" s="139" t="s">
        <v>193</v>
      </c>
      <c r="BZ31" s="139" t="s">
        <v>193</v>
      </c>
      <c r="CA31" s="192" t="s">
        <v>193</v>
      </c>
      <c r="CB31" s="139" t="s">
        <v>193</v>
      </c>
      <c r="CC31" s="139" t="s">
        <v>193</v>
      </c>
      <c r="CD31" s="139" t="s">
        <v>193</v>
      </c>
      <c r="CE31" s="139" t="s">
        <v>193</v>
      </c>
      <c r="CF31" s="139" t="s">
        <v>193</v>
      </c>
      <c r="CG31" s="139" t="s">
        <v>193</v>
      </c>
      <c r="CH31" s="139" t="s">
        <v>193</v>
      </c>
      <c r="CI31" s="139" t="s">
        <v>193</v>
      </c>
      <c r="CJ31" s="139" t="s">
        <v>193</v>
      </c>
      <c r="CK31" s="139" t="s">
        <v>193</v>
      </c>
      <c r="CL31" s="139" t="s">
        <v>193</v>
      </c>
      <c r="CM31" s="139" t="s">
        <v>193</v>
      </c>
      <c r="CN31" s="139" t="s">
        <v>193</v>
      </c>
      <c r="CO31" s="139" t="s">
        <v>193</v>
      </c>
      <c r="CP31" s="139" t="s">
        <v>193</v>
      </c>
      <c r="CQ31" s="139" t="s">
        <v>193</v>
      </c>
      <c r="CR31" s="139" t="s">
        <v>193</v>
      </c>
      <c r="CS31" s="139" t="s">
        <v>193</v>
      </c>
      <c r="CT31" s="139" t="s">
        <v>193</v>
      </c>
      <c r="CU31" s="139" t="s">
        <v>193</v>
      </c>
      <c r="CV31" s="139" t="s">
        <v>193</v>
      </c>
      <c r="CW31" s="139" t="s">
        <v>193</v>
      </c>
      <c r="CX31" s="139" t="s">
        <v>193</v>
      </c>
      <c r="CY31" s="139" t="s">
        <v>193</v>
      </c>
      <c r="CZ31" s="139" t="s">
        <v>193</v>
      </c>
      <c r="DA31" s="139" t="s">
        <v>193</v>
      </c>
      <c r="DB31" s="139" t="s">
        <v>193</v>
      </c>
      <c r="DC31" s="139" t="s">
        <v>193</v>
      </c>
      <c r="DD31" s="139" t="s">
        <v>193</v>
      </c>
      <c r="DE31" s="139" t="s">
        <v>193</v>
      </c>
      <c r="DF31" s="139" t="s">
        <v>193</v>
      </c>
      <c r="DG31" s="139" t="s">
        <v>193</v>
      </c>
      <c r="DH31" s="139" t="s">
        <v>193</v>
      </c>
      <c r="DI31" s="139" t="s">
        <v>193</v>
      </c>
      <c r="DJ31" s="139" t="s">
        <v>504</v>
      </c>
      <c r="DK31" s="139">
        <v>0</v>
      </c>
      <c r="DL31" s="139">
        <v>1</v>
      </c>
      <c r="DM31" s="139">
        <v>1</v>
      </c>
      <c r="DN31" s="139">
        <v>1</v>
      </c>
      <c r="DO31" s="139">
        <v>1</v>
      </c>
      <c r="DP31" s="139">
        <v>0</v>
      </c>
      <c r="DQ31" s="139">
        <v>0</v>
      </c>
      <c r="DR31" s="139">
        <v>1</v>
      </c>
      <c r="DS31" s="139">
        <v>0</v>
      </c>
      <c r="DT31" s="139" t="s">
        <v>193</v>
      </c>
      <c r="DU31" s="139" t="s">
        <v>193</v>
      </c>
      <c r="DV31" s="139" t="s">
        <v>193</v>
      </c>
      <c r="DW31" s="139" t="s">
        <v>193</v>
      </c>
      <c r="DX31" s="139" t="s">
        <v>193</v>
      </c>
      <c r="DY31" s="139" t="s">
        <v>193</v>
      </c>
      <c r="DZ31" s="139" t="s">
        <v>193</v>
      </c>
      <c r="EA31" s="139" t="s">
        <v>193</v>
      </c>
      <c r="EB31" s="139">
        <v>25</v>
      </c>
      <c r="EC31" s="139" t="s">
        <v>109</v>
      </c>
      <c r="ED31" s="139">
        <v>50</v>
      </c>
      <c r="EE31" s="139" t="s">
        <v>109</v>
      </c>
      <c r="EF31" s="139" t="s">
        <v>193</v>
      </c>
      <c r="EG31" s="139" t="s">
        <v>193</v>
      </c>
      <c r="EH31" s="139" t="s">
        <v>193</v>
      </c>
      <c r="EI31" s="139" t="s">
        <v>193</v>
      </c>
      <c r="EJ31" s="139" t="s">
        <v>193</v>
      </c>
      <c r="EK31" s="139" t="s">
        <v>193</v>
      </c>
      <c r="EL31" s="139" t="s">
        <v>193</v>
      </c>
      <c r="EM31" s="139" t="s">
        <v>193</v>
      </c>
      <c r="EN31" s="139" t="s">
        <v>193</v>
      </c>
      <c r="EO31" s="139" t="s">
        <v>193</v>
      </c>
      <c r="EP31" s="139" t="s">
        <v>193</v>
      </c>
      <c r="EQ31" s="139" t="s">
        <v>109</v>
      </c>
      <c r="ER31" s="139">
        <v>50</v>
      </c>
      <c r="ES31" s="139" t="s">
        <v>193</v>
      </c>
      <c r="ET31" s="139" t="s">
        <v>193</v>
      </c>
      <c r="EU31" s="139">
        <v>50</v>
      </c>
      <c r="EV31" s="139" t="s">
        <v>109</v>
      </c>
      <c r="EW31" s="139" t="s">
        <v>109</v>
      </c>
      <c r="EX31" s="139">
        <v>150</v>
      </c>
      <c r="EY31" s="139" t="s">
        <v>193</v>
      </c>
      <c r="EZ31" s="139" t="s">
        <v>193</v>
      </c>
      <c r="FA31" s="139">
        <v>150</v>
      </c>
      <c r="FB31" s="139" t="s">
        <v>109</v>
      </c>
      <c r="FC31" s="139" t="s">
        <v>109</v>
      </c>
      <c r="FD31" s="139">
        <v>75</v>
      </c>
      <c r="FE31" s="139" t="s">
        <v>193</v>
      </c>
      <c r="FF31" s="139" t="s">
        <v>193</v>
      </c>
      <c r="FG31" s="139" t="s">
        <v>193</v>
      </c>
      <c r="FH31" s="139">
        <v>75</v>
      </c>
      <c r="FI31" s="139" t="s">
        <v>109</v>
      </c>
      <c r="FJ31" s="139" t="s">
        <v>193</v>
      </c>
      <c r="FK31" s="139" t="s">
        <v>193</v>
      </c>
      <c r="FL31" s="139" t="s">
        <v>193</v>
      </c>
      <c r="FM31" s="139" t="s">
        <v>193</v>
      </c>
      <c r="FN31" s="139" t="s">
        <v>193</v>
      </c>
      <c r="FO31" s="139" t="s">
        <v>193</v>
      </c>
      <c r="FP31" s="139" t="s">
        <v>193</v>
      </c>
      <c r="FQ31" s="139" t="s">
        <v>193</v>
      </c>
      <c r="FR31" s="139" t="s">
        <v>193</v>
      </c>
      <c r="FS31" s="139" t="s">
        <v>193</v>
      </c>
      <c r="FT31" s="139" t="s">
        <v>193</v>
      </c>
      <c r="FU31" s="139" t="s">
        <v>193</v>
      </c>
      <c r="FV31" s="139" t="s">
        <v>109</v>
      </c>
      <c r="FW31" s="139" t="s">
        <v>3405</v>
      </c>
      <c r="FX31" s="139">
        <v>1</v>
      </c>
      <c r="FY31" s="139">
        <v>1</v>
      </c>
      <c r="FZ31" s="139">
        <v>0</v>
      </c>
      <c r="GA31" s="139">
        <v>1</v>
      </c>
      <c r="GB31" s="139">
        <v>1</v>
      </c>
      <c r="GC31" s="139">
        <v>0</v>
      </c>
      <c r="GD31" s="139">
        <v>0</v>
      </c>
      <c r="GE31" s="139">
        <v>0</v>
      </c>
      <c r="GF31" s="139">
        <v>0</v>
      </c>
      <c r="GG31" s="139">
        <v>0</v>
      </c>
      <c r="GH31" s="139">
        <v>0</v>
      </c>
      <c r="GI31" s="139">
        <v>0</v>
      </c>
      <c r="GJ31" s="139">
        <v>0</v>
      </c>
      <c r="GK31" s="139" t="s">
        <v>193</v>
      </c>
      <c r="GL31" s="139" t="s">
        <v>3406</v>
      </c>
      <c r="GM31" s="139">
        <v>0</v>
      </c>
      <c r="GN31" s="139">
        <v>0</v>
      </c>
      <c r="GO31" s="139">
        <v>1</v>
      </c>
      <c r="GP31" s="139">
        <v>0</v>
      </c>
      <c r="GQ31" s="139">
        <v>0</v>
      </c>
      <c r="GR31" s="139">
        <v>0</v>
      </c>
      <c r="GS31" s="139">
        <v>0</v>
      </c>
      <c r="GT31" s="139">
        <v>1</v>
      </c>
      <c r="GU31" s="139">
        <v>0</v>
      </c>
      <c r="GV31" s="139" t="s">
        <v>114</v>
      </c>
      <c r="GW31" s="139" t="s">
        <v>114</v>
      </c>
      <c r="GX31" s="139" t="s">
        <v>109</v>
      </c>
      <c r="GY31" s="139" t="s">
        <v>106</v>
      </c>
      <c r="GZ31" s="139" t="s">
        <v>789</v>
      </c>
      <c r="HA31" s="139" t="s">
        <v>129</v>
      </c>
      <c r="HB31" s="139" t="s">
        <v>785</v>
      </c>
      <c r="HC31" s="139" t="s">
        <v>109</v>
      </c>
      <c r="HD31" s="139">
        <v>500</v>
      </c>
      <c r="HE31" s="139" t="s">
        <v>193</v>
      </c>
      <c r="HF31" s="139" t="s">
        <v>193</v>
      </c>
      <c r="HG31" s="139" t="s">
        <v>193</v>
      </c>
      <c r="HH31" s="139" t="s">
        <v>193</v>
      </c>
      <c r="HI31" s="139" t="s">
        <v>193</v>
      </c>
      <c r="HJ31" s="139" t="s">
        <v>3407</v>
      </c>
      <c r="HK31" s="139">
        <v>0</v>
      </c>
      <c r="HL31" s="139">
        <v>1</v>
      </c>
      <c r="HM31" s="139">
        <v>0</v>
      </c>
      <c r="HN31" s="139">
        <v>0</v>
      </c>
      <c r="HO31" s="139">
        <v>0</v>
      </c>
      <c r="HP31" s="139">
        <v>0</v>
      </c>
      <c r="HQ31" s="139">
        <v>0</v>
      </c>
      <c r="HR31" s="139">
        <v>0</v>
      </c>
      <c r="HS31" s="139" t="s">
        <v>193</v>
      </c>
      <c r="HT31" s="139" t="s">
        <v>193</v>
      </c>
      <c r="HU31" s="139" t="s">
        <v>193</v>
      </c>
      <c r="HV31" s="139">
        <v>500</v>
      </c>
      <c r="HW31" s="139" t="s">
        <v>193</v>
      </c>
      <c r="HX31" s="139" t="s">
        <v>193</v>
      </c>
      <c r="HY31" s="139" t="s">
        <v>193</v>
      </c>
      <c r="HZ31" s="139" t="s">
        <v>193</v>
      </c>
      <c r="IA31" s="139" t="s">
        <v>193</v>
      </c>
      <c r="IB31" s="139" t="s">
        <v>132</v>
      </c>
      <c r="IC31" s="139" t="s">
        <v>193</v>
      </c>
      <c r="ID31" s="139" t="s">
        <v>3408</v>
      </c>
      <c r="IE31" s="139">
        <v>0</v>
      </c>
      <c r="IF31" s="139">
        <v>1</v>
      </c>
      <c r="IG31" s="139">
        <v>0</v>
      </c>
      <c r="IH31" s="139" t="s">
        <v>193</v>
      </c>
      <c r="II31" s="139">
        <v>400</v>
      </c>
      <c r="IJ31" s="139" t="s">
        <v>193</v>
      </c>
      <c r="IK31" s="139" t="s">
        <v>109</v>
      </c>
      <c r="IL31" s="139" t="s">
        <v>193</v>
      </c>
      <c r="IM31" s="139" t="s">
        <v>193</v>
      </c>
      <c r="IN31" s="139" t="s">
        <v>109</v>
      </c>
      <c r="IO31" s="139" t="s">
        <v>107</v>
      </c>
      <c r="IP31" s="139">
        <v>0</v>
      </c>
      <c r="IQ31" s="139">
        <v>0</v>
      </c>
      <c r="IR31" s="139">
        <v>0</v>
      </c>
      <c r="IS31" s="139">
        <v>0</v>
      </c>
      <c r="IT31" s="139">
        <v>0</v>
      </c>
      <c r="IU31" s="139">
        <v>1</v>
      </c>
      <c r="IV31" s="139" t="s">
        <v>3409</v>
      </c>
      <c r="IW31" s="139" t="s">
        <v>3376</v>
      </c>
      <c r="IX31" s="139">
        <v>1</v>
      </c>
      <c r="IY31" s="139">
        <v>1</v>
      </c>
      <c r="IZ31" s="139">
        <v>1</v>
      </c>
      <c r="JA31" s="139">
        <v>1</v>
      </c>
      <c r="JB31" s="139">
        <v>0</v>
      </c>
      <c r="JC31" s="139">
        <v>0</v>
      </c>
      <c r="JD31" s="139">
        <v>0</v>
      </c>
      <c r="JE31" s="139">
        <v>0</v>
      </c>
      <c r="JF31" s="139" t="s">
        <v>193</v>
      </c>
      <c r="JG31" s="139" t="s">
        <v>132</v>
      </c>
      <c r="JH31" s="139" t="s">
        <v>193</v>
      </c>
      <c r="JI31" s="139" t="s">
        <v>193</v>
      </c>
      <c r="JJ31" s="139" t="s">
        <v>193</v>
      </c>
      <c r="JK31" s="139" t="s">
        <v>193</v>
      </c>
      <c r="JL31" s="139" t="s">
        <v>193</v>
      </c>
      <c r="JM31" s="139" t="s">
        <v>193</v>
      </c>
      <c r="JN31" s="139" t="s">
        <v>193</v>
      </c>
      <c r="JO31" s="139" t="s">
        <v>193</v>
      </c>
      <c r="JP31" s="139" t="s">
        <v>193</v>
      </c>
      <c r="JQ31" s="139" t="s">
        <v>193</v>
      </c>
      <c r="JR31" s="139" t="s">
        <v>193</v>
      </c>
      <c r="JS31" s="139" t="s">
        <v>193</v>
      </c>
      <c r="JT31" s="139" t="s">
        <v>193</v>
      </c>
      <c r="JU31" s="139" t="s">
        <v>193</v>
      </c>
      <c r="JV31" s="139" t="s">
        <v>193</v>
      </c>
      <c r="JW31" s="139" t="s">
        <v>193</v>
      </c>
      <c r="JX31" s="139" t="s">
        <v>193</v>
      </c>
      <c r="JY31" s="139" t="s">
        <v>193</v>
      </c>
      <c r="JZ31" s="139" t="s">
        <v>193</v>
      </c>
      <c r="KA31" s="139" t="s">
        <v>193</v>
      </c>
      <c r="KB31" s="139" t="s">
        <v>193</v>
      </c>
      <c r="KC31" s="139" t="s">
        <v>193</v>
      </c>
      <c r="KD31" s="139" t="s">
        <v>193</v>
      </c>
      <c r="KE31" s="139" t="s">
        <v>193</v>
      </c>
      <c r="KF31" s="139" t="s">
        <v>193</v>
      </c>
      <c r="KG31" s="139" t="s">
        <v>193</v>
      </c>
      <c r="KH31" s="139" t="s">
        <v>193</v>
      </c>
      <c r="KI31" s="139" t="s">
        <v>193</v>
      </c>
      <c r="KJ31" s="139" t="s">
        <v>193</v>
      </c>
      <c r="KK31" s="139" t="s">
        <v>193</v>
      </c>
      <c r="KL31" s="139" t="s">
        <v>193</v>
      </c>
      <c r="KM31" s="139" t="s">
        <v>193</v>
      </c>
      <c r="KN31" s="139" t="s">
        <v>193</v>
      </c>
      <c r="KO31" s="139" t="s">
        <v>193</v>
      </c>
      <c r="KP31" s="139" t="s">
        <v>193</v>
      </c>
      <c r="KQ31" s="139" t="s">
        <v>193</v>
      </c>
      <c r="KR31" s="139" t="s">
        <v>193</v>
      </c>
      <c r="KS31" s="139" t="s">
        <v>193</v>
      </c>
      <c r="KT31" s="139" t="s">
        <v>193</v>
      </c>
      <c r="KU31" s="139" t="s">
        <v>193</v>
      </c>
      <c r="KV31" s="139" t="s">
        <v>193</v>
      </c>
      <c r="KW31" s="139" t="s">
        <v>193</v>
      </c>
      <c r="KX31" s="139" t="s">
        <v>193</v>
      </c>
      <c r="KY31" s="139" t="s">
        <v>193</v>
      </c>
      <c r="KZ31" s="139" t="s">
        <v>193</v>
      </c>
      <c r="LA31" s="139" t="s">
        <v>193</v>
      </c>
      <c r="LB31" s="139" t="s">
        <v>193</v>
      </c>
      <c r="LC31" s="139" t="s">
        <v>193</v>
      </c>
      <c r="LD31" s="139" t="s">
        <v>193</v>
      </c>
      <c r="LE31" s="139" t="s">
        <v>193</v>
      </c>
      <c r="LF31" s="139" t="s">
        <v>193</v>
      </c>
      <c r="LG31" s="139" t="s">
        <v>193</v>
      </c>
      <c r="LH31" s="139" t="s">
        <v>193</v>
      </c>
      <c r="LI31" s="139" t="s">
        <v>193</v>
      </c>
      <c r="LJ31" s="139" t="s">
        <v>193</v>
      </c>
      <c r="LK31" s="139" t="s">
        <v>193</v>
      </c>
      <c r="LL31" s="139" t="s">
        <v>193</v>
      </c>
      <c r="LM31" s="139" t="s">
        <v>193</v>
      </c>
      <c r="LN31" s="139" t="s">
        <v>193</v>
      </c>
      <c r="LO31" s="139" t="s">
        <v>193</v>
      </c>
      <c r="LP31" s="139" t="s">
        <v>193</v>
      </c>
      <c r="LQ31" s="139" t="s">
        <v>193</v>
      </c>
    </row>
    <row r="32" spans="1:329" ht="14.4" customHeight="1" x14ac:dyDescent="0.35">
      <c r="A32" s="139" t="s">
        <v>3410</v>
      </c>
      <c r="B32" s="139" t="s">
        <v>3355</v>
      </c>
      <c r="C32" s="139" t="s">
        <v>171</v>
      </c>
      <c r="D32" s="139" t="s">
        <v>171</v>
      </c>
      <c r="E32" s="139" t="s">
        <v>764</v>
      </c>
      <c r="F32" s="139" t="s">
        <v>106</v>
      </c>
      <c r="G32" s="139" t="s">
        <v>173</v>
      </c>
      <c r="H32" s="139" t="s">
        <v>173</v>
      </c>
      <c r="I32" s="139" t="s">
        <v>769</v>
      </c>
      <c r="J32" s="139" t="s">
        <v>772</v>
      </c>
      <c r="K32" s="139" t="s">
        <v>536</v>
      </c>
      <c r="L32" s="139" t="s">
        <v>490</v>
      </c>
      <c r="M32" t="s">
        <v>491</v>
      </c>
      <c r="N32" t="s">
        <v>193</v>
      </c>
      <c r="O32" t="s">
        <v>193</v>
      </c>
      <c r="P32" t="s">
        <v>496</v>
      </c>
      <c r="Q32" t="s">
        <v>193</v>
      </c>
      <c r="R32" t="s">
        <v>3414</v>
      </c>
      <c r="S32">
        <v>0</v>
      </c>
      <c r="T32">
        <v>0</v>
      </c>
      <c r="U32">
        <v>0</v>
      </c>
      <c r="V32">
        <v>1</v>
      </c>
      <c r="W32">
        <v>1</v>
      </c>
      <c r="X32">
        <v>1</v>
      </c>
      <c r="Y32">
        <v>0</v>
      </c>
      <c r="Z32" t="s">
        <v>3953</v>
      </c>
      <c r="AA32" t="s">
        <v>3554</v>
      </c>
      <c r="AB32" t="s">
        <v>512</v>
      </c>
      <c r="AC32">
        <v>1</v>
      </c>
      <c r="AD32">
        <v>0</v>
      </c>
      <c r="AE32">
        <v>0</v>
      </c>
      <c r="AF32">
        <v>0</v>
      </c>
      <c r="AG32">
        <v>1</v>
      </c>
      <c r="AH32">
        <v>0</v>
      </c>
      <c r="AI32">
        <v>0</v>
      </c>
      <c r="AJ32">
        <v>0</v>
      </c>
      <c r="AK32">
        <v>0</v>
      </c>
      <c r="AL32">
        <v>0</v>
      </c>
      <c r="AM32" t="s">
        <v>193</v>
      </c>
      <c r="AN32" t="s">
        <v>142</v>
      </c>
      <c r="AO32" t="s">
        <v>501</v>
      </c>
      <c r="AP32" t="s">
        <v>193</v>
      </c>
      <c r="AQ32" t="s">
        <v>193</v>
      </c>
      <c r="AR32" t="s">
        <v>193</v>
      </c>
      <c r="AS32" t="s">
        <v>193</v>
      </c>
      <c r="AT32" t="s">
        <v>193</v>
      </c>
      <c r="AU32" t="s">
        <v>193</v>
      </c>
      <c r="AV32" t="s">
        <v>193</v>
      </c>
      <c r="AW32" t="s">
        <v>193</v>
      </c>
      <c r="AX32" t="s">
        <v>193</v>
      </c>
      <c r="AY32" t="s">
        <v>193</v>
      </c>
      <c r="AZ32" s="141" t="s">
        <v>193</v>
      </c>
      <c r="BA32" s="139" t="s">
        <v>193</v>
      </c>
      <c r="BB32" s="139" t="s">
        <v>193</v>
      </c>
      <c r="BC32" s="192" t="s">
        <v>193</v>
      </c>
      <c r="BD32" s="139" t="s">
        <v>193</v>
      </c>
      <c r="BE32" s="139" t="s">
        <v>193</v>
      </c>
      <c r="BF32" s="192" t="s">
        <v>193</v>
      </c>
      <c r="BG32" s="139" t="s">
        <v>193</v>
      </c>
      <c r="BH32" s="139" t="s">
        <v>193</v>
      </c>
      <c r="BI32" s="192" t="s">
        <v>193</v>
      </c>
      <c r="BJ32" s="139" t="s">
        <v>193</v>
      </c>
      <c r="BK32" s="139" t="s">
        <v>193</v>
      </c>
      <c r="BL32" s="192" t="s">
        <v>193</v>
      </c>
      <c r="BM32" s="139" t="s">
        <v>193</v>
      </c>
      <c r="BN32" s="139" t="s">
        <v>193</v>
      </c>
      <c r="BO32" s="192" t="s">
        <v>193</v>
      </c>
      <c r="BP32" s="139" t="s">
        <v>193</v>
      </c>
      <c r="BQ32" s="139" t="s">
        <v>193</v>
      </c>
      <c r="BR32" s="139" t="s">
        <v>193</v>
      </c>
      <c r="BS32" s="139" t="s">
        <v>193</v>
      </c>
      <c r="BT32" s="139" t="s">
        <v>193</v>
      </c>
      <c r="BU32" s="139" t="s">
        <v>193</v>
      </c>
      <c r="BV32" s="139" t="s">
        <v>193</v>
      </c>
      <c r="BW32" s="139" t="s">
        <v>193</v>
      </c>
      <c r="BX32" s="139" t="s">
        <v>193</v>
      </c>
      <c r="BY32" s="139" t="s">
        <v>193</v>
      </c>
      <c r="BZ32" s="139" t="s">
        <v>193</v>
      </c>
      <c r="CA32" s="192" t="s">
        <v>193</v>
      </c>
      <c r="CB32" s="139" t="s">
        <v>193</v>
      </c>
      <c r="CC32" s="139" t="s">
        <v>193</v>
      </c>
      <c r="CD32" s="139" t="s">
        <v>193</v>
      </c>
      <c r="CE32" s="139" t="s">
        <v>193</v>
      </c>
      <c r="CF32" s="139" t="s">
        <v>193</v>
      </c>
      <c r="CG32" s="139" t="s">
        <v>193</v>
      </c>
      <c r="CH32" s="139" t="s">
        <v>193</v>
      </c>
      <c r="CI32" s="139" t="s">
        <v>193</v>
      </c>
      <c r="CJ32" s="139" t="s">
        <v>193</v>
      </c>
      <c r="CK32" s="139" t="s">
        <v>193</v>
      </c>
      <c r="CL32" s="139" t="s">
        <v>193</v>
      </c>
      <c r="CM32" s="139" t="s">
        <v>193</v>
      </c>
      <c r="CN32" s="139" t="s">
        <v>193</v>
      </c>
      <c r="CO32" s="139" t="s">
        <v>193</v>
      </c>
      <c r="CP32" s="139" t="s">
        <v>193</v>
      </c>
      <c r="CQ32" s="139" t="s">
        <v>193</v>
      </c>
      <c r="CR32" s="139" t="s">
        <v>193</v>
      </c>
      <c r="CS32" s="139" t="s">
        <v>193</v>
      </c>
      <c r="CT32" s="139" t="s">
        <v>193</v>
      </c>
      <c r="CU32" s="139" t="s">
        <v>193</v>
      </c>
      <c r="CV32" s="139" t="s">
        <v>193</v>
      </c>
      <c r="CW32" s="139" t="s">
        <v>193</v>
      </c>
      <c r="CX32" s="139" t="s">
        <v>193</v>
      </c>
      <c r="CY32" s="139" t="s">
        <v>193</v>
      </c>
      <c r="CZ32" s="139" t="s">
        <v>193</v>
      </c>
      <c r="DA32" s="139" t="s">
        <v>193</v>
      </c>
      <c r="DB32" s="139" t="s">
        <v>193</v>
      </c>
      <c r="DC32" s="139" t="s">
        <v>193</v>
      </c>
      <c r="DD32" s="139" t="s">
        <v>193</v>
      </c>
      <c r="DE32" s="139" t="s">
        <v>193</v>
      </c>
      <c r="DF32" s="139" t="s">
        <v>193</v>
      </c>
      <c r="DG32" s="139" t="s">
        <v>193</v>
      </c>
      <c r="DH32" s="139" t="s">
        <v>193</v>
      </c>
      <c r="DI32" s="139" t="s">
        <v>193</v>
      </c>
      <c r="DJ32" s="139" t="s">
        <v>193</v>
      </c>
      <c r="DK32" s="139" t="s">
        <v>193</v>
      </c>
      <c r="DL32" s="139" t="s">
        <v>193</v>
      </c>
      <c r="DM32" s="139" t="s">
        <v>193</v>
      </c>
      <c r="DN32" s="139" t="s">
        <v>193</v>
      </c>
      <c r="DO32" s="139" t="s">
        <v>193</v>
      </c>
      <c r="DP32" s="139" t="s">
        <v>193</v>
      </c>
      <c r="DQ32" s="139" t="s">
        <v>193</v>
      </c>
      <c r="DR32" s="139" t="s">
        <v>193</v>
      </c>
      <c r="DS32" s="139" t="s">
        <v>193</v>
      </c>
      <c r="DT32" s="139" t="s">
        <v>193</v>
      </c>
      <c r="DU32" s="139" t="s">
        <v>193</v>
      </c>
      <c r="DV32" s="139" t="s">
        <v>193</v>
      </c>
      <c r="DW32" s="139" t="s">
        <v>193</v>
      </c>
      <c r="DX32" s="139" t="s">
        <v>193</v>
      </c>
      <c r="DY32" s="139" t="s">
        <v>193</v>
      </c>
      <c r="DZ32" s="139" t="s">
        <v>193</v>
      </c>
      <c r="EA32" s="139" t="s">
        <v>193</v>
      </c>
      <c r="EB32" s="139" t="s">
        <v>193</v>
      </c>
      <c r="EC32" s="139" t="s">
        <v>193</v>
      </c>
      <c r="ED32" s="139" t="s">
        <v>193</v>
      </c>
      <c r="EE32" s="139" t="s">
        <v>193</v>
      </c>
      <c r="EF32" s="139" t="s">
        <v>193</v>
      </c>
      <c r="EG32" s="139" t="s">
        <v>193</v>
      </c>
      <c r="EH32" s="139" t="s">
        <v>193</v>
      </c>
      <c r="EI32" s="139" t="s">
        <v>193</v>
      </c>
      <c r="EJ32" s="139" t="s">
        <v>193</v>
      </c>
      <c r="EK32" s="139" t="s">
        <v>193</v>
      </c>
      <c r="EL32" s="139" t="s">
        <v>193</v>
      </c>
      <c r="EM32" s="139" t="s">
        <v>193</v>
      </c>
      <c r="EN32" s="139" t="s">
        <v>193</v>
      </c>
      <c r="EO32" s="139" t="s">
        <v>193</v>
      </c>
      <c r="EP32" s="139" t="s">
        <v>193</v>
      </c>
      <c r="EQ32" s="139" t="s">
        <v>193</v>
      </c>
      <c r="ER32" s="139" t="s">
        <v>193</v>
      </c>
      <c r="ES32" s="139" t="s">
        <v>193</v>
      </c>
      <c r="ET32" s="139" t="s">
        <v>193</v>
      </c>
      <c r="EU32" s="139" t="s">
        <v>193</v>
      </c>
      <c r="EV32" s="139" t="s">
        <v>193</v>
      </c>
      <c r="EW32" s="139" t="s">
        <v>193</v>
      </c>
      <c r="EX32" s="139" t="s">
        <v>193</v>
      </c>
      <c r="EY32" s="139" t="s">
        <v>193</v>
      </c>
      <c r="EZ32" s="139" t="s">
        <v>193</v>
      </c>
      <c r="FA32" s="139" t="s">
        <v>193</v>
      </c>
      <c r="FB32" s="139" t="s">
        <v>193</v>
      </c>
      <c r="FC32" s="139" t="s">
        <v>193</v>
      </c>
      <c r="FD32" s="139" t="s">
        <v>193</v>
      </c>
      <c r="FE32" s="139" t="s">
        <v>193</v>
      </c>
      <c r="FF32" s="139" t="s">
        <v>193</v>
      </c>
      <c r="FG32" s="139" t="s">
        <v>193</v>
      </c>
      <c r="FH32" s="139" t="s">
        <v>193</v>
      </c>
      <c r="FI32" s="139" t="s">
        <v>193</v>
      </c>
      <c r="FJ32" s="139" t="s">
        <v>193</v>
      </c>
      <c r="FK32" s="139" t="s">
        <v>193</v>
      </c>
      <c r="FL32" s="139" t="s">
        <v>193</v>
      </c>
      <c r="FM32" s="139" t="s">
        <v>193</v>
      </c>
      <c r="FN32" s="139" t="s">
        <v>193</v>
      </c>
      <c r="FO32" s="139" t="s">
        <v>193</v>
      </c>
      <c r="FP32" s="139" t="s">
        <v>193</v>
      </c>
      <c r="FQ32" s="139" t="s">
        <v>193</v>
      </c>
      <c r="FR32" s="139" t="s">
        <v>193</v>
      </c>
      <c r="FS32" s="139" t="s">
        <v>193</v>
      </c>
      <c r="FT32" s="139" t="s">
        <v>193</v>
      </c>
      <c r="FU32" s="139" t="s">
        <v>193</v>
      </c>
      <c r="FV32" s="139" t="s">
        <v>193</v>
      </c>
      <c r="FW32" s="139" t="s">
        <v>193</v>
      </c>
      <c r="FX32" s="139" t="s">
        <v>193</v>
      </c>
      <c r="FY32" s="139" t="s">
        <v>193</v>
      </c>
      <c r="FZ32" s="139" t="s">
        <v>193</v>
      </c>
      <c r="GA32" s="139" t="s">
        <v>193</v>
      </c>
      <c r="GB32" s="139" t="s">
        <v>193</v>
      </c>
      <c r="GC32" s="139" t="s">
        <v>193</v>
      </c>
      <c r="GD32" s="139" t="s">
        <v>193</v>
      </c>
      <c r="GE32" s="139" t="s">
        <v>193</v>
      </c>
      <c r="GF32" s="139" t="s">
        <v>193</v>
      </c>
      <c r="GG32" s="139" t="s">
        <v>193</v>
      </c>
      <c r="GH32" s="139" t="s">
        <v>193</v>
      </c>
      <c r="GI32" s="139" t="s">
        <v>193</v>
      </c>
      <c r="GJ32" s="139" t="s">
        <v>193</v>
      </c>
      <c r="GK32" s="139" t="s">
        <v>193</v>
      </c>
      <c r="GL32" s="139" t="s">
        <v>193</v>
      </c>
      <c r="GM32" s="139" t="s">
        <v>193</v>
      </c>
      <c r="GN32" s="139" t="s">
        <v>193</v>
      </c>
      <c r="GO32" s="139" t="s">
        <v>193</v>
      </c>
      <c r="GP32" s="139" t="s">
        <v>193</v>
      </c>
      <c r="GQ32" s="139" t="s">
        <v>193</v>
      </c>
      <c r="GR32" s="139" t="s">
        <v>193</v>
      </c>
      <c r="GS32" s="139" t="s">
        <v>193</v>
      </c>
      <c r="GT32" s="139" t="s">
        <v>193</v>
      </c>
      <c r="GU32" s="139" t="s">
        <v>193</v>
      </c>
      <c r="GV32" s="139" t="s">
        <v>193</v>
      </c>
      <c r="GW32" s="139" t="s">
        <v>193</v>
      </c>
      <c r="GX32" s="139" t="s">
        <v>193</v>
      </c>
      <c r="GY32" s="139" t="s">
        <v>193</v>
      </c>
      <c r="GZ32" s="139" t="s">
        <v>193</v>
      </c>
      <c r="HA32" s="139" t="s">
        <v>193</v>
      </c>
      <c r="HB32" s="139" t="s">
        <v>193</v>
      </c>
      <c r="HC32" s="139" t="s">
        <v>193</v>
      </c>
      <c r="HD32" s="139" t="s">
        <v>193</v>
      </c>
      <c r="HE32" s="139" t="s">
        <v>193</v>
      </c>
      <c r="HF32" s="139" t="s">
        <v>193</v>
      </c>
      <c r="HG32" s="139" t="s">
        <v>193</v>
      </c>
      <c r="HH32" s="139" t="s">
        <v>193</v>
      </c>
      <c r="HI32" s="139" t="s">
        <v>193</v>
      </c>
      <c r="HJ32" s="139" t="s">
        <v>3411</v>
      </c>
      <c r="HK32" s="139">
        <v>0</v>
      </c>
      <c r="HL32" s="139">
        <v>1</v>
      </c>
      <c r="HM32" s="139">
        <v>1</v>
      </c>
      <c r="HN32" s="139">
        <v>1</v>
      </c>
      <c r="HO32" s="139">
        <v>1</v>
      </c>
      <c r="HP32" s="139">
        <v>1</v>
      </c>
      <c r="HQ32" s="139">
        <v>1</v>
      </c>
      <c r="HR32" s="139">
        <v>0</v>
      </c>
      <c r="HS32" s="139" t="s">
        <v>193</v>
      </c>
      <c r="HT32" s="139" t="s">
        <v>193</v>
      </c>
      <c r="HU32" s="139" t="s">
        <v>193</v>
      </c>
      <c r="HV32" s="139">
        <v>350</v>
      </c>
      <c r="HW32" s="139">
        <v>200</v>
      </c>
      <c r="HX32" s="139">
        <v>100</v>
      </c>
      <c r="HY32" s="139">
        <v>25</v>
      </c>
      <c r="HZ32" s="139">
        <v>75</v>
      </c>
      <c r="IA32" s="139">
        <v>78</v>
      </c>
      <c r="IB32" s="139" t="s">
        <v>109</v>
      </c>
      <c r="IC32" s="139" t="s">
        <v>193</v>
      </c>
      <c r="ID32" s="139" t="s">
        <v>3412</v>
      </c>
      <c r="IE32" s="139">
        <v>1</v>
      </c>
      <c r="IF32" s="139">
        <v>1</v>
      </c>
      <c r="IG32" s="139">
        <v>0</v>
      </c>
      <c r="IH32" s="139">
        <v>150</v>
      </c>
      <c r="II32" s="139">
        <v>250</v>
      </c>
      <c r="IJ32" s="139" t="s">
        <v>193</v>
      </c>
      <c r="IK32" s="139" t="s">
        <v>109</v>
      </c>
      <c r="IL32" s="139">
        <v>50</v>
      </c>
      <c r="IM32" s="139" t="s">
        <v>109</v>
      </c>
      <c r="IN32" s="139" t="s">
        <v>109</v>
      </c>
      <c r="IO32" s="139" t="s">
        <v>107</v>
      </c>
      <c r="IP32" s="139">
        <v>0</v>
      </c>
      <c r="IQ32" s="139">
        <v>0</v>
      </c>
      <c r="IR32" s="139">
        <v>0</v>
      </c>
      <c r="IS32" s="139">
        <v>0</v>
      </c>
      <c r="IT32" s="139">
        <v>0</v>
      </c>
      <c r="IU32" s="139">
        <v>1</v>
      </c>
      <c r="IV32" s="139" t="s">
        <v>3409</v>
      </c>
      <c r="IW32" s="139" t="s">
        <v>3413</v>
      </c>
      <c r="IX32" s="139">
        <v>0</v>
      </c>
      <c r="IY32" s="139">
        <v>0</v>
      </c>
      <c r="IZ32" s="139">
        <v>1</v>
      </c>
      <c r="JA32" s="139">
        <v>1</v>
      </c>
      <c r="JB32" s="139">
        <v>0</v>
      </c>
      <c r="JC32" s="139">
        <v>0</v>
      </c>
      <c r="JD32" s="139">
        <v>0</v>
      </c>
      <c r="JE32" s="139">
        <v>0</v>
      </c>
      <c r="JF32" s="139" t="s">
        <v>193</v>
      </c>
      <c r="JG32" s="139" t="s">
        <v>109</v>
      </c>
      <c r="JH32" s="139" t="s">
        <v>193</v>
      </c>
      <c r="JI32" s="139" t="s">
        <v>3414</v>
      </c>
      <c r="JJ32" s="139">
        <v>0</v>
      </c>
      <c r="JK32" s="139">
        <v>0</v>
      </c>
      <c r="JL32" s="139">
        <v>0</v>
      </c>
      <c r="JM32" s="139">
        <v>1</v>
      </c>
      <c r="JN32" s="139">
        <v>1</v>
      </c>
      <c r="JO32" s="139">
        <v>1</v>
      </c>
      <c r="JP32" s="139">
        <v>0</v>
      </c>
      <c r="JQ32" s="139" t="s">
        <v>193</v>
      </c>
      <c r="JR32" s="139" t="s">
        <v>193</v>
      </c>
      <c r="JS32" s="139" t="s">
        <v>193</v>
      </c>
      <c r="JT32" s="139" t="s">
        <v>193</v>
      </c>
      <c r="JU32" s="139" t="s">
        <v>193</v>
      </c>
      <c r="JV32" s="139" t="s">
        <v>193</v>
      </c>
      <c r="JW32" s="139" t="s">
        <v>193</v>
      </c>
      <c r="JX32" s="139" t="s">
        <v>193</v>
      </c>
      <c r="JY32" s="139" t="s">
        <v>193</v>
      </c>
      <c r="JZ32" s="139" t="s">
        <v>193</v>
      </c>
      <c r="KA32" s="139" t="s">
        <v>193</v>
      </c>
      <c r="KB32" s="139" t="s">
        <v>193</v>
      </c>
      <c r="KC32" s="139" t="s">
        <v>193</v>
      </c>
      <c r="KD32" s="139" t="s">
        <v>193</v>
      </c>
      <c r="KE32" s="139" t="s">
        <v>193</v>
      </c>
      <c r="KF32" s="139" t="s">
        <v>193</v>
      </c>
      <c r="KG32" s="139" t="s">
        <v>193</v>
      </c>
      <c r="KH32" s="139" t="s">
        <v>193</v>
      </c>
      <c r="KI32" s="139" t="s">
        <v>193</v>
      </c>
      <c r="KJ32" s="139" t="s">
        <v>193</v>
      </c>
      <c r="KK32" s="139" t="s">
        <v>193</v>
      </c>
      <c r="KL32" s="139" t="s">
        <v>193</v>
      </c>
      <c r="KM32" s="139" t="s">
        <v>193</v>
      </c>
      <c r="KN32" s="139" t="s">
        <v>193</v>
      </c>
      <c r="KO32" s="139" t="s">
        <v>193</v>
      </c>
      <c r="KP32" s="139" t="s">
        <v>193</v>
      </c>
      <c r="KQ32" s="139" t="s">
        <v>193</v>
      </c>
      <c r="KR32" s="139" t="s">
        <v>193</v>
      </c>
      <c r="KS32" s="139" t="s">
        <v>193</v>
      </c>
      <c r="KT32" s="139" t="s">
        <v>193</v>
      </c>
      <c r="KU32" s="139" t="s">
        <v>193</v>
      </c>
      <c r="KV32" s="139" t="s">
        <v>193</v>
      </c>
      <c r="KW32" s="139" t="s">
        <v>193</v>
      </c>
      <c r="KX32" s="139" t="s">
        <v>193</v>
      </c>
      <c r="KY32" s="139" t="s">
        <v>193</v>
      </c>
      <c r="KZ32" s="139" t="s">
        <v>193</v>
      </c>
      <c r="LA32" s="139" t="s">
        <v>193</v>
      </c>
      <c r="LB32" s="139" t="s">
        <v>193</v>
      </c>
      <c r="LC32" s="139" t="s">
        <v>193</v>
      </c>
      <c r="LD32" s="139" t="s">
        <v>193</v>
      </c>
      <c r="LE32" s="139" t="s">
        <v>193</v>
      </c>
      <c r="LF32" s="139" t="s">
        <v>193</v>
      </c>
      <c r="LG32" s="139" t="s">
        <v>193</v>
      </c>
      <c r="LH32" s="139" t="s">
        <v>193</v>
      </c>
      <c r="LI32" s="139" t="s">
        <v>193</v>
      </c>
      <c r="LJ32" s="139" t="s">
        <v>193</v>
      </c>
      <c r="LK32" s="139" t="s">
        <v>193</v>
      </c>
      <c r="LL32" s="139" t="s">
        <v>193</v>
      </c>
      <c r="LM32" s="139" t="s">
        <v>193</v>
      </c>
      <c r="LN32" s="139" t="s">
        <v>193</v>
      </c>
      <c r="LO32" s="139" t="s">
        <v>193</v>
      </c>
      <c r="LP32" s="139" t="s">
        <v>193</v>
      </c>
      <c r="LQ32" s="139" t="s">
        <v>193</v>
      </c>
    </row>
    <row r="33" spans="1:329" ht="14.4" customHeight="1" x14ac:dyDescent="0.35">
      <c r="A33" s="139" t="s">
        <v>3415</v>
      </c>
      <c r="B33" s="139" t="s">
        <v>3355</v>
      </c>
      <c r="C33" s="139" t="s">
        <v>171</v>
      </c>
      <c r="D33" s="139" t="s">
        <v>171</v>
      </c>
      <c r="E33" s="139" t="s">
        <v>764</v>
      </c>
      <c r="F33" s="139" t="s">
        <v>106</v>
      </c>
      <c r="G33" s="139" t="s">
        <v>173</v>
      </c>
      <c r="H33" s="139" t="s">
        <v>173</v>
      </c>
      <c r="I33" s="139" t="s">
        <v>769</v>
      </c>
      <c r="J33" s="139" t="s">
        <v>772</v>
      </c>
      <c r="K33" s="139" t="s">
        <v>536</v>
      </c>
      <c r="L33" s="139" t="s">
        <v>490</v>
      </c>
      <c r="M33" t="s">
        <v>491</v>
      </c>
      <c r="N33" t="s">
        <v>193</v>
      </c>
      <c r="O33" t="s">
        <v>193</v>
      </c>
      <c r="P33" t="s">
        <v>496</v>
      </c>
      <c r="Q33" t="s">
        <v>193</v>
      </c>
      <c r="R33" t="s">
        <v>3417</v>
      </c>
      <c r="S33">
        <v>0</v>
      </c>
      <c r="T33">
        <v>0</v>
      </c>
      <c r="U33">
        <v>0</v>
      </c>
      <c r="V33">
        <v>1</v>
      </c>
      <c r="W33">
        <v>1</v>
      </c>
      <c r="X33">
        <v>0</v>
      </c>
      <c r="Y33">
        <v>0</v>
      </c>
      <c r="Z33" t="s">
        <v>3953</v>
      </c>
      <c r="AA33" t="s">
        <v>3554</v>
      </c>
      <c r="AB33" t="s">
        <v>512</v>
      </c>
      <c r="AC33">
        <v>1</v>
      </c>
      <c r="AD33">
        <v>0</v>
      </c>
      <c r="AE33">
        <v>0</v>
      </c>
      <c r="AF33">
        <v>0</v>
      </c>
      <c r="AG33">
        <v>1</v>
      </c>
      <c r="AH33">
        <v>0</v>
      </c>
      <c r="AI33">
        <v>0</v>
      </c>
      <c r="AJ33">
        <v>0</v>
      </c>
      <c r="AK33">
        <v>0</v>
      </c>
      <c r="AL33">
        <v>0</v>
      </c>
      <c r="AM33" t="s">
        <v>193</v>
      </c>
      <c r="AN33" t="s">
        <v>142</v>
      </c>
      <c r="AO33" t="s">
        <v>493</v>
      </c>
      <c r="AP33" t="s">
        <v>193</v>
      </c>
      <c r="AQ33" t="s">
        <v>193</v>
      </c>
      <c r="AR33" t="s">
        <v>193</v>
      </c>
      <c r="AS33" t="s">
        <v>193</v>
      </c>
      <c r="AT33" t="s">
        <v>193</v>
      </c>
      <c r="AU33" t="s">
        <v>193</v>
      </c>
      <c r="AV33" t="s">
        <v>193</v>
      </c>
      <c r="AW33" t="s">
        <v>193</v>
      </c>
      <c r="AX33" t="s">
        <v>193</v>
      </c>
      <c r="AY33" t="s">
        <v>193</v>
      </c>
      <c r="AZ33" s="141" t="s">
        <v>193</v>
      </c>
      <c r="BA33" s="139" t="s">
        <v>193</v>
      </c>
      <c r="BB33" s="139" t="s">
        <v>193</v>
      </c>
      <c r="BC33" s="192" t="s">
        <v>193</v>
      </c>
      <c r="BD33" s="139" t="s">
        <v>193</v>
      </c>
      <c r="BE33" s="139" t="s">
        <v>193</v>
      </c>
      <c r="BF33" s="192" t="s">
        <v>193</v>
      </c>
      <c r="BG33" s="139" t="s">
        <v>193</v>
      </c>
      <c r="BH33" s="139" t="s">
        <v>193</v>
      </c>
      <c r="BI33" s="192" t="s">
        <v>193</v>
      </c>
      <c r="BJ33" s="139" t="s">
        <v>193</v>
      </c>
      <c r="BK33" s="139" t="s">
        <v>193</v>
      </c>
      <c r="BL33" s="192" t="s">
        <v>193</v>
      </c>
      <c r="BM33" s="139" t="s">
        <v>193</v>
      </c>
      <c r="BN33" s="139" t="s">
        <v>193</v>
      </c>
      <c r="BO33" s="192" t="s">
        <v>193</v>
      </c>
      <c r="BP33" s="139" t="s">
        <v>193</v>
      </c>
      <c r="BQ33" s="139" t="s">
        <v>193</v>
      </c>
      <c r="BR33" s="139" t="s">
        <v>193</v>
      </c>
      <c r="BS33" s="139" t="s">
        <v>193</v>
      </c>
      <c r="BT33" s="139" t="s">
        <v>193</v>
      </c>
      <c r="BU33" s="139" t="s">
        <v>193</v>
      </c>
      <c r="BV33" s="139" t="s">
        <v>193</v>
      </c>
      <c r="BW33" s="139" t="s">
        <v>193</v>
      </c>
      <c r="BX33" s="139" t="s">
        <v>193</v>
      </c>
      <c r="BY33" s="139" t="s">
        <v>193</v>
      </c>
      <c r="BZ33" s="139" t="s">
        <v>193</v>
      </c>
      <c r="CA33" s="192" t="s">
        <v>193</v>
      </c>
      <c r="CB33" s="139" t="s">
        <v>193</v>
      </c>
      <c r="CC33" s="139" t="s">
        <v>193</v>
      </c>
      <c r="CD33" s="139" t="s">
        <v>193</v>
      </c>
      <c r="CE33" s="139" t="s">
        <v>193</v>
      </c>
      <c r="CF33" s="139" t="s">
        <v>193</v>
      </c>
      <c r="CG33" s="139" t="s">
        <v>193</v>
      </c>
      <c r="CH33" s="139" t="s">
        <v>193</v>
      </c>
      <c r="CI33" s="139" t="s">
        <v>193</v>
      </c>
      <c r="CJ33" s="139" t="s">
        <v>193</v>
      </c>
      <c r="CK33" s="139" t="s">
        <v>193</v>
      </c>
      <c r="CL33" s="139" t="s">
        <v>193</v>
      </c>
      <c r="CM33" s="139" t="s">
        <v>193</v>
      </c>
      <c r="CN33" s="139" t="s">
        <v>193</v>
      </c>
      <c r="CO33" s="139" t="s">
        <v>193</v>
      </c>
      <c r="CP33" s="139" t="s">
        <v>193</v>
      </c>
      <c r="CQ33" s="139" t="s">
        <v>193</v>
      </c>
      <c r="CR33" s="139" t="s">
        <v>193</v>
      </c>
      <c r="CS33" s="139" t="s">
        <v>193</v>
      </c>
      <c r="CT33" s="139" t="s">
        <v>193</v>
      </c>
      <c r="CU33" s="139" t="s">
        <v>193</v>
      </c>
      <c r="CV33" s="139" t="s">
        <v>193</v>
      </c>
      <c r="CW33" s="139" t="s">
        <v>193</v>
      </c>
      <c r="CX33" s="139" t="s">
        <v>193</v>
      </c>
      <c r="CY33" s="139" t="s">
        <v>193</v>
      </c>
      <c r="CZ33" s="139" t="s">
        <v>193</v>
      </c>
      <c r="DA33" s="139" t="s">
        <v>193</v>
      </c>
      <c r="DB33" s="139" t="s">
        <v>193</v>
      </c>
      <c r="DC33" s="139" t="s">
        <v>193</v>
      </c>
      <c r="DD33" s="139" t="s">
        <v>193</v>
      </c>
      <c r="DE33" s="139" t="s">
        <v>193</v>
      </c>
      <c r="DF33" s="139" t="s">
        <v>193</v>
      </c>
      <c r="DG33" s="139" t="s">
        <v>193</v>
      </c>
      <c r="DH33" s="139" t="s">
        <v>193</v>
      </c>
      <c r="DI33" s="139" t="s">
        <v>193</v>
      </c>
      <c r="DJ33" s="139" t="s">
        <v>193</v>
      </c>
      <c r="DK33" s="139" t="s">
        <v>193</v>
      </c>
      <c r="DL33" s="139" t="s">
        <v>193</v>
      </c>
      <c r="DM33" s="139" t="s">
        <v>193</v>
      </c>
      <c r="DN33" s="139" t="s">
        <v>193</v>
      </c>
      <c r="DO33" s="139" t="s">
        <v>193</v>
      </c>
      <c r="DP33" s="139" t="s">
        <v>193</v>
      </c>
      <c r="DQ33" s="139" t="s">
        <v>193</v>
      </c>
      <c r="DR33" s="139" t="s">
        <v>193</v>
      </c>
      <c r="DS33" s="139" t="s">
        <v>193</v>
      </c>
      <c r="DT33" s="139" t="s">
        <v>193</v>
      </c>
      <c r="DU33" s="139" t="s">
        <v>193</v>
      </c>
      <c r="DV33" s="139" t="s">
        <v>193</v>
      </c>
      <c r="DW33" s="139" t="s">
        <v>193</v>
      </c>
      <c r="DX33" s="139" t="s">
        <v>193</v>
      </c>
      <c r="DY33" s="139" t="s">
        <v>193</v>
      </c>
      <c r="DZ33" s="139" t="s">
        <v>193</v>
      </c>
      <c r="EA33" s="139" t="s">
        <v>193</v>
      </c>
      <c r="EB33" s="139" t="s">
        <v>193</v>
      </c>
      <c r="EC33" s="139" t="s">
        <v>193</v>
      </c>
      <c r="ED33" s="139" t="s">
        <v>193</v>
      </c>
      <c r="EE33" s="139" t="s">
        <v>193</v>
      </c>
      <c r="EF33" s="139" t="s">
        <v>193</v>
      </c>
      <c r="EG33" s="139" t="s">
        <v>193</v>
      </c>
      <c r="EH33" s="139" t="s">
        <v>193</v>
      </c>
      <c r="EI33" s="139" t="s">
        <v>193</v>
      </c>
      <c r="EJ33" s="139" t="s">
        <v>193</v>
      </c>
      <c r="EK33" s="139" t="s">
        <v>193</v>
      </c>
      <c r="EL33" s="139" t="s">
        <v>193</v>
      </c>
      <c r="EM33" s="139" t="s">
        <v>193</v>
      </c>
      <c r="EN33" s="139" t="s">
        <v>193</v>
      </c>
      <c r="EO33" s="139" t="s">
        <v>193</v>
      </c>
      <c r="EP33" s="139" t="s">
        <v>193</v>
      </c>
      <c r="EQ33" s="139" t="s">
        <v>193</v>
      </c>
      <c r="ER33" s="139" t="s">
        <v>193</v>
      </c>
      <c r="ES33" s="139" t="s">
        <v>193</v>
      </c>
      <c r="ET33" s="139" t="s">
        <v>193</v>
      </c>
      <c r="EU33" s="139" t="s">
        <v>193</v>
      </c>
      <c r="EV33" s="139" t="s">
        <v>193</v>
      </c>
      <c r="EW33" s="139" t="s">
        <v>193</v>
      </c>
      <c r="EX33" s="139" t="s">
        <v>193</v>
      </c>
      <c r="EY33" s="139" t="s">
        <v>193</v>
      </c>
      <c r="EZ33" s="139" t="s">
        <v>193</v>
      </c>
      <c r="FA33" s="139" t="s">
        <v>193</v>
      </c>
      <c r="FB33" s="139" t="s">
        <v>193</v>
      </c>
      <c r="FC33" s="139" t="s">
        <v>193</v>
      </c>
      <c r="FD33" s="139" t="s">
        <v>193</v>
      </c>
      <c r="FE33" s="139" t="s">
        <v>193</v>
      </c>
      <c r="FF33" s="139" t="s">
        <v>193</v>
      </c>
      <c r="FG33" s="139" t="s">
        <v>193</v>
      </c>
      <c r="FH33" s="139" t="s">
        <v>193</v>
      </c>
      <c r="FI33" s="139" t="s">
        <v>193</v>
      </c>
      <c r="FJ33" s="139" t="s">
        <v>193</v>
      </c>
      <c r="FK33" s="139" t="s">
        <v>193</v>
      </c>
      <c r="FL33" s="139" t="s">
        <v>193</v>
      </c>
      <c r="FM33" s="139" t="s">
        <v>193</v>
      </c>
      <c r="FN33" s="139" t="s">
        <v>193</v>
      </c>
      <c r="FO33" s="139" t="s">
        <v>193</v>
      </c>
      <c r="FP33" s="139" t="s">
        <v>193</v>
      </c>
      <c r="FQ33" s="139" t="s">
        <v>193</v>
      </c>
      <c r="FR33" s="139" t="s">
        <v>193</v>
      </c>
      <c r="FS33" s="139" t="s">
        <v>193</v>
      </c>
      <c r="FT33" s="139" t="s">
        <v>193</v>
      </c>
      <c r="FU33" s="139" t="s">
        <v>193</v>
      </c>
      <c r="FV33" s="139" t="s">
        <v>193</v>
      </c>
      <c r="FW33" s="139" t="s">
        <v>193</v>
      </c>
      <c r="FX33" s="139" t="s">
        <v>193</v>
      </c>
      <c r="FY33" s="139" t="s">
        <v>193</v>
      </c>
      <c r="FZ33" s="139" t="s">
        <v>193</v>
      </c>
      <c r="GA33" s="139" t="s">
        <v>193</v>
      </c>
      <c r="GB33" s="139" t="s">
        <v>193</v>
      </c>
      <c r="GC33" s="139" t="s">
        <v>193</v>
      </c>
      <c r="GD33" s="139" t="s">
        <v>193</v>
      </c>
      <c r="GE33" s="139" t="s">
        <v>193</v>
      </c>
      <c r="GF33" s="139" t="s">
        <v>193</v>
      </c>
      <c r="GG33" s="139" t="s">
        <v>193</v>
      </c>
      <c r="GH33" s="139" t="s">
        <v>193</v>
      </c>
      <c r="GI33" s="139" t="s">
        <v>193</v>
      </c>
      <c r="GJ33" s="139" t="s">
        <v>193</v>
      </c>
      <c r="GK33" s="139" t="s">
        <v>193</v>
      </c>
      <c r="GL33" s="139" t="s">
        <v>193</v>
      </c>
      <c r="GM33" s="139" t="s">
        <v>193</v>
      </c>
      <c r="GN33" s="139" t="s">
        <v>193</v>
      </c>
      <c r="GO33" s="139" t="s">
        <v>193</v>
      </c>
      <c r="GP33" s="139" t="s">
        <v>193</v>
      </c>
      <c r="GQ33" s="139" t="s">
        <v>193</v>
      </c>
      <c r="GR33" s="139" t="s">
        <v>193</v>
      </c>
      <c r="GS33" s="139" t="s">
        <v>193</v>
      </c>
      <c r="GT33" s="139" t="s">
        <v>193</v>
      </c>
      <c r="GU33" s="139" t="s">
        <v>193</v>
      </c>
      <c r="GV33" s="139" t="s">
        <v>193</v>
      </c>
      <c r="GW33" s="139" t="s">
        <v>193</v>
      </c>
      <c r="GX33" s="139" t="s">
        <v>193</v>
      </c>
      <c r="GY33" s="139" t="s">
        <v>193</v>
      </c>
      <c r="GZ33" s="139" t="s">
        <v>193</v>
      </c>
      <c r="HA33" s="139" t="s">
        <v>193</v>
      </c>
      <c r="HB33" s="139" t="s">
        <v>193</v>
      </c>
      <c r="HC33" s="139" t="s">
        <v>193</v>
      </c>
      <c r="HD33" s="139" t="s">
        <v>193</v>
      </c>
      <c r="HE33" s="139" t="s">
        <v>193</v>
      </c>
      <c r="HF33" s="139" t="s">
        <v>193</v>
      </c>
      <c r="HG33" s="139" t="s">
        <v>193</v>
      </c>
      <c r="HH33" s="139" t="s">
        <v>193</v>
      </c>
      <c r="HI33" s="139" t="s">
        <v>193</v>
      </c>
      <c r="HJ33" s="139" t="s">
        <v>3416</v>
      </c>
      <c r="HK33" s="139">
        <v>0</v>
      </c>
      <c r="HL33" s="139">
        <v>0</v>
      </c>
      <c r="HM33" s="139">
        <v>1</v>
      </c>
      <c r="HN33" s="139">
        <v>1</v>
      </c>
      <c r="HO33" s="139">
        <v>1</v>
      </c>
      <c r="HP33" s="139">
        <v>1</v>
      </c>
      <c r="HQ33" s="139">
        <v>1</v>
      </c>
      <c r="HR33" s="139">
        <v>0</v>
      </c>
      <c r="HS33" s="139" t="s">
        <v>193</v>
      </c>
      <c r="HT33" s="139" t="s">
        <v>193</v>
      </c>
      <c r="HU33" s="139" t="s">
        <v>193</v>
      </c>
      <c r="HV33" s="139" t="s">
        <v>193</v>
      </c>
      <c r="HW33" s="139">
        <v>50</v>
      </c>
      <c r="HX33" s="139">
        <v>75</v>
      </c>
      <c r="HY33" s="139">
        <v>25</v>
      </c>
      <c r="HZ33" s="139">
        <v>75</v>
      </c>
      <c r="IA33" s="139">
        <v>75</v>
      </c>
      <c r="IB33" s="139" t="s">
        <v>109</v>
      </c>
      <c r="IC33" s="139" t="s">
        <v>193</v>
      </c>
      <c r="ID33" s="139" t="s">
        <v>3412</v>
      </c>
      <c r="IE33" s="139">
        <v>1</v>
      </c>
      <c r="IF33" s="139">
        <v>1</v>
      </c>
      <c r="IG33" s="139">
        <v>0</v>
      </c>
      <c r="IH33" s="139">
        <v>150</v>
      </c>
      <c r="II33" s="139">
        <v>250</v>
      </c>
      <c r="IJ33" s="139" t="s">
        <v>193</v>
      </c>
      <c r="IK33" s="139" t="s">
        <v>109</v>
      </c>
      <c r="IL33" s="139" t="s">
        <v>193</v>
      </c>
      <c r="IM33" s="139" t="s">
        <v>193</v>
      </c>
      <c r="IN33" s="139" t="s">
        <v>109</v>
      </c>
      <c r="IO33" s="139" t="s">
        <v>107</v>
      </c>
      <c r="IP33" s="139">
        <v>0</v>
      </c>
      <c r="IQ33" s="139">
        <v>0</v>
      </c>
      <c r="IR33" s="139">
        <v>0</v>
      </c>
      <c r="IS33" s="139">
        <v>0</v>
      </c>
      <c r="IT33" s="139">
        <v>0</v>
      </c>
      <c r="IU33" s="139">
        <v>1</v>
      </c>
      <c r="IV33" s="139" t="s">
        <v>3409</v>
      </c>
      <c r="IW33" s="139" t="s">
        <v>3364</v>
      </c>
      <c r="IX33" s="139">
        <v>0</v>
      </c>
      <c r="IY33" s="139">
        <v>1</v>
      </c>
      <c r="IZ33" s="139">
        <v>1</v>
      </c>
      <c r="JA33" s="139">
        <v>1</v>
      </c>
      <c r="JB33" s="139">
        <v>0</v>
      </c>
      <c r="JC33" s="139">
        <v>0</v>
      </c>
      <c r="JD33" s="139">
        <v>0</v>
      </c>
      <c r="JE33" s="139">
        <v>0</v>
      </c>
      <c r="JF33" s="139" t="s">
        <v>193</v>
      </c>
      <c r="JG33" s="139" t="s">
        <v>109</v>
      </c>
      <c r="JH33" s="139" t="s">
        <v>193</v>
      </c>
      <c r="JI33" s="139" t="s">
        <v>3417</v>
      </c>
      <c r="JJ33" s="139">
        <v>0</v>
      </c>
      <c r="JK33" s="139">
        <v>0</v>
      </c>
      <c r="JL33" s="139">
        <v>0</v>
      </c>
      <c r="JM33" s="139">
        <v>1</v>
      </c>
      <c r="JN33" s="139">
        <v>1</v>
      </c>
      <c r="JO33" s="139">
        <v>0</v>
      </c>
      <c r="JP33" s="139">
        <v>0</v>
      </c>
      <c r="JQ33" s="139" t="s">
        <v>193</v>
      </c>
      <c r="JR33" s="139" t="s">
        <v>193</v>
      </c>
      <c r="JS33" s="139" t="s">
        <v>193</v>
      </c>
      <c r="JT33" s="139" t="s">
        <v>193</v>
      </c>
      <c r="JU33" s="139" t="s">
        <v>193</v>
      </c>
      <c r="JV33" s="139" t="s">
        <v>193</v>
      </c>
      <c r="JW33" s="139" t="s">
        <v>193</v>
      </c>
      <c r="JX33" s="139" t="s">
        <v>193</v>
      </c>
      <c r="JY33" s="139" t="s">
        <v>193</v>
      </c>
      <c r="JZ33" s="139" t="s">
        <v>193</v>
      </c>
      <c r="KA33" s="139" t="s">
        <v>193</v>
      </c>
      <c r="KB33" s="139" t="s">
        <v>193</v>
      </c>
      <c r="KC33" s="139" t="s">
        <v>193</v>
      </c>
      <c r="KD33" s="139" t="s">
        <v>193</v>
      </c>
      <c r="KE33" s="139" t="s">
        <v>193</v>
      </c>
      <c r="KF33" s="139" t="s">
        <v>193</v>
      </c>
      <c r="KG33" s="139" t="s">
        <v>193</v>
      </c>
      <c r="KH33" s="139" t="s">
        <v>193</v>
      </c>
      <c r="KI33" s="139" t="s">
        <v>193</v>
      </c>
      <c r="KJ33" s="139" t="s">
        <v>193</v>
      </c>
      <c r="KK33" s="139" t="s">
        <v>193</v>
      </c>
      <c r="KL33" s="139" t="s">
        <v>193</v>
      </c>
      <c r="KM33" s="139" t="s">
        <v>193</v>
      </c>
      <c r="KN33" s="139" t="s">
        <v>193</v>
      </c>
      <c r="KO33" s="139" t="s">
        <v>193</v>
      </c>
      <c r="KP33" s="139" t="s">
        <v>193</v>
      </c>
      <c r="KQ33" s="139" t="s">
        <v>193</v>
      </c>
      <c r="KR33" s="139" t="s">
        <v>193</v>
      </c>
      <c r="KS33" s="139" t="s">
        <v>193</v>
      </c>
      <c r="KT33" s="139" t="s">
        <v>193</v>
      </c>
      <c r="KU33" s="139" t="s">
        <v>193</v>
      </c>
      <c r="KV33" s="139" t="s">
        <v>193</v>
      </c>
      <c r="KW33" s="139" t="s">
        <v>193</v>
      </c>
      <c r="KX33" s="139" t="s">
        <v>193</v>
      </c>
      <c r="KY33" s="139" t="s">
        <v>193</v>
      </c>
      <c r="KZ33" s="139" t="s">
        <v>193</v>
      </c>
      <c r="LA33" s="139" t="s">
        <v>193</v>
      </c>
      <c r="LB33" s="139" t="s">
        <v>193</v>
      </c>
      <c r="LC33" s="139" t="s">
        <v>193</v>
      </c>
      <c r="LD33" s="139" t="s">
        <v>193</v>
      </c>
      <c r="LE33" s="139" t="s">
        <v>193</v>
      </c>
      <c r="LF33" s="139" t="s">
        <v>193</v>
      </c>
      <c r="LG33" s="139" t="s">
        <v>193</v>
      </c>
      <c r="LH33" s="139" t="s">
        <v>193</v>
      </c>
      <c r="LI33" s="139" t="s">
        <v>193</v>
      </c>
      <c r="LJ33" s="139" t="s">
        <v>193</v>
      </c>
      <c r="LK33" s="139" t="s">
        <v>193</v>
      </c>
      <c r="LL33" s="139" t="s">
        <v>193</v>
      </c>
      <c r="LM33" s="139" t="s">
        <v>193</v>
      </c>
      <c r="LN33" s="139" t="s">
        <v>193</v>
      </c>
      <c r="LO33" s="139" t="s">
        <v>193</v>
      </c>
      <c r="LP33" s="139" t="s">
        <v>193</v>
      </c>
      <c r="LQ33" s="139" t="s">
        <v>193</v>
      </c>
    </row>
    <row r="34" spans="1:329" ht="14.4" customHeight="1" x14ac:dyDescent="0.35">
      <c r="A34" s="139" t="s">
        <v>3418</v>
      </c>
      <c r="B34" s="139" t="s">
        <v>3355</v>
      </c>
      <c r="C34" s="139" t="s">
        <v>171</v>
      </c>
      <c r="D34" s="139" t="s">
        <v>171</v>
      </c>
      <c r="E34" s="139" t="s">
        <v>764</v>
      </c>
      <c r="F34" s="139" t="s">
        <v>106</v>
      </c>
      <c r="G34" s="139" t="s">
        <v>173</v>
      </c>
      <c r="H34" s="139" t="s">
        <v>173</v>
      </c>
      <c r="I34" s="139" t="s">
        <v>769</v>
      </c>
      <c r="J34" s="139" t="s">
        <v>772</v>
      </c>
      <c r="K34" s="139" t="s">
        <v>536</v>
      </c>
      <c r="L34" s="139" t="s">
        <v>490</v>
      </c>
      <c r="M34" t="s">
        <v>491</v>
      </c>
      <c r="N34" t="s">
        <v>193</v>
      </c>
      <c r="O34" t="s">
        <v>193</v>
      </c>
      <c r="P34" t="s">
        <v>496</v>
      </c>
      <c r="Q34" t="s">
        <v>193</v>
      </c>
      <c r="R34" t="s">
        <v>3417</v>
      </c>
      <c r="S34">
        <v>0</v>
      </c>
      <c r="T34">
        <v>0</v>
      </c>
      <c r="U34">
        <v>0</v>
      </c>
      <c r="V34">
        <v>1</v>
      </c>
      <c r="W34">
        <v>1</v>
      </c>
      <c r="X34">
        <v>0</v>
      </c>
      <c r="Y34">
        <v>0</v>
      </c>
      <c r="Z34" t="s">
        <v>3953</v>
      </c>
      <c r="AA34" t="s">
        <v>3554</v>
      </c>
      <c r="AB34" t="s">
        <v>512</v>
      </c>
      <c r="AC34">
        <v>1</v>
      </c>
      <c r="AD34">
        <v>0</v>
      </c>
      <c r="AE34">
        <v>0</v>
      </c>
      <c r="AF34">
        <v>0</v>
      </c>
      <c r="AG34">
        <v>1</v>
      </c>
      <c r="AH34">
        <v>0</v>
      </c>
      <c r="AI34">
        <v>0</v>
      </c>
      <c r="AJ34">
        <v>0</v>
      </c>
      <c r="AK34">
        <v>0</v>
      </c>
      <c r="AL34">
        <v>0</v>
      </c>
      <c r="AM34" t="s">
        <v>193</v>
      </c>
      <c r="AN34" t="s">
        <v>142</v>
      </c>
      <c r="AO34" t="s">
        <v>493</v>
      </c>
      <c r="AP34" t="s">
        <v>193</v>
      </c>
      <c r="AQ34" t="s">
        <v>193</v>
      </c>
      <c r="AR34" t="s">
        <v>193</v>
      </c>
      <c r="AS34" t="s">
        <v>193</v>
      </c>
      <c r="AT34" t="s">
        <v>193</v>
      </c>
      <c r="AU34" t="s">
        <v>193</v>
      </c>
      <c r="AV34" t="s">
        <v>193</v>
      </c>
      <c r="AW34" t="s">
        <v>193</v>
      </c>
      <c r="AX34" t="s">
        <v>193</v>
      </c>
      <c r="AY34" t="s">
        <v>193</v>
      </c>
      <c r="AZ34" s="141" t="s">
        <v>193</v>
      </c>
      <c r="BA34" s="139" t="s">
        <v>193</v>
      </c>
      <c r="BB34" s="139" t="s">
        <v>193</v>
      </c>
      <c r="BC34" s="192" t="s">
        <v>193</v>
      </c>
      <c r="BD34" s="139" t="s">
        <v>193</v>
      </c>
      <c r="BE34" s="139" t="s">
        <v>193</v>
      </c>
      <c r="BF34" s="192" t="s">
        <v>193</v>
      </c>
      <c r="BG34" s="139" t="s">
        <v>193</v>
      </c>
      <c r="BH34" s="139" t="s">
        <v>193</v>
      </c>
      <c r="BI34" s="192" t="s">
        <v>193</v>
      </c>
      <c r="BJ34" s="139" t="s">
        <v>193</v>
      </c>
      <c r="BK34" s="139" t="s">
        <v>193</v>
      </c>
      <c r="BL34" s="192" t="s">
        <v>193</v>
      </c>
      <c r="BM34" s="139" t="s">
        <v>193</v>
      </c>
      <c r="BN34" s="139" t="s">
        <v>193</v>
      </c>
      <c r="BO34" s="192" t="s">
        <v>193</v>
      </c>
      <c r="BP34" s="139" t="s">
        <v>193</v>
      </c>
      <c r="BQ34" s="139" t="s">
        <v>193</v>
      </c>
      <c r="BR34" s="139" t="s">
        <v>193</v>
      </c>
      <c r="BS34" s="139" t="s">
        <v>193</v>
      </c>
      <c r="BT34" s="139" t="s">
        <v>193</v>
      </c>
      <c r="BU34" s="139" t="s">
        <v>193</v>
      </c>
      <c r="BV34" s="139" t="s">
        <v>193</v>
      </c>
      <c r="BW34" s="139" t="s">
        <v>193</v>
      </c>
      <c r="BX34" s="139" t="s">
        <v>193</v>
      </c>
      <c r="BY34" s="139" t="s">
        <v>193</v>
      </c>
      <c r="BZ34" s="139" t="s">
        <v>193</v>
      </c>
      <c r="CA34" s="192" t="s">
        <v>193</v>
      </c>
      <c r="CB34" s="139" t="s">
        <v>193</v>
      </c>
      <c r="CC34" s="139" t="s">
        <v>193</v>
      </c>
      <c r="CD34" s="139" t="s">
        <v>193</v>
      </c>
      <c r="CE34" s="139" t="s">
        <v>193</v>
      </c>
      <c r="CF34" s="139" t="s">
        <v>193</v>
      </c>
      <c r="CG34" s="139" t="s">
        <v>193</v>
      </c>
      <c r="CH34" s="139" t="s">
        <v>193</v>
      </c>
      <c r="CI34" s="139" t="s">
        <v>193</v>
      </c>
      <c r="CJ34" s="139" t="s">
        <v>193</v>
      </c>
      <c r="CK34" s="139" t="s">
        <v>193</v>
      </c>
      <c r="CL34" s="139" t="s">
        <v>193</v>
      </c>
      <c r="CM34" s="139" t="s">
        <v>193</v>
      </c>
      <c r="CN34" s="139" t="s">
        <v>193</v>
      </c>
      <c r="CO34" s="139" t="s">
        <v>193</v>
      </c>
      <c r="CP34" s="139" t="s">
        <v>193</v>
      </c>
      <c r="CQ34" s="139" t="s">
        <v>193</v>
      </c>
      <c r="CR34" s="139" t="s">
        <v>193</v>
      </c>
      <c r="CS34" s="139" t="s">
        <v>193</v>
      </c>
      <c r="CT34" s="139" t="s">
        <v>193</v>
      </c>
      <c r="CU34" s="139" t="s">
        <v>193</v>
      </c>
      <c r="CV34" s="139" t="s">
        <v>193</v>
      </c>
      <c r="CW34" s="139" t="s">
        <v>193</v>
      </c>
      <c r="CX34" s="139" t="s">
        <v>193</v>
      </c>
      <c r="CY34" s="139" t="s">
        <v>193</v>
      </c>
      <c r="CZ34" s="139" t="s">
        <v>193</v>
      </c>
      <c r="DA34" s="139" t="s">
        <v>193</v>
      </c>
      <c r="DB34" s="139" t="s">
        <v>193</v>
      </c>
      <c r="DC34" s="139" t="s">
        <v>193</v>
      </c>
      <c r="DD34" s="139" t="s">
        <v>193</v>
      </c>
      <c r="DE34" s="139" t="s">
        <v>193</v>
      </c>
      <c r="DF34" s="139" t="s">
        <v>193</v>
      </c>
      <c r="DG34" s="139" t="s">
        <v>193</v>
      </c>
      <c r="DH34" s="139" t="s">
        <v>193</v>
      </c>
      <c r="DI34" s="139" t="s">
        <v>193</v>
      </c>
      <c r="DJ34" s="139" t="s">
        <v>193</v>
      </c>
      <c r="DK34" s="139" t="s">
        <v>193</v>
      </c>
      <c r="DL34" s="139" t="s">
        <v>193</v>
      </c>
      <c r="DM34" s="139" t="s">
        <v>193</v>
      </c>
      <c r="DN34" s="139" t="s">
        <v>193</v>
      </c>
      <c r="DO34" s="139" t="s">
        <v>193</v>
      </c>
      <c r="DP34" s="139" t="s">
        <v>193</v>
      </c>
      <c r="DQ34" s="139" t="s">
        <v>193</v>
      </c>
      <c r="DR34" s="139" t="s">
        <v>193</v>
      </c>
      <c r="DS34" s="139" t="s">
        <v>193</v>
      </c>
      <c r="DT34" s="139" t="s">
        <v>193</v>
      </c>
      <c r="DU34" s="139" t="s">
        <v>193</v>
      </c>
      <c r="DV34" s="139" t="s">
        <v>193</v>
      </c>
      <c r="DW34" s="139" t="s">
        <v>193</v>
      </c>
      <c r="DX34" s="139" t="s">
        <v>193</v>
      </c>
      <c r="DY34" s="139" t="s">
        <v>193</v>
      </c>
      <c r="DZ34" s="139" t="s">
        <v>193</v>
      </c>
      <c r="EA34" s="139" t="s">
        <v>193</v>
      </c>
      <c r="EB34" s="139" t="s">
        <v>193</v>
      </c>
      <c r="EC34" s="139" t="s">
        <v>193</v>
      </c>
      <c r="ED34" s="139" t="s">
        <v>193</v>
      </c>
      <c r="EE34" s="139" t="s">
        <v>193</v>
      </c>
      <c r="EF34" s="139" t="s">
        <v>193</v>
      </c>
      <c r="EG34" s="139" t="s">
        <v>193</v>
      </c>
      <c r="EH34" s="139" t="s">
        <v>193</v>
      </c>
      <c r="EI34" s="139" t="s">
        <v>193</v>
      </c>
      <c r="EJ34" s="139" t="s">
        <v>193</v>
      </c>
      <c r="EK34" s="139" t="s">
        <v>193</v>
      </c>
      <c r="EL34" s="139" t="s">
        <v>193</v>
      </c>
      <c r="EM34" s="139" t="s">
        <v>193</v>
      </c>
      <c r="EN34" s="139" t="s">
        <v>193</v>
      </c>
      <c r="EO34" s="139" t="s">
        <v>193</v>
      </c>
      <c r="EP34" s="139" t="s">
        <v>193</v>
      </c>
      <c r="EQ34" s="139" t="s">
        <v>193</v>
      </c>
      <c r="ER34" s="139" t="s">
        <v>193</v>
      </c>
      <c r="ES34" s="139" t="s">
        <v>193</v>
      </c>
      <c r="ET34" s="139" t="s">
        <v>193</v>
      </c>
      <c r="EU34" s="139" t="s">
        <v>193</v>
      </c>
      <c r="EV34" s="139" t="s">
        <v>193</v>
      </c>
      <c r="EW34" s="139" t="s">
        <v>193</v>
      </c>
      <c r="EX34" s="139" t="s">
        <v>193</v>
      </c>
      <c r="EY34" s="139" t="s">
        <v>193</v>
      </c>
      <c r="EZ34" s="139" t="s">
        <v>193</v>
      </c>
      <c r="FA34" s="139" t="s">
        <v>193</v>
      </c>
      <c r="FB34" s="139" t="s">
        <v>193</v>
      </c>
      <c r="FC34" s="139" t="s">
        <v>193</v>
      </c>
      <c r="FD34" s="139" t="s">
        <v>193</v>
      </c>
      <c r="FE34" s="139" t="s">
        <v>193</v>
      </c>
      <c r="FF34" s="139" t="s">
        <v>193</v>
      </c>
      <c r="FG34" s="139" t="s">
        <v>193</v>
      </c>
      <c r="FH34" s="139" t="s">
        <v>193</v>
      </c>
      <c r="FI34" s="139" t="s">
        <v>193</v>
      </c>
      <c r="FJ34" s="139" t="s">
        <v>193</v>
      </c>
      <c r="FK34" s="139" t="s">
        <v>193</v>
      </c>
      <c r="FL34" s="139" t="s">
        <v>193</v>
      </c>
      <c r="FM34" s="139" t="s">
        <v>193</v>
      </c>
      <c r="FN34" s="139" t="s">
        <v>193</v>
      </c>
      <c r="FO34" s="139" t="s">
        <v>193</v>
      </c>
      <c r="FP34" s="139" t="s">
        <v>193</v>
      </c>
      <c r="FQ34" s="139" t="s">
        <v>193</v>
      </c>
      <c r="FR34" s="139" t="s">
        <v>193</v>
      </c>
      <c r="FS34" s="139" t="s">
        <v>193</v>
      </c>
      <c r="FT34" s="139" t="s">
        <v>193</v>
      </c>
      <c r="FU34" s="139" t="s">
        <v>193</v>
      </c>
      <c r="FV34" s="139" t="s">
        <v>193</v>
      </c>
      <c r="FW34" s="139" t="s">
        <v>193</v>
      </c>
      <c r="FX34" s="139" t="s">
        <v>193</v>
      </c>
      <c r="FY34" s="139" t="s">
        <v>193</v>
      </c>
      <c r="FZ34" s="139" t="s">
        <v>193</v>
      </c>
      <c r="GA34" s="139" t="s">
        <v>193</v>
      </c>
      <c r="GB34" s="139" t="s">
        <v>193</v>
      </c>
      <c r="GC34" s="139" t="s">
        <v>193</v>
      </c>
      <c r="GD34" s="139" t="s">
        <v>193</v>
      </c>
      <c r="GE34" s="139" t="s">
        <v>193</v>
      </c>
      <c r="GF34" s="139" t="s">
        <v>193</v>
      </c>
      <c r="GG34" s="139" t="s">
        <v>193</v>
      </c>
      <c r="GH34" s="139" t="s">
        <v>193</v>
      </c>
      <c r="GI34" s="139" t="s">
        <v>193</v>
      </c>
      <c r="GJ34" s="139" t="s">
        <v>193</v>
      </c>
      <c r="GK34" s="139" t="s">
        <v>193</v>
      </c>
      <c r="GL34" s="139" t="s">
        <v>193</v>
      </c>
      <c r="GM34" s="139" t="s">
        <v>193</v>
      </c>
      <c r="GN34" s="139" t="s">
        <v>193</v>
      </c>
      <c r="GO34" s="139" t="s">
        <v>193</v>
      </c>
      <c r="GP34" s="139" t="s">
        <v>193</v>
      </c>
      <c r="GQ34" s="139" t="s">
        <v>193</v>
      </c>
      <c r="GR34" s="139" t="s">
        <v>193</v>
      </c>
      <c r="GS34" s="139" t="s">
        <v>193</v>
      </c>
      <c r="GT34" s="139" t="s">
        <v>193</v>
      </c>
      <c r="GU34" s="139" t="s">
        <v>193</v>
      </c>
      <c r="GV34" s="139" t="s">
        <v>193</v>
      </c>
      <c r="GW34" s="139" t="s">
        <v>193</v>
      </c>
      <c r="GX34" s="139" t="s">
        <v>193</v>
      </c>
      <c r="GY34" s="139" t="s">
        <v>193</v>
      </c>
      <c r="GZ34" s="139" t="s">
        <v>193</v>
      </c>
      <c r="HA34" s="139" t="s">
        <v>193</v>
      </c>
      <c r="HB34" s="139" t="s">
        <v>193</v>
      </c>
      <c r="HC34" s="139" t="s">
        <v>193</v>
      </c>
      <c r="HD34" s="139" t="s">
        <v>193</v>
      </c>
      <c r="HE34" s="139" t="s">
        <v>193</v>
      </c>
      <c r="HF34" s="139" t="s">
        <v>193</v>
      </c>
      <c r="HG34" s="139" t="s">
        <v>193</v>
      </c>
      <c r="HH34" s="139" t="s">
        <v>193</v>
      </c>
      <c r="HI34" s="139" t="s">
        <v>193</v>
      </c>
      <c r="HJ34" s="139" t="s">
        <v>3419</v>
      </c>
      <c r="HK34" s="139">
        <v>1</v>
      </c>
      <c r="HL34" s="139">
        <v>1</v>
      </c>
      <c r="HM34" s="139">
        <v>1</v>
      </c>
      <c r="HN34" s="139">
        <v>1</v>
      </c>
      <c r="HO34" s="139">
        <v>1</v>
      </c>
      <c r="HP34" s="139">
        <v>1</v>
      </c>
      <c r="HQ34" s="139">
        <v>1</v>
      </c>
      <c r="HR34" s="139">
        <v>0</v>
      </c>
      <c r="HS34" s="139" t="s">
        <v>3420</v>
      </c>
      <c r="HT34" s="139">
        <v>3000</v>
      </c>
      <c r="HU34" s="139" t="s">
        <v>193</v>
      </c>
      <c r="HV34" s="139" t="s">
        <v>193</v>
      </c>
      <c r="HW34" s="139">
        <v>50</v>
      </c>
      <c r="HX34" s="139">
        <v>125</v>
      </c>
      <c r="HY34" s="139">
        <v>25</v>
      </c>
      <c r="HZ34" s="139">
        <v>75</v>
      </c>
      <c r="IA34" s="139">
        <v>75</v>
      </c>
      <c r="IB34" s="139" t="s">
        <v>109</v>
      </c>
      <c r="IC34" s="139" t="s">
        <v>193</v>
      </c>
      <c r="ID34" s="139" t="s">
        <v>3421</v>
      </c>
      <c r="IE34" s="139">
        <v>1</v>
      </c>
      <c r="IF34" s="139">
        <v>1</v>
      </c>
      <c r="IG34" s="139">
        <v>1</v>
      </c>
      <c r="IH34" s="139">
        <v>150</v>
      </c>
      <c r="II34" s="139">
        <v>400</v>
      </c>
      <c r="IJ34" s="139">
        <v>25</v>
      </c>
      <c r="IK34" s="139" t="s">
        <v>109</v>
      </c>
      <c r="IL34" s="139" t="s">
        <v>193</v>
      </c>
      <c r="IM34" s="139" t="s">
        <v>193</v>
      </c>
      <c r="IN34" s="139" t="s">
        <v>132</v>
      </c>
      <c r="IO34" s="139" t="s">
        <v>193</v>
      </c>
      <c r="IP34" s="139" t="s">
        <v>193</v>
      </c>
      <c r="IQ34" s="139" t="s">
        <v>193</v>
      </c>
      <c r="IR34" s="139" t="s">
        <v>193</v>
      </c>
      <c r="IS34" s="139" t="s">
        <v>193</v>
      </c>
      <c r="IT34" s="139" t="s">
        <v>193</v>
      </c>
      <c r="IU34" s="139" t="s">
        <v>193</v>
      </c>
      <c r="IV34" s="139" t="s">
        <v>193</v>
      </c>
      <c r="IW34" s="139" t="s">
        <v>3422</v>
      </c>
      <c r="IX34" s="139">
        <v>1</v>
      </c>
      <c r="IY34" s="139">
        <v>0</v>
      </c>
      <c r="IZ34" s="139">
        <v>1</v>
      </c>
      <c r="JA34" s="139">
        <v>1</v>
      </c>
      <c r="JB34" s="139">
        <v>1</v>
      </c>
      <c r="JC34" s="139">
        <v>0</v>
      </c>
      <c r="JD34" s="139">
        <v>0</v>
      </c>
      <c r="JE34" s="139">
        <v>0</v>
      </c>
      <c r="JF34" s="139" t="s">
        <v>193</v>
      </c>
      <c r="JG34" s="139" t="s">
        <v>109</v>
      </c>
      <c r="JH34" s="139" t="s">
        <v>193</v>
      </c>
      <c r="JI34" s="139" t="s">
        <v>3417</v>
      </c>
      <c r="JJ34" s="139">
        <v>0</v>
      </c>
      <c r="JK34" s="139">
        <v>0</v>
      </c>
      <c r="JL34" s="139">
        <v>0</v>
      </c>
      <c r="JM34" s="139">
        <v>1</v>
      </c>
      <c r="JN34" s="139">
        <v>1</v>
      </c>
      <c r="JO34" s="139">
        <v>0</v>
      </c>
      <c r="JP34" s="139">
        <v>0</v>
      </c>
      <c r="JQ34" s="139" t="s">
        <v>193</v>
      </c>
      <c r="JR34" s="139" t="s">
        <v>193</v>
      </c>
      <c r="JS34" s="139" t="s">
        <v>193</v>
      </c>
      <c r="JT34" s="139" t="s">
        <v>193</v>
      </c>
      <c r="JU34" s="139" t="s">
        <v>193</v>
      </c>
      <c r="JV34" s="139" t="s">
        <v>193</v>
      </c>
      <c r="JW34" s="139" t="s">
        <v>193</v>
      </c>
      <c r="JX34" s="139" t="s">
        <v>193</v>
      </c>
      <c r="JY34" s="139" t="s">
        <v>193</v>
      </c>
      <c r="JZ34" s="139" t="s">
        <v>193</v>
      </c>
      <c r="KA34" s="139" t="s">
        <v>193</v>
      </c>
      <c r="KB34" s="139" t="s">
        <v>193</v>
      </c>
      <c r="KC34" s="139" t="s">
        <v>193</v>
      </c>
      <c r="KD34" s="139" t="s">
        <v>193</v>
      </c>
      <c r="KE34" s="139" t="s">
        <v>193</v>
      </c>
      <c r="KF34" s="139" t="s">
        <v>193</v>
      </c>
      <c r="KG34" s="139" t="s">
        <v>193</v>
      </c>
      <c r="KH34" s="139" t="s">
        <v>193</v>
      </c>
      <c r="KI34" s="139" t="s">
        <v>193</v>
      </c>
      <c r="KJ34" s="139" t="s">
        <v>193</v>
      </c>
      <c r="KK34" s="139" t="s">
        <v>193</v>
      </c>
      <c r="KL34" s="139" t="s">
        <v>193</v>
      </c>
      <c r="KM34" s="139" t="s">
        <v>193</v>
      </c>
      <c r="KN34" s="139" t="s">
        <v>193</v>
      </c>
      <c r="KO34" s="139" t="s">
        <v>193</v>
      </c>
      <c r="KP34" s="139" t="s">
        <v>193</v>
      </c>
      <c r="KQ34" s="139" t="s">
        <v>193</v>
      </c>
      <c r="KR34" s="139" t="s">
        <v>193</v>
      </c>
      <c r="KS34" s="139" t="s">
        <v>193</v>
      </c>
      <c r="KT34" s="139" t="s">
        <v>193</v>
      </c>
      <c r="KU34" s="139" t="s">
        <v>193</v>
      </c>
      <c r="KV34" s="139" t="s">
        <v>193</v>
      </c>
      <c r="KW34" s="139" t="s">
        <v>193</v>
      </c>
      <c r="KX34" s="139" t="s">
        <v>193</v>
      </c>
      <c r="KY34" s="139" t="s">
        <v>193</v>
      </c>
      <c r="KZ34" s="139" t="s">
        <v>193</v>
      </c>
      <c r="LA34" s="139" t="s">
        <v>193</v>
      </c>
      <c r="LB34" s="139" t="s">
        <v>193</v>
      </c>
      <c r="LC34" s="139" t="s">
        <v>193</v>
      </c>
      <c r="LD34" s="139" t="s">
        <v>193</v>
      </c>
      <c r="LE34" s="139" t="s">
        <v>193</v>
      </c>
      <c r="LF34" s="139" t="s">
        <v>193</v>
      </c>
      <c r="LG34" s="139" t="s">
        <v>193</v>
      </c>
      <c r="LH34" s="139" t="s">
        <v>193</v>
      </c>
      <c r="LI34" s="139" t="s">
        <v>193</v>
      </c>
      <c r="LJ34" s="139" t="s">
        <v>193</v>
      </c>
      <c r="LK34" s="139" t="s">
        <v>193</v>
      </c>
      <c r="LL34" s="139" t="s">
        <v>193</v>
      </c>
      <c r="LM34" s="139" t="s">
        <v>193</v>
      </c>
      <c r="LN34" s="139" t="s">
        <v>193</v>
      </c>
      <c r="LO34" s="139" t="s">
        <v>193</v>
      </c>
      <c r="LP34" s="139" t="s">
        <v>193</v>
      </c>
      <c r="LQ34" s="139" t="s">
        <v>193</v>
      </c>
    </row>
    <row r="35" spans="1:329" ht="14.4" customHeight="1" x14ac:dyDescent="0.35">
      <c r="A35" s="139" t="s">
        <v>3423</v>
      </c>
      <c r="B35" s="139" t="s">
        <v>3355</v>
      </c>
      <c r="C35" s="139" t="s">
        <v>613</v>
      </c>
      <c r="D35" s="139" t="s">
        <v>613</v>
      </c>
      <c r="E35" s="139" t="s">
        <v>1346</v>
      </c>
      <c r="F35" s="139" t="s">
        <v>182</v>
      </c>
      <c r="G35" s="139" t="s">
        <v>1959</v>
      </c>
      <c r="H35" s="139" t="s">
        <v>1959</v>
      </c>
      <c r="I35" s="139" t="s">
        <v>3424</v>
      </c>
      <c r="J35" s="139" t="s">
        <v>3425</v>
      </c>
      <c r="K35" s="139" t="s">
        <v>489</v>
      </c>
      <c r="L35" s="139" t="s">
        <v>490</v>
      </c>
      <c r="M35" t="s">
        <v>491</v>
      </c>
      <c r="N35" t="s">
        <v>193</v>
      </c>
      <c r="O35" t="s">
        <v>193</v>
      </c>
      <c r="P35" t="s">
        <v>496</v>
      </c>
      <c r="Q35" t="s">
        <v>193</v>
      </c>
      <c r="R35" t="s">
        <v>111</v>
      </c>
      <c r="S35">
        <v>1</v>
      </c>
      <c r="T35">
        <v>0</v>
      </c>
      <c r="U35">
        <v>0</v>
      </c>
      <c r="V35">
        <v>0</v>
      </c>
      <c r="W35">
        <v>0</v>
      </c>
      <c r="X35">
        <v>0</v>
      </c>
      <c r="Y35">
        <v>0</v>
      </c>
      <c r="Z35" t="s">
        <v>110</v>
      </c>
      <c r="AA35" t="s">
        <v>1423</v>
      </c>
      <c r="AB35" t="s">
        <v>112</v>
      </c>
      <c r="AC35">
        <v>1</v>
      </c>
      <c r="AD35">
        <v>0</v>
      </c>
      <c r="AE35">
        <v>0</v>
      </c>
      <c r="AF35">
        <v>0</v>
      </c>
      <c r="AG35">
        <v>0</v>
      </c>
      <c r="AH35">
        <v>0</v>
      </c>
      <c r="AI35">
        <v>0</v>
      </c>
      <c r="AJ35">
        <v>0</v>
      </c>
      <c r="AK35">
        <v>0</v>
      </c>
      <c r="AL35">
        <v>0</v>
      </c>
      <c r="AM35" t="s">
        <v>193</v>
      </c>
      <c r="AN35" t="s">
        <v>142</v>
      </c>
      <c r="AO35" t="s">
        <v>501</v>
      </c>
      <c r="AP35" t="s">
        <v>3965</v>
      </c>
      <c r="AQ35">
        <v>1</v>
      </c>
      <c r="AR35">
        <v>1</v>
      </c>
      <c r="AS35">
        <v>1</v>
      </c>
      <c r="AT35">
        <v>1</v>
      </c>
      <c r="AU35">
        <v>1</v>
      </c>
      <c r="AV35">
        <v>1</v>
      </c>
      <c r="AW35">
        <v>1</v>
      </c>
      <c r="AX35">
        <v>0</v>
      </c>
      <c r="AY35" t="s">
        <v>498</v>
      </c>
      <c r="AZ35" s="192">
        <v>90</v>
      </c>
      <c r="BA35" s="139" t="s">
        <v>109</v>
      </c>
      <c r="BB35" s="139">
        <v>250</v>
      </c>
      <c r="BC35" s="192">
        <v>96.153846153846104</v>
      </c>
      <c r="BD35" s="139" t="s">
        <v>109</v>
      </c>
      <c r="BE35" s="139">
        <v>180</v>
      </c>
      <c r="BF35" s="192">
        <v>78.260869565217305</v>
      </c>
      <c r="BG35" s="139" t="s">
        <v>109</v>
      </c>
      <c r="BH35" s="139">
        <v>240</v>
      </c>
      <c r="BI35" s="192">
        <v>82.758620689655103</v>
      </c>
      <c r="BJ35" s="139" t="s">
        <v>114</v>
      </c>
      <c r="BK35" s="139">
        <v>450</v>
      </c>
      <c r="BL35" s="192">
        <v>187.5</v>
      </c>
      <c r="BM35" s="139" t="s">
        <v>114</v>
      </c>
      <c r="BN35" s="139" t="s">
        <v>193</v>
      </c>
      <c r="BO35" s="192" t="s">
        <v>193</v>
      </c>
      <c r="BP35" s="139" t="s">
        <v>114</v>
      </c>
      <c r="BQ35" s="139" t="s">
        <v>622</v>
      </c>
      <c r="BR35" s="139" t="s">
        <v>109</v>
      </c>
      <c r="BS35" s="139">
        <v>800</v>
      </c>
      <c r="BT35" s="139" t="s">
        <v>193</v>
      </c>
      <c r="BU35" s="139" t="s">
        <v>193</v>
      </c>
      <c r="BV35" s="139" t="s">
        <v>193</v>
      </c>
      <c r="BW35" s="139" t="s">
        <v>193</v>
      </c>
      <c r="BX35" s="139" t="s">
        <v>193</v>
      </c>
      <c r="BY35" s="139" t="s">
        <v>193</v>
      </c>
      <c r="BZ35" s="139" t="s">
        <v>156</v>
      </c>
      <c r="CA35" s="192">
        <v>800</v>
      </c>
      <c r="CB35" s="139" t="s">
        <v>114</v>
      </c>
      <c r="CC35" s="139" t="s">
        <v>109</v>
      </c>
      <c r="CD35" s="139" t="s">
        <v>1554</v>
      </c>
      <c r="CE35" s="139">
        <v>0</v>
      </c>
      <c r="CF35" s="139">
        <v>0</v>
      </c>
      <c r="CG35" s="139">
        <v>0</v>
      </c>
      <c r="CH35" s="139">
        <v>0</v>
      </c>
      <c r="CI35" s="139">
        <v>0</v>
      </c>
      <c r="CJ35" s="139">
        <v>0</v>
      </c>
      <c r="CK35" s="139">
        <v>0</v>
      </c>
      <c r="CL35" s="139">
        <v>0</v>
      </c>
      <c r="CM35" s="139">
        <v>0</v>
      </c>
      <c r="CN35" s="139">
        <v>0</v>
      </c>
      <c r="CO35" s="139">
        <v>0</v>
      </c>
      <c r="CP35" s="139">
        <v>1</v>
      </c>
      <c r="CQ35" s="139">
        <v>0</v>
      </c>
      <c r="CR35" s="139">
        <v>0</v>
      </c>
      <c r="CS35" s="139" t="s">
        <v>193</v>
      </c>
      <c r="CT35" s="139" t="s">
        <v>507</v>
      </c>
      <c r="CU35" s="139">
        <v>1</v>
      </c>
      <c r="CV35" s="139">
        <v>1</v>
      </c>
      <c r="CW35" s="139">
        <v>1</v>
      </c>
      <c r="CX35" s="139">
        <v>1</v>
      </c>
      <c r="CY35" s="139">
        <v>0</v>
      </c>
      <c r="CZ35" s="139">
        <v>0</v>
      </c>
      <c r="DA35" s="139">
        <v>1</v>
      </c>
      <c r="DB35" s="139">
        <v>0</v>
      </c>
      <c r="DC35" s="139" t="s">
        <v>109</v>
      </c>
      <c r="DD35" s="139" t="s">
        <v>109</v>
      </c>
      <c r="DE35" s="139" t="s">
        <v>109</v>
      </c>
      <c r="DF35" s="139" t="s">
        <v>182</v>
      </c>
      <c r="DG35" s="139" t="s">
        <v>789</v>
      </c>
      <c r="DH35" s="139" t="s">
        <v>185</v>
      </c>
      <c r="DI35" s="139" t="s">
        <v>785</v>
      </c>
      <c r="DJ35" s="139" t="s">
        <v>193</v>
      </c>
      <c r="DK35" s="139" t="s">
        <v>193</v>
      </c>
      <c r="DL35" s="139" t="s">
        <v>193</v>
      </c>
      <c r="DM35" s="139" t="s">
        <v>193</v>
      </c>
      <c r="DN35" s="139" t="s">
        <v>193</v>
      </c>
      <c r="DO35" s="139" t="s">
        <v>193</v>
      </c>
      <c r="DP35" s="139" t="s">
        <v>193</v>
      </c>
      <c r="DQ35" s="139" t="s">
        <v>193</v>
      </c>
      <c r="DR35" s="139" t="s">
        <v>193</v>
      </c>
      <c r="DS35" s="139" t="s">
        <v>193</v>
      </c>
      <c r="DT35" s="139" t="s">
        <v>193</v>
      </c>
      <c r="DU35" s="139" t="s">
        <v>193</v>
      </c>
      <c r="DV35" s="139" t="s">
        <v>193</v>
      </c>
      <c r="DW35" s="139" t="s">
        <v>193</v>
      </c>
      <c r="DX35" s="139" t="s">
        <v>193</v>
      </c>
      <c r="DY35" s="139" t="s">
        <v>193</v>
      </c>
      <c r="DZ35" s="139" t="s">
        <v>193</v>
      </c>
      <c r="EA35" s="139" t="s">
        <v>193</v>
      </c>
      <c r="EB35" s="139" t="s">
        <v>193</v>
      </c>
      <c r="EC35" s="139" t="s">
        <v>193</v>
      </c>
      <c r="ED35" s="139" t="s">
        <v>193</v>
      </c>
      <c r="EE35" s="139" t="s">
        <v>193</v>
      </c>
      <c r="EF35" s="139" t="s">
        <v>193</v>
      </c>
      <c r="EG35" s="139" t="s">
        <v>193</v>
      </c>
      <c r="EH35" s="139" t="s">
        <v>193</v>
      </c>
      <c r="EI35" s="139" t="s">
        <v>193</v>
      </c>
      <c r="EJ35" s="139" t="s">
        <v>193</v>
      </c>
      <c r="EK35" s="139" t="s">
        <v>193</v>
      </c>
      <c r="EL35" s="139" t="s">
        <v>193</v>
      </c>
      <c r="EM35" s="139" t="s">
        <v>193</v>
      </c>
      <c r="EN35" s="139" t="s">
        <v>193</v>
      </c>
      <c r="EO35" s="139" t="s">
        <v>193</v>
      </c>
      <c r="EP35" s="139" t="s">
        <v>193</v>
      </c>
      <c r="EQ35" s="139" t="s">
        <v>193</v>
      </c>
      <c r="ER35" s="139" t="s">
        <v>193</v>
      </c>
      <c r="ES35" s="139" t="s">
        <v>193</v>
      </c>
      <c r="ET35" s="139" t="s">
        <v>193</v>
      </c>
      <c r="EU35" s="139" t="s">
        <v>193</v>
      </c>
      <c r="EV35" s="139" t="s">
        <v>193</v>
      </c>
      <c r="EW35" s="139" t="s">
        <v>193</v>
      </c>
      <c r="EX35" s="139" t="s">
        <v>193</v>
      </c>
      <c r="EY35" s="139" t="s">
        <v>193</v>
      </c>
      <c r="EZ35" s="139" t="s">
        <v>193</v>
      </c>
      <c r="FA35" s="139" t="s">
        <v>193</v>
      </c>
      <c r="FB35" s="139" t="s">
        <v>193</v>
      </c>
      <c r="FC35" s="139" t="s">
        <v>193</v>
      </c>
      <c r="FD35" s="139" t="s">
        <v>193</v>
      </c>
      <c r="FE35" s="139" t="s">
        <v>193</v>
      </c>
      <c r="FF35" s="139" t="s">
        <v>193</v>
      </c>
      <c r="FG35" s="139" t="s">
        <v>193</v>
      </c>
      <c r="FH35" s="139" t="s">
        <v>193</v>
      </c>
      <c r="FI35" s="139" t="s">
        <v>193</v>
      </c>
      <c r="FJ35" s="139" t="s">
        <v>193</v>
      </c>
      <c r="FK35" s="139" t="s">
        <v>193</v>
      </c>
      <c r="FL35" s="139" t="s">
        <v>193</v>
      </c>
      <c r="FM35" s="139" t="s">
        <v>193</v>
      </c>
      <c r="FN35" s="139" t="s">
        <v>193</v>
      </c>
      <c r="FO35" s="139" t="s">
        <v>193</v>
      </c>
      <c r="FP35" s="139" t="s">
        <v>193</v>
      </c>
      <c r="FQ35" s="139" t="s">
        <v>193</v>
      </c>
      <c r="FR35" s="139" t="s">
        <v>193</v>
      </c>
      <c r="FS35" s="139" t="s">
        <v>193</v>
      </c>
      <c r="FT35" s="139" t="s">
        <v>193</v>
      </c>
      <c r="FU35" s="139" t="s">
        <v>193</v>
      </c>
      <c r="FV35" s="139" t="s">
        <v>193</v>
      </c>
      <c r="FW35" s="139" t="s">
        <v>193</v>
      </c>
      <c r="FX35" s="139" t="s">
        <v>193</v>
      </c>
      <c r="FY35" s="139" t="s">
        <v>193</v>
      </c>
      <c r="FZ35" s="139" t="s">
        <v>193</v>
      </c>
      <c r="GA35" s="139" t="s">
        <v>193</v>
      </c>
      <c r="GB35" s="139" t="s">
        <v>193</v>
      </c>
      <c r="GC35" s="139" t="s">
        <v>193</v>
      </c>
      <c r="GD35" s="139" t="s">
        <v>193</v>
      </c>
      <c r="GE35" s="139" t="s">
        <v>193</v>
      </c>
      <c r="GF35" s="139" t="s">
        <v>193</v>
      </c>
      <c r="GG35" s="139" t="s">
        <v>193</v>
      </c>
      <c r="GH35" s="139" t="s">
        <v>193</v>
      </c>
      <c r="GI35" s="139" t="s">
        <v>193</v>
      </c>
      <c r="GJ35" s="139" t="s">
        <v>193</v>
      </c>
      <c r="GK35" s="139" t="s">
        <v>193</v>
      </c>
      <c r="GL35" s="139" t="s">
        <v>193</v>
      </c>
      <c r="GM35" s="139" t="s">
        <v>193</v>
      </c>
      <c r="GN35" s="139" t="s">
        <v>193</v>
      </c>
      <c r="GO35" s="139" t="s">
        <v>193</v>
      </c>
      <c r="GP35" s="139" t="s">
        <v>193</v>
      </c>
      <c r="GQ35" s="139" t="s">
        <v>193</v>
      </c>
      <c r="GR35" s="139" t="s">
        <v>193</v>
      </c>
      <c r="GS35" s="139" t="s">
        <v>193</v>
      </c>
      <c r="GT35" s="139" t="s">
        <v>193</v>
      </c>
      <c r="GU35" s="139" t="s">
        <v>193</v>
      </c>
      <c r="GV35" s="139" t="s">
        <v>193</v>
      </c>
      <c r="GW35" s="139" t="s">
        <v>193</v>
      </c>
      <c r="GX35" s="139" t="s">
        <v>193</v>
      </c>
      <c r="GY35" s="139" t="s">
        <v>193</v>
      </c>
      <c r="GZ35" s="139" t="s">
        <v>193</v>
      </c>
      <c r="HA35" s="139" t="s">
        <v>193</v>
      </c>
      <c r="HB35" s="139" t="s">
        <v>193</v>
      </c>
      <c r="HC35" s="139" t="s">
        <v>193</v>
      </c>
      <c r="HD35" s="139" t="s">
        <v>193</v>
      </c>
      <c r="HE35" s="139" t="s">
        <v>193</v>
      </c>
      <c r="HF35" s="139" t="s">
        <v>193</v>
      </c>
      <c r="HG35" s="139" t="s">
        <v>193</v>
      </c>
      <c r="HH35" s="139" t="s">
        <v>193</v>
      </c>
      <c r="HI35" s="139" t="s">
        <v>193</v>
      </c>
      <c r="HJ35" s="139" t="s">
        <v>193</v>
      </c>
      <c r="HK35" s="139" t="s">
        <v>193</v>
      </c>
      <c r="HL35" s="139" t="s">
        <v>193</v>
      </c>
      <c r="HM35" s="139" t="s">
        <v>193</v>
      </c>
      <c r="HN35" s="139" t="s">
        <v>193</v>
      </c>
      <c r="HO35" s="139" t="s">
        <v>193</v>
      </c>
      <c r="HP35" s="139" t="s">
        <v>193</v>
      </c>
      <c r="HQ35" s="139" t="s">
        <v>193</v>
      </c>
      <c r="HR35" s="139" t="s">
        <v>193</v>
      </c>
      <c r="HS35" s="139" t="s">
        <v>193</v>
      </c>
      <c r="HT35" s="139" t="s">
        <v>193</v>
      </c>
      <c r="HU35" s="139" t="s">
        <v>193</v>
      </c>
      <c r="HV35" s="139" t="s">
        <v>193</v>
      </c>
      <c r="HW35" s="139" t="s">
        <v>193</v>
      </c>
      <c r="HX35" s="139" t="s">
        <v>193</v>
      </c>
      <c r="HY35" s="139" t="s">
        <v>193</v>
      </c>
      <c r="HZ35" s="139" t="s">
        <v>193</v>
      </c>
      <c r="IA35" s="139" t="s">
        <v>193</v>
      </c>
      <c r="IB35" s="139" t="s">
        <v>193</v>
      </c>
      <c r="IC35" s="139" t="s">
        <v>193</v>
      </c>
      <c r="ID35" s="139" t="s">
        <v>193</v>
      </c>
      <c r="IE35" s="139" t="s">
        <v>193</v>
      </c>
      <c r="IF35" s="139" t="s">
        <v>193</v>
      </c>
      <c r="IG35" s="139" t="s">
        <v>193</v>
      </c>
      <c r="IH35" s="139" t="s">
        <v>193</v>
      </c>
      <c r="II35" s="139" t="s">
        <v>193</v>
      </c>
      <c r="IJ35" s="139" t="s">
        <v>193</v>
      </c>
      <c r="IK35" s="139" t="s">
        <v>193</v>
      </c>
      <c r="IL35" s="139" t="s">
        <v>193</v>
      </c>
      <c r="IM35" s="139" t="s">
        <v>193</v>
      </c>
      <c r="IN35" s="139" t="s">
        <v>114</v>
      </c>
      <c r="IO35" s="139" t="s">
        <v>193</v>
      </c>
      <c r="IP35" s="139" t="s">
        <v>193</v>
      </c>
      <c r="IQ35" s="139" t="s">
        <v>193</v>
      </c>
      <c r="IR35" s="139" t="s">
        <v>193</v>
      </c>
      <c r="IS35" s="139" t="s">
        <v>193</v>
      </c>
      <c r="IT35" s="139" t="s">
        <v>193</v>
      </c>
      <c r="IU35" s="139" t="s">
        <v>193</v>
      </c>
      <c r="IV35" s="139" t="s">
        <v>193</v>
      </c>
      <c r="IW35" s="139" t="s">
        <v>3426</v>
      </c>
      <c r="IX35" s="139">
        <v>0</v>
      </c>
      <c r="IY35" s="139">
        <v>0</v>
      </c>
      <c r="IZ35" s="139">
        <v>0</v>
      </c>
      <c r="JA35" s="139">
        <v>0</v>
      </c>
      <c r="JB35" s="139">
        <v>0</v>
      </c>
      <c r="JC35" s="139">
        <v>1</v>
      </c>
      <c r="JD35" s="139">
        <v>0</v>
      </c>
      <c r="JE35" s="139">
        <v>0</v>
      </c>
      <c r="JF35" s="139" t="s">
        <v>193</v>
      </c>
      <c r="JG35" s="139" t="s">
        <v>109</v>
      </c>
      <c r="JH35" s="139" t="s">
        <v>193</v>
      </c>
      <c r="JI35" s="139" t="s">
        <v>111</v>
      </c>
      <c r="JJ35" s="139">
        <v>1</v>
      </c>
      <c r="JK35" s="139">
        <v>0</v>
      </c>
      <c r="JL35" s="139">
        <v>0</v>
      </c>
      <c r="JM35" s="139">
        <v>0</v>
      </c>
      <c r="JN35" s="139">
        <v>0</v>
      </c>
      <c r="JO35" s="139">
        <v>0</v>
      </c>
      <c r="JP35" s="139">
        <v>0</v>
      </c>
      <c r="JQ35" s="139" t="s">
        <v>193</v>
      </c>
      <c r="JR35" s="139" t="s">
        <v>193</v>
      </c>
      <c r="JS35" s="139" t="s">
        <v>193</v>
      </c>
      <c r="JT35" s="139" t="s">
        <v>193</v>
      </c>
      <c r="JU35" s="139" t="s">
        <v>193</v>
      </c>
      <c r="JV35" s="139" t="s">
        <v>193</v>
      </c>
      <c r="JW35" s="139" t="s">
        <v>193</v>
      </c>
      <c r="JX35" s="139" t="s">
        <v>193</v>
      </c>
      <c r="JY35" s="139" t="s">
        <v>193</v>
      </c>
      <c r="JZ35" s="139" t="s">
        <v>193</v>
      </c>
      <c r="KA35" s="139" t="s">
        <v>193</v>
      </c>
      <c r="KB35" s="139" t="s">
        <v>193</v>
      </c>
      <c r="KC35" s="139" t="s">
        <v>193</v>
      </c>
      <c r="KD35" s="139" t="s">
        <v>193</v>
      </c>
      <c r="KE35" s="139" t="s">
        <v>193</v>
      </c>
      <c r="KF35" s="139" t="s">
        <v>193</v>
      </c>
      <c r="KG35" s="139" t="s">
        <v>193</v>
      </c>
      <c r="KH35" s="139" t="s">
        <v>193</v>
      </c>
      <c r="KI35" s="139" t="s">
        <v>193</v>
      </c>
      <c r="KJ35" s="139" t="s">
        <v>193</v>
      </c>
      <c r="KK35" s="139" t="s">
        <v>193</v>
      </c>
      <c r="KL35" s="139" t="s">
        <v>193</v>
      </c>
      <c r="KM35" s="139" t="s">
        <v>193</v>
      </c>
      <c r="KN35" s="139" t="s">
        <v>193</v>
      </c>
      <c r="KO35" s="139" t="s">
        <v>193</v>
      </c>
      <c r="KP35" s="139" t="s">
        <v>193</v>
      </c>
      <c r="KQ35" s="139" t="s">
        <v>193</v>
      </c>
      <c r="KR35" s="139" t="s">
        <v>193</v>
      </c>
      <c r="KS35" s="139" t="s">
        <v>193</v>
      </c>
      <c r="KT35" s="139" t="s">
        <v>193</v>
      </c>
      <c r="KU35" s="139" t="s">
        <v>193</v>
      </c>
      <c r="KV35" s="139" t="s">
        <v>193</v>
      </c>
      <c r="KW35" s="139" t="s">
        <v>193</v>
      </c>
      <c r="KX35" s="139" t="s">
        <v>193</v>
      </c>
      <c r="KY35" s="139" t="s">
        <v>193</v>
      </c>
      <c r="KZ35" s="139" t="s">
        <v>193</v>
      </c>
      <c r="LA35" s="139" t="s">
        <v>193</v>
      </c>
      <c r="LB35" s="139" t="s">
        <v>193</v>
      </c>
      <c r="LC35" s="139" t="s">
        <v>193</v>
      </c>
      <c r="LD35" s="139" t="s">
        <v>193</v>
      </c>
      <c r="LE35" s="139" t="s">
        <v>193</v>
      </c>
      <c r="LF35" s="139" t="s">
        <v>193</v>
      </c>
      <c r="LG35" s="139" t="s">
        <v>193</v>
      </c>
      <c r="LH35" s="139" t="s">
        <v>193</v>
      </c>
      <c r="LI35" s="139" t="s">
        <v>193</v>
      </c>
      <c r="LJ35" s="139" t="s">
        <v>193</v>
      </c>
      <c r="LK35" s="139" t="s">
        <v>193</v>
      </c>
      <c r="LL35" s="139" t="s">
        <v>193</v>
      </c>
      <c r="LM35" s="139" t="s">
        <v>193</v>
      </c>
      <c r="LN35" s="139" t="s">
        <v>193</v>
      </c>
      <c r="LO35" s="139" t="s">
        <v>193</v>
      </c>
      <c r="LP35" s="139" t="s">
        <v>193</v>
      </c>
      <c r="LQ35" s="139" t="s">
        <v>193</v>
      </c>
    </row>
    <row r="36" spans="1:329" ht="14.4" customHeight="1" x14ac:dyDescent="0.35">
      <c r="A36" s="139" t="s">
        <v>3427</v>
      </c>
      <c r="B36" s="139" t="s">
        <v>3355</v>
      </c>
      <c r="C36" s="139" t="s">
        <v>613</v>
      </c>
      <c r="D36" s="139" t="s">
        <v>613</v>
      </c>
      <c r="E36" s="139" t="s">
        <v>1346</v>
      </c>
      <c r="F36" s="139" t="s">
        <v>182</v>
      </c>
      <c r="G36" s="139" t="s">
        <v>1959</v>
      </c>
      <c r="H36" s="139" t="s">
        <v>1959</v>
      </c>
      <c r="I36" s="139" t="s">
        <v>3424</v>
      </c>
      <c r="J36" s="139" t="s">
        <v>3425</v>
      </c>
      <c r="K36" s="139" t="s">
        <v>489</v>
      </c>
      <c r="L36" s="139" t="s">
        <v>490</v>
      </c>
      <c r="M36" t="s">
        <v>491</v>
      </c>
      <c r="N36" t="s">
        <v>193</v>
      </c>
      <c r="O36" t="s">
        <v>193</v>
      </c>
      <c r="P36" t="s">
        <v>492</v>
      </c>
      <c r="Q36" t="s">
        <v>193</v>
      </c>
      <c r="R36" t="s">
        <v>111</v>
      </c>
      <c r="S36">
        <v>1</v>
      </c>
      <c r="T36">
        <v>0</v>
      </c>
      <c r="U36">
        <v>0</v>
      </c>
      <c r="V36">
        <v>0</v>
      </c>
      <c r="W36">
        <v>0</v>
      </c>
      <c r="X36">
        <v>0</v>
      </c>
      <c r="Y36">
        <v>0</v>
      </c>
      <c r="Z36" t="s">
        <v>110</v>
      </c>
      <c r="AA36" t="s">
        <v>1423</v>
      </c>
      <c r="AB36" t="s">
        <v>842</v>
      </c>
      <c r="AC36">
        <v>1</v>
      </c>
      <c r="AD36">
        <v>0</v>
      </c>
      <c r="AE36">
        <v>0</v>
      </c>
      <c r="AF36">
        <v>0</v>
      </c>
      <c r="AG36">
        <v>1</v>
      </c>
      <c r="AH36">
        <v>0</v>
      </c>
      <c r="AI36">
        <v>0</v>
      </c>
      <c r="AJ36">
        <v>0</v>
      </c>
      <c r="AK36">
        <v>0</v>
      </c>
      <c r="AL36">
        <v>0</v>
      </c>
      <c r="AM36" t="s">
        <v>193</v>
      </c>
      <c r="AN36" t="s">
        <v>143</v>
      </c>
      <c r="AO36" t="s">
        <v>493</v>
      </c>
      <c r="AP36" t="s">
        <v>503</v>
      </c>
      <c r="AQ36">
        <v>1</v>
      </c>
      <c r="AR36">
        <v>1</v>
      </c>
      <c r="AS36">
        <v>1</v>
      </c>
      <c r="AT36">
        <v>1</v>
      </c>
      <c r="AU36">
        <v>1</v>
      </c>
      <c r="AV36">
        <v>0</v>
      </c>
      <c r="AW36">
        <v>1</v>
      </c>
      <c r="AX36">
        <v>0</v>
      </c>
      <c r="AY36" t="s">
        <v>498</v>
      </c>
      <c r="AZ36" s="192">
        <v>100</v>
      </c>
      <c r="BA36" s="139" t="s">
        <v>114</v>
      </c>
      <c r="BB36" s="139">
        <v>250</v>
      </c>
      <c r="BC36" s="192">
        <v>96.153846153846104</v>
      </c>
      <c r="BD36" s="139" t="s">
        <v>109</v>
      </c>
      <c r="BE36" s="139">
        <v>200</v>
      </c>
      <c r="BF36" s="192">
        <v>86.956521739130395</v>
      </c>
      <c r="BG36" s="139" t="s">
        <v>109</v>
      </c>
      <c r="BH36" s="139">
        <v>248</v>
      </c>
      <c r="BI36" s="192">
        <v>85.517241379310306</v>
      </c>
      <c r="BJ36" s="139" t="s">
        <v>114</v>
      </c>
      <c r="BK36" s="139">
        <v>450</v>
      </c>
      <c r="BL36" s="192">
        <v>187.5</v>
      </c>
      <c r="BM36" s="139" t="s">
        <v>109</v>
      </c>
      <c r="BN36" s="139" t="s">
        <v>193</v>
      </c>
      <c r="BO36" s="192" t="s">
        <v>193</v>
      </c>
      <c r="BP36" s="139" t="s">
        <v>193</v>
      </c>
      <c r="BQ36" s="139" t="s">
        <v>622</v>
      </c>
      <c r="BR36" s="139" t="s">
        <v>109</v>
      </c>
      <c r="BS36" s="139">
        <v>780</v>
      </c>
      <c r="BT36" s="139" t="s">
        <v>193</v>
      </c>
      <c r="BU36" s="139" t="s">
        <v>193</v>
      </c>
      <c r="BV36" s="139" t="s">
        <v>193</v>
      </c>
      <c r="BW36" s="139" t="s">
        <v>193</v>
      </c>
      <c r="BX36" s="139" t="s">
        <v>193</v>
      </c>
      <c r="BY36" s="139" t="s">
        <v>193</v>
      </c>
      <c r="BZ36" s="139" t="s">
        <v>156</v>
      </c>
      <c r="CA36" s="192">
        <v>780</v>
      </c>
      <c r="CB36" s="139" t="s">
        <v>114</v>
      </c>
      <c r="CC36" s="139" t="s">
        <v>114</v>
      </c>
      <c r="CD36" s="139" t="s">
        <v>193</v>
      </c>
      <c r="CE36" s="139" t="s">
        <v>193</v>
      </c>
      <c r="CF36" s="139" t="s">
        <v>193</v>
      </c>
      <c r="CG36" s="139" t="s">
        <v>193</v>
      </c>
      <c r="CH36" s="139" t="s">
        <v>193</v>
      </c>
      <c r="CI36" s="139" t="s">
        <v>193</v>
      </c>
      <c r="CJ36" s="139" t="s">
        <v>193</v>
      </c>
      <c r="CK36" s="139" t="s">
        <v>193</v>
      </c>
      <c r="CL36" s="139" t="s">
        <v>193</v>
      </c>
      <c r="CM36" s="139" t="s">
        <v>193</v>
      </c>
      <c r="CN36" s="139" t="s">
        <v>193</v>
      </c>
      <c r="CO36" s="139" t="s">
        <v>193</v>
      </c>
      <c r="CP36" s="139" t="s">
        <v>193</v>
      </c>
      <c r="CQ36" s="139" t="s">
        <v>193</v>
      </c>
      <c r="CR36" s="139" t="s">
        <v>193</v>
      </c>
      <c r="CS36" s="139" t="s">
        <v>193</v>
      </c>
      <c r="CT36" s="139" t="s">
        <v>193</v>
      </c>
      <c r="CU36" s="139" t="s">
        <v>193</v>
      </c>
      <c r="CV36" s="139" t="s">
        <v>193</v>
      </c>
      <c r="CW36" s="139" t="s">
        <v>193</v>
      </c>
      <c r="CX36" s="139" t="s">
        <v>193</v>
      </c>
      <c r="CY36" s="139" t="s">
        <v>193</v>
      </c>
      <c r="CZ36" s="139" t="s">
        <v>193</v>
      </c>
      <c r="DA36" s="139" t="s">
        <v>193</v>
      </c>
      <c r="DB36" s="139" t="s">
        <v>193</v>
      </c>
      <c r="DC36" s="139" t="s">
        <v>114</v>
      </c>
      <c r="DD36" s="139" t="s">
        <v>109</v>
      </c>
      <c r="DE36" s="139" t="s">
        <v>109</v>
      </c>
      <c r="DF36" s="139" t="s">
        <v>182</v>
      </c>
      <c r="DG36" s="139" t="s">
        <v>789</v>
      </c>
      <c r="DH36" s="139" t="s">
        <v>185</v>
      </c>
      <c r="DI36" s="139" t="s">
        <v>785</v>
      </c>
      <c r="DJ36" s="139" t="s">
        <v>193</v>
      </c>
      <c r="DK36" s="139" t="s">
        <v>193</v>
      </c>
      <c r="DL36" s="139" t="s">
        <v>193</v>
      </c>
      <c r="DM36" s="139" t="s">
        <v>193</v>
      </c>
      <c r="DN36" s="139" t="s">
        <v>193</v>
      </c>
      <c r="DO36" s="139" t="s">
        <v>193</v>
      </c>
      <c r="DP36" s="139" t="s">
        <v>193</v>
      </c>
      <c r="DQ36" s="139" t="s">
        <v>193</v>
      </c>
      <c r="DR36" s="139" t="s">
        <v>193</v>
      </c>
      <c r="DS36" s="139" t="s">
        <v>193</v>
      </c>
      <c r="DT36" s="139" t="s">
        <v>193</v>
      </c>
      <c r="DU36" s="139" t="s">
        <v>193</v>
      </c>
      <c r="DV36" s="139" t="s">
        <v>193</v>
      </c>
      <c r="DW36" s="139" t="s">
        <v>193</v>
      </c>
      <c r="DX36" s="139" t="s">
        <v>193</v>
      </c>
      <c r="DY36" s="139" t="s">
        <v>193</v>
      </c>
      <c r="DZ36" s="139" t="s">
        <v>193</v>
      </c>
      <c r="EA36" s="139" t="s">
        <v>193</v>
      </c>
      <c r="EB36" s="139" t="s">
        <v>193</v>
      </c>
      <c r="EC36" s="139" t="s">
        <v>193</v>
      </c>
      <c r="ED36" s="139" t="s">
        <v>193</v>
      </c>
      <c r="EE36" s="139" t="s">
        <v>193</v>
      </c>
      <c r="EF36" s="139" t="s">
        <v>193</v>
      </c>
      <c r="EG36" s="139" t="s">
        <v>193</v>
      </c>
      <c r="EH36" s="139" t="s">
        <v>193</v>
      </c>
      <c r="EI36" s="139" t="s">
        <v>193</v>
      </c>
      <c r="EJ36" s="139" t="s">
        <v>193</v>
      </c>
      <c r="EK36" s="139" t="s">
        <v>193</v>
      </c>
      <c r="EL36" s="139" t="s">
        <v>193</v>
      </c>
      <c r="EM36" s="139" t="s">
        <v>193</v>
      </c>
      <c r="EN36" s="139" t="s">
        <v>193</v>
      </c>
      <c r="EO36" s="139" t="s">
        <v>193</v>
      </c>
      <c r="EP36" s="139" t="s">
        <v>193</v>
      </c>
      <c r="EQ36" s="139" t="s">
        <v>193</v>
      </c>
      <c r="ER36" s="139" t="s">
        <v>193</v>
      </c>
      <c r="ES36" s="139" t="s">
        <v>193</v>
      </c>
      <c r="ET36" s="139" t="s">
        <v>193</v>
      </c>
      <c r="EU36" s="139" t="s">
        <v>193</v>
      </c>
      <c r="EV36" s="139" t="s">
        <v>193</v>
      </c>
      <c r="EW36" s="139" t="s">
        <v>193</v>
      </c>
      <c r="EX36" s="139" t="s">
        <v>193</v>
      </c>
      <c r="EY36" s="139" t="s">
        <v>193</v>
      </c>
      <c r="EZ36" s="139" t="s">
        <v>193</v>
      </c>
      <c r="FA36" s="139" t="s">
        <v>193</v>
      </c>
      <c r="FB36" s="139" t="s">
        <v>193</v>
      </c>
      <c r="FC36" s="139" t="s">
        <v>193</v>
      </c>
      <c r="FD36" s="139" t="s">
        <v>193</v>
      </c>
      <c r="FE36" s="139" t="s">
        <v>193</v>
      </c>
      <c r="FF36" s="139" t="s">
        <v>193</v>
      </c>
      <c r="FG36" s="139" t="s">
        <v>193</v>
      </c>
      <c r="FH36" s="139" t="s">
        <v>193</v>
      </c>
      <c r="FI36" s="139" t="s">
        <v>193</v>
      </c>
      <c r="FJ36" s="139" t="s">
        <v>193</v>
      </c>
      <c r="FK36" s="139" t="s">
        <v>193</v>
      </c>
      <c r="FL36" s="139" t="s">
        <v>193</v>
      </c>
      <c r="FM36" s="139" t="s">
        <v>193</v>
      </c>
      <c r="FN36" s="139" t="s">
        <v>193</v>
      </c>
      <c r="FO36" s="139" t="s">
        <v>193</v>
      </c>
      <c r="FP36" s="139" t="s">
        <v>193</v>
      </c>
      <c r="FQ36" s="139" t="s">
        <v>193</v>
      </c>
      <c r="FR36" s="139" t="s">
        <v>193</v>
      </c>
      <c r="FS36" s="139" t="s">
        <v>193</v>
      </c>
      <c r="FT36" s="139" t="s">
        <v>193</v>
      </c>
      <c r="FU36" s="139" t="s">
        <v>193</v>
      </c>
      <c r="FV36" s="139" t="s">
        <v>193</v>
      </c>
      <c r="FW36" s="139" t="s">
        <v>193</v>
      </c>
      <c r="FX36" s="139" t="s">
        <v>193</v>
      </c>
      <c r="FY36" s="139" t="s">
        <v>193</v>
      </c>
      <c r="FZ36" s="139" t="s">
        <v>193</v>
      </c>
      <c r="GA36" s="139" t="s">
        <v>193</v>
      </c>
      <c r="GB36" s="139" t="s">
        <v>193</v>
      </c>
      <c r="GC36" s="139" t="s">
        <v>193</v>
      </c>
      <c r="GD36" s="139" t="s">
        <v>193</v>
      </c>
      <c r="GE36" s="139" t="s">
        <v>193</v>
      </c>
      <c r="GF36" s="139" t="s">
        <v>193</v>
      </c>
      <c r="GG36" s="139" t="s">
        <v>193</v>
      </c>
      <c r="GH36" s="139" t="s">
        <v>193</v>
      </c>
      <c r="GI36" s="139" t="s">
        <v>193</v>
      </c>
      <c r="GJ36" s="139" t="s">
        <v>193</v>
      </c>
      <c r="GK36" s="139" t="s">
        <v>193</v>
      </c>
      <c r="GL36" s="139" t="s">
        <v>193</v>
      </c>
      <c r="GM36" s="139" t="s">
        <v>193</v>
      </c>
      <c r="GN36" s="139" t="s">
        <v>193</v>
      </c>
      <c r="GO36" s="139" t="s">
        <v>193</v>
      </c>
      <c r="GP36" s="139" t="s">
        <v>193</v>
      </c>
      <c r="GQ36" s="139" t="s">
        <v>193</v>
      </c>
      <c r="GR36" s="139" t="s">
        <v>193</v>
      </c>
      <c r="GS36" s="139" t="s">
        <v>193</v>
      </c>
      <c r="GT36" s="139" t="s">
        <v>193</v>
      </c>
      <c r="GU36" s="139" t="s">
        <v>193</v>
      </c>
      <c r="GV36" s="139" t="s">
        <v>193</v>
      </c>
      <c r="GW36" s="139" t="s">
        <v>193</v>
      </c>
      <c r="GX36" s="139" t="s">
        <v>193</v>
      </c>
      <c r="GY36" s="139" t="s">
        <v>193</v>
      </c>
      <c r="GZ36" s="139" t="s">
        <v>193</v>
      </c>
      <c r="HA36" s="139" t="s">
        <v>193</v>
      </c>
      <c r="HB36" s="139" t="s">
        <v>193</v>
      </c>
      <c r="HC36" s="139" t="s">
        <v>193</v>
      </c>
      <c r="HD36" s="139" t="s">
        <v>193</v>
      </c>
      <c r="HE36" s="139" t="s">
        <v>193</v>
      </c>
      <c r="HF36" s="139" t="s">
        <v>193</v>
      </c>
      <c r="HG36" s="139" t="s">
        <v>193</v>
      </c>
      <c r="HH36" s="139" t="s">
        <v>193</v>
      </c>
      <c r="HI36" s="139" t="s">
        <v>193</v>
      </c>
      <c r="HJ36" s="139" t="s">
        <v>193</v>
      </c>
      <c r="HK36" s="139" t="s">
        <v>193</v>
      </c>
      <c r="HL36" s="139" t="s">
        <v>193</v>
      </c>
      <c r="HM36" s="139" t="s">
        <v>193</v>
      </c>
      <c r="HN36" s="139" t="s">
        <v>193</v>
      </c>
      <c r="HO36" s="139" t="s">
        <v>193</v>
      </c>
      <c r="HP36" s="139" t="s">
        <v>193</v>
      </c>
      <c r="HQ36" s="139" t="s">
        <v>193</v>
      </c>
      <c r="HR36" s="139" t="s">
        <v>193</v>
      </c>
      <c r="HS36" s="139" t="s">
        <v>193</v>
      </c>
      <c r="HT36" s="139" t="s">
        <v>193</v>
      </c>
      <c r="HU36" s="139" t="s">
        <v>193</v>
      </c>
      <c r="HV36" s="139" t="s">
        <v>193</v>
      </c>
      <c r="HW36" s="139" t="s">
        <v>193</v>
      </c>
      <c r="HX36" s="139" t="s">
        <v>193</v>
      </c>
      <c r="HY36" s="139" t="s">
        <v>193</v>
      </c>
      <c r="HZ36" s="139" t="s">
        <v>193</v>
      </c>
      <c r="IA36" s="139" t="s">
        <v>193</v>
      </c>
      <c r="IB36" s="139" t="s">
        <v>193</v>
      </c>
      <c r="IC36" s="139" t="s">
        <v>193</v>
      </c>
      <c r="ID36" s="139" t="s">
        <v>193</v>
      </c>
      <c r="IE36" s="139" t="s">
        <v>193</v>
      </c>
      <c r="IF36" s="139" t="s">
        <v>193</v>
      </c>
      <c r="IG36" s="139" t="s">
        <v>193</v>
      </c>
      <c r="IH36" s="139" t="s">
        <v>193</v>
      </c>
      <c r="II36" s="139" t="s">
        <v>193</v>
      </c>
      <c r="IJ36" s="139" t="s">
        <v>193</v>
      </c>
      <c r="IK36" s="139" t="s">
        <v>193</v>
      </c>
      <c r="IL36" s="139" t="s">
        <v>193</v>
      </c>
      <c r="IM36" s="139" t="s">
        <v>193</v>
      </c>
      <c r="IN36" s="139" t="s">
        <v>114</v>
      </c>
      <c r="IO36" s="139" t="s">
        <v>193</v>
      </c>
      <c r="IP36" s="139" t="s">
        <v>193</v>
      </c>
      <c r="IQ36" s="139" t="s">
        <v>193</v>
      </c>
      <c r="IR36" s="139" t="s">
        <v>193</v>
      </c>
      <c r="IS36" s="139" t="s">
        <v>193</v>
      </c>
      <c r="IT36" s="139" t="s">
        <v>193</v>
      </c>
      <c r="IU36" s="139" t="s">
        <v>193</v>
      </c>
      <c r="IV36" s="139" t="s">
        <v>193</v>
      </c>
      <c r="IW36" s="139" t="s">
        <v>3426</v>
      </c>
      <c r="IX36" s="139">
        <v>0</v>
      </c>
      <c r="IY36" s="139">
        <v>0</v>
      </c>
      <c r="IZ36" s="139">
        <v>0</v>
      </c>
      <c r="JA36" s="139">
        <v>0</v>
      </c>
      <c r="JB36" s="139">
        <v>0</v>
      </c>
      <c r="JC36" s="139">
        <v>1</v>
      </c>
      <c r="JD36" s="139">
        <v>0</v>
      </c>
      <c r="JE36" s="139">
        <v>0</v>
      </c>
      <c r="JF36" s="139" t="s">
        <v>193</v>
      </c>
      <c r="JG36" s="139" t="s">
        <v>114</v>
      </c>
      <c r="JH36" s="139" t="s">
        <v>193</v>
      </c>
      <c r="JI36" s="139" t="s">
        <v>193</v>
      </c>
      <c r="JJ36" s="139" t="s">
        <v>193</v>
      </c>
      <c r="JK36" s="139" t="s">
        <v>193</v>
      </c>
      <c r="JL36" s="139" t="s">
        <v>193</v>
      </c>
      <c r="JM36" s="139" t="s">
        <v>193</v>
      </c>
      <c r="JN36" s="139" t="s">
        <v>193</v>
      </c>
      <c r="JO36" s="139" t="s">
        <v>193</v>
      </c>
      <c r="JP36" s="139" t="s">
        <v>193</v>
      </c>
      <c r="JQ36" s="139" t="s">
        <v>193</v>
      </c>
      <c r="JR36" s="139" t="s">
        <v>193</v>
      </c>
      <c r="JS36" s="139" t="s">
        <v>193</v>
      </c>
      <c r="JT36" s="139" t="s">
        <v>193</v>
      </c>
      <c r="JU36" s="139" t="s">
        <v>193</v>
      </c>
      <c r="JV36" s="139" t="s">
        <v>193</v>
      </c>
      <c r="JW36" s="139" t="s">
        <v>193</v>
      </c>
      <c r="JX36" s="139" t="s">
        <v>193</v>
      </c>
      <c r="JY36" s="139" t="s">
        <v>193</v>
      </c>
      <c r="JZ36" s="139" t="s">
        <v>193</v>
      </c>
      <c r="KA36" s="139" t="s">
        <v>193</v>
      </c>
      <c r="KB36" s="139" t="s">
        <v>193</v>
      </c>
      <c r="KC36" s="139" t="s">
        <v>193</v>
      </c>
      <c r="KD36" s="139" t="s">
        <v>193</v>
      </c>
      <c r="KE36" s="139" t="s">
        <v>193</v>
      </c>
      <c r="KF36" s="139" t="s">
        <v>193</v>
      </c>
      <c r="KG36" s="139" t="s">
        <v>193</v>
      </c>
      <c r="KH36" s="139" t="s">
        <v>193</v>
      </c>
      <c r="KI36" s="139" t="s">
        <v>193</v>
      </c>
      <c r="KJ36" s="139" t="s">
        <v>193</v>
      </c>
      <c r="KK36" s="139" t="s">
        <v>193</v>
      </c>
      <c r="KL36" s="139" t="s">
        <v>193</v>
      </c>
      <c r="KM36" s="139" t="s">
        <v>193</v>
      </c>
      <c r="KN36" s="139" t="s">
        <v>193</v>
      </c>
      <c r="KO36" s="139" t="s">
        <v>193</v>
      </c>
      <c r="KP36" s="139" t="s">
        <v>193</v>
      </c>
      <c r="KQ36" s="139" t="s">
        <v>193</v>
      </c>
      <c r="KR36" s="139" t="s">
        <v>193</v>
      </c>
      <c r="KS36" s="139" t="s">
        <v>193</v>
      </c>
      <c r="KT36" s="139" t="s">
        <v>193</v>
      </c>
      <c r="KU36" s="139" t="s">
        <v>193</v>
      </c>
      <c r="KV36" s="139" t="s">
        <v>193</v>
      </c>
      <c r="KW36" s="139" t="s">
        <v>193</v>
      </c>
      <c r="KX36" s="139" t="s">
        <v>193</v>
      </c>
      <c r="KY36" s="139" t="s">
        <v>193</v>
      </c>
      <c r="KZ36" s="139" t="s">
        <v>193</v>
      </c>
      <c r="LA36" s="139" t="s">
        <v>193</v>
      </c>
      <c r="LB36" s="139" t="s">
        <v>193</v>
      </c>
      <c r="LC36" s="139" t="s">
        <v>193</v>
      </c>
      <c r="LD36" s="139" t="s">
        <v>193</v>
      </c>
      <c r="LE36" s="139" t="s">
        <v>193</v>
      </c>
      <c r="LF36" s="139" t="s">
        <v>193</v>
      </c>
      <c r="LG36" s="139" t="s">
        <v>193</v>
      </c>
      <c r="LH36" s="139" t="s">
        <v>193</v>
      </c>
      <c r="LI36" s="139" t="s">
        <v>193</v>
      </c>
      <c r="LJ36" s="139" t="s">
        <v>193</v>
      </c>
      <c r="LK36" s="139" t="s">
        <v>193</v>
      </c>
      <c r="LL36" s="139" t="s">
        <v>193</v>
      </c>
      <c r="LM36" s="139" t="s">
        <v>193</v>
      </c>
      <c r="LN36" s="139" t="s">
        <v>193</v>
      </c>
      <c r="LO36" s="139" t="s">
        <v>193</v>
      </c>
      <c r="LP36" s="139" t="s">
        <v>193</v>
      </c>
      <c r="LQ36" s="139" t="s">
        <v>193</v>
      </c>
    </row>
    <row r="37" spans="1:329" ht="14.4" customHeight="1" x14ac:dyDescent="0.35">
      <c r="A37" s="139" t="s">
        <v>3428</v>
      </c>
      <c r="B37" s="139" t="s">
        <v>3355</v>
      </c>
      <c r="C37" s="139" t="s">
        <v>613</v>
      </c>
      <c r="D37" s="139" t="s">
        <v>613</v>
      </c>
      <c r="E37" s="139" t="s">
        <v>1346</v>
      </c>
      <c r="F37" s="139" t="s">
        <v>182</v>
      </c>
      <c r="G37" s="139" t="s">
        <v>1959</v>
      </c>
      <c r="H37" s="139" t="s">
        <v>1959</v>
      </c>
      <c r="I37" s="139" t="s">
        <v>3424</v>
      </c>
      <c r="J37" s="139" t="s">
        <v>3425</v>
      </c>
      <c r="K37" s="139" t="s">
        <v>489</v>
      </c>
      <c r="L37" s="139" t="s">
        <v>3317</v>
      </c>
      <c r="M37" t="s">
        <v>491</v>
      </c>
      <c r="N37" t="s">
        <v>193</v>
      </c>
      <c r="O37" t="s">
        <v>193</v>
      </c>
      <c r="P37" t="s">
        <v>193</v>
      </c>
      <c r="Q37" t="s">
        <v>193</v>
      </c>
      <c r="R37" t="s">
        <v>193</v>
      </c>
      <c r="S37" t="s">
        <v>193</v>
      </c>
      <c r="T37" t="s">
        <v>193</v>
      </c>
      <c r="U37" t="s">
        <v>193</v>
      </c>
      <c r="V37" t="s">
        <v>193</v>
      </c>
      <c r="W37" t="s">
        <v>193</v>
      </c>
      <c r="X37" t="s">
        <v>193</v>
      </c>
      <c r="Y37" t="s">
        <v>193</v>
      </c>
      <c r="Z37" t="s">
        <v>193</v>
      </c>
      <c r="AA37" t="s">
        <v>193</v>
      </c>
      <c r="AB37" t="s">
        <v>193</v>
      </c>
      <c r="AC37" t="s">
        <v>193</v>
      </c>
      <c r="AD37" t="s">
        <v>193</v>
      </c>
      <c r="AE37" t="s">
        <v>193</v>
      </c>
      <c r="AF37" t="s">
        <v>193</v>
      </c>
      <c r="AG37" t="s">
        <v>193</v>
      </c>
      <c r="AH37" t="s">
        <v>193</v>
      </c>
      <c r="AI37" t="s">
        <v>193</v>
      </c>
      <c r="AJ37" t="s">
        <v>193</v>
      </c>
      <c r="AK37" t="s">
        <v>193</v>
      </c>
      <c r="AL37" t="s">
        <v>193</v>
      </c>
      <c r="AM37" t="s">
        <v>193</v>
      </c>
      <c r="AN37" t="s">
        <v>193</v>
      </c>
      <c r="AO37" t="s">
        <v>193</v>
      </c>
      <c r="AP37" t="s">
        <v>193</v>
      </c>
      <c r="AQ37" t="s">
        <v>193</v>
      </c>
      <c r="AR37" t="s">
        <v>193</v>
      </c>
      <c r="AS37" t="s">
        <v>193</v>
      </c>
      <c r="AT37" t="s">
        <v>193</v>
      </c>
      <c r="AU37" t="s">
        <v>193</v>
      </c>
      <c r="AV37" t="s">
        <v>193</v>
      </c>
      <c r="AW37" t="s">
        <v>193</v>
      </c>
      <c r="AX37" t="s">
        <v>193</v>
      </c>
      <c r="AY37" t="s">
        <v>193</v>
      </c>
      <c r="AZ37" s="192" t="s">
        <v>193</v>
      </c>
      <c r="BA37" s="139" t="s">
        <v>193</v>
      </c>
      <c r="BB37" s="139" t="s">
        <v>193</v>
      </c>
      <c r="BC37" s="192" t="s">
        <v>193</v>
      </c>
      <c r="BD37" s="139" t="s">
        <v>193</v>
      </c>
      <c r="BE37" s="139" t="s">
        <v>193</v>
      </c>
      <c r="BF37" s="192" t="s">
        <v>193</v>
      </c>
      <c r="BG37" s="139" t="s">
        <v>193</v>
      </c>
      <c r="BH37" s="139" t="s">
        <v>193</v>
      </c>
      <c r="BI37" s="192" t="s">
        <v>193</v>
      </c>
      <c r="BJ37" s="139" t="s">
        <v>193</v>
      </c>
      <c r="BK37" s="139" t="s">
        <v>193</v>
      </c>
      <c r="BL37" s="192" t="s">
        <v>193</v>
      </c>
      <c r="BM37" s="139" t="s">
        <v>193</v>
      </c>
      <c r="BN37" s="139" t="s">
        <v>193</v>
      </c>
      <c r="BO37" s="192" t="s">
        <v>193</v>
      </c>
      <c r="BP37" s="139" t="s">
        <v>193</v>
      </c>
      <c r="BQ37" s="139" t="s">
        <v>193</v>
      </c>
      <c r="BR37" s="139" t="s">
        <v>193</v>
      </c>
      <c r="BS37" s="139" t="s">
        <v>193</v>
      </c>
      <c r="BT37" s="139" t="s">
        <v>193</v>
      </c>
      <c r="BU37" s="139" t="s">
        <v>193</v>
      </c>
      <c r="BV37" s="139" t="s">
        <v>193</v>
      </c>
      <c r="BW37" s="139" t="s">
        <v>193</v>
      </c>
      <c r="BX37" s="139" t="s">
        <v>193</v>
      </c>
      <c r="BY37" s="139" t="s">
        <v>193</v>
      </c>
      <c r="BZ37" s="139" t="s">
        <v>193</v>
      </c>
      <c r="CA37" s="192" t="s">
        <v>193</v>
      </c>
      <c r="CB37" s="139" t="s">
        <v>193</v>
      </c>
      <c r="CC37" s="139" t="s">
        <v>193</v>
      </c>
      <c r="CD37" s="139" t="s">
        <v>193</v>
      </c>
      <c r="CE37" s="139" t="s">
        <v>193</v>
      </c>
      <c r="CF37" s="139" t="s">
        <v>193</v>
      </c>
      <c r="CG37" s="139" t="s">
        <v>193</v>
      </c>
      <c r="CH37" s="139" t="s">
        <v>193</v>
      </c>
      <c r="CI37" s="139" t="s">
        <v>193</v>
      </c>
      <c r="CJ37" s="139" t="s">
        <v>193</v>
      </c>
      <c r="CK37" s="139" t="s">
        <v>193</v>
      </c>
      <c r="CL37" s="139" t="s">
        <v>193</v>
      </c>
      <c r="CM37" s="139" t="s">
        <v>193</v>
      </c>
      <c r="CN37" s="139" t="s">
        <v>193</v>
      </c>
      <c r="CO37" s="139" t="s">
        <v>193</v>
      </c>
      <c r="CP37" s="139" t="s">
        <v>193</v>
      </c>
      <c r="CQ37" s="139" t="s">
        <v>193</v>
      </c>
      <c r="CR37" s="139" t="s">
        <v>193</v>
      </c>
      <c r="CS37" s="139" t="s">
        <v>193</v>
      </c>
      <c r="CT37" s="139" t="s">
        <v>193</v>
      </c>
      <c r="CU37" s="139" t="s">
        <v>193</v>
      </c>
      <c r="CV37" s="139" t="s">
        <v>193</v>
      </c>
      <c r="CW37" s="139" t="s">
        <v>193</v>
      </c>
      <c r="CX37" s="139" t="s">
        <v>193</v>
      </c>
      <c r="CY37" s="139" t="s">
        <v>193</v>
      </c>
      <c r="CZ37" s="139" t="s">
        <v>193</v>
      </c>
      <c r="DA37" s="139" t="s">
        <v>193</v>
      </c>
      <c r="DB37" s="139" t="s">
        <v>193</v>
      </c>
      <c r="DC37" s="139" t="s">
        <v>193</v>
      </c>
      <c r="DD37" s="139" t="s">
        <v>193</v>
      </c>
      <c r="DE37" s="139" t="s">
        <v>193</v>
      </c>
      <c r="DF37" s="139" t="s">
        <v>193</v>
      </c>
      <c r="DG37" s="139" t="s">
        <v>193</v>
      </c>
      <c r="DH37" s="139" t="s">
        <v>193</v>
      </c>
      <c r="DI37" s="139" t="s">
        <v>193</v>
      </c>
      <c r="DJ37" s="139" t="s">
        <v>193</v>
      </c>
      <c r="DK37" s="139" t="s">
        <v>193</v>
      </c>
      <c r="DL37" s="139" t="s">
        <v>193</v>
      </c>
      <c r="DM37" s="139" t="s">
        <v>193</v>
      </c>
      <c r="DN37" s="139" t="s">
        <v>193</v>
      </c>
      <c r="DO37" s="139" t="s">
        <v>193</v>
      </c>
      <c r="DP37" s="139" t="s">
        <v>193</v>
      </c>
      <c r="DQ37" s="139" t="s">
        <v>193</v>
      </c>
      <c r="DR37" s="139" t="s">
        <v>193</v>
      </c>
      <c r="DS37" s="139" t="s">
        <v>193</v>
      </c>
      <c r="DT37" s="139" t="s">
        <v>193</v>
      </c>
      <c r="DU37" s="139" t="s">
        <v>193</v>
      </c>
      <c r="DV37" s="139" t="s">
        <v>193</v>
      </c>
      <c r="DW37" s="139" t="s">
        <v>193</v>
      </c>
      <c r="DX37" s="139" t="s">
        <v>193</v>
      </c>
      <c r="DY37" s="139" t="s">
        <v>193</v>
      </c>
      <c r="DZ37" s="139" t="s">
        <v>193</v>
      </c>
      <c r="EA37" s="139" t="s">
        <v>193</v>
      </c>
      <c r="EB37" s="139" t="s">
        <v>193</v>
      </c>
      <c r="EC37" s="139" t="s">
        <v>193</v>
      </c>
      <c r="ED37" s="139" t="s">
        <v>193</v>
      </c>
      <c r="EE37" s="139" t="s">
        <v>193</v>
      </c>
      <c r="EF37" s="139" t="s">
        <v>193</v>
      </c>
      <c r="EG37" s="139" t="s">
        <v>193</v>
      </c>
      <c r="EH37" s="139" t="s">
        <v>193</v>
      </c>
      <c r="EI37" s="139" t="s">
        <v>193</v>
      </c>
      <c r="EJ37" s="139" t="s">
        <v>193</v>
      </c>
      <c r="EK37" s="139" t="s">
        <v>193</v>
      </c>
      <c r="EL37" s="139" t="s">
        <v>193</v>
      </c>
      <c r="EM37" s="139" t="s">
        <v>193</v>
      </c>
      <c r="EN37" s="139" t="s">
        <v>193</v>
      </c>
      <c r="EO37" s="139" t="s">
        <v>193</v>
      </c>
      <c r="EP37" s="139" t="s">
        <v>193</v>
      </c>
      <c r="EQ37" s="139" t="s">
        <v>193</v>
      </c>
      <c r="ER37" s="139" t="s">
        <v>193</v>
      </c>
      <c r="ES37" s="139" t="s">
        <v>193</v>
      </c>
      <c r="ET37" s="139" t="s">
        <v>193</v>
      </c>
      <c r="EU37" s="139" t="s">
        <v>193</v>
      </c>
      <c r="EV37" s="139" t="s">
        <v>193</v>
      </c>
      <c r="EW37" s="139" t="s">
        <v>193</v>
      </c>
      <c r="EX37" s="139" t="s">
        <v>193</v>
      </c>
      <c r="EY37" s="139" t="s">
        <v>193</v>
      </c>
      <c r="EZ37" s="139" t="s">
        <v>193</v>
      </c>
      <c r="FA37" s="139" t="s">
        <v>193</v>
      </c>
      <c r="FB37" s="139" t="s">
        <v>193</v>
      </c>
      <c r="FC37" s="139" t="s">
        <v>193</v>
      </c>
      <c r="FD37" s="139" t="s">
        <v>193</v>
      </c>
      <c r="FE37" s="139" t="s">
        <v>193</v>
      </c>
      <c r="FF37" s="139" t="s">
        <v>193</v>
      </c>
      <c r="FG37" s="139" t="s">
        <v>193</v>
      </c>
      <c r="FH37" s="139" t="s">
        <v>193</v>
      </c>
      <c r="FI37" s="139" t="s">
        <v>193</v>
      </c>
      <c r="FJ37" s="139" t="s">
        <v>193</v>
      </c>
      <c r="FK37" s="139" t="s">
        <v>193</v>
      </c>
      <c r="FL37" s="139" t="s">
        <v>193</v>
      </c>
      <c r="FM37" s="139" t="s">
        <v>193</v>
      </c>
      <c r="FN37" s="139" t="s">
        <v>193</v>
      </c>
      <c r="FO37" s="139" t="s">
        <v>193</v>
      </c>
      <c r="FP37" s="139" t="s">
        <v>193</v>
      </c>
      <c r="FQ37" s="139" t="s">
        <v>193</v>
      </c>
      <c r="FR37" s="139" t="s">
        <v>193</v>
      </c>
      <c r="FS37" s="139" t="s">
        <v>193</v>
      </c>
      <c r="FT37" s="139" t="s">
        <v>193</v>
      </c>
      <c r="FU37" s="139" t="s">
        <v>193</v>
      </c>
      <c r="FV37" s="139" t="s">
        <v>193</v>
      </c>
      <c r="FW37" s="139" t="s">
        <v>193</v>
      </c>
      <c r="FX37" s="139" t="s">
        <v>193</v>
      </c>
      <c r="FY37" s="139" t="s">
        <v>193</v>
      </c>
      <c r="FZ37" s="139" t="s">
        <v>193</v>
      </c>
      <c r="GA37" s="139" t="s">
        <v>193</v>
      </c>
      <c r="GB37" s="139" t="s">
        <v>193</v>
      </c>
      <c r="GC37" s="139" t="s">
        <v>193</v>
      </c>
      <c r="GD37" s="139" t="s">
        <v>193</v>
      </c>
      <c r="GE37" s="139" t="s">
        <v>193</v>
      </c>
      <c r="GF37" s="139" t="s">
        <v>193</v>
      </c>
      <c r="GG37" s="139" t="s">
        <v>193</v>
      </c>
      <c r="GH37" s="139" t="s">
        <v>193</v>
      </c>
      <c r="GI37" s="139" t="s">
        <v>193</v>
      </c>
      <c r="GJ37" s="139" t="s">
        <v>193</v>
      </c>
      <c r="GK37" s="139" t="s">
        <v>193</v>
      </c>
      <c r="GL37" s="139" t="s">
        <v>193</v>
      </c>
      <c r="GM37" s="139" t="s">
        <v>193</v>
      </c>
      <c r="GN37" s="139" t="s">
        <v>193</v>
      </c>
      <c r="GO37" s="139" t="s">
        <v>193</v>
      </c>
      <c r="GP37" s="139" t="s">
        <v>193</v>
      </c>
      <c r="GQ37" s="139" t="s">
        <v>193</v>
      </c>
      <c r="GR37" s="139" t="s">
        <v>193</v>
      </c>
      <c r="GS37" s="139" t="s">
        <v>193</v>
      </c>
      <c r="GT37" s="139" t="s">
        <v>193</v>
      </c>
      <c r="GU37" s="139" t="s">
        <v>193</v>
      </c>
      <c r="GV37" s="139" t="s">
        <v>193</v>
      </c>
      <c r="GW37" s="139" t="s">
        <v>193</v>
      </c>
      <c r="GX37" s="139" t="s">
        <v>193</v>
      </c>
      <c r="GY37" s="139" t="s">
        <v>193</v>
      </c>
      <c r="GZ37" s="139" t="s">
        <v>193</v>
      </c>
      <c r="HA37" s="139" t="s">
        <v>193</v>
      </c>
      <c r="HB37" s="139" t="s">
        <v>193</v>
      </c>
      <c r="HC37" s="139" t="s">
        <v>193</v>
      </c>
      <c r="HD37" s="139" t="s">
        <v>193</v>
      </c>
      <c r="HE37" s="139" t="s">
        <v>193</v>
      </c>
      <c r="HF37" s="139" t="s">
        <v>193</v>
      </c>
      <c r="HG37" s="139" t="s">
        <v>193</v>
      </c>
      <c r="HH37" s="139" t="s">
        <v>193</v>
      </c>
      <c r="HI37" s="139" t="s">
        <v>193</v>
      </c>
      <c r="HJ37" s="139" t="s">
        <v>193</v>
      </c>
      <c r="HK37" s="139" t="s">
        <v>193</v>
      </c>
      <c r="HL37" s="139" t="s">
        <v>193</v>
      </c>
      <c r="HM37" s="139" t="s">
        <v>193</v>
      </c>
      <c r="HN37" s="139" t="s">
        <v>193</v>
      </c>
      <c r="HO37" s="139" t="s">
        <v>193</v>
      </c>
      <c r="HP37" s="139" t="s">
        <v>193</v>
      </c>
      <c r="HQ37" s="139" t="s">
        <v>193</v>
      </c>
      <c r="HR37" s="139" t="s">
        <v>193</v>
      </c>
      <c r="HS37" s="139" t="s">
        <v>193</v>
      </c>
      <c r="HT37" s="139" t="s">
        <v>193</v>
      </c>
      <c r="HU37" s="139" t="s">
        <v>193</v>
      </c>
      <c r="HV37" s="139" t="s">
        <v>193</v>
      </c>
      <c r="HW37" s="139" t="s">
        <v>193</v>
      </c>
      <c r="HX37" s="139" t="s">
        <v>193</v>
      </c>
      <c r="HY37" s="139" t="s">
        <v>193</v>
      </c>
      <c r="HZ37" s="139" t="s">
        <v>193</v>
      </c>
      <c r="IA37" s="139" t="s">
        <v>193</v>
      </c>
      <c r="IB37" s="139" t="s">
        <v>193</v>
      </c>
      <c r="IC37" s="139" t="s">
        <v>193</v>
      </c>
      <c r="ID37" s="139" t="s">
        <v>193</v>
      </c>
      <c r="IE37" s="139" t="s">
        <v>193</v>
      </c>
      <c r="IF37" s="139" t="s">
        <v>193</v>
      </c>
      <c r="IG37" s="139" t="s">
        <v>193</v>
      </c>
      <c r="IH37" s="139" t="s">
        <v>193</v>
      </c>
      <c r="II37" s="139" t="s">
        <v>193</v>
      </c>
      <c r="IJ37" s="139" t="s">
        <v>193</v>
      </c>
      <c r="IK37" s="139" t="s">
        <v>193</v>
      </c>
      <c r="IL37" s="139" t="s">
        <v>193</v>
      </c>
      <c r="IM37" s="139" t="s">
        <v>193</v>
      </c>
      <c r="IN37" s="139" t="s">
        <v>193</v>
      </c>
      <c r="IO37" s="139" t="s">
        <v>193</v>
      </c>
      <c r="IP37" s="139" t="s">
        <v>193</v>
      </c>
      <c r="IQ37" s="139" t="s">
        <v>193</v>
      </c>
      <c r="IR37" s="139" t="s">
        <v>193</v>
      </c>
      <c r="IS37" s="139" t="s">
        <v>193</v>
      </c>
      <c r="IT37" s="139" t="s">
        <v>193</v>
      </c>
      <c r="IU37" s="139" t="s">
        <v>193</v>
      </c>
      <c r="IV37" s="139" t="s">
        <v>193</v>
      </c>
      <c r="IW37" s="139" t="s">
        <v>193</v>
      </c>
      <c r="IX37" s="139" t="s">
        <v>193</v>
      </c>
      <c r="IY37" s="139" t="s">
        <v>193</v>
      </c>
      <c r="IZ37" s="139" t="s">
        <v>193</v>
      </c>
      <c r="JA37" s="139" t="s">
        <v>193</v>
      </c>
      <c r="JB37" s="139" t="s">
        <v>193</v>
      </c>
      <c r="JC37" s="139" t="s">
        <v>193</v>
      </c>
      <c r="JD37" s="139" t="s">
        <v>193</v>
      </c>
      <c r="JE37" s="139" t="s">
        <v>193</v>
      </c>
      <c r="JF37" s="139" t="s">
        <v>193</v>
      </c>
      <c r="JG37" s="139" t="s">
        <v>193</v>
      </c>
      <c r="JH37" s="139" t="s">
        <v>193</v>
      </c>
      <c r="JI37" s="139" t="s">
        <v>193</v>
      </c>
      <c r="JJ37" s="139" t="s">
        <v>193</v>
      </c>
      <c r="JK37" s="139" t="s">
        <v>193</v>
      </c>
      <c r="JL37" s="139" t="s">
        <v>193</v>
      </c>
      <c r="JM37" s="139" t="s">
        <v>193</v>
      </c>
      <c r="JN37" s="139" t="s">
        <v>193</v>
      </c>
      <c r="JO37" s="139" t="s">
        <v>193</v>
      </c>
      <c r="JP37" s="139" t="s">
        <v>193</v>
      </c>
      <c r="JQ37" s="139" t="s">
        <v>109</v>
      </c>
      <c r="JR37" s="139" t="s">
        <v>505</v>
      </c>
      <c r="JS37" s="139" t="s">
        <v>3366</v>
      </c>
      <c r="JT37" s="139" t="s">
        <v>193</v>
      </c>
      <c r="JU37" s="139" t="s">
        <v>509</v>
      </c>
      <c r="JV37" s="139" t="s">
        <v>3367</v>
      </c>
      <c r="JW37" s="139" t="s">
        <v>3368</v>
      </c>
      <c r="JX37" s="139" t="s">
        <v>796</v>
      </c>
      <c r="JY37" s="139" t="s">
        <v>193</v>
      </c>
      <c r="JZ37" s="139" t="s">
        <v>3320</v>
      </c>
      <c r="KA37" s="139" t="s">
        <v>802</v>
      </c>
      <c r="KB37" s="139" t="s">
        <v>803</v>
      </c>
      <c r="KC37" s="139" t="s">
        <v>804</v>
      </c>
      <c r="KD37" s="139" t="s">
        <v>193</v>
      </c>
      <c r="KE37" s="139" t="s">
        <v>193</v>
      </c>
      <c r="KF37" s="139" t="s">
        <v>193</v>
      </c>
      <c r="KG37" s="139" t="s">
        <v>193</v>
      </c>
      <c r="KH37" s="139" t="s">
        <v>193</v>
      </c>
      <c r="KI37" s="139">
        <v>0</v>
      </c>
      <c r="KJ37" s="139">
        <v>0</v>
      </c>
      <c r="KK37" s="139" t="s">
        <v>193</v>
      </c>
      <c r="KL37" s="139" t="s">
        <v>156</v>
      </c>
      <c r="KM37" s="139">
        <v>0</v>
      </c>
      <c r="KN37" s="139" t="s">
        <v>114</v>
      </c>
      <c r="KO37" s="139" t="s">
        <v>827</v>
      </c>
      <c r="KP37" s="139" t="s">
        <v>114</v>
      </c>
      <c r="KQ37" s="139" t="s">
        <v>193</v>
      </c>
      <c r="KR37" s="139" t="s">
        <v>193</v>
      </c>
      <c r="KS37" s="139" t="s">
        <v>193</v>
      </c>
      <c r="KT37" s="139" t="s">
        <v>193</v>
      </c>
      <c r="KU37" s="139" t="s">
        <v>193</v>
      </c>
      <c r="KV37" s="139" t="s">
        <v>193</v>
      </c>
      <c r="KW37" s="139" t="s">
        <v>193</v>
      </c>
      <c r="KX37" s="139" t="s">
        <v>193</v>
      </c>
      <c r="KY37" s="139" t="s">
        <v>193</v>
      </c>
      <c r="KZ37" s="139" t="s">
        <v>193</v>
      </c>
      <c r="LA37" s="139" t="s">
        <v>193</v>
      </c>
      <c r="LB37" s="139" t="s">
        <v>193</v>
      </c>
      <c r="LC37" s="139" t="s">
        <v>193</v>
      </c>
      <c r="LD37" s="139" t="s">
        <v>114</v>
      </c>
      <c r="LE37" s="139" t="s">
        <v>193</v>
      </c>
      <c r="LF37" s="139" t="s">
        <v>193</v>
      </c>
      <c r="LG37" s="139" t="s">
        <v>193</v>
      </c>
      <c r="LH37" s="139" t="s">
        <v>193</v>
      </c>
      <c r="LI37" s="139" t="s">
        <v>193</v>
      </c>
      <c r="LJ37" s="139" t="s">
        <v>193</v>
      </c>
      <c r="LK37" s="139" t="s">
        <v>193</v>
      </c>
      <c r="LL37" s="139" t="s">
        <v>193</v>
      </c>
      <c r="LM37" s="139" t="s">
        <v>193</v>
      </c>
      <c r="LN37" s="139" t="s">
        <v>193</v>
      </c>
      <c r="LO37" s="139" t="s">
        <v>193</v>
      </c>
      <c r="LP37" s="139" t="s">
        <v>193</v>
      </c>
      <c r="LQ37" s="139" t="s">
        <v>193</v>
      </c>
    </row>
    <row r="38" spans="1:329" ht="14.4" customHeight="1" x14ac:dyDescent="0.35">
      <c r="A38" s="139" t="s">
        <v>3429</v>
      </c>
      <c r="B38" s="139" t="s">
        <v>3355</v>
      </c>
      <c r="C38" s="139" t="s">
        <v>613</v>
      </c>
      <c r="D38" s="139" t="s">
        <v>613</v>
      </c>
      <c r="E38" s="139" t="s">
        <v>1346</v>
      </c>
      <c r="F38" s="139" t="s">
        <v>182</v>
      </c>
      <c r="G38" s="139" t="s">
        <v>1959</v>
      </c>
      <c r="H38" s="139" t="s">
        <v>1959</v>
      </c>
      <c r="I38" s="139" t="s">
        <v>3424</v>
      </c>
      <c r="J38" s="139" t="s">
        <v>3425</v>
      </c>
      <c r="K38" s="139" t="s">
        <v>489</v>
      </c>
      <c r="L38" s="139" t="s">
        <v>490</v>
      </c>
      <c r="M38" t="s">
        <v>491</v>
      </c>
      <c r="N38" t="s">
        <v>193</v>
      </c>
      <c r="O38" t="s">
        <v>193</v>
      </c>
      <c r="P38" t="s">
        <v>496</v>
      </c>
      <c r="Q38" t="s">
        <v>193</v>
      </c>
      <c r="R38" t="s">
        <v>701</v>
      </c>
      <c r="S38">
        <v>0</v>
      </c>
      <c r="T38">
        <v>1</v>
      </c>
      <c r="U38">
        <v>0</v>
      </c>
      <c r="V38">
        <v>0</v>
      </c>
      <c r="W38">
        <v>0</v>
      </c>
      <c r="X38">
        <v>0</v>
      </c>
      <c r="Y38">
        <v>0</v>
      </c>
      <c r="Z38" t="s">
        <v>130</v>
      </c>
      <c r="AA38" t="s">
        <v>701</v>
      </c>
      <c r="AB38" t="s">
        <v>112</v>
      </c>
      <c r="AC38">
        <v>1</v>
      </c>
      <c r="AD38">
        <v>0</v>
      </c>
      <c r="AE38">
        <v>0</v>
      </c>
      <c r="AF38">
        <v>0</v>
      </c>
      <c r="AG38">
        <v>0</v>
      </c>
      <c r="AH38">
        <v>0</v>
      </c>
      <c r="AI38">
        <v>0</v>
      </c>
      <c r="AJ38">
        <v>0</v>
      </c>
      <c r="AK38">
        <v>0</v>
      </c>
      <c r="AL38">
        <v>0</v>
      </c>
      <c r="AM38" t="s">
        <v>193</v>
      </c>
      <c r="AN38" t="s">
        <v>142</v>
      </c>
      <c r="AO38" t="s">
        <v>493</v>
      </c>
      <c r="AP38" t="s">
        <v>193</v>
      </c>
      <c r="AQ38" t="s">
        <v>193</v>
      </c>
      <c r="AR38" t="s">
        <v>193</v>
      </c>
      <c r="AS38" t="s">
        <v>193</v>
      </c>
      <c r="AT38" t="s">
        <v>193</v>
      </c>
      <c r="AU38" t="s">
        <v>193</v>
      </c>
      <c r="AV38" t="s">
        <v>193</v>
      </c>
      <c r="AW38" t="s">
        <v>193</v>
      </c>
      <c r="AX38" t="s">
        <v>193</v>
      </c>
      <c r="AY38" t="s">
        <v>193</v>
      </c>
      <c r="AZ38" s="192" t="s">
        <v>193</v>
      </c>
      <c r="BA38" s="139" t="s">
        <v>193</v>
      </c>
      <c r="BB38" s="139" t="s">
        <v>193</v>
      </c>
      <c r="BC38" s="192" t="s">
        <v>193</v>
      </c>
      <c r="BD38" s="139" t="s">
        <v>193</v>
      </c>
      <c r="BE38" s="139" t="s">
        <v>193</v>
      </c>
      <c r="BF38" s="192" t="s">
        <v>193</v>
      </c>
      <c r="BG38" s="139" t="s">
        <v>193</v>
      </c>
      <c r="BH38" s="139" t="s">
        <v>193</v>
      </c>
      <c r="BI38" s="192" t="s">
        <v>193</v>
      </c>
      <c r="BJ38" s="139" t="s">
        <v>193</v>
      </c>
      <c r="BK38" s="139" t="s">
        <v>193</v>
      </c>
      <c r="BL38" s="192" t="s">
        <v>193</v>
      </c>
      <c r="BM38" s="139" t="s">
        <v>193</v>
      </c>
      <c r="BN38" s="139" t="s">
        <v>193</v>
      </c>
      <c r="BO38" s="192" t="s">
        <v>193</v>
      </c>
      <c r="BP38" s="139" t="s">
        <v>193</v>
      </c>
      <c r="BQ38" s="139" t="s">
        <v>193</v>
      </c>
      <c r="BR38" s="139" t="s">
        <v>193</v>
      </c>
      <c r="BS38" s="139" t="s">
        <v>193</v>
      </c>
      <c r="BT38" s="139" t="s">
        <v>193</v>
      </c>
      <c r="BU38" s="139" t="s">
        <v>193</v>
      </c>
      <c r="BV38" s="139" t="s">
        <v>193</v>
      </c>
      <c r="BW38" s="139" t="s">
        <v>193</v>
      </c>
      <c r="BX38" s="139" t="s">
        <v>193</v>
      </c>
      <c r="BY38" s="139" t="s">
        <v>193</v>
      </c>
      <c r="BZ38" s="139" t="s">
        <v>193</v>
      </c>
      <c r="CA38" s="192" t="s">
        <v>193</v>
      </c>
      <c r="CB38" s="139" t="s">
        <v>193</v>
      </c>
      <c r="CC38" s="139" t="s">
        <v>193</v>
      </c>
      <c r="CD38" s="139" t="s">
        <v>193</v>
      </c>
      <c r="CE38" s="139" t="s">
        <v>193</v>
      </c>
      <c r="CF38" s="139" t="s">
        <v>193</v>
      </c>
      <c r="CG38" s="139" t="s">
        <v>193</v>
      </c>
      <c r="CH38" s="139" t="s">
        <v>193</v>
      </c>
      <c r="CI38" s="139" t="s">
        <v>193</v>
      </c>
      <c r="CJ38" s="139" t="s">
        <v>193</v>
      </c>
      <c r="CK38" s="139" t="s">
        <v>193</v>
      </c>
      <c r="CL38" s="139" t="s">
        <v>193</v>
      </c>
      <c r="CM38" s="139" t="s">
        <v>193</v>
      </c>
      <c r="CN38" s="139" t="s">
        <v>193</v>
      </c>
      <c r="CO38" s="139" t="s">
        <v>193</v>
      </c>
      <c r="CP38" s="139" t="s">
        <v>193</v>
      </c>
      <c r="CQ38" s="139" t="s">
        <v>193</v>
      </c>
      <c r="CR38" s="139" t="s">
        <v>193</v>
      </c>
      <c r="CS38" s="139" t="s">
        <v>193</v>
      </c>
      <c r="CT38" s="139" t="s">
        <v>193</v>
      </c>
      <c r="CU38" s="139" t="s">
        <v>193</v>
      </c>
      <c r="CV38" s="139" t="s">
        <v>193</v>
      </c>
      <c r="CW38" s="139" t="s">
        <v>193</v>
      </c>
      <c r="CX38" s="139" t="s">
        <v>193</v>
      </c>
      <c r="CY38" s="139" t="s">
        <v>193</v>
      </c>
      <c r="CZ38" s="139" t="s">
        <v>193</v>
      </c>
      <c r="DA38" s="139" t="s">
        <v>193</v>
      </c>
      <c r="DB38" s="139" t="s">
        <v>193</v>
      </c>
      <c r="DC38" s="139" t="s">
        <v>193</v>
      </c>
      <c r="DD38" s="139" t="s">
        <v>193</v>
      </c>
      <c r="DE38" s="139" t="s">
        <v>193</v>
      </c>
      <c r="DF38" s="139" t="s">
        <v>193</v>
      </c>
      <c r="DG38" s="139" t="s">
        <v>193</v>
      </c>
      <c r="DH38" s="139" t="s">
        <v>193</v>
      </c>
      <c r="DI38" s="139" t="s">
        <v>193</v>
      </c>
      <c r="DJ38" s="139" t="s">
        <v>3430</v>
      </c>
      <c r="DK38" s="139">
        <v>0</v>
      </c>
      <c r="DL38" s="139">
        <v>1</v>
      </c>
      <c r="DM38" s="139">
        <v>1</v>
      </c>
      <c r="DN38" s="139">
        <v>1</v>
      </c>
      <c r="DO38" s="139">
        <v>1</v>
      </c>
      <c r="DP38" s="139">
        <v>0</v>
      </c>
      <c r="DQ38" s="139">
        <v>1</v>
      </c>
      <c r="DR38" s="139">
        <v>1</v>
      </c>
      <c r="DS38" s="139">
        <v>0</v>
      </c>
      <c r="DT38" s="139" t="s">
        <v>193</v>
      </c>
      <c r="DU38" s="139" t="s">
        <v>193</v>
      </c>
      <c r="DV38" s="139" t="s">
        <v>193</v>
      </c>
      <c r="DW38" s="139" t="s">
        <v>193</v>
      </c>
      <c r="DX38" s="139" t="s">
        <v>193</v>
      </c>
      <c r="DY38" s="139" t="s">
        <v>193</v>
      </c>
      <c r="DZ38" s="139" t="s">
        <v>193</v>
      </c>
      <c r="EA38" s="139" t="s">
        <v>193</v>
      </c>
      <c r="EB38" s="139">
        <v>25</v>
      </c>
      <c r="EC38" s="139" t="s">
        <v>114</v>
      </c>
      <c r="ED38" s="139">
        <v>25</v>
      </c>
      <c r="EE38" s="139" t="s">
        <v>114</v>
      </c>
      <c r="EF38" s="139" t="s">
        <v>193</v>
      </c>
      <c r="EG38" s="139" t="s">
        <v>193</v>
      </c>
      <c r="EH38" s="139" t="s">
        <v>193</v>
      </c>
      <c r="EI38" s="139" t="s">
        <v>193</v>
      </c>
      <c r="EJ38" s="139" t="s">
        <v>193</v>
      </c>
      <c r="EK38" s="139" t="s">
        <v>193</v>
      </c>
      <c r="EL38" s="139" t="s">
        <v>193</v>
      </c>
      <c r="EM38" s="139" t="s">
        <v>193</v>
      </c>
      <c r="EN38" s="139" t="s">
        <v>193</v>
      </c>
      <c r="EO38" s="139" t="s">
        <v>193</v>
      </c>
      <c r="EP38" s="139" t="s">
        <v>193</v>
      </c>
      <c r="EQ38" s="139" t="s">
        <v>109</v>
      </c>
      <c r="ER38" s="139">
        <v>15</v>
      </c>
      <c r="ES38" s="139" t="s">
        <v>193</v>
      </c>
      <c r="ET38" s="139" t="s">
        <v>193</v>
      </c>
      <c r="EU38" s="139">
        <v>15</v>
      </c>
      <c r="EV38" s="139" t="s">
        <v>114</v>
      </c>
      <c r="EW38" s="139" t="s">
        <v>109</v>
      </c>
      <c r="EX38" s="139">
        <v>100</v>
      </c>
      <c r="EY38" s="139" t="s">
        <v>193</v>
      </c>
      <c r="EZ38" s="139" t="s">
        <v>193</v>
      </c>
      <c r="FA38" s="139">
        <v>100</v>
      </c>
      <c r="FB38" s="139" t="s">
        <v>114</v>
      </c>
      <c r="FC38" s="139" t="s">
        <v>109</v>
      </c>
      <c r="FD38" s="139">
        <v>50</v>
      </c>
      <c r="FE38" s="139" t="s">
        <v>193</v>
      </c>
      <c r="FF38" s="139" t="s">
        <v>193</v>
      </c>
      <c r="FG38" s="139" t="s">
        <v>193</v>
      </c>
      <c r="FH38" s="139">
        <v>50</v>
      </c>
      <c r="FI38" s="139" t="s">
        <v>114</v>
      </c>
      <c r="FJ38" s="139" t="s">
        <v>109</v>
      </c>
      <c r="FK38" s="139" t="s">
        <v>193</v>
      </c>
      <c r="FL38" s="139">
        <v>15</v>
      </c>
      <c r="FM38" s="139" t="s">
        <v>193</v>
      </c>
      <c r="FN38" s="139" t="s">
        <v>193</v>
      </c>
      <c r="FO38" s="139" t="s">
        <v>193</v>
      </c>
      <c r="FP38" s="139" t="s">
        <v>193</v>
      </c>
      <c r="FQ38" s="139" t="s">
        <v>193</v>
      </c>
      <c r="FR38" s="139" t="s">
        <v>193</v>
      </c>
      <c r="FS38" s="139" t="s">
        <v>132</v>
      </c>
      <c r="FT38" s="139" t="s">
        <v>156</v>
      </c>
      <c r="FU38" s="139">
        <v>15</v>
      </c>
      <c r="FV38" s="139" t="s">
        <v>114</v>
      </c>
      <c r="FW38" s="139" t="s">
        <v>193</v>
      </c>
      <c r="FX38" s="139" t="s">
        <v>193</v>
      </c>
      <c r="FY38" s="139" t="s">
        <v>193</v>
      </c>
      <c r="FZ38" s="139" t="s">
        <v>193</v>
      </c>
      <c r="GA38" s="139" t="s">
        <v>193</v>
      </c>
      <c r="GB38" s="139" t="s">
        <v>193</v>
      </c>
      <c r="GC38" s="139" t="s">
        <v>193</v>
      </c>
      <c r="GD38" s="139" t="s">
        <v>193</v>
      </c>
      <c r="GE38" s="139" t="s">
        <v>193</v>
      </c>
      <c r="GF38" s="139" t="s">
        <v>193</v>
      </c>
      <c r="GG38" s="139" t="s">
        <v>193</v>
      </c>
      <c r="GH38" s="139" t="s">
        <v>193</v>
      </c>
      <c r="GI38" s="139" t="s">
        <v>193</v>
      </c>
      <c r="GJ38" s="139" t="s">
        <v>193</v>
      </c>
      <c r="GK38" s="139" t="s">
        <v>193</v>
      </c>
      <c r="GL38" s="139" t="s">
        <v>193</v>
      </c>
      <c r="GM38" s="139" t="s">
        <v>193</v>
      </c>
      <c r="GN38" s="139" t="s">
        <v>193</v>
      </c>
      <c r="GO38" s="139" t="s">
        <v>193</v>
      </c>
      <c r="GP38" s="139" t="s">
        <v>193</v>
      </c>
      <c r="GQ38" s="139" t="s">
        <v>193</v>
      </c>
      <c r="GR38" s="139" t="s">
        <v>193</v>
      </c>
      <c r="GS38" s="139" t="s">
        <v>193</v>
      </c>
      <c r="GT38" s="139" t="s">
        <v>193</v>
      </c>
      <c r="GU38" s="139" t="s">
        <v>193</v>
      </c>
      <c r="GV38" s="139" t="s">
        <v>114</v>
      </c>
      <c r="GW38" s="139" t="s">
        <v>109</v>
      </c>
      <c r="GX38" s="139" t="s">
        <v>109</v>
      </c>
      <c r="GY38" s="139" t="s">
        <v>123</v>
      </c>
      <c r="GZ38" s="139" t="s">
        <v>785</v>
      </c>
      <c r="HA38" s="139" t="s">
        <v>124</v>
      </c>
      <c r="HB38" s="139" t="s">
        <v>785</v>
      </c>
      <c r="HC38" s="139" t="s">
        <v>193</v>
      </c>
      <c r="HD38" s="139" t="s">
        <v>193</v>
      </c>
      <c r="HE38" s="139" t="s">
        <v>193</v>
      </c>
      <c r="HF38" s="139" t="s">
        <v>193</v>
      </c>
      <c r="HG38" s="139" t="s">
        <v>193</v>
      </c>
      <c r="HH38" s="139" t="s">
        <v>193</v>
      </c>
      <c r="HI38" s="139" t="s">
        <v>193</v>
      </c>
      <c r="HJ38" s="139" t="s">
        <v>193</v>
      </c>
      <c r="HK38" s="139" t="s">
        <v>193</v>
      </c>
      <c r="HL38" s="139" t="s">
        <v>193</v>
      </c>
      <c r="HM38" s="139" t="s">
        <v>193</v>
      </c>
      <c r="HN38" s="139" t="s">
        <v>193</v>
      </c>
      <c r="HO38" s="139" t="s">
        <v>193</v>
      </c>
      <c r="HP38" s="139" t="s">
        <v>193</v>
      </c>
      <c r="HQ38" s="139" t="s">
        <v>193</v>
      </c>
      <c r="HR38" s="139" t="s">
        <v>193</v>
      </c>
      <c r="HS38" s="139" t="s">
        <v>193</v>
      </c>
      <c r="HT38" s="139" t="s">
        <v>193</v>
      </c>
      <c r="HU38" s="139" t="s">
        <v>193</v>
      </c>
      <c r="HV38" s="139" t="s">
        <v>193</v>
      </c>
      <c r="HW38" s="139" t="s">
        <v>193</v>
      </c>
      <c r="HX38" s="139" t="s">
        <v>193</v>
      </c>
      <c r="HY38" s="139" t="s">
        <v>193</v>
      </c>
      <c r="HZ38" s="139" t="s">
        <v>193</v>
      </c>
      <c r="IA38" s="139" t="s">
        <v>193</v>
      </c>
      <c r="IB38" s="139" t="s">
        <v>193</v>
      </c>
      <c r="IC38" s="139" t="s">
        <v>193</v>
      </c>
      <c r="ID38" s="139" t="s">
        <v>193</v>
      </c>
      <c r="IE38" s="139" t="s">
        <v>193</v>
      </c>
      <c r="IF38" s="139" t="s">
        <v>193</v>
      </c>
      <c r="IG38" s="139" t="s">
        <v>193</v>
      </c>
      <c r="IH38" s="139" t="s">
        <v>193</v>
      </c>
      <c r="II38" s="139" t="s">
        <v>193</v>
      </c>
      <c r="IJ38" s="139" t="s">
        <v>193</v>
      </c>
      <c r="IK38" s="139" t="s">
        <v>193</v>
      </c>
      <c r="IL38" s="139" t="s">
        <v>193</v>
      </c>
      <c r="IM38" s="139" t="s">
        <v>193</v>
      </c>
      <c r="IN38" s="139" t="s">
        <v>114</v>
      </c>
      <c r="IO38" s="139" t="s">
        <v>193</v>
      </c>
      <c r="IP38" s="139" t="s">
        <v>193</v>
      </c>
      <c r="IQ38" s="139" t="s">
        <v>193</v>
      </c>
      <c r="IR38" s="139" t="s">
        <v>193</v>
      </c>
      <c r="IS38" s="139" t="s">
        <v>193</v>
      </c>
      <c r="IT38" s="139" t="s">
        <v>193</v>
      </c>
      <c r="IU38" s="139" t="s">
        <v>193</v>
      </c>
      <c r="IV38" s="139" t="s">
        <v>193</v>
      </c>
      <c r="IW38" s="139" t="s">
        <v>3426</v>
      </c>
      <c r="IX38" s="139">
        <v>0</v>
      </c>
      <c r="IY38" s="139">
        <v>0</v>
      </c>
      <c r="IZ38" s="139">
        <v>0</v>
      </c>
      <c r="JA38" s="139">
        <v>0</v>
      </c>
      <c r="JB38" s="139">
        <v>0</v>
      </c>
      <c r="JC38" s="139">
        <v>1</v>
      </c>
      <c r="JD38" s="139">
        <v>0</v>
      </c>
      <c r="JE38" s="139">
        <v>0</v>
      </c>
      <c r="JF38" s="139" t="s">
        <v>193</v>
      </c>
      <c r="JG38" s="139" t="s">
        <v>109</v>
      </c>
      <c r="JH38" s="139" t="s">
        <v>193</v>
      </c>
      <c r="JI38" s="139" t="s">
        <v>701</v>
      </c>
      <c r="JJ38" s="139">
        <v>0</v>
      </c>
      <c r="JK38" s="139">
        <v>1</v>
      </c>
      <c r="JL38" s="139">
        <v>0</v>
      </c>
      <c r="JM38" s="139">
        <v>0</v>
      </c>
      <c r="JN38" s="139">
        <v>0</v>
      </c>
      <c r="JO38" s="139">
        <v>0</v>
      </c>
      <c r="JP38" s="139">
        <v>0</v>
      </c>
      <c r="JQ38" s="139" t="s">
        <v>193</v>
      </c>
      <c r="JR38" s="139" t="s">
        <v>193</v>
      </c>
      <c r="JS38" s="139" t="s">
        <v>193</v>
      </c>
      <c r="JT38" s="139" t="s">
        <v>193</v>
      </c>
      <c r="JU38" s="139" t="s">
        <v>193</v>
      </c>
      <c r="JV38" s="139" t="s">
        <v>193</v>
      </c>
      <c r="JW38" s="139" t="s">
        <v>193</v>
      </c>
      <c r="JX38" s="139" t="s">
        <v>193</v>
      </c>
      <c r="JY38" s="139" t="s">
        <v>193</v>
      </c>
      <c r="JZ38" s="139" t="s">
        <v>193</v>
      </c>
      <c r="KA38" s="139" t="s">
        <v>193</v>
      </c>
      <c r="KB38" s="139" t="s">
        <v>193</v>
      </c>
      <c r="KC38" s="139" t="s">
        <v>193</v>
      </c>
      <c r="KD38" s="139" t="s">
        <v>193</v>
      </c>
      <c r="KE38" s="139" t="s">
        <v>193</v>
      </c>
      <c r="KF38" s="139" t="s">
        <v>193</v>
      </c>
      <c r="KG38" s="139" t="s">
        <v>193</v>
      </c>
      <c r="KH38" s="139" t="s">
        <v>193</v>
      </c>
      <c r="KI38" s="139" t="s">
        <v>193</v>
      </c>
      <c r="KJ38" s="139" t="s">
        <v>193</v>
      </c>
      <c r="KK38" s="139" t="s">
        <v>193</v>
      </c>
      <c r="KL38" s="139" t="s">
        <v>193</v>
      </c>
      <c r="KM38" s="139" t="s">
        <v>193</v>
      </c>
      <c r="KN38" s="139" t="s">
        <v>193</v>
      </c>
      <c r="KO38" s="139" t="s">
        <v>193</v>
      </c>
      <c r="KP38" s="139" t="s">
        <v>193</v>
      </c>
      <c r="KQ38" s="139" t="s">
        <v>193</v>
      </c>
      <c r="KR38" s="139" t="s">
        <v>193</v>
      </c>
      <c r="KS38" s="139" t="s">
        <v>193</v>
      </c>
      <c r="KT38" s="139" t="s">
        <v>193</v>
      </c>
      <c r="KU38" s="139" t="s">
        <v>193</v>
      </c>
      <c r="KV38" s="139" t="s">
        <v>193</v>
      </c>
      <c r="KW38" s="139" t="s">
        <v>193</v>
      </c>
      <c r="KX38" s="139" t="s">
        <v>193</v>
      </c>
      <c r="KY38" s="139" t="s">
        <v>193</v>
      </c>
      <c r="KZ38" s="139" t="s">
        <v>193</v>
      </c>
      <c r="LA38" s="139" t="s">
        <v>193</v>
      </c>
      <c r="LB38" s="139" t="s">
        <v>193</v>
      </c>
      <c r="LC38" s="139" t="s">
        <v>193</v>
      </c>
      <c r="LD38" s="139" t="s">
        <v>193</v>
      </c>
      <c r="LE38" s="139" t="s">
        <v>193</v>
      </c>
      <c r="LF38" s="139" t="s">
        <v>193</v>
      </c>
      <c r="LG38" s="139" t="s">
        <v>193</v>
      </c>
      <c r="LH38" s="139" t="s">
        <v>193</v>
      </c>
      <c r="LI38" s="139" t="s">
        <v>193</v>
      </c>
      <c r="LJ38" s="139" t="s">
        <v>193</v>
      </c>
      <c r="LK38" s="139" t="s">
        <v>193</v>
      </c>
      <c r="LL38" s="139" t="s">
        <v>193</v>
      </c>
      <c r="LM38" s="139" t="s">
        <v>193</v>
      </c>
      <c r="LN38" s="139" t="s">
        <v>193</v>
      </c>
      <c r="LO38" s="139" t="s">
        <v>193</v>
      </c>
      <c r="LP38" s="139" t="s">
        <v>193</v>
      </c>
      <c r="LQ38" s="139" t="s">
        <v>193</v>
      </c>
    </row>
    <row r="39" spans="1:329" ht="14.4" customHeight="1" x14ac:dyDescent="0.35">
      <c r="A39" s="139" t="s">
        <v>3431</v>
      </c>
      <c r="B39" s="139" t="s">
        <v>3355</v>
      </c>
      <c r="C39" s="139" t="s">
        <v>613</v>
      </c>
      <c r="D39" s="139" t="s">
        <v>613</v>
      </c>
      <c r="E39" s="139" t="s">
        <v>1346</v>
      </c>
      <c r="F39" s="139" t="s">
        <v>182</v>
      </c>
      <c r="G39" s="139" t="s">
        <v>1959</v>
      </c>
      <c r="H39" s="139" t="s">
        <v>1959</v>
      </c>
      <c r="I39" s="139" t="s">
        <v>3424</v>
      </c>
      <c r="J39" s="139" t="s">
        <v>3425</v>
      </c>
      <c r="K39" s="139" t="s">
        <v>489</v>
      </c>
      <c r="L39" s="139" t="s">
        <v>490</v>
      </c>
      <c r="M39" t="s">
        <v>491</v>
      </c>
      <c r="N39" t="s">
        <v>193</v>
      </c>
      <c r="O39" t="s">
        <v>193</v>
      </c>
      <c r="P39" t="s">
        <v>496</v>
      </c>
      <c r="Q39" t="s">
        <v>193</v>
      </c>
      <c r="R39" t="s">
        <v>701</v>
      </c>
      <c r="S39">
        <v>0</v>
      </c>
      <c r="T39">
        <v>1</v>
      </c>
      <c r="U39">
        <v>0</v>
      </c>
      <c r="V39">
        <v>0</v>
      </c>
      <c r="W39">
        <v>0</v>
      </c>
      <c r="X39">
        <v>0</v>
      </c>
      <c r="Y39">
        <v>0</v>
      </c>
      <c r="Z39" t="s">
        <v>130</v>
      </c>
      <c r="AA39" t="s">
        <v>701</v>
      </c>
      <c r="AB39" t="s">
        <v>112</v>
      </c>
      <c r="AC39">
        <v>1</v>
      </c>
      <c r="AD39">
        <v>0</v>
      </c>
      <c r="AE39">
        <v>0</v>
      </c>
      <c r="AF39">
        <v>0</v>
      </c>
      <c r="AG39">
        <v>0</v>
      </c>
      <c r="AH39">
        <v>0</v>
      </c>
      <c r="AI39">
        <v>0</v>
      </c>
      <c r="AJ39">
        <v>0</v>
      </c>
      <c r="AK39">
        <v>0</v>
      </c>
      <c r="AL39">
        <v>0</v>
      </c>
      <c r="AM39" t="s">
        <v>193</v>
      </c>
      <c r="AN39" t="s">
        <v>113</v>
      </c>
      <c r="AO39" t="s">
        <v>501</v>
      </c>
      <c r="AP39" t="s">
        <v>193</v>
      </c>
      <c r="AQ39" t="s">
        <v>193</v>
      </c>
      <c r="AR39" t="s">
        <v>193</v>
      </c>
      <c r="AS39" t="s">
        <v>193</v>
      </c>
      <c r="AT39" t="s">
        <v>193</v>
      </c>
      <c r="AU39" t="s">
        <v>193</v>
      </c>
      <c r="AV39" t="s">
        <v>193</v>
      </c>
      <c r="AW39" t="s">
        <v>193</v>
      </c>
      <c r="AX39" t="s">
        <v>193</v>
      </c>
      <c r="AY39" t="s">
        <v>193</v>
      </c>
      <c r="AZ39" s="192" t="s">
        <v>193</v>
      </c>
      <c r="BA39" s="139" t="s">
        <v>193</v>
      </c>
      <c r="BB39" s="139" t="s">
        <v>193</v>
      </c>
      <c r="BC39" s="192" t="s">
        <v>193</v>
      </c>
      <c r="BD39" s="139" t="s">
        <v>193</v>
      </c>
      <c r="BE39" s="139" t="s">
        <v>193</v>
      </c>
      <c r="BF39" s="192" t="s">
        <v>193</v>
      </c>
      <c r="BG39" s="139" t="s">
        <v>193</v>
      </c>
      <c r="BH39" s="139" t="s">
        <v>193</v>
      </c>
      <c r="BI39" s="192" t="s">
        <v>193</v>
      </c>
      <c r="BJ39" s="139" t="s">
        <v>193</v>
      </c>
      <c r="BK39" s="139" t="s">
        <v>193</v>
      </c>
      <c r="BL39" s="192" t="s">
        <v>193</v>
      </c>
      <c r="BM39" s="139" t="s">
        <v>193</v>
      </c>
      <c r="BN39" s="139" t="s">
        <v>193</v>
      </c>
      <c r="BO39" s="192" t="s">
        <v>193</v>
      </c>
      <c r="BP39" s="139" t="s">
        <v>193</v>
      </c>
      <c r="BQ39" s="139" t="s">
        <v>193</v>
      </c>
      <c r="BR39" s="139" t="s">
        <v>193</v>
      </c>
      <c r="BS39" s="139" t="s">
        <v>193</v>
      </c>
      <c r="BT39" s="139" t="s">
        <v>193</v>
      </c>
      <c r="BU39" s="139" t="s">
        <v>193</v>
      </c>
      <c r="BV39" s="139" t="s">
        <v>193</v>
      </c>
      <c r="BW39" s="139" t="s">
        <v>193</v>
      </c>
      <c r="BX39" s="139" t="s">
        <v>193</v>
      </c>
      <c r="BY39" s="139" t="s">
        <v>193</v>
      </c>
      <c r="BZ39" s="139" t="s">
        <v>193</v>
      </c>
      <c r="CA39" s="192" t="s">
        <v>193</v>
      </c>
      <c r="CB39" s="139" t="s">
        <v>193</v>
      </c>
      <c r="CC39" s="139" t="s">
        <v>193</v>
      </c>
      <c r="CD39" s="139" t="s">
        <v>193</v>
      </c>
      <c r="CE39" s="139" t="s">
        <v>193</v>
      </c>
      <c r="CF39" s="139" t="s">
        <v>193</v>
      </c>
      <c r="CG39" s="139" t="s">
        <v>193</v>
      </c>
      <c r="CH39" s="139" t="s">
        <v>193</v>
      </c>
      <c r="CI39" s="139" t="s">
        <v>193</v>
      </c>
      <c r="CJ39" s="139" t="s">
        <v>193</v>
      </c>
      <c r="CK39" s="139" t="s">
        <v>193</v>
      </c>
      <c r="CL39" s="139" t="s">
        <v>193</v>
      </c>
      <c r="CM39" s="139" t="s">
        <v>193</v>
      </c>
      <c r="CN39" s="139" t="s">
        <v>193</v>
      </c>
      <c r="CO39" s="139" t="s">
        <v>193</v>
      </c>
      <c r="CP39" s="139" t="s">
        <v>193</v>
      </c>
      <c r="CQ39" s="139" t="s">
        <v>193</v>
      </c>
      <c r="CR39" s="139" t="s">
        <v>193</v>
      </c>
      <c r="CS39" s="139" t="s">
        <v>193</v>
      </c>
      <c r="CT39" s="139" t="s">
        <v>193</v>
      </c>
      <c r="CU39" s="139" t="s">
        <v>193</v>
      </c>
      <c r="CV39" s="139" t="s">
        <v>193</v>
      </c>
      <c r="CW39" s="139" t="s">
        <v>193</v>
      </c>
      <c r="CX39" s="139" t="s">
        <v>193</v>
      </c>
      <c r="CY39" s="139" t="s">
        <v>193</v>
      </c>
      <c r="CZ39" s="139" t="s">
        <v>193</v>
      </c>
      <c r="DA39" s="139" t="s">
        <v>193</v>
      </c>
      <c r="DB39" s="139" t="s">
        <v>193</v>
      </c>
      <c r="DC39" s="139" t="s">
        <v>193</v>
      </c>
      <c r="DD39" s="139" t="s">
        <v>193</v>
      </c>
      <c r="DE39" s="139" t="s">
        <v>193</v>
      </c>
      <c r="DF39" s="139" t="s">
        <v>193</v>
      </c>
      <c r="DG39" s="139" t="s">
        <v>193</v>
      </c>
      <c r="DH39" s="139" t="s">
        <v>193</v>
      </c>
      <c r="DI39" s="139" t="s">
        <v>193</v>
      </c>
      <c r="DJ39" s="139" t="s">
        <v>714</v>
      </c>
      <c r="DK39" s="139">
        <v>1</v>
      </c>
      <c r="DL39" s="139">
        <v>1</v>
      </c>
      <c r="DM39" s="139">
        <v>1</v>
      </c>
      <c r="DN39" s="139">
        <v>1</v>
      </c>
      <c r="DO39" s="139">
        <v>1</v>
      </c>
      <c r="DP39" s="139">
        <v>0</v>
      </c>
      <c r="DQ39" s="139">
        <v>1</v>
      </c>
      <c r="DR39" s="139">
        <v>1</v>
      </c>
      <c r="DS39" s="139">
        <v>0</v>
      </c>
      <c r="DT39" s="139" t="s">
        <v>109</v>
      </c>
      <c r="DU39" s="139">
        <v>30</v>
      </c>
      <c r="DV39" s="139">
        <v>30</v>
      </c>
      <c r="DW39" s="139" t="s">
        <v>193</v>
      </c>
      <c r="DX39" s="139" t="s">
        <v>193</v>
      </c>
      <c r="DY39" s="139" t="s">
        <v>193</v>
      </c>
      <c r="DZ39" s="139">
        <v>30</v>
      </c>
      <c r="EA39" s="139" t="s">
        <v>114</v>
      </c>
      <c r="EB39" s="139">
        <v>20</v>
      </c>
      <c r="EC39" s="139" t="s">
        <v>114</v>
      </c>
      <c r="ED39" s="139">
        <v>15</v>
      </c>
      <c r="EE39" s="139" t="s">
        <v>114</v>
      </c>
      <c r="EF39" s="139" t="s">
        <v>193</v>
      </c>
      <c r="EG39" s="139" t="s">
        <v>193</v>
      </c>
      <c r="EH39" s="139" t="s">
        <v>193</v>
      </c>
      <c r="EI39" s="139" t="s">
        <v>193</v>
      </c>
      <c r="EJ39" s="139" t="s">
        <v>193</v>
      </c>
      <c r="EK39" s="139" t="s">
        <v>193</v>
      </c>
      <c r="EL39" s="139" t="s">
        <v>193</v>
      </c>
      <c r="EM39" s="139" t="s">
        <v>193</v>
      </c>
      <c r="EN39" s="139" t="s">
        <v>193</v>
      </c>
      <c r="EO39" s="139" t="s">
        <v>193</v>
      </c>
      <c r="EP39" s="139" t="s">
        <v>193</v>
      </c>
      <c r="EQ39" s="139" t="s">
        <v>109</v>
      </c>
      <c r="ER39" s="139">
        <v>25</v>
      </c>
      <c r="ES39" s="139" t="s">
        <v>193</v>
      </c>
      <c r="ET39" s="139" t="s">
        <v>193</v>
      </c>
      <c r="EU39" s="139">
        <v>25</v>
      </c>
      <c r="EV39" s="139" t="s">
        <v>114</v>
      </c>
      <c r="EW39" s="139" t="s">
        <v>109</v>
      </c>
      <c r="EX39" s="139">
        <v>100</v>
      </c>
      <c r="EY39" s="139" t="s">
        <v>193</v>
      </c>
      <c r="EZ39" s="139" t="s">
        <v>193</v>
      </c>
      <c r="FA39" s="139">
        <v>100</v>
      </c>
      <c r="FB39" s="139" t="s">
        <v>132</v>
      </c>
      <c r="FC39" s="139" t="s">
        <v>109</v>
      </c>
      <c r="FD39" s="139">
        <v>50</v>
      </c>
      <c r="FE39" s="139" t="s">
        <v>193</v>
      </c>
      <c r="FF39" s="139" t="s">
        <v>193</v>
      </c>
      <c r="FG39" s="139" t="s">
        <v>193</v>
      </c>
      <c r="FH39" s="139">
        <v>50</v>
      </c>
      <c r="FI39" s="139" t="s">
        <v>114</v>
      </c>
      <c r="FJ39" s="139" t="s">
        <v>109</v>
      </c>
      <c r="FK39" s="139" t="s">
        <v>193</v>
      </c>
      <c r="FL39" s="139">
        <v>15</v>
      </c>
      <c r="FM39" s="139" t="s">
        <v>193</v>
      </c>
      <c r="FN39" s="139" t="s">
        <v>193</v>
      </c>
      <c r="FO39" s="139" t="s">
        <v>193</v>
      </c>
      <c r="FP39" s="139" t="s">
        <v>193</v>
      </c>
      <c r="FQ39" s="139" t="s">
        <v>193</v>
      </c>
      <c r="FR39" s="139" t="s">
        <v>193</v>
      </c>
      <c r="FS39" s="139" t="s">
        <v>114</v>
      </c>
      <c r="FT39" s="139" t="s">
        <v>156</v>
      </c>
      <c r="FU39" s="139">
        <v>15</v>
      </c>
      <c r="FV39" s="139" t="s">
        <v>114</v>
      </c>
      <c r="FW39" s="139" t="s">
        <v>193</v>
      </c>
      <c r="FX39" s="139" t="s">
        <v>193</v>
      </c>
      <c r="FY39" s="139" t="s">
        <v>193</v>
      </c>
      <c r="FZ39" s="139" t="s">
        <v>193</v>
      </c>
      <c r="GA39" s="139" t="s">
        <v>193</v>
      </c>
      <c r="GB39" s="139" t="s">
        <v>193</v>
      </c>
      <c r="GC39" s="139" t="s">
        <v>193</v>
      </c>
      <c r="GD39" s="139" t="s">
        <v>193</v>
      </c>
      <c r="GE39" s="139" t="s">
        <v>193</v>
      </c>
      <c r="GF39" s="139" t="s">
        <v>193</v>
      </c>
      <c r="GG39" s="139" t="s">
        <v>193</v>
      </c>
      <c r="GH39" s="139" t="s">
        <v>193</v>
      </c>
      <c r="GI39" s="139" t="s">
        <v>193</v>
      </c>
      <c r="GJ39" s="139" t="s">
        <v>193</v>
      </c>
      <c r="GK39" s="139" t="s">
        <v>193</v>
      </c>
      <c r="GL39" s="139" t="s">
        <v>193</v>
      </c>
      <c r="GM39" s="139" t="s">
        <v>193</v>
      </c>
      <c r="GN39" s="139" t="s">
        <v>193</v>
      </c>
      <c r="GO39" s="139" t="s">
        <v>193</v>
      </c>
      <c r="GP39" s="139" t="s">
        <v>193</v>
      </c>
      <c r="GQ39" s="139" t="s">
        <v>193</v>
      </c>
      <c r="GR39" s="139" t="s">
        <v>193</v>
      </c>
      <c r="GS39" s="139" t="s">
        <v>193</v>
      </c>
      <c r="GT39" s="139" t="s">
        <v>193</v>
      </c>
      <c r="GU39" s="139" t="s">
        <v>193</v>
      </c>
      <c r="GV39" s="139" t="s">
        <v>114</v>
      </c>
      <c r="GW39" s="139" t="s">
        <v>132</v>
      </c>
      <c r="GX39" s="139" t="s">
        <v>109</v>
      </c>
      <c r="GY39" s="139" t="s">
        <v>182</v>
      </c>
      <c r="GZ39" s="139" t="s">
        <v>789</v>
      </c>
      <c r="HA39" s="139" t="s">
        <v>1959</v>
      </c>
      <c r="HB39" s="139" t="s">
        <v>789</v>
      </c>
      <c r="HC39" s="139" t="s">
        <v>193</v>
      </c>
      <c r="HD39" s="139" t="s">
        <v>193</v>
      </c>
      <c r="HE39" s="139" t="s">
        <v>193</v>
      </c>
      <c r="HF39" s="139" t="s">
        <v>193</v>
      </c>
      <c r="HG39" s="139" t="s">
        <v>193</v>
      </c>
      <c r="HH39" s="139" t="s">
        <v>193</v>
      </c>
      <c r="HI39" s="139" t="s">
        <v>193</v>
      </c>
      <c r="HJ39" s="139" t="s">
        <v>193</v>
      </c>
      <c r="HK39" s="139" t="s">
        <v>193</v>
      </c>
      <c r="HL39" s="139" t="s">
        <v>193</v>
      </c>
      <c r="HM39" s="139" t="s">
        <v>193</v>
      </c>
      <c r="HN39" s="139" t="s">
        <v>193</v>
      </c>
      <c r="HO39" s="139" t="s">
        <v>193</v>
      </c>
      <c r="HP39" s="139" t="s">
        <v>193</v>
      </c>
      <c r="HQ39" s="139" t="s">
        <v>193</v>
      </c>
      <c r="HR39" s="139" t="s">
        <v>193</v>
      </c>
      <c r="HS39" s="139" t="s">
        <v>193</v>
      </c>
      <c r="HT39" s="139" t="s">
        <v>193</v>
      </c>
      <c r="HU39" s="139" t="s">
        <v>193</v>
      </c>
      <c r="HV39" s="139" t="s">
        <v>193</v>
      </c>
      <c r="HW39" s="139" t="s">
        <v>193</v>
      </c>
      <c r="HX39" s="139" t="s">
        <v>193</v>
      </c>
      <c r="HY39" s="139" t="s">
        <v>193</v>
      </c>
      <c r="HZ39" s="139" t="s">
        <v>193</v>
      </c>
      <c r="IA39" s="139" t="s">
        <v>193</v>
      </c>
      <c r="IB39" s="139" t="s">
        <v>193</v>
      </c>
      <c r="IC39" s="139" t="s">
        <v>193</v>
      </c>
      <c r="ID39" s="139" t="s">
        <v>193</v>
      </c>
      <c r="IE39" s="139" t="s">
        <v>193</v>
      </c>
      <c r="IF39" s="139" t="s">
        <v>193</v>
      </c>
      <c r="IG39" s="139" t="s">
        <v>193</v>
      </c>
      <c r="IH39" s="139" t="s">
        <v>193</v>
      </c>
      <c r="II39" s="139" t="s">
        <v>193</v>
      </c>
      <c r="IJ39" s="139" t="s">
        <v>193</v>
      </c>
      <c r="IK39" s="139" t="s">
        <v>193</v>
      </c>
      <c r="IL39" s="139" t="s">
        <v>193</v>
      </c>
      <c r="IM39" s="139" t="s">
        <v>193</v>
      </c>
      <c r="IN39" s="139" t="s">
        <v>114</v>
      </c>
      <c r="IO39" s="139" t="s">
        <v>193</v>
      </c>
      <c r="IP39" s="139" t="s">
        <v>193</v>
      </c>
      <c r="IQ39" s="139" t="s">
        <v>193</v>
      </c>
      <c r="IR39" s="139" t="s">
        <v>193</v>
      </c>
      <c r="IS39" s="139" t="s">
        <v>193</v>
      </c>
      <c r="IT39" s="139" t="s">
        <v>193</v>
      </c>
      <c r="IU39" s="139" t="s">
        <v>193</v>
      </c>
      <c r="IV39" s="139" t="s">
        <v>193</v>
      </c>
      <c r="IW39" s="139" t="s">
        <v>3426</v>
      </c>
      <c r="IX39" s="139">
        <v>0</v>
      </c>
      <c r="IY39" s="139">
        <v>0</v>
      </c>
      <c r="IZ39" s="139">
        <v>0</v>
      </c>
      <c r="JA39" s="139">
        <v>0</v>
      </c>
      <c r="JB39" s="139">
        <v>0</v>
      </c>
      <c r="JC39" s="139">
        <v>1</v>
      </c>
      <c r="JD39" s="139">
        <v>0</v>
      </c>
      <c r="JE39" s="139">
        <v>0</v>
      </c>
      <c r="JF39" s="139" t="s">
        <v>193</v>
      </c>
      <c r="JG39" s="139" t="s">
        <v>114</v>
      </c>
      <c r="JH39" s="139" t="s">
        <v>193</v>
      </c>
      <c r="JI39" s="139" t="s">
        <v>193</v>
      </c>
      <c r="JJ39" s="139" t="s">
        <v>193</v>
      </c>
      <c r="JK39" s="139" t="s">
        <v>193</v>
      </c>
      <c r="JL39" s="139" t="s">
        <v>193</v>
      </c>
      <c r="JM39" s="139" t="s">
        <v>193</v>
      </c>
      <c r="JN39" s="139" t="s">
        <v>193</v>
      </c>
      <c r="JO39" s="139" t="s">
        <v>193</v>
      </c>
      <c r="JP39" s="139" t="s">
        <v>193</v>
      </c>
      <c r="JQ39" s="139" t="s">
        <v>193</v>
      </c>
      <c r="JR39" s="139" t="s">
        <v>193</v>
      </c>
      <c r="JS39" s="139" t="s">
        <v>193</v>
      </c>
      <c r="JT39" s="139" t="s">
        <v>193</v>
      </c>
      <c r="JU39" s="139" t="s">
        <v>193</v>
      </c>
      <c r="JV39" s="139" t="s">
        <v>193</v>
      </c>
      <c r="JW39" s="139" t="s">
        <v>193</v>
      </c>
      <c r="JX39" s="139" t="s">
        <v>193</v>
      </c>
      <c r="JY39" s="139" t="s">
        <v>193</v>
      </c>
      <c r="JZ39" s="139" t="s">
        <v>193</v>
      </c>
      <c r="KA39" s="139" t="s">
        <v>193</v>
      </c>
      <c r="KB39" s="139" t="s">
        <v>193</v>
      </c>
      <c r="KC39" s="139" t="s">
        <v>193</v>
      </c>
      <c r="KD39" s="139" t="s">
        <v>193</v>
      </c>
      <c r="KE39" s="139" t="s">
        <v>193</v>
      </c>
      <c r="KF39" s="139" t="s">
        <v>193</v>
      </c>
      <c r="KG39" s="139" t="s">
        <v>193</v>
      </c>
      <c r="KH39" s="139" t="s">
        <v>193</v>
      </c>
      <c r="KI39" s="139" t="s">
        <v>193</v>
      </c>
      <c r="KJ39" s="139" t="s">
        <v>193</v>
      </c>
      <c r="KK39" s="139" t="s">
        <v>193</v>
      </c>
      <c r="KL39" s="139" t="s">
        <v>193</v>
      </c>
      <c r="KM39" s="139" t="s">
        <v>193</v>
      </c>
      <c r="KN39" s="139" t="s">
        <v>193</v>
      </c>
      <c r="KO39" s="139" t="s">
        <v>193</v>
      </c>
      <c r="KP39" s="139" t="s">
        <v>193</v>
      </c>
      <c r="KQ39" s="139" t="s">
        <v>193</v>
      </c>
      <c r="KR39" s="139" t="s">
        <v>193</v>
      </c>
      <c r="KS39" s="139" t="s">
        <v>193</v>
      </c>
      <c r="KT39" s="139" t="s">
        <v>193</v>
      </c>
      <c r="KU39" s="139" t="s">
        <v>193</v>
      </c>
      <c r="KV39" s="139" t="s">
        <v>193</v>
      </c>
      <c r="KW39" s="139" t="s">
        <v>193</v>
      </c>
      <c r="KX39" s="139" t="s">
        <v>193</v>
      </c>
      <c r="KY39" s="139" t="s">
        <v>193</v>
      </c>
      <c r="KZ39" s="139" t="s">
        <v>193</v>
      </c>
      <c r="LA39" s="139" t="s">
        <v>193</v>
      </c>
      <c r="LB39" s="139" t="s">
        <v>193</v>
      </c>
      <c r="LC39" s="139" t="s">
        <v>193</v>
      </c>
      <c r="LD39" s="139" t="s">
        <v>193</v>
      </c>
      <c r="LE39" s="139" t="s">
        <v>193</v>
      </c>
      <c r="LF39" s="139" t="s">
        <v>193</v>
      </c>
      <c r="LG39" s="139" t="s">
        <v>193</v>
      </c>
      <c r="LH39" s="139" t="s">
        <v>193</v>
      </c>
      <c r="LI39" s="139" t="s">
        <v>193</v>
      </c>
      <c r="LJ39" s="139" t="s">
        <v>193</v>
      </c>
      <c r="LK39" s="139" t="s">
        <v>193</v>
      </c>
      <c r="LL39" s="139" t="s">
        <v>193</v>
      </c>
      <c r="LM39" s="139" t="s">
        <v>193</v>
      </c>
      <c r="LN39" s="139" t="s">
        <v>193</v>
      </c>
      <c r="LO39" s="139" t="s">
        <v>193</v>
      </c>
      <c r="LP39" s="139" t="s">
        <v>193</v>
      </c>
      <c r="LQ39" s="139" t="s">
        <v>193</v>
      </c>
    </row>
    <row r="40" spans="1:329" ht="14.4" customHeight="1" x14ac:dyDescent="0.35">
      <c r="A40" s="139" t="s">
        <v>3432</v>
      </c>
      <c r="B40" s="139" t="s">
        <v>3355</v>
      </c>
      <c r="C40" s="139" t="s">
        <v>613</v>
      </c>
      <c r="D40" s="139" t="s">
        <v>613</v>
      </c>
      <c r="E40" s="139" t="s">
        <v>1346</v>
      </c>
      <c r="F40" s="139" t="s">
        <v>182</v>
      </c>
      <c r="G40" s="139" t="s">
        <v>1959</v>
      </c>
      <c r="H40" s="139" t="s">
        <v>1959</v>
      </c>
      <c r="I40" s="139" t="s">
        <v>3424</v>
      </c>
      <c r="J40" s="139" t="s">
        <v>3425</v>
      </c>
      <c r="K40" s="139" t="s">
        <v>489</v>
      </c>
      <c r="L40" s="139" t="s">
        <v>3317</v>
      </c>
      <c r="M40" t="s">
        <v>491</v>
      </c>
      <c r="N40" t="s">
        <v>193</v>
      </c>
      <c r="O40" t="s">
        <v>193</v>
      </c>
      <c r="P40" t="s">
        <v>193</v>
      </c>
      <c r="Q40" t="s">
        <v>193</v>
      </c>
      <c r="R40" t="s">
        <v>193</v>
      </c>
      <c r="S40" t="s">
        <v>193</v>
      </c>
      <c r="T40" t="s">
        <v>193</v>
      </c>
      <c r="U40" t="s">
        <v>193</v>
      </c>
      <c r="V40" t="s">
        <v>193</v>
      </c>
      <c r="W40" t="s">
        <v>193</v>
      </c>
      <c r="X40" t="s">
        <v>193</v>
      </c>
      <c r="Y40" t="s">
        <v>193</v>
      </c>
      <c r="Z40" t="s">
        <v>193</v>
      </c>
      <c r="AA40" t="s">
        <v>193</v>
      </c>
      <c r="AB40" t="s">
        <v>193</v>
      </c>
      <c r="AC40" t="s">
        <v>193</v>
      </c>
      <c r="AD40" t="s">
        <v>193</v>
      </c>
      <c r="AE40" t="s">
        <v>193</v>
      </c>
      <c r="AF40" t="s">
        <v>193</v>
      </c>
      <c r="AG40" t="s">
        <v>193</v>
      </c>
      <c r="AH40" t="s">
        <v>193</v>
      </c>
      <c r="AI40" t="s">
        <v>193</v>
      </c>
      <c r="AJ40" t="s">
        <v>193</v>
      </c>
      <c r="AK40" t="s">
        <v>193</v>
      </c>
      <c r="AL40" t="s">
        <v>193</v>
      </c>
      <c r="AM40" t="s">
        <v>193</v>
      </c>
      <c r="AN40" t="s">
        <v>193</v>
      </c>
      <c r="AO40" t="s">
        <v>193</v>
      </c>
      <c r="AP40" t="s">
        <v>193</v>
      </c>
      <c r="AQ40" t="s">
        <v>193</v>
      </c>
      <c r="AR40" t="s">
        <v>193</v>
      </c>
      <c r="AS40" t="s">
        <v>193</v>
      </c>
      <c r="AT40" t="s">
        <v>193</v>
      </c>
      <c r="AU40" t="s">
        <v>193</v>
      </c>
      <c r="AV40" t="s">
        <v>193</v>
      </c>
      <c r="AW40" t="s">
        <v>193</v>
      </c>
      <c r="AX40" t="s">
        <v>193</v>
      </c>
      <c r="AY40" t="s">
        <v>193</v>
      </c>
      <c r="AZ40" s="192" t="s">
        <v>193</v>
      </c>
      <c r="BA40" s="139" t="s">
        <v>193</v>
      </c>
      <c r="BB40" s="139" t="s">
        <v>193</v>
      </c>
      <c r="BC40" s="192" t="s">
        <v>193</v>
      </c>
      <c r="BD40" s="139" t="s">
        <v>193</v>
      </c>
      <c r="BE40" s="139" t="s">
        <v>193</v>
      </c>
      <c r="BF40" s="192" t="s">
        <v>193</v>
      </c>
      <c r="BG40" s="139" t="s">
        <v>193</v>
      </c>
      <c r="BH40" s="139" t="s">
        <v>193</v>
      </c>
      <c r="BI40" s="192" t="s">
        <v>193</v>
      </c>
      <c r="BJ40" s="139" t="s">
        <v>193</v>
      </c>
      <c r="BK40" s="139" t="s">
        <v>193</v>
      </c>
      <c r="BL40" s="192" t="s">
        <v>193</v>
      </c>
      <c r="BM40" s="139" t="s">
        <v>193</v>
      </c>
      <c r="BN40" s="139" t="s">
        <v>193</v>
      </c>
      <c r="BO40" s="192" t="s">
        <v>193</v>
      </c>
      <c r="BP40" s="139" t="s">
        <v>193</v>
      </c>
      <c r="BQ40" s="139" t="s">
        <v>193</v>
      </c>
      <c r="BR40" s="139" t="s">
        <v>193</v>
      </c>
      <c r="BS40" s="139" t="s">
        <v>193</v>
      </c>
      <c r="BT40" s="139" t="s">
        <v>193</v>
      </c>
      <c r="BU40" s="139" t="s">
        <v>193</v>
      </c>
      <c r="BV40" s="139" t="s">
        <v>193</v>
      </c>
      <c r="BW40" s="139" t="s">
        <v>193</v>
      </c>
      <c r="BX40" s="139" t="s">
        <v>193</v>
      </c>
      <c r="BY40" s="139" t="s">
        <v>193</v>
      </c>
      <c r="BZ40" s="139" t="s">
        <v>193</v>
      </c>
      <c r="CA40" s="192" t="s">
        <v>193</v>
      </c>
      <c r="CB40" s="139" t="s">
        <v>193</v>
      </c>
      <c r="CC40" s="139" t="s">
        <v>193</v>
      </c>
      <c r="CD40" s="139" t="s">
        <v>193</v>
      </c>
      <c r="CE40" s="139" t="s">
        <v>193</v>
      </c>
      <c r="CF40" s="139" t="s">
        <v>193</v>
      </c>
      <c r="CG40" s="139" t="s">
        <v>193</v>
      </c>
      <c r="CH40" s="139" t="s">
        <v>193</v>
      </c>
      <c r="CI40" s="139" t="s">
        <v>193</v>
      </c>
      <c r="CJ40" s="139" t="s">
        <v>193</v>
      </c>
      <c r="CK40" s="139" t="s">
        <v>193</v>
      </c>
      <c r="CL40" s="139" t="s">
        <v>193</v>
      </c>
      <c r="CM40" s="139" t="s">
        <v>193</v>
      </c>
      <c r="CN40" s="139" t="s">
        <v>193</v>
      </c>
      <c r="CO40" s="139" t="s">
        <v>193</v>
      </c>
      <c r="CP40" s="139" t="s">
        <v>193</v>
      </c>
      <c r="CQ40" s="139" t="s">
        <v>193</v>
      </c>
      <c r="CR40" s="139" t="s">
        <v>193</v>
      </c>
      <c r="CS40" s="139" t="s">
        <v>193</v>
      </c>
      <c r="CT40" s="139" t="s">
        <v>193</v>
      </c>
      <c r="CU40" s="139" t="s">
        <v>193</v>
      </c>
      <c r="CV40" s="139" t="s">
        <v>193</v>
      </c>
      <c r="CW40" s="139" t="s">
        <v>193</v>
      </c>
      <c r="CX40" s="139" t="s">
        <v>193</v>
      </c>
      <c r="CY40" s="139" t="s">
        <v>193</v>
      </c>
      <c r="CZ40" s="139" t="s">
        <v>193</v>
      </c>
      <c r="DA40" s="139" t="s">
        <v>193</v>
      </c>
      <c r="DB40" s="139" t="s">
        <v>193</v>
      </c>
      <c r="DC40" s="139" t="s">
        <v>193</v>
      </c>
      <c r="DD40" s="139" t="s">
        <v>193</v>
      </c>
      <c r="DE40" s="139" t="s">
        <v>193</v>
      </c>
      <c r="DF40" s="139" t="s">
        <v>193</v>
      </c>
      <c r="DG40" s="139" t="s">
        <v>193</v>
      </c>
      <c r="DH40" s="139" t="s">
        <v>193</v>
      </c>
      <c r="DI40" s="139" t="s">
        <v>193</v>
      </c>
      <c r="DJ40" s="139" t="s">
        <v>193</v>
      </c>
      <c r="DK40" s="139" t="s">
        <v>193</v>
      </c>
      <c r="DL40" s="139" t="s">
        <v>193</v>
      </c>
      <c r="DM40" s="139" t="s">
        <v>193</v>
      </c>
      <c r="DN40" s="139" t="s">
        <v>193</v>
      </c>
      <c r="DO40" s="139" t="s">
        <v>193</v>
      </c>
      <c r="DP40" s="139" t="s">
        <v>193</v>
      </c>
      <c r="DQ40" s="139" t="s">
        <v>193</v>
      </c>
      <c r="DR40" s="139" t="s">
        <v>193</v>
      </c>
      <c r="DS40" s="139" t="s">
        <v>193</v>
      </c>
      <c r="DT40" s="139" t="s">
        <v>193</v>
      </c>
      <c r="DU40" s="139" t="s">
        <v>193</v>
      </c>
      <c r="DV40" s="139" t="s">
        <v>193</v>
      </c>
      <c r="DW40" s="139" t="s">
        <v>193</v>
      </c>
      <c r="DX40" s="139" t="s">
        <v>193</v>
      </c>
      <c r="DY40" s="139" t="s">
        <v>193</v>
      </c>
      <c r="DZ40" s="139" t="s">
        <v>193</v>
      </c>
      <c r="EA40" s="139" t="s">
        <v>193</v>
      </c>
      <c r="EB40" s="139" t="s">
        <v>193</v>
      </c>
      <c r="EC40" s="139" t="s">
        <v>193</v>
      </c>
      <c r="ED40" s="139" t="s">
        <v>193</v>
      </c>
      <c r="EE40" s="139" t="s">
        <v>193</v>
      </c>
      <c r="EF40" s="139" t="s">
        <v>193</v>
      </c>
      <c r="EG40" s="139" t="s">
        <v>193</v>
      </c>
      <c r="EH40" s="139" t="s">
        <v>193</v>
      </c>
      <c r="EI40" s="139" t="s">
        <v>193</v>
      </c>
      <c r="EJ40" s="139" t="s">
        <v>193</v>
      </c>
      <c r="EK40" s="139" t="s">
        <v>193</v>
      </c>
      <c r="EL40" s="139" t="s">
        <v>193</v>
      </c>
      <c r="EM40" s="139" t="s">
        <v>193</v>
      </c>
      <c r="EN40" s="139" t="s">
        <v>193</v>
      </c>
      <c r="EO40" s="139" t="s">
        <v>193</v>
      </c>
      <c r="EP40" s="139" t="s">
        <v>193</v>
      </c>
      <c r="EQ40" s="139" t="s">
        <v>193</v>
      </c>
      <c r="ER40" s="139" t="s">
        <v>193</v>
      </c>
      <c r="ES40" s="139" t="s">
        <v>193</v>
      </c>
      <c r="ET40" s="139" t="s">
        <v>193</v>
      </c>
      <c r="EU40" s="139" t="s">
        <v>193</v>
      </c>
      <c r="EV40" s="139" t="s">
        <v>193</v>
      </c>
      <c r="EW40" s="139" t="s">
        <v>193</v>
      </c>
      <c r="EX40" s="139" t="s">
        <v>193</v>
      </c>
      <c r="EY40" s="139" t="s">
        <v>193</v>
      </c>
      <c r="EZ40" s="139" t="s">
        <v>193</v>
      </c>
      <c r="FA40" s="139" t="s">
        <v>193</v>
      </c>
      <c r="FB40" s="139" t="s">
        <v>193</v>
      </c>
      <c r="FC40" s="139" t="s">
        <v>193</v>
      </c>
      <c r="FD40" s="139" t="s">
        <v>193</v>
      </c>
      <c r="FE40" s="139" t="s">
        <v>193</v>
      </c>
      <c r="FF40" s="139" t="s">
        <v>193</v>
      </c>
      <c r="FG40" s="139" t="s">
        <v>193</v>
      </c>
      <c r="FH40" s="139" t="s">
        <v>193</v>
      </c>
      <c r="FI40" s="139" t="s">
        <v>193</v>
      </c>
      <c r="FJ40" s="139" t="s">
        <v>193</v>
      </c>
      <c r="FK40" s="139" t="s">
        <v>193</v>
      </c>
      <c r="FL40" s="139" t="s">
        <v>193</v>
      </c>
      <c r="FM40" s="139" t="s">
        <v>193</v>
      </c>
      <c r="FN40" s="139" t="s">
        <v>193</v>
      </c>
      <c r="FO40" s="139" t="s">
        <v>193</v>
      </c>
      <c r="FP40" s="139" t="s">
        <v>193</v>
      </c>
      <c r="FQ40" s="139" t="s">
        <v>193</v>
      </c>
      <c r="FR40" s="139" t="s">
        <v>193</v>
      </c>
      <c r="FS40" s="139" t="s">
        <v>193</v>
      </c>
      <c r="FT40" s="139" t="s">
        <v>193</v>
      </c>
      <c r="FU40" s="139" t="s">
        <v>193</v>
      </c>
      <c r="FV40" s="139" t="s">
        <v>193</v>
      </c>
      <c r="FW40" s="139" t="s">
        <v>193</v>
      </c>
      <c r="FX40" s="139" t="s">
        <v>193</v>
      </c>
      <c r="FY40" s="139" t="s">
        <v>193</v>
      </c>
      <c r="FZ40" s="139" t="s">
        <v>193</v>
      </c>
      <c r="GA40" s="139" t="s">
        <v>193</v>
      </c>
      <c r="GB40" s="139" t="s">
        <v>193</v>
      </c>
      <c r="GC40" s="139" t="s">
        <v>193</v>
      </c>
      <c r="GD40" s="139" t="s">
        <v>193</v>
      </c>
      <c r="GE40" s="139" t="s">
        <v>193</v>
      </c>
      <c r="GF40" s="139" t="s">
        <v>193</v>
      </c>
      <c r="GG40" s="139" t="s">
        <v>193</v>
      </c>
      <c r="GH40" s="139" t="s">
        <v>193</v>
      </c>
      <c r="GI40" s="139" t="s">
        <v>193</v>
      </c>
      <c r="GJ40" s="139" t="s">
        <v>193</v>
      </c>
      <c r="GK40" s="139" t="s">
        <v>193</v>
      </c>
      <c r="GL40" s="139" t="s">
        <v>193</v>
      </c>
      <c r="GM40" s="139" t="s">
        <v>193</v>
      </c>
      <c r="GN40" s="139" t="s">
        <v>193</v>
      </c>
      <c r="GO40" s="139" t="s">
        <v>193</v>
      </c>
      <c r="GP40" s="139" t="s">
        <v>193</v>
      </c>
      <c r="GQ40" s="139" t="s">
        <v>193</v>
      </c>
      <c r="GR40" s="139" t="s">
        <v>193</v>
      </c>
      <c r="GS40" s="139" t="s">
        <v>193</v>
      </c>
      <c r="GT40" s="139" t="s">
        <v>193</v>
      </c>
      <c r="GU40" s="139" t="s">
        <v>193</v>
      </c>
      <c r="GV40" s="139" t="s">
        <v>193</v>
      </c>
      <c r="GW40" s="139" t="s">
        <v>193</v>
      </c>
      <c r="GX40" s="139" t="s">
        <v>193</v>
      </c>
      <c r="GY40" s="139" t="s">
        <v>193</v>
      </c>
      <c r="GZ40" s="139" t="s">
        <v>193</v>
      </c>
      <c r="HA40" s="139" t="s">
        <v>193</v>
      </c>
      <c r="HB40" s="139" t="s">
        <v>193</v>
      </c>
      <c r="HC40" s="139" t="s">
        <v>193</v>
      </c>
      <c r="HD40" s="139" t="s">
        <v>193</v>
      </c>
      <c r="HE40" s="139" t="s">
        <v>193</v>
      </c>
      <c r="HF40" s="139" t="s">
        <v>193</v>
      </c>
      <c r="HG40" s="139" t="s">
        <v>193</v>
      </c>
      <c r="HH40" s="139" t="s">
        <v>193</v>
      </c>
      <c r="HI40" s="139" t="s">
        <v>193</v>
      </c>
      <c r="HJ40" s="139" t="s">
        <v>193</v>
      </c>
      <c r="HK40" s="139" t="s">
        <v>193</v>
      </c>
      <c r="HL40" s="139" t="s">
        <v>193</v>
      </c>
      <c r="HM40" s="139" t="s">
        <v>193</v>
      </c>
      <c r="HN40" s="139" t="s">
        <v>193</v>
      </c>
      <c r="HO40" s="139" t="s">
        <v>193</v>
      </c>
      <c r="HP40" s="139" t="s">
        <v>193</v>
      </c>
      <c r="HQ40" s="139" t="s">
        <v>193</v>
      </c>
      <c r="HR40" s="139" t="s">
        <v>193</v>
      </c>
      <c r="HS40" s="139" t="s">
        <v>193</v>
      </c>
      <c r="HT40" s="139" t="s">
        <v>193</v>
      </c>
      <c r="HU40" s="139" t="s">
        <v>193</v>
      </c>
      <c r="HV40" s="139" t="s">
        <v>193</v>
      </c>
      <c r="HW40" s="139" t="s">
        <v>193</v>
      </c>
      <c r="HX40" s="139" t="s">
        <v>193</v>
      </c>
      <c r="HY40" s="139" t="s">
        <v>193</v>
      </c>
      <c r="HZ40" s="139" t="s">
        <v>193</v>
      </c>
      <c r="IA40" s="139" t="s">
        <v>193</v>
      </c>
      <c r="IB40" s="139" t="s">
        <v>193</v>
      </c>
      <c r="IC40" s="139" t="s">
        <v>193</v>
      </c>
      <c r="ID40" s="139" t="s">
        <v>193</v>
      </c>
      <c r="IE40" s="139" t="s">
        <v>193</v>
      </c>
      <c r="IF40" s="139" t="s">
        <v>193</v>
      </c>
      <c r="IG40" s="139" t="s">
        <v>193</v>
      </c>
      <c r="IH40" s="139" t="s">
        <v>193</v>
      </c>
      <c r="II40" s="139" t="s">
        <v>193</v>
      </c>
      <c r="IJ40" s="139" t="s">
        <v>193</v>
      </c>
      <c r="IK40" s="139" t="s">
        <v>193</v>
      </c>
      <c r="IL40" s="139" t="s">
        <v>193</v>
      </c>
      <c r="IM40" s="139" t="s">
        <v>193</v>
      </c>
      <c r="IN40" s="139" t="s">
        <v>193</v>
      </c>
      <c r="IO40" s="139" t="s">
        <v>193</v>
      </c>
      <c r="IP40" s="139" t="s">
        <v>193</v>
      </c>
      <c r="IQ40" s="139" t="s">
        <v>193</v>
      </c>
      <c r="IR40" s="139" t="s">
        <v>193</v>
      </c>
      <c r="IS40" s="139" t="s">
        <v>193</v>
      </c>
      <c r="IT40" s="139" t="s">
        <v>193</v>
      </c>
      <c r="IU40" s="139" t="s">
        <v>193</v>
      </c>
      <c r="IV40" s="139" t="s">
        <v>193</v>
      </c>
      <c r="IW40" s="139" t="s">
        <v>193</v>
      </c>
      <c r="IX40" s="139" t="s">
        <v>193</v>
      </c>
      <c r="IY40" s="139" t="s">
        <v>193</v>
      </c>
      <c r="IZ40" s="139" t="s">
        <v>193</v>
      </c>
      <c r="JA40" s="139" t="s">
        <v>193</v>
      </c>
      <c r="JB40" s="139" t="s">
        <v>193</v>
      </c>
      <c r="JC40" s="139" t="s">
        <v>193</v>
      </c>
      <c r="JD40" s="139" t="s">
        <v>193</v>
      </c>
      <c r="JE40" s="139" t="s">
        <v>193</v>
      </c>
      <c r="JF40" s="139" t="s">
        <v>193</v>
      </c>
      <c r="JG40" s="139" t="s">
        <v>193</v>
      </c>
      <c r="JH40" s="139" t="s">
        <v>193</v>
      </c>
      <c r="JI40" s="139" t="s">
        <v>193</v>
      </c>
      <c r="JJ40" s="139" t="s">
        <v>193</v>
      </c>
      <c r="JK40" s="139" t="s">
        <v>193</v>
      </c>
      <c r="JL40" s="139" t="s">
        <v>193</v>
      </c>
      <c r="JM40" s="139" t="s">
        <v>193</v>
      </c>
      <c r="JN40" s="139" t="s">
        <v>193</v>
      </c>
      <c r="JO40" s="139" t="s">
        <v>193</v>
      </c>
      <c r="JP40" s="139" t="s">
        <v>193</v>
      </c>
      <c r="JQ40" s="139" t="s">
        <v>109</v>
      </c>
      <c r="JR40" s="139" t="s">
        <v>505</v>
      </c>
      <c r="JS40" s="139" t="s">
        <v>3318</v>
      </c>
      <c r="JT40" s="139" t="s">
        <v>193</v>
      </c>
      <c r="JU40" s="139" t="s">
        <v>506</v>
      </c>
      <c r="JV40" s="139" t="s">
        <v>3319</v>
      </c>
      <c r="JW40" s="139" t="s">
        <v>3318</v>
      </c>
      <c r="JX40" s="139" t="s">
        <v>800</v>
      </c>
      <c r="JY40" s="139" t="s">
        <v>193</v>
      </c>
      <c r="JZ40" s="139" t="s">
        <v>807</v>
      </c>
      <c r="KA40" s="139" t="s">
        <v>797</v>
      </c>
      <c r="KB40" s="139" t="s">
        <v>798</v>
      </c>
      <c r="KC40" s="139" t="s">
        <v>799</v>
      </c>
      <c r="KD40" s="139" t="s">
        <v>193</v>
      </c>
      <c r="KE40" s="139" t="s">
        <v>193</v>
      </c>
      <c r="KF40" s="139" t="s">
        <v>193</v>
      </c>
      <c r="KG40" s="139" t="s">
        <v>193</v>
      </c>
      <c r="KH40" s="139" t="s">
        <v>193</v>
      </c>
      <c r="KI40" s="139">
        <v>50</v>
      </c>
      <c r="KJ40" s="139">
        <v>10</v>
      </c>
      <c r="KK40" s="139" t="s">
        <v>193</v>
      </c>
      <c r="KL40" s="139" t="s">
        <v>156</v>
      </c>
      <c r="KM40" s="139">
        <v>10</v>
      </c>
      <c r="KN40" s="139" t="s">
        <v>109</v>
      </c>
      <c r="KO40" s="139" t="s">
        <v>193</v>
      </c>
      <c r="KP40" s="139" t="s">
        <v>114</v>
      </c>
      <c r="KQ40" s="139" t="s">
        <v>193</v>
      </c>
      <c r="KR40" s="139" t="s">
        <v>193</v>
      </c>
      <c r="KS40" s="139" t="s">
        <v>193</v>
      </c>
      <c r="KT40" s="139" t="s">
        <v>193</v>
      </c>
      <c r="KU40" s="139" t="s">
        <v>193</v>
      </c>
      <c r="KV40" s="139" t="s">
        <v>193</v>
      </c>
      <c r="KW40" s="139" t="s">
        <v>193</v>
      </c>
      <c r="KX40" s="139" t="s">
        <v>193</v>
      </c>
      <c r="KY40" s="139" t="s">
        <v>193</v>
      </c>
      <c r="KZ40" s="139" t="s">
        <v>193</v>
      </c>
      <c r="LA40" s="139" t="s">
        <v>193</v>
      </c>
      <c r="LB40" s="139" t="s">
        <v>193</v>
      </c>
      <c r="LC40" s="139" t="s">
        <v>193</v>
      </c>
      <c r="LD40" s="139" t="s">
        <v>114</v>
      </c>
      <c r="LE40" s="139" t="s">
        <v>193</v>
      </c>
      <c r="LF40" s="139" t="s">
        <v>193</v>
      </c>
      <c r="LG40" s="139" t="s">
        <v>193</v>
      </c>
      <c r="LH40" s="139" t="s">
        <v>193</v>
      </c>
      <c r="LI40" s="139" t="s">
        <v>193</v>
      </c>
      <c r="LJ40" s="139" t="s">
        <v>193</v>
      </c>
      <c r="LK40" s="139" t="s">
        <v>193</v>
      </c>
      <c r="LL40" s="139" t="s">
        <v>193</v>
      </c>
      <c r="LM40" s="139" t="s">
        <v>193</v>
      </c>
      <c r="LN40" s="139" t="s">
        <v>193</v>
      </c>
      <c r="LO40" s="139" t="s">
        <v>193</v>
      </c>
      <c r="LP40" s="139" t="s">
        <v>193</v>
      </c>
      <c r="LQ40" s="139" t="s">
        <v>193</v>
      </c>
    </row>
    <row r="41" spans="1:329" ht="14.4" customHeight="1" x14ac:dyDescent="0.35">
      <c r="A41" s="139" t="s">
        <v>3433</v>
      </c>
      <c r="B41" s="139" t="s">
        <v>3355</v>
      </c>
      <c r="C41" s="139" t="s">
        <v>613</v>
      </c>
      <c r="D41" s="139" t="s">
        <v>613</v>
      </c>
      <c r="E41" s="139" t="s">
        <v>1346</v>
      </c>
      <c r="F41" s="139" t="s">
        <v>182</v>
      </c>
      <c r="G41" s="139" t="s">
        <v>1959</v>
      </c>
      <c r="H41" s="139" t="s">
        <v>1959</v>
      </c>
      <c r="I41" s="139" t="s">
        <v>3424</v>
      </c>
      <c r="J41" s="139" t="s">
        <v>3425</v>
      </c>
      <c r="K41" s="139" t="s">
        <v>489</v>
      </c>
      <c r="L41" s="139" t="s">
        <v>490</v>
      </c>
      <c r="M41" t="s">
        <v>491</v>
      </c>
      <c r="N41" t="s">
        <v>193</v>
      </c>
      <c r="O41" t="s">
        <v>193</v>
      </c>
      <c r="P41" t="s">
        <v>496</v>
      </c>
      <c r="Q41" t="s">
        <v>193</v>
      </c>
      <c r="R41" t="s">
        <v>3510</v>
      </c>
      <c r="S41">
        <v>0</v>
      </c>
      <c r="T41">
        <v>0</v>
      </c>
      <c r="U41">
        <v>0</v>
      </c>
      <c r="V41">
        <v>0</v>
      </c>
      <c r="W41">
        <v>1</v>
      </c>
      <c r="X41">
        <v>0</v>
      </c>
      <c r="Y41">
        <v>0</v>
      </c>
      <c r="Z41" t="s">
        <v>3990</v>
      </c>
      <c r="AA41" t="s">
        <v>3510</v>
      </c>
      <c r="AB41" t="s">
        <v>112</v>
      </c>
      <c r="AC41">
        <v>1</v>
      </c>
      <c r="AD41">
        <v>0</v>
      </c>
      <c r="AE41">
        <v>0</v>
      </c>
      <c r="AF41">
        <v>0</v>
      </c>
      <c r="AG41">
        <v>0</v>
      </c>
      <c r="AH41">
        <v>0</v>
      </c>
      <c r="AI41">
        <v>0</v>
      </c>
      <c r="AJ41">
        <v>0</v>
      </c>
      <c r="AK41">
        <v>0</v>
      </c>
      <c r="AL41">
        <v>0</v>
      </c>
      <c r="AM41" t="s">
        <v>193</v>
      </c>
      <c r="AN41" t="s">
        <v>113</v>
      </c>
      <c r="AO41" t="s">
        <v>501</v>
      </c>
      <c r="AP41" t="s">
        <v>193</v>
      </c>
      <c r="AQ41" t="s">
        <v>193</v>
      </c>
      <c r="AR41" t="s">
        <v>193</v>
      </c>
      <c r="AS41" t="s">
        <v>193</v>
      </c>
      <c r="AT41" t="s">
        <v>193</v>
      </c>
      <c r="AU41" t="s">
        <v>193</v>
      </c>
      <c r="AV41" t="s">
        <v>193</v>
      </c>
      <c r="AW41" t="s">
        <v>193</v>
      </c>
      <c r="AX41" t="s">
        <v>193</v>
      </c>
      <c r="AY41" t="s">
        <v>193</v>
      </c>
      <c r="AZ41" s="192" t="s">
        <v>193</v>
      </c>
      <c r="BA41" s="139" t="s">
        <v>193</v>
      </c>
      <c r="BB41" s="139" t="s">
        <v>193</v>
      </c>
      <c r="BC41" s="192" t="s">
        <v>193</v>
      </c>
      <c r="BD41" s="139" t="s">
        <v>193</v>
      </c>
      <c r="BE41" s="139" t="s">
        <v>193</v>
      </c>
      <c r="BF41" s="192" t="s">
        <v>193</v>
      </c>
      <c r="BG41" s="139" t="s">
        <v>193</v>
      </c>
      <c r="BH41" s="139" t="s">
        <v>193</v>
      </c>
      <c r="BI41" s="192" t="s">
        <v>193</v>
      </c>
      <c r="BJ41" s="139" t="s">
        <v>193</v>
      </c>
      <c r="BK41" s="139" t="s">
        <v>193</v>
      </c>
      <c r="BL41" s="192" t="s">
        <v>193</v>
      </c>
      <c r="BM41" s="139" t="s">
        <v>193</v>
      </c>
      <c r="BN41" s="139" t="s">
        <v>193</v>
      </c>
      <c r="BO41" s="192" t="s">
        <v>193</v>
      </c>
      <c r="BP41" s="139" t="s">
        <v>193</v>
      </c>
      <c r="BQ41" s="139" t="s">
        <v>193</v>
      </c>
      <c r="BR41" s="139" t="s">
        <v>193</v>
      </c>
      <c r="BS41" s="139" t="s">
        <v>193</v>
      </c>
      <c r="BT41" s="139" t="s">
        <v>193</v>
      </c>
      <c r="BU41" s="139" t="s">
        <v>193</v>
      </c>
      <c r="BV41" s="139" t="s">
        <v>193</v>
      </c>
      <c r="BW41" s="139" t="s">
        <v>193</v>
      </c>
      <c r="BX41" s="139" t="s">
        <v>193</v>
      </c>
      <c r="BY41" s="139" t="s">
        <v>193</v>
      </c>
      <c r="BZ41" s="139" t="s">
        <v>193</v>
      </c>
      <c r="CA41" s="192" t="s">
        <v>193</v>
      </c>
      <c r="CB41" s="139" t="s">
        <v>193</v>
      </c>
      <c r="CC41" s="139" t="s">
        <v>193</v>
      </c>
      <c r="CD41" s="139" t="s">
        <v>193</v>
      </c>
      <c r="CE41" s="139" t="s">
        <v>193</v>
      </c>
      <c r="CF41" s="139" t="s">
        <v>193</v>
      </c>
      <c r="CG41" s="139" t="s">
        <v>193</v>
      </c>
      <c r="CH41" s="139" t="s">
        <v>193</v>
      </c>
      <c r="CI41" s="139" t="s">
        <v>193</v>
      </c>
      <c r="CJ41" s="139" t="s">
        <v>193</v>
      </c>
      <c r="CK41" s="139" t="s">
        <v>193</v>
      </c>
      <c r="CL41" s="139" t="s">
        <v>193</v>
      </c>
      <c r="CM41" s="139" t="s">
        <v>193</v>
      </c>
      <c r="CN41" s="139" t="s">
        <v>193</v>
      </c>
      <c r="CO41" s="139" t="s">
        <v>193</v>
      </c>
      <c r="CP41" s="139" t="s">
        <v>193</v>
      </c>
      <c r="CQ41" s="139" t="s">
        <v>193</v>
      </c>
      <c r="CR41" s="139" t="s">
        <v>193</v>
      </c>
      <c r="CS41" s="139" t="s">
        <v>193</v>
      </c>
      <c r="CT41" s="139" t="s">
        <v>193</v>
      </c>
      <c r="CU41" s="139" t="s">
        <v>193</v>
      </c>
      <c r="CV41" s="139" t="s">
        <v>193</v>
      </c>
      <c r="CW41" s="139" t="s">
        <v>193</v>
      </c>
      <c r="CX41" s="139" t="s">
        <v>193</v>
      </c>
      <c r="CY41" s="139" t="s">
        <v>193</v>
      </c>
      <c r="CZ41" s="139" t="s">
        <v>193</v>
      </c>
      <c r="DA41" s="139" t="s">
        <v>193</v>
      </c>
      <c r="DB41" s="139" t="s">
        <v>193</v>
      </c>
      <c r="DC41" s="139" t="s">
        <v>193</v>
      </c>
      <c r="DD41" s="139" t="s">
        <v>193</v>
      </c>
      <c r="DE41" s="139" t="s">
        <v>193</v>
      </c>
      <c r="DF41" s="139" t="s">
        <v>193</v>
      </c>
      <c r="DG41" s="139" t="s">
        <v>193</v>
      </c>
      <c r="DH41" s="139" t="s">
        <v>193</v>
      </c>
      <c r="DI41" s="139" t="s">
        <v>193</v>
      </c>
      <c r="DJ41" s="139" t="s">
        <v>193</v>
      </c>
      <c r="DK41" s="139" t="s">
        <v>193</v>
      </c>
      <c r="DL41" s="139" t="s">
        <v>193</v>
      </c>
      <c r="DM41" s="139" t="s">
        <v>193</v>
      </c>
      <c r="DN41" s="139" t="s">
        <v>193</v>
      </c>
      <c r="DO41" s="139" t="s">
        <v>193</v>
      </c>
      <c r="DP41" s="139" t="s">
        <v>193</v>
      </c>
      <c r="DQ41" s="139" t="s">
        <v>193</v>
      </c>
      <c r="DR41" s="139" t="s">
        <v>193</v>
      </c>
      <c r="DS41" s="139" t="s">
        <v>193</v>
      </c>
      <c r="DT41" s="139" t="s">
        <v>193</v>
      </c>
      <c r="DU41" s="139" t="s">
        <v>193</v>
      </c>
      <c r="DV41" s="139" t="s">
        <v>193</v>
      </c>
      <c r="DW41" s="139" t="s">
        <v>193</v>
      </c>
      <c r="DX41" s="139" t="s">
        <v>193</v>
      </c>
      <c r="DY41" s="139" t="s">
        <v>193</v>
      </c>
      <c r="DZ41" s="139" t="s">
        <v>193</v>
      </c>
      <c r="EA41" s="139" t="s">
        <v>193</v>
      </c>
      <c r="EB41" s="139" t="s">
        <v>193</v>
      </c>
      <c r="EC41" s="139" t="s">
        <v>193</v>
      </c>
      <c r="ED41" s="139" t="s">
        <v>193</v>
      </c>
      <c r="EE41" s="139" t="s">
        <v>193</v>
      </c>
      <c r="EF41" s="139" t="s">
        <v>193</v>
      </c>
      <c r="EG41" s="139" t="s">
        <v>193</v>
      </c>
      <c r="EH41" s="139" t="s">
        <v>193</v>
      </c>
      <c r="EI41" s="139" t="s">
        <v>193</v>
      </c>
      <c r="EJ41" s="139" t="s">
        <v>193</v>
      </c>
      <c r="EK41" s="139" t="s">
        <v>193</v>
      </c>
      <c r="EL41" s="139" t="s">
        <v>193</v>
      </c>
      <c r="EM41" s="139" t="s">
        <v>193</v>
      </c>
      <c r="EN41" s="139" t="s">
        <v>193</v>
      </c>
      <c r="EO41" s="139" t="s">
        <v>193</v>
      </c>
      <c r="EP41" s="139" t="s">
        <v>193</v>
      </c>
      <c r="EQ41" s="139" t="s">
        <v>193</v>
      </c>
      <c r="ER41" s="139" t="s">
        <v>193</v>
      </c>
      <c r="ES41" s="139" t="s">
        <v>193</v>
      </c>
      <c r="ET41" s="139" t="s">
        <v>193</v>
      </c>
      <c r="EU41" s="139" t="s">
        <v>193</v>
      </c>
      <c r="EV41" s="139" t="s">
        <v>193</v>
      </c>
      <c r="EW41" s="139" t="s">
        <v>193</v>
      </c>
      <c r="EX41" s="139" t="s">
        <v>193</v>
      </c>
      <c r="EY41" s="139" t="s">
        <v>193</v>
      </c>
      <c r="EZ41" s="139" t="s">
        <v>193</v>
      </c>
      <c r="FA41" s="139" t="s">
        <v>193</v>
      </c>
      <c r="FB41" s="139" t="s">
        <v>193</v>
      </c>
      <c r="FC41" s="139" t="s">
        <v>193</v>
      </c>
      <c r="FD41" s="139" t="s">
        <v>193</v>
      </c>
      <c r="FE41" s="139" t="s">
        <v>193</v>
      </c>
      <c r="FF41" s="139" t="s">
        <v>193</v>
      </c>
      <c r="FG41" s="139" t="s">
        <v>193</v>
      </c>
      <c r="FH41" s="139" t="s">
        <v>193</v>
      </c>
      <c r="FI41" s="139" t="s">
        <v>193</v>
      </c>
      <c r="FJ41" s="139" t="s">
        <v>193</v>
      </c>
      <c r="FK41" s="139" t="s">
        <v>193</v>
      </c>
      <c r="FL41" s="139" t="s">
        <v>193</v>
      </c>
      <c r="FM41" s="139" t="s">
        <v>193</v>
      </c>
      <c r="FN41" s="139" t="s">
        <v>193</v>
      </c>
      <c r="FO41" s="139" t="s">
        <v>193</v>
      </c>
      <c r="FP41" s="139" t="s">
        <v>193</v>
      </c>
      <c r="FQ41" s="139" t="s">
        <v>193</v>
      </c>
      <c r="FR41" s="139" t="s">
        <v>193</v>
      </c>
      <c r="FS41" s="139" t="s">
        <v>193</v>
      </c>
      <c r="FT41" s="139" t="s">
        <v>193</v>
      </c>
      <c r="FU41" s="139" t="s">
        <v>193</v>
      </c>
      <c r="FV41" s="139" t="s">
        <v>193</v>
      </c>
      <c r="FW41" s="139" t="s">
        <v>193</v>
      </c>
      <c r="FX41" s="139" t="s">
        <v>193</v>
      </c>
      <c r="FY41" s="139" t="s">
        <v>193</v>
      </c>
      <c r="FZ41" s="139" t="s">
        <v>193</v>
      </c>
      <c r="GA41" s="139" t="s">
        <v>193</v>
      </c>
      <c r="GB41" s="139" t="s">
        <v>193</v>
      </c>
      <c r="GC41" s="139" t="s">
        <v>193</v>
      </c>
      <c r="GD41" s="139" t="s">
        <v>193</v>
      </c>
      <c r="GE41" s="139" t="s">
        <v>193</v>
      </c>
      <c r="GF41" s="139" t="s">
        <v>193</v>
      </c>
      <c r="GG41" s="139" t="s">
        <v>193</v>
      </c>
      <c r="GH41" s="139" t="s">
        <v>193</v>
      </c>
      <c r="GI41" s="139" t="s">
        <v>193</v>
      </c>
      <c r="GJ41" s="139" t="s">
        <v>193</v>
      </c>
      <c r="GK41" s="139" t="s">
        <v>193</v>
      </c>
      <c r="GL41" s="139" t="s">
        <v>193</v>
      </c>
      <c r="GM41" s="139" t="s">
        <v>193</v>
      </c>
      <c r="GN41" s="139" t="s">
        <v>193</v>
      </c>
      <c r="GO41" s="139" t="s">
        <v>193</v>
      </c>
      <c r="GP41" s="139" t="s">
        <v>193</v>
      </c>
      <c r="GQ41" s="139" t="s">
        <v>193</v>
      </c>
      <c r="GR41" s="139" t="s">
        <v>193</v>
      </c>
      <c r="GS41" s="139" t="s">
        <v>193</v>
      </c>
      <c r="GT41" s="139" t="s">
        <v>193</v>
      </c>
      <c r="GU41" s="139" t="s">
        <v>193</v>
      </c>
      <c r="GV41" s="139" t="s">
        <v>193</v>
      </c>
      <c r="GW41" s="139" t="s">
        <v>193</v>
      </c>
      <c r="GX41" s="139" t="s">
        <v>193</v>
      </c>
      <c r="GY41" s="139" t="s">
        <v>193</v>
      </c>
      <c r="GZ41" s="139" t="s">
        <v>193</v>
      </c>
      <c r="HA41" s="139" t="s">
        <v>193</v>
      </c>
      <c r="HB41" s="139" t="s">
        <v>193</v>
      </c>
      <c r="HC41" s="139" t="s">
        <v>193</v>
      </c>
      <c r="HD41" s="139" t="s">
        <v>193</v>
      </c>
      <c r="HE41" s="139" t="s">
        <v>193</v>
      </c>
      <c r="HF41" s="139" t="s">
        <v>193</v>
      </c>
      <c r="HG41" s="139" t="s">
        <v>193</v>
      </c>
      <c r="HH41" s="139" t="s">
        <v>193</v>
      </c>
      <c r="HI41" s="139" t="s">
        <v>193</v>
      </c>
      <c r="HJ41" s="139" t="s">
        <v>193</v>
      </c>
      <c r="HK41" s="139" t="s">
        <v>193</v>
      </c>
      <c r="HL41" s="139" t="s">
        <v>193</v>
      </c>
      <c r="HM41" s="139" t="s">
        <v>193</v>
      </c>
      <c r="HN41" s="139" t="s">
        <v>193</v>
      </c>
      <c r="HO41" s="139" t="s">
        <v>193</v>
      </c>
      <c r="HP41" s="139" t="s">
        <v>193</v>
      </c>
      <c r="HQ41" s="139" t="s">
        <v>193</v>
      </c>
      <c r="HR41" s="139" t="s">
        <v>193</v>
      </c>
      <c r="HS41" s="139" t="s">
        <v>193</v>
      </c>
      <c r="HT41" s="139" t="s">
        <v>193</v>
      </c>
      <c r="HU41" s="139" t="s">
        <v>193</v>
      </c>
      <c r="HV41" s="139" t="s">
        <v>193</v>
      </c>
      <c r="HW41" s="139" t="s">
        <v>193</v>
      </c>
      <c r="HX41" s="139" t="s">
        <v>193</v>
      </c>
      <c r="HY41" s="139" t="s">
        <v>193</v>
      </c>
      <c r="HZ41" s="139" t="s">
        <v>193</v>
      </c>
      <c r="IA41" s="139" t="s">
        <v>193</v>
      </c>
      <c r="IB41" s="139" t="s">
        <v>193</v>
      </c>
      <c r="IC41" s="139" t="s">
        <v>193</v>
      </c>
      <c r="ID41" s="139" t="s">
        <v>3421</v>
      </c>
      <c r="IE41" s="139">
        <v>1</v>
      </c>
      <c r="IF41" s="139">
        <v>1</v>
      </c>
      <c r="IG41" s="139">
        <v>1</v>
      </c>
      <c r="IH41" s="139">
        <v>200</v>
      </c>
      <c r="II41" s="139">
        <v>75</v>
      </c>
      <c r="IJ41" s="139">
        <v>25</v>
      </c>
      <c r="IK41" s="139" t="s">
        <v>114</v>
      </c>
      <c r="IL41" s="139" t="s">
        <v>193</v>
      </c>
      <c r="IM41" s="139" t="s">
        <v>193</v>
      </c>
      <c r="IN41" s="139" t="s">
        <v>114</v>
      </c>
      <c r="IO41" s="139" t="s">
        <v>193</v>
      </c>
      <c r="IP41" s="139" t="s">
        <v>193</v>
      </c>
      <c r="IQ41" s="139" t="s">
        <v>193</v>
      </c>
      <c r="IR41" s="139" t="s">
        <v>193</v>
      </c>
      <c r="IS41" s="139" t="s">
        <v>193</v>
      </c>
      <c r="IT41" s="139" t="s">
        <v>193</v>
      </c>
      <c r="IU41" s="139" t="s">
        <v>193</v>
      </c>
      <c r="IV41" s="139" t="s">
        <v>193</v>
      </c>
      <c r="IW41" s="139" t="s">
        <v>3426</v>
      </c>
      <c r="IX41" s="139">
        <v>0</v>
      </c>
      <c r="IY41" s="139">
        <v>0</v>
      </c>
      <c r="IZ41" s="139">
        <v>0</v>
      </c>
      <c r="JA41" s="139">
        <v>0</v>
      </c>
      <c r="JB41" s="139">
        <v>0</v>
      </c>
      <c r="JC41" s="139">
        <v>1</v>
      </c>
      <c r="JD41" s="139">
        <v>0</v>
      </c>
      <c r="JE41" s="139">
        <v>0</v>
      </c>
      <c r="JF41" s="139" t="s">
        <v>193</v>
      </c>
      <c r="JG41" s="139" t="s">
        <v>114</v>
      </c>
      <c r="JH41" s="139" t="s">
        <v>193</v>
      </c>
      <c r="JI41" s="139" t="s">
        <v>193</v>
      </c>
      <c r="JJ41" s="139" t="s">
        <v>193</v>
      </c>
      <c r="JK41" s="139" t="s">
        <v>193</v>
      </c>
      <c r="JL41" s="139" t="s">
        <v>193</v>
      </c>
      <c r="JM41" s="139" t="s">
        <v>193</v>
      </c>
      <c r="JN41" s="139" t="s">
        <v>193</v>
      </c>
      <c r="JO41" s="139" t="s">
        <v>193</v>
      </c>
      <c r="JP41" s="139" t="s">
        <v>193</v>
      </c>
      <c r="JQ41" s="139" t="s">
        <v>193</v>
      </c>
      <c r="JR41" s="139" t="s">
        <v>193</v>
      </c>
      <c r="JS41" s="139" t="s">
        <v>193</v>
      </c>
      <c r="JT41" s="139" t="s">
        <v>193</v>
      </c>
      <c r="JU41" s="139" t="s">
        <v>193</v>
      </c>
      <c r="JV41" s="139" t="s">
        <v>193</v>
      </c>
      <c r="JW41" s="139" t="s">
        <v>193</v>
      </c>
      <c r="JX41" s="139" t="s">
        <v>193</v>
      </c>
      <c r="JY41" s="139" t="s">
        <v>193</v>
      </c>
      <c r="JZ41" s="139" t="s">
        <v>193</v>
      </c>
      <c r="KA41" s="139" t="s">
        <v>193</v>
      </c>
      <c r="KB41" s="139" t="s">
        <v>193</v>
      </c>
      <c r="KC41" s="139" t="s">
        <v>193</v>
      </c>
      <c r="KD41" s="139" t="s">
        <v>193</v>
      </c>
      <c r="KE41" s="139" t="s">
        <v>193</v>
      </c>
      <c r="KF41" s="139" t="s">
        <v>193</v>
      </c>
      <c r="KG41" s="139" t="s">
        <v>193</v>
      </c>
      <c r="KH41" s="139" t="s">
        <v>193</v>
      </c>
      <c r="KI41" s="139" t="s">
        <v>193</v>
      </c>
      <c r="KJ41" s="139" t="s">
        <v>193</v>
      </c>
      <c r="KK41" s="139" t="s">
        <v>193</v>
      </c>
      <c r="KL41" s="139" t="s">
        <v>193</v>
      </c>
      <c r="KM41" s="139" t="s">
        <v>193</v>
      </c>
      <c r="KN41" s="139" t="s">
        <v>193</v>
      </c>
      <c r="KO41" s="139" t="s">
        <v>193</v>
      </c>
      <c r="KP41" s="139" t="s">
        <v>193</v>
      </c>
      <c r="KQ41" s="139" t="s">
        <v>193</v>
      </c>
      <c r="KR41" s="139" t="s">
        <v>193</v>
      </c>
      <c r="KS41" s="139" t="s">
        <v>193</v>
      </c>
      <c r="KT41" s="139" t="s">
        <v>193</v>
      </c>
      <c r="KU41" s="139" t="s">
        <v>193</v>
      </c>
      <c r="KV41" s="139" t="s">
        <v>193</v>
      </c>
      <c r="KW41" s="139" t="s">
        <v>193</v>
      </c>
      <c r="KX41" s="139" t="s">
        <v>193</v>
      </c>
      <c r="KY41" s="139" t="s">
        <v>193</v>
      </c>
      <c r="KZ41" s="139" t="s">
        <v>193</v>
      </c>
      <c r="LA41" s="139" t="s">
        <v>193</v>
      </c>
      <c r="LB41" s="139" t="s">
        <v>193</v>
      </c>
      <c r="LC41" s="139" t="s">
        <v>193</v>
      </c>
      <c r="LD41" s="139" t="s">
        <v>193</v>
      </c>
      <c r="LE41" s="139" t="s">
        <v>193</v>
      </c>
      <c r="LF41" s="139" t="s">
        <v>193</v>
      </c>
      <c r="LG41" s="139" t="s">
        <v>193</v>
      </c>
      <c r="LH41" s="139" t="s">
        <v>193</v>
      </c>
      <c r="LI41" s="139" t="s">
        <v>193</v>
      </c>
      <c r="LJ41" s="139" t="s">
        <v>193</v>
      </c>
      <c r="LK41" s="139" t="s">
        <v>193</v>
      </c>
      <c r="LL41" s="139" t="s">
        <v>193</v>
      </c>
      <c r="LM41" s="139" t="s">
        <v>193</v>
      </c>
      <c r="LN41" s="139" t="s">
        <v>193</v>
      </c>
      <c r="LO41" s="139" t="s">
        <v>193</v>
      </c>
      <c r="LP41" s="139" t="s">
        <v>193</v>
      </c>
      <c r="LQ41" s="139" t="s">
        <v>193</v>
      </c>
    </row>
    <row r="42" spans="1:329" ht="14.4" customHeight="1" x14ac:dyDescent="0.35">
      <c r="A42" s="139" t="s">
        <v>3434</v>
      </c>
      <c r="B42" s="139" t="s">
        <v>3355</v>
      </c>
      <c r="C42" s="139" t="s">
        <v>613</v>
      </c>
      <c r="D42" s="139" t="s">
        <v>613</v>
      </c>
      <c r="E42" s="139" t="s">
        <v>616</v>
      </c>
      <c r="F42" s="139" t="s">
        <v>182</v>
      </c>
      <c r="G42" s="139" t="s">
        <v>1959</v>
      </c>
      <c r="H42" s="139" t="s">
        <v>1959</v>
      </c>
      <c r="I42" s="139" t="s">
        <v>3424</v>
      </c>
      <c r="J42" s="139" t="s">
        <v>3425</v>
      </c>
      <c r="K42" s="139" t="s">
        <v>489</v>
      </c>
      <c r="L42" s="139" t="s">
        <v>490</v>
      </c>
      <c r="M42" t="s">
        <v>491</v>
      </c>
      <c r="N42" t="s">
        <v>193</v>
      </c>
      <c r="O42" t="s">
        <v>193</v>
      </c>
      <c r="P42" t="s">
        <v>492</v>
      </c>
      <c r="Q42" t="s">
        <v>193</v>
      </c>
      <c r="R42" t="s">
        <v>111</v>
      </c>
      <c r="S42">
        <v>1</v>
      </c>
      <c r="T42">
        <v>0</v>
      </c>
      <c r="U42">
        <v>0</v>
      </c>
      <c r="V42">
        <v>0</v>
      </c>
      <c r="W42">
        <v>0</v>
      </c>
      <c r="X42">
        <v>0</v>
      </c>
      <c r="Y42">
        <v>0</v>
      </c>
      <c r="Z42" t="s">
        <v>110</v>
      </c>
      <c r="AA42" t="s">
        <v>1423</v>
      </c>
      <c r="AB42" t="s">
        <v>112</v>
      </c>
      <c r="AC42">
        <v>1</v>
      </c>
      <c r="AD42">
        <v>0</v>
      </c>
      <c r="AE42">
        <v>0</v>
      </c>
      <c r="AF42">
        <v>0</v>
      </c>
      <c r="AG42">
        <v>0</v>
      </c>
      <c r="AH42">
        <v>0</v>
      </c>
      <c r="AI42">
        <v>0</v>
      </c>
      <c r="AJ42">
        <v>0</v>
      </c>
      <c r="AK42">
        <v>0</v>
      </c>
      <c r="AL42">
        <v>0</v>
      </c>
      <c r="AM42" t="s">
        <v>193</v>
      </c>
      <c r="AN42" t="s">
        <v>128</v>
      </c>
      <c r="AO42" t="s">
        <v>493</v>
      </c>
      <c r="AP42" t="s">
        <v>499</v>
      </c>
      <c r="AQ42">
        <v>1</v>
      </c>
      <c r="AR42">
        <v>1</v>
      </c>
      <c r="AS42">
        <v>1</v>
      </c>
      <c r="AT42">
        <v>1</v>
      </c>
      <c r="AU42">
        <v>1</v>
      </c>
      <c r="AV42">
        <v>1</v>
      </c>
      <c r="AW42">
        <v>1</v>
      </c>
      <c r="AX42">
        <v>0</v>
      </c>
      <c r="AY42" t="s">
        <v>498</v>
      </c>
      <c r="AZ42" s="192">
        <v>100</v>
      </c>
      <c r="BA42" s="139" t="s">
        <v>109</v>
      </c>
      <c r="BB42" s="139">
        <v>300</v>
      </c>
      <c r="BC42" s="192">
        <v>115.384615384615</v>
      </c>
      <c r="BD42" s="139" t="s">
        <v>109</v>
      </c>
      <c r="BE42" s="139">
        <v>240</v>
      </c>
      <c r="BF42" s="192">
        <v>104.347826086956</v>
      </c>
      <c r="BG42" s="139" t="s">
        <v>109</v>
      </c>
      <c r="BH42" s="139">
        <v>270</v>
      </c>
      <c r="BI42" s="192">
        <v>93.103448275861993</v>
      </c>
      <c r="BJ42" s="139" t="s">
        <v>109</v>
      </c>
      <c r="BK42" s="139">
        <v>600</v>
      </c>
      <c r="BL42" s="192">
        <v>250</v>
      </c>
      <c r="BM42" s="139" t="s">
        <v>114</v>
      </c>
      <c r="BN42" s="139">
        <v>750</v>
      </c>
      <c r="BO42" s="192">
        <v>312.5</v>
      </c>
      <c r="BP42" s="139" t="s">
        <v>114</v>
      </c>
      <c r="BQ42" s="139" t="s">
        <v>622</v>
      </c>
      <c r="BR42" s="139" t="s">
        <v>109</v>
      </c>
      <c r="BS42" s="139">
        <v>800</v>
      </c>
      <c r="BT42" s="139" t="s">
        <v>193</v>
      </c>
      <c r="BU42" s="139" t="s">
        <v>193</v>
      </c>
      <c r="BV42" s="139" t="s">
        <v>193</v>
      </c>
      <c r="BW42" s="139" t="s">
        <v>193</v>
      </c>
      <c r="BX42" s="139" t="s">
        <v>193</v>
      </c>
      <c r="BY42" s="139" t="s">
        <v>193</v>
      </c>
      <c r="BZ42" s="139" t="s">
        <v>156</v>
      </c>
      <c r="CA42" s="192">
        <v>800</v>
      </c>
      <c r="CB42" s="139" t="s">
        <v>109</v>
      </c>
      <c r="CC42" s="139" t="s">
        <v>109</v>
      </c>
      <c r="CD42" s="139" t="s">
        <v>3435</v>
      </c>
      <c r="CE42" s="139">
        <v>1</v>
      </c>
      <c r="CF42" s="139">
        <v>1</v>
      </c>
      <c r="CG42" s="139">
        <v>0</v>
      </c>
      <c r="CH42" s="139">
        <v>0</v>
      </c>
      <c r="CI42" s="139">
        <v>0</v>
      </c>
      <c r="CJ42" s="139">
        <v>1</v>
      </c>
      <c r="CK42" s="139">
        <v>0</v>
      </c>
      <c r="CL42" s="139">
        <v>0</v>
      </c>
      <c r="CM42" s="139">
        <v>0</v>
      </c>
      <c r="CN42" s="139">
        <v>0</v>
      </c>
      <c r="CO42" s="139">
        <v>0</v>
      </c>
      <c r="CP42" s="139">
        <v>0</v>
      </c>
      <c r="CQ42" s="139">
        <v>0</v>
      </c>
      <c r="CR42" s="139">
        <v>0</v>
      </c>
      <c r="CS42" s="139" t="s">
        <v>193</v>
      </c>
      <c r="CT42" s="139" t="s">
        <v>846</v>
      </c>
      <c r="CU42" s="139">
        <v>1</v>
      </c>
      <c r="CV42" s="139">
        <v>1</v>
      </c>
      <c r="CW42" s="139">
        <v>1</v>
      </c>
      <c r="CX42" s="139">
        <v>1</v>
      </c>
      <c r="CY42" s="139">
        <v>0</v>
      </c>
      <c r="CZ42" s="139">
        <v>0</v>
      </c>
      <c r="DA42" s="139">
        <v>0</v>
      </c>
      <c r="DB42" s="139">
        <v>0</v>
      </c>
      <c r="DC42" s="139" t="s">
        <v>114</v>
      </c>
      <c r="DD42" s="139" t="s">
        <v>109</v>
      </c>
      <c r="DE42" s="139" t="s">
        <v>109</v>
      </c>
      <c r="DF42" s="139" t="s">
        <v>182</v>
      </c>
      <c r="DG42" s="139" t="s">
        <v>789</v>
      </c>
      <c r="DH42" s="139" t="s">
        <v>185</v>
      </c>
      <c r="DI42" s="139" t="s">
        <v>785</v>
      </c>
      <c r="DJ42" s="139" t="s">
        <v>193</v>
      </c>
      <c r="DK42" s="139" t="s">
        <v>193</v>
      </c>
      <c r="DL42" s="139" t="s">
        <v>193</v>
      </c>
      <c r="DM42" s="139" t="s">
        <v>193</v>
      </c>
      <c r="DN42" s="139" t="s">
        <v>193</v>
      </c>
      <c r="DO42" s="139" t="s">
        <v>193</v>
      </c>
      <c r="DP42" s="139" t="s">
        <v>193</v>
      </c>
      <c r="DQ42" s="139" t="s">
        <v>193</v>
      </c>
      <c r="DR42" s="139" t="s">
        <v>193</v>
      </c>
      <c r="DS42" s="139" t="s">
        <v>193</v>
      </c>
      <c r="DT42" s="139" t="s">
        <v>193</v>
      </c>
      <c r="DU42" s="139" t="s">
        <v>193</v>
      </c>
      <c r="DV42" s="139" t="s">
        <v>193</v>
      </c>
      <c r="DW42" s="139" t="s">
        <v>193</v>
      </c>
      <c r="DX42" s="139" t="s">
        <v>193</v>
      </c>
      <c r="DY42" s="139" t="s">
        <v>193</v>
      </c>
      <c r="DZ42" s="139" t="s">
        <v>193</v>
      </c>
      <c r="EA42" s="139" t="s">
        <v>193</v>
      </c>
      <c r="EB42" s="139" t="s">
        <v>193</v>
      </c>
      <c r="EC42" s="139" t="s">
        <v>193</v>
      </c>
      <c r="ED42" s="139" t="s">
        <v>193</v>
      </c>
      <c r="EE42" s="139" t="s">
        <v>193</v>
      </c>
      <c r="EF42" s="139" t="s">
        <v>193</v>
      </c>
      <c r="EG42" s="139" t="s">
        <v>193</v>
      </c>
      <c r="EH42" s="139" t="s">
        <v>193</v>
      </c>
      <c r="EI42" s="139" t="s">
        <v>193</v>
      </c>
      <c r="EJ42" s="139" t="s">
        <v>193</v>
      </c>
      <c r="EK42" s="139" t="s">
        <v>193</v>
      </c>
      <c r="EL42" s="139" t="s">
        <v>193</v>
      </c>
      <c r="EM42" s="139" t="s">
        <v>193</v>
      </c>
      <c r="EN42" s="139" t="s">
        <v>193</v>
      </c>
      <c r="EO42" s="139" t="s">
        <v>193</v>
      </c>
      <c r="EP42" s="139" t="s">
        <v>193</v>
      </c>
      <c r="EQ42" s="139" t="s">
        <v>193</v>
      </c>
      <c r="ER42" s="139" t="s">
        <v>193</v>
      </c>
      <c r="ES42" s="139" t="s">
        <v>193</v>
      </c>
      <c r="ET42" s="139" t="s">
        <v>193</v>
      </c>
      <c r="EU42" s="139" t="s">
        <v>193</v>
      </c>
      <c r="EV42" s="139" t="s">
        <v>193</v>
      </c>
      <c r="EW42" s="139" t="s">
        <v>193</v>
      </c>
      <c r="EX42" s="139" t="s">
        <v>193</v>
      </c>
      <c r="EY42" s="139" t="s">
        <v>193</v>
      </c>
      <c r="EZ42" s="139" t="s">
        <v>193</v>
      </c>
      <c r="FA42" s="139" t="s">
        <v>193</v>
      </c>
      <c r="FB42" s="139" t="s">
        <v>193</v>
      </c>
      <c r="FC42" s="139" t="s">
        <v>193</v>
      </c>
      <c r="FD42" s="139" t="s">
        <v>193</v>
      </c>
      <c r="FE42" s="139" t="s">
        <v>193</v>
      </c>
      <c r="FF42" s="139" t="s">
        <v>193</v>
      </c>
      <c r="FG42" s="139" t="s">
        <v>193</v>
      </c>
      <c r="FH42" s="139" t="s">
        <v>193</v>
      </c>
      <c r="FI42" s="139" t="s">
        <v>193</v>
      </c>
      <c r="FJ42" s="139" t="s">
        <v>193</v>
      </c>
      <c r="FK42" s="139" t="s">
        <v>193</v>
      </c>
      <c r="FL42" s="139" t="s">
        <v>193</v>
      </c>
      <c r="FM42" s="139" t="s">
        <v>193</v>
      </c>
      <c r="FN42" s="139" t="s">
        <v>193</v>
      </c>
      <c r="FO42" s="139" t="s">
        <v>193</v>
      </c>
      <c r="FP42" s="139" t="s">
        <v>193</v>
      </c>
      <c r="FQ42" s="139" t="s">
        <v>193</v>
      </c>
      <c r="FR42" s="139" t="s">
        <v>193</v>
      </c>
      <c r="FS42" s="139" t="s">
        <v>193</v>
      </c>
      <c r="FT42" s="139" t="s">
        <v>193</v>
      </c>
      <c r="FU42" s="139" t="s">
        <v>193</v>
      </c>
      <c r="FV42" s="139" t="s">
        <v>193</v>
      </c>
      <c r="FW42" s="139" t="s">
        <v>193</v>
      </c>
      <c r="FX42" s="139" t="s">
        <v>193</v>
      </c>
      <c r="FY42" s="139" t="s">
        <v>193</v>
      </c>
      <c r="FZ42" s="139" t="s">
        <v>193</v>
      </c>
      <c r="GA42" s="139" t="s">
        <v>193</v>
      </c>
      <c r="GB42" s="139" t="s">
        <v>193</v>
      </c>
      <c r="GC42" s="139" t="s">
        <v>193</v>
      </c>
      <c r="GD42" s="139" t="s">
        <v>193</v>
      </c>
      <c r="GE42" s="139" t="s">
        <v>193</v>
      </c>
      <c r="GF42" s="139" t="s">
        <v>193</v>
      </c>
      <c r="GG42" s="139" t="s">
        <v>193</v>
      </c>
      <c r="GH42" s="139" t="s">
        <v>193</v>
      </c>
      <c r="GI42" s="139" t="s">
        <v>193</v>
      </c>
      <c r="GJ42" s="139" t="s">
        <v>193</v>
      </c>
      <c r="GK42" s="139" t="s">
        <v>193</v>
      </c>
      <c r="GL42" s="139" t="s">
        <v>193</v>
      </c>
      <c r="GM42" s="139" t="s">
        <v>193</v>
      </c>
      <c r="GN42" s="139" t="s">
        <v>193</v>
      </c>
      <c r="GO42" s="139" t="s">
        <v>193</v>
      </c>
      <c r="GP42" s="139" t="s">
        <v>193</v>
      </c>
      <c r="GQ42" s="139" t="s">
        <v>193</v>
      </c>
      <c r="GR42" s="139" t="s">
        <v>193</v>
      </c>
      <c r="GS42" s="139" t="s">
        <v>193</v>
      </c>
      <c r="GT42" s="139" t="s">
        <v>193</v>
      </c>
      <c r="GU42" s="139" t="s">
        <v>193</v>
      </c>
      <c r="GV42" s="139" t="s">
        <v>193</v>
      </c>
      <c r="GW42" s="139" t="s">
        <v>193</v>
      </c>
      <c r="GX42" s="139" t="s">
        <v>193</v>
      </c>
      <c r="GY42" s="139" t="s">
        <v>193</v>
      </c>
      <c r="GZ42" s="139" t="s">
        <v>193</v>
      </c>
      <c r="HA42" s="139" t="s">
        <v>193</v>
      </c>
      <c r="HB42" s="139" t="s">
        <v>193</v>
      </c>
      <c r="HC42" s="139" t="s">
        <v>193</v>
      </c>
      <c r="HD42" s="139" t="s">
        <v>193</v>
      </c>
      <c r="HE42" s="139" t="s">
        <v>193</v>
      </c>
      <c r="HF42" s="139" t="s">
        <v>193</v>
      </c>
      <c r="HG42" s="139" t="s">
        <v>193</v>
      </c>
      <c r="HH42" s="139" t="s">
        <v>193</v>
      </c>
      <c r="HI42" s="139" t="s">
        <v>193</v>
      </c>
      <c r="HJ42" s="139" t="s">
        <v>193</v>
      </c>
      <c r="HK42" s="139" t="s">
        <v>193</v>
      </c>
      <c r="HL42" s="139" t="s">
        <v>193</v>
      </c>
      <c r="HM42" s="139" t="s">
        <v>193</v>
      </c>
      <c r="HN42" s="139" t="s">
        <v>193</v>
      </c>
      <c r="HO42" s="139" t="s">
        <v>193</v>
      </c>
      <c r="HP42" s="139" t="s">
        <v>193</v>
      </c>
      <c r="HQ42" s="139" t="s">
        <v>193</v>
      </c>
      <c r="HR42" s="139" t="s">
        <v>193</v>
      </c>
      <c r="HS42" s="139" t="s">
        <v>193</v>
      </c>
      <c r="HT42" s="139" t="s">
        <v>193</v>
      </c>
      <c r="HU42" s="139" t="s">
        <v>193</v>
      </c>
      <c r="HV42" s="139" t="s">
        <v>193</v>
      </c>
      <c r="HW42" s="139" t="s">
        <v>193</v>
      </c>
      <c r="HX42" s="139" t="s">
        <v>193</v>
      </c>
      <c r="HY42" s="139" t="s">
        <v>193</v>
      </c>
      <c r="HZ42" s="139" t="s">
        <v>193</v>
      </c>
      <c r="IA42" s="139" t="s">
        <v>193</v>
      </c>
      <c r="IB42" s="139" t="s">
        <v>193</v>
      </c>
      <c r="IC42" s="139" t="s">
        <v>193</v>
      </c>
      <c r="ID42" s="139" t="s">
        <v>193</v>
      </c>
      <c r="IE42" s="139" t="s">
        <v>193</v>
      </c>
      <c r="IF42" s="139" t="s">
        <v>193</v>
      </c>
      <c r="IG42" s="139" t="s">
        <v>193</v>
      </c>
      <c r="IH42" s="139" t="s">
        <v>193</v>
      </c>
      <c r="II42" s="139" t="s">
        <v>193</v>
      </c>
      <c r="IJ42" s="139" t="s">
        <v>193</v>
      </c>
      <c r="IK42" s="139" t="s">
        <v>193</v>
      </c>
      <c r="IL42" s="139" t="s">
        <v>193</v>
      </c>
      <c r="IM42" s="139" t="s">
        <v>193</v>
      </c>
      <c r="IN42" s="139" t="s">
        <v>109</v>
      </c>
      <c r="IO42" s="139" t="s">
        <v>3340</v>
      </c>
      <c r="IP42" s="139">
        <v>1</v>
      </c>
      <c r="IQ42" s="139">
        <v>0</v>
      </c>
      <c r="IR42" s="139">
        <v>0</v>
      </c>
      <c r="IS42" s="139">
        <v>0</v>
      </c>
      <c r="IT42" s="139">
        <v>0</v>
      </c>
      <c r="IU42" s="139">
        <v>0</v>
      </c>
      <c r="IV42" s="139" t="s">
        <v>193</v>
      </c>
      <c r="IW42" s="139" t="s">
        <v>3436</v>
      </c>
      <c r="IX42" s="139">
        <v>1</v>
      </c>
      <c r="IY42" s="139">
        <v>0</v>
      </c>
      <c r="IZ42" s="139">
        <v>0</v>
      </c>
      <c r="JA42" s="139">
        <v>0</v>
      </c>
      <c r="JB42" s="139">
        <v>0</v>
      </c>
      <c r="JC42" s="139">
        <v>0</v>
      </c>
      <c r="JD42" s="139">
        <v>0</v>
      </c>
      <c r="JE42" s="139">
        <v>0</v>
      </c>
      <c r="JF42" s="139" t="s">
        <v>193</v>
      </c>
      <c r="JG42" s="139" t="s">
        <v>114</v>
      </c>
      <c r="JH42" s="139" t="s">
        <v>193</v>
      </c>
      <c r="JI42" s="139" t="s">
        <v>193</v>
      </c>
      <c r="JJ42" s="139" t="s">
        <v>193</v>
      </c>
      <c r="JK42" s="139" t="s">
        <v>193</v>
      </c>
      <c r="JL42" s="139" t="s">
        <v>193</v>
      </c>
      <c r="JM42" s="139" t="s">
        <v>193</v>
      </c>
      <c r="JN42" s="139" t="s">
        <v>193</v>
      </c>
      <c r="JO42" s="139" t="s">
        <v>193</v>
      </c>
      <c r="JP42" s="139" t="s">
        <v>193</v>
      </c>
      <c r="JQ42" s="139" t="s">
        <v>193</v>
      </c>
      <c r="JR42" s="139" t="s">
        <v>193</v>
      </c>
      <c r="JS42" s="139" t="s">
        <v>193</v>
      </c>
      <c r="JT42" s="139" t="s">
        <v>193</v>
      </c>
      <c r="JU42" s="139" t="s">
        <v>193</v>
      </c>
      <c r="JV42" s="139" t="s">
        <v>193</v>
      </c>
      <c r="JW42" s="139" t="s">
        <v>193</v>
      </c>
      <c r="JX42" s="139" t="s">
        <v>193</v>
      </c>
      <c r="JY42" s="139" t="s">
        <v>193</v>
      </c>
      <c r="JZ42" s="139" t="s">
        <v>193</v>
      </c>
      <c r="KA42" s="139" t="s">
        <v>193</v>
      </c>
      <c r="KB42" s="139" t="s">
        <v>193</v>
      </c>
      <c r="KC42" s="139" t="s">
        <v>193</v>
      </c>
      <c r="KD42" s="139" t="s">
        <v>193</v>
      </c>
      <c r="KE42" s="139" t="s">
        <v>193</v>
      </c>
      <c r="KF42" s="139" t="s">
        <v>193</v>
      </c>
      <c r="KG42" s="139" t="s">
        <v>193</v>
      </c>
      <c r="KH42" s="139" t="s">
        <v>193</v>
      </c>
      <c r="KI42" s="139" t="s">
        <v>193</v>
      </c>
      <c r="KJ42" s="139" t="s">
        <v>193</v>
      </c>
      <c r="KK42" s="139" t="s">
        <v>193</v>
      </c>
      <c r="KL42" s="139" t="s">
        <v>193</v>
      </c>
      <c r="KM42" s="139" t="s">
        <v>193</v>
      </c>
      <c r="KN42" s="139" t="s">
        <v>193</v>
      </c>
      <c r="KO42" s="139" t="s">
        <v>193</v>
      </c>
      <c r="KP42" s="139" t="s">
        <v>193</v>
      </c>
      <c r="KQ42" s="139" t="s">
        <v>193</v>
      </c>
      <c r="KR42" s="139" t="s">
        <v>193</v>
      </c>
      <c r="KS42" s="139" t="s">
        <v>193</v>
      </c>
      <c r="KT42" s="139" t="s">
        <v>193</v>
      </c>
      <c r="KU42" s="139" t="s">
        <v>193</v>
      </c>
      <c r="KV42" s="139" t="s">
        <v>193</v>
      </c>
      <c r="KW42" s="139" t="s">
        <v>193</v>
      </c>
      <c r="KX42" s="139" t="s">
        <v>193</v>
      </c>
      <c r="KY42" s="139" t="s">
        <v>193</v>
      </c>
      <c r="KZ42" s="139" t="s">
        <v>193</v>
      </c>
      <c r="LA42" s="139" t="s">
        <v>193</v>
      </c>
      <c r="LB42" s="139" t="s">
        <v>193</v>
      </c>
      <c r="LC42" s="139" t="s">
        <v>193</v>
      </c>
      <c r="LD42" s="139" t="s">
        <v>193</v>
      </c>
      <c r="LE42" s="139" t="s">
        <v>193</v>
      </c>
      <c r="LF42" s="139" t="s">
        <v>193</v>
      </c>
      <c r="LG42" s="139" t="s">
        <v>193</v>
      </c>
      <c r="LH42" s="139" t="s">
        <v>193</v>
      </c>
      <c r="LI42" s="139" t="s">
        <v>193</v>
      </c>
      <c r="LJ42" s="139" t="s">
        <v>193</v>
      </c>
      <c r="LK42" s="139" t="s">
        <v>193</v>
      </c>
      <c r="LL42" s="139" t="s">
        <v>193</v>
      </c>
      <c r="LM42" s="139" t="s">
        <v>193</v>
      </c>
      <c r="LN42" s="139" t="s">
        <v>193</v>
      </c>
      <c r="LO42" s="139" t="s">
        <v>193</v>
      </c>
      <c r="LP42" s="139" t="s">
        <v>193</v>
      </c>
      <c r="LQ42" s="139" t="s">
        <v>193</v>
      </c>
    </row>
    <row r="43" spans="1:329" ht="14.4" customHeight="1" x14ac:dyDescent="0.35">
      <c r="A43" s="139" t="s">
        <v>3437</v>
      </c>
      <c r="B43" s="139" t="s">
        <v>3355</v>
      </c>
      <c r="C43" s="139" t="s">
        <v>613</v>
      </c>
      <c r="D43" s="139" t="s">
        <v>613</v>
      </c>
      <c r="E43" s="139" t="s">
        <v>1346</v>
      </c>
      <c r="F43" s="139" t="s">
        <v>182</v>
      </c>
      <c r="G43" s="139" t="s">
        <v>1959</v>
      </c>
      <c r="H43" s="139" t="s">
        <v>1959</v>
      </c>
      <c r="I43" s="139" t="s">
        <v>3424</v>
      </c>
      <c r="J43" s="139" t="s">
        <v>3425</v>
      </c>
      <c r="K43" s="139" t="s">
        <v>489</v>
      </c>
      <c r="L43" s="139" t="s">
        <v>490</v>
      </c>
      <c r="M43" t="s">
        <v>491</v>
      </c>
      <c r="N43" t="s">
        <v>193</v>
      </c>
      <c r="O43" t="s">
        <v>193</v>
      </c>
      <c r="P43" t="s">
        <v>514</v>
      </c>
      <c r="Q43" t="s">
        <v>193</v>
      </c>
      <c r="R43" t="s">
        <v>3350</v>
      </c>
      <c r="S43">
        <v>0</v>
      </c>
      <c r="T43">
        <v>0</v>
      </c>
      <c r="U43">
        <v>0</v>
      </c>
      <c r="V43">
        <v>0</v>
      </c>
      <c r="W43">
        <v>0</v>
      </c>
      <c r="X43">
        <v>1</v>
      </c>
      <c r="Y43">
        <v>0</v>
      </c>
      <c r="Z43" t="s">
        <v>3871</v>
      </c>
      <c r="AA43" t="s">
        <v>3350</v>
      </c>
      <c r="AB43" t="s">
        <v>112</v>
      </c>
      <c r="AC43">
        <v>1</v>
      </c>
      <c r="AD43">
        <v>0</v>
      </c>
      <c r="AE43">
        <v>0</v>
      </c>
      <c r="AF43">
        <v>0</v>
      </c>
      <c r="AG43">
        <v>0</v>
      </c>
      <c r="AH43">
        <v>0</v>
      </c>
      <c r="AI43">
        <v>0</v>
      </c>
      <c r="AJ43">
        <v>0</v>
      </c>
      <c r="AK43">
        <v>0</v>
      </c>
      <c r="AL43">
        <v>0</v>
      </c>
      <c r="AM43" t="s">
        <v>193</v>
      </c>
      <c r="AN43" t="s">
        <v>142</v>
      </c>
      <c r="AO43" t="s">
        <v>501</v>
      </c>
      <c r="AP43" t="s">
        <v>193</v>
      </c>
      <c r="AQ43" t="s">
        <v>193</v>
      </c>
      <c r="AR43" t="s">
        <v>193</v>
      </c>
      <c r="AS43" t="s">
        <v>193</v>
      </c>
      <c r="AT43" t="s">
        <v>193</v>
      </c>
      <c r="AU43" t="s">
        <v>193</v>
      </c>
      <c r="AV43" t="s">
        <v>193</v>
      </c>
      <c r="AW43" t="s">
        <v>193</v>
      </c>
      <c r="AX43" t="s">
        <v>193</v>
      </c>
      <c r="AY43" t="s">
        <v>193</v>
      </c>
      <c r="AZ43" s="192" t="s">
        <v>193</v>
      </c>
      <c r="BA43" s="139" t="s">
        <v>193</v>
      </c>
      <c r="BB43" s="139" t="s">
        <v>193</v>
      </c>
      <c r="BC43" s="192" t="s">
        <v>193</v>
      </c>
      <c r="BD43" s="139" t="s">
        <v>193</v>
      </c>
      <c r="BE43" s="139" t="s">
        <v>193</v>
      </c>
      <c r="BF43" s="192" t="s">
        <v>193</v>
      </c>
      <c r="BG43" s="139" t="s">
        <v>193</v>
      </c>
      <c r="BH43" s="139" t="s">
        <v>193</v>
      </c>
      <c r="BI43" s="192" t="s">
        <v>193</v>
      </c>
      <c r="BJ43" s="139" t="s">
        <v>193</v>
      </c>
      <c r="BK43" s="139" t="s">
        <v>193</v>
      </c>
      <c r="BL43" s="192" t="s">
        <v>193</v>
      </c>
      <c r="BM43" s="139" t="s">
        <v>193</v>
      </c>
      <c r="BN43" s="139" t="s">
        <v>193</v>
      </c>
      <c r="BO43" s="192" t="s">
        <v>193</v>
      </c>
      <c r="BP43" s="139" t="s">
        <v>193</v>
      </c>
      <c r="BQ43" s="139" t="s">
        <v>193</v>
      </c>
      <c r="BR43" s="139" t="s">
        <v>193</v>
      </c>
      <c r="BS43" s="139" t="s">
        <v>193</v>
      </c>
      <c r="BT43" s="139" t="s">
        <v>193</v>
      </c>
      <c r="BU43" s="139" t="s">
        <v>193</v>
      </c>
      <c r="BV43" s="139" t="s">
        <v>193</v>
      </c>
      <c r="BW43" s="139" t="s">
        <v>193</v>
      </c>
      <c r="BX43" s="139" t="s">
        <v>193</v>
      </c>
      <c r="BY43" s="139" t="s">
        <v>193</v>
      </c>
      <c r="BZ43" s="139" t="s">
        <v>193</v>
      </c>
      <c r="CA43" s="192" t="s">
        <v>193</v>
      </c>
      <c r="CB43" s="139" t="s">
        <v>193</v>
      </c>
      <c r="CC43" s="139" t="s">
        <v>193</v>
      </c>
      <c r="CD43" s="139" t="s">
        <v>193</v>
      </c>
      <c r="CE43" s="139" t="s">
        <v>193</v>
      </c>
      <c r="CF43" s="139" t="s">
        <v>193</v>
      </c>
      <c r="CG43" s="139" t="s">
        <v>193</v>
      </c>
      <c r="CH43" s="139" t="s">
        <v>193</v>
      </c>
      <c r="CI43" s="139" t="s">
        <v>193</v>
      </c>
      <c r="CJ43" s="139" t="s">
        <v>193</v>
      </c>
      <c r="CK43" s="139" t="s">
        <v>193</v>
      </c>
      <c r="CL43" s="139" t="s">
        <v>193</v>
      </c>
      <c r="CM43" s="139" t="s">
        <v>193</v>
      </c>
      <c r="CN43" s="139" t="s">
        <v>193</v>
      </c>
      <c r="CO43" s="139" t="s">
        <v>193</v>
      </c>
      <c r="CP43" s="139" t="s">
        <v>193</v>
      </c>
      <c r="CQ43" s="139" t="s">
        <v>193</v>
      </c>
      <c r="CR43" s="139" t="s">
        <v>193</v>
      </c>
      <c r="CS43" s="139" t="s">
        <v>193</v>
      </c>
      <c r="CT43" s="139" t="s">
        <v>193</v>
      </c>
      <c r="CU43" s="139" t="s">
        <v>193</v>
      </c>
      <c r="CV43" s="139" t="s">
        <v>193</v>
      </c>
      <c r="CW43" s="139" t="s">
        <v>193</v>
      </c>
      <c r="CX43" s="139" t="s">
        <v>193</v>
      </c>
      <c r="CY43" s="139" t="s">
        <v>193</v>
      </c>
      <c r="CZ43" s="139" t="s">
        <v>193</v>
      </c>
      <c r="DA43" s="139" t="s">
        <v>193</v>
      </c>
      <c r="DB43" s="139" t="s">
        <v>193</v>
      </c>
      <c r="DC43" s="139" t="s">
        <v>193</v>
      </c>
      <c r="DD43" s="139" t="s">
        <v>193</v>
      </c>
      <c r="DE43" s="139" t="s">
        <v>193</v>
      </c>
      <c r="DF43" s="139" t="s">
        <v>193</v>
      </c>
      <c r="DG43" s="139" t="s">
        <v>193</v>
      </c>
      <c r="DH43" s="139" t="s">
        <v>193</v>
      </c>
      <c r="DI43" s="139" t="s">
        <v>193</v>
      </c>
      <c r="DJ43" s="139" t="s">
        <v>193</v>
      </c>
      <c r="DK43" s="139" t="s">
        <v>193</v>
      </c>
      <c r="DL43" s="139" t="s">
        <v>193</v>
      </c>
      <c r="DM43" s="139" t="s">
        <v>193</v>
      </c>
      <c r="DN43" s="139" t="s">
        <v>193</v>
      </c>
      <c r="DO43" s="139" t="s">
        <v>193</v>
      </c>
      <c r="DP43" s="139" t="s">
        <v>193</v>
      </c>
      <c r="DQ43" s="139" t="s">
        <v>193</v>
      </c>
      <c r="DR43" s="139" t="s">
        <v>193</v>
      </c>
      <c r="DS43" s="139" t="s">
        <v>193</v>
      </c>
      <c r="DT43" s="139" t="s">
        <v>193</v>
      </c>
      <c r="DU43" s="139" t="s">
        <v>193</v>
      </c>
      <c r="DV43" s="139" t="s">
        <v>193</v>
      </c>
      <c r="DW43" s="139" t="s">
        <v>193</v>
      </c>
      <c r="DX43" s="139" t="s">
        <v>193</v>
      </c>
      <c r="DY43" s="139" t="s">
        <v>193</v>
      </c>
      <c r="DZ43" s="139" t="s">
        <v>193</v>
      </c>
      <c r="EA43" s="139" t="s">
        <v>193</v>
      </c>
      <c r="EB43" s="139" t="s">
        <v>193</v>
      </c>
      <c r="EC43" s="139" t="s">
        <v>193</v>
      </c>
      <c r="ED43" s="139" t="s">
        <v>193</v>
      </c>
      <c r="EE43" s="139" t="s">
        <v>193</v>
      </c>
      <c r="EF43" s="139" t="s">
        <v>193</v>
      </c>
      <c r="EG43" s="139" t="s">
        <v>193</v>
      </c>
      <c r="EH43" s="139" t="s">
        <v>193</v>
      </c>
      <c r="EI43" s="139" t="s">
        <v>193</v>
      </c>
      <c r="EJ43" s="139" t="s">
        <v>193</v>
      </c>
      <c r="EK43" s="139" t="s">
        <v>193</v>
      </c>
      <c r="EL43" s="139" t="s">
        <v>193</v>
      </c>
      <c r="EM43" s="139" t="s">
        <v>193</v>
      </c>
      <c r="EN43" s="139" t="s">
        <v>193</v>
      </c>
      <c r="EO43" s="139" t="s">
        <v>193</v>
      </c>
      <c r="EP43" s="139" t="s">
        <v>193</v>
      </c>
      <c r="EQ43" s="139" t="s">
        <v>193</v>
      </c>
      <c r="ER43" s="139" t="s">
        <v>193</v>
      </c>
      <c r="ES43" s="139" t="s">
        <v>193</v>
      </c>
      <c r="ET43" s="139" t="s">
        <v>193</v>
      </c>
      <c r="EU43" s="139" t="s">
        <v>193</v>
      </c>
      <c r="EV43" s="139" t="s">
        <v>193</v>
      </c>
      <c r="EW43" s="139" t="s">
        <v>193</v>
      </c>
      <c r="EX43" s="139" t="s">
        <v>193</v>
      </c>
      <c r="EY43" s="139" t="s">
        <v>193</v>
      </c>
      <c r="EZ43" s="139" t="s">
        <v>193</v>
      </c>
      <c r="FA43" s="139" t="s">
        <v>193</v>
      </c>
      <c r="FB43" s="139" t="s">
        <v>193</v>
      </c>
      <c r="FC43" s="139" t="s">
        <v>193</v>
      </c>
      <c r="FD43" s="139" t="s">
        <v>193</v>
      </c>
      <c r="FE43" s="139" t="s">
        <v>193</v>
      </c>
      <c r="FF43" s="139" t="s">
        <v>193</v>
      </c>
      <c r="FG43" s="139" t="s">
        <v>193</v>
      </c>
      <c r="FH43" s="139" t="s">
        <v>193</v>
      </c>
      <c r="FI43" s="139" t="s">
        <v>193</v>
      </c>
      <c r="FJ43" s="139" t="s">
        <v>193</v>
      </c>
      <c r="FK43" s="139" t="s">
        <v>193</v>
      </c>
      <c r="FL43" s="139" t="s">
        <v>193</v>
      </c>
      <c r="FM43" s="139" t="s">
        <v>193</v>
      </c>
      <c r="FN43" s="139" t="s">
        <v>193</v>
      </c>
      <c r="FO43" s="139" t="s">
        <v>193</v>
      </c>
      <c r="FP43" s="139" t="s">
        <v>193</v>
      </c>
      <c r="FQ43" s="139" t="s">
        <v>193</v>
      </c>
      <c r="FR43" s="139" t="s">
        <v>193</v>
      </c>
      <c r="FS43" s="139" t="s">
        <v>193</v>
      </c>
      <c r="FT43" s="139" t="s">
        <v>193</v>
      </c>
      <c r="FU43" s="139" t="s">
        <v>193</v>
      </c>
      <c r="FV43" s="139" t="s">
        <v>193</v>
      </c>
      <c r="FW43" s="139" t="s">
        <v>193</v>
      </c>
      <c r="FX43" s="139" t="s">
        <v>193</v>
      </c>
      <c r="FY43" s="139" t="s">
        <v>193</v>
      </c>
      <c r="FZ43" s="139" t="s">
        <v>193</v>
      </c>
      <c r="GA43" s="139" t="s">
        <v>193</v>
      </c>
      <c r="GB43" s="139" t="s">
        <v>193</v>
      </c>
      <c r="GC43" s="139" t="s">
        <v>193</v>
      </c>
      <c r="GD43" s="139" t="s">
        <v>193</v>
      </c>
      <c r="GE43" s="139" t="s">
        <v>193</v>
      </c>
      <c r="GF43" s="139" t="s">
        <v>193</v>
      </c>
      <c r="GG43" s="139" t="s">
        <v>193</v>
      </c>
      <c r="GH43" s="139" t="s">
        <v>193</v>
      </c>
      <c r="GI43" s="139" t="s">
        <v>193</v>
      </c>
      <c r="GJ43" s="139" t="s">
        <v>193</v>
      </c>
      <c r="GK43" s="139" t="s">
        <v>193</v>
      </c>
      <c r="GL43" s="139" t="s">
        <v>193</v>
      </c>
      <c r="GM43" s="139" t="s">
        <v>193</v>
      </c>
      <c r="GN43" s="139" t="s">
        <v>193</v>
      </c>
      <c r="GO43" s="139" t="s">
        <v>193</v>
      </c>
      <c r="GP43" s="139" t="s">
        <v>193</v>
      </c>
      <c r="GQ43" s="139" t="s">
        <v>193</v>
      </c>
      <c r="GR43" s="139" t="s">
        <v>193</v>
      </c>
      <c r="GS43" s="139" t="s">
        <v>193</v>
      </c>
      <c r="GT43" s="139" t="s">
        <v>193</v>
      </c>
      <c r="GU43" s="139" t="s">
        <v>193</v>
      </c>
      <c r="GV43" s="139" t="s">
        <v>193</v>
      </c>
      <c r="GW43" s="139" t="s">
        <v>193</v>
      </c>
      <c r="GX43" s="139" t="s">
        <v>193</v>
      </c>
      <c r="GY43" s="139" t="s">
        <v>193</v>
      </c>
      <c r="GZ43" s="139" t="s">
        <v>193</v>
      </c>
      <c r="HA43" s="139" t="s">
        <v>193</v>
      </c>
      <c r="HB43" s="139" t="s">
        <v>193</v>
      </c>
      <c r="HC43" s="139" t="s">
        <v>193</v>
      </c>
      <c r="HD43" s="139" t="s">
        <v>193</v>
      </c>
      <c r="HE43" s="139" t="s">
        <v>193</v>
      </c>
      <c r="HF43" s="139" t="s">
        <v>193</v>
      </c>
      <c r="HG43" s="139" t="s">
        <v>193</v>
      </c>
      <c r="HH43" s="139" t="s">
        <v>193</v>
      </c>
      <c r="HI43" s="139" t="s">
        <v>193</v>
      </c>
      <c r="HJ43" s="139" t="s">
        <v>193</v>
      </c>
      <c r="HK43" s="139" t="s">
        <v>193</v>
      </c>
      <c r="HL43" s="139" t="s">
        <v>193</v>
      </c>
      <c r="HM43" s="139" t="s">
        <v>193</v>
      </c>
      <c r="HN43" s="139" t="s">
        <v>193</v>
      </c>
      <c r="HO43" s="139" t="s">
        <v>193</v>
      </c>
      <c r="HP43" s="139" t="s">
        <v>193</v>
      </c>
      <c r="HQ43" s="139" t="s">
        <v>193</v>
      </c>
      <c r="HR43" s="139" t="s">
        <v>193</v>
      </c>
      <c r="HS43" s="139" t="s">
        <v>193</v>
      </c>
      <c r="HT43" s="139" t="s">
        <v>193</v>
      </c>
      <c r="HU43" s="139" t="s">
        <v>193</v>
      </c>
      <c r="HV43" s="139" t="s">
        <v>193</v>
      </c>
      <c r="HW43" s="139" t="s">
        <v>193</v>
      </c>
      <c r="HX43" s="139" t="s">
        <v>193</v>
      </c>
      <c r="HY43" s="139" t="s">
        <v>193</v>
      </c>
      <c r="HZ43" s="139" t="s">
        <v>193</v>
      </c>
      <c r="IA43" s="139" t="s">
        <v>193</v>
      </c>
      <c r="IB43" s="139" t="s">
        <v>193</v>
      </c>
      <c r="IC43" s="139" t="s">
        <v>193</v>
      </c>
      <c r="ID43" s="139" t="s">
        <v>193</v>
      </c>
      <c r="IE43" s="139" t="s">
        <v>193</v>
      </c>
      <c r="IF43" s="139" t="s">
        <v>193</v>
      </c>
      <c r="IG43" s="139" t="s">
        <v>193</v>
      </c>
      <c r="IH43" s="139" t="s">
        <v>193</v>
      </c>
      <c r="II43" s="139" t="s">
        <v>193</v>
      </c>
      <c r="IJ43" s="139" t="s">
        <v>193</v>
      </c>
      <c r="IK43" s="139" t="s">
        <v>193</v>
      </c>
      <c r="IL43" s="139">
        <v>50</v>
      </c>
      <c r="IM43" s="139" t="s">
        <v>114</v>
      </c>
      <c r="IN43" s="139" t="s">
        <v>114</v>
      </c>
      <c r="IO43" s="139" t="s">
        <v>193</v>
      </c>
      <c r="IP43" s="139" t="s">
        <v>193</v>
      </c>
      <c r="IQ43" s="139" t="s">
        <v>193</v>
      </c>
      <c r="IR43" s="139" t="s">
        <v>193</v>
      </c>
      <c r="IS43" s="139" t="s">
        <v>193</v>
      </c>
      <c r="IT43" s="139" t="s">
        <v>193</v>
      </c>
      <c r="IU43" s="139" t="s">
        <v>193</v>
      </c>
      <c r="IV43" s="139" t="s">
        <v>193</v>
      </c>
      <c r="IW43" s="139" t="s">
        <v>3426</v>
      </c>
      <c r="IX43" s="139">
        <v>0</v>
      </c>
      <c r="IY43" s="139">
        <v>0</v>
      </c>
      <c r="IZ43" s="139">
        <v>0</v>
      </c>
      <c r="JA43" s="139">
        <v>0</v>
      </c>
      <c r="JB43" s="139">
        <v>0</v>
      </c>
      <c r="JC43" s="139">
        <v>1</v>
      </c>
      <c r="JD43" s="139">
        <v>0</v>
      </c>
      <c r="JE43" s="139">
        <v>0</v>
      </c>
      <c r="JF43" s="139" t="s">
        <v>193</v>
      </c>
      <c r="JG43" s="139" t="s">
        <v>114</v>
      </c>
      <c r="JH43" s="139" t="s">
        <v>193</v>
      </c>
      <c r="JI43" s="139" t="s">
        <v>193</v>
      </c>
      <c r="JJ43" s="139" t="s">
        <v>193</v>
      </c>
      <c r="JK43" s="139" t="s">
        <v>193</v>
      </c>
      <c r="JL43" s="139" t="s">
        <v>193</v>
      </c>
      <c r="JM43" s="139" t="s">
        <v>193</v>
      </c>
      <c r="JN43" s="139" t="s">
        <v>193</v>
      </c>
      <c r="JO43" s="139" t="s">
        <v>193</v>
      </c>
      <c r="JP43" s="139" t="s">
        <v>193</v>
      </c>
      <c r="JQ43" s="139" t="s">
        <v>193</v>
      </c>
      <c r="JR43" s="139" t="s">
        <v>193</v>
      </c>
      <c r="JS43" s="139" t="s">
        <v>193</v>
      </c>
      <c r="JT43" s="139" t="s">
        <v>193</v>
      </c>
      <c r="JU43" s="139" t="s">
        <v>193</v>
      </c>
      <c r="JV43" s="139" t="s">
        <v>193</v>
      </c>
      <c r="JW43" s="139" t="s">
        <v>193</v>
      </c>
      <c r="JX43" s="139" t="s">
        <v>193</v>
      </c>
      <c r="JY43" s="139" t="s">
        <v>193</v>
      </c>
      <c r="JZ43" s="139" t="s">
        <v>193</v>
      </c>
      <c r="KA43" s="139" t="s">
        <v>193</v>
      </c>
      <c r="KB43" s="139" t="s">
        <v>193</v>
      </c>
      <c r="KC43" s="139" t="s">
        <v>193</v>
      </c>
      <c r="KD43" s="139" t="s">
        <v>193</v>
      </c>
      <c r="KE43" s="139" t="s">
        <v>193</v>
      </c>
      <c r="KF43" s="139" t="s">
        <v>193</v>
      </c>
      <c r="KG43" s="139" t="s">
        <v>193</v>
      </c>
      <c r="KH43" s="139" t="s">
        <v>193</v>
      </c>
      <c r="KI43" s="139" t="s">
        <v>193</v>
      </c>
      <c r="KJ43" s="139" t="s">
        <v>193</v>
      </c>
      <c r="KK43" s="139" t="s">
        <v>193</v>
      </c>
      <c r="KL43" s="139" t="s">
        <v>193</v>
      </c>
      <c r="KM43" s="139" t="s">
        <v>193</v>
      </c>
      <c r="KN43" s="139" t="s">
        <v>193</v>
      </c>
      <c r="KO43" s="139" t="s">
        <v>193</v>
      </c>
      <c r="KP43" s="139" t="s">
        <v>193</v>
      </c>
      <c r="KQ43" s="139" t="s">
        <v>193</v>
      </c>
      <c r="KR43" s="139" t="s">
        <v>193</v>
      </c>
      <c r="KS43" s="139" t="s">
        <v>193</v>
      </c>
      <c r="KT43" s="139" t="s">
        <v>193</v>
      </c>
      <c r="KU43" s="139" t="s">
        <v>193</v>
      </c>
      <c r="KV43" s="139" t="s">
        <v>193</v>
      </c>
      <c r="KW43" s="139" t="s">
        <v>193</v>
      </c>
      <c r="KX43" s="139" t="s">
        <v>193</v>
      </c>
      <c r="KY43" s="139" t="s">
        <v>193</v>
      </c>
      <c r="KZ43" s="139" t="s">
        <v>193</v>
      </c>
      <c r="LA43" s="139" t="s">
        <v>193</v>
      </c>
      <c r="LB43" s="139" t="s">
        <v>193</v>
      </c>
      <c r="LC43" s="139" t="s">
        <v>193</v>
      </c>
      <c r="LD43" s="139" t="s">
        <v>193</v>
      </c>
      <c r="LE43" s="139" t="s">
        <v>193</v>
      </c>
      <c r="LF43" s="139" t="s">
        <v>193</v>
      </c>
      <c r="LG43" s="139" t="s">
        <v>193</v>
      </c>
      <c r="LH43" s="139" t="s">
        <v>193</v>
      </c>
      <c r="LI43" s="139" t="s">
        <v>193</v>
      </c>
      <c r="LJ43" s="139" t="s">
        <v>193</v>
      </c>
      <c r="LK43" s="139" t="s">
        <v>193</v>
      </c>
      <c r="LL43" s="139" t="s">
        <v>193</v>
      </c>
      <c r="LM43" s="139" t="s">
        <v>193</v>
      </c>
      <c r="LN43" s="139" t="s">
        <v>193</v>
      </c>
      <c r="LO43" s="139" t="s">
        <v>193</v>
      </c>
      <c r="LP43" s="139" t="s">
        <v>193</v>
      </c>
      <c r="LQ43" s="139" t="s">
        <v>193</v>
      </c>
    </row>
    <row r="44" spans="1:329" ht="14.4" customHeight="1" x14ac:dyDescent="0.35">
      <c r="A44" s="139" t="s">
        <v>3438</v>
      </c>
      <c r="B44" s="139" t="s">
        <v>3355</v>
      </c>
      <c r="C44" s="139" t="s">
        <v>613</v>
      </c>
      <c r="D44" s="139" t="s">
        <v>613</v>
      </c>
      <c r="E44" s="139" t="s">
        <v>616</v>
      </c>
      <c r="F44" s="139" t="s">
        <v>182</v>
      </c>
      <c r="G44" s="139" t="s">
        <v>1959</v>
      </c>
      <c r="H44" s="139" t="s">
        <v>1959</v>
      </c>
      <c r="I44" s="139" t="s">
        <v>3424</v>
      </c>
      <c r="J44" s="139" t="s">
        <v>3425</v>
      </c>
      <c r="K44" s="139" t="s">
        <v>489</v>
      </c>
      <c r="L44" s="139" t="s">
        <v>490</v>
      </c>
      <c r="M44" t="s">
        <v>491</v>
      </c>
      <c r="N44" t="s">
        <v>193</v>
      </c>
      <c r="O44" t="s">
        <v>193</v>
      </c>
      <c r="P44" t="s">
        <v>492</v>
      </c>
      <c r="Q44" t="s">
        <v>193</v>
      </c>
      <c r="R44" t="s">
        <v>720</v>
      </c>
      <c r="S44">
        <v>1</v>
      </c>
      <c r="T44">
        <v>1</v>
      </c>
      <c r="U44">
        <v>0</v>
      </c>
      <c r="V44">
        <v>0</v>
      </c>
      <c r="W44">
        <v>0</v>
      </c>
      <c r="X44">
        <v>0</v>
      </c>
      <c r="Y44">
        <v>0</v>
      </c>
      <c r="Z44" t="s">
        <v>130</v>
      </c>
      <c r="AA44" t="s">
        <v>701</v>
      </c>
      <c r="AB44" t="s">
        <v>112</v>
      </c>
      <c r="AC44">
        <v>1</v>
      </c>
      <c r="AD44">
        <v>0</v>
      </c>
      <c r="AE44">
        <v>0</v>
      </c>
      <c r="AF44">
        <v>0</v>
      </c>
      <c r="AG44">
        <v>0</v>
      </c>
      <c r="AH44">
        <v>0</v>
      </c>
      <c r="AI44">
        <v>0</v>
      </c>
      <c r="AJ44">
        <v>0</v>
      </c>
      <c r="AK44">
        <v>0</v>
      </c>
      <c r="AL44">
        <v>0</v>
      </c>
      <c r="AM44" t="s">
        <v>193</v>
      </c>
      <c r="AN44" t="s">
        <v>128</v>
      </c>
      <c r="AO44" t="s">
        <v>493</v>
      </c>
      <c r="AP44" t="s">
        <v>795</v>
      </c>
      <c r="AQ44">
        <v>1</v>
      </c>
      <c r="AR44">
        <v>1</v>
      </c>
      <c r="AS44">
        <v>1</v>
      </c>
      <c r="AT44">
        <v>1</v>
      </c>
      <c r="AU44">
        <v>0</v>
      </c>
      <c r="AV44">
        <v>1</v>
      </c>
      <c r="AW44">
        <v>1</v>
      </c>
      <c r="AX44">
        <v>0</v>
      </c>
      <c r="AY44" t="s">
        <v>498</v>
      </c>
      <c r="AZ44" s="192">
        <v>100</v>
      </c>
      <c r="BA44" s="139" t="s">
        <v>109</v>
      </c>
      <c r="BB44" s="139">
        <v>250</v>
      </c>
      <c r="BC44" s="192">
        <v>96.153846153846104</v>
      </c>
      <c r="BD44" s="139" t="s">
        <v>109</v>
      </c>
      <c r="BE44" s="139">
        <v>180</v>
      </c>
      <c r="BF44" s="192">
        <v>78.260869565217305</v>
      </c>
      <c r="BG44" s="139" t="s">
        <v>109</v>
      </c>
      <c r="BH44" s="139">
        <v>250</v>
      </c>
      <c r="BI44" s="192">
        <v>86.2068965517241</v>
      </c>
      <c r="BJ44" s="139" t="s">
        <v>109</v>
      </c>
      <c r="BK44" s="139" t="s">
        <v>193</v>
      </c>
      <c r="BL44" s="192" t="s">
        <v>193</v>
      </c>
      <c r="BM44" s="139" t="s">
        <v>193</v>
      </c>
      <c r="BN44" s="139">
        <v>750</v>
      </c>
      <c r="BO44" s="192">
        <v>312.5</v>
      </c>
      <c r="BP44" s="139" t="s">
        <v>109</v>
      </c>
      <c r="BQ44" s="139" t="s">
        <v>622</v>
      </c>
      <c r="BR44" s="139" t="s">
        <v>109</v>
      </c>
      <c r="BS44" s="139">
        <v>800</v>
      </c>
      <c r="BT44" s="139" t="s">
        <v>193</v>
      </c>
      <c r="BU44" s="139" t="s">
        <v>193</v>
      </c>
      <c r="BV44" s="139" t="s">
        <v>193</v>
      </c>
      <c r="BW44" s="139" t="s">
        <v>193</v>
      </c>
      <c r="BX44" s="139" t="s">
        <v>193</v>
      </c>
      <c r="BY44" s="139" t="s">
        <v>193</v>
      </c>
      <c r="BZ44" s="139" t="s">
        <v>156</v>
      </c>
      <c r="CA44" s="192">
        <v>800</v>
      </c>
      <c r="CB44" s="139" t="s">
        <v>109</v>
      </c>
      <c r="CC44" s="139" t="s">
        <v>109</v>
      </c>
      <c r="CD44" s="139" t="s">
        <v>3439</v>
      </c>
      <c r="CE44" s="139">
        <v>1</v>
      </c>
      <c r="CF44" s="139">
        <v>0</v>
      </c>
      <c r="CG44" s="139">
        <v>0</v>
      </c>
      <c r="CH44" s="139">
        <v>0</v>
      </c>
      <c r="CI44" s="139">
        <v>0</v>
      </c>
      <c r="CJ44" s="139">
        <v>1</v>
      </c>
      <c r="CK44" s="139">
        <v>0</v>
      </c>
      <c r="CL44" s="139">
        <v>0</v>
      </c>
      <c r="CM44" s="139">
        <v>0</v>
      </c>
      <c r="CN44" s="139">
        <v>0</v>
      </c>
      <c r="CO44" s="139">
        <v>0</v>
      </c>
      <c r="CP44" s="139">
        <v>0</v>
      </c>
      <c r="CQ44" s="139">
        <v>0</v>
      </c>
      <c r="CR44" s="139">
        <v>0</v>
      </c>
      <c r="CS44" s="139" t="s">
        <v>193</v>
      </c>
      <c r="CT44" s="139" t="s">
        <v>3440</v>
      </c>
      <c r="CU44" s="139">
        <v>1</v>
      </c>
      <c r="CV44" s="139">
        <v>1</v>
      </c>
      <c r="CW44" s="139">
        <v>1</v>
      </c>
      <c r="CX44" s="139">
        <v>0</v>
      </c>
      <c r="CY44" s="139">
        <v>0</v>
      </c>
      <c r="CZ44" s="139">
        <v>0</v>
      </c>
      <c r="DA44" s="139">
        <v>0</v>
      </c>
      <c r="DB44" s="139">
        <v>0</v>
      </c>
      <c r="DC44" s="139" t="s">
        <v>109</v>
      </c>
      <c r="DD44" s="139" t="s">
        <v>114</v>
      </c>
      <c r="DE44" s="139" t="s">
        <v>109</v>
      </c>
      <c r="DF44" s="139" t="s">
        <v>182</v>
      </c>
      <c r="DG44" s="139" t="s">
        <v>789</v>
      </c>
      <c r="DH44" s="139" t="s">
        <v>185</v>
      </c>
      <c r="DI44" s="139" t="s">
        <v>785</v>
      </c>
      <c r="DJ44" s="139" t="s">
        <v>714</v>
      </c>
      <c r="DK44" s="139">
        <v>1</v>
      </c>
      <c r="DL44" s="139">
        <v>1</v>
      </c>
      <c r="DM44" s="139">
        <v>1</v>
      </c>
      <c r="DN44" s="139">
        <v>1</v>
      </c>
      <c r="DO44" s="139">
        <v>1</v>
      </c>
      <c r="DP44" s="139">
        <v>0</v>
      </c>
      <c r="DQ44" s="139">
        <v>1</v>
      </c>
      <c r="DR44" s="139">
        <v>1</v>
      </c>
      <c r="DS44" s="139">
        <v>0</v>
      </c>
      <c r="DT44" s="139" t="s">
        <v>109</v>
      </c>
      <c r="DU44" s="139">
        <v>25</v>
      </c>
      <c r="DV44" s="139">
        <v>25</v>
      </c>
      <c r="DW44" s="139" t="s">
        <v>193</v>
      </c>
      <c r="DX44" s="139" t="s">
        <v>193</v>
      </c>
      <c r="DY44" s="139" t="s">
        <v>193</v>
      </c>
      <c r="DZ44" s="139">
        <v>25</v>
      </c>
      <c r="EA44" s="139" t="s">
        <v>109</v>
      </c>
      <c r="EB44" s="139">
        <v>15</v>
      </c>
      <c r="EC44" s="139" t="s">
        <v>109</v>
      </c>
      <c r="ED44" s="139">
        <v>30</v>
      </c>
      <c r="EE44" s="139" t="s">
        <v>109</v>
      </c>
      <c r="EF44" s="139" t="s">
        <v>193</v>
      </c>
      <c r="EG44" s="139" t="s">
        <v>193</v>
      </c>
      <c r="EH44" s="139" t="s">
        <v>193</v>
      </c>
      <c r="EI44" s="139" t="s">
        <v>193</v>
      </c>
      <c r="EJ44" s="139" t="s">
        <v>193</v>
      </c>
      <c r="EK44" s="139" t="s">
        <v>193</v>
      </c>
      <c r="EL44" s="139" t="s">
        <v>193</v>
      </c>
      <c r="EM44" s="139" t="s">
        <v>193</v>
      </c>
      <c r="EN44" s="139" t="s">
        <v>193</v>
      </c>
      <c r="EO44" s="139" t="s">
        <v>193</v>
      </c>
      <c r="EP44" s="139" t="s">
        <v>193</v>
      </c>
      <c r="EQ44" s="139" t="s">
        <v>109</v>
      </c>
      <c r="ER44" s="139">
        <v>20</v>
      </c>
      <c r="ES44" s="139" t="s">
        <v>193</v>
      </c>
      <c r="ET44" s="139" t="s">
        <v>193</v>
      </c>
      <c r="EU44" s="139">
        <v>20</v>
      </c>
      <c r="EV44" s="139" t="s">
        <v>109</v>
      </c>
      <c r="EW44" s="139" t="s">
        <v>109</v>
      </c>
      <c r="EX44" s="139">
        <v>100</v>
      </c>
      <c r="EY44" s="139" t="s">
        <v>193</v>
      </c>
      <c r="EZ44" s="139" t="s">
        <v>193</v>
      </c>
      <c r="FA44" s="139">
        <v>100</v>
      </c>
      <c r="FB44" s="139" t="s">
        <v>109</v>
      </c>
      <c r="FC44" s="139" t="s">
        <v>109</v>
      </c>
      <c r="FD44" s="139">
        <v>75</v>
      </c>
      <c r="FE44" s="139" t="s">
        <v>193</v>
      </c>
      <c r="FF44" s="139" t="s">
        <v>193</v>
      </c>
      <c r="FG44" s="139" t="s">
        <v>193</v>
      </c>
      <c r="FH44" s="139">
        <v>75</v>
      </c>
      <c r="FI44" s="139" t="s">
        <v>109</v>
      </c>
      <c r="FJ44" s="139" t="s">
        <v>109</v>
      </c>
      <c r="FK44" s="139" t="s">
        <v>193</v>
      </c>
      <c r="FL44" s="139">
        <v>25</v>
      </c>
      <c r="FM44" s="139" t="s">
        <v>193</v>
      </c>
      <c r="FN44" s="139" t="s">
        <v>193</v>
      </c>
      <c r="FO44" s="139" t="s">
        <v>193</v>
      </c>
      <c r="FP44" s="139" t="s">
        <v>193</v>
      </c>
      <c r="FQ44" s="139" t="s">
        <v>193</v>
      </c>
      <c r="FR44" s="139" t="s">
        <v>193</v>
      </c>
      <c r="FS44" s="139" t="s">
        <v>109</v>
      </c>
      <c r="FT44" s="139" t="s">
        <v>156</v>
      </c>
      <c r="FU44" s="139">
        <v>15</v>
      </c>
      <c r="FV44" s="139" t="s">
        <v>109</v>
      </c>
      <c r="FW44" s="139" t="s">
        <v>116</v>
      </c>
      <c r="FX44" s="139">
        <v>1</v>
      </c>
      <c r="FY44" s="139">
        <v>0</v>
      </c>
      <c r="FZ44" s="139">
        <v>0</v>
      </c>
      <c r="GA44" s="139">
        <v>0</v>
      </c>
      <c r="GB44" s="139">
        <v>0</v>
      </c>
      <c r="GC44" s="139">
        <v>0</v>
      </c>
      <c r="GD44" s="139">
        <v>0</v>
      </c>
      <c r="GE44" s="139">
        <v>0</v>
      </c>
      <c r="GF44" s="139">
        <v>0</v>
      </c>
      <c r="GG44" s="139">
        <v>0</v>
      </c>
      <c r="GH44" s="139">
        <v>0</v>
      </c>
      <c r="GI44" s="139">
        <v>0</v>
      </c>
      <c r="GJ44" s="139">
        <v>0</v>
      </c>
      <c r="GK44" s="139" t="s">
        <v>193</v>
      </c>
      <c r="GL44" s="139" t="s">
        <v>833</v>
      </c>
      <c r="GM44" s="139">
        <v>1</v>
      </c>
      <c r="GN44" s="139">
        <v>1</v>
      </c>
      <c r="GO44" s="139">
        <v>1</v>
      </c>
      <c r="GP44" s="139">
        <v>0</v>
      </c>
      <c r="GQ44" s="139">
        <v>0</v>
      </c>
      <c r="GR44" s="139">
        <v>0</v>
      </c>
      <c r="GS44" s="139">
        <v>0</v>
      </c>
      <c r="GT44" s="139">
        <v>0</v>
      </c>
      <c r="GU44" s="139">
        <v>0</v>
      </c>
      <c r="GV44" s="139" t="s">
        <v>109</v>
      </c>
      <c r="GW44" s="139" t="s">
        <v>114</v>
      </c>
      <c r="GX44" s="139" t="s">
        <v>109</v>
      </c>
      <c r="GY44" s="139" t="s">
        <v>182</v>
      </c>
      <c r="GZ44" s="139" t="s">
        <v>789</v>
      </c>
      <c r="HA44" s="139" t="s">
        <v>185</v>
      </c>
      <c r="HB44" s="139" t="s">
        <v>785</v>
      </c>
      <c r="HC44" s="139" t="s">
        <v>193</v>
      </c>
      <c r="HD44" s="139" t="s">
        <v>193</v>
      </c>
      <c r="HE44" s="139" t="s">
        <v>193</v>
      </c>
      <c r="HF44" s="139" t="s">
        <v>193</v>
      </c>
      <c r="HG44" s="139" t="s">
        <v>193</v>
      </c>
      <c r="HH44" s="139" t="s">
        <v>193</v>
      </c>
      <c r="HI44" s="139" t="s">
        <v>193</v>
      </c>
      <c r="HJ44" s="139" t="s">
        <v>193</v>
      </c>
      <c r="HK44" s="139" t="s">
        <v>193</v>
      </c>
      <c r="HL44" s="139" t="s">
        <v>193</v>
      </c>
      <c r="HM44" s="139" t="s">
        <v>193</v>
      </c>
      <c r="HN44" s="139" t="s">
        <v>193</v>
      </c>
      <c r="HO44" s="139" t="s">
        <v>193</v>
      </c>
      <c r="HP44" s="139" t="s">
        <v>193</v>
      </c>
      <c r="HQ44" s="139" t="s">
        <v>193</v>
      </c>
      <c r="HR44" s="139" t="s">
        <v>193</v>
      </c>
      <c r="HS44" s="139" t="s">
        <v>193</v>
      </c>
      <c r="HT44" s="139" t="s">
        <v>193</v>
      </c>
      <c r="HU44" s="139" t="s">
        <v>193</v>
      </c>
      <c r="HV44" s="139" t="s">
        <v>193</v>
      </c>
      <c r="HW44" s="139" t="s">
        <v>193</v>
      </c>
      <c r="HX44" s="139" t="s">
        <v>193</v>
      </c>
      <c r="HY44" s="139" t="s">
        <v>193</v>
      </c>
      <c r="HZ44" s="139" t="s">
        <v>193</v>
      </c>
      <c r="IA44" s="139" t="s">
        <v>193</v>
      </c>
      <c r="IB44" s="139" t="s">
        <v>193</v>
      </c>
      <c r="IC44" s="139" t="s">
        <v>193</v>
      </c>
      <c r="ID44" s="139" t="s">
        <v>193</v>
      </c>
      <c r="IE44" s="139" t="s">
        <v>193</v>
      </c>
      <c r="IF44" s="139" t="s">
        <v>193</v>
      </c>
      <c r="IG44" s="139" t="s">
        <v>193</v>
      </c>
      <c r="IH44" s="139" t="s">
        <v>193</v>
      </c>
      <c r="II44" s="139" t="s">
        <v>193</v>
      </c>
      <c r="IJ44" s="139" t="s">
        <v>193</v>
      </c>
      <c r="IK44" s="139" t="s">
        <v>193</v>
      </c>
      <c r="IL44" s="139" t="s">
        <v>193</v>
      </c>
      <c r="IM44" s="139" t="s">
        <v>193</v>
      </c>
      <c r="IN44" s="139" t="s">
        <v>109</v>
      </c>
      <c r="IO44" s="139" t="s">
        <v>3340</v>
      </c>
      <c r="IP44" s="139">
        <v>1</v>
      </c>
      <c r="IQ44" s="139">
        <v>0</v>
      </c>
      <c r="IR44" s="139">
        <v>0</v>
      </c>
      <c r="IS44" s="139">
        <v>0</v>
      </c>
      <c r="IT44" s="139">
        <v>0</v>
      </c>
      <c r="IU44" s="139">
        <v>0</v>
      </c>
      <c r="IV44" s="139" t="s">
        <v>193</v>
      </c>
      <c r="IW44" s="139" t="s">
        <v>3436</v>
      </c>
      <c r="IX44" s="139">
        <v>1</v>
      </c>
      <c r="IY44" s="139">
        <v>0</v>
      </c>
      <c r="IZ44" s="139">
        <v>0</v>
      </c>
      <c r="JA44" s="139">
        <v>0</v>
      </c>
      <c r="JB44" s="139">
        <v>0</v>
      </c>
      <c r="JC44" s="139">
        <v>0</v>
      </c>
      <c r="JD44" s="139">
        <v>0</v>
      </c>
      <c r="JE44" s="139">
        <v>0</v>
      </c>
      <c r="JF44" s="139" t="s">
        <v>193</v>
      </c>
      <c r="JG44" s="139" t="s">
        <v>114</v>
      </c>
      <c r="JH44" s="139" t="s">
        <v>193</v>
      </c>
      <c r="JI44" s="139" t="s">
        <v>193</v>
      </c>
      <c r="JJ44" s="139" t="s">
        <v>193</v>
      </c>
      <c r="JK44" s="139" t="s">
        <v>193</v>
      </c>
      <c r="JL44" s="139" t="s">
        <v>193</v>
      </c>
      <c r="JM44" s="139" t="s">
        <v>193</v>
      </c>
      <c r="JN44" s="139" t="s">
        <v>193</v>
      </c>
      <c r="JO44" s="139" t="s">
        <v>193</v>
      </c>
      <c r="JP44" s="139" t="s">
        <v>193</v>
      </c>
      <c r="JQ44" s="139" t="s">
        <v>193</v>
      </c>
      <c r="JR44" s="139" t="s">
        <v>193</v>
      </c>
      <c r="JS44" s="139" t="s">
        <v>193</v>
      </c>
      <c r="JT44" s="139" t="s">
        <v>193</v>
      </c>
      <c r="JU44" s="139" t="s">
        <v>193</v>
      </c>
      <c r="JV44" s="139" t="s">
        <v>193</v>
      </c>
      <c r="JW44" s="139" t="s">
        <v>193</v>
      </c>
      <c r="JX44" s="139" t="s">
        <v>193</v>
      </c>
      <c r="JY44" s="139" t="s">
        <v>193</v>
      </c>
      <c r="JZ44" s="139" t="s">
        <v>193</v>
      </c>
      <c r="KA44" s="139" t="s">
        <v>193</v>
      </c>
      <c r="KB44" s="139" t="s">
        <v>193</v>
      </c>
      <c r="KC44" s="139" t="s">
        <v>193</v>
      </c>
      <c r="KD44" s="139" t="s">
        <v>193</v>
      </c>
      <c r="KE44" s="139" t="s">
        <v>193</v>
      </c>
      <c r="KF44" s="139" t="s">
        <v>193</v>
      </c>
      <c r="KG44" s="139" t="s">
        <v>193</v>
      </c>
      <c r="KH44" s="139" t="s">
        <v>193</v>
      </c>
      <c r="KI44" s="139" t="s">
        <v>193</v>
      </c>
      <c r="KJ44" s="139" t="s">
        <v>193</v>
      </c>
      <c r="KK44" s="139" t="s">
        <v>193</v>
      </c>
      <c r="KL44" s="139" t="s">
        <v>193</v>
      </c>
      <c r="KM44" s="139" t="s">
        <v>193</v>
      </c>
      <c r="KN44" s="139" t="s">
        <v>193</v>
      </c>
      <c r="KO44" s="139" t="s">
        <v>193</v>
      </c>
      <c r="KP44" s="139" t="s">
        <v>193</v>
      </c>
      <c r="KQ44" s="139" t="s">
        <v>193</v>
      </c>
      <c r="KR44" s="139" t="s">
        <v>193</v>
      </c>
      <c r="KS44" s="139" t="s">
        <v>193</v>
      </c>
      <c r="KT44" s="139" t="s">
        <v>193</v>
      </c>
      <c r="KU44" s="139" t="s">
        <v>193</v>
      </c>
      <c r="KV44" s="139" t="s">
        <v>193</v>
      </c>
      <c r="KW44" s="139" t="s">
        <v>193</v>
      </c>
      <c r="KX44" s="139" t="s">
        <v>193</v>
      </c>
      <c r="KY44" s="139" t="s">
        <v>193</v>
      </c>
      <c r="KZ44" s="139" t="s">
        <v>193</v>
      </c>
      <c r="LA44" s="139" t="s">
        <v>193</v>
      </c>
      <c r="LB44" s="139" t="s">
        <v>193</v>
      </c>
      <c r="LC44" s="139" t="s">
        <v>193</v>
      </c>
      <c r="LD44" s="139" t="s">
        <v>193</v>
      </c>
      <c r="LE44" s="139" t="s">
        <v>193</v>
      </c>
      <c r="LF44" s="139" t="s">
        <v>193</v>
      </c>
      <c r="LG44" s="139" t="s">
        <v>193</v>
      </c>
      <c r="LH44" s="139" t="s">
        <v>193</v>
      </c>
      <c r="LI44" s="139" t="s">
        <v>193</v>
      </c>
      <c r="LJ44" s="139" t="s">
        <v>193</v>
      </c>
      <c r="LK44" s="139" t="s">
        <v>193</v>
      </c>
      <c r="LL44" s="139" t="s">
        <v>193</v>
      </c>
      <c r="LM44" s="139" t="s">
        <v>193</v>
      </c>
      <c r="LN44" s="139" t="s">
        <v>193</v>
      </c>
      <c r="LO44" s="139" t="s">
        <v>193</v>
      </c>
      <c r="LP44" s="139" t="s">
        <v>193</v>
      </c>
      <c r="LQ44" s="139" t="s">
        <v>193</v>
      </c>
    </row>
    <row r="45" spans="1:329" ht="14.4" customHeight="1" x14ac:dyDescent="0.35">
      <c r="A45" s="139" t="s">
        <v>3441</v>
      </c>
      <c r="B45" s="139" t="s">
        <v>3355</v>
      </c>
      <c r="C45" s="139" t="s">
        <v>613</v>
      </c>
      <c r="D45" s="139" t="s">
        <v>613</v>
      </c>
      <c r="E45" s="139" t="s">
        <v>1346</v>
      </c>
      <c r="F45" s="139" t="s">
        <v>182</v>
      </c>
      <c r="G45" s="139" t="s">
        <v>1959</v>
      </c>
      <c r="H45" s="139" t="s">
        <v>1959</v>
      </c>
      <c r="I45" s="139" t="s">
        <v>3424</v>
      </c>
      <c r="J45" s="139" t="s">
        <v>3425</v>
      </c>
      <c r="K45" s="139" t="s">
        <v>489</v>
      </c>
      <c r="L45" s="139" t="s">
        <v>3317</v>
      </c>
      <c r="M45" t="s">
        <v>494</v>
      </c>
      <c r="N45" t="s">
        <v>193</v>
      </c>
      <c r="O45" t="s">
        <v>193</v>
      </c>
      <c r="P45" t="s">
        <v>193</v>
      </c>
      <c r="Q45" t="s">
        <v>193</v>
      </c>
      <c r="R45" t="s">
        <v>193</v>
      </c>
      <c r="S45" t="s">
        <v>193</v>
      </c>
      <c r="T45" t="s">
        <v>193</v>
      </c>
      <c r="U45" t="s">
        <v>193</v>
      </c>
      <c r="V45" t="s">
        <v>193</v>
      </c>
      <c r="W45" t="s">
        <v>193</v>
      </c>
      <c r="X45" t="s">
        <v>193</v>
      </c>
      <c r="Y45" t="s">
        <v>193</v>
      </c>
      <c r="Z45" t="s">
        <v>193</v>
      </c>
      <c r="AA45" t="s">
        <v>193</v>
      </c>
      <c r="AB45" t="s">
        <v>193</v>
      </c>
      <c r="AC45" t="s">
        <v>193</v>
      </c>
      <c r="AD45" t="s">
        <v>193</v>
      </c>
      <c r="AE45" t="s">
        <v>193</v>
      </c>
      <c r="AF45" t="s">
        <v>193</v>
      </c>
      <c r="AG45" t="s">
        <v>193</v>
      </c>
      <c r="AH45" t="s">
        <v>193</v>
      </c>
      <c r="AI45" t="s">
        <v>193</v>
      </c>
      <c r="AJ45" t="s">
        <v>193</v>
      </c>
      <c r="AK45" t="s">
        <v>193</v>
      </c>
      <c r="AL45" t="s">
        <v>193</v>
      </c>
      <c r="AM45" t="s">
        <v>193</v>
      </c>
      <c r="AN45" t="s">
        <v>193</v>
      </c>
      <c r="AO45" t="s">
        <v>193</v>
      </c>
      <c r="AP45" t="s">
        <v>193</v>
      </c>
      <c r="AQ45" t="s">
        <v>193</v>
      </c>
      <c r="AR45" t="s">
        <v>193</v>
      </c>
      <c r="AS45" t="s">
        <v>193</v>
      </c>
      <c r="AT45" t="s">
        <v>193</v>
      </c>
      <c r="AU45" t="s">
        <v>193</v>
      </c>
      <c r="AV45" t="s">
        <v>193</v>
      </c>
      <c r="AW45" t="s">
        <v>193</v>
      </c>
      <c r="AX45" t="s">
        <v>193</v>
      </c>
      <c r="AY45" t="s">
        <v>193</v>
      </c>
      <c r="AZ45" s="192" t="s">
        <v>193</v>
      </c>
      <c r="BA45" s="139" t="s">
        <v>193</v>
      </c>
      <c r="BB45" s="139" t="s">
        <v>193</v>
      </c>
      <c r="BC45" s="192" t="s">
        <v>193</v>
      </c>
      <c r="BD45" s="139" t="s">
        <v>193</v>
      </c>
      <c r="BE45" s="139" t="s">
        <v>193</v>
      </c>
      <c r="BF45" s="192" t="s">
        <v>193</v>
      </c>
      <c r="BG45" s="139" t="s">
        <v>193</v>
      </c>
      <c r="BH45" s="139" t="s">
        <v>193</v>
      </c>
      <c r="BI45" s="192" t="s">
        <v>193</v>
      </c>
      <c r="BJ45" s="139" t="s">
        <v>193</v>
      </c>
      <c r="BK45" s="139" t="s">
        <v>193</v>
      </c>
      <c r="BL45" s="192" t="s">
        <v>193</v>
      </c>
      <c r="BM45" s="139" t="s">
        <v>193</v>
      </c>
      <c r="BN45" s="139" t="s">
        <v>193</v>
      </c>
      <c r="BO45" s="192" t="s">
        <v>193</v>
      </c>
      <c r="BP45" s="139" t="s">
        <v>193</v>
      </c>
      <c r="BQ45" s="139" t="s">
        <v>193</v>
      </c>
      <c r="BR45" s="139" t="s">
        <v>193</v>
      </c>
      <c r="BS45" s="139" t="s">
        <v>193</v>
      </c>
      <c r="BT45" s="139" t="s">
        <v>193</v>
      </c>
      <c r="BU45" s="139" t="s">
        <v>193</v>
      </c>
      <c r="BV45" s="139" t="s">
        <v>193</v>
      </c>
      <c r="BW45" s="139" t="s">
        <v>193</v>
      </c>
      <c r="BX45" s="139" t="s">
        <v>193</v>
      </c>
      <c r="BY45" s="139" t="s">
        <v>193</v>
      </c>
      <c r="BZ45" s="139" t="s">
        <v>193</v>
      </c>
      <c r="CA45" s="192" t="s">
        <v>193</v>
      </c>
      <c r="CB45" s="139" t="s">
        <v>193</v>
      </c>
      <c r="CC45" s="139" t="s">
        <v>193</v>
      </c>
      <c r="CD45" s="139" t="s">
        <v>193</v>
      </c>
      <c r="CE45" s="139" t="s">
        <v>193</v>
      </c>
      <c r="CF45" s="139" t="s">
        <v>193</v>
      </c>
      <c r="CG45" s="139" t="s">
        <v>193</v>
      </c>
      <c r="CH45" s="139" t="s">
        <v>193</v>
      </c>
      <c r="CI45" s="139" t="s">
        <v>193</v>
      </c>
      <c r="CJ45" s="139" t="s">
        <v>193</v>
      </c>
      <c r="CK45" s="139" t="s">
        <v>193</v>
      </c>
      <c r="CL45" s="139" t="s">
        <v>193</v>
      </c>
      <c r="CM45" s="139" t="s">
        <v>193</v>
      </c>
      <c r="CN45" s="139" t="s">
        <v>193</v>
      </c>
      <c r="CO45" s="139" t="s">
        <v>193</v>
      </c>
      <c r="CP45" s="139" t="s">
        <v>193</v>
      </c>
      <c r="CQ45" s="139" t="s">
        <v>193</v>
      </c>
      <c r="CR45" s="139" t="s">
        <v>193</v>
      </c>
      <c r="CS45" s="139" t="s">
        <v>193</v>
      </c>
      <c r="CT45" s="139" t="s">
        <v>193</v>
      </c>
      <c r="CU45" s="139" t="s">
        <v>193</v>
      </c>
      <c r="CV45" s="139" t="s">
        <v>193</v>
      </c>
      <c r="CW45" s="139" t="s">
        <v>193</v>
      </c>
      <c r="CX45" s="139" t="s">
        <v>193</v>
      </c>
      <c r="CY45" s="139" t="s">
        <v>193</v>
      </c>
      <c r="CZ45" s="139" t="s">
        <v>193</v>
      </c>
      <c r="DA45" s="139" t="s">
        <v>193</v>
      </c>
      <c r="DB45" s="139" t="s">
        <v>193</v>
      </c>
      <c r="DC45" s="139" t="s">
        <v>193</v>
      </c>
      <c r="DD45" s="139" t="s">
        <v>193</v>
      </c>
      <c r="DE45" s="139" t="s">
        <v>193</v>
      </c>
      <c r="DF45" s="139" t="s">
        <v>193</v>
      </c>
      <c r="DG45" s="139" t="s">
        <v>193</v>
      </c>
      <c r="DH45" s="139" t="s">
        <v>193</v>
      </c>
      <c r="DI45" s="139" t="s">
        <v>193</v>
      </c>
      <c r="DJ45" s="139" t="s">
        <v>193</v>
      </c>
      <c r="DK45" s="139" t="s">
        <v>193</v>
      </c>
      <c r="DL45" s="139" t="s">
        <v>193</v>
      </c>
      <c r="DM45" s="139" t="s">
        <v>193</v>
      </c>
      <c r="DN45" s="139" t="s">
        <v>193</v>
      </c>
      <c r="DO45" s="139" t="s">
        <v>193</v>
      </c>
      <c r="DP45" s="139" t="s">
        <v>193</v>
      </c>
      <c r="DQ45" s="139" t="s">
        <v>193</v>
      </c>
      <c r="DR45" s="139" t="s">
        <v>193</v>
      </c>
      <c r="DS45" s="139" t="s">
        <v>193</v>
      </c>
      <c r="DT45" s="139" t="s">
        <v>193</v>
      </c>
      <c r="DU45" s="139" t="s">
        <v>193</v>
      </c>
      <c r="DV45" s="139" t="s">
        <v>193</v>
      </c>
      <c r="DW45" s="139" t="s">
        <v>193</v>
      </c>
      <c r="DX45" s="139" t="s">
        <v>193</v>
      </c>
      <c r="DY45" s="139" t="s">
        <v>193</v>
      </c>
      <c r="DZ45" s="139" t="s">
        <v>193</v>
      </c>
      <c r="EA45" s="139" t="s">
        <v>193</v>
      </c>
      <c r="EB45" s="139" t="s">
        <v>193</v>
      </c>
      <c r="EC45" s="139" t="s">
        <v>193</v>
      </c>
      <c r="ED45" s="139" t="s">
        <v>193</v>
      </c>
      <c r="EE45" s="139" t="s">
        <v>193</v>
      </c>
      <c r="EF45" s="139" t="s">
        <v>193</v>
      </c>
      <c r="EG45" s="139" t="s">
        <v>193</v>
      </c>
      <c r="EH45" s="139" t="s">
        <v>193</v>
      </c>
      <c r="EI45" s="139" t="s">
        <v>193</v>
      </c>
      <c r="EJ45" s="139" t="s">
        <v>193</v>
      </c>
      <c r="EK45" s="139" t="s">
        <v>193</v>
      </c>
      <c r="EL45" s="139" t="s">
        <v>193</v>
      </c>
      <c r="EM45" s="139" t="s">
        <v>193</v>
      </c>
      <c r="EN45" s="139" t="s">
        <v>193</v>
      </c>
      <c r="EO45" s="139" t="s">
        <v>193</v>
      </c>
      <c r="EP45" s="139" t="s">
        <v>193</v>
      </c>
      <c r="EQ45" s="139" t="s">
        <v>193</v>
      </c>
      <c r="ER45" s="139" t="s">
        <v>193</v>
      </c>
      <c r="ES45" s="139" t="s">
        <v>193</v>
      </c>
      <c r="ET45" s="139" t="s">
        <v>193</v>
      </c>
      <c r="EU45" s="139" t="s">
        <v>193</v>
      </c>
      <c r="EV45" s="139" t="s">
        <v>193</v>
      </c>
      <c r="EW45" s="139" t="s">
        <v>193</v>
      </c>
      <c r="EX45" s="139" t="s">
        <v>193</v>
      </c>
      <c r="EY45" s="139" t="s">
        <v>193</v>
      </c>
      <c r="EZ45" s="139" t="s">
        <v>193</v>
      </c>
      <c r="FA45" s="139" t="s">
        <v>193</v>
      </c>
      <c r="FB45" s="139" t="s">
        <v>193</v>
      </c>
      <c r="FC45" s="139" t="s">
        <v>193</v>
      </c>
      <c r="FD45" s="139" t="s">
        <v>193</v>
      </c>
      <c r="FE45" s="139" t="s">
        <v>193</v>
      </c>
      <c r="FF45" s="139" t="s">
        <v>193</v>
      </c>
      <c r="FG45" s="139" t="s">
        <v>193</v>
      </c>
      <c r="FH45" s="139" t="s">
        <v>193</v>
      </c>
      <c r="FI45" s="139" t="s">
        <v>193</v>
      </c>
      <c r="FJ45" s="139" t="s">
        <v>193</v>
      </c>
      <c r="FK45" s="139" t="s">
        <v>193</v>
      </c>
      <c r="FL45" s="139" t="s">
        <v>193</v>
      </c>
      <c r="FM45" s="139" t="s">
        <v>193</v>
      </c>
      <c r="FN45" s="139" t="s">
        <v>193</v>
      </c>
      <c r="FO45" s="139" t="s">
        <v>193</v>
      </c>
      <c r="FP45" s="139" t="s">
        <v>193</v>
      </c>
      <c r="FQ45" s="139" t="s">
        <v>193</v>
      </c>
      <c r="FR45" s="139" t="s">
        <v>193</v>
      </c>
      <c r="FS45" s="139" t="s">
        <v>193</v>
      </c>
      <c r="FT45" s="139" t="s">
        <v>193</v>
      </c>
      <c r="FU45" s="139" t="s">
        <v>193</v>
      </c>
      <c r="FV45" s="139" t="s">
        <v>193</v>
      </c>
      <c r="FW45" s="139" t="s">
        <v>193</v>
      </c>
      <c r="FX45" s="139" t="s">
        <v>193</v>
      </c>
      <c r="FY45" s="139" t="s">
        <v>193</v>
      </c>
      <c r="FZ45" s="139" t="s">
        <v>193</v>
      </c>
      <c r="GA45" s="139" t="s">
        <v>193</v>
      </c>
      <c r="GB45" s="139" t="s">
        <v>193</v>
      </c>
      <c r="GC45" s="139" t="s">
        <v>193</v>
      </c>
      <c r="GD45" s="139" t="s">
        <v>193</v>
      </c>
      <c r="GE45" s="139" t="s">
        <v>193</v>
      </c>
      <c r="GF45" s="139" t="s">
        <v>193</v>
      </c>
      <c r="GG45" s="139" t="s">
        <v>193</v>
      </c>
      <c r="GH45" s="139" t="s">
        <v>193</v>
      </c>
      <c r="GI45" s="139" t="s">
        <v>193</v>
      </c>
      <c r="GJ45" s="139" t="s">
        <v>193</v>
      </c>
      <c r="GK45" s="139" t="s">
        <v>193</v>
      </c>
      <c r="GL45" s="139" t="s">
        <v>193</v>
      </c>
      <c r="GM45" s="139" t="s">
        <v>193</v>
      </c>
      <c r="GN45" s="139" t="s">
        <v>193</v>
      </c>
      <c r="GO45" s="139" t="s">
        <v>193</v>
      </c>
      <c r="GP45" s="139" t="s">
        <v>193</v>
      </c>
      <c r="GQ45" s="139" t="s">
        <v>193</v>
      </c>
      <c r="GR45" s="139" t="s">
        <v>193</v>
      </c>
      <c r="GS45" s="139" t="s">
        <v>193</v>
      </c>
      <c r="GT45" s="139" t="s">
        <v>193</v>
      </c>
      <c r="GU45" s="139" t="s">
        <v>193</v>
      </c>
      <c r="GV45" s="139" t="s">
        <v>193</v>
      </c>
      <c r="GW45" s="139" t="s">
        <v>193</v>
      </c>
      <c r="GX45" s="139" t="s">
        <v>193</v>
      </c>
      <c r="GY45" s="139" t="s">
        <v>193</v>
      </c>
      <c r="GZ45" s="139" t="s">
        <v>193</v>
      </c>
      <c r="HA45" s="139" t="s">
        <v>193</v>
      </c>
      <c r="HB45" s="139" t="s">
        <v>193</v>
      </c>
      <c r="HC45" s="139" t="s">
        <v>193</v>
      </c>
      <c r="HD45" s="139" t="s">
        <v>193</v>
      </c>
      <c r="HE45" s="139" t="s">
        <v>193</v>
      </c>
      <c r="HF45" s="139" t="s">
        <v>193</v>
      </c>
      <c r="HG45" s="139" t="s">
        <v>193</v>
      </c>
      <c r="HH45" s="139" t="s">
        <v>193</v>
      </c>
      <c r="HI45" s="139" t="s">
        <v>193</v>
      </c>
      <c r="HJ45" s="139" t="s">
        <v>193</v>
      </c>
      <c r="HK45" s="139" t="s">
        <v>193</v>
      </c>
      <c r="HL45" s="139" t="s">
        <v>193</v>
      </c>
      <c r="HM45" s="139" t="s">
        <v>193</v>
      </c>
      <c r="HN45" s="139" t="s">
        <v>193</v>
      </c>
      <c r="HO45" s="139" t="s">
        <v>193</v>
      </c>
      <c r="HP45" s="139" t="s">
        <v>193</v>
      </c>
      <c r="HQ45" s="139" t="s">
        <v>193</v>
      </c>
      <c r="HR45" s="139" t="s">
        <v>193</v>
      </c>
      <c r="HS45" s="139" t="s">
        <v>193</v>
      </c>
      <c r="HT45" s="139" t="s">
        <v>193</v>
      </c>
      <c r="HU45" s="139" t="s">
        <v>193</v>
      </c>
      <c r="HV45" s="139" t="s">
        <v>193</v>
      </c>
      <c r="HW45" s="139" t="s">
        <v>193</v>
      </c>
      <c r="HX45" s="139" t="s">
        <v>193</v>
      </c>
      <c r="HY45" s="139" t="s">
        <v>193</v>
      </c>
      <c r="HZ45" s="139" t="s">
        <v>193</v>
      </c>
      <c r="IA45" s="139" t="s">
        <v>193</v>
      </c>
      <c r="IB45" s="139" t="s">
        <v>193</v>
      </c>
      <c r="IC45" s="139" t="s">
        <v>193</v>
      </c>
      <c r="ID45" s="139" t="s">
        <v>193</v>
      </c>
      <c r="IE45" s="139" t="s">
        <v>193</v>
      </c>
      <c r="IF45" s="139" t="s">
        <v>193</v>
      </c>
      <c r="IG45" s="139" t="s">
        <v>193</v>
      </c>
      <c r="IH45" s="139" t="s">
        <v>193</v>
      </c>
      <c r="II45" s="139" t="s">
        <v>193</v>
      </c>
      <c r="IJ45" s="139" t="s">
        <v>193</v>
      </c>
      <c r="IK45" s="139" t="s">
        <v>193</v>
      </c>
      <c r="IL45" s="139" t="s">
        <v>193</v>
      </c>
      <c r="IM45" s="139" t="s">
        <v>193</v>
      </c>
      <c r="IN45" s="139" t="s">
        <v>193</v>
      </c>
      <c r="IO45" s="139" t="s">
        <v>193</v>
      </c>
      <c r="IP45" s="139" t="s">
        <v>193</v>
      </c>
      <c r="IQ45" s="139" t="s">
        <v>193</v>
      </c>
      <c r="IR45" s="139" t="s">
        <v>193</v>
      </c>
      <c r="IS45" s="139" t="s">
        <v>193</v>
      </c>
      <c r="IT45" s="139" t="s">
        <v>193</v>
      </c>
      <c r="IU45" s="139" t="s">
        <v>193</v>
      </c>
      <c r="IV45" s="139" t="s">
        <v>193</v>
      </c>
      <c r="IW45" s="139" t="s">
        <v>193</v>
      </c>
      <c r="IX45" s="139" t="s">
        <v>193</v>
      </c>
      <c r="IY45" s="139" t="s">
        <v>193</v>
      </c>
      <c r="IZ45" s="139" t="s">
        <v>193</v>
      </c>
      <c r="JA45" s="139" t="s">
        <v>193</v>
      </c>
      <c r="JB45" s="139" t="s">
        <v>193</v>
      </c>
      <c r="JC45" s="139" t="s">
        <v>193</v>
      </c>
      <c r="JD45" s="139" t="s">
        <v>193</v>
      </c>
      <c r="JE45" s="139" t="s">
        <v>193</v>
      </c>
      <c r="JF45" s="139" t="s">
        <v>193</v>
      </c>
      <c r="JG45" s="139" t="s">
        <v>193</v>
      </c>
      <c r="JH45" s="139" t="s">
        <v>193</v>
      </c>
      <c r="JI45" s="139" t="s">
        <v>193</v>
      </c>
      <c r="JJ45" s="139" t="s">
        <v>193</v>
      </c>
      <c r="JK45" s="139" t="s">
        <v>193</v>
      </c>
      <c r="JL45" s="139" t="s">
        <v>193</v>
      </c>
      <c r="JM45" s="139" t="s">
        <v>193</v>
      </c>
      <c r="JN45" s="139" t="s">
        <v>193</v>
      </c>
      <c r="JO45" s="139" t="s">
        <v>193</v>
      </c>
      <c r="JP45" s="139" t="s">
        <v>193</v>
      </c>
      <c r="JQ45" s="139" t="s">
        <v>109</v>
      </c>
      <c r="JR45" s="139" t="s">
        <v>505</v>
      </c>
      <c r="JS45" s="139" t="s">
        <v>3357</v>
      </c>
      <c r="JT45" s="139" t="s">
        <v>193</v>
      </c>
      <c r="JU45" s="139" t="s">
        <v>516</v>
      </c>
      <c r="JV45" s="139" t="s">
        <v>3358</v>
      </c>
      <c r="JW45" s="139" t="s">
        <v>3357</v>
      </c>
      <c r="JX45" s="139" t="s">
        <v>796</v>
      </c>
      <c r="JY45" s="139" t="s">
        <v>193</v>
      </c>
      <c r="JZ45" s="139" t="s">
        <v>3360</v>
      </c>
      <c r="KA45" s="139" t="s">
        <v>797</v>
      </c>
      <c r="KB45" s="139" t="s">
        <v>798</v>
      </c>
      <c r="KC45" s="139" t="s">
        <v>799</v>
      </c>
      <c r="KD45" s="139" t="s">
        <v>193</v>
      </c>
      <c r="KE45" s="139" t="s">
        <v>193</v>
      </c>
      <c r="KF45" s="139" t="s">
        <v>193</v>
      </c>
      <c r="KG45" s="139" t="s">
        <v>193</v>
      </c>
      <c r="KH45" s="139" t="s">
        <v>193</v>
      </c>
      <c r="KI45" s="139">
        <v>0</v>
      </c>
      <c r="KJ45" s="139">
        <v>0</v>
      </c>
      <c r="KK45" s="139" t="s">
        <v>193</v>
      </c>
      <c r="KL45" s="139" t="s">
        <v>156</v>
      </c>
      <c r="KM45" s="139">
        <v>0</v>
      </c>
      <c r="KN45" s="139" t="s">
        <v>114</v>
      </c>
      <c r="KO45" s="139" t="s">
        <v>712</v>
      </c>
      <c r="KP45" s="139" t="s">
        <v>114</v>
      </c>
      <c r="KQ45" s="139" t="s">
        <v>193</v>
      </c>
      <c r="KR45" s="139" t="s">
        <v>193</v>
      </c>
      <c r="KS45" s="139" t="s">
        <v>193</v>
      </c>
      <c r="KT45" s="139" t="s">
        <v>193</v>
      </c>
      <c r="KU45" s="139" t="s">
        <v>193</v>
      </c>
      <c r="KV45" s="139" t="s">
        <v>193</v>
      </c>
      <c r="KW45" s="139" t="s">
        <v>193</v>
      </c>
      <c r="KX45" s="139" t="s">
        <v>193</v>
      </c>
      <c r="KY45" s="139" t="s">
        <v>193</v>
      </c>
      <c r="KZ45" s="139" t="s">
        <v>193</v>
      </c>
      <c r="LA45" s="139" t="s">
        <v>193</v>
      </c>
      <c r="LB45" s="139" t="s">
        <v>193</v>
      </c>
      <c r="LC45" s="139" t="s">
        <v>193</v>
      </c>
      <c r="LD45" s="139" t="s">
        <v>114</v>
      </c>
      <c r="LE45" s="139" t="s">
        <v>193</v>
      </c>
      <c r="LF45" s="139" t="s">
        <v>193</v>
      </c>
      <c r="LG45" s="139" t="s">
        <v>193</v>
      </c>
      <c r="LH45" s="139" t="s">
        <v>193</v>
      </c>
      <c r="LI45" s="139" t="s">
        <v>193</v>
      </c>
      <c r="LJ45" s="139" t="s">
        <v>193</v>
      </c>
      <c r="LK45" s="139" t="s">
        <v>193</v>
      </c>
      <c r="LL45" s="139" t="s">
        <v>193</v>
      </c>
      <c r="LM45" s="139" t="s">
        <v>193</v>
      </c>
      <c r="LN45" s="139" t="s">
        <v>193</v>
      </c>
      <c r="LO45" s="139" t="s">
        <v>193</v>
      </c>
      <c r="LP45" s="139" t="s">
        <v>193</v>
      </c>
      <c r="LQ45" s="139" t="s">
        <v>193</v>
      </c>
    </row>
    <row r="46" spans="1:329" ht="14.4" customHeight="1" x14ac:dyDescent="0.35">
      <c r="A46" s="139" t="s">
        <v>3442</v>
      </c>
      <c r="B46" s="139" t="s">
        <v>3355</v>
      </c>
      <c r="C46" s="139" t="s">
        <v>613</v>
      </c>
      <c r="D46" s="139" t="s">
        <v>613</v>
      </c>
      <c r="E46" s="139" t="s">
        <v>616</v>
      </c>
      <c r="F46" s="139" t="s">
        <v>182</v>
      </c>
      <c r="G46" s="139" t="s">
        <v>1959</v>
      </c>
      <c r="H46" s="139" t="s">
        <v>1959</v>
      </c>
      <c r="I46" s="139" t="s">
        <v>3424</v>
      </c>
      <c r="J46" s="139" t="s">
        <v>3425</v>
      </c>
      <c r="K46" s="139" t="s">
        <v>489</v>
      </c>
      <c r="L46" s="139" t="s">
        <v>490</v>
      </c>
      <c r="M46" t="s">
        <v>491</v>
      </c>
      <c r="N46" t="s">
        <v>193</v>
      </c>
      <c r="O46" t="s">
        <v>193</v>
      </c>
      <c r="P46" t="s">
        <v>492</v>
      </c>
      <c r="Q46" t="s">
        <v>193</v>
      </c>
      <c r="R46" t="s">
        <v>701</v>
      </c>
      <c r="S46">
        <v>0</v>
      </c>
      <c r="T46">
        <v>1</v>
      </c>
      <c r="U46">
        <v>0</v>
      </c>
      <c r="V46">
        <v>0</v>
      </c>
      <c r="W46">
        <v>0</v>
      </c>
      <c r="X46">
        <v>0</v>
      </c>
      <c r="Y46">
        <v>0</v>
      </c>
      <c r="Z46" t="s">
        <v>130</v>
      </c>
      <c r="AA46" t="s">
        <v>701</v>
      </c>
      <c r="AB46" t="s">
        <v>112</v>
      </c>
      <c r="AC46">
        <v>1</v>
      </c>
      <c r="AD46">
        <v>0</v>
      </c>
      <c r="AE46">
        <v>0</v>
      </c>
      <c r="AF46">
        <v>0</v>
      </c>
      <c r="AG46">
        <v>0</v>
      </c>
      <c r="AH46">
        <v>0</v>
      </c>
      <c r="AI46">
        <v>0</v>
      </c>
      <c r="AJ46">
        <v>0</v>
      </c>
      <c r="AK46">
        <v>0</v>
      </c>
      <c r="AL46">
        <v>0</v>
      </c>
      <c r="AM46" t="s">
        <v>193</v>
      </c>
      <c r="AN46" t="s">
        <v>128</v>
      </c>
      <c r="AO46" t="s">
        <v>493</v>
      </c>
      <c r="AP46" t="s">
        <v>193</v>
      </c>
      <c r="AQ46" t="s">
        <v>193</v>
      </c>
      <c r="AR46" t="s">
        <v>193</v>
      </c>
      <c r="AS46" t="s">
        <v>193</v>
      </c>
      <c r="AT46" t="s">
        <v>193</v>
      </c>
      <c r="AU46" t="s">
        <v>193</v>
      </c>
      <c r="AV46" t="s">
        <v>193</v>
      </c>
      <c r="AW46" t="s">
        <v>193</v>
      </c>
      <c r="AX46" t="s">
        <v>193</v>
      </c>
      <c r="AY46" t="s">
        <v>193</v>
      </c>
      <c r="AZ46" s="192" t="s">
        <v>193</v>
      </c>
      <c r="BA46" s="139" t="s">
        <v>193</v>
      </c>
      <c r="BB46" s="139" t="s">
        <v>193</v>
      </c>
      <c r="BC46" s="192" t="s">
        <v>193</v>
      </c>
      <c r="BD46" s="139" t="s">
        <v>193</v>
      </c>
      <c r="BE46" s="139" t="s">
        <v>193</v>
      </c>
      <c r="BF46" s="192" t="s">
        <v>193</v>
      </c>
      <c r="BG46" s="139" t="s">
        <v>193</v>
      </c>
      <c r="BH46" s="139" t="s">
        <v>193</v>
      </c>
      <c r="BI46" s="192" t="s">
        <v>193</v>
      </c>
      <c r="BJ46" s="139" t="s">
        <v>193</v>
      </c>
      <c r="BK46" s="139" t="s">
        <v>193</v>
      </c>
      <c r="BL46" s="192" t="s">
        <v>193</v>
      </c>
      <c r="BM46" s="139" t="s">
        <v>193</v>
      </c>
      <c r="BN46" s="139" t="s">
        <v>193</v>
      </c>
      <c r="BO46" s="192" t="s">
        <v>193</v>
      </c>
      <c r="BP46" s="139" t="s">
        <v>193</v>
      </c>
      <c r="BQ46" s="139" t="s">
        <v>193</v>
      </c>
      <c r="BR46" s="139" t="s">
        <v>193</v>
      </c>
      <c r="BS46" s="139" t="s">
        <v>193</v>
      </c>
      <c r="BT46" s="139" t="s">
        <v>193</v>
      </c>
      <c r="BU46" s="139" t="s">
        <v>193</v>
      </c>
      <c r="BV46" s="139" t="s">
        <v>193</v>
      </c>
      <c r="BW46" s="139" t="s">
        <v>193</v>
      </c>
      <c r="BX46" s="139" t="s">
        <v>193</v>
      </c>
      <c r="BY46" s="139" t="s">
        <v>193</v>
      </c>
      <c r="BZ46" s="139" t="s">
        <v>193</v>
      </c>
      <c r="CA46" s="192" t="s">
        <v>193</v>
      </c>
      <c r="CB46" s="139" t="s">
        <v>193</v>
      </c>
      <c r="CC46" s="139" t="s">
        <v>193</v>
      </c>
      <c r="CD46" s="139" t="s">
        <v>193</v>
      </c>
      <c r="CE46" s="139" t="s">
        <v>193</v>
      </c>
      <c r="CF46" s="139" t="s">
        <v>193</v>
      </c>
      <c r="CG46" s="139" t="s">
        <v>193</v>
      </c>
      <c r="CH46" s="139" t="s">
        <v>193</v>
      </c>
      <c r="CI46" s="139" t="s">
        <v>193</v>
      </c>
      <c r="CJ46" s="139" t="s">
        <v>193</v>
      </c>
      <c r="CK46" s="139" t="s">
        <v>193</v>
      </c>
      <c r="CL46" s="139" t="s">
        <v>193</v>
      </c>
      <c r="CM46" s="139" t="s">
        <v>193</v>
      </c>
      <c r="CN46" s="139" t="s">
        <v>193</v>
      </c>
      <c r="CO46" s="139" t="s">
        <v>193</v>
      </c>
      <c r="CP46" s="139" t="s">
        <v>193</v>
      </c>
      <c r="CQ46" s="139" t="s">
        <v>193</v>
      </c>
      <c r="CR46" s="139" t="s">
        <v>193</v>
      </c>
      <c r="CS46" s="139" t="s">
        <v>193</v>
      </c>
      <c r="CT46" s="139" t="s">
        <v>193</v>
      </c>
      <c r="CU46" s="139" t="s">
        <v>193</v>
      </c>
      <c r="CV46" s="139" t="s">
        <v>193</v>
      </c>
      <c r="CW46" s="139" t="s">
        <v>193</v>
      </c>
      <c r="CX46" s="139" t="s">
        <v>193</v>
      </c>
      <c r="CY46" s="139" t="s">
        <v>193</v>
      </c>
      <c r="CZ46" s="139" t="s">
        <v>193</v>
      </c>
      <c r="DA46" s="139" t="s">
        <v>193</v>
      </c>
      <c r="DB46" s="139" t="s">
        <v>193</v>
      </c>
      <c r="DC46" s="139" t="s">
        <v>193</v>
      </c>
      <c r="DD46" s="139" t="s">
        <v>193</v>
      </c>
      <c r="DE46" s="139" t="s">
        <v>193</v>
      </c>
      <c r="DF46" s="139" t="s">
        <v>193</v>
      </c>
      <c r="DG46" s="139" t="s">
        <v>193</v>
      </c>
      <c r="DH46" s="139" t="s">
        <v>193</v>
      </c>
      <c r="DI46" s="139" t="s">
        <v>193</v>
      </c>
      <c r="DJ46" s="139" t="s">
        <v>3443</v>
      </c>
      <c r="DK46" s="139">
        <v>0</v>
      </c>
      <c r="DL46" s="139">
        <v>1</v>
      </c>
      <c r="DM46" s="139">
        <v>1</v>
      </c>
      <c r="DN46" s="139">
        <v>1</v>
      </c>
      <c r="DO46" s="139">
        <v>1</v>
      </c>
      <c r="DP46" s="139">
        <v>0</v>
      </c>
      <c r="DQ46" s="139">
        <v>1</v>
      </c>
      <c r="DR46" s="139">
        <v>1</v>
      </c>
      <c r="DS46" s="139">
        <v>0</v>
      </c>
      <c r="DT46" s="139" t="s">
        <v>193</v>
      </c>
      <c r="DU46" s="139" t="s">
        <v>193</v>
      </c>
      <c r="DV46" s="139" t="s">
        <v>193</v>
      </c>
      <c r="DW46" s="139" t="s">
        <v>193</v>
      </c>
      <c r="DX46" s="139" t="s">
        <v>193</v>
      </c>
      <c r="DY46" s="139" t="s">
        <v>193</v>
      </c>
      <c r="DZ46" s="139" t="s">
        <v>193</v>
      </c>
      <c r="EA46" s="139" t="s">
        <v>193</v>
      </c>
      <c r="EB46" s="139">
        <v>15</v>
      </c>
      <c r="EC46" s="139" t="s">
        <v>109</v>
      </c>
      <c r="ED46" s="139">
        <v>30</v>
      </c>
      <c r="EE46" s="139" t="s">
        <v>109</v>
      </c>
      <c r="EF46" s="139" t="s">
        <v>193</v>
      </c>
      <c r="EG46" s="139" t="s">
        <v>193</v>
      </c>
      <c r="EH46" s="139" t="s">
        <v>193</v>
      </c>
      <c r="EI46" s="139" t="s">
        <v>193</v>
      </c>
      <c r="EJ46" s="139" t="s">
        <v>193</v>
      </c>
      <c r="EK46" s="139" t="s">
        <v>193</v>
      </c>
      <c r="EL46" s="139" t="s">
        <v>193</v>
      </c>
      <c r="EM46" s="139" t="s">
        <v>193</v>
      </c>
      <c r="EN46" s="139" t="s">
        <v>193</v>
      </c>
      <c r="EO46" s="139" t="s">
        <v>193</v>
      </c>
      <c r="EP46" s="139" t="s">
        <v>193</v>
      </c>
      <c r="EQ46" s="139" t="s">
        <v>109</v>
      </c>
      <c r="ER46" s="139">
        <v>15</v>
      </c>
      <c r="ES46" s="139" t="s">
        <v>193</v>
      </c>
      <c r="ET46" s="139" t="s">
        <v>193</v>
      </c>
      <c r="EU46" s="139">
        <v>15</v>
      </c>
      <c r="EV46" s="139" t="s">
        <v>109</v>
      </c>
      <c r="EW46" s="139" t="s">
        <v>109</v>
      </c>
      <c r="EX46" s="139">
        <v>60</v>
      </c>
      <c r="EY46" s="139" t="s">
        <v>193</v>
      </c>
      <c r="EZ46" s="139" t="s">
        <v>193</v>
      </c>
      <c r="FA46" s="139">
        <v>60</v>
      </c>
      <c r="FB46" s="139" t="s">
        <v>109</v>
      </c>
      <c r="FC46" s="139" t="s">
        <v>109</v>
      </c>
      <c r="FD46" s="139">
        <v>75</v>
      </c>
      <c r="FE46" s="139" t="s">
        <v>193</v>
      </c>
      <c r="FF46" s="139" t="s">
        <v>193</v>
      </c>
      <c r="FG46" s="139" t="s">
        <v>193</v>
      </c>
      <c r="FH46" s="139">
        <v>75</v>
      </c>
      <c r="FI46" s="139" t="s">
        <v>109</v>
      </c>
      <c r="FJ46" s="139" t="s">
        <v>109</v>
      </c>
      <c r="FK46" s="139" t="s">
        <v>193</v>
      </c>
      <c r="FL46" s="139">
        <v>15</v>
      </c>
      <c r="FM46" s="139" t="s">
        <v>193</v>
      </c>
      <c r="FN46" s="139" t="s">
        <v>193</v>
      </c>
      <c r="FO46" s="139" t="s">
        <v>193</v>
      </c>
      <c r="FP46" s="139" t="s">
        <v>193</v>
      </c>
      <c r="FQ46" s="139" t="s">
        <v>193</v>
      </c>
      <c r="FR46" s="139" t="s">
        <v>193</v>
      </c>
      <c r="FS46" s="139" t="s">
        <v>109</v>
      </c>
      <c r="FT46" s="139" t="s">
        <v>156</v>
      </c>
      <c r="FU46" s="139">
        <v>15</v>
      </c>
      <c r="FV46" s="139" t="s">
        <v>109</v>
      </c>
      <c r="FW46" s="139" t="s">
        <v>3444</v>
      </c>
      <c r="FX46" s="139">
        <v>1</v>
      </c>
      <c r="FY46" s="139">
        <v>0</v>
      </c>
      <c r="FZ46" s="139">
        <v>0</v>
      </c>
      <c r="GA46" s="139">
        <v>1</v>
      </c>
      <c r="GB46" s="139">
        <v>1</v>
      </c>
      <c r="GC46" s="139">
        <v>0</v>
      </c>
      <c r="GD46" s="139">
        <v>0</v>
      </c>
      <c r="GE46" s="139">
        <v>0</v>
      </c>
      <c r="GF46" s="139">
        <v>0</v>
      </c>
      <c r="GG46" s="139">
        <v>0</v>
      </c>
      <c r="GH46" s="139">
        <v>0</v>
      </c>
      <c r="GI46" s="139">
        <v>0</v>
      </c>
      <c r="GJ46" s="139">
        <v>0</v>
      </c>
      <c r="GK46" s="139" t="s">
        <v>193</v>
      </c>
      <c r="GL46" s="139" t="s">
        <v>3445</v>
      </c>
      <c r="GM46" s="139">
        <v>0</v>
      </c>
      <c r="GN46" s="139">
        <v>1</v>
      </c>
      <c r="GO46" s="139">
        <v>1</v>
      </c>
      <c r="GP46" s="139">
        <v>1</v>
      </c>
      <c r="GQ46" s="139">
        <v>1</v>
      </c>
      <c r="GR46" s="139">
        <v>0</v>
      </c>
      <c r="GS46" s="139">
        <v>0</v>
      </c>
      <c r="GT46" s="139">
        <v>0</v>
      </c>
      <c r="GU46" s="139">
        <v>0</v>
      </c>
      <c r="GV46" s="139" t="s">
        <v>109</v>
      </c>
      <c r="GW46" s="139" t="s">
        <v>114</v>
      </c>
      <c r="GX46" s="139" t="s">
        <v>109</v>
      </c>
      <c r="GY46" s="139" t="s">
        <v>182</v>
      </c>
      <c r="GZ46" s="139" t="s">
        <v>789</v>
      </c>
      <c r="HA46" s="139" t="s">
        <v>185</v>
      </c>
      <c r="HB46" s="139" t="s">
        <v>785</v>
      </c>
      <c r="HC46" s="139" t="s">
        <v>193</v>
      </c>
      <c r="HD46" s="139" t="s">
        <v>193</v>
      </c>
      <c r="HE46" s="139" t="s">
        <v>193</v>
      </c>
      <c r="HF46" s="139" t="s">
        <v>193</v>
      </c>
      <c r="HG46" s="139" t="s">
        <v>193</v>
      </c>
      <c r="HH46" s="139" t="s">
        <v>193</v>
      </c>
      <c r="HI46" s="139" t="s">
        <v>193</v>
      </c>
      <c r="HJ46" s="139" t="s">
        <v>193</v>
      </c>
      <c r="HK46" s="139" t="s">
        <v>193</v>
      </c>
      <c r="HL46" s="139" t="s">
        <v>193</v>
      </c>
      <c r="HM46" s="139" t="s">
        <v>193</v>
      </c>
      <c r="HN46" s="139" t="s">
        <v>193</v>
      </c>
      <c r="HO46" s="139" t="s">
        <v>193</v>
      </c>
      <c r="HP46" s="139" t="s">
        <v>193</v>
      </c>
      <c r="HQ46" s="139" t="s">
        <v>193</v>
      </c>
      <c r="HR46" s="139" t="s">
        <v>193</v>
      </c>
      <c r="HS46" s="139" t="s">
        <v>193</v>
      </c>
      <c r="HT46" s="139" t="s">
        <v>193</v>
      </c>
      <c r="HU46" s="139" t="s">
        <v>193</v>
      </c>
      <c r="HV46" s="139" t="s">
        <v>193</v>
      </c>
      <c r="HW46" s="139" t="s">
        <v>193</v>
      </c>
      <c r="HX46" s="139" t="s">
        <v>193</v>
      </c>
      <c r="HY46" s="139" t="s">
        <v>193</v>
      </c>
      <c r="HZ46" s="139" t="s">
        <v>193</v>
      </c>
      <c r="IA46" s="139" t="s">
        <v>193</v>
      </c>
      <c r="IB46" s="139" t="s">
        <v>193</v>
      </c>
      <c r="IC46" s="139" t="s">
        <v>193</v>
      </c>
      <c r="ID46" s="139" t="s">
        <v>193</v>
      </c>
      <c r="IE46" s="139" t="s">
        <v>193</v>
      </c>
      <c r="IF46" s="139" t="s">
        <v>193</v>
      </c>
      <c r="IG46" s="139" t="s">
        <v>193</v>
      </c>
      <c r="IH46" s="139" t="s">
        <v>193</v>
      </c>
      <c r="II46" s="139" t="s">
        <v>193</v>
      </c>
      <c r="IJ46" s="139" t="s">
        <v>193</v>
      </c>
      <c r="IK46" s="139" t="s">
        <v>193</v>
      </c>
      <c r="IL46" s="139" t="s">
        <v>193</v>
      </c>
      <c r="IM46" s="139" t="s">
        <v>193</v>
      </c>
      <c r="IN46" s="139" t="s">
        <v>109</v>
      </c>
      <c r="IO46" s="139" t="s">
        <v>3340</v>
      </c>
      <c r="IP46" s="139">
        <v>1</v>
      </c>
      <c r="IQ46" s="139">
        <v>0</v>
      </c>
      <c r="IR46" s="139">
        <v>0</v>
      </c>
      <c r="IS46" s="139">
        <v>0</v>
      </c>
      <c r="IT46" s="139">
        <v>0</v>
      </c>
      <c r="IU46" s="139">
        <v>0</v>
      </c>
      <c r="IV46" s="139" t="s">
        <v>193</v>
      </c>
      <c r="IW46" s="139" t="s">
        <v>3436</v>
      </c>
      <c r="IX46" s="139">
        <v>1</v>
      </c>
      <c r="IY46" s="139">
        <v>0</v>
      </c>
      <c r="IZ46" s="139">
        <v>0</v>
      </c>
      <c r="JA46" s="139">
        <v>0</v>
      </c>
      <c r="JB46" s="139">
        <v>0</v>
      </c>
      <c r="JC46" s="139">
        <v>0</v>
      </c>
      <c r="JD46" s="139">
        <v>0</v>
      </c>
      <c r="JE46" s="139">
        <v>0</v>
      </c>
      <c r="JF46" s="139" t="s">
        <v>193</v>
      </c>
      <c r="JG46" s="139" t="s">
        <v>114</v>
      </c>
      <c r="JH46" s="139" t="s">
        <v>193</v>
      </c>
      <c r="JI46" s="139" t="s">
        <v>193</v>
      </c>
      <c r="JJ46" s="139" t="s">
        <v>193</v>
      </c>
      <c r="JK46" s="139" t="s">
        <v>193</v>
      </c>
      <c r="JL46" s="139" t="s">
        <v>193</v>
      </c>
      <c r="JM46" s="139" t="s">
        <v>193</v>
      </c>
      <c r="JN46" s="139" t="s">
        <v>193</v>
      </c>
      <c r="JO46" s="139" t="s">
        <v>193</v>
      </c>
      <c r="JP46" s="139" t="s">
        <v>193</v>
      </c>
      <c r="JQ46" s="139" t="s">
        <v>193</v>
      </c>
      <c r="JR46" s="139" t="s">
        <v>193</v>
      </c>
      <c r="JS46" s="139" t="s">
        <v>193</v>
      </c>
      <c r="JT46" s="139" t="s">
        <v>193</v>
      </c>
      <c r="JU46" s="139" t="s">
        <v>193</v>
      </c>
      <c r="JV46" s="139" t="s">
        <v>193</v>
      </c>
      <c r="JW46" s="139" t="s">
        <v>193</v>
      </c>
      <c r="JX46" s="139" t="s">
        <v>193</v>
      </c>
      <c r="JY46" s="139" t="s">
        <v>193</v>
      </c>
      <c r="JZ46" s="139" t="s">
        <v>193</v>
      </c>
      <c r="KA46" s="139" t="s">
        <v>193</v>
      </c>
      <c r="KB46" s="139" t="s">
        <v>193</v>
      </c>
      <c r="KC46" s="139" t="s">
        <v>193</v>
      </c>
      <c r="KD46" s="139" t="s">
        <v>193</v>
      </c>
      <c r="KE46" s="139" t="s">
        <v>193</v>
      </c>
      <c r="KF46" s="139" t="s">
        <v>193</v>
      </c>
      <c r="KG46" s="139" t="s">
        <v>193</v>
      </c>
      <c r="KH46" s="139" t="s">
        <v>193</v>
      </c>
      <c r="KI46" s="139" t="s">
        <v>193</v>
      </c>
      <c r="KJ46" s="139" t="s">
        <v>193</v>
      </c>
      <c r="KK46" s="139" t="s">
        <v>193</v>
      </c>
      <c r="KL46" s="139" t="s">
        <v>193</v>
      </c>
      <c r="KM46" s="139" t="s">
        <v>193</v>
      </c>
      <c r="KN46" s="139" t="s">
        <v>193</v>
      </c>
      <c r="KO46" s="139" t="s">
        <v>193</v>
      </c>
      <c r="KP46" s="139" t="s">
        <v>193</v>
      </c>
      <c r="KQ46" s="139" t="s">
        <v>193</v>
      </c>
      <c r="KR46" s="139" t="s">
        <v>193</v>
      </c>
      <c r="KS46" s="139" t="s">
        <v>193</v>
      </c>
      <c r="KT46" s="139" t="s">
        <v>193</v>
      </c>
      <c r="KU46" s="139" t="s">
        <v>193</v>
      </c>
      <c r="KV46" s="139" t="s">
        <v>193</v>
      </c>
      <c r="KW46" s="139" t="s">
        <v>193</v>
      </c>
      <c r="KX46" s="139" t="s">
        <v>193</v>
      </c>
      <c r="KY46" s="139" t="s">
        <v>193</v>
      </c>
      <c r="KZ46" s="139" t="s">
        <v>193</v>
      </c>
      <c r="LA46" s="139" t="s">
        <v>193</v>
      </c>
      <c r="LB46" s="139" t="s">
        <v>193</v>
      </c>
      <c r="LC46" s="139" t="s">
        <v>193</v>
      </c>
      <c r="LD46" s="139" t="s">
        <v>193</v>
      </c>
      <c r="LE46" s="139" t="s">
        <v>193</v>
      </c>
      <c r="LF46" s="139" t="s">
        <v>193</v>
      </c>
      <c r="LG46" s="139" t="s">
        <v>193</v>
      </c>
      <c r="LH46" s="139" t="s">
        <v>193</v>
      </c>
      <c r="LI46" s="139" t="s">
        <v>193</v>
      </c>
      <c r="LJ46" s="139" t="s">
        <v>193</v>
      </c>
      <c r="LK46" s="139" t="s">
        <v>193</v>
      </c>
      <c r="LL46" s="139" t="s">
        <v>193</v>
      </c>
      <c r="LM46" s="139" t="s">
        <v>193</v>
      </c>
      <c r="LN46" s="139" t="s">
        <v>193</v>
      </c>
      <c r="LO46" s="139" t="s">
        <v>193</v>
      </c>
      <c r="LP46" s="139" t="s">
        <v>193</v>
      </c>
      <c r="LQ46" s="139" t="s">
        <v>193</v>
      </c>
    </row>
    <row r="47" spans="1:329" ht="14.4" customHeight="1" x14ac:dyDescent="0.35">
      <c r="A47" s="139" t="s">
        <v>3446</v>
      </c>
      <c r="B47" s="139" t="s">
        <v>3355</v>
      </c>
      <c r="C47" s="139" t="s">
        <v>613</v>
      </c>
      <c r="D47" s="139" t="s">
        <v>613</v>
      </c>
      <c r="E47" s="139" t="s">
        <v>616</v>
      </c>
      <c r="F47" s="139" t="s">
        <v>182</v>
      </c>
      <c r="G47" s="139" t="s">
        <v>1959</v>
      </c>
      <c r="H47" s="139" t="s">
        <v>1959</v>
      </c>
      <c r="I47" s="139" t="s">
        <v>3424</v>
      </c>
      <c r="J47" s="139" t="s">
        <v>3425</v>
      </c>
      <c r="K47" s="139" t="s">
        <v>489</v>
      </c>
      <c r="L47" s="139" t="s">
        <v>490</v>
      </c>
      <c r="M47" t="s">
        <v>491</v>
      </c>
      <c r="N47" t="s">
        <v>193</v>
      </c>
      <c r="O47" t="s">
        <v>193</v>
      </c>
      <c r="P47" t="s">
        <v>492</v>
      </c>
      <c r="Q47" t="s">
        <v>193</v>
      </c>
      <c r="R47" t="s">
        <v>4010</v>
      </c>
      <c r="S47">
        <v>0</v>
      </c>
      <c r="T47">
        <v>0</v>
      </c>
      <c r="U47">
        <v>0</v>
      </c>
      <c r="V47">
        <v>1</v>
      </c>
      <c r="W47">
        <v>1</v>
      </c>
      <c r="X47">
        <v>0</v>
      </c>
      <c r="Y47">
        <v>0</v>
      </c>
      <c r="Z47" t="s">
        <v>3990</v>
      </c>
      <c r="AA47" t="s">
        <v>3510</v>
      </c>
      <c r="AB47" t="s">
        <v>112</v>
      </c>
      <c r="AC47">
        <v>1</v>
      </c>
      <c r="AD47">
        <v>0</v>
      </c>
      <c r="AE47">
        <v>0</v>
      </c>
      <c r="AF47">
        <v>0</v>
      </c>
      <c r="AG47">
        <v>0</v>
      </c>
      <c r="AH47">
        <v>0</v>
      </c>
      <c r="AI47">
        <v>0</v>
      </c>
      <c r="AJ47">
        <v>0</v>
      </c>
      <c r="AK47">
        <v>0</v>
      </c>
      <c r="AL47">
        <v>0</v>
      </c>
      <c r="AM47" t="s">
        <v>193</v>
      </c>
      <c r="AN47" t="s">
        <v>128</v>
      </c>
      <c r="AO47" t="s">
        <v>501</v>
      </c>
      <c r="AP47" t="s">
        <v>193</v>
      </c>
      <c r="AQ47" t="s">
        <v>193</v>
      </c>
      <c r="AR47" t="s">
        <v>193</v>
      </c>
      <c r="AS47" t="s">
        <v>193</v>
      </c>
      <c r="AT47" t="s">
        <v>193</v>
      </c>
      <c r="AU47" t="s">
        <v>193</v>
      </c>
      <c r="AV47" t="s">
        <v>193</v>
      </c>
      <c r="AW47" t="s">
        <v>193</v>
      </c>
      <c r="AX47" t="s">
        <v>193</v>
      </c>
      <c r="AY47" t="s">
        <v>193</v>
      </c>
      <c r="AZ47" s="192" t="s">
        <v>193</v>
      </c>
      <c r="BA47" s="139" t="s">
        <v>193</v>
      </c>
      <c r="BB47" s="139" t="s">
        <v>193</v>
      </c>
      <c r="BC47" s="192" t="s">
        <v>193</v>
      </c>
      <c r="BD47" s="139" t="s">
        <v>193</v>
      </c>
      <c r="BE47" s="139" t="s">
        <v>193</v>
      </c>
      <c r="BF47" s="192" t="s">
        <v>193</v>
      </c>
      <c r="BG47" s="139" t="s">
        <v>193</v>
      </c>
      <c r="BH47" s="139" t="s">
        <v>193</v>
      </c>
      <c r="BI47" s="192" t="s">
        <v>193</v>
      </c>
      <c r="BJ47" s="139" t="s">
        <v>193</v>
      </c>
      <c r="BK47" s="139" t="s">
        <v>193</v>
      </c>
      <c r="BL47" s="192" t="s">
        <v>193</v>
      </c>
      <c r="BM47" s="139" t="s">
        <v>193</v>
      </c>
      <c r="BN47" s="139" t="s">
        <v>193</v>
      </c>
      <c r="BO47" s="192" t="s">
        <v>193</v>
      </c>
      <c r="BP47" s="139" t="s">
        <v>193</v>
      </c>
      <c r="BQ47" s="139" t="s">
        <v>193</v>
      </c>
      <c r="BR47" s="139" t="s">
        <v>193</v>
      </c>
      <c r="BS47" s="139" t="s">
        <v>193</v>
      </c>
      <c r="BT47" s="139" t="s">
        <v>193</v>
      </c>
      <c r="BU47" s="139" t="s">
        <v>193</v>
      </c>
      <c r="BV47" s="139" t="s">
        <v>193</v>
      </c>
      <c r="BW47" s="139" t="s">
        <v>193</v>
      </c>
      <c r="BX47" s="139" t="s">
        <v>193</v>
      </c>
      <c r="BY47" s="139" t="s">
        <v>193</v>
      </c>
      <c r="BZ47" s="139" t="s">
        <v>193</v>
      </c>
      <c r="CA47" s="192" t="s">
        <v>193</v>
      </c>
      <c r="CB47" s="139" t="s">
        <v>193</v>
      </c>
      <c r="CC47" s="139" t="s">
        <v>193</v>
      </c>
      <c r="CD47" s="139" t="s">
        <v>193</v>
      </c>
      <c r="CE47" s="139" t="s">
        <v>193</v>
      </c>
      <c r="CF47" s="139" t="s">
        <v>193</v>
      </c>
      <c r="CG47" s="139" t="s">
        <v>193</v>
      </c>
      <c r="CH47" s="139" t="s">
        <v>193</v>
      </c>
      <c r="CI47" s="139" t="s">
        <v>193</v>
      </c>
      <c r="CJ47" s="139" t="s">
        <v>193</v>
      </c>
      <c r="CK47" s="139" t="s">
        <v>193</v>
      </c>
      <c r="CL47" s="139" t="s">
        <v>193</v>
      </c>
      <c r="CM47" s="139" t="s">
        <v>193</v>
      </c>
      <c r="CN47" s="139" t="s">
        <v>193</v>
      </c>
      <c r="CO47" s="139" t="s">
        <v>193</v>
      </c>
      <c r="CP47" s="139" t="s">
        <v>193</v>
      </c>
      <c r="CQ47" s="139" t="s">
        <v>193</v>
      </c>
      <c r="CR47" s="139" t="s">
        <v>193</v>
      </c>
      <c r="CS47" s="139" t="s">
        <v>193</v>
      </c>
      <c r="CT47" s="139" t="s">
        <v>193</v>
      </c>
      <c r="CU47" s="139" t="s">
        <v>193</v>
      </c>
      <c r="CV47" s="139" t="s">
        <v>193</v>
      </c>
      <c r="CW47" s="139" t="s">
        <v>193</v>
      </c>
      <c r="CX47" s="139" t="s">
        <v>193</v>
      </c>
      <c r="CY47" s="139" t="s">
        <v>193</v>
      </c>
      <c r="CZ47" s="139" t="s">
        <v>193</v>
      </c>
      <c r="DA47" s="139" t="s">
        <v>193</v>
      </c>
      <c r="DB47" s="139" t="s">
        <v>193</v>
      </c>
      <c r="DC47" s="139" t="s">
        <v>193</v>
      </c>
      <c r="DD47" s="139" t="s">
        <v>193</v>
      </c>
      <c r="DE47" s="139" t="s">
        <v>193</v>
      </c>
      <c r="DF47" s="139" t="s">
        <v>193</v>
      </c>
      <c r="DG47" s="139" t="s">
        <v>193</v>
      </c>
      <c r="DH47" s="139" t="s">
        <v>193</v>
      </c>
      <c r="DI47" s="139" t="s">
        <v>193</v>
      </c>
      <c r="DJ47" s="139" t="s">
        <v>193</v>
      </c>
      <c r="DK47" s="139" t="s">
        <v>193</v>
      </c>
      <c r="DL47" s="139" t="s">
        <v>193</v>
      </c>
      <c r="DM47" s="139" t="s">
        <v>193</v>
      </c>
      <c r="DN47" s="139" t="s">
        <v>193</v>
      </c>
      <c r="DO47" s="139" t="s">
        <v>193</v>
      </c>
      <c r="DP47" s="139" t="s">
        <v>193</v>
      </c>
      <c r="DQ47" s="139" t="s">
        <v>193</v>
      </c>
      <c r="DR47" s="139" t="s">
        <v>193</v>
      </c>
      <c r="DS47" s="139" t="s">
        <v>193</v>
      </c>
      <c r="DT47" s="139" t="s">
        <v>193</v>
      </c>
      <c r="DU47" s="139" t="s">
        <v>193</v>
      </c>
      <c r="DV47" s="139" t="s">
        <v>193</v>
      </c>
      <c r="DW47" s="139" t="s">
        <v>193</v>
      </c>
      <c r="DX47" s="139" t="s">
        <v>193</v>
      </c>
      <c r="DY47" s="139" t="s">
        <v>193</v>
      </c>
      <c r="DZ47" s="139" t="s">
        <v>193</v>
      </c>
      <c r="EA47" s="139" t="s">
        <v>193</v>
      </c>
      <c r="EB47" s="139" t="s">
        <v>193</v>
      </c>
      <c r="EC47" s="139" t="s">
        <v>193</v>
      </c>
      <c r="ED47" s="139" t="s">
        <v>193</v>
      </c>
      <c r="EE47" s="139" t="s">
        <v>193</v>
      </c>
      <c r="EF47" s="139" t="s">
        <v>193</v>
      </c>
      <c r="EG47" s="139" t="s">
        <v>193</v>
      </c>
      <c r="EH47" s="139" t="s">
        <v>193</v>
      </c>
      <c r="EI47" s="139" t="s">
        <v>193</v>
      </c>
      <c r="EJ47" s="139" t="s">
        <v>193</v>
      </c>
      <c r="EK47" s="139" t="s">
        <v>193</v>
      </c>
      <c r="EL47" s="139" t="s">
        <v>193</v>
      </c>
      <c r="EM47" s="139" t="s">
        <v>193</v>
      </c>
      <c r="EN47" s="139" t="s">
        <v>193</v>
      </c>
      <c r="EO47" s="139" t="s">
        <v>193</v>
      </c>
      <c r="EP47" s="139" t="s">
        <v>193</v>
      </c>
      <c r="EQ47" s="139" t="s">
        <v>193</v>
      </c>
      <c r="ER47" s="139" t="s">
        <v>193</v>
      </c>
      <c r="ES47" s="139" t="s">
        <v>193</v>
      </c>
      <c r="ET47" s="139" t="s">
        <v>193</v>
      </c>
      <c r="EU47" s="139" t="s">
        <v>193</v>
      </c>
      <c r="EV47" s="139" t="s">
        <v>193</v>
      </c>
      <c r="EW47" s="139" t="s">
        <v>193</v>
      </c>
      <c r="EX47" s="139" t="s">
        <v>193</v>
      </c>
      <c r="EY47" s="139" t="s">
        <v>193</v>
      </c>
      <c r="EZ47" s="139" t="s">
        <v>193</v>
      </c>
      <c r="FA47" s="139" t="s">
        <v>193</v>
      </c>
      <c r="FB47" s="139" t="s">
        <v>193</v>
      </c>
      <c r="FC47" s="139" t="s">
        <v>193</v>
      </c>
      <c r="FD47" s="139" t="s">
        <v>193</v>
      </c>
      <c r="FE47" s="139" t="s">
        <v>193</v>
      </c>
      <c r="FF47" s="139" t="s">
        <v>193</v>
      </c>
      <c r="FG47" s="139" t="s">
        <v>193</v>
      </c>
      <c r="FH47" s="139" t="s">
        <v>193</v>
      </c>
      <c r="FI47" s="139" t="s">
        <v>193</v>
      </c>
      <c r="FJ47" s="139" t="s">
        <v>193</v>
      </c>
      <c r="FK47" s="139" t="s">
        <v>193</v>
      </c>
      <c r="FL47" s="139" t="s">
        <v>193</v>
      </c>
      <c r="FM47" s="139" t="s">
        <v>193</v>
      </c>
      <c r="FN47" s="139" t="s">
        <v>193</v>
      </c>
      <c r="FO47" s="139" t="s">
        <v>193</v>
      </c>
      <c r="FP47" s="139" t="s">
        <v>193</v>
      </c>
      <c r="FQ47" s="139" t="s">
        <v>193</v>
      </c>
      <c r="FR47" s="139" t="s">
        <v>193</v>
      </c>
      <c r="FS47" s="139" t="s">
        <v>193</v>
      </c>
      <c r="FT47" s="139" t="s">
        <v>193</v>
      </c>
      <c r="FU47" s="139" t="s">
        <v>193</v>
      </c>
      <c r="FV47" s="139" t="s">
        <v>193</v>
      </c>
      <c r="FW47" s="139" t="s">
        <v>193</v>
      </c>
      <c r="FX47" s="139" t="s">
        <v>193</v>
      </c>
      <c r="FY47" s="139" t="s">
        <v>193</v>
      </c>
      <c r="FZ47" s="139" t="s">
        <v>193</v>
      </c>
      <c r="GA47" s="139" t="s">
        <v>193</v>
      </c>
      <c r="GB47" s="139" t="s">
        <v>193</v>
      </c>
      <c r="GC47" s="139" t="s">
        <v>193</v>
      </c>
      <c r="GD47" s="139" t="s">
        <v>193</v>
      </c>
      <c r="GE47" s="139" t="s">
        <v>193</v>
      </c>
      <c r="GF47" s="139" t="s">
        <v>193</v>
      </c>
      <c r="GG47" s="139" t="s">
        <v>193</v>
      </c>
      <c r="GH47" s="139" t="s">
        <v>193</v>
      </c>
      <c r="GI47" s="139" t="s">
        <v>193</v>
      </c>
      <c r="GJ47" s="139" t="s">
        <v>193</v>
      </c>
      <c r="GK47" s="139" t="s">
        <v>193</v>
      </c>
      <c r="GL47" s="139" t="s">
        <v>193</v>
      </c>
      <c r="GM47" s="139" t="s">
        <v>193</v>
      </c>
      <c r="GN47" s="139" t="s">
        <v>193</v>
      </c>
      <c r="GO47" s="139" t="s">
        <v>193</v>
      </c>
      <c r="GP47" s="139" t="s">
        <v>193</v>
      </c>
      <c r="GQ47" s="139" t="s">
        <v>193</v>
      </c>
      <c r="GR47" s="139" t="s">
        <v>193</v>
      </c>
      <c r="GS47" s="139" t="s">
        <v>193</v>
      </c>
      <c r="GT47" s="139" t="s">
        <v>193</v>
      </c>
      <c r="GU47" s="139" t="s">
        <v>193</v>
      </c>
      <c r="GV47" s="139" t="s">
        <v>193</v>
      </c>
      <c r="GW47" s="139" t="s">
        <v>193</v>
      </c>
      <c r="GX47" s="139" t="s">
        <v>193</v>
      </c>
      <c r="GY47" s="139" t="s">
        <v>193</v>
      </c>
      <c r="GZ47" s="139" t="s">
        <v>193</v>
      </c>
      <c r="HA47" s="139" t="s">
        <v>193</v>
      </c>
      <c r="HB47" s="139" t="s">
        <v>193</v>
      </c>
      <c r="HC47" s="139" t="s">
        <v>193</v>
      </c>
      <c r="HD47" s="139" t="s">
        <v>193</v>
      </c>
      <c r="HE47" s="139" t="s">
        <v>193</v>
      </c>
      <c r="HF47" s="139" t="s">
        <v>193</v>
      </c>
      <c r="HG47" s="139" t="s">
        <v>193</v>
      </c>
      <c r="HH47" s="139" t="s">
        <v>193</v>
      </c>
      <c r="HI47" s="139" t="s">
        <v>193</v>
      </c>
      <c r="HJ47" s="139" t="s">
        <v>3447</v>
      </c>
      <c r="HK47" s="139">
        <v>0</v>
      </c>
      <c r="HL47" s="139">
        <v>1</v>
      </c>
      <c r="HM47" s="139">
        <v>1</v>
      </c>
      <c r="HN47" s="139">
        <v>1</v>
      </c>
      <c r="HO47" s="139">
        <v>1</v>
      </c>
      <c r="HP47" s="139">
        <v>1</v>
      </c>
      <c r="HQ47" s="139">
        <v>1</v>
      </c>
      <c r="HR47" s="139">
        <v>0</v>
      </c>
      <c r="HS47" s="139" t="s">
        <v>193</v>
      </c>
      <c r="HT47" s="139" t="s">
        <v>193</v>
      </c>
      <c r="HU47" s="139" t="s">
        <v>193</v>
      </c>
      <c r="HV47" s="139">
        <v>100</v>
      </c>
      <c r="HW47" s="139">
        <v>100</v>
      </c>
      <c r="HX47" s="139">
        <v>75</v>
      </c>
      <c r="HY47" s="139">
        <v>10</v>
      </c>
      <c r="HZ47" s="139">
        <v>50</v>
      </c>
      <c r="IA47" s="139">
        <v>75</v>
      </c>
      <c r="IB47" s="139" t="s">
        <v>109</v>
      </c>
      <c r="IC47" s="139" t="s">
        <v>193</v>
      </c>
      <c r="ID47" s="139" t="s">
        <v>3421</v>
      </c>
      <c r="IE47" s="139">
        <v>1</v>
      </c>
      <c r="IF47" s="139">
        <v>1</v>
      </c>
      <c r="IG47" s="139">
        <v>1</v>
      </c>
      <c r="IH47" s="139">
        <v>200</v>
      </c>
      <c r="II47" s="139">
        <v>75</v>
      </c>
      <c r="IJ47" s="139">
        <v>25</v>
      </c>
      <c r="IK47" s="139" t="s">
        <v>109</v>
      </c>
      <c r="IL47" s="139" t="s">
        <v>193</v>
      </c>
      <c r="IM47" s="139" t="s">
        <v>193</v>
      </c>
      <c r="IN47" s="139" t="s">
        <v>109</v>
      </c>
      <c r="IO47" s="139" t="s">
        <v>3340</v>
      </c>
      <c r="IP47" s="139">
        <v>1</v>
      </c>
      <c r="IQ47" s="139">
        <v>0</v>
      </c>
      <c r="IR47" s="139">
        <v>0</v>
      </c>
      <c r="IS47" s="139">
        <v>0</v>
      </c>
      <c r="IT47" s="139">
        <v>0</v>
      </c>
      <c r="IU47" s="139">
        <v>0</v>
      </c>
      <c r="IV47" s="139" t="s">
        <v>193</v>
      </c>
      <c r="IW47" s="139" t="s">
        <v>3436</v>
      </c>
      <c r="IX47" s="139">
        <v>1</v>
      </c>
      <c r="IY47" s="139">
        <v>0</v>
      </c>
      <c r="IZ47" s="139">
        <v>0</v>
      </c>
      <c r="JA47" s="139">
        <v>0</v>
      </c>
      <c r="JB47" s="139">
        <v>0</v>
      </c>
      <c r="JC47" s="139">
        <v>0</v>
      </c>
      <c r="JD47" s="139">
        <v>0</v>
      </c>
      <c r="JE47" s="139">
        <v>0</v>
      </c>
      <c r="JF47" s="139" t="s">
        <v>193</v>
      </c>
      <c r="JG47" s="139" t="s">
        <v>114</v>
      </c>
      <c r="JH47" s="139" t="s">
        <v>193</v>
      </c>
      <c r="JI47" s="139" t="s">
        <v>193</v>
      </c>
      <c r="JJ47" s="139" t="s">
        <v>193</v>
      </c>
      <c r="JK47" s="139" t="s">
        <v>193</v>
      </c>
      <c r="JL47" s="139" t="s">
        <v>193</v>
      </c>
      <c r="JM47" s="139" t="s">
        <v>193</v>
      </c>
      <c r="JN47" s="139" t="s">
        <v>193</v>
      </c>
      <c r="JO47" s="139" t="s">
        <v>193</v>
      </c>
      <c r="JP47" s="139" t="s">
        <v>193</v>
      </c>
      <c r="JQ47" s="139" t="s">
        <v>193</v>
      </c>
      <c r="JR47" s="139" t="s">
        <v>193</v>
      </c>
      <c r="JS47" s="139" t="s">
        <v>193</v>
      </c>
      <c r="JT47" s="139" t="s">
        <v>193</v>
      </c>
      <c r="JU47" s="139" t="s">
        <v>193</v>
      </c>
      <c r="JV47" s="139" t="s">
        <v>193</v>
      </c>
      <c r="JW47" s="139" t="s">
        <v>193</v>
      </c>
      <c r="JX47" s="139" t="s">
        <v>193</v>
      </c>
      <c r="JY47" s="139" t="s">
        <v>193</v>
      </c>
      <c r="JZ47" s="139" t="s">
        <v>193</v>
      </c>
      <c r="KA47" s="139" t="s">
        <v>193</v>
      </c>
      <c r="KB47" s="139" t="s">
        <v>193</v>
      </c>
      <c r="KC47" s="139" t="s">
        <v>193</v>
      </c>
      <c r="KD47" s="139" t="s">
        <v>193</v>
      </c>
      <c r="KE47" s="139" t="s">
        <v>193</v>
      </c>
      <c r="KF47" s="139" t="s">
        <v>193</v>
      </c>
      <c r="KG47" s="139" t="s">
        <v>193</v>
      </c>
      <c r="KH47" s="139" t="s">
        <v>193</v>
      </c>
      <c r="KI47" s="139" t="s">
        <v>193</v>
      </c>
      <c r="KJ47" s="139" t="s">
        <v>193</v>
      </c>
      <c r="KK47" s="139" t="s">
        <v>193</v>
      </c>
      <c r="KL47" s="139" t="s">
        <v>193</v>
      </c>
      <c r="KM47" s="139" t="s">
        <v>193</v>
      </c>
      <c r="KN47" s="139" t="s">
        <v>193</v>
      </c>
      <c r="KO47" s="139" t="s">
        <v>193</v>
      </c>
      <c r="KP47" s="139" t="s">
        <v>193</v>
      </c>
      <c r="KQ47" s="139" t="s">
        <v>193</v>
      </c>
      <c r="KR47" s="139" t="s">
        <v>193</v>
      </c>
      <c r="KS47" s="139" t="s">
        <v>193</v>
      </c>
      <c r="KT47" s="139" t="s">
        <v>193</v>
      </c>
      <c r="KU47" s="139" t="s">
        <v>193</v>
      </c>
      <c r="KV47" s="139" t="s">
        <v>193</v>
      </c>
      <c r="KW47" s="139" t="s">
        <v>193</v>
      </c>
      <c r="KX47" s="139" t="s">
        <v>193</v>
      </c>
      <c r="KY47" s="139" t="s">
        <v>193</v>
      </c>
      <c r="KZ47" s="139" t="s">
        <v>193</v>
      </c>
      <c r="LA47" s="139" t="s">
        <v>193</v>
      </c>
      <c r="LB47" s="139" t="s">
        <v>193</v>
      </c>
      <c r="LC47" s="139" t="s">
        <v>193</v>
      </c>
      <c r="LD47" s="139" t="s">
        <v>193</v>
      </c>
      <c r="LE47" s="139" t="s">
        <v>193</v>
      </c>
      <c r="LF47" s="139" t="s">
        <v>193</v>
      </c>
      <c r="LG47" s="139" t="s">
        <v>193</v>
      </c>
      <c r="LH47" s="139" t="s">
        <v>193</v>
      </c>
      <c r="LI47" s="139" t="s">
        <v>193</v>
      </c>
      <c r="LJ47" s="139" t="s">
        <v>193</v>
      </c>
      <c r="LK47" s="139" t="s">
        <v>193</v>
      </c>
      <c r="LL47" s="139" t="s">
        <v>193</v>
      </c>
      <c r="LM47" s="139" t="s">
        <v>193</v>
      </c>
      <c r="LN47" s="139" t="s">
        <v>193</v>
      </c>
      <c r="LO47" s="139" t="s">
        <v>193</v>
      </c>
      <c r="LP47" s="139" t="s">
        <v>193</v>
      </c>
      <c r="LQ47" s="139" t="s">
        <v>193</v>
      </c>
    </row>
    <row r="48" spans="1:329" ht="14.4" customHeight="1" x14ac:dyDescent="0.35">
      <c r="A48" s="139" t="s">
        <v>3448</v>
      </c>
      <c r="B48" s="139" t="s">
        <v>3355</v>
      </c>
      <c r="C48" s="139" t="s">
        <v>613</v>
      </c>
      <c r="D48" s="139" t="s">
        <v>613</v>
      </c>
      <c r="E48" s="139" t="s">
        <v>616</v>
      </c>
      <c r="F48" s="139" t="s">
        <v>182</v>
      </c>
      <c r="G48" s="139" t="s">
        <v>1959</v>
      </c>
      <c r="H48" s="139" t="s">
        <v>1959</v>
      </c>
      <c r="I48" s="139" t="s">
        <v>3424</v>
      </c>
      <c r="J48" s="139" t="s">
        <v>3425</v>
      </c>
      <c r="K48" s="139" t="s">
        <v>489</v>
      </c>
      <c r="L48" s="139" t="s">
        <v>490</v>
      </c>
      <c r="M48" t="s">
        <v>491</v>
      </c>
      <c r="N48" t="s">
        <v>193</v>
      </c>
      <c r="O48" t="s">
        <v>193</v>
      </c>
      <c r="P48" t="s">
        <v>492</v>
      </c>
      <c r="Q48" t="s">
        <v>193</v>
      </c>
      <c r="R48" t="s">
        <v>3502</v>
      </c>
      <c r="S48">
        <v>0</v>
      </c>
      <c r="T48">
        <v>0</v>
      </c>
      <c r="U48">
        <v>1</v>
      </c>
      <c r="V48">
        <v>0</v>
      </c>
      <c r="W48">
        <v>0</v>
      </c>
      <c r="X48">
        <v>0</v>
      </c>
      <c r="Y48">
        <v>0</v>
      </c>
      <c r="Z48" t="s">
        <v>4014</v>
      </c>
      <c r="AA48" t="s">
        <v>3502</v>
      </c>
      <c r="AB48" t="s">
        <v>112</v>
      </c>
      <c r="AC48">
        <v>1</v>
      </c>
      <c r="AD48">
        <v>0</v>
      </c>
      <c r="AE48">
        <v>0</v>
      </c>
      <c r="AF48">
        <v>0</v>
      </c>
      <c r="AG48">
        <v>0</v>
      </c>
      <c r="AH48">
        <v>0</v>
      </c>
      <c r="AI48">
        <v>0</v>
      </c>
      <c r="AJ48">
        <v>0</v>
      </c>
      <c r="AK48">
        <v>0</v>
      </c>
      <c r="AL48">
        <v>0</v>
      </c>
      <c r="AM48" t="s">
        <v>193</v>
      </c>
      <c r="AN48" t="s">
        <v>128</v>
      </c>
      <c r="AO48" t="s">
        <v>493</v>
      </c>
      <c r="AP48" t="s">
        <v>193</v>
      </c>
      <c r="AQ48" t="s">
        <v>193</v>
      </c>
      <c r="AR48" t="s">
        <v>193</v>
      </c>
      <c r="AS48" t="s">
        <v>193</v>
      </c>
      <c r="AT48" t="s">
        <v>193</v>
      </c>
      <c r="AU48" t="s">
        <v>193</v>
      </c>
      <c r="AV48" t="s">
        <v>193</v>
      </c>
      <c r="AW48" t="s">
        <v>193</v>
      </c>
      <c r="AX48" t="s">
        <v>193</v>
      </c>
      <c r="AY48" t="s">
        <v>193</v>
      </c>
      <c r="AZ48" s="192" t="s">
        <v>193</v>
      </c>
      <c r="BA48" s="139" t="s">
        <v>193</v>
      </c>
      <c r="BB48" s="139" t="s">
        <v>193</v>
      </c>
      <c r="BC48" s="192" t="s">
        <v>193</v>
      </c>
      <c r="BD48" s="139" t="s">
        <v>193</v>
      </c>
      <c r="BE48" s="139" t="s">
        <v>193</v>
      </c>
      <c r="BF48" s="192" t="s">
        <v>193</v>
      </c>
      <c r="BG48" s="139" t="s">
        <v>193</v>
      </c>
      <c r="BH48" s="139" t="s">
        <v>193</v>
      </c>
      <c r="BI48" s="192" t="s">
        <v>193</v>
      </c>
      <c r="BJ48" s="139" t="s">
        <v>193</v>
      </c>
      <c r="BK48" s="139" t="s">
        <v>193</v>
      </c>
      <c r="BL48" s="192" t="s">
        <v>193</v>
      </c>
      <c r="BM48" s="139" t="s">
        <v>193</v>
      </c>
      <c r="BN48" s="139" t="s">
        <v>193</v>
      </c>
      <c r="BO48" s="192" t="s">
        <v>193</v>
      </c>
      <c r="BP48" s="139" t="s">
        <v>193</v>
      </c>
      <c r="BQ48" s="139" t="s">
        <v>193</v>
      </c>
      <c r="BR48" s="139" t="s">
        <v>193</v>
      </c>
      <c r="BS48" s="139" t="s">
        <v>193</v>
      </c>
      <c r="BT48" s="139" t="s">
        <v>193</v>
      </c>
      <c r="BU48" s="139" t="s">
        <v>193</v>
      </c>
      <c r="BV48" s="139" t="s">
        <v>193</v>
      </c>
      <c r="BW48" s="139" t="s">
        <v>193</v>
      </c>
      <c r="BX48" s="139" t="s">
        <v>193</v>
      </c>
      <c r="BY48" s="139" t="s">
        <v>193</v>
      </c>
      <c r="BZ48" s="139" t="s">
        <v>193</v>
      </c>
      <c r="CA48" s="192" t="s">
        <v>193</v>
      </c>
      <c r="CB48" s="139" t="s">
        <v>193</v>
      </c>
      <c r="CC48" s="139" t="s">
        <v>193</v>
      </c>
      <c r="CD48" s="139" t="s">
        <v>193</v>
      </c>
      <c r="CE48" s="139" t="s">
        <v>193</v>
      </c>
      <c r="CF48" s="139" t="s">
        <v>193</v>
      </c>
      <c r="CG48" s="139" t="s">
        <v>193</v>
      </c>
      <c r="CH48" s="139" t="s">
        <v>193</v>
      </c>
      <c r="CI48" s="139" t="s">
        <v>193</v>
      </c>
      <c r="CJ48" s="139" t="s">
        <v>193</v>
      </c>
      <c r="CK48" s="139" t="s">
        <v>193</v>
      </c>
      <c r="CL48" s="139" t="s">
        <v>193</v>
      </c>
      <c r="CM48" s="139" t="s">
        <v>193</v>
      </c>
      <c r="CN48" s="139" t="s">
        <v>193</v>
      </c>
      <c r="CO48" s="139" t="s">
        <v>193</v>
      </c>
      <c r="CP48" s="139" t="s">
        <v>193</v>
      </c>
      <c r="CQ48" s="139" t="s">
        <v>193</v>
      </c>
      <c r="CR48" s="139" t="s">
        <v>193</v>
      </c>
      <c r="CS48" s="139" t="s">
        <v>193</v>
      </c>
      <c r="CT48" s="139" t="s">
        <v>193</v>
      </c>
      <c r="CU48" s="139" t="s">
        <v>193</v>
      </c>
      <c r="CV48" s="139" t="s">
        <v>193</v>
      </c>
      <c r="CW48" s="139" t="s">
        <v>193</v>
      </c>
      <c r="CX48" s="139" t="s">
        <v>193</v>
      </c>
      <c r="CY48" s="139" t="s">
        <v>193</v>
      </c>
      <c r="CZ48" s="139" t="s">
        <v>193</v>
      </c>
      <c r="DA48" s="139" t="s">
        <v>193</v>
      </c>
      <c r="DB48" s="139" t="s">
        <v>193</v>
      </c>
      <c r="DC48" s="139" t="s">
        <v>193</v>
      </c>
      <c r="DD48" s="139" t="s">
        <v>193</v>
      </c>
      <c r="DE48" s="139" t="s">
        <v>193</v>
      </c>
      <c r="DF48" s="139" t="s">
        <v>193</v>
      </c>
      <c r="DG48" s="139" t="s">
        <v>193</v>
      </c>
      <c r="DH48" s="139" t="s">
        <v>193</v>
      </c>
      <c r="DI48" s="139" t="s">
        <v>193</v>
      </c>
      <c r="DJ48" s="139" t="s">
        <v>193</v>
      </c>
      <c r="DK48" s="139" t="s">
        <v>193</v>
      </c>
      <c r="DL48" s="139" t="s">
        <v>193</v>
      </c>
      <c r="DM48" s="139" t="s">
        <v>193</v>
      </c>
      <c r="DN48" s="139" t="s">
        <v>193</v>
      </c>
      <c r="DO48" s="139" t="s">
        <v>193</v>
      </c>
      <c r="DP48" s="139" t="s">
        <v>193</v>
      </c>
      <c r="DQ48" s="139" t="s">
        <v>193</v>
      </c>
      <c r="DR48" s="139" t="s">
        <v>193</v>
      </c>
      <c r="DS48" s="139" t="s">
        <v>193</v>
      </c>
      <c r="DT48" s="139" t="s">
        <v>193</v>
      </c>
      <c r="DU48" s="139" t="s">
        <v>193</v>
      </c>
      <c r="DV48" s="139" t="s">
        <v>193</v>
      </c>
      <c r="DW48" s="139" t="s">
        <v>193</v>
      </c>
      <c r="DX48" s="139" t="s">
        <v>193</v>
      </c>
      <c r="DY48" s="139" t="s">
        <v>193</v>
      </c>
      <c r="DZ48" s="139" t="s">
        <v>193</v>
      </c>
      <c r="EA48" s="139" t="s">
        <v>193</v>
      </c>
      <c r="EB48" s="139" t="s">
        <v>193</v>
      </c>
      <c r="EC48" s="139" t="s">
        <v>193</v>
      </c>
      <c r="ED48" s="139" t="s">
        <v>193</v>
      </c>
      <c r="EE48" s="139" t="s">
        <v>193</v>
      </c>
      <c r="EF48" s="139" t="s">
        <v>193</v>
      </c>
      <c r="EG48" s="139" t="s">
        <v>193</v>
      </c>
      <c r="EH48" s="139" t="s">
        <v>193</v>
      </c>
      <c r="EI48" s="139" t="s">
        <v>193</v>
      </c>
      <c r="EJ48" s="139" t="s">
        <v>193</v>
      </c>
      <c r="EK48" s="139" t="s">
        <v>193</v>
      </c>
      <c r="EL48" s="139" t="s">
        <v>193</v>
      </c>
      <c r="EM48" s="139" t="s">
        <v>193</v>
      </c>
      <c r="EN48" s="139" t="s">
        <v>193</v>
      </c>
      <c r="EO48" s="139" t="s">
        <v>193</v>
      </c>
      <c r="EP48" s="139" t="s">
        <v>193</v>
      </c>
      <c r="EQ48" s="139" t="s">
        <v>193</v>
      </c>
      <c r="ER48" s="139" t="s">
        <v>193</v>
      </c>
      <c r="ES48" s="139" t="s">
        <v>193</v>
      </c>
      <c r="ET48" s="139" t="s">
        <v>193</v>
      </c>
      <c r="EU48" s="139" t="s">
        <v>193</v>
      </c>
      <c r="EV48" s="139" t="s">
        <v>193</v>
      </c>
      <c r="EW48" s="139" t="s">
        <v>193</v>
      </c>
      <c r="EX48" s="139" t="s">
        <v>193</v>
      </c>
      <c r="EY48" s="139" t="s">
        <v>193</v>
      </c>
      <c r="EZ48" s="139" t="s">
        <v>193</v>
      </c>
      <c r="FA48" s="139" t="s">
        <v>193</v>
      </c>
      <c r="FB48" s="139" t="s">
        <v>193</v>
      </c>
      <c r="FC48" s="139" t="s">
        <v>193</v>
      </c>
      <c r="FD48" s="139" t="s">
        <v>193</v>
      </c>
      <c r="FE48" s="139" t="s">
        <v>193</v>
      </c>
      <c r="FF48" s="139" t="s">
        <v>193</v>
      </c>
      <c r="FG48" s="139" t="s">
        <v>193</v>
      </c>
      <c r="FH48" s="139" t="s">
        <v>193</v>
      </c>
      <c r="FI48" s="139" t="s">
        <v>193</v>
      </c>
      <c r="FJ48" s="139" t="s">
        <v>193</v>
      </c>
      <c r="FK48" s="139" t="s">
        <v>193</v>
      </c>
      <c r="FL48" s="139" t="s">
        <v>193</v>
      </c>
      <c r="FM48" s="139" t="s">
        <v>193</v>
      </c>
      <c r="FN48" s="139" t="s">
        <v>193</v>
      </c>
      <c r="FO48" s="139" t="s">
        <v>193</v>
      </c>
      <c r="FP48" s="139" t="s">
        <v>193</v>
      </c>
      <c r="FQ48" s="139" t="s">
        <v>193</v>
      </c>
      <c r="FR48" s="139" t="s">
        <v>193</v>
      </c>
      <c r="FS48" s="139" t="s">
        <v>193</v>
      </c>
      <c r="FT48" s="139" t="s">
        <v>193</v>
      </c>
      <c r="FU48" s="139" t="s">
        <v>193</v>
      </c>
      <c r="FV48" s="139" t="s">
        <v>193</v>
      </c>
      <c r="FW48" s="139" t="s">
        <v>193</v>
      </c>
      <c r="FX48" s="139" t="s">
        <v>193</v>
      </c>
      <c r="FY48" s="139" t="s">
        <v>193</v>
      </c>
      <c r="FZ48" s="139" t="s">
        <v>193</v>
      </c>
      <c r="GA48" s="139" t="s">
        <v>193</v>
      </c>
      <c r="GB48" s="139" t="s">
        <v>193</v>
      </c>
      <c r="GC48" s="139" t="s">
        <v>193</v>
      </c>
      <c r="GD48" s="139" t="s">
        <v>193</v>
      </c>
      <c r="GE48" s="139" t="s">
        <v>193</v>
      </c>
      <c r="GF48" s="139" t="s">
        <v>193</v>
      </c>
      <c r="GG48" s="139" t="s">
        <v>193</v>
      </c>
      <c r="GH48" s="139" t="s">
        <v>193</v>
      </c>
      <c r="GI48" s="139" t="s">
        <v>193</v>
      </c>
      <c r="GJ48" s="139" t="s">
        <v>193</v>
      </c>
      <c r="GK48" s="139" t="s">
        <v>193</v>
      </c>
      <c r="GL48" s="139" t="s">
        <v>193</v>
      </c>
      <c r="GM48" s="139" t="s">
        <v>193</v>
      </c>
      <c r="GN48" s="139" t="s">
        <v>193</v>
      </c>
      <c r="GO48" s="139" t="s">
        <v>193</v>
      </c>
      <c r="GP48" s="139" t="s">
        <v>193</v>
      </c>
      <c r="GQ48" s="139" t="s">
        <v>193</v>
      </c>
      <c r="GR48" s="139" t="s">
        <v>193</v>
      </c>
      <c r="GS48" s="139" t="s">
        <v>193</v>
      </c>
      <c r="GT48" s="139" t="s">
        <v>193</v>
      </c>
      <c r="GU48" s="139" t="s">
        <v>193</v>
      </c>
      <c r="GV48" s="139" t="s">
        <v>193</v>
      </c>
      <c r="GW48" s="139" t="s">
        <v>193</v>
      </c>
      <c r="GX48" s="139" t="s">
        <v>193</v>
      </c>
      <c r="GY48" s="139" t="s">
        <v>193</v>
      </c>
      <c r="GZ48" s="139" t="s">
        <v>193</v>
      </c>
      <c r="HA48" s="139" t="s">
        <v>193</v>
      </c>
      <c r="HB48" s="139" t="s">
        <v>193</v>
      </c>
      <c r="HC48" s="139" t="s">
        <v>109</v>
      </c>
      <c r="HD48" s="139">
        <v>150</v>
      </c>
      <c r="HE48" s="139" t="s">
        <v>193</v>
      </c>
      <c r="HF48" s="139" t="s">
        <v>193</v>
      </c>
      <c r="HG48" s="139" t="s">
        <v>193</v>
      </c>
      <c r="HH48" s="139" t="s">
        <v>3449</v>
      </c>
      <c r="HI48" s="139" t="s">
        <v>193</v>
      </c>
      <c r="HJ48" s="139" t="s">
        <v>193</v>
      </c>
      <c r="HK48" s="139" t="s">
        <v>193</v>
      </c>
      <c r="HL48" s="139" t="s">
        <v>193</v>
      </c>
      <c r="HM48" s="139" t="s">
        <v>193</v>
      </c>
      <c r="HN48" s="139" t="s">
        <v>193</v>
      </c>
      <c r="HO48" s="139" t="s">
        <v>193</v>
      </c>
      <c r="HP48" s="139" t="s">
        <v>193</v>
      </c>
      <c r="HQ48" s="139" t="s">
        <v>193</v>
      </c>
      <c r="HR48" s="139" t="s">
        <v>193</v>
      </c>
      <c r="HS48" s="139" t="s">
        <v>193</v>
      </c>
      <c r="HT48" s="139" t="s">
        <v>193</v>
      </c>
      <c r="HU48" s="139" t="s">
        <v>193</v>
      </c>
      <c r="HV48" s="139" t="s">
        <v>193</v>
      </c>
      <c r="HW48" s="139" t="s">
        <v>193</v>
      </c>
      <c r="HX48" s="139" t="s">
        <v>193</v>
      </c>
      <c r="HY48" s="139" t="s">
        <v>193</v>
      </c>
      <c r="HZ48" s="139" t="s">
        <v>193</v>
      </c>
      <c r="IA48" s="139" t="s">
        <v>193</v>
      </c>
      <c r="IB48" s="139" t="s">
        <v>193</v>
      </c>
      <c r="IC48" s="139" t="s">
        <v>193</v>
      </c>
      <c r="ID48" s="139" t="s">
        <v>193</v>
      </c>
      <c r="IE48" s="139" t="s">
        <v>193</v>
      </c>
      <c r="IF48" s="139" t="s">
        <v>193</v>
      </c>
      <c r="IG48" s="139" t="s">
        <v>193</v>
      </c>
      <c r="IH48" s="139" t="s">
        <v>193</v>
      </c>
      <c r="II48" s="139" t="s">
        <v>193</v>
      </c>
      <c r="IJ48" s="139" t="s">
        <v>193</v>
      </c>
      <c r="IK48" s="139" t="s">
        <v>193</v>
      </c>
      <c r="IL48" s="139" t="s">
        <v>193</v>
      </c>
      <c r="IM48" s="139" t="s">
        <v>193</v>
      </c>
      <c r="IN48" s="139" t="s">
        <v>109</v>
      </c>
      <c r="IO48" s="139" t="s">
        <v>3340</v>
      </c>
      <c r="IP48" s="139">
        <v>1</v>
      </c>
      <c r="IQ48" s="139">
        <v>0</v>
      </c>
      <c r="IR48" s="139">
        <v>0</v>
      </c>
      <c r="IS48" s="139">
        <v>0</v>
      </c>
      <c r="IT48" s="139">
        <v>0</v>
      </c>
      <c r="IU48" s="139">
        <v>0</v>
      </c>
      <c r="IV48" s="139" t="s">
        <v>193</v>
      </c>
      <c r="IW48" s="139" t="s">
        <v>3436</v>
      </c>
      <c r="IX48" s="139">
        <v>1</v>
      </c>
      <c r="IY48" s="139">
        <v>0</v>
      </c>
      <c r="IZ48" s="139">
        <v>0</v>
      </c>
      <c r="JA48" s="139">
        <v>0</v>
      </c>
      <c r="JB48" s="139">
        <v>0</v>
      </c>
      <c r="JC48" s="139">
        <v>0</v>
      </c>
      <c r="JD48" s="139">
        <v>0</v>
      </c>
      <c r="JE48" s="139">
        <v>0</v>
      </c>
      <c r="JF48" s="139" t="s">
        <v>193</v>
      </c>
      <c r="JG48" s="139" t="s">
        <v>114</v>
      </c>
      <c r="JH48" s="139" t="s">
        <v>193</v>
      </c>
      <c r="JI48" s="139" t="s">
        <v>193</v>
      </c>
      <c r="JJ48" s="139" t="s">
        <v>193</v>
      </c>
      <c r="JK48" s="139" t="s">
        <v>193</v>
      </c>
      <c r="JL48" s="139" t="s">
        <v>193</v>
      </c>
      <c r="JM48" s="139" t="s">
        <v>193</v>
      </c>
      <c r="JN48" s="139" t="s">
        <v>193</v>
      </c>
      <c r="JO48" s="139" t="s">
        <v>193</v>
      </c>
      <c r="JP48" s="139" t="s">
        <v>193</v>
      </c>
      <c r="JQ48" s="139" t="s">
        <v>193</v>
      </c>
      <c r="JR48" s="139" t="s">
        <v>193</v>
      </c>
      <c r="JS48" s="139" t="s">
        <v>193</v>
      </c>
      <c r="JT48" s="139" t="s">
        <v>193</v>
      </c>
      <c r="JU48" s="139" t="s">
        <v>193</v>
      </c>
      <c r="JV48" s="139" t="s">
        <v>193</v>
      </c>
      <c r="JW48" s="139" t="s">
        <v>193</v>
      </c>
      <c r="JX48" s="139" t="s">
        <v>193</v>
      </c>
      <c r="JY48" s="139" t="s">
        <v>193</v>
      </c>
      <c r="JZ48" s="139" t="s">
        <v>193</v>
      </c>
      <c r="KA48" s="139" t="s">
        <v>193</v>
      </c>
      <c r="KB48" s="139" t="s">
        <v>193</v>
      </c>
      <c r="KC48" s="139" t="s">
        <v>193</v>
      </c>
      <c r="KD48" s="139" t="s">
        <v>193</v>
      </c>
      <c r="KE48" s="139" t="s">
        <v>193</v>
      </c>
      <c r="KF48" s="139" t="s">
        <v>193</v>
      </c>
      <c r="KG48" s="139" t="s">
        <v>193</v>
      </c>
      <c r="KH48" s="139" t="s">
        <v>193</v>
      </c>
      <c r="KI48" s="139" t="s">
        <v>193</v>
      </c>
      <c r="KJ48" s="139" t="s">
        <v>193</v>
      </c>
      <c r="KK48" s="139" t="s">
        <v>193</v>
      </c>
      <c r="KL48" s="139" t="s">
        <v>193</v>
      </c>
      <c r="KM48" s="139" t="s">
        <v>193</v>
      </c>
      <c r="KN48" s="139" t="s">
        <v>193</v>
      </c>
      <c r="KO48" s="139" t="s">
        <v>193</v>
      </c>
      <c r="KP48" s="139" t="s">
        <v>193</v>
      </c>
      <c r="KQ48" s="139" t="s">
        <v>193</v>
      </c>
      <c r="KR48" s="139" t="s">
        <v>193</v>
      </c>
      <c r="KS48" s="139" t="s">
        <v>193</v>
      </c>
      <c r="KT48" s="139" t="s">
        <v>193</v>
      </c>
      <c r="KU48" s="139" t="s">
        <v>193</v>
      </c>
      <c r="KV48" s="139" t="s">
        <v>193</v>
      </c>
      <c r="KW48" s="139" t="s">
        <v>193</v>
      </c>
      <c r="KX48" s="139" t="s">
        <v>193</v>
      </c>
      <c r="KY48" s="139" t="s">
        <v>193</v>
      </c>
      <c r="KZ48" s="139" t="s">
        <v>193</v>
      </c>
      <c r="LA48" s="139" t="s">
        <v>193</v>
      </c>
      <c r="LB48" s="139" t="s">
        <v>193</v>
      </c>
      <c r="LC48" s="139" t="s">
        <v>193</v>
      </c>
      <c r="LD48" s="139" t="s">
        <v>193</v>
      </c>
      <c r="LE48" s="139" t="s">
        <v>193</v>
      </c>
      <c r="LF48" s="139" t="s">
        <v>193</v>
      </c>
      <c r="LG48" s="139" t="s">
        <v>193</v>
      </c>
      <c r="LH48" s="139" t="s">
        <v>193</v>
      </c>
      <c r="LI48" s="139" t="s">
        <v>193</v>
      </c>
      <c r="LJ48" s="139" t="s">
        <v>193</v>
      </c>
      <c r="LK48" s="139" t="s">
        <v>193</v>
      </c>
      <c r="LL48" s="139" t="s">
        <v>193</v>
      </c>
      <c r="LM48" s="139" t="s">
        <v>193</v>
      </c>
      <c r="LN48" s="139" t="s">
        <v>193</v>
      </c>
      <c r="LO48" s="139" t="s">
        <v>193</v>
      </c>
      <c r="LP48" s="139" t="s">
        <v>193</v>
      </c>
      <c r="LQ48" s="139" t="s">
        <v>193</v>
      </c>
    </row>
    <row r="49" spans="1:329" ht="14.4" customHeight="1" x14ac:dyDescent="0.35">
      <c r="A49" s="139" t="s">
        <v>3450</v>
      </c>
      <c r="B49" s="139" t="s">
        <v>3355</v>
      </c>
      <c r="C49" s="139" t="s">
        <v>613</v>
      </c>
      <c r="D49" s="139" t="s">
        <v>613</v>
      </c>
      <c r="E49" s="139" t="s">
        <v>1346</v>
      </c>
      <c r="F49" s="139" t="s">
        <v>182</v>
      </c>
      <c r="G49" s="139" t="s">
        <v>1959</v>
      </c>
      <c r="H49" s="139" t="s">
        <v>1959</v>
      </c>
      <c r="I49" s="139" t="s">
        <v>3424</v>
      </c>
      <c r="J49" s="139" t="s">
        <v>3425</v>
      </c>
      <c r="K49" s="139" t="s">
        <v>489</v>
      </c>
      <c r="L49" s="139" t="s">
        <v>490</v>
      </c>
      <c r="M49" t="s">
        <v>491</v>
      </c>
      <c r="N49" t="s">
        <v>193</v>
      </c>
      <c r="O49" t="s">
        <v>193</v>
      </c>
      <c r="P49" t="s">
        <v>496</v>
      </c>
      <c r="Q49" t="s">
        <v>193</v>
      </c>
      <c r="R49" t="s">
        <v>3502</v>
      </c>
      <c r="S49">
        <v>0</v>
      </c>
      <c r="T49">
        <v>0</v>
      </c>
      <c r="U49">
        <v>1</v>
      </c>
      <c r="V49">
        <v>0</v>
      </c>
      <c r="W49">
        <v>0</v>
      </c>
      <c r="X49">
        <v>0</v>
      </c>
      <c r="Y49">
        <v>0</v>
      </c>
      <c r="Z49" t="s">
        <v>4014</v>
      </c>
      <c r="AA49" t="s">
        <v>3502</v>
      </c>
      <c r="AB49" t="s">
        <v>112</v>
      </c>
      <c r="AC49">
        <v>1</v>
      </c>
      <c r="AD49">
        <v>0</v>
      </c>
      <c r="AE49">
        <v>0</v>
      </c>
      <c r="AF49">
        <v>0</v>
      </c>
      <c r="AG49">
        <v>0</v>
      </c>
      <c r="AH49">
        <v>0</v>
      </c>
      <c r="AI49">
        <v>0</v>
      </c>
      <c r="AJ49">
        <v>0</v>
      </c>
      <c r="AK49">
        <v>0</v>
      </c>
      <c r="AL49">
        <v>0</v>
      </c>
      <c r="AM49" t="s">
        <v>193</v>
      </c>
      <c r="AN49" t="s">
        <v>113</v>
      </c>
      <c r="AO49" t="s">
        <v>501</v>
      </c>
      <c r="AP49" t="s">
        <v>193</v>
      </c>
      <c r="AQ49" t="s">
        <v>193</v>
      </c>
      <c r="AR49" t="s">
        <v>193</v>
      </c>
      <c r="AS49" t="s">
        <v>193</v>
      </c>
      <c r="AT49" t="s">
        <v>193</v>
      </c>
      <c r="AU49" t="s">
        <v>193</v>
      </c>
      <c r="AV49" t="s">
        <v>193</v>
      </c>
      <c r="AW49" t="s">
        <v>193</v>
      </c>
      <c r="AX49" t="s">
        <v>193</v>
      </c>
      <c r="AY49" t="s">
        <v>193</v>
      </c>
      <c r="AZ49" s="192" t="s">
        <v>193</v>
      </c>
      <c r="BA49" s="139" t="s">
        <v>193</v>
      </c>
      <c r="BB49" s="139" t="s">
        <v>193</v>
      </c>
      <c r="BC49" s="192" t="s">
        <v>193</v>
      </c>
      <c r="BD49" s="139" t="s">
        <v>193</v>
      </c>
      <c r="BE49" s="139" t="s">
        <v>193</v>
      </c>
      <c r="BF49" s="192" t="s">
        <v>193</v>
      </c>
      <c r="BG49" s="139" t="s">
        <v>193</v>
      </c>
      <c r="BH49" s="139" t="s">
        <v>193</v>
      </c>
      <c r="BI49" s="192" t="s">
        <v>193</v>
      </c>
      <c r="BJ49" s="139" t="s">
        <v>193</v>
      </c>
      <c r="BK49" s="139" t="s">
        <v>193</v>
      </c>
      <c r="BL49" s="192" t="s">
        <v>193</v>
      </c>
      <c r="BM49" s="139" t="s">
        <v>193</v>
      </c>
      <c r="BN49" s="139" t="s">
        <v>193</v>
      </c>
      <c r="BO49" s="192"/>
      <c r="BP49" s="139" t="s">
        <v>193</v>
      </c>
      <c r="BQ49" s="139" t="s">
        <v>193</v>
      </c>
      <c r="BR49" s="139" t="s">
        <v>193</v>
      </c>
      <c r="BS49" s="139" t="s">
        <v>193</v>
      </c>
      <c r="BT49" s="139" t="s">
        <v>193</v>
      </c>
      <c r="BU49" s="139" t="s">
        <v>193</v>
      </c>
      <c r="BV49" s="139" t="s">
        <v>193</v>
      </c>
      <c r="BW49" s="139" t="s">
        <v>193</v>
      </c>
      <c r="BX49" s="139" t="s">
        <v>193</v>
      </c>
      <c r="BY49" s="139" t="s">
        <v>193</v>
      </c>
      <c r="BZ49" s="139" t="s">
        <v>193</v>
      </c>
      <c r="CA49" s="192" t="s">
        <v>193</v>
      </c>
      <c r="CB49" s="139" t="s">
        <v>193</v>
      </c>
      <c r="CC49" s="139" t="s">
        <v>193</v>
      </c>
      <c r="CD49" s="139" t="s">
        <v>193</v>
      </c>
      <c r="CE49" s="139" t="s">
        <v>193</v>
      </c>
      <c r="CF49" s="139" t="s">
        <v>193</v>
      </c>
      <c r="CG49" s="139" t="s">
        <v>193</v>
      </c>
      <c r="CH49" s="139" t="s">
        <v>193</v>
      </c>
      <c r="CI49" s="139" t="s">
        <v>193</v>
      </c>
      <c r="CJ49" s="139" t="s">
        <v>193</v>
      </c>
      <c r="CK49" s="139" t="s">
        <v>193</v>
      </c>
      <c r="CL49" s="139" t="s">
        <v>193</v>
      </c>
      <c r="CM49" s="139" t="s">
        <v>193</v>
      </c>
      <c r="CN49" s="139" t="s">
        <v>193</v>
      </c>
      <c r="CO49" s="139" t="s">
        <v>193</v>
      </c>
      <c r="CP49" s="139" t="s">
        <v>193</v>
      </c>
      <c r="CQ49" s="139" t="s">
        <v>193</v>
      </c>
      <c r="CR49" s="139" t="s">
        <v>193</v>
      </c>
      <c r="CS49" s="139" t="s">
        <v>193</v>
      </c>
      <c r="CT49" s="139" t="s">
        <v>193</v>
      </c>
      <c r="CU49" s="139" t="s">
        <v>193</v>
      </c>
      <c r="CV49" s="139" t="s">
        <v>193</v>
      </c>
      <c r="CW49" s="139" t="s">
        <v>193</v>
      </c>
      <c r="CX49" s="139" t="s">
        <v>193</v>
      </c>
      <c r="CY49" s="139" t="s">
        <v>193</v>
      </c>
      <c r="CZ49" s="139" t="s">
        <v>193</v>
      </c>
      <c r="DA49" s="139" t="s">
        <v>193</v>
      </c>
      <c r="DB49" s="139" t="s">
        <v>193</v>
      </c>
      <c r="DC49" s="139" t="s">
        <v>193</v>
      </c>
      <c r="DD49" s="139" t="s">
        <v>193</v>
      </c>
      <c r="DE49" s="139" t="s">
        <v>193</v>
      </c>
      <c r="DF49" s="139" t="s">
        <v>193</v>
      </c>
      <c r="DG49" s="139" t="s">
        <v>193</v>
      </c>
      <c r="DH49" s="139" t="s">
        <v>193</v>
      </c>
      <c r="DI49" s="139" t="s">
        <v>193</v>
      </c>
      <c r="DJ49" s="139" t="s">
        <v>193</v>
      </c>
      <c r="DK49" s="139" t="s">
        <v>193</v>
      </c>
      <c r="DL49" s="139" t="s">
        <v>193</v>
      </c>
      <c r="DM49" s="139" t="s">
        <v>193</v>
      </c>
      <c r="DN49" s="139" t="s">
        <v>193</v>
      </c>
      <c r="DO49" s="139" t="s">
        <v>193</v>
      </c>
      <c r="DP49" s="139" t="s">
        <v>193</v>
      </c>
      <c r="DQ49" s="139" t="s">
        <v>193</v>
      </c>
      <c r="DR49" s="139" t="s">
        <v>193</v>
      </c>
      <c r="DS49" s="139" t="s">
        <v>193</v>
      </c>
      <c r="DT49" s="139" t="s">
        <v>193</v>
      </c>
      <c r="DU49" s="139" t="s">
        <v>193</v>
      </c>
      <c r="DV49" s="139" t="s">
        <v>193</v>
      </c>
      <c r="DW49" s="139" t="s">
        <v>193</v>
      </c>
      <c r="DX49" s="139" t="s">
        <v>193</v>
      </c>
      <c r="DY49" s="139" t="s">
        <v>193</v>
      </c>
      <c r="DZ49" s="139" t="s">
        <v>193</v>
      </c>
      <c r="EA49" s="139" t="s">
        <v>193</v>
      </c>
      <c r="EB49" s="139" t="s">
        <v>193</v>
      </c>
      <c r="EC49" s="139" t="s">
        <v>193</v>
      </c>
      <c r="ED49" s="139" t="s">
        <v>193</v>
      </c>
      <c r="EE49" s="139" t="s">
        <v>193</v>
      </c>
      <c r="EF49" s="139" t="s">
        <v>193</v>
      </c>
      <c r="EG49" s="139" t="s">
        <v>193</v>
      </c>
      <c r="EH49" s="139" t="s">
        <v>193</v>
      </c>
      <c r="EI49" s="139" t="s">
        <v>193</v>
      </c>
      <c r="EJ49" s="139" t="s">
        <v>193</v>
      </c>
      <c r="EK49" s="139" t="s">
        <v>193</v>
      </c>
      <c r="EL49" s="139" t="s">
        <v>193</v>
      </c>
      <c r="EM49" s="139" t="s">
        <v>193</v>
      </c>
      <c r="EN49" s="139" t="s">
        <v>193</v>
      </c>
      <c r="EO49" s="139" t="s">
        <v>193</v>
      </c>
      <c r="EP49" s="139" t="s">
        <v>193</v>
      </c>
      <c r="EQ49" s="139" t="s">
        <v>193</v>
      </c>
      <c r="ER49" s="139" t="s">
        <v>193</v>
      </c>
      <c r="ES49" s="139" t="s">
        <v>193</v>
      </c>
      <c r="ET49" s="139" t="s">
        <v>193</v>
      </c>
      <c r="EU49" s="139" t="s">
        <v>193</v>
      </c>
      <c r="EV49" s="139" t="s">
        <v>193</v>
      </c>
      <c r="EW49" s="139" t="s">
        <v>193</v>
      </c>
      <c r="EX49" s="139" t="s">
        <v>193</v>
      </c>
      <c r="EY49" s="139" t="s">
        <v>193</v>
      </c>
      <c r="EZ49" s="139" t="s">
        <v>193</v>
      </c>
      <c r="FA49" s="139" t="s">
        <v>193</v>
      </c>
      <c r="FB49" s="139" t="s">
        <v>193</v>
      </c>
      <c r="FC49" s="139" t="s">
        <v>193</v>
      </c>
      <c r="FD49" s="139" t="s">
        <v>193</v>
      </c>
      <c r="FE49" s="139" t="s">
        <v>193</v>
      </c>
      <c r="FF49" s="139" t="s">
        <v>193</v>
      </c>
      <c r="FG49" s="139" t="s">
        <v>193</v>
      </c>
      <c r="FH49" s="139" t="s">
        <v>193</v>
      </c>
      <c r="FI49" s="139" t="s">
        <v>193</v>
      </c>
      <c r="FJ49" s="139" t="s">
        <v>193</v>
      </c>
      <c r="FK49" s="139" t="s">
        <v>193</v>
      </c>
      <c r="FL49" s="139" t="s">
        <v>193</v>
      </c>
      <c r="FM49" s="139" t="s">
        <v>193</v>
      </c>
      <c r="FN49" s="139" t="s">
        <v>193</v>
      </c>
      <c r="FO49" s="139" t="s">
        <v>193</v>
      </c>
      <c r="FP49" s="139" t="s">
        <v>193</v>
      </c>
      <c r="FQ49" s="139" t="s">
        <v>193</v>
      </c>
      <c r="FR49" s="139" t="s">
        <v>193</v>
      </c>
      <c r="FS49" s="139" t="s">
        <v>193</v>
      </c>
      <c r="FT49" s="139" t="s">
        <v>193</v>
      </c>
      <c r="FU49" s="139" t="s">
        <v>193</v>
      </c>
      <c r="FV49" s="139" t="s">
        <v>193</v>
      </c>
      <c r="FW49" s="139" t="s">
        <v>193</v>
      </c>
      <c r="FX49" s="139" t="s">
        <v>193</v>
      </c>
      <c r="FY49" s="139" t="s">
        <v>193</v>
      </c>
      <c r="FZ49" s="139" t="s">
        <v>193</v>
      </c>
      <c r="GA49" s="139" t="s">
        <v>193</v>
      </c>
      <c r="GB49" s="139" t="s">
        <v>193</v>
      </c>
      <c r="GC49" s="139" t="s">
        <v>193</v>
      </c>
      <c r="GD49" s="139" t="s">
        <v>193</v>
      </c>
      <c r="GE49" s="139" t="s">
        <v>193</v>
      </c>
      <c r="GF49" s="139" t="s">
        <v>193</v>
      </c>
      <c r="GG49" s="139" t="s">
        <v>193</v>
      </c>
      <c r="GH49" s="139" t="s">
        <v>193</v>
      </c>
      <c r="GI49" s="139" t="s">
        <v>193</v>
      </c>
      <c r="GJ49" s="139" t="s">
        <v>193</v>
      </c>
      <c r="GK49" s="139" t="s">
        <v>193</v>
      </c>
      <c r="GL49" s="139" t="s">
        <v>193</v>
      </c>
      <c r="GM49" s="139" t="s">
        <v>193</v>
      </c>
      <c r="GN49" s="139" t="s">
        <v>193</v>
      </c>
      <c r="GO49" s="139" t="s">
        <v>193</v>
      </c>
      <c r="GP49" s="139" t="s">
        <v>193</v>
      </c>
      <c r="GQ49" s="139" t="s">
        <v>193</v>
      </c>
      <c r="GR49" s="139" t="s">
        <v>193</v>
      </c>
      <c r="GS49" s="139" t="s">
        <v>193</v>
      </c>
      <c r="GT49" s="139" t="s">
        <v>193</v>
      </c>
      <c r="GU49" s="139" t="s">
        <v>193</v>
      </c>
      <c r="GV49" s="139" t="s">
        <v>193</v>
      </c>
      <c r="GW49" s="139" t="s">
        <v>193</v>
      </c>
      <c r="GX49" s="139" t="s">
        <v>193</v>
      </c>
      <c r="GY49" s="139" t="s">
        <v>193</v>
      </c>
      <c r="GZ49" s="139" t="s">
        <v>193</v>
      </c>
      <c r="HA49" s="139" t="s">
        <v>193</v>
      </c>
      <c r="HB49" s="139" t="s">
        <v>193</v>
      </c>
      <c r="HC49" s="139" t="s">
        <v>109</v>
      </c>
      <c r="HD49" s="139">
        <v>200</v>
      </c>
      <c r="HE49" s="139" t="s">
        <v>193</v>
      </c>
      <c r="HF49" s="139" t="s">
        <v>193</v>
      </c>
      <c r="HG49" s="139" t="s">
        <v>193</v>
      </c>
      <c r="HH49" s="139" t="s">
        <v>3451</v>
      </c>
      <c r="HI49" s="139" t="s">
        <v>193</v>
      </c>
      <c r="HJ49" s="139" t="s">
        <v>193</v>
      </c>
      <c r="HK49" s="139" t="s">
        <v>193</v>
      </c>
      <c r="HL49" s="139" t="s">
        <v>193</v>
      </c>
      <c r="HM49" s="139" t="s">
        <v>193</v>
      </c>
      <c r="HN49" s="139" t="s">
        <v>193</v>
      </c>
      <c r="HO49" s="139" t="s">
        <v>193</v>
      </c>
      <c r="HP49" s="139" t="s">
        <v>193</v>
      </c>
      <c r="HQ49" s="139" t="s">
        <v>193</v>
      </c>
      <c r="HR49" s="139" t="s">
        <v>193</v>
      </c>
      <c r="HS49" s="139" t="s">
        <v>193</v>
      </c>
      <c r="HT49" s="139" t="s">
        <v>193</v>
      </c>
      <c r="HU49" s="139" t="s">
        <v>193</v>
      </c>
      <c r="HV49" s="139" t="s">
        <v>193</v>
      </c>
      <c r="HW49" s="139" t="s">
        <v>193</v>
      </c>
      <c r="HX49" s="139" t="s">
        <v>193</v>
      </c>
      <c r="HY49" s="139" t="s">
        <v>193</v>
      </c>
      <c r="HZ49" s="139" t="s">
        <v>193</v>
      </c>
      <c r="IA49" s="139" t="s">
        <v>193</v>
      </c>
      <c r="IB49" s="139" t="s">
        <v>193</v>
      </c>
      <c r="IC49" s="139" t="s">
        <v>193</v>
      </c>
      <c r="ID49" s="139" t="s">
        <v>193</v>
      </c>
      <c r="IE49" s="139" t="s">
        <v>193</v>
      </c>
      <c r="IF49" s="139" t="s">
        <v>193</v>
      </c>
      <c r="IG49" s="139" t="s">
        <v>193</v>
      </c>
      <c r="IH49" s="139" t="s">
        <v>193</v>
      </c>
      <c r="II49" s="139" t="s">
        <v>193</v>
      </c>
      <c r="IJ49" s="139" t="s">
        <v>193</v>
      </c>
      <c r="IK49" s="139" t="s">
        <v>193</v>
      </c>
      <c r="IL49" s="139" t="s">
        <v>193</v>
      </c>
      <c r="IM49" s="139" t="s">
        <v>193</v>
      </c>
      <c r="IN49" s="139" t="s">
        <v>114</v>
      </c>
      <c r="IO49" s="139" t="s">
        <v>193</v>
      </c>
      <c r="IP49" s="139" t="s">
        <v>193</v>
      </c>
      <c r="IQ49" s="139" t="s">
        <v>193</v>
      </c>
      <c r="IR49" s="139" t="s">
        <v>193</v>
      </c>
      <c r="IS49" s="139" t="s">
        <v>193</v>
      </c>
      <c r="IT49" s="139" t="s">
        <v>193</v>
      </c>
      <c r="IU49" s="139" t="s">
        <v>193</v>
      </c>
      <c r="IV49" s="139" t="s">
        <v>193</v>
      </c>
      <c r="IW49" s="139" t="s">
        <v>3426</v>
      </c>
      <c r="IX49" s="139">
        <v>0</v>
      </c>
      <c r="IY49" s="139">
        <v>0</v>
      </c>
      <c r="IZ49" s="139">
        <v>0</v>
      </c>
      <c r="JA49" s="139">
        <v>0</v>
      </c>
      <c r="JB49" s="139">
        <v>0</v>
      </c>
      <c r="JC49" s="139">
        <v>1</v>
      </c>
      <c r="JD49" s="139">
        <v>0</v>
      </c>
      <c r="JE49" s="139">
        <v>0</v>
      </c>
      <c r="JF49" s="139" t="s">
        <v>193</v>
      </c>
      <c r="JG49" s="139" t="s">
        <v>114</v>
      </c>
      <c r="JH49" s="139" t="s">
        <v>193</v>
      </c>
      <c r="JI49" s="139" t="s">
        <v>193</v>
      </c>
      <c r="JJ49" s="139" t="s">
        <v>193</v>
      </c>
      <c r="JK49" s="139" t="s">
        <v>193</v>
      </c>
      <c r="JL49" s="139" t="s">
        <v>193</v>
      </c>
      <c r="JM49" s="139" t="s">
        <v>193</v>
      </c>
      <c r="JN49" s="139" t="s">
        <v>193</v>
      </c>
      <c r="JO49" s="139" t="s">
        <v>193</v>
      </c>
      <c r="JP49" s="139" t="s">
        <v>193</v>
      </c>
      <c r="JQ49" s="139" t="s">
        <v>193</v>
      </c>
      <c r="JR49" s="139" t="s">
        <v>193</v>
      </c>
      <c r="JS49" s="139" t="s">
        <v>193</v>
      </c>
      <c r="JT49" s="139" t="s">
        <v>193</v>
      </c>
      <c r="JU49" s="139" t="s">
        <v>193</v>
      </c>
      <c r="JV49" s="139" t="s">
        <v>193</v>
      </c>
      <c r="JW49" s="139" t="s">
        <v>193</v>
      </c>
      <c r="JX49" s="139" t="s">
        <v>193</v>
      </c>
      <c r="JY49" s="139" t="s">
        <v>193</v>
      </c>
      <c r="JZ49" s="139" t="s">
        <v>193</v>
      </c>
      <c r="KA49" s="139" t="s">
        <v>193</v>
      </c>
      <c r="KB49" s="139" t="s">
        <v>193</v>
      </c>
      <c r="KC49" s="139" t="s">
        <v>193</v>
      </c>
      <c r="KD49" s="139" t="s">
        <v>193</v>
      </c>
      <c r="KE49" s="139" t="s">
        <v>193</v>
      </c>
      <c r="KF49" s="139" t="s">
        <v>193</v>
      </c>
      <c r="KG49" s="139" t="s">
        <v>193</v>
      </c>
      <c r="KH49" s="139" t="s">
        <v>193</v>
      </c>
      <c r="KI49" s="139" t="s">
        <v>193</v>
      </c>
      <c r="KJ49" s="139" t="s">
        <v>193</v>
      </c>
      <c r="KK49" s="139" t="s">
        <v>193</v>
      </c>
      <c r="KL49" s="139" t="s">
        <v>193</v>
      </c>
      <c r="KM49" s="139" t="s">
        <v>193</v>
      </c>
      <c r="KN49" s="139" t="s">
        <v>193</v>
      </c>
      <c r="KO49" s="139" t="s">
        <v>193</v>
      </c>
      <c r="KP49" s="139" t="s">
        <v>193</v>
      </c>
      <c r="KQ49" s="139" t="s">
        <v>193</v>
      </c>
      <c r="KR49" s="139" t="s">
        <v>193</v>
      </c>
      <c r="KS49" s="139" t="s">
        <v>193</v>
      </c>
      <c r="KT49" s="139" t="s">
        <v>193</v>
      </c>
      <c r="KU49" s="139" t="s">
        <v>193</v>
      </c>
      <c r="KV49" s="139" t="s">
        <v>193</v>
      </c>
      <c r="KW49" s="139" t="s">
        <v>193</v>
      </c>
      <c r="KX49" s="139" t="s">
        <v>193</v>
      </c>
      <c r="KY49" s="139" t="s">
        <v>193</v>
      </c>
      <c r="KZ49" s="139" t="s">
        <v>193</v>
      </c>
      <c r="LA49" s="139" t="s">
        <v>193</v>
      </c>
      <c r="LB49" s="139" t="s">
        <v>193</v>
      </c>
      <c r="LC49" s="139" t="s">
        <v>193</v>
      </c>
      <c r="LD49" s="139" t="s">
        <v>193</v>
      </c>
      <c r="LE49" s="139" t="s">
        <v>193</v>
      </c>
      <c r="LF49" s="139" t="s">
        <v>193</v>
      </c>
      <c r="LG49" s="139" t="s">
        <v>193</v>
      </c>
      <c r="LH49" s="139" t="s">
        <v>193</v>
      </c>
      <c r="LI49" s="139" t="s">
        <v>193</v>
      </c>
      <c r="LJ49" s="139" t="s">
        <v>193</v>
      </c>
      <c r="LK49" s="139" t="s">
        <v>193</v>
      </c>
      <c r="LL49" s="139" t="s">
        <v>193</v>
      </c>
      <c r="LM49" s="139" t="s">
        <v>193</v>
      </c>
      <c r="LN49" s="139" t="s">
        <v>193</v>
      </c>
      <c r="LO49" s="139" t="s">
        <v>193</v>
      </c>
      <c r="LP49" s="139" t="s">
        <v>193</v>
      </c>
      <c r="LQ49" s="139" t="s">
        <v>193</v>
      </c>
    </row>
    <row r="50" spans="1:329" ht="14.4" customHeight="1" x14ac:dyDescent="0.35">
      <c r="A50" s="139" t="s">
        <v>3452</v>
      </c>
      <c r="B50" s="139" t="s">
        <v>3355</v>
      </c>
      <c r="C50" s="139" t="s">
        <v>613</v>
      </c>
      <c r="D50" s="139" t="s">
        <v>613</v>
      </c>
      <c r="E50" s="139" t="s">
        <v>616</v>
      </c>
      <c r="F50" s="139" t="s">
        <v>182</v>
      </c>
      <c r="G50" s="139" t="s">
        <v>1959</v>
      </c>
      <c r="H50" s="139" t="s">
        <v>1959</v>
      </c>
      <c r="I50" s="139" t="s">
        <v>3424</v>
      </c>
      <c r="J50" s="139" t="s">
        <v>3425</v>
      </c>
      <c r="K50" s="139" t="s">
        <v>489</v>
      </c>
      <c r="L50" s="139" t="s">
        <v>490</v>
      </c>
      <c r="M50" t="s">
        <v>491</v>
      </c>
      <c r="N50" t="s">
        <v>193</v>
      </c>
      <c r="O50" t="s">
        <v>193</v>
      </c>
      <c r="P50" t="s">
        <v>492</v>
      </c>
      <c r="Q50" t="s">
        <v>193</v>
      </c>
      <c r="R50" t="s">
        <v>3350</v>
      </c>
      <c r="S50">
        <v>0</v>
      </c>
      <c r="T50">
        <v>0</v>
      </c>
      <c r="U50">
        <v>0</v>
      </c>
      <c r="V50">
        <v>0</v>
      </c>
      <c r="W50">
        <v>0</v>
      </c>
      <c r="X50">
        <v>1</v>
      </c>
      <c r="Y50">
        <v>0</v>
      </c>
      <c r="Z50" t="s">
        <v>3871</v>
      </c>
      <c r="AA50" t="s">
        <v>3350</v>
      </c>
      <c r="AB50" t="s">
        <v>112</v>
      </c>
      <c r="AC50">
        <v>1</v>
      </c>
      <c r="AD50">
        <v>0</v>
      </c>
      <c r="AE50">
        <v>0</v>
      </c>
      <c r="AF50">
        <v>0</v>
      </c>
      <c r="AG50">
        <v>0</v>
      </c>
      <c r="AH50">
        <v>0</v>
      </c>
      <c r="AI50">
        <v>0</v>
      </c>
      <c r="AJ50">
        <v>0</v>
      </c>
      <c r="AK50">
        <v>0</v>
      </c>
      <c r="AL50">
        <v>0</v>
      </c>
      <c r="AM50" t="s">
        <v>193</v>
      </c>
      <c r="AN50" t="s">
        <v>128</v>
      </c>
      <c r="AO50" t="s">
        <v>493</v>
      </c>
      <c r="AP50" t="s">
        <v>193</v>
      </c>
      <c r="AQ50" t="s">
        <v>193</v>
      </c>
      <c r="AR50" t="s">
        <v>193</v>
      </c>
      <c r="AS50" t="s">
        <v>193</v>
      </c>
      <c r="AT50" t="s">
        <v>193</v>
      </c>
      <c r="AU50" t="s">
        <v>193</v>
      </c>
      <c r="AV50" t="s">
        <v>193</v>
      </c>
      <c r="AW50" t="s">
        <v>193</v>
      </c>
      <c r="AX50" t="s">
        <v>193</v>
      </c>
      <c r="AY50" t="s">
        <v>193</v>
      </c>
      <c r="AZ50" s="192" t="s">
        <v>193</v>
      </c>
      <c r="BA50" s="139" t="s">
        <v>193</v>
      </c>
      <c r="BB50" s="139" t="s">
        <v>193</v>
      </c>
      <c r="BC50" s="192" t="s">
        <v>193</v>
      </c>
      <c r="BD50" s="139" t="s">
        <v>193</v>
      </c>
      <c r="BE50" s="139" t="s">
        <v>193</v>
      </c>
      <c r="BF50" s="192" t="s">
        <v>193</v>
      </c>
      <c r="BG50" s="139" t="s">
        <v>193</v>
      </c>
      <c r="BH50" s="139" t="s">
        <v>193</v>
      </c>
      <c r="BI50" s="192" t="s">
        <v>193</v>
      </c>
      <c r="BJ50" s="139" t="s">
        <v>193</v>
      </c>
      <c r="BK50" s="139" t="s">
        <v>193</v>
      </c>
      <c r="BL50" s="192" t="s">
        <v>193</v>
      </c>
      <c r="BM50" s="139" t="s">
        <v>193</v>
      </c>
      <c r="BN50" s="139" t="s">
        <v>193</v>
      </c>
      <c r="BO50" s="192" t="s">
        <v>193</v>
      </c>
      <c r="BP50" s="139" t="s">
        <v>193</v>
      </c>
      <c r="BQ50" s="139" t="s">
        <v>193</v>
      </c>
      <c r="BR50" s="139" t="s">
        <v>193</v>
      </c>
      <c r="BS50" s="139" t="s">
        <v>193</v>
      </c>
      <c r="BT50" s="139" t="s">
        <v>193</v>
      </c>
      <c r="BU50" s="139" t="s">
        <v>193</v>
      </c>
      <c r="BV50" s="139" t="s">
        <v>193</v>
      </c>
      <c r="BW50" s="139" t="s">
        <v>193</v>
      </c>
      <c r="BX50" s="139" t="s">
        <v>193</v>
      </c>
      <c r="BY50" s="139" t="s">
        <v>193</v>
      </c>
      <c r="BZ50" s="139" t="s">
        <v>193</v>
      </c>
      <c r="CA50" s="192" t="s">
        <v>193</v>
      </c>
      <c r="CB50" s="139" t="s">
        <v>193</v>
      </c>
      <c r="CC50" s="139" t="s">
        <v>193</v>
      </c>
      <c r="CD50" s="139" t="s">
        <v>193</v>
      </c>
      <c r="CE50" s="139" t="s">
        <v>193</v>
      </c>
      <c r="CF50" s="139" t="s">
        <v>193</v>
      </c>
      <c r="CG50" s="139" t="s">
        <v>193</v>
      </c>
      <c r="CH50" s="139" t="s">
        <v>193</v>
      </c>
      <c r="CI50" s="139" t="s">
        <v>193</v>
      </c>
      <c r="CJ50" s="139" t="s">
        <v>193</v>
      </c>
      <c r="CK50" s="139" t="s">
        <v>193</v>
      </c>
      <c r="CL50" s="139" t="s">
        <v>193</v>
      </c>
      <c r="CM50" s="139" t="s">
        <v>193</v>
      </c>
      <c r="CN50" s="139" t="s">
        <v>193</v>
      </c>
      <c r="CO50" s="139" t="s">
        <v>193</v>
      </c>
      <c r="CP50" s="139" t="s">
        <v>193</v>
      </c>
      <c r="CQ50" s="139" t="s">
        <v>193</v>
      </c>
      <c r="CR50" s="139" t="s">
        <v>193</v>
      </c>
      <c r="CS50" s="139" t="s">
        <v>193</v>
      </c>
      <c r="CT50" s="139" t="s">
        <v>193</v>
      </c>
      <c r="CU50" s="139" t="s">
        <v>193</v>
      </c>
      <c r="CV50" s="139" t="s">
        <v>193</v>
      </c>
      <c r="CW50" s="139" t="s">
        <v>193</v>
      </c>
      <c r="CX50" s="139" t="s">
        <v>193</v>
      </c>
      <c r="CY50" s="139" t="s">
        <v>193</v>
      </c>
      <c r="CZ50" s="139" t="s">
        <v>193</v>
      </c>
      <c r="DA50" s="139" t="s">
        <v>193</v>
      </c>
      <c r="DB50" s="139" t="s">
        <v>193</v>
      </c>
      <c r="DC50" s="139" t="s">
        <v>193</v>
      </c>
      <c r="DD50" s="139" t="s">
        <v>193</v>
      </c>
      <c r="DE50" s="139" t="s">
        <v>193</v>
      </c>
      <c r="DF50" s="139" t="s">
        <v>193</v>
      </c>
      <c r="DG50" s="139" t="s">
        <v>193</v>
      </c>
      <c r="DH50" s="139" t="s">
        <v>193</v>
      </c>
      <c r="DI50" s="139" t="s">
        <v>193</v>
      </c>
      <c r="DJ50" s="139" t="s">
        <v>193</v>
      </c>
      <c r="DK50" s="139" t="s">
        <v>193</v>
      </c>
      <c r="DL50" s="139" t="s">
        <v>193</v>
      </c>
      <c r="DM50" s="139" t="s">
        <v>193</v>
      </c>
      <c r="DN50" s="139" t="s">
        <v>193</v>
      </c>
      <c r="DO50" s="139" t="s">
        <v>193</v>
      </c>
      <c r="DP50" s="139" t="s">
        <v>193</v>
      </c>
      <c r="DQ50" s="139" t="s">
        <v>193</v>
      </c>
      <c r="DR50" s="139" t="s">
        <v>193</v>
      </c>
      <c r="DS50" s="139" t="s">
        <v>193</v>
      </c>
      <c r="DT50" s="139" t="s">
        <v>193</v>
      </c>
      <c r="DU50" s="139" t="s">
        <v>193</v>
      </c>
      <c r="DV50" s="139" t="s">
        <v>193</v>
      </c>
      <c r="DW50" s="139" t="s">
        <v>193</v>
      </c>
      <c r="DX50" s="139" t="s">
        <v>193</v>
      </c>
      <c r="DY50" s="139" t="s">
        <v>193</v>
      </c>
      <c r="DZ50" s="139" t="s">
        <v>193</v>
      </c>
      <c r="EA50" s="139" t="s">
        <v>193</v>
      </c>
      <c r="EB50" s="139" t="s">
        <v>193</v>
      </c>
      <c r="EC50" s="139" t="s">
        <v>193</v>
      </c>
      <c r="ED50" s="139" t="s">
        <v>193</v>
      </c>
      <c r="EE50" s="139" t="s">
        <v>193</v>
      </c>
      <c r="EF50" s="139" t="s">
        <v>193</v>
      </c>
      <c r="EG50" s="139" t="s">
        <v>193</v>
      </c>
      <c r="EH50" s="139" t="s">
        <v>193</v>
      </c>
      <c r="EI50" s="139" t="s">
        <v>193</v>
      </c>
      <c r="EJ50" s="139" t="s">
        <v>193</v>
      </c>
      <c r="EK50" s="139" t="s">
        <v>193</v>
      </c>
      <c r="EL50" s="139" t="s">
        <v>193</v>
      </c>
      <c r="EM50" s="139" t="s">
        <v>193</v>
      </c>
      <c r="EN50" s="139" t="s">
        <v>193</v>
      </c>
      <c r="EO50" s="139" t="s">
        <v>193</v>
      </c>
      <c r="EP50" s="139" t="s">
        <v>193</v>
      </c>
      <c r="EQ50" s="139" t="s">
        <v>193</v>
      </c>
      <c r="ER50" s="139" t="s">
        <v>193</v>
      </c>
      <c r="ES50" s="139" t="s">
        <v>193</v>
      </c>
      <c r="ET50" s="139" t="s">
        <v>193</v>
      </c>
      <c r="EU50" s="139" t="s">
        <v>193</v>
      </c>
      <c r="EV50" s="139" t="s">
        <v>193</v>
      </c>
      <c r="EW50" s="139" t="s">
        <v>193</v>
      </c>
      <c r="EX50" s="139" t="s">
        <v>193</v>
      </c>
      <c r="EY50" s="139" t="s">
        <v>193</v>
      </c>
      <c r="EZ50" s="139" t="s">
        <v>193</v>
      </c>
      <c r="FA50" s="139" t="s">
        <v>193</v>
      </c>
      <c r="FB50" s="139" t="s">
        <v>193</v>
      </c>
      <c r="FC50" s="139" t="s">
        <v>193</v>
      </c>
      <c r="FD50" s="139" t="s">
        <v>193</v>
      </c>
      <c r="FE50" s="139" t="s">
        <v>193</v>
      </c>
      <c r="FF50" s="139" t="s">
        <v>193</v>
      </c>
      <c r="FG50" s="139" t="s">
        <v>193</v>
      </c>
      <c r="FH50" s="139" t="s">
        <v>193</v>
      </c>
      <c r="FI50" s="139" t="s">
        <v>193</v>
      </c>
      <c r="FJ50" s="139" t="s">
        <v>193</v>
      </c>
      <c r="FK50" s="139" t="s">
        <v>193</v>
      </c>
      <c r="FL50" s="139" t="s">
        <v>193</v>
      </c>
      <c r="FM50" s="139" t="s">
        <v>193</v>
      </c>
      <c r="FN50" s="139" t="s">
        <v>193</v>
      </c>
      <c r="FO50" s="139" t="s">
        <v>193</v>
      </c>
      <c r="FP50" s="139" t="s">
        <v>193</v>
      </c>
      <c r="FQ50" s="139" t="s">
        <v>193</v>
      </c>
      <c r="FR50" s="139" t="s">
        <v>193</v>
      </c>
      <c r="FS50" s="139" t="s">
        <v>193</v>
      </c>
      <c r="FT50" s="139" t="s">
        <v>193</v>
      </c>
      <c r="FU50" s="139" t="s">
        <v>193</v>
      </c>
      <c r="FV50" s="139" t="s">
        <v>193</v>
      </c>
      <c r="FW50" s="139" t="s">
        <v>193</v>
      </c>
      <c r="FX50" s="139" t="s">
        <v>193</v>
      </c>
      <c r="FY50" s="139" t="s">
        <v>193</v>
      </c>
      <c r="FZ50" s="139" t="s">
        <v>193</v>
      </c>
      <c r="GA50" s="139" t="s">
        <v>193</v>
      </c>
      <c r="GB50" s="139" t="s">
        <v>193</v>
      </c>
      <c r="GC50" s="139" t="s">
        <v>193</v>
      </c>
      <c r="GD50" s="139" t="s">
        <v>193</v>
      </c>
      <c r="GE50" s="139" t="s">
        <v>193</v>
      </c>
      <c r="GF50" s="139" t="s">
        <v>193</v>
      </c>
      <c r="GG50" s="139" t="s">
        <v>193</v>
      </c>
      <c r="GH50" s="139" t="s">
        <v>193</v>
      </c>
      <c r="GI50" s="139" t="s">
        <v>193</v>
      </c>
      <c r="GJ50" s="139" t="s">
        <v>193</v>
      </c>
      <c r="GK50" s="139" t="s">
        <v>193</v>
      </c>
      <c r="GL50" s="139" t="s">
        <v>193</v>
      </c>
      <c r="GM50" s="139" t="s">
        <v>193</v>
      </c>
      <c r="GN50" s="139" t="s">
        <v>193</v>
      </c>
      <c r="GO50" s="139" t="s">
        <v>193</v>
      </c>
      <c r="GP50" s="139" t="s">
        <v>193</v>
      </c>
      <c r="GQ50" s="139" t="s">
        <v>193</v>
      </c>
      <c r="GR50" s="139" t="s">
        <v>193</v>
      </c>
      <c r="GS50" s="139" t="s">
        <v>193</v>
      </c>
      <c r="GT50" s="139" t="s">
        <v>193</v>
      </c>
      <c r="GU50" s="139" t="s">
        <v>193</v>
      </c>
      <c r="GV50" s="139" t="s">
        <v>193</v>
      </c>
      <c r="GW50" s="139" t="s">
        <v>193</v>
      </c>
      <c r="GX50" s="139" t="s">
        <v>193</v>
      </c>
      <c r="GY50" s="139" t="s">
        <v>193</v>
      </c>
      <c r="GZ50" s="139" t="s">
        <v>193</v>
      </c>
      <c r="HA50" s="139" t="s">
        <v>193</v>
      </c>
      <c r="HB50" s="139" t="s">
        <v>193</v>
      </c>
      <c r="HC50" s="139" t="s">
        <v>193</v>
      </c>
      <c r="HD50" s="139" t="s">
        <v>193</v>
      </c>
      <c r="HE50" s="139" t="s">
        <v>193</v>
      </c>
      <c r="HF50" s="139" t="s">
        <v>193</v>
      </c>
      <c r="HG50" s="139" t="s">
        <v>193</v>
      </c>
      <c r="HH50" s="139" t="s">
        <v>193</v>
      </c>
      <c r="HI50" s="139" t="s">
        <v>193</v>
      </c>
      <c r="HJ50" s="139" t="s">
        <v>193</v>
      </c>
      <c r="HK50" s="139" t="s">
        <v>193</v>
      </c>
      <c r="HL50" s="139" t="s">
        <v>193</v>
      </c>
      <c r="HM50" s="139" t="s">
        <v>193</v>
      </c>
      <c r="HN50" s="139" t="s">
        <v>193</v>
      </c>
      <c r="HO50" s="139" t="s">
        <v>193</v>
      </c>
      <c r="HP50" s="139" t="s">
        <v>193</v>
      </c>
      <c r="HQ50" s="139" t="s">
        <v>193</v>
      </c>
      <c r="HR50" s="139" t="s">
        <v>193</v>
      </c>
      <c r="HS50" s="139" t="s">
        <v>193</v>
      </c>
      <c r="HT50" s="139" t="s">
        <v>193</v>
      </c>
      <c r="HU50" s="139" t="s">
        <v>193</v>
      </c>
      <c r="HV50" s="139" t="s">
        <v>193</v>
      </c>
      <c r="HW50" s="139" t="s">
        <v>193</v>
      </c>
      <c r="HX50" s="139" t="s">
        <v>193</v>
      </c>
      <c r="HY50" s="139" t="s">
        <v>193</v>
      </c>
      <c r="HZ50" s="139" t="s">
        <v>193</v>
      </c>
      <c r="IA50" s="139" t="s">
        <v>193</v>
      </c>
      <c r="IB50" s="139" t="s">
        <v>193</v>
      </c>
      <c r="IC50" s="139" t="s">
        <v>193</v>
      </c>
      <c r="ID50" s="139" t="s">
        <v>193</v>
      </c>
      <c r="IE50" s="139" t="s">
        <v>193</v>
      </c>
      <c r="IF50" s="139" t="s">
        <v>193</v>
      </c>
      <c r="IG50" s="139" t="s">
        <v>193</v>
      </c>
      <c r="IH50" s="139" t="s">
        <v>193</v>
      </c>
      <c r="II50" s="139" t="s">
        <v>193</v>
      </c>
      <c r="IJ50" s="139" t="s">
        <v>193</v>
      </c>
      <c r="IK50" s="139" t="s">
        <v>193</v>
      </c>
      <c r="IL50" s="139">
        <v>50</v>
      </c>
      <c r="IM50" s="139" t="s">
        <v>109</v>
      </c>
      <c r="IN50" s="139" t="s">
        <v>109</v>
      </c>
      <c r="IO50" s="139" t="s">
        <v>3340</v>
      </c>
      <c r="IP50" s="139">
        <v>1</v>
      </c>
      <c r="IQ50" s="139">
        <v>0</v>
      </c>
      <c r="IR50" s="139">
        <v>0</v>
      </c>
      <c r="IS50" s="139">
        <v>0</v>
      </c>
      <c r="IT50" s="139">
        <v>0</v>
      </c>
      <c r="IU50" s="139">
        <v>0</v>
      </c>
      <c r="IV50" s="139" t="s">
        <v>193</v>
      </c>
      <c r="IW50" s="139" t="s">
        <v>3436</v>
      </c>
      <c r="IX50" s="139">
        <v>1</v>
      </c>
      <c r="IY50" s="139">
        <v>0</v>
      </c>
      <c r="IZ50" s="139">
        <v>0</v>
      </c>
      <c r="JA50" s="139">
        <v>0</v>
      </c>
      <c r="JB50" s="139">
        <v>0</v>
      </c>
      <c r="JC50" s="139">
        <v>0</v>
      </c>
      <c r="JD50" s="139">
        <v>0</v>
      </c>
      <c r="JE50" s="139">
        <v>0</v>
      </c>
      <c r="JF50" s="139" t="s">
        <v>193</v>
      </c>
      <c r="JG50" s="139" t="s">
        <v>109</v>
      </c>
      <c r="JH50" s="139" t="s">
        <v>193</v>
      </c>
      <c r="JI50" s="139" t="s">
        <v>3350</v>
      </c>
      <c r="JJ50" s="139">
        <v>0</v>
      </c>
      <c r="JK50" s="139">
        <v>0</v>
      </c>
      <c r="JL50" s="139">
        <v>0</v>
      </c>
      <c r="JM50" s="139">
        <v>0</v>
      </c>
      <c r="JN50" s="139">
        <v>0</v>
      </c>
      <c r="JO50" s="139">
        <v>1</v>
      </c>
      <c r="JP50" s="139">
        <v>0</v>
      </c>
      <c r="JQ50" s="139" t="s">
        <v>193</v>
      </c>
      <c r="JR50" s="139" t="s">
        <v>193</v>
      </c>
      <c r="JS50" s="139" t="s">
        <v>193</v>
      </c>
      <c r="JT50" s="139" t="s">
        <v>193</v>
      </c>
      <c r="JU50" s="139" t="s">
        <v>193</v>
      </c>
      <c r="JV50" s="139" t="s">
        <v>193</v>
      </c>
      <c r="JW50" s="139" t="s">
        <v>193</v>
      </c>
      <c r="JX50" s="139" t="s">
        <v>193</v>
      </c>
      <c r="JY50" s="139" t="s">
        <v>193</v>
      </c>
      <c r="JZ50" s="139" t="s">
        <v>193</v>
      </c>
      <c r="KA50" s="139" t="s">
        <v>193</v>
      </c>
      <c r="KB50" s="139" t="s">
        <v>193</v>
      </c>
      <c r="KC50" s="139" t="s">
        <v>193</v>
      </c>
      <c r="KD50" s="139" t="s">
        <v>193</v>
      </c>
      <c r="KE50" s="139" t="s">
        <v>193</v>
      </c>
      <c r="KF50" s="139" t="s">
        <v>193</v>
      </c>
      <c r="KG50" s="139" t="s">
        <v>193</v>
      </c>
      <c r="KH50" s="139" t="s">
        <v>193</v>
      </c>
      <c r="KI50" s="139" t="s">
        <v>193</v>
      </c>
      <c r="KJ50" s="139" t="s">
        <v>193</v>
      </c>
      <c r="KK50" s="139" t="s">
        <v>193</v>
      </c>
      <c r="KL50" s="139" t="s">
        <v>193</v>
      </c>
      <c r="KM50" s="139" t="s">
        <v>193</v>
      </c>
      <c r="KN50" s="139" t="s">
        <v>193</v>
      </c>
      <c r="KO50" s="139" t="s">
        <v>193</v>
      </c>
      <c r="KP50" s="139" t="s">
        <v>193</v>
      </c>
      <c r="KQ50" s="139" t="s">
        <v>193</v>
      </c>
      <c r="KR50" s="139" t="s">
        <v>193</v>
      </c>
      <c r="KS50" s="139" t="s">
        <v>193</v>
      </c>
      <c r="KT50" s="139" t="s">
        <v>193</v>
      </c>
      <c r="KU50" s="139" t="s">
        <v>193</v>
      </c>
      <c r="KV50" s="139" t="s">
        <v>193</v>
      </c>
      <c r="KW50" s="139" t="s">
        <v>193</v>
      </c>
      <c r="KX50" s="139" t="s">
        <v>193</v>
      </c>
      <c r="KY50" s="139" t="s">
        <v>193</v>
      </c>
      <c r="KZ50" s="139" t="s">
        <v>193</v>
      </c>
      <c r="LA50" s="139" t="s">
        <v>193</v>
      </c>
      <c r="LB50" s="139" t="s">
        <v>193</v>
      </c>
      <c r="LC50" s="139" t="s">
        <v>193</v>
      </c>
      <c r="LD50" s="139" t="s">
        <v>193</v>
      </c>
      <c r="LE50" s="139" t="s">
        <v>193</v>
      </c>
      <c r="LF50" s="139" t="s">
        <v>193</v>
      </c>
      <c r="LG50" s="139" t="s">
        <v>193</v>
      </c>
      <c r="LH50" s="139" t="s">
        <v>193</v>
      </c>
      <c r="LI50" s="139" t="s">
        <v>193</v>
      </c>
      <c r="LJ50" s="139" t="s">
        <v>193</v>
      </c>
      <c r="LK50" s="139" t="s">
        <v>193</v>
      </c>
      <c r="LL50" s="139" t="s">
        <v>193</v>
      </c>
      <c r="LM50" s="139" t="s">
        <v>193</v>
      </c>
      <c r="LN50" s="139" t="s">
        <v>193</v>
      </c>
      <c r="LO50" s="139" t="s">
        <v>193</v>
      </c>
      <c r="LP50" s="139" t="s">
        <v>193</v>
      </c>
      <c r="LQ50" s="139" t="s">
        <v>193</v>
      </c>
    </row>
    <row r="51" spans="1:329" ht="14.4" customHeight="1" x14ac:dyDescent="0.35">
      <c r="A51" s="139" t="s">
        <v>3453</v>
      </c>
      <c r="B51" s="139" t="s">
        <v>3355</v>
      </c>
      <c r="C51" s="139" t="s">
        <v>613</v>
      </c>
      <c r="D51" s="139" t="s">
        <v>613</v>
      </c>
      <c r="E51" s="139" t="s">
        <v>616</v>
      </c>
      <c r="F51" s="139" t="s">
        <v>182</v>
      </c>
      <c r="G51" s="139" t="s">
        <v>1959</v>
      </c>
      <c r="H51" s="139" t="s">
        <v>1959</v>
      </c>
      <c r="I51" s="139" t="s">
        <v>3424</v>
      </c>
      <c r="J51" s="139" t="s">
        <v>3425</v>
      </c>
      <c r="K51" s="139" t="s">
        <v>489</v>
      </c>
      <c r="L51" s="139" t="s">
        <v>3317</v>
      </c>
      <c r="M51" t="s">
        <v>494</v>
      </c>
      <c r="N51" t="s">
        <v>193</v>
      </c>
      <c r="O51" t="s">
        <v>193</v>
      </c>
      <c r="P51" t="s">
        <v>193</v>
      </c>
      <c r="Q51" t="s">
        <v>193</v>
      </c>
      <c r="R51" t="s">
        <v>193</v>
      </c>
      <c r="S51" t="s">
        <v>193</v>
      </c>
      <c r="T51" t="s">
        <v>193</v>
      </c>
      <c r="U51" t="s">
        <v>193</v>
      </c>
      <c r="V51" t="s">
        <v>193</v>
      </c>
      <c r="W51" t="s">
        <v>193</v>
      </c>
      <c r="X51" t="s">
        <v>193</v>
      </c>
      <c r="Y51" t="s">
        <v>193</v>
      </c>
      <c r="Z51" t="s">
        <v>193</v>
      </c>
      <c r="AA51" t="s">
        <v>193</v>
      </c>
      <c r="AB51" t="s">
        <v>193</v>
      </c>
      <c r="AC51" t="s">
        <v>193</v>
      </c>
      <c r="AD51" t="s">
        <v>193</v>
      </c>
      <c r="AE51" t="s">
        <v>193</v>
      </c>
      <c r="AF51" t="s">
        <v>193</v>
      </c>
      <c r="AG51" t="s">
        <v>193</v>
      </c>
      <c r="AH51" t="s">
        <v>193</v>
      </c>
      <c r="AI51" t="s">
        <v>193</v>
      </c>
      <c r="AJ51" t="s">
        <v>193</v>
      </c>
      <c r="AK51" t="s">
        <v>193</v>
      </c>
      <c r="AL51" t="s">
        <v>193</v>
      </c>
      <c r="AM51" t="s">
        <v>193</v>
      </c>
      <c r="AN51" t="s">
        <v>193</v>
      </c>
      <c r="AO51" t="s">
        <v>193</v>
      </c>
      <c r="AP51" t="s">
        <v>193</v>
      </c>
      <c r="AQ51" t="s">
        <v>193</v>
      </c>
      <c r="AR51" t="s">
        <v>193</v>
      </c>
      <c r="AS51" t="s">
        <v>193</v>
      </c>
      <c r="AT51" t="s">
        <v>193</v>
      </c>
      <c r="AU51" t="s">
        <v>193</v>
      </c>
      <c r="AV51" t="s">
        <v>193</v>
      </c>
      <c r="AW51" t="s">
        <v>193</v>
      </c>
      <c r="AX51" t="s">
        <v>193</v>
      </c>
      <c r="AY51" t="s">
        <v>193</v>
      </c>
      <c r="AZ51" s="192" t="s">
        <v>193</v>
      </c>
      <c r="BA51" s="139" t="s">
        <v>193</v>
      </c>
      <c r="BB51" s="139" t="s">
        <v>193</v>
      </c>
      <c r="BC51" s="192" t="s">
        <v>193</v>
      </c>
      <c r="BD51" s="139" t="s">
        <v>193</v>
      </c>
      <c r="BE51" s="139" t="s">
        <v>193</v>
      </c>
      <c r="BF51" s="192" t="s">
        <v>193</v>
      </c>
      <c r="BG51" s="139" t="s">
        <v>193</v>
      </c>
      <c r="BH51" s="139" t="s">
        <v>193</v>
      </c>
      <c r="BI51" s="192" t="s">
        <v>193</v>
      </c>
      <c r="BJ51" s="139" t="s">
        <v>193</v>
      </c>
      <c r="BK51" s="139" t="s">
        <v>193</v>
      </c>
      <c r="BL51" s="192" t="s">
        <v>193</v>
      </c>
      <c r="BM51" s="139" t="s">
        <v>193</v>
      </c>
      <c r="BN51" s="139" t="s">
        <v>193</v>
      </c>
      <c r="BO51" s="192" t="s">
        <v>193</v>
      </c>
      <c r="BP51" s="139" t="s">
        <v>193</v>
      </c>
      <c r="BQ51" s="139" t="s">
        <v>193</v>
      </c>
      <c r="BR51" s="139" t="s">
        <v>193</v>
      </c>
      <c r="BS51" s="139" t="s">
        <v>193</v>
      </c>
      <c r="BT51" s="139" t="s">
        <v>193</v>
      </c>
      <c r="BU51" s="139" t="s">
        <v>193</v>
      </c>
      <c r="BV51" s="139" t="s">
        <v>193</v>
      </c>
      <c r="BW51" s="139" t="s">
        <v>193</v>
      </c>
      <c r="BX51" s="139" t="s">
        <v>193</v>
      </c>
      <c r="BY51" s="139" t="s">
        <v>193</v>
      </c>
      <c r="BZ51" s="139" t="s">
        <v>193</v>
      </c>
      <c r="CA51" s="192" t="s">
        <v>193</v>
      </c>
      <c r="CB51" s="139" t="s">
        <v>193</v>
      </c>
      <c r="CC51" s="139" t="s">
        <v>193</v>
      </c>
      <c r="CD51" s="139" t="s">
        <v>193</v>
      </c>
      <c r="CE51" s="139" t="s">
        <v>193</v>
      </c>
      <c r="CF51" s="139" t="s">
        <v>193</v>
      </c>
      <c r="CG51" s="139" t="s">
        <v>193</v>
      </c>
      <c r="CH51" s="139" t="s">
        <v>193</v>
      </c>
      <c r="CI51" s="139" t="s">
        <v>193</v>
      </c>
      <c r="CJ51" s="139" t="s">
        <v>193</v>
      </c>
      <c r="CK51" s="139" t="s">
        <v>193</v>
      </c>
      <c r="CL51" s="139" t="s">
        <v>193</v>
      </c>
      <c r="CM51" s="139" t="s">
        <v>193</v>
      </c>
      <c r="CN51" s="139" t="s">
        <v>193</v>
      </c>
      <c r="CO51" s="139" t="s">
        <v>193</v>
      </c>
      <c r="CP51" s="139" t="s">
        <v>193</v>
      </c>
      <c r="CQ51" s="139" t="s">
        <v>193</v>
      </c>
      <c r="CR51" s="139" t="s">
        <v>193</v>
      </c>
      <c r="CS51" s="139" t="s">
        <v>193</v>
      </c>
      <c r="CT51" s="139" t="s">
        <v>193</v>
      </c>
      <c r="CU51" s="139" t="s">
        <v>193</v>
      </c>
      <c r="CV51" s="139" t="s">
        <v>193</v>
      </c>
      <c r="CW51" s="139" t="s">
        <v>193</v>
      </c>
      <c r="CX51" s="139" t="s">
        <v>193</v>
      </c>
      <c r="CY51" s="139" t="s">
        <v>193</v>
      </c>
      <c r="CZ51" s="139" t="s">
        <v>193</v>
      </c>
      <c r="DA51" s="139" t="s">
        <v>193</v>
      </c>
      <c r="DB51" s="139" t="s">
        <v>193</v>
      </c>
      <c r="DC51" s="139" t="s">
        <v>193</v>
      </c>
      <c r="DD51" s="139" t="s">
        <v>193</v>
      </c>
      <c r="DE51" s="139" t="s">
        <v>193</v>
      </c>
      <c r="DF51" s="139" t="s">
        <v>193</v>
      </c>
      <c r="DG51" s="139" t="s">
        <v>193</v>
      </c>
      <c r="DH51" s="139" t="s">
        <v>193</v>
      </c>
      <c r="DI51" s="139" t="s">
        <v>193</v>
      </c>
      <c r="DJ51" s="139" t="s">
        <v>193</v>
      </c>
      <c r="DK51" s="139" t="s">
        <v>193</v>
      </c>
      <c r="DL51" s="139" t="s">
        <v>193</v>
      </c>
      <c r="DM51" s="139" t="s">
        <v>193</v>
      </c>
      <c r="DN51" s="139" t="s">
        <v>193</v>
      </c>
      <c r="DO51" s="139" t="s">
        <v>193</v>
      </c>
      <c r="DP51" s="139" t="s">
        <v>193</v>
      </c>
      <c r="DQ51" s="139" t="s">
        <v>193</v>
      </c>
      <c r="DR51" s="139" t="s">
        <v>193</v>
      </c>
      <c r="DS51" s="139" t="s">
        <v>193</v>
      </c>
      <c r="DT51" s="139" t="s">
        <v>193</v>
      </c>
      <c r="DU51" s="139" t="s">
        <v>193</v>
      </c>
      <c r="DV51" s="139" t="s">
        <v>193</v>
      </c>
      <c r="DW51" s="139" t="s">
        <v>193</v>
      </c>
      <c r="DX51" s="139" t="s">
        <v>193</v>
      </c>
      <c r="DY51" s="139" t="s">
        <v>193</v>
      </c>
      <c r="DZ51" s="139" t="s">
        <v>193</v>
      </c>
      <c r="EA51" s="139" t="s">
        <v>193</v>
      </c>
      <c r="EB51" s="139" t="s">
        <v>193</v>
      </c>
      <c r="EC51" s="139" t="s">
        <v>193</v>
      </c>
      <c r="ED51" s="139" t="s">
        <v>193</v>
      </c>
      <c r="EE51" s="139" t="s">
        <v>193</v>
      </c>
      <c r="EF51" s="139" t="s">
        <v>193</v>
      </c>
      <c r="EG51" s="139" t="s">
        <v>193</v>
      </c>
      <c r="EH51" s="139" t="s">
        <v>193</v>
      </c>
      <c r="EI51" s="139" t="s">
        <v>193</v>
      </c>
      <c r="EJ51" s="139" t="s">
        <v>193</v>
      </c>
      <c r="EK51" s="139" t="s">
        <v>193</v>
      </c>
      <c r="EL51" s="139" t="s">
        <v>193</v>
      </c>
      <c r="EM51" s="139" t="s">
        <v>193</v>
      </c>
      <c r="EN51" s="139" t="s">
        <v>193</v>
      </c>
      <c r="EO51" s="139" t="s">
        <v>193</v>
      </c>
      <c r="EP51" s="139" t="s">
        <v>193</v>
      </c>
      <c r="EQ51" s="139" t="s">
        <v>193</v>
      </c>
      <c r="ER51" s="139" t="s">
        <v>193</v>
      </c>
      <c r="ES51" s="139" t="s">
        <v>193</v>
      </c>
      <c r="ET51" s="139" t="s">
        <v>193</v>
      </c>
      <c r="EU51" s="139" t="s">
        <v>193</v>
      </c>
      <c r="EV51" s="139" t="s">
        <v>193</v>
      </c>
      <c r="EW51" s="139" t="s">
        <v>193</v>
      </c>
      <c r="EX51" s="139" t="s">
        <v>193</v>
      </c>
      <c r="EY51" s="139" t="s">
        <v>193</v>
      </c>
      <c r="EZ51" s="139" t="s">
        <v>193</v>
      </c>
      <c r="FA51" s="139" t="s">
        <v>193</v>
      </c>
      <c r="FB51" s="139" t="s">
        <v>193</v>
      </c>
      <c r="FC51" s="139" t="s">
        <v>193</v>
      </c>
      <c r="FD51" s="139" t="s">
        <v>193</v>
      </c>
      <c r="FE51" s="139" t="s">
        <v>193</v>
      </c>
      <c r="FF51" s="139" t="s">
        <v>193</v>
      </c>
      <c r="FG51" s="139" t="s">
        <v>193</v>
      </c>
      <c r="FH51" s="139" t="s">
        <v>193</v>
      </c>
      <c r="FI51" s="139" t="s">
        <v>193</v>
      </c>
      <c r="FJ51" s="139" t="s">
        <v>193</v>
      </c>
      <c r="FK51" s="139" t="s">
        <v>193</v>
      </c>
      <c r="FL51" s="139" t="s">
        <v>193</v>
      </c>
      <c r="FM51" s="139" t="s">
        <v>193</v>
      </c>
      <c r="FN51" s="139" t="s">
        <v>193</v>
      </c>
      <c r="FO51" s="139" t="s">
        <v>193</v>
      </c>
      <c r="FP51" s="139" t="s">
        <v>193</v>
      </c>
      <c r="FQ51" s="139" t="s">
        <v>193</v>
      </c>
      <c r="FR51" s="139" t="s">
        <v>193</v>
      </c>
      <c r="FS51" s="139" t="s">
        <v>193</v>
      </c>
      <c r="FT51" s="139" t="s">
        <v>193</v>
      </c>
      <c r="FU51" s="139" t="s">
        <v>193</v>
      </c>
      <c r="FV51" s="139" t="s">
        <v>193</v>
      </c>
      <c r="FW51" s="139" t="s">
        <v>193</v>
      </c>
      <c r="FX51" s="139" t="s">
        <v>193</v>
      </c>
      <c r="FY51" s="139" t="s">
        <v>193</v>
      </c>
      <c r="FZ51" s="139" t="s">
        <v>193</v>
      </c>
      <c r="GA51" s="139" t="s">
        <v>193</v>
      </c>
      <c r="GB51" s="139" t="s">
        <v>193</v>
      </c>
      <c r="GC51" s="139" t="s">
        <v>193</v>
      </c>
      <c r="GD51" s="139" t="s">
        <v>193</v>
      </c>
      <c r="GE51" s="139" t="s">
        <v>193</v>
      </c>
      <c r="GF51" s="139" t="s">
        <v>193</v>
      </c>
      <c r="GG51" s="139" t="s">
        <v>193</v>
      </c>
      <c r="GH51" s="139" t="s">
        <v>193</v>
      </c>
      <c r="GI51" s="139" t="s">
        <v>193</v>
      </c>
      <c r="GJ51" s="139" t="s">
        <v>193</v>
      </c>
      <c r="GK51" s="139" t="s">
        <v>193</v>
      </c>
      <c r="GL51" s="139" t="s">
        <v>193</v>
      </c>
      <c r="GM51" s="139" t="s">
        <v>193</v>
      </c>
      <c r="GN51" s="139" t="s">
        <v>193</v>
      </c>
      <c r="GO51" s="139" t="s">
        <v>193</v>
      </c>
      <c r="GP51" s="139" t="s">
        <v>193</v>
      </c>
      <c r="GQ51" s="139" t="s">
        <v>193</v>
      </c>
      <c r="GR51" s="139" t="s">
        <v>193</v>
      </c>
      <c r="GS51" s="139" t="s">
        <v>193</v>
      </c>
      <c r="GT51" s="139" t="s">
        <v>193</v>
      </c>
      <c r="GU51" s="139" t="s">
        <v>193</v>
      </c>
      <c r="GV51" s="139" t="s">
        <v>193</v>
      </c>
      <c r="GW51" s="139" t="s">
        <v>193</v>
      </c>
      <c r="GX51" s="139" t="s">
        <v>193</v>
      </c>
      <c r="GY51" s="139" t="s">
        <v>193</v>
      </c>
      <c r="GZ51" s="139" t="s">
        <v>193</v>
      </c>
      <c r="HA51" s="139" t="s">
        <v>193</v>
      </c>
      <c r="HB51" s="139" t="s">
        <v>193</v>
      </c>
      <c r="HC51" s="139" t="s">
        <v>193</v>
      </c>
      <c r="HD51" s="139" t="s">
        <v>193</v>
      </c>
      <c r="HE51" s="139" t="s">
        <v>193</v>
      </c>
      <c r="HF51" s="139" t="s">
        <v>193</v>
      </c>
      <c r="HG51" s="139" t="s">
        <v>193</v>
      </c>
      <c r="HH51" s="139" t="s">
        <v>193</v>
      </c>
      <c r="HI51" s="139" t="s">
        <v>193</v>
      </c>
      <c r="HJ51" s="139" t="s">
        <v>193</v>
      </c>
      <c r="HK51" s="139" t="s">
        <v>193</v>
      </c>
      <c r="HL51" s="139" t="s">
        <v>193</v>
      </c>
      <c r="HM51" s="139" t="s">
        <v>193</v>
      </c>
      <c r="HN51" s="139" t="s">
        <v>193</v>
      </c>
      <c r="HO51" s="139" t="s">
        <v>193</v>
      </c>
      <c r="HP51" s="139" t="s">
        <v>193</v>
      </c>
      <c r="HQ51" s="139" t="s">
        <v>193</v>
      </c>
      <c r="HR51" s="139" t="s">
        <v>193</v>
      </c>
      <c r="HS51" s="139" t="s">
        <v>193</v>
      </c>
      <c r="HT51" s="139" t="s">
        <v>193</v>
      </c>
      <c r="HU51" s="139" t="s">
        <v>193</v>
      </c>
      <c r="HV51" s="139" t="s">
        <v>193</v>
      </c>
      <c r="HW51" s="139" t="s">
        <v>193</v>
      </c>
      <c r="HX51" s="139" t="s">
        <v>193</v>
      </c>
      <c r="HY51" s="139" t="s">
        <v>193</v>
      </c>
      <c r="HZ51" s="139" t="s">
        <v>193</v>
      </c>
      <c r="IA51" s="139" t="s">
        <v>193</v>
      </c>
      <c r="IB51" s="139" t="s">
        <v>193</v>
      </c>
      <c r="IC51" s="139" t="s">
        <v>193</v>
      </c>
      <c r="ID51" s="139" t="s">
        <v>193</v>
      </c>
      <c r="IE51" s="139" t="s">
        <v>193</v>
      </c>
      <c r="IF51" s="139" t="s">
        <v>193</v>
      </c>
      <c r="IG51" s="139" t="s">
        <v>193</v>
      </c>
      <c r="IH51" s="139" t="s">
        <v>193</v>
      </c>
      <c r="II51" s="139" t="s">
        <v>193</v>
      </c>
      <c r="IJ51" s="139" t="s">
        <v>193</v>
      </c>
      <c r="IK51" s="139" t="s">
        <v>193</v>
      </c>
      <c r="IL51" s="139" t="s">
        <v>193</v>
      </c>
      <c r="IM51" s="139" t="s">
        <v>193</v>
      </c>
      <c r="IN51" s="139" t="s">
        <v>193</v>
      </c>
      <c r="IO51" s="139" t="s">
        <v>193</v>
      </c>
      <c r="IP51" s="139" t="s">
        <v>193</v>
      </c>
      <c r="IQ51" s="139" t="s">
        <v>193</v>
      </c>
      <c r="IR51" s="139" t="s">
        <v>193</v>
      </c>
      <c r="IS51" s="139" t="s">
        <v>193</v>
      </c>
      <c r="IT51" s="139" t="s">
        <v>193</v>
      </c>
      <c r="IU51" s="139" t="s">
        <v>193</v>
      </c>
      <c r="IV51" s="139" t="s">
        <v>193</v>
      </c>
      <c r="IW51" s="139" t="s">
        <v>193</v>
      </c>
      <c r="IX51" s="139" t="s">
        <v>193</v>
      </c>
      <c r="IY51" s="139" t="s">
        <v>193</v>
      </c>
      <c r="IZ51" s="139" t="s">
        <v>193</v>
      </c>
      <c r="JA51" s="139" t="s">
        <v>193</v>
      </c>
      <c r="JB51" s="139" t="s">
        <v>193</v>
      </c>
      <c r="JC51" s="139" t="s">
        <v>193</v>
      </c>
      <c r="JD51" s="139" t="s">
        <v>193</v>
      </c>
      <c r="JE51" s="139" t="s">
        <v>193</v>
      </c>
      <c r="JF51" s="139" t="s">
        <v>193</v>
      </c>
      <c r="JG51" s="139" t="s">
        <v>193</v>
      </c>
      <c r="JH51" s="139" t="s">
        <v>193</v>
      </c>
      <c r="JI51" s="139" t="s">
        <v>193</v>
      </c>
      <c r="JJ51" s="139" t="s">
        <v>193</v>
      </c>
      <c r="JK51" s="139" t="s">
        <v>193</v>
      </c>
      <c r="JL51" s="139" t="s">
        <v>193</v>
      </c>
      <c r="JM51" s="139" t="s">
        <v>193</v>
      </c>
      <c r="JN51" s="139" t="s">
        <v>193</v>
      </c>
      <c r="JO51" s="139" t="s">
        <v>193</v>
      </c>
      <c r="JP51" s="139" t="s">
        <v>193</v>
      </c>
      <c r="JQ51" s="139" t="s">
        <v>109</v>
      </c>
      <c r="JR51" s="139" t="s">
        <v>505</v>
      </c>
      <c r="JS51" s="139" t="s">
        <v>3357</v>
      </c>
      <c r="JT51" s="139" t="s">
        <v>193</v>
      </c>
      <c r="JU51" s="139" t="s">
        <v>516</v>
      </c>
      <c r="JV51" s="139" t="s">
        <v>3358</v>
      </c>
      <c r="JW51" s="139" t="s">
        <v>3357</v>
      </c>
      <c r="JX51" s="139" t="s">
        <v>796</v>
      </c>
      <c r="JY51" s="139" t="s">
        <v>193</v>
      </c>
      <c r="JZ51" s="139" t="s">
        <v>805</v>
      </c>
      <c r="KA51" s="139" t="s">
        <v>797</v>
      </c>
      <c r="KB51" s="139" t="s">
        <v>798</v>
      </c>
      <c r="KC51" s="139" t="s">
        <v>799</v>
      </c>
      <c r="KD51" s="139" t="s">
        <v>193</v>
      </c>
      <c r="KE51" s="139" t="s">
        <v>193</v>
      </c>
      <c r="KF51" s="139" t="s">
        <v>193</v>
      </c>
      <c r="KG51" s="139" t="s">
        <v>193</v>
      </c>
      <c r="KH51" s="139" t="s">
        <v>193</v>
      </c>
      <c r="KI51" s="139">
        <v>0</v>
      </c>
      <c r="KJ51" s="139">
        <v>0</v>
      </c>
      <c r="KK51" s="139" t="s">
        <v>193</v>
      </c>
      <c r="KL51" s="139" t="s">
        <v>156</v>
      </c>
      <c r="KM51" s="139">
        <v>0</v>
      </c>
      <c r="KN51" s="139" t="s">
        <v>114</v>
      </c>
      <c r="KO51" s="139" t="s">
        <v>827</v>
      </c>
      <c r="KP51" s="139" t="s">
        <v>109</v>
      </c>
      <c r="KQ51" s="139" t="s">
        <v>510</v>
      </c>
      <c r="KR51" s="139">
        <v>0</v>
      </c>
      <c r="KS51" s="139">
        <v>0</v>
      </c>
      <c r="KT51" s="139">
        <v>0</v>
      </c>
      <c r="KU51" s="139">
        <v>1</v>
      </c>
      <c r="KV51" s="139">
        <v>0</v>
      </c>
      <c r="KW51" s="139">
        <v>0</v>
      </c>
      <c r="KX51" s="139">
        <v>0</v>
      </c>
      <c r="KY51" s="139">
        <v>0</v>
      </c>
      <c r="KZ51" s="139">
        <v>0</v>
      </c>
      <c r="LA51" s="139">
        <v>0</v>
      </c>
      <c r="LB51" s="139">
        <v>0</v>
      </c>
      <c r="LC51" s="139" t="s">
        <v>193</v>
      </c>
      <c r="LD51" s="139" t="s">
        <v>114</v>
      </c>
      <c r="LE51" s="139" t="s">
        <v>193</v>
      </c>
      <c r="LF51" s="139" t="s">
        <v>193</v>
      </c>
      <c r="LG51" s="139" t="s">
        <v>193</v>
      </c>
      <c r="LH51" s="139" t="s">
        <v>193</v>
      </c>
      <c r="LI51" s="139" t="s">
        <v>193</v>
      </c>
      <c r="LJ51" s="139" t="s">
        <v>193</v>
      </c>
      <c r="LK51" s="139" t="s">
        <v>193</v>
      </c>
      <c r="LL51" s="139" t="s">
        <v>193</v>
      </c>
      <c r="LM51" s="139" t="s">
        <v>193</v>
      </c>
      <c r="LN51" s="139" t="s">
        <v>193</v>
      </c>
      <c r="LO51" s="139" t="s">
        <v>193</v>
      </c>
      <c r="LP51" s="139" t="s">
        <v>193</v>
      </c>
      <c r="LQ51" s="139" t="s">
        <v>193</v>
      </c>
    </row>
    <row r="52" spans="1:329" ht="14.4" customHeight="1" x14ac:dyDescent="0.35">
      <c r="A52" s="139" t="s">
        <v>3454</v>
      </c>
      <c r="B52" s="139" t="s">
        <v>3355</v>
      </c>
      <c r="C52" s="139" t="s">
        <v>613</v>
      </c>
      <c r="D52" s="139" t="s">
        <v>613</v>
      </c>
      <c r="E52" s="139" t="s">
        <v>616</v>
      </c>
      <c r="F52" s="139" t="s">
        <v>182</v>
      </c>
      <c r="G52" s="139" t="s">
        <v>1959</v>
      </c>
      <c r="H52" s="139" t="s">
        <v>1959</v>
      </c>
      <c r="I52" s="139" t="s">
        <v>3424</v>
      </c>
      <c r="J52" s="139" t="s">
        <v>3425</v>
      </c>
      <c r="K52" s="139" t="s">
        <v>489</v>
      </c>
      <c r="L52" s="139" t="s">
        <v>3317</v>
      </c>
      <c r="M52" t="s">
        <v>494</v>
      </c>
      <c r="N52" t="s">
        <v>193</v>
      </c>
      <c r="O52" t="s">
        <v>193</v>
      </c>
      <c r="P52" t="s">
        <v>193</v>
      </c>
      <c r="Q52" t="s">
        <v>193</v>
      </c>
      <c r="R52" t="s">
        <v>193</v>
      </c>
      <c r="S52" t="s">
        <v>193</v>
      </c>
      <c r="T52" t="s">
        <v>193</v>
      </c>
      <c r="U52" t="s">
        <v>193</v>
      </c>
      <c r="V52" t="s">
        <v>193</v>
      </c>
      <c r="W52" t="s">
        <v>193</v>
      </c>
      <c r="X52" t="s">
        <v>193</v>
      </c>
      <c r="Y52" t="s">
        <v>193</v>
      </c>
      <c r="Z52" t="s">
        <v>193</v>
      </c>
      <c r="AA52" t="s">
        <v>193</v>
      </c>
      <c r="AB52" t="s">
        <v>193</v>
      </c>
      <c r="AC52" t="s">
        <v>193</v>
      </c>
      <c r="AD52" t="s">
        <v>193</v>
      </c>
      <c r="AE52" t="s">
        <v>193</v>
      </c>
      <c r="AF52" t="s">
        <v>193</v>
      </c>
      <c r="AG52" t="s">
        <v>193</v>
      </c>
      <c r="AH52" t="s">
        <v>193</v>
      </c>
      <c r="AI52" t="s">
        <v>193</v>
      </c>
      <c r="AJ52" t="s">
        <v>193</v>
      </c>
      <c r="AK52" t="s">
        <v>193</v>
      </c>
      <c r="AL52" t="s">
        <v>193</v>
      </c>
      <c r="AM52" t="s">
        <v>193</v>
      </c>
      <c r="AN52" t="s">
        <v>193</v>
      </c>
      <c r="AO52" t="s">
        <v>193</v>
      </c>
      <c r="AP52" t="s">
        <v>193</v>
      </c>
      <c r="AQ52" t="s">
        <v>193</v>
      </c>
      <c r="AR52" t="s">
        <v>193</v>
      </c>
      <c r="AS52" t="s">
        <v>193</v>
      </c>
      <c r="AT52" t="s">
        <v>193</v>
      </c>
      <c r="AU52" t="s">
        <v>193</v>
      </c>
      <c r="AV52" t="s">
        <v>193</v>
      </c>
      <c r="AW52" t="s">
        <v>193</v>
      </c>
      <c r="AX52" t="s">
        <v>193</v>
      </c>
      <c r="AY52" t="s">
        <v>193</v>
      </c>
      <c r="AZ52" s="192" t="s">
        <v>193</v>
      </c>
      <c r="BA52" s="139" t="s">
        <v>193</v>
      </c>
      <c r="BB52" s="139" t="s">
        <v>193</v>
      </c>
      <c r="BC52" s="192" t="s">
        <v>193</v>
      </c>
      <c r="BD52" s="139" t="s">
        <v>193</v>
      </c>
      <c r="BE52" s="139" t="s">
        <v>193</v>
      </c>
      <c r="BF52" s="192" t="s">
        <v>193</v>
      </c>
      <c r="BG52" s="139" t="s">
        <v>193</v>
      </c>
      <c r="BH52" s="139" t="s">
        <v>193</v>
      </c>
      <c r="BI52" s="192" t="s">
        <v>193</v>
      </c>
      <c r="BJ52" s="139" t="s">
        <v>193</v>
      </c>
      <c r="BK52" s="139" t="s">
        <v>193</v>
      </c>
      <c r="BL52" s="192" t="s">
        <v>193</v>
      </c>
      <c r="BM52" s="139" t="s">
        <v>193</v>
      </c>
      <c r="BN52" s="139" t="s">
        <v>193</v>
      </c>
      <c r="BO52" s="192" t="s">
        <v>193</v>
      </c>
      <c r="BP52" s="139" t="s">
        <v>193</v>
      </c>
      <c r="BQ52" s="139" t="s">
        <v>193</v>
      </c>
      <c r="BR52" s="139" t="s">
        <v>193</v>
      </c>
      <c r="BS52" s="139" t="s">
        <v>193</v>
      </c>
      <c r="BT52" s="139" t="s">
        <v>193</v>
      </c>
      <c r="BU52" s="139" t="s">
        <v>193</v>
      </c>
      <c r="BV52" s="139" t="s">
        <v>193</v>
      </c>
      <c r="BW52" s="139" t="s">
        <v>193</v>
      </c>
      <c r="BX52" s="139" t="s">
        <v>193</v>
      </c>
      <c r="BY52" s="139" t="s">
        <v>193</v>
      </c>
      <c r="BZ52" s="139" t="s">
        <v>193</v>
      </c>
      <c r="CA52" s="192" t="s">
        <v>193</v>
      </c>
      <c r="CB52" s="139" t="s">
        <v>193</v>
      </c>
      <c r="CC52" s="139" t="s">
        <v>193</v>
      </c>
      <c r="CD52" s="139" t="s">
        <v>193</v>
      </c>
      <c r="CE52" s="139" t="s">
        <v>193</v>
      </c>
      <c r="CF52" s="139" t="s">
        <v>193</v>
      </c>
      <c r="CG52" s="139" t="s">
        <v>193</v>
      </c>
      <c r="CH52" s="139" t="s">
        <v>193</v>
      </c>
      <c r="CI52" s="139" t="s">
        <v>193</v>
      </c>
      <c r="CJ52" s="139" t="s">
        <v>193</v>
      </c>
      <c r="CK52" s="139" t="s">
        <v>193</v>
      </c>
      <c r="CL52" s="139" t="s">
        <v>193</v>
      </c>
      <c r="CM52" s="139" t="s">
        <v>193</v>
      </c>
      <c r="CN52" s="139" t="s">
        <v>193</v>
      </c>
      <c r="CO52" s="139" t="s">
        <v>193</v>
      </c>
      <c r="CP52" s="139" t="s">
        <v>193</v>
      </c>
      <c r="CQ52" s="139" t="s">
        <v>193</v>
      </c>
      <c r="CR52" s="139" t="s">
        <v>193</v>
      </c>
      <c r="CS52" s="139" t="s">
        <v>193</v>
      </c>
      <c r="CT52" s="139" t="s">
        <v>193</v>
      </c>
      <c r="CU52" s="139" t="s">
        <v>193</v>
      </c>
      <c r="CV52" s="139" t="s">
        <v>193</v>
      </c>
      <c r="CW52" s="139" t="s">
        <v>193</v>
      </c>
      <c r="CX52" s="139" t="s">
        <v>193</v>
      </c>
      <c r="CY52" s="139" t="s">
        <v>193</v>
      </c>
      <c r="CZ52" s="139" t="s">
        <v>193</v>
      </c>
      <c r="DA52" s="139" t="s">
        <v>193</v>
      </c>
      <c r="DB52" s="139" t="s">
        <v>193</v>
      </c>
      <c r="DC52" s="139" t="s">
        <v>193</v>
      </c>
      <c r="DD52" s="139" t="s">
        <v>193</v>
      </c>
      <c r="DE52" s="139" t="s">
        <v>193</v>
      </c>
      <c r="DF52" s="139" t="s">
        <v>193</v>
      </c>
      <c r="DG52" s="139" t="s">
        <v>193</v>
      </c>
      <c r="DH52" s="139" t="s">
        <v>193</v>
      </c>
      <c r="DI52" s="139" t="s">
        <v>193</v>
      </c>
      <c r="DJ52" s="139" t="s">
        <v>193</v>
      </c>
      <c r="DK52" s="139" t="s">
        <v>193</v>
      </c>
      <c r="DL52" s="139" t="s">
        <v>193</v>
      </c>
      <c r="DM52" s="139" t="s">
        <v>193</v>
      </c>
      <c r="DN52" s="139" t="s">
        <v>193</v>
      </c>
      <c r="DO52" s="139" t="s">
        <v>193</v>
      </c>
      <c r="DP52" s="139" t="s">
        <v>193</v>
      </c>
      <c r="DQ52" s="139" t="s">
        <v>193</v>
      </c>
      <c r="DR52" s="139" t="s">
        <v>193</v>
      </c>
      <c r="DS52" s="139" t="s">
        <v>193</v>
      </c>
      <c r="DT52" s="139" t="s">
        <v>193</v>
      </c>
      <c r="DU52" s="139" t="s">
        <v>193</v>
      </c>
      <c r="DV52" s="139" t="s">
        <v>193</v>
      </c>
      <c r="DW52" s="139" t="s">
        <v>193</v>
      </c>
      <c r="DX52" s="139" t="s">
        <v>193</v>
      </c>
      <c r="DY52" s="139" t="s">
        <v>193</v>
      </c>
      <c r="DZ52" s="139" t="s">
        <v>193</v>
      </c>
      <c r="EA52" s="139" t="s">
        <v>193</v>
      </c>
      <c r="EB52" s="139" t="s">
        <v>193</v>
      </c>
      <c r="EC52" s="139" t="s">
        <v>193</v>
      </c>
      <c r="ED52" s="139" t="s">
        <v>193</v>
      </c>
      <c r="EE52" s="139" t="s">
        <v>193</v>
      </c>
      <c r="EF52" s="139" t="s">
        <v>193</v>
      </c>
      <c r="EG52" s="139" t="s">
        <v>193</v>
      </c>
      <c r="EH52" s="139" t="s">
        <v>193</v>
      </c>
      <c r="EI52" s="139" t="s">
        <v>193</v>
      </c>
      <c r="EJ52" s="139" t="s">
        <v>193</v>
      </c>
      <c r="EK52" s="139" t="s">
        <v>193</v>
      </c>
      <c r="EL52" s="139" t="s">
        <v>193</v>
      </c>
      <c r="EM52" s="139" t="s">
        <v>193</v>
      </c>
      <c r="EN52" s="139" t="s">
        <v>193</v>
      </c>
      <c r="EO52" s="139" t="s">
        <v>193</v>
      </c>
      <c r="EP52" s="139" t="s">
        <v>193</v>
      </c>
      <c r="EQ52" s="139" t="s">
        <v>193</v>
      </c>
      <c r="ER52" s="139" t="s">
        <v>193</v>
      </c>
      <c r="ES52" s="139" t="s">
        <v>193</v>
      </c>
      <c r="ET52" s="139" t="s">
        <v>193</v>
      </c>
      <c r="EU52" s="139" t="s">
        <v>193</v>
      </c>
      <c r="EV52" s="139" t="s">
        <v>193</v>
      </c>
      <c r="EW52" s="139" t="s">
        <v>193</v>
      </c>
      <c r="EX52" s="139" t="s">
        <v>193</v>
      </c>
      <c r="EY52" s="139" t="s">
        <v>193</v>
      </c>
      <c r="EZ52" s="139" t="s">
        <v>193</v>
      </c>
      <c r="FA52" s="139" t="s">
        <v>193</v>
      </c>
      <c r="FB52" s="139" t="s">
        <v>193</v>
      </c>
      <c r="FC52" s="139" t="s">
        <v>193</v>
      </c>
      <c r="FD52" s="139" t="s">
        <v>193</v>
      </c>
      <c r="FE52" s="139" t="s">
        <v>193</v>
      </c>
      <c r="FF52" s="139" t="s">
        <v>193</v>
      </c>
      <c r="FG52" s="139" t="s">
        <v>193</v>
      </c>
      <c r="FH52" s="139" t="s">
        <v>193</v>
      </c>
      <c r="FI52" s="139" t="s">
        <v>193</v>
      </c>
      <c r="FJ52" s="139" t="s">
        <v>193</v>
      </c>
      <c r="FK52" s="139" t="s">
        <v>193</v>
      </c>
      <c r="FL52" s="139" t="s">
        <v>193</v>
      </c>
      <c r="FM52" s="139" t="s">
        <v>193</v>
      </c>
      <c r="FN52" s="139" t="s">
        <v>193</v>
      </c>
      <c r="FO52" s="139" t="s">
        <v>193</v>
      </c>
      <c r="FP52" s="139" t="s">
        <v>193</v>
      </c>
      <c r="FQ52" s="139" t="s">
        <v>193</v>
      </c>
      <c r="FR52" s="139" t="s">
        <v>193</v>
      </c>
      <c r="FS52" s="139" t="s">
        <v>193</v>
      </c>
      <c r="FT52" s="139" t="s">
        <v>193</v>
      </c>
      <c r="FU52" s="139" t="s">
        <v>193</v>
      </c>
      <c r="FV52" s="139" t="s">
        <v>193</v>
      </c>
      <c r="FW52" s="139" t="s">
        <v>193</v>
      </c>
      <c r="FX52" s="139" t="s">
        <v>193</v>
      </c>
      <c r="FY52" s="139" t="s">
        <v>193</v>
      </c>
      <c r="FZ52" s="139" t="s">
        <v>193</v>
      </c>
      <c r="GA52" s="139" t="s">
        <v>193</v>
      </c>
      <c r="GB52" s="139" t="s">
        <v>193</v>
      </c>
      <c r="GC52" s="139" t="s">
        <v>193</v>
      </c>
      <c r="GD52" s="139" t="s">
        <v>193</v>
      </c>
      <c r="GE52" s="139" t="s">
        <v>193</v>
      </c>
      <c r="GF52" s="139" t="s">
        <v>193</v>
      </c>
      <c r="GG52" s="139" t="s">
        <v>193</v>
      </c>
      <c r="GH52" s="139" t="s">
        <v>193</v>
      </c>
      <c r="GI52" s="139" t="s">
        <v>193</v>
      </c>
      <c r="GJ52" s="139" t="s">
        <v>193</v>
      </c>
      <c r="GK52" s="139" t="s">
        <v>193</v>
      </c>
      <c r="GL52" s="139" t="s">
        <v>193</v>
      </c>
      <c r="GM52" s="139" t="s">
        <v>193</v>
      </c>
      <c r="GN52" s="139" t="s">
        <v>193</v>
      </c>
      <c r="GO52" s="139" t="s">
        <v>193</v>
      </c>
      <c r="GP52" s="139" t="s">
        <v>193</v>
      </c>
      <c r="GQ52" s="139" t="s">
        <v>193</v>
      </c>
      <c r="GR52" s="139" t="s">
        <v>193</v>
      </c>
      <c r="GS52" s="139" t="s">
        <v>193</v>
      </c>
      <c r="GT52" s="139" t="s">
        <v>193</v>
      </c>
      <c r="GU52" s="139" t="s">
        <v>193</v>
      </c>
      <c r="GV52" s="139" t="s">
        <v>193</v>
      </c>
      <c r="GW52" s="139" t="s">
        <v>193</v>
      </c>
      <c r="GX52" s="139" t="s">
        <v>193</v>
      </c>
      <c r="GY52" s="139" t="s">
        <v>193</v>
      </c>
      <c r="GZ52" s="139" t="s">
        <v>193</v>
      </c>
      <c r="HA52" s="139" t="s">
        <v>193</v>
      </c>
      <c r="HB52" s="139" t="s">
        <v>193</v>
      </c>
      <c r="HC52" s="139" t="s">
        <v>193</v>
      </c>
      <c r="HD52" s="139" t="s">
        <v>193</v>
      </c>
      <c r="HE52" s="139" t="s">
        <v>193</v>
      </c>
      <c r="HF52" s="139" t="s">
        <v>193</v>
      </c>
      <c r="HG52" s="139" t="s">
        <v>193</v>
      </c>
      <c r="HH52" s="139" t="s">
        <v>193</v>
      </c>
      <c r="HI52" s="139" t="s">
        <v>193</v>
      </c>
      <c r="HJ52" s="139" t="s">
        <v>193</v>
      </c>
      <c r="HK52" s="139" t="s">
        <v>193</v>
      </c>
      <c r="HL52" s="139" t="s">
        <v>193</v>
      </c>
      <c r="HM52" s="139" t="s">
        <v>193</v>
      </c>
      <c r="HN52" s="139" t="s">
        <v>193</v>
      </c>
      <c r="HO52" s="139" t="s">
        <v>193</v>
      </c>
      <c r="HP52" s="139" t="s">
        <v>193</v>
      </c>
      <c r="HQ52" s="139" t="s">
        <v>193</v>
      </c>
      <c r="HR52" s="139" t="s">
        <v>193</v>
      </c>
      <c r="HS52" s="139" t="s">
        <v>193</v>
      </c>
      <c r="HT52" s="139" t="s">
        <v>193</v>
      </c>
      <c r="HU52" s="139" t="s">
        <v>193</v>
      </c>
      <c r="HV52" s="139" t="s">
        <v>193</v>
      </c>
      <c r="HW52" s="139" t="s">
        <v>193</v>
      </c>
      <c r="HX52" s="139" t="s">
        <v>193</v>
      </c>
      <c r="HY52" s="139" t="s">
        <v>193</v>
      </c>
      <c r="HZ52" s="139" t="s">
        <v>193</v>
      </c>
      <c r="IA52" s="139" t="s">
        <v>193</v>
      </c>
      <c r="IB52" s="139" t="s">
        <v>193</v>
      </c>
      <c r="IC52" s="139" t="s">
        <v>193</v>
      </c>
      <c r="ID52" s="139" t="s">
        <v>193</v>
      </c>
      <c r="IE52" s="139" t="s">
        <v>193</v>
      </c>
      <c r="IF52" s="139" t="s">
        <v>193</v>
      </c>
      <c r="IG52" s="139" t="s">
        <v>193</v>
      </c>
      <c r="IH52" s="139" t="s">
        <v>193</v>
      </c>
      <c r="II52" s="139" t="s">
        <v>193</v>
      </c>
      <c r="IJ52" s="139" t="s">
        <v>193</v>
      </c>
      <c r="IK52" s="139" t="s">
        <v>193</v>
      </c>
      <c r="IL52" s="139" t="s">
        <v>193</v>
      </c>
      <c r="IM52" s="139" t="s">
        <v>193</v>
      </c>
      <c r="IN52" s="139" t="s">
        <v>193</v>
      </c>
      <c r="IO52" s="139" t="s">
        <v>193</v>
      </c>
      <c r="IP52" s="139" t="s">
        <v>193</v>
      </c>
      <c r="IQ52" s="139" t="s">
        <v>193</v>
      </c>
      <c r="IR52" s="139" t="s">
        <v>193</v>
      </c>
      <c r="IS52" s="139" t="s">
        <v>193</v>
      </c>
      <c r="IT52" s="139" t="s">
        <v>193</v>
      </c>
      <c r="IU52" s="139" t="s">
        <v>193</v>
      </c>
      <c r="IV52" s="139" t="s">
        <v>193</v>
      </c>
      <c r="IW52" s="139" t="s">
        <v>193</v>
      </c>
      <c r="IX52" s="139" t="s">
        <v>193</v>
      </c>
      <c r="IY52" s="139" t="s">
        <v>193</v>
      </c>
      <c r="IZ52" s="139" t="s">
        <v>193</v>
      </c>
      <c r="JA52" s="139" t="s">
        <v>193</v>
      </c>
      <c r="JB52" s="139" t="s">
        <v>193</v>
      </c>
      <c r="JC52" s="139" t="s">
        <v>193</v>
      </c>
      <c r="JD52" s="139" t="s">
        <v>193</v>
      </c>
      <c r="JE52" s="139" t="s">
        <v>193</v>
      </c>
      <c r="JF52" s="139" t="s">
        <v>193</v>
      </c>
      <c r="JG52" s="139" t="s">
        <v>193</v>
      </c>
      <c r="JH52" s="139" t="s">
        <v>193</v>
      </c>
      <c r="JI52" s="139" t="s">
        <v>193</v>
      </c>
      <c r="JJ52" s="139" t="s">
        <v>193</v>
      </c>
      <c r="JK52" s="139" t="s">
        <v>193</v>
      </c>
      <c r="JL52" s="139" t="s">
        <v>193</v>
      </c>
      <c r="JM52" s="139" t="s">
        <v>193</v>
      </c>
      <c r="JN52" s="139" t="s">
        <v>193</v>
      </c>
      <c r="JO52" s="139" t="s">
        <v>193</v>
      </c>
      <c r="JP52" s="139" t="s">
        <v>193</v>
      </c>
      <c r="JQ52" s="139" t="s">
        <v>109</v>
      </c>
      <c r="JR52" s="139" t="s">
        <v>505</v>
      </c>
      <c r="JS52" s="139" t="s">
        <v>3357</v>
      </c>
      <c r="JT52" s="139" t="s">
        <v>193</v>
      </c>
      <c r="JU52" s="139" t="s">
        <v>516</v>
      </c>
      <c r="JV52" s="139" t="s">
        <v>3358</v>
      </c>
      <c r="JW52" s="139" t="s">
        <v>3357</v>
      </c>
      <c r="JX52" s="139" t="s">
        <v>796</v>
      </c>
      <c r="JY52" s="139" t="s">
        <v>193</v>
      </c>
      <c r="JZ52" s="139" t="s">
        <v>805</v>
      </c>
      <c r="KA52" s="139" t="s">
        <v>797</v>
      </c>
      <c r="KB52" s="139" t="s">
        <v>798</v>
      </c>
      <c r="KC52" s="139" t="s">
        <v>799</v>
      </c>
      <c r="KD52" s="139" t="s">
        <v>193</v>
      </c>
      <c r="KE52" s="139" t="s">
        <v>193</v>
      </c>
      <c r="KF52" s="139" t="s">
        <v>193</v>
      </c>
      <c r="KG52" s="139" t="s">
        <v>193</v>
      </c>
      <c r="KH52" s="139" t="s">
        <v>193</v>
      </c>
      <c r="KI52" s="139">
        <v>0</v>
      </c>
      <c r="KJ52" s="139">
        <v>0</v>
      </c>
      <c r="KK52" s="139" t="s">
        <v>193</v>
      </c>
      <c r="KL52" s="139" t="s">
        <v>156</v>
      </c>
      <c r="KM52" s="139">
        <v>0</v>
      </c>
      <c r="KN52" s="139" t="s">
        <v>114</v>
      </c>
      <c r="KO52" s="139" t="s">
        <v>705</v>
      </c>
      <c r="KP52" s="139" t="s">
        <v>109</v>
      </c>
      <c r="KQ52" s="139" t="s">
        <v>510</v>
      </c>
      <c r="KR52" s="139">
        <v>0</v>
      </c>
      <c r="KS52" s="139">
        <v>0</v>
      </c>
      <c r="KT52" s="139">
        <v>0</v>
      </c>
      <c r="KU52" s="139">
        <v>1</v>
      </c>
      <c r="KV52" s="139">
        <v>0</v>
      </c>
      <c r="KW52" s="139">
        <v>0</v>
      </c>
      <c r="KX52" s="139">
        <v>0</v>
      </c>
      <c r="KY52" s="139">
        <v>0</v>
      </c>
      <c r="KZ52" s="139">
        <v>0</v>
      </c>
      <c r="LA52" s="139">
        <v>0</v>
      </c>
      <c r="LB52" s="139">
        <v>0</v>
      </c>
      <c r="LC52" s="139" t="s">
        <v>193</v>
      </c>
      <c r="LD52" s="139" t="s">
        <v>114</v>
      </c>
      <c r="LE52" s="139" t="s">
        <v>193</v>
      </c>
      <c r="LF52" s="139" t="s">
        <v>193</v>
      </c>
      <c r="LG52" s="139" t="s">
        <v>193</v>
      </c>
      <c r="LH52" s="139" t="s">
        <v>193</v>
      </c>
      <c r="LI52" s="139" t="s">
        <v>193</v>
      </c>
      <c r="LJ52" s="139" t="s">
        <v>193</v>
      </c>
      <c r="LK52" s="139" t="s">
        <v>193</v>
      </c>
      <c r="LL52" s="139" t="s">
        <v>193</v>
      </c>
      <c r="LM52" s="139" t="s">
        <v>193</v>
      </c>
      <c r="LN52" s="139" t="s">
        <v>193</v>
      </c>
      <c r="LO52" s="139" t="s">
        <v>193</v>
      </c>
      <c r="LP52" s="139" t="s">
        <v>193</v>
      </c>
      <c r="LQ52" s="139" t="s">
        <v>193</v>
      </c>
    </row>
    <row r="53" spans="1:329" ht="14.4" customHeight="1" x14ac:dyDescent="0.35">
      <c r="A53" s="139" t="s">
        <v>3455</v>
      </c>
      <c r="B53" s="139" t="s">
        <v>3456</v>
      </c>
      <c r="C53" s="139" t="s">
        <v>179</v>
      </c>
      <c r="D53" s="139" t="s">
        <v>179</v>
      </c>
      <c r="E53" s="139" t="s">
        <v>181</v>
      </c>
      <c r="F53" s="139" t="s">
        <v>182</v>
      </c>
      <c r="G53" s="139" t="s">
        <v>183</v>
      </c>
      <c r="H53" s="139" t="s">
        <v>183</v>
      </c>
      <c r="I53" s="139" t="s">
        <v>708</v>
      </c>
      <c r="J53" s="139" t="s">
        <v>709</v>
      </c>
      <c r="K53" s="139" t="s">
        <v>536</v>
      </c>
      <c r="L53" s="139" t="s">
        <v>490</v>
      </c>
      <c r="M53" t="s">
        <v>491</v>
      </c>
      <c r="N53" t="s">
        <v>193</v>
      </c>
      <c r="O53" t="s">
        <v>193</v>
      </c>
      <c r="P53" t="s">
        <v>496</v>
      </c>
      <c r="Q53" t="s">
        <v>193</v>
      </c>
      <c r="R53" t="s">
        <v>713</v>
      </c>
      <c r="S53">
        <v>1</v>
      </c>
      <c r="T53">
        <v>1</v>
      </c>
      <c r="U53">
        <v>0</v>
      </c>
      <c r="V53">
        <v>0</v>
      </c>
      <c r="W53">
        <v>0</v>
      </c>
      <c r="X53">
        <v>0</v>
      </c>
      <c r="Y53">
        <v>0</v>
      </c>
      <c r="Z53" t="s">
        <v>110</v>
      </c>
      <c r="AA53" t="s">
        <v>1423</v>
      </c>
      <c r="AB53" t="s">
        <v>112</v>
      </c>
      <c r="AC53">
        <v>1</v>
      </c>
      <c r="AD53">
        <v>0</v>
      </c>
      <c r="AE53">
        <v>0</v>
      </c>
      <c r="AF53">
        <v>0</v>
      </c>
      <c r="AG53">
        <v>0</v>
      </c>
      <c r="AH53">
        <v>0</v>
      </c>
      <c r="AI53">
        <v>0</v>
      </c>
      <c r="AJ53">
        <v>0</v>
      </c>
      <c r="AK53">
        <v>0</v>
      </c>
      <c r="AL53">
        <v>0</v>
      </c>
      <c r="AM53" t="s">
        <v>193</v>
      </c>
      <c r="AN53" t="s">
        <v>143</v>
      </c>
      <c r="AO53" t="s">
        <v>501</v>
      </c>
      <c r="AP53" t="s">
        <v>503</v>
      </c>
      <c r="AQ53">
        <v>1</v>
      </c>
      <c r="AR53">
        <v>1</v>
      </c>
      <c r="AS53">
        <v>1</v>
      </c>
      <c r="AT53">
        <v>1</v>
      </c>
      <c r="AU53">
        <v>1</v>
      </c>
      <c r="AV53">
        <v>0</v>
      </c>
      <c r="AW53">
        <v>1</v>
      </c>
      <c r="AX53">
        <v>0</v>
      </c>
      <c r="AY53" t="s">
        <v>498</v>
      </c>
      <c r="AZ53" s="192">
        <v>100</v>
      </c>
      <c r="BA53" s="139" t="s">
        <v>109</v>
      </c>
      <c r="BB53" s="139">
        <v>225</v>
      </c>
      <c r="BC53" s="192">
        <v>86.538461538461505</v>
      </c>
      <c r="BD53" s="139" t="s">
        <v>109</v>
      </c>
      <c r="BE53" s="139">
        <v>200</v>
      </c>
      <c r="BF53" s="192">
        <v>86.956521739130395</v>
      </c>
      <c r="BG53" s="139" t="s">
        <v>109</v>
      </c>
      <c r="BH53" s="139">
        <v>300</v>
      </c>
      <c r="BI53" s="192">
        <v>103.448275862068</v>
      </c>
      <c r="BJ53" s="139" t="s">
        <v>109</v>
      </c>
      <c r="BK53" s="139">
        <v>500</v>
      </c>
      <c r="BL53" s="192">
        <v>208.333333333333</v>
      </c>
      <c r="BM53" s="139" t="s">
        <v>109</v>
      </c>
      <c r="BN53" s="139" t="s">
        <v>193</v>
      </c>
      <c r="BO53" s="192" t="s">
        <v>193</v>
      </c>
      <c r="BP53" s="139" t="s">
        <v>193</v>
      </c>
      <c r="BQ53" s="139" t="s">
        <v>622</v>
      </c>
      <c r="BR53" s="139" t="s">
        <v>109</v>
      </c>
      <c r="BS53" s="139">
        <v>800</v>
      </c>
      <c r="BT53" s="139" t="s">
        <v>193</v>
      </c>
      <c r="BU53" s="139" t="s">
        <v>193</v>
      </c>
      <c r="BV53" s="139" t="s">
        <v>193</v>
      </c>
      <c r="BW53" s="139" t="s">
        <v>193</v>
      </c>
      <c r="BX53" s="139" t="s">
        <v>193</v>
      </c>
      <c r="BY53" s="139" t="s">
        <v>193</v>
      </c>
      <c r="BZ53" s="139" t="s">
        <v>156</v>
      </c>
      <c r="CA53" s="192">
        <v>800</v>
      </c>
      <c r="CB53" s="139" t="s">
        <v>109</v>
      </c>
      <c r="CC53" s="139" t="s">
        <v>109</v>
      </c>
      <c r="CD53" s="139" t="s">
        <v>3457</v>
      </c>
      <c r="CE53" s="139">
        <v>0</v>
      </c>
      <c r="CF53" s="139">
        <v>0</v>
      </c>
      <c r="CG53" s="139">
        <v>0</v>
      </c>
      <c r="CH53" s="139">
        <v>0</v>
      </c>
      <c r="CI53" s="139">
        <v>0</v>
      </c>
      <c r="CJ53" s="139">
        <v>1</v>
      </c>
      <c r="CK53" s="139">
        <v>0</v>
      </c>
      <c r="CL53" s="139">
        <v>0</v>
      </c>
      <c r="CM53" s="139">
        <v>0</v>
      </c>
      <c r="CN53" s="139">
        <v>0</v>
      </c>
      <c r="CO53" s="139">
        <v>0</v>
      </c>
      <c r="CP53" s="139">
        <v>0</v>
      </c>
      <c r="CQ53" s="139">
        <v>0</v>
      </c>
      <c r="CR53" s="139">
        <v>0</v>
      </c>
      <c r="CS53" s="139" t="s">
        <v>193</v>
      </c>
      <c r="CT53" s="139" t="s">
        <v>131</v>
      </c>
      <c r="CU53" s="139">
        <v>0</v>
      </c>
      <c r="CV53" s="139">
        <v>0</v>
      </c>
      <c r="CW53" s="139">
        <v>0</v>
      </c>
      <c r="CX53" s="139">
        <v>0</v>
      </c>
      <c r="CY53" s="139">
        <v>1</v>
      </c>
      <c r="CZ53" s="139">
        <v>0</v>
      </c>
      <c r="DA53" s="139">
        <v>0</v>
      </c>
      <c r="DB53" s="139">
        <v>0</v>
      </c>
      <c r="DC53" s="139" t="s">
        <v>109</v>
      </c>
      <c r="DD53" s="139" t="s">
        <v>114</v>
      </c>
      <c r="DE53" s="139" t="s">
        <v>109</v>
      </c>
      <c r="DF53" s="139" t="s">
        <v>182</v>
      </c>
      <c r="DG53" s="139" t="s">
        <v>789</v>
      </c>
      <c r="DH53" s="139" t="s">
        <v>185</v>
      </c>
      <c r="DI53" s="139" t="s">
        <v>785</v>
      </c>
      <c r="DJ53" s="139" t="s">
        <v>714</v>
      </c>
      <c r="DK53" s="139">
        <v>1</v>
      </c>
      <c r="DL53" s="139">
        <v>1</v>
      </c>
      <c r="DM53" s="139">
        <v>1</v>
      </c>
      <c r="DN53" s="139">
        <v>1</v>
      </c>
      <c r="DO53" s="139">
        <v>1</v>
      </c>
      <c r="DP53" s="139">
        <v>0</v>
      </c>
      <c r="DQ53" s="139">
        <v>1</v>
      </c>
      <c r="DR53" s="139">
        <v>1</v>
      </c>
      <c r="DS53" s="139">
        <v>0</v>
      </c>
      <c r="DT53" s="139" t="s">
        <v>109</v>
      </c>
      <c r="DU53" s="139">
        <v>25</v>
      </c>
      <c r="DV53" s="139">
        <v>25</v>
      </c>
      <c r="DW53" s="139" t="s">
        <v>193</v>
      </c>
      <c r="DX53" s="139" t="s">
        <v>193</v>
      </c>
      <c r="DY53" s="139" t="s">
        <v>193</v>
      </c>
      <c r="DZ53" s="139">
        <v>25</v>
      </c>
      <c r="EA53" s="139" t="s">
        <v>109</v>
      </c>
      <c r="EB53" s="139">
        <v>15</v>
      </c>
      <c r="EC53" s="139" t="s">
        <v>109</v>
      </c>
      <c r="ED53" s="139">
        <v>25</v>
      </c>
      <c r="EE53" s="139" t="s">
        <v>109</v>
      </c>
      <c r="EF53" s="139" t="s">
        <v>193</v>
      </c>
      <c r="EG53" s="139" t="s">
        <v>193</v>
      </c>
      <c r="EH53" s="139" t="s">
        <v>193</v>
      </c>
      <c r="EI53" s="139" t="s">
        <v>193</v>
      </c>
      <c r="EJ53" s="139" t="s">
        <v>193</v>
      </c>
      <c r="EK53" s="139" t="s">
        <v>193</v>
      </c>
      <c r="EL53" s="139" t="s">
        <v>193</v>
      </c>
      <c r="EM53" s="139" t="s">
        <v>193</v>
      </c>
      <c r="EN53" s="139" t="s">
        <v>193</v>
      </c>
      <c r="EO53" s="139" t="s">
        <v>193</v>
      </c>
      <c r="EP53" s="139" t="s">
        <v>193</v>
      </c>
      <c r="EQ53" s="139" t="s">
        <v>109</v>
      </c>
      <c r="ER53" s="139">
        <v>25</v>
      </c>
      <c r="ES53" s="139" t="s">
        <v>193</v>
      </c>
      <c r="ET53" s="139" t="s">
        <v>193</v>
      </c>
      <c r="EU53" s="139">
        <v>25</v>
      </c>
      <c r="EV53" s="139" t="s">
        <v>109</v>
      </c>
      <c r="EW53" s="139" t="s">
        <v>109</v>
      </c>
      <c r="EX53" s="139">
        <v>100</v>
      </c>
      <c r="EY53" s="139" t="s">
        <v>193</v>
      </c>
      <c r="EZ53" s="139" t="s">
        <v>193</v>
      </c>
      <c r="FA53" s="139">
        <v>100</v>
      </c>
      <c r="FB53" s="139" t="s">
        <v>109</v>
      </c>
      <c r="FC53" s="139" t="s">
        <v>109</v>
      </c>
      <c r="FD53" s="139">
        <v>75</v>
      </c>
      <c r="FE53" s="139" t="s">
        <v>193</v>
      </c>
      <c r="FF53" s="139" t="s">
        <v>193</v>
      </c>
      <c r="FG53" s="139" t="s">
        <v>193</v>
      </c>
      <c r="FH53" s="139">
        <v>75</v>
      </c>
      <c r="FI53" s="139" t="s">
        <v>109</v>
      </c>
      <c r="FJ53" s="139" t="s">
        <v>109</v>
      </c>
      <c r="FK53" s="139" t="s">
        <v>193</v>
      </c>
      <c r="FL53" s="139">
        <v>5</v>
      </c>
      <c r="FM53" s="139" t="s">
        <v>193</v>
      </c>
      <c r="FN53" s="139" t="s">
        <v>193</v>
      </c>
      <c r="FO53" s="139" t="s">
        <v>193</v>
      </c>
      <c r="FP53" s="139" t="s">
        <v>193</v>
      </c>
      <c r="FQ53" s="139" t="s">
        <v>193</v>
      </c>
      <c r="FR53" s="139" t="s">
        <v>193</v>
      </c>
      <c r="FS53" s="139" t="s">
        <v>109</v>
      </c>
      <c r="FT53" s="139" t="s">
        <v>156</v>
      </c>
      <c r="FU53" s="139">
        <v>5</v>
      </c>
      <c r="FV53" s="139" t="s">
        <v>109</v>
      </c>
      <c r="FW53" s="139" t="s">
        <v>3457</v>
      </c>
      <c r="FX53" s="139">
        <v>0</v>
      </c>
      <c r="FY53" s="139">
        <v>0</v>
      </c>
      <c r="FZ53" s="139">
        <v>0</v>
      </c>
      <c r="GA53" s="139">
        <v>0</v>
      </c>
      <c r="GB53" s="139">
        <v>1</v>
      </c>
      <c r="GC53" s="139">
        <v>0</v>
      </c>
      <c r="GD53" s="139">
        <v>0</v>
      </c>
      <c r="GE53" s="139">
        <v>0</v>
      </c>
      <c r="GF53" s="139">
        <v>0</v>
      </c>
      <c r="GG53" s="139">
        <v>0</v>
      </c>
      <c r="GH53" s="139">
        <v>0</v>
      </c>
      <c r="GI53" s="139">
        <v>0</v>
      </c>
      <c r="GJ53" s="139">
        <v>0</v>
      </c>
      <c r="GK53" s="139" t="s">
        <v>193</v>
      </c>
      <c r="GL53" s="139" t="s">
        <v>191</v>
      </c>
      <c r="GM53" s="139">
        <v>0</v>
      </c>
      <c r="GN53" s="139">
        <v>0</v>
      </c>
      <c r="GO53" s="139">
        <v>0</v>
      </c>
      <c r="GP53" s="139">
        <v>0</v>
      </c>
      <c r="GQ53" s="139">
        <v>1</v>
      </c>
      <c r="GR53" s="139">
        <v>0</v>
      </c>
      <c r="GS53" s="139">
        <v>0</v>
      </c>
      <c r="GT53" s="139">
        <v>0</v>
      </c>
      <c r="GU53" s="139">
        <v>0</v>
      </c>
      <c r="GV53" s="139" t="s">
        <v>114</v>
      </c>
      <c r="GW53" s="139" t="s">
        <v>114</v>
      </c>
      <c r="GX53" s="139" t="s">
        <v>109</v>
      </c>
      <c r="GY53" s="139" t="s">
        <v>182</v>
      </c>
      <c r="GZ53" s="139" t="s">
        <v>789</v>
      </c>
      <c r="HA53" s="139" t="s">
        <v>185</v>
      </c>
      <c r="HB53" s="139" t="s">
        <v>785</v>
      </c>
      <c r="HC53" s="139" t="s">
        <v>193</v>
      </c>
      <c r="HD53" s="139" t="s">
        <v>193</v>
      </c>
      <c r="HE53" s="139" t="s">
        <v>193</v>
      </c>
      <c r="HF53" s="139" t="s">
        <v>193</v>
      </c>
      <c r="HG53" s="139" t="s">
        <v>193</v>
      </c>
      <c r="HH53" s="139" t="s">
        <v>193</v>
      </c>
      <c r="HI53" s="139" t="s">
        <v>193</v>
      </c>
      <c r="HJ53" s="139" t="s">
        <v>193</v>
      </c>
      <c r="HK53" s="139" t="s">
        <v>193</v>
      </c>
      <c r="HL53" s="139" t="s">
        <v>193</v>
      </c>
      <c r="HM53" s="139" t="s">
        <v>193</v>
      </c>
      <c r="HN53" s="139" t="s">
        <v>193</v>
      </c>
      <c r="HO53" s="139" t="s">
        <v>193</v>
      </c>
      <c r="HP53" s="139" t="s">
        <v>193</v>
      </c>
      <c r="HQ53" s="139" t="s">
        <v>193</v>
      </c>
      <c r="HR53" s="139" t="s">
        <v>193</v>
      </c>
      <c r="HS53" s="139" t="s">
        <v>193</v>
      </c>
      <c r="HT53" s="139" t="s">
        <v>193</v>
      </c>
      <c r="HU53" s="139" t="s">
        <v>193</v>
      </c>
      <c r="HV53" s="139" t="s">
        <v>193</v>
      </c>
      <c r="HW53" s="139" t="s">
        <v>193</v>
      </c>
      <c r="HX53" s="139" t="s">
        <v>193</v>
      </c>
      <c r="HY53" s="139" t="s">
        <v>193</v>
      </c>
      <c r="HZ53" s="139" t="s">
        <v>193</v>
      </c>
      <c r="IA53" s="139" t="s">
        <v>193</v>
      </c>
      <c r="IB53" s="139" t="s">
        <v>193</v>
      </c>
      <c r="IC53" s="139" t="s">
        <v>193</v>
      </c>
      <c r="ID53" s="139" t="s">
        <v>193</v>
      </c>
      <c r="IE53" s="139" t="s">
        <v>193</v>
      </c>
      <c r="IF53" s="139" t="s">
        <v>193</v>
      </c>
      <c r="IG53" s="139" t="s">
        <v>193</v>
      </c>
      <c r="IH53" s="139" t="s">
        <v>193</v>
      </c>
      <c r="II53" s="139" t="s">
        <v>193</v>
      </c>
      <c r="IJ53" s="139" t="s">
        <v>193</v>
      </c>
      <c r="IK53" s="139" t="s">
        <v>193</v>
      </c>
      <c r="IL53" s="139" t="s">
        <v>193</v>
      </c>
      <c r="IM53" s="139" t="s">
        <v>193</v>
      </c>
      <c r="IN53" s="139" t="s">
        <v>132</v>
      </c>
      <c r="IO53" s="139" t="s">
        <v>193</v>
      </c>
      <c r="IP53" s="139" t="s">
        <v>193</v>
      </c>
      <c r="IQ53" s="139" t="s">
        <v>193</v>
      </c>
      <c r="IR53" s="139" t="s">
        <v>193</v>
      </c>
      <c r="IS53" s="139" t="s">
        <v>193</v>
      </c>
      <c r="IT53" s="139" t="s">
        <v>193</v>
      </c>
      <c r="IU53" s="139" t="s">
        <v>193</v>
      </c>
      <c r="IV53" s="139" t="s">
        <v>193</v>
      </c>
      <c r="IW53" s="139" t="s">
        <v>3458</v>
      </c>
      <c r="IX53" s="139">
        <v>0</v>
      </c>
      <c r="IY53" s="139">
        <v>0</v>
      </c>
      <c r="IZ53" s="139">
        <v>1</v>
      </c>
      <c r="JA53" s="139">
        <v>0</v>
      </c>
      <c r="JB53" s="139">
        <v>0</v>
      </c>
      <c r="JC53" s="139">
        <v>0</v>
      </c>
      <c r="JD53" s="139">
        <v>0</v>
      </c>
      <c r="JE53" s="139">
        <v>0</v>
      </c>
      <c r="JF53" s="139" t="s">
        <v>193</v>
      </c>
      <c r="JG53" s="139" t="s">
        <v>109</v>
      </c>
      <c r="JH53" s="139" t="s">
        <v>193</v>
      </c>
      <c r="JI53" s="139" t="s">
        <v>111</v>
      </c>
      <c r="JJ53" s="139">
        <v>1</v>
      </c>
      <c r="JK53" s="139">
        <v>0</v>
      </c>
      <c r="JL53" s="139">
        <v>0</v>
      </c>
      <c r="JM53" s="139">
        <v>0</v>
      </c>
      <c r="JN53" s="139">
        <v>0</v>
      </c>
      <c r="JO53" s="139">
        <v>0</v>
      </c>
      <c r="JP53" s="139">
        <v>0</v>
      </c>
      <c r="JQ53" s="139" t="s">
        <v>193</v>
      </c>
      <c r="JR53" s="139" t="s">
        <v>193</v>
      </c>
      <c r="JS53" s="139" t="s">
        <v>193</v>
      </c>
      <c r="JT53" s="139" t="s">
        <v>193</v>
      </c>
      <c r="JU53" s="139" t="s">
        <v>193</v>
      </c>
      <c r="JV53" s="139" t="s">
        <v>193</v>
      </c>
      <c r="JW53" s="139" t="s">
        <v>193</v>
      </c>
      <c r="JX53" s="139" t="s">
        <v>193</v>
      </c>
      <c r="JY53" s="139" t="s">
        <v>193</v>
      </c>
      <c r="JZ53" s="139" t="s">
        <v>193</v>
      </c>
      <c r="KA53" s="139" t="s">
        <v>193</v>
      </c>
      <c r="KB53" s="139" t="s">
        <v>193</v>
      </c>
      <c r="KC53" s="139" t="s">
        <v>193</v>
      </c>
      <c r="KD53" s="139" t="s">
        <v>193</v>
      </c>
      <c r="KE53" s="139" t="s">
        <v>193</v>
      </c>
      <c r="KF53" s="139" t="s">
        <v>193</v>
      </c>
      <c r="KG53" s="139" t="s">
        <v>193</v>
      </c>
      <c r="KH53" s="139" t="s">
        <v>193</v>
      </c>
      <c r="KI53" s="139" t="s">
        <v>193</v>
      </c>
      <c r="KJ53" s="139" t="s">
        <v>193</v>
      </c>
      <c r="KK53" s="139" t="s">
        <v>193</v>
      </c>
      <c r="KL53" s="139" t="s">
        <v>193</v>
      </c>
      <c r="KM53" s="139" t="s">
        <v>193</v>
      </c>
      <c r="KN53" s="139" t="s">
        <v>193</v>
      </c>
      <c r="KO53" s="139" t="s">
        <v>193</v>
      </c>
      <c r="KP53" s="139" t="s">
        <v>193</v>
      </c>
      <c r="KQ53" s="139" t="s">
        <v>193</v>
      </c>
      <c r="KR53" s="139" t="s">
        <v>193</v>
      </c>
      <c r="KS53" s="139" t="s">
        <v>193</v>
      </c>
      <c r="KT53" s="139" t="s">
        <v>193</v>
      </c>
      <c r="KU53" s="139" t="s">
        <v>193</v>
      </c>
      <c r="KV53" s="139" t="s">
        <v>193</v>
      </c>
      <c r="KW53" s="139" t="s">
        <v>193</v>
      </c>
      <c r="KX53" s="139" t="s">
        <v>193</v>
      </c>
      <c r="KY53" s="139" t="s">
        <v>193</v>
      </c>
      <c r="KZ53" s="139" t="s">
        <v>193</v>
      </c>
      <c r="LA53" s="139" t="s">
        <v>193</v>
      </c>
      <c r="LB53" s="139" t="s">
        <v>193</v>
      </c>
      <c r="LC53" s="139" t="s">
        <v>193</v>
      </c>
      <c r="LD53" s="139" t="s">
        <v>193</v>
      </c>
      <c r="LE53" s="139" t="s">
        <v>193</v>
      </c>
      <c r="LF53" s="139" t="s">
        <v>193</v>
      </c>
      <c r="LG53" s="139" t="s">
        <v>193</v>
      </c>
      <c r="LH53" s="139" t="s">
        <v>193</v>
      </c>
      <c r="LI53" s="139" t="s">
        <v>193</v>
      </c>
      <c r="LJ53" s="139" t="s">
        <v>193</v>
      </c>
      <c r="LK53" s="139" t="s">
        <v>193</v>
      </c>
      <c r="LL53" s="139" t="s">
        <v>193</v>
      </c>
      <c r="LM53" s="139" t="s">
        <v>193</v>
      </c>
      <c r="LN53" s="139" t="s">
        <v>193</v>
      </c>
      <c r="LO53" s="139" t="s">
        <v>193</v>
      </c>
      <c r="LP53" s="139" t="s">
        <v>193</v>
      </c>
      <c r="LQ53" s="139" t="s">
        <v>193</v>
      </c>
    </row>
    <row r="54" spans="1:329" ht="14.4" customHeight="1" x14ac:dyDescent="0.35">
      <c r="A54" s="139" t="s">
        <v>3459</v>
      </c>
      <c r="B54" s="139" t="s">
        <v>3456</v>
      </c>
      <c r="C54" s="139" t="s">
        <v>179</v>
      </c>
      <c r="D54" s="139" t="s">
        <v>179</v>
      </c>
      <c r="E54" s="139" t="s">
        <v>181</v>
      </c>
      <c r="F54" s="139" t="s">
        <v>182</v>
      </c>
      <c r="G54" s="139" t="s">
        <v>183</v>
      </c>
      <c r="H54" s="139" t="s">
        <v>183</v>
      </c>
      <c r="I54" s="139" t="s">
        <v>708</v>
      </c>
      <c r="J54" s="139" t="s">
        <v>709</v>
      </c>
      <c r="K54" s="139" t="s">
        <v>536</v>
      </c>
      <c r="L54" s="139" t="s">
        <v>490</v>
      </c>
      <c r="M54" t="s">
        <v>491</v>
      </c>
      <c r="N54" t="s">
        <v>193</v>
      </c>
      <c r="O54" t="s">
        <v>193</v>
      </c>
      <c r="P54" t="s">
        <v>496</v>
      </c>
      <c r="Q54" t="s">
        <v>193</v>
      </c>
      <c r="R54" t="s">
        <v>713</v>
      </c>
      <c r="S54">
        <v>1</v>
      </c>
      <c r="T54">
        <v>1</v>
      </c>
      <c r="U54">
        <v>0</v>
      </c>
      <c r="V54">
        <v>0</v>
      </c>
      <c r="W54">
        <v>0</v>
      </c>
      <c r="X54">
        <v>0</v>
      </c>
      <c r="Y54">
        <v>0</v>
      </c>
      <c r="Z54" t="s">
        <v>110</v>
      </c>
      <c r="AA54" t="s">
        <v>1423</v>
      </c>
      <c r="AB54" t="s">
        <v>112</v>
      </c>
      <c r="AC54">
        <v>1</v>
      </c>
      <c r="AD54">
        <v>0</v>
      </c>
      <c r="AE54">
        <v>0</v>
      </c>
      <c r="AF54">
        <v>0</v>
      </c>
      <c r="AG54">
        <v>0</v>
      </c>
      <c r="AH54">
        <v>0</v>
      </c>
      <c r="AI54">
        <v>0</v>
      </c>
      <c r="AJ54">
        <v>0</v>
      </c>
      <c r="AK54">
        <v>0</v>
      </c>
      <c r="AL54">
        <v>0</v>
      </c>
      <c r="AM54" t="s">
        <v>193</v>
      </c>
      <c r="AN54" t="s">
        <v>128</v>
      </c>
      <c r="AO54" t="s">
        <v>493</v>
      </c>
      <c r="AP54" t="s">
        <v>503</v>
      </c>
      <c r="AQ54">
        <v>1</v>
      </c>
      <c r="AR54">
        <v>1</v>
      </c>
      <c r="AS54">
        <v>1</v>
      </c>
      <c r="AT54">
        <v>1</v>
      </c>
      <c r="AU54">
        <v>1</v>
      </c>
      <c r="AV54">
        <v>0</v>
      </c>
      <c r="AW54">
        <v>1</v>
      </c>
      <c r="AX54">
        <v>0</v>
      </c>
      <c r="AY54" t="s">
        <v>498</v>
      </c>
      <c r="AZ54" s="192">
        <v>100</v>
      </c>
      <c r="BA54" s="139" t="s">
        <v>109</v>
      </c>
      <c r="BB54" s="139">
        <v>225</v>
      </c>
      <c r="BC54" s="192">
        <v>86.538461538461505</v>
      </c>
      <c r="BD54" s="139" t="s">
        <v>109</v>
      </c>
      <c r="BE54" s="139">
        <v>200</v>
      </c>
      <c r="BF54" s="192">
        <v>86.956521739130395</v>
      </c>
      <c r="BG54" s="139" t="s">
        <v>109</v>
      </c>
      <c r="BH54" s="139">
        <v>300</v>
      </c>
      <c r="BI54" s="192">
        <v>103.448275862068</v>
      </c>
      <c r="BJ54" s="139" t="s">
        <v>109</v>
      </c>
      <c r="BK54" s="139">
        <v>300</v>
      </c>
      <c r="BL54" s="192">
        <v>125</v>
      </c>
      <c r="BM54" s="139" t="s">
        <v>109</v>
      </c>
      <c r="BN54" s="139" t="s">
        <v>193</v>
      </c>
      <c r="BO54" s="192" t="s">
        <v>193</v>
      </c>
      <c r="BP54" s="139" t="s">
        <v>193</v>
      </c>
      <c r="BQ54" s="139" t="s">
        <v>622</v>
      </c>
      <c r="BR54" s="139" t="s">
        <v>109</v>
      </c>
      <c r="BS54" s="139">
        <v>800</v>
      </c>
      <c r="BT54" s="139" t="s">
        <v>193</v>
      </c>
      <c r="BU54" s="139" t="s">
        <v>193</v>
      </c>
      <c r="BV54" s="139" t="s">
        <v>193</v>
      </c>
      <c r="BW54" s="139" t="s">
        <v>193</v>
      </c>
      <c r="BX54" s="139" t="s">
        <v>193</v>
      </c>
      <c r="BY54" s="139" t="s">
        <v>193</v>
      </c>
      <c r="BZ54" s="139" t="s">
        <v>156</v>
      </c>
      <c r="CA54" s="192">
        <v>800</v>
      </c>
      <c r="CB54" s="139" t="s">
        <v>109</v>
      </c>
      <c r="CC54" s="139" t="s">
        <v>109</v>
      </c>
      <c r="CD54" s="139" t="s">
        <v>1714</v>
      </c>
      <c r="CE54" s="139">
        <v>0</v>
      </c>
      <c r="CF54" s="139">
        <v>0</v>
      </c>
      <c r="CG54" s="139">
        <v>0</v>
      </c>
      <c r="CH54" s="139">
        <v>0</v>
      </c>
      <c r="CI54" s="139">
        <v>1</v>
      </c>
      <c r="CJ54" s="139">
        <v>0</v>
      </c>
      <c r="CK54" s="139">
        <v>0</v>
      </c>
      <c r="CL54" s="139">
        <v>0</v>
      </c>
      <c r="CM54" s="139">
        <v>0</v>
      </c>
      <c r="CN54" s="139">
        <v>0</v>
      </c>
      <c r="CO54" s="139">
        <v>0</v>
      </c>
      <c r="CP54" s="139">
        <v>0</v>
      </c>
      <c r="CQ54" s="139">
        <v>0</v>
      </c>
      <c r="CR54" s="139">
        <v>0</v>
      </c>
      <c r="CS54" s="139" t="s">
        <v>193</v>
      </c>
      <c r="CT54" s="139" t="s">
        <v>3460</v>
      </c>
      <c r="CU54" s="139">
        <v>1</v>
      </c>
      <c r="CV54" s="139">
        <v>1</v>
      </c>
      <c r="CW54" s="139">
        <v>0</v>
      </c>
      <c r="CX54" s="139">
        <v>1</v>
      </c>
      <c r="CY54" s="139">
        <v>0</v>
      </c>
      <c r="CZ54" s="139">
        <v>0</v>
      </c>
      <c r="DA54" s="139">
        <v>0</v>
      </c>
      <c r="DB54" s="139">
        <v>0</v>
      </c>
      <c r="DC54" s="139" t="s">
        <v>109</v>
      </c>
      <c r="DD54" s="139" t="s">
        <v>114</v>
      </c>
      <c r="DE54" s="139" t="s">
        <v>109</v>
      </c>
      <c r="DF54" s="139" t="s">
        <v>123</v>
      </c>
      <c r="DG54" s="139" t="s">
        <v>785</v>
      </c>
      <c r="DH54" s="139" t="s">
        <v>124</v>
      </c>
      <c r="DI54" s="139" t="s">
        <v>785</v>
      </c>
      <c r="DJ54" s="139" t="s">
        <v>714</v>
      </c>
      <c r="DK54" s="139">
        <v>1</v>
      </c>
      <c r="DL54" s="139">
        <v>1</v>
      </c>
      <c r="DM54" s="139">
        <v>1</v>
      </c>
      <c r="DN54" s="139">
        <v>1</v>
      </c>
      <c r="DO54" s="139">
        <v>1</v>
      </c>
      <c r="DP54" s="139">
        <v>0</v>
      </c>
      <c r="DQ54" s="139">
        <v>1</v>
      </c>
      <c r="DR54" s="139">
        <v>1</v>
      </c>
      <c r="DS54" s="139">
        <v>0</v>
      </c>
      <c r="DT54" s="139" t="s">
        <v>109</v>
      </c>
      <c r="DU54" s="139">
        <v>25</v>
      </c>
      <c r="DV54" s="139">
        <v>25</v>
      </c>
      <c r="DW54" s="139" t="s">
        <v>193</v>
      </c>
      <c r="DX54" s="139" t="s">
        <v>193</v>
      </c>
      <c r="DY54" s="139" t="s">
        <v>193</v>
      </c>
      <c r="DZ54" s="139">
        <v>25</v>
      </c>
      <c r="EA54" s="139" t="s">
        <v>109</v>
      </c>
      <c r="EB54" s="139">
        <v>15</v>
      </c>
      <c r="EC54" s="139" t="s">
        <v>109</v>
      </c>
      <c r="ED54" s="139">
        <v>25</v>
      </c>
      <c r="EE54" s="139" t="s">
        <v>109</v>
      </c>
      <c r="EF54" s="139" t="s">
        <v>193</v>
      </c>
      <c r="EG54" s="139" t="s">
        <v>193</v>
      </c>
      <c r="EH54" s="139" t="s">
        <v>193</v>
      </c>
      <c r="EI54" s="139" t="s">
        <v>193</v>
      </c>
      <c r="EJ54" s="139" t="s">
        <v>193</v>
      </c>
      <c r="EK54" s="139" t="s">
        <v>193</v>
      </c>
      <c r="EL54" s="139" t="s">
        <v>193</v>
      </c>
      <c r="EM54" s="139" t="s">
        <v>193</v>
      </c>
      <c r="EN54" s="139" t="s">
        <v>193</v>
      </c>
      <c r="EO54" s="139" t="s">
        <v>193</v>
      </c>
      <c r="EP54" s="139" t="s">
        <v>193</v>
      </c>
      <c r="EQ54" s="139" t="s">
        <v>109</v>
      </c>
      <c r="ER54" s="139">
        <v>30</v>
      </c>
      <c r="ES54" s="139" t="s">
        <v>193</v>
      </c>
      <c r="ET54" s="139" t="s">
        <v>193</v>
      </c>
      <c r="EU54" s="139">
        <v>30</v>
      </c>
      <c r="EV54" s="139" t="s">
        <v>109</v>
      </c>
      <c r="EW54" s="139" t="s">
        <v>109</v>
      </c>
      <c r="EX54" s="139">
        <v>100</v>
      </c>
      <c r="EY54" s="139" t="s">
        <v>193</v>
      </c>
      <c r="EZ54" s="139" t="s">
        <v>193</v>
      </c>
      <c r="FA54" s="139">
        <v>100</v>
      </c>
      <c r="FB54" s="139" t="s">
        <v>109</v>
      </c>
      <c r="FC54" s="139" t="s">
        <v>109</v>
      </c>
      <c r="FD54" s="139">
        <v>75</v>
      </c>
      <c r="FE54" s="139" t="s">
        <v>193</v>
      </c>
      <c r="FF54" s="139" t="s">
        <v>193</v>
      </c>
      <c r="FG54" s="139" t="s">
        <v>193</v>
      </c>
      <c r="FH54" s="139">
        <v>75</v>
      </c>
      <c r="FI54" s="139" t="s">
        <v>109</v>
      </c>
      <c r="FJ54" s="139" t="s">
        <v>109</v>
      </c>
      <c r="FK54" s="139" t="s">
        <v>193</v>
      </c>
      <c r="FL54" s="139">
        <v>5</v>
      </c>
      <c r="FM54" s="139" t="s">
        <v>193</v>
      </c>
      <c r="FN54" s="139" t="s">
        <v>193</v>
      </c>
      <c r="FO54" s="139" t="s">
        <v>193</v>
      </c>
      <c r="FP54" s="139" t="s">
        <v>193</v>
      </c>
      <c r="FQ54" s="139" t="s">
        <v>193</v>
      </c>
      <c r="FR54" s="139" t="s">
        <v>193</v>
      </c>
      <c r="FS54" s="139" t="s">
        <v>109</v>
      </c>
      <c r="FT54" s="139" t="s">
        <v>156</v>
      </c>
      <c r="FU54" s="139">
        <v>5</v>
      </c>
      <c r="FV54" s="139" t="s">
        <v>109</v>
      </c>
      <c r="FW54" s="139" t="s">
        <v>1714</v>
      </c>
      <c r="FX54" s="139">
        <v>0</v>
      </c>
      <c r="FY54" s="139">
        <v>0</v>
      </c>
      <c r="FZ54" s="139">
        <v>0</v>
      </c>
      <c r="GA54" s="139">
        <v>1</v>
      </c>
      <c r="GB54" s="139">
        <v>0</v>
      </c>
      <c r="GC54" s="139">
        <v>0</v>
      </c>
      <c r="GD54" s="139">
        <v>0</v>
      </c>
      <c r="GE54" s="139">
        <v>0</v>
      </c>
      <c r="GF54" s="139">
        <v>0</v>
      </c>
      <c r="GG54" s="139">
        <v>0</v>
      </c>
      <c r="GH54" s="139">
        <v>0</v>
      </c>
      <c r="GI54" s="139">
        <v>0</v>
      </c>
      <c r="GJ54" s="139">
        <v>0</v>
      </c>
      <c r="GK54" s="139" t="s">
        <v>193</v>
      </c>
      <c r="GL54" s="139" t="s">
        <v>703</v>
      </c>
      <c r="GM54" s="139">
        <v>1</v>
      </c>
      <c r="GN54" s="139">
        <v>0</v>
      </c>
      <c r="GO54" s="139">
        <v>0</v>
      </c>
      <c r="GP54" s="139">
        <v>0</v>
      </c>
      <c r="GQ54" s="139">
        <v>0</v>
      </c>
      <c r="GR54" s="139">
        <v>0</v>
      </c>
      <c r="GS54" s="139">
        <v>1</v>
      </c>
      <c r="GT54" s="139">
        <v>0</v>
      </c>
      <c r="GU54" s="139">
        <v>0</v>
      </c>
      <c r="GV54" s="139" t="s">
        <v>114</v>
      </c>
      <c r="GW54" s="139" t="s">
        <v>114</v>
      </c>
      <c r="GX54" s="139" t="s">
        <v>109</v>
      </c>
      <c r="GY54" s="139" t="s">
        <v>123</v>
      </c>
      <c r="GZ54" s="139" t="s">
        <v>785</v>
      </c>
      <c r="HA54" s="139" t="s">
        <v>124</v>
      </c>
      <c r="HB54" s="139" t="s">
        <v>785</v>
      </c>
      <c r="HC54" s="139" t="s">
        <v>193</v>
      </c>
      <c r="HD54" s="139" t="s">
        <v>193</v>
      </c>
      <c r="HE54" s="139" t="s">
        <v>193</v>
      </c>
      <c r="HF54" s="139" t="s">
        <v>193</v>
      </c>
      <c r="HG54" s="139" t="s">
        <v>193</v>
      </c>
      <c r="HH54" s="139" t="s">
        <v>193</v>
      </c>
      <c r="HI54" s="139" t="s">
        <v>193</v>
      </c>
      <c r="HJ54" s="139" t="s">
        <v>193</v>
      </c>
      <c r="HK54" s="139" t="s">
        <v>193</v>
      </c>
      <c r="HL54" s="139" t="s">
        <v>193</v>
      </c>
      <c r="HM54" s="139" t="s">
        <v>193</v>
      </c>
      <c r="HN54" s="139" t="s">
        <v>193</v>
      </c>
      <c r="HO54" s="139" t="s">
        <v>193</v>
      </c>
      <c r="HP54" s="139" t="s">
        <v>193</v>
      </c>
      <c r="HQ54" s="139" t="s">
        <v>193</v>
      </c>
      <c r="HR54" s="139" t="s">
        <v>193</v>
      </c>
      <c r="HS54" s="139" t="s">
        <v>193</v>
      </c>
      <c r="HT54" s="139" t="s">
        <v>193</v>
      </c>
      <c r="HU54" s="139" t="s">
        <v>193</v>
      </c>
      <c r="HV54" s="139" t="s">
        <v>193</v>
      </c>
      <c r="HW54" s="139" t="s">
        <v>193</v>
      </c>
      <c r="HX54" s="139" t="s">
        <v>193</v>
      </c>
      <c r="HY54" s="139" t="s">
        <v>193</v>
      </c>
      <c r="HZ54" s="139" t="s">
        <v>193</v>
      </c>
      <c r="IA54" s="139" t="s">
        <v>193</v>
      </c>
      <c r="IB54" s="139" t="s">
        <v>193</v>
      </c>
      <c r="IC54" s="139" t="s">
        <v>193</v>
      </c>
      <c r="ID54" s="139" t="s">
        <v>193</v>
      </c>
      <c r="IE54" s="139" t="s">
        <v>193</v>
      </c>
      <c r="IF54" s="139" t="s">
        <v>193</v>
      </c>
      <c r="IG54" s="139" t="s">
        <v>193</v>
      </c>
      <c r="IH54" s="139" t="s">
        <v>193</v>
      </c>
      <c r="II54" s="139" t="s">
        <v>193</v>
      </c>
      <c r="IJ54" s="139" t="s">
        <v>193</v>
      </c>
      <c r="IK54" s="139" t="s">
        <v>193</v>
      </c>
      <c r="IL54" s="139" t="s">
        <v>193</v>
      </c>
      <c r="IM54" s="139" t="s">
        <v>193</v>
      </c>
      <c r="IN54" s="139" t="s">
        <v>114</v>
      </c>
      <c r="IO54" s="139" t="s">
        <v>193</v>
      </c>
      <c r="IP54" s="139" t="s">
        <v>193</v>
      </c>
      <c r="IQ54" s="139" t="s">
        <v>193</v>
      </c>
      <c r="IR54" s="139" t="s">
        <v>193</v>
      </c>
      <c r="IS54" s="139" t="s">
        <v>193</v>
      </c>
      <c r="IT54" s="139" t="s">
        <v>193</v>
      </c>
      <c r="IU54" s="139" t="s">
        <v>193</v>
      </c>
      <c r="IV54" s="139" t="s">
        <v>193</v>
      </c>
      <c r="IW54" s="139" t="s">
        <v>3461</v>
      </c>
      <c r="IX54" s="139">
        <v>0</v>
      </c>
      <c r="IY54" s="139">
        <v>0</v>
      </c>
      <c r="IZ54" s="139">
        <v>0</v>
      </c>
      <c r="JA54" s="139">
        <v>1</v>
      </c>
      <c r="JB54" s="139">
        <v>0</v>
      </c>
      <c r="JC54" s="139">
        <v>0</v>
      </c>
      <c r="JD54" s="139">
        <v>0</v>
      </c>
      <c r="JE54" s="139">
        <v>0</v>
      </c>
      <c r="JF54" s="139" t="s">
        <v>193</v>
      </c>
      <c r="JG54" s="139" t="s">
        <v>109</v>
      </c>
      <c r="JH54" s="139" t="s">
        <v>193</v>
      </c>
      <c r="JI54" s="139" t="s">
        <v>111</v>
      </c>
      <c r="JJ54" s="139">
        <v>1</v>
      </c>
      <c r="JK54" s="139">
        <v>0</v>
      </c>
      <c r="JL54" s="139">
        <v>0</v>
      </c>
      <c r="JM54" s="139">
        <v>0</v>
      </c>
      <c r="JN54" s="139">
        <v>0</v>
      </c>
      <c r="JO54" s="139">
        <v>0</v>
      </c>
      <c r="JP54" s="139">
        <v>0</v>
      </c>
      <c r="JQ54" s="139" t="s">
        <v>193</v>
      </c>
      <c r="JR54" s="139" t="s">
        <v>193</v>
      </c>
      <c r="JS54" s="139" t="s">
        <v>193</v>
      </c>
      <c r="JT54" s="139" t="s">
        <v>193</v>
      </c>
      <c r="JU54" s="139" t="s">
        <v>193</v>
      </c>
      <c r="JV54" s="139" t="s">
        <v>193</v>
      </c>
      <c r="JW54" s="139" t="s">
        <v>193</v>
      </c>
      <c r="JX54" s="139" t="s">
        <v>193</v>
      </c>
      <c r="JY54" s="139" t="s">
        <v>193</v>
      </c>
      <c r="JZ54" s="139" t="s">
        <v>193</v>
      </c>
      <c r="KA54" s="139" t="s">
        <v>193</v>
      </c>
      <c r="KB54" s="139" t="s">
        <v>193</v>
      </c>
      <c r="KC54" s="139" t="s">
        <v>193</v>
      </c>
      <c r="KD54" s="139" t="s">
        <v>193</v>
      </c>
      <c r="KE54" s="139" t="s">
        <v>193</v>
      </c>
      <c r="KF54" s="139" t="s">
        <v>193</v>
      </c>
      <c r="KG54" s="139" t="s">
        <v>193</v>
      </c>
      <c r="KH54" s="139" t="s">
        <v>193</v>
      </c>
      <c r="KI54" s="139" t="s">
        <v>193</v>
      </c>
      <c r="KJ54" s="139" t="s">
        <v>193</v>
      </c>
      <c r="KK54" s="139" t="s">
        <v>193</v>
      </c>
      <c r="KL54" s="139" t="s">
        <v>193</v>
      </c>
      <c r="KM54" s="139" t="s">
        <v>193</v>
      </c>
      <c r="KN54" s="139" t="s">
        <v>193</v>
      </c>
      <c r="KO54" s="139" t="s">
        <v>193</v>
      </c>
      <c r="KP54" s="139" t="s">
        <v>193</v>
      </c>
      <c r="KQ54" s="139" t="s">
        <v>193</v>
      </c>
      <c r="KR54" s="139" t="s">
        <v>193</v>
      </c>
      <c r="KS54" s="139" t="s">
        <v>193</v>
      </c>
      <c r="KT54" s="139" t="s">
        <v>193</v>
      </c>
      <c r="KU54" s="139" t="s">
        <v>193</v>
      </c>
      <c r="KV54" s="139" t="s">
        <v>193</v>
      </c>
      <c r="KW54" s="139" t="s">
        <v>193</v>
      </c>
      <c r="KX54" s="139" t="s">
        <v>193</v>
      </c>
      <c r="KY54" s="139" t="s">
        <v>193</v>
      </c>
      <c r="KZ54" s="139" t="s">
        <v>193</v>
      </c>
      <c r="LA54" s="139" t="s">
        <v>193</v>
      </c>
      <c r="LB54" s="139" t="s">
        <v>193</v>
      </c>
      <c r="LC54" s="139" t="s">
        <v>193</v>
      </c>
      <c r="LD54" s="139" t="s">
        <v>193</v>
      </c>
      <c r="LE54" s="139" t="s">
        <v>193</v>
      </c>
      <c r="LF54" s="139" t="s">
        <v>193</v>
      </c>
      <c r="LG54" s="139" t="s">
        <v>193</v>
      </c>
      <c r="LH54" s="139" t="s">
        <v>193</v>
      </c>
      <c r="LI54" s="139" t="s">
        <v>193</v>
      </c>
      <c r="LJ54" s="139" t="s">
        <v>193</v>
      </c>
      <c r="LK54" s="139" t="s">
        <v>193</v>
      </c>
      <c r="LL54" s="139" t="s">
        <v>193</v>
      </c>
      <c r="LM54" s="139" t="s">
        <v>193</v>
      </c>
      <c r="LN54" s="139" t="s">
        <v>193</v>
      </c>
      <c r="LO54" s="139" t="s">
        <v>193</v>
      </c>
      <c r="LP54" s="139" t="s">
        <v>193</v>
      </c>
      <c r="LQ54" s="139" t="s">
        <v>193</v>
      </c>
    </row>
    <row r="55" spans="1:329" ht="14.4" customHeight="1" x14ac:dyDescent="0.35">
      <c r="A55" s="139" t="s">
        <v>3462</v>
      </c>
      <c r="B55" s="139" t="s">
        <v>3456</v>
      </c>
      <c r="C55" s="139" t="s">
        <v>179</v>
      </c>
      <c r="D55" s="139" t="s">
        <v>179</v>
      </c>
      <c r="E55" s="139" t="s">
        <v>181</v>
      </c>
      <c r="F55" s="139" t="s">
        <v>182</v>
      </c>
      <c r="G55" s="139" t="s">
        <v>183</v>
      </c>
      <c r="H55" s="139" t="s">
        <v>183</v>
      </c>
      <c r="I55" s="139" t="s">
        <v>708</v>
      </c>
      <c r="J55" s="139" t="s">
        <v>709</v>
      </c>
      <c r="K55" s="139" t="s">
        <v>536</v>
      </c>
      <c r="L55" s="139" t="s">
        <v>490</v>
      </c>
      <c r="M55" t="s">
        <v>491</v>
      </c>
      <c r="N55" t="s">
        <v>193</v>
      </c>
      <c r="O55" t="s">
        <v>193</v>
      </c>
      <c r="P55" t="s">
        <v>496</v>
      </c>
      <c r="Q55" t="s">
        <v>193</v>
      </c>
      <c r="R55" t="s">
        <v>713</v>
      </c>
      <c r="S55">
        <v>1</v>
      </c>
      <c r="T55">
        <v>1</v>
      </c>
      <c r="U55">
        <v>0</v>
      </c>
      <c r="V55">
        <v>0</v>
      </c>
      <c r="W55">
        <v>0</v>
      </c>
      <c r="X55">
        <v>0</v>
      </c>
      <c r="Y55">
        <v>0</v>
      </c>
      <c r="Z55" t="s">
        <v>110</v>
      </c>
      <c r="AA55" t="s">
        <v>1423</v>
      </c>
      <c r="AB55" t="s">
        <v>112</v>
      </c>
      <c r="AC55">
        <v>1</v>
      </c>
      <c r="AD55">
        <v>0</v>
      </c>
      <c r="AE55">
        <v>0</v>
      </c>
      <c r="AF55">
        <v>0</v>
      </c>
      <c r="AG55">
        <v>0</v>
      </c>
      <c r="AH55">
        <v>0</v>
      </c>
      <c r="AI55">
        <v>0</v>
      </c>
      <c r="AJ55">
        <v>0</v>
      </c>
      <c r="AK55">
        <v>0</v>
      </c>
      <c r="AL55">
        <v>0</v>
      </c>
      <c r="AM55" t="s">
        <v>193</v>
      </c>
      <c r="AN55" t="s">
        <v>128</v>
      </c>
      <c r="AO55" t="s">
        <v>493</v>
      </c>
      <c r="AP55" t="s">
        <v>503</v>
      </c>
      <c r="AQ55">
        <v>1</v>
      </c>
      <c r="AR55">
        <v>1</v>
      </c>
      <c r="AS55">
        <v>1</v>
      </c>
      <c r="AT55">
        <v>1</v>
      </c>
      <c r="AU55">
        <v>1</v>
      </c>
      <c r="AV55">
        <v>0</v>
      </c>
      <c r="AW55">
        <v>1</v>
      </c>
      <c r="AX55">
        <v>0</v>
      </c>
      <c r="AY55" t="s">
        <v>498</v>
      </c>
      <c r="AZ55" s="192">
        <v>100</v>
      </c>
      <c r="BA55" s="139" t="s">
        <v>109</v>
      </c>
      <c r="BB55" s="139">
        <v>225</v>
      </c>
      <c r="BC55" s="192">
        <v>86.538461538461505</v>
      </c>
      <c r="BD55" s="139" t="s">
        <v>109</v>
      </c>
      <c r="BE55" s="139">
        <v>200</v>
      </c>
      <c r="BF55" s="192">
        <v>86.956521739130395</v>
      </c>
      <c r="BG55" s="139" t="s">
        <v>109</v>
      </c>
      <c r="BH55" s="139">
        <v>300</v>
      </c>
      <c r="BI55" s="192">
        <v>103.448275862068</v>
      </c>
      <c r="BJ55" s="139" t="s">
        <v>109</v>
      </c>
      <c r="BK55" s="139">
        <v>500</v>
      </c>
      <c r="BL55" s="192">
        <v>208.333333333333</v>
      </c>
      <c r="BM55" s="139" t="s">
        <v>109</v>
      </c>
      <c r="BN55" s="139" t="s">
        <v>193</v>
      </c>
      <c r="BO55" s="192" t="s">
        <v>193</v>
      </c>
      <c r="BP55" s="139" t="s">
        <v>193</v>
      </c>
      <c r="BQ55" s="139" t="s">
        <v>612</v>
      </c>
      <c r="BR55" s="139" t="s">
        <v>109</v>
      </c>
      <c r="BS55" s="139">
        <v>1000</v>
      </c>
      <c r="BT55" s="139" t="s">
        <v>193</v>
      </c>
      <c r="BU55" s="139" t="s">
        <v>193</v>
      </c>
      <c r="BV55" s="139" t="s">
        <v>193</v>
      </c>
      <c r="BW55" s="139" t="s">
        <v>193</v>
      </c>
      <c r="BX55" s="139" t="s">
        <v>193</v>
      </c>
      <c r="BY55" s="139" t="s">
        <v>193</v>
      </c>
      <c r="BZ55" s="139" t="s">
        <v>156</v>
      </c>
      <c r="CA55" s="192">
        <v>1000</v>
      </c>
      <c r="CB55" s="139" t="s">
        <v>109</v>
      </c>
      <c r="CC55" s="139" t="s">
        <v>109</v>
      </c>
      <c r="CD55" s="139" t="s">
        <v>1714</v>
      </c>
      <c r="CE55" s="139">
        <v>0</v>
      </c>
      <c r="CF55" s="139">
        <v>0</v>
      </c>
      <c r="CG55" s="139">
        <v>0</v>
      </c>
      <c r="CH55" s="139">
        <v>0</v>
      </c>
      <c r="CI55" s="139">
        <v>1</v>
      </c>
      <c r="CJ55" s="139">
        <v>0</v>
      </c>
      <c r="CK55" s="139">
        <v>0</v>
      </c>
      <c r="CL55" s="139">
        <v>0</v>
      </c>
      <c r="CM55" s="139">
        <v>0</v>
      </c>
      <c r="CN55" s="139">
        <v>0</v>
      </c>
      <c r="CO55" s="139">
        <v>0</v>
      </c>
      <c r="CP55" s="139">
        <v>0</v>
      </c>
      <c r="CQ55" s="139">
        <v>0</v>
      </c>
      <c r="CR55" s="139">
        <v>0</v>
      </c>
      <c r="CS55" s="139" t="s">
        <v>193</v>
      </c>
      <c r="CT55" s="139" t="s">
        <v>3463</v>
      </c>
      <c r="CU55" s="139">
        <v>0</v>
      </c>
      <c r="CV55" s="139">
        <v>0</v>
      </c>
      <c r="CW55" s="139">
        <v>0</v>
      </c>
      <c r="CX55" s="139">
        <v>0</v>
      </c>
      <c r="CY55" s="139">
        <v>1</v>
      </c>
      <c r="CZ55" s="139">
        <v>0</v>
      </c>
      <c r="DA55" s="139">
        <v>1</v>
      </c>
      <c r="DB55" s="139">
        <v>0</v>
      </c>
      <c r="DC55" s="139" t="s">
        <v>109</v>
      </c>
      <c r="DD55" s="139" t="s">
        <v>114</v>
      </c>
      <c r="DE55" s="139" t="s">
        <v>109</v>
      </c>
      <c r="DF55" s="139" t="s">
        <v>123</v>
      </c>
      <c r="DG55" s="139" t="s">
        <v>785</v>
      </c>
      <c r="DH55" s="139" t="s">
        <v>124</v>
      </c>
      <c r="DI55" s="139" t="s">
        <v>785</v>
      </c>
      <c r="DJ55" s="139" t="s">
        <v>714</v>
      </c>
      <c r="DK55" s="139">
        <v>1</v>
      </c>
      <c r="DL55" s="139">
        <v>1</v>
      </c>
      <c r="DM55" s="139">
        <v>1</v>
      </c>
      <c r="DN55" s="139">
        <v>1</v>
      </c>
      <c r="DO55" s="139">
        <v>1</v>
      </c>
      <c r="DP55" s="139">
        <v>0</v>
      </c>
      <c r="DQ55" s="139">
        <v>1</v>
      </c>
      <c r="DR55" s="139">
        <v>1</v>
      </c>
      <c r="DS55" s="139">
        <v>0</v>
      </c>
      <c r="DT55" s="139" t="s">
        <v>109</v>
      </c>
      <c r="DU55" s="139">
        <v>30</v>
      </c>
      <c r="DV55" s="139">
        <v>30</v>
      </c>
      <c r="DW55" s="139" t="s">
        <v>193</v>
      </c>
      <c r="DX55" s="139" t="s">
        <v>193</v>
      </c>
      <c r="DY55" s="139" t="s">
        <v>193</v>
      </c>
      <c r="DZ55" s="139">
        <v>30</v>
      </c>
      <c r="EA55" s="139" t="s">
        <v>109</v>
      </c>
      <c r="EB55" s="139">
        <v>15</v>
      </c>
      <c r="EC55" s="139" t="s">
        <v>109</v>
      </c>
      <c r="ED55" s="139">
        <v>25</v>
      </c>
      <c r="EE55" s="139" t="s">
        <v>109</v>
      </c>
      <c r="EF55" s="139" t="s">
        <v>193</v>
      </c>
      <c r="EG55" s="139" t="s">
        <v>193</v>
      </c>
      <c r="EH55" s="139" t="s">
        <v>193</v>
      </c>
      <c r="EI55" s="139" t="s">
        <v>193</v>
      </c>
      <c r="EJ55" s="139" t="s">
        <v>193</v>
      </c>
      <c r="EK55" s="139" t="s">
        <v>193</v>
      </c>
      <c r="EL55" s="139" t="s">
        <v>193</v>
      </c>
      <c r="EM55" s="139" t="s">
        <v>193</v>
      </c>
      <c r="EN55" s="139" t="s">
        <v>193</v>
      </c>
      <c r="EO55" s="139" t="s">
        <v>193</v>
      </c>
      <c r="EP55" s="139" t="s">
        <v>193</v>
      </c>
      <c r="EQ55" s="139" t="s">
        <v>109</v>
      </c>
      <c r="ER55" s="139">
        <v>25</v>
      </c>
      <c r="ES55" s="139" t="s">
        <v>193</v>
      </c>
      <c r="ET55" s="139" t="s">
        <v>193</v>
      </c>
      <c r="EU55" s="139">
        <v>25</v>
      </c>
      <c r="EV55" s="139" t="s">
        <v>109</v>
      </c>
      <c r="EW55" s="139" t="s">
        <v>109</v>
      </c>
      <c r="EX55" s="139">
        <v>100</v>
      </c>
      <c r="EY55" s="139" t="s">
        <v>193</v>
      </c>
      <c r="EZ55" s="139" t="s">
        <v>193</v>
      </c>
      <c r="FA55" s="139">
        <v>100</v>
      </c>
      <c r="FB55" s="139" t="s">
        <v>109</v>
      </c>
      <c r="FC55" s="139" t="s">
        <v>109</v>
      </c>
      <c r="FD55" s="139">
        <v>75</v>
      </c>
      <c r="FE55" s="139" t="s">
        <v>193</v>
      </c>
      <c r="FF55" s="139" t="s">
        <v>193</v>
      </c>
      <c r="FG55" s="139" t="s">
        <v>193</v>
      </c>
      <c r="FH55" s="139">
        <v>75</v>
      </c>
      <c r="FI55" s="139" t="s">
        <v>109</v>
      </c>
      <c r="FJ55" s="139" t="s">
        <v>109</v>
      </c>
      <c r="FK55" s="139" t="s">
        <v>193</v>
      </c>
      <c r="FL55" s="139">
        <v>5</v>
      </c>
      <c r="FM55" s="139" t="s">
        <v>193</v>
      </c>
      <c r="FN55" s="139" t="s">
        <v>193</v>
      </c>
      <c r="FO55" s="139" t="s">
        <v>193</v>
      </c>
      <c r="FP55" s="139" t="s">
        <v>193</v>
      </c>
      <c r="FQ55" s="139" t="s">
        <v>193</v>
      </c>
      <c r="FR55" s="139" t="s">
        <v>193</v>
      </c>
      <c r="FS55" s="139" t="s">
        <v>132</v>
      </c>
      <c r="FT55" s="139" t="s">
        <v>156</v>
      </c>
      <c r="FU55" s="139">
        <v>5</v>
      </c>
      <c r="FV55" s="139" t="s">
        <v>109</v>
      </c>
      <c r="FW55" s="139" t="s">
        <v>1714</v>
      </c>
      <c r="FX55" s="139">
        <v>0</v>
      </c>
      <c r="FY55" s="139">
        <v>0</v>
      </c>
      <c r="FZ55" s="139">
        <v>0</v>
      </c>
      <c r="GA55" s="139">
        <v>1</v>
      </c>
      <c r="GB55" s="139">
        <v>0</v>
      </c>
      <c r="GC55" s="139">
        <v>0</v>
      </c>
      <c r="GD55" s="139">
        <v>0</v>
      </c>
      <c r="GE55" s="139">
        <v>0</v>
      </c>
      <c r="GF55" s="139">
        <v>0</v>
      </c>
      <c r="GG55" s="139">
        <v>0</v>
      </c>
      <c r="GH55" s="139">
        <v>0</v>
      </c>
      <c r="GI55" s="139">
        <v>0</v>
      </c>
      <c r="GJ55" s="139">
        <v>0</v>
      </c>
      <c r="GK55" s="139" t="s">
        <v>193</v>
      </c>
      <c r="GL55" s="139" t="s">
        <v>818</v>
      </c>
      <c r="GM55" s="139">
        <v>1</v>
      </c>
      <c r="GN55" s="139">
        <v>0</v>
      </c>
      <c r="GO55" s="139">
        <v>0</v>
      </c>
      <c r="GP55" s="139">
        <v>0</v>
      </c>
      <c r="GQ55" s="139">
        <v>0</v>
      </c>
      <c r="GR55" s="139">
        <v>0</v>
      </c>
      <c r="GS55" s="139">
        <v>1</v>
      </c>
      <c r="GT55" s="139">
        <v>0</v>
      </c>
      <c r="GU55" s="139">
        <v>0</v>
      </c>
      <c r="GV55" s="139" t="s">
        <v>114</v>
      </c>
      <c r="GW55" s="139" t="s">
        <v>114</v>
      </c>
      <c r="GX55" s="139" t="s">
        <v>109</v>
      </c>
      <c r="GY55" s="139" t="s">
        <v>123</v>
      </c>
      <c r="GZ55" s="139" t="s">
        <v>785</v>
      </c>
      <c r="HA55" s="139" t="s">
        <v>124</v>
      </c>
      <c r="HB55" s="139" t="s">
        <v>785</v>
      </c>
      <c r="HC55" s="139" t="s">
        <v>193</v>
      </c>
      <c r="HD55" s="139" t="s">
        <v>193</v>
      </c>
      <c r="HE55" s="139" t="s">
        <v>193</v>
      </c>
      <c r="HF55" s="139" t="s">
        <v>193</v>
      </c>
      <c r="HG55" s="139" t="s">
        <v>193</v>
      </c>
      <c r="HH55" s="139" t="s">
        <v>193</v>
      </c>
      <c r="HI55" s="139" t="s">
        <v>193</v>
      </c>
      <c r="HJ55" s="139" t="s">
        <v>193</v>
      </c>
      <c r="HK55" s="139" t="s">
        <v>193</v>
      </c>
      <c r="HL55" s="139" t="s">
        <v>193</v>
      </c>
      <c r="HM55" s="139" t="s">
        <v>193</v>
      </c>
      <c r="HN55" s="139" t="s">
        <v>193</v>
      </c>
      <c r="HO55" s="139" t="s">
        <v>193</v>
      </c>
      <c r="HP55" s="139" t="s">
        <v>193</v>
      </c>
      <c r="HQ55" s="139" t="s">
        <v>193</v>
      </c>
      <c r="HR55" s="139" t="s">
        <v>193</v>
      </c>
      <c r="HS55" s="139" t="s">
        <v>193</v>
      </c>
      <c r="HT55" s="139" t="s">
        <v>193</v>
      </c>
      <c r="HU55" s="139" t="s">
        <v>193</v>
      </c>
      <c r="HV55" s="139" t="s">
        <v>193</v>
      </c>
      <c r="HW55" s="139" t="s">
        <v>193</v>
      </c>
      <c r="HX55" s="139" t="s">
        <v>193</v>
      </c>
      <c r="HY55" s="139" t="s">
        <v>193</v>
      </c>
      <c r="HZ55" s="139" t="s">
        <v>193</v>
      </c>
      <c r="IA55" s="139" t="s">
        <v>193</v>
      </c>
      <c r="IB55" s="139" t="s">
        <v>193</v>
      </c>
      <c r="IC55" s="139" t="s">
        <v>193</v>
      </c>
      <c r="ID55" s="139" t="s">
        <v>193</v>
      </c>
      <c r="IE55" s="139" t="s">
        <v>193</v>
      </c>
      <c r="IF55" s="139" t="s">
        <v>193</v>
      </c>
      <c r="IG55" s="139" t="s">
        <v>193</v>
      </c>
      <c r="IH55" s="139" t="s">
        <v>193</v>
      </c>
      <c r="II55" s="139" t="s">
        <v>193</v>
      </c>
      <c r="IJ55" s="139" t="s">
        <v>193</v>
      </c>
      <c r="IK55" s="139" t="s">
        <v>193</v>
      </c>
      <c r="IL55" s="139" t="s">
        <v>193</v>
      </c>
      <c r="IM55" s="139" t="s">
        <v>193</v>
      </c>
      <c r="IN55" s="139" t="s">
        <v>132</v>
      </c>
      <c r="IO55" s="139" t="s">
        <v>193</v>
      </c>
      <c r="IP55" s="139" t="s">
        <v>193</v>
      </c>
      <c r="IQ55" s="139" t="s">
        <v>193</v>
      </c>
      <c r="IR55" s="139" t="s">
        <v>193</v>
      </c>
      <c r="IS55" s="139" t="s">
        <v>193</v>
      </c>
      <c r="IT55" s="139" t="s">
        <v>193</v>
      </c>
      <c r="IU55" s="139" t="s">
        <v>193</v>
      </c>
      <c r="IV55" s="139" t="s">
        <v>193</v>
      </c>
      <c r="IW55" s="139" t="s">
        <v>3464</v>
      </c>
      <c r="IX55" s="139">
        <v>0</v>
      </c>
      <c r="IY55" s="139">
        <v>1</v>
      </c>
      <c r="IZ55" s="139">
        <v>0</v>
      </c>
      <c r="JA55" s="139">
        <v>0</v>
      </c>
      <c r="JB55" s="139">
        <v>0</v>
      </c>
      <c r="JC55" s="139">
        <v>0</v>
      </c>
      <c r="JD55" s="139">
        <v>0</v>
      </c>
      <c r="JE55" s="139">
        <v>0</v>
      </c>
      <c r="JF55" s="139" t="s">
        <v>193</v>
      </c>
      <c r="JG55" s="139" t="s">
        <v>109</v>
      </c>
      <c r="JH55" s="139" t="s">
        <v>193</v>
      </c>
      <c r="JI55" s="139" t="s">
        <v>701</v>
      </c>
      <c r="JJ55" s="139">
        <v>0</v>
      </c>
      <c r="JK55" s="139">
        <v>1</v>
      </c>
      <c r="JL55" s="139">
        <v>0</v>
      </c>
      <c r="JM55" s="139">
        <v>0</v>
      </c>
      <c r="JN55" s="139">
        <v>0</v>
      </c>
      <c r="JO55" s="139">
        <v>0</v>
      </c>
      <c r="JP55" s="139">
        <v>0</v>
      </c>
      <c r="JQ55" s="139" t="s">
        <v>193</v>
      </c>
      <c r="JR55" s="139" t="s">
        <v>193</v>
      </c>
      <c r="JS55" s="139" t="s">
        <v>193</v>
      </c>
      <c r="JT55" s="139" t="s">
        <v>193</v>
      </c>
      <c r="JU55" s="139" t="s">
        <v>193</v>
      </c>
      <c r="JV55" s="139" t="s">
        <v>193</v>
      </c>
      <c r="JW55" s="139" t="s">
        <v>193</v>
      </c>
      <c r="JX55" s="139" t="s">
        <v>193</v>
      </c>
      <c r="JY55" s="139" t="s">
        <v>193</v>
      </c>
      <c r="JZ55" s="139" t="s">
        <v>193</v>
      </c>
      <c r="KA55" s="139" t="s">
        <v>193</v>
      </c>
      <c r="KB55" s="139" t="s">
        <v>193</v>
      </c>
      <c r="KC55" s="139" t="s">
        <v>193</v>
      </c>
      <c r="KD55" s="139" t="s">
        <v>193</v>
      </c>
      <c r="KE55" s="139" t="s">
        <v>193</v>
      </c>
      <c r="KF55" s="139" t="s">
        <v>193</v>
      </c>
      <c r="KG55" s="139" t="s">
        <v>193</v>
      </c>
      <c r="KH55" s="139" t="s">
        <v>193</v>
      </c>
      <c r="KI55" s="139" t="s">
        <v>193</v>
      </c>
      <c r="KJ55" s="139" t="s">
        <v>193</v>
      </c>
      <c r="KK55" s="139" t="s">
        <v>193</v>
      </c>
      <c r="KL55" s="139" t="s">
        <v>193</v>
      </c>
      <c r="KM55" s="139" t="s">
        <v>193</v>
      </c>
      <c r="KN55" s="139" t="s">
        <v>193</v>
      </c>
      <c r="KO55" s="139" t="s">
        <v>193</v>
      </c>
      <c r="KP55" s="139" t="s">
        <v>193</v>
      </c>
      <c r="KQ55" s="139" t="s">
        <v>193</v>
      </c>
      <c r="KR55" s="139" t="s">
        <v>193</v>
      </c>
      <c r="KS55" s="139" t="s">
        <v>193</v>
      </c>
      <c r="KT55" s="139" t="s">
        <v>193</v>
      </c>
      <c r="KU55" s="139" t="s">
        <v>193</v>
      </c>
      <c r="KV55" s="139" t="s">
        <v>193</v>
      </c>
      <c r="KW55" s="139" t="s">
        <v>193</v>
      </c>
      <c r="KX55" s="139" t="s">
        <v>193</v>
      </c>
      <c r="KY55" s="139" t="s">
        <v>193</v>
      </c>
      <c r="KZ55" s="139" t="s">
        <v>193</v>
      </c>
      <c r="LA55" s="139" t="s">
        <v>193</v>
      </c>
      <c r="LB55" s="139" t="s">
        <v>193</v>
      </c>
      <c r="LC55" s="139" t="s">
        <v>193</v>
      </c>
      <c r="LD55" s="139" t="s">
        <v>193</v>
      </c>
      <c r="LE55" s="139" t="s">
        <v>193</v>
      </c>
      <c r="LF55" s="139" t="s">
        <v>193</v>
      </c>
      <c r="LG55" s="139" t="s">
        <v>193</v>
      </c>
      <c r="LH55" s="139" t="s">
        <v>193</v>
      </c>
      <c r="LI55" s="139" t="s">
        <v>193</v>
      </c>
      <c r="LJ55" s="139" t="s">
        <v>193</v>
      </c>
      <c r="LK55" s="139" t="s">
        <v>193</v>
      </c>
      <c r="LL55" s="139" t="s">
        <v>193</v>
      </c>
      <c r="LM55" s="139" t="s">
        <v>193</v>
      </c>
      <c r="LN55" s="139" t="s">
        <v>193</v>
      </c>
      <c r="LO55" s="139" t="s">
        <v>193</v>
      </c>
      <c r="LP55" s="139" t="s">
        <v>193</v>
      </c>
      <c r="LQ55" s="139" t="s">
        <v>193</v>
      </c>
    </row>
    <row r="56" spans="1:329" ht="14.4" customHeight="1" x14ac:dyDescent="0.35">
      <c r="A56" s="139" t="s">
        <v>3465</v>
      </c>
      <c r="B56" s="139" t="s">
        <v>3456</v>
      </c>
      <c r="C56" s="139" t="s">
        <v>179</v>
      </c>
      <c r="D56" s="139" t="s">
        <v>179</v>
      </c>
      <c r="E56" s="139" t="s">
        <v>181</v>
      </c>
      <c r="F56" s="139" t="s">
        <v>182</v>
      </c>
      <c r="G56" s="139" t="s">
        <v>183</v>
      </c>
      <c r="H56" s="139" t="s">
        <v>183</v>
      </c>
      <c r="I56" s="139" t="s">
        <v>708</v>
      </c>
      <c r="J56" s="139" t="s">
        <v>709</v>
      </c>
      <c r="K56" s="139" t="s">
        <v>536</v>
      </c>
      <c r="L56" s="139" t="s">
        <v>490</v>
      </c>
      <c r="M56" t="s">
        <v>491</v>
      </c>
      <c r="N56" t="s">
        <v>193</v>
      </c>
      <c r="O56" t="s">
        <v>193</v>
      </c>
      <c r="P56" t="s">
        <v>496</v>
      </c>
      <c r="Q56" t="s">
        <v>193</v>
      </c>
      <c r="R56" t="s">
        <v>111</v>
      </c>
      <c r="S56">
        <v>1</v>
      </c>
      <c r="T56">
        <v>0</v>
      </c>
      <c r="U56">
        <v>0</v>
      </c>
      <c r="V56">
        <v>0</v>
      </c>
      <c r="W56">
        <v>0</v>
      </c>
      <c r="X56">
        <v>0</v>
      </c>
      <c r="Y56">
        <v>0</v>
      </c>
      <c r="Z56" t="s">
        <v>110</v>
      </c>
      <c r="AA56" t="s">
        <v>1423</v>
      </c>
      <c r="AB56" t="s">
        <v>112</v>
      </c>
      <c r="AC56">
        <v>1</v>
      </c>
      <c r="AD56">
        <v>0</v>
      </c>
      <c r="AE56">
        <v>0</v>
      </c>
      <c r="AF56">
        <v>0</v>
      </c>
      <c r="AG56">
        <v>0</v>
      </c>
      <c r="AH56">
        <v>0</v>
      </c>
      <c r="AI56">
        <v>0</v>
      </c>
      <c r="AJ56">
        <v>0</v>
      </c>
      <c r="AK56">
        <v>0</v>
      </c>
      <c r="AL56">
        <v>0</v>
      </c>
      <c r="AM56" t="s">
        <v>193</v>
      </c>
      <c r="AN56" t="s">
        <v>128</v>
      </c>
      <c r="AO56" t="s">
        <v>501</v>
      </c>
      <c r="AP56" t="s">
        <v>503</v>
      </c>
      <c r="AQ56">
        <v>1</v>
      </c>
      <c r="AR56">
        <v>1</v>
      </c>
      <c r="AS56">
        <v>1</v>
      </c>
      <c r="AT56">
        <v>1</v>
      </c>
      <c r="AU56">
        <v>1</v>
      </c>
      <c r="AV56">
        <v>0</v>
      </c>
      <c r="AW56">
        <v>1</v>
      </c>
      <c r="AX56">
        <v>0</v>
      </c>
      <c r="AY56" t="s">
        <v>498</v>
      </c>
      <c r="AZ56" s="192">
        <v>100</v>
      </c>
      <c r="BA56" s="139" t="s">
        <v>109</v>
      </c>
      <c r="BB56" s="139">
        <v>250</v>
      </c>
      <c r="BC56" s="192">
        <v>96.153846153846104</v>
      </c>
      <c r="BD56" s="139" t="s">
        <v>109</v>
      </c>
      <c r="BE56" s="139">
        <v>200</v>
      </c>
      <c r="BF56" s="192">
        <v>86.956521739130395</v>
      </c>
      <c r="BG56" s="139" t="s">
        <v>109</v>
      </c>
      <c r="BH56" s="139">
        <v>300</v>
      </c>
      <c r="BI56" s="192">
        <v>103.448275862068</v>
      </c>
      <c r="BJ56" s="139" t="s">
        <v>109</v>
      </c>
      <c r="BK56" s="139">
        <v>500</v>
      </c>
      <c r="BL56" s="192">
        <v>208.333333333333</v>
      </c>
      <c r="BM56" s="139" t="s">
        <v>109</v>
      </c>
      <c r="BN56" s="139" t="s">
        <v>193</v>
      </c>
      <c r="BO56" s="192" t="s">
        <v>193</v>
      </c>
      <c r="BP56" s="139" t="s">
        <v>193</v>
      </c>
      <c r="BQ56" s="139" t="s">
        <v>612</v>
      </c>
      <c r="BR56" s="139" t="s">
        <v>109</v>
      </c>
      <c r="BS56" s="139">
        <v>1000</v>
      </c>
      <c r="BT56" s="139" t="s">
        <v>193</v>
      </c>
      <c r="BU56" s="139" t="s">
        <v>193</v>
      </c>
      <c r="BV56" s="139" t="s">
        <v>193</v>
      </c>
      <c r="BW56" s="139" t="s">
        <v>193</v>
      </c>
      <c r="BX56" s="139" t="s">
        <v>193</v>
      </c>
      <c r="BY56" s="139" t="s">
        <v>193</v>
      </c>
      <c r="BZ56" s="139" t="s">
        <v>156</v>
      </c>
      <c r="CA56" s="192">
        <v>1000</v>
      </c>
      <c r="CB56" s="139" t="s">
        <v>109</v>
      </c>
      <c r="CC56" s="139" t="s">
        <v>109</v>
      </c>
      <c r="CD56" s="139" t="s">
        <v>1714</v>
      </c>
      <c r="CE56" s="139">
        <v>0</v>
      </c>
      <c r="CF56" s="139">
        <v>0</v>
      </c>
      <c r="CG56" s="139">
        <v>0</v>
      </c>
      <c r="CH56" s="139">
        <v>0</v>
      </c>
      <c r="CI56" s="139">
        <v>1</v>
      </c>
      <c r="CJ56" s="139">
        <v>0</v>
      </c>
      <c r="CK56" s="139">
        <v>0</v>
      </c>
      <c r="CL56" s="139">
        <v>0</v>
      </c>
      <c r="CM56" s="139">
        <v>0</v>
      </c>
      <c r="CN56" s="139">
        <v>0</v>
      </c>
      <c r="CO56" s="139">
        <v>0</v>
      </c>
      <c r="CP56" s="139">
        <v>0</v>
      </c>
      <c r="CQ56" s="139">
        <v>0</v>
      </c>
      <c r="CR56" s="139">
        <v>0</v>
      </c>
      <c r="CS56" s="139" t="s">
        <v>193</v>
      </c>
      <c r="CT56" s="139" t="s">
        <v>127</v>
      </c>
      <c r="CU56" s="139">
        <v>0</v>
      </c>
      <c r="CV56" s="139">
        <v>0</v>
      </c>
      <c r="CW56" s="139">
        <v>0</v>
      </c>
      <c r="CX56" s="139">
        <v>0</v>
      </c>
      <c r="CY56" s="139">
        <v>0</v>
      </c>
      <c r="CZ56" s="139">
        <v>0</v>
      </c>
      <c r="DA56" s="139">
        <v>1</v>
      </c>
      <c r="DB56" s="139">
        <v>0</v>
      </c>
      <c r="DC56" s="139" t="s">
        <v>114</v>
      </c>
      <c r="DD56" s="139" t="s">
        <v>114</v>
      </c>
      <c r="DE56" s="139" t="s">
        <v>109</v>
      </c>
      <c r="DF56" s="139" t="s">
        <v>182</v>
      </c>
      <c r="DG56" s="139" t="s">
        <v>789</v>
      </c>
      <c r="DH56" s="139" t="s">
        <v>183</v>
      </c>
      <c r="DI56" s="139" t="s">
        <v>789</v>
      </c>
      <c r="DJ56" s="139" t="s">
        <v>193</v>
      </c>
      <c r="DK56" s="139" t="s">
        <v>193</v>
      </c>
      <c r="DL56" s="139" t="s">
        <v>193</v>
      </c>
      <c r="DM56" s="139" t="s">
        <v>193</v>
      </c>
      <c r="DN56" s="139" t="s">
        <v>193</v>
      </c>
      <c r="DO56" s="139" t="s">
        <v>193</v>
      </c>
      <c r="DP56" s="139" t="s">
        <v>193</v>
      </c>
      <c r="DQ56" s="139" t="s">
        <v>193</v>
      </c>
      <c r="DR56" s="139" t="s">
        <v>193</v>
      </c>
      <c r="DS56" s="139" t="s">
        <v>193</v>
      </c>
      <c r="DT56" s="139" t="s">
        <v>193</v>
      </c>
      <c r="DU56" s="139" t="s">
        <v>193</v>
      </c>
      <c r="DV56" s="139" t="s">
        <v>193</v>
      </c>
      <c r="DW56" s="139" t="s">
        <v>193</v>
      </c>
      <c r="DX56" s="139" t="s">
        <v>193</v>
      </c>
      <c r="DY56" s="139" t="s">
        <v>193</v>
      </c>
      <c r="DZ56" s="139" t="s">
        <v>193</v>
      </c>
      <c r="EA56" s="139" t="s">
        <v>193</v>
      </c>
      <c r="EB56" s="139" t="s">
        <v>193</v>
      </c>
      <c r="EC56" s="139" t="s">
        <v>193</v>
      </c>
      <c r="ED56" s="139" t="s">
        <v>193</v>
      </c>
      <c r="EE56" s="139" t="s">
        <v>193</v>
      </c>
      <c r="EF56" s="139" t="s">
        <v>193</v>
      </c>
      <c r="EG56" s="139" t="s">
        <v>193</v>
      </c>
      <c r="EH56" s="139" t="s">
        <v>193</v>
      </c>
      <c r="EI56" s="139" t="s">
        <v>193</v>
      </c>
      <c r="EJ56" s="139" t="s">
        <v>193</v>
      </c>
      <c r="EK56" s="139" t="s">
        <v>193</v>
      </c>
      <c r="EL56" s="139" t="s">
        <v>193</v>
      </c>
      <c r="EM56" s="139" t="s">
        <v>193</v>
      </c>
      <c r="EN56" s="139" t="s">
        <v>193</v>
      </c>
      <c r="EO56" s="139" t="s">
        <v>193</v>
      </c>
      <c r="EP56" s="139" t="s">
        <v>193</v>
      </c>
      <c r="EQ56" s="139" t="s">
        <v>193</v>
      </c>
      <c r="ER56" s="139" t="s">
        <v>193</v>
      </c>
      <c r="ES56" s="139" t="s">
        <v>193</v>
      </c>
      <c r="ET56" s="139" t="s">
        <v>193</v>
      </c>
      <c r="EU56" s="139" t="s">
        <v>193</v>
      </c>
      <c r="EV56" s="139" t="s">
        <v>193</v>
      </c>
      <c r="EW56" s="139" t="s">
        <v>193</v>
      </c>
      <c r="EX56" s="139" t="s">
        <v>193</v>
      </c>
      <c r="EY56" s="139" t="s">
        <v>193</v>
      </c>
      <c r="EZ56" s="139" t="s">
        <v>193</v>
      </c>
      <c r="FA56" s="139" t="s">
        <v>193</v>
      </c>
      <c r="FB56" s="139" t="s">
        <v>193</v>
      </c>
      <c r="FC56" s="139" t="s">
        <v>193</v>
      </c>
      <c r="FD56" s="139" t="s">
        <v>193</v>
      </c>
      <c r="FE56" s="139" t="s">
        <v>193</v>
      </c>
      <c r="FF56" s="139" t="s">
        <v>193</v>
      </c>
      <c r="FG56" s="139" t="s">
        <v>193</v>
      </c>
      <c r="FH56" s="139" t="s">
        <v>193</v>
      </c>
      <c r="FI56" s="139" t="s">
        <v>193</v>
      </c>
      <c r="FJ56" s="139" t="s">
        <v>193</v>
      </c>
      <c r="FK56" s="139" t="s">
        <v>193</v>
      </c>
      <c r="FL56" s="139" t="s">
        <v>193</v>
      </c>
      <c r="FM56" s="139" t="s">
        <v>193</v>
      </c>
      <c r="FN56" s="139" t="s">
        <v>193</v>
      </c>
      <c r="FO56" s="139" t="s">
        <v>193</v>
      </c>
      <c r="FP56" s="139" t="s">
        <v>193</v>
      </c>
      <c r="FQ56" s="139" t="s">
        <v>193</v>
      </c>
      <c r="FR56" s="139" t="s">
        <v>193</v>
      </c>
      <c r="FS56" s="139" t="s">
        <v>193</v>
      </c>
      <c r="FT56" s="139" t="s">
        <v>193</v>
      </c>
      <c r="FU56" s="139" t="s">
        <v>193</v>
      </c>
      <c r="FV56" s="139" t="s">
        <v>193</v>
      </c>
      <c r="FW56" s="139" t="s">
        <v>193</v>
      </c>
      <c r="FX56" s="139" t="s">
        <v>193</v>
      </c>
      <c r="FY56" s="139" t="s">
        <v>193</v>
      </c>
      <c r="FZ56" s="139" t="s">
        <v>193</v>
      </c>
      <c r="GA56" s="139" t="s">
        <v>193</v>
      </c>
      <c r="GB56" s="139" t="s">
        <v>193</v>
      </c>
      <c r="GC56" s="139" t="s">
        <v>193</v>
      </c>
      <c r="GD56" s="139" t="s">
        <v>193</v>
      </c>
      <c r="GE56" s="139" t="s">
        <v>193</v>
      </c>
      <c r="GF56" s="139" t="s">
        <v>193</v>
      </c>
      <c r="GG56" s="139" t="s">
        <v>193</v>
      </c>
      <c r="GH56" s="139" t="s">
        <v>193</v>
      </c>
      <c r="GI56" s="139" t="s">
        <v>193</v>
      </c>
      <c r="GJ56" s="139" t="s">
        <v>193</v>
      </c>
      <c r="GK56" s="139" t="s">
        <v>193</v>
      </c>
      <c r="GL56" s="139" t="s">
        <v>193</v>
      </c>
      <c r="GM56" s="139" t="s">
        <v>193</v>
      </c>
      <c r="GN56" s="139" t="s">
        <v>193</v>
      </c>
      <c r="GO56" s="139" t="s">
        <v>193</v>
      </c>
      <c r="GP56" s="139" t="s">
        <v>193</v>
      </c>
      <c r="GQ56" s="139" t="s">
        <v>193</v>
      </c>
      <c r="GR56" s="139" t="s">
        <v>193</v>
      </c>
      <c r="GS56" s="139" t="s">
        <v>193</v>
      </c>
      <c r="GT56" s="139" t="s">
        <v>193</v>
      </c>
      <c r="GU56" s="139" t="s">
        <v>193</v>
      </c>
      <c r="GV56" s="139" t="s">
        <v>193</v>
      </c>
      <c r="GW56" s="139" t="s">
        <v>193</v>
      </c>
      <c r="GX56" s="139" t="s">
        <v>193</v>
      </c>
      <c r="GY56" s="139" t="s">
        <v>193</v>
      </c>
      <c r="GZ56" s="139" t="s">
        <v>193</v>
      </c>
      <c r="HA56" s="139" t="s">
        <v>193</v>
      </c>
      <c r="HB56" s="139" t="s">
        <v>193</v>
      </c>
      <c r="HC56" s="139" t="s">
        <v>193</v>
      </c>
      <c r="HD56" s="139" t="s">
        <v>193</v>
      </c>
      <c r="HE56" s="139" t="s">
        <v>193</v>
      </c>
      <c r="HF56" s="139" t="s">
        <v>193</v>
      </c>
      <c r="HG56" s="139" t="s">
        <v>193</v>
      </c>
      <c r="HH56" s="139" t="s">
        <v>193</v>
      </c>
      <c r="HI56" s="139" t="s">
        <v>193</v>
      </c>
      <c r="HJ56" s="139" t="s">
        <v>193</v>
      </c>
      <c r="HK56" s="139" t="s">
        <v>193</v>
      </c>
      <c r="HL56" s="139" t="s">
        <v>193</v>
      </c>
      <c r="HM56" s="139" t="s">
        <v>193</v>
      </c>
      <c r="HN56" s="139" t="s">
        <v>193</v>
      </c>
      <c r="HO56" s="139" t="s">
        <v>193</v>
      </c>
      <c r="HP56" s="139" t="s">
        <v>193</v>
      </c>
      <c r="HQ56" s="139" t="s">
        <v>193</v>
      </c>
      <c r="HR56" s="139" t="s">
        <v>193</v>
      </c>
      <c r="HS56" s="139" t="s">
        <v>193</v>
      </c>
      <c r="HT56" s="139" t="s">
        <v>193</v>
      </c>
      <c r="HU56" s="139" t="s">
        <v>193</v>
      </c>
      <c r="HV56" s="139" t="s">
        <v>193</v>
      </c>
      <c r="HW56" s="139" t="s">
        <v>193</v>
      </c>
      <c r="HX56" s="139" t="s">
        <v>193</v>
      </c>
      <c r="HY56" s="139" t="s">
        <v>193</v>
      </c>
      <c r="HZ56" s="139" t="s">
        <v>193</v>
      </c>
      <c r="IA56" s="139" t="s">
        <v>193</v>
      </c>
      <c r="IB56" s="139" t="s">
        <v>193</v>
      </c>
      <c r="IC56" s="139" t="s">
        <v>193</v>
      </c>
      <c r="ID56" s="139" t="s">
        <v>193</v>
      </c>
      <c r="IE56" s="139" t="s">
        <v>193</v>
      </c>
      <c r="IF56" s="139" t="s">
        <v>193</v>
      </c>
      <c r="IG56" s="139" t="s">
        <v>193</v>
      </c>
      <c r="IH56" s="139" t="s">
        <v>193</v>
      </c>
      <c r="II56" s="139" t="s">
        <v>193</v>
      </c>
      <c r="IJ56" s="139" t="s">
        <v>193</v>
      </c>
      <c r="IK56" s="139" t="s">
        <v>193</v>
      </c>
      <c r="IL56" s="139" t="s">
        <v>193</v>
      </c>
      <c r="IM56" s="139" t="s">
        <v>193</v>
      </c>
      <c r="IN56" s="139" t="s">
        <v>109</v>
      </c>
      <c r="IO56" s="139" t="s">
        <v>3466</v>
      </c>
      <c r="IP56" s="139">
        <v>0</v>
      </c>
      <c r="IQ56" s="139">
        <v>1</v>
      </c>
      <c r="IR56" s="139">
        <v>0</v>
      </c>
      <c r="IS56" s="139">
        <v>0</v>
      </c>
      <c r="IT56" s="139">
        <v>0</v>
      </c>
      <c r="IU56" s="139">
        <v>0</v>
      </c>
      <c r="IV56" s="139" t="s">
        <v>193</v>
      </c>
      <c r="IW56" s="139" t="s">
        <v>3458</v>
      </c>
      <c r="IX56" s="139">
        <v>0</v>
      </c>
      <c r="IY56" s="139">
        <v>0</v>
      </c>
      <c r="IZ56" s="139">
        <v>1</v>
      </c>
      <c r="JA56" s="139">
        <v>0</v>
      </c>
      <c r="JB56" s="139">
        <v>0</v>
      </c>
      <c r="JC56" s="139">
        <v>0</v>
      </c>
      <c r="JD56" s="139">
        <v>0</v>
      </c>
      <c r="JE56" s="139">
        <v>0</v>
      </c>
      <c r="JF56" s="139" t="s">
        <v>193</v>
      </c>
      <c r="JG56" s="139" t="s">
        <v>109</v>
      </c>
      <c r="JH56" s="139" t="s">
        <v>193</v>
      </c>
      <c r="JI56" s="139" t="s">
        <v>111</v>
      </c>
      <c r="JJ56" s="139">
        <v>1</v>
      </c>
      <c r="JK56" s="139">
        <v>0</v>
      </c>
      <c r="JL56" s="139">
        <v>0</v>
      </c>
      <c r="JM56" s="139">
        <v>0</v>
      </c>
      <c r="JN56" s="139">
        <v>0</v>
      </c>
      <c r="JO56" s="139">
        <v>0</v>
      </c>
      <c r="JP56" s="139">
        <v>0</v>
      </c>
      <c r="JQ56" s="139" t="s">
        <v>193</v>
      </c>
      <c r="JR56" s="139" t="s">
        <v>193</v>
      </c>
      <c r="JS56" s="139" t="s">
        <v>193</v>
      </c>
      <c r="JT56" s="139" t="s">
        <v>193</v>
      </c>
      <c r="JU56" s="139" t="s">
        <v>193</v>
      </c>
      <c r="JV56" s="139" t="s">
        <v>193</v>
      </c>
      <c r="JW56" s="139" t="s">
        <v>193</v>
      </c>
      <c r="JX56" s="139" t="s">
        <v>193</v>
      </c>
      <c r="JY56" s="139" t="s">
        <v>193</v>
      </c>
      <c r="JZ56" s="139" t="s">
        <v>193</v>
      </c>
      <c r="KA56" s="139" t="s">
        <v>193</v>
      </c>
      <c r="KB56" s="139" t="s">
        <v>193</v>
      </c>
      <c r="KC56" s="139" t="s">
        <v>193</v>
      </c>
      <c r="KD56" s="139" t="s">
        <v>193</v>
      </c>
      <c r="KE56" s="139" t="s">
        <v>193</v>
      </c>
      <c r="KF56" s="139" t="s">
        <v>193</v>
      </c>
      <c r="KG56" s="139" t="s">
        <v>193</v>
      </c>
      <c r="KH56" s="139" t="s">
        <v>193</v>
      </c>
      <c r="KI56" s="139" t="s">
        <v>193</v>
      </c>
      <c r="KJ56" s="139" t="s">
        <v>193</v>
      </c>
      <c r="KK56" s="139" t="s">
        <v>193</v>
      </c>
      <c r="KL56" s="139" t="s">
        <v>193</v>
      </c>
      <c r="KM56" s="139" t="s">
        <v>193</v>
      </c>
      <c r="KN56" s="139" t="s">
        <v>193</v>
      </c>
      <c r="KO56" s="139" t="s">
        <v>193</v>
      </c>
      <c r="KP56" s="139" t="s">
        <v>193</v>
      </c>
      <c r="KQ56" s="139" t="s">
        <v>193</v>
      </c>
      <c r="KR56" s="139" t="s">
        <v>193</v>
      </c>
      <c r="KS56" s="139" t="s">
        <v>193</v>
      </c>
      <c r="KT56" s="139" t="s">
        <v>193</v>
      </c>
      <c r="KU56" s="139" t="s">
        <v>193</v>
      </c>
      <c r="KV56" s="139" t="s">
        <v>193</v>
      </c>
      <c r="KW56" s="139" t="s">
        <v>193</v>
      </c>
      <c r="KX56" s="139" t="s">
        <v>193</v>
      </c>
      <c r="KY56" s="139" t="s">
        <v>193</v>
      </c>
      <c r="KZ56" s="139" t="s">
        <v>193</v>
      </c>
      <c r="LA56" s="139" t="s">
        <v>193</v>
      </c>
      <c r="LB56" s="139" t="s">
        <v>193</v>
      </c>
      <c r="LC56" s="139" t="s">
        <v>193</v>
      </c>
      <c r="LD56" s="139" t="s">
        <v>193</v>
      </c>
      <c r="LE56" s="139" t="s">
        <v>193</v>
      </c>
      <c r="LF56" s="139" t="s">
        <v>193</v>
      </c>
      <c r="LG56" s="139" t="s">
        <v>193</v>
      </c>
      <c r="LH56" s="139" t="s">
        <v>193</v>
      </c>
      <c r="LI56" s="139" t="s">
        <v>193</v>
      </c>
      <c r="LJ56" s="139" t="s">
        <v>193</v>
      </c>
      <c r="LK56" s="139" t="s">
        <v>193</v>
      </c>
      <c r="LL56" s="139" t="s">
        <v>193</v>
      </c>
      <c r="LM56" s="139" t="s">
        <v>193</v>
      </c>
      <c r="LN56" s="139" t="s">
        <v>193</v>
      </c>
      <c r="LO56" s="139" t="s">
        <v>193</v>
      </c>
      <c r="LP56" s="139" t="s">
        <v>193</v>
      </c>
      <c r="LQ56" s="139" t="s">
        <v>193</v>
      </c>
    </row>
    <row r="57" spans="1:329" ht="14.4" customHeight="1" x14ac:dyDescent="0.35">
      <c r="A57" s="139" t="s">
        <v>3467</v>
      </c>
      <c r="B57" s="139" t="s">
        <v>3456</v>
      </c>
      <c r="C57" s="139" t="s">
        <v>179</v>
      </c>
      <c r="D57" s="139" t="s">
        <v>179</v>
      </c>
      <c r="E57" s="139" t="s">
        <v>181</v>
      </c>
      <c r="F57" s="139" t="s">
        <v>182</v>
      </c>
      <c r="G57" s="139" t="s">
        <v>183</v>
      </c>
      <c r="H57" s="139" t="s">
        <v>183</v>
      </c>
      <c r="I57" s="139" t="s">
        <v>708</v>
      </c>
      <c r="J57" s="139" t="s">
        <v>709</v>
      </c>
      <c r="K57" s="139" t="s">
        <v>536</v>
      </c>
      <c r="L57" s="139" t="s">
        <v>490</v>
      </c>
      <c r="M57" t="s">
        <v>491</v>
      </c>
      <c r="N57" t="s">
        <v>193</v>
      </c>
      <c r="O57" t="s">
        <v>193</v>
      </c>
      <c r="P57" t="s">
        <v>496</v>
      </c>
      <c r="Q57" t="s">
        <v>193</v>
      </c>
      <c r="R57" t="s">
        <v>701</v>
      </c>
      <c r="S57">
        <v>0</v>
      </c>
      <c r="T57">
        <v>1</v>
      </c>
      <c r="U57">
        <v>0</v>
      </c>
      <c r="V57">
        <v>0</v>
      </c>
      <c r="W57">
        <v>0</v>
      </c>
      <c r="X57">
        <v>0</v>
      </c>
      <c r="Y57">
        <v>0</v>
      </c>
      <c r="Z57" t="s">
        <v>130</v>
      </c>
      <c r="AA57" t="s">
        <v>701</v>
      </c>
      <c r="AB57" t="s">
        <v>112</v>
      </c>
      <c r="AC57">
        <v>1</v>
      </c>
      <c r="AD57">
        <v>0</v>
      </c>
      <c r="AE57">
        <v>0</v>
      </c>
      <c r="AF57">
        <v>0</v>
      </c>
      <c r="AG57">
        <v>0</v>
      </c>
      <c r="AH57">
        <v>0</v>
      </c>
      <c r="AI57">
        <v>0</v>
      </c>
      <c r="AJ57">
        <v>0</v>
      </c>
      <c r="AK57">
        <v>0</v>
      </c>
      <c r="AL57">
        <v>0</v>
      </c>
      <c r="AM57" t="s">
        <v>193</v>
      </c>
      <c r="AN57" t="s">
        <v>128</v>
      </c>
      <c r="AO57" t="s">
        <v>493</v>
      </c>
      <c r="AP57" t="s">
        <v>193</v>
      </c>
      <c r="AQ57" t="s">
        <v>193</v>
      </c>
      <c r="AR57" t="s">
        <v>193</v>
      </c>
      <c r="AS57" t="s">
        <v>193</v>
      </c>
      <c r="AT57" t="s">
        <v>193</v>
      </c>
      <c r="AU57" t="s">
        <v>193</v>
      </c>
      <c r="AV57" t="s">
        <v>193</v>
      </c>
      <c r="AW57" t="s">
        <v>193</v>
      </c>
      <c r="AX57" t="s">
        <v>193</v>
      </c>
      <c r="AY57" t="s">
        <v>193</v>
      </c>
      <c r="AZ57" s="192" t="s">
        <v>193</v>
      </c>
      <c r="BA57" s="139" t="s">
        <v>193</v>
      </c>
      <c r="BB57" s="139" t="s">
        <v>193</v>
      </c>
      <c r="BC57" s="192" t="s">
        <v>193</v>
      </c>
      <c r="BD57" s="139" t="s">
        <v>193</v>
      </c>
      <c r="BE57" s="139" t="s">
        <v>193</v>
      </c>
      <c r="BF57" s="192" t="s">
        <v>193</v>
      </c>
      <c r="BG57" s="139" t="s">
        <v>193</v>
      </c>
      <c r="BH57" s="139" t="s">
        <v>193</v>
      </c>
      <c r="BI57" s="192" t="s">
        <v>193</v>
      </c>
      <c r="BJ57" s="139" t="s">
        <v>193</v>
      </c>
      <c r="BK57" s="139" t="s">
        <v>193</v>
      </c>
      <c r="BL57" s="192" t="s">
        <v>193</v>
      </c>
      <c r="BM57" s="139" t="s">
        <v>193</v>
      </c>
      <c r="BN57" s="139" t="s">
        <v>193</v>
      </c>
      <c r="BO57" s="192" t="s">
        <v>193</v>
      </c>
      <c r="BP57" s="139" t="s">
        <v>193</v>
      </c>
      <c r="BQ57" s="139" t="s">
        <v>193</v>
      </c>
      <c r="BR57" s="139" t="s">
        <v>193</v>
      </c>
      <c r="BS57" s="139" t="s">
        <v>193</v>
      </c>
      <c r="BT57" s="139" t="s">
        <v>193</v>
      </c>
      <c r="BU57" s="139" t="s">
        <v>193</v>
      </c>
      <c r="BV57" s="139" t="s">
        <v>193</v>
      </c>
      <c r="BW57" s="139" t="s">
        <v>193</v>
      </c>
      <c r="BX57" s="139" t="s">
        <v>193</v>
      </c>
      <c r="BY57" s="139" t="s">
        <v>193</v>
      </c>
      <c r="BZ57" s="139" t="s">
        <v>193</v>
      </c>
      <c r="CA57" s="192" t="s">
        <v>193</v>
      </c>
      <c r="CB57" s="139" t="s">
        <v>193</v>
      </c>
      <c r="CC57" s="139" t="s">
        <v>193</v>
      </c>
      <c r="CD57" s="139" t="s">
        <v>193</v>
      </c>
      <c r="CE57" s="139" t="s">
        <v>193</v>
      </c>
      <c r="CF57" s="139" t="s">
        <v>193</v>
      </c>
      <c r="CG57" s="139" t="s">
        <v>193</v>
      </c>
      <c r="CH57" s="139" t="s">
        <v>193</v>
      </c>
      <c r="CI57" s="139" t="s">
        <v>193</v>
      </c>
      <c r="CJ57" s="139" t="s">
        <v>193</v>
      </c>
      <c r="CK57" s="139" t="s">
        <v>193</v>
      </c>
      <c r="CL57" s="139" t="s">
        <v>193</v>
      </c>
      <c r="CM57" s="139" t="s">
        <v>193</v>
      </c>
      <c r="CN57" s="139" t="s">
        <v>193</v>
      </c>
      <c r="CO57" s="139" t="s">
        <v>193</v>
      </c>
      <c r="CP57" s="139" t="s">
        <v>193</v>
      </c>
      <c r="CQ57" s="139" t="s">
        <v>193</v>
      </c>
      <c r="CR57" s="139" t="s">
        <v>193</v>
      </c>
      <c r="CS57" s="139" t="s">
        <v>193</v>
      </c>
      <c r="CT57" s="139" t="s">
        <v>193</v>
      </c>
      <c r="CU57" s="139" t="s">
        <v>193</v>
      </c>
      <c r="CV57" s="139" t="s">
        <v>193</v>
      </c>
      <c r="CW57" s="139" t="s">
        <v>193</v>
      </c>
      <c r="CX57" s="139" t="s">
        <v>193</v>
      </c>
      <c r="CY57" s="139" t="s">
        <v>193</v>
      </c>
      <c r="CZ57" s="139" t="s">
        <v>193</v>
      </c>
      <c r="DA57" s="139" t="s">
        <v>193</v>
      </c>
      <c r="DB57" s="139" t="s">
        <v>193</v>
      </c>
      <c r="DC57" s="139" t="s">
        <v>193</v>
      </c>
      <c r="DD57" s="139" t="s">
        <v>193</v>
      </c>
      <c r="DE57" s="139" t="s">
        <v>193</v>
      </c>
      <c r="DF57" s="139" t="s">
        <v>193</v>
      </c>
      <c r="DG57" s="139" t="s">
        <v>193</v>
      </c>
      <c r="DH57" s="139" t="s">
        <v>193</v>
      </c>
      <c r="DI57" s="139" t="s">
        <v>193</v>
      </c>
      <c r="DJ57" s="139" t="s">
        <v>714</v>
      </c>
      <c r="DK57" s="139">
        <v>1</v>
      </c>
      <c r="DL57" s="139">
        <v>1</v>
      </c>
      <c r="DM57" s="139">
        <v>1</v>
      </c>
      <c r="DN57" s="139">
        <v>1</v>
      </c>
      <c r="DO57" s="139">
        <v>1</v>
      </c>
      <c r="DP57" s="139">
        <v>0</v>
      </c>
      <c r="DQ57" s="139">
        <v>1</v>
      </c>
      <c r="DR57" s="139">
        <v>1</v>
      </c>
      <c r="DS57" s="139">
        <v>0</v>
      </c>
      <c r="DT57" s="139" t="s">
        <v>109</v>
      </c>
      <c r="DU57" s="139">
        <v>30</v>
      </c>
      <c r="DV57" s="139">
        <v>30</v>
      </c>
      <c r="DW57" s="139" t="s">
        <v>193</v>
      </c>
      <c r="DX57" s="139" t="s">
        <v>193</v>
      </c>
      <c r="DY57" s="139" t="s">
        <v>193</v>
      </c>
      <c r="DZ57" s="139">
        <v>30</v>
      </c>
      <c r="EA57" s="139" t="s">
        <v>109</v>
      </c>
      <c r="EB57" s="139">
        <v>15</v>
      </c>
      <c r="EC57" s="139" t="s">
        <v>109</v>
      </c>
      <c r="ED57" s="139">
        <v>50</v>
      </c>
      <c r="EE57" s="139" t="s">
        <v>109</v>
      </c>
      <c r="EF57" s="139" t="s">
        <v>193</v>
      </c>
      <c r="EG57" s="139" t="s">
        <v>193</v>
      </c>
      <c r="EH57" s="139" t="s">
        <v>193</v>
      </c>
      <c r="EI57" s="139" t="s">
        <v>193</v>
      </c>
      <c r="EJ57" s="139" t="s">
        <v>193</v>
      </c>
      <c r="EK57" s="139" t="s">
        <v>193</v>
      </c>
      <c r="EL57" s="139" t="s">
        <v>193</v>
      </c>
      <c r="EM57" s="139" t="s">
        <v>193</v>
      </c>
      <c r="EN57" s="139" t="s">
        <v>193</v>
      </c>
      <c r="EO57" s="139" t="s">
        <v>193</v>
      </c>
      <c r="EP57" s="139" t="s">
        <v>193</v>
      </c>
      <c r="EQ57" s="139" t="s">
        <v>109</v>
      </c>
      <c r="ER57" s="139">
        <v>25</v>
      </c>
      <c r="ES57" s="139" t="s">
        <v>193</v>
      </c>
      <c r="ET57" s="139" t="s">
        <v>193</v>
      </c>
      <c r="EU57" s="139">
        <v>25</v>
      </c>
      <c r="EV57" s="139" t="s">
        <v>109</v>
      </c>
      <c r="EW57" s="139" t="s">
        <v>109</v>
      </c>
      <c r="EX57" s="139">
        <v>100</v>
      </c>
      <c r="EY57" s="139" t="s">
        <v>193</v>
      </c>
      <c r="EZ57" s="139" t="s">
        <v>193</v>
      </c>
      <c r="FA57" s="139">
        <v>100</v>
      </c>
      <c r="FB57" s="139" t="s">
        <v>109</v>
      </c>
      <c r="FC57" s="139" t="s">
        <v>109</v>
      </c>
      <c r="FD57" s="139">
        <v>75</v>
      </c>
      <c r="FE57" s="139" t="s">
        <v>193</v>
      </c>
      <c r="FF57" s="139" t="s">
        <v>193</v>
      </c>
      <c r="FG57" s="139" t="s">
        <v>193</v>
      </c>
      <c r="FH57" s="139">
        <v>75</v>
      </c>
      <c r="FI57" s="139" t="s">
        <v>109</v>
      </c>
      <c r="FJ57" s="139" t="s">
        <v>109</v>
      </c>
      <c r="FK57" s="139" t="s">
        <v>193</v>
      </c>
      <c r="FL57" s="139">
        <v>5</v>
      </c>
      <c r="FM57" s="139" t="s">
        <v>193</v>
      </c>
      <c r="FN57" s="139" t="s">
        <v>193</v>
      </c>
      <c r="FO57" s="139" t="s">
        <v>193</v>
      </c>
      <c r="FP57" s="139" t="s">
        <v>193</v>
      </c>
      <c r="FQ57" s="139" t="s">
        <v>193</v>
      </c>
      <c r="FR57" s="139" t="s">
        <v>193</v>
      </c>
      <c r="FS57" s="139" t="s">
        <v>132</v>
      </c>
      <c r="FT57" s="139" t="s">
        <v>156</v>
      </c>
      <c r="FU57" s="139">
        <v>5</v>
      </c>
      <c r="FV57" s="139" t="s">
        <v>114</v>
      </c>
      <c r="FW57" s="139" t="s">
        <v>193</v>
      </c>
      <c r="FX57" s="139" t="s">
        <v>193</v>
      </c>
      <c r="FY57" s="139" t="s">
        <v>193</v>
      </c>
      <c r="FZ57" s="139" t="s">
        <v>193</v>
      </c>
      <c r="GA57" s="139" t="s">
        <v>193</v>
      </c>
      <c r="GB57" s="139" t="s">
        <v>193</v>
      </c>
      <c r="GC57" s="139" t="s">
        <v>193</v>
      </c>
      <c r="GD57" s="139" t="s">
        <v>193</v>
      </c>
      <c r="GE57" s="139" t="s">
        <v>193</v>
      </c>
      <c r="GF57" s="139" t="s">
        <v>193</v>
      </c>
      <c r="GG57" s="139" t="s">
        <v>193</v>
      </c>
      <c r="GH57" s="139" t="s">
        <v>193</v>
      </c>
      <c r="GI57" s="139" t="s">
        <v>193</v>
      </c>
      <c r="GJ57" s="139" t="s">
        <v>193</v>
      </c>
      <c r="GK57" s="139" t="s">
        <v>193</v>
      </c>
      <c r="GL57" s="139" t="s">
        <v>193</v>
      </c>
      <c r="GM57" s="139" t="s">
        <v>193</v>
      </c>
      <c r="GN57" s="139" t="s">
        <v>193</v>
      </c>
      <c r="GO57" s="139" t="s">
        <v>193</v>
      </c>
      <c r="GP57" s="139" t="s">
        <v>193</v>
      </c>
      <c r="GQ57" s="139" t="s">
        <v>193</v>
      </c>
      <c r="GR57" s="139" t="s">
        <v>193</v>
      </c>
      <c r="GS57" s="139" t="s">
        <v>193</v>
      </c>
      <c r="GT57" s="139" t="s">
        <v>193</v>
      </c>
      <c r="GU57" s="139" t="s">
        <v>193</v>
      </c>
      <c r="GV57" s="139" t="s">
        <v>114</v>
      </c>
      <c r="GW57" s="139" t="s">
        <v>114</v>
      </c>
      <c r="GX57" s="139" t="s">
        <v>109</v>
      </c>
      <c r="GY57" s="139" t="s">
        <v>123</v>
      </c>
      <c r="GZ57" s="139" t="s">
        <v>785</v>
      </c>
      <c r="HA57" s="139" t="s">
        <v>124</v>
      </c>
      <c r="HB57" s="139" t="s">
        <v>785</v>
      </c>
      <c r="HC57" s="139" t="s">
        <v>193</v>
      </c>
      <c r="HD57" s="139" t="s">
        <v>193</v>
      </c>
      <c r="HE57" s="139" t="s">
        <v>193</v>
      </c>
      <c r="HF57" s="139" t="s">
        <v>193</v>
      </c>
      <c r="HG57" s="139" t="s">
        <v>193</v>
      </c>
      <c r="HH57" s="139" t="s">
        <v>193</v>
      </c>
      <c r="HI57" s="139" t="s">
        <v>193</v>
      </c>
      <c r="HJ57" s="139" t="s">
        <v>193</v>
      </c>
      <c r="HK57" s="139" t="s">
        <v>193</v>
      </c>
      <c r="HL57" s="139" t="s">
        <v>193</v>
      </c>
      <c r="HM57" s="139" t="s">
        <v>193</v>
      </c>
      <c r="HN57" s="139" t="s">
        <v>193</v>
      </c>
      <c r="HO57" s="139" t="s">
        <v>193</v>
      </c>
      <c r="HP57" s="139" t="s">
        <v>193</v>
      </c>
      <c r="HQ57" s="139" t="s">
        <v>193</v>
      </c>
      <c r="HR57" s="139" t="s">
        <v>193</v>
      </c>
      <c r="HS57" s="139" t="s">
        <v>193</v>
      </c>
      <c r="HT57" s="139" t="s">
        <v>193</v>
      </c>
      <c r="HU57" s="139" t="s">
        <v>193</v>
      </c>
      <c r="HV57" s="139" t="s">
        <v>193</v>
      </c>
      <c r="HW57" s="139" t="s">
        <v>193</v>
      </c>
      <c r="HX57" s="139" t="s">
        <v>193</v>
      </c>
      <c r="HY57" s="139" t="s">
        <v>193</v>
      </c>
      <c r="HZ57" s="139" t="s">
        <v>193</v>
      </c>
      <c r="IA57" s="139" t="s">
        <v>193</v>
      </c>
      <c r="IB57" s="139" t="s">
        <v>193</v>
      </c>
      <c r="IC57" s="139" t="s">
        <v>193</v>
      </c>
      <c r="ID57" s="139" t="s">
        <v>193</v>
      </c>
      <c r="IE57" s="139" t="s">
        <v>193</v>
      </c>
      <c r="IF57" s="139" t="s">
        <v>193</v>
      </c>
      <c r="IG57" s="139" t="s">
        <v>193</v>
      </c>
      <c r="IH57" s="139" t="s">
        <v>193</v>
      </c>
      <c r="II57" s="139" t="s">
        <v>193</v>
      </c>
      <c r="IJ57" s="139" t="s">
        <v>193</v>
      </c>
      <c r="IK57" s="139" t="s">
        <v>193</v>
      </c>
      <c r="IL57" s="139" t="s">
        <v>193</v>
      </c>
      <c r="IM57" s="139" t="s">
        <v>193</v>
      </c>
      <c r="IN57" s="139" t="s">
        <v>109</v>
      </c>
      <c r="IO57" s="139" t="s">
        <v>3466</v>
      </c>
      <c r="IP57" s="139">
        <v>0</v>
      </c>
      <c r="IQ57" s="139">
        <v>1</v>
      </c>
      <c r="IR57" s="139">
        <v>0</v>
      </c>
      <c r="IS57" s="139">
        <v>0</v>
      </c>
      <c r="IT57" s="139">
        <v>0</v>
      </c>
      <c r="IU57" s="139">
        <v>0</v>
      </c>
      <c r="IV57" s="139" t="s">
        <v>193</v>
      </c>
      <c r="IW57" s="139" t="s">
        <v>3464</v>
      </c>
      <c r="IX57" s="139">
        <v>0</v>
      </c>
      <c r="IY57" s="139">
        <v>1</v>
      </c>
      <c r="IZ57" s="139">
        <v>0</v>
      </c>
      <c r="JA57" s="139">
        <v>0</v>
      </c>
      <c r="JB57" s="139">
        <v>0</v>
      </c>
      <c r="JC57" s="139">
        <v>0</v>
      </c>
      <c r="JD57" s="139">
        <v>0</v>
      </c>
      <c r="JE57" s="139">
        <v>0</v>
      </c>
      <c r="JF57" s="139" t="s">
        <v>193</v>
      </c>
      <c r="JG57" s="139" t="s">
        <v>109</v>
      </c>
      <c r="JH57" s="139" t="s">
        <v>193</v>
      </c>
      <c r="JI57" s="139" t="s">
        <v>701</v>
      </c>
      <c r="JJ57" s="139">
        <v>0</v>
      </c>
      <c r="JK57" s="139">
        <v>1</v>
      </c>
      <c r="JL57" s="139">
        <v>0</v>
      </c>
      <c r="JM57" s="139">
        <v>0</v>
      </c>
      <c r="JN57" s="139">
        <v>0</v>
      </c>
      <c r="JO57" s="139">
        <v>0</v>
      </c>
      <c r="JP57" s="139">
        <v>0</v>
      </c>
      <c r="JQ57" s="139" t="s">
        <v>193</v>
      </c>
      <c r="JR57" s="139" t="s">
        <v>193</v>
      </c>
      <c r="JS57" s="139" t="s">
        <v>193</v>
      </c>
      <c r="JT57" s="139" t="s">
        <v>193</v>
      </c>
      <c r="JU57" s="139" t="s">
        <v>193</v>
      </c>
      <c r="JV57" s="139" t="s">
        <v>193</v>
      </c>
      <c r="JW57" s="139" t="s">
        <v>193</v>
      </c>
      <c r="JX57" s="139" t="s">
        <v>193</v>
      </c>
      <c r="JY57" s="139" t="s">
        <v>193</v>
      </c>
      <c r="JZ57" s="139" t="s">
        <v>193</v>
      </c>
      <c r="KA57" s="139" t="s">
        <v>193</v>
      </c>
      <c r="KB57" s="139" t="s">
        <v>193</v>
      </c>
      <c r="KC57" s="139" t="s">
        <v>193</v>
      </c>
      <c r="KD57" s="139" t="s">
        <v>193</v>
      </c>
      <c r="KE57" s="139" t="s">
        <v>193</v>
      </c>
      <c r="KF57" s="139" t="s">
        <v>193</v>
      </c>
      <c r="KG57" s="139" t="s">
        <v>193</v>
      </c>
      <c r="KH57" s="139" t="s">
        <v>193</v>
      </c>
      <c r="KI57" s="139" t="s">
        <v>193</v>
      </c>
      <c r="KJ57" s="139" t="s">
        <v>193</v>
      </c>
      <c r="KK57" s="139" t="s">
        <v>193</v>
      </c>
      <c r="KL57" s="139" t="s">
        <v>193</v>
      </c>
      <c r="KM57" s="139" t="s">
        <v>193</v>
      </c>
      <c r="KN57" s="139" t="s">
        <v>193</v>
      </c>
      <c r="KO57" s="139" t="s">
        <v>193</v>
      </c>
      <c r="KP57" s="139" t="s">
        <v>193</v>
      </c>
      <c r="KQ57" s="139" t="s">
        <v>193</v>
      </c>
      <c r="KR57" s="139" t="s">
        <v>193</v>
      </c>
      <c r="KS57" s="139" t="s">
        <v>193</v>
      </c>
      <c r="KT57" s="139" t="s">
        <v>193</v>
      </c>
      <c r="KU57" s="139" t="s">
        <v>193</v>
      </c>
      <c r="KV57" s="139" t="s">
        <v>193</v>
      </c>
      <c r="KW57" s="139" t="s">
        <v>193</v>
      </c>
      <c r="KX57" s="139" t="s">
        <v>193</v>
      </c>
      <c r="KY57" s="139" t="s">
        <v>193</v>
      </c>
      <c r="KZ57" s="139" t="s">
        <v>193</v>
      </c>
      <c r="LA57" s="139" t="s">
        <v>193</v>
      </c>
      <c r="LB57" s="139" t="s">
        <v>193</v>
      </c>
      <c r="LC57" s="139" t="s">
        <v>193</v>
      </c>
      <c r="LD57" s="139" t="s">
        <v>193</v>
      </c>
      <c r="LE57" s="139" t="s">
        <v>193</v>
      </c>
      <c r="LF57" s="139" t="s">
        <v>193</v>
      </c>
      <c r="LG57" s="139" t="s">
        <v>193</v>
      </c>
      <c r="LH57" s="139" t="s">
        <v>193</v>
      </c>
      <c r="LI57" s="139" t="s">
        <v>193</v>
      </c>
      <c r="LJ57" s="139" t="s">
        <v>193</v>
      </c>
      <c r="LK57" s="139" t="s">
        <v>193</v>
      </c>
      <c r="LL57" s="139" t="s">
        <v>193</v>
      </c>
      <c r="LM57" s="139" t="s">
        <v>193</v>
      </c>
      <c r="LN57" s="139" t="s">
        <v>193</v>
      </c>
      <c r="LO57" s="139" t="s">
        <v>193</v>
      </c>
      <c r="LP57" s="139" t="s">
        <v>193</v>
      </c>
      <c r="LQ57" s="139" t="s">
        <v>193</v>
      </c>
    </row>
    <row r="58" spans="1:329" ht="14.4" customHeight="1" x14ac:dyDescent="0.35">
      <c r="A58" s="139" t="s">
        <v>3468</v>
      </c>
      <c r="B58" s="139" t="s">
        <v>3316</v>
      </c>
      <c r="C58" s="139" t="s">
        <v>148</v>
      </c>
      <c r="D58" s="139" t="s">
        <v>148</v>
      </c>
      <c r="E58" s="139" t="s">
        <v>157</v>
      </c>
      <c r="F58" s="139" t="s">
        <v>123</v>
      </c>
      <c r="G58" s="139" t="s">
        <v>151</v>
      </c>
      <c r="H58" s="139" t="s">
        <v>151</v>
      </c>
      <c r="I58" s="139" t="s">
        <v>153</v>
      </c>
      <c r="J58" s="139" t="s">
        <v>812</v>
      </c>
      <c r="K58" s="139" t="s">
        <v>536</v>
      </c>
      <c r="L58" s="139" t="s">
        <v>3317</v>
      </c>
      <c r="M58" t="s">
        <v>491</v>
      </c>
      <c r="N58" t="s">
        <v>193</v>
      </c>
      <c r="O58" t="s">
        <v>193</v>
      </c>
      <c r="P58" t="s">
        <v>193</v>
      </c>
      <c r="Q58" t="s">
        <v>193</v>
      </c>
      <c r="R58" t="s">
        <v>193</v>
      </c>
      <c r="S58" t="s">
        <v>193</v>
      </c>
      <c r="T58" t="s">
        <v>193</v>
      </c>
      <c r="U58" t="s">
        <v>193</v>
      </c>
      <c r="V58" t="s">
        <v>193</v>
      </c>
      <c r="W58" t="s">
        <v>193</v>
      </c>
      <c r="X58" t="s">
        <v>193</v>
      </c>
      <c r="Y58" t="s">
        <v>193</v>
      </c>
      <c r="Z58" t="s">
        <v>193</v>
      </c>
      <c r="AA58" t="s">
        <v>193</v>
      </c>
      <c r="AB58" t="s">
        <v>193</v>
      </c>
      <c r="AC58" t="s">
        <v>193</v>
      </c>
      <c r="AD58" t="s">
        <v>193</v>
      </c>
      <c r="AE58" t="s">
        <v>193</v>
      </c>
      <c r="AF58" t="s">
        <v>193</v>
      </c>
      <c r="AG58" t="s">
        <v>193</v>
      </c>
      <c r="AH58" t="s">
        <v>193</v>
      </c>
      <c r="AI58" t="s">
        <v>193</v>
      </c>
      <c r="AJ58" t="s">
        <v>193</v>
      </c>
      <c r="AK58" t="s">
        <v>193</v>
      </c>
      <c r="AL58" t="s">
        <v>193</v>
      </c>
      <c r="AM58" t="s">
        <v>193</v>
      </c>
      <c r="AN58" t="s">
        <v>193</v>
      </c>
      <c r="AO58" t="s">
        <v>193</v>
      </c>
      <c r="AP58" t="s">
        <v>193</v>
      </c>
      <c r="AQ58" t="s">
        <v>193</v>
      </c>
      <c r="AR58" t="s">
        <v>193</v>
      </c>
      <c r="AS58" t="s">
        <v>193</v>
      </c>
      <c r="AT58" t="s">
        <v>193</v>
      </c>
      <c r="AU58" t="s">
        <v>193</v>
      </c>
      <c r="AV58" t="s">
        <v>193</v>
      </c>
      <c r="AW58" t="s">
        <v>193</v>
      </c>
      <c r="AX58" t="s">
        <v>193</v>
      </c>
      <c r="AY58" t="s">
        <v>193</v>
      </c>
      <c r="AZ58" s="192" t="s">
        <v>193</v>
      </c>
      <c r="BA58" s="139" t="s">
        <v>193</v>
      </c>
      <c r="BB58" s="139" t="s">
        <v>193</v>
      </c>
      <c r="BC58" s="192" t="s">
        <v>193</v>
      </c>
      <c r="BD58" s="139" t="s">
        <v>193</v>
      </c>
      <c r="BE58" s="139" t="s">
        <v>193</v>
      </c>
      <c r="BF58" s="192" t="s">
        <v>193</v>
      </c>
      <c r="BG58" s="139" t="s">
        <v>193</v>
      </c>
      <c r="BH58" s="139" t="s">
        <v>193</v>
      </c>
      <c r="BI58" s="192" t="s">
        <v>193</v>
      </c>
      <c r="BJ58" s="139" t="s">
        <v>193</v>
      </c>
      <c r="BK58" s="139" t="s">
        <v>193</v>
      </c>
      <c r="BL58" s="192" t="s">
        <v>193</v>
      </c>
      <c r="BM58" s="139" t="s">
        <v>193</v>
      </c>
      <c r="BN58" s="139" t="s">
        <v>193</v>
      </c>
      <c r="BO58" s="192" t="s">
        <v>193</v>
      </c>
      <c r="BP58" s="139" t="s">
        <v>193</v>
      </c>
      <c r="BQ58" s="139" t="s">
        <v>193</v>
      </c>
      <c r="BR58" s="139" t="s">
        <v>193</v>
      </c>
      <c r="BS58" s="139" t="s">
        <v>193</v>
      </c>
      <c r="BT58" s="139" t="s">
        <v>193</v>
      </c>
      <c r="BU58" s="139" t="s">
        <v>193</v>
      </c>
      <c r="BV58" s="139" t="s">
        <v>193</v>
      </c>
      <c r="BW58" s="139" t="s">
        <v>193</v>
      </c>
      <c r="BX58" s="139" t="s">
        <v>193</v>
      </c>
      <c r="BY58" s="139" t="s">
        <v>193</v>
      </c>
      <c r="BZ58" s="139" t="s">
        <v>193</v>
      </c>
      <c r="CA58" s="192" t="s">
        <v>193</v>
      </c>
      <c r="CB58" s="139" t="s">
        <v>193</v>
      </c>
      <c r="CC58" s="139" t="s">
        <v>193</v>
      </c>
      <c r="CD58" s="139" t="s">
        <v>193</v>
      </c>
      <c r="CE58" s="139" t="s">
        <v>193</v>
      </c>
      <c r="CF58" s="139" t="s">
        <v>193</v>
      </c>
      <c r="CG58" s="139" t="s">
        <v>193</v>
      </c>
      <c r="CH58" s="139" t="s">
        <v>193</v>
      </c>
      <c r="CI58" s="139" t="s">
        <v>193</v>
      </c>
      <c r="CJ58" s="139" t="s">
        <v>193</v>
      </c>
      <c r="CK58" s="139" t="s">
        <v>193</v>
      </c>
      <c r="CL58" s="139" t="s">
        <v>193</v>
      </c>
      <c r="CM58" s="139" t="s">
        <v>193</v>
      </c>
      <c r="CN58" s="139" t="s">
        <v>193</v>
      </c>
      <c r="CO58" s="139" t="s">
        <v>193</v>
      </c>
      <c r="CP58" s="139" t="s">
        <v>193</v>
      </c>
      <c r="CQ58" s="139" t="s">
        <v>193</v>
      </c>
      <c r="CR58" s="139" t="s">
        <v>193</v>
      </c>
      <c r="CS58" s="139" t="s">
        <v>193</v>
      </c>
      <c r="CT58" s="139" t="s">
        <v>193</v>
      </c>
      <c r="CU58" s="139" t="s">
        <v>193</v>
      </c>
      <c r="CV58" s="139" t="s">
        <v>193</v>
      </c>
      <c r="CW58" s="139" t="s">
        <v>193</v>
      </c>
      <c r="CX58" s="139" t="s">
        <v>193</v>
      </c>
      <c r="CY58" s="139" t="s">
        <v>193</v>
      </c>
      <c r="CZ58" s="139" t="s">
        <v>193</v>
      </c>
      <c r="DA58" s="139" t="s">
        <v>193</v>
      </c>
      <c r="DB58" s="139" t="s">
        <v>193</v>
      </c>
      <c r="DC58" s="139" t="s">
        <v>193</v>
      </c>
      <c r="DD58" s="139" t="s">
        <v>193</v>
      </c>
      <c r="DE58" s="139" t="s">
        <v>193</v>
      </c>
      <c r="DF58" s="139" t="s">
        <v>193</v>
      </c>
      <c r="DG58" s="139" t="s">
        <v>193</v>
      </c>
      <c r="DH58" s="139" t="s">
        <v>193</v>
      </c>
      <c r="DI58" s="139" t="s">
        <v>193</v>
      </c>
      <c r="DJ58" s="139" t="s">
        <v>193</v>
      </c>
      <c r="DK58" s="139" t="s">
        <v>193</v>
      </c>
      <c r="DL58" s="139" t="s">
        <v>193</v>
      </c>
      <c r="DM58" s="139" t="s">
        <v>193</v>
      </c>
      <c r="DN58" s="139" t="s">
        <v>193</v>
      </c>
      <c r="DO58" s="139" t="s">
        <v>193</v>
      </c>
      <c r="DP58" s="139" t="s">
        <v>193</v>
      </c>
      <c r="DQ58" s="139" t="s">
        <v>193</v>
      </c>
      <c r="DR58" s="139" t="s">
        <v>193</v>
      </c>
      <c r="DS58" s="139" t="s">
        <v>193</v>
      </c>
      <c r="DT58" s="139" t="s">
        <v>193</v>
      </c>
      <c r="DU58" s="139" t="s">
        <v>193</v>
      </c>
      <c r="DV58" s="139" t="s">
        <v>193</v>
      </c>
      <c r="DW58" s="139" t="s">
        <v>193</v>
      </c>
      <c r="DX58" s="139" t="s">
        <v>193</v>
      </c>
      <c r="DY58" s="139" t="s">
        <v>193</v>
      </c>
      <c r="DZ58" s="139" t="s">
        <v>193</v>
      </c>
      <c r="EA58" s="139" t="s">
        <v>193</v>
      </c>
      <c r="EB58" s="139" t="s">
        <v>193</v>
      </c>
      <c r="EC58" s="139" t="s">
        <v>193</v>
      </c>
      <c r="ED58" s="139" t="s">
        <v>193</v>
      </c>
      <c r="EE58" s="139" t="s">
        <v>193</v>
      </c>
      <c r="EF58" s="139" t="s">
        <v>193</v>
      </c>
      <c r="EG58" s="139" t="s">
        <v>193</v>
      </c>
      <c r="EH58" s="139" t="s">
        <v>193</v>
      </c>
      <c r="EI58" s="139" t="s">
        <v>193</v>
      </c>
      <c r="EJ58" s="139" t="s">
        <v>193</v>
      </c>
      <c r="EK58" s="139" t="s">
        <v>193</v>
      </c>
      <c r="EL58" s="139" t="s">
        <v>193</v>
      </c>
      <c r="EM58" s="139" t="s">
        <v>193</v>
      </c>
      <c r="EN58" s="139" t="s">
        <v>193</v>
      </c>
      <c r="EO58" s="139" t="s">
        <v>193</v>
      </c>
      <c r="EP58" s="139" t="s">
        <v>193</v>
      </c>
      <c r="EQ58" s="139" t="s">
        <v>193</v>
      </c>
      <c r="ER58" s="139" t="s">
        <v>193</v>
      </c>
      <c r="ES58" s="139" t="s">
        <v>193</v>
      </c>
      <c r="ET58" s="139" t="s">
        <v>193</v>
      </c>
      <c r="EU58" s="139" t="s">
        <v>193</v>
      </c>
      <c r="EV58" s="139" t="s">
        <v>193</v>
      </c>
      <c r="EW58" s="139" t="s">
        <v>193</v>
      </c>
      <c r="EX58" s="139" t="s">
        <v>193</v>
      </c>
      <c r="EY58" s="139" t="s">
        <v>193</v>
      </c>
      <c r="EZ58" s="139" t="s">
        <v>193</v>
      </c>
      <c r="FA58" s="139" t="s">
        <v>193</v>
      </c>
      <c r="FB58" s="139" t="s">
        <v>193</v>
      </c>
      <c r="FC58" s="139" t="s">
        <v>193</v>
      </c>
      <c r="FD58" s="139" t="s">
        <v>193</v>
      </c>
      <c r="FE58" s="139" t="s">
        <v>193</v>
      </c>
      <c r="FF58" s="139" t="s">
        <v>193</v>
      </c>
      <c r="FG58" s="139" t="s">
        <v>193</v>
      </c>
      <c r="FH58" s="139" t="s">
        <v>193</v>
      </c>
      <c r="FI58" s="139" t="s">
        <v>193</v>
      </c>
      <c r="FJ58" s="139" t="s">
        <v>193</v>
      </c>
      <c r="FK58" s="139" t="s">
        <v>193</v>
      </c>
      <c r="FL58" s="139" t="s">
        <v>193</v>
      </c>
      <c r="FM58" s="139" t="s">
        <v>193</v>
      </c>
      <c r="FN58" s="139" t="s">
        <v>193</v>
      </c>
      <c r="FO58" s="139" t="s">
        <v>193</v>
      </c>
      <c r="FP58" s="139" t="s">
        <v>193</v>
      </c>
      <c r="FQ58" s="139" t="s">
        <v>193</v>
      </c>
      <c r="FR58" s="139" t="s">
        <v>193</v>
      </c>
      <c r="FS58" s="139" t="s">
        <v>193</v>
      </c>
      <c r="FT58" s="139" t="s">
        <v>193</v>
      </c>
      <c r="FU58" s="139" t="s">
        <v>193</v>
      </c>
      <c r="FV58" s="139" t="s">
        <v>193</v>
      </c>
      <c r="FW58" s="139" t="s">
        <v>193</v>
      </c>
      <c r="FX58" s="139" t="s">
        <v>193</v>
      </c>
      <c r="FY58" s="139" t="s">
        <v>193</v>
      </c>
      <c r="FZ58" s="139" t="s">
        <v>193</v>
      </c>
      <c r="GA58" s="139" t="s">
        <v>193</v>
      </c>
      <c r="GB58" s="139" t="s">
        <v>193</v>
      </c>
      <c r="GC58" s="139" t="s">
        <v>193</v>
      </c>
      <c r="GD58" s="139" t="s">
        <v>193</v>
      </c>
      <c r="GE58" s="139" t="s">
        <v>193</v>
      </c>
      <c r="GF58" s="139" t="s">
        <v>193</v>
      </c>
      <c r="GG58" s="139" t="s">
        <v>193</v>
      </c>
      <c r="GH58" s="139" t="s">
        <v>193</v>
      </c>
      <c r="GI58" s="139" t="s">
        <v>193</v>
      </c>
      <c r="GJ58" s="139" t="s">
        <v>193</v>
      </c>
      <c r="GK58" s="139" t="s">
        <v>193</v>
      </c>
      <c r="GL58" s="139" t="s">
        <v>193</v>
      </c>
      <c r="GM58" s="139" t="s">
        <v>193</v>
      </c>
      <c r="GN58" s="139" t="s">
        <v>193</v>
      </c>
      <c r="GO58" s="139" t="s">
        <v>193</v>
      </c>
      <c r="GP58" s="139" t="s">
        <v>193</v>
      </c>
      <c r="GQ58" s="139" t="s">
        <v>193</v>
      </c>
      <c r="GR58" s="139" t="s">
        <v>193</v>
      </c>
      <c r="GS58" s="139" t="s">
        <v>193</v>
      </c>
      <c r="GT58" s="139" t="s">
        <v>193</v>
      </c>
      <c r="GU58" s="139" t="s">
        <v>193</v>
      </c>
      <c r="GV58" s="139" t="s">
        <v>193</v>
      </c>
      <c r="GW58" s="139" t="s">
        <v>193</v>
      </c>
      <c r="GX58" s="139" t="s">
        <v>193</v>
      </c>
      <c r="GY58" s="139" t="s">
        <v>193</v>
      </c>
      <c r="GZ58" s="139" t="s">
        <v>193</v>
      </c>
      <c r="HA58" s="139" t="s">
        <v>193</v>
      </c>
      <c r="HB58" s="139" t="s">
        <v>193</v>
      </c>
      <c r="HC58" s="139" t="s">
        <v>193</v>
      </c>
      <c r="HD58" s="139" t="s">
        <v>193</v>
      </c>
      <c r="HE58" s="139" t="s">
        <v>193</v>
      </c>
      <c r="HF58" s="139" t="s">
        <v>193</v>
      </c>
      <c r="HG58" s="139" t="s">
        <v>193</v>
      </c>
      <c r="HH58" s="139" t="s">
        <v>193</v>
      </c>
      <c r="HI58" s="139" t="s">
        <v>193</v>
      </c>
      <c r="HJ58" s="139" t="s">
        <v>193</v>
      </c>
      <c r="HK58" s="139" t="s">
        <v>193</v>
      </c>
      <c r="HL58" s="139" t="s">
        <v>193</v>
      </c>
      <c r="HM58" s="139" t="s">
        <v>193</v>
      </c>
      <c r="HN58" s="139" t="s">
        <v>193</v>
      </c>
      <c r="HO58" s="139" t="s">
        <v>193</v>
      </c>
      <c r="HP58" s="139" t="s">
        <v>193</v>
      </c>
      <c r="HQ58" s="139" t="s">
        <v>193</v>
      </c>
      <c r="HR58" s="139" t="s">
        <v>193</v>
      </c>
      <c r="HS58" s="139" t="s">
        <v>193</v>
      </c>
      <c r="HT58" s="139" t="s">
        <v>193</v>
      </c>
      <c r="HU58" s="139" t="s">
        <v>193</v>
      </c>
      <c r="HV58" s="139" t="s">
        <v>193</v>
      </c>
      <c r="HW58" s="139" t="s">
        <v>193</v>
      </c>
      <c r="HX58" s="139" t="s">
        <v>193</v>
      </c>
      <c r="HY58" s="139" t="s">
        <v>193</v>
      </c>
      <c r="HZ58" s="139" t="s">
        <v>193</v>
      </c>
      <c r="IA58" s="139" t="s">
        <v>193</v>
      </c>
      <c r="IB58" s="139" t="s">
        <v>193</v>
      </c>
      <c r="IC58" s="139" t="s">
        <v>193</v>
      </c>
      <c r="ID58" s="139" t="s">
        <v>193</v>
      </c>
      <c r="IE58" s="139" t="s">
        <v>193</v>
      </c>
      <c r="IF58" s="139" t="s">
        <v>193</v>
      </c>
      <c r="IG58" s="139" t="s">
        <v>193</v>
      </c>
      <c r="IH58" s="139" t="s">
        <v>193</v>
      </c>
      <c r="II58" s="139" t="s">
        <v>193</v>
      </c>
      <c r="IJ58" s="139" t="s">
        <v>193</v>
      </c>
      <c r="IK58" s="139" t="s">
        <v>193</v>
      </c>
      <c r="IL58" s="139" t="s">
        <v>193</v>
      </c>
      <c r="IM58" s="139" t="s">
        <v>193</v>
      </c>
      <c r="IN58" s="139" t="s">
        <v>193</v>
      </c>
      <c r="IO58" s="139" t="s">
        <v>193</v>
      </c>
      <c r="IP58" s="139" t="s">
        <v>193</v>
      </c>
      <c r="IQ58" s="139" t="s">
        <v>193</v>
      </c>
      <c r="IR58" s="139" t="s">
        <v>193</v>
      </c>
      <c r="IS58" s="139" t="s">
        <v>193</v>
      </c>
      <c r="IT58" s="139" t="s">
        <v>193</v>
      </c>
      <c r="IU58" s="139" t="s">
        <v>193</v>
      </c>
      <c r="IV58" s="139" t="s">
        <v>193</v>
      </c>
      <c r="IW58" s="139" t="s">
        <v>193</v>
      </c>
      <c r="IX58" s="139" t="s">
        <v>193</v>
      </c>
      <c r="IY58" s="139" t="s">
        <v>193</v>
      </c>
      <c r="IZ58" s="139" t="s">
        <v>193</v>
      </c>
      <c r="JA58" s="139" t="s">
        <v>193</v>
      </c>
      <c r="JB58" s="139" t="s">
        <v>193</v>
      </c>
      <c r="JC58" s="139" t="s">
        <v>193</v>
      </c>
      <c r="JD58" s="139" t="s">
        <v>193</v>
      </c>
      <c r="JE58" s="139" t="s">
        <v>193</v>
      </c>
      <c r="JF58" s="139" t="s">
        <v>193</v>
      </c>
      <c r="JG58" s="139" t="s">
        <v>193</v>
      </c>
      <c r="JH58" s="139" t="s">
        <v>193</v>
      </c>
      <c r="JI58" s="139" t="s">
        <v>193</v>
      </c>
      <c r="JJ58" s="139" t="s">
        <v>193</v>
      </c>
      <c r="JK58" s="139" t="s">
        <v>193</v>
      </c>
      <c r="JL58" s="139" t="s">
        <v>193</v>
      </c>
      <c r="JM58" s="139" t="s">
        <v>193</v>
      </c>
      <c r="JN58" s="139" t="s">
        <v>193</v>
      </c>
      <c r="JO58" s="139" t="s">
        <v>193</v>
      </c>
      <c r="JP58" s="139" t="s">
        <v>193</v>
      </c>
      <c r="JQ58" s="139" t="s">
        <v>109</v>
      </c>
      <c r="JR58" s="139" t="s">
        <v>505</v>
      </c>
      <c r="JS58" s="139" t="s">
        <v>3318</v>
      </c>
      <c r="JT58" s="139" t="s">
        <v>193</v>
      </c>
      <c r="JU58" s="139" t="s">
        <v>506</v>
      </c>
      <c r="JV58" s="139" t="s">
        <v>3319</v>
      </c>
      <c r="JW58" s="139" t="s">
        <v>3318</v>
      </c>
      <c r="JX58" s="139" t="s">
        <v>800</v>
      </c>
      <c r="JY58" s="139" t="s">
        <v>193</v>
      </c>
      <c r="JZ58" s="139" t="s">
        <v>3360</v>
      </c>
      <c r="KA58" s="139" t="s">
        <v>797</v>
      </c>
      <c r="KB58" s="139" t="s">
        <v>798</v>
      </c>
      <c r="KC58" s="139" t="s">
        <v>799</v>
      </c>
      <c r="KD58" s="139" t="s">
        <v>193</v>
      </c>
      <c r="KE58" s="139" t="s">
        <v>193</v>
      </c>
      <c r="KF58" s="139" t="s">
        <v>193</v>
      </c>
      <c r="KG58" s="139" t="s">
        <v>193</v>
      </c>
      <c r="KH58" s="139" t="s">
        <v>193</v>
      </c>
      <c r="KI58" s="139">
        <v>7</v>
      </c>
      <c r="KJ58" s="139">
        <v>1.4</v>
      </c>
      <c r="KK58" s="139" t="s">
        <v>193</v>
      </c>
      <c r="KL58" s="139" t="s">
        <v>156</v>
      </c>
      <c r="KM58" s="139">
        <v>1.4</v>
      </c>
      <c r="KN58" s="139" t="s">
        <v>109</v>
      </c>
      <c r="KO58" s="139" t="s">
        <v>193</v>
      </c>
      <c r="KP58" s="139" t="s">
        <v>114</v>
      </c>
      <c r="KQ58" s="139" t="s">
        <v>193</v>
      </c>
      <c r="KR58" s="139" t="s">
        <v>193</v>
      </c>
      <c r="KS58" s="139" t="s">
        <v>193</v>
      </c>
      <c r="KT58" s="139" t="s">
        <v>193</v>
      </c>
      <c r="KU58" s="139" t="s">
        <v>193</v>
      </c>
      <c r="KV58" s="139" t="s">
        <v>193</v>
      </c>
      <c r="KW58" s="139" t="s">
        <v>193</v>
      </c>
      <c r="KX58" s="139" t="s">
        <v>193</v>
      </c>
      <c r="KY58" s="139" t="s">
        <v>193</v>
      </c>
      <c r="KZ58" s="139" t="s">
        <v>193</v>
      </c>
      <c r="LA58" s="139" t="s">
        <v>193</v>
      </c>
      <c r="LB58" s="139" t="s">
        <v>193</v>
      </c>
      <c r="LC58" s="139" t="s">
        <v>193</v>
      </c>
      <c r="LD58" s="139" t="s">
        <v>109</v>
      </c>
      <c r="LE58" s="139" t="s">
        <v>3469</v>
      </c>
      <c r="LF58" s="139">
        <v>1</v>
      </c>
      <c r="LG58" s="139">
        <v>0</v>
      </c>
      <c r="LH58" s="139">
        <v>0</v>
      </c>
      <c r="LI58" s="139" t="s">
        <v>193</v>
      </c>
      <c r="LJ58" s="139" t="s">
        <v>3470</v>
      </c>
      <c r="LK58" s="139">
        <v>0</v>
      </c>
      <c r="LL58" s="139">
        <v>0</v>
      </c>
      <c r="LM58" s="139">
        <v>0</v>
      </c>
      <c r="LN58" s="139">
        <v>1</v>
      </c>
      <c r="LO58" s="139">
        <v>0</v>
      </c>
      <c r="LP58" s="139">
        <v>0</v>
      </c>
      <c r="LQ58" s="139" t="s">
        <v>193</v>
      </c>
    </row>
    <row r="59" spans="1:329" ht="14.4" customHeight="1" x14ac:dyDescent="0.35">
      <c r="A59" s="139" t="s">
        <v>3471</v>
      </c>
      <c r="B59" s="139" t="s">
        <v>3316</v>
      </c>
      <c r="C59" s="139" t="s">
        <v>148</v>
      </c>
      <c r="D59" s="139" t="s">
        <v>148</v>
      </c>
      <c r="E59" s="139" t="s">
        <v>157</v>
      </c>
      <c r="F59" s="139" t="s">
        <v>123</v>
      </c>
      <c r="G59" s="139" t="s">
        <v>151</v>
      </c>
      <c r="H59" s="139" t="s">
        <v>151</v>
      </c>
      <c r="I59" s="139" t="s">
        <v>153</v>
      </c>
      <c r="J59" s="139" t="s">
        <v>812</v>
      </c>
      <c r="K59" s="139" t="s">
        <v>536</v>
      </c>
      <c r="L59" s="139" t="s">
        <v>3317</v>
      </c>
      <c r="M59" t="s">
        <v>491</v>
      </c>
      <c r="N59" t="s">
        <v>193</v>
      </c>
      <c r="O59" t="s">
        <v>193</v>
      </c>
      <c r="P59" t="s">
        <v>193</v>
      </c>
      <c r="Q59" t="s">
        <v>193</v>
      </c>
      <c r="R59" t="s">
        <v>193</v>
      </c>
      <c r="S59" t="s">
        <v>193</v>
      </c>
      <c r="T59" t="s">
        <v>193</v>
      </c>
      <c r="U59" t="s">
        <v>193</v>
      </c>
      <c r="V59" t="s">
        <v>193</v>
      </c>
      <c r="W59" t="s">
        <v>193</v>
      </c>
      <c r="X59" t="s">
        <v>193</v>
      </c>
      <c r="Y59" t="s">
        <v>193</v>
      </c>
      <c r="Z59" t="s">
        <v>193</v>
      </c>
      <c r="AA59" t="s">
        <v>193</v>
      </c>
      <c r="AB59" t="s">
        <v>193</v>
      </c>
      <c r="AC59" t="s">
        <v>193</v>
      </c>
      <c r="AD59" t="s">
        <v>193</v>
      </c>
      <c r="AE59" t="s">
        <v>193</v>
      </c>
      <c r="AF59" t="s">
        <v>193</v>
      </c>
      <c r="AG59" t="s">
        <v>193</v>
      </c>
      <c r="AH59" t="s">
        <v>193</v>
      </c>
      <c r="AI59" t="s">
        <v>193</v>
      </c>
      <c r="AJ59" t="s">
        <v>193</v>
      </c>
      <c r="AK59" t="s">
        <v>193</v>
      </c>
      <c r="AL59" t="s">
        <v>193</v>
      </c>
      <c r="AM59" t="s">
        <v>193</v>
      </c>
      <c r="AN59" t="s">
        <v>193</v>
      </c>
      <c r="AO59" t="s">
        <v>193</v>
      </c>
      <c r="AP59" t="s">
        <v>193</v>
      </c>
      <c r="AQ59" t="s">
        <v>193</v>
      </c>
      <c r="AR59" t="s">
        <v>193</v>
      </c>
      <c r="AS59" t="s">
        <v>193</v>
      </c>
      <c r="AT59" t="s">
        <v>193</v>
      </c>
      <c r="AU59" t="s">
        <v>193</v>
      </c>
      <c r="AV59" t="s">
        <v>193</v>
      </c>
      <c r="AW59" t="s">
        <v>193</v>
      </c>
      <c r="AX59" t="s">
        <v>193</v>
      </c>
      <c r="AY59" t="s">
        <v>193</v>
      </c>
      <c r="AZ59" s="192" t="s">
        <v>193</v>
      </c>
      <c r="BA59" s="139" t="s">
        <v>193</v>
      </c>
      <c r="BB59" s="139" t="s">
        <v>193</v>
      </c>
      <c r="BC59" s="192" t="s">
        <v>193</v>
      </c>
      <c r="BD59" s="139" t="s">
        <v>193</v>
      </c>
      <c r="BE59" s="139" t="s">
        <v>193</v>
      </c>
      <c r="BF59" s="192" t="s">
        <v>193</v>
      </c>
      <c r="BG59" s="139" t="s">
        <v>193</v>
      </c>
      <c r="BH59" s="139" t="s">
        <v>193</v>
      </c>
      <c r="BI59" s="192" t="s">
        <v>193</v>
      </c>
      <c r="BJ59" s="139" t="s">
        <v>193</v>
      </c>
      <c r="BK59" s="139" t="s">
        <v>193</v>
      </c>
      <c r="BL59" s="192" t="s">
        <v>193</v>
      </c>
      <c r="BM59" s="139" t="s">
        <v>193</v>
      </c>
      <c r="BN59" s="139" t="s">
        <v>193</v>
      </c>
      <c r="BO59" s="192" t="s">
        <v>193</v>
      </c>
      <c r="BP59" s="139" t="s">
        <v>193</v>
      </c>
      <c r="BQ59" s="139" t="s">
        <v>193</v>
      </c>
      <c r="BR59" s="139" t="s">
        <v>193</v>
      </c>
      <c r="BS59" s="139" t="s">
        <v>193</v>
      </c>
      <c r="BT59" s="139" t="s">
        <v>193</v>
      </c>
      <c r="BU59" s="139" t="s">
        <v>193</v>
      </c>
      <c r="BV59" s="139" t="s">
        <v>193</v>
      </c>
      <c r="BW59" s="139" t="s">
        <v>193</v>
      </c>
      <c r="BX59" s="139" t="s">
        <v>193</v>
      </c>
      <c r="BY59" s="139" t="s">
        <v>193</v>
      </c>
      <c r="BZ59" s="139" t="s">
        <v>193</v>
      </c>
      <c r="CA59" s="192" t="s">
        <v>193</v>
      </c>
      <c r="CB59" s="139" t="s">
        <v>193</v>
      </c>
      <c r="CC59" s="139" t="s">
        <v>193</v>
      </c>
      <c r="CD59" s="139" t="s">
        <v>193</v>
      </c>
      <c r="CE59" s="139" t="s">
        <v>193</v>
      </c>
      <c r="CF59" s="139" t="s">
        <v>193</v>
      </c>
      <c r="CG59" s="139" t="s">
        <v>193</v>
      </c>
      <c r="CH59" s="139" t="s">
        <v>193</v>
      </c>
      <c r="CI59" s="139" t="s">
        <v>193</v>
      </c>
      <c r="CJ59" s="139" t="s">
        <v>193</v>
      </c>
      <c r="CK59" s="139" t="s">
        <v>193</v>
      </c>
      <c r="CL59" s="139" t="s">
        <v>193</v>
      </c>
      <c r="CM59" s="139" t="s">
        <v>193</v>
      </c>
      <c r="CN59" s="139" t="s">
        <v>193</v>
      </c>
      <c r="CO59" s="139" t="s">
        <v>193</v>
      </c>
      <c r="CP59" s="139" t="s">
        <v>193</v>
      </c>
      <c r="CQ59" s="139" t="s">
        <v>193</v>
      </c>
      <c r="CR59" s="139" t="s">
        <v>193</v>
      </c>
      <c r="CS59" s="139" t="s">
        <v>193</v>
      </c>
      <c r="CT59" s="139" t="s">
        <v>193</v>
      </c>
      <c r="CU59" s="139" t="s">
        <v>193</v>
      </c>
      <c r="CV59" s="139" t="s">
        <v>193</v>
      </c>
      <c r="CW59" s="139" t="s">
        <v>193</v>
      </c>
      <c r="CX59" s="139" t="s">
        <v>193</v>
      </c>
      <c r="CY59" s="139" t="s">
        <v>193</v>
      </c>
      <c r="CZ59" s="139" t="s">
        <v>193</v>
      </c>
      <c r="DA59" s="139" t="s">
        <v>193</v>
      </c>
      <c r="DB59" s="139" t="s">
        <v>193</v>
      </c>
      <c r="DC59" s="139" t="s">
        <v>193</v>
      </c>
      <c r="DD59" s="139" t="s">
        <v>193</v>
      </c>
      <c r="DE59" s="139" t="s">
        <v>193</v>
      </c>
      <c r="DF59" s="139" t="s">
        <v>193</v>
      </c>
      <c r="DG59" s="139" t="s">
        <v>193</v>
      </c>
      <c r="DH59" s="139" t="s">
        <v>193</v>
      </c>
      <c r="DI59" s="139" t="s">
        <v>193</v>
      </c>
      <c r="DJ59" s="139" t="s">
        <v>193</v>
      </c>
      <c r="DK59" s="139" t="s">
        <v>193</v>
      </c>
      <c r="DL59" s="139" t="s">
        <v>193</v>
      </c>
      <c r="DM59" s="139" t="s">
        <v>193</v>
      </c>
      <c r="DN59" s="139" t="s">
        <v>193</v>
      </c>
      <c r="DO59" s="139" t="s">
        <v>193</v>
      </c>
      <c r="DP59" s="139" t="s">
        <v>193</v>
      </c>
      <c r="DQ59" s="139" t="s">
        <v>193</v>
      </c>
      <c r="DR59" s="139" t="s">
        <v>193</v>
      </c>
      <c r="DS59" s="139" t="s">
        <v>193</v>
      </c>
      <c r="DT59" s="139" t="s">
        <v>193</v>
      </c>
      <c r="DU59" s="139" t="s">
        <v>193</v>
      </c>
      <c r="DV59" s="139" t="s">
        <v>193</v>
      </c>
      <c r="DW59" s="139" t="s">
        <v>193</v>
      </c>
      <c r="DX59" s="139" t="s">
        <v>193</v>
      </c>
      <c r="DY59" s="139" t="s">
        <v>193</v>
      </c>
      <c r="DZ59" s="139" t="s">
        <v>193</v>
      </c>
      <c r="EA59" s="139" t="s">
        <v>193</v>
      </c>
      <c r="EB59" s="139" t="s">
        <v>193</v>
      </c>
      <c r="EC59" s="139" t="s">
        <v>193</v>
      </c>
      <c r="ED59" s="139" t="s">
        <v>193</v>
      </c>
      <c r="EE59" s="139" t="s">
        <v>193</v>
      </c>
      <c r="EF59" s="139" t="s">
        <v>193</v>
      </c>
      <c r="EG59" s="139" t="s">
        <v>193</v>
      </c>
      <c r="EH59" s="139" t="s">
        <v>193</v>
      </c>
      <c r="EI59" s="139" t="s">
        <v>193</v>
      </c>
      <c r="EJ59" s="139" t="s">
        <v>193</v>
      </c>
      <c r="EK59" s="139" t="s">
        <v>193</v>
      </c>
      <c r="EL59" s="139" t="s">
        <v>193</v>
      </c>
      <c r="EM59" s="139" t="s">
        <v>193</v>
      </c>
      <c r="EN59" s="139" t="s">
        <v>193</v>
      </c>
      <c r="EO59" s="139" t="s">
        <v>193</v>
      </c>
      <c r="EP59" s="139" t="s">
        <v>193</v>
      </c>
      <c r="EQ59" s="139" t="s">
        <v>193</v>
      </c>
      <c r="ER59" s="139" t="s">
        <v>193</v>
      </c>
      <c r="ES59" s="139" t="s">
        <v>193</v>
      </c>
      <c r="ET59" s="139" t="s">
        <v>193</v>
      </c>
      <c r="EU59" s="139" t="s">
        <v>193</v>
      </c>
      <c r="EV59" s="139" t="s">
        <v>193</v>
      </c>
      <c r="EW59" s="139" t="s">
        <v>193</v>
      </c>
      <c r="EX59" s="139" t="s">
        <v>193</v>
      </c>
      <c r="EY59" s="139" t="s">
        <v>193</v>
      </c>
      <c r="EZ59" s="139" t="s">
        <v>193</v>
      </c>
      <c r="FA59" s="139" t="s">
        <v>193</v>
      </c>
      <c r="FB59" s="139" t="s">
        <v>193</v>
      </c>
      <c r="FC59" s="139" t="s">
        <v>193</v>
      </c>
      <c r="FD59" s="139" t="s">
        <v>193</v>
      </c>
      <c r="FE59" s="139" t="s">
        <v>193</v>
      </c>
      <c r="FF59" s="139" t="s">
        <v>193</v>
      </c>
      <c r="FG59" s="139" t="s">
        <v>193</v>
      </c>
      <c r="FH59" s="139" t="s">
        <v>193</v>
      </c>
      <c r="FI59" s="139" t="s">
        <v>193</v>
      </c>
      <c r="FJ59" s="139" t="s">
        <v>193</v>
      </c>
      <c r="FK59" s="139" t="s">
        <v>193</v>
      </c>
      <c r="FL59" s="139" t="s">
        <v>193</v>
      </c>
      <c r="FM59" s="139" t="s">
        <v>193</v>
      </c>
      <c r="FN59" s="139" t="s">
        <v>193</v>
      </c>
      <c r="FO59" s="139" t="s">
        <v>193</v>
      </c>
      <c r="FP59" s="139" t="s">
        <v>193</v>
      </c>
      <c r="FQ59" s="139" t="s">
        <v>193</v>
      </c>
      <c r="FR59" s="139" t="s">
        <v>193</v>
      </c>
      <c r="FS59" s="139" t="s">
        <v>193</v>
      </c>
      <c r="FT59" s="139" t="s">
        <v>193</v>
      </c>
      <c r="FU59" s="139" t="s">
        <v>193</v>
      </c>
      <c r="FV59" s="139" t="s">
        <v>193</v>
      </c>
      <c r="FW59" s="139" t="s">
        <v>193</v>
      </c>
      <c r="FX59" s="139" t="s">
        <v>193</v>
      </c>
      <c r="FY59" s="139" t="s">
        <v>193</v>
      </c>
      <c r="FZ59" s="139" t="s">
        <v>193</v>
      </c>
      <c r="GA59" s="139" t="s">
        <v>193</v>
      </c>
      <c r="GB59" s="139" t="s">
        <v>193</v>
      </c>
      <c r="GC59" s="139" t="s">
        <v>193</v>
      </c>
      <c r="GD59" s="139" t="s">
        <v>193</v>
      </c>
      <c r="GE59" s="139" t="s">
        <v>193</v>
      </c>
      <c r="GF59" s="139" t="s">
        <v>193</v>
      </c>
      <c r="GG59" s="139" t="s">
        <v>193</v>
      </c>
      <c r="GH59" s="139" t="s">
        <v>193</v>
      </c>
      <c r="GI59" s="139" t="s">
        <v>193</v>
      </c>
      <c r="GJ59" s="139" t="s">
        <v>193</v>
      </c>
      <c r="GK59" s="139" t="s">
        <v>193</v>
      </c>
      <c r="GL59" s="139" t="s">
        <v>193</v>
      </c>
      <c r="GM59" s="139" t="s">
        <v>193</v>
      </c>
      <c r="GN59" s="139" t="s">
        <v>193</v>
      </c>
      <c r="GO59" s="139" t="s">
        <v>193</v>
      </c>
      <c r="GP59" s="139" t="s">
        <v>193</v>
      </c>
      <c r="GQ59" s="139" t="s">
        <v>193</v>
      </c>
      <c r="GR59" s="139" t="s">
        <v>193</v>
      </c>
      <c r="GS59" s="139" t="s">
        <v>193</v>
      </c>
      <c r="GT59" s="139" t="s">
        <v>193</v>
      </c>
      <c r="GU59" s="139" t="s">
        <v>193</v>
      </c>
      <c r="GV59" s="139" t="s">
        <v>193</v>
      </c>
      <c r="GW59" s="139" t="s">
        <v>193</v>
      </c>
      <c r="GX59" s="139" t="s">
        <v>193</v>
      </c>
      <c r="GY59" s="139" t="s">
        <v>193</v>
      </c>
      <c r="GZ59" s="139" t="s">
        <v>193</v>
      </c>
      <c r="HA59" s="139" t="s">
        <v>193</v>
      </c>
      <c r="HB59" s="139" t="s">
        <v>193</v>
      </c>
      <c r="HC59" s="139" t="s">
        <v>193</v>
      </c>
      <c r="HD59" s="139" t="s">
        <v>193</v>
      </c>
      <c r="HE59" s="139" t="s">
        <v>193</v>
      </c>
      <c r="HF59" s="139" t="s">
        <v>193</v>
      </c>
      <c r="HG59" s="139" t="s">
        <v>193</v>
      </c>
      <c r="HH59" s="139" t="s">
        <v>193</v>
      </c>
      <c r="HI59" s="139" t="s">
        <v>193</v>
      </c>
      <c r="HJ59" s="139" t="s">
        <v>193</v>
      </c>
      <c r="HK59" s="139" t="s">
        <v>193</v>
      </c>
      <c r="HL59" s="139" t="s">
        <v>193</v>
      </c>
      <c r="HM59" s="139" t="s">
        <v>193</v>
      </c>
      <c r="HN59" s="139" t="s">
        <v>193</v>
      </c>
      <c r="HO59" s="139" t="s">
        <v>193</v>
      </c>
      <c r="HP59" s="139" t="s">
        <v>193</v>
      </c>
      <c r="HQ59" s="139" t="s">
        <v>193</v>
      </c>
      <c r="HR59" s="139" t="s">
        <v>193</v>
      </c>
      <c r="HS59" s="139" t="s">
        <v>193</v>
      </c>
      <c r="HT59" s="139" t="s">
        <v>193</v>
      </c>
      <c r="HU59" s="139" t="s">
        <v>193</v>
      </c>
      <c r="HV59" s="139" t="s">
        <v>193</v>
      </c>
      <c r="HW59" s="139" t="s">
        <v>193</v>
      </c>
      <c r="HX59" s="139" t="s">
        <v>193</v>
      </c>
      <c r="HY59" s="139" t="s">
        <v>193</v>
      </c>
      <c r="HZ59" s="139" t="s">
        <v>193</v>
      </c>
      <c r="IA59" s="139" t="s">
        <v>193</v>
      </c>
      <c r="IB59" s="139" t="s">
        <v>193</v>
      </c>
      <c r="IC59" s="139" t="s">
        <v>193</v>
      </c>
      <c r="ID59" s="139" t="s">
        <v>193</v>
      </c>
      <c r="IE59" s="139" t="s">
        <v>193</v>
      </c>
      <c r="IF59" s="139" t="s">
        <v>193</v>
      </c>
      <c r="IG59" s="139" t="s">
        <v>193</v>
      </c>
      <c r="IH59" s="139" t="s">
        <v>193</v>
      </c>
      <c r="II59" s="139" t="s">
        <v>193</v>
      </c>
      <c r="IJ59" s="139" t="s">
        <v>193</v>
      </c>
      <c r="IK59" s="139" t="s">
        <v>193</v>
      </c>
      <c r="IL59" s="139" t="s">
        <v>193</v>
      </c>
      <c r="IM59" s="139" t="s">
        <v>193</v>
      </c>
      <c r="IN59" s="139" t="s">
        <v>193</v>
      </c>
      <c r="IO59" s="139" t="s">
        <v>193</v>
      </c>
      <c r="IP59" s="139" t="s">
        <v>193</v>
      </c>
      <c r="IQ59" s="139" t="s">
        <v>193</v>
      </c>
      <c r="IR59" s="139" t="s">
        <v>193</v>
      </c>
      <c r="IS59" s="139" t="s">
        <v>193</v>
      </c>
      <c r="IT59" s="139" t="s">
        <v>193</v>
      </c>
      <c r="IU59" s="139" t="s">
        <v>193</v>
      </c>
      <c r="IV59" s="139" t="s">
        <v>193</v>
      </c>
      <c r="IW59" s="139" t="s">
        <v>193</v>
      </c>
      <c r="IX59" s="139" t="s">
        <v>193</v>
      </c>
      <c r="IY59" s="139" t="s">
        <v>193</v>
      </c>
      <c r="IZ59" s="139" t="s">
        <v>193</v>
      </c>
      <c r="JA59" s="139" t="s">
        <v>193</v>
      </c>
      <c r="JB59" s="139" t="s">
        <v>193</v>
      </c>
      <c r="JC59" s="139" t="s">
        <v>193</v>
      </c>
      <c r="JD59" s="139" t="s">
        <v>193</v>
      </c>
      <c r="JE59" s="139" t="s">
        <v>193</v>
      </c>
      <c r="JF59" s="139" t="s">
        <v>193</v>
      </c>
      <c r="JG59" s="139" t="s">
        <v>193</v>
      </c>
      <c r="JH59" s="139" t="s">
        <v>193</v>
      </c>
      <c r="JI59" s="139" t="s">
        <v>193</v>
      </c>
      <c r="JJ59" s="139" t="s">
        <v>193</v>
      </c>
      <c r="JK59" s="139" t="s">
        <v>193</v>
      </c>
      <c r="JL59" s="139" t="s">
        <v>193</v>
      </c>
      <c r="JM59" s="139" t="s">
        <v>193</v>
      </c>
      <c r="JN59" s="139" t="s">
        <v>193</v>
      </c>
      <c r="JO59" s="139" t="s">
        <v>193</v>
      </c>
      <c r="JP59" s="139" t="s">
        <v>193</v>
      </c>
      <c r="JQ59" s="139" t="s">
        <v>109</v>
      </c>
      <c r="JR59" s="139" t="s">
        <v>505</v>
      </c>
      <c r="JS59" s="139" t="s">
        <v>3318</v>
      </c>
      <c r="JT59" s="139" t="s">
        <v>193</v>
      </c>
      <c r="JU59" s="139" t="s">
        <v>506</v>
      </c>
      <c r="JV59" s="139" t="s">
        <v>3319</v>
      </c>
      <c r="JW59" s="139" t="s">
        <v>3318</v>
      </c>
      <c r="JX59" s="139" t="s">
        <v>796</v>
      </c>
      <c r="JY59" s="139" t="s">
        <v>193</v>
      </c>
      <c r="JZ59" s="139" t="s">
        <v>3320</v>
      </c>
      <c r="KA59" s="139" t="s">
        <v>802</v>
      </c>
      <c r="KB59" s="139" t="s">
        <v>803</v>
      </c>
      <c r="KC59" s="139" t="s">
        <v>804</v>
      </c>
      <c r="KD59" s="139" t="s">
        <v>193</v>
      </c>
      <c r="KE59" s="139" t="s">
        <v>193</v>
      </c>
      <c r="KF59" s="139" t="s">
        <v>193</v>
      </c>
      <c r="KG59" s="139" t="s">
        <v>193</v>
      </c>
      <c r="KH59" s="139" t="s">
        <v>193</v>
      </c>
      <c r="KI59" s="139">
        <v>7</v>
      </c>
      <c r="KJ59" s="139">
        <v>7</v>
      </c>
      <c r="KK59" s="139" t="s">
        <v>193</v>
      </c>
      <c r="KL59" s="139" t="s">
        <v>156</v>
      </c>
      <c r="KM59" s="139">
        <v>7</v>
      </c>
      <c r="KN59" s="139" t="s">
        <v>132</v>
      </c>
      <c r="KO59" s="139" t="s">
        <v>193</v>
      </c>
      <c r="KP59" s="139" t="s">
        <v>109</v>
      </c>
      <c r="KQ59" s="139" t="s">
        <v>821</v>
      </c>
      <c r="KR59" s="139">
        <v>1</v>
      </c>
      <c r="KS59" s="139">
        <v>1</v>
      </c>
      <c r="KT59" s="139">
        <v>0</v>
      </c>
      <c r="KU59" s="139">
        <v>0</v>
      </c>
      <c r="KV59" s="139">
        <v>0</v>
      </c>
      <c r="KW59" s="139">
        <v>0</v>
      </c>
      <c r="KX59" s="139">
        <v>0</v>
      </c>
      <c r="KY59" s="139">
        <v>0</v>
      </c>
      <c r="KZ59" s="139">
        <v>0</v>
      </c>
      <c r="LA59" s="139">
        <v>0</v>
      </c>
      <c r="LB59" s="139">
        <v>0</v>
      </c>
      <c r="LC59" s="139" t="s">
        <v>193</v>
      </c>
      <c r="LD59" s="139" t="s">
        <v>114</v>
      </c>
      <c r="LE59" s="139" t="s">
        <v>193</v>
      </c>
      <c r="LF59" s="139" t="s">
        <v>193</v>
      </c>
      <c r="LG59" s="139" t="s">
        <v>193</v>
      </c>
      <c r="LH59" s="139" t="s">
        <v>193</v>
      </c>
      <c r="LI59" s="139" t="s">
        <v>193</v>
      </c>
      <c r="LJ59" s="139" t="s">
        <v>193</v>
      </c>
      <c r="LK59" s="139" t="s">
        <v>193</v>
      </c>
      <c r="LL59" s="139" t="s">
        <v>193</v>
      </c>
      <c r="LM59" s="139" t="s">
        <v>193</v>
      </c>
      <c r="LN59" s="139" t="s">
        <v>193</v>
      </c>
      <c r="LO59" s="139" t="s">
        <v>193</v>
      </c>
      <c r="LP59" s="139" t="s">
        <v>193</v>
      </c>
      <c r="LQ59" s="139" t="s">
        <v>193</v>
      </c>
    </row>
    <row r="60" spans="1:329" ht="14.4" customHeight="1" x14ac:dyDescent="0.35">
      <c r="A60" s="139" t="s">
        <v>3472</v>
      </c>
      <c r="B60" s="139" t="s">
        <v>3316</v>
      </c>
      <c r="C60" s="139" t="s">
        <v>148</v>
      </c>
      <c r="D60" s="139" t="s">
        <v>148</v>
      </c>
      <c r="E60" s="139" t="s">
        <v>157</v>
      </c>
      <c r="F60" s="139" t="s">
        <v>123</v>
      </c>
      <c r="G60" s="139" t="s">
        <v>151</v>
      </c>
      <c r="H60" s="139" t="s">
        <v>151</v>
      </c>
      <c r="I60" s="139" t="s">
        <v>153</v>
      </c>
      <c r="J60" s="139" t="s">
        <v>812</v>
      </c>
      <c r="K60" s="139" t="s">
        <v>536</v>
      </c>
      <c r="L60" s="139" t="s">
        <v>3317</v>
      </c>
      <c r="M60" t="s">
        <v>494</v>
      </c>
      <c r="N60" t="s">
        <v>193</v>
      </c>
      <c r="O60" t="s">
        <v>193</v>
      </c>
      <c r="P60" t="s">
        <v>193</v>
      </c>
      <c r="Q60" t="s">
        <v>193</v>
      </c>
      <c r="R60" t="s">
        <v>193</v>
      </c>
      <c r="S60" t="s">
        <v>193</v>
      </c>
      <c r="T60" t="s">
        <v>193</v>
      </c>
      <c r="U60" t="s">
        <v>193</v>
      </c>
      <c r="V60" t="s">
        <v>193</v>
      </c>
      <c r="W60" t="s">
        <v>193</v>
      </c>
      <c r="X60" t="s">
        <v>193</v>
      </c>
      <c r="Y60" t="s">
        <v>193</v>
      </c>
      <c r="Z60" t="s">
        <v>193</v>
      </c>
      <c r="AA60" t="s">
        <v>193</v>
      </c>
      <c r="AB60" t="s">
        <v>193</v>
      </c>
      <c r="AC60" t="s">
        <v>193</v>
      </c>
      <c r="AD60" t="s">
        <v>193</v>
      </c>
      <c r="AE60" t="s">
        <v>193</v>
      </c>
      <c r="AF60" t="s">
        <v>193</v>
      </c>
      <c r="AG60" t="s">
        <v>193</v>
      </c>
      <c r="AH60" t="s">
        <v>193</v>
      </c>
      <c r="AI60" t="s">
        <v>193</v>
      </c>
      <c r="AJ60" t="s">
        <v>193</v>
      </c>
      <c r="AK60" t="s">
        <v>193</v>
      </c>
      <c r="AL60" t="s">
        <v>193</v>
      </c>
      <c r="AM60" t="s">
        <v>193</v>
      </c>
      <c r="AN60" t="s">
        <v>193</v>
      </c>
      <c r="AO60" t="s">
        <v>193</v>
      </c>
      <c r="AP60" t="s">
        <v>193</v>
      </c>
      <c r="AQ60" t="s">
        <v>193</v>
      </c>
      <c r="AR60" t="s">
        <v>193</v>
      </c>
      <c r="AS60" t="s">
        <v>193</v>
      </c>
      <c r="AT60" t="s">
        <v>193</v>
      </c>
      <c r="AU60" t="s">
        <v>193</v>
      </c>
      <c r="AV60" t="s">
        <v>193</v>
      </c>
      <c r="AW60" t="s">
        <v>193</v>
      </c>
      <c r="AX60" t="s">
        <v>193</v>
      </c>
      <c r="AY60" t="s">
        <v>193</v>
      </c>
      <c r="AZ60" s="192" t="s">
        <v>193</v>
      </c>
      <c r="BA60" s="139" t="s">
        <v>193</v>
      </c>
      <c r="BB60" s="139" t="s">
        <v>193</v>
      </c>
      <c r="BC60" s="192" t="s">
        <v>193</v>
      </c>
      <c r="BD60" s="139" t="s">
        <v>193</v>
      </c>
      <c r="BE60" s="139" t="s">
        <v>193</v>
      </c>
      <c r="BF60" s="192" t="s">
        <v>193</v>
      </c>
      <c r="BG60" s="139" t="s">
        <v>193</v>
      </c>
      <c r="BH60" s="139" t="s">
        <v>193</v>
      </c>
      <c r="BI60" s="192" t="s">
        <v>193</v>
      </c>
      <c r="BJ60" s="139" t="s">
        <v>193</v>
      </c>
      <c r="BK60" s="139" t="s">
        <v>193</v>
      </c>
      <c r="BL60" s="192" t="s">
        <v>193</v>
      </c>
      <c r="BM60" s="139" t="s">
        <v>193</v>
      </c>
      <c r="BN60" s="139" t="s">
        <v>193</v>
      </c>
      <c r="BO60" s="192" t="s">
        <v>193</v>
      </c>
      <c r="BP60" s="139" t="s">
        <v>193</v>
      </c>
      <c r="BQ60" s="139" t="s">
        <v>193</v>
      </c>
      <c r="BR60" s="139" t="s">
        <v>193</v>
      </c>
      <c r="BS60" s="139" t="s">
        <v>193</v>
      </c>
      <c r="BT60" s="139" t="s">
        <v>193</v>
      </c>
      <c r="BU60" s="139" t="s">
        <v>193</v>
      </c>
      <c r="BV60" s="139" t="s">
        <v>193</v>
      </c>
      <c r="BW60" s="139" t="s">
        <v>193</v>
      </c>
      <c r="BX60" s="139" t="s">
        <v>193</v>
      </c>
      <c r="BY60" s="139" t="s">
        <v>193</v>
      </c>
      <c r="BZ60" s="139" t="s">
        <v>193</v>
      </c>
      <c r="CA60" s="192" t="s">
        <v>193</v>
      </c>
      <c r="CB60" s="139" t="s">
        <v>193</v>
      </c>
      <c r="CC60" s="139" t="s">
        <v>193</v>
      </c>
      <c r="CD60" s="139" t="s">
        <v>193</v>
      </c>
      <c r="CE60" s="139" t="s">
        <v>193</v>
      </c>
      <c r="CF60" s="139" t="s">
        <v>193</v>
      </c>
      <c r="CG60" s="139" t="s">
        <v>193</v>
      </c>
      <c r="CH60" s="139" t="s">
        <v>193</v>
      </c>
      <c r="CI60" s="139" t="s">
        <v>193</v>
      </c>
      <c r="CJ60" s="139" t="s">
        <v>193</v>
      </c>
      <c r="CK60" s="139" t="s">
        <v>193</v>
      </c>
      <c r="CL60" s="139" t="s">
        <v>193</v>
      </c>
      <c r="CM60" s="139" t="s">
        <v>193</v>
      </c>
      <c r="CN60" s="139" t="s">
        <v>193</v>
      </c>
      <c r="CO60" s="139" t="s">
        <v>193</v>
      </c>
      <c r="CP60" s="139" t="s">
        <v>193</v>
      </c>
      <c r="CQ60" s="139" t="s">
        <v>193</v>
      </c>
      <c r="CR60" s="139" t="s">
        <v>193</v>
      </c>
      <c r="CS60" s="139" t="s">
        <v>193</v>
      </c>
      <c r="CT60" s="139" t="s">
        <v>193</v>
      </c>
      <c r="CU60" s="139" t="s">
        <v>193</v>
      </c>
      <c r="CV60" s="139" t="s">
        <v>193</v>
      </c>
      <c r="CW60" s="139" t="s">
        <v>193</v>
      </c>
      <c r="CX60" s="139" t="s">
        <v>193</v>
      </c>
      <c r="CY60" s="139" t="s">
        <v>193</v>
      </c>
      <c r="CZ60" s="139" t="s">
        <v>193</v>
      </c>
      <c r="DA60" s="139" t="s">
        <v>193</v>
      </c>
      <c r="DB60" s="139" t="s">
        <v>193</v>
      </c>
      <c r="DC60" s="139" t="s">
        <v>193</v>
      </c>
      <c r="DD60" s="139" t="s">
        <v>193</v>
      </c>
      <c r="DE60" s="139" t="s">
        <v>193</v>
      </c>
      <c r="DF60" s="139" t="s">
        <v>193</v>
      </c>
      <c r="DG60" s="139" t="s">
        <v>193</v>
      </c>
      <c r="DH60" s="139" t="s">
        <v>193</v>
      </c>
      <c r="DI60" s="139" t="s">
        <v>193</v>
      </c>
      <c r="DJ60" s="139" t="s">
        <v>193</v>
      </c>
      <c r="DK60" s="139" t="s">
        <v>193</v>
      </c>
      <c r="DL60" s="139" t="s">
        <v>193</v>
      </c>
      <c r="DM60" s="139" t="s">
        <v>193</v>
      </c>
      <c r="DN60" s="139" t="s">
        <v>193</v>
      </c>
      <c r="DO60" s="139" t="s">
        <v>193</v>
      </c>
      <c r="DP60" s="139" t="s">
        <v>193</v>
      </c>
      <c r="DQ60" s="139" t="s">
        <v>193</v>
      </c>
      <c r="DR60" s="139" t="s">
        <v>193</v>
      </c>
      <c r="DS60" s="139" t="s">
        <v>193</v>
      </c>
      <c r="DT60" s="139" t="s">
        <v>193</v>
      </c>
      <c r="DU60" s="139" t="s">
        <v>193</v>
      </c>
      <c r="DV60" s="139" t="s">
        <v>193</v>
      </c>
      <c r="DW60" s="139" t="s">
        <v>193</v>
      </c>
      <c r="DX60" s="139" t="s">
        <v>193</v>
      </c>
      <c r="DY60" s="139" t="s">
        <v>193</v>
      </c>
      <c r="DZ60" s="139" t="s">
        <v>193</v>
      </c>
      <c r="EA60" s="139" t="s">
        <v>193</v>
      </c>
      <c r="EB60" s="139" t="s">
        <v>193</v>
      </c>
      <c r="EC60" s="139" t="s">
        <v>193</v>
      </c>
      <c r="ED60" s="139" t="s">
        <v>193</v>
      </c>
      <c r="EE60" s="139" t="s">
        <v>193</v>
      </c>
      <c r="EF60" s="139" t="s">
        <v>193</v>
      </c>
      <c r="EG60" s="139" t="s">
        <v>193</v>
      </c>
      <c r="EH60" s="139" t="s">
        <v>193</v>
      </c>
      <c r="EI60" s="139" t="s">
        <v>193</v>
      </c>
      <c r="EJ60" s="139" t="s">
        <v>193</v>
      </c>
      <c r="EK60" s="139" t="s">
        <v>193</v>
      </c>
      <c r="EL60" s="139" t="s">
        <v>193</v>
      </c>
      <c r="EM60" s="139" t="s">
        <v>193</v>
      </c>
      <c r="EN60" s="139" t="s">
        <v>193</v>
      </c>
      <c r="EO60" s="139" t="s">
        <v>193</v>
      </c>
      <c r="EP60" s="139" t="s">
        <v>193</v>
      </c>
      <c r="EQ60" s="139" t="s">
        <v>193</v>
      </c>
      <c r="ER60" s="139" t="s">
        <v>193</v>
      </c>
      <c r="ES60" s="139" t="s">
        <v>193</v>
      </c>
      <c r="ET60" s="139" t="s">
        <v>193</v>
      </c>
      <c r="EU60" s="139" t="s">
        <v>193</v>
      </c>
      <c r="EV60" s="139" t="s">
        <v>193</v>
      </c>
      <c r="EW60" s="139" t="s">
        <v>193</v>
      </c>
      <c r="EX60" s="139" t="s">
        <v>193</v>
      </c>
      <c r="EY60" s="139" t="s">
        <v>193</v>
      </c>
      <c r="EZ60" s="139" t="s">
        <v>193</v>
      </c>
      <c r="FA60" s="139" t="s">
        <v>193</v>
      </c>
      <c r="FB60" s="139" t="s">
        <v>193</v>
      </c>
      <c r="FC60" s="139" t="s">
        <v>193</v>
      </c>
      <c r="FD60" s="139" t="s">
        <v>193</v>
      </c>
      <c r="FE60" s="139" t="s">
        <v>193</v>
      </c>
      <c r="FF60" s="139" t="s">
        <v>193</v>
      </c>
      <c r="FG60" s="139" t="s">
        <v>193</v>
      </c>
      <c r="FH60" s="139" t="s">
        <v>193</v>
      </c>
      <c r="FI60" s="139" t="s">
        <v>193</v>
      </c>
      <c r="FJ60" s="139" t="s">
        <v>193</v>
      </c>
      <c r="FK60" s="139" t="s">
        <v>193</v>
      </c>
      <c r="FL60" s="139" t="s">
        <v>193</v>
      </c>
      <c r="FM60" s="139" t="s">
        <v>193</v>
      </c>
      <c r="FN60" s="139" t="s">
        <v>193</v>
      </c>
      <c r="FO60" s="139" t="s">
        <v>193</v>
      </c>
      <c r="FP60" s="139" t="s">
        <v>193</v>
      </c>
      <c r="FQ60" s="139" t="s">
        <v>193</v>
      </c>
      <c r="FR60" s="139" t="s">
        <v>193</v>
      </c>
      <c r="FS60" s="139" t="s">
        <v>193</v>
      </c>
      <c r="FT60" s="139" t="s">
        <v>193</v>
      </c>
      <c r="FU60" s="139" t="s">
        <v>193</v>
      </c>
      <c r="FV60" s="139" t="s">
        <v>193</v>
      </c>
      <c r="FW60" s="139" t="s">
        <v>193</v>
      </c>
      <c r="FX60" s="139" t="s">
        <v>193</v>
      </c>
      <c r="FY60" s="139" t="s">
        <v>193</v>
      </c>
      <c r="FZ60" s="139" t="s">
        <v>193</v>
      </c>
      <c r="GA60" s="139" t="s">
        <v>193</v>
      </c>
      <c r="GB60" s="139" t="s">
        <v>193</v>
      </c>
      <c r="GC60" s="139" t="s">
        <v>193</v>
      </c>
      <c r="GD60" s="139" t="s">
        <v>193</v>
      </c>
      <c r="GE60" s="139" t="s">
        <v>193</v>
      </c>
      <c r="GF60" s="139" t="s">
        <v>193</v>
      </c>
      <c r="GG60" s="139" t="s">
        <v>193</v>
      </c>
      <c r="GH60" s="139" t="s">
        <v>193</v>
      </c>
      <c r="GI60" s="139" t="s">
        <v>193</v>
      </c>
      <c r="GJ60" s="139" t="s">
        <v>193</v>
      </c>
      <c r="GK60" s="139" t="s">
        <v>193</v>
      </c>
      <c r="GL60" s="139" t="s">
        <v>193</v>
      </c>
      <c r="GM60" s="139" t="s">
        <v>193</v>
      </c>
      <c r="GN60" s="139" t="s">
        <v>193</v>
      </c>
      <c r="GO60" s="139" t="s">
        <v>193</v>
      </c>
      <c r="GP60" s="139" t="s">
        <v>193</v>
      </c>
      <c r="GQ60" s="139" t="s">
        <v>193</v>
      </c>
      <c r="GR60" s="139" t="s">
        <v>193</v>
      </c>
      <c r="GS60" s="139" t="s">
        <v>193</v>
      </c>
      <c r="GT60" s="139" t="s">
        <v>193</v>
      </c>
      <c r="GU60" s="139" t="s">
        <v>193</v>
      </c>
      <c r="GV60" s="139" t="s">
        <v>193</v>
      </c>
      <c r="GW60" s="139" t="s">
        <v>193</v>
      </c>
      <c r="GX60" s="139" t="s">
        <v>193</v>
      </c>
      <c r="GY60" s="139" t="s">
        <v>193</v>
      </c>
      <c r="GZ60" s="139" t="s">
        <v>193</v>
      </c>
      <c r="HA60" s="139" t="s">
        <v>193</v>
      </c>
      <c r="HB60" s="139" t="s">
        <v>193</v>
      </c>
      <c r="HC60" s="139" t="s">
        <v>193</v>
      </c>
      <c r="HD60" s="139" t="s">
        <v>193</v>
      </c>
      <c r="HE60" s="139" t="s">
        <v>193</v>
      </c>
      <c r="HF60" s="139" t="s">
        <v>193</v>
      </c>
      <c r="HG60" s="139" t="s">
        <v>193</v>
      </c>
      <c r="HH60" s="139" t="s">
        <v>193</v>
      </c>
      <c r="HI60" s="139" t="s">
        <v>193</v>
      </c>
      <c r="HJ60" s="139" t="s">
        <v>193</v>
      </c>
      <c r="HK60" s="139" t="s">
        <v>193</v>
      </c>
      <c r="HL60" s="139" t="s">
        <v>193</v>
      </c>
      <c r="HM60" s="139" t="s">
        <v>193</v>
      </c>
      <c r="HN60" s="139" t="s">
        <v>193</v>
      </c>
      <c r="HO60" s="139" t="s">
        <v>193</v>
      </c>
      <c r="HP60" s="139" t="s">
        <v>193</v>
      </c>
      <c r="HQ60" s="139" t="s">
        <v>193</v>
      </c>
      <c r="HR60" s="139" t="s">
        <v>193</v>
      </c>
      <c r="HS60" s="139" t="s">
        <v>193</v>
      </c>
      <c r="HT60" s="139" t="s">
        <v>193</v>
      </c>
      <c r="HU60" s="139" t="s">
        <v>193</v>
      </c>
      <c r="HV60" s="139" t="s">
        <v>193</v>
      </c>
      <c r="HW60" s="139" t="s">
        <v>193</v>
      </c>
      <c r="HX60" s="139" t="s">
        <v>193</v>
      </c>
      <c r="HY60" s="139" t="s">
        <v>193</v>
      </c>
      <c r="HZ60" s="139" t="s">
        <v>193</v>
      </c>
      <c r="IA60" s="139" t="s">
        <v>193</v>
      </c>
      <c r="IB60" s="139" t="s">
        <v>193</v>
      </c>
      <c r="IC60" s="139" t="s">
        <v>193</v>
      </c>
      <c r="ID60" s="139" t="s">
        <v>193</v>
      </c>
      <c r="IE60" s="139" t="s">
        <v>193</v>
      </c>
      <c r="IF60" s="139" t="s">
        <v>193</v>
      </c>
      <c r="IG60" s="139" t="s">
        <v>193</v>
      </c>
      <c r="IH60" s="139" t="s">
        <v>193</v>
      </c>
      <c r="II60" s="139" t="s">
        <v>193</v>
      </c>
      <c r="IJ60" s="139" t="s">
        <v>193</v>
      </c>
      <c r="IK60" s="139" t="s">
        <v>193</v>
      </c>
      <c r="IL60" s="139" t="s">
        <v>193</v>
      </c>
      <c r="IM60" s="139" t="s">
        <v>193</v>
      </c>
      <c r="IN60" s="139" t="s">
        <v>193</v>
      </c>
      <c r="IO60" s="139" t="s">
        <v>193</v>
      </c>
      <c r="IP60" s="139" t="s">
        <v>193</v>
      </c>
      <c r="IQ60" s="139" t="s">
        <v>193</v>
      </c>
      <c r="IR60" s="139" t="s">
        <v>193</v>
      </c>
      <c r="IS60" s="139" t="s">
        <v>193</v>
      </c>
      <c r="IT60" s="139" t="s">
        <v>193</v>
      </c>
      <c r="IU60" s="139" t="s">
        <v>193</v>
      </c>
      <c r="IV60" s="139" t="s">
        <v>193</v>
      </c>
      <c r="IW60" s="139" t="s">
        <v>193</v>
      </c>
      <c r="IX60" s="139" t="s">
        <v>193</v>
      </c>
      <c r="IY60" s="139" t="s">
        <v>193</v>
      </c>
      <c r="IZ60" s="139" t="s">
        <v>193</v>
      </c>
      <c r="JA60" s="139" t="s">
        <v>193</v>
      </c>
      <c r="JB60" s="139" t="s">
        <v>193</v>
      </c>
      <c r="JC60" s="139" t="s">
        <v>193</v>
      </c>
      <c r="JD60" s="139" t="s">
        <v>193</v>
      </c>
      <c r="JE60" s="139" t="s">
        <v>193</v>
      </c>
      <c r="JF60" s="139" t="s">
        <v>193</v>
      </c>
      <c r="JG60" s="139" t="s">
        <v>193</v>
      </c>
      <c r="JH60" s="139" t="s">
        <v>193</v>
      </c>
      <c r="JI60" s="139" t="s">
        <v>193</v>
      </c>
      <c r="JJ60" s="139" t="s">
        <v>193</v>
      </c>
      <c r="JK60" s="139" t="s">
        <v>193</v>
      </c>
      <c r="JL60" s="139" t="s">
        <v>193</v>
      </c>
      <c r="JM60" s="139" t="s">
        <v>193</v>
      </c>
      <c r="JN60" s="139" t="s">
        <v>193</v>
      </c>
      <c r="JO60" s="139" t="s">
        <v>193</v>
      </c>
      <c r="JP60" s="139" t="s">
        <v>193</v>
      </c>
      <c r="JQ60" s="139" t="s">
        <v>109</v>
      </c>
      <c r="JR60" s="139" t="s">
        <v>505</v>
      </c>
      <c r="JS60" s="139" t="s">
        <v>3318</v>
      </c>
      <c r="JT60" s="139" t="s">
        <v>193</v>
      </c>
      <c r="JU60" s="139" t="s">
        <v>506</v>
      </c>
      <c r="JV60" s="139" t="s">
        <v>3319</v>
      </c>
      <c r="JW60" s="139" t="s">
        <v>3318</v>
      </c>
      <c r="JX60" s="139" t="s">
        <v>796</v>
      </c>
      <c r="JY60" s="139" t="s">
        <v>193</v>
      </c>
      <c r="JZ60" s="139" t="s">
        <v>3320</v>
      </c>
      <c r="KA60" s="139" t="s">
        <v>797</v>
      </c>
      <c r="KB60" s="139" t="s">
        <v>798</v>
      </c>
      <c r="KC60" s="139" t="s">
        <v>799</v>
      </c>
      <c r="KD60" s="139" t="s">
        <v>193</v>
      </c>
      <c r="KE60" s="139" t="s">
        <v>193</v>
      </c>
      <c r="KF60" s="139" t="s">
        <v>193</v>
      </c>
      <c r="KG60" s="139" t="s">
        <v>193</v>
      </c>
      <c r="KH60" s="139" t="s">
        <v>193</v>
      </c>
      <c r="KI60" s="139">
        <v>7</v>
      </c>
      <c r="KJ60" s="139">
        <v>1.4</v>
      </c>
      <c r="KK60" s="139" t="s">
        <v>193</v>
      </c>
      <c r="KL60" s="139" t="s">
        <v>156</v>
      </c>
      <c r="KM60" s="139">
        <v>1.4</v>
      </c>
      <c r="KN60" s="139" t="s">
        <v>132</v>
      </c>
      <c r="KO60" s="139" t="s">
        <v>193</v>
      </c>
      <c r="KP60" s="139" t="s">
        <v>114</v>
      </c>
      <c r="KQ60" s="139" t="s">
        <v>193</v>
      </c>
      <c r="KR60" s="139" t="s">
        <v>193</v>
      </c>
      <c r="KS60" s="139" t="s">
        <v>193</v>
      </c>
      <c r="KT60" s="139" t="s">
        <v>193</v>
      </c>
      <c r="KU60" s="139" t="s">
        <v>193</v>
      </c>
      <c r="KV60" s="139" t="s">
        <v>193</v>
      </c>
      <c r="KW60" s="139" t="s">
        <v>193</v>
      </c>
      <c r="KX60" s="139" t="s">
        <v>193</v>
      </c>
      <c r="KY60" s="139" t="s">
        <v>193</v>
      </c>
      <c r="KZ60" s="139" t="s">
        <v>193</v>
      </c>
      <c r="LA60" s="139" t="s">
        <v>193</v>
      </c>
      <c r="LB60" s="139" t="s">
        <v>193</v>
      </c>
      <c r="LC60" s="139" t="s">
        <v>193</v>
      </c>
      <c r="LD60" s="139" t="s">
        <v>114</v>
      </c>
      <c r="LE60" s="139" t="s">
        <v>193</v>
      </c>
      <c r="LF60" s="139" t="s">
        <v>193</v>
      </c>
      <c r="LG60" s="139" t="s">
        <v>193</v>
      </c>
      <c r="LH60" s="139" t="s">
        <v>193</v>
      </c>
      <c r="LI60" s="139" t="s">
        <v>193</v>
      </c>
      <c r="LJ60" s="139" t="s">
        <v>193</v>
      </c>
      <c r="LK60" s="139" t="s">
        <v>193</v>
      </c>
      <c r="LL60" s="139" t="s">
        <v>193</v>
      </c>
      <c r="LM60" s="139" t="s">
        <v>193</v>
      </c>
      <c r="LN60" s="139" t="s">
        <v>193</v>
      </c>
      <c r="LO60" s="139" t="s">
        <v>193</v>
      </c>
      <c r="LP60" s="139" t="s">
        <v>193</v>
      </c>
      <c r="LQ60" s="139" t="s">
        <v>193</v>
      </c>
    </row>
    <row r="61" spans="1:329" ht="14.4" customHeight="1" x14ac:dyDescent="0.35">
      <c r="A61" s="139" t="s">
        <v>3473</v>
      </c>
      <c r="B61" s="139" t="s">
        <v>3316</v>
      </c>
      <c r="C61" s="139" t="s">
        <v>148</v>
      </c>
      <c r="D61" s="139" t="s">
        <v>148</v>
      </c>
      <c r="E61" s="139" t="s">
        <v>157</v>
      </c>
      <c r="F61" s="139" t="s">
        <v>123</v>
      </c>
      <c r="G61" s="139" t="s">
        <v>151</v>
      </c>
      <c r="H61" s="139" t="s">
        <v>151</v>
      </c>
      <c r="I61" s="139" t="s">
        <v>153</v>
      </c>
      <c r="J61" s="139" t="s">
        <v>812</v>
      </c>
      <c r="K61" s="139" t="s">
        <v>536</v>
      </c>
      <c r="L61" s="139" t="s">
        <v>3317</v>
      </c>
      <c r="M61" t="s">
        <v>491</v>
      </c>
      <c r="N61" t="s">
        <v>193</v>
      </c>
      <c r="O61" t="s">
        <v>193</v>
      </c>
      <c r="P61" t="s">
        <v>193</v>
      </c>
      <c r="Q61" t="s">
        <v>193</v>
      </c>
      <c r="R61" t="s">
        <v>193</v>
      </c>
      <c r="S61" t="s">
        <v>193</v>
      </c>
      <c r="T61" t="s">
        <v>193</v>
      </c>
      <c r="U61" t="s">
        <v>193</v>
      </c>
      <c r="V61" t="s">
        <v>193</v>
      </c>
      <c r="W61" t="s">
        <v>193</v>
      </c>
      <c r="X61" t="s">
        <v>193</v>
      </c>
      <c r="Y61" t="s">
        <v>193</v>
      </c>
      <c r="Z61" t="s">
        <v>193</v>
      </c>
      <c r="AA61" t="s">
        <v>193</v>
      </c>
      <c r="AB61" t="s">
        <v>193</v>
      </c>
      <c r="AC61" t="s">
        <v>193</v>
      </c>
      <c r="AD61" t="s">
        <v>193</v>
      </c>
      <c r="AE61" t="s">
        <v>193</v>
      </c>
      <c r="AF61" t="s">
        <v>193</v>
      </c>
      <c r="AG61" t="s">
        <v>193</v>
      </c>
      <c r="AH61" t="s">
        <v>193</v>
      </c>
      <c r="AI61" t="s">
        <v>193</v>
      </c>
      <c r="AJ61" t="s">
        <v>193</v>
      </c>
      <c r="AK61" t="s">
        <v>193</v>
      </c>
      <c r="AL61" t="s">
        <v>193</v>
      </c>
      <c r="AM61" t="s">
        <v>193</v>
      </c>
      <c r="AN61" t="s">
        <v>193</v>
      </c>
      <c r="AO61" t="s">
        <v>193</v>
      </c>
      <c r="AP61" t="s">
        <v>193</v>
      </c>
      <c r="AQ61" t="s">
        <v>193</v>
      </c>
      <c r="AR61" t="s">
        <v>193</v>
      </c>
      <c r="AS61" t="s">
        <v>193</v>
      </c>
      <c r="AT61" t="s">
        <v>193</v>
      </c>
      <c r="AU61" t="s">
        <v>193</v>
      </c>
      <c r="AV61" t="s">
        <v>193</v>
      </c>
      <c r="AW61" t="s">
        <v>193</v>
      </c>
      <c r="AX61" t="s">
        <v>193</v>
      </c>
      <c r="AY61" t="s">
        <v>193</v>
      </c>
      <c r="AZ61" s="192" t="s">
        <v>193</v>
      </c>
      <c r="BA61" s="139" t="s">
        <v>193</v>
      </c>
      <c r="BB61" s="139" t="s">
        <v>193</v>
      </c>
      <c r="BC61" s="192" t="s">
        <v>193</v>
      </c>
      <c r="BD61" s="139" t="s">
        <v>193</v>
      </c>
      <c r="BE61" s="139" t="s">
        <v>193</v>
      </c>
      <c r="BF61" s="192" t="s">
        <v>193</v>
      </c>
      <c r="BG61" s="139" t="s">
        <v>193</v>
      </c>
      <c r="BH61" s="139" t="s">
        <v>193</v>
      </c>
      <c r="BI61" s="192" t="s">
        <v>193</v>
      </c>
      <c r="BJ61" s="139" t="s">
        <v>193</v>
      </c>
      <c r="BK61" s="139" t="s">
        <v>193</v>
      </c>
      <c r="BL61" s="192" t="s">
        <v>193</v>
      </c>
      <c r="BM61" s="139" t="s">
        <v>193</v>
      </c>
      <c r="BN61" s="139" t="s">
        <v>193</v>
      </c>
      <c r="BO61" s="192" t="s">
        <v>193</v>
      </c>
      <c r="BP61" s="139" t="s">
        <v>193</v>
      </c>
      <c r="BQ61" s="139" t="s">
        <v>193</v>
      </c>
      <c r="BR61" s="139" t="s">
        <v>193</v>
      </c>
      <c r="BS61" s="139" t="s">
        <v>193</v>
      </c>
      <c r="BT61" s="139" t="s">
        <v>193</v>
      </c>
      <c r="BU61" s="139" t="s">
        <v>193</v>
      </c>
      <c r="BV61" s="139" t="s">
        <v>193</v>
      </c>
      <c r="BW61" s="139" t="s">
        <v>193</v>
      </c>
      <c r="BX61" s="139" t="s">
        <v>193</v>
      </c>
      <c r="BY61" s="139" t="s">
        <v>193</v>
      </c>
      <c r="BZ61" s="139" t="s">
        <v>193</v>
      </c>
      <c r="CA61" s="192" t="s">
        <v>193</v>
      </c>
      <c r="CB61" s="139" t="s">
        <v>193</v>
      </c>
      <c r="CC61" s="139" t="s">
        <v>193</v>
      </c>
      <c r="CD61" s="139" t="s">
        <v>193</v>
      </c>
      <c r="CE61" s="139" t="s">
        <v>193</v>
      </c>
      <c r="CF61" s="139" t="s">
        <v>193</v>
      </c>
      <c r="CG61" s="139" t="s">
        <v>193</v>
      </c>
      <c r="CH61" s="139" t="s">
        <v>193</v>
      </c>
      <c r="CI61" s="139" t="s">
        <v>193</v>
      </c>
      <c r="CJ61" s="139" t="s">
        <v>193</v>
      </c>
      <c r="CK61" s="139" t="s">
        <v>193</v>
      </c>
      <c r="CL61" s="139" t="s">
        <v>193</v>
      </c>
      <c r="CM61" s="139" t="s">
        <v>193</v>
      </c>
      <c r="CN61" s="139" t="s">
        <v>193</v>
      </c>
      <c r="CO61" s="139" t="s">
        <v>193</v>
      </c>
      <c r="CP61" s="139" t="s">
        <v>193</v>
      </c>
      <c r="CQ61" s="139" t="s">
        <v>193</v>
      </c>
      <c r="CR61" s="139" t="s">
        <v>193</v>
      </c>
      <c r="CS61" s="139" t="s">
        <v>193</v>
      </c>
      <c r="CT61" s="139" t="s">
        <v>193</v>
      </c>
      <c r="CU61" s="139" t="s">
        <v>193</v>
      </c>
      <c r="CV61" s="139" t="s">
        <v>193</v>
      </c>
      <c r="CW61" s="139" t="s">
        <v>193</v>
      </c>
      <c r="CX61" s="139" t="s">
        <v>193</v>
      </c>
      <c r="CY61" s="139" t="s">
        <v>193</v>
      </c>
      <c r="CZ61" s="139" t="s">
        <v>193</v>
      </c>
      <c r="DA61" s="139" t="s">
        <v>193</v>
      </c>
      <c r="DB61" s="139" t="s">
        <v>193</v>
      </c>
      <c r="DC61" s="139" t="s">
        <v>193</v>
      </c>
      <c r="DD61" s="139" t="s">
        <v>193</v>
      </c>
      <c r="DE61" s="139" t="s">
        <v>193</v>
      </c>
      <c r="DF61" s="139" t="s">
        <v>193</v>
      </c>
      <c r="DG61" s="139" t="s">
        <v>193</v>
      </c>
      <c r="DH61" s="139" t="s">
        <v>193</v>
      </c>
      <c r="DI61" s="139" t="s">
        <v>193</v>
      </c>
      <c r="DJ61" s="139" t="s">
        <v>193</v>
      </c>
      <c r="DK61" s="139" t="s">
        <v>193</v>
      </c>
      <c r="DL61" s="139" t="s">
        <v>193</v>
      </c>
      <c r="DM61" s="139" t="s">
        <v>193</v>
      </c>
      <c r="DN61" s="139" t="s">
        <v>193</v>
      </c>
      <c r="DO61" s="139" t="s">
        <v>193</v>
      </c>
      <c r="DP61" s="139" t="s">
        <v>193</v>
      </c>
      <c r="DQ61" s="139" t="s">
        <v>193</v>
      </c>
      <c r="DR61" s="139" t="s">
        <v>193</v>
      </c>
      <c r="DS61" s="139" t="s">
        <v>193</v>
      </c>
      <c r="DT61" s="139" t="s">
        <v>193</v>
      </c>
      <c r="DU61" s="139" t="s">
        <v>193</v>
      </c>
      <c r="DV61" s="139" t="s">
        <v>193</v>
      </c>
      <c r="DW61" s="139" t="s">
        <v>193</v>
      </c>
      <c r="DX61" s="139" t="s">
        <v>193</v>
      </c>
      <c r="DY61" s="139" t="s">
        <v>193</v>
      </c>
      <c r="DZ61" s="139" t="s">
        <v>193</v>
      </c>
      <c r="EA61" s="139" t="s">
        <v>193</v>
      </c>
      <c r="EB61" s="139" t="s">
        <v>193</v>
      </c>
      <c r="EC61" s="139" t="s">
        <v>193</v>
      </c>
      <c r="ED61" s="139" t="s">
        <v>193</v>
      </c>
      <c r="EE61" s="139" t="s">
        <v>193</v>
      </c>
      <c r="EF61" s="139" t="s">
        <v>193</v>
      </c>
      <c r="EG61" s="139" t="s">
        <v>193</v>
      </c>
      <c r="EH61" s="139" t="s">
        <v>193</v>
      </c>
      <c r="EI61" s="139" t="s">
        <v>193</v>
      </c>
      <c r="EJ61" s="139" t="s">
        <v>193</v>
      </c>
      <c r="EK61" s="139" t="s">
        <v>193</v>
      </c>
      <c r="EL61" s="139" t="s">
        <v>193</v>
      </c>
      <c r="EM61" s="139" t="s">
        <v>193</v>
      </c>
      <c r="EN61" s="139" t="s">
        <v>193</v>
      </c>
      <c r="EO61" s="139" t="s">
        <v>193</v>
      </c>
      <c r="EP61" s="139" t="s">
        <v>193</v>
      </c>
      <c r="EQ61" s="139" t="s">
        <v>193</v>
      </c>
      <c r="ER61" s="139" t="s">
        <v>193</v>
      </c>
      <c r="ES61" s="139" t="s">
        <v>193</v>
      </c>
      <c r="ET61" s="139" t="s">
        <v>193</v>
      </c>
      <c r="EU61" s="139" t="s">
        <v>193</v>
      </c>
      <c r="EV61" s="139" t="s">
        <v>193</v>
      </c>
      <c r="EW61" s="139" t="s">
        <v>193</v>
      </c>
      <c r="EX61" s="139" t="s">
        <v>193</v>
      </c>
      <c r="EY61" s="139" t="s">
        <v>193</v>
      </c>
      <c r="EZ61" s="139" t="s">
        <v>193</v>
      </c>
      <c r="FA61" s="139" t="s">
        <v>193</v>
      </c>
      <c r="FB61" s="139" t="s">
        <v>193</v>
      </c>
      <c r="FC61" s="139" t="s">
        <v>193</v>
      </c>
      <c r="FD61" s="139" t="s">
        <v>193</v>
      </c>
      <c r="FE61" s="139" t="s">
        <v>193</v>
      </c>
      <c r="FF61" s="139" t="s">
        <v>193</v>
      </c>
      <c r="FG61" s="139" t="s">
        <v>193</v>
      </c>
      <c r="FH61" s="139" t="s">
        <v>193</v>
      </c>
      <c r="FI61" s="139" t="s">
        <v>193</v>
      </c>
      <c r="FJ61" s="139" t="s">
        <v>193</v>
      </c>
      <c r="FK61" s="139" t="s">
        <v>193</v>
      </c>
      <c r="FL61" s="139" t="s">
        <v>193</v>
      </c>
      <c r="FM61" s="139" t="s">
        <v>193</v>
      </c>
      <c r="FN61" s="139" t="s">
        <v>193</v>
      </c>
      <c r="FO61" s="139" t="s">
        <v>193</v>
      </c>
      <c r="FP61" s="139" t="s">
        <v>193</v>
      </c>
      <c r="FQ61" s="139" t="s">
        <v>193</v>
      </c>
      <c r="FR61" s="139" t="s">
        <v>193</v>
      </c>
      <c r="FS61" s="139" t="s">
        <v>193</v>
      </c>
      <c r="FT61" s="139" t="s">
        <v>193</v>
      </c>
      <c r="FU61" s="139" t="s">
        <v>193</v>
      </c>
      <c r="FV61" s="139" t="s">
        <v>193</v>
      </c>
      <c r="FW61" s="139" t="s">
        <v>193</v>
      </c>
      <c r="FX61" s="139" t="s">
        <v>193</v>
      </c>
      <c r="FY61" s="139" t="s">
        <v>193</v>
      </c>
      <c r="FZ61" s="139" t="s">
        <v>193</v>
      </c>
      <c r="GA61" s="139" t="s">
        <v>193</v>
      </c>
      <c r="GB61" s="139" t="s">
        <v>193</v>
      </c>
      <c r="GC61" s="139" t="s">
        <v>193</v>
      </c>
      <c r="GD61" s="139" t="s">
        <v>193</v>
      </c>
      <c r="GE61" s="139" t="s">
        <v>193</v>
      </c>
      <c r="GF61" s="139" t="s">
        <v>193</v>
      </c>
      <c r="GG61" s="139" t="s">
        <v>193</v>
      </c>
      <c r="GH61" s="139" t="s">
        <v>193</v>
      </c>
      <c r="GI61" s="139" t="s">
        <v>193</v>
      </c>
      <c r="GJ61" s="139" t="s">
        <v>193</v>
      </c>
      <c r="GK61" s="139" t="s">
        <v>193</v>
      </c>
      <c r="GL61" s="139" t="s">
        <v>193</v>
      </c>
      <c r="GM61" s="139" t="s">
        <v>193</v>
      </c>
      <c r="GN61" s="139" t="s">
        <v>193</v>
      </c>
      <c r="GO61" s="139" t="s">
        <v>193</v>
      </c>
      <c r="GP61" s="139" t="s">
        <v>193</v>
      </c>
      <c r="GQ61" s="139" t="s">
        <v>193</v>
      </c>
      <c r="GR61" s="139" t="s">
        <v>193</v>
      </c>
      <c r="GS61" s="139" t="s">
        <v>193</v>
      </c>
      <c r="GT61" s="139" t="s">
        <v>193</v>
      </c>
      <c r="GU61" s="139" t="s">
        <v>193</v>
      </c>
      <c r="GV61" s="139" t="s">
        <v>193</v>
      </c>
      <c r="GW61" s="139" t="s">
        <v>193</v>
      </c>
      <c r="GX61" s="139" t="s">
        <v>193</v>
      </c>
      <c r="GY61" s="139" t="s">
        <v>193</v>
      </c>
      <c r="GZ61" s="139" t="s">
        <v>193</v>
      </c>
      <c r="HA61" s="139" t="s">
        <v>193</v>
      </c>
      <c r="HB61" s="139" t="s">
        <v>193</v>
      </c>
      <c r="HC61" s="139" t="s">
        <v>193</v>
      </c>
      <c r="HD61" s="139" t="s">
        <v>193</v>
      </c>
      <c r="HE61" s="139" t="s">
        <v>193</v>
      </c>
      <c r="HF61" s="139" t="s">
        <v>193</v>
      </c>
      <c r="HG61" s="139" t="s">
        <v>193</v>
      </c>
      <c r="HH61" s="139" t="s">
        <v>193</v>
      </c>
      <c r="HI61" s="139" t="s">
        <v>193</v>
      </c>
      <c r="HJ61" s="139" t="s">
        <v>193</v>
      </c>
      <c r="HK61" s="139" t="s">
        <v>193</v>
      </c>
      <c r="HL61" s="139" t="s">
        <v>193</v>
      </c>
      <c r="HM61" s="139" t="s">
        <v>193</v>
      </c>
      <c r="HN61" s="139" t="s">
        <v>193</v>
      </c>
      <c r="HO61" s="139" t="s">
        <v>193</v>
      </c>
      <c r="HP61" s="139" t="s">
        <v>193</v>
      </c>
      <c r="HQ61" s="139" t="s">
        <v>193</v>
      </c>
      <c r="HR61" s="139" t="s">
        <v>193</v>
      </c>
      <c r="HS61" s="139" t="s">
        <v>193</v>
      </c>
      <c r="HT61" s="139" t="s">
        <v>193</v>
      </c>
      <c r="HU61" s="139" t="s">
        <v>193</v>
      </c>
      <c r="HV61" s="139" t="s">
        <v>193</v>
      </c>
      <c r="HW61" s="139" t="s">
        <v>193</v>
      </c>
      <c r="HX61" s="139" t="s">
        <v>193</v>
      </c>
      <c r="HY61" s="139" t="s">
        <v>193</v>
      </c>
      <c r="HZ61" s="139" t="s">
        <v>193</v>
      </c>
      <c r="IA61" s="139" t="s">
        <v>193</v>
      </c>
      <c r="IB61" s="139" t="s">
        <v>193</v>
      </c>
      <c r="IC61" s="139" t="s">
        <v>193</v>
      </c>
      <c r="ID61" s="139" t="s">
        <v>193</v>
      </c>
      <c r="IE61" s="139" t="s">
        <v>193</v>
      </c>
      <c r="IF61" s="139" t="s">
        <v>193</v>
      </c>
      <c r="IG61" s="139" t="s">
        <v>193</v>
      </c>
      <c r="IH61" s="139" t="s">
        <v>193</v>
      </c>
      <c r="II61" s="139" t="s">
        <v>193</v>
      </c>
      <c r="IJ61" s="139" t="s">
        <v>193</v>
      </c>
      <c r="IK61" s="139" t="s">
        <v>193</v>
      </c>
      <c r="IL61" s="139" t="s">
        <v>193</v>
      </c>
      <c r="IM61" s="139" t="s">
        <v>193</v>
      </c>
      <c r="IN61" s="139" t="s">
        <v>193</v>
      </c>
      <c r="IO61" s="139" t="s">
        <v>193</v>
      </c>
      <c r="IP61" s="139" t="s">
        <v>193</v>
      </c>
      <c r="IQ61" s="139" t="s">
        <v>193</v>
      </c>
      <c r="IR61" s="139" t="s">
        <v>193</v>
      </c>
      <c r="IS61" s="139" t="s">
        <v>193</v>
      </c>
      <c r="IT61" s="139" t="s">
        <v>193</v>
      </c>
      <c r="IU61" s="139" t="s">
        <v>193</v>
      </c>
      <c r="IV61" s="139" t="s">
        <v>193</v>
      </c>
      <c r="IW61" s="139" t="s">
        <v>193</v>
      </c>
      <c r="IX61" s="139" t="s">
        <v>193</v>
      </c>
      <c r="IY61" s="139" t="s">
        <v>193</v>
      </c>
      <c r="IZ61" s="139" t="s">
        <v>193</v>
      </c>
      <c r="JA61" s="139" t="s">
        <v>193</v>
      </c>
      <c r="JB61" s="139" t="s">
        <v>193</v>
      </c>
      <c r="JC61" s="139" t="s">
        <v>193</v>
      </c>
      <c r="JD61" s="139" t="s">
        <v>193</v>
      </c>
      <c r="JE61" s="139" t="s">
        <v>193</v>
      </c>
      <c r="JF61" s="139" t="s">
        <v>193</v>
      </c>
      <c r="JG61" s="139" t="s">
        <v>193</v>
      </c>
      <c r="JH61" s="139" t="s">
        <v>193</v>
      </c>
      <c r="JI61" s="139" t="s">
        <v>193</v>
      </c>
      <c r="JJ61" s="139" t="s">
        <v>193</v>
      </c>
      <c r="JK61" s="139" t="s">
        <v>193</v>
      </c>
      <c r="JL61" s="139" t="s">
        <v>193</v>
      </c>
      <c r="JM61" s="139" t="s">
        <v>193</v>
      </c>
      <c r="JN61" s="139" t="s">
        <v>193</v>
      </c>
      <c r="JO61" s="139" t="s">
        <v>193</v>
      </c>
      <c r="JP61" s="139" t="s">
        <v>193</v>
      </c>
      <c r="JQ61" s="139" t="s">
        <v>109</v>
      </c>
      <c r="JR61" s="139" t="s">
        <v>505</v>
      </c>
      <c r="JS61" s="139" t="s">
        <v>3318</v>
      </c>
      <c r="JT61" s="139" t="s">
        <v>193</v>
      </c>
      <c r="JU61" s="139" t="s">
        <v>506</v>
      </c>
      <c r="JV61" s="139" t="s">
        <v>3319</v>
      </c>
      <c r="JW61" s="139" t="s">
        <v>3318</v>
      </c>
      <c r="JX61" s="139" t="s">
        <v>800</v>
      </c>
      <c r="JY61" s="139" t="s">
        <v>193</v>
      </c>
      <c r="JZ61" s="139" t="s">
        <v>805</v>
      </c>
      <c r="KA61" s="139" t="s">
        <v>797</v>
      </c>
      <c r="KB61" s="139" t="s">
        <v>798</v>
      </c>
      <c r="KC61" s="139" t="s">
        <v>799</v>
      </c>
      <c r="KD61" s="139" t="s">
        <v>193</v>
      </c>
      <c r="KE61" s="139" t="s">
        <v>193</v>
      </c>
      <c r="KF61" s="139" t="s">
        <v>193</v>
      </c>
      <c r="KG61" s="139" t="s">
        <v>193</v>
      </c>
      <c r="KH61" s="139" t="s">
        <v>193</v>
      </c>
      <c r="KI61" s="139">
        <v>7</v>
      </c>
      <c r="KJ61" s="139">
        <v>1.4</v>
      </c>
      <c r="KK61" s="139" t="s">
        <v>193</v>
      </c>
      <c r="KL61" s="139" t="s">
        <v>156</v>
      </c>
      <c r="KM61" s="139">
        <v>1.4</v>
      </c>
      <c r="KN61" s="139" t="s">
        <v>109</v>
      </c>
      <c r="KO61" s="139" t="s">
        <v>193</v>
      </c>
      <c r="KP61" s="139" t="s">
        <v>114</v>
      </c>
      <c r="KQ61" s="139" t="s">
        <v>193</v>
      </c>
      <c r="KR61" s="139" t="s">
        <v>193</v>
      </c>
      <c r="KS61" s="139" t="s">
        <v>193</v>
      </c>
      <c r="KT61" s="139" t="s">
        <v>193</v>
      </c>
      <c r="KU61" s="139" t="s">
        <v>193</v>
      </c>
      <c r="KV61" s="139" t="s">
        <v>193</v>
      </c>
      <c r="KW61" s="139" t="s">
        <v>193</v>
      </c>
      <c r="KX61" s="139" t="s">
        <v>193</v>
      </c>
      <c r="KY61" s="139" t="s">
        <v>193</v>
      </c>
      <c r="KZ61" s="139" t="s">
        <v>193</v>
      </c>
      <c r="LA61" s="139" t="s">
        <v>193</v>
      </c>
      <c r="LB61" s="139" t="s">
        <v>193</v>
      </c>
      <c r="LC61" s="139" t="s">
        <v>193</v>
      </c>
      <c r="LD61" s="139" t="s">
        <v>114</v>
      </c>
      <c r="LE61" s="139" t="s">
        <v>193</v>
      </c>
      <c r="LF61" s="139" t="s">
        <v>193</v>
      </c>
      <c r="LG61" s="139" t="s">
        <v>193</v>
      </c>
      <c r="LH61" s="139" t="s">
        <v>193</v>
      </c>
      <c r="LI61" s="139" t="s">
        <v>193</v>
      </c>
      <c r="LJ61" s="139" t="s">
        <v>193</v>
      </c>
      <c r="LK61" s="139" t="s">
        <v>193</v>
      </c>
      <c r="LL61" s="139" t="s">
        <v>193</v>
      </c>
      <c r="LM61" s="139" t="s">
        <v>193</v>
      </c>
      <c r="LN61" s="139" t="s">
        <v>193</v>
      </c>
      <c r="LO61" s="139" t="s">
        <v>193</v>
      </c>
      <c r="LP61" s="139" t="s">
        <v>193</v>
      </c>
      <c r="LQ61" s="139" t="s">
        <v>193</v>
      </c>
    </row>
    <row r="62" spans="1:329" ht="14.4" customHeight="1" x14ac:dyDescent="0.35">
      <c r="A62" s="139" t="s">
        <v>3474</v>
      </c>
      <c r="B62" s="139" t="s">
        <v>3316</v>
      </c>
      <c r="C62" s="139" t="s">
        <v>148</v>
      </c>
      <c r="D62" s="139" t="s">
        <v>148</v>
      </c>
      <c r="E62" s="139" t="s">
        <v>157</v>
      </c>
      <c r="F62" s="139" t="s">
        <v>123</v>
      </c>
      <c r="G62" s="139" t="s">
        <v>151</v>
      </c>
      <c r="H62" s="139" t="s">
        <v>151</v>
      </c>
      <c r="I62" s="139" t="s">
        <v>153</v>
      </c>
      <c r="J62" s="139" t="s">
        <v>812</v>
      </c>
      <c r="K62" s="139" t="s">
        <v>536</v>
      </c>
      <c r="L62" s="139" t="s">
        <v>490</v>
      </c>
      <c r="M62" t="s">
        <v>494</v>
      </c>
      <c r="N62" t="s">
        <v>193</v>
      </c>
      <c r="O62" t="s">
        <v>193</v>
      </c>
      <c r="P62" t="s">
        <v>496</v>
      </c>
      <c r="Q62" t="s">
        <v>193</v>
      </c>
      <c r="R62" t="s">
        <v>111</v>
      </c>
      <c r="S62">
        <v>1</v>
      </c>
      <c r="T62">
        <v>0</v>
      </c>
      <c r="U62">
        <v>0</v>
      </c>
      <c r="V62">
        <v>0</v>
      </c>
      <c r="W62">
        <v>0</v>
      </c>
      <c r="X62">
        <v>0</v>
      </c>
      <c r="Y62">
        <v>0</v>
      </c>
      <c r="Z62" t="s">
        <v>110</v>
      </c>
      <c r="AA62" t="s">
        <v>1423</v>
      </c>
      <c r="AB62" t="s">
        <v>813</v>
      </c>
      <c r="AC62">
        <v>1</v>
      </c>
      <c r="AD62">
        <v>0</v>
      </c>
      <c r="AE62">
        <v>1</v>
      </c>
      <c r="AF62">
        <v>0</v>
      </c>
      <c r="AG62">
        <v>0</v>
      </c>
      <c r="AH62">
        <v>0</v>
      </c>
      <c r="AI62">
        <v>1</v>
      </c>
      <c r="AJ62">
        <v>0</v>
      </c>
      <c r="AK62">
        <v>0</v>
      </c>
      <c r="AL62">
        <v>0</v>
      </c>
      <c r="AM62" t="s">
        <v>193</v>
      </c>
      <c r="AN62" t="s">
        <v>128</v>
      </c>
      <c r="AO62" t="s">
        <v>495</v>
      </c>
      <c r="AP62" t="s">
        <v>499</v>
      </c>
      <c r="AQ62">
        <v>1</v>
      </c>
      <c r="AR62">
        <v>1</v>
      </c>
      <c r="AS62">
        <v>1</v>
      </c>
      <c r="AT62">
        <v>1</v>
      </c>
      <c r="AU62">
        <v>1</v>
      </c>
      <c r="AV62">
        <v>1</v>
      </c>
      <c r="AW62">
        <v>1</v>
      </c>
      <c r="AX62">
        <v>0</v>
      </c>
      <c r="AY62" t="s">
        <v>498</v>
      </c>
      <c r="AZ62" s="192">
        <v>125</v>
      </c>
      <c r="BA62" s="139" t="s">
        <v>114</v>
      </c>
      <c r="BB62" s="139">
        <v>250</v>
      </c>
      <c r="BC62" s="192">
        <v>96.153846153846104</v>
      </c>
      <c r="BD62" s="139" t="s">
        <v>109</v>
      </c>
      <c r="BE62" s="139">
        <v>350</v>
      </c>
      <c r="BF62" s="192">
        <v>152.173913043478</v>
      </c>
      <c r="BG62" s="139" t="s">
        <v>109</v>
      </c>
      <c r="BH62" s="139">
        <v>300</v>
      </c>
      <c r="BI62" s="192">
        <v>103.448275862068</v>
      </c>
      <c r="BJ62" s="139" t="s">
        <v>109</v>
      </c>
      <c r="BK62" s="139">
        <v>500</v>
      </c>
      <c r="BL62" s="192">
        <v>208.333333333333</v>
      </c>
      <c r="BM62" s="139" t="s">
        <v>114</v>
      </c>
      <c r="BN62" s="139">
        <v>750</v>
      </c>
      <c r="BO62" s="192">
        <v>312.5</v>
      </c>
      <c r="BP62" s="139" t="s">
        <v>109</v>
      </c>
      <c r="BQ62" s="139" t="s">
        <v>612</v>
      </c>
      <c r="BR62" s="139" t="s">
        <v>109</v>
      </c>
      <c r="BS62" s="139">
        <v>800</v>
      </c>
      <c r="BT62" s="139" t="s">
        <v>193</v>
      </c>
      <c r="BU62" s="139" t="s">
        <v>193</v>
      </c>
      <c r="BV62" s="139" t="s">
        <v>193</v>
      </c>
      <c r="BW62" s="139" t="s">
        <v>193</v>
      </c>
      <c r="BX62" s="139" t="s">
        <v>193</v>
      </c>
      <c r="BY62" s="139" t="s">
        <v>193</v>
      </c>
      <c r="BZ62" s="139" t="s">
        <v>156</v>
      </c>
      <c r="CA62" s="192">
        <v>800</v>
      </c>
      <c r="CB62" s="139" t="s">
        <v>109</v>
      </c>
      <c r="CC62" s="139" t="s">
        <v>109</v>
      </c>
      <c r="CD62" s="139" t="s">
        <v>702</v>
      </c>
      <c r="CE62" s="139">
        <v>0</v>
      </c>
      <c r="CF62" s="139">
        <v>1</v>
      </c>
      <c r="CG62" s="139">
        <v>0</v>
      </c>
      <c r="CH62" s="139">
        <v>0</v>
      </c>
      <c r="CI62" s="139">
        <v>0</v>
      </c>
      <c r="CJ62" s="139">
        <v>0</v>
      </c>
      <c r="CK62" s="139">
        <v>0</v>
      </c>
      <c r="CL62" s="139">
        <v>0</v>
      </c>
      <c r="CM62" s="139">
        <v>0</v>
      </c>
      <c r="CN62" s="139">
        <v>0</v>
      </c>
      <c r="CO62" s="139">
        <v>0</v>
      </c>
      <c r="CP62" s="139">
        <v>0</v>
      </c>
      <c r="CQ62" s="139">
        <v>0</v>
      </c>
      <c r="CR62" s="139">
        <v>0</v>
      </c>
      <c r="CS62" s="139" t="s">
        <v>193</v>
      </c>
      <c r="CT62" s="139" t="s">
        <v>3475</v>
      </c>
      <c r="CU62" s="139">
        <v>1</v>
      </c>
      <c r="CV62" s="139">
        <v>1</v>
      </c>
      <c r="CW62" s="139">
        <v>0</v>
      </c>
      <c r="CX62" s="139">
        <v>1</v>
      </c>
      <c r="CY62" s="139">
        <v>0</v>
      </c>
      <c r="CZ62" s="139">
        <v>0</v>
      </c>
      <c r="DA62" s="139">
        <v>0</v>
      </c>
      <c r="DB62" s="139">
        <v>0</v>
      </c>
      <c r="DC62" s="139" t="s">
        <v>114</v>
      </c>
      <c r="DD62" s="139" t="s">
        <v>114</v>
      </c>
      <c r="DE62" s="139" t="s">
        <v>109</v>
      </c>
      <c r="DF62" s="139" t="s">
        <v>123</v>
      </c>
      <c r="DG62" s="139" t="s">
        <v>789</v>
      </c>
      <c r="DH62" s="139" t="s">
        <v>151</v>
      </c>
      <c r="DI62" s="139" t="s">
        <v>789</v>
      </c>
      <c r="DJ62" s="139" t="s">
        <v>193</v>
      </c>
      <c r="DK62" s="139" t="s">
        <v>193</v>
      </c>
      <c r="DL62" s="139" t="s">
        <v>193</v>
      </c>
      <c r="DM62" s="139" t="s">
        <v>193</v>
      </c>
      <c r="DN62" s="139" t="s">
        <v>193</v>
      </c>
      <c r="DO62" s="139" t="s">
        <v>193</v>
      </c>
      <c r="DP62" s="139" t="s">
        <v>193</v>
      </c>
      <c r="DQ62" s="139" t="s">
        <v>193</v>
      </c>
      <c r="DR62" s="139" t="s">
        <v>193</v>
      </c>
      <c r="DS62" s="139" t="s">
        <v>193</v>
      </c>
      <c r="DT62" s="139" t="s">
        <v>193</v>
      </c>
      <c r="DU62" s="139" t="s">
        <v>193</v>
      </c>
      <c r="DV62" s="139" t="s">
        <v>193</v>
      </c>
      <c r="DW62" s="139" t="s">
        <v>193</v>
      </c>
      <c r="DX62" s="139" t="s">
        <v>193</v>
      </c>
      <c r="DY62" s="139" t="s">
        <v>193</v>
      </c>
      <c r="DZ62" s="139" t="s">
        <v>193</v>
      </c>
      <c r="EA62" s="139" t="s">
        <v>193</v>
      </c>
      <c r="EB62" s="139" t="s">
        <v>193</v>
      </c>
      <c r="EC62" s="139" t="s">
        <v>193</v>
      </c>
      <c r="ED62" s="139" t="s">
        <v>193</v>
      </c>
      <c r="EE62" s="139" t="s">
        <v>193</v>
      </c>
      <c r="EF62" s="139" t="s">
        <v>193</v>
      </c>
      <c r="EG62" s="139" t="s">
        <v>193</v>
      </c>
      <c r="EH62" s="139" t="s">
        <v>193</v>
      </c>
      <c r="EI62" s="139" t="s">
        <v>193</v>
      </c>
      <c r="EJ62" s="139" t="s">
        <v>193</v>
      </c>
      <c r="EK62" s="139" t="s">
        <v>193</v>
      </c>
      <c r="EL62" s="139" t="s">
        <v>193</v>
      </c>
      <c r="EM62" s="139" t="s">
        <v>193</v>
      </c>
      <c r="EN62" s="139" t="s">
        <v>193</v>
      </c>
      <c r="EO62" s="139" t="s">
        <v>193</v>
      </c>
      <c r="EP62" s="139" t="s">
        <v>193</v>
      </c>
      <c r="EQ62" s="139" t="s">
        <v>193</v>
      </c>
      <c r="ER62" s="139" t="s">
        <v>193</v>
      </c>
      <c r="ES62" s="139" t="s">
        <v>193</v>
      </c>
      <c r="ET62" s="139" t="s">
        <v>193</v>
      </c>
      <c r="EU62" s="139" t="s">
        <v>193</v>
      </c>
      <c r="EV62" s="139" t="s">
        <v>193</v>
      </c>
      <c r="EW62" s="139" t="s">
        <v>193</v>
      </c>
      <c r="EX62" s="139" t="s">
        <v>193</v>
      </c>
      <c r="EY62" s="139" t="s">
        <v>193</v>
      </c>
      <c r="EZ62" s="139" t="s">
        <v>193</v>
      </c>
      <c r="FA62" s="139" t="s">
        <v>193</v>
      </c>
      <c r="FB62" s="139" t="s">
        <v>193</v>
      </c>
      <c r="FC62" s="139" t="s">
        <v>193</v>
      </c>
      <c r="FD62" s="139" t="s">
        <v>193</v>
      </c>
      <c r="FE62" s="139" t="s">
        <v>193</v>
      </c>
      <c r="FF62" s="139" t="s">
        <v>193</v>
      </c>
      <c r="FG62" s="139" t="s">
        <v>193</v>
      </c>
      <c r="FH62" s="139" t="s">
        <v>193</v>
      </c>
      <c r="FI62" s="139" t="s">
        <v>193</v>
      </c>
      <c r="FJ62" s="139" t="s">
        <v>193</v>
      </c>
      <c r="FK62" s="139" t="s">
        <v>193</v>
      </c>
      <c r="FL62" s="139" t="s">
        <v>193</v>
      </c>
      <c r="FM62" s="139" t="s">
        <v>193</v>
      </c>
      <c r="FN62" s="139" t="s">
        <v>193</v>
      </c>
      <c r="FO62" s="139" t="s">
        <v>193</v>
      </c>
      <c r="FP62" s="139" t="s">
        <v>193</v>
      </c>
      <c r="FQ62" s="139" t="s">
        <v>193</v>
      </c>
      <c r="FR62" s="139" t="s">
        <v>193</v>
      </c>
      <c r="FS62" s="139" t="s">
        <v>193</v>
      </c>
      <c r="FT62" s="139" t="s">
        <v>193</v>
      </c>
      <c r="FU62" s="139" t="s">
        <v>193</v>
      </c>
      <c r="FV62" s="139" t="s">
        <v>193</v>
      </c>
      <c r="FW62" s="139" t="s">
        <v>193</v>
      </c>
      <c r="FX62" s="139" t="s">
        <v>193</v>
      </c>
      <c r="FY62" s="139" t="s">
        <v>193</v>
      </c>
      <c r="FZ62" s="139" t="s">
        <v>193</v>
      </c>
      <c r="GA62" s="139" t="s">
        <v>193</v>
      </c>
      <c r="GB62" s="139" t="s">
        <v>193</v>
      </c>
      <c r="GC62" s="139" t="s">
        <v>193</v>
      </c>
      <c r="GD62" s="139" t="s">
        <v>193</v>
      </c>
      <c r="GE62" s="139" t="s">
        <v>193</v>
      </c>
      <c r="GF62" s="139" t="s">
        <v>193</v>
      </c>
      <c r="GG62" s="139" t="s">
        <v>193</v>
      </c>
      <c r="GH62" s="139" t="s">
        <v>193</v>
      </c>
      <c r="GI62" s="139" t="s">
        <v>193</v>
      </c>
      <c r="GJ62" s="139" t="s">
        <v>193</v>
      </c>
      <c r="GK62" s="139" t="s">
        <v>193</v>
      </c>
      <c r="GL62" s="139" t="s">
        <v>193</v>
      </c>
      <c r="GM62" s="139" t="s">
        <v>193</v>
      </c>
      <c r="GN62" s="139" t="s">
        <v>193</v>
      </c>
      <c r="GO62" s="139" t="s">
        <v>193</v>
      </c>
      <c r="GP62" s="139" t="s">
        <v>193</v>
      </c>
      <c r="GQ62" s="139" t="s">
        <v>193</v>
      </c>
      <c r="GR62" s="139" t="s">
        <v>193</v>
      </c>
      <c r="GS62" s="139" t="s">
        <v>193</v>
      </c>
      <c r="GT62" s="139" t="s">
        <v>193</v>
      </c>
      <c r="GU62" s="139" t="s">
        <v>193</v>
      </c>
      <c r="GV62" s="139" t="s">
        <v>193</v>
      </c>
      <c r="GW62" s="139" t="s">
        <v>193</v>
      </c>
      <c r="GX62" s="139" t="s">
        <v>193</v>
      </c>
      <c r="GY62" s="139" t="s">
        <v>193</v>
      </c>
      <c r="GZ62" s="139" t="s">
        <v>193</v>
      </c>
      <c r="HA62" s="139" t="s">
        <v>193</v>
      </c>
      <c r="HB62" s="139" t="s">
        <v>193</v>
      </c>
      <c r="HC62" s="139" t="s">
        <v>193</v>
      </c>
      <c r="HD62" s="139" t="s">
        <v>193</v>
      </c>
      <c r="HE62" s="139" t="s">
        <v>193</v>
      </c>
      <c r="HF62" s="139" t="s">
        <v>193</v>
      </c>
      <c r="HG62" s="139" t="s">
        <v>193</v>
      </c>
      <c r="HH62" s="139" t="s">
        <v>193</v>
      </c>
      <c r="HI62" s="139" t="s">
        <v>193</v>
      </c>
      <c r="HJ62" s="139" t="s">
        <v>193</v>
      </c>
      <c r="HK62" s="139" t="s">
        <v>193</v>
      </c>
      <c r="HL62" s="139" t="s">
        <v>193</v>
      </c>
      <c r="HM62" s="139" t="s">
        <v>193</v>
      </c>
      <c r="HN62" s="139" t="s">
        <v>193</v>
      </c>
      <c r="HO62" s="139" t="s">
        <v>193</v>
      </c>
      <c r="HP62" s="139" t="s">
        <v>193</v>
      </c>
      <c r="HQ62" s="139" t="s">
        <v>193</v>
      </c>
      <c r="HR62" s="139" t="s">
        <v>193</v>
      </c>
      <c r="HS62" s="139" t="s">
        <v>193</v>
      </c>
      <c r="HT62" s="139" t="s">
        <v>193</v>
      </c>
      <c r="HU62" s="139" t="s">
        <v>193</v>
      </c>
      <c r="HV62" s="139" t="s">
        <v>193</v>
      </c>
      <c r="HW62" s="139" t="s">
        <v>193</v>
      </c>
      <c r="HX62" s="139" t="s">
        <v>193</v>
      </c>
      <c r="HY62" s="139" t="s">
        <v>193</v>
      </c>
      <c r="HZ62" s="139" t="s">
        <v>193</v>
      </c>
      <c r="IA62" s="139" t="s">
        <v>193</v>
      </c>
      <c r="IB62" s="139" t="s">
        <v>193</v>
      </c>
      <c r="IC62" s="139" t="s">
        <v>193</v>
      </c>
      <c r="ID62" s="139" t="s">
        <v>193</v>
      </c>
      <c r="IE62" s="139" t="s">
        <v>193</v>
      </c>
      <c r="IF62" s="139" t="s">
        <v>193</v>
      </c>
      <c r="IG62" s="139" t="s">
        <v>193</v>
      </c>
      <c r="IH62" s="139" t="s">
        <v>193</v>
      </c>
      <c r="II62" s="139" t="s">
        <v>193</v>
      </c>
      <c r="IJ62" s="139" t="s">
        <v>193</v>
      </c>
      <c r="IK62" s="139" t="s">
        <v>193</v>
      </c>
      <c r="IL62" s="139" t="s">
        <v>193</v>
      </c>
      <c r="IM62" s="139" t="s">
        <v>193</v>
      </c>
      <c r="IN62" s="139" t="s">
        <v>114</v>
      </c>
      <c r="IO62" s="139" t="s">
        <v>193</v>
      </c>
      <c r="IP62" s="139" t="s">
        <v>193</v>
      </c>
      <c r="IQ62" s="139" t="s">
        <v>193</v>
      </c>
      <c r="IR62" s="139" t="s">
        <v>193</v>
      </c>
      <c r="IS62" s="139" t="s">
        <v>193</v>
      </c>
      <c r="IT62" s="139" t="s">
        <v>193</v>
      </c>
      <c r="IU62" s="139" t="s">
        <v>193</v>
      </c>
      <c r="IV62" s="139" t="s">
        <v>193</v>
      </c>
      <c r="IW62" s="139" t="s">
        <v>3436</v>
      </c>
      <c r="IX62" s="139">
        <v>1</v>
      </c>
      <c r="IY62" s="139">
        <v>0</v>
      </c>
      <c r="IZ62" s="139">
        <v>0</v>
      </c>
      <c r="JA62" s="139">
        <v>0</v>
      </c>
      <c r="JB62" s="139">
        <v>0</v>
      </c>
      <c r="JC62" s="139">
        <v>0</v>
      </c>
      <c r="JD62" s="139">
        <v>0</v>
      </c>
      <c r="JE62" s="139">
        <v>0</v>
      </c>
      <c r="JF62" s="139" t="s">
        <v>193</v>
      </c>
      <c r="JG62" s="139" t="s">
        <v>109</v>
      </c>
      <c r="JH62" s="139" t="s">
        <v>193</v>
      </c>
      <c r="JI62" s="139" t="s">
        <v>111</v>
      </c>
      <c r="JJ62" s="139">
        <v>1</v>
      </c>
      <c r="JK62" s="139">
        <v>0</v>
      </c>
      <c r="JL62" s="139">
        <v>0</v>
      </c>
      <c r="JM62" s="139">
        <v>0</v>
      </c>
      <c r="JN62" s="139">
        <v>0</v>
      </c>
      <c r="JO62" s="139">
        <v>0</v>
      </c>
      <c r="JP62" s="139">
        <v>0</v>
      </c>
      <c r="JQ62" s="139" t="s">
        <v>193</v>
      </c>
      <c r="JR62" s="139" t="s">
        <v>193</v>
      </c>
      <c r="JS62" s="139" t="s">
        <v>193</v>
      </c>
      <c r="JT62" s="139" t="s">
        <v>193</v>
      </c>
      <c r="JU62" s="139" t="s">
        <v>193</v>
      </c>
      <c r="JV62" s="139" t="s">
        <v>193</v>
      </c>
      <c r="JW62" s="139" t="s">
        <v>193</v>
      </c>
      <c r="JX62" s="139" t="s">
        <v>193</v>
      </c>
      <c r="JY62" s="139" t="s">
        <v>193</v>
      </c>
      <c r="JZ62" s="139" t="s">
        <v>193</v>
      </c>
      <c r="KA62" s="139" t="s">
        <v>193</v>
      </c>
      <c r="KB62" s="139" t="s">
        <v>193</v>
      </c>
      <c r="KC62" s="139" t="s">
        <v>193</v>
      </c>
      <c r="KD62" s="139" t="s">
        <v>193</v>
      </c>
      <c r="KE62" s="139" t="s">
        <v>193</v>
      </c>
      <c r="KF62" s="139" t="s">
        <v>193</v>
      </c>
      <c r="KG62" s="139" t="s">
        <v>193</v>
      </c>
      <c r="KH62" s="139" t="s">
        <v>193</v>
      </c>
      <c r="KI62" s="139" t="s">
        <v>193</v>
      </c>
      <c r="KJ62" s="139" t="s">
        <v>193</v>
      </c>
      <c r="KK62" s="139" t="s">
        <v>193</v>
      </c>
      <c r="KL62" s="139" t="s">
        <v>193</v>
      </c>
      <c r="KM62" s="139" t="s">
        <v>193</v>
      </c>
      <c r="KN62" s="139" t="s">
        <v>193</v>
      </c>
      <c r="KO62" s="139" t="s">
        <v>193</v>
      </c>
      <c r="KP62" s="139" t="s">
        <v>193</v>
      </c>
      <c r="KQ62" s="139" t="s">
        <v>193</v>
      </c>
      <c r="KR62" s="139" t="s">
        <v>193</v>
      </c>
      <c r="KS62" s="139" t="s">
        <v>193</v>
      </c>
      <c r="KT62" s="139" t="s">
        <v>193</v>
      </c>
      <c r="KU62" s="139" t="s">
        <v>193</v>
      </c>
      <c r="KV62" s="139" t="s">
        <v>193</v>
      </c>
      <c r="KW62" s="139" t="s">
        <v>193</v>
      </c>
      <c r="KX62" s="139" t="s">
        <v>193</v>
      </c>
      <c r="KY62" s="139" t="s">
        <v>193</v>
      </c>
      <c r="KZ62" s="139" t="s">
        <v>193</v>
      </c>
      <c r="LA62" s="139" t="s">
        <v>193</v>
      </c>
      <c r="LB62" s="139" t="s">
        <v>193</v>
      </c>
      <c r="LC62" s="139" t="s">
        <v>193</v>
      </c>
      <c r="LD62" s="139" t="s">
        <v>193</v>
      </c>
      <c r="LE62" s="139" t="s">
        <v>193</v>
      </c>
      <c r="LF62" s="139" t="s">
        <v>193</v>
      </c>
      <c r="LG62" s="139" t="s">
        <v>193</v>
      </c>
      <c r="LH62" s="139" t="s">
        <v>193</v>
      </c>
      <c r="LI62" s="139" t="s">
        <v>193</v>
      </c>
      <c r="LJ62" s="139" t="s">
        <v>193</v>
      </c>
      <c r="LK62" s="139" t="s">
        <v>193</v>
      </c>
      <c r="LL62" s="139" t="s">
        <v>193</v>
      </c>
      <c r="LM62" s="139" t="s">
        <v>193</v>
      </c>
      <c r="LN62" s="139" t="s">
        <v>193</v>
      </c>
      <c r="LO62" s="139" t="s">
        <v>193</v>
      </c>
      <c r="LP62" s="139" t="s">
        <v>193</v>
      </c>
      <c r="LQ62" s="139" t="s">
        <v>193</v>
      </c>
    </row>
    <row r="63" spans="1:329" ht="14.4" customHeight="1" x14ac:dyDescent="0.35">
      <c r="A63" s="139" t="s">
        <v>3476</v>
      </c>
      <c r="B63" s="139" t="s">
        <v>3316</v>
      </c>
      <c r="C63" s="139" t="s">
        <v>148</v>
      </c>
      <c r="D63" s="139" t="s">
        <v>148</v>
      </c>
      <c r="E63" s="139" t="s">
        <v>157</v>
      </c>
      <c r="F63" s="139" t="s">
        <v>123</v>
      </c>
      <c r="G63" s="139" t="s">
        <v>151</v>
      </c>
      <c r="H63" s="139" t="s">
        <v>151</v>
      </c>
      <c r="I63" s="139" t="s">
        <v>153</v>
      </c>
      <c r="J63" s="139" t="s">
        <v>812</v>
      </c>
      <c r="K63" s="139" t="s">
        <v>536</v>
      </c>
      <c r="L63" s="139" t="s">
        <v>490</v>
      </c>
      <c r="M63" t="s">
        <v>491</v>
      </c>
      <c r="N63" t="s">
        <v>193</v>
      </c>
      <c r="O63" t="s">
        <v>193</v>
      </c>
      <c r="P63" t="s">
        <v>496</v>
      </c>
      <c r="Q63" t="s">
        <v>193</v>
      </c>
      <c r="R63" t="s">
        <v>111</v>
      </c>
      <c r="S63">
        <v>1</v>
      </c>
      <c r="T63">
        <v>0</v>
      </c>
      <c r="U63">
        <v>0</v>
      </c>
      <c r="V63">
        <v>0</v>
      </c>
      <c r="W63">
        <v>0</v>
      </c>
      <c r="X63">
        <v>0</v>
      </c>
      <c r="Y63">
        <v>0</v>
      </c>
      <c r="Z63" t="s">
        <v>110</v>
      </c>
      <c r="AA63" t="s">
        <v>1423</v>
      </c>
      <c r="AB63" t="s">
        <v>112</v>
      </c>
      <c r="AC63">
        <v>1</v>
      </c>
      <c r="AD63">
        <v>0</v>
      </c>
      <c r="AE63">
        <v>0</v>
      </c>
      <c r="AF63">
        <v>0</v>
      </c>
      <c r="AG63">
        <v>0</v>
      </c>
      <c r="AH63">
        <v>0</v>
      </c>
      <c r="AI63">
        <v>0</v>
      </c>
      <c r="AJ63">
        <v>0</v>
      </c>
      <c r="AK63">
        <v>0</v>
      </c>
      <c r="AL63">
        <v>0</v>
      </c>
      <c r="AM63" t="s">
        <v>193</v>
      </c>
      <c r="AN63" t="s">
        <v>128</v>
      </c>
      <c r="AO63" t="s">
        <v>495</v>
      </c>
      <c r="AP63" t="s">
        <v>503</v>
      </c>
      <c r="AQ63">
        <v>1</v>
      </c>
      <c r="AR63">
        <v>1</v>
      </c>
      <c r="AS63">
        <v>1</v>
      </c>
      <c r="AT63">
        <v>1</v>
      </c>
      <c r="AU63">
        <v>1</v>
      </c>
      <c r="AV63">
        <v>0</v>
      </c>
      <c r="AW63">
        <v>1</v>
      </c>
      <c r="AX63">
        <v>0</v>
      </c>
      <c r="AY63" t="s">
        <v>498</v>
      </c>
      <c r="AZ63" s="192">
        <v>112.5</v>
      </c>
      <c r="BA63" s="139" t="s">
        <v>114</v>
      </c>
      <c r="BB63" s="139">
        <v>300</v>
      </c>
      <c r="BC63" s="192">
        <v>115.384615384615</v>
      </c>
      <c r="BD63" s="139" t="s">
        <v>109</v>
      </c>
      <c r="BE63" s="139">
        <v>325</v>
      </c>
      <c r="BF63" s="192">
        <v>141.304347826086</v>
      </c>
      <c r="BG63" s="139" t="s">
        <v>109</v>
      </c>
      <c r="BH63" s="139">
        <v>250</v>
      </c>
      <c r="BI63" s="192">
        <v>86.2068965517241</v>
      </c>
      <c r="BJ63" s="139" t="s">
        <v>109</v>
      </c>
      <c r="BK63" s="139">
        <v>500</v>
      </c>
      <c r="BL63" s="192">
        <v>208.333333333333</v>
      </c>
      <c r="BM63" s="139" t="s">
        <v>114</v>
      </c>
      <c r="BN63" s="139" t="s">
        <v>193</v>
      </c>
      <c r="BO63" s="192" t="s">
        <v>193</v>
      </c>
      <c r="BP63" s="139" t="s">
        <v>193</v>
      </c>
      <c r="BQ63" s="139" t="s">
        <v>612</v>
      </c>
      <c r="BR63" s="139" t="s">
        <v>109</v>
      </c>
      <c r="BS63" s="139">
        <v>700</v>
      </c>
      <c r="BT63" s="139" t="s">
        <v>193</v>
      </c>
      <c r="BU63" s="139" t="s">
        <v>193</v>
      </c>
      <c r="BV63" s="139" t="s">
        <v>193</v>
      </c>
      <c r="BW63" s="139" t="s">
        <v>193</v>
      </c>
      <c r="BX63" s="139" t="s">
        <v>193</v>
      </c>
      <c r="BY63" s="139" t="s">
        <v>193</v>
      </c>
      <c r="BZ63" s="139" t="s">
        <v>156</v>
      </c>
      <c r="CA63" s="192">
        <v>700</v>
      </c>
      <c r="CB63" s="139" t="s">
        <v>109</v>
      </c>
      <c r="CC63" s="139" t="s">
        <v>114</v>
      </c>
      <c r="CD63" s="139" t="s">
        <v>193</v>
      </c>
      <c r="CE63" s="139" t="s">
        <v>193</v>
      </c>
      <c r="CF63" s="139" t="s">
        <v>193</v>
      </c>
      <c r="CG63" s="139" t="s">
        <v>193</v>
      </c>
      <c r="CH63" s="139" t="s">
        <v>193</v>
      </c>
      <c r="CI63" s="139" t="s">
        <v>193</v>
      </c>
      <c r="CJ63" s="139" t="s">
        <v>193</v>
      </c>
      <c r="CK63" s="139" t="s">
        <v>193</v>
      </c>
      <c r="CL63" s="139" t="s">
        <v>193</v>
      </c>
      <c r="CM63" s="139" t="s">
        <v>193</v>
      </c>
      <c r="CN63" s="139" t="s">
        <v>193</v>
      </c>
      <c r="CO63" s="139" t="s">
        <v>193</v>
      </c>
      <c r="CP63" s="139" t="s">
        <v>193</v>
      </c>
      <c r="CQ63" s="139" t="s">
        <v>193</v>
      </c>
      <c r="CR63" s="139" t="s">
        <v>193</v>
      </c>
      <c r="CS63" s="139" t="s">
        <v>193</v>
      </c>
      <c r="CT63" s="139" t="s">
        <v>193</v>
      </c>
      <c r="CU63" s="139" t="s">
        <v>193</v>
      </c>
      <c r="CV63" s="139" t="s">
        <v>193</v>
      </c>
      <c r="CW63" s="139" t="s">
        <v>193</v>
      </c>
      <c r="CX63" s="139" t="s">
        <v>193</v>
      </c>
      <c r="CY63" s="139" t="s">
        <v>193</v>
      </c>
      <c r="CZ63" s="139" t="s">
        <v>193</v>
      </c>
      <c r="DA63" s="139" t="s">
        <v>193</v>
      </c>
      <c r="DB63" s="139" t="s">
        <v>193</v>
      </c>
      <c r="DC63" s="139" t="s">
        <v>109</v>
      </c>
      <c r="DD63" s="139" t="s">
        <v>109</v>
      </c>
      <c r="DE63" s="139" t="s">
        <v>109</v>
      </c>
      <c r="DF63" s="139" t="s">
        <v>123</v>
      </c>
      <c r="DG63" s="139" t="s">
        <v>789</v>
      </c>
      <c r="DH63" s="139" t="s">
        <v>151</v>
      </c>
      <c r="DI63" s="139" t="s">
        <v>789</v>
      </c>
      <c r="DJ63" s="139" t="s">
        <v>193</v>
      </c>
      <c r="DK63" s="139" t="s">
        <v>193</v>
      </c>
      <c r="DL63" s="139" t="s">
        <v>193</v>
      </c>
      <c r="DM63" s="139" t="s">
        <v>193</v>
      </c>
      <c r="DN63" s="139" t="s">
        <v>193</v>
      </c>
      <c r="DO63" s="139" t="s">
        <v>193</v>
      </c>
      <c r="DP63" s="139" t="s">
        <v>193</v>
      </c>
      <c r="DQ63" s="139" t="s">
        <v>193</v>
      </c>
      <c r="DR63" s="139" t="s">
        <v>193</v>
      </c>
      <c r="DS63" s="139" t="s">
        <v>193</v>
      </c>
      <c r="DT63" s="139" t="s">
        <v>193</v>
      </c>
      <c r="DU63" s="139" t="s">
        <v>193</v>
      </c>
      <c r="DV63" s="139" t="s">
        <v>193</v>
      </c>
      <c r="DW63" s="139" t="s">
        <v>193</v>
      </c>
      <c r="DX63" s="139" t="s">
        <v>193</v>
      </c>
      <c r="DY63" s="139" t="s">
        <v>193</v>
      </c>
      <c r="DZ63" s="139" t="s">
        <v>193</v>
      </c>
      <c r="EA63" s="139" t="s">
        <v>193</v>
      </c>
      <c r="EB63" s="139" t="s">
        <v>193</v>
      </c>
      <c r="EC63" s="139" t="s">
        <v>193</v>
      </c>
      <c r="ED63" s="139" t="s">
        <v>193</v>
      </c>
      <c r="EE63" s="139" t="s">
        <v>193</v>
      </c>
      <c r="EF63" s="139" t="s">
        <v>193</v>
      </c>
      <c r="EG63" s="139" t="s">
        <v>193</v>
      </c>
      <c r="EH63" s="139" t="s">
        <v>193</v>
      </c>
      <c r="EI63" s="139" t="s">
        <v>193</v>
      </c>
      <c r="EJ63" s="139" t="s">
        <v>193</v>
      </c>
      <c r="EK63" s="139" t="s">
        <v>193</v>
      </c>
      <c r="EL63" s="139" t="s">
        <v>193</v>
      </c>
      <c r="EM63" s="139" t="s">
        <v>193</v>
      </c>
      <c r="EN63" s="139" t="s">
        <v>193</v>
      </c>
      <c r="EO63" s="139" t="s">
        <v>193</v>
      </c>
      <c r="EP63" s="139" t="s">
        <v>193</v>
      </c>
      <c r="EQ63" s="139" t="s">
        <v>193</v>
      </c>
      <c r="ER63" s="139" t="s">
        <v>193</v>
      </c>
      <c r="ES63" s="139" t="s">
        <v>193</v>
      </c>
      <c r="ET63" s="139" t="s">
        <v>193</v>
      </c>
      <c r="EU63" s="139" t="s">
        <v>193</v>
      </c>
      <c r="EV63" s="139" t="s">
        <v>193</v>
      </c>
      <c r="EW63" s="139" t="s">
        <v>193</v>
      </c>
      <c r="EX63" s="139" t="s">
        <v>193</v>
      </c>
      <c r="EY63" s="139" t="s">
        <v>193</v>
      </c>
      <c r="EZ63" s="139" t="s">
        <v>193</v>
      </c>
      <c r="FA63" s="139" t="s">
        <v>193</v>
      </c>
      <c r="FB63" s="139" t="s">
        <v>193</v>
      </c>
      <c r="FC63" s="139" t="s">
        <v>193</v>
      </c>
      <c r="FD63" s="139" t="s">
        <v>193</v>
      </c>
      <c r="FE63" s="139" t="s">
        <v>193</v>
      </c>
      <c r="FF63" s="139" t="s">
        <v>193</v>
      </c>
      <c r="FG63" s="139" t="s">
        <v>193</v>
      </c>
      <c r="FH63" s="139" t="s">
        <v>193</v>
      </c>
      <c r="FI63" s="139" t="s">
        <v>193</v>
      </c>
      <c r="FJ63" s="139" t="s">
        <v>193</v>
      </c>
      <c r="FK63" s="139" t="s">
        <v>193</v>
      </c>
      <c r="FL63" s="139" t="s">
        <v>193</v>
      </c>
      <c r="FM63" s="139" t="s">
        <v>193</v>
      </c>
      <c r="FN63" s="139" t="s">
        <v>193</v>
      </c>
      <c r="FO63" s="139" t="s">
        <v>193</v>
      </c>
      <c r="FP63" s="139" t="s">
        <v>193</v>
      </c>
      <c r="FQ63" s="139" t="s">
        <v>193</v>
      </c>
      <c r="FR63" s="139" t="s">
        <v>193</v>
      </c>
      <c r="FS63" s="139" t="s">
        <v>193</v>
      </c>
      <c r="FT63" s="139" t="s">
        <v>193</v>
      </c>
      <c r="FU63" s="139" t="s">
        <v>193</v>
      </c>
      <c r="FV63" s="139" t="s">
        <v>193</v>
      </c>
      <c r="FW63" s="139" t="s">
        <v>193</v>
      </c>
      <c r="FX63" s="139" t="s">
        <v>193</v>
      </c>
      <c r="FY63" s="139" t="s">
        <v>193</v>
      </c>
      <c r="FZ63" s="139" t="s">
        <v>193</v>
      </c>
      <c r="GA63" s="139" t="s">
        <v>193</v>
      </c>
      <c r="GB63" s="139" t="s">
        <v>193</v>
      </c>
      <c r="GC63" s="139" t="s">
        <v>193</v>
      </c>
      <c r="GD63" s="139" t="s">
        <v>193</v>
      </c>
      <c r="GE63" s="139" t="s">
        <v>193</v>
      </c>
      <c r="GF63" s="139" t="s">
        <v>193</v>
      </c>
      <c r="GG63" s="139" t="s">
        <v>193</v>
      </c>
      <c r="GH63" s="139" t="s">
        <v>193</v>
      </c>
      <c r="GI63" s="139" t="s">
        <v>193</v>
      </c>
      <c r="GJ63" s="139" t="s">
        <v>193</v>
      </c>
      <c r="GK63" s="139" t="s">
        <v>193</v>
      </c>
      <c r="GL63" s="139" t="s">
        <v>193</v>
      </c>
      <c r="GM63" s="139" t="s">
        <v>193</v>
      </c>
      <c r="GN63" s="139" t="s">
        <v>193</v>
      </c>
      <c r="GO63" s="139" t="s">
        <v>193</v>
      </c>
      <c r="GP63" s="139" t="s">
        <v>193</v>
      </c>
      <c r="GQ63" s="139" t="s">
        <v>193</v>
      </c>
      <c r="GR63" s="139" t="s">
        <v>193</v>
      </c>
      <c r="GS63" s="139" t="s">
        <v>193</v>
      </c>
      <c r="GT63" s="139" t="s">
        <v>193</v>
      </c>
      <c r="GU63" s="139" t="s">
        <v>193</v>
      </c>
      <c r="GV63" s="139" t="s">
        <v>193</v>
      </c>
      <c r="GW63" s="139" t="s">
        <v>193</v>
      </c>
      <c r="GX63" s="139" t="s">
        <v>193</v>
      </c>
      <c r="GY63" s="139" t="s">
        <v>193</v>
      </c>
      <c r="GZ63" s="139" t="s">
        <v>193</v>
      </c>
      <c r="HA63" s="139" t="s">
        <v>193</v>
      </c>
      <c r="HB63" s="139" t="s">
        <v>193</v>
      </c>
      <c r="HC63" s="139" t="s">
        <v>193</v>
      </c>
      <c r="HD63" s="139" t="s">
        <v>193</v>
      </c>
      <c r="HE63" s="139" t="s">
        <v>193</v>
      </c>
      <c r="HF63" s="139" t="s">
        <v>193</v>
      </c>
      <c r="HG63" s="139" t="s">
        <v>193</v>
      </c>
      <c r="HH63" s="139" t="s">
        <v>193</v>
      </c>
      <c r="HI63" s="139" t="s">
        <v>193</v>
      </c>
      <c r="HJ63" s="139" t="s">
        <v>193</v>
      </c>
      <c r="HK63" s="139" t="s">
        <v>193</v>
      </c>
      <c r="HL63" s="139" t="s">
        <v>193</v>
      </c>
      <c r="HM63" s="139" t="s">
        <v>193</v>
      </c>
      <c r="HN63" s="139" t="s">
        <v>193</v>
      </c>
      <c r="HO63" s="139" t="s">
        <v>193</v>
      </c>
      <c r="HP63" s="139" t="s">
        <v>193</v>
      </c>
      <c r="HQ63" s="139" t="s">
        <v>193</v>
      </c>
      <c r="HR63" s="139" t="s">
        <v>193</v>
      </c>
      <c r="HS63" s="139" t="s">
        <v>193</v>
      </c>
      <c r="HT63" s="139" t="s">
        <v>193</v>
      </c>
      <c r="HU63" s="139" t="s">
        <v>193</v>
      </c>
      <c r="HV63" s="139" t="s">
        <v>193</v>
      </c>
      <c r="HW63" s="139" t="s">
        <v>193</v>
      </c>
      <c r="HX63" s="139" t="s">
        <v>193</v>
      </c>
      <c r="HY63" s="139" t="s">
        <v>193</v>
      </c>
      <c r="HZ63" s="139" t="s">
        <v>193</v>
      </c>
      <c r="IA63" s="139" t="s">
        <v>193</v>
      </c>
      <c r="IB63" s="139" t="s">
        <v>193</v>
      </c>
      <c r="IC63" s="139" t="s">
        <v>193</v>
      </c>
      <c r="ID63" s="139" t="s">
        <v>193</v>
      </c>
      <c r="IE63" s="139" t="s">
        <v>193</v>
      </c>
      <c r="IF63" s="139" t="s">
        <v>193</v>
      </c>
      <c r="IG63" s="139" t="s">
        <v>193</v>
      </c>
      <c r="IH63" s="139" t="s">
        <v>193</v>
      </c>
      <c r="II63" s="139" t="s">
        <v>193</v>
      </c>
      <c r="IJ63" s="139" t="s">
        <v>193</v>
      </c>
      <c r="IK63" s="139" t="s">
        <v>193</v>
      </c>
      <c r="IL63" s="139" t="s">
        <v>193</v>
      </c>
      <c r="IM63" s="139" t="s">
        <v>193</v>
      </c>
      <c r="IN63" s="139" t="s">
        <v>114</v>
      </c>
      <c r="IO63" s="139" t="s">
        <v>193</v>
      </c>
      <c r="IP63" s="139" t="s">
        <v>193</v>
      </c>
      <c r="IQ63" s="139" t="s">
        <v>193</v>
      </c>
      <c r="IR63" s="139" t="s">
        <v>193</v>
      </c>
      <c r="IS63" s="139" t="s">
        <v>193</v>
      </c>
      <c r="IT63" s="139" t="s">
        <v>193</v>
      </c>
      <c r="IU63" s="139" t="s">
        <v>193</v>
      </c>
      <c r="IV63" s="139" t="s">
        <v>193</v>
      </c>
      <c r="IW63" s="139" t="s">
        <v>132</v>
      </c>
      <c r="IX63" s="139">
        <v>0</v>
      </c>
      <c r="IY63" s="139">
        <v>0</v>
      </c>
      <c r="IZ63" s="139">
        <v>0</v>
      </c>
      <c r="JA63" s="139">
        <v>0</v>
      </c>
      <c r="JB63" s="139">
        <v>0</v>
      </c>
      <c r="JC63" s="139">
        <v>0</v>
      </c>
      <c r="JD63" s="139">
        <v>0</v>
      </c>
      <c r="JE63" s="139">
        <v>1</v>
      </c>
      <c r="JF63" s="139" t="s">
        <v>193</v>
      </c>
      <c r="JG63" s="139" t="s">
        <v>109</v>
      </c>
      <c r="JH63" s="139" t="s">
        <v>193</v>
      </c>
      <c r="JI63" s="139" t="s">
        <v>111</v>
      </c>
      <c r="JJ63" s="139">
        <v>1</v>
      </c>
      <c r="JK63" s="139">
        <v>0</v>
      </c>
      <c r="JL63" s="139">
        <v>0</v>
      </c>
      <c r="JM63" s="139">
        <v>0</v>
      </c>
      <c r="JN63" s="139">
        <v>0</v>
      </c>
      <c r="JO63" s="139">
        <v>0</v>
      </c>
      <c r="JP63" s="139">
        <v>0</v>
      </c>
      <c r="JQ63" s="139" t="s">
        <v>193</v>
      </c>
      <c r="JR63" s="139" t="s">
        <v>193</v>
      </c>
      <c r="JS63" s="139" t="s">
        <v>193</v>
      </c>
      <c r="JT63" s="139" t="s">
        <v>193</v>
      </c>
      <c r="JU63" s="139" t="s">
        <v>193</v>
      </c>
      <c r="JV63" s="139" t="s">
        <v>193</v>
      </c>
      <c r="JW63" s="139" t="s">
        <v>193</v>
      </c>
      <c r="JX63" s="139" t="s">
        <v>193</v>
      </c>
      <c r="JY63" s="139" t="s">
        <v>193</v>
      </c>
      <c r="JZ63" s="139" t="s">
        <v>193</v>
      </c>
      <c r="KA63" s="139" t="s">
        <v>193</v>
      </c>
      <c r="KB63" s="139" t="s">
        <v>193</v>
      </c>
      <c r="KC63" s="139" t="s">
        <v>193</v>
      </c>
      <c r="KD63" s="139" t="s">
        <v>193</v>
      </c>
      <c r="KE63" s="139" t="s">
        <v>193</v>
      </c>
      <c r="KF63" s="139" t="s">
        <v>193</v>
      </c>
      <c r="KG63" s="139" t="s">
        <v>193</v>
      </c>
      <c r="KH63" s="139" t="s">
        <v>193</v>
      </c>
      <c r="KI63" s="139" t="s">
        <v>193</v>
      </c>
      <c r="KJ63" s="139" t="s">
        <v>193</v>
      </c>
      <c r="KK63" s="139" t="s">
        <v>193</v>
      </c>
      <c r="KL63" s="139" t="s">
        <v>193</v>
      </c>
      <c r="KM63" s="139" t="s">
        <v>193</v>
      </c>
      <c r="KN63" s="139" t="s">
        <v>193</v>
      </c>
      <c r="KO63" s="139" t="s">
        <v>193</v>
      </c>
      <c r="KP63" s="139" t="s">
        <v>193</v>
      </c>
      <c r="KQ63" s="139" t="s">
        <v>193</v>
      </c>
      <c r="KR63" s="139" t="s">
        <v>193</v>
      </c>
      <c r="KS63" s="139" t="s">
        <v>193</v>
      </c>
      <c r="KT63" s="139" t="s">
        <v>193</v>
      </c>
      <c r="KU63" s="139" t="s">
        <v>193</v>
      </c>
      <c r="KV63" s="139" t="s">
        <v>193</v>
      </c>
      <c r="KW63" s="139" t="s">
        <v>193</v>
      </c>
      <c r="KX63" s="139" t="s">
        <v>193</v>
      </c>
      <c r="KY63" s="139" t="s">
        <v>193</v>
      </c>
      <c r="KZ63" s="139" t="s">
        <v>193</v>
      </c>
      <c r="LA63" s="139" t="s">
        <v>193</v>
      </c>
      <c r="LB63" s="139" t="s">
        <v>193</v>
      </c>
      <c r="LC63" s="139" t="s">
        <v>193</v>
      </c>
      <c r="LD63" s="139" t="s">
        <v>193</v>
      </c>
      <c r="LE63" s="139" t="s">
        <v>193</v>
      </c>
      <c r="LF63" s="139" t="s">
        <v>193</v>
      </c>
      <c r="LG63" s="139" t="s">
        <v>193</v>
      </c>
      <c r="LH63" s="139" t="s">
        <v>193</v>
      </c>
      <c r="LI63" s="139" t="s">
        <v>193</v>
      </c>
      <c r="LJ63" s="139" t="s">
        <v>193</v>
      </c>
      <c r="LK63" s="139" t="s">
        <v>193</v>
      </c>
      <c r="LL63" s="139" t="s">
        <v>193</v>
      </c>
      <c r="LM63" s="139" t="s">
        <v>193</v>
      </c>
      <c r="LN63" s="139" t="s">
        <v>193</v>
      </c>
      <c r="LO63" s="139" t="s">
        <v>193</v>
      </c>
      <c r="LP63" s="139" t="s">
        <v>193</v>
      </c>
      <c r="LQ63" s="139" t="s">
        <v>193</v>
      </c>
    </row>
    <row r="64" spans="1:329" ht="14.4" customHeight="1" x14ac:dyDescent="0.35">
      <c r="A64" s="139" t="s">
        <v>3477</v>
      </c>
      <c r="B64" s="139" t="s">
        <v>3316</v>
      </c>
      <c r="C64" s="139" t="s">
        <v>148</v>
      </c>
      <c r="D64" s="139" t="s">
        <v>148</v>
      </c>
      <c r="E64" s="139" t="s">
        <v>157</v>
      </c>
      <c r="F64" s="139" t="s">
        <v>123</v>
      </c>
      <c r="G64" s="139" t="s">
        <v>151</v>
      </c>
      <c r="H64" s="139" t="s">
        <v>151</v>
      </c>
      <c r="I64" s="139" t="s">
        <v>153</v>
      </c>
      <c r="J64" s="139" t="s">
        <v>812</v>
      </c>
      <c r="K64" s="139" t="s">
        <v>536</v>
      </c>
      <c r="L64" s="139" t="s">
        <v>490</v>
      </c>
      <c r="M64" t="s">
        <v>491</v>
      </c>
      <c r="N64" t="s">
        <v>193</v>
      </c>
      <c r="O64" t="s">
        <v>193</v>
      </c>
      <c r="P64" t="s">
        <v>496</v>
      </c>
      <c r="Q64" t="s">
        <v>193</v>
      </c>
      <c r="R64" t="s">
        <v>701</v>
      </c>
      <c r="S64">
        <v>0</v>
      </c>
      <c r="T64">
        <v>1</v>
      </c>
      <c r="U64">
        <v>0</v>
      </c>
      <c r="V64">
        <v>0</v>
      </c>
      <c r="W64">
        <v>0</v>
      </c>
      <c r="X64">
        <v>0</v>
      </c>
      <c r="Y64">
        <v>0</v>
      </c>
      <c r="Z64" t="s">
        <v>130</v>
      </c>
      <c r="AA64" t="s">
        <v>701</v>
      </c>
      <c r="AB64" t="s">
        <v>112</v>
      </c>
      <c r="AC64">
        <v>1</v>
      </c>
      <c r="AD64">
        <v>0</v>
      </c>
      <c r="AE64">
        <v>0</v>
      </c>
      <c r="AF64">
        <v>0</v>
      </c>
      <c r="AG64">
        <v>0</v>
      </c>
      <c r="AH64">
        <v>0</v>
      </c>
      <c r="AI64">
        <v>0</v>
      </c>
      <c r="AJ64">
        <v>0</v>
      </c>
      <c r="AK64">
        <v>0</v>
      </c>
      <c r="AL64">
        <v>0</v>
      </c>
      <c r="AM64" t="s">
        <v>193</v>
      </c>
      <c r="AN64" t="s">
        <v>128</v>
      </c>
      <c r="AO64" t="s">
        <v>501</v>
      </c>
      <c r="AP64" t="s">
        <v>193</v>
      </c>
      <c r="AQ64" t="s">
        <v>193</v>
      </c>
      <c r="AR64" t="s">
        <v>193</v>
      </c>
      <c r="AS64" t="s">
        <v>193</v>
      </c>
      <c r="AT64" t="s">
        <v>193</v>
      </c>
      <c r="AU64" t="s">
        <v>193</v>
      </c>
      <c r="AV64" t="s">
        <v>193</v>
      </c>
      <c r="AW64" t="s">
        <v>193</v>
      </c>
      <c r="AX64" t="s">
        <v>193</v>
      </c>
      <c r="AY64" t="s">
        <v>193</v>
      </c>
      <c r="AZ64" s="192" t="s">
        <v>193</v>
      </c>
      <c r="BA64" s="139" t="s">
        <v>193</v>
      </c>
      <c r="BB64" s="139" t="s">
        <v>193</v>
      </c>
      <c r="BC64" s="192" t="s">
        <v>193</v>
      </c>
      <c r="BD64" s="139" t="s">
        <v>193</v>
      </c>
      <c r="BE64" s="139" t="s">
        <v>193</v>
      </c>
      <c r="BF64" s="192" t="s">
        <v>193</v>
      </c>
      <c r="BG64" s="139" t="s">
        <v>193</v>
      </c>
      <c r="BH64" s="139" t="s">
        <v>193</v>
      </c>
      <c r="BI64" s="192" t="s">
        <v>193</v>
      </c>
      <c r="BJ64" s="139" t="s">
        <v>193</v>
      </c>
      <c r="BK64" s="139" t="s">
        <v>193</v>
      </c>
      <c r="BL64" s="192" t="s">
        <v>193</v>
      </c>
      <c r="BM64" s="139" t="s">
        <v>193</v>
      </c>
      <c r="BN64" s="139" t="s">
        <v>193</v>
      </c>
      <c r="BO64" s="192" t="s">
        <v>193</v>
      </c>
      <c r="BP64" s="139" t="s">
        <v>193</v>
      </c>
      <c r="BQ64" s="139" t="s">
        <v>193</v>
      </c>
      <c r="BR64" s="139" t="s">
        <v>193</v>
      </c>
      <c r="BS64" s="139" t="s">
        <v>193</v>
      </c>
      <c r="BT64" s="139" t="s">
        <v>193</v>
      </c>
      <c r="BU64" s="139" t="s">
        <v>193</v>
      </c>
      <c r="BV64" s="139" t="s">
        <v>193</v>
      </c>
      <c r="BW64" s="139" t="s">
        <v>193</v>
      </c>
      <c r="BX64" s="139" t="s">
        <v>193</v>
      </c>
      <c r="BY64" s="139" t="s">
        <v>193</v>
      </c>
      <c r="BZ64" s="139" t="s">
        <v>193</v>
      </c>
      <c r="CA64" s="192" t="s">
        <v>193</v>
      </c>
      <c r="CB64" s="139" t="s">
        <v>193</v>
      </c>
      <c r="CC64" s="139" t="s">
        <v>193</v>
      </c>
      <c r="CD64" s="139" t="s">
        <v>193</v>
      </c>
      <c r="CE64" s="139" t="s">
        <v>193</v>
      </c>
      <c r="CF64" s="139" t="s">
        <v>193</v>
      </c>
      <c r="CG64" s="139" t="s">
        <v>193</v>
      </c>
      <c r="CH64" s="139" t="s">
        <v>193</v>
      </c>
      <c r="CI64" s="139" t="s">
        <v>193</v>
      </c>
      <c r="CJ64" s="139" t="s">
        <v>193</v>
      </c>
      <c r="CK64" s="139" t="s">
        <v>193</v>
      </c>
      <c r="CL64" s="139" t="s">
        <v>193</v>
      </c>
      <c r="CM64" s="139" t="s">
        <v>193</v>
      </c>
      <c r="CN64" s="139" t="s">
        <v>193</v>
      </c>
      <c r="CO64" s="139" t="s">
        <v>193</v>
      </c>
      <c r="CP64" s="139" t="s">
        <v>193</v>
      </c>
      <c r="CQ64" s="139" t="s">
        <v>193</v>
      </c>
      <c r="CR64" s="139" t="s">
        <v>193</v>
      </c>
      <c r="CS64" s="139" t="s">
        <v>193</v>
      </c>
      <c r="CT64" s="139" t="s">
        <v>193</v>
      </c>
      <c r="CU64" s="139" t="s">
        <v>193</v>
      </c>
      <c r="CV64" s="139" t="s">
        <v>193</v>
      </c>
      <c r="CW64" s="139" t="s">
        <v>193</v>
      </c>
      <c r="CX64" s="139" t="s">
        <v>193</v>
      </c>
      <c r="CY64" s="139" t="s">
        <v>193</v>
      </c>
      <c r="CZ64" s="139" t="s">
        <v>193</v>
      </c>
      <c r="DA64" s="139" t="s">
        <v>193</v>
      </c>
      <c r="DB64" s="139" t="s">
        <v>193</v>
      </c>
      <c r="DC64" s="139" t="s">
        <v>193</v>
      </c>
      <c r="DD64" s="139" t="s">
        <v>193</v>
      </c>
      <c r="DE64" s="139" t="s">
        <v>193</v>
      </c>
      <c r="DF64" s="139" t="s">
        <v>193</v>
      </c>
      <c r="DG64" s="139" t="s">
        <v>193</v>
      </c>
      <c r="DH64" s="139" t="s">
        <v>193</v>
      </c>
      <c r="DI64" s="139" t="s">
        <v>193</v>
      </c>
      <c r="DJ64" s="139" t="s">
        <v>504</v>
      </c>
      <c r="DK64" s="139">
        <v>0</v>
      </c>
      <c r="DL64" s="139">
        <v>1</v>
      </c>
      <c r="DM64" s="139">
        <v>1</v>
      </c>
      <c r="DN64" s="139">
        <v>1</v>
      </c>
      <c r="DO64" s="139">
        <v>1</v>
      </c>
      <c r="DP64" s="139">
        <v>0</v>
      </c>
      <c r="DQ64" s="139">
        <v>0</v>
      </c>
      <c r="DR64" s="139">
        <v>1</v>
      </c>
      <c r="DS64" s="139">
        <v>0</v>
      </c>
      <c r="DT64" s="139" t="s">
        <v>193</v>
      </c>
      <c r="DU64" s="139" t="s">
        <v>193</v>
      </c>
      <c r="DV64" s="139" t="s">
        <v>193</v>
      </c>
      <c r="DW64" s="139" t="s">
        <v>193</v>
      </c>
      <c r="DX64" s="139" t="s">
        <v>193</v>
      </c>
      <c r="DY64" s="139" t="s">
        <v>193</v>
      </c>
      <c r="DZ64" s="139" t="s">
        <v>193</v>
      </c>
      <c r="EA64" s="139" t="s">
        <v>193</v>
      </c>
      <c r="EB64" s="139">
        <v>15</v>
      </c>
      <c r="EC64" s="139" t="s">
        <v>132</v>
      </c>
      <c r="ED64" s="139">
        <v>20</v>
      </c>
      <c r="EE64" s="139" t="s">
        <v>109</v>
      </c>
      <c r="EF64" s="139" t="s">
        <v>193</v>
      </c>
      <c r="EG64" s="139" t="s">
        <v>193</v>
      </c>
      <c r="EH64" s="139" t="s">
        <v>193</v>
      </c>
      <c r="EI64" s="139" t="s">
        <v>193</v>
      </c>
      <c r="EJ64" s="139" t="s">
        <v>193</v>
      </c>
      <c r="EK64" s="139" t="s">
        <v>193</v>
      </c>
      <c r="EL64" s="139" t="s">
        <v>193</v>
      </c>
      <c r="EM64" s="139" t="s">
        <v>193</v>
      </c>
      <c r="EN64" s="139" t="s">
        <v>193</v>
      </c>
      <c r="EO64" s="139" t="s">
        <v>193</v>
      </c>
      <c r="EP64" s="139" t="s">
        <v>193</v>
      </c>
      <c r="EQ64" s="139" t="s">
        <v>109</v>
      </c>
      <c r="ER64" s="139">
        <v>25</v>
      </c>
      <c r="ES64" s="139" t="s">
        <v>193</v>
      </c>
      <c r="ET64" s="139" t="s">
        <v>193</v>
      </c>
      <c r="EU64" s="139">
        <v>25</v>
      </c>
      <c r="EV64" s="139" t="s">
        <v>109</v>
      </c>
      <c r="EW64" s="139" t="s">
        <v>109</v>
      </c>
      <c r="EX64" s="139">
        <v>75</v>
      </c>
      <c r="EY64" s="139" t="s">
        <v>193</v>
      </c>
      <c r="EZ64" s="139" t="s">
        <v>193</v>
      </c>
      <c r="FA64" s="139">
        <v>75</v>
      </c>
      <c r="FB64" s="139" t="s">
        <v>109</v>
      </c>
      <c r="FC64" s="139" t="s">
        <v>109</v>
      </c>
      <c r="FD64" s="139">
        <v>75</v>
      </c>
      <c r="FE64" s="139" t="s">
        <v>193</v>
      </c>
      <c r="FF64" s="139" t="s">
        <v>193</v>
      </c>
      <c r="FG64" s="139" t="s">
        <v>193</v>
      </c>
      <c r="FH64" s="139">
        <v>75</v>
      </c>
      <c r="FI64" s="139" t="s">
        <v>109</v>
      </c>
      <c r="FJ64" s="139" t="s">
        <v>193</v>
      </c>
      <c r="FK64" s="139" t="s">
        <v>193</v>
      </c>
      <c r="FL64" s="139" t="s">
        <v>193</v>
      </c>
      <c r="FM64" s="139" t="s">
        <v>193</v>
      </c>
      <c r="FN64" s="139" t="s">
        <v>193</v>
      </c>
      <c r="FO64" s="139" t="s">
        <v>193</v>
      </c>
      <c r="FP64" s="139" t="s">
        <v>193</v>
      </c>
      <c r="FQ64" s="139" t="s">
        <v>193</v>
      </c>
      <c r="FR64" s="139" t="s">
        <v>193</v>
      </c>
      <c r="FS64" s="139" t="s">
        <v>193</v>
      </c>
      <c r="FT64" s="139" t="s">
        <v>193</v>
      </c>
      <c r="FU64" s="139" t="s">
        <v>193</v>
      </c>
      <c r="FV64" s="139" t="s">
        <v>109</v>
      </c>
      <c r="FW64" s="139" t="s">
        <v>3457</v>
      </c>
      <c r="FX64" s="139">
        <v>0</v>
      </c>
      <c r="FY64" s="139">
        <v>0</v>
      </c>
      <c r="FZ64" s="139">
        <v>0</v>
      </c>
      <c r="GA64" s="139">
        <v>0</v>
      </c>
      <c r="GB64" s="139">
        <v>1</v>
      </c>
      <c r="GC64" s="139">
        <v>0</v>
      </c>
      <c r="GD64" s="139">
        <v>0</v>
      </c>
      <c r="GE64" s="139">
        <v>0</v>
      </c>
      <c r="GF64" s="139">
        <v>0</v>
      </c>
      <c r="GG64" s="139">
        <v>0</v>
      </c>
      <c r="GH64" s="139">
        <v>0</v>
      </c>
      <c r="GI64" s="139">
        <v>0</v>
      </c>
      <c r="GJ64" s="139">
        <v>0</v>
      </c>
      <c r="GK64" s="139" t="s">
        <v>193</v>
      </c>
      <c r="GL64" s="139" t="s">
        <v>824</v>
      </c>
      <c r="GM64" s="139">
        <v>0</v>
      </c>
      <c r="GN64" s="139">
        <v>0</v>
      </c>
      <c r="GO64" s="139">
        <v>1</v>
      </c>
      <c r="GP64" s="139">
        <v>1</v>
      </c>
      <c r="GQ64" s="139">
        <v>0</v>
      </c>
      <c r="GR64" s="139">
        <v>0</v>
      </c>
      <c r="GS64" s="139">
        <v>0</v>
      </c>
      <c r="GT64" s="139">
        <v>0</v>
      </c>
      <c r="GU64" s="139">
        <v>0</v>
      </c>
      <c r="GV64" s="139" t="s">
        <v>109</v>
      </c>
      <c r="GW64" s="139" t="s">
        <v>109</v>
      </c>
      <c r="GX64" s="139" t="s">
        <v>109</v>
      </c>
      <c r="GY64" s="139" t="s">
        <v>123</v>
      </c>
      <c r="GZ64" s="139" t="s">
        <v>789</v>
      </c>
      <c r="HA64" s="139" t="s">
        <v>147</v>
      </c>
      <c r="HB64" s="139" t="s">
        <v>785</v>
      </c>
      <c r="HC64" s="139" t="s">
        <v>193</v>
      </c>
      <c r="HD64" s="139" t="s">
        <v>193</v>
      </c>
      <c r="HE64" s="139" t="s">
        <v>193</v>
      </c>
      <c r="HF64" s="139" t="s">
        <v>193</v>
      </c>
      <c r="HG64" s="139" t="s">
        <v>193</v>
      </c>
      <c r="HH64" s="139" t="s">
        <v>193</v>
      </c>
      <c r="HI64" s="139" t="s">
        <v>193</v>
      </c>
      <c r="HJ64" s="139" t="s">
        <v>193</v>
      </c>
      <c r="HK64" s="139" t="s">
        <v>193</v>
      </c>
      <c r="HL64" s="139" t="s">
        <v>193</v>
      </c>
      <c r="HM64" s="139" t="s">
        <v>193</v>
      </c>
      <c r="HN64" s="139" t="s">
        <v>193</v>
      </c>
      <c r="HO64" s="139" t="s">
        <v>193</v>
      </c>
      <c r="HP64" s="139" t="s">
        <v>193</v>
      </c>
      <c r="HQ64" s="139" t="s">
        <v>193</v>
      </c>
      <c r="HR64" s="139" t="s">
        <v>193</v>
      </c>
      <c r="HS64" s="139" t="s">
        <v>193</v>
      </c>
      <c r="HT64" s="139" t="s">
        <v>193</v>
      </c>
      <c r="HU64" s="139" t="s">
        <v>193</v>
      </c>
      <c r="HV64" s="139" t="s">
        <v>193</v>
      </c>
      <c r="HW64" s="139" t="s">
        <v>193</v>
      </c>
      <c r="HX64" s="139" t="s">
        <v>193</v>
      </c>
      <c r="HY64" s="139" t="s">
        <v>193</v>
      </c>
      <c r="HZ64" s="139" t="s">
        <v>193</v>
      </c>
      <c r="IA64" s="139" t="s">
        <v>193</v>
      </c>
      <c r="IB64" s="139" t="s">
        <v>193</v>
      </c>
      <c r="IC64" s="139" t="s">
        <v>193</v>
      </c>
      <c r="ID64" s="139" t="s">
        <v>193</v>
      </c>
      <c r="IE64" s="139" t="s">
        <v>193</v>
      </c>
      <c r="IF64" s="139" t="s">
        <v>193</v>
      </c>
      <c r="IG64" s="139" t="s">
        <v>193</v>
      </c>
      <c r="IH64" s="139" t="s">
        <v>193</v>
      </c>
      <c r="II64" s="139" t="s">
        <v>193</v>
      </c>
      <c r="IJ64" s="139" t="s">
        <v>193</v>
      </c>
      <c r="IK64" s="139" t="s">
        <v>193</v>
      </c>
      <c r="IL64" s="139" t="s">
        <v>193</v>
      </c>
      <c r="IM64" s="139" t="s">
        <v>193</v>
      </c>
      <c r="IN64" s="139" t="s">
        <v>114</v>
      </c>
      <c r="IO64" s="139" t="s">
        <v>193</v>
      </c>
      <c r="IP64" s="139" t="s">
        <v>193</v>
      </c>
      <c r="IQ64" s="139" t="s">
        <v>193</v>
      </c>
      <c r="IR64" s="139" t="s">
        <v>193</v>
      </c>
      <c r="IS64" s="139" t="s">
        <v>193</v>
      </c>
      <c r="IT64" s="139" t="s">
        <v>193</v>
      </c>
      <c r="IU64" s="139" t="s">
        <v>193</v>
      </c>
      <c r="IV64" s="139" t="s">
        <v>193</v>
      </c>
      <c r="IW64" s="139" t="s">
        <v>3426</v>
      </c>
      <c r="IX64" s="139">
        <v>0</v>
      </c>
      <c r="IY64" s="139">
        <v>0</v>
      </c>
      <c r="IZ64" s="139">
        <v>0</v>
      </c>
      <c r="JA64" s="139">
        <v>0</v>
      </c>
      <c r="JB64" s="139">
        <v>0</v>
      </c>
      <c r="JC64" s="139">
        <v>1</v>
      </c>
      <c r="JD64" s="139">
        <v>0</v>
      </c>
      <c r="JE64" s="139">
        <v>0</v>
      </c>
      <c r="JF64" s="139" t="s">
        <v>193</v>
      </c>
      <c r="JG64" s="139" t="s">
        <v>114</v>
      </c>
      <c r="JH64" s="139" t="s">
        <v>193</v>
      </c>
      <c r="JI64" s="139" t="s">
        <v>193</v>
      </c>
      <c r="JJ64" s="139" t="s">
        <v>193</v>
      </c>
      <c r="JK64" s="139" t="s">
        <v>193</v>
      </c>
      <c r="JL64" s="139" t="s">
        <v>193</v>
      </c>
      <c r="JM64" s="139" t="s">
        <v>193</v>
      </c>
      <c r="JN64" s="139" t="s">
        <v>193</v>
      </c>
      <c r="JO64" s="139" t="s">
        <v>193</v>
      </c>
      <c r="JP64" s="139" t="s">
        <v>193</v>
      </c>
      <c r="JQ64" s="139" t="s">
        <v>193</v>
      </c>
      <c r="JR64" s="139" t="s">
        <v>193</v>
      </c>
      <c r="JS64" s="139" t="s">
        <v>193</v>
      </c>
      <c r="JT64" s="139" t="s">
        <v>193</v>
      </c>
      <c r="JU64" s="139" t="s">
        <v>193</v>
      </c>
      <c r="JV64" s="139" t="s">
        <v>193</v>
      </c>
      <c r="JW64" s="139" t="s">
        <v>193</v>
      </c>
      <c r="JX64" s="139" t="s">
        <v>193</v>
      </c>
      <c r="JY64" s="139" t="s">
        <v>193</v>
      </c>
      <c r="JZ64" s="139" t="s">
        <v>193</v>
      </c>
      <c r="KA64" s="139" t="s">
        <v>193</v>
      </c>
      <c r="KB64" s="139" t="s">
        <v>193</v>
      </c>
      <c r="KC64" s="139" t="s">
        <v>193</v>
      </c>
      <c r="KD64" s="139" t="s">
        <v>193</v>
      </c>
      <c r="KE64" s="139" t="s">
        <v>193</v>
      </c>
      <c r="KF64" s="139" t="s">
        <v>193</v>
      </c>
      <c r="KG64" s="139" t="s">
        <v>193</v>
      </c>
      <c r="KH64" s="139" t="s">
        <v>193</v>
      </c>
      <c r="KI64" s="139" t="s">
        <v>193</v>
      </c>
      <c r="KJ64" s="139" t="s">
        <v>193</v>
      </c>
      <c r="KK64" s="139" t="s">
        <v>193</v>
      </c>
      <c r="KL64" s="139" t="s">
        <v>193</v>
      </c>
      <c r="KM64" s="139" t="s">
        <v>193</v>
      </c>
      <c r="KN64" s="139" t="s">
        <v>193</v>
      </c>
      <c r="KO64" s="139" t="s">
        <v>193</v>
      </c>
      <c r="KP64" s="139" t="s">
        <v>193</v>
      </c>
      <c r="KQ64" s="139" t="s">
        <v>193</v>
      </c>
      <c r="KR64" s="139" t="s">
        <v>193</v>
      </c>
      <c r="KS64" s="139" t="s">
        <v>193</v>
      </c>
      <c r="KT64" s="139" t="s">
        <v>193</v>
      </c>
      <c r="KU64" s="139" t="s">
        <v>193</v>
      </c>
      <c r="KV64" s="139" t="s">
        <v>193</v>
      </c>
      <c r="KW64" s="139" t="s">
        <v>193</v>
      </c>
      <c r="KX64" s="139" t="s">
        <v>193</v>
      </c>
      <c r="KY64" s="139" t="s">
        <v>193</v>
      </c>
      <c r="KZ64" s="139" t="s">
        <v>193</v>
      </c>
      <c r="LA64" s="139" t="s">
        <v>193</v>
      </c>
      <c r="LB64" s="139" t="s">
        <v>193</v>
      </c>
      <c r="LC64" s="139" t="s">
        <v>193</v>
      </c>
      <c r="LD64" s="139" t="s">
        <v>193</v>
      </c>
      <c r="LE64" s="139" t="s">
        <v>193</v>
      </c>
      <c r="LF64" s="139" t="s">
        <v>193</v>
      </c>
      <c r="LG64" s="139" t="s">
        <v>193</v>
      </c>
      <c r="LH64" s="139" t="s">
        <v>193</v>
      </c>
      <c r="LI64" s="139" t="s">
        <v>193</v>
      </c>
      <c r="LJ64" s="139" t="s">
        <v>193</v>
      </c>
      <c r="LK64" s="139" t="s">
        <v>193</v>
      </c>
      <c r="LL64" s="139" t="s">
        <v>193</v>
      </c>
      <c r="LM64" s="139" t="s">
        <v>193</v>
      </c>
      <c r="LN64" s="139" t="s">
        <v>193</v>
      </c>
      <c r="LO64" s="139" t="s">
        <v>193</v>
      </c>
      <c r="LP64" s="139" t="s">
        <v>193</v>
      </c>
      <c r="LQ64" s="139" t="s">
        <v>193</v>
      </c>
    </row>
    <row r="65" spans="1:329" ht="14.4" customHeight="1" x14ac:dyDescent="0.35">
      <c r="A65" s="139" t="s">
        <v>3478</v>
      </c>
      <c r="B65" s="139" t="s">
        <v>3316</v>
      </c>
      <c r="C65" s="139" t="s">
        <v>148</v>
      </c>
      <c r="D65" s="139" t="s">
        <v>148</v>
      </c>
      <c r="E65" s="139" t="s">
        <v>157</v>
      </c>
      <c r="F65" s="139" t="s">
        <v>123</v>
      </c>
      <c r="G65" s="139" t="s">
        <v>151</v>
      </c>
      <c r="H65" s="139" t="s">
        <v>151</v>
      </c>
      <c r="I65" s="139" t="s">
        <v>153</v>
      </c>
      <c r="J65" s="139" t="s">
        <v>812</v>
      </c>
      <c r="K65" s="139" t="s">
        <v>536</v>
      </c>
      <c r="L65" s="139" t="s">
        <v>490</v>
      </c>
      <c r="M65" t="s">
        <v>491</v>
      </c>
      <c r="N65" t="s">
        <v>193</v>
      </c>
      <c r="O65" t="s">
        <v>193</v>
      </c>
      <c r="P65" t="s">
        <v>496</v>
      </c>
      <c r="Q65" t="s">
        <v>193</v>
      </c>
      <c r="R65" t="s">
        <v>713</v>
      </c>
      <c r="S65">
        <v>1</v>
      </c>
      <c r="T65">
        <v>1</v>
      </c>
      <c r="U65">
        <v>0</v>
      </c>
      <c r="V65">
        <v>0</v>
      </c>
      <c r="W65">
        <v>0</v>
      </c>
      <c r="X65">
        <v>0</v>
      </c>
      <c r="Y65">
        <v>0</v>
      </c>
      <c r="Z65" t="s">
        <v>110</v>
      </c>
      <c r="AA65" t="s">
        <v>1423</v>
      </c>
      <c r="AB65" t="s">
        <v>4072</v>
      </c>
      <c r="AC65">
        <v>1</v>
      </c>
      <c r="AD65">
        <v>1</v>
      </c>
      <c r="AE65">
        <v>0</v>
      </c>
      <c r="AF65">
        <v>0</v>
      </c>
      <c r="AG65">
        <v>0</v>
      </c>
      <c r="AH65">
        <v>0</v>
      </c>
      <c r="AI65">
        <v>0</v>
      </c>
      <c r="AJ65">
        <v>0</v>
      </c>
      <c r="AK65">
        <v>0</v>
      </c>
      <c r="AL65">
        <v>0</v>
      </c>
      <c r="AM65" t="s">
        <v>193</v>
      </c>
      <c r="AN65" t="s">
        <v>143</v>
      </c>
      <c r="AO65" t="s">
        <v>495</v>
      </c>
      <c r="AP65" t="s">
        <v>499</v>
      </c>
      <c r="AQ65">
        <v>1</v>
      </c>
      <c r="AR65">
        <v>1</v>
      </c>
      <c r="AS65">
        <v>1</v>
      </c>
      <c r="AT65">
        <v>1</v>
      </c>
      <c r="AU65">
        <v>1</v>
      </c>
      <c r="AV65">
        <v>1</v>
      </c>
      <c r="AW65">
        <v>1</v>
      </c>
      <c r="AX65">
        <v>0</v>
      </c>
      <c r="AY65" t="s">
        <v>498</v>
      </c>
      <c r="AZ65" s="192">
        <v>150</v>
      </c>
      <c r="BA65" s="139" t="s">
        <v>114</v>
      </c>
      <c r="BB65" s="139">
        <v>275</v>
      </c>
      <c r="BC65" s="192">
        <v>105.76923076923001</v>
      </c>
      <c r="BD65" s="139" t="s">
        <v>109</v>
      </c>
      <c r="BE65" s="139">
        <v>250</v>
      </c>
      <c r="BF65" s="192">
        <v>108.695652173913</v>
      </c>
      <c r="BG65" s="139" t="s">
        <v>109</v>
      </c>
      <c r="BH65" s="139">
        <v>350</v>
      </c>
      <c r="BI65" s="192">
        <v>120.689655172413</v>
      </c>
      <c r="BJ65" s="139" t="s">
        <v>109</v>
      </c>
      <c r="BK65" s="139">
        <v>600</v>
      </c>
      <c r="BL65" s="192">
        <v>250</v>
      </c>
      <c r="BM65" s="139" t="s">
        <v>114</v>
      </c>
      <c r="BN65" s="139">
        <v>750</v>
      </c>
      <c r="BO65" s="192">
        <v>312.5</v>
      </c>
      <c r="BP65" s="139" t="s">
        <v>114</v>
      </c>
      <c r="BQ65" s="139" t="s">
        <v>612</v>
      </c>
      <c r="BR65" s="139" t="s">
        <v>109</v>
      </c>
      <c r="BS65" s="139">
        <v>850</v>
      </c>
      <c r="BT65" s="139" t="s">
        <v>193</v>
      </c>
      <c r="BU65" s="139" t="s">
        <v>193</v>
      </c>
      <c r="BV65" s="139" t="s">
        <v>193</v>
      </c>
      <c r="BW65" s="139" t="s">
        <v>193</v>
      </c>
      <c r="BX65" s="139" t="s">
        <v>193</v>
      </c>
      <c r="BY65" s="139" t="s">
        <v>193</v>
      </c>
      <c r="BZ65" s="139" t="s">
        <v>156</v>
      </c>
      <c r="CA65" s="192">
        <v>850</v>
      </c>
      <c r="CB65" s="139" t="s">
        <v>109</v>
      </c>
      <c r="CC65" s="139" t="s">
        <v>114</v>
      </c>
      <c r="CD65" s="139" t="s">
        <v>193</v>
      </c>
      <c r="CE65" s="139" t="s">
        <v>193</v>
      </c>
      <c r="CF65" s="139" t="s">
        <v>193</v>
      </c>
      <c r="CG65" s="139" t="s">
        <v>193</v>
      </c>
      <c r="CH65" s="139" t="s">
        <v>193</v>
      </c>
      <c r="CI65" s="139" t="s">
        <v>193</v>
      </c>
      <c r="CJ65" s="139" t="s">
        <v>193</v>
      </c>
      <c r="CK65" s="139" t="s">
        <v>193</v>
      </c>
      <c r="CL65" s="139" t="s">
        <v>193</v>
      </c>
      <c r="CM65" s="139" t="s">
        <v>193</v>
      </c>
      <c r="CN65" s="139" t="s">
        <v>193</v>
      </c>
      <c r="CO65" s="139" t="s">
        <v>193</v>
      </c>
      <c r="CP65" s="139" t="s">
        <v>193</v>
      </c>
      <c r="CQ65" s="139" t="s">
        <v>193</v>
      </c>
      <c r="CR65" s="139" t="s">
        <v>193</v>
      </c>
      <c r="CS65" s="139" t="s">
        <v>193</v>
      </c>
      <c r="CT65" s="139" t="s">
        <v>193</v>
      </c>
      <c r="CU65" s="139" t="s">
        <v>193</v>
      </c>
      <c r="CV65" s="139" t="s">
        <v>193</v>
      </c>
      <c r="CW65" s="139" t="s">
        <v>193</v>
      </c>
      <c r="CX65" s="139" t="s">
        <v>193</v>
      </c>
      <c r="CY65" s="139" t="s">
        <v>193</v>
      </c>
      <c r="CZ65" s="139" t="s">
        <v>193</v>
      </c>
      <c r="DA65" s="139" t="s">
        <v>193</v>
      </c>
      <c r="DB65" s="139" t="s">
        <v>193</v>
      </c>
      <c r="DC65" s="139" t="s">
        <v>114</v>
      </c>
      <c r="DD65" s="139" t="s">
        <v>109</v>
      </c>
      <c r="DE65" s="139" t="s">
        <v>109</v>
      </c>
      <c r="DF65" s="139" t="s">
        <v>123</v>
      </c>
      <c r="DG65" s="139" t="s">
        <v>789</v>
      </c>
      <c r="DH65" s="139" t="s">
        <v>151</v>
      </c>
      <c r="DI65" s="139" t="s">
        <v>789</v>
      </c>
      <c r="DJ65" s="139" t="s">
        <v>3346</v>
      </c>
      <c r="DK65" s="139">
        <v>1</v>
      </c>
      <c r="DL65" s="139">
        <v>0</v>
      </c>
      <c r="DM65" s="139">
        <v>0</v>
      </c>
      <c r="DN65" s="139">
        <v>1</v>
      </c>
      <c r="DO65" s="139">
        <v>1</v>
      </c>
      <c r="DP65" s="139">
        <v>0</v>
      </c>
      <c r="DQ65" s="139">
        <v>1</v>
      </c>
      <c r="DR65" s="139">
        <v>0</v>
      </c>
      <c r="DS65" s="139">
        <v>0</v>
      </c>
      <c r="DT65" s="139" t="s">
        <v>109</v>
      </c>
      <c r="DU65" s="139">
        <v>40</v>
      </c>
      <c r="DV65" s="139">
        <v>40</v>
      </c>
      <c r="DW65" s="139" t="s">
        <v>193</v>
      </c>
      <c r="DX65" s="139" t="s">
        <v>193</v>
      </c>
      <c r="DY65" s="139" t="s">
        <v>193</v>
      </c>
      <c r="DZ65" s="139">
        <v>40</v>
      </c>
      <c r="EA65" s="139" t="s">
        <v>114</v>
      </c>
      <c r="EB65" s="139" t="s">
        <v>193</v>
      </c>
      <c r="EC65" s="139" t="s">
        <v>193</v>
      </c>
      <c r="ED65" s="139">
        <v>25</v>
      </c>
      <c r="EE65" s="139" t="s">
        <v>109</v>
      </c>
      <c r="EF65" s="139" t="s">
        <v>193</v>
      </c>
      <c r="EG65" s="139" t="s">
        <v>193</v>
      </c>
      <c r="EH65" s="139" t="s">
        <v>193</v>
      </c>
      <c r="EI65" s="139" t="s">
        <v>193</v>
      </c>
      <c r="EJ65" s="139" t="s">
        <v>193</v>
      </c>
      <c r="EK65" s="139" t="s">
        <v>193</v>
      </c>
      <c r="EL65" s="139" t="s">
        <v>193</v>
      </c>
      <c r="EM65" s="139" t="s">
        <v>193</v>
      </c>
      <c r="EN65" s="139" t="s">
        <v>193</v>
      </c>
      <c r="EO65" s="139" t="s">
        <v>193</v>
      </c>
      <c r="EP65" s="139" t="s">
        <v>193</v>
      </c>
      <c r="EQ65" s="139" t="s">
        <v>193</v>
      </c>
      <c r="ER65" s="139" t="s">
        <v>193</v>
      </c>
      <c r="ES65" s="139" t="s">
        <v>193</v>
      </c>
      <c r="ET65" s="139" t="s">
        <v>193</v>
      </c>
      <c r="EU65" s="139" t="s">
        <v>193</v>
      </c>
      <c r="EV65" s="139" t="s">
        <v>193</v>
      </c>
      <c r="EW65" s="139" t="s">
        <v>193</v>
      </c>
      <c r="EX65" s="139" t="s">
        <v>193</v>
      </c>
      <c r="EY65" s="139" t="s">
        <v>193</v>
      </c>
      <c r="EZ65" s="139" t="s">
        <v>193</v>
      </c>
      <c r="FA65" s="139" t="s">
        <v>193</v>
      </c>
      <c r="FB65" s="139" t="s">
        <v>193</v>
      </c>
      <c r="FC65" s="139" t="s">
        <v>109</v>
      </c>
      <c r="FD65" s="139">
        <v>75</v>
      </c>
      <c r="FE65" s="139" t="s">
        <v>193</v>
      </c>
      <c r="FF65" s="139" t="s">
        <v>193</v>
      </c>
      <c r="FG65" s="139" t="s">
        <v>193</v>
      </c>
      <c r="FH65" s="139">
        <v>75</v>
      </c>
      <c r="FI65" s="139" t="s">
        <v>109</v>
      </c>
      <c r="FJ65" s="139" t="s">
        <v>109</v>
      </c>
      <c r="FK65" s="139" t="s">
        <v>193</v>
      </c>
      <c r="FL65" s="139">
        <v>10</v>
      </c>
      <c r="FM65" s="139" t="s">
        <v>193</v>
      </c>
      <c r="FN65" s="139" t="s">
        <v>193</v>
      </c>
      <c r="FO65" s="139" t="s">
        <v>193</v>
      </c>
      <c r="FP65" s="139" t="s">
        <v>193</v>
      </c>
      <c r="FQ65" s="139" t="s">
        <v>193</v>
      </c>
      <c r="FR65" s="139" t="s">
        <v>193</v>
      </c>
      <c r="FS65" s="139" t="s">
        <v>109</v>
      </c>
      <c r="FT65" s="139" t="s">
        <v>156</v>
      </c>
      <c r="FU65" s="139">
        <v>10</v>
      </c>
      <c r="FV65" s="139" t="s">
        <v>114</v>
      </c>
      <c r="FW65" s="139" t="s">
        <v>193</v>
      </c>
      <c r="FX65" s="139" t="s">
        <v>193</v>
      </c>
      <c r="FY65" s="139" t="s">
        <v>193</v>
      </c>
      <c r="FZ65" s="139" t="s">
        <v>193</v>
      </c>
      <c r="GA65" s="139" t="s">
        <v>193</v>
      </c>
      <c r="GB65" s="139" t="s">
        <v>193</v>
      </c>
      <c r="GC65" s="139" t="s">
        <v>193</v>
      </c>
      <c r="GD65" s="139" t="s">
        <v>193</v>
      </c>
      <c r="GE65" s="139" t="s">
        <v>193</v>
      </c>
      <c r="GF65" s="139" t="s">
        <v>193</v>
      </c>
      <c r="GG65" s="139" t="s">
        <v>193</v>
      </c>
      <c r="GH65" s="139" t="s">
        <v>193</v>
      </c>
      <c r="GI65" s="139" t="s">
        <v>193</v>
      </c>
      <c r="GJ65" s="139" t="s">
        <v>193</v>
      </c>
      <c r="GK65" s="139" t="s">
        <v>193</v>
      </c>
      <c r="GL65" s="139" t="s">
        <v>193</v>
      </c>
      <c r="GM65" s="139" t="s">
        <v>193</v>
      </c>
      <c r="GN65" s="139" t="s">
        <v>193</v>
      </c>
      <c r="GO65" s="139" t="s">
        <v>193</v>
      </c>
      <c r="GP65" s="139" t="s">
        <v>193</v>
      </c>
      <c r="GQ65" s="139" t="s">
        <v>193</v>
      </c>
      <c r="GR65" s="139" t="s">
        <v>193</v>
      </c>
      <c r="GS65" s="139" t="s">
        <v>193</v>
      </c>
      <c r="GT65" s="139" t="s">
        <v>193</v>
      </c>
      <c r="GU65" s="139" t="s">
        <v>193</v>
      </c>
      <c r="GV65" s="139" t="s">
        <v>114</v>
      </c>
      <c r="GW65" s="139" t="s">
        <v>109</v>
      </c>
      <c r="GX65" s="139" t="s">
        <v>109</v>
      </c>
      <c r="GY65" s="139" t="s">
        <v>123</v>
      </c>
      <c r="GZ65" s="139" t="s">
        <v>789</v>
      </c>
      <c r="HA65" s="139" t="s">
        <v>151</v>
      </c>
      <c r="HB65" s="139" t="s">
        <v>789</v>
      </c>
      <c r="HC65" s="139" t="s">
        <v>193</v>
      </c>
      <c r="HD65" s="139" t="s">
        <v>193</v>
      </c>
      <c r="HE65" s="139" t="s">
        <v>193</v>
      </c>
      <c r="HF65" s="139" t="s">
        <v>193</v>
      </c>
      <c r="HG65" s="139" t="s">
        <v>193</v>
      </c>
      <c r="HH65" s="139" t="s">
        <v>193</v>
      </c>
      <c r="HI65" s="139" t="s">
        <v>193</v>
      </c>
      <c r="HJ65" s="139" t="s">
        <v>193</v>
      </c>
      <c r="HK65" s="139" t="s">
        <v>193</v>
      </c>
      <c r="HL65" s="139" t="s">
        <v>193</v>
      </c>
      <c r="HM65" s="139" t="s">
        <v>193</v>
      </c>
      <c r="HN65" s="139" t="s">
        <v>193</v>
      </c>
      <c r="HO65" s="139" t="s">
        <v>193</v>
      </c>
      <c r="HP65" s="139" t="s">
        <v>193</v>
      </c>
      <c r="HQ65" s="139" t="s">
        <v>193</v>
      </c>
      <c r="HR65" s="139" t="s">
        <v>193</v>
      </c>
      <c r="HS65" s="139" t="s">
        <v>193</v>
      </c>
      <c r="HT65" s="139" t="s">
        <v>193</v>
      </c>
      <c r="HU65" s="139" t="s">
        <v>193</v>
      </c>
      <c r="HV65" s="139" t="s">
        <v>193</v>
      </c>
      <c r="HW65" s="139" t="s">
        <v>193</v>
      </c>
      <c r="HX65" s="139" t="s">
        <v>193</v>
      </c>
      <c r="HY65" s="139" t="s">
        <v>193</v>
      </c>
      <c r="HZ65" s="139" t="s">
        <v>193</v>
      </c>
      <c r="IA65" s="139" t="s">
        <v>193</v>
      </c>
      <c r="IB65" s="139" t="s">
        <v>193</v>
      </c>
      <c r="IC65" s="139" t="s">
        <v>193</v>
      </c>
      <c r="ID65" s="139" t="s">
        <v>193</v>
      </c>
      <c r="IE65" s="139" t="s">
        <v>193</v>
      </c>
      <c r="IF65" s="139" t="s">
        <v>193</v>
      </c>
      <c r="IG65" s="139" t="s">
        <v>193</v>
      </c>
      <c r="IH65" s="139" t="s">
        <v>193</v>
      </c>
      <c r="II65" s="139" t="s">
        <v>193</v>
      </c>
      <c r="IJ65" s="139" t="s">
        <v>193</v>
      </c>
      <c r="IK65" s="139" t="s">
        <v>193</v>
      </c>
      <c r="IL65" s="139" t="s">
        <v>193</v>
      </c>
      <c r="IM65" s="139" t="s">
        <v>193</v>
      </c>
      <c r="IN65" s="139" t="s">
        <v>114</v>
      </c>
      <c r="IO65" s="139" t="s">
        <v>193</v>
      </c>
      <c r="IP65" s="139" t="s">
        <v>193</v>
      </c>
      <c r="IQ65" s="139" t="s">
        <v>193</v>
      </c>
      <c r="IR65" s="139" t="s">
        <v>193</v>
      </c>
      <c r="IS65" s="139" t="s">
        <v>193</v>
      </c>
      <c r="IT65" s="139" t="s">
        <v>193</v>
      </c>
      <c r="IU65" s="139" t="s">
        <v>193</v>
      </c>
      <c r="IV65" s="139" t="s">
        <v>193</v>
      </c>
      <c r="IW65" s="139" t="s">
        <v>3426</v>
      </c>
      <c r="IX65" s="139">
        <v>0</v>
      </c>
      <c r="IY65" s="139">
        <v>0</v>
      </c>
      <c r="IZ65" s="139">
        <v>0</v>
      </c>
      <c r="JA65" s="139">
        <v>0</v>
      </c>
      <c r="JB65" s="139">
        <v>0</v>
      </c>
      <c r="JC65" s="139">
        <v>1</v>
      </c>
      <c r="JD65" s="139">
        <v>0</v>
      </c>
      <c r="JE65" s="139">
        <v>0</v>
      </c>
      <c r="JF65" s="139" t="s">
        <v>193</v>
      </c>
      <c r="JG65" s="139" t="s">
        <v>114</v>
      </c>
      <c r="JH65" s="139" t="s">
        <v>193</v>
      </c>
      <c r="JI65" s="139" t="s">
        <v>193</v>
      </c>
      <c r="JJ65" s="139" t="s">
        <v>193</v>
      </c>
      <c r="JK65" s="139" t="s">
        <v>193</v>
      </c>
      <c r="JL65" s="139" t="s">
        <v>193</v>
      </c>
      <c r="JM65" s="139" t="s">
        <v>193</v>
      </c>
      <c r="JN65" s="139" t="s">
        <v>193</v>
      </c>
      <c r="JO65" s="139" t="s">
        <v>193</v>
      </c>
      <c r="JP65" s="139" t="s">
        <v>193</v>
      </c>
      <c r="JQ65" s="139" t="s">
        <v>193</v>
      </c>
      <c r="JR65" s="139" t="s">
        <v>193</v>
      </c>
      <c r="JS65" s="139" t="s">
        <v>193</v>
      </c>
      <c r="JT65" s="139" t="s">
        <v>193</v>
      </c>
      <c r="JU65" s="139" t="s">
        <v>193</v>
      </c>
      <c r="JV65" s="139" t="s">
        <v>193</v>
      </c>
      <c r="JW65" s="139" t="s">
        <v>193</v>
      </c>
      <c r="JX65" s="139" t="s">
        <v>193</v>
      </c>
      <c r="JY65" s="139" t="s">
        <v>193</v>
      </c>
      <c r="JZ65" s="139" t="s">
        <v>193</v>
      </c>
      <c r="KA65" s="139" t="s">
        <v>193</v>
      </c>
      <c r="KB65" s="139" t="s">
        <v>193</v>
      </c>
      <c r="KC65" s="139" t="s">
        <v>193</v>
      </c>
      <c r="KD65" s="139" t="s">
        <v>193</v>
      </c>
      <c r="KE65" s="139" t="s">
        <v>193</v>
      </c>
      <c r="KF65" s="139" t="s">
        <v>193</v>
      </c>
      <c r="KG65" s="139" t="s">
        <v>193</v>
      </c>
      <c r="KH65" s="139" t="s">
        <v>193</v>
      </c>
      <c r="KI65" s="139" t="s">
        <v>193</v>
      </c>
      <c r="KJ65" s="139" t="s">
        <v>193</v>
      </c>
      <c r="KK65" s="139" t="s">
        <v>193</v>
      </c>
      <c r="KL65" s="139" t="s">
        <v>193</v>
      </c>
      <c r="KM65" s="139" t="s">
        <v>193</v>
      </c>
      <c r="KN65" s="139" t="s">
        <v>193</v>
      </c>
      <c r="KO65" s="139" t="s">
        <v>193</v>
      </c>
      <c r="KP65" s="139" t="s">
        <v>193</v>
      </c>
      <c r="KQ65" s="139" t="s">
        <v>193</v>
      </c>
      <c r="KR65" s="139" t="s">
        <v>193</v>
      </c>
      <c r="KS65" s="139" t="s">
        <v>193</v>
      </c>
      <c r="KT65" s="139" t="s">
        <v>193</v>
      </c>
      <c r="KU65" s="139" t="s">
        <v>193</v>
      </c>
      <c r="KV65" s="139" t="s">
        <v>193</v>
      </c>
      <c r="KW65" s="139" t="s">
        <v>193</v>
      </c>
      <c r="KX65" s="139" t="s">
        <v>193</v>
      </c>
      <c r="KY65" s="139" t="s">
        <v>193</v>
      </c>
      <c r="KZ65" s="139" t="s">
        <v>193</v>
      </c>
      <c r="LA65" s="139" t="s">
        <v>193</v>
      </c>
      <c r="LB65" s="139" t="s">
        <v>193</v>
      </c>
      <c r="LC65" s="139" t="s">
        <v>193</v>
      </c>
      <c r="LD65" s="139" t="s">
        <v>193</v>
      </c>
      <c r="LE65" s="139" t="s">
        <v>193</v>
      </c>
      <c r="LF65" s="139" t="s">
        <v>193</v>
      </c>
      <c r="LG65" s="139" t="s">
        <v>193</v>
      </c>
      <c r="LH65" s="139" t="s">
        <v>193</v>
      </c>
      <c r="LI65" s="139" t="s">
        <v>193</v>
      </c>
      <c r="LJ65" s="139" t="s">
        <v>193</v>
      </c>
      <c r="LK65" s="139" t="s">
        <v>193</v>
      </c>
      <c r="LL65" s="139" t="s">
        <v>193</v>
      </c>
      <c r="LM65" s="139" t="s">
        <v>193</v>
      </c>
      <c r="LN65" s="139" t="s">
        <v>193</v>
      </c>
      <c r="LO65" s="139" t="s">
        <v>193</v>
      </c>
      <c r="LP65" s="139" t="s">
        <v>193</v>
      </c>
      <c r="LQ65" s="139" t="s">
        <v>193</v>
      </c>
    </row>
    <row r="66" spans="1:329" ht="14.4" customHeight="1" x14ac:dyDescent="0.35">
      <c r="A66" s="139" t="s">
        <v>3479</v>
      </c>
      <c r="B66" s="139" t="s">
        <v>3316</v>
      </c>
      <c r="C66" s="139" t="s">
        <v>148</v>
      </c>
      <c r="D66" s="139" t="s">
        <v>148</v>
      </c>
      <c r="E66" s="139" t="s">
        <v>150</v>
      </c>
      <c r="F66" s="139" t="s">
        <v>123</v>
      </c>
      <c r="G66" s="139" t="s">
        <v>151</v>
      </c>
      <c r="H66" s="139" t="s">
        <v>151</v>
      </c>
      <c r="I66" s="139" t="s">
        <v>153</v>
      </c>
      <c r="J66" s="139" t="s">
        <v>812</v>
      </c>
      <c r="K66" s="139" t="s">
        <v>536</v>
      </c>
      <c r="L66" s="139" t="s">
        <v>3317</v>
      </c>
      <c r="M66" t="s">
        <v>491</v>
      </c>
      <c r="N66" t="s">
        <v>193</v>
      </c>
      <c r="O66" t="s">
        <v>193</v>
      </c>
      <c r="P66" t="s">
        <v>193</v>
      </c>
      <c r="Q66" t="s">
        <v>193</v>
      </c>
      <c r="R66" t="s">
        <v>193</v>
      </c>
      <c r="S66" t="s">
        <v>193</v>
      </c>
      <c r="T66" t="s">
        <v>193</v>
      </c>
      <c r="U66" t="s">
        <v>193</v>
      </c>
      <c r="V66" t="s">
        <v>193</v>
      </c>
      <c r="W66" t="s">
        <v>193</v>
      </c>
      <c r="X66" t="s">
        <v>193</v>
      </c>
      <c r="Y66" t="s">
        <v>193</v>
      </c>
      <c r="Z66" t="s">
        <v>193</v>
      </c>
      <c r="AA66" t="s">
        <v>193</v>
      </c>
      <c r="AB66" t="s">
        <v>193</v>
      </c>
      <c r="AC66" t="s">
        <v>193</v>
      </c>
      <c r="AD66" t="s">
        <v>193</v>
      </c>
      <c r="AE66" t="s">
        <v>193</v>
      </c>
      <c r="AF66" t="s">
        <v>193</v>
      </c>
      <c r="AG66" t="s">
        <v>193</v>
      </c>
      <c r="AH66" t="s">
        <v>193</v>
      </c>
      <c r="AI66" t="s">
        <v>193</v>
      </c>
      <c r="AJ66" t="s">
        <v>193</v>
      </c>
      <c r="AK66" t="s">
        <v>193</v>
      </c>
      <c r="AL66" t="s">
        <v>193</v>
      </c>
      <c r="AM66" t="s">
        <v>193</v>
      </c>
      <c r="AN66" t="s">
        <v>193</v>
      </c>
      <c r="AO66" t="s">
        <v>193</v>
      </c>
      <c r="AP66" t="s">
        <v>193</v>
      </c>
      <c r="AQ66" t="s">
        <v>193</v>
      </c>
      <c r="AR66" t="s">
        <v>193</v>
      </c>
      <c r="AS66" t="s">
        <v>193</v>
      </c>
      <c r="AT66" t="s">
        <v>193</v>
      </c>
      <c r="AU66" t="s">
        <v>193</v>
      </c>
      <c r="AV66" t="s">
        <v>193</v>
      </c>
      <c r="AW66" t="s">
        <v>193</v>
      </c>
      <c r="AX66" t="s">
        <v>193</v>
      </c>
      <c r="AY66" t="s">
        <v>193</v>
      </c>
      <c r="AZ66" s="192" t="s">
        <v>193</v>
      </c>
      <c r="BA66" s="139" t="s">
        <v>193</v>
      </c>
      <c r="BB66" s="139" t="s">
        <v>193</v>
      </c>
      <c r="BC66" s="192" t="s">
        <v>193</v>
      </c>
      <c r="BD66" s="139" t="s">
        <v>193</v>
      </c>
      <c r="BE66" s="139" t="s">
        <v>193</v>
      </c>
      <c r="BF66" s="192" t="s">
        <v>193</v>
      </c>
      <c r="BG66" s="139" t="s">
        <v>193</v>
      </c>
      <c r="BH66" s="139" t="s">
        <v>193</v>
      </c>
      <c r="BI66" s="192" t="s">
        <v>193</v>
      </c>
      <c r="BJ66" s="139" t="s">
        <v>193</v>
      </c>
      <c r="BK66" s="139" t="s">
        <v>193</v>
      </c>
      <c r="BL66" s="192" t="s">
        <v>193</v>
      </c>
      <c r="BM66" s="139" t="s">
        <v>193</v>
      </c>
      <c r="BN66" s="139" t="s">
        <v>193</v>
      </c>
      <c r="BO66" s="192" t="s">
        <v>193</v>
      </c>
      <c r="BP66" s="139" t="s">
        <v>193</v>
      </c>
      <c r="BQ66" s="139" t="s">
        <v>193</v>
      </c>
      <c r="BR66" s="139" t="s">
        <v>193</v>
      </c>
      <c r="BS66" s="139" t="s">
        <v>193</v>
      </c>
      <c r="BT66" s="139" t="s">
        <v>193</v>
      </c>
      <c r="BU66" s="139" t="s">
        <v>193</v>
      </c>
      <c r="BV66" s="139" t="s">
        <v>193</v>
      </c>
      <c r="BW66" s="139" t="s">
        <v>193</v>
      </c>
      <c r="BX66" s="139" t="s">
        <v>193</v>
      </c>
      <c r="BY66" s="139" t="s">
        <v>193</v>
      </c>
      <c r="BZ66" s="139" t="s">
        <v>193</v>
      </c>
      <c r="CA66" s="192" t="s">
        <v>193</v>
      </c>
      <c r="CB66" s="139" t="s">
        <v>193</v>
      </c>
      <c r="CC66" s="139" t="s">
        <v>193</v>
      </c>
      <c r="CD66" s="139" t="s">
        <v>193</v>
      </c>
      <c r="CE66" s="139" t="s">
        <v>193</v>
      </c>
      <c r="CF66" s="139" t="s">
        <v>193</v>
      </c>
      <c r="CG66" s="139" t="s">
        <v>193</v>
      </c>
      <c r="CH66" s="139" t="s">
        <v>193</v>
      </c>
      <c r="CI66" s="139" t="s">
        <v>193</v>
      </c>
      <c r="CJ66" s="139" t="s">
        <v>193</v>
      </c>
      <c r="CK66" s="139" t="s">
        <v>193</v>
      </c>
      <c r="CL66" s="139" t="s">
        <v>193</v>
      </c>
      <c r="CM66" s="139" t="s">
        <v>193</v>
      </c>
      <c r="CN66" s="139" t="s">
        <v>193</v>
      </c>
      <c r="CO66" s="139" t="s">
        <v>193</v>
      </c>
      <c r="CP66" s="139" t="s">
        <v>193</v>
      </c>
      <c r="CQ66" s="139" t="s">
        <v>193</v>
      </c>
      <c r="CR66" s="139" t="s">
        <v>193</v>
      </c>
      <c r="CS66" s="139" t="s">
        <v>193</v>
      </c>
      <c r="CT66" s="139" t="s">
        <v>193</v>
      </c>
      <c r="CU66" s="139" t="s">
        <v>193</v>
      </c>
      <c r="CV66" s="139" t="s">
        <v>193</v>
      </c>
      <c r="CW66" s="139" t="s">
        <v>193</v>
      </c>
      <c r="CX66" s="139" t="s">
        <v>193</v>
      </c>
      <c r="CY66" s="139" t="s">
        <v>193</v>
      </c>
      <c r="CZ66" s="139" t="s">
        <v>193</v>
      </c>
      <c r="DA66" s="139" t="s">
        <v>193</v>
      </c>
      <c r="DB66" s="139" t="s">
        <v>193</v>
      </c>
      <c r="DC66" s="139" t="s">
        <v>193</v>
      </c>
      <c r="DD66" s="139" t="s">
        <v>193</v>
      </c>
      <c r="DE66" s="139" t="s">
        <v>193</v>
      </c>
      <c r="DF66" s="139" t="s">
        <v>193</v>
      </c>
      <c r="DG66" s="139" t="s">
        <v>193</v>
      </c>
      <c r="DH66" s="139" t="s">
        <v>193</v>
      </c>
      <c r="DI66" s="139" t="s">
        <v>193</v>
      </c>
      <c r="DJ66" s="139" t="s">
        <v>193</v>
      </c>
      <c r="DK66" s="139" t="s">
        <v>193</v>
      </c>
      <c r="DL66" s="139" t="s">
        <v>193</v>
      </c>
      <c r="DM66" s="139" t="s">
        <v>193</v>
      </c>
      <c r="DN66" s="139" t="s">
        <v>193</v>
      </c>
      <c r="DO66" s="139" t="s">
        <v>193</v>
      </c>
      <c r="DP66" s="139" t="s">
        <v>193</v>
      </c>
      <c r="DQ66" s="139" t="s">
        <v>193</v>
      </c>
      <c r="DR66" s="139" t="s">
        <v>193</v>
      </c>
      <c r="DS66" s="139" t="s">
        <v>193</v>
      </c>
      <c r="DT66" s="139" t="s">
        <v>193</v>
      </c>
      <c r="DU66" s="139" t="s">
        <v>193</v>
      </c>
      <c r="DV66" s="139" t="s">
        <v>193</v>
      </c>
      <c r="DW66" s="139" t="s">
        <v>193</v>
      </c>
      <c r="DX66" s="139" t="s">
        <v>193</v>
      </c>
      <c r="DY66" s="139" t="s">
        <v>193</v>
      </c>
      <c r="DZ66" s="139" t="s">
        <v>193</v>
      </c>
      <c r="EA66" s="139" t="s">
        <v>193</v>
      </c>
      <c r="EB66" s="139" t="s">
        <v>193</v>
      </c>
      <c r="EC66" s="139" t="s">
        <v>193</v>
      </c>
      <c r="ED66" s="139" t="s">
        <v>193</v>
      </c>
      <c r="EE66" s="139" t="s">
        <v>193</v>
      </c>
      <c r="EF66" s="139" t="s">
        <v>193</v>
      </c>
      <c r="EG66" s="139" t="s">
        <v>193</v>
      </c>
      <c r="EH66" s="139" t="s">
        <v>193</v>
      </c>
      <c r="EI66" s="139" t="s">
        <v>193</v>
      </c>
      <c r="EJ66" s="139" t="s">
        <v>193</v>
      </c>
      <c r="EK66" s="139" t="s">
        <v>193</v>
      </c>
      <c r="EL66" s="139" t="s">
        <v>193</v>
      </c>
      <c r="EM66" s="139" t="s">
        <v>193</v>
      </c>
      <c r="EN66" s="139" t="s">
        <v>193</v>
      </c>
      <c r="EO66" s="139" t="s">
        <v>193</v>
      </c>
      <c r="EP66" s="139" t="s">
        <v>193</v>
      </c>
      <c r="EQ66" s="139" t="s">
        <v>193</v>
      </c>
      <c r="ER66" s="139" t="s">
        <v>193</v>
      </c>
      <c r="ES66" s="139" t="s">
        <v>193</v>
      </c>
      <c r="ET66" s="139" t="s">
        <v>193</v>
      </c>
      <c r="EU66" s="139" t="s">
        <v>193</v>
      </c>
      <c r="EV66" s="139" t="s">
        <v>193</v>
      </c>
      <c r="EW66" s="139" t="s">
        <v>193</v>
      </c>
      <c r="EX66" s="139" t="s">
        <v>193</v>
      </c>
      <c r="EY66" s="139" t="s">
        <v>193</v>
      </c>
      <c r="EZ66" s="139" t="s">
        <v>193</v>
      </c>
      <c r="FA66" s="139" t="s">
        <v>193</v>
      </c>
      <c r="FB66" s="139" t="s">
        <v>193</v>
      </c>
      <c r="FC66" s="139" t="s">
        <v>193</v>
      </c>
      <c r="FD66" s="139" t="s">
        <v>193</v>
      </c>
      <c r="FE66" s="139" t="s">
        <v>193</v>
      </c>
      <c r="FF66" s="139" t="s">
        <v>193</v>
      </c>
      <c r="FG66" s="139" t="s">
        <v>193</v>
      </c>
      <c r="FH66" s="139" t="s">
        <v>193</v>
      </c>
      <c r="FI66" s="139" t="s">
        <v>193</v>
      </c>
      <c r="FJ66" s="139" t="s">
        <v>193</v>
      </c>
      <c r="FK66" s="139" t="s">
        <v>193</v>
      </c>
      <c r="FL66" s="139" t="s">
        <v>193</v>
      </c>
      <c r="FM66" s="139" t="s">
        <v>193</v>
      </c>
      <c r="FN66" s="139" t="s">
        <v>193</v>
      </c>
      <c r="FO66" s="139" t="s">
        <v>193</v>
      </c>
      <c r="FP66" s="139" t="s">
        <v>193</v>
      </c>
      <c r="FQ66" s="139" t="s">
        <v>193</v>
      </c>
      <c r="FR66" s="139" t="s">
        <v>193</v>
      </c>
      <c r="FS66" s="139" t="s">
        <v>193</v>
      </c>
      <c r="FT66" s="139" t="s">
        <v>193</v>
      </c>
      <c r="FU66" s="139" t="s">
        <v>193</v>
      </c>
      <c r="FV66" s="139" t="s">
        <v>193</v>
      </c>
      <c r="FW66" s="139" t="s">
        <v>193</v>
      </c>
      <c r="FX66" s="139" t="s">
        <v>193</v>
      </c>
      <c r="FY66" s="139" t="s">
        <v>193</v>
      </c>
      <c r="FZ66" s="139" t="s">
        <v>193</v>
      </c>
      <c r="GA66" s="139" t="s">
        <v>193</v>
      </c>
      <c r="GB66" s="139" t="s">
        <v>193</v>
      </c>
      <c r="GC66" s="139" t="s">
        <v>193</v>
      </c>
      <c r="GD66" s="139" t="s">
        <v>193</v>
      </c>
      <c r="GE66" s="139" t="s">
        <v>193</v>
      </c>
      <c r="GF66" s="139" t="s">
        <v>193</v>
      </c>
      <c r="GG66" s="139" t="s">
        <v>193</v>
      </c>
      <c r="GH66" s="139" t="s">
        <v>193</v>
      </c>
      <c r="GI66" s="139" t="s">
        <v>193</v>
      </c>
      <c r="GJ66" s="139" t="s">
        <v>193</v>
      </c>
      <c r="GK66" s="139" t="s">
        <v>193</v>
      </c>
      <c r="GL66" s="139" t="s">
        <v>193</v>
      </c>
      <c r="GM66" s="139" t="s">
        <v>193</v>
      </c>
      <c r="GN66" s="139" t="s">
        <v>193</v>
      </c>
      <c r="GO66" s="139" t="s">
        <v>193</v>
      </c>
      <c r="GP66" s="139" t="s">
        <v>193</v>
      </c>
      <c r="GQ66" s="139" t="s">
        <v>193</v>
      </c>
      <c r="GR66" s="139" t="s">
        <v>193</v>
      </c>
      <c r="GS66" s="139" t="s">
        <v>193</v>
      </c>
      <c r="GT66" s="139" t="s">
        <v>193</v>
      </c>
      <c r="GU66" s="139" t="s">
        <v>193</v>
      </c>
      <c r="GV66" s="139" t="s">
        <v>193</v>
      </c>
      <c r="GW66" s="139" t="s">
        <v>193</v>
      </c>
      <c r="GX66" s="139" t="s">
        <v>193</v>
      </c>
      <c r="GY66" s="139" t="s">
        <v>193</v>
      </c>
      <c r="GZ66" s="139" t="s">
        <v>193</v>
      </c>
      <c r="HA66" s="139" t="s">
        <v>193</v>
      </c>
      <c r="HB66" s="139" t="s">
        <v>193</v>
      </c>
      <c r="HC66" s="139" t="s">
        <v>193</v>
      </c>
      <c r="HD66" s="139" t="s">
        <v>193</v>
      </c>
      <c r="HE66" s="139" t="s">
        <v>193</v>
      </c>
      <c r="HF66" s="139" t="s">
        <v>193</v>
      </c>
      <c r="HG66" s="139" t="s">
        <v>193</v>
      </c>
      <c r="HH66" s="139" t="s">
        <v>193</v>
      </c>
      <c r="HI66" s="139" t="s">
        <v>193</v>
      </c>
      <c r="HJ66" s="139" t="s">
        <v>193</v>
      </c>
      <c r="HK66" s="139" t="s">
        <v>193</v>
      </c>
      <c r="HL66" s="139" t="s">
        <v>193</v>
      </c>
      <c r="HM66" s="139" t="s">
        <v>193</v>
      </c>
      <c r="HN66" s="139" t="s">
        <v>193</v>
      </c>
      <c r="HO66" s="139" t="s">
        <v>193</v>
      </c>
      <c r="HP66" s="139" t="s">
        <v>193</v>
      </c>
      <c r="HQ66" s="139" t="s">
        <v>193</v>
      </c>
      <c r="HR66" s="139" t="s">
        <v>193</v>
      </c>
      <c r="HS66" s="139" t="s">
        <v>193</v>
      </c>
      <c r="HT66" s="139" t="s">
        <v>193</v>
      </c>
      <c r="HU66" s="139" t="s">
        <v>193</v>
      </c>
      <c r="HV66" s="139" t="s">
        <v>193</v>
      </c>
      <c r="HW66" s="139" t="s">
        <v>193</v>
      </c>
      <c r="HX66" s="139" t="s">
        <v>193</v>
      </c>
      <c r="HY66" s="139" t="s">
        <v>193</v>
      </c>
      <c r="HZ66" s="139" t="s">
        <v>193</v>
      </c>
      <c r="IA66" s="139" t="s">
        <v>193</v>
      </c>
      <c r="IB66" s="139" t="s">
        <v>193</v>
      </c>
      <c r="IC66" s="139" t="s">
        <v>193</v>
      </c>
      <c r="ID66" s="139" t="s">
        <v>193</v>
      </c>
      <c r="IE66" s="139" t="s">
        <v>193</v>
      </c>
      <c r="IF66" s="139" t="s">
        <v>193</v>
      </c>
      <c r="IG66" s="139" t="s">
        <v>193</v>
      </c>
      <c r="IH66" s="139" t="s">
        <v>193</v>
      </c>
      <c r="II66" s="139" t="s">
        <v>193</v>
      </c>
      <c r="IJ66" s="139" t="s">
        <v>193</v>
      </c>
      <c r="IK66" s="139" t="s">
        <v>193</v>
      </c>
      <c r="IL66" s="139" t="s">
        <v>193</v>
      </c>
      <c r="IM66" s="139" t="s">
        <v>193</v>
      </c>
      <c r="IN66" s="139" t="s">
        <v>193</v>
      </c>
      <c r="IO66" s="139" t="s">
        <v>193</v>
      </c>
      <c r="IP66" s="139" t="s">
        <v>193</v>
      </c>
      <c r="IQ66" s="139" t="s">
        <v>193</v>
      </c>
      <c r="IR66" s="139" t="s">
        <v>193</v>
      </c>
      <c r="IS66" s="139" t="s">
        <v>193</v>
      </c>
      <c r="IT66" s="139" t="s">
        <v>193</v>
      </c>
      <c r="IU66" s="139" t="s">
        <v>193</v>
      </c>
      <c r="IV66" s="139" t="s">
        <v>193</v>
      </c>
      <c r="IW66" s="139" t="s">
        <v>193</v>
      </c>
      <c r="IX66" s="139" t="s">
        <v>193</v>
      </c>
      <c r="IY66" s="139" t="s">
        <v>193</v>
      </c>
      <c r="IZ66" s="139" t="s">
        <v>193</v>
      </c>
      <c r="JA66" s="139" t="s">
        <v>193</v>
      </c>
      <c r="JB66" s="139" t="s">
        <v>193</v>
      </c>
      <c r="JC66" s="139" t="s">
        <v>193</v>
      </c>
      <c r="JD66" s="139" t="s">
        <v>193</v>
      </c>
      <c r="JE66" s="139" t="s">
        <v>193</v>
      </c>
      <c r="JF66" s="139" t="s">
        <v>193</v>
      </c>
      <c r="JG66" s="139" t="s">
        <v>193</v>
      </c>
      <c r="JH66" s="139" t="s">
        <v>193</v>
      </c>
      <c r="JI66" s="139" t="s">
        <v>193</v>
      </c>
      <c r="JJ66" s="139" t="s">
        <v>193</v>
      </c>
      <c r="JK66" s="139" t="s">
        <v>193</v>
      </c>
      <c r="JL66" s="139" t="s">
        <v>193</v>
      </c>
      <c r="JM66" s="139" t="s">
        <v>193</v>
      </c>
      <c r="JN66" s="139" t="s">
        <v>193</v>
      </c>
      <c r="JO66" s="139" t="s">
        <v>193</v>
      </c>
      <c r="JP66" s="139" t="s">
        <v>193</v>
      </c>
      <c r="JQ66" s="139" t="s">
        <v>109</v>
      </c>
      <c r="JR66" s="139" t="s">
        <v>505</v>
      </c>
      <c r="JS66" s="139" t="s">
        <v>3318</v>
      </c>
      <c r="JT66" s="139" t="s">
        <v>193</v>
      </c>
      <c r="JU66" s="139" t="s">
        <v>506</v>
      </c>
      <c r="JV66" s="139" t="s">
        <v>3319</v>
      </c>
      <c r="JW66" s="139" t="s">
        <v>3318</v>
      </c>
      <c r="JX66" s="139" t="s">
        <v>810</v>
      </c>
      <c r="JY66" s="139" t="s">
        <v>193</v>
      </c>
      <c r="JZ66" s="139" t="s">
        <v>3320</v>
      </c>
      <c r="KA66" s="139" t="s">
        <v>797</v>
      </c>
      <c r="KB66" s="139" t="s">
        <v>798</v>
      </c>
      <c r="KC66" s="139" t="s">
        <v>799</v>
      </c>
      <c r="KD66" s="139" t="s">
        <v>193</v>
      </c>
      <c r="KE66" s="139" t="s">
        <v>193</v>
      </c>
      <c r="KF66" s="139" t="s">
        <v>193</v>
      </c>
      <c r="KG66" s="139" t="s">
        <v>193</v>
      </c>
      <c r="KH66" s="139" t="s">
        <v>193</v>
      </c>
      <c r="KI66" s="139">
        <v>30</v>
      </c>
      <c r="KJ66" s="139">
        <v>6</v>
      </c>
      <c r="KK66" s="139" t="s">
        <v>193</v>
      </c>
      <c r="KL66" s="139" t="s">
        <v>156</v>
      </c>
      <c r="KM66" s="139">
        <v>6</v>
      </c>
      <c r="KN66" s="139" t="s">
        <v>132</v>
      </c>
      <c r="KO66" s="139" t="s">
        <v>193</v>
      </c>
      <c r="KP66" s="139" t="s">
        <v>109</v>
      </c>
      <c r="KQ66" s="139" t="s">
        <v>1674</v>
      </c>
      <c r="KR66" s="139">
        <v>1</v>
      </c>
      <c r="KS66" s="139">
        <v>0</v>
      </c>
      <c r="KT66" s="139">
        <v>0</v>
      </c>
      <c r="KU66" s="139">
        <v>0</v>
      </c>
      <c r="KV66" s="139">
        <v>0</v>
      </c>
      <c r="KW66" s="139">
        <v>0</v>
      </c>
      <c r="KX66" s="139">
        <v>0</v>
      </c>
      <c r="KY66" s="139">
        <v>0</v>
      </c>
      <c r="KZ66" s="139">
        <v>0</v>
      </c>
      <c r="LA66" s="139">
        <v>0</v>
      </c>
      <c r="LB66" s="139">
        <v>0</v>
      </c>
      <c r="LC66" s="139" t="s">
        <v>193</v>
      </c>
      <c r="LD66" s="139" t="s">
        <v>109</v>
      </c>
      <c r="LE66" s="139" t="s">
        <v>107</v>
      </c>
      <c r="LF66" s="139">
        <v>0</v>
      </c>
      <c r="LG66" s="139">
        <v>0</v>
      </c>
      <c r="LH66" s="139">
        <v>1</v>
      </c>
      <c r="LI66" s="139" t="s">
        <v>3480</v>
      </c>
      <c r="LJ66" s="139" t="s">
        <v>3481</v>
      </c>
      <c r="LK66" s="139">
        <v>1</v>
      </c>
      <c r="LL66" s="139">
        <v>0</v>
      </c>
      <c r="LM66" s="139">
        <v>0</v>
      </c>
      <c r="LN66" s="139">
        <v>0</v>
      </c>
      <c r="LO66" s="139">
        <v>1</v>
      </c>
      <c r="LP66" s="139">
        <v>0</v>
      </c>
      <c r="LQ66" s="139" t="s">
        <v>3482</v>
      </c>
    </row>
    <row r="67" spans="1:329" ht="14.4" customHeight="1" x14ac:dyDescent="0.35">
      <c r="A67" s="139" t="s">
        <v>3483</v>
      </c>
      <c r="B67" s="139" t="s">
        <v>3316</v>
      </c>
      <c r="C67" s="139" t="s">
        <v>148</v>
      </c>
      <c r="D67" s="139" t="s">
        <v>148</v>
      </c>
      <c r="E67" s="139" t="s">
        <v>150</v>
      </c>
      <c r="F67" s="139" t="s">
        <v>123</v>
      </c>
      <c r="G67" s="139" t="s">
        <v>151</v>
      </c>
      <c r="H67" s="139" t="s">
        <v>151</v>
      </c>
      <c r="I67" s="139" t="s">
        <v>153</v>
      </c>
      <c r="J67" s="139" t="s">
        <v>812</v>
      </c>
      <c r="K67" s="139" t="s">
        <v>536</v>
      </c>
      <c r="L67" s="139" t="s">
        <v>3317</v>
      </c>
      <c r="M67" t="s">
        <v>491</v>
      </c>
      <c r="N67" t="s">
        <v>193</v>
      </c>
      <c r="O67" t="s">
        <v>193</v>
      </c>
      <c r="P67" t="s">
        <v>193</v>
      </c>
      <c r="Q67" t="s">
        <v>193</v>
      </c>
      <c r="R67" t="s">
        <v>193</v>
      </c>
      <c r="S67" t="s">
        <v>193</v>
      </c>
      <c r="T67" t="s">
        <v>193</v>
      </c>
      <c r="U67" t="s">
        <v>193</v>
      </c>
      <c r="V67" t="s">
        <v>193</v>
      </c>
      <c r="W67" t="s">
        <v>193</v>
      </c>
      <c r="X67" t="s">
        <v>193</v>
      </c>
      <c r="Y67" t="s">
        <v>193</v>
      </c>
      <c r="Z67" t="s">
        <v>193</v>
      </c>
      <c r="AA67" t="s">
        <v>193</v>
      </c>
      <c r="AB67" t="s">
        <v>193</v>
      </c>
      <c r="AC67" t="s">
        <v>193</v>
      </c>
      <c r="AD67" t="s">
        <v>193</v>
      </c>
      <c r="AE67" t="s">
        <v>193</v>
      </c>
      <c r="AF67" t="s">
        <v>193</v>
      </c>
      <c r="AG67" t="s">
        <v>193</v>
      </c>
      <c r="AH67" t="s">
        <v>193</v>
      </c>
      <c r="AI67" t="s">
        <v>193</v>
      </c>
      <c r="AJ67" t="s">
        <v>193</v>
      </c>
      <c r="AK67" t="s">
        <v>193</v>
      </c>
      <c r="AL67" t="s">
        <v>193</v>
      </c>
      <c r="AM67" t="s">
        <v>193</v>
      </c>
      <c r="AN67" t="s">
        <v>193</v>
      </c>
      <c r="AO67" t="s">
        <v>193</v>
      </c>
      <c r="AP67" t="s">
        <v>193</v>
      </c>
      <c r="AQ67" t="s">
        <v>193</v>
      </c>
      <c r="AR67" t="s">
        <v>193</v>
      </c>
      <c r="AS67" t="s">
        <v>193</v>
      </c>
      <c r="AT67" t="s">
        <v>193</v>
      </c>
      <c r="AU67" t="s">
        <v>193</v>
      </c>
      <c r="AV67" t="s">
        <v>193</v>
      </c>
      <c r="AW67" t="s">
        <v>193</v>
      </c>
      <c r="AX67" t="s">
        <v>193</v>
      </c>
      <c r="AY67" t="s">
        <v>193</v>
      </c>
      <c r="AZ67" s="192" t="s">
        <v>193</v>
      </c>
      <c r="BA67" s="139" t="s">
        <v>193</v>
      </c>
      <c r="BB67" s="139" t="s">
        <v>193</v>
      </c>
      <c r="BC67" s="192" t="s">
        <v>193</v>
      </c>
      <c r="BD67" s="139" t="s">
        <v>193</v>
      </c>
      <c r="BE67" s="139" t="s">
        <v>193</v>
      </c>
      <c r="BF67" s="192" t="s">
        <v>193</v>
      </c>
      <c r="BG67" s="139" t="s">
        <v>193</v>
      </c>
      <c r="BH67" s="139" t="s">
        <v>193</v>
      </c>
      <c r="BI67" s="192" t="s">
        <v>193</v>
      </c>
      <c r="BJ67" s="139" t="s">
        <v>193</v>
      </c>
      <c r="BK67" s="139" t="s">
        <v>193</v>
      </c>
      <c r="BL67" s="192" t="s">
        <v>193</v>
      </c>
      <c r="BM67" s="139" t="s">
        <v>193</v>
      </c>
      <c r="BN67" s="139" t="s">
        <v>193</v>
      </c>
      <c r="BO67" s="192" t="s">
        <v>193</v>
      </c>
      <c r="BP67" s="139" t="s">
        <v>193</v>
      </c>
      <c r="BQ67" s="139" t="s">
        <v>193</v>
      </c>
      <c r="BR67" s="139" t="s">
        <v>193</v>
      </c>
      <c r="BS67" s="139" t="s">
        <v>193</v>
      </c>
      <c r="BT67" s="139" t="s">
        <v>193</v>
      </c>
      <c r="BU67" s="139" t="s">
        <v>193</v>
      </c>
      <c r="BV67" s="139" t="s">
        <v>193</v>
      </c>
      <c r="BW67" s="139" t="s">
        <v>193</v>
      </c>
      <c r="BX67" s="139" t="s">
        <v>193</v>
      </c>
      <c r="BY67" s="139" t="s">
        <v>193</v>
      </c>
      <c r="BZ67" s="139" t="s">
        <v>193</v>
      </c>
      <c r="CA67" s="192" t="s">
        <v>193</v>
      </c>
      <c r="CB67" s="139" t="s">
        <v>193</v>
      </c>
      <c r="CC67" s="139" t="s">
        <v>193</v>
      </c>
      <c r="CD67" s="139" t="s">
        <v>193</v>
      </c>
      <c r="CE67" s="139" t="s">
        <v>193</v>
      </c>
      <c r="CF67" s="139" t="s">
        <v>193</v>
      </c>
      <c r="CG67" s="139" t="s">
        <v>193</v>
      </c>
      <c r="CH67" s="139" t="s">
        <v>193</v>
      </c>
      <c r="CI67" s="139" t="s">
        <v>193</v>
      </c>
      <c r="CJ67" s="139" t="s">
        <v>193</v>
      </c>
      <c r="CK67" s="139" t="s">
        <v>193</v>
      </c>
      <c r="CL67" s="139" t="s">
        <v>193</v>
      </c>
      <c r="CM67" s="139" t="s">
        <v>193</v>
      </c>
      <c r="CN67" s="139" t="s">
        <v>193</v>
      </c>
      <c r="CO67" s="139" t="s">
        <v>193</v>
      </c>
      <c r="CP67" s="139" t="s">
        <v>193</v>
      </c>
      <c r="CQ67" s="139" t="s">
        <v>193</v>
      </c>
      <c r="CR67" s="139" t="s">
        <v>193</v>
      </c>
      <c r="CS67" s="139" t="s">
        <v>193</v>
      </c>
      <c r="CT67" s="139" t="s">
        <v>193</v>
      </c>
      <c r="CU67" s="139" t="s">
        <v>193</v>
      </c>
      <c r="CV67" s="139" t="s">
        <v>193</v>
      </c>
      <c r="CW67" s="139" t="s">
        <v>193</v>
      </c>
      <c r="CX67" s="139" t="s">
        <v>193</v>
      </c>
      <c r="CY67" s="139" t="s">
        <v>193</v>
      </c>
      <c r="CZ67" s="139" t="s">
        <v>193</v>
      </c>
      <c r="DA67" s="139" t="s">
        <v>193</v>
      </c>
      <c r="DB67" s="139" t="s">
        <v>193</v>
      </c>
      <c r="DC67" s="139" t="s">
        <v>193</v>
      </c>
      <c r="DD67" s="139" t="s">
        <v>193</v>
      </c>
      <c r="DE67" s="139" t="s">
        <v>193</v>
      </c>
      <c r="DF67" s="139" t="s">
        <v>193</v>
      </c>
      <c r="DG67" s="139" t="s">
        <v>193</v>
      </c>
      <c r="DH67" s="139" t="s">
        <v>193</v>
      </c>
      <c r="DI67" s="139" t="s">
        <v>193</v>
      </c>
      <c r="DJ67" s="139" t="s">
        <v>193</v>
      </c>
      <c r="DK67" s="139" t="s">
        <v>193</v>
      </c>
      <c r="DL67" s="139" t="s">
        <v>193</v>
      </c>
      <c r="DM67" s="139" t="s">
        <v>193</v>
      </c>
      <c r="DN67" s="139" t="s">
        <v>193</v>
      </c>
      <c r="DO67" s="139" t="s">
        <v>193</v>
      </c>
      <c r="DP67" s="139" t="s">
        <v>193</v>
      </c>
      <c r="DQ67" s="139" t="s">
        <v>193</v>
      </c>
      <c r="DR67" s="139" t="s">
        <v>193</v>
      </c>
      <c r="DS67" s="139" t="s">
        <v>193</v>
      </c>
      <c r="DT67" s="139" t="s">
        <v>193</v>
      </c>
      <c r="DU67" s="139" t="s">
        <v>193</v>
      </c>
      <c r="DV67" s="139" t="s">
        <v>193</v>
      </c>
      <c r="DW67" s="139" t="s">
        <v>193</v>
      </c>
      <c r="DX67" s="139" t="s">
        <v>193</v>
      </c>
      <c r="DY67" s="139" t="s">
        <v>193</v>
      </c>
      <c r="DZ67" s="139" t="s">
        <v>193</v>
      </c>
      <c r="EA67" s="139" t="s">
        <v>193</v>
      </c>
      <c r="EB67" s="139" t="s">
        <v>193</v>
      </c>
      <c r="EC67" s="139" t="s">
        <v>193</v>
      </c>
      <c r="ED67" s="139" t="s">
        <v>193</v>
      </c>
      <c r="EE67" s="139" t="s">
        <v>193</v>
      </c>
      <c r="EF67" s="139" t="s">
        <v>193</v>
      </c>
      <c r="EG67" s="139" t="s">
        <v>193</v>
      </c>
      <c r="EH67" s="139" t="s">
        <v>193</v>
      </c>
      <c r="EI67" s="139" t="s">
        <v>193</v>
      </c>
      <c r="EJ67" s="139" t="s">
        <v>193</v>
      </c>
      <c r="EK67" s="139" t="s">
        <v>193</v>
      </c>
      <c r="EL67" s="139" t="s">
        <v>193</v>
      </c>
      <c r="EM67" s="139" t="s">
        <v>193</v>
      </c>
      <c r="EN67" s="139" t="s">
        <v>193</v>
      </c>
      <c r="EO67" s="139" t="s">
        <v>193</v>
      </c>
      <c r="EP67" s="139" t="s">
        <v>193</v>
      </c>
      <c r="EQ67" s="139" t="s">
        <v>193</v>
      </c>
      <c r="ER67" s="139" t="s">
        <v>193</v>
      </c>
      <c r="ES67" s="139" t="s">
        <v>193</v>
      </c>
      <c r="ET67" s="139" t="s">
        <v>193</v>
      </c>
      <c r="EU67" s="139" t="s">
        <v>193</v>
      </c>
      <c r="EV67" s="139" t="s">
        <v>193</v>
      </c>
      <c r="EW67" s="139" t="s">
        <v>193</v>
      </c>
      <c r="EX67" s="139" t="s">
        <v>193</v>
      </c>
      <c r="EY67" s="139" t="s">
        <v>193</v>
      </c>
      <c r="EZ67" s="139" t="s">
        <v>193</v>
      </c>
      <c r="FA67" s="139" t="s">
        <v>193</v>
      </c>
      <c r="FB67" s="139" t="s">
        <v>193</v>
      </c>
      <c r="FC67" s="139" t="s">
        <v>193</v>
      </c>
      <c r="FD67" s="139" t="s">
        <v>193</v>
      </c>
      <c r="FE67" s="139" t="s">
        <v>193</v>
      </c>
      <c r="FF67" s="139" t="s">
        <v>193</v>
      </c>
      <c r="FG67" s="139" t="s">
        <v>193</v>
      </c>
      <c r="FH67" s="139" t="s">
        <v>193</v>
      </c>
      <c r="FI67" s="139" t="s">
        <v>193</v>
      </c>
      <c r="FJ67" s="139" t="s">
        <v>193</v>
      </c>
      <c r="FK67" s="139" t="s">
        <v>193</v>
      </c>
      <c r="FL67" s="139" t="s">
        <v>193</v>
      </c>
      <c r="FM67" s="139" t="s">
        <v>193</v>
      </c>
      <c r="FN67" s="139" t="s">
        <v>193</v>
      </c>
      <c r="FO67" s="139" t="s">
        <v>193</v>
      </c>
      <c r="FP67" s="139" t="s">
        <v>193</v>
      </c>
      <c r="FQ67" s="139" t="s">
        <v>193</v>
      </c>
      <c r="FR67" s="139" t="s">
        <v>193</v>
      </c>
      <c r="FS67" s="139" t="s">
        <v>193</v>
      </c>
      <c r="FT67" s="139" t="s">
        <v>193</v>
      </c>
      <c r="FU67" s="139" t="s">
        <v>193</v>
      </c>
      <c r="FV67" s="139" t="s">
        <v>193</v>
      </c>
      <c r="FW67" s="139" t="s">
        <v>193</v>
      </c>
      <c r="FX67" s="139" t="s">
        <v>193</v>
      </c>
      <c r="FY67" s="139" t="s">
        <v>193</v>
      </c>
      <c r="FZ67" s="139" t="s">
        <v>193</v>
      </c>
      <c r="GA67" s="139" t="s">
        <v>193</v>
      </c>
      <c r="GB67" s="139" t="s">
        <v>193</v>
      </c>
      <c r="GC67" s="139" t="s">
        <v>193</v>
      </c>
      <c r="GD67" s="139" t="s">
        <v>193</v>
      </c>
      <c r="GE67" s="139" t="s">
        <v>193</v>
      </c>
      <c r="GF67" s="139" t="s">
        <v>193</v>
      </c>
      <c r="GG67" s="139" t="s">
        <v>193</v>
      </c>
      <c r="GH67" s="139" t="s">
        <v>193</v>
      </c>
      <c r="GI67" s="139" t="s">
        <v>193</v>
      </c>
      <c r="GJ67" s="139" t="s">
        <v>193</v>
      </c>
      <c r="GK67" s="139" t="s">
        <v>193</v>
      </c>
      <c r="GL67" s="139" t="s">
        <v>193</v>
      </c>
      <c r="GM67" s="139" t="s">
        <v>193</v>
      </c>
      <c r="GN67" s="139" t="s">
        <v>193</v>
      </c>
      <c r="GO67" s="139" t="s">
        <v>193</v>
      </c>
      <c r="GP67" s="139" t="s">
        <v>193</v>
      </c>
      <c r="GQ67" s="139" t="s">
        <v>193</v>
      </c>
      <c r="GR67" s="139" t="s">
        <v>193</v>
      </c>
      <c r="GS67" s="139" t="s">
        <v>193</v>
      </c>
      <c r="GT67" s="139" t="s">
        <v>193</v>
      </c>
      <c r="GU67" s="139" t="s">
        <v>193</v>
      </c>
      <c r="GV67" s="139" t="s">
        <v>193</v>
      </c>
      <c r="GW67" s="139" t="s">
        <v>193</v>
      </c>
      <c r="GX67" s="139" t="s">
        <v>193</v>
      </c>
      <c r="GY67" s="139" t="s">
        <v>193</v>
      </c>
      <c r="GZ67" s="139" t="s">
        <v>193</v>
      </c>
      <c r="HA67" s="139" t="s">
        <v>193</v>
      </c>
      <c r="HB67" s="139" t="s">
        <v>193</v>
      </c>
      <c r="HC67" s="139" t="s">
        <v>193</v>
      </c>
      <c r="HD67" s="139" t="s">
        <v>193</v>
      </c>
      <c r="HE67" s="139" t="s">
        <v>193</v>
      </c>
      <c r="HF67" s="139" t="s">
        <v>193</v>
      </c>
      <c r="HG67" s="139" t="s">
        <v>193</v>
      </c>
      <c r="HH67" s="139" t="s">
        <v>193</v>
      </c>
      <c r="HI67" s="139" t="s">
        <v>193</v>
      </c>
      <c r="HJ67" s="139" t="s">
        <v>193</v>
      </c>
      <c r="HK67" s="139" t="s">
        <v>193</v>
      </c>
      <c r="HL67" s="139" t="s">
        <v>193</v>
      </c>
      <c r="HM67" s="139" t="s">
        <v>193</v>
      </c>
      <c r="HN67" s="139" t="s">
        <v>193</v>
      </c>
      <c r="HO67" s="139" t="s">
        <v>193</v>
      </c>
      <c r="HP67" s="139" t="s">
        <v>193</v>
      </c>
      <c r="HQ67" s="139" t="s">
        <v>193</v>
      </c>
      <c r="HR67" s="139" t="s">
        <v>193</v>
      </c>
      <c r="HS67" s="139" t="s">
        <v>193</v>
      </c>
      <c r="HT67" s="139" t="s">
        <v>193</v>
      </c>
      <c r="HU67" s="139" t="s">
        <v>193</v>
      </c>
      <c r="HV67" s="139" t="s">
        <v>193</v>
      </c>
      <c r="HW67" s="139" t="s">
        <v>193</v>
      </c>
      <c r="HX67" s="139" t="s">
        <v>193</v>
      </c>
      <c r="HY67" s="139" t="s">
        <v>193</v>
      </c>
      <c r="HZ67" s="139" t="s">
        <v>193</v>
      </c>
      <c r="IA67" s="139" t="s">
        <v>193</v>
      </c>
      <c r="IB67" s="139" t="s">
        <v>193</v>
      </c>
      <c r="IC67" s="139" t="s">
        <v>193</v>
      </c>
      <c r="ID67" s="139" t="s">
        <v>193</v>
      </c>
      <c r="IE67" s="139" t="s">
        <v>193</v>
      </c>
      <c r="IF67" s="139" t="s">
        <v>193</v>
      </c>
      <c r="IG67" s="139" t="s">
        <v>193</v>
      </c>
      <c r="IH67" s="139" t="s">
        <v>193</v>
      </c>
      <c r="II67" s="139" t="s">
        <v>193</v>
      </c>
      <c r="IJ67" s="139" t="s">
        <v>193</v>
      </c>
      <c r="IK67" s="139" t="s">
        <v>193</v>
      </c>
      <c r="IL67" s="139" t="s">
        <v>193</v>
      </c>
      <c r="IM67" s="139" t="s">
        <v>193</v>
      </c>
      <c r="IN67" s="139" t="s">
        <v>193</v>
      </c>
      <c r="IO67" s="139" t="s">
        <v>193</v>
      </c>
      <c r="IP67" s="139" t="s">
        <v>193</v>
      </c>
      <c r="IQ67" s="139" t="s">
        <v>193</v>
      </c>
      <c r="IR67" s="139" t="s">
        <v>193</v>
      </c>
      <c r="IS67" s="139" t="s">
        <v>193</v>
      </c>
      <c r="IT67" s="139" t="s">
        <v>193</v>
      </c>
      <c r="IU67" s="139" t="s">
        <v>193</v>
      </c>
      <c r="IV67" s="139" t="s">
        <v>193</v>
      </c>
      <c r="IW67" s="139" t="s">
        <v>193</v>
      </c>
      <c r="IX67" s="139" t="s">
        <v>193</v>
      </c>
      <c r="IY67" s="139" t="s">
        <v>193</v>
      </c>
      <c r="IZ67" s="139" t="s">
        <v>193</v>
      </c>
      <c r="JA67" s="139" t="s">
        <v>193</v>
      </c>
      <c r="JB67" s="139" t="s">
        <v>193</v>
      </c>
      <c r="JC67" s="139" t="s">
        <v>193</v>
      </c>
      <c r="JD67" s="139" t="s">
        <v>193</v>
      </c>
      <c r="JE67" s="139" t="s">
        <v>193</v>
      </c>
      <c r="JF67" s="139" t="s">
        <v>193</v>
      </c>
      <c r="JG67" s="139" t="s">
        <v>193</v>
      </c>
      <c r="JH67" s="139" t="s">
        <v>193</v>
      </c>
      <c r="JI67" s="139" t="s">
        <v>193</v>
      </c>
      <c r="JJ67" s="139" t="s">
        <v>193</v>
      </c>
      <c r="JK67" s="139" t="s">
        <v>193</v>
      </c>
      <c r="JL67" s="139" t="s">
        <v>193</v>
      </c>
      <c r="JM67" s="139" t="s">
        <v>193</v>
      </c>
      <c r="JN67" s="139" t="s">
        <v>193</v>
      </c>
      <c r="JO67" s="139" t="s">
        <v>193</v>
      </c>
      <c r="JP67" s="139" t="s">
        <v>193</v>
      </c>
      <c r="JQ67" s="139" t="s">
        <v>109</v>
      </c>
      <c r="JR67" s="139" t="s">
        <v>505</v>
      </c>
      <c r="JS67" s="139" t="s">
        <v>3357</v>
      </c>
      <c r="JT67" s="139" t="s">
        <v>193</v>
      </c>
      <c r="JU67" s="139" t="s">
        <v>516</v>
      </c>
      <c r="JV67" s="139" t="s">
        <v>3358</v>
      </c>
      <c r="JW67" s="139" t="s">
        <v>3357</v>
      </c>
      <c r="JX67" s="139" t="s">
        <v>796</v>
      </c>
      <c r="JY67" s="139" t="s">
        <v>193</v>
      </c>
      <c r="JZ67" s="139" t="s">
        <v>3320</v>
      </c>
      <c r="KA67" s="139" t="s">
        <v>820</v>
      </c>
      <c r="KB67" s="139" t="s">
        <v>108</v>
      </c>
      <c r="KC67" s="139" t="s">
        <v>820</v>
      </c>
      <c r="KD67" s="139" t="s">
        <v>193</v>
      </c>
      <c r="KE67" s="139" t="s">
        <v>144</v>
      </c>
      <c r="KF67" s="139" t="s">
        <v>145</v>
      </c>
      <c r="KG67" s="139" t="s">
        <v>1501</v>
      </c>
      <c r="KH67" s="139">
        <v>5</v>
      </c>
      <c r="KI67" s="139" t="s">
        <v>193</v>
      </c>
      <c r="KJ67" s="139" t="s">
        <v>156</v>
      </c>
      <c r="KK67" s="139">
        <v>0</v>
      </c>
      <c r="KL67" s="139">
        <v>0</v>
      </c>
      <c r="KM67" s="139">
        <v>0</v>
      </c>
      <c r="KN67" s="139" t="s">
        <v>114</v>
      </c>
      <c r="KO67" s="139" t="s">
        <v>705</v>
      </c>
      <c r="KP67" s="139" t="s">
        <v>114</v>
      </c>
      <c r="KQ67" s="139" t="s">
        <v>193</v>
      </c>
      <c r="KR67" s="139" t="s">
        <v>193</v>
      </c>
      <c r="KS67" s="139" t="s">
        <v>193</v>
      </c>
      <c r="KT67" s="139" t="s">
        <v>193</v>
      </c>
      <c r="KU67" s="139" t="s">
        <v>193</v>
      </c>
      <c r="KV67" s="139" t="s">
        <v>193</v>
      </c>
      <c r="KW67" s="139" t="s">
        <v>193</v>
      </c>
      <c r="KX67" s="139" t="s">
        <v>193</v>
      </c>
      <c r="KY67" s="139" t="s">
        <v>193</v>
      </c>
      <c r="KZ67" s="139" t="s">
        <v>193</v>
      </c>
      <c r="LA67" s="139" t="s">
        <v>193</v>
      </c>
      <c r="LB67" s="139" t="s">
        <v>193</v>
      </c>
      <c r="LC67" s="139" t="s">
        <v>193</v>
      </c>
      <c r="LD67" s="139" t="s">
        <v>114</v>
      </c>
      <c r="LE67" s="139" t="s">
        <v>193</v>
      </c>
      <c r="LF67" s="139" t="s">
        <v>193</v>
      </c>
      <c r="LG67" s="139" t="s">
        <v>193</v>
      </c>
      <c r="LH67" s="139" t="s">
        <v>193</v>
      </c>
      <c r="LI67" s="139" t="s">
        <v>193</v>
      </c>
      <c r="LJ67" s="139" t="s">
        <v>193</v>
      </c>
      <c r="LK67" s="139" t="s">
        <v>193</v>
      </c>
      <c r="LL67" s="139" t="s">
        <v>193</v>
      </c>
      <c r="LM67" s="139" t="s">
        <v>193</v>
      </c>
      <c r="LN67" s="139" t="s">
        <v>193</v>
      </c>
      <c r="LO67" s="139" t="s">
        <v>193</v>
      </c>
      <c r="LP67" s="139" t="s">
        <v>193</v>
      </c>
      <c r="LQ67" s="139" t="s">
        <v>193</v>
      </c>
    </row>
    <row r="68" spans="1:329" ht="14.4" customHeight="1" x14ac:dyDescent="0.35">
      <c r="A68" s="139" t="s">
        <v>3484</v>
      </c>
      <c r="B68" s="139" t="s">
        <v>3316</v>
      </c>
      <c r="C68" s="139" t="s">
        <v>148</v>
      </c>
      <c r="D68" s="139" t="s">
        <v>148</v>
      </c>
      <c r="E68" s="139" t="s">
        <v>150</v>
      </c>
      <c r="F68" s="139" t="s">
        <v>123</v>
      </c>
      <c r="G68" s="139" t="s">
        <v>151</v>
      </c>
      <c r="H68" s="139" t="s">
        <v>151</v>
      </c>
      <c r="I68" s="139" t="s">
        <v>153</v>
      </c>
      <c r="J68" s="139" t="s">
        <v>812</v>
      </c>
      <c r="K68" s="139" t="s">
        <v>536</v>
      </c>
      <c r="L68" s="139" t="s">
        <v>490</v>
      </c>
      <c r="M68" t="s">
        <v>491</v>
      </c>
      <c r="N68" t="s">
        <v>193</v>
      </c>
      <c r="O68" t="s">
        <v>193</v>
      </c>
      <c r="P68" t="s">
        <v>492</v>
      </c>
      <c r="Q68" t="s">
        <v>193</v>
      </c>
      <c r="R68" t="s">
        <v>111</v>
      </c>
      <c r="S68">
        <v>1</v>
      </c>
      <c r="T68">
        <v>0</v>
      </c>
      <c r="U68">
        <v>0</v>
      </c>
      <c r="V68">
        <v>0</v>
      </c>
      <c r="W68">
        <v>0</v>
      </c>
      <c r="X68">
        <v>0</v>
      </c>
      <c r="Y68">
        <v>0</v>
      </c>
      <c r="Z68" t="s">
        <v>110</v>
      </c>
      <c r="AA68" t="s">
        <v>1423</v>
      </c>
      <c r="AB68" t="s">
        <v>814</v>
      </c>
      <c r="AC68">
        <v>1</v>
      </c>
      <c r="AD68">
        <v>0</v>
      </c>
      <c r="AE68">
        <v>1</v>
      </c>
      <c r="AF68">
        <v>0</v>
      </c>
      <c r="AG68">
        <v>0</v>
      </c>
      <c r="AH68">
        <v>0</v>
      </c>
      <c r="AI68">
        <v>0</v>
      </c>
      <c r="AJ68">
        <v>0</v>
      </c>
      <c r="AK68">
        <v>0</v>
      </c>
      <c r="AL68">
        <v>0</v>
      </c>
      <c r="AM68" t="s">
        <v>193</v>
      </c>
      <c r="AN68" t="s">
        <v>128</v>
      </c>
      <c r="AO68" t="s">
        <v>493</v>
      </c>
      <c r="AP68" t="s">
        <v>499</v>
      </c>
      <c r="AQ68">
        <v>1</v>
      </c>
      <c r="AR68">
        <v>1</v>
      </c>
      <c r="AS68">
        <v>1</v>
      </c>
      <c r="AT68">
        <v>1</v>
      </c>
      <c r="AU68">
        <v>1</v>
      </c>
      <c r="AV68">
        <v>1</v>
      </c>
      <c r="AW68">
        <v>1</v>
      </c>
      <c r="AX68">
        <v>0</v>
      </c>
      <c r="AY68" t="s">
        <v>498</v>
      </c>
      <c r="AZ68" s="192">
        <v>150</v>
      </c>
      <c r="BA68" s="139" t="s">
        <v>114</v>
      </c>
      <c r="BB68" s="139">
        <v>300</v>
      </c>
      <c r="BC68" s="192">
        <v>115.384615384615</v>
      </c>
      <c r="BD68" s="139" t="s">
        <v>109</v>
      </c>
      <c r="BE68" s="139">
        <v>250</v>
      </c>
      <c r="BF68" s="192">
        <v>108.695652173913</v>
      </c>
      <c r="BG68" s="139" t="s">
        <v>109</v>
      </c>
      <c r="BH68" s="139">
        <v>300</v>
      </c>
      <c r="BI68" s="192">
        <v>103.448275862068</v>
      </c>
      <c r="BJ68" s="139" t="s">
        <v>109</v>
      </c>
      <c r="BK68" s="139">
        <v>600</v>
      </c>
      <c r="BL68" s="192">
        <v>250</v>
      </c>
      <c r="BM68" s="139" t="s">
        <v>114</v>
      </c>
      <c r="BN68" s="139">
        <v>650</v>
      </c>
      <c r="BO68" s="192">
        <v>270.83333333333297</v>
      </c>
      <c r="BP68" s="139" t="s">
        <v>109</v>
      </c>
      <c r="BQ68" s="139" t="s">
        <v>612</v>
      </c>
      <c r="BR68" s="139" t="s">
        <v>109</v>
      </c>
      <c r="BS68" s="139">
        <v>600</v>
      </c>
      <c r="BT68" s="139" t="s">
        <v>193</v>
      </c>
      <c r="BU68" s="139" t="s">
        <v>193</v>
      </c>
      <c r="BV68" s="139" t="s">
        <v>193</v>
      </c>
      <c r="BW68" s="139" t="s">
        <v>193</v>
      </c>
      <c r="BX68" s="139" t="s">
        <v>193</v>
      </c>
      <c r="BY68" s="139" t="s">
        <v>193</v>
      </c>
      <c r="BZ68" s="139" t="s">
        <v>156</v>
      </c>
      <c r="CA68" s="192">
        <v>600</v>
      </c>
      <c r="CB68" s="139" t="s">
        <v>114</v>
      </c>
      <c r="CC68" s="139" t="s">
        <v>109</v>
      </c>
      <c r="CD68" s="139" t="s">
        <v>719</v>
      </c>
      <c r="CE68" s="139">
        <v>0</v>
      </c>
      <c r="CF68" s="139">
        <v>0</v>
      </c>
      <c r="CG68" s="139">
        <v>0</v>
      </c>
      <c r="CH68" s="139">
        <v>0</v>
      </c>
      <c r="CI68" s="139">
        <v>0</v>
      </c>
      <c r="CJ68" s="139">
        <v>0</v>
      </c>
      <c r="CK68" s="139">
        <v>0</v>
      </c>
      <c r="CL68" s="139">
        <v>0</v>
      </c>
      <c r="CM68" s="139">
        <v>0</v>
      </c>
      <c r="CN68" s="139">
        <v>0</v>
      </c>
      <c r="CO68" s="139">
        <v>1</v>
      </c>
      <c r="CP68" s="139">
        <v>0</v>
      </c>
      <c r="CQ68" s="139">
        <v>0</v>
      </c>
      <c r="CR68" s="139">
        <v>0</v>
      </c>
      <c r="CS68" s="139" t="s">
        <v>193</v>
      </c>
      <c r="CT68" s="139" t="s">
        <v>834</v>
      </c>
      <c r="CU68" s="139">
        <v>1</v>
      </c>
      <c r="CV68" s="139">
        <v>1</v>
      </c>
      <c r="CW68" s="139">
        <v>0</v>
      </c>
      <c r="CX68" s="139">
        <v>1</v>
      </c>
      <c r="CY68" s="139">
        <v>0</v>
      </c>
      <c r="CZ68" s="139">
        <v>0</v>
      </c>
      <c r="DA68" s="139">
        <v>0</v>
      </c>
      <c r="DB68" s="139">
        <v>0</v>
      </c>
      <c r="DC68" s="139" t="s">
        <v>114</v>
      </c>
      <c r="DD68" s="139" t="s">
        <v>109</v>
      </c>
      <c r="DE68" s="139" t="s">
        <v>109</v>
      </c>
      <c r="DF68" s="139" t="s">
        <v>123</v>
      </c>
      <c r="DG68" s="139" t="s">
        <v>789</v>
      </c>
      <c r="DH68" s="139" t="s">
        <v>151</v>
      </c>
      <c r="DI68" s="139" t="s">
        <v>789</v>
      </c>
      <c r="DJ68" s="139" t="s">
        <v>193</v>
      </c>
      <c r="DK68" s="139" t="s">
        <v>193</v>
      </c>
      <c r="DL68" s="139" t="s">
        <v>193</v>
      </c>
      <c r="DM68" s="139" t="s">
        <v>193</v>
      </c>
      <c r="DN68" s="139" t="s">
        <v>193</v>
      </c>
      <c r="DO68" s="139" t="s">
        <v>193</v>
      </c>
      <c r="DP68" s="139" t="s">
        <v>193</v>
      </c>
      <c r="DQ68" s="139" t="s">
        <v>193</v>
      </c>
      <c r="DR68" s="139" t="s">
        <v>193</v>
      </c>
      <c r="DS68" s="139" t="s">
        <v>193</v>
      </c>
      <c r="DT68" s="139" t="s">
        <v>193</v>
      </c>
      <c r="DU68" s="139" t="s">
        <v>193</v>
      </c>
      <c r="DV68" s="139" t="s">
        <v>193</v>
      </c>
      <c r="DW68" s="139" t="s">
        <v>193</v>
      </c>
      <c r="DX68" s="139" t="s">
        <v>193</v>
      </c>
      <c r="DY68" s="139" t="s">
        <v>193</v>
      </c>
      <c r="DZ68" s="139" t="s">
        <v>193</v>
      </c>
      <c r="EA68" s="139" t="s">
        <v>193</v>
      </c>
      <c r="EB68" s="139" t="s">
        <v>193</v>
      </c>
      <c r="EC68" s="139" t="s">
        <v>193</v>
      </c>
      <c r="ED68" s="139" t="s">
        <v>193</v>
      </c>
      <c r="EE68" s="139" t="s">
        <v>193</v>
      </c>
      <c r="EF68" s="139" t="s">
        <v>193</v>
      </c>
      <c r="EG68" s="139" t="s">
        <v>193</v>
      </c>
      <c r="EH68" s="139" t="s">
        <v>193</v>
      </c>
      <c r="EI68" s="139" t="s">
        <v>193</v>
      </c>
      <c r="EJ68" s="139" t="s">
        <v>193</v>
      </c>
      <c r="EK68" s="139" t="s">
        <v>193</v>
      </c>
      <c r="EL68" s="139" t="s">
        <v>193</v>
      </c>
      <c r="EM68" s="139" t="s">
        <v>193</v>
      </c>
      <c r="EN68" s="139" t="s">
        <v>193</v>
      </c>
      <c r="EO68" s="139" t="s">
        <v>193</v>
      </c>
      <c r="EP68" s="139" t="s">
        <v>193</v>
      </c>
      <c r="EQ68" s="139" t="s">
        <v>193</v>
      </c>
      <c r="ER68" s="139" t="s">
        <v>193</v>
      </c>
      <c r="ES68" s="139" t="s">
        <v>193</v>
      </c>
      <c r="ET68" s="139" t="s">
        <v>193</v>
      </c>
      <c r="EU68" s="139" t="s">
        <v>193</v>
      </c>
      <c r="EV68" s="139" t="s">
        <v>193</v>
      </c>
      <c r="EW68" s="139" t="s">
        <v>193</v>
      </c>
      <c r="EX68" s="139" t="s">
        <v>193</v>
      </c>
      <c r="EY68" s="139" t="s">
        <v>193</v>
      </c>
      <c r="EZ68" s="139" t="s">
        <v>193</v>
      </c>
      <c r="FA68" s="139" t="s">
        <v>193</v>
      </c>
      <c r="FB68" s="139" t="s">
        <v>193</v>
      </c>
      <c r="FC68" s="139" t="s">
        <v>193</v>
      </c>
      <c r="FD68" s="139" t="s">
        <v>193</v>
      </c>
      <c r="FE68" s="139" t="s">
        <v>193</v>
      </c>
      <c r="FF68" s="139" t="s">
        <v>193</v>
      </c>
      <c r="FG68" s="139" t="s">
        <v>193</v>
      </c>
      <c r="FH68" s="139" t="s">
        <v>193</v>
      </c>
      <c r="FI68" s="139" t="s">
        <v>193</v>
      </c>
      <c r="FJ68" s="139" t="s">
        <v>193</v>
      </c>
      <c r="FK68" s="139" t="s">
        <v>193</v>
      </c>
      <c r="FL68" s="139" t="s">
        <v>193</v>
      </c>
      <c r="FM68" s="139" t="s">
        <v>193</v>
      </c>
      <c r="FN68" s="139" t="s">
        <v>193</v>
      </c>
      <c r="FO68" s="139" t="s">
        <v>193</v>
      </c>
      <c r="FP68" s="139" t="s">
        <v>193</v>
      </c>
      <c r="FQ68" s="139" t="s">
        <v>193</v>
      </c>
      <c r="FR68" s="139" t="s">
        <v>193</v>
      </c>
      <c r="FS68" s="139" t="s">
        <v>193</v>
      </c>
      <c r="FT68" s="139" t="s">
        <v>193</v>
      </c>
      <c r="FU68" s="139" t="s">
        <v>193</v>
      </c>
      <c r="FV68" s="139" t="s">
        <v>193</v>
      </c>
      <c r="FW68" s="139" t="s">
        <v>193</v>
      </c>
      <c r="FX68" s="139" t="s">
        <v>193</v>
      </c>
      <c r="FY68" s="139" t="s">
        <v>193</v>
      </c>
      <c r="FZ68" s="139" t="s">
        <v>193</v>
      </c>
      <c r="GA68" s="139" t="s">
        <v>193</v>
      </c>
      <c r="GB68" s="139" t="s">
        <v>193</v>
      </c>
      <c r="GC68" s="139" t="s">
        <v>193</v>
      </c>
      <c r="GD68" s="139" t="s">
        <v>193</v>
      </c>
      <c r="GE68" s="139" t="s">
        <v>193</v>
      </c>
      <c r="GF68" s="139" t="s">
        <v>193</v>
      </c>
      <c r="GG68" s="139" t="s">
        <v>193</v>
      </c>
      <c r="GH68" s="139" t="s">
        <v>193</v>
      </c>
      <c r="GI68" s="139" t="s">
        <v>193</v>
      </c>
      <c r="GJ68" s="139" t="s">
        <v>193</v>
      </c>
      <c r="GK68" s="139" t="s">
        <v>193</v>
      </c>
      <c r="GL68" s="139" t="s">
        <v>193</v>
      </c>
      <c r="GM68" s="139" t="s">
        <v>193</v>
      </c>
      <c r="GN68" s="139" t="s">
        <v>193</v>
      </c>
      <c r="GO68" s="139" t="s">
        <v>193</v>
      </c>
      <c r="GP68" s="139" t="s">
        <v>193</v>
      </c>
      <c r="GQ68" s="139" t="s">
        <v>193</v>
      </c>
      <c r="GR68" s="139" t="s">
        <v>193</v>
      </c>
      <c r="GS68" s="139" t="s">
        <v>193</v>
      </c>
      <c r="GT68" s="139" t="s">
        <v>193</v>
      </c>
      <c r="GU68" s="139" t="s">
        <v>193</v>
      </c>
      <c r="GV68" s="139" t="s">
        <v>193</v>
      </c>
      <c r="GW68" s="139" t="s">
        <v>193</v>
      </c>
      <c r="GX68" s="139" t="s">
        <v>193</v>
      </c>
      <c r="GY68" s="139" t="s">
        <v>193</v>
      </c>
      <c r="GZ68" s="139" t="s">
        <v>193</v>
      </c>
      <c r="HA68" s="139" t="s">
        <v>193</v>
      </c>
      <c r="HB68" s="139" t="s">
        <v>193</v>
      </c>
      <c r="HC68" s="139" t="s">
        <v>193</v>
      </c>
      <c r="HD68" s="139" t="s">
        <v>193</v>
      </c>
      <c r="HE68" s="139" t="s">
        <v>193</v>
      </c>
      <c r="HF68" s="139" t="s">
        <v>193</v>
      </c>
      <c r="HG68" s="139" t="s">
        <v>193</v>
      </c>
      <c r="HH68" s="139" t="s">
        <v>193</v>
      </c>
      <c r="HI68" s="139" t="s">
        <v>193</v>
      </c>
      <c r="HJ68" s="139" t="s">
        <v>193</v>
      </c>
      <c r="HK68" s="139" t="s">
        <v>193</v>
      </c>
      <c r="HL68" s="139" t="s">
        <v>193</v>
      </c>
      <c r="HM68" s="139" t="s">
        <v>193</v>
      </c>
      <c r="HN68" s="139" t="s">
        <v>193</v>
      </c>
      <c r="HO68" s="139" t="s">
        <v>193</v>
      </c>
      <c r="HP68" s="139" t="s">
        <v>193</v>
      </c>
      <c r="HQ68" s="139" t="s">
        <v>193</v>
      </c>
      <c r="HR68" s="139" t="s">
        <v>193</v>
      </c>
      <c r="HS68" s="139" t="s">
        <v>193</v>
      </c>
      <c r="HT68" s="139" t="s">
        <v>193</v>
      </c>
      <c r="HU68" s="139" t="s">
        <v>193</v>
      </c>
      <c r="HV68" s="139" t="s">
        <v>193</v>
      </c>
      <c r="HW68" s="139" t="s">
        <v>193</v>
      </c>
      <c r="HX68" s="139" t="s">
        <v>193</v>
      </c>
      <c r="HY68" s="139" t="s">
        <v>193</v>
      </c>
      <c r="HZ68" s="139" t="s">
        <v>193</v>
      </c>
      <c r="IA68" s="139" t="s">
        <v>193</v>
      </c>
      <c r="IB68" s="139" t="s">
        <v>193</v>
      </c>
      <c r="IC68" s="139" t="s">
        <v>193</v>
      </c>
      <c r="ID68" s="139" t="s">
        <v>193</v>
      </c>
      <c r="IE68" s="139" t="s">
        <v>193</v>
      </c>
      <c r="IF68" s="139" t="s">
        <v>193</v>
      </c>
      <c r="IG68" s="139" t="s">
        <v>193</v>
      </c>
      <c r="IH68" s="139" t="s">
        <v>193</v>
      </c>
      <c r="II68" s="139" t="s">
        <v>193</v>
      </c>
      <c r="IJ68" s="139" t="s">
        <v>193</v>
      </c>
      <c r="IK68" s="139" t="s">
        <v>193</v>
      </c>
      <c r="IL68" s="139" t="s">
        <v>193</v>
      </c>
      <c r="IM68" s="139" t="s">
        <v>193</v>
      </c>
      <c r="IN68" s="139" t="s">
        <v>109</v>
      </c>
      <c r="IO68" s="139" t="s">
        <v>3340</v>
      </c>
      <c r="IP68" s="139">
        <v>1</v>
      </c>
      <c r="IQ68" s="139">
        <v>0</v>
      </c>
      <c r="IR68" s="139">
        <v>0</v>
      </c>
      <c r="IS68" s="139">
        <v>0</v>
      </c>
      <c r="IT68" s="139">
        <v>0</v>
      </c>
      <c r="IU68" s="139">
        <v>0</v>
      </c>
      <c r="IV68" s="139" t="s">
        <v>193</v>
      </c>
      <c r="IW68" s="139" t="s">
        <v>3461</v>
      </c>
      <c r="IX68" s="139">
        <v>0</v>
      </c>
      <c r="IY68" s="139">
        <v>0</v>
      </c>
      <c r="IZ68" s="139">
        <v>0</v>
      </c>
      <c r="JA68" s="139">
        <v>1</v>
      </c>
      <c r="JB68" s="139">
        <v>0</v>
      </c>
      <c r="JC68" s="139">
        <v>0</v>
      </c>
      <c r="JD68" s="139">
        <v>0</v>
      </c>
      <c r="JE68" s="139">
        <v>0</v>
      </c>
      <c r="JF68" s="139" t="s">
        <v>193</v>
      </c>
      <c r="JG68" s="139" t="s">
        <v>109</v>
      </c>
      <c r="JH68" s="139" t="s">
        <v>193</v>
      </c>
      <c r="JI68" s="139" t="s">
        <v>111</v>
      </c>
      <c r="JJ68" s="139">
        <v>1</v>
      </c>
      <c r="JK68" s="139">
        <v>0</v>
      </c>
      <c r="JL68" s="139">
        <v>0</v>
      </c>
      <c r="JM68" s="139">
        <v>0</v>
      </c>
      <c r="JN68" s="139">
        <v>0</v>
      </c>
      <c r="JO68" s="139">
        <v>0</v>
      </c>
      <c r="JP68" s="139">
        <v>0</v>
      </c>
      <c r="JQ68" s="139" t="s">
        <v>193</v>
      </c>
      <c r="JR68" s="139" t="s">
        <v>193</v>
      </c>
      <c r="JS68" s="139" t="s">
        <v>193</v>
      </c>
      <c r="JT68" s="139" t="s">
        <v>193</v>
      </c>
      <c r="JU68" s="139" t="s">
        <v>193</v>
      </c>
      <c r="JV68" s="139" t="s">
        <v>193</v>
      </c>
      <c r="JW68" s="139" t="s">
        <v>193</v>
      </c>
      <c r="JX68" s="139" t="s">
        <v>193</v>
      </c>
      <c r="JY68" s="139" t="s">
        <v>193</v>
      </c>
      <c r="JZ68" s="139" t="s">
        <v>193</v>
      </c>
      <c r="KA68" s="139" t="s">
        <v>193</v>
      </c>
      <c r="KB68" s="139" t="s">
        <v>193</v>
      </c>
      <c r="KC68" s="139" t="s">
        <v>193</v>
      </c>
      <c r="KD68" s="139" t="s">
        <v>193</v>
      </c>
      <c r="KE68" s="139" t="s">
        <v>193</v>
      </c>
      <c r="KF68" s="139" t="s">
        <v>193</v>
      </c>
      <c r="KG68" s="139" t="s">
        <v>193</v>
      </c>
      <c r="KH68" s="139" t="s">
        <v>193</v>
      </c>
      <c r="KI68" s="139" t="s">
        <v>193</v>
      </c>
      <c r="KJ68" s="139" t="s">
        <v>193</v>
      </c>
      <c r="KK68" s="139" t="s">
        <v>193</v>
      </c>
      <c r="KL68" s="139" t="s">
        <v>193</v>
      </c>
      <c r="KM68" s="139" t="s">
        <v>193</v>
      </c>
      <c r="KN68" s="139" t="s">
        <v>193</v>
      </c>
      <c r="KO68" s="139" t="s">
        <v>193</v>
      </c>
      <c r="KP68" s="139" t="s">
        <v>193</v>
      </c>
      <c r="KQ68" s="139" t="s">
        <v>193</v>
      </c>
      <c r="KR68" s="139" t="s">
        <v>193</v>
      </c>
      <c r="KS68" s="139" t="s">
        <v>193</v>
      </c>
      <c r="KT68" s="139" t="s">
        <v>193</v>
      </c>
      <c r="KU68" s="139" t="s">
        <v>193</v>
      </c>
      <c r="KV68" s="139" t="s">
        <v>193</v>
      </c>
      <c r="KW68" s="139" t="s">
        <v>193</v>
      </c>
      <c r="KX68" s="139" t="s">
        <v>193</v>
      </c>
      <c r="KY68" s="139" t="s">
        <v>193</v>
      </c>
      <c r="KZ68" s="139" t="s">
        <v>193</v>
      </c>
      <c r="LA68" s="139" t="s">
        <v>193</v>
      </c>
      <c r="LB68" s="139" t="s">
        <v>193</v>
      </c>
      <c r="LC68" s="139" t="s">
        <v>193</v>
      </c>
      <c r="LD68" s="139" t="s">
        <v>193</v>
      </c>
      <c r="LE68" s="139" t="s">
        <v>193</v>
      </c>
      <c r="LF68" s="139" t="s">
        <v>193</v>
      </c>
      <c r="LG68" s="139" t="s">
        <v>193</v>
      </c>
      <c r="LH68" s="139" t="s">
        <v>193</v>
      </c>
      <c r="LI68" s="139" t="s">
        <v>193</v>
      </c>
      <c r="LJ68" s="139" t="s">
        <v>193</v>
      </c>
      <c r="LK68" s="139" t="s">
        <v>193</v>
      </c>
      <c r="LL68" s="139" t="s">
        <v>193</v>
      </c>
      <c r="LM68" s="139" t="s">
        <v>193</v>
      </c>
      <c r="LN68" s="139" t="s">
        <v>193</v>
      </c>
      <c r="LO68" s="139" t="s">
        <v>193</v>
      </c>
      <c r="LP68" s="139" t="s">
        <v>193</v>
      </c>
      <c r="LQ68" s="139" t="s">
        <v>193</v>
      </c>
    </row>
    <row r="69" spans="1:329" ht="14.4" customHeight="1" x14ac:dyDescent="0.35">
      <c r="A69" s="139" t="s">
        <v>3485</v>
      </c>
      <c r="B69" s="139" t="s">
        <v>3316</v>
      </c>
      <c r="C69" s="139" t="s">
        <v>148</v>
      </c>
      <c r="D69" s="139" t="s">
        <v>148</v>
      </c>
      <c r="E69" s="139" t="s">
        <v>150</v>
      </c>
      <c r="F69" s="139" t="s">
        <v>123</v>
      </c>
      <c r="G69" s="139" t="s">
        <v>151</v>
      </c>
      <c r="H69" s="139" t="s">
        <v>151</v>
      </c>
      <c r="I69" s="139" t="s">
        <v>153</v>
      </c>
      <c r="J69" s="139" t="s">
        <v>812</v>
      </c>
      <c r="K69" s="139" t="s">
        <v>536</v>
      </c>
      <c r="L69" s="139" t="s">
        <v>490</v>
      </c>
      <c r="M69" t="s">
        <v>494</v>
      </c>
      <c r="N69" t="s">
        <v>193</v>
      </c>
      <c r="O69" t="s">
        <v>193</v>
      </c>
      <c r="P69" t="s">
        <v>492</v>
      </c>
      <c r="Q69" t="s">
        <v>193</v>
      </c>
      <c r="R69" t="s">
        <v>111</v>
      </c>
      <c r="S69">
        <v>1</v>
      </c>
      <c r="T69">
        <v>0</v>
      </c>
      <c r="U69">
        <v>0</v>
      </c>
      <c r="V69">
        <v>0</v>
      </c>
      <c r="W69">
        <v>0</v>
      </c>
      <c r="X69">
        <v>0</v>
      </c>
      <c r="Y69">
        <v>0</v>
      </c>
      <c r="Z69" t="s">
        <v>110</v>
      </c>
      <c r="AA69" t="s">
        <v>1423</v>
      </c>
      <c r="AB69" t="s">
        <v>813</v>
      </c>
      <c r="AC69">
        <v>1</v>
      </c>
      <c r="AD69">
        <v>0</v>
      </c>
      <c r="AE69">
        <v>1</v>
      </c>
      <c r="AF69">
        <v>0</v>
      </c>
      <c r="AG69">
        <v>0</v>
      </c>
      <c r="AH69">
        <v>0</v>
      </c>
      <c r="AI69">
        <v>1</v>
      </c>
      <c r="AJ69">
        <v>0</v>
      </c>
      <c r="AK69">
        <v>0</v>
      </c>
      <c r="AL69">
        <v>0</v>
      </c>
      <c r="AM69" t="s">
        <v>193</v>
      </c>
      <c r="AN69" t="s">
        <v>128</v>
      </c>
      <c r="AO69" t="s">
        <v>493</v>
      </c>
      <c r="AP69" t="s">
        <v>499</v>
      </c>
      <c r="AQ69">
        <v>1</v>
      </c>
      <c r="AR69">
        <v>1</v>
      </c>
      <c r="AS69">
        <v>1</v>
      </c>
      <c r="AT69">
        <v>1</v>
      </c>
      <c r="AU69">
        <v>1</v>
      </c>
      <c r="AV69">
        <v>1</v>
      </c>
      <c r="AW69">
        <v>1</v>
      </c>
      <c r="AX69">
        <v>0</v>
      </c>
      <c r="AY69" t="s">
        <v>498</v>
      </c>
      <c r="AZ69" s="192">
        <v>150</v>
      </c>
      <c r="BA69" s="139" t="s">
        <v>114</v>
      </c>
      <c r="BB69" s="139">
        <v>250</v>
      </c>
      <c r="BC69" s="192">
        <v>96.153846153846104</v>
      </c>
      <c r="BD69" s="139" t="s">
        <v>109</v>
      </c>
      <c r="BE69" s="139">
        <v>250</v>
      </c>
      <c r="BF69" s="192">
        <v>108.695652173913</v>
      </c>
      <c r="BG69" s="139" t="s">
        <v>109</v>
      </c>
      <c r="BH69" s="139">
        <v>350</v>
      </c>
      <c r="BI69" s="192">
        <v>120.689655172413</v>
      </c>
      <c r="BJ69" s="139" t="s">
        <v>109</v>
      </c>
      <c r="BK69" s="139">
        <v>650</v>
      </c>
      <c r="BL69" s="192">
        <v>270.83333333333297</v>
      </c>
      <c r="BM69" s="139" t="s">
        <v>109</v>
      </c>
      <c r="BN69" s="139">
        <v>650</v>
      </c>
      <c r="BO69" s="192">
        <v>270.83333333333297</v>
      </c>
      <c r="BP69" s="139" t="s">
        <v>109</v>
      </c>
      <c r="BQ69" s="139" t="s">
        <v>612</v>
      </c>
      <c r="BR69" s="139" t="s">
        <v>109</v>
      </c>
      <c r="BS69" s="139">
        <v>850</v>
      </c>
      <c r="BT69" s="139" t="s">
        <v>193</v>
      </c>
      <c r="BU69" s="139" t="s">
        <v>193</v>
      </c>
      <c r="BV69" s="139" t="s">
        <v>193</v>
      </c>
      <c r="BW69" s="139" t="s">
        <v>193</v>
      </c>
      <c r="BX69" s="139" t="s">
        <v>193</v>
      </c>
      <c r="BY69" s="139" t="s">
        <v>193</v>
      </c>
      <c r="BZ69" s="139" t="s">
        <v>156</v>
      </c>
      <c r="CA69" s="192">
        <v>850</v>
      </c>
      <c r="CB69" s="139" t="s">
        <v>109</v>
      </c>
      <c r="CC69" s="139" t="s">
        <v>109</v>
      </c>
      <c r="CD69" s="139" t="s">
        <v>3486</v>
      </c>
      <c r="CE69" s="139">
        <v>0</v>
      </c>
      <c r="CF69" s="139">
        <v>0</v>
      </c>
      <c r="CG69" s="139">
        <v>0</v>
      </c>
      <c r="CH69" s="139">
        <v>0</v>
      </c>
      <c r="CI69" s="139">
        <v>0</v>
      </c>
      <c r="CJ69" s="139">
        <v>0</v>
      </c>
      <c r="CK69" s="139">
        <v>0</v>
      </c>
      <c r="CL69" s="139">
        <v>1</v>
      </c>
      <c r="CM69" s="139">
        <v>0</v>
      </c>
      <c r="CN69" s="139">
        <v>0</v>
      </c>
      <c r="CO69" s="139">
        <v>1</v>
      </c>
      <c r="CP69" s="139">
        <v>0</v>
      </c>
      <c r="CQ69" s="139">
        <v>0</v>
      </c>
      <c r="CR69" s="139">
        <v>0</v>
      </c>
      <c r="CS69" s="139" t="s">
        <v>193</v>
      </c>
      <c r="CT69" s="139" t="s">
        <v>3487</v>
      </c>
      <c r="CU69" s="139">
        <v>0</v>
      </c>
      <c r="CV69" s="139">
        <v>1</v>
      </c>
      <c r="CW69" s="139">
        <v>1</v>
      </c>
      <c r="CX69" s="139">
        <v>1</v>
      </c>
      <c r="CY69" s="139">
        <v>0</v>
      </c>
      <c r="CZ69" s="139">
        <v>0</v>
      </c>
      <c r="DA69" s="139">
        <v>1</v>
      </c>
      <c r="DB69" s="139">
        <v>0</v>
      </c>
      <c r="DC69" s="139" t="s">
        <v>114</v>
      </c>
      <c r="DD69" s="139" t="s">
        <v>109</v>
      </c>
      <c r="DE69" s="139" t="s">
        <v>109</v>
      </c>
      <c r="DF69" s="139" t="s">
        <v>123</v>
      </c>
      <c r="DG69" s="139" t="s">
        <v>789</v>
      </c>
      <c r="DH69" s="139" t="s">
        <v>151</v>
      </c>
      <c r="DI69" s="139" t="s">
        <v>789</v>
      </c>
      <c r="DJ69" s="139" t="s">
        <v>193</v>
      </c>
      <c r="DK69" s="139" t="s">
        <v>193</v>
      </c>
      <c r="DL69" s="139" t="s">
        <v>193</v>
      </c>
      <c r="DM69" s="139" t="s">
        <v>193</v>
      </c>
      <c r="DN69" s="139" t="s">
        <v>193</v>
      </c>
      <c r="DO69" s="139" t="s">
        <v>193</v>
      </c>
      <c r="DP69" s="139" t="s">
        <v>193</v>
      </c>
      <c r="DQ69" s="139" t="s">
        <v>193</v>
      </c>
      <c r="DR69" s="139" t="s">
        <v>193</v>
      </c>
      <c r="DS69" s="139" t="s">
        <v>193</v>
      </c>
      <c r="DT69" s="139" t="s">
        <v>193</v>
      </c>
      <c r="DU69" s="139" t="s">
        <v>193</v>
      </c>
      <c r="DV69" s="139" t="s">
        <v>193</v>
      </c>
      <c r="DW69" s="139" t="s">
        <v>193</v>
      </c>
      <c r="DX69" s="139" t="s">
        <v>193</v>
      </c>
      <c r="DY69" s="139" t="s">
        <v>193</v>
      </c>
      <c r="DZ69" s="139" t="s">
        <v>193</v>
      </c>
      <c r="EA69" s="139" t="s">
        <v>193</v>
      </c>
      <c r="EB69" s="139" t="s">
        <v>193</v>
      </c>
      <c r="EC69" s="139" t="s">
        <v>193</v>
      </c>
      <c r="ED69" s="139" t="s">
        <v>193</v>
      </c>
      <c r="EE69" s="139" t="s">
        <v>193</v>
      </c>
      <c r="EF69" s="139" t="s">
        <v>193</v>
      </c>
      <c r="EG69" s="139" t="s">
        <v>193</v>
      </c>
      <c r="EH69" s="139" t="s">
        <v>193</v>
      </c>
      <c r="EI69" s="139" t="s">
        <v>193</v>
      </c>
      <c r="EJ69" s="139" t="s">
        <v>193</v>
      </c>
      <c r="EK69" s="139" t="s">
        <v>193</v>
      </c>
      <c r="EL69" s="139" t="s">
        <v>193</v>
      </c>
      <c r="EM69" s="139" t="s">
        <v>193</v>
      </c>
      <c r="EN69" s="139" t="s">
        <v>193</v>
      </c>
      <c r="EO69" s="139" t="s">
        <v>193</v>
      </c>
      <c r="EP69" s="139" t="s">
        <v>193</v>
      </c>
      <c r="EQ69" s="139" t="s">
        <v>193</v>
      </c>
      <c r="ER69" s="139" t="s">
        <v>193</v>
      </c>
      <c r="ES69" s="139" t="s">
        <v>193</v>
      </c>
      <c r="ET69" s="139" t="s">
        <v>193</v>
      </c>
      <c r="EU69" s="139" t="s">
        <v>193</v>
      </c>
      <c r="EV69" s="139" t="s">
        <v>193</v>
      </c>
      <c r="EW69" s="139" t="s">
        <v>193</v>
      </c>
      <c r="EX69" s="139" t="s">
        <v>193</v>
      </c>
      <c r="EY69" s="139" t="s">
        <v>193</v>
      </c>
      <c r="EZ69" s="139" t="s">
        <v>193</v>
      </c>
      <c r="FA69" s="139" t="s">
        <v>193</v>
      </c>
      <c r="FB69" s="139" t="s">
        <v>193</v>
      </c>
      <c r="FC69" s="139" t="s">
        <v>193</v>
      </c>
      <c r="FD69" s="139" t="s">
        <v>193</v>
      </c>
      <c r="FE69" s="139" t="s">
        <v>193</v>
      </c>
      <c r="FF69" s="139" t="s">
        <v>193</v>
      </c>
      <c r="FG69" s="139" t="s">
        <v>193</v>
      </c>
      <c r="FH69" s="139" t="s">
        <v>193</v>
      </c>
      <c r="FI69" s="139" t="s">
        <v>193</v>
      </c>
      <c r="FJ69" s="139" t="s">
        <v>193</v>
      </c>
      <c r="FK69" s="139" t="s">
        <v>193</v>
      </c>
      <c r="FL69" s="139" t="s">
        <v>193</v>
      </c>
      <c r="FM69" s="139" t="s">
        <v>193</v>
      </c>
      <c r="FN69" s="139" t="s">
        <v>193</v>
      </c>
      <c r="FO69" s="139" t="s">
        <v>193</v>
      </c>
      <c r="FP69" s="139" t="s">
        <v>193</v>
      </c>
      <c r="FQ69" s="139" t="s">
        <v>193</v>
      </c>
      <c r="FR69" s="139" t="s">
        <v>193</v>
      </c>
      <c r="FS69" s="139" t="s">
        <v>193</v>
      </c>
      <c r="FT69" s="139" t="s">
        <v>193</v>
      </c>
      <c r="FU69" s="139" t="s">
        <v>193</v>
      </c>
      <c r="FV69" s="139" t="s">
        <v>193</v>
      </c>
      <c r="FW69" s="139" t="s">
        <v>193</v>
      </c>
      <c r="FX69" s="139" t="s">
        <v>193</v>
      </c>
      <c r="FY69" s="139" t="s">
        <v>193</v>
      </c>
      <c r="FZ69" s="139" t="s">
        <v>193</v>
      </c>
      <c r="GA69" s="139" t="s">
        <v>193</v>
      </c>
      <c r="GB69" s="139" t="s">
        <v>193</v>
      </c>
      <c r="GC69" s="139" t="s">
        <v>193</v>
      </c>
      <c r="GD69" s="139" t="s">
        <v>193</v>
      </c>
      <c r="GE69" s="139" t="s">
        <v>193</v>
      </c>
      <c r="GF69" s="139" t="s">
        <v>193</v>
      </c>
      <c r="GG69" s="139" t="s">
        <v>193</v>
      </c>
      <c r="GH69" s="139" t="s">
        <v>193</v>
      </c>
      <c r="GI69" s="139" t="s">
        <v>193</v>
      </c>
      <c r="GJ69" s="139" t="s">
        <v>193</v>
      </c>
      <c r="GK69" s="139" t="s">
        <v>193</v>
      </c>
      <c r="GL69" s="139" t="s">
        <v>193</v>
      </c>
      <c r="GM69" s="139" t="s">
        <v>193</v>
      </c>
      <c r="GN69" s="139" t="s">
        <v>193</v>
      </c>
      <c r="GO69" s="139" t="s">
        <v>193</v>
      </c>
      <c r="GP69" s="139" t="s">
        <v>193</v>
      </c>
      <c r="GQ69" s="139" t="s">
        <v>193</v>
      </c>
      <c r="GR69" s="139" t="s">
        <v>193</v>
      </c>
      <c r="GS69" s="139" t="s">
        <v>193</v>
      </c>
      <c r="GT69" s="139" t="s">
        <v>193</v>
      </c>
      <c r="GU69" s="139" t="s">
        <v>193</v>
      </c>
      <c r="GV69" s="139" t="s">
        <v>193</v>
      </c>
      <c r="GW69" s="139" t="s">
        <v>193</v>
      </c>
      <c r="GX69" s="139" t="s">
        <v>193</v>
      </c>
      <c r="GY69" s="139" t="s">
        <v>193</v>
      </c>
      <c r="GZ69" s="139" t="s">
        <v>193</v>
      </c>
      <c r="HA69" s="139" t="s">
        <v>193</v>
      </c>
      <c r="HB69" s="139" t="s">
        <v>193</v>
      </c>
      <c r="HC69" s="139" t="s">
        <v>193</v>
      </c>
      <c r="HD69" s="139" t="s">
        <v>193</v>
      </c>
      <c r="HE69" s="139" t="s">
        <v>193</v>
      </c>
      <c r="HF69" s="139" t="s">
        <v>193</v>
      </c>
      <c r="HG69" s="139" t="s">
        <v>193</v>
      </c>
      <c r="HH69" s="139" t="s">
        <v>193</v>
      </c>
      <c r="HI69" s="139" t="s">
        <v>193</v>
      </c>
      <c r="HJ69" s="139" t="s">
        <v>193</v>
      </c>
      <c r="HK69" s="139" t="s">
        <v>193</v>
      </c>
      <c r="HL69" s="139" t="s">
        <v>193</v>
      </c>
      <c r="HM69" s="139" t="s">
        <v>193</v>
      </c>
      <c r="HN69" s="139" t="s">
        <v>193</v>
      </c>
      <c r="HO69" s="139" t="s">
        <v>193</v>
      </c>
      <c r="HP69" s="139" t="s">
        <v>193</v>
      </c>
      <c r="HQ69" s="139" t="s">
        <v>193</v>
      </c>
      <c r="HR69" s="139" t="s">
        <v>193</v>
      </c>
      <c r="HS69" s="139" t="s">
        <v>193</v>
      </c>
      <c r="HT69" s="139" t="s">
        <v>193</v>
      </c>
      <c r="HU69" s="139" t="s">
        <v>193</v>
      </c>
      <c r="HV69" s="139" t="s">
        <v>193</v>
      </c>
      <c r="HW69" s="139" t="s">
        <v>193</v>
      </c>
      <c r="HX69" s="139" t="s">
        <v>193</v>
      </c>
      <c r="HY69" s="139" t="s">
        <v>193</v>
      </c>
      <c r="HZ69" s="139" t="s">
        <v>193</v>
      </c>
      <c r="IA69" s="139" t="s">
        <v>193</v>
      </c>
      <c r="IB69" s="139" t="s">
        <v>193</v>
      </c>
      <c r="IC69" s="139" t="s">
        <v>193</v>
      </c>
      <c r="ID69" s="139" t="s">
        <v>193</v>
      </c>
      <c r="IE69" s="139" t="s">
        <v>193</v>
      </c>
      <c r="IF69" s="139" t="s">
        <v>193</v>
      </c>
      <c r="IG69" s="139" t="s">
        <v>193</v>
      </c>
      <c r="IH69" s="139" t="s">
        <v>193</v>
      </c>
      <c r="II69" s="139" t="s">
        <v>193</v>
      </c>
      <c r="IJ69" s="139" t="s">
        <v>193</v>
      </c>
      <c r="IK69" s="139" t="s">
        <v>193</v>
      </c>
      <c r="IL69" s="139" t="s">
        <v>193</v>
      </c>
      <c r="IM69" s="139" t="s">
        <v>193</v>
      </c>
      <c r="IN69" s="139" t="s">
        <v>114</v>
      </c>
      <c r="IO69" s="139" t="s">
        <v>193</v>
      </c>
      <c r="IP69" s="139" t="s">
        <v>193</v>
      </c>
      <c r="IQ69" s="139" t="s">
        <v>193</v>
      </c>
      <c r="IR69" s="139" t="s">
        <v>193</v>
      </c>
      <c r="IS69" s="139" t="s">
        <v>193</v>
      </c>
      <c r="IT69" s="139" t="s">
        <v>193</v>
      </c>
      <c r="IU69" s="139" t="s">
        <v>193</v>
      </c>
      <c r="IV69" s="139" t="s">
        <v>193</v>
      </c>
      <c r="IW69" s="139" t="s">
        <v>3488</v>
      </c>
      <c r="IX69" s="139">
        <v>0</v>
      </c>
      <c r="IY69" s="139">
        <v>0</v>
      </c>
      <c r="IZ69" s="139">
        <v>0</v>
      </c>
      <c r="JA69" s="139">
        <v>0</v>
      </c>
      <c r="JB69" s="139">
        <v>1</v>
      </c>
      <c r="JC69" s="139">
        <v>0</v>
      </c>
      <c r="JD69" s="139">
        <v>0</v>
      </c>
      <c r="JE69" s="139">
        <v>0</v>
      </c>
      <c r="JF69" s="139" t="s">
        <v>193</v>
      </c>
      <c r="JG69" s="139" t="s">
        <v>109</v>
      </c>
      <c r="JH69" s="139" t="s">
        <v>193</v>
      </c>
      <c r="JI69" s="139" t="s">
        <v>111</v>
      </c>
      <c r="JJ69" s="139">
        <v>1</v>
      </c>
      <c r="JK69" s="139">
        <v>0</v>
      </c>
      <c r="JL69" s="139">
        <v>0</v>
      </c>
      <c r="JM69" s="139">
        <v>0</v>
      </c>
      <c r="JN69" s="139">
        <v>0</v>
      </c>
      <c r="JO69" s="139">
        <v>0</v>
      </c>
      <c r="JP69" s="139">
        <v>0</v>
      </c>
      <c r="JQ69" s="139" t="s">
        <v>193</v>
      </c>
      <c r="JR69" s="139" t="s">
        <v>193</v>
      </c>
      <c r="JS69" s="139" t="s">
        <v>193</v>
      </c>
      <c r="JT69" s="139" t="s">
        <v>193</v>
      </c>
      <c r="JU69" s="139" t="s">
        <v>193</v>
      </c>
      <c r="JV69" s="139" t="s">
        <v>193</v>
      </c>
      <c r="JW69" s="139" t="s">
        <v>193</v>
      </c>
      <c r="JX69" s="139" t="s">
        <v>193</v>
      </c>
      <c r="JY69" s="139" t="s">
        <v>193</v>
      </c>
      <c r="JZ69" s="139" t="s">
        <v>193</v>
      </c>
      <c r="KA69" s="139" t="s">
        <v>193</v>
      </c>
      <c r="KB69" s="139" t="s">
        <v>193</v>
      </c>
      <c r="KC69" s="139" t="s">
        <v>193</v>
      </c>
      <c r="KD69" s="139" t="s">
        <v>193</v>
      </c>
      <c r="KE69" s="139" t="s">
        <v>193</v>
      </c>
      <c r="KF69" s="139" t="s">
        <v>193</v>
      </c>
      <c r="KG69" s="139" t="s">
        <v>193</v>
      </c>
      <c r="KH69" s="139" t="s">
        <v>193</v>
      </c>
      <c r="KI69" s="139" t="s">
        <v>193</v>
      </c>
      <c r="KJ69" s="139" t="s">
        <v>193</v>
      </c>
      <c r="KK69" s="139" t="s">
        <v>193</v>
      </c>
      <c r="KL69" s="139" t="s">
        <v>193</v>
      </c>
      <c r="KM69" s="139" t="s">
        <v>193</v>
      </c>
      <c r="KN69" s="139" t="s">
        <v>193</v>
      </c>
      <c r="KO69" s="139" t="s">
        <v>193</v>
      </c>
      <c r="KP69" s="139" t="s">
        <v>193</v>
      </c>
      <c r="KQ69" s="139" t="s">
        <v>193</v>
      </c>
      <c r="KR69" s="139" t="s">
        <v>193</v>
      </c>
      <c r="KS69" s="139" t="s">
        <v>193</v>
      </c>
      <c r="KT69" s="139" t="s">
        <v>193</v>
      </c>
      <c r="KU69" s="139" t="s">
        <v>193</v>
      </c>
      <c r="KV69" s="139" t="s">
        <v>193</v>
      </c>
      <c r="KW69" s="139" t="s">
        <v>193</v>
      </c>
      <c r="KX69" s="139" t="s">
        <v>193</v>
      </c>
      <c r="KY69" s="139" t="s">
        <v>193</v>
      </c>
      <c r="KZ69" s="139" t="s">
        <v>193</v>
      </c>
      <c r="LA69" s="139" t="s">
        <v>193</v>
      </c>
      <c r="LB69" s="139" t="s">
        <v>193</v>
      </c>
      <c r="LC69" s="139" t="s">
        <v>193</v>
      </c>
      <c r="LD69" s="139" t="s">
        <v>193</v>
      </c>
      <c r="LE69" s="139" t="s">
        <v>193</v>
      </c>
      <c r="LF69" s="139" t="s">
        <v>193</v>
      </c>
      <c r="LG69" s="139" t="s">
        <v>193</v>
      </c>
      <c r="LH69" s="139" t="s">
        <v>193</v>
      </c>
      <c r="LI69" s="139" t="s">
        <v>193</v>
      </c>
      <c r="LJ69" s="139" t="s">
        <v>193</v>
      </c>
      <c r="LK69" s="139" t="s">
        <v>193</v>
      </c>
      <c r="LL69" s="139" t="s">
        <v>193</v>
      </c>
      <c r="LM69" s="139" t="s">
        <v>193</v>
      </c>
      <c r="LN69" s="139" t="s">
        <v>193</v>
      </c>
      <c r="LO69" s="139" t="s">
        <v>193</v>
      </c>
      <c r="LP69" s="139" t="s">
        <v>193</v>
      </c>
      <c r="LQ69" s="139" t="s">
        <v>193</v>
      </c>
    </row>
    <row r="70" spans="1:329" ht="14.4" customHeight="1" x14ac:dyDescent="0.35">
      <c r="A70" s="139" t="s">
        <v>3489</v>
      </c>
      <c r="B70" s="139" t="s">
        <v>3316</v>
      </c>
      <c r="C70" s="139" t="s">
        <v>148</v>
      </c>
      <c r="D70" s="139" t="s">
        <v>148</v>
      </c>
      <c r="E70" s="139" t="s">
        <v>150</v>
      </c>
      <c r="F70" s="139" t="s">
        <v>123</v>
      </c>
      <c r="G70" s="139" t="s">
        <v>151</v>
      </c>
      <c r="H70" s="139" t="s">
        <v>151</v>
      </c>
      <c r="I70" s="139" t="s">
        <v>153</v>
      </c>
      <c r="J70" s="139" t="s">
        <v>812</v>
      </c>
      <c r="K70" s="139" t="s">
        <v>536</v>
      </c>
      <c r="L70" s="139" t="s">
        <v>490</v>
      </c>
      <c r="M70" t="s">
        <v>491</v>
      </c>
      <c r="N70" t="s">
        <v>193</v>
      </c>
      <c r="O70" t="s">
        <v>193</v>
      </c>
      <c r="P70" t="s">
        <v>496</v>
      </c>
      <c r="Q70" t="s">
        <v>193</v>
      </c>
      <c r="R70" t="s">
        <v>701</v>
      </c>
      <c r="S70">
        <v>0</v>
      </c>
      <c r="T70">
        <v>1</v>
      </c>
      <c r="U70">
        <v>0</v>
      </c>
      <c r="V70">
        <v>0</v>
      </c>
      <c r="W70">
        <v>0</v>
      </c>
      <c r="X70">
        <v>0</v>
      </c>
      <c r="Y70">
        <v>0</v>
      </c>
      <c r="Z70" t="s">
        <v>130</v>
      </c>
      <c r="AA70" t="s">
        <v>701</v>
      </c>
      <c r="AB70" t="s">
        <v>112</v>
      </c>
      <c r="AC70">
        <v>1</v>
      </c>
      <c r="AD70">
        <v>0</v>
      </c>
      <c r="AE70">
        <v>0</v>
      </c>
      <c r="AF70">
        <v>0</v>
      </c>
      <c r="AG70">
        <v>0</v>
      </c>
      <c r="AH70">
        <v>0</v>
      </c>
      <c r="AI70">
        <v>0</v>
      </c>
      <c r="AJ70">
        <v>0</v>
      </c>
      <c r="AK70">
        <v>0</v>
      </c>
      <c r="AL70">
        <v>0</v>
      </c>
      <c r="AM70" t="s">
        <v>193</v>
      </c>
      <c r="AN70" t="s">
        <v>142</v>
      </c>
      <c r="AO70" t="s">
        <v>493</v>
      </c>
      <c r="AP70" t="s">
        <v>193</v>
      </c>
      <c r="AQ70" t="s">
        <v>193</v>
      </c>
      <c r="AR70" t="s">
        <v>193</v>
      </c>
      <c r="AS70" t="s">
        <v>193</v>
      </c>
      <c r="AT70" t="s">
        <v>193</v>
      </c>
      <c r="AU70" t="s">
        <v>193</v>
      </c>
      <c r="AV70" t="s">
        <v>193</v>
      </c>
      <c r="AW70" t="s">
        <v>193</v>
      </c>
      <c r="AX70" t="s">
        <v>193</v>
      </c>
      <c r="AY70" t="s">
        <v>193</v>
      </c>
      <c r="AZ70" s="192" t="s">
        <v>193</v>
      </c>
      <c r="BA70" s="139" t="s">
        <v>193</v>
      </c>
      <c r="BB70" s="139" t="s">
        <v>193</v>
      </c>
      <c r="BC70" s="192" t="s">
        <v>193</v>
      </c>
      <c r="BD70" s="139" t="s">
        <v>193</v>
      </c>
      <c r="BE70" s="139" t="s">
        <v>193</v>
      </c>
      <c r="BF70" s="192" t="s">
        <v>193</v>
      </c>
      <c r="BG70" s="139" t="s">
        <v>193</v>
      </c>
      <c r="BH70" s="139" t="s">
        <v>193</v>
      </c>
      <c r="BI70" s="192" t="s">
        <v>193</v>
      </c>
      <c r="BJ70" s="139" t="s">
        <v>193</v>
      </c>
      <c r="BK70" s="139" t="s">
        <v>193</v>
      </c>
      <c r="BL70" s="192" t="s">
        <v>193</v>
      </c>
      <c r="BM70" s="139" t="s">
        <v>193</v>
      </c>
      <c r="BN70" s="139" t="s">
        <v>193</v>
      </c>
      <c r="BO70" s="192" t="s">
        <v>193</v>
      </c>
      <c r="BP70" s="139" t="s">
        <v>193</v>
      </c>
      <c r="BQ70" s="139" t="s">
        <v>193</v>
      </c>
      <c r="BR70" s="139" t="s">
        <v>193</v>
      </c>
      <c r="BS70" s="139" t="s">
        <v>193</v>
      </c>
      <c r="BT70" s="139" t="s">
        <v>193</v>
      </c>
      <c r="BU70" s="139" t="s">
        <v>193</v>
      </c>
      <c r="BV70" s="139" t="s">
        <v>193</v>
      </c>
      <c r="BW70" s="139" t="s">
        <v>193</v>
      </c>
      <c r="BX70" s="139" t="s">
        <v>193</v>
      </c>
      <c r="BY70" s="139" t="s">
        <v>193</v>
      </c>
      <c r="BZ70" s="139" t="s">
        <v>193</v>
      </c>
      <c r="CA70" s="192" t="s">
        <v>193</v>
      </c>
      <c r="CB70" s="139" t="s">
        <v>193</v>
      </c>
      <c r="CC70" s="139" t="s">
        <v>193</v>
      </c>
      <c r="CD70" s="139" t="s">
        <v>193</v>
      </c>
      <c r="CE70" s="139" t="s">
        <v>193</v>
      </c>
      <c r="CF70" s="139" t="s">
        <v>193</v>
      </c>
      <c r="CG70" s="139" t="s">
        <v>193</v>
      </c>
      <c r="CH70" s="139" t="s">
        <v>193</v>
      </c>
      <c r="CI70" s="139" t="s">
        <v>193</v>
      </c>
      <c r="CJ70" s="139" t="s">
        <v>193</v>
      </c>
      <c r="CK70" s="139" t="s">
        <v>193</v>
      </c>
      <c r="CL70" s="139" t="s">
        <v>193</v>
      </c>
      <c r="CM70" s="139" t="s">
        <v>193</v>
      </c>
      <c r="CN70" s="139" t="s">
        <v>193</v>
      </c>
      <c r="CO70" s="139" t="s">
        <v>193</v>
      </c>
      <c r="CP70" s="139" t="s">
        <v>193</v>
      </c>
      <c r="CQ70" s="139" t="s">
        <v>193</v>
      </c>
      <c r="CR70" s="139" t="s">
        <v>193</v>
      </c>
      <c r="CS70" s="139" t="s">
        <v>193</v>
      </c>
      <c r="CT70" s="139" t="s">
        <v>193</v>
      </c>
      <c r="CU70" s="139" t="s">
        <v>193</v>
      </c>
      <c r="CV70" s="139" t="s">
        <v>193</v>
      </c>
      <c r="CW70" s="139" t="s">
        <v>193</v>
      </c>
      <c r="CX70" s="139" t="s">
        <v>193</v>
      </c>
      <c r="CY70" s="139" t="s">
        <v>193</v>
      </c>
      <c r="CZ70" s="139" t="s">
        <v>193</v>
      </c>
      <c r="DA70" s="139" t="s">
        <v>193</v>
      </c>
      <c r="DB70" s="139" t="s">
        <v>193</v>
      </c>
      <c r="DC70" s="139" t="s">
        <v>193</v>
      </c>
      <c r="DD70" s="139" t="s">
        <v>193</v>
      </c>
      <c r="DE70" s="139" t="s">
        <v>193</v>
      </c>
      <c r="DF70" s="139" t="s">
        <v>193</v>
      </c>
      <c r="DG70" s="139" t="s">
        <v>193</v>
      </c>
      <c r="DH70" s="139" t="s">
        <v>193</v>
      </c>
      <c r="DI70" s="139" t="s">
        <v>193</v>
      </c>
      <c r="DJ70" s="139" t="s">
        <v>816</v>
      </c>
      <c r="DK70" s="139">
        <v>0</v>
      </c>
      <c r="DL70" s="139">
        <v>1</v>
      </c>
      <c r="DM70" s="139">
        <v>1</v>
      </c>
      <c r="DN70" s="139">
        <v>0</v>
      </c>
      <c r="DO70" s="139">
        <v>1</v>
      </c>
      <c r="DP70" s="139">
        <v>0</v>
      </c>
      <c r="DQ70" s="139">
        <v>0</v>
      </c>
      <c r="DR70" s="139">
        <v>1</v>
      </c>
      <c r="DS70" s="139">
        <v>0</v>
      </c>
      <c r="DT70" s="139" t="s">
        <v>193</v>
      </c>
      <c r="DU70" s="139" t="s">
        <v>193</v>
      </c>
      <c r="DV70" s="139" t="s">
        <v>193</v>
      </c>
      <c r="DW70" s="139" t="s">
        <v>193</v>
      </c>
      <c r="DX70" s="139" t="s">
        <v>193</v>
      </c>
      <c r="DY70" s="139" t="s">
        <v>193</v>
      </c>
      <c r="DZ70" s="139" t="s">
        <v>193</v>
      </c>
      <c r="EA70" s="139" t="s">
        <v>193</v>
      </c>
      <c r="EB70" s="139">
        <v>25</v>
      </c>
      <c r="EC70" s="139" t="s">
        <v>132</v>
      </c>
      <c r="ED70" s="139" t="s">
        <v>193</v>
      </c>
      <c r="EE70" s="139" t="s">
        <v>193</v>
      </c>
      <c r="EF70" s="139" t="s">
        <v>193</v>
      </c>
      <c r="EG70" s="139" t="s">
        <v>193</v>
      </c>
      <c r="EH70" s="139" t="s">
        <v>193</v>
      </c>
      <c r="EI70" s="139" t="s">
        <v>193</v>
      </c>
      <c r="EJ70" s="139" t="s">
        <v>193</v>
      </c>
      <c r="EK70" s="139" t="s">
        <v>193</v>
      </c>
      <c r="EL70" s="139" t="s">
        <v>193</v>
      </c>
      <c r="EM70" s="139" t="s">
        <v>193</v>
      </c>
      <c r="EN70" s="139" t="s">
        <v>193</v>
      </c>
      <c r="EO70" s="139" t="s">
        <v>193</v>
      </c>
      <c r="EP70" s="139" t="s">
        <v>193</v>
      </c>
      <c r="EQ70" s="139" t="s">
        <v>109</v>
      </c>
      <c r="ER70" s="139">
        <v>25</v>
      </c>
      <c r="ES70" s="139" t="s">
        <v>193</v>
      </c>
      <c r="ET70" s="139" t="s">
        <v>193</v>
      </c>
      <c r="EU70" s="139">
        <v>25</v>
      </c>
      <c r="EV70" s="139" t="s">
        <v>132</v>
      </c>
      <c r="EW70" s="139" t="s">
        <v>109</v>
      </c>
      <c r="EX70" s="139">
        <v>100</v>
      </c>
      <c r="EY70" s="139" t="s">
        <v>193</v>
      </c>
      <c r="EZ70" s="139" t="s">
        <v>193</v>
      </c>
      <c r="FA70" s="139">
        <v>100</v>
      </c>
      <c r="FB70" s="139" t="s">
        <v>132</v>
      </c>
      <c r="FC70" s="139" t="s">
        <v>109</v>
      </c>
      <c r="FD70" s="139">
        <v>75</v>
      </c>
      <c r="FE70" s="139" t="s">
        <v>193</v>
      </c>
      <c r="FF70" s="139" t="s">
        <v>193</v>
      </c>
      <c r="FG70" s="139" t="s">
        <v>193</v>
      </c>
      <c r="FH70" s="139">
        <v>75</v>
      </c>
      <c r="FI70" s="139" t="s">
        <v>132</v>
      </c>
      <c r="FJ70" s="139" t="s">
        <v>193</v>
      </c>
      <c r="FK70" s="139" t="s">
        <v>193</v>
      </c>
      <c r="FL70" s="139" t="s">
        <v>193</v>
      </c>
      <c r="FM70" s="139" t="s">
        <v>193</v>
      </c>
      <c r="FN70" s="139" t="s">
        <v>193</v>
      </c>
      <c r="FO70" s="139" t="s">
        <v>193</v>
      </c>
      <c r="FP70" s="139" t="s">
        <v>193</v>
      </c>
      <c r="FQ70" s="139" t="s">
        <v>193</v>
      </c>
      <c r="FR70" s="139" t="s">
        <v>193</v>
      </c>
      <c r="FS70" s="139" t="s">
        <v>193</v>
      </c>
      <c r="FT70" s="139" t="s">
        <v>193</v>
      </c>
      <c r="FU70" s="139" t="s">
        <v>193</v>
      </c>
      <c r="FV70" s="139" t="s">
        <v>109</v>
      </c>
      <c r="FW70" s="139" t="s">
        <v>719</v>
      </c>
      <c r="FX70" s="139">
        <v>0</v>
      </c>
      <c r="FY70" s="139">
        <v>0</v>
      </c>
      <c r="FZ70" s="139">
        <v>0</v>
      </c>
      <c r="GA70" s="139">
        <v>0</v>
      </c>
      <c r="GB70" s="139">
        <v>0</v>
      </c>
      <c r="GC70" s="139">
        <v>0</v>
      </c>
      <c r="GD70" s="139">
        <v>0</v>
      </c>
      <c r="GE70" s="139">
        <v>0</v>
      </c>
      <c r="GF70" s="139">
        <v>0</v>
      </c>
      <c r="GG70" s="139">
        <v>1</v>
      </c>
      <c r="GH70" s="139">
        <v>0</v>
      </c>
      <c r="GI70" s="139">
        <v>0</v>
      </c>
      <c r="GJ70" s="139">
        <v>0</v>
      </c>
      <c r="GK70" s="139" t="s">
        <v>193</v>
      </c>
      <c r="GL70" s="139" t="s">
        <v>3490</v>
      </c>
      <c r="GM70" s="139">
        <v>0</v>
      </c>
      <c r="GN70" s="139">
        <v>1</v>
      </c>
      <c r="GO70" s="139">
        <v>0</v>
      </c>
      <c r="GP70" s="139">
        <v>0</v>
      </c>
      <c r="GQ70" s="139">
        <v>1</v>
      </c>
      <c r="GR70" s="139">
        <v>0</v>
      </c>
      <c r="GS70" s="139">
        <v>0</v>
      </c>
      <c r="GT70" s="139">
        <v>0</v>
      </c>
      <c r="GU70" s="139">
        <v>0</v>
      </c>
      <c r="GV70" s="139" t="s">
        <v>114</v>
      </c>
      <c r="GW70" s="139" t="s">
        <v>114</v>
      </c>
      <c r="GX70" s="139" t="s">
        <v>109</v>
      </c>
      <c r="GY70" s="139" t="s">
        <v>123</v>
      </c>
      <c r="GZ70" s="139" t="s">
        <v>789</v>
      </c>
      <c r="HA70" s="139" t="s">
        <v>147</v>
      </c>
      <c r="HB70" s="139" t="s">
        <v>785</v>
      </c>
      <c r="HC70" s="139" t="s">
        <v>193</v>
      </c>
      <c r="HD70" s="139" t="s">
        <v>193</v>
      </c>
      <c r="HE70" s="139" t="s">
        <v>193</v>
      </c>
      <c r="HF70" s="139" t="s">
        <v>193</v>
      </c>
      <c r="HG70" s="139" t="s">
        <v>193</v>
      </c>
      <c r="HH70" s="139" t="s">
        <v>193</v>
      </c>
      <c r="HI70" s="139" t="s">
        <v>193</v>
      </c>
      <c r="HJ70" s="139" t="s">
        <v>193</v>
      </c>
      <c r="HK70" s="139" t="s">
        <v>193</v>
      </c>
      <c r="HL70" s="139" t="s">
        <v>193</v>
      </c>
      <c r="HM70" s="139" t="s">
        <v>193</v>
      </c>
      <c r="HN70" s="139" t="s">
        <v>193</v>
      </c>
      <c r="HO70" s="139" t="s">
        <v>193</v>
      </c>
      <c r="HP70" s="139" t="s">
        <v>193</v>
      </c>
      <c r="HQ70" s="139" t="s">
        <v>193</v>
      </c>
      <c r="HR70" s="139" t="s">
        <v>193</v>
      </c>
      <c r="HS70" s="139" t="s">
        <v>193</v>
      </c>
      <c r="HT70" s="139" t="s">
        <v>193</v>
      </c>
      <c r="HU70" s="139" t="s">
        <v>193</v>
      </c>
      <c r="HV70" s="139" t="s">
        <v>193</v>
      </c>
      <c r="HW70" s="139" t="s">
        <v>193</v>
      </c>
      <c r="HX70" s="139" t="s">
        <v>193</v>
      </c>
      <c r="HY70" s="139" t="s">
        <v>193</v>
      </c>
      <c r="HZ70" s="139" t="s">
        <v>193</v>
      </c>
      <c r="IA70" s="139" t="s">
        <v>193</v>
      </c>
      <c r="IB70" s="139" t="s">
        <v>193</v>
      </c>
      <c r="IC70" s="139" t="s">
        <v>193</v>
      </c>
      <c r="ID70" s="139" t="s">
        <v>193</v>
      </c>
      <c r="IE70" s="139" t="s">
        <v>193</v>
      </c>
      <c r="IF70" s="139" t="s">
        <v>193</v>
      </c>
      <c r="IG70" s="139" t="s">
        <v>193</v>
      </c>
      <c r="IH70" s="139" t="s">
        <v>193</v>
      </c>
      <c r="II70" s="139" t="s">
        <v>193</v>
      </c>
      <c r="IJ70" s="139" t="s">
        <v>193</v>
      </c>
      <c r="IK70" s="139" t="s">
        <v>193</v>
      </c>
      <c r="IL70" s="139" t="s">
        <v>193</v>
      </c>
      <c r="IM70" s="139" t="s">
        <v>193</v>
      </c>
      <c r="IN70" s="139" t="s">
        <v>114</v>
      </c>
      <c r="IO70" s="139" t="s">
        <v>193</v>
      </c>
      <c r="IP70" s="139" t="s">
        <v>193</v>
      </c>
      <c r="IQ70" s="139" t="s">
        <v>193</v>
      </c>
      <c r="IR70" s="139" t="s">
        <v>193</v>
      </c>
      <c r="IS70" s="139" t="s">
        <v>193</v>
      </c>
      <c r="IT70" s="139" t="s">
        <v>193</v>
      </c>
      <c r="IU70" s="139" t="s">
        <v>193</v>
      </c>
      <c r="IV70" s="139" t="s">
        <v>193</v>
      </c>
      <c r="IW70" s="139" t="s">
        <v>132</v>
      </c>
      <c r="IX70" s="139">
        <v>0</v>
      </c>
      <c r="IY70" s="139">
        <v>0</v>
      </c>
      <c r="IZ70" s="139">
        <v>0</v>
      </c>
      <c r="JA70" s="139">
        <v>0</v>
      </c>
      <c r="JB70" s="139">
        <v>0</v>
      </c>
      <c r="JC70" s="139">
        <v>0</v>
      </c>
      <c r="JD70" s="139">
        <v>0</v>
      </c>
      <c r="JE70" s="139">
        <v>1</v>
      </c>
      <c r="JF70" s="139" t="s">
        <v>193</v>
      </c>
      <c r="JG70" s="139" t="s">
        <v>114</v>
      </c>
      <c r="JH70" s="139" t="s">
        <v>193</v>
      </c>
      <c r="JI70" s="139" t="s">
        <v>193</v>
      </c>
      <c r="JJ70" s="139" t="s">
        <v>193</v>
      </c>
      <c r="JK70" s="139" t="s">
        <v>193</v>
      </c>
      <c r="JL70" s="139" t="s">
        <v>193</v>
      </c>
      <c r="JM70" s="139" t="s">
        <v>193</v>
      </c>
      <c r="JN70" s="139" t="s">
        <v>193</v>
      </c>
      <c r="JO70" s="139" t="s">
        <v>193</v>
      </c>
      <c r="JP70" s="139" t="s">
        <v>193</v>
      </c>
      <c r="JQ70" s="139" t="s">
        <v>193</v>
      </c>
      <c r="JR70" s="139" t="s">
        <v>193</v>
      </c>
      <c r="JS70" s="139" t="s">
        <v>193</v>
      </c>
      <c r="JT70" s="139" t="s">
        <v>193</v>
      </c>
      <c r="JU70" s="139" t="s">
        <v>193</v>
      </c>
      <c r="JV70" s="139" t="s">
        <v>193</v>
      </c>
      <c r="JW70" s="139" t="s">
        <v>193</v>
      </c>
      <c r="JX70" s="139" t="s">
        <v>193</v>
      </c>
      <c r="JY70" s="139" t="s">
        <v>193</v>
      </c>
      <c r="JZ70" s="139" t="s">
        <v>193</v>
      </c>
      <c r="KA70" s="139" t="s">
        <v>193</v>
      </c>
      <c r="KB70" s="139" t="s">
        <v>193</v>
      </c>
      <c r="KC70" s="139" t="s">
        <v>193</v>
      </c>
      <c r="KD70" s="139" t="s">
        <v>193</v>
      </c>
      <c r="KE70" s="139" t="s">
        <v>193</v>
      </c>
      <c r="KF70" s="139" t="s">
        <v>193</v>
      </c>
      <c r="KG70" s="139" t="s">
        <v>193</v>
      </c>
      <c r="KH70" s="139" t="s">
        <v>193</v>
      </c>
      <c r="KI70" s="139" t="s">
        <v>193</v>
      </c>
      <c r="KJ70" s="139" t="s">
        <v>193</v>
      </c>
      <c r="KK70" s="139" t="s">
        <v>193</v>
      </c>
      <c r="KL70" s="139" t="s">
        <v>193</v>
      </c>
      <c r="KM70" s="139" t="s">
        <v>193</v>
      </c>
      <c r="KN70" s="139" t="s">
        <v>193</v>
      </c>
      <c r="KO70" s="139" t="s">
        <v>193</v>
      </c>
      <c r="KP70" s="139" t="s">
        <v>193</v>
      </c>
      <c r="KQ70" s="139" t="s">
        <v>193</v>
      </c>
      <c r="KR70" s="139" t="s">
        <v>193</v>
      </c>
      <c r="KS70" s="139" t="s">
        <v>193</v>
      </c>
      <c r="KT70" s="139" t="s">
        <v>193</v>
      </c>
      <c r="KU70" s="139" t="s">
        <v>193</v>
      </c>
      <c r="KV70" s="139" t="s">
        <v>193</v>
      </c>
      <c r="KW70" s="139" t="s">
        <v>193</v>
      </c>
      <c r="KX70" s="139" t="s">
        <v>193</v>
      </c>
      <c r="KY70" s="139" t="s">
        <v>193</v>
      </c>
      <c r="KZ70" s="139" t="s">
        <v>193</v>
      </c>
      <c r="LA70" s="139" t="s">
        <v>193</v>
      </c>
      <c r="LB70" s="139" t="s">
        <v>193</v>
      </c>
      <c r="LC70" s="139" t="s">
        <v>193</v>
      </c>
      <c r="LD70" s="139" t="s">
        <v>193</v>
      </c>
      <c r="LE70" s="139" t="s">
        <v>193</v>
      </c>
      <c r="LF70" s="139" t="s">
        <v>193</v>
      </c>
      <c r="LG70" s="139" t="s">
        <v>193</v>
      </c>
      <c r="LH70" s="139" t="s">
        <v>193</v>
      </c>
      <c r="LI70" s="139" t="s">
        <v>193</v>
      </c>
      <c r="LJ70" s="139" t="s">
        <v>193</v>
      </c>
      <c r="LK70" s="139" t="s">
        <v>193</v>
      </c>
      <c r="LL70" s="139" t="s">
        <v>193</v>
      </c>
      <c r="LM70" s="139" t="s">
        <v>193</v>
      </c>
      <c r="LN70" s="139" t="s">
        <v>193</v>
      </c>
      <c r="LO70" s="139" t="s">
        <v>193</v>
      </c>
      <c r="LP70" s="139" t="s">
        <v>193</v>
      </c>
      <c r="LQ70" s="139" t="s">
        <v>193</v>
      </c>
    </row>
    <row r="71" spans="1:329" ht="14.4" customHeight="1" x14ac:dyDescent="0.35">
      <c r="A71" s="139" t="s">
        <v>3491</v>
      </c>
      <c r="B71" s="139" t="s">
        <v>3316</v>
      </c>
      <c r="C71" s="139" t="s">
        <v>148</v>
      </c>
      <c r="D71" s="139" t="s">
        <v>148</v>
      </c>
      <c r="E71" s="139" t="s">
        <v>150</v>
      </c>
      <c r="F71" s="139" t="s">
        <v>123</v>
      </c>
      <c r="G71" s="139" t="s">
        <v>151</v>
      </c>
      <c r="H71" s="139" t="s">
        <v>151</v>
      </c>
      <c r="I71" s="139" t="s">
        <v>153</v>
      </c>
      <c r="J71" s="139" t="s">
        <v>812</v>
      </c>
      <c r="K71" s="139" t="s">
        <v>536</v>
      </c>
      <c r="L71" s="139" t="s">
        <v>490</v>
      </c>
      <c r="M71" t="s">
        <v>491</v>
      </c>
      <c r="N71" t="s">
        <v>193</v>
      </c>
      <c r="O71" t="s">
        <v>193</v>
      </c>
      <c r="P71" t="s">
        <v>496</v>
      </c>
      <c r="Q71" t="s">
        <v>193</v>
      </c>
      <c r="R71" t="s">
        <v>701</v>
      </c>
      <c r="S71">
        <v>0</v>
      </c>
      <c r="T71">
        <v>1</v>
      </c>
      <c r="U71">
        <v>0</v>
      </c>
      <c r="V71">
        <v>0</v>
      </c>
      <c r="W71">
        <v>0</v>
      </c>
      <c r="X71">
        <v>0</v>
      </c>
      <c r="Y71">
        <v>0</v>
      </c>
      <c r="Z71" t="s">
        <v>130</v>
      </c>
      <c r="AA71" t="s">
        <v>701</v>
      </c>
      <c r="AB71" t="s">
        <v>112</v>
      </c>
      <c r="AC71">
        <v>1</v>
      </c>
      <c r="AD71">
        <v>0</v>
      </c>
      <c r="AE71">
        <v>0</v>
      </c>
      <c r="AF71">
        <v>0</v>
      </c>
      <c r="AG71">
        <v>0</v>
      </c>
      <c r="AH71">
        <v>0</v>
      </c>
      <c r="AI71">
        <v>0</v>
      </c>
      <c r="AJ71">
        <v>0</v>
      </c>
      <c r="AK71">
        <v>0</v>
      </c>
      <c r="AL71">
        <v>0</v>
      </c>
      <c r="AM71" t="s">
        <v>193</v>
      </c>
      <c r="AN71" t="s">
        <v>142</v>
      </c>
      <c r="AO71" t="s">
        <v>501</v>
      </c>
      <c r="AP71" t="s">
        <v>193</v>
      </c>
      <c r="AQ71" t="s">
        <v>193</v>
      </c>
      <c r="AR71" t="s">
        <v>193</v>
      </c>
      <c r="AS71" t="s">
        <v>193</v>
      </c>
      <c r="AT71" t="s">
        <v>193</v>
      </c>
      <c r="AU71" t="s">
        <v>193</v>
      </c>
      <c r="AV71" t="s">
        <v>193</v>
      </c>
      <c r="AW71" t="s">
        <v>193</v>
      </c>
      <c r="AX71" t="s">
        <v>193</v>
      </c>
      <c r="AY71" t="s">
        <v>193</v>
      </c>
      <c r="AZ71" s="192" t="s">
        <v>193</v>
      </c>
      <c r="BA71" s="139" t="s">
        <v>193</v>
      </c>
      <c r="BB71" s="139" t="s">
        <v>193</v>
      </c>
      <c r="BC71" s="192" t="s">
        <v>193</v>
      </c>
      <c r="BD71" s="139" t="s">
        <v>193</v>
      </c>
      <c r="BE71" s="139" t="s">
        <v>193</v>
      </c>
      <c r="BF71" s="192" t="s">
        <v>193</v>
      </c>
      <c r="BG71" s="139" t="s">
        <v>193</v>
      </c>
      <c r="BH71" s="139" t="s">
        <v>193</v>
      </c>
      <c r="BI71" s="192" t="s">
        <v>193</v>
      </c>
      <c r="BJ71" s="139" t="s">
        <v>193</v>
      </c>
      <c r="BK71" s="139" t="s">
        <v>193</v>
      </c>
      <c r="BL71" s="192" t="s">
        <v>193</v>
      </c>
      <c r="BM71" s="139" t="s">
        <v>193</v>
      </c>
      <c r="BN71" s="139" t="s">
        <v>193</v>
      </c>
      <c r="BO71" s="192" t="s">
        <v>193</v>
      </c>
      <c r="BP71" s="139" t="s">
        <v>193</v>
      </c>
      <c r="BQ71" s="139" t="s">
        <v>193</v>
      </c>
      <c r="BR71" s="139" t="s">
        <v>193</v>
      </c>
      <c r="BS71" s="139" t="s">
        <v>193</v>
      </c>
      <c r="BT71" s="139" t="s">
        <v>193</v>
      </c>
      <c r="BU71" s="139" t="s">
        <v>193</v>
      </c>
      <c r="BV71" s="139" t="s">
        <v>193</v>
      </c>
      <c r="BW71" s="139" t="s">
        <v>193</v>
      </c>
      <c r="BX71" s="139" t="s">
        <v>193</v>
      </c>
      <c r="BY71" s="139" t="s">
        <v>193</v>
      </c>
      <c r="BZ71" s="139" t="s">
        <v>193</v>
      </c>
      <c r="CA71" s="192" t="s">
        <v>193</v>
      </c>
      <c r="CB71" s="139" t="s">
        <v>193</v>
      </c>
      <c r="CC71" s="139" t="s">
        <v>193</v>
      </c>
      <c r="CD71" s="139" t="s">
        <v>193</v>
      </c>
      <c r="CE71" s="139" t="s">
        <v>193</v>
      </c>
      <c r="CF71" s="139" t="s">
        <v>193</v>
      </c>
      <c r="CG71" s="139" t="s">
        <v>193</v>
      </c>
      <c r="CH71" s="139" t="s">
        <v>193</v>
      </c>
      <c r="CI71" s="139" t="s">
        <v>193</v>
      </c>
      <c r="CJ71" s="139" t="s">
        <v>193</v>
      </c>
      <c r="CK71" s="139" t="s">
        <v>193</v>
      </c>
      <c r="CL71" s="139" t="s">
        <v>193</v>
      </c>
      <c r="CM71" s="139" t="s">
        <v>193</v>
      </c>
      <c r="CN71" s="139" t="s">
        <v>193</v>
      </c>
      <c r="CO71" s="139" t="s">
        <v>193</v>
      </c>
      <c r="CP71" s="139" t="s">
        <v>193</v>
      </c>
      <c r="CQ71" s="139" t="s">
        <v>193</v>
      </c>
      <c r="CR71" s="139" t="s">
        <v>193</v>
      </c>
      <c r="CS71" s="139" t="s">
        <v>193</v>
      </c>
      <c r="CT71" s="139" t="s">
        <v>193</v>
      </c>
      <c r="CU71" s="139" t="s">
        <v>193</v>
      </c>
      <c r="CV71" s="139" t="s">
        <v>193</v>
      </c>
      <c r="CW71" s="139" t="s">
        <v>193</v>
      </c>
      <c r="CX71" s="139" t="s">
        <v>193</v>
      </c>
      <c r="CY71" s="139" t="s">
        <v>193</v>
      </c>
      <c r="CZ71" s="139" t="s">
        <v>193</v>
      </c>
      <c r="DA71" s="139" t="s">
        <v>193</v>
      </c>
      <c r="DB71" s="139" t="s">
        <v>193</v>
      </c>
      <c r="DC71" s="139" t="s">
        <v>193</v>
      </c>
      <c r="DD71" s="139" t="s">
        <v>193</v>
      </c>
      <c r="DE71" s="139" t="s">
        <v>193</v>
      </c>
      <c r="DF71" s="139" t="s">
        <v>193</v>
      </c>
      <c r="DG71" s="139" t="s">
        <v>193</v>
      </c>
      <c r="DH71" s="139" t="s">
        <v>193</v>
      </c>
      <c r="DI71" s="139" t="s">
        <v>193</v>
      </c>
      <c r="DJ71" s="139" t="s">
        <v>816</v>
      </c>
      <c r="DK71" s="139">
        <v>0</v>
      </c>
      <c r="DL71" s="139">
        <v>1</v>
      </c>
      <c r="DM71" s="139">
        <v>1</v>
      </c>
      <c r="DN71" s="139">
        <v>0</v>
      </c>
      <c r="DO71" s="139">
        <v>1</v>
      </c>
      <c r="DP71" s="139">
        <v>0</v>
      </c>
      <c r="DQ71" s="139">
        <v>0</v>
      </c>
      <c r="DR71" s="139">
        <v>1</v>
      </c>
      <c r="DS71" s="139">
        <v>0</v>
      </c>
      <c r="DT71" s="139" t="s">
        <v>193</v>
      </c>
      <c r="DU71" s="139" t="s">
        <v>193</v>
      </c>
      <c r="DV71" s="139" t="s">
        <v>193</v>
      </c>
      <c r="DW71" s="139" t="s">
        <v>193</v>
      </c>
      <c r="DX71" s="139" t="s">
        <v>193</v>
      </c>
      <c r="DY71" s="139" t="s">
        <v>193</v>
      </c>
      <c r="DZ71" s="139" t="s">
        <v>193</v>
      </c>
      <c r="EA71" s="139" t="s">
        <v>193</v>
      </c>
      <c r="EB71" s="139">
        <v>25</v>
      </c>
      <c r="EC71" s="139" t="s">
        <v>109</v>
      </c>
      <c r="ED71" s="139" t="s">
        <v>193</v>
      </c>
      <c r="EE71" s="139" t="s">
        <v>193</v>
      </c>
      <c r="EF71" s="139" t="s">
        <v>193</v>
      </c>
      <c r="EG71" s="139" t="s">
        <v>193</v>
      </c>
      <c r="EH71" s="139" t="s">
        <v>193</v>
      </c>
      <c r="EI71" s="139" t="s">
        <v>193</v>
      </c>
      <c r="EJ71" s="139" t="s">
        <v>193</v>
      </c>
      <c r="EK71" s="139" t="s">
        <v>193</v>
      </c>
      <c r="EL71" s="139" t="s">
        <v>193</v>
      </c>
      <c r="EM71" s="139" t="s">
        <v>193</v>
      </c>
      <c r="EN71" s="139" t="s">
        <v>193</v>
      </c>
      <c r="EO71" s="139" t="s">
        <v>193</v>
      </c>
      <c r="EP71" s="139" t="s">
        <v>193</v>
      </c>
      <c r="EQ71" s="139" t="s">
        <v>109</v>
      </c>
      <c r="ER71" s="139">
        <v>25</v>
      </c>
      <c r="ES71" s="139" t="s">
        <v>193</v>
      </c>
      <c r="ET71" s="139" t="s">
        <v>193</v>
      </c>
      <c r="EU71" s="139">
        <v>25</v>
      </c>
      <c r="EV71" s="139" t="s">
        <v>109</v>
      </c>
      <c r="EW71" s="139" t="s">
        <v>109</v>
      </c>
      <c r="EX71" s="139">
        <v>100</v>
      </c>
      <c r="EY71" s="139" t="s">
        <v>193</v>
      </c>
      <c r="EZ71" s="139" t="s">
        <v>193</v>
      </c>
      <c r="FA71" s="139">
        <v>100</v>
      </c>
      <c r="FB71" s="139" t="s">
        <v>114</v>
      </c>
      <c r="FC71" s="139" t="s">
        <v>109</v>
      </c>
      <c r="FD71" s="139">
        <v>75</v>
      </c>
      <c r="FE71" s="139" t="s">
        <v>193</v>
      </c>
      <c r="FF71" s="139" t="s">
        <v>193</v>
      </c>
      <c r="FG71" s="139" t="s">
        <v>193</v>
      </c>
      <c r="FH71" s="139">
        <v>75</v>
      </c>
      <c r="FI71" s="139" t="s">
        <v>132</v>
      </c>
      <c r="FJ71" s="139" t="s">
        <v>193</v>
      </c>
      <c r="FK71" s="139" t="s">
        <v>193</v>
      </c>
      <c r="FL71" s="139" t="s">
        <v>193</v>
      </c>
      <c r="FM71" s="139" t="s">
        <v>193</v>
      </c>
      <c r="FN71" s="139" t="s">
        <v>193</v>
      </c>
      <c r="FO71" s="139" t="s">
        <v>193</v>
      </c>
      <c r="FP71" s="139" t="s">
        <v>193</v>
      </c>
      <c r="FQ71" s="139" t="s">
        <v>193</v>
      </c>
      <c r="FR71" s="139" t="s">
        <v>193</v>
      </c>
      <c r="FS71" s="139" t="s">
        <v>193</v>
      </c>
      <c r="FT71" s="139" t="s">
        <v>193</v>
      </c>
      <c r="FU71" s="139" t="s">
        <v>193</v>
      </c>
      <c r="FV71" s="139" t="s">
        <v>109</v>
      </c>
      <c r="FW71" s="139" t="s">
        <v>719</v>
      </c>
      <c r="FX71" s="139">
        <v>0</v>
      </c>
      <c r="FY71" s="139">
        <v>0</v>
      </c>
      <c r="FZ71" s="139">
        <v>0</v>
      </c>
      <c r="GA71" s="139">
        <v>0</v>
      </c>
      <c r="GB71" s="139">
        <v>0</v>
      </c>
      <c r="GC71" s="139">
        <v>0</v>
      </c>
      <c r="GD71" s="139">
        <v>0</v>
      </c>
      <c r="GE71" s="139">
        <v>0</v>
      </c>
      <c r="GF71" s="139">
        <v>0</v>
      </c>
      <c r="GG71" s="139">
        <v>1</v>
      </c>
      <c r="GH71" s="139">
        <v>0</v>
      </c>
      <c r="GI71" s="139">
        <v>0</v>
      </c>
      <c r="GJ71" s="139">
        <v>0</v>
      </c>
      <c r="GK71" s="139" t="s">
        <v>193</v>
      </c>
      <c r="GL71" s="139" t="s">
        <v>191</v>
      </c>
      <c r="GM71" s="139">
        <v>0</v>
      </c>
      <c r="GN71" s="139">
        <v>0</v>
      </c>
      <c r="GO71" s="139">
        <v>0</v>
      </c>
      <c r="GP71" s="139">
        <v>0</v>
      </c>
      <c r="GQ71" s="139">
        <v>1</v>
      </c>
      <c r="GR71" s="139">
        <v>0</v>
      </c>
      <c r="GS71" s="139">
        <v>0</v>
      </c>
      <c r="GT71" s="139">
        <v>0</v>
      </c>
      <c r="GU71" s="139">
        <v>0</v>
      </c>
      <c r="GV71" s="139" t="s">
        <v>114</v>
      </c>
      <c r="GW71" s="139" t="s">
        <v>114</v>
      </c>
      <c r="GX71" s="139" t="s">
        <v>109</v>
      </c>
      <c r="GY71" s="139" t="s">
        <v>123</v>
      </c>
      <c r="GZ71" s="139" t="s">
        <v>789</v>
      </c>
      <c r="HA71" s="139" t="s">
        <v>151</v>
      </c>
      <c r="HB71" s="139" t="s">
        <v>789</v>
      </c>
      <c r="HC71" s="139" t="s">
        <v>193</v>
      </c>
      <c r="HD71" s="139" t="s">
        <v>193</v>
      </c>
      <c r="HE71" s="139" t="s">
        <v>193</v>
      </c>
      <c r="HF71" s="139" t="s">
        <v>193</v>
      </c>
      <c r="HG71" s="139" t="s">
        <v>193</v>
      </c>
      <c r="HH71" s="139" t="s">
        <v>193</v>
      </c>
      <c r="HI71" s="139" t="s">
        <v>193</v>
      </c>
      <c r="HJ71" s="139" t="s">
        <v>193</v>
      </c>
      <c r="HK71" s="139" t="s">
        <v>193</v>
      </c>
      <c r="HL71" s="139" t="s">
        <v>193</v>
      </c>
      <c r="HM71" s="139" t="s">
        <v>193</v>
      </c>
      <c r="HN71" s="139" t="s">
        <v>193</v>
      </c>
      <c r="HO71" s="139" t="s">
        <v>193</v>
      </c>
      <c r="HP71" s="139" t="s">
        <v>193</v>
      </c>
      <c r="HQ71" s="139" t="s">
        <v>193</v>
      </c>
      <c r="HR71" s="139" t="s">
        <v>193</v>
      </c>
      <c r="HS71" s="139" t="s">
        <v>193</v>
      </c>
      <c r="HT71" s="139" t="s">
        <v>193</v>
      </c>
      <c r="HU71" s="139" t="s">
        <v>193</v>
      </c>
      <c r="HV71" s="139" t="s">
        <v>193</v>
      </c>
      <c r="HW71" s="139" t="s">
        <v>193</v>
      </c>
      <c r="HX71" s="139" t="s">
        <v>193</v>
      </c>
      <c r="HY71" s="139" t="s">
        <v>193</v>
      </c>
      <c r="HZ71" s="139" t="s">
        <v>193</v>
      </c>
      <c r="IA71" s="139" t="s">
        <v>193</v>
      </c>
      <c r="IB71" s="139" t="s">
        <v>193</v>
      </c>
      <c r="IC71" s="139" t="s">
        <v>193</v>
      </c>
      <c r="ID71" s="139" t="s">
        <v>193</v>
      </c>
      <c r="IE71" s="139" t="s">
        <v>193</v>
      </c>
      <c r="IF71" s="139" t="s">
        <v>193</v>
      </c>
      <c r="IG71" s="139" t="s">
        <v>193</v>
      </c>
      <c r="IH71" s="139" t="s">
        <v>193</v>
      </c>
      <c r="II71" s="139" t="s">
        <v>193</v>
      </c>
      <c r="IJ71" s="139" t="s">
        <v>193</v>
      </c>
      <c r="IK71" s="139" t="s">
        <v>193</v>
      </c>
      <c r="IL71" s="139" t="s">
        <v>193</v>
      </c>
      <c r="IM71" s="139" t="s">
        <v>193</v>
      </c>
      <c r="IN71" s="139" t="s">
        <v>114</v>
      </c>
      <c r="IO71" s="139" t="s">
        <v>193</v>
      </c>
      <c r="IP71" s="139" t="s">
        <v>193</v>
      </c>
      <c r="IQ71" s="139" t="s">
        <v>193</v>
      </c>
      <c r="IR71" s="139" t="s">
        <v>193</v>
      </c>
      <c r="IS71" s="139" t="s">
        <v>193</v>
      </c>
      <c r="IT71" s="139" t="s">
        <v>193</v>
      </c>
      <c r="IU71" s="139" t="s">
        <v>193</v>
      </c>
      <c r="IV71" s="139" t="s">
        <v>193</v>
      </c>
      <c r="IW71" s="139" t="s">
        <v>3436</v>
      </c>
      <c r="IX71" s="139">
        <v>1</v>
      </c>
      <c r="IY71" s="139">
        <v>0</v>
      </c>
      <c r="IZ71" s="139">
        <v>0</v>
      </c>
      <c r="JA71" s="139">
        <v>0</v>
      </c>
      <c r="JB71" s="139">
        <v>0</v>
      </c>
      <c r="JC71" s="139">
        <v>0</v>
      </c>
      <c r="JD71" s="139">
        <v>0</v>
      </c>
      <c r="JE71" s="139">
        <v>0</v>
      </c>
      <c r="JF71" s="139" t="s">
        <v>193</v>
      </c>
      <c r="JG71" s="139" t="s">
        <v>109</v>
      </c>
      <c r="JH71" s="139" t="s">
        <v>193</v>
      </c>
      <c r="JI71" s="139" t="s">
        <v>701</v>
      </c>
      <c r="JJ71" s="139">
        <v>0</v>
      </c>
      <c r="JK71" s="139">
        <v>1</v>
      </c>
      <c r="JL71" s="139">
        <v>0</v>
      </c>
      <c r="JM71" s="139">
        <v>0</v>
      </c>
      <c r="JN71" s="139">
        <v>0</v>
      </c>
      <c r="JO71" s="139">
        <v>0</v>
      </c>
      <c r="JP71" s="139">
        <v>0</v>
      </c>
      <c r="JQ71" s="139" t="s">
        <v>193</v>
      </c>
      <c r="JR71" s="139" t="s">
        <v>193</v>
      </c>
      <c r="JS71" s="139" t="s">
        <v>193</v>
      </c>
      <c r="JT71" s="139" t="s">
        <v>193</v>
      </c>
      <c r="JU71" s="139" t="s">
        <v>193</v>
      </c>
      <c r="JV71" s="139" t="s">
        <v>193</v>
      </c>
      <c r="JW71" s="139" t="s">
        <v>193</v>
      </c>
      <c r="JX71" s="139" t="s">
        <v>193</v>
      </c>
      <c r="JY71" s="139" t="s">
        <v>193</v>
      </c>
      <c r="JZ71" s="139" t="s">
        <v>193</v>
      </c>
      <c r="KA71" s="139" t="s">
        <v>193</v>
      </c>
      <c r="KB71" s="139" t="s">
        <v>193</v>
      </c>
      <c r="KC71" s="139" t="s">
        <v>193</v>
      </c>
      <c r="KD71" s="139" t="s">
        <v>193</v>
      </c>
      <c r="KE71" s="139" t="s">
        <v>193</v>
      </c>
      <c r="KF71" s="139" t="s">
        <v>193</v>
      </c>
      <c r="KG71" s="139" t="s">
        <v>193</v>
      </c>
      <c r="KH71" s="139" t="s">
        <v>193</v>
      </c>
      <c r="KI71" s="139" t="s">
        <v>193</v>
      </c>
      <c r="KJ71" s="139" t="s">
        <v>193</v>
      </c>
      <c r="KK71" s="139" t="s">
        <v>193</v>
      </c>
      <c r="KL71" s="139" t="s">
        <v>193</v>
      </c>
      <c r="KM71" s="139" t="s">
        <v>193</v>
      </c>
      <c r="KN71" s="139" t="s">
        <v>193</v>
      </c>
      <c r="KO71" s="139" t="s">
        <v>193</v>
      </c>
      <c r="KP71" s="139" t="s">
        <v>193</v>
      </c>
      <c r="KQ71" s="139" t="s">
        <v>193</v>
      </c>
      <c r="KR71" s="139" t="s">
        <v>193</v>
      </c>
      <c r="KS71" s="139" t="s">
        <v>193</v>
      </c>
      <c r="KT71" s="139" t="s">
        <v>193</v>
      </c>
      <c r="KU71" s="139" t="s">
        <v>193</v>
      </c>
      <c r="KV71" s="139" t="s">
        <v>193</v>
      </c>
      <c r="KW71" s="139" t="s">
        <v>193</v>
      </c>
      <c r="KX71" s="139" t="s">
        <v>193</v>
      </c>
      <c r="KY71" s="139" t="s">
        <v>193</v>
      </c>
      <c r="KZ71" s="139" t="s">
        <v>193</v>
      </c>
      <c r="LA71" s="139" t="s">
        <v>193</v>
      </c>
      <c r="LB71" s="139" t="s">
        <v>193</v>
      </c>
      <c r="LC71" s="139" t="s">
        <v>193</v>
      </c>
      <c r="LD71" s="139" t="s">
        <v>193</v>
      </c>
      <c r="LE71" s="139" t="s">
        <v>193</v>
      </c>
      <c r="LF71" s="139" t="s">
        <v>193</v>
      </c>
      <c r="LG71" s="139" t="s">
        <v>193</v>
      </c>
      <c r="LH71" s="139" t="s">
        <v>193</v>
      </c>
      <c r="LI71" s="139" t="s">
        <v>193</v>
      </c>
      <c r="LJ71" s="139" t="s">
        <v>193</v>
      </c>
      <c r="LK71" s="139" t="s">
        <v>193</v>
      </c>
      <c r="LL71" s="139" t="s">
        <v>193</v>
      </c>
      <c r="LM71" s="139" t="s">
        <v>193</v>
      </c>
      <c r="LN71" s="139" t="s">
        <v>193</v>
      </c>
      <c r="LO71" s="139" t="s">
        <v>193</v>
      </c>
      <c r="LP71" s="139" t="s">
        <v>193</v>
      </c>
      <c r="LQ71" s="139" t="s">
        <v>193</v>
      </c>
    </row>
    <row r="72" spans="1:329" ht="14.4" customHeight="1" x14ac:dyDescent="0.35">
      <c r="A72" s="139" t="s">
        <v>3492</v>
      </c>
      <c r="B72" s="139" t="s">
        <v>3355</v>
      </c>
      <c r="C72" s="139" t="s">
        <v>161</v>
      </c>
      <c r="D72" s="139" t="s">
        <v>161</v>
      </c>
      <c r="E72" s="139" t="s">
        <v>163</v>
      </c>
      <c r="F72" s="139" t="s">
        <v>164</v>
      </c>
      <c r="G72" s="139" t="s">
        <v>165</v>
      </c>
      <c r="H72" s="139" t="s">
        <v>165</v>
      </c>
      <c r="I72" s="139" t="s">
        <v>165</v>
      </c>
      <c r="J72" s="139" t="s">
        <v>167</v>
      </c>
      <c r="K72" s="139" t="s">
        <v>536</v>
      </c>
      <c r="L72" s="139" t="s">
        <v>490</v>
      </c>
      <c r="M72" t="s">
        <v>491</v>
      </c>
      <c r="N72" t="s">
        <v>193</v>
      </c>
      <c r="O72" t="s">
        <v>193</v>
      </c>
      <c r="P72" t="s">
        <v>496</v>
      </c>
      <c r="Q72" t="s">
        <v>193</v>
      </c>
      <c r="R72" t="s">
        <v>3350</v>
      </c>
      <c r="S72">
        <v>0</v>
      </c>
      <c r="T72">
        <v>0</v>
      </c>
      <c r="U72">
        <v>0</v>
      </c>
      <c r="V72">
        <v>0</v>
      </c>
      <c r="W72">
        <v>0</v>
      </c>
      <c r="X72">
        <v>1</v>
      </c>
      <c r="Y72">
        <v>0</v>
      </c>
      <c r="Z72" t="s">
        <v>3871</v>
      </c>
      <c r="AA72" t="s">
        <v>3350</v>
      </c>
      <c r="AB72" t="s">
        <v>112</v>
      </c>
      <c r="AC72">
        <v>1</v>
      </c>
      <c r="AD72">
        <v>0</v>
      </c>
      <c r="AE72">
        <v>0</v>
      </c>
      <c r="AF72">
        <v>0</v>
      </c>
      <c r="AG72">
        <v>0</v>
      </c>
      <c r="AH72">
        <v>0</v>
      </c>
      <c r="AI72">
        <v>0</v>
      </c>
      <c r="AJ72">
        <v>0</v>
      </c>
      <c r="AK72">
        <v>0</v>
      </c>
      <c r="AL72">
        <v>0</v>
      </c>
      <c r="AM72" t="s">
        <v>193</v>
      </c>
      <c r="AN72" t="s">
        <v>113</v>
      </c>
      <c r="AO72" t="s">
        <v>493</v>
      </c>
      <c r="AP72" t="s">
        <v>193</v>
      </c>
      <c r="AQ72" t="s">
        <v>193</v>
      </c>
      <c r="AR72" t="s">
        <v>193</v>
      </c>
      <c r="AS72" t="s">
        <v>193</v>
      </c>
      <c r="AT72" t="s">
        <v>193</v>
      </c>
      <c r="AU72" t="s">
        <v>193</v>
      </c>
      <c r="AV72" t="s">
        <v>193</v>
      </c>
      <c r="AW72" t="s">
        <v>193</v>
      </c>
      <c r="AX72" t="s">
        <v>193</v>
      </c>
      <c r="AY72" t="s">
        <v>193</v>
      </c>
      <c r="AZ72" s="192" t="s">
        <v>193</v>
      </c>
      <c r="BA72" s="139" t="s">
        <v>193</v>
      </c>
      <c r="BB72" s="139" t="s">
        <v>193</v>
      </c>
      <c r="BC72" s="192" t="s">
        <v>193</v>
      </c>
      <c r="BD72" s="139" t="s">
        <v>193</v>
      </c>
      <c r="BE72" s="139" t="s">
        <v>193</v>
      </c>
      <c r="BF72" s="192" t="s">
        <v>193</v>
      </c>
      <c r="BG72" s="139" t="s">
        <v>193</v>
      </c>
      <c r="BH72" s="139" t="s">
        <v>193</v>
      </c>
      <c r="BI72" s="192" t="s">
        <v>193</v>
      </c>
      <c r="BJ72" s="139" t="s">
        <v>193</v>
      </c>
      <c r="BK72" s="139" t="s">
        <v>193</v>
      </c>
      <c r="BL72" s="192" t="s">
        <v>193</v>
      </c>
      <c r="BM72" s="139" t="s">
        <v>193</v>
      </c>
      <c r="BN72" s="139" t="s">
        <v>193</v>
      </c>
      <c r="BO72" s="192" t="s">
        <v>193</v>
      </c>
      <c r="BP72" s="139" t="s">
        <v>193</v>
      </c>
      <c r="BQ72" s="139" t="s">
        <v>193</v>
      </c>
      <c r="BR72" s="139" t="s">
        <v>193</v>
      </c>
      <c r="BS72" s="139" t="s">
        <v>193</v>
      </c>
      <c r="BT72" s="139" t="s">
        <v>193</v>
      </c>
      <c r="BU72" s="139" t="s">
        <v>193</v>
      </c>
      <c r="BV72" s="139" t="s">
        <v>193</v>
      </c>
      <c r="BW72" s="139" t="s">
        <v>193</v>
      </c>
      <c r="BX72" s="139" t="s">
        <v>193</v>
      </c>
      <c r="BY72" s="139" t="s">
        <v>193</v>
      </c>
      <c r="BZ72" s="139" t="s">
        <v>193</v>
      </c>
      <c r="CA72" s="192" t="s">
        <v>193</v>
      </c>
      <c r="CB72" s="139" t="s">
        <v>193</v>
      </c>
      <c r="CC72" s="139" t="s">
        <v>193</v>
      </c>
      <c r="CD72" s="139" t="s">
        <v>193</v>
      </c>
      <c r="CE72" s="139" t="s">
        <v>193</v>
      </c>
      <c r="CF72" s="139" t="s">
        <v>193</v>
      </c>
      <c r="CG72" s="139" t="s">
        <v>193</v>
      </c>
      <c r="CH72" s="139" t="s">
        <v>193</v>
      </c>
      <c r="CI72" s="139" t="s">
        <v>193</v>
      </c>
      <c r="CJ72" s="139" t="s">
        <v>193</v>
      </c>
      <c r="CK72" s="139" t="s">
        <v>193</v>
      </c>
      <c r="CL72" s="139" t="s">
        <v>193</v>
      </c>
      <c r="CM72" s="139" t="s">
        <v>193</v>
      </c>
      <c r="CN72" s="139" t="s">
        <v>193</v>
      </c>
      <c r="CO72" s="139" t="s">
        <v>193</v>
      </c>
      <c r="CP72" s="139" t="s">
        <v>193</v>
      </c>
      <c r="CQ72" s="139" t="s">
        <v>193</v>
      </c>
      <c r="CR72" s="139" t="s">
        <v>193</v>
      </c>
      <c r="CS72" s="139" t="s">
        <v>193</v>
      </c>
      <c r="CT72" s="139" t="s">
        <v>193</v>
      </c>
      <c r="CU72" s="139" t="s">
        <v>193</v>
      </c>
      <c r="CV72" s="139" t="s">
        <v>193</v>
      </c>
      <c r="CW72" s="139" t="s">
        <v>193</v>
      </c>
      <c r="CX72" s="139" t="s">
        <v>193</v>
      </c>
      <c r="CY72" s="139" t="s">
        <v>193</v>
      </c>
      <c r="CZ72" s="139" t="s">
        <v>193</v>
      </c>
      <c r="DA72" s="139" t="s">
        <v>193</v>
      </c>
      <c r="DB72" s="139" t="s">
        <v>193</v>
      </c>
      <c r="DC72" s="139" t="s">
        <v>193</v>
      </c>
      <c r="DD72" s="139" t="s">
        <v>193</v>
      </c>
      <c r="DE72" s="139" t="s">
        <v>193</v>
      </c>
      <c r="DF72" s="139" t="s">
        <v>193</v>
      </c>
      <c r="DG72" s="139" t="s">
        <v>193</v>
      </c>
      <c r="DH72" s="139" t="s">
        <v>193</v>
      </c>
      <c r="DI72" s="139" t="s">
        <v>193</v>
      </c>
      <c r="DJ72" s="139" t="s">
        <v>193</v>
      </c>
      <c r="DK72" s="139" t="s">
        <v>193</v>
      </c>
      <c r="DL72" s="139" t="s">
        <v>193</v>
      </c>
      <c r="DM72" s="139" t="s">
        <v>193</v>
      </c>
      <c r="DN72" s="139" t="s">
        <v>193</v>
      </c>
      <c r="DO72" s="139" t="s">
        <v>193</v>
      </c>
      <c r="DP72" s="139" t="s">
        <v>193</v>
      </c>
      <c r="DQ72" s="139" t="s">
        <v>193</v>
      </c>
      <c r="DR72" s="139" t="s">
        <v>193</v>
      </c>
      <c r="DS72" s="139" t="s">
        <v>193</v>
      </c>
      <c r="DT72" s="139" t="s">
        <v>193</v>
      </c>
      <c r="DU72" s="139" t="s">
        <v>193</v>
      </c>
      <c r="DV72" s="139" t="s">
        <v>193</v>
      </c>
      <c r="DW72" s="139" t="s">
        <v>193</v>
      </c>
      <c r="DX72" s="139" t="s">
        <v>193</v>
      </c>
      <c r="DY72" s="139" t="s">
        <v>193</v>
      </c>
      <c r="DZ72" s="139" t="s">
        <v>193</v>
      </c>
      <c r="EA72" s="139" t="s">
        <v>193</v>
      </c>
      <c r="EB72" s="139" t="s">
        <v>193</v>
      </c>
      <c r="EC72" s="139" t="s">
        <v>193</v>
      </c>
      <c r="ED72" s="139" t="s">
        <v>193</v>
      </c>
      <c r="EE72" s="139" t="s">
        <v>193</v>
      </c>
      <c r="EF72" s="139" t="s">
        <v>193</v>
      </c>
      <c r="EG72" s="139" t="s">
        <v>193</v>
      </c>
      <c r="EH72" s="139" t="s">
        <v>193</v>
      </c>
      <c r="EI72" s="139" t="s">
        <v>193</v>
      </c>
      <c r="EJ72" s="139" t="s">
        <v>193</v>
      </c>
      <c r="EK72" s="139" t="s">
        <v>193</v>
      </c>
      <c r="EL72" s="139" t="s">
        <v>193</v>
      </c>
      <c r="EM72" s="139" t="s">
        <v>193</v>
      </c>
      <c r="EN72" s="139" t="s">
        <v>193</v>
      </c>
      <c r="EO72" s="139" t="s">
        <v>193</v>
      </c>
      <c r="EP72" s="139" t="s">
        <v>193</v>
      </c>
      <c r="EQ72" s="139" t="s">
        <v>193</v>
      </c>
      <c r="ER72" s="139" t="s">
        <v>193</v>
      </c>
      <c r="ES72" s="139" t="s">
        <v>193</v>
      </c>
      <c r="ET72" s="139" t="s">
        <v>193</v>
      </c>
      <c r="EU72" s="139" t="s">
        <v>193</v>
      </c>
      <c r="EV72" s="139" t="s">
        <v>193</v>
      </c>
      <c r="EW72" s="139" t="s">
        <v>193</v>
      </c>
      <c r="EX72" s="139" t="s">
        <v>193</v>
      </c>
      <c r="EY72" s="139" t="s">
        <v>193</v>
      </c>
      <c r="EZ72" s="139" t="s">
        <v>193</v>
      </c>
      <c r="FA72" s="139" t="s">
        <v>193</v>
      </c>
      <c r="FB72" s="139" t="s">
        <v>193</v>
      </c>
      <c r="FC72" s="139" t="s">
        <v>193</v>
      </c>
      <c r="FD72" s="139" t="s">
        <v>193</v>
      </c>
      <c r="FE72" s="139" t="s">
        <v>193</v>
      </c>
      <c r="FF72" s="139" t="s">
        <v>193</v>
      </c>
      <c r="FG72" s="139" t="s">
        <v>193</v>
      </c>
      <c r="FH72" s="139" t="s">
        <v>193</v>
      </c>
      <c r="FI72" s="139" t="s">
        <v>193</v>
      </c>
      <c r="FJ72" s="139" t="s">
        <v>193</v>
      </c>
      <c r="FK72" s="139" t="s">
        <v>193</v>
      </c>
      <c r="FL72" s="139" t="s">
        <v>193</v>
      </c>
      <c r="FM72" s="139" t="s">
        <v>193</v>
      </c>
      <c r="FN72" s="139" t="s">
        <v>193</v>
      </c>
      <c r="FO72" s="139" t="s">
        <v>193</v>
      </c>
      <c r="FP72" s="139" t="s">
        <v>193</v>
      </c>
      <c r="FQ72" s="139" t="s">
        <v>193</v>
      </c>
      <c r="FR72" s="139" t="s">
        <v>193</v>
      </c>
      <c r="FS72" s="139" t="s">
        <v>193</v>
      </c>
      <c r="FT72" s="139" t="s">
        <v>193</v>
      </c>
      <c r="FU72" s="139" t="s">
        <v>193</v>
      </c>
      <c r="FV72" s="139" t="s">
        <v>193</v>
      </c>
      <c r="FW72" s="139" t="s">
        <v>193</v>
      </c>
      <c r="FX72" s="139" t="s">
        <v>193</v>
      </c>
      <c r="FY72" s="139" t="s">
        <v>193</v>
      </c>
      <c r="FZ72" s="139" t="s">
        <v>193</v>
      </c>
      <c r="GA72" s="139" t="s">
        <v>193</v>
      </c>
      <c r="GB72" s="139" t="s">
        <v>193</v>
      </c>
      <c r="GC72" s="139" t="s">
        <v>193</v>
      </c>
      <c r="GD72" s="139" t="s">
        <v>193</v>
      </c>
      <c r="GE72" s="139" t="s">
        <v>193</v>
      </c>
      <c r="GF72" s="139" t="s">
        <v>193</v>
      </c>
      <c r="GG72" s="139" t="s">
        <v>193</v>
      </c>
      <c r="GH72" s="139" t="s">
        <v>193</v>
      </c>
      <c r="GI72" s="139" t="s">
        <v>193</v>
      </c>
      <c r="GJ72" s="139" t="s">
        <v>193</v>
      </c>
      <c r="GK72" s="139" t="s">
        <v>193</v>
      </c>
      <c r="GL72" s="139" t="s">
        <v>193</v>
      </c>
      <c r="GM72" s="139" t="s">
        <v>193</v>
      </c>
      <c r="GN72" s="139" t="s">
        <v>193</v>
      </c>
      <c r="GO72" s="139" t="s">
        <v>193</v>
      </c>
      <c r="GP72" s="139" t="s">
        <v>193</v>
      </c>
      <c r="GQ72" s="139" t="s">
        <v>193</v>
      </c>
      <c r="GR72" s="139" t="s">
        <v>193</v>
      </c>
      <c r="GS72" s="139" t="s">
        <v>193</v>
      </c>
      <c r="GT72" s="139" t="s">
        <v>193</v>
      </c>
      <c r="GU72" s="139" t="s">
        <v>193</v>
      </c>
      <c r="GV72" s="139" t="s">
        <v>193</v>
      </c>
      <c r="GW72" s="139" t="s">
        <v>193</v>
      </c>
      <c r="GX72" s="139" t="s">
        <v>193</v>
      </c>
      <c r="GY72" s="139" t="s">
        <v>193</v>
      </c>
      <c r="GZ72" s="139" t="s">
        <v>193</v>
      </c>
      <c r="HA72" s="139" t="s">
        <v>193</v>
      </c>
      <c r="HB72" s="139" t="s">
        <v>193</v>
      </c>
      <c r="HC72" s="139" t="s">
        <v>193</v>
      </c>
      <c r="HD72" s="139" t="s">
        <v>193</v>
      </c>
      <c r="HE72" s="139" t="s">
        <v>193</v>
      </c>
      <c r="HF72" s="139" t="s">
        <v>193</v>
      </c>
      <c r="HG72" s="139" t="s">
        <v>193</v>
      </c>
      <c r="HH72" s="139" t="s">
        <v>193</v>
      </c>
      <c r="HI72" s="139" t="s">
        <v>193</v>
      </c>
      <c r="HJ72" s="139" t="s">
        <v>193</v>
      </c>
      <c r="HK72" s="139" t="s">
        <v>193</v>
      </c>
      <c r="HL72" s="139" t="s">
        <v>193</v>
      </c>
      <c r="HM72" s="139" t="s">
        <v>193</v>
      </c>
      <c r="HN72" s="139" t="s">
        <v>193</v>
      </c>
      <c r="HO72" s="139" t="s">
        <v>193</v>
      </c>
      <c r="HP72" s="139" t="s">
        <v>193</v>
      </c>
      <c r="HQ72" s="139" t="s">
        <v>193</v>
      </c>
      <c r="HR72" s="139" t="s">
        <v>193</v>
      </c>
      <c r="HS72" s="139" t="s">
        <v>193</v>
      </c>
      <c r="HT72" s="139" t="s">
        <v>193</v>
      </c>
      <c r="HU72" s="139" t="s">
        <v>193</v>
      </c>
      <c r="HV72" s="139" t="s">
        <v>193</v>
      </c>
      <c r="HW72" s="139" t="s">
        <v>193</v>
      </c>
      <c r="HX72" s="139" t="s">
        <v>193</v>
      </c>
      <c r="HY72" s="139" t="s">
        <v>193</v>
      </c>
      <c r="HZ72" s="139" t="s">
        <v>193</v>
      </c>
      <c r="IA72" s="139" t="s">
        <v>193</v>
      </c>
      <c r="IB72" s="139" t="s">
        <v>193</v>
      </c>
      <c r="IC72" s="139" t="s">
        <v>193</v>
      </c>
      <c r="ID72" s="139" t="s">
        <v>193</v>
      </c>
      <c r="IE72" s="139" t="s">
        <v>193</v>
      </c>
      <c r="IF72" s="139" t="s">
        <v>193</v>
      </c>
      <c r="IG72" s="139" t="s">
        <v>193</v>
      </c>
      <c r="IH72" s="139" t="s">
        <v>193</v>
      </c>
      <c r="II72" s="139" t="s">
        <v>193</v>
      </c>
      <c r="IJ72" s="139" t="s">
        <v>193</v>
      </c>
      <c r="IK72" s="139" t="s">
        <v>193</v>
      </c>
      <c r="IL72" s="139">
        <v>50</v>
      </c>
      <c r="IM72" s="139" t="s">
        <v>114</v>
      </c>
      <c r="IN72" s="139" t="s">
        <v>114</v>
      </c>
      <c r="IO72" s="139" t="s">
        <v>193</v>
      </c>
      <c r="IP72" s="139" t="s">
        <v>193</v>
      </c>
      <c r="IQ72" s="139" t="s">
        <v>193</v>
      </c>
      <c r="IR72" s="139" t="s">
        <v>193</v>
      </c>
      <c r="IS72" s="139" t="s">
        <v>193</v>
      </c>
      <c r="IT72" s="139" t="s">
        <v>193</v>
      </c>
      <c r="IU72" s="139" t="s">
        <v>193</v>
      </c>
      <c r="IV72" s="139" t="s">
        <v>193</v>
      </c>
      <c r="IW72" s="139" t="s">
        <v>3413</v>
      </c>
      <c r="IX72" s="139">
        <v>0</v>
      </c>
      <c r="IY72" s="139">
        <v>0</v>
      </c>
      <c r="IZ72" s="139">
        <v>1</v>
      </c>
      <c r="JA72" s="139">
        <v>1</v>
      </c>
      <c r="JB72" s="139">
        <v>0</v>
      </c>
      <c r="JC72" s="139">
        <v>0</v>
      </c>
      <c r="JD72" s="139">
        <v>0</v>
      </c>
      <c r="JE72" s="139">
        <v>0</v>
      </c>
      <c r="JF72" s="139" t="s">
        <v>193</v>
      </c>
      <c r="JG72" s="139" t="s">
        <v>109</v>
      </c>
      <c r="JH72" s="139" t="s">
        <v>193</v>
      </c>
      <c r="JI72" s="139" t="s">
        <v>3350</v>
      </c>
      <c r="JJ72" s="139">
        <v>0</v>
      </c>
      <c r="JK72" s="139">
        <v>0</v>
      </c>
      <c r="JL72" s="139">
        <v>0</v>
      </c>
      <c r="JM72" s="139">
        <v>0</v>
      </c>
      <c r="JN72" s="139">
        <v>0</v>
      </c>
      <c r="JO72" s="139">
        <v>1</v>
      </c>
      <c r="JP72" s="139">
        <v>0</v>
      </c>
      <c r="JQ72" s="139" t="s">
        <v>193</v>
      </c>
      <c r="JR72" s="139" t="s">
        <v>193</v>
      </c>
      <c r="JS72" s="139" t="s">
        <v>193</v>
      </c>
      <c r="JT72" s="139" t="s">
        <v>193</v>
      </c>
      <c r="JU72" s="139" t="s">
        <v>193</v>
      </c>
      <c r="JV72" s="139" t="s">
        <v>193</v>
      </c>
      <c r="JW72" s="139" t="s">
        <v>193</v>
      </c>
      <c r="JX72" s="139" t="s">
        <v>193</v>
      </c>
      <c r="JY72" s="139" t="s">
        <v>193</v>
      </c>
      <c r="JZ72" s="139" t="s">
        <v>193</v>
      </c>
      <c r="KA72" s="139" t="s">
        <v>193</v>
      </c>
      <c r="KB72" s="139" t="s">
        <v>193</v>
      </c>
      <c r="KC72" s="139" t="s">
        <v>193</v>
      </c>
      <c r="KD72" s="139" t="s">
        <v>193</v>
      </c>
      <c r="KE72" s="139" t="s">
        <v>193</v>
      </c>
      <c r="KF72" s="139" t="s">
        <v>193</v>
      </c>
      <c r="KG72" s="139" t="s">
        <v>193</v>
      </c>
      <c r="KH72" s="139" t="s">
        <v>193</v>
      </c>
      <c r="KI72" s="139" t="s">
        <v>193</v>
      </c>
      <c r="KJ72" s="139" t="s">
        <v>193</v>
      </c>
      <c r="KK72" s="139" t="s">
        <v>193</v>
      </c>
      <c r="KL72" s="139" t="s">
        <v>193</v>
      </c>
      <c r="KM72" s="139" t="s">
        <v>193</v>
      </c>
      <c r="KN72" s="139" t="s">
        <v>193</v>
      </c>
      <c r="KO72" s="139" t="s">
        <v>193</v>
      </c>
      <c r="KP72" s="139" t="s">
        <v>193</v>
      </c>
      <c r="KQ72" s="139" t="s">
        <v>193</v>
      </c>
      <c r="KR72" s="139" t="s">
        <v>193</v>
      </c>
      <c r="KS72" s="139" t="s">
        <v>193</v>
      </c>
      <c r="KT72" s="139" t="s">
        <v>193</v>
      </c>
      <c r="KU72" s="139" t="s">
        <v>193</v>
      </c>
      <c r="KV72" s="139" t="s">
        <v>193</v>
      </c>
      <c r="KW72" s="139" t="s">
        <v>193</v>
      </c>
      <c r="KX72" s="139" t="s">
        <v>193</v>
      </c>
      <c r="KY72" s="139" t="s">
        <v>193</v>
      </c>
      <c r="KZ72" s="139" t="s">
        <v>193</v>
      </c>
      <c r="LA72" s="139" t="s">
        <v>193</v>
      </c>
      <c r="LB72" s="139" t="s">
        <v>193</v>
      </c>
      <c r="LC72" s="139" t="s">
        <v>193</v>
      </c>
      <c r="LD72" s="139" t="s">
        <v>193</v>
      </c>
      <c r="LE72" s="139" t="s">
        <v>193</v>
      </c>
      <c r="LF72" s="139" t="s">
        <v>193</v>
      </c>
      <c r="LG72" s="139" t="s">
        <v>193</v>
      </c>
      <c r="LH72" s="139" t="s">
        <v>193</v>
      </c>
      <c r="LI72" s="139" t="s">
        <v>193</v>
      </c>
      <c r="LJ72" s="139" t="s">
        <v>193</v>
      </c>
      <c r="LK72" s="139" t="s">
        <v>193</v>
      </c>
      <c r="LL72" s="139" t="s">
        <v>193</v>
      </c>
      <c r="LM72" s="139" t="s">
        <v>193</v>
      </c>
      <c r="LN72" s="139" t="s">
        <v>193</v>
      </c>
      <c r="LO72" s="139" t="s">
        <v>193</v>
      </c>
      <c r="LP72" s="139" t="s">
        <v>193</v>
      </c>
      <c r="LQ72" s="139" t="s">
        <v>193</v>
      </c>
    </row>
    <row r="73" spans="1:329" ht="14.4" customHeight="1" x14ac:dyDescent="0.35">
      <c r="A73" s="139" t="s">
        <v>3493</v>
      </c>
      <c r="B73" s="139" t="s">
        <v>3355</v>
      </c>
      <c r="C73" s="139" t="s">
        <v>161</v>
      </c>
      <c r="D73" s="139" t="s">
        <v>161</v>
      </c>
      <c r="E73" s="139" t="s">
        <v>163</v>
      </c>
      <c r="F73" s="139" t="s">
        <v>164</v>
      </c>
      <c r="G73" s="139" t="s">
        <v>165</v>
      </c>
      <c r="H73" s="139" t="s">
        <v>165</v>
      </c>
      <c r="I73" s="139" t="s">
        <v>165</v>
      </c>
      <c r="J73" s="139" t="s">
        <v>167</v>
      </c>
      <c r="K73" s="139" t="s">
        <v>536</v>
      </c>
      <c r="L73" s="139" t="s">
        <v>490</v>
      </c>
      <c r="M73" t="s">
        <v>491</v>
      </c>
      <c r="N73" t="s">
        <v>193</v>
      </c>
      <c r="O73" t="s">
        <v>193</v>
      </c>
      <c r="P73" t="s">
        <v>496</v>
      </c>
      <c r="Q73" t="s">
        <v>193</v>
      </c>
      <c r="R73" t="s">
        <v>3350</v>
      </c>
      <c r="S73">
        <v>0</v>
      </c>
      <c r="T73">
        <v>0</v>
      </c>
      <c r="U73">
        <v>0</v>
      </c>
      <c r="V73">
        <v>0</v>
      </c>
      <c r="W73">
        <v>0</v>
      </c>
      <c r="X73">
        <v>1</v>
      </c>
      <c r="Y73">
        <v>0</v>
      </c>
      <c r="Z73" t="s">
        <v>3871</v>
      </c>
      <c r="AA73" t="s">
        <v>3350</v>
      </c>
      <c r="AB73" t="s">
        <v>112</v>
      </c>
      <c r="AC73">
        <v>1</v>
      </c>
      <c r="AD73">
        <v>0</v>
      </c>
      <c r="AE73">
        <v>0</v>
      </c>
      <c r="AF73">
        <v>0</v>
      </c>
      <c r="AG73">
        <v>0</v>
      </c>
      <c r="AH73">
        <v>0</v>
      </c>
      <c r="AI73">
        <v>0</v>
      </c>
      <c r="AJ73">
        <v>0</v>
      </c>
      <c r="AK73">
        <v>0</v>
      </c>
      <c r="AL73">
        <v>0</v>
      </c>
      <c r="AM73" t="s">
        <v>193</v>
      </c>
      <c r="AN73" t="s">
        <v>113</v>
      </c>
      <c r="AO73" t="s">
        <v>501</v>
      </c>
      <c r="AP73" t="s">
        <v>193</v>
      </c>
      <c r="AQ73" t="s">
        <v>193</v>
      </c>
      <c r="AR73" t="s">
        <v>193</v>
      </c>
      <c r="AS73" t="s">
        <v>193</v>
      </c>
      <c r="AT73" t="s">
        <v>193</v>
      </c>
      <c r="AU73" t="s">
        <v>193</v>
      </c>
      <c r="AV73" t="s">
        <v>193</v>
      </c>
      <c r="AW73" t="s">
        <v>193</v>
      </c>
      <c r="AX73" t="s">
        <v>193</v>
      </c>
      <c r="AY73" t="s">
        <v>193</v>
      </c>
      <c r="AZ73" s="192" t="s">
        <v>193</v>
      </c>
      <c r="BA73" s="139" t="s">
        <v>193</v>
      </c>
      <c r="BB73" s="139" t="s">
        <v>193</v>
      </c>
      <c r="BC73" s="192" t="s">
        <v>193</v>
      </c>
      <c r="BD73" s="139" t="s">
        <v>193</v>
      </c>
      <c r="BE73" s="139" t="s">
        <v>193</v>
      </c>
      <c r="BF73" s="192" t="s">
        <v>193</v>
      </c>
      <c r="BG73" s="139" t="s">
        <v>193</v>
      </c>
      <c r="BH73" s="139" t="s">
        <v>193</v>
      </c>
      <c r="BI73" s="192" t="s">
        <v>193</v>
      </c>
      <c r="BJ73" s="139" t="s">
        <v>193</v>
      </c>
      <c r="BK73" s="139" t="s">
        <v>193</v>
      </c>
      <c r="BL73" s="192" t="s">
        <v>193</v>
      </c>
      <c r="BM73" s="139" t="s">
        <v>193</v>
      </c>
      <c r="BN73" s="139" t="s">
        <v>193</v>
      </c>
      <c r="BO73" s="192" t="s">
        <v>193</v>
      </c>
      <c r="BP73" s="139" t="s">
        <v>193</v>
      </c>
      <c r="BQ73" s="139" t="s">
        <v>193</v>
      </c>
      <c r="BR73" s="139" t="s">
        <v>193</v>
      </c>
      <c r="BS73" s="139" t="s">
        <v>193</v>
      </c>
      <c r="BT73" s="139" t="s">
        <v>193</v>
      </c>
      <c r="BU73" s="139" t="s">
        <v>193</v>
      </c>
      <c r="BV73" s="139" t="s">
        <v>193</v>
      </c>
      <c r="BW73" s="139" t="s">
        <v>193</v>
      </c>
      <c r="BX73" s="139" t="s">
        <v>193</v>
      </c>
      <c r="BY73" s="139" t="s">
        <v>193</v>
      </c>
      <c r="BZ73" s="139" t="s">
        <v>193</v>
      </c>
      <c r="CA73" s="192" t="s">
        <v>193</v>
      </c>
      <c r="CB73" s="139" t="s">
        <v>193</v>
      </c>
      <c r="CC73" s="139" t="s">
        <v>193</v>
      </c>
      <c r="CD73" s="139" t="s">
        <v>193</v>
      </c>
      <c r="CE73" s="139" t="s">
        <v>193</v>
      </c>
      <c r="CF73" s="139" t="s">
        <v>193</v>
      </c>
      <c r="CG73" s="139" t="s">
        <v>193</v>
      </c>
      <c r="CH73" s="139" t="s">
        <v>193</v>
      </c>
      <c r="CI73" s="139" t="s">
        <v>193</v>
      </c>
      <c r="CJ73" s="139" t="s">
        <v>193</v>
      </c>
      <c r="CK73" s="139" t="s">
        <v>193</v>
      </c>
      <c r="CL73" s="139" t="s">
        <v>193</v>
      </c>
      <c r="CM73" s="139" t="s">
        <v>193</v>
      </c>
      <c r="CN73" s="139" t="s">
        <v>193</v>
      </c>
      <c r="CO73" s="139" t="s">
        <v>193</v>
      </c>
      <c r="CP73" s="139" t="s">
        <v>193</v>
      </c>
      <c r="CQ73" s="139" t="s">
        <v>193</v>
      </c>
      <c r="CR73" s="139" t="s">
        <v>193</v>
      </c>
      <c r="CS73" s="139" t="s">
        <v>193</v>
      </c>
      <c r="CT73" s="139" t="s">
        <v>193</v>
      </c>
      <c r="CU73" s="139" t="s">
        <v>193</v>
      </c>
      <c r="CV73" s="139" t="s">
        <v>193</v>
      </c>
      <c r="CW73" s="139" t="s">
        <v>193</v>
      </c>
      <c r="CX73" s="139" t="s">
        <v>193</v>
      </c>
      <c r="CY73" s="139" t="s">
        <v>193</v>
      </c>
      <c r="CZ73" s="139" t="s">
        <v>193</v>
      </c>
      <c r="DA73" s="139" t="s">
        <v>193</v>
      </c>
      <c r="DB73" s="139" t="s">
        <v>193</v>
      </c>
      <c r="DC73" s="139" t="s">
        <v>193</v>
      </c>
      <c r="DD73" s="139" t="s">
        <v>193</v>
      </c>
      <c r="DE73" s="139" t="s">
        <v>193</v>
      </c>
      <c r="DF73" s="139" t="s">
        <v>193</v>
      </c>
      <c r="DG73" s="139" t="s">
        <v>193</v>
      </c>
      <c r="DH73" s="139" t="s">
        <v>193</v>
      </c>
      <c r="DI73" s="139" t="s">
        <v>193</v>
      </c>
      <c r="DJ73" s="139" t="s">
        <v>193</v>
      </c>
      <c r="DK73" s="139" t="s">
        <v>193</v>
      </c>
      <c r="DL73" s="139" t="s">
        <v>193</v>
      </c>
      <c r="DM73" s="139" t="s">
        <v>193</v>
      </c>
      <c r="DN73" s="139" t="s">
        <v>193</v>
      </c>
      <c r="DO73" s="139" t="s">
        <v>193</v>
      </c>
      <c r="DP73" s="139" t="s">
        <v>193</v>
      </c>
      <c r="DQ73" s="139" t="s">
        <v>193</v>
      </c>
      <c r="DR73" s="139" t="s">
        <v>193</v>
      </c>
      <c r="DS73" s="139" t="s">
        <v>193</v>
      </c>
      <c r="DT73" s="139" t="s">
        <v>193</v>
      </c>
      <c r="DU73" s="139" t="s">
        <v>193</v>
      </c>
      <c r="DV73" s="139" t="s">
        <v>193</v>
      </c>
      <c r="DW73" s="139" t="s">
        <v>193</v>
      </c>
      <c r="DX73" s="139" t="s">
        <v>193</v>
      </c>
      <c r="DY73" s="139" t="s">
        <v>193</v>
      </c>
      <c r="DZ73" s="139" t="s">
        <v>193</v>
      </c>
      <c r="EA73" s="139" t="s">
        <v>193</v>
      </c>
      <c r="EB73" s="139" t="s">
        <v>193</v>
      </c>
      <c r="EC73" s="139" t="s">
        <v>193</v>
      </c>
      <c r="ED73" s="139" t="s">
        <v>193</v>
      </c>
      <c r="EE73" s="139" t="s">
        <v>193</v>
      </c>
      <c r="EF73" s="139" t="s">
        <v>193</v>
      </c>
      <c r="EG73" s="139" t="s">
        <v>193</v>
      </c>
      <c r="EH73" s="139" t="s">
        <v>193</v>
      </c>
      <c r="EI73" s="139" t="s">
        <v>193</v>
      </c>
      <c r="EJ73" s="139" t="s">
        <v>193</v>
      </c>
      <c r="EK73" s="139" t="s">
        <v>193</v>
      </c>
      <c r="EL73" s="139" t="s">
        <v>193</v>
      </c>
      <c r="EM73" s="139" t="s">
        <v>193</v>
      </c>
      <c r="EN73" s="139" t="s">
        <v>193</v>
      </c>
      <c r="EO73" s="139" t="s">
        <v>193</v>
      </c>
      <c r="EP73" s="139" t="s">
        <v>193</v>
      </c>
      <c r="EQ73" s="139" t="s">
        <v>193</v>
      </c>
      <c r="ER73" s="139" t="s">
        <v>193</v>
      </c>
      <c r="ES73" s="139" t="s">
        <v>193</v>
      </c>
      <c r="ET73" s="139" t="s">
        <v>193</v>
      </c>
      <c r="EU73" s="139" t="s">
        <v>193</v>
      </c>
      <c r="EV73" s="139" t="s">
        <v>193</v>
      </c>
      <c r="EW73" s="139" t="s">
        <v>193</v>
      </c>
      <c r="EX73" s="139" t="s">
        <v>193</v>
      </c>
      <c r="EY73" s="139" t="s">
        <v>193</v>
      </c>
      <c r="EZ73" s="139" t="s">
        <v>193</v>
      </c>
      <c r="FA73" s="139" t="s">
        <v>193</v>
      </c>
      <c r="FB73" s="139" t="s">
        <v>193</v>
      </c>
      <c r="FC73" s="139" t="s">
        <v>193</v>
      </c>
      <c r="FD73" s="139" t="s">
        <v>193</v>
      </c>
      <c r="FE73" s="139" t="s">
        <v>193</v>
      </c>
      <c r="FF73" s="139" t="s">
        <v>193</v>
      </c>
      <c r="FG73" s="139" t="s">
        <v>193</v>
      </c>
      <c r="FH73" s="139" t="s">
        <v>193</v>
      </c>
      <c r="FI73" s="139" t="s">
        <v>193</v>
      </c>
      <c r="FJ73" s="139" t="s">
        <v>193</v>
      </c>
      <c r="FK73" s="139" t="s">
        <v>193</v>
      </c>
      <c r="FL73" s="139" t="s">
        <v>193</v>
      </c>
      <c r="FM73" s="139" t="s">
        <v>193</v>
      </c>
      <c r="FN73" s="139" t="s">
        <v>193</v>
      </c>
      <c r="FO73" s="139" t="s">
        <v>193</v>
      </c>
      <c r="FP73" s="139" t="s">
        <v>193</v>
      </c>
      <c r="FQ73" s="139" t="s">
        <v>193</v>
      </c>
      <c r="FR73" s="139" t="s">
        <v>193</v>
      </c>
      <c r="FS73" s="139" t="s">
        <v>193</v>
      </c>
      <c r="FT73" s="139" t="s">
        <v>193</v>
      </c>
      <c r="FU73" s="139" t="s">
        <v>193</v>
      </c>
      <c r="FV73" s="139" t="s">
        <v>193</v>
      </c>
      <c r="FW73" s="139" t="s">
        <v>193</v>
      </c>
      <c r="FX73" s="139" t="s">
        <v>193</v>
      </c>
      <c r="FY73" s="139" t="s">
        <v>193</v>
      </c>
      <c r="FZ73" s="139" t="s">
        <v>193</v>
      </c>
      <c r="GA73" s="139" t="s">
        <v>193</v>
      </c>
      <c r="GB73" s="139" t="s">
        <v>193</v>
      </c>
      <c r="GC73" s="139" t="s">
        <v>193</v>
      </c>
      <c r="GD73" s="139" t="s">
        <v>193</v>
      </c>
      <c r="GE73" s="139" t="s">
        <v>193</v>
      </c>
      <c r="GF73" s="139" t="s">
        <v>193</v>
      </c>
      <c r="GG73" s="139" t="s">
        <v>193</v>
      </c>
      <c r="GH73" s="139" t="s">
        <v>193</v>
      </c>
      <c r="GI73" s="139" t="s">
        <v>193</v>
      </c>
      <c r="GJ73" s="139" t="s">
        <v>193</v>
      </c>
      <c r="GK73" s="139" t="s">
        <v>193</v>
      </c>
      <c r="GL73" s="139" t="s">
        <v>193</v>
      </c>
      <c r="GM73" s="139" t="s">
        <v>193</v>
      </c>
      <c r="GN73" s="139" t="s">
        <v>193</v>
      </c>
      <c r="GO73" s="139" t="s">
        <v>193</v>
      </c>
      <c r="GP73" s="139" t="s">
        <v>193</v>
      </c>
      <c r="GQ73" s="139" t="s">
        <v>193</v>
      </c>
      <c r="GR73" s="139" t="s">
        <v>193</v>
      </c>
      <c r="GS73" s="139" t="s">
        <v>193</v>
      </c>
      <c r="GT73" s="139" t="s">
        <v>193</v>
      </c>
      <c r="GU73" s="139" t="s">
        <v>193</v>
      </c>
      <c r="GV73" s="139" t="s">
        <v>193</v>
      </c>
      <c r="GW73" s="139" t="s">
        <v>193</v>
      </c>
      <c r="GX73" s="139" t="s">
        <v>193</v>
      </c>
      <c r="GY73" s="139" t="s">
        <v>193</v>
      </c>
      <c r="GZ73" s="139" t="s">
        <v>193</v>
      </c>
      <c r="HA73" s="139" t="s">
        <v>193</v>
      </c>
      <c r="HB73" s="139" t="s">
        <v>193</v>
      </c>
      <c r="HC73" s="139" t="s">
        <v>193</v>
      </c>
      <c r="HD73" s="139" t="s">
        <v>193</v>
      </c>
      <c r="HE73" s="139" t="s">
        <v>193</v>
      </c>
      <c r="HF73" s="139" t="s">
        <v>193</v>
      </c>
      <c r="HG73" s="139" t="s">
        <v>193</v>
      </c>
      <c r="HH73" s="139" t="s">
        <v>193</v>
      </c>
      <c r="HI73" s="139" t="s">
        <v>193</v>
      </c>
      <c r="HJ73" s="139" t="s">
        <v>193</v>
      </c>
      <c r="HK73" s="139" t="s">
        <v>193</v>
      </c>
      <c r="HL73" s="139" t="s">
        <v>193</v>
      </c>
      <c r="HM73" s="139" t="s">
        <v>193</v>
      </c>
      <c r="HN73" s="139" t="s">
        <v>193</v>
      </c>
      <c r="HO73" s="139" t="s">
        <v>193</v>
      </c>
      <c r="HP73" s="139" t="s">
        <v>193</v>
      </c>
      <c r="HQ73" s="139" t="s">
        <v>193</v>
      </c>
      <c r="HR73" s="139" t="s">
        <v>193</v>
      </c>
      <c r="HS73" s="139" t="s">
        <v>193</v>
      </c>
      <c r="HT73" s="139" t="s">
        <v>193</v>
      </c>
      <c r="HU73" s="139" t="s">
        <v>193</v>
      </c>
      <c r="HV73" s="139" t="s">
        <v>193</v>
      </c>
      <c r="HW73" s="139" t="s">
        <v>193</v>
      </c>
      <c r="HX73" s="139" t="s">
        <v>193</v>
      </c>
      <c r="HY73" s="139" t="s">
        <v>193</v>
      </c>
      <c r="HZ73" s="139" t="s">
        <v>193</v>
      </c>
      <c r="IA73" s="139" t="s">
        <v>193</v>
      </c>
      <c r="IB73" s="139" t="s">
        <v>193</v>
      </c>
      <c r="IC73" s="139" t="s">
        <v>193</v>
      </c>
      <c r="ID73" s="139" t="s">
        <v>193</v>
      </c>
      <c r="IE73" s="139" t="s">
        <v>193</v>
      </c>
      <c r="IF73" s="139" t="s">
        <v>193</v>
      </c>
      <c r="IG73" s="139" t="s">
        <v>193</v>
      </c>
      <c r="IH73" s="139" t="s">
        <v>193</v>
      </c>
      <c r="II73" s="139" t="s">
        <v>193</v>
      </c>
      <c r="IJ73" s="139" t="s">
        <v>193</v>
      </c>
      <c r="IK73" s="139" t="s">
        <v>193</v>
      </c>
      <c r="IL73" s="139">
        <v>50</v>
      </c>
      <c r="IM73" s="139" t="s">
        <v>114</v>
      </c>
      <c r="IN73" s="139" t="s">
        <v>114</v>
      </c>
      <c r="IO73" s="139" t="s">
        <v>193</v>
      </c>
      <c r="IP73" s="139" t="s">
        <v>193</v>
      </c>
      <c r="IQ73" s="139" t="s">
        <v>193</v>
      </c>
      <c r="IR73" s="139" t="s">
        <v>193</v>
      </c>
      <c r="IS73" s="139" t="s">
        <v>193</v>
      </c>
      <c r="IT73" s="139" t="s">
        <v>193</v>
      </c>
      <c r="IU73" s="139" t="s">
        <v>193</v>
      </c>
      <c r="IV73" s="139" t="s">
        <v>193</v>
      </c>
      <c r="IW73" s="139" t="s">
        <v>3436</v>
      </c>
      <c r="IX73" s="139">
        <v>1</v>
      </c>
      <c r="IY73" s="139">
        <v>0</v>
      </c>
      <c r="IZ73" s="139">
        <v>0</v>
      </c>
      <c r="JA73" s="139">
        <v>0</v>
      </c>
      <c r="JB73" s="139">
        <v>0</v>
      </c>
      <c r="JC73" s="139">
        <v>0</v>
      </c>
      <c r="JD73" s="139">
        <v>0</v>
      </c>
      <c r="JE73" s="139">
        <v>0</v>
      </c>
      <c r="JF73" s="139" t="s">
        <v>193</v>
      </c>
      <c r="JG73" s="139" t="s">
        <v>109</v>
      </c>
      <c r="JH73" s="139" t="s">
        <v>193</v>
      </c>
      <c r="JI73" s="139" t="s">
        <v>3350</v>
      </c>
      <c r="JJ73" s="139">
        <v>0</v>
      </c>
      <c r="JK73" s="139">
        <v>0</v>
      </c>
      <c r="JL73" s="139">
        <v>0</v>
      </c>
      <c r="JM73" s="139">
        <v>0</v>
      </c>
      <c r="JN73" s="139">
        <v>0</v>
      </c>
      <c r="JO73" s="139">
        <v>1</v>
      </c>
      <c r="JP73" s="139">
        <v>0</v>
      </c>
      <c r="JQ73" s="139" t="s">
        <v>193</v>
      </c>
      <c r="JR73" s="139" t="s">
        <v>193</v>
      </c>
      <c r="JS73" s="139" t="s">
        <v>193</v>
      </c>
      <c r="JT73" s="139" t="s">
        <v>193</v>
      </c>
      <c r="JU73" s="139" t="s">
        <v>193</v>
      </c>
      <c r="JV73" s="139" t="s">
        <v>193</v>
      </c>
      <c r="JW73" s="139" t="s">
        <v>193</v>
      </c>
      <c r="JX73" s="139" t="s">
        <v>193</v>
      </c>
      <c r="JY73" s="139" t="s">
        <v>193</v>
      </c>
      <c r="JZ73" s="139" t="s">
        <v>193</v>
      </c>
      <c r="KA73" s="139" t="s">
        <v>193</v>
      </c>
      <c r="KB73" s="139" t="s">
        <v>193</v>
      </c>
      <c r="KC73" s="139" t="s">
        <v>193</v>
      </c>
      <c r="KD73" s="139" t="s">
        <v>193</v>
      </c>
      <c r="KE73" s="139" t="s">
        <v>193</v>
      </c>
      <c r="KF73" s="139" t="s">
        <v>193</v>
      </c>
      <c r="KG73" s="139" t="s">
        <v>193</v>
      </c>
      <c r="KH73" s="139" t="s">
        <v>193</v>
      </c>
      <c r="KI73" s="139" t="s">
        <v>193</v>
      </c>
      <c r="KJ73" s="139" t="s">
        <v>193</v>
      </c>
      <c r="KK73" s="139" t="s">
        <v>193</v>
      </c>
      <c r="KL73" s="139" t="s">
        <v>193</v>
      </c>
      <c r="KM73" s="139" t="s">
        <v>193</v>
      </c>
      <c r="KN73" s="139" t="s">
        <v>193</v>
      </c>
      <c r="KO73" s="139" t="s">
        <v>193</v>
      </c>
      <c r="KP73" s="139" t="s">
        <v>193</v>
      </c>
      <c r="KQ73" s="139" t="s">
        <v>193</v>
      </c>
      <c r="KR73" s="139" t="s">
        <v>193</v>
      </c>
      <c r="KS73" s="139" t="s">
        <v>193</v>
      </c>
      <c r="KT73" s="139" t="s">
        <v>193</v>
      </c>
      <c r="KU73" s="139" t="s">
        <v>193</v>
      </c>
      <c r="KV73" s="139" t="s">
        <v>193</v>
      </c>
      <c r="KW73" s="139" t="s">
        <v>193</v>
      </c>
      <c r="KX73" s="139" t="s">
        <v>193</v>
      </c>
      <c r="KY73" s="139" t="s">
        <v>193</v>
      </c>
      <c r="KZ73" s="139" t="s">
        <v>193</v>
      </c>
      <c r="LA73" s="139" t="s">
        <v>193</v>
      </c>
      <c r="LB73" s="139" t="s">
        <v>193</v>
      </c>
      <c r="LC73" s="139" t="s">
        <v>193</v>
      </c>
      <c r="LD73" s="139" t="s">
        <v>193</v>
      </c>
      <c r="LE73" s="139" t="s">
        <v>193</v>
      </c>
      <c r="LF73" s="139" t="s">
        <v>193</v>
      </c>
      <c r="LG73" s="139" t="s">
        <v>193</v>
      </c>
      <c r="LH73" s="139" t="s">
        <v>193</v>
      </c>
      <c r="LI73" s="139" t="s">
        <v>193</v>
      </c>
      <c r="LJ73" s="139" t="s">
        <v>193</v>
      </c>
      <c r="LK73" s="139" t="s">
        <v>193</v>
      </c>
      <c r="LL73" s="139" t="s">
        <v>193</v>
      </c>
      <c r="LM73" s="139" t="s">
        <v>193</v>
      </c>
      <c r="LN73" s="139" t="s">
        <v>193</v>
      </c>
      <c r="LO73" s="139" t="s">
        <v>193</v>
      </c>
      <c r="LP73" s="139" t="s">
        <v>193</v>
      </c>
      <c r="LQ73" s="139" t="s">
        <v>193</v>
      </c>
    </row>
    <row r="74" spans="1:329" ht="14.4" customHeight="1" x14ac:dyDescent="0.35">
      <c r="A74" s="139" t="s">
        <v>3494</v>
      </c>
      <c r="B74" s="139" t="s">
        <v>3338</v>
      </c>
      <c r="C74" s="139" t="s">
        <v>161</v>
      </c>
      <c r="D74" s="139" t="s">
        <v>161</v>
      </c>
      <c r="E74" s="139" t="s">
        <v>163</v>
      </c>
      <c r="F74" s="139" t="s">
        <v>164</v>
      </c>
      <c r="G74" s="139" t="s">
        <v>165</v>
      </c>
      <c r="H74" s="139" t="s">
        <v>165</v>
      </c>
      <c r="I74" s="139" t="s">
        <v>165</v>
      </c>
      <c r="J74" s="139" t="s">
        <v>167</v>
      </c>
      <c r="K74" s="139" t="s">
        <v>536</v>
      </c>
      <c r="L74" s="139" t="s">
        <v>490</v>
      </c>
      <c r="M74" t="s">
        <v>491</v>
      </c>
      <c r="N74" t="s">
        <v>193</v>
      </c>
      <c r="O74" t="s">
        <v>193</v>
      </c>
      <c r="P74" t="s">
        <v>496</v>
      </c>
      <c r="Q74" t="s">
        <v>193</v>
      </c>
      <c r="R74" t="s">
        <v>111</v>
      </c>
      <c r="S74">
        <v>1</v>
      </c>
      <c r="T74">
        <v>0</v>
      </c>
      <c r="U74">
        <v>0</v>
      </c>
      <c r="V74">
        <v>0</v>
      </c>
      <c r="W74">
        <v>0</v>
      </c>
      <c r="X74">
        <v>0</v>
      </c>
      <c r="Y74">
        <v>0</v>
      </c>
      <c r="Z74" t="s">
        <v>110</v>
      </c>
      <c r="AA74" t="s">
        <v>1423</v>
      </c>
      <c r="AB74" t="s">
        <v>112</v>
      </c>
      <c r="AC74">
        <v>1</v>
      </c>
      <c r="AD74">
        <v>0</v>
      </c>
      <c r="AE74">
        <v>0</v>
      </c>
      <c r="AF74">
        <v>0</v>
      </c>
      <c r="AG74">
        <v>0</v>
      </c>
      <c r="AH74">
        <v>0</v>
      </c>
      <c r="AI74">
        <v>0</v>
      </c>
      <c r="AJ74">
        <v>0</v>
      </c>
      <c r="AK74">
        <v>0</v>
      </c>
      <c r="AL74">
        <v>0</v>
      </c>
      <c r="AM74" t="s">
        <v>193</v>
      </c>
      <c r="AN74" t="s">
        <v>143</v>
      </c>
      <c r="AO74" t="s">
        <v>501</v>
      </c>
      <c r="AP74" t="s">
        <v>499</v>
      </c>
      <c r="AQ74">
        <v>1</v>
      </c>
      <c r="AR74">
        <v>1</v>
      </c>
      <c r="AS74">
        <v>1</v>
      </c>
      <c r="AT74">
        <v>1</v>
      </c>
      <c r="AU74">
        <v>1</v>
      </c>
      <c r="AV74">
        <v>1</v>
      </c>
      <c r="AW74">
        <v>1</v>
      </c>
      <c r="AX74">
        <v>0</v>
      </c>
      <c r="AY74" t="s">
        <v>498</v>
      </c>
      <c r="AZ74" s="192">
        <v>140</v>
      </c>
      <c r="BA74" s="139" t="s">
        <v>109</v>
      </c>
      <c r="BB74" s="139">
        <v>350</v>
      </c>
      <c r="BC74" s="192">
        <v>134.61538461538399</v>
      </c>
      <c r="BD74" s="139" t="s">
        <v>109</v>
      </c>
      <c r="BE74" s="139">
        <v>350</v>
      </c>
      <c r="BF74" s="192">
        <v>152.173913043478</v>
      </c>
      <c r="BG74" s="139" t="s">
        <v>109</v>
      </c>
      <c r="BH74" s="139">
        <v>350</v>
      </c>
      <c r="BI74" s="192">
        <v>120.689655172413</v>
      </c>
      <c r="BJ74" s="139" t="s">
        <v>109</v>
      </c>
      <c r="BK74" s="139">
        <v>700</v>
      </c>
      <c r="BL74" s="192">
        <v>291.666666666666</v>
      </c>
      <c r="BM74" s="139" t="s">
        <v>114</v>
      </c>
      <c r="BN74" s="139">
        <v>900</v>
      </c>
      <c r="BO74" s="192">
        <v>375</v>
      </c>
      <c r="BP74" s="139" t="s">
        <v>109</v>
      </c>
      <c r="BQ74" s="139" t="s">
        <v>612</v>
      </c>
      <c r="BR74" s="139" t="s">
        <v>109</v>
      </c>
      <c r="BS74" s="139">
        <v>800</v>
      </c>
      <c r="BT74" s="139" t="s">
        <v>193</v>
      </c>
      <c r="BU74" s="139" t="s">
        <v>193</v>
      </c>
      <c r="BV74" s="139" t="s">
        <v>193</v>
      </c>
      <c r="BW74" s="139" t="s">
        <v>193</v>
      </c>
      <c r="BX74" s="139" t="s">
        <v>193</v>
      </c>
      <c r="BY74" s="139" t="s">
        <v>193</v>
      </c>
      <c r="BZ74" s="139" t="s">
        <v>156</v>
      </c>
      <c r="CA74" s="192">
        <v>800</v>
      </c>
      <c r="CB74" s="139" t="s">
        <v>114</v>
      </c>
      <c r="CC74" s="139" t="s">
        <v>114</v>
      </c>
      <c r="CD74" s="139" t="s">
        <v>193</v>
      </c>
      <c r="CE74" s="139" t="s">
        <v>193</v>
      </c>
      <c r="CF74" s="139" t="s">
        <v>193</v>
      </c>
      <c r="CG74" s="139" t="s">
        <v>193</v>
      </c>
      <c r="CH74" s="139" t="s">
        <v>193</v>
      </c>
      <c r="CI74" s="139" t="s">
        <v>193</v>
      </c>
      <c r="CJ74" s="139" t="s">
        <v>193</v>
      </c>
      <c r="CK74" s="139" t="s">
        <v>193</v>
      </c>
      <c r="CL74" s="139" t="s">
        <v>193</v>
      </c>
      <c r="CM74" s="139" t="s">
        <v>193</v>
      </c>
      <c r="CN74" s="139" t="s">
        <v>193</v>
      </c>
      <c r="CO74" s="139" t="s">
        <v>193</v>
      </c>
      <c r="CP74" s="139" t="s">
        <v>193</v>
      </c>
      <c r="CQ74" s="139" t="s">
        <v>193</v>
      </c>
      <c r="CR74" s="139" t="s">
        <v>193</v>
      </c>
      <c r="CS74" s="139" t="s">
        <v>193</v>
      </c>
      <c r="CT74" s="139" t="s">
        <v>193</v>
      </c>
      <c r="CU74" s="139" t="s">
        <v>193</v>
      </c>
      <c r="CV74" s="139" t="s">
        <v>193</v>
      </c>
      <c r="CW74" s="139" t="s">
        <v>193</v>
      </c>
      <c r="CX74" s="139" t="s">
        <v>193</v>
      </c>
      <c r="CY74" s="139" t="s">
        <v>193</v>
      </c>
      <c r="CZ74" s="139" t="s">
        <v>193</v>
      </c>
      <c r="DA74" s="139" t="s">
        <v>193</v>
      </c>
      <c r="DB74" s="139" t="s">
        <v>193</v>
      </c>
      <c r="DC74" s="139" t="s">
        <v>114</v>
      </c>
      <c r="DD74" s="139" t="s">
        <v>114</v>
      </c>
      <c r="DE74" s="139" t="s">
        <v>109</v>
      </c>
      <c r="DF74" s="139" t="s">
        <v>164</v>
      </c>
      <c r="DG74" s="139" t="s">
        <v>789</v>
      </c>
      <c r="DH74" s="139" t="s">
        <v>168</v>
      </c>
      <c r="DI74" s="139" t="s">
        <v>785</v>
      </c>
      <c r="DJ74" s="139" t="s">
        <v>193</v>
      </c>
      <c r="DK74" s="139" t="s">
        <v>193</v>
      </c>
      <c r="DL74" s="139" t="s">
        <v>193</v>
      </c>
      <c r="DM74" s="139" t="s">
        <v>193</v>
      </c>
      <c r="DN74" s="139" t="s">
        <v>193</v>
      </c>
      <c r="DO74" s="139" t="s">
        <v>193</v>
      </c>
      <c r="DP74" s="139" t="s">
        <v>193</v>
      </c>
      <c r="DQ74" s="139" t="s">
        <v>193</v>
      </c>
      <c r="DR74" s="139" t="s">
        <v>193</v>
      </c>
      <c r="DS74" s="139" t="s">
        <v>193</v>
      </c>
      <c r="DT74" s="139" t="s">
        <v>193</v>
      </c>
      <c r="DU74" s="139" t="s">
        <v>193</v>
      </c>
      <c r="DV74" s="139" t="s">
        <v>193</v>
      </c>
      <c r="DW74" s="139" t="s">
        <v>193</v>
      </c>
      <c r="DX74" s="139" t="s">
        <v>193</v>
      </c>
      <c r="DY74" s="139" t="s">
        <v>193</v>
      </c>
      <c r="DZ74" s="139" t="s">
        <v>193</v>
      </c>
      <c r="EA74" s="139" t="s">
        <v>193</v>
      </c>
      <c r="EB74" s="139" t="s">
        <v>193</v>
      </c>
      <c r="EC74" s="139" t="s">
        <v>193</v>
      </c>
      <c r="ED74" s="139" t="s">
        <v>193</v>
      </c>
      <c r="EE74" s="139" t="s">
        <v>193</v>
      </c>
      <c r="EF74" s="139" t="s">
        <v>193</v>
      </c>
      <c r="EG74" s="139" t="s">
        <v>193</v>
      </c>
      <c r="EH74" s="139" t="s">
        <v>193</v>
      </c>
      <c r="EI74" s="139" t="s">
        <v>193</v>
      </c>
      <c r="EJ74" s="139" t="s">
        <v>193</v>
      </c>
      <c r="EK74" s="139" t="s">
        <v>193</v>
      </c>
      <c r="EL74" s="139" t="s">
        <v>193</v>
      </c>
      <c r="EM74" s="139" t="s">
        <v>193</v>
      </c>
      <c r="EN74" s="139" t="s">
        <v>193</v>
      </c>
      <c r="EO74" s="139" t="s">
        <v>193</v>
      </c>
      <c r="EP74" s="139" t="s">
        <v>193</v>
      </c>
      <c r="EQ74" s="139" t="s">
        <v>193</v>
      </c>
      <c r="ER74" s="139" t="s">
        <v>193</v>
      </c>
      <c r="ES74" s="139" t="s">
        <v>193</v>
      </c>
      <c r="ET74" s="139" t="s">
        <v>193</v>
      </c>
      <c r="EU74" s="139" t="s">
        <v>193</v>
      </c>
      <c r="EV74" s="139" t="s">
        <v>193</v>
      </c>
      <c r="EW74" s="139" t="s">
        <v>193</v>
      </c>
      <c r="EX74" s="139" t="s">
        <v>193</v>
      </c>
      <c r="EY74" s="139" t="s">
        <v>193</v>
      </c>
      <c r="EZ74" s="139" t="s">
        <v>193</v>
      </c>
      <c r="FA74" s="139" t="s">
        <v>193</v>
      </c>
      <c r="FB74" s="139" t="s">
        <v>193</v>
      </c>
      <c r="FC74" s="139" t="s">
        <v>193</v>
      </c>
      <c r="FD74" s="139" t="s">
        <v>193</v>
      </c>
      <c r="FE74" s="139" t="s">
        <v>193</v>
      </c>
      <c r="FF74" s="139" t="s">
        <v>193</v>
      </c>
      <c r="FG74" s="139" t="s">
        <v>193</v>
      </c>
      <c r="FH74" s="139" t="s">
        <v>193</v>
      </c>
      <c r="FI74" s="139" t="s">
        <v>193</v>
      </c>
      <c r="FJ74" s="139" t="s">
        <v>193</v>
      </c>
      <c r="FK74" s="139" t="s">
        <v>193</v>
      </c>
      <c r="FL74" s="139" t="s">
        <v>193</v>
      </c>
      <c r="FM74" s="139" t="s">
        <v>193</v>
      </c>
      <c r="FN74" s="139" t="s">
        <v>193</v>
      </c>
      <c r="FO74" s="139" t="s">
        <v>193</v>
      </c>
      <c r="FP74" s="139" t="s">
        <v>193</v>
      </c>
      <c r="FQ74" s="139" t="s">
        <v>193</v>
      </c>
      <c r="FR74" s="139" t="s">
        <v>193</v>
      </c>
      <c r="FS74" s="139" t="s">
        <v>193</v>
      </c>
      <c r="FT74" s="139" t="s">
        <v>193</v>
      </c>
      <c r="FU74" s="139" t="s">
        <v>193</v>
      </c>
      <c r="FV74" s="139" t="s">
        <v>193</v>
      </c>
      <c r="FW74" s="139" t="s">
        <v>193</v>
      </c>
      <c r="FX74" s="139" t="s">
        <v>193</v>
      </c>
      <c r="FY74" s="139" t="s">
        <v>193</v>
      </c>
      <c r="FZ74" s="139" t="s">
        <v>193</v>
      </c>
      <c r="GA74" s="139" t="s">
        <v>193</v>
      </c>
      <c r="GB74" s="139" t="s">
        <v>193</v>
      </c>
      <c r="GC74" s="139" t="s">
        <v>193</v>
      </c>
      <c r="GD74" s="139" t="s">
        <v>193</v>
      </c>
      <c r="GE74" s="139" t="s">
        <v>193</v>
      </c>
      <c r="GF74" s="139" t="s">
        <v>193</v>
      </c>
      <c r="GG74" s="139" t="s">
        <v>193</v>
      </c>
      <c r="GH74" s="139" t="s">
        <v>193</v>
      </c>
      <c r="GI74" s="139" t="s">
        <v>193</v>
      </c>
      <c r="GJ74" s="139" t="s">
        <v>193</v>
      </c>
      <c r="GK74" s="139" t="s">
        <v>193</v>
      </c>
      <c r="GL74" s="139" t="s">
        <v>193</v>
      </c>
      <c r="GM74" s="139" t="s">
        <v>193</v>
      </c>
      <c r="GN74" s="139" t="s">
        <v>193</v>
      </c>
      <c r="GO74" s="139" t="s">
        <v>193</v>
      </c>
      <c r="GP74" s="139" t="s">
        <v>193</v>
      </c>
      <c r="GQ74" s="139" t="s">
        <v>193</v>
      </c>
      <c r="GR74" s="139" t="s">
        <v>193</v>
      </c>
      <c r="GS74" s="139" t="s">
        <v>193</v>
      </c>
      <c r="GT74" s="139" t="s">
        <v>193</v>
      </c>
      <c r="GU74" s="139" t="s">
        <v>193</v>
      </c>
      <c r="GV74" s="139" t="s">
        <v>193</v>
      </c>
      <c r="GW74" s="139" t="s">
        <v>193</v>
      </c>
      <c r="GX74" s="139" t="s">
        <v>193</v>
      </c>
      <c r="GY74" s="139" t="s">
        <v>193</v>
      </c>
      <c r="GZ74" s="139" t="s">
        <v>193</v>
      </c>
      <c r="HA74" s="139" t="s">
        <v>193</v>
      </c>
      <c r="HB74" s="139" t="s">
        <v>193</v>
      </c>
      <c r="HC74" s="139" t="s">
        <v>193</v>
      </c>
      <c r="HD74" s="139" t="s">
        <v>193</v>
      </c>
      <c r="HE74" s="139" t="s">
        <v>193</v>
      </c>
      <c r="HF74" s="139" t="s">
        <v>193</v>
      </c>
      <c r="HG74" s="139" t="s">
        <v>193</v>
      </c>
      <c r="HH74" s="139" t="s">
        <v>193</v>
      </c>
      <c r="HI74" s="139" t="s">
        <v>193</v>
      </c>
      <c r="HJ74" s="139" t="s">
        <v>193</v>
      </c>
      <c r="HK74" s="139" t="s">
        <v>193</v>
      </c>
      <c r="HL74" s="139" t="s">
        <v>193</v>
      </c>
      <c r="HM74" s="139" t="s">
        <v>193</v>
      </c>
      <c r="HN74" s="139" t="s">
        <v>193</v>
      </c>
      <c r="HO74" s="139" t="s">
        <v>193</v>
      </c>
      <c r="HP74" s="139" t="s">
        <v>193</v>
      </c>
      <c r="HQ74" s="139" t="s">
        <v>193</v>
      </c>
      <c r="HR74" s="139" t="s">
        <v>193</v>
      </c>
      <c r="HS74" s="139" t="s">
        <v>193</v>
      </c>
      <c r="HT74" s="139" t="s">
        <v>193</v>
      </c>
      <c r="HU74" s="139" t="s">
        <v>193</v>
      </c>
      <c r="HV74" s="139" t="s">
        <v>193</v>
      </c>
      <c r="HW74" s="139" t="s">
        <v>193</v>
      </c>
      <c r="HX74" s="139" t="s">
        <v>193</v>
      </c>
      <c r="HY74" s="139" t="s">
        <v>193</v>
      </c>
      <c r="HZ74" s="139" t="s">
        <v>193</v>
      </c>
      <c r="IA74" s="139" t="s">
        <v>193</v>
      </c>
      <c r="IB74" s="139" t="s">
        <v>193</v>
      </c>
      <c r="IC74" s="139" t="s">
        <v>193</v>
      </c>
      <c r="ID74" s="139" t="s">
        <v>193</v>
      </c>
      <c r="IE74" s="139" t="s">
        <v>193</v>
      </c>
      <c r="IF74" s="139" t="s">
        <v>193</v>
      </c>
      <c r="IG74" s="139" t="s">
        <v>193</v>
      </c>
      <c r="IH74" s="139" t="s">
        <v>193</v>
      </c>
      <c r="II74" s="139" t="s">
        <v>193</v>
      </c>
      <c r="IJ74" s="139" t="s">
        <v>193</v>
      </c>
      <c r="IK74" s="139" t="s">
        <v>193</v>
      </c>
      <c r="IL74" s="139" t="s">
        <v>193</v>
      </c>
      <c r="IM74" s="139" t="s">
        <v>193</v>
      </c>
      <c r="IN74" s="139" t="s">
        <v>114</v>
      </c>
      <c r="IO74" s="139" t="s">
        <v>193</v>
      </c>
      <c r="IP74" s="139" t="s">
        <v>193</v>
      </c>
      <c r="IQ74" s="139" t="s">
        <v>193</v>
      </c>
      <c r="IR74" s="139" t="s">
        <v>193</v>
      </c>
      <c r="IS74" s="139" t="s">
        <v>193</v>
      </c>
      <c r="IT74" s="139" t="s">
        <v>193</v>
      </c>
      <c r="IU74" s="139" t="s">
        <v>193</v>
      </c>
      <c r="IV74" s="139" t="s">
        <v>193</v>
      </c>
      <c r="IW74" s="139" t="s">
        <v>3458</v>
      </c>
      <c r="IX74" s="139">
        <v>0</v>
      </c>
      <c r="IY74" s="139">
        <v>0</v>
      </c>
      <c r="IZ74" s="139">
        <v>1</v>
      </c>
      <c r="JA74" s="139">
        <v>0</v>
      </c>
      <c r="JB74" s="139">
        <v>0</v>
      </c>
      <c r="JC74" s="139">
        <v>0</v>
      </c>
      <c r="JD74" s="139">
        <v>0</v>
      </c>
      <c r="JE74" s="139">
        <v>0</v>
      </c>
      <c r="JF74" s="139" t="s">
        <v>193</v>
      </c>
      <c r="JG74" s="139" t="s">
        <v>132</v>
      </c>
      <c r="JH74" s="139" t="s">
        <v>193</v>
      </c>
      <c r="JI74" s="139" t="s">
        <v>193</v>
      </c>
      <c r="JJ74" s="139" t="s">
        <v>193</v>
      </c>
      <c r="JK74" s="139" t="s">
        <v>193</v>
      </c>
      <c r="JL74" s="139" t="s">
        <v>193</v>
      </c>
      <c r="JM74" s="139" t="s">
        <v>193</v>
      </c>
      <c r="JN74" s="139" t="s">
        <v>193</v>
      </c>
      <c r="JO74" s="139" t="s">
        <v>193</v>
      </c>
      <c r="JP74" s="139" t="s">
        <v>193</v>
      </c>
      <c r="JQ74" s="139" t="s">
        <v>193</v>
      </c>
      <c r="JR74" s="139" t="s">
        <v>193</v>
      </c>
      <c r="JS74" s="139" t="s">
        <v>193</v>
      </c>
      <c r="JT74" s="139" t="s">
        <v>193</v>
      </c>
      <c r="JU74" s="139" t="s">
        <v>193</v>
      </c>
      <c r="JV74" s="139" t="s">
        <v>193</v>
      </c>
      <c r="JW74" s="139" t="s">
        <v>193</v>
      </c>
      <c r="JX74" s="139" t="s">
        <v>193</v>
      </c>
      <c r="JY74" s="139" t="s">
        <v>193</v>
      </c>
      <c r="JZ74" s="139" t="s">
        <v>193</v>
      </c>
      <c r="KA74" s="139" t="s">
        <v>193</v>
      </c>
      <c r="KB74" s="139" t="s">
        <v>193</v>
      </c>
      <c r="KC74" s="139" t="s">
        <v>193</v>
      </c>
      <c r="KD74" s="139" t="s">
        <v>193</v>
      </c>
      <c r="KE74" s="139" t="s">
        <v>193</v>
      </c>
      <c r="KF74" s="139" t="s">
        <v>193</v>
      </c>
      <c r="KG74" s="139" t="s">
        <v>193</v>
      </c>
      <c r="KH74" s="139" t="s">
        <v>193</v>
      </c>
      <c r="KI74" s="139" t="s">
        <v>193</v>
      </c>
      <c r="KJ74" s="139" t="s">
        <v>193</v>
      </c>
      <c r="KK74" s="139" t="s">
        <v>193</v>
      </c>
      <c r="KL74" s="139" t="s">
        <v>193</v>
      </c>
      <c r="KM74" s="139" t="s">
        <v>193</v>
      </c>
      <c r="KN74" s="139" t="s">
        <v>193</v>
      </c>
      <c r="KO74" s="139" t="s">
        <v>193</v>
      </c>
      <c r="KP74" s="139" t="s">
        <v>193</v>
      </c>
      <c r="KQ74" s="139" t="s">
        <v>193</v>
      </c>
      <c r="KR74" s="139" t="s">
        <v>193</v>
      </c>
      <c r="KS74" s="139" t="s">
        <v>193</v>
      </c>
      <c r="KT74" s="139" t="s">
        <v>193</v>
      </c>
      <c r="KU74" s="139" t="s">
        <v>193</v>
      </c>
      <c r="KV74" s="139" t="s">
        <v>193</v>
      </c>
      <c r="KW74" s="139" t="s">
        <v>193</v>
      </c>
      <c r="KX74" s="139" t="s">
        <v>193</v>
      </c>
      <c r="KY74" s="139" t="s">
        <v>193</v>
      </c>
      <c r="KZ74" s="139" t="s">
        <v>193</v>
      </c>
      <c r="LA74" s="139" t="s">
        <v>193</v>
      </c>
      <c r="LB74" s="139" t="s">
        <v>193</v>
      </c>
      <c r="LC74" s="139" t="s">
        <v>193</v>
      </c>
      <c r="LD74" s="139" t="s">
        <v>193</v>
      </c>
      <c r="LE74" s="139" t="s">
        <v>193</v>
      </c>
      <c r="LF74" s="139" t="s">
        <v>193</v>
      </c>
      <c r="LG74" s="139" t="s">
        <v>193</v>
      </c>
      <c r="LH74" s="139" t="s">
        <v>193</v>
      </c>
      <c r="LI74" s="139" t="s">
        <v>193</v>
      </c>
      <c r="LJ74" s="139" t="s">
        <v>193</v>
      </c>
      <c r="LK74" s="139" t="s">
        <v>193</v>
      </c>
      <c r="LL74" s="139" t="s">
        <v>193</v>
      </c>
      <c r="LM74" s="139" t="s">
        <v>193</v>
      </c>
      <c r="LN74" s="139" t="s">
        <v>193</v>
      </c>
      <c r="LO74" s="139" t="s">
        <v>193</v>
      </c>
      <c r="LP74" s="139" t="s">
        <v>193</v>
      </c>
      <c r="LQ74" s="139" t="s">
        <v>193</v>
      </c>
    </row>
    <row r="75" spans="1:329" ht="14.4" customHeight="1" x14ac:dyDescent="0.35">
      <c r="A75" s="139" t="s">
        <v>3495</v>
      </c>
      <c r="B75" s="139" t="s">
        <v>3338</v>
      </c>
      <c r="C75" s="139" t="s">
        <v>161</v>
      </c>
      <c r="D75" s="139" t="s">
        <v>161</v>
      </c>
      <c r="E75" s="139" t="s">
        <v>163</v>
      </c>
      <c r="F75" s="139" t="s">
        <v>164</v>
      </c>
      <c r="G75" s="139" t="s">
        <v>165</v>
      </c>
      <c r="H75" s="139" t="s">
        <v>165</v>
      </c>
      <c r="I75" s="139" t="s">
        <v>165</v>
      </c>
      <c r="J75" s="139" t="s">
        <v>167</v>
      </c>
      <c r="K75" s="139" t="s">
        <v>536</v>
      </c>
      <c r="L75" s="139" t="s">
        <v>490</v>
      </c>
      <c r="M75" t="s">
        <v>491</v>
      </c>
      <c r="N75" t="s">
        <v>193</v>
      </c>
      <c r="O75" t="s">
        <v>193</v>
      </c>
      <c r="P75" t="s">
        <v>496</v>
      </c>
      <c r="Q75" t="s">
        <v>193</v>
      </c>
      <c r="R75" t="s">
        <v>111</v>
      </c>
      <c r="S75">
        <v>1</v>
      </c>
      <c r="T75">
        <v>0</v>
      </c>
      <c r="U75">
        <v>0</v>
      </c>
      <c r="V75">
        <v>0</v>
      </c>
      <c r="W75">
        <v>0</v>
      </c>
      <c r="X75">
        <v>0</v>
      </c>
      <c r="Y75">
        <v>0</v>
      </c>
      <c r="Z75" t="s">
        <v>110</v>
      </c>
      <c r="AA75" t="s">
        <v>1423</v>
      </c>
      <c r="AB75" t="s">
        <v>112</v>
      </c>
      <c r="AC75">
        <v>1</v>
      </c>
      <c r="AD75">
        <v>0</v>
      </c>
      <c r="AE75">
        <v>0</v>
      </c>
      <c r="AF75">
        <v>0</v>
      </c>
      <c r="AG75">
        <v>0</v>
      </c>
      <c r="AH75">
        <v>0</v>
      </c>
      <c r="AI75">
        <v>0</v>
      </c>
      <c r="AJ75">
        <v>0</v>
      </c>
      <c r="AK75">
        <v>0</v>
      </c>
      <c r="AL75">
        <v>0</v>
      </c>
      <c r="AM75" t="s">
        <v>193</v>
      </c>
      <c r="AN75" t="s">
        <v>128</v>
      </c>
      <c r="AO75" t="s">
        <v>501</v>
      </c>
      <c r="AP75" t="s">
        <v>499</v>
      </c>
      <c r="AQ75">
        <v>1</v>
      </c>
      <c r="AR75">
        <v>1</v>
      </c>
      <c r="AS75">
        <v>1</v>
      </c>
      <c r="AT75">
        <v>1</v>
      </c>
      <c r="AU75">
        <v>1</v>
      </c>
      <c r="AV75">
        <v>1</v>
      </c>
      <c r="AW75">
        <v>1</v>
      </c>
      <c r="AX75">
        <v>0</v>
      </c>
      <c r="AY75" t="s">
        <v>498</v>
      </c>
      <c r="AZ75" s="192">
        <v>150</v>
      </c>
      <c r="BA75" s="139" t="s">
        <v>109</v>
      </c>
      <c r="BB75" s="139">
        <v>350</v>
      </c>
      <c r="BC75" s="192">
        <v>134.61538461538399</v>
      </c>
      <c r="BD75" s="139" t="s">
        <v>109</v>
      </c>
      <c r="BE75" s="139">
        <v>280</v>
      </c>
      <c r="BF75" s="192">
        <v>121.739130434782</v>
      </c>
      <c r="BG75" s="139" t="s">
        <v>109</v>
      </c>
      <c r="BH75" s="139">
        <v>350</v>
      </c>
      <c r="BI75" s="192">
        <v>120.689655172413</v>
      </c>
      <c r="BJ75" s="139" t="s">
        <v>109</v>
      </c>
      <c r="BK75" s="139">
        <v>700</v>
      </c>
      <c r="BL75" s="192">
        <v>291.666666666666</v>
      </c>
      <c r="BM75" s="139" t="s">
        <v>109</v>
      </c>
      <c r="BN75" s="139">
        <v>900</v>
      </c>
      <c r="BO75" s="192">
        <v>375</v>
      </c>
      <c r="BP75" s="139" t="s">
        <v>109</v>
      </c>
      <c r="BQ75" s="139" t="s">
        <v>612</v>
      </c>
      <c r="BR75" s="139" t="s">
        <v>109</v>
      </c>
      <c r="BS75" s="139">
        <v>800</v>
      </c>
      <c r="BT75" s="139" t="s">
        <v>193</v>
      </c>
      <c r="BU75" s="139" t="s">
        <v>193</v>
      </c>
      <c r="BV75" s="139" t="s">
        <v>193</v>
      </c>
      <c r="BW75" s="139" t="s">
        <v>193</v>
      </c>
      <c r="BX75" s="139" t="s">
        <v>193</v>
      </c>
      <c r="BY75" s="139" t="s">
        <v>193</v>
      </c>
      <c r="BZ75" s="139" t="s">
        <v>156</v>
      </c>
      <c r="CA75" s="192">
        <v>800</v>
      </c>
      <c r="CB75" s="139" t="s">
        <v>109</v>
      </c>
      <c r="CC75" s="139" t="s">
        <v>114</v>
      </c>
      <c r="CD75" s="139" t="s">
        <v>193</v>
      </c>
      <c r="CE75" s="139" t="s">
        <v>193</v>
      </c>
      <c r="CF75" s="139" t="s">
        <v>193</v>
      </c>
      <c r="CG75" s="139" t="s">
        <v>193</v>
      </c>
      <c r="CH75" s="139" t="s">
        <v>193</v>
      </c>
      <c r="CI75" s="139" t="s">
        <v>193</v>
      </c>
      <c r="CJ75" s="139" t="s">
        <v>193</v>
      </c>
      <c r="CK75" s="139" t="s">
        <v>193</v>
      </c>
      <c r="CL75" s="139" t="s">
        <v>193</v>
      </c>
      <c r="CM75" s="139" t="s">
        <v>193</v>
      </c>
      <c r="CN75" s="139" t="s">
        <v>193</v>
      </c>
      <c r="CO75" s="139" t="s">
        <v>193</v>
      </c>
      <c r="CP75" s="139" t="s">
        <v>193</v>
      </c>
      <c r="CQ75" s="139" t="s">
        <v>193</v>
      </c>
      <c r="CR75" s="139" t="s">
        <v>193</v>
      </c>
      <c r="CS75" s="139" t="s">
        <v>193</v>
      </c>
      <c r="CT75" s="139" t="s">
        <v>193</v>
      </c>
      <c r="CU75" s="139" t="s">
        <v>193</v>
      </c>
      <c r="CV75" s="139" t="s">
        <v>193</v>
      </c>
      <c r="CW75" s="139" t="s">
        <v>193</v>
      </c>
      <c r="CX75" s="139" t="s">
        <v>193</v>
      </c>
      <c r="CY75" s="139" t="s">
        <v>193</v>
      </c>
      <c r="CZ75" s="139" t="s">
        <v>193</v>
      </c>
      <c r="DA75" s="139" t="s">
        <v>193</v>
      </c>
      <c r="DB75" s="139" t="s">
        <v>193</v>
      </c>
      <c r="DC75" s="139" t="s">
        <v>114</v>
      </c>
      <c r="DD75" s="139" t="s">
        <v>114</v>
      </c>
      <c r="DE75" s="139" t="s">
        <v>109</v>
      </c>
      <c r="DF75" s="139" t="s">
        <v>164</v>
      </c>
      <c r="DG75" s="139" t="s">
        <v>789</v>
      </c>
      <c r="DH75" s="139" t="s">
        <v>165</v>
      </c>
      <c r="DI75" s="139" t="s">
        <v>789</v>
      </c>
      <c r="DJ75" s="139" t="s">
        <v>193</v>
      </c>
      <c r="DK75" s="139" t="s">
        <v>193</v>
      </c>
      <c r="DL75" s="139" t="s">
        <v>193</v>
      </c>
      <c r="DM75" s="139" t="s">
        <v>193</v>
      </c>
      <c r="DN75" s="139" t="s">
        <v>193</v>
      </c>
      <c r="DO75" s="139" t="s">
        <v>193</v>
      </c>
      <c r="DP75" s="139" t="s">
        <v>193</v>
      </c>
      <c r="DQ75" s="139" t="s">
        <v>193</v>
      </c>
      <c r="DR75" s="139" t="s">
        <v>193</v>
      </c>
      <c r="DS75" s="139" t="s">
        <v>193</v>
      </c>
      <c r="DT75" s="139" t="s">
        <v>193</v>
      </c>
      <c r="DU75" s="139" t="s">
        <v>193</v>
      </c>
      <c r="DV75" s="139" t="s">
        <v>193</v>
      </c>
      <c r="DW75" s="139" t="s">
        <v>193</v>
      </c>
      <c r="DX75" s="139" t="s">
        <v>193</v>
      </c>
      <c r="DY75" s="139" t="s">
        <v>193</v>
      </c>
      <c r="DZ75" s="139" t="s">
        <v>193</v>
      </c>
      <c r="EA75" s="139" t="s">
        <v>193</v>
      </c>
      <c r="EB75" s="139" t="s">
        <v>193</v>
      </c>
      <c r="EC75" s="139" t="s">
        <v>193</v>
      </c>
      <c r="ED75" s="139" t="s">
        <v>193</v>
      </c>
      <c r="EE75" s="139" t="s">
        <v>193</v>
      </c>
      <c r="EF75" s="139" t="s">
        <v>193</v>
      </c>
      <c r="EG75" s="139" t="s">
        <v>193</v>
      </c>
      <c r="EH75" s="139" t="s">
        <v>193</v>
      </c>
      <c r="EI75" s="139" t="s">
        <v>193</v>
      </c>
      <c r="EJ75" s="139" t="s">
        <v>193</v>
      </c>
      <c r="EK75" s="139" t="s">
        <v>193</v>
      </c>
      <c r="EL75" s="139" t="s">
        <v>193</v>
      </c>
      <c r="EM75" s="139" t="s">
        <v>193</v>
      </c>
      <c r="EN75" s="139" t="s">
        <v>193</v>
      </c>
      <c r="EO75" s="139" t="s">
        <v>193</v>
      </c>
      <c r="EP75" s="139" t="s">
        <v>193</v>
      </c>
      <c r="EQ75" s="139" t="s">
        <v>193</v>
      </c>
      <c r="ER75" s="139" t="s">
        <v>193</v>
      </c>
      <c r="ES75" s="139" t="s">
        <v>193</v>
      </c>
      <c r="ET75" s="139" t="s">
        <v>193</v>
      </c>
      <c r="EU75" s="139" t="s">
        <v>193</v>
      </c>
      <c r="EV75" s="139" t="s">
        <v>193</v>
      </c>
      <c r="EW75" s="139" t="s">
        <v>193</v>
      </c>
      <c r="EX75" s="139" t="s">
        <v>193</v>
      </c>
      <c r="EY75" s="139" t="s">
        <v>193</v>
      </c>
      <c r="EZ75" s="139" t="s">
        <v>193</v>
      </c>
      <c r="FA75" s="139" t="s">
        <v>193</v>
      </c>
      <c r="FB75" s="139" t="s">
        <v>193</v>
      </c>
      <c r="FC75" s="139" t="s">
        <v>193</v>
      </c>
      <c r="FD75" s="139" t="s">
        <v>193</v>
      </c>
      <c r="FE75" s="139" t="s">
        <v>193</v>
      </c>
      <c r="FF75" s="139" t="s">
        <v>193</v>
      </c>
      <c r="FG75" s="139" t="s">
        <v>193</v>
      </c>
      <c r="FH75" s="139" t="s">
        <v>193</v>
      </c>
      <c r="FI75" s="139" t="s">
        <v>193</v>
      </c>
      <c r="FJ75" s="139" t="s">
        <v>193</v>
      </c>
      <c r="FK75" s="139" t="s">
        <v>193</v>
      </c>
      <c r="FL75" s="139" t="s">
        <v>193</v>
      </c>
      <c r="FM75" s="139" t="s">
        <v>193</v>
      </c>
      <c r="FN75" s="139" t="s">
        <v>193</v>
      </c>
      <c r="FO75" s="139" t="s">
        <v>193</v>
      </c>
      <c r="FP75" s="139" t="s">
        <v>193</v>
      </c>
      <c r="FQ75" s="139" t="s">
        <v>193</v>
      </c>
      <c r="FR75" s="139" t="s">
        <v>193</v>
      </c>
      <c r="FS75" s="139" t="s">
        <v>193</v>
      </c>
      <c r="FT75" s="139" t="s">
        <v>193</v>
      </c>
      <c r="FU75" s="139" t="s">
        <v>193</v>
      </c>
      <c r="FV75" s="139" t="s">
        <v>193</v>
      </c>
      <c r="FW75" s="139" t="s">
        <v>193</v>
      </c>
      <c r="FX75" s="139" t="s">
        <v>193</v>
      </c>
      <c r="FY75" s="139" t="s">
        <v>193</v>
      </c>
      <c r="FZ75" s="139" t="s">
        <v>193</v>
      </c>
      <c r="GA75" s="139" t="s">
        <v>193</v>
      </c>
      <c r="GB75" s="139" t="s">
        <v>193</v>
      </c>
      <c r="GC75" s="139" t="s">
        <v>193</v>
      </c>
      <c r="GD75" s="139" t="s">
        <v>193</v>
      </c>
      <c r="GE75" s="139" t="s">
        <v>193</v>
      </c>
      <c r="GF75" s="139" t="s">
        <v>193</v>
      </c>
      <c r="GG75" s="139" t="s">
        <v>193</v>
      </c>
      <c r="GH75" s="139" t="s">
        <v>193</v>
      </c>
      <c r="GI75" s="139" t="s">
        <v>193</v>
      </c>
      <c r="GJ75" s="139" t="s">
        <v>193</v>
      </c>
      <c r="GK75" s="139" t="s">
        <v>193</v>
      </c>
      <c r="GL75" s="139" t="s">
        <v>193</v>
      </c>
      <c r="GM75" s="139" t="s">
        <v>193</v>
      </c>
      <c r="GN75" s="139" t="s">
        <v>193</v>
      </c>
      <c r="GO75" s="139" t="s">
        <v>193</v>
      </c>
      <c r="GP75" s="139" t="s">
        <v>193</v>
      </c>
      <c r="GQ75" s="139" t="s">
        <v>193</v>
      </c>
      <c r="GR75" s="139" t="s">
        <v>193</v>
      </c>
      <c r="GS75" s="139" t="s">
        <v>193</v>
      </c>
      <c r="GT75" s="139" t="s">
        <v>193</v>
      </c>
      <c r="GU75" s="139" t="s">
        <v>193</v>
      </c>
      <c r="GV75" s="139" t="s">
        <v>193</v>
      </c>
      <c r="GW75" s="139" t="s">
        <v>193</v>
      </c>
      <c r="GX75" s="139" t="s">
        <v>193</v>
      </c>
      <c r="GY75" s="139" t="s">
        <v>193</v>
      </c>
      <c r="GZ75" s="139" t="s">
        <v>193</v>
      </c>
      <c r="HA75" s="139" t="s">
        <v>193</v>
      </c>
      <c r="HB75" s="139" t="s">
        <v>193</v>
      </c>
      <c r="HC75" s="139" t="s">
        <v>193</v>
      </c>
      <c r="HD75" s="139" t="s">
        <v>193</v>
      </c>
      <c r="HE75" s="139" t="s">
        <v>193</v>
      </c>
      <c r="HF75" s="139" t="s">
        <v>193</v>
      </c>
      <c r="HG75" s="139" t="s">
        <v>193</v>
      </c>
      <c r="HH75" s="139" t="s">
        <v>193</v>
      </c>
      <c r="HI75" s="139" t="s">
        <v>193</v>
      </c>
      <c r="HJ75" s="139" t="s">
        <v>193</v>
      </c>
      <c r="HK75" s="139" t="s">
        <v>193</v>
      </c>
      <c r="HL75" s="139" t="s">
        <v>193</v>
      </c>
      <c r="HM75" s="139" t="s">
        <v>193</v>
      </c>
      <c r="HN75" s="139" t="s">
        <v>193</v>
      </c>
      <c r="HO75" s="139" t="s">
        <v>193</v>
      </c>
      <c r="HP75" s="139" t="s">
        <v>193</v>
      </c>
      <c r="HQ75" s="139" t="s">
        <v>193</v>
      </c>
      <c r="HR75" s="139" t="s">
        <v>193</v>
      </c>
      <c r="HS75" s="139" t="s">
        <v>193</v>
      </c>
      <c r="HT75" s="139" t="s">
        <v>193</v>
      </c>
      <c r="HU75" s="139" t="s">
        <v>193</v>
      </c>
      <c r="HV75" s="139" t="s">
        <v>193</v>
      </c>
      <c r="HW75" s="139" t="s">
        <v>193</v>
      </c>
      <c r="HX75" s="139" t="s">
        <v>193</v>
      </c>
      <c r="HY75" s="139" t="s">
        <v>193</v>
      </c>
      <c r="HZ75" s="139" t="s">
        <v>193</v>
      </c>
      <c r="IA75" s="139" t="s">
        <v>193</v>
      </c>
      <c r="IB75" s="139" t="s">
        <v>193</v>
      </c>
      <c r="IC75" s="139" t="s">
        <v>193</v>
      </c>
      <c r="ID75" s="139" t="s">
        <v>193</v>
      </c>
      <c r="IE75" s="139" t="s">
        <v>193</v>
      </c>
      <c r="IF75" s="139" t="s">
        <v>193</v>
      </c>
      <c r="IG75" s="139" t="s">
        <v>193</v>
      </c>
      <c r="IH75" s="139" t="s">
        <v>193</v>
      </c>
      <c r="II75" s="139" t="s">
        <v>193</v>
      </c>
      <c r="IJ75" s="139" t="s">
        <v>193</v>
      </c>
      <c r="IK75" s="139" t="s">
        <v>193</v>
      </c>
      <c r="IL75" s="139" t="s">
        <v>193</v>
      </c>
      <c r="IM75" s="139" t="s">
        <v>193</v>
      </c>
      <c r="IN75" s="139" t="s">
        <v>114</v>
      </c>
      <c r="IO75" s="139" t="s">
        <v>193</v>
      </c>
      <c r="IP75" s="139" t="s">
        <v>193</v>
      </c>
      <c r="IQ75" s="139" t="s">
        <v>193</v>
      </c>
      <c r="IR75" s="139" t="s">
        <v>193</v>
      </c>
      <c r="IS75" s="139" t="s">
        <v>193</v>
      </c>
      <c r="IT75" s="139" t="s">
        <v>193</v>
      </c>
      <c r="IU75" s="139" t="s">
        <v>193</v>
      </c>
      <c r="IV75" s="139" t="s">
        <v>193</v>
      </c>
      <c r="IW75" s="139" t="s">
        <v>3436</v>
      </c>
      <c r="IX75" s="139">
        <v>1</v>
      </c>
      <c r="IY75" s="139">
        <v>0</v>
      </c>
      <c r="IZ75" s="139">
        <v>0</v>
      </c>
      <c r="JA75" s="139">
        <v>0</v>
      </c>
      <c r="JB75" s="139">
        <v>0</v>
      </c>
      <c r="JC75" s="139">
        <v>0</v>
      </c>
      <c r="JD75" s="139">
        <v>0</v>
      </c>
      <c r="JE75" s="139">
        <v>0</v>
      </c>
      <c r="JF75" s="139" t="s">
        <v>193</v>
      </c>
      <c r="JG75" s="139" t="s">
        <v>109</v>
      </c>
      <c r="JH75" s="139" t="s">
        <v>193</v>
      </c>
      <c r="JI75" s="139" t="s">
        <v>111</v>
      </c>
      <c r="JJ75" s="139">
        <v>1</v>
      </c>
      <c r="JK75" s="139">
        <v>0</v>
      </c>
      <c r="JL75" s="139">
        <v>0</v>
      </c>
      <c r="JM75" s="139">
        <v>0</v>
      </c>
      <c r="JN75" s="139">
        <v>0</v>
      </c>
      <c r="JO75" s="139">
        <v>0</v>
      </c>
      <c r="JP75" s="139">
        <v>0</v>
      </c>
      <c r="JQ75" s="139" t="s">
        <v>193</v>
      </c>
      <c r="JR75" s="139" t="s">
        <v>193</v>
      </c>
      <c r="JS75" s="139" t="s">
        <v>193</v>
      </c>
      <c r="JT75" s="139" t="s">
        <v>193</v>
      </c>
      <c r="JU75" s="139" t="s">
        <v>193</v>
      </c>
      <c r="JV75" s="139" t="s">
        <v>193</v>
      </c>
      <c r="JW75" s="139" t="s">
        <v>193</v>
      </c>
      <c r="JX75" s="139" t="s">
        <v>193</v>
      </c>
      <c r="JY75" s="139" t="s">
        <v>193</v>
      </c>
      <c r="JZ75" s="139" t="s">
        <v>193</v>
      </c>
      <c r="KA75" s="139" t="s">
        <v>193</v>
      </c>
      <c r="KB75" s="139" t="s">
        <v>193</v>
      </c>
      <c r="KC75" s="139" t="s">
        <v>193</v>
      </c>
      <c r="KD75" s="139" t="s">
        <v>193</v>
      </c>
      <c r="KE75" s="139" t="s">
        <v>193</v>
      </c>
      <c r="KF75" s="139" t="s">
        <v>193</v>
      </c>
      <c r="KG75" s="139" t="s">
        <v>193</v>
      </c>
      <c r="KH75" s="139" t="s">
        <v>193</v>
      </c>
      <c r="KI75" s="139" t="s">
        <v>193</v>
      </c>
      <c r="KJ75" s="139" t="s">
        <v>193</v>
      </c>
      <c r="KK75" s="139" t="s">
        <v>193</v>
      </c>
      <c r="KL75" s="139" t="s">
        <v>193</v>
      </c>
      <c r="KM75" s="139" t="s">
        <v>193</v>
      </c>
      <c r="KN75" s="139" t="s">
        <v>193</v>
      </c>
      <c r="KO75" s="139" t="s">
        <v>193</v>
      </c>
      <c r="KP75" s="139" t="s">
        <v>193</v>
      </c>
      <c r="KQ75" s="139" t="s">
        <v>193</v>
      </c>
      <c r="KR75" s="139" t="s">
        <v>193</v>
      </c>
      <c r="KS75" s="139" t="s">
        <v>193</v>
      </c>
      <c r="KT75" s="139" t="s">
        <v>193</v>
      </c>
      <c r="KU75" s="139" t="s">
        <v>193</v>
      </c>
      <c r="KV75" s="139" t="s">
        <v>193</v>
      </c>
      <c r="KW75" s="139" t="s">
        <v>193</v>
      </c>
      <c r="KX75" s="139" t="s">
        <v>193</v>
      </c>
      <c r="KY75" s="139" t="s">
        <v>193</v>
      </c>
      <c r="KZ75" s="139" t="s">
        <v>193</v>
      </c>
      <c r="LA75" s="139" t="s">
        <v>193</v>
      </c>
      <c r="LB75" s="139" t="s">
        <v>193</v>
      </c>
      <c r="LC75" s="139" t="s">
        <v>193</v>
      </c>
      <c r="LD75" s="139" t="s">
        <v>193</v>
      </c>
      <c r="LE75" s="139" t="s">
        <v>193</v>
      </c>
      <c r="LF75" s="139" t="s">
        <v>193</v>
      </c>
      <c r="LG75" s="139" t="s">
        <v>193</v>
      </c>
      <c r="LH75" s="139" t="s">
        <v>193</v>
      </c>
      <c r="LI75" s="139" t="s">
        <v>193</v>
      </c>
      <c r="LJ75" s="139" t="s">
        <v>193</v>
      </c>
      <c r="LK75" s="139" t="s">
        <v>193</v>
      </c>
      <c r="LL75" s="139" t="s">
        <v>193</v>
      </c>
      <c r="LM75" s="139" t="s">
        <v>193</v>
      </c>
      <c r="LN75" s="139" t="s">
        <v>193</v>
      </c>
      <c r="LO75" s="139" t="s">
        <v>193</v>
      </c>
      <c r="LP75" s="139" t="s">
        <v>193</v>
      </c>
      <c r="LQ75" s="139" t="s">
        <v>193</v>
      </c>
    </row>
    <row r="76" spans="1:329" ht="14.4" customHeight="1" x14ac:dyDescent="0.35">
      <c r="A76" s="139" t="s">
        <v>3496</v>
      </c>
      <c r="B76" s="139" t="s">
        <v>3338</v>
      </c>
      <c r="C76" s="139" t="s">
        <v>161</v>
      </c>
      <c r="D76" s="139" t="s">
        <v>161</v>
      </c>
      <c r="E76" s="139" t="s">
        <v>163</v>
      </c>
      <c r="F76" s="139" t="s">
        <v>164</v>
      </c>
      <c r="G76" s="139" t="s">
        <v>165</v>
      </c>
      <c r="H76" s="139" t="s">
        <v>165</v>
      </c>
      <c r="I76" s="139" t="s">
        <v>165</v>
      </c>
      <c r="J76" s="139" t="s">
        <v>167</v>
      </c>
      <c r="K76" s="139" t="s">
        <v>536</v>
      </c>
      <c r="L76" s="139" t="s">
        <v>490</v>
      </c>
      <c r="M76" t="s">
        <v>491</v>
      </c>
      <c r="N76" t="s">
        <v>193</v>
      </c>
      <c r="O76" t="s">
        <v>193</v>
      </c>
      <c r="P76" t="s">
        <v>496</v>
      </c>
      <c r="Q76" t="s">
        <v>193</v>
      </c>
      <c r="R76" t="s">
        <v>701</v>
      </c>
      <c r="S76">
        <v>0</v>
      </c>
      <c r="T76">
        <v>1</v>
      </c>
      <c r="U76">
        <v>0</v>
      </c>
      <c r="V76">
        <v>0</v>
      </c>
      <c r="W76">
        <v>0</v>
      </c>
      <c r="X76">
        <v>0</v>
      </c>
      <c r="Y76">
        <v>0</v>
      </c>
      <c r="Z76" t="s">
        <v>130</v>
      </c>
      <c r="AA76" t="s">
        <v>701</v>
      </c>
      <c r="AB76" t="s">
        <v>112</v>
      </c>
      <c r="AC76">
        <v>1</v>
      </c>
      <c r="AD76">
        <v>0</v>
      </c>
      <c r="AE76">
        <v>0</v>
      </c>
      <c r="AF76">
        <v>0</v>
      </c>
      <c r="AG76">
        <v>0</v>
      </c>
      <c r="AH76">
        <v>0</v>
      </c>
      <c r="AI76">
        <v>0</v>
      </c>
      <c r="AJ76">
        <v>0</v>
      </c>
      <c r="AK76">
        <v>0</v>
      </c>
      <c r="AL76">
        <v>0</v>
      </c>
      <c r="AM76" t="s">
        <v>193</v>
      </c>
      <c r="AN76" t="s">
        <v>143</v>
      </c>
      <c r="AO76" t="s">
        <v>501</v>
      </c>
      <c r="AP76" t="s">
        <v>193</v>
      </c>
      <c r="AQ76" t="s">
        <v>193</v>
      </c>
      <c r="AR76" t="s">
        <v>193</v>
      </c>
      <c r="AS76" t="s">
        <v>193</v>
      </c>
      <c r="AT76" t="s">
        <v>193</v>
      </c>
      <c r="AU76" t="s">
        <v>193</v>
      </c>
      <c r="AV76" t="s">
        <v>193</v>
      </c>
      <c r="AW76" t="s">
        <v>193</v>
      </c>
      <c r="AX76" t="s">
        <v>193</v>
      </c>
      <c r="AY76" t="s">
        <v>193</v>
      </c>
      <c r="AZ76" s="192" t="s">
        <v>193</v>
      </c>
      <c r="BA76" s="139" t="s">
        <v>193</v>
      </c>
      <c r="BB76" s="139" t="s">
        <v>193</v>
      </c>
      <c r="BC76" s="192" t="s">
        <v>193</v>
      </c>
      <c r="BD76" s="139" t="s">
        <v>193</v>
      </c>
      <c r="BE76" s="139" t="s">
        <v>193</v>
      </c>
      <c r="BF76" s="192" t="s">
        <v>193</v>
      </c>
      <c r="BG76" s="139" t="s">
        <v>193</v>
      </c>
      <c r="BH76" s="139" t="s">
        <v>193</v>
      </c>
      <c r="BI76" s="192" t="s">
        <v>193</v>
      </c>
      <c r="BJ76" s="139" t="s">
        <v>193</v>
      </c>
      <c r="BK76" s="139" t="s">
        <v>193</v>
      </c>
      <c r="BL76" s="192" t="s">
        <v>193</v>
      </c>
      <c r="BM76" s="139" t="s">
        <v>193</v>
      </c>
      <c r="BN76" s="139" t="s">
        <v>193</v>
      </c>
      <c r="BO76" s="192" t="s">
        <v>193</v>
      </c>
      <c r="BP76" s="139" t="s">
        <v>193</v>
      </c>
      <c r="BQ76" s="139" t="s">
        <v>193</v>
      </c>
      <c r="BR76" s="139" t="s">
        <v>193</v>
      </c>
      <c r="BS76" s="139" t="s">
        <v>193</v>
      </c>
      <c r="BT76" s="139" t="s">
        <v>193</v>
      </c>
      <c r="BU76" s="139" t="s">
        <v>193</v>
      </c>
      <c r="BV76" s="139" t="s">
        <v>193</v>
      </c>
      <c r="BW76" s="139" t="s">
        <v>193</v>
      </c>
      <c r="BX76" s="139" t="s">
        <v>193</v>
      </c>
      <c r="BY76" s="139" t="s">
        <v>193</v>
      </c>
      <c r="BZ76" s="139" t="s">
        <v>193</v>
      </c>
      <c r="CA76" s="192" t="s">
        <v>193</v>
      </c>
      <c r="CB76" s="139" t="s">
        <v>193</v>
      </c>
      <c r="CC76" s="139" t="s">
        <v>193</v>
      </c>
      <c r="CD76" s="139" t="s">
        <v>193</v>
      </c>
      <c r="CE76" s="139" t="s">
        <v>193</v>
      </c>
      <c r="CF76" s="139" t="s">
        <v>193</v>
      </c>
      <c r="CG76" s="139" t="s">
        <v>193</v>
      </c>
      <c r="CH76" s="139" t="s">
        <v>193</v>
      </c>
      <c r="CI76" s="139" t="s">
        <v>193</v>
      </c>
      <c r="CJ76" s="139" t="s">
        <v>193</v>
      </c>
      <c r="CK76" s="139" t="s">
        <v>193</v>
      </c>
      <c r="CL76" s="139" t="s">
        <v>193</v>
      </c>
      <c r="CM76" s="139" t="s">
        <v>193</v>
      </c>
      <c r="CN76" s="139" t="s">
        <v>193</v>
      </c>
      <c r="CO76" s="139" t="s">
        <v>193</v>
      </c>
      <c r="CP76" s="139" t="s">
        <v>193</v>
      </c>
      <c r="CQ76" s="139" t="s">
        <v>193</v>
      </c>
      <c r="CR76" s="139" t="s">
        <v>193</v>
      </c>
      <c r="CS76" s="139" t="s">
        <v>193</v>
      </c>
      <c r="CT76" s="139" t="s">
        <v>193</v>
      </c>
      <c r="CU76" s="139" t="s">
        <v>193</v>
      </c>
      <c r="CV76" s="139" t="s">
        <v>193</v>
      </c>
      <c r="CW76" s="139" t="s">
        <v>193</v>
      </c>
      <c r="CX76" s="139" t="s">
        <v>193</v>
      </c>
      <c r="CY76" s="139" t="s">
        <v>193</v>
      </c>
      <c r="CZ76" s="139" t="s">
        <v>193</v>
      </c>
      <c r="DA76" s="139" t="s">
        <v>193</v>
      </c>
      <c r="DB76" s="139" t="s">
        <v>193</v>
      </c>
      <c r="DC76" s="139" t="s">
        <v>193</v>
      </c>
      <c r="DD76" s="139" t="s">
        <v>193</v>
      </c>
      <c r="DE76" s="139" t="s">
        <v>193</v>
      </c>
      <c r="DF76" s="139" t="s">
        <v>193</v>
      </c>
      <c r="DG76" s="139" t="s">
        <v>193</v>
      </c>
      <c r="DH76" s="139" t="s">
        <v>193</v>
      </c>
      <c r="DI76" s="139" t="s">
        <v>193</v>
      </c>
      <c r="DJ76" s="139" t="s">
        <v>717</v>
      </c>
      <c r="DK76" s="139">
        <v>1</v>
      </c>
      <c r="DL76" s="139">
        <v>1</v>
      </c>
      <c r="DM76" s="139">
        <v>1</v>
      </c>
      <c r="DN76" s="139">
        <v>1</v>
      </c>
      <c r="DO76" s="139">
        <v>1</v>
      </c>
      <c r="DP76" s="139">
        <v>1</v>
      </c>
      <c r="DQ76" s="139">
        <v>1</v>
      </c>
      <c r="DR76" s="139">
        <v>1</v>
      </c>
      <c r="DS76" s="139">
        <v>0</v>
      </c>
      <c r="DT76" s="139" t="s">
        <v>109</v>
      </c>
      <c r="DU76" s="139">
        <v>35</v>
      </c>
      <c r="DV76" s="139">
        <v>35</v>
      </c>
      <c r="DW76" s="139" t="s">
        <v>193</v>
      </c>
      <c r="DX76" s="139" t="s">
        <v>193</v>
      </c>
      <c r="DY76" s="139" t="s">
        <v>193</v>
      </c>
      <c r="DZ76" s="139">
        <v>35</v>
      </c>
      <c r="EA76" s="139" t="s">
        <v>114</v>
      </c>
      <c r="EB76" s="139">
        <v>15</v>
      </c>
      <c r="EC76" s="139" t="s">
        <v>114</v>
      </c>
      <c r="ED76" s="139">
        <v>20</v>
      </c>
      <c r="EE76" s="139" t="s">
        <v>114</v>
      </c>
      <c r="EF76" s="139" t="s">
        <v>114</v>
      </c>
      <c r="EG76" s="139" t="s">
        <v>193</v>
      </c>
      <c r="EH76" s="139" t="s">
        <v>193</v>
      </c>
      <c r="EI76" s="139" t="s">
        <v>121</v>
      </c>
      <c r="EJ76" s="139" t="s">
        <v>122</v>
      </c>
      <c r="EK76" s="139" t="s">
        <v>508</v>
      </c>
      <c r="EL76" s="139">
        <v>100</v>
      </c>
      <c r="EM76" s="139">
        <v>10</v>
      </c>
      <c r="EN76" s="139">
        <v>100</v>
      </c>
      <c r="EO76" s="139">
        <v>100</v>
      </c>
      <c r="EP76" s="139" t="s">
        <v>109</v>
      </c>
      <c r="EQ76" s="139" t="s">
        <v>109</v>
      </c>
      <c r="ER76" s="139">
        <v>15</v>
      </c>
      <c r="ES76" s="139" t="s">
        <v>193</v>
      </c>
      <c r="ET76" s="139" t="s">
        <v>193</v>
      </c>
      <c r="EU76" s="139">
        <v>15</v>
      </c>
      <c r="EV76" s="139" t="s">
        <v>109</v>
      </c>
      <c r="EW76" s="139" t="s">
        <v>114</v>
      </c>
      <c r="EX76" s="139" t="s">
        <v>193</v>
      </c>
      <c r="EY76" s="139">
        <v>150</v>
      </c>
      <c r="EZ76" s="139">
        <v>75</v>
      </c>
      <c r="FA76" s="192">
        <v>42.5</v>
      </c>
      <c r="FB76" s="139" t="s">
        <v>114</v>
      </c>
      <c r="FC76" s="139" t="s">
        <v>109</v>
      </c>
      <c r="FD76" s="139">
        <v>75</v>
      </c>
      <c r="FE76" s="139" t="s">
        <v>193</v>
      </c>
      <c r="FF76" s="139" t="s">
        <v>193</v>
      </c>
      <c r="FG76" s="139" t="s">
        <v>193</v>
      </c>
      <c r="FH76" s="139">
        <v>75</v>
      </c>
      <c r="FI76" s="139" t="s">
        <v>114</v>
      </c>
      <c r="FJ76" s="139" t="s">
        <v>109</v>
      </c>
      <c r="FK76" s="139" t="s">
        <v>193</v>
      </c>
      <c r="FL76" s="139">
        <v>5</v>
      </c>
      <c r="FM76" s="139" t="s">
        <v>193</v>
      </c>
      <c r="FN76" s="139" t="s">
        <v>193</v>
      </c>
      <c r="FO76" s="139" t="s">
        <v>193</v>
      </c>
      <c r="FP76" s="139" t="s">
        <v>193</v>
      </c>
      <c r="FQ76" s="139" t="s">
        <v>193</v>
      </c>
      <c r="FR76" s="139" t="s">
        <v>193</v>
      </c>
      <c r="FS76" s="139" t="s">
        <v>114</v>
      </c>
      <c r="FT76" s="139" t="s">
        <v>156</v>
      </c>
      <c r="FU76" s="139">
        <v>5</v>
      </c>
      <c r="FV76" s="139" t="s">
        <v>114</v>
      </c>
      <c r="FW76" s="139" t="s">
        <v>193</v>
      </c>
      <c r="FX76" s="139" t="s">
        <v>193</v>
      </c>
      <c r="FY76" s="139" t="s">
        <v>193</v>
      </c>
      <c r="FZ76" s="139" t="s">
        <v>193</v>
      </c>
      <c r="GA76" s="139" t="s">
        <v>193</v>
      </c>
      <c r="GB76" s="139" t="s">
        <v>193</v>
      </c>
      <c r="GC76" s="139" t="s">
        <v>193</v>
      </c>
      <c r="GD76" s="139" t="s">
        <v>193</v>
      </c>
      <c r="GE76" s="139" t="s">
        <v>193</v>
      </c>
      <c r="GF76" s="139" t="s">
        <v>193</v>
      </c>
      <c r="GG76" s="139" t="s">
        <v>193</v>
      </c>
      <c r="GH76" s="139" t="s">
        <v>193</v>
      </c>
      <c r="GI76" s="139" t="s">
        <v>193</v>
      </c>
      <c r="GJ76" s="139" t="s">
        <v>193</v>
      </c>
      <c r="GK76" s="139" t="s">
        <v>193</v>
      </c>
      <c r="GL76" s="139" t="s">
        <v>193</v>
      </c>
      <c r="GM76" s="139" t="s">
        <v>193</v>
      </c>
      <c r="GN76" s="139" t="s">
        <v>193</v>
      </c>
      <c r="GO76" s="139" t="s">
        <v>193</v>
      </c>
      <c r="GP76" s="139" t="s">
        <v>193</v>
      </c>
      <c r="GQ76" s="139" t="s">
        <v>193</v>
      </c>
      <c r="GR76" s="139" t="s">
        <v>193</v>
      </c>
      <c r="GS76" s="139" t="s">
        <v>193</v>
      </c>
      <c r="GT76" s="139" t="s">
        <v>193</v>
      </c>
      <c r="GU76" s="139" t="s">
        <v>193</v>
      </c>
      <c r="GV76" s="139" t="s">
        <v>114</v>
      </c>
      <c r="GW76" s="139" t="s">
        <v>114</v>
      </c>
      <c r="GX76" s="139" t="s">
        <v>109</v>
      </c>
      <c r="GY76" s="139" t="s">
        <v>164</v>
      </c>
      <c r="GZ76" s="139" t="s">
        <v>789</v>
      </c>
      <c r="HA76" s="139" t="s">
        <v>165</v>
      </c>
      <c r="HB76" s="139" t="s">
        <v>789</v>
      </c>
      <c r="HC76" s="139" t="s">
        <v>193</v>
      </c>
      <c r="HD76" s="139" t="s">
        <v>193</v>
      </c>
      <c r="HE76" s="139" t="s">
        <v>193</v>
      </c>
      <c r="HF76" s="139" t="s">
        <v>193</v>
      </c>
      <c r="HG76" s="139" t="s">
        <v>193</v>
      </c>
      <c r="HH76" s="139" t="s">
        <v>193</v>
      </c>
      <c r="HI76" s="139" t="s">
        <v>193</v>
      </c>
      <c r="HJ76" s="139" t="s">
        <v>193</v>
      </c>
      <c r="HK76" s="139" t="s">
        <v>193</v>
      </c>
      <c r="HL76" s="139" t="s">
        <v>193</v>
      </c>
      <c r="HM76" s="139" t="s">
        <v>193</v>
      </c>
      <c r="HN76" s="139" t="s">
        <v>193</v>
      </c>
      <c r="HO76" s="139" t="s">
        <v>193</v>
      </c>
      <c r="HP76" s="139" t="s">
        <v>193</v>
      </c>
      <c r="HQ76" s="139" t="s">
        <v>193</v>
      </c>
      <c r="HR76" s="139" t="s">
        <v>193</v>
      </c>
      <c r="HS76" s="139" t="s">
        <v>193</v>
      </c>
      <c r="HT76" s="139" t="s">
        <v>193</v>
      </c>
      <c r="HU76" s="139" t="s">
        <v>193</v>
      </c>
      <c r="HV76" s="139" t="s">
        <v>193</v>
      </c>
      <c r="HW76" s="139" t="s">
        <v>193</v>
      </c>
      <c r="HX76" s="139" t="s">
        <v>193</v>
      </c>
      <c r="HY76" s="139" t="s">
        <v>193</v>
      </c>
      <c r="HZ76" s="139" t="s">
        <v>193</v>
      </c>
      <c r="IA76" s="139" t="s">
        <v>193</v>
      </c>
      <c r="IB76" s="139" t="s">
        <v>193</v>
      </c>
      <c r="IC76" s="139" t="s">
        <v>193</v>
      </c>
      <c r="ID76" s="139" t="s">
        <v>193</v>
      </c>
      <c r="IE76" s="139" t="s">
        <v>193</v>
      </c>
      <c r="IF76" s="139" t="s">
        <v>193</v>
      </c>
      <c r="IG76" s="139" t="s">
        <v>193</v>
      </c>
      <c r="IH76" s="139" t="s">
        <v>193</v>
      </c>
      <c r="II76" s="139" t="s">
        <v>193</v>
      </c>
      <c r="IJ76" s="139" t="s">
        <v>193</v>
      </c>
      <c r="IK76" s="139" t="s">
        <v>193</v>
      </c>
      <c r="IL76" s="139" t="s">
        <v>193</v>
      </c>
      <c r="IM76" s="139" t="s">
        <v>193</v>
      </c>
      <c r="IN76" s="139" t="s">
        <v>114</v>
      </c>
      <c r="IO76" s="139" t="s">
        <v>193</v>
      </c>
      <c r="IP76" s="139" t="s">
        <v>193</v>
      </c>
      <c r="IQ76" s="139" t="s">
        <v>193</v>
      </c>
      <c r="IR76" s="139" t="s">
        <v>193</v>
      </c>
      <c r="IS76" s="139" t="s">
        <v>193</v>
      </c>
      <c r="IT76" s="139" t="s">
        <v>193</v>
      </c>
      <c r="IU76" s="139" t="s">
        <v>193</v>
      </c>
      <c r="IV76" s="139" t="s">
        <v>193</v>
      </c>
      <c r="IW76" s="139" t="s">
        <v>3497</v>
      </c>
      <c r="IX76" s="139">
        <v>1</v>
      </c>
      <c r="IY76" s="139">
        <v>0</v>
      </c>
      <c r="IZ76" s="139">
        <v>1</v>
      </c>
      <c r="JA76" s="139">
        <v>0</v>
      </c>
      <c r="JB76" s="139">
        <v>0</v>
      </c>
      <c r="JC76" s="139">
        <v>0</v>
      </c>
      <c r="JD76" s="139">
        <v>0</v>
      </c>
      <c r="JE76" s="139">
        <v>0</v>
      </c>
      <c r="JF76" s="139" t="s">
        <v>193</v>
      </c>
      <c r="JG76" s="139" t="s">
        <v>114</v>
      </c>
      <c r="JH76" s="139" t="s">
        <v>193</v>
      </c>
      <c r="JI76" s="139" t="s">
        <v>193</v>
      </c>
      <c r="JJ76" s="139" t="s">
        <v>193</v>
      </c>
      <c r="JK76" s="139" t="s">
        <v>193</v>
      </c>
      <c r="JL76" s="139" t="s">
        <v>193</v>
      </c>
      <c r="JM76" s="139" t="s">
        <v>193</v>
      </c>
      <c r="JN76" s="139" t="s">
        <v>193</v>
      </c>
      <c r="JO76" s="139" t="s">
        <v>193</v>
      </c>
      <c r="JP76" s="139" t="s">
        <v>193</v>
      </c>
      <c r="JQ76" s="139" t="s">
        <v>193</v>
      </c>
      <c r="JR76" s="139" t="s">
        <v>193</v>
      </c>
      <c r="JS76" s="139" t="s">
        <v>193</v>
      </c>
      <c r="JT76" s="139" t="s">
        <v>193</v>
      </c>
      <c r="JU76" s="139" t="s">
        <v>193</v>
      </c>
      <c r="JV76" s="139" t="s">
        <v>193</v>
      </c>
      <c r="JW76" s="139" t="s">
        <v>193</v>
      </c>
      <c r="JX76" s="139" t="s">
        <v>193</v>
      </c>
      <c r="JY76" s="139" t="s">
        <v>193</v>
      </c>
      <c r="JZ76" s="139" t="s">
        <v>193</v>
      </c>
      <c r="KA76" s="139" t="s">
        <v>193</v>
      </c>
      <c r="KB76" s="139" t="s">
        <v>193</v>
      </c>
      <c r="KC76" s="139" t="s">
        <v>193</v>
      </c>
      <c r="KD76" s="139" t="s">
        <v>193</v>
      </c>
      <c r="KE76" s="139" t="s">
        <v>193</v>
      </c>
      <c r="KF76" s="139" t="s">
        <v>193</v>
      </c>
      <c r="KG76" s="139" t="s">
        <v>193</v>
      </c>
      <c r="KH76" s="139" t="s">
        <v>193</v>
      </c>
      <c r="KI76" s="139" t="s">
        <v>193</v>
      </c>
      <c r="KJ76" s="139" t="s">
        <v>193</v>
      </c>
      <c r="KK76" s="139" t="s">
        <v>193</v>
      </c>
      <c r="KL76" s="139" t="s">
        <v>193</v>
      </c>
      <c r="KM76" s="139" t="s">
        <v>193</v>
      </c>
      <c r="KN76" s="139" t="s">
        <v>193</v>
      </c>
      <c r="KO76" s="139" t="s">
        <v>193</v>
      </c>
      <c r="KP76" s="139" t="s">
        <v>193</v>
      </c>
      <c r="KQ76" s="139" t="s">
        <v>193</v>
      </c>
      <c r="KR76" s="139" t="s">
        <v>193</v>
      </c>
      <c r="KS76" s="139" t="s">
        <v>193</v>
      </c>
      <c r="KT76" s="139" t="s">
        <v>193</v>
      </c>
      <c r="KU76" s="139" t="s">
        <v>193</v>
      </c>
      <c r="KV76" s="139" t="s">
        <v>193</v>
      </c>
      <c r="KW76" s="139" t="s">
        <v>193</v>
      </c>
      <c r="KX76" s="139" t="s">
        <v>193</v>
      </c>
      <c r="KY76" s="139" t="s">
        <v>193</v>
      </c>
      <c r="KZ76" s="139" t="s">
        <v>193</v>
      </c>
      <c r="LA76" s="139" t="s">
        <v>193</v>
      </c>
      <c r="LB76" s="139" t="s">
        <v>193</v>
      </c>
      <c r="LC76" s="139" t="s">
        <v>193</v>
      </c>
      <c r="LD76" s="139" t="s">
        <v>193</v>
      </c>
      <c r="LE76" s="139" t="s">
        <v>193</v>
      </c>
      <c r="LF76" s="139" t="s">
        <v>193</v>
      </c>
      <c r="LG76" s="139" t="s">
        <v>193</v>
      </c>
      <c r="LH76" s="139" t="s">
        <v>193</v>
      </c>
      <c r="LI76" s="139" t="s">
        <v>193</v>
      </c>
      <c r="LJ76" s="139" t="s">
        <v>193</v>
      </c>
      <c r="LK76" s="139" t="s">
        <v>193</v>
      </c>
      <c r="LL76" s="139" t="s">
        <v>193</v>
      </c>
      <c r="LM76" s="139" t="s">
        <v>193</v>
      </c>
      <c r="LN76" s="139" t="s">
        <v>193</v>
      </c>
      <c r="LO76" s="139" t="s">
        <v>193</v>
      </c>
      <c r="LP76" s="139" t="s">
        <v>193</v>
      </c>
      <c r="LQ76" s="139" t="s">
        <v>193</v>
      </c>
    </row>
    <row r="77" spans="1:329" ht="14.4" customHeight="1" x14ac:dyDescent="0.35">
      <c r="A77" s="139" t="s">
        <v>3498</v>
      </c>
      <c r="B77" s="139" t="s">
        <v>3338</v>
      </c>
      <c r="C77" s="139" t="s">
        <v>161</v>
      </c>
      <c r="D77" s="139" t="s">
        <v>161</v>
      </c>
      <c r="E77" s="139" t="s">
        <v>163</v>
      </c>
      <c r="F77" s="139" t="s">
        <v>164</v>
      </c>
      <c r="G77" s="139" t="s">
        <v>165</v>
      </c>
      <c r="H77" s="139" t="s">
        <v>165</v>
      </c>
      <c r="I77" s="139" t="s">
        <v>165</v>
      </c>
      <c r="J77" s="139" t="s">
        <v>167</v>
      </c>
      <c r="K77" s="139" t="s">
        <v>536</v>
      </c>
      <c r="L77" s="139" t="s">
        <v>490</v>
      </c>
      <c r="M77" t="s">
        <v>491</v>
      </c>
      <c r="N77" t="s">
        <v>193</v>
      </c>
      <c r="O77" t="s">
        <v>193</v>
      </c>
      <c r="P77" t="s">
        <v>496</v>
      </c>
      <c r="Q77" t="s">
        <v>193</v>
      </c>
      <c r="R77" t="s">
        <v>701</v>
      </c>
      <c r="S77">
        <v>0</v>
      </c>
      <c r="T77">
        <v>1</v>
      </c>
      <c r="U77">
        <v>0</v>
      </c>
      <c r="V77">
        <v>0</v>
      </c>
      <c r="W77">
        <v>0</v>
      </c>
      <c r="X77">
        <v>0</v>
      </c>
      <c r="Y77">
        <v>0</v>
      </c>
      <c r="Z77" t="s">
        <v>130</v>
      </c>
      <c r="AA77" t="s">
        <v>701</v>
      </c>
      <c r="AB77" t="s">
        <v>112</v>
      </c>
      <c r="AC77">
        <v>1</v>
      </c>
      <c r="AD77">
        <v>0</v>
      </c>
      <c r="AE77">
        <v>0</v>
      </c>
      <c r="AF77">
        <v>0</v>
      </c>
      <c r="AG77">
        <v>0</v>
      </c>
      <c r="AH77">
        <v>0</v>
      </c>
      <c r="AI77">
        <v>0</v>
      </c>
      <c r="AJ77">
        <v>0</v>
      </c>
      <c r="AK77">
        <v>0</v>
      </c>
      <c r="AL77">
        <v>0</v>
      </c>
      <c r="AM77" t="s">
        <v>193</v>
      </c>
      <c r="AN77" t="s">
        <v>113</v>
      </c>
      <c r="AO77" t="s">
        <v>501</v>
      </c>
      <c r="AP77" t="s">
        <v>193</v>
      </c>
      <c r="AQ77" t="s">
        <v>193</v>
      </c>
      <c r="AR77" t="s">
        <v>193</v>
      </c>
      <c r="AS77" t="s">
        <v>193</v>
      </c>
      <c r="AT77" t="s">
        <v>193</v>
      </c>
      <c r="AU77" t="s">
        <v>193</v>
      </c>
      <c r="AV77" t="s">
        <v>193</v>
      </c>
      <c r="AW77" t="s">
        <v>193</v>
      </c>
      <c r="AX77" t="s">
        <v>193</v>
      </c>
      <c r="AY77" t="s">
        <v>193</v>
      </c>
      <c r="AZ77" s="192" t="s">
        <v>193</v>
      </c>
      <c r="BA77" s="139" t="s">
        <v>193</v>
      </c>
      <c r="BB77" s="139" t="s">
        <v>193</v>
      </c>
      <c r="BC77" s="192" t="s">
        <v>193</v>
      </c>
      <c r="BD77" s="139" t="s">
        <v>193</v>
      </c>
      <c r="BE77" s="139" t="s">
        <v>193</v>
      </c>
      <c r="BF77" s="192" t="s">
        <v>193</v>
      </c>
      <c r="BG77" s="139" t="s">
        <v>193</v>
      </c>
      <c r="BH77" s="139" t="s">
        <v>193</v>
      </c>
      <c r="BI77" s="192" t="s">
        <v>193</v>
      </c>
      <c r="BJ77" s="139" t="s">
        <v>193</v>
      </c>
      <c r="BK77" s="139" t="s">
        <v>193</v>
      </c>
      <c r="BL77" s="192" t="s">
        <v>193</v>
      </c>
      <c r="BM77" s="139" t="s">
        <v>193</v>
      </c>
      <c r="BN77" s="139" t="s">
        <v>193</v>
      </c>
      <c r="BO77" s="192" t="s">
        <v>193</v>
      </c>
      <c r="BP77" s="139" t="s">
        <v>193</v>
      </c>
      <c r="BQ77" s="139" t="s">
        <v>193</v>
      </c>
      <c r="BR77" s="139" t="s">
        <v>193</v>
      </c>
      <c r="BS77" s="139" t="s">
        <v>193</v>
      </c>
      <c r="BT77" s="139" t="s">
        <v>193</v>
      </c>
      <c r="BU77" s="139" t="s">
        <v>193</v>
      </c>
      <c r="BV77" s="139" t="s">
        <v>193</v>
      </c>
      <c r="BW77" s="139" t="s">
        <v>193</v>
      </c>
      <c r="BX77" s="139" t="s">
        <v>193</v>
      </c>
      <c r="BY77" s="139" t="s">
        <v>193</v>
      </c>
      <c r="BZ77" s="139" t="s">
        <v>193</v>
      </c>
      <c r="CA77" s="192" t="s">
        <v>193</v>
      </c>
      <c r="CB77" s="139" t="s">
        <v>193</v>
      </c>
      <c r="CC77" s="139" t="s">
        <v>193</v>
      </c>
      <c r="CD77" s="139" t="s">
        <v>193</v>
      </c>
      <c r="CE77" s="139" t="s">
        <v>193</v>
      </c>
      <c r="CF77" s="139" t="s">
        <v>193</v>
      </c>
      <c r="CG77" s="139" t="s">
        <v>193</v>
      </c>
      <c r="CH77" s="139" t="s">
        <v>193</v>
      </c>
      <c r="CI77" s="139" t="s">
        <v>193</v>
      </c>
      <c r="CJ77" s="139" t="s">
        <v>193</v>
      </c>
      <c r="CK77" s="139" t="s">
        <v>193</v>
      </c>
      <c r="CL77" s="139" t="s">
        <v>193</v>
      </c>
      <c r="CM77" s="139" t="s">
        <v>193</v>
      </c>
      <c r="CN77" s="139" t="s">
        <v>193</v>
      </c>
      <c r="CO77" s="139" t="s">
        <v>193</v>
      </c>
      <c r="CP77" s="139" t="s">
        <v>193</v>
      </c>
      <c r="CQ77" s="139" t="s">
        <v>193</v>
      </c>
      <c r="CR77" s="139" t="s">
        <v>193</v>
      </c>
      <c r="CS77" s="139" t="s">
        <v>193</v>
      </c>
      <c r="CT77" s="139" t="s">
        <v>193</v>
      </c>
      <c r="CU77" s="139" t="s">
        <v>193</v>
      </c>
      <c r="CV77" s="139" t="s">
        <v>193</v>
      </c>
      <c r="CW77" s="139" t="s">
        <v>193</v>
      </c>
      <c r="CX77" s="139" t="s">
        <v>193</v>
      </c>
      <c r="CY77" s="139" t="s">
        <v>193</v>
      </c>
      <c r="CZ77" s="139" t="s">
        <v>193</v>
      </c>
      <c r="DA77" s="139" t="s">
        <v>193</v>
      </c>
      <c r="DB77" s="139" t="s">
        <v>193</v>
      </c>
      <c r="DC77" s="139" t="s">
        <v>193</v>
      </c>
      <c r="DD77" s="139" t="s">
        <v>193</v>
      </c>
      <c r="DE77" s="139" t="s">
        <v>193</v>
      </c>
      <c r="DF77" s="139" t="s">
        <v>193</v>
      </c>
      <c r="DG77" s="139" t="s">
        <v>193</v>
      </c>
      <c r="DH77" s="139" t="s">
        <v>193</v>
      </c>
      <c r="DI77" s="139" t="s">
        <v>193</v>
      </c>
      <c r="DJ77" s="139" t="s">
        <v>717</v>
      </c>
      <c r="DK77" s="139">
        <v>1</v>
      </c>
      <c r="DL77" s="139">
        <v>1</v>
      </c>
      <c r="DM77" s="139">
        <v>1</v>
      </c>
      <c r="DN77" s="139">
        <v>1</v>
      </c>
      <c r="DO77" s="139">
        <v>1</v>
      </c>
      <c r="DP77" s="139">
        <v>1</v>
      </c>
      <c r="DQ77" s="139">
        <v>1</v>
      </c>
      <c r="DR77" s="139">
        <v>1</v>
      </c>
      <c r="DS77" s="139">
        <v>0</v>
      </c>
      <c r="DT77" s="139" t="s">
        <v>109</v>
      </c>
      <c r="DU77" s="139">
        <v>40</v>
      </c>
      <c r="DV77" s="139">
        <v>40</v>
      </c>
      <c r="DW77" s="139" t="s">
        <v>193</v>
      </c>
      <c r="DX77" s="139" t="s">
        <v>193</v>
      </c>
      <c r="DY77" s="139" t="s">
        <v>193</v>
      </c>
      <c r="DZ77" s="139">
        <v>40</v>
      </c>
      <c r="EA77" s="139" t="s">
        <v>114</v>
      </c>
      <c r="EB77" s="139">
        <v>15</v>
      </c>
      <c r="EC77" s="139" t="s">
        <v>114</v>
      </c>
      <c r="ED77" s="139">
        <v>20</v>
      </c>
      <c r="EE77" s="139" t="s">
        <v>114</v>
      </c>
      <c r="EF77" s="139" t="s">
        <v>114</v>
      </c>
      <c r="EG77" s="139" t="s">
        <v>193</v>
      </c>
      <c r="EH77" s="139" t="s">
        <v>193</v>
      </c>
      <c r="EI77" s="139" t="s">
        <v>121</v>
      </c>
      <c r="EJ77" s="139" t="s">
        <v>122</v>
      </c>
      <c r="EK77" s="139" t="s">
        <v>508</v>
      </c>
      <c r="EL77" s="139">
        <v>100</v>
      </c>
      <c r="EM77" s="139">
        <v>10</v>
      </c>
      <c r="EN77" s="139">
        <v>100</v>
      </c>
      <c r="EO77" s="139">
        <v>100</v>
      </c>
      <c r="EP77" s="139" t="s">
        <v>109</v>
      </c>
      <c r="EQ77" s="139" t="s">
        <v>109</v>
      </c>
      <c r="ER77" s="139">
        <v>15</v>
      </c>
      <c r="ES77" s="139" t="s">
        <v>193</v>
      </c>
      <c r="ET77" s="139" t="s">
        <v>193</v>
      </c>
      <c r="EU77" s="139">
        <v>15</v>
      </c>
      <c r="EV77" s="139" t="s">
        <v>114</v>
      </c>
      <c r="EW77" s="139" t="s">
        <v>109</v>
      </c>
      <c r="EX77" s="139">
        <v>75</v>
      </c>
      <c r="EY77" s="139" t="s">
        <v>193</v>
      </c>
      <c r="EZ77" s="139" t="s">
        <v>193</v>
      </c>
      <c r="FA77" s="139">
        <v>75</v>
      </c>
      <c r="FB77" s="139" t="s">
        <v>114</v>
      </c>
      <c r="FC77" s="139" t="s">
        <v>109</v>
      </c>
      <c r="FD77" s="139">
        <v>75</v>
      </c>
      <c r="FE77" s="139" t="s">
        <v>193</v>
      </c>
      <c r="FF77" s="139" t="s">
        <v>193</v>
      </c>
      <c r="FG77" s="139" t="s">
        <v>193</v>
      </c>
      <c r="FH77" s="139">
        <v>75</v>
      </c>
      <c r="FI77" s="139" t="s">
        <v>114</v>
      </c>
      <c r="FJ77" s="139" t="s">
        <v>109</v>
      </c>
      <c r="FK77" s="139" t="s">
        <v>193</v>
      </c>
      <c r="FL77" s="139">
        <v>5</v>
      </c>
      <c r="FM77" s="139" t="s">
        <v>193</v>
      </c>
      <c r="FN77" s="139" t="s">
        <v>193</v>
      </c>
      <c r="FO77" s="139" t="s">
        <v>193</v>
      </c>
      <c r="FP77" s="139" t="s">
        <v>193</v>
      </c>
      <c r="FQ77" s="139" t="s">
        <v>193</v>
      </c>
      <c r="FR77" s="139" t="s">
        <v>193</v>
      </c>
      <c r="FS77" s="139" t="s">
        <v>114</v>
      </c>
      <c r="FT77" s="139" t="s">
        <v>156</v>
      </c>
      <c r="FU77" s="139">
        <v>5</v>
      </c>
      <c r="FV77" s="139" t="s">
        <v>114</v>
      </c>
      <c r="FW77" s="139" t="s">
        <v>193</v>
      </c>
      <c r="FX77" s="139" t="s">
        <v>193</v>
      </c>
      <c r="FY77" s="139" t="s">
        <v>193</v>
      </c>
      <c r="FZ77" s="139" t="s">
        <v>193</v>
      </c>
      <c r="GA77" s="139" t="s">
        <v>193</v>
      </c>
      <c r="GB77" s="139" t="s">
        <v>193</v>
      </c>
      <c r="GC77" s="139" t="s">
        <v>193</v>
      </c>
      <c r="GD77" s="139" t="s">
        <v>193</v>
      </c>
      <c r="GE77" s="139" t="s">
        <v>193</v>
      </c>
      <c r="GF77" s="139" t="s">
        <v>193</v>
      </c>
      <c r="GG77" s="139" t="s">
        <v>193</v>
      </c>
      <c r="GH77" s="139" t="s">
        <v>193</v>
      </c>
      <c r="GI77" s="139" t="s">
        <v>193</v>
      </c>
      <c r="GJ77" s="139" t="s">
        <v>193</v>
      </c>
      <c r="GK77" s="139" t="s">
        <v>193</v>
      </c>
      <c r="GL77" s="139" t="s">
        <v>193</v>
      </c>
      <c r="GM77" s="139" t="s">
        <v>193</v>
      </c>
      <c r="GN77" s="139" t="s">
        <v>193</v>
      </c>
      <c r="GO77" s="139" t="s">
        <v>193</v>
      </c>
      <c r="GP77" s="139" t="s">
        <v>193</v>
      </c>
      <c r="GQ77" s="139" t="s">
        <v>193</v>
      </c>
      <c r="GR77" s="139" t="s">
        <v>193</v>
      </c>
      <c r="GS77" s="139" t="s">
        <v>193</v>
      </c>
      <c r="GT77" s="139" t="s">
        <v>193</v>
      </c>
      <c r="GU77" s="139" t="s">
        <v>193</v>
      </c>
      <c r="GV77" s="139" t="s">
        <v>114</v>
      </c>
      <c r="GW77" s="139" t="s">
        <v>114</v>
      </c>
      <c r="GX77" s="139" t="s">
        <v>109</v>
      </c>
      <c r="GY77" s="139" t="s">
        <v>164</v>
      </c>
      <c r="GZ77" s="139" t="s">
        <v>789</v>
      </c>
      <c r="HA77" s="139" t="s">
        <v>165</v>
      </c>
      <c r="HB77" s="139" t="s">
        <v>789</v>
      </c>
      <c r="HC77" s="139" t="s">
        <v>193</v>
      </c>
      <c r="HD77" s="139" t="s">
        <v>193</v>
      </c>
      <c r="HE77" s="139" t="s">
        <v>193</v>
      </c>
      <c r="HF77" s="139" t="s">
        <v>193</v>
      </c>
      <c r="HG77" s="139" t="s">
        <v>193</v>
      </c>
      <c r="HH77" s="139" t="s">
        <v>193</v>
      </c>
      <c r="HI77" s="139" t="s">
        <v>193</v>
      </c>
      <c r="HJ77" s="139" t="s">
        <v>193</v>
      </c>
      <c r="HK77" s="139" t="s">
        <v>193</v>
      </c>
      <c r="HL77" s="139" t="s">
        <v>193</v>
      </c>
      <c r="HM77" s="139" t="s">
        <v>193</v>
      </c>
      <c r="HN77" s="139" t="s">
        <v>193</v>
      </c>
      <c r="HO77" s="139" t="s">
        <v>193</v>
      </c>
      <c r="HP77" s="139" t="s">
        <v>193</v>
      </c>
      <c r="HQ77" s="139" t="s">
        <v>193</v>
      </c>
      <c r="HR77" s="139" t="s">
        <v>193</v>
      </c>
      <c r="HS77" s="139" t="s">
        <v>193</v>
      </c>
      <c r="HT77" s="139" t="s">
        <v>193</v>
      </c>
      <c r="HU77" s="139" t="s">
        <v>193</v>
      </c>
      <c r="HV77" s="139" t="s">
        <v>193</v>
      </c>
      <c r="HW77" s="139" t="s">
        <v>193</v>
      </c>
      <c r="HX77" s="139" t="s">
        <v>193</v>
      </c>
      <c r="HY77" s="139" t="s">
        <v>193</v>
      </c>
      <c r="HZ77" s="139" t="s">
        <v>193</v>
      </c>
      <c r="IA77" s="139" t="s">
        <v>193</v>
      </c>
      <c r="IB77" s="139" t="s">
        <v>193</v>
      </c>
      <c r="IC77" s="139" t="s">
        <v>193</v>
      </c>
      <c r="ID77" s="139" t="s">
        <v>193</v>
      </c>
      <c r="IE77" s="139" t="s">
        <v>193</v>
      </c>
      <c r="IF77" s="139" t="s">
        <v>193</v>
      </c>
      <c r="IG77" s="139" t="s">
        <v>193</v>
      </c>
      <c r="IH77" s="139" t="s">
        <v>193</v>
      </c>
      <c r="II77" s="139" t="s">
        <v>193</v>
      </c>
      <c r="IJ77" s="139" t="s">
        <v>193</v>
      </c>
      <c r="IK77" s="139" t="s">
        <v>193</v>
      </c>
      <c r="IL77" s="139" t="s">
        <v>193</v>
      </c>
      <c r="IM77" s="139" t="s">
        <v>193</v>
      </c>
      <c r="IN77" s="139" t="s">
        <v>114</v>
      </c>
      <c r="IO77" s="139" t="s">
        <v>193</v>
      </c>
      <c r="IP77" s="139" t="s">
        <v>193</v>
      </c>
      <c r="IQ77" s="139" t="s">
        <v>193</v>
      </c>
      <c r="IR77" s="139" t="s">
        <v>193</v>
      </c>
      <c r="IS77" s="139" t="s">
        <v>193</v>
      </c>
      <c r="IT77" s="139" t="s">
        <v>193</v>
      </c>
      <c r="IU77" s="139" t="s">
        <v>193</v>
      </c>
      <c r="IV77" s="139" t="s">
        <v>193</v>
      </c>
      <c r="IW77" s="139" t="s">
        <v>3499</v>
      </c>
      <c r="IX77" s="139">
        <v>0</v>
      </c>
      <c r="IY77" s="139">
        <v>1</v>
      </c>
      <c r="IZ77" s="139">
        <v>1</v>
      </c>
      <c r="JA77" s="139">
        <v>0</v>
      </c>
      <c r="JB77" s="139">
        <v>0</v>
      </c>
      <c r="JC77" s="139">
        <v>0</v>
      </c>
      <c r="JD77" s="139">
        <v>0</v>
      </c>
      <c r="JE77" s="139">
        <v>0</v>
      </c>
      <c r="JF77" s="139" t="s">
        <v>193</v>
      </c>
      <c r="JG77" s="139" t="s">
        <v>114</v>
      </c>
      <c r="JH77" s="139" t="s">
        <v>193</v>
      </c>
      <c r="JI77" s="139" t="s">
        <v>193</v>
      </c>
      <c r="JJ77" s="139" t="s">
        <v>193</v>
      </c>
      <c r="JK77" s="139" t="s">
        <v>193</v>
      </c>
      <c r="JL77" s="139" t="s">
        <v>193</v>
      </c>
      <c r="JM77" s="139" t="s">
        <v>193</v>
      </c>
      <c r="JN77" s="139" t="s">
        <v>193</v>
      </c>
      <c r="JO77" s="139" t="s">
        <v>193</v>
      </c>
      <c r="JP77" s="139" t="s">
        <v>193</v>
      </c>
      <c r="JQ77" s="139" t="s">
        <v>193</v>
      </c>
      <c r="JR77" s="139" t="s">
        <v>193</v>
      </c>
      <c r="JS77" s="139" t="s">
        <v>193</v>
      </c>
      <c r="JT77" s="139" t="s">
        <v>193</v>
      </c>
      <c r="JU77" s="139" t="s">
        <v>193</v>
      </c>
      <c r="JV77" s="139" t="s">
        <v>193</v>
      </c>
      <c r="JW77" s="139" t="s">
        <v>193</v>
      </c>
      <c r="JX77" s="139" t="s">
        <v>193</v>
      </c>
      <c r="JY77" s="139" t="s">
        <v>193</v>
      </c>
      <c r="JZ77" s="139" t="s">
        <v>193</v>
      </c>
      <c r="KA77" s="139" t="s">
        <v>193</v>
      </c>
      <c r="KB77" s="139" t="s">
        <v>193</v>
      </c>
      <c r="KC77" s="139" t="s">
        <v>193</v>
      </c>
      <c r="KD77" s="139" t="s">
        <v>193</v>
      </c>
      <c r="KE77" s="139" t="s">
        <v>193</v>
      </c>
      <c r="KF77" s="139" t="s">
        <v>193</v>
      </c>
      <c r="KG77" s="139" t="s">
        <v>193</v>
      </c>
      <c r="KH77" s="139" t="s">
        <v>193</v>
      </c>
      <c r="KI77" s="139" t="s">
        <v>193</v>
      </c>
      <c r="KJ77" s="139" t="s">
        <v>193</v>
      </c>
      <c r="KK77" s="139" t="s">
        <v>193</v>
      </c>
      <c r="KL77" s="139" t="s">
        <v>193</v>
      </c>
      <c r="KM77" s="139" t="s">
        <v>193</v>
      </c>
      <c r="KN77" s="139" t="s">
        <v>193</v>
      </c>
      <c r="KO77" s="139" t="s">
        <v>193</v>
      </c>
      <c r="KP77" s="139" t="s">
        <v>193</v>
      </c>
      <c r="KQ77" s="139" t="s">
        <v>193</v>
      </c>
      <c r="KR77" s="139" t="s">
        <v>193</v>
      </c>
      <c r="KS77" s="139" t="s">
        <v>193</v>
      </c>
      <c r="KT77" s="139" t="s">
        <v>193</v>
      </c>
      <c r="KU77" s="139" t="s">
        <v>193</v>
      </c>
      <c r="KV77" s="139" t="s">
        <v>193</v>
      </c>
      <c r="KW77" s="139" t="s">
        <v>193</v>
      </c>
      <c r="KX77" s="139" t="s">
        <v>193</v>
      </c>
      <c r="KY77" s="139" t="s">
        <v>193</v>
      </c>
      <c r="KZ77" s="139" t="s">
        <v>193</v>
      </c>
      <c r="LA77" s="139" t="s">
        <v>193</v>
      </c>
      <c r="LB77" s="139" t="s">
        <v>193</v>
      </c>
      <c r="LC77" s="139" t="s">
        <v>193</v>
      </c>
      <c r="LD77" s="139" t="s">
        <v>193</v>
      </c>
      <c r="LE77" s="139" t="s">
        <v>193</v>
      </c>
      <c r="LF77" s="139" t="s">
        <v>193</v>
      </c>
      <c r="LG77" s="139" t="s">
        <v>193</v>
      </c>
      <c r="LH77" s="139" t="s">
        <v>193</v>
      </c>
      <c r="LI77" s="139" t="s">
        <v>193</v>
      </c>
      <c r="LJ77" s="139" t="s">
        <v>193</v>
      </c>
      <c r="LK77" s="139" t="s">
        <v>193</v>
      </c>
      <c r="LL77" s="139" t="s">
        <v>193</v>
      </c>
      <c r="LM77" s="139" t="s">
        <v>193</v>
      </c>
      <c r="LN77" s="139" t="s">
        <v>193</v>
      </c>
      <c r="LO77" s="139" t="s">
        <v>193</v>
      </c>
      <c r="LP77" s="139" t="s">
        <v>193</v>
      </c>
      <c r="LQ77" s="139" t="s">
        <v>193</v>
      </c>
    </row>
    <row r="78" spans="1:329" ht="14.4" customHeight="1" x14ac:dyDescent="0.35">
      <c r="A78" s="139" t="s">
        <v>3500</v>
      </c>
      <c r="B78" s="139" t="s">
        <v>3501</v>
      </c>
      <c r="C78" s="139" t="s">
        <v>161</v>
      </c>
      <c r="D78" s="139" t="s">
        <v>161</v>
      </c>
      <c r="E78" s="139" t="s">
        <v>163</v>
      </c>
      <c r="F78" s="139" t="s">
        <v>164</v>
      </c>
      <c r="G78" s="139" t="s">
        <v>165</v>
      </c>
      <c r="H78" s="139" t="s">
        <v>165</v>
      </c>
      <c r="I78" s="139" t="s">
        <v>165</v>
      </c>
      <c r="J78" s="139" t="s">
        <v>167</v>
      </c>
      <c r="K78" s="139" t="s">
        <v>536</v>
      </c>
      <c r="L78" s="139" t="s">
        <v>490</v>
      </c>
      <c r="M78" t="s">
        <v>491</v>
      </c>
      <c r="N78" t="s">
        <v>193</v>
      </c>
      <c r="O78" t="s">
        <v>193</v>
      </c>
      <c r="P78" t="s">
        <v>514</v>
      </c>
      <c r="Q78" t="s">
        <v>193</v>
      </c>
      <c r="R78" t="s">
        <v>3502</v>
      </c>
      <c r="S78">
        <v>0</v>
      </c>
      <c r="T78">
        <v>0</v>
      </c>
      <c r="U78">
        <v>1</v>
      </c>
      <c r="V78">
        <v>0</v>
      </c>
      <c r="W78">
        <v>0</v>
      </c>
      <c r="X78">
        <v>0</v>
      </c>
      <c r="Y78">
        <v>0</v>
      </c>
      <c r="Z78" t="s">
        <v>4014</v>
      </c>
      <c r="AA78" t="s">
        <v>3502</v>
      </c>
      <c r="AB78" t="s">
        <v>112</v>
      </c>
      <c r="AC78">
        <v>1</v>
      </c>
      <c r="AD78">
        <v>0</v>
      </c>
      <c r="AE78">
        <v>0</v>
      </c>
      <c r="AF78">
        <v>0</v>
      </c>
      <c r="AG78">
        <v>0</v>
      </c>
      <c r="AH78">
        <v>0</v>
      </c>
      <c r="AI78">
        <v>0</v>
      </c>
      <c r="AJ78">
        <v>0</v>
      </c>
      <c r="AK78">
        <v>0</v>
      </c>
      <c r="AL78">
        <v>0</v>
      </c>
      <c r="AM78" t="s">
        <v>193</v>
      </c>
      <c r="AN78" t="s">
        <v>113</v>
      </c>
      <c r="AO78" t="s">
        <v>501</v>
      </c>
      <c r="AP78" t="s">
        <v>193</v>
      </c>
      <c r="AQ78" t="s">
        <v>193</v>
      </c>
      <c r="AR78" t="s">
        <v>193</v>
      </c>
      <c r="AS78" t="s">
        <v>193</v>
      </c>
      <c r="AT78" t="s">
        <v>193</v>
      </c>
      <c r="AU78" t="s">
        <v>193</v>
      </c>
      <c r="AV78" t="s">
        <v>193</v>
      </c>
      <c r="AW78" t="s">
        <v>193</v>
      </c>
      <c r="AX78" t="s">
        <v>193</v>
      </c>
      <c r="AY78" t="s">
        <v>193</v>
      </c>
      <c r="AZ78" s="192" t="s">
        <v>193</v>
      </c>
      <c r="BA78" s="139" t="s">
        <v>193</v>
      </c>
      <c r="BB78" s="139" t="s">
        <v>193</v>
      </c>
      <c r="BC78" s="192" t="s">
        <v>193</v>
      </c>
      <c r="BD78" s="139" t="s">
        <v>193</v>
      </c>
      <c r="BE78" s="139" t="s">
        <v>193</v>
      </c>
      <c r="BF78" s="192" t="s">
        <v>193</v>
      </c>
      <c r="BG78" s="139" t="s">
        <v>193</v>
      </c>
      <c r="BH78" s="139" t="s">
        <v>193</v>
      </c>
      <c r="BI78" s="192" t="s">
        <v>193</v>
      </c>
      <c r="BJ78" s="139" t="s">
        <v>193</v>
      </c>
      <c r="BK78" s="139" t="s">
        <v>193</v>
      </c>
      <c r="BL78" s="192" t="s">
        <v>193</v>
      </c>
      <c r="BM78" s="139" t="s">
        <v>193</v>
      </c>
      <c r="BN78" s="139" t="s">
        <v>193</v>
      </c>
      <c r="BO78" s="192" t="s">
        <v>193</v>
      </c>
      <c r="BP78" s="139" t="s">
        <v>193</v>
      </c>
      <c r="BQ78" s="139" t="s">
        <v>193</v>
      </c>
      <c r="BR78" s="139" t="s">
        <v>193</v>
      </c>
      <c r="BS78" s="139" t="s">
        <v>193</v>
      </c>
      <c r="BT78" s="139" t="s">
        <v>193</v>
      </c>
      <c r="BU78" s="139" t="s">
        <v>193</v>
      </c>
      <c r="BV78" s="139" t="s">
        <v>193</v>
      </c>
      <c r="BW78" s="139" t="s">
        <v>193</v>
      </c>
      <c r="BX78" s="139" t="s">
        <v>193</v>
      </c>
      <c r="BY78" s="139" t="s">
        <v>193</v>
      </c>
      <c r="BZ78" s="139" t="s">
        <v>193</v>
      </c>
      <c r="CA78" s="192" t="s">
        <v>193</v>
      </c>
      <c r="CB78" s="139" t="s">
        <v>193</v>
      </c>
      <c r="CC78" s="139" t="s">
        <v>193</v>
      </c>
      <c r="CD78" s="139" t="s">
        <v>193</v>
      </c>
      <c r="CE78" s="139" t="s">
        <v>193</v>
      </c>
      <c r="CF78" s="139" t="s">
        <v>193</v>
      </c>
      <c r="CG78" s="139" t="s">
        <v>193</v>
      </c>
      <c r="CH78" s="139" t="s">
        <v>193</v>
      </c>
      <c r="CI78" s="139" t="s">
        <v>193</v>
      </c>
      <c r="CJ78" s="139" t="s">
        <v>193</v>
      </c>
      <c r="CK78" s="139" t="s">
        <v>193</v>
      </c>
      <c r="CL78" s="139" t="s">
        <v>193</v>
      </c>
      <c r="CM78" s="139" t="s">
        <v>193</v>
      </c>
      <c r="CN78" s="139" t="s">
        <v>193</v>
      </c>
      <c r="CO78" s="139" t="s">
        <v>193</v>
      </c>
      <c r="CP78" s="139" t="s">
        <v>193</v>
      </c>
      <c r="CQ78" s="139" t="s">
        <v>193</v>
      </c>
      <c r="CR78" s="139" t="s">
        <v>193</v>
      </c>
      <c r="CS78" s="139" t="s">
        <v>193</v>
      </c>
      <c r="CT78" s="139" t="s">
        <v>193</v>
      </c>
      <c r="CU78" s="139" t="s">
        <v>193</v>
      </c>
      <c r="CV78" s="139" t="s">
        <v>193</v>
      </c>
      <c r="CW78" s="139" t="s">
        <v>193</v>
      </c>
      <c r="CX78" s="139" t="s">
        <v>193</v>
      </c>
      <c r="CY78" s="139" t="s">
        <v>193</v>
      </c>
      <c r="CZ78" s="139" t="s">
        <v>193</v>
      </c>
      <c r="DA78" s="139" t="s">
        <v>193</v>
      </c>
      <c r="DB78" s="139" t="s">
        <v>193</v>
      </c>
      <c r="DC78" s="139" t="s">
        <v>193</v>
      </c>
      <c r="DD78" s="139" t="s">
        <v>193</v>
      </c>
      <c r="DE78" s="139" t="s">
        <v>193</v>
      </c>
      <c r="DF78" s="139" t="s">
        <v>193</v>
      </c>
      <c r="DG78" s="139" t="s">
        <v>193</v>
      </c>
      <c r="DH78" s="139" t="s">
        <v>193</v>
      </c>
      <c r="DI78" s="139" t="s">
        <v>193</v>
      </c>
      <c r="DJ78" s="139" t="s">
        <v>193</v>
      </c>
      <c r="DK78" s="139" t="s">
        <v>193</v>
      </c>
      <c r="DL78" s="139" t="s">
        <v>193</v>
      </c>
      <c r="DM78" s="139" t="s">
        <v>193</v>
      </c>
      <c r="DN78" s="139" t="s">
        <v>193</v>
      </c>
      <c r="DO78" s="139" t="s">
        <v>193</v>
      </c>
      <c r="DP78" s="139" t="s">
        <v>193</v>
      </c>
      <c r="DQ78" s="139" t="s">
        <v>193</v>
      </c>
      <c r="DR78" s="139" t="s">
        <v>193</v>
      </c>
      <c r="DS78" s="139" t="s">
        <v>193</v>
      </c>
      <c r="DT78" s="139" t="s">
        <v>193</v>
      </c>
      <c r="DU78" s="139" t="s">
        <v>193</v>
      </c>
      <c r="DV78" s="139" t="s">
        <v>193</v>
      </c>
      <c r="DW78" s="139" t="s">
        <v>193</v>
      </c>
      <c r="DX78" s="139" t="s">
        <v>193</v>
      </c>
      <c r="DY78" s="139" t="s">
        <v>193</v>
      </c>
      <c r="DZ78" s="139" t="s">
        <v>193</v>
      </c>
      <c r="EA78" s="139" t="s">
        <v>193</v>
      </c>
      <c r="EB78" s="139" t="s">
        <v>193</v>
      </c>
      <c r="EC78" s="139" t="s">
        <v>193</v>
      </c>
      <c r="ED78" s="139" t="s">
        <v>193</v>
      </c>
      <c r="EE78" s="139" t="s">
        <v>193</v>
      </c>
      <c r="EF78" s="139" t="s">
        <v>193</v>
      </c>
      <c r="EG78" s="139" t="s">
        <v>193</v>
      </c>
      <c r="EH78" s="139" t="s">
        <v>193</v>
      </c>
      <c r="EI78" s="139" t="s">
        <v>193</v>
      </c>
      <c r="EJ78" s="139" t="s">
        <v>193</v>
      </c>
      <c r="EK78" s="139" t="s">
        <v>193</v>
      </c>
      <c r="EL78" s="139" t="s">
        <v>193</v>
      </c>
      <c r="EM78" s="139" t="s">
        <v>193</v>
      </c>
      <c r="EN78" s="139" t="s">
        <v>193</v>
      </c>
      <c r="EO78" s="139" t="s">
        <v>193</v>
      </c>
      <c r="EP78" s="139" t="s">
        <v>193</v>
      </c>
      <c r="EQ78" s="139" t="s">
        <v>193</v>
      </c>
      <c r="ER78" s="139" t="s">
        <v>193</v>
      </c>
      <c r="ES78" s="139" t="s">
        <v>193</v>
      </c>
      <c r="ET78" s="139" t="s">
        <v>193</v>
      </c>
      <c r="EU78" s="139" t="s">
        <v>193</v>
      </c>
      <c r="EV78" s="139" t="s">
        <v>193</v>
      </c>
      <c r="EW78" s="139" t="s">
        <v>193</v>
      </c>
      <c r="EX78" s="139" t="s">
        <v>193</v>
      </c>
      <c r="EY78" s="139" t="s">
        <v>193</v>
      </c>
      <c r="EZ78" s="139" t="s">
        <v>193</v>
      </c>
      <c r="FA78" s="139" t="s">
        <v>193</v>
      </c>
      <c r="FB78" s="139" t="s">
        <v>193</v>
      </c>
      <c r="FC78" s="139" t="s">
        <v>193</v>
      </c>
      <c r="FD78" s="139" t="s">
        <v>193</v>
      </c>
      <c r="FE78" s="139" t="s">
        <v>193</v>
      </c>
      <c r="FF78" s="139" t="s">
        <v>193</v>
      </c>
      <c r="FG78" s="139" t="s">
        <v>193</v>
      </c>
      <c r="FH78" s="139" t="s">
        <v>193</v>
      </c>
      <c r="FI78" s="139" t="s">
        <v>193</v>
      </c>
      <c r="FJ78" s="139" t="s">
        <v>193</v>
      </c>
      <c r="FK78" s="139" t="s">
        <v>193</v>
      </c>
      <c r="FL78" s="139" t="s">
        <v>193</v>
      </c>
      <c r="FM78" s="139" t="s">
        <v>193</v>
      </c>
      <c r="FN78" s="139" t="s">
        <v>193</v>
      </c>
      <c r="FO78" s="139" t="s">
        <v>193</v>
      </c>
      <c r="FP78" s="139" t="s">
        <v>193</v>
      </c>
      <c r="FQ78" s="139" t="s">
        <v>193</v>
      </c>
      <c r="FR78" s="139" t="s">
        <v>193</v>
      </c>
      <c r="FS78" s="139" t="s">
        <v>193</v>
      </c>
      <c r="FT78" s="139" t="s">
        <v>193</v>
      </c>
      <c r="FU78" s="139" t="s">
        <v>193</v>
      </c>
      <c r="FV78" s="139" t="s">
        <v>193</v>
      </c>
      <c r="FW78" s="139" t="s">
        <v>193</v>
      </c>
      <c r="FX78" s="139" t="s">
        <v>193</v>
      </c>
      <c r="FY78" s="139" t="s">
        <v>193</v>
      </c>
      <c r="FZ78" s="139" t="s">
        <v>193</v>
      </c>
      <c r="GA78" s="139" t="s">
        <v>193</v>
      </c>
      <c r="GB78" s="139" t="s">
        <v>193</v>
      </c>
      <c r="GC78" s="139" t="s">
        <v>193</v>
      </c>
      <c r="GD78" s="139" t="s">
        <v>193</v>
      </c>
      <c r="GE78" s="139" t="s">
        <v>193</v>
      </c>
      <c r="GF78" s="139" t="s">
        <v>193</v>
      </c>
      <c r="GG78" s="139" t="s">
        <v>193</v>
      </c>
      <c r="GH78" s="139" t="s">
        <v>193</v>
      </c>
      <c r="GI78" s="139" t="s">
        <v>193</v>
      </c>
      <c r="GJ78" s="139" t="s">
        <v>193</v>
      </c>
      <c r="GK78" s="139" t="s">
        <v>193</v>
      </c>
      <c r="GL78" s="139" t="s">
        <v>193</v>
      </c>
      <c r="GM78" s="139" t="s">
        <v>193</v>
      </c>
      <c r="GN78" s="139" t="s">
        <v>193</v>
      </c>
      <c r="GO78" s="139" t="s">
        <v>193</v>
      </c>
      <c r="GP78" s="139" t="s">
        <v>193</v>
      </c>
      <c r="GQ78" s="139" t="s">
        <v>193</v>
      </c>
      <c r="GR78" s="139" t="s">
        <v>193</v>
      </c>
      <c r="GS78" s="139" t="s">
        <v>193</v>
      </c>
      <c r="GT78" s="139" t="s">
        <v>193</v>
      </c>
      <c r="GU78" s="139" t="s">
        <v>193</v>
      </c>
      <c r="GV78" s="139" t="s">
        <v>193</v>
      </c>
      <c r="GW78" s="139" t="s">
        <v>193</v>
      </c>
      <c r="GX78" s="139" t="s">
        <v>193</v>
      </c>
      <c r="GY78" s="139" t="s">
        <v>193</v>
      </c>
      <c r="GZ78" s="139" t="s">
        <v>193</v>
      </c>
      <c r="HA78" s="139" t="s">
        <v>193</v>
      </c>
      <c r="HB78" s="139" t="s">
        <v>193</v>
      </c>
      <c r="HC78" s="139" t="s">
        <v>109</v>
      </c>
      <c r="HD78" s="139">
        <v>600</v>
      </c>
      <c r="HE78" s="139" t="s">
        <v>193</v>
      </c>
      <c r="HF78" s="139" t="s">
        <v>193</v>
      </c>
      <c r="HG78" s="139" t="s">
        <v>193</v>
      </c>
      <c r="HH78" s="139" t="s">
        <v>193</v>
      </c>
      <c r="HI78" s="139" t="s">
        <v>193</v>
      </c>
      <c r="HJ78" s="139" t="s">
        <v>193</v>
      </c>
      <c r="HK78" s="139" t="s">
        <v>193</v>
      </c>
      <c r="HL78" s="139" t="s">
        <v>193</v>
      </c>
      <c r="HM78" s="139" t="s">
        <v>193</v>
      </c>
      <c r="HN78" s="139" t="s">
        <v>193</v>
      </c>
      <c r="HO78" s="139" t="s">
        <v>193</v>
      </c>
      <c r="HP78" s="139" t="s">
        <v>193</v>
      </c>
      <c r="HQ78" s="139" t="s">
        <v>193</v>
      </c>
      <c r="HR78" s="139" t="s">
        <v>193</v>
      </c>
      <c r="HS78" s="139" t="s">
        <v>193</v>
      </c>
      <c r="HT78" s="139" t="s">
        <v>193</v>
      </c>
      <c r="HU78" s="139" t="s">
        <v>193</v>
      </c>
      <c r="HV78" s="139" t="s">
        <v>193</v>
      </c>
      <c r="HW78" s="139" t="s">
        <v>193</v>
      </c>
      <c r="HX78" s="139" t="s">
        <v>193</v>
      </c>
      <c r="HY78" s="139" t="s">
        <v>193</v>
      </c>
      <c r="HZ78" s="139" t="s">
        <v>193</v>
      </c>
      <c r="IA78" s="139" t="s">
        <v>193</v>
      </c>
      <c r="IB78" s="139" t="s">
        <v>193</v>
      </c>
      <c r="IC78" s="139" t="s">
        <v>193</v>
      </c>
      <c r="ID78" s="139" t="s">
        <v>193</v>
      </c>
      <c r="IE78" s="139" t="s">
        <v>193</v>
      </c>
      <c r="IF78" s="139" t="s">
        <v>193</v>
      </c>
      <c r="IG78" s="139" t="s">
        <v>193</v>
      </c>
      <c r="IH78" s="139" t="s">
        <v>193</v>
      </c>
      <c r="II78" s="139" t="s">
        <v>193</v>
      </c>
      <c r="IJ78" s="139" t="s">
        <v>193</v>
      </c>
      <c r="IK78" s="139" t="s">
        <v>193</v>
      </c>
      <c r="IL78" s="139" t="s">
        <v>193</v>
      </c>
      <c r="IM78" s="139" t="s">
        <v>193</v>
      </c>
      <c r="IN78" s="139" t="s">
        <v>114</v>
      </c>
      <c r="IO78" s="139" t="s">
        <v>193</v>
      </c>
      <c r="IP78" s="139" t="s">
        <v>193</v>
      </c>
      <c r="IQ78" s="139" t="s">
        <v>193</v>
      </c>
      <c r="IR78" s="139" t="s">
        <v>193</v>
      </c>
      <c r="IS78" s="139" t="s">
        <v>193</v>
      </c>
      <c r="IT78" s="139" t="s">
        <v>193</v>
      </c>
      <c r="IU78" s="139" t="s">
        <v>193</v>
      </c>
      <c r="IV78" s="139" t="s">
        <v>193</v>
      </c>
      <c r="IW78" s="139" t="s">
        <v>3458</v>
      </c>
      <c r="IX78" s="139">
        <v>0</v>
      </c>
      <c r="IY78" s="139">
        <v>0</v>
      </c>
      <c r="IZ78" s="139">
        <v>1</v>
      </c>
      <c r="JA78" s="139">
        <v>0</v>
      </c>
      <c r="JB78" s="139">
        <v>0</v>
      </c>
      <c r="JC78" s="139">
        <v>0</v>
      </c>
      <c r="JD78" s="139">
        <v>0</v>
      </c>
      <c r="JE78" s="139">
        <v>0</v>
      </c>
      <c r="JF78" s="139" t="s">
        <v>193</v>
      </c>
      <c r="JG78" s="139" t="s">
        <v>109</v>
      </c>
      <c r="JH78" s="139" t="s">
        <v>193</v>
      </c>
      <c r="JI78" s="139" t="s">
        <v>3502</v>
      </c>
      <c r="JJ78" s="139">
        <v>0</v>
      </c>
      <c r="JK78" s="139">
        <v>0</v>
      </c>
      <c r="JL78" s="139">
        <v>1</v>
      </c>
      <c r="JM78" s="139">
        <v>0</v>
      </c>
      <c r="JN78" s="139">
        <v>0</v>
      </c>
      <c r="JO78" s="139">
        <v>0</v>
      </c>
      <c r="JP78" s="139">
        <v>0</v>
      </c>
      <c r="JQ78" s="139" t="s">
        <v>193</v>
      </c>
      <c r="JR78" s="139" t="s">
        <v>193</v>
      </c>
      <c r="JS78" s="139" t="s">
        <v>193</v>
      </c>
      <c r="JT78" s="139" t="s">
        <v>193</v>
      </c>
      <c r="JU78" s="139" t="s">
        <v>193</v>
      </c>
      <c r="JV78" s="139" t="s">
        <v>193</v>
      </c>
      <c r="JW78" s="139" t="s">
        <v>193</v>
      </c>
      <c r="JX78" s="139" t="s">
        <v>193</v>
      </c>
      <c r="JY78" s="139" t="s">
        <v>193</v>
      </c>
      <c r="JZ78" s="139" t="s">
        <v>193</v>
      </c>
      <c r="KA78" s="139" t="s">
        <v>193</v>
      </c>
      <c r="KB78" s="139" t="s">
        <v>193</v>
      </c>
      <c r="KC78" s="139" t="s">
        <v>193</v>
      </c>
      <c r="KD78" s="139" t="s">
        <v>193</v>
      </c>
      <c r="KE78" s="139" t="s">
        <v>193</v>
      </c>
      <c r="KF78" s="139" t="s">
        <v>193</v>
      </c>
      <c r="KG78" s="139" t="s">
        <v>193</v>
      </c>
      <c r="KH78" s="139" t="s">
        <v>193</v>
      </c>
      <c r="KI78" s="139" t="s">
        <v>193</v>
      </c>
      <c r="KJ78" s="139" t="s">
        <v>193</v>
      </c>
      <c r="KK78" s="139" t="s">
        <v>193</v>
      </c>
      <c r="KL78" s="139" t="s">
        <v>193</v>
      </c>
      <c r="KM78" s="139" t="s">
        <v>193</v>
      </c>
      <c r="KN78" s="139" t="s">
        <v>193</v>
      </c>
      <c r="KO78" s="139" t="s">
        <v>193</v>
      </c>
      <c r="KP78" s="139" t="s">
        <v>193</v>
      </c>
      <c r="KQ78" s="139" t="s">
        <v>193</v>
      </c>
      <c r="KR78" s="139" t="s">
        <v>193</v>
      </c>
      <c r="KS78" s="139" t="s">
        <v>193</v>
      </c>
      <c r="KT78" s="139" t="s">
        <v>193</v>
      </c>
      <c r="KU78" s="139" t="s">
        <v>193</v>
      </c>
      <c r="KV78" s="139" t="s">
        <v>193</v>
      </c>
      <c r="KW78" s="139" t="s">
        <v>193</v>
      </c>
      <c r="KX78" s="139" t="s">
        <v>193</v>
      </c>
      <c r="KY78" s="139" t="s">
        <v>193</v>
      </c>
      <c r="KZ78" s="139" t="s">
        <v>193</v>
      </c>
      <c r="LA78" s="139" t="s">
        <v>193</v>
      </c>
      <c r="LB78" s="139" t="s">
        <v>193</v>
      </c>
      <c r="LC78" s="139" t="s">
        <v>193</v>
      </c>
      <c r="LD78" s="139" t="s">
        <v>193</v>
      </c>
      <c r="LE78" s="139" t="s">
        <v>193</v>
      </c>
      <c r="LF78" s="139" t="s">
        <v>193</v>
      </c>
      <c r="LG78" s="139" t="s">
        <v>193</v>
      </c>
      <c r="LH78" s="139" t="s">
        <v>193</v>
      </c>
      <c r="LI78" s="139" t="s">
        <v>193</v>
      </c>
      <c r="LJ78" s="139" t="s">
        <v>193</v>
      </c>
      <c r="LK78" s="139" t="s">
        <v>193</v>
      </c>
      <c r="LL78" s="139" t="s">
        <v>193</v>
      </c>
      <c r="LM78" s="139" t="s">
        <v>193</v>
      </c>
      <c r="LN78" s="139" t="s">
        <v>193</v>
      </c>
      <c r="LO78" s="139" t="s">
        <v>193</v>
      </c>
      <c r="LP78" s="139" t="s">
        <v>193</v>
      </c>
      <c r="LQ78" s="139" t="s">
        <v>193</v>
      </c>
    </row>
    <row r="79" spans="1:329" ht="14.4" customHeight="1" x14ac:dyDescent="0.35">
      <c r="A79" s="139" t="s">
        <v>3503</v>
      </c>
      <c r="B79" s="139" t="s">
        <v>3501</v>
      </c>
      <c r="C79" s="139" t="s">
        <v>161</v>
      </c>
      <c r="D79" s="139" t="s">
        <v>161</v>
      </c>
      <c r="E79" s="139" t="s">
        <v>163</v>
      </c>
      <c r="F79" s="139" t="s">
        <v>164</v>
      </c>
      <c r="G79" s="139" t="s">
        <v>165</v>
      </c>
      <c r="H79" s="139" t="s">
        <v>165</v>
      </c>
      <c r="I79" s="139" t="s">
        <v>165</v>
      </c>
      <c r="J79" s="139" t="s">
        <v>167</v>
      </c>
      <c r="K79" s="139" t="s">
        <v>536</v>
      </c>
      <c r="L79" s="139" t="s">
        <v>490</v>
      </c>
      <c r="M79" t="s">
        <v>491</v>
      </c>
      <c r="N79" t="s">
        <v>193</v>
      </c>
      <c r="O79" t="s">
        <v>193</v>
      </c>
      <c r="P79" t="s">
        <v>514</v>
      </c>
      <c r="Q79" t="s">
        <v>193</v>
      </c>
      <c r="R79" t="s">
        <v>3502</v>
      </c>
      <c r="S79">
        <v>0</v>
      </c>
      <c r="T79">
        <v>0</v>
      </c>
      <c r="U79">
        <v>1</v>
      </c>
      <c r="V79">
        <v>0</v>
      </c>
      <c r="W79">
        <v>0</v>
      </c>
      <c r="X79">
        <v>0</v>
      </c>
      <c r="Y79">
        <v>0</v>
      </c>
      <c r="Z79" t="s">
        <v>4014</v>
      </c>
      <c r="AA79" t="s">
        <v>3502</v>
      </c>
      <c r="AB79" t="s">
        <v>112</v>
      </c>
      <c r="AC79">
        <v>1</v>
      </c>
      <c r="AD79">
        <v>0</v>
      </c>
      <c r="AE79">
        <v>0</v>
      </c>
      <c r="AF79">
        <v>0</v>
      </c>
      <c r="AG79">
        <v>0</v>
      </c>
      <c r="AH79">
        <v>0</v>
      </c>
      <c r="AI79">
        <v>0</v>
      </c>
      <c r="AJ79">
        <v>0</v>
      </c>
      <c r="AK79">
        <v>0</v>
      </c>
      <c r="AL79">
        <v>0</v>
      </c>
      <c r="AM79" t="s">
        <v>193</v>
      </c>
      <c r="AN79" t="s">
        <v>143</v>
      </c>
      <c r="AO79" t="s">
        <v>501</v>
      </c>
      <c r="AP79" t="s">
        <v>193</v>
      </c>
      <c r="AQ79" t="s">
        <v>193</v>
      </c>
      <c r="AR79" t="s">
        <v>193</v>
      </c>
      <c r="AS79" t="s">
        <v>193</v>
      </c>
      <c r="AT79" t="s">
        <v>193</v>
      </c>
      <c r="AU79" t="s">
        <v>193</v>
      </c>
      <c r="AV79" t="s">
        <v>193</v>
      </c>
      <c r="AW79" t="s">
        <v>193</v>
      </c>
      <c r="AX79" t="s">
        <v>193</v>
      </c>
      <c r="AY79" t="s">
        <v>193</v>
      </c>
      <c r="AZ79" s="192" t="s">
        <v>193</v>
      </c>
      <c r="BA79" s="139" t="s">
        <v>193</v>
      </c>
      <c r="BB79" s="139" t="s">
        <v>193</v>
      </c>
      <c r="BC79" s="192" t="s">
        <v>193</v>
      </c>
      <c r="BD79" s="139" t="s">
        <v>193</v>
      </c>
      <c r="BE79" s="139" t="s">
        <v>193</v>
      </c>
      <c r="BF79" s="192" t="s">
        <v>193</v>
      </c>
      <c r="BG79" s="139" t="s">
        <v>193</v>
      </c>
      <c r="BH79" s="139" t="s">
        <v>193</v>
      </c>
      <c r="BI79" s="192" t="s">
        <v>193</v>
      </c>
      <c r="BJ79" s="139" t="s">
        <v>193</v>
      </c>
      <c r="BK79" s="139" t="s">
        <v>193</v>
      </c>
      <c r="BL79" s="192" t="s">
        <v>193</v>
      </c>
      <c r="BM79" s="139" t="s">
        <v>193</v>
      </c>
      <c r="BN79" s="139" t="s">
        <v>193</v>
      </c>
      <c r="BO79" s="192" t="s">
        <v>193</v>
      </c>
      <c r="BP79" s="139" t="s">
        <v>193</v>
      </c>
      <c r="BQ79" s="139" t="s">
        <v>193</v>
      </c>
      <c r="BR79" s="139" t="s">
        <v>193</v>
      </c>
      <c r="BS79" s="139" t="s">
        <v>193</v>
      </c>
      <c r="BT79" s="139" t="s">
        <v>193</v>
      </c>
      <c r="BU79" s="139" t="s">
        <v>193</v>
      </c>
      <c r="BV79" s="139" t="s">
        <v>193</v>
      </c>
      <c r="BW79" s="139" t="s">
        <v>193</v>
      </c>
      <c r="BX79" s="139" t="s">
        <v>193</v>
      </c>
      <c r="BY79" s="139" t="s">
        <v>193</v>
      </c>
      <c r="BZ79" s="139" t="s">
        <v>193</v>
      </c>
      <c r="CA79" s="192" t="s">
        <v>193</v>
      </c>
      <c r="CB79" s="139" t="s">
        <v>193</v>
      </c>
      <c r="CC79" s="139" t="s">
        <v>193</v>
      </c>
      <c r="CD79" s="139" t="s">
        <v>193</v>
      </c>
      <c r="CE79" s="139" t="s">
        <v>193</v>
      </c>
      <c r="CF79" s="139" t="s">
        <v>193</v>
      </c>
      <c r="CG79" s="139" t="s">
        <v>193</v>
      </c>
      <c r="CH79" s="139" t="s">
        <v>193</v>
      </c>
      <c r="CI79" s="139" t="s">
        <v>193</v>
      </c>
      <c r="CJ79" s="139" t="s">
        <v>193</v>
      </c>
      <c r="CK79" s="139" t="s">
        <v>193</v>
      </c>
      <c r="CL79" s="139" t="s">
        <v>193</v>
      </c>
      <c r="CM79" s="139" t="s">
        <v>193</v>
      </c>
      <c r="CN79" s="139" t="s">
        <v>193</v>
      </c>
      <c r="CO79" s="139" t="s">
        <v>193</v>
      </c>
      <c r="CP79" s="139" t="s">
        <v>193</v>
      </c>
      <c r="CQ79" s="139" t="s">
        <v>193</v>
      </c>
      <c r="CR79" s="139" t="s">
        <v>193</v>
      </c>
      <c r="CS79" s="139" t="s">
        <v>193</v>
      </c>
      <c r="CT79" s="139" t="s">
        <v>193</v>
      </c>
      <c r="CU79" s="139" t="s">
        <v>193</v>
      </c>
      <c r="CV79" s="139" t="s">
        <v>193</v>
      </c>
      <c r="CW79" s="139" t="s">
        <v>193</v>
      </c>
      <c r="CX79" s="139" t="s">
        <v>193</v>
      </c>
      <c r="CY79" s="139" t="s">
        <v>193</v>
      </c>
      <c r="CZ79" s="139" t="s">
        <v>193</v>
      </c>
      <c r="DA79" s="139" t="s">
        <v>193</v>
      </c>
      <c r="DB79" s="139" t="s">
        <v>193</v>
      </c>
      <c r="DC79" s="139" t="s">
        <v>193</v>
      </c>
      <c r="DD79" s="139" t="s">
        <v>193</v>
      </c>
      <c r="DE79" s="139" t="s">
        <v>193</v>
      </c>
      <c r="DF79" s="139" t="s">
        <v>193</v>
      </c>
      <c r="DG79" s="139" t="s">
        <v>193</v>
      </c>
      <c r="DH79" s="139" t="s">
        <v>193</v>
      </c>
      <c r="DI79" s="139" t="s">
        <v>193</v>
      </c>
      <c r="DJ79" s="139" t="s">
        <v>193</v>
      </c>
      <c r="DK79" s="139" t="s">
        <v>193</v>
      </c>
      <c r="DL79" s="139" t="s">
        <v>193</v>
      </c>
      <c r="DM79" s="139" t="s">
        <v>193</v>
      </c>
      <c r="DN79" s="139" t="s">
        <v>193</v>
      </c>
      <c r="DO79" s="139" t="s">
        <v>193</v>
      </c>
      <c r="DP79" s="139" t="s">
        <v>193</v>
      </c>
      <c r="DQ79" s="139" t="s">
        <v>193</v>
      </c>
      <c r="DR79" s="139" t="s">
        <v>193</v>
      </c>
      <c r="DS79" s="139" t="s">
        <v>193</v>
      </c>
      <c r="DT79" s="139" t="s">
        <v>193</v>
      </c>
      <c r="DU79" s="139" t="s">
        <v>193</v>
      </c>
      <c r="DV79" s="139" t="s">
        <v>193</v>
      </c>
      <c r="DW79" s="139" t="s">
        <v>193</v>
      </c>
      <c r="DX79" s="139" t="s">
        <v>193</v>
      </c>
      <c r="DY79" s="139" t="s">
        <v>193</v>
      </c>
      <c r="DZ79" s="139" t="s">
        <v>193</v>
      </c>
      <c r="EA79" s="139" t="s">
        <v>193</v>
      </c>
      <c r="EB79" s="139" t="s">
        <v>193</v>
      </c>
      <c r="EC79" s="139" t="s">
        <v>193</v>
      </c>
      <c r="ED79" s="139" t="s">
        <v>193</v>
      </c>
      <c r="EE79" s="139" t="s">
        <v>193</v>
      </c>
      <c r="EF79" s="139" t="s">
        <v>193</v>
      </c>
      <c r="EG79" s="139" t="s">
        <v>193</v>
      </c>
      <c r="EH79" s="139" t="s">
        <v>193</v>
      </c>
      <c r="EI79" s="139" t="s">
        <v>193</v>
      </c>
      <c r="EJ79" s="139" t="s">
        <v>193</v>
      </c>
      <c r="EK79" s="139" t="s">
        <v>193</v>
      </c>
      <c r="EL79" s="139" t="s">
        <v>193</v>
      </c>
      <c r="EM79" s="139" t="s">
        <v>193</v>
      </c>
      <c r="EN79" s="139" t="s">
        <v>193</v>
      </c>
      <c r="EO79" s="139" t="s">
        <v>193</v>
      </c>
      <c r="EP79" s="139" t="s">
        <v>193</v>
      </c>
      <c r="EQ79" s="139" t="s">
        <v>193</v>
      </c>
      <c r="ER79" s="139" t="s">
        <v>193</v>
      </c>
      <c r="ES79" s="139" t="s">
        <v>193</v>
      </c>
      <c r="ET79" s="139" t="s">
        <v>193</v>
      </c>
      <c r="EU79" s="139" t="s">
        <v>193</v>
      </c>
      <c r="EV79" s="139" t="s">
        <v>193</v>
      </c>
      <c r="EW79" s="139" t="s">
        <v>193</v>
      </c>
      <c r="EX79" s="139" t="s">
        <v>193</v>
      </c>
      <c r="EY79" s="139" t="s">
        <v>193</v>
      </c>
      <c r="EZ79" s="139" t="s">
        <v>193</v>
      </c>
      <c r="FA79" s="139" t="s">
        <v>193</v>
      </c>
      <c r="FB79" s="139" t="s">
        <v>193</v>
      </c>
      <c r="FC79" s="139" t="s">
        <v>193</v>
      </c>
      <c r="FD79" s="139" t="s">
        <v>193</v>
      </c>
      <c r="FE79" s="139" t="s">
        <v>193</v>
      </c>
      <c r="FF79" s="139" t="s">
        <v>193</v>
      </c>
      <c r="FG79" s="139" t="s">
        <v>193</v>
      </c>
      <c r="FH79" s="139" t="s">
        <v>193</v>
      </c>
      <c r="FI79" s="139" t="s">
        <v>193</v>
      </c>
      <c r="FJ79" s="139" t="s">
        <v>193</v>
      </c>
      <c r="FK79" s="139" t="s">
        <v>193</v>
      </c>
      <c r="FL79" s="139" t="s">
        <v>193</v>
      </c>
      <c r="FM79" s="139" t="s">
        <v>193</v>
      </c>
      <c r="FN79" s="139" t="s">
        <v>193</v>
      </c>
      <c r="FO79" s="139" t="s">
        <v>193</v>
      </c>
      <c r="FP79" s="139" t="s">
        <v>193</v>
      </c>
      <c r="FQ79" s="139" t="s">
        <v>193</v>
      </c>
      <c r="FR79" s="139" t="s">
        <v>193</v>
      </c>
      <c r="FS79" s="139" t="s">
        <v>193</v>
      </c>
      <c r="FT79" s="139" t="s">
        <v>193</v>
      </c>
      <c r="FU79" s="139" t="s">
        <v>193</v>
      </c>
      <c r="FV79" s="139" t="s">
        <v>193</v>
      </c>
      <c r="FW79" s="139" t="s">
        <v>193</v>
      </c>
      <c r="FX79" s="139" t="s">
        <v>193</v>
      </c>
      <c r="FY79" s="139" t="s">
        <v>193</v>
      </c>
      <c r="FZ79" s="139" t="s">
        <v>193</v>
      </c>
      <c r="GA79" s="139" t="s">
        <v>193</v>
      </c>
      <c r="GB79" s="139" t="s">
        <v>193</v>
      </c>
      <c r="GC79" s="139" t="s">
        <v>193</v>
      </c>
      <c r="GD79" s="139" t="s">
        <v>193</v>
      </c>
      <c r="GE79" s="139" t="s">
        <v>193</v>
      </c>
      <c r="GF79" s="139" t="s">
        <v>193</v>
      </c>
      <c r="GG79" s="139" t="s">
        <v>193</v>
      </c>
      <c r="GH79" s="139" t="s">
        <v>193</v>
      </c>
      <c r="GI79" s="139" t="s">
        <v>193</v>
      </c>
      <c r="GJ79" s="139" t="s">
        <v>193</v>
      </c>
      <c r="GK79" s="139" t="s">
        <v>193</v>
      </c>
      <c r="GL79" s="139" t="s">
        <v>193</v>
      </c>
      <c r="GM79" s="139" t="s">
        <v>193</v>
      </c>
      <c r="GN79" s="139" t="s">
        <v>193</v>
      </c>
      <c r="GO79" s="139" t="s">
        <v>193</v>
      </c>
      <c r="GP79" s="139" t="s">
        <v>193</v>
      </c>
      <c r="GQ79" s="139" t="s">
        <v>193</v>
      </c>
      <c r="GR79" s="139" t="s">
        <v>193</v>
      </c>
      <c r="GS79" s="139" t="s">
        <v>193</v>
      </c>
      <c r="GT79" s="139" t="s">
        <v>193</v>
      </c>
      <c r="GU79" s="139" t="s">
        <v>193</v>
      </c>
      <c r="GV79" s="139" t="s">
        <v>193</v>
      </c>
      <c r="GW79" s="139" t="s">
        <v>193</v>
      </c>
      <c r="GX79" s="139" t="s">
        <v>193</v>
      </c>
      <c r="GY79" s="139" t="s">
        <v>193</v>
      </c>
      <c r="GZ79" s="139" t="s">
        <v>193</v>
      </c>
      <c r="HA79" s="139" t="s">
        <v>193</v>
      </c>
      <c r="HB79" s="139" t="s">
        <v>193</v>
      </c>
      <c r="HC79" s="139" t="s">
        <v>109</v>
      </c>
      <c r="HD79" s="139">
        <v>450</v>
      </c>
      <c r="HE79" s="139" t="s">
        <v>193</v>
      </c>
      <c r="HF79" s="139" t="s">
        <v>193</v>
      </c>
      <c r="HG79" s="139" t="s">
        <v>193</v>
      </c>
      <c r="HH79" s="139" t="s">
        <v>193</v>
      </c>
      <c r="HI79" s="139" t="s">
        <v>193</v>
      </c>
      <c r="HJ79" s="139" t="s">
        <v>193</v>
      </c>
      <c r="HK79" s="139" t="s">
        <v>193</v>
      </c>
      <c r="HL79" s="139" t="s">
        <v>193</v>
      </c>
      <c r="HM79" s="139" t="s">
        <v>193</v>
      </c>
      <c r="HN79" s="139" t="s">
        <v>193</v>
      </c>
      <c r="HO79" s="139" t="s">
        <v>193</v>
      </c>
      <c r="HP79" s="139" t="s">
        <v>193</v>
      </c>
      <c r="HQ79" s="139" t="s">
        <v>193</v>
      </c>
      <c r="HR79" s="139" t="s">
        <v>193</v>
      </c>
      <c r="HS79" s="139" t="s">
        <v>193</v>
      </c>
      <c r="HT79" s="139" t="s">
        <v>193</v>
      </c>
      <c r="HU79" s="139" t="s">
        <v>193</v>
      </c>
      <c r="HV79" s="139" t="s">
        <v>193</v>
      </c>
      <c r="HW79" s="139" t="s">
        <v>193</v>
      </c>
      <c r="HX79" s="139" t="s">
        <v>193</v>
      </c>
      <c r="HY79" s="139" t="s">
        <v>193</v>
      </c>
      <c r="HZ79" s="139" t="s">
        <v>193</v>
      </c>
      <c r="IA79" s="139" t="s">
        <v>193</v>
      </c>
      <c r="IB79" s="139" t="s">
        <v>193</v>
      </c>
      <c r="IC79" s="139" t="s">
        <v>193</v>
      </c>
      <c r="ID79" s="139" t="s">
        <v>193</v>
      </c>
      <c r="IE79" s="139" t="s">
        <v>193</v>
      </c>
      <c r="IF79" s="139" t="s">
        <v>193</v>
      </c>
      <c r="IG79" s="139" t="s">
        <v>193</v>
      </c>
      <c r="IH79" s="139" t="s">
        <v>193</v>
      </c>
      <c r="II79" s="139" t="s">
        <v>193</v>
      </c>
      <c r="IJ79" s="139" t="s">
        <v>193</v>
      </c>
      <c r="IK79" s="139" t="s">
        <v>193</v>
      </c>
      <c r="IL79" s="139" t="s">
        <v>193</v>
      </c>
      <c r="IM79" s="139" t="s">
        <v>193</v>
      </c>
      <c r="IN79" s="139" t="s">
        <v>132</v>
      </c>
      <c r="IO79" s="139" t="s">
        <v>193</v>
      </c>
      <c r="IP79" s="139" t="s">
        <v>193</v>
      </c>
      <c r="IQ79" s="139" t="s">
        <v>193</v>
      </c>
      <c r="IR79" s="139" t="s">
        <v>193</v>
      </c>
      <c r="IS79" s="139" t="s">
        <v>193</v>
      </c>
      <c r="IT79" s="139" t="s">
        <v>193</v>
      </c>
      <c r="IU79" s="139" t="s">
        <v>193</v>
      </c>
      <c r="IV79" s="139" t="s">
        <v>193</v>
      </c>
      <c r="IW79" s="139" t="s">
        <v>3336</v>
      </c>
      <c r="IX79" s="139">
        <v>0</v>
      </c>
      <c r="IY79" s="139">
        <v>1</v>
      </c>
      <c r="IZ79" s="139">
        <v>1</v>
      </c>
      <c r="JA79" s="139">
        <v>1</v>
      </c>
      <c r="JB79" s="139">
        <v>0</v>
      </c>
      <c r="JC79" s="139">
        <v>0</v>
      </c>
      <c r="JD79" s="139">
        <v>0</v>
      </c>
      <c r="JE79" s="139">
        <v>0</v>
      </c>
      <c r="JF79" s="139" t="s">
        <v>193</v>
      </c>
      <c r="JG79" s="139" t="s">
        <v>114</v>
      </c>
      <c r="JH79" s="139" t="s">
        <v>193</v>
      </c>
      <c r="JI79" s="139" t="s">
        <v>193</v>
      </c>
      <c r="JJ79" s="139" t="s">
        <v>193</v>
      </c>
      <c r="JK79" s="139" t="s">
        <v>193</v>
      </c>
      <c r="JL79" s="139" t="s">
        <v>193</v>
      </c>
      <c r="JM79" s="139" t="s">
        <v>193</v>
      </c>
      <c r="JN79" s="139" t="s">
        <v>193</v>
      </c>
      <c r="JO79" s="139" t="s">
        <v>193</v>
      </c>
      <c r="JP79" s="139" t="s">
        <v>193</v>
      </c>
      <c r="JQ79" s="139" t="s">
        <v>193</v>
      </c>
      <c r="JR79" s="139" t="s">
        <v>193</v>
      </c>
      <c r="JS79" s="139" t="s">
        <v>193</v>
      </c>
      <c r="JT79" s="139" t="s">
        <v>193</v>
      </c>
      <c r="JU79" s="139" t="s">
        <v>193</v>
      </c>
      <c r="JV79" s="139" t="s">
        <v>193</v>
      </c>
      <c r="JW79" s="139" t="s">
        <v>193</v>
      </c>
      <c r="JX79" s="139" t="s">
        <v>193</v>
      </c>
      <c r="JY79" s="139" t="s">
        <v>193</v>
      </c>
      <c r="JZ79" s="139" t="s">
        <v>193</v>
      </c>
      <c r="KA79" s="139" t="s">
        <v>193</v>
      </c>
      <c r="KB79" s="139" t="s">
        <v>193</v>
      </c>
      <c r="KC79" s="139" t="s">
        <v>193</v>
      </c>
      <c r="KD79" s="139" t="s">
        <v>193</v>
      </c>
      <c r="KE79" s="139" t="s">
        <v>193</v>
      </c>
      <c r="KF79" s="139" t="s">
        <v>193</v>
      </c>
      <c r="KG79" s="139" t="s">
        <v>193</v>
      </c>
      <c r="KH79" s="139" t="s">
        <v>193</v>
      </c>
      <c r="KI79" s="139" t="s">
        <v>193</v>
      </c>
      <c r="KJ79" s="139" t="s">
        <v>193</v>
      </c>
      <c r="KK79" s="139" t="s">
        <v>193</v>
      </c>
      <c r="KL79" s="139" t="s">
        <v>193</v>
      </c>
      <c r="KM79" s="139" t="s">
        <v>193</v>
      </c>
      <c r="KN79" s="139" t="s">
        <v>193</v>
      </c>
      <c r="KO79" s="139" t="s">
        <v>193</v>
      </c>
      <c r="KP79" s="139" t="s">
        <v>193</v>
      </c>
      <c r="KQ79" s="139" t="s">
        <v>193</v>
      </c>
      <c r="KR79" s="139" t="s">
        <v>193</v>
      </c>
      <c r="KS79" s="139" t="s">
        <v>193</v>
      </c>
      <c r="KT79" s="139" t="s">
        <v>193</v>
      </c>
      <c r="KU79" s="139" t="s">
        <v>193</v>
      </c>
      <c r="KV79" s="139" t="s">
        <v>193</v>
      </c>
      <c r="KW79" s="139" t="s">
        <v>193</v>
      </c>
      <c r="KX79" s="139" t="s">
        <v>193</v>
      </c>
      <c r="KY79" s="139" t="s">
        <v>193</v>
      </c>
      <c r="KZ79" s="139" t="s">
        <v>193</v>
      </c>
      <c r="LA79" s="139" t="s">
        <v>193</v>
      </c>
      <c r="LB79" s="139" t="s">
        <v>193</v>
      </c>
      <c r="LC79" s="139" t="s">
        <v>193</v>
      </c>
      <c r="LD79" s="139" t="s">
        <v>193</v>
      </c>
      <c r="LE79" s="139" t="s">
        <v>193</v>
      </c>
      <c r="LF79" s="139" t="s">
        <v>193</v>
      </c>
      <c r="LG79" s="139" t="s">
        <v>193</v>
      </c>
      <c r="LH79" s="139" t="s">
        <v>193</v>
      </c>
      <c r="LI79" s="139" t="s">
        <v>193</v>
      </c>
      <c r="LJ79" s="139" t="s">
        <v>193</v>
      </c>
      <c r="LK79" s="139" t="s">
        <v>193</v>
      </c>
      <c r="LL79" s="139" t="s">
        <v>193</v>
      </c>
      <c r="LM79" s="139" t="s">
        <v>193</v>
      </c>
      <c r="LN79" s="139" t="s">
        <v>193</v>
      </c>
      <c r="LO79" s="139" t="s">
        <v>193</v>
      </c>
      <c r="LP79" s="139" t="s">
        <v>193</v>
      </c>
      <c r="LQ79" s="139" t="s">
        <v>193</v>
      </c>
    </row>
    <row r="80" spans="1:329" ht="14.4" customHeight="1" x14ac:dyDescent="0.35">
      <c r="A80" s="139" t="s">
        <v>3504</v>
      </c>
      <c r="B80" s="139" t="s">
        <v>3355</v>
      </c>
      <c r="C80" s="139" t="s">
        <v>161</v>
      </c>
      <c r="D80" s="139" t="s">
        <v>161</v>
      </c>
      <c r="E80" s="139" t="s">
        <v>163</v>
      </c>
      <c r="F80" s="139" t="s">
        <v>164</v>
      </c>
      <c r="G80" s="139" t="s">
        <v>165</v>
      </c>
      <c r="H80" s="139" t="s">
        <v>165</v>
      </c>
      <c r="I80" s="139" t="s">
        <v>165</v>
      </c>
      <c r="J80" s="139" t="s">
        <v>167</v>
      </c>
      <c r="K80" s="139" t="s">
        <v>536</v>
      </c>
      <c r="L80" s="139" t="s">
        <v>490</v>
      </c>
      <c r="M80" t="s">
        <v>491</v>
      </c>
      <c r="N80" t="s">
        <v>193</v>
      </c>
      <c r="O80" t="s">
        <v>193</v>
      </c>
      <c r="P80" t="s">
        <v>514</v>
      </c>
      <c r="Q80" t="s">
        <v>193</v>
      </c>
      <c r="R80" t="s">
        <v>3554</v>
      </c>
      <c r="S80">
        <v>0</v>
      </c>
      <c r="T80">
        <v>0</v>
      </c>
      <c r="U80">
        <v>0</v>
      </c>
      <c r="V80">
        <v>1</v>
      </c>
      <c r="W80">
        <v>0</v>
      </c>
      <c r="X80">
        <v>0</v>
      </c>
      <c r="Y80">
        <v>0</v>
      </c>
      <c r="Z80" t="s">
        <v>3953</v>
      </c>
      <c r="AA80" t="s">
        <v>3554</v>
      </c>
      <c r="AB80" t="s">
        <v>112</v>
      </c>
      <c r="AC80">
        <v>1</v>
      </c>
      <c r="AD80">
        <v>0</v>
      </c>
      <c r="AE80">
        <v>0</v>
      </c>
      <c r="AF80">
        <v>0</v>
      </c>
      <c r="AG80">
        <v>0</v>
      </c>
      <c r="AH80">
        <v>0</v>
      </c>
      <c r="AI80">
        <v>0</v>
      </c>
      <c r="AJ80">
        <v>0</v>
      </c>
      <c r="AK80">
        <v>0</v>
      </c>
      <c r="AL80">
        <v>0</v>
      </c>
      <c r="AM80" t="s">
        <v>193</v>
      </c>
      <c r="AN80" t="s">
        <v>143</v>
      </c>
      <c r="AO80" t="s">
        <v>501</v>
      </c>
      <c r="AP80" t="s">
        <v>193</v>
      </c>
      <c r="AQ80" t="s">
        <v>193</v>
      </c>
      <c r="AR80" t="s">
        <v>193</v>
      </c>
      <c r="AS80" t="s">
        <v>193</v>
      </c>
      <c r="AT80" t="s">
        <v>193</v>
      </c>
      <c r="AU80" t="s">
        <v>193</v>
      </c>
      <c r="AV80" t="s">
        <v>193</v>
      </c>
      <c r="AW80" t="s">
        <v>193</v>
      </c>
      <c r="AX80" t="s">
        <v>193</v>
      </c>
      <c r="AY80" t="s">
        <v>193</v>
      </c>
      <c r="AZ80" s="192" t="s">
        <v>193</v>
      </c>
      <c r="BA80" s="139" t="s">
        <v>193</v>
      </c>
      <c r="BB80" s="139" t="s">
        <v>193</v>
      </c>
      <c r="BC80" s="192" t="s">
        <v>193</v>
      </c>
      <c r="BD80" s="139" t="s">
        <v>193</v>
      </c>
      <c r="BE80" s="139" t="s">
        <v>193</v>
      </c>
      <c r="BF80" s="192" t="s">
        <v>193</v>
      </c>
      <c r="BG80" s="139" t="s">
        <v>193</v>
      </c>
      <c r="BH80" s="139" t="s">
        <v>193</v>
      </c>
      <c r="BI80" s="192" t="s">
        <v>193</v>
      </c>
      <c r="BJ80" s="139" t="s">
        <v>193</v>
      </c>
      <c r="BK80" s="139" t="s">
        <v>193</v>
      </c>
      <c r="BL80" s="192" t="s">
        <v>193</v>
      </c>
      <c r="BM80" s="139" t="s">
        <v>193</v>
      </c>
      <c r="BN80" s="139" t="s">
        <v>193</v>
      </c>
      <c r="BO80" s="192" t="s">
        <v>193</v>
      </c>
      <c r="BP80" s="139" t="s">
        <v>193</v>
      </c>
      <c r="BQ80" s="139" t="s">
        <v>193</v>
      </c>
      <c r="BR80" s="139" t="s">
        <v>193</v>
      </c>
      <c r="BS80" s="139" t="s">
        <v>193</v>
      </c>
      <c r="BT80" s="139" t="s">
        <v>193</v>
      </c>
      <c r="BU80" s="139" t="s">
        <v>193</v>
      </c>
      <c r="BV80" s="139" t="s">
        <v>193</v>
      </c>
      <c r="BW80" s="139" t="s">
        <v>193</v>
      </c>
      <c r="BX80" s="139" t="s">
        <v>193</v>
      </c>
      <c r="BY80" s="139" t="s">
        <v>193</v>
      </c>
      <c r="BZ80" s="139" t="s">
        <v>193</v>
      </c>
      <c r="CA80" s="192" t="s">
        <v>193</v>
      </c>
      <c r="CB80" s="139" t="s">
        <v>193</v>
      </c>
      <c r="CC80" s="139" t="s">
        <v>193</v>
      </c>
      <c r="CD80" s="139" t="s">
        <v>193</v>
      </c>
      <c r="CE80" s="139" t="s">
        <v>193</v>
      </c>
      <c r="CF80" s="139" t="s">
        <v>193</v>
      </c>
      <c r="CG80" s="139" t="s">
        <v>193</v>
      </c>
      <c r="CH80" s="139" t="s">
        <v>193</v>
      </c>
      <c r="CI80" s="139" t="s">
        <v>193</v>
      </c>
      <c r="CJ80" s="139" t="s">
        <v>193</v>
      </c>
      <c r="CK80" s="139" t="s">
        <v>193</v>
      </c>
      <c r="CL80" s="139" t="s">
        <v>193</v>
      </c>
      <c r="CM80" s="139" t="s">
        <v>193</v>
      </c>
      <c r="CN80" s="139" t="s">
        <v>193</v>
      </c>
      <c r="CO80" s="139" t="s">
        <v>193</v>
      </c>
      <c r="CP80" s="139" t="s">
        <v>193</v>
      </c>
      <c r="CQ80" s="139" t="s">
        <v>193</v>
      </c>
      <c r="CR80" s="139" t="s">
        <v>193</v>
      </c>
      <c r="CS80" s="139" t="s">
        <v>193</v>
      </c>
      <c r="CT80" s="139" t="s">
        <v>193</v>
      </c>
      <c r="CU80" s="139" t="s">
        <v>193</v>
      </c>
      <c r="CV80" s="139" t="s">
        <v>193</v>
      </c>
      <c r="CW80" s="139" t="s">
        <v>193</v>
      </c>
      <c r="CX80" s="139" t="s">
        <v>193</v>
      </c>
      <c r="CY80" s="139" t="s">
        <v>193</v>
      </c>
      <c r="CZ80" s="139" t="s">
        <v>193</v>
      </c>
      <c r="DA80" s="139" t="s">
        <v>193</v>
      </c>
      <c r="DB80" s="139" t="s">
        <v>193</v>
      </c>
      <c r="DC80" s="139" t="s">
        <v>193</v>
      </c>
      <c r="DD80" s="139" t="s">
        <v>193</v>
      </c>
      <c r="DE80" s="139" t="s">
        <v>193</v>
      </c>
      <c r="DF80" s="139" t="s">
        <v>193</v>
      </c>
      <c r="DG80" s="139" t="s">
        <v>193</v>
      </c>
      <c r="DH80" s="139" t="s">
        <v>193</v>
      </c>
      <c r="DI80" s="139" t="s">
        <v>193</v>
      </c>
      <c r="DJ80" s="139" t="s">
        <v>193</v>
      </c>
      <c r="DK80" s="139" t="s">
        <v>193</v>
      </c>
      <c r="DL80" s="139" t="s">
        <v>193</v>
      </c>
      <c r="DM80" s="139" t="s">
        <v>193</v>
      </c>
      <c r="DN80" s="139" t="s">
        <v>193</v>
      </c>
      <c r="DO80" s="139" t="s">
        <v>193</v>
      </c>
      <c r="DP80" s="139" t="s">
        <v>193</v>
      </c>
      <c r="DQ80" s="139" t="s">
        <v>193</v>
      </c>
      <c r="DR80" s="139" t="s">
        <v>193</v>
      </c>
      <c r="DS80" s="139" t="s">
        <v>193</v>
      </c>
      <c r="DT80" s="139" t="s">
        <v>193</v>
      </c>
      <c r="DU80" s="139" t="s">
        <v>193</v>
      </c>
      <c r="DV80" s="139" t="s">
        <v>193</v>
      </c>
      <c r="DW80" s="139" t="s">
        <v>193</v>
      </c>
      <c r="DX80" s="139" t="s">
        <v>193</v>
      </c>
      <c r="DY80" s="139" t="s">
        <v>193</v>
      </c>
      <c r="DZ80" s="139" t="s">
        <v>193</v>
      </c>
      <c r="EA80" s="139" t="s">
        <v>193</v>
      </c>
      <c r="EB80" s="139" t="s">
        <v>193</v>
      </c>
      <c r="EC80" s="139" t="s">
        <v>193</v>
      </c>
      <c r="ED80" s="139" t="s">
        <v>193</v>
      </c>
      <c r="EE80" s="139" t="s">
        <v>193</v>
      </c>
      <c r="EF80" s="139" t="s">
        <v>193</v>
      </c>
      <c r="EG80" s="139" t="s">
        <v>193</v>
      </c>
      <c r="EH80" s="139" t="s">
        <v>193</v>
      </c>
      <c r="EI80" s="139" t="s">
        <v>193</v>
      </c>
      <c r="EJ80" s="139" t="s">
        <v>193</v>
      </c>
      <c r="EK80" s="139" t="s">
        <v>193</v>
      </c>
      <c r="EL80" s="139" t="s">
        <v>193</v>
      </c>
      <c r="EM80" s="139" t="s">
        <v>193</v>
      </c>
      <c r="EN80" s="139" t="s">
        <v>193</v>
      </c>
      <c r="EO80" s="139" t="s">
        <v>193</v>
      </c>
      <c r="EP80" s="139" t="s">
        <v>193</v>
      </c>
      <c r="EQ80" s="139" t="s">
        <v>193</v>
      </c>
      <c r="ER80" s="139" t="s">
        <v>193</v>
      </c>
      <c r="ES80" s="139" t="s">
        <v>193</v>
      </c>
      <c r="ET80" s="139" t="s">
        <v>193</v>
      </c>
      <c r="EU80" s="139" t="s">
        <v>193</v>
      </c>
      <c r="EV80" s="139" t="s">
        <v>193</v>
      </c>
      <c r="EW80" s="139" t="s">
        <v>193</v>
      </c>
      <c r="EX80" s="139" t="s">
        <v>193</v>
      </c>
      <c r="EY80" s="139" t="s">
        <v>193</v>
      </c>
      <c r="EZ80" s="139" t="s">
        <v>193</v>
      </c>
      <c r="FA80" s="139" t="s">
        <v>193</v>
      </c>
      <c r="FB80" s="139" t="s">
        <v>193</v>
      </c>
      <c r="FC80" s="139" t="s">
        <v>193</v>
      </c>
      <c r="FD80" s="139" t="s">
        <v>193</v>
      </c>
      <c r="FE80" s="139" t="s">
        <v>193</v>
      </c>
      <c r="FF80" s="139" t="s">
        <v>193</v>
      </c>
      <c r="FG80" s="139" t="s">
        <v>193</v>
      </c>
      <c r="FH80" s="139" t="s">
        <v>193</v>
      </c>
      <c r="FI80" s="139" t="s">
        <v>193</v>
      </c>
      <c r="FJ80" s="139" t="s">
        <v>193</v>
      </c>
      <c r="FK80" s="139" t="s">
        <v>193</v>
      </c>
      <c r="FL80" s="139" t="s">
        <v>193</v>
      </c>
      <c r="FM80" s="139" t="s">
        <v>193</v>
      </c>
      <c r="FN80" s="139" t="s">
        <v>193</v>
      </c>
      <c r="FO80" s="139" t="s">
        <v>193</v>
      </c>
      <c r="FP80" s="139" t="s">
        <v>193</v>
      </c>
      <c r="FQ80" s="139" t="s">
        <v>193</v>
      </c>
      <c r="FR80" s="139" t="s">
        <v>193</v>
      </c>
      <c r="FS80" s="139" t="s">
        <v>193</v>
      </c>
      <c r="FT80" s="139" t="s">
        <v>193</v>
      </c>
      <c r="FU80" s="139" t="s">
        <v>193</v>
      </c>
      <c r="FV80" s="139" t="s">
        <v>193</v>
      </c>
      <c r="FW80" s="139" t="s">
        <v>193</v>
      </c>
      <c r="FX80" s="139" t="s">
        <v>193</v>
      </c>
      <c r="FY80" s="139" t="s">
        <v>193</v>
      </c>
      <c r="FZ80" s="139" t="s">
        <v>193</v>
      </c>
      <c r="GA80" s="139" t="s">
        <v>193</v>
      </c>
      <c r="GB80" s="139" t="s">
        <v>193</v>
      </c>
      <c r="GC80" s="139" t="s">
        <v>193</v>
      </c>
      <c r="GD80" s="139" t="s">
        <v>193</v>
      </c>
      <c r="GE80" s="139" t="s">
        <v>193</v>
      </c>
      <c r="GF80" s="139" t="s">
        <v>193</v>
      </c>
      <c r="GG80" s="139" t="s">
        <v>193</v>
      </c>
      <c r="GH80" s="139" t="s">
        <v>193</v>
      </c>
      <c r="GI80" s="139" t="s">
        <v>193</v>
      </c>
      <c r="GJ80" s="139" t="s">
        <v>193</v>
      </c>
      <c r="GK80" s="139" t="s">
        <v>193</v>
      </c>
      <c r="GL80" s="139" t="s">
        <v>193</v>
      </c>
      <c r="GM80" s="139" t="s">
        <v>193</v>
      </c>
      <c r="GN80" s="139" t="s">
        <v>193</v>
      </c>
      <c r="GO80" s="139" t="s">
        <v>193</v>
      </c>
      <c r="GP80" s="139" t="s">
        <v>193</v>
      </c>
      <c r="GQ80" s="139" t="s">
        <v>193</v>
      </c>
      <c r="GR80" s="139" t="s">
        <v>193</v>
      </c>
      <c r="GS80" s="139" t="s">
        <v>193</v>
      </c>
      <c r="GT80" s="139" t="s">
        <v>193</v>
      </c>
      <c r="GU80" s="139" t="s">
        <v>193</v>
      </c>
      <c r="GV80" s="139" t="s">
        <v>193</v>
      </c>
      <c r="GW80" s="139" t="s">
        <v>193</v>
      </c>
      <c r="GX80" s="139" t="s">
        <v>193</v>
      </c>
      <c r="GY80" s="139" t="s">
        <v>193</v>
      </c>
      <c r="GZ80" s="139" t="s">
        <v>193</v>
      </c>
      <c r="HA80" s="139" t="s">
        <v>193</v>
      </c>
      <c r="HB80" s="139" t="s">
        <v>193</v>
      </c>
      <c r="HC80" s="139" t="s">
        <v>193</v>
      </c>
      <c r="HD80" s="139" t="s">
        <v>193</v>
      </c>
      <c r="HE80" s="139" t="s">
        <v>193</v>
      </c>
      <c r="HF80" s="139" t="s">
        <v>193</v>
      </c>
      <c r="HG80" s="139" t="s">
        <v>193</v>
      </c>
      <c r="HH80" s="139" t="s">
        <v>193</v>
      </c>
      <c r="HI80" s="139" t="s">
        <v>193</v>
      </c>
      <c r="HJ80" s="139" t="s">
        <v>3505</v>
      </c>
      <c r="HK80" s="139">
        <v>1</v>
      </c>
      <c r="HL80" s="139">
        <v>1</v>
      </c>
      <c r="HM80" s="139">
        <v>0</v>
      </c>
      <c r="HN80" s="139">
        <v>0</v>
      </c>
      <c r="HO80" s="139">
        <v>1</v>
      </c>
      <c r="HP80" s="139">
        <v>1</v>
      </c>
      <c r="HQ80" s="139">
        <v>1</v>
      </c>
      <c r="HR80" s="139">
        <v>0</v>
      </c>
      <c r="HS80" s="139" t="s">
        <v>3420</v>
      </c>
      <c r="HT80" s="139">
        <v>1000</v>
      </c>
      <c r="HU80" s="139" t="s">
        <v>193</v>
      </c>
      <c r="HV80" s="139">
        <v>250</v>
      </c>
      <c r="HW80" s="139" t="s">
        <v>193</v>
      </c>
      <c r="HX80" s="139" t="s">
        <v>193</v>
      </c>
      <c r="HY80" s="139">
        <v>25</v>
      </c>
      <c r="HZ80" s="139">
        <v>100</v>
      </c>
      <c r="IA80" s="139">
        <v>75</v>
      </c>
      <c r="IB80" s="139" t="s">
        <v>109</v>
      </c>
      <c r="IC80" s="139" t="s">
        <v>193</v>
      </c>
      <c r="ID80" s="139" t="s">
        <v>193</v>
      </c>
      <c r="IE80" s="139" t="s">
        <v>193</v>
      </c>
      <c r="IF80" s="139" t="s">
        <v>193</v>
      </c>
      <c r="IG80" s="139" t="s">
        <v>193</v>
      </c>
      <c r="IH80" s="139" t="s">
        <v>193</v>
      </c>
      <c r="II80" s="139" t="s">
        <v>193</v>
      </c>
      <c r="IJ80" s="139" t="s">
        <v>193</v>
      </c>
      <c r="IK80" s="139" t="s">
        <v>193</v>
      </c>
      <c r="IL80" s="139" t="s">
        <v>193</v>
      </c>
      <c r="IM80" s="139" t="s">
        <v>193</v>
      </c>
      <c r="IN80" s="139" t="s">
        <v>114</v>
      </c>
      <c r="IO80" s="139" t="s">
        <v>193</v>
      </c>
      <c r="IP80" s="139" t="s">
        <v>193</v>
      </c>
      <c r="IQ80" s="139" t="s">
        <v>193</v>
      </c>
      <c r="IR80" s="139" t="s">
        <v>193</v>
      </c>
      <c r="IS80" s="139" t="s">
        <v>193</v>
      </c>
      <c r="IT80" s="139" t="s">
        <v>193</v>
      </c>
      <c r="IU80" s="139" t="s">
        <v>193</v>
      </c>
      <c r="IV80" s="139" t="s">
        <v>193</v>
      </c>
      <c r="IW80" s="139" t="s">
        <v>3458</v>
      </c>
      <c r="IX80" s="139">
        <v>0</v>
      </c>
      <c r="IY80" s="139">
        <v>0</v>
      </c>
      <c r="IZ80" s="139">
        <v>1</v>
      </c>
      <c r="JA80" s="139">
        <v>0</v>
      </c>
      <c r="JB80" s="139">
        <v>0</v>
      </c>
      <c r="JC80" s="139">
        <v>0</v>
      </c>
      <c r="JD80" s="139">
        <v>0</v>
      </c>
      <c r="JE80" s="139">
        <v>0</v>
      </c>
      <c r="JF80" s="139" t="s">
        <v>193</v>
      </c>
      <c r="JG80" s="139" t="s">
        <v>132</v>
      </c>
      <c r="JH80" s="139" t="s">
        <v>193</v>
      </c>
      <c r="JI80" s="139" t="s">
        <v>193</v>
      </c>
      <c r="JJ80" s="139" t="s">
        <v>193</v>
      </c>
      <c r="JK80" s="139" t="s">
        <v>193</v>
      </c>
      <c r="JL80" s="139" t="s">
        <v>193</v>
      </c>
      <c r="JM80" s="139" t="s">
        <v>193</v>
      </c>
      <c r="JN80" s="139" t="s">
        <v>193</v>
      </c>
      <c r="JO80" s="139" t="s">
        <v>193</v>
      </c>
      <c r="JP80" s="139" t="s">
        <v>193</v>
      </c>
      <c r="JQ80" s="139" t="s">
        <v>193</v>
      </c>
      <c r="JR80" s="139" t="s">
        <v>193</v>
      </c>
      <c r="JS80" s="139" t="s">
        <v>193</v>
      </c>
      <c r="JT80" s="139" t="s">
        <v>193</v>
      </c>
      <c r="JU80" s="139" t="s">
        <v>193</v>
      </c>
      <c r="JV80" s="139" t="s">
        <v>193</v>
      </c>
      <c r="JW80" s="139" t="s">
        <v>193</v>
      </c>
      <c r="JX80" s="139" t="s">
        <v>193</v>
      </c>
      <c r="JY80" s="139" t="s">
        <v>193</v>
      </c>
      <c r="JZ80" s="139" t="s">
        <v>193</v>
      </c>
      <c r="KA80" s="139" t="s">
        <v>193</v>
      </c>
      <c r="KB80" s="139" t="s">
        <v>193</v>
      </c>
      <c r="KC80" s="139" t="s">
        <v>193</v>
      </c>
      <c r="KD80" s="139" t="s">
        <v>193</v>
      </c>
      <c r="KE80" s="139" t="s">
        <v>193</v>
      </c>
      <c r="KF80" s="139" t="s">
        <v>193</v>
      </c>
      <c r="KG80" s="139" t="s">
        <v>193</v>
      </c>
      <c r="KH80" s="139" t="s">
        <v>193</v>
      </c>
      <c r="KI80" s="139" t="s">
        <v>193</v>
      </c>
      <c r="KJ80" s="139" t="s">
        <v>193</v>
      </c>
      <c r="KK80" s="139" t="s">
        <v>193</v>
      </c>
      <c r="KL80" s="139" t="s">
        <v>193</v>
      </c>
      <c r="KM80" s="139" t="s">
        <v>193</v>
      </c>
      <c r="KN80" s="139" t="s">
        <v>193</v>
      </c>
      <c r="KO80" s="139" t="s">
        <v>193</v>
      </c>
      <c r="KP80" s="139" t="s">
        <v>193</v>
      </c>
      <c r="KQ80" s="139" t="s">
        <v>193</v>
      </c>
      <c r="KR80" s="139" t="s">
        <v>193</v>
      </c>
      <c r="KS80" s="139" t="s">
        <v>193</v>
      </c>
      <c r="KT80" s="139" t="s">
        <v>193</v>
      </c>
      <c r="KU80" s="139" t="s">
        <v>193</v>
      </c>
      <c r="KV80" s="139" t="s">
        <v>193</v>
      </c>
      <c r="KW80" s="139" t="s">
        <v>193</v>
      </c>
      <c r="KX80" s="139" t="s">
        <v>193</v>
      </c>
      <c r="KY80" s="139" t="s">
        <v>193</v>
      </c>
      <c r="KZ80" s="139" t="s">
        <v>193</v>
      </c>
      <c r="LA80" s="139" t="s">
        <v>193</v>
      </c>
      <c r="LB80" s="139" t="s">
        <v>193</v>
      </c>
      <c r="LC80" s="139" t="s">
        <v>193</v>
      </c>
      <c r="LD80" s="139" t="s">
        <v>193</v>
      </c>
      <c r="LE80" s="139" t="s">
        <v>193</v>
      </c>
      <c r="LF80" s="139" t="s">
        <v>193</v>
      </c>
      <c r="LG80" s="139" t="s">
        <v>193</v>
      </c>
      <c r="LH80" s="139" t="s">
        <v>193</v>
      </c>
      <c r="LI80" s="139" t="s">
        <v>193</v>
      </c>
      <c r="LJ80" s="139" t="s">
        <v>193</v>
      </c>
      <c r="LK80" s="139" t="s">
        <v>193</v>
      </c>
      <c r="LL80" s="139" t="s">
        <v>193</v>
      </c>
      <c r="LM80" s="139" t="s">
        <v>193</v>
      </c>
      <c r="LN80" s="139" t="s">
        <v>193</v>
      </c>
      <c r="LO80" s="139" t="s">
        <v>193</v>
      </c>
      <c r="LP80" s="139" t="s">
        <v>193</v>
      </c>
      <c r="LQ80" s="139" t="s">
        <v>193</v>
      </c>
    </row>
    <row r="81" spans="1:329" ht="14.4" customHeight="1" x14ac:dyDescent="0.35">
      <c r="A81" s="139" t="s">
        <v>3506</v>
      </c>
      <c r="B81" s="139" t="s">
        <v>3355</v>
      </c>
      <c r="C81" s="139" t="s">
        <v>161</v>
      </c>
      <c r="D81" s="139" t="s">
        <v>161</v>
      </c>
      <c r="E81" s="139" t="s">
        <v>163</v>
      </c>
      <c r="F81" s="139" t="s">
        <v>164</v>
      </c>
      <c r="G81" s="139" t="s">
        <v>165</v>
      </c>
      <c r="H81" s="139" t="s">
        <v>165</v>
      </c>
      <c r="I81" s="139" t="s">
        <v>165</v>
      </c>
      <c r="J81" s="139" t="s">
        <v>167</v>
      </c>
      <c r="K81" s="139" t="s">
        <v>536</v>
      </c>
      <c r="L81" s="139" t="s">
        <v>490</v>
      </c>
      <c r="M81" t="s">
        <v>491</v>
      </c>
      <c r="N81" t="s">
        <v>193</v>
      </c>
      <c r="O81" t="s">
        <v>193</v>
      </c>
      <c r="P81" t="s">
        <v>496</v>
      </c>
      <c r="Q81" t="s">
        <v>193</v>
      </c>
      <c r="R81" t="s">
        <v>3554</v>
      </c>
      <c r="S81">
        <v>0</v>
      </c>
      <c r="T81">
        <v>0</v>
      </c>
      <c r="U81">
        <v>0</v>
      </c>
      <c r="V81">
        <v>1</v>
      </c>
      <c r="W81">
        <v>0</v>
      </c>
      <c r="X81">
        <v>0</v>
      </c>
      <c r="Y81">
        <v>0</v>
      </c>
      <c r="Z81" t="s">
        <v>3953</v>
      </c>
      <c r="AA81" t="s">
        <v>3554</v>
      </c>
      <c r="AB81" t="s">
        <v>112</v>
      </c>
      <c r="AC81">
        <v>1</v>
      </c>
      <c r="AD81">
        <v>0</v>
      </c>
      <c r="AE81">
        <v>0</v>
      </c>
      <c r="AF81">
        <v>0</v>
      </c>
      <c r="AG81">
        <v>0</v>
      </c>
      <c r="AH81">
        <v>0</v>
      </c>
      <c r="AI81">
        <v>0</v>
      </c>
      <c r="AJ81">
        <v>0</v>
      </c>
      <c r="AK81">
        <v>0</v>
      </c>
      <c r="AL81">
        <v>0</v>
      </c>
      <c r="AM81" t="s">
        <v>193</v>
      </c>
      <c r="AN81" t="s">
        <v>113</v>
      </c>
      <c r="AO81" t="s">
        <v>501</v>
      </c>
      <c r="AP81" t="s">
        <v>193</v>
      </c>
      <c r="AQ81" t="s">
        <v>193</v>
      </c>
      <c r="AR81" t="s">
        <v>193</v>
      </c>
      <c r="AS81" t="s">
        <v>193</v>
      </c>
      <c r="AT81" t="s">
        <v>193</v>
      </c>
      <c r="AU81" t="s">
        <v>193</v>
      </c>
      <c r="AV81" t="s">
        <v>193</v>
      </c>
      <c r="AW81" t="s">
        <v>193</v>
      </c>
      <c r="AX81" t="s">
        <v>193</v>
      </c>
      <c r="AY81" t="s">
        <v>193</v>
      </c>
      <c r="AZ81" s="192" t="s">
        <v>193</v>
      </c>
      <c r="BA81" s="139" t="s">
        <v>193</v>
      </c>
      <c r="BB81" s="139" t="s">
        <v>193</v>
      </c>
      <c r="BC81" s="192" t="s">
        <v>193</v>
      </c>
      <c r="BD81" s="139" t="s">
        <v>193</v>
      </c>
      <c r="BE81" s="139" t="s">
        <v>193</v>
      </c>
      <c r="BF81" s="192" t="s">
        <v>193</v>
      </c>
      <c r="BG81" s="139" t="s">
        <v>193</v>
      </c>
      <c r="BH81" s="139" t="s">
        <v>193</v>
      </c>
      <c r="BI81" s="192" t="s">
        <v>193</v>
      </c>
      <c r="BJ81" s="139" t="s">
        <v>193</v>
      </c>
      <c r="BK81" s="139" t="s">
        <v>193</v>
      </c>
      <c r="BL81" s="192" t="s">
        <v>193</v>
      </c>
      <c r="BM81" s="139" t="s">
        <v>193</v>
      </c>
      <c r="BN81" s="139" t="s">
        <v>193</v>
      </c>
      <c r="BO81" s="192" t="s">
        <v>193</v>
      </c>
      <c r="BP81" s="139" t="s">
        <v>193</v>
      </c>
      <c r="BQ81" s="139" t="s">
        <v>193</v>
      </c>
      <c r="BR81" s="139" t="s">
        <v>193</v>
      </c>
      <c r="BS81" s="139" t="s">
        <v>193</v>
      </c>
      <c r="BT81" s="139" t="s">
        <v>193</v>
      </c>
      <c r="BU81" s="139" t="s">
        <v>193</v>
      </c>
      <c r="BV81" s="139" t="s">
        <v>193</v>
      </c>
      <c r="BW81" s="139" t="s">
        <v>193</v>
      </c>
      <c r="BX81" s="139" t="s">
        <v>193</v>
      </c>
      <c r="BY81" s="139" t="s">
        <v>193</v>
      </c>
      <c r="BZ81" s="139" t="s">
        <v>193</v>
      </c>
      <c r="CA81" s="192" t="s">
        <v>193</v>
      </c>
      <c r="CB81" s="139" t="s">
        <v>193</v>
      </c>
      <c r="CC81" s="139" t="s">
        <v>193</v>
      </c>
      <c r="CD81" s="139" t="s">
        <v>193</v>
      </c>
      <c r="CE81" s="139" t="s">
        <v>193</v>
      </c>
      <c r="CF81" s="139" t="s">
        <v>193</v>
      </c>
      <c r="CG81" s="139" t="s">
        <v>193</v>
      </c>
      <c r="CH81" s="139" t="s">
        <v>193</v>
      </c>
      <c r="CI81" s="139" t="s">
        <v>193</v>
      </c>
      <c r="CJ81" s="139" t="s">
        <v>193</v>
      </c>
      <c r="CK81" s="139" t="s">
        <v>193</v>
      </c>
      <c r="CL81" s="139" t="s">
        <v>193</v>
      </c>
      <c r="CM81" s="139" t="s">
        <v>193</v>
      </c>
      <c r="CN81" s="139" t="s">
        <v>193</v>
      </c>
      <c r="CO81" s="139" t="s">
        <v>193</v>
      </c>
      <c r="CP81" s="139" t="s">
        <v>193</v>
      </c>
      <c r="CQ81" s="139" t="s">
        <v>193</v>
      </c>
      <c r="CR81" s="139" t="s">
        <v>193</v>
      </c>
      <c r="CS81" s="139" t="s">
        <v>193</v>
      </c>
      <c r="CT81" s="139" t="s">
        <v>193</v>
      </c>
      <c r="CU81" s="139" t="s">
        <v>193</v>
      </c>
      <c r="CV81" s="139" t="s">
        <v>193</v>
      </c>
      <c r="CW81" s="139" t="s">
        <v>193</v>
      </c>
      <c r="CX81" s="139" t="s">
        <v>193</v>
      </c>
      <c r="CY81" s="139" t="s">
        <v>193</v>
      </c>
      <c r="CZ81" s="139" t="s">
        <v>193</v>
      </c>
      <c r="DA81" s="139" t="s">
        <v>193</v>
      </c>
      <c r="DB81" s="139" t="s">
        <v>193</v>
      </c>
      <c r="DC81" s="139" t="s">
        <v>193</v>
      </c>
      <c r="DD81" s="139" t="s">
        <v>193</v>
      </c>
      <c r="DE81" s="139" t="s">
        <v>193</v>
      </c>
      <c r="DF81" s="139" t="s">
        <v>193</v>
      </c>
      <c r="DG81" s="139" t="s">
        <v>193</v>
      </c>
      <c r="DH81" s="139" t="s">
        <v>193</v>
      </c>
      <c r="DI81" s="139" t="s">
        <v>193</v>
      </c>
      <c r="DJ81" s="139" t="s">
        <v>193</v>
      </c>
      <c r="DK81" s="139" t="s">
        <v>193</v>
      </c>
      <c r="DL81" s="139" t="s">
        <v>193</v>
      </c>
      <c r="DM81" s="139" t="s">
        <v>193</v>
      </c>
      <c r="DN81" s="139" t="s">
        <v>193</v>
      </c>
      <c r="DO81" s="139" t="s">
        <v>193</v>
      </c>
      <c r="DP81" s="139" t="s">
        <v>193</v>
      </c>
      <c r="DQ81" s="139" t="s">
        <v>193</v>
      </c>
      <c r="DR81" s="139" t="s">
        <v>193</v>
      </c>
      <c r="DS81" s="139" t="s">
        <v>193</v>
      </c>
      <c r="DT81" s="139" t="s">
        <v>193</v>
      </c>
      <c r="DU81" s="139" t="s">
        <v>193</v>
      </c>
      <c r="DV81" s="139" t="s">
        <v>193</v>
      </c>
      <c r="DW81" s="139" t="s">
        <v>193</v>
      </c>
      <c r="DX81" s="139" t="s">
        <v>193</v>
      </c>
      <c r="DY81" s="139" t="s">
        <v>193</v>
      </c>
      <c r="DZ81" s="139" t="s">
        <v>193</v>
      </c>
      <c r="EA81" s="139" t="s">
        <v>193</v>
      </c>
      <c r="EB81" s="139" t="s">
        <v>193</v>
      </c>
      <c r="EC81" s="139" t="s">
        <v>193</v>
      </c>
      <c r="ED81" s="139" t="s">
        <v>193</v>
      </c>
      <c r="EE81" s="139" t="s">
        <v>193</v>
      </c>
      <c r="EF81" s="139" t="s">
        <v>193</v>
      </c>
      <c r="EG81" s="139" t="s">
        <v>193</v>
      </c>
      <c r="EH81" s="139" t="s">
        <v>193</v>
      </c>
      <c r="EI81" s="139" t="s">
        <v>193</v>
      </c>
      <c r="EJ81" s="139" t="s">
        <v>193</v>
      </c>
      <c r="EK81" s="139" t="s">
        <v>193</v>
      </c>
      <c r="EL81" s="139" t="s">
        <v>193</v>
      </c>
      <c r="EM81" s="139" t="s">
        <v>193</v>
      </c>
      <c r="EN81" s="139" t="s">
        <v>193</v>
      </c>
      <c r="EO81" s="139" t="s">
        <v>193</v>
      </c>
      <c r="EP81" s="139" t="s">
        <v>193</v>
      </c>
      <c r="EQ81" s="139" t="s">
        <v>193</v>
      </c>
      <c r="ER81" s="139" t="s">
        <v>193</v>
      </c>
      <c r="ES81" s="139" t="s">
        <v>193</v>
      </c>
      <c r="ET81" s="139" t="s">
        <v>193</v>
      </c>
      <c r="EU81" s="139" t="s">
        <v>193</v>
      </c>
      <c r="EV81" s="139" t="s">
        <v>193</v>
      </c>
      <c r="EW81" s="139" t="s">
        <v>193</v>
      </c>
      <c r="EX81" s="139" t="s">
        <v>193</v>
      </c>
      <c r="EY81" s="139" t="s">
        <v>193</v>
      </c>
      <c r="EZ81" s="139" t="s">
        <v>193</v>
      </c>
      <c r="FA81" s="139" t="s">
        <v>193</v>
      </c>
      <c r="FB81" s="139" t="s">
        <v>193</v>
      </c>
      <c r="FC81" s="139" t="s">
        <v>193</v>
      </c>
      <c r="FD81" s="139" t="s">
        <v>193</v>
      </c>
      <c r="FE81" s="139" t="s">
        <v>193</v>
      </c>
      <c r="FF81" s="139" t="s">
        <v>193</v>
      </c>
      <c r="FG81" s="139" t="s">
        <v>193</v>
      </c>
      <c r="FH81" s="139" t="s">
        <v>193</v>
      </c>
      <c r="FI81" s="139" t="s">
        <v>193</v>
      </c>
      <c r="FJ81" s="139" t="s">
        <v>193</v>
      </c>
      <c r="FK81" s="139" t="s">
        <v>193</v>
      </c>
      <c r="FL81" s="139" t="s">
        <v>193</v>
      </c>
      <c r="FM81" s="139" t="s">
        <v>193</v>
      </c>
      <c r="FN81" s="139" t="s">
        <v>193</v>
      </c>
      <c r="FO81" s="139" t="s">
        <v>193</v>
      </c>
      <c r="FP81" s="139" t="s">
        <v>193</v>
      </c>
      <c r="FQ81" s="139" t="s">
        <v>193</v>
      </c>
      <c r="FR81" s="139" t="s">
        <v>193</v>
      </c>
      <c r="FS81" s="139" t="s">
        <v>193</v>
      </c>
      <c r="FT81" s="139" t="s">
        <v>193</v>
      </c>
      <c r="FU81" s="139" t="s">
        <v>193</v>
      </c>
      <c r="FV81" s="139" t="s">
        <v>193</v>
      </c>
      <c r="FW81" s="139" t="s">
        <v>193</v>
      </c>
      <c r="FX81" s="139" t="s">
        <v>193</v>
      </c>
      <c r="FY81" s="139" t="s">
        <v>193</v>
      </c>
      <c r="FZ81" s="139" t="s">
        <v>193</v>
      </c>
      <c r="GA81" s="139" t="s">
        <v>193</v>
      </c>
      <c r="GB81" s="139" t="s">
        <v>193</v>
      </c>
      <c r="GC81" s="139" t="s">
        <v>193</v>
      </c>
      <c r="GD81" s="139" t="s">
        <v>193</v>
      </c>
      <c r="GE81" s="139" t="s">
        <v>193</v>
      </c>
      <c r="GF81" s="139" t="s">
        <v>193</v>
      </c>
      <c r="GG81" s="139" t="s">
        <v>193</v>
      </c>
      <c r="GH81" s="139" t="s">
        <v>193</v>
      </c>
      <c r="GI81" s="139" t="s">
        <v>193</v>
      </c>
      <c r="GJ81" s="139" t="s">
        <v>193</v>
      </c>
      <c r="GK81" s="139" t="s">
        <v>193</v>
      </c>
      <c r="GL81" s="139" t="s">
        <v>193</v>
      </c>
      <c r="GM81" s="139" t="s">
        <v>193</v>
      </c>
      <c r="GN81" s="139" t="s">
        <v>193</v>
      </c>
      <c r="GO81" s="139" t="s">
        <v>193</v>
      </c>
      <c r="GP81" s="139" t="s">
        <v>193</v>
      </c>
      <c r="GQ81" s="139" t="s">
        <v>193</v>
      </c>
      <c r="GR81" s="139" t="s">
        <v>193</v>
      </c>
      <c r="GS81" s="139" t="s">
        <v>193</v>
      </c>
      <c r="GT81" s="139" t="s">
        <v>193</v>
      </c>
      <c r="GU81" s="139" t="s">
        <v>193</v>
      </c>
      <c r="GV81" s="139" t="s">
        <v>193</v>
      </c>
      <c r="GW81" s="139" t="s">
        <v>193</v>
      </c>
      <c r="GX81" s="139" t="s">
        <v>193</v>
      </c>
      <c r="GY81" s="139" t="s">
        <v>193</v>
      </c>
      <c r="GZ81" s="139" t="s">
        <v>193</v>
      </c>
      <c r="HA81" s="139" t="s">
        <v>193</v>
      </c>
      <c r="HB81" s="139" t="s">
        <v>193</v>
      </c>
      <c r="HC81" s="139" t="s">
        <v>193</v>
      </c>
      <c r="HD81" s="139" t="s">
        <v>193</v>
      </c>
      <c r="HE81" s="139" t="s">
        <v>193</v>
      </c>
      <c r="HF81" s="139" t="s">
        <v>193</v>
      </c>
      <c r="HG81" s="139" t="s">
        <v>193</v>
      </c>
      <c r="HH81" s="139" t="s">
        <v>193</v>
      </c>
      <c r="HI81" s="139" t="s">
        <v>193</v>
      </c>
      <c r="HJ81" s="139" t="s">
        <v>3507</v>
      </c>
      <c r="HK81" s="139">
        <v>0</v>
      </c>
      <c r="HL81" s="139">
        <v>1</v>
      </c>
      <c r="HM81" s="139">
        <v>0</v>
      </c>
      <c r="HN81" s="139">
        <v>1</v>
      </c>
      <c r="HO81" s="139">
        <v>1</v>
      </c>
      <c r="HP81" s="139">
        <v>1</v>
      </c>
      <c r="HQ81" s="139">
        <v>1</v>
      </c>
      <c r="HR81" s="139">
        <v>0</v>
      </c>
      <c r="HS81" s="139" t="s">
        <v>193</v>
      </c>
      <c r="HT81" s="139" t="s">
        <v>193</v>
      </c>
      <c r="HU81" s="139" t="s">
        <v>193</v>
      </c>
      <c r="HV81" s="139">
        <v>400</v>
      </c>
      <c r="HW81" s="139" t="s">
        <v>193</v>
      </c>
      <c r="HX81" s="139">
        <v>75</v>
      </c>
      <c r="HY81" s="139">
        <v>20</v>
      </c>
      <c r="HZ81" s="139">
        <v>125</v>
      </c>
      <c r="IA81" s="139">
        <v>75</v>
      </c>
      <c r="IB81" s="139" t="s">
        <v>114</v>
      </c>
      <c r="IC81" s="139" t="s">
        <v>193</v>
      </c>
      <c r="ID81" s="139" t="s">
        <v>193</v>
      </c>
      <c r="IE81" s="139" t="s">
        <v>193</v>
      </c>
      <c r="IF81" s="139" t="s">
        <v>193</v>
      </c>
      <c r="IG81" s="139" t="s">
        <v>193</v>
      </c>
      <c r="IH81" s="139" t="s">
        <v>193</v>
      </c>
      <c r="II81" s="139" t="s">
        <v>193</v>
      </c>
      <c r="IJ81" s="139" t="s">
        <v>193</v>
      </c>
      <c r="IK81" s="139" t="s">
        <v>193</v>
      </c>
      <c r="IL81" s="139" t="s">
        <v>193</v>
      </c>
      <c r="IM81" s="139" t="s">
        <v>193</v>
      </c>
      <c r="IN81" s="139" t="s">
        <v>114</v>
      </c>
      <c r="IO81" s="139" t="s">
        <v>193</v>
      </c>
      <c r="IP81" s="139" t="s">
        <v>193</v>
      </c>
      <c r="IQ81" s="139" t="s">
        <v>193</v>
      </c>
      <c r="IR81" s="139" t="s">
        <v>193</v>
      </c>
      <c r="IS81" s="139" t="s">
        <v>193</v>
      </c>
      <c r="IT81" s="139" t="s">
        <v>193</v>
      </c>
      <c r="IU81" s="139" t="s">
        <v>193</v>
      </c>
      <c r="IV81" s="139" t="s">
        <v>193</v>
      </c>
      <c r="IW81" s="139" t="s">
        <v>3499</v>
      </c>
      <c r="IX81" s="139">
        <v>0</v>
      </c>
      <c r="IY81" s="139">
        <v>1</v>
      </c>
      <c r="IZ81" s="139">
        <v>1</v>
      </c>
      <c r="JA81" s="139">
        <v>0</v>
      </c>
      <c r="JB81" s="139">
        <v>0</v>
      </c>
      <c r="JC81" s="139">
        <v>0</v>
      </c>
      <c r="JD81" s="139">
        <v>0</v>
      </c>
      <c r="JE81" s="139">
        <v>0</v>
      </c>
      <c r="JF81" s="139" t="s">
        <v>193</v>
      </c>
      <c r="JG81" s="139" t="s">
        <v>114</v>
      </c>
      <c r="JH81" s="139" t="s">
        <v>193</v>
      </c>
      <c r="JI81" s="139" t="s">
        <v>193</v>
      </c>
      <c r="JJ81" s="139" t="s">
        <v>193</v>
      </c>
      <c r="JK81" s="139" t="s">
        <v>193</v>
      </c>
      <c r="JL81" s="139" t="s">
        <v>193</v>
      </c>
      <c r="JM81" s="139" t="s">
        <v>193</v>
      </c>
      <c r="JN81" s="139" t="s">
        <v>193</v>
      </c>
      <c r="JO81" s="139" t="s">
        <v>193</v>
      </c>
      <c r="JP81" s="139" t="s">
        <v>193</v>
      </c>
      <c r="JQ81" s="139" t="s">
        <v>193</v>
      </c>
      <c r="JR81" s="139" t="s">
        <v>193</v>
      </c>
      <c r="JS81" s="139" t="s">
        <v>193</v>
      </c>
      <c r="JT81" s="139" t="s">
        <v>193</v>
      </c>
      <c r="JU81" s="139" t="s">
        <v>193</v>
      </c>
      <c r="JV81" s="139" t="s">
        <v>193</v>
      </c>
      <c r="JW81" s="139" t="s">
        <v>193</v>
      </c>
      <c r="JX81" s="139" t="s">
        <v>193</v>
      </c>
      <c r="JY81" s="139" t="s">
        <v>193</v>
      </c>
      <c r="JZ81" s="139" t="s">
        <v>193</v>
      </c>
      <c r="KA81" s="139" t="s">
        <v>193</v>
      </c>
      <c r="KB81" s="139" t="s">
        <v>193</v>
      </c>
      <c r="KC81" s="139" t="s">
        <v>193</v>
      </c>
      <c r="KD81" s="139" t="s">
        <v>193</v>
      </c>
      <c r="KE81" s="139" t="s">
        <v>193</v>
      </c>
      <c r="KF81" s="139" t="s">
        <v>193</v>
      </c>
      <c r="KG81" s="139" t="s">
        <v>193</v>
      </c>
      <c r="KH81" s="139" t="s">
        <v>193</v>
      </c>
      <c r="KI81" s="139" t="s">
        <v>193</v>
      </c>
      <c r="KJ81" s="139" t="s">
        <v>193</v>
      </c>
      <c r="KK81" s="139" t="s">
        <v>193</v>
      </c>
      <c r="KL81" s="139" t="s">
        <v>193</v>
      </c>
      <c r="KM81" s="139" t="s">
        <v>193</v>
      </c>
      <c r="KN81" s="139" t="s">
        <v>193</v>
      </c>
      <c r="KO81" s="139" t="s">
        <v>193</v>
      </c>
      <c r="KP81" s="139" t="s">
        <v>193</v>
      </c>
      <c r="KQ81" s="139" t="s">
        <v>193</v>
      </c>
      <c r="KR81" s="139" t="s">
        <v>193</v>
      </c>
      <c r="KS81" s="139" t="s">
        <v>193</v>
      </c>
      <c r="KT81" s="139" t="s">
        <v>193</v>
      </c>
      <c r="KU81" s="139" t="s">
        <v>193</v>
      </c>
      <c r="KV81" s="139" t="s">
        <v>193</v>
      </c>
      <c r="KW81" s="139" t="s">
        <v>193</v>
      </c>
      <c r="KX81" s="139" t="s">
        <v>193</v>
      </c>
      <c r="KY81" s="139" t="s">
        <v>193</v>
      </c>
      <c r="KZ81" s="139" t="s">
        <v>193</v>
      </c>
      <c r="LA81" s="139" t="s">
        <v>193</v>
      </c>
      <c r="LB81" s="139" t="s">
        <v>193</v>
      </c>
      <c r="LC81" s="139" t="s">
        <v>193</v>
      </c>
      <c r="LD81" s="139" t="s">
        <v>193</v>
      </c>
      <c r="LE81" s="139" t="s">
        <v>193</v>
      </c>
      <c r="LF81" s="139" t="s">
        <v>193</v>
      </c>
      <c r="LG81" s="139" t="s">
        <v>193</v>
      </c>
      <c r="LH81" s="139" t="s">
        <v>193</v>
      </c>
      <c r="LI81" s="139" t="s">
        <v>193</v>
      </c>
      <c r="LJ81" s="139" t="s">
        <v>193</v>
      </c>
      <c r="LK81" s="139" t="s">
        <v>193</v>
      </c>
      <c r="LL81" s="139" t="s">
        <v>193</v>
      </c>
      <c r="LM81" s="139" t="s">
        <v>193</v>
      </c>
      <c r="LN81" s="139" t="s">
        <v>193</v>
      </c>
      <c r="LO81" s="139" t="s">
        <v>193</v>
      </c>
      <c r="LP81" s="139" t="s">
        <v>193</v>
      </c>
      <c r="LQ81" s="139" t="s">
        <v>193</v>
      </c>
    </row>
    <row r="82" spans="1:329" ht="14.4" customHeight="1" x14ac:dyDescent="0.35">
      <c r="A82" s="139" t="s">
        <v>3508</v>
      </c>
      <c r="B82" s="139" t="s">
        <v>3355</v>
      </c>
      <c r="C82" s="139" t="s">
        <v>161</v>
      </c>
      <c r="D82" s="139" t="s">
        <v>161</v>
      </c>
      <c r="E82" s="139" t="s">
        <v>163</v>
      </c>
      <c r="F82" s="139" t="s">
        <v>164</v>
      </c>
      <c r="G82" s="139" t="s">
        <v>165</v>
      </c>
      <c r="H82" s="139" t="s">
        <v>165</v>
      </c>
      <c r="I82" s="139" t="s">
        <v>165</v>
      </c>
      <c r="J82" s="139" t="s">
        <v>167</v>
      </c>
      <c r="K82" s="139" t="s">
        <v>536</v>
      </c>
      <c r="L82" s="139" t="s">
        <v>490</v>
      </c>
      <c r="M82" t="s">
        <v>491</v>
      </c>
      <c r="N82" t="s">
        <v>193</v>
      </c>
      <c r="O82" t="s">
        <v>193</v>
      </c>
      <c r="P82" t="s">
        <v>496</v>
      </c>
      <c r="Q82" t="s">
        <v>193</v>
      </c>
      <c r="R82" t="s">
        <v>3510</v>
      </c>
      <c r="S82">
        <v>0</v>
      </c>
      <c r="T82">
        <v>0</v>
      </c>
      <c r="U82">
        <v>0</v>
      </c>
      <c r="V82">
        <v>0</v>
      </c>
      <c r="W82">
        <v>1</v>
      </c>
      <c r="X82">
        <v>0</v>
      </c>
      <c r="Y82">
        <v>0</v>
      </c>
      <c r="Z82" t="s">
        <v>3990</v>
      </c>
      <c r="AA82" t="s">
        <v>3510</v>
      </c>
      <c r="AB82" t="s">
        <v>112</v>
      </c>
      <c r="AC82">
        <v>1</v>
      </c>
      <c r="AD82">
        <v>0</v>
      </c>
      <c r="AE82">
        <v>0</v>
      </c>
      <c r="AF82">
        <v>0</v>
      </c>
      <c r="AG82">
        <v>0</v>
      </c>
      <c r="AH82">
        <v>0</v>
      </c>
      <c r="AI82">
        <v>0</v>
      </c>
      <c r="AJ82">
        <v>0</v>
      </c>
      <c r="AK82">
        <v>0</v>
      </c>
      <c r="AL82">
        <v>0</v>
      </c>
      <c r="AM82" t="s">
        <v>193</v>
      </c>
      <c r="AN82" t="s">
        <v>143</v>
      </c>
      <c r="AO82" t="s">
        <v>501</v>
      </c>
      <c r="AP82" t="s">
        <v>193</v>
      </c>
      <c r="AQ82" t="s">
        <v>193</v>
      </c>
      <c r="AR82" t="s">
        <v>193</v>
      </c>
      <c r="AS82" t="s">
        <v>193</v>
      </c>
      <c r="AT82" t="s">
        <v>193</v>
      </c>
      <c r="AU82" t="s">
        <v>193</v>
      </c>
      <c r="AV82" t="s">
        <v>193</v>
      </c>
      <c r="AW82" t="s">
        <v>193</v>
      </c>
      <c r="AX82" t="s">
        <v>193</v>
      </c>
      <c r="AY82" t="s">
        <v>193</v>
      </c>
      <c r="AZ82" s="192" t="s">
        <v>193</v>
      </c>
      <c r="BA82" s="139" t="s">
        <v>193</v>
      </c>
      <c r="BB82" s="139" t="s">
        <v>193</v>
      </c>
      <c r="BC82" s="192" t="s">
        <v>193</v>
      </c>
      <c r="BD82" s="139" t="s">
        <v>193</v>
      </c>
      <c r="BE82" s="139" t="s">
        <v>193</v>
      </c>
      <c r="BF82" s="192" t="s">
        <v>193</v>
      </c>
      <c r="BG82" s="139" t="s">
        <v>193</v>
      </c>
      <c r="BH82" s="139" t="s">
        <v>193</v>
      </c>
      <c r="BI82" s="192" t="s">
        <v>193</v>
      </c>
      <c r="BJ82" s="139" t="s">
        <v>193</v>
      </c>
      <c r="BK82" s="139" t="s">
        <v>193</v>
      </c>
      <c r="BL82" s="192" t="s">
        <v>193</v>
      </c>
      <c r="BM82" s="139" t="s">
        <v>193</v>
      </c>
      <c r="BN82" s="139" t="s">
        <v>193</v>
      </c>
      <c r="BO82" s="192" t="s">
        <v>193</v>
      </c>
      <c r="BP82" s="139" t="s">
        <v>193</v>
      </c>
      <c r="BQ82" s="139" t="s">
        <v>193</v>
      </c>
      <c r="BR82" s="139" t="s">
        <v>193</v>
      </c>
      <c r="BS82" s="139" t="s">
        <v>193</v>
      </c>
      <c r="BT82" s="139" t="s">
        <v>193</v>
      </c>
      <c r="BU82" s="139" t="s">
        <v>193</v>
      </c>
      <c r="BV82" s="139" t="s">
        <v>193</v>
      </c>
      <c r="BW82" s="139" t="s">
        <v>193</v>
      </c>
      <c r="BX82" s="139" t="s">
        <v>193</v>
      </c>
      <c r="BY82" s="139" t="s">
        <v>193</v>
      </c>
      <c r="BZ82" s="139" t="s">
        <v>193</v>
      </c>
      <c r="CA82" s="192" t="s">
        <v>193</v>
      </c>
      <c r="CB82" s="139" t="s">
        <v>193</v>
      </c>
      <c r="CC82" s="139" t="s">
        <v>193</v>
      </c>
      <c r="CD82" s="139" t="s">
        <v>193</v>
      </c>
      <c r="CE82" s="139" t="s">
        <v>193</v>
      </c>
      <c r="CF82" s="139" t="s">
        <v>193</v>
      </c>
      <c r="CG82" s="139" t="s">
        <v>193</v>
      </c>
      <c r="CH82" s="139" t="s">
        <v>193</v>
      </c>
      <c r="CI82" s="139" t="s">
        <v>193</v>
      </c>
      <c r="CJ82" s="139" t="s">
        <v>193</v>
      </c>
      <c r="CK82" s="139" t="s">
        <v>193</v>
      </c>
      <c r="CL82" s="139" t="s">
        <v>193</v>
      </c>
      <c r="CM82" s="139" t="s">
        <v>193</v>
      </c>
      <c r="CN82" s="139" t="s">
        <v>193</v>
      </c>
      <c r="CO82" s="139" t="s">
        <v>193</v>
      </c>
      <c r="CP82" s="139" t="s">
        <v>193</v>
      </c>
      <c r="CQ82" s="139" t="s">
        <v>193</v>
      </c>
      <c r="CR82" s="139" t="s">
        <v>193</v>
      </c>
      <c r="CS82" s="139" t="s">
        <v>193</v>
      </c>
      <c r="CT82" s="139" t="s">
        <v>193</v>
      </c>
      <c r="CU82" s="139" t="s">
        <v>193</v>
      </c>
      <c r="CV82" s="139" t="s">
        <v>193</v>
      </c>
      <c r="CW82" s="139" t="s">
        <v>193</v>
      </c>
      <c r="CX82" s="139" t="s">
        <v>193</v>
      </c>
      <c r="CY82" s="139" t="s">
        <v>193</v>
      </c>
      <c r="CZ82" s="139" t="s">
        <v>193</v>
      </c>
      <c r="DA82" s="139" t="s">
        <v>193</v>
      </c>
      <c r="DB82" s="139" t="s">
        <v>193</v>
      </c>
      <c r="DC82" s="139" t="s">
        <v>193</v>
      </c>
      <c r="DD82" s="139" t="s">
        <v>193</v>
      </c>
      <c r="DE82" s="139" t="s">
        <v>193</v>
      </c>
      <c r="DF82" s="139" t="s">
        <v>193</v>
      </c>
      <c r="DG82" s="139" t="s">
        <v>193</v>
      </c>
      <c r="DH82" s="139" t="s">
        <v>193</v>
      </c>
      <c r="DI82" s="139" t="s">
        <v>193</v>
      </c>
      <c r="DJ82" s="139" t="s">
        <v>193</v>
      </c>
      <c r="DK82" s="139" t="s">
        <v>193</v>
      </c>
      <c r="DL82" s="139" t="s">
        <v>193</v>
      </c>
      <c r="DM82" s="139" t="s">
        <v>193</v>
      </c>
      <c r="DN82" s="139" t="s">
        <v>193</v>
      </c>
      <c r="DO82" s="139" t="s">
        <v>193</v>
      </c>
      <c r="DP82" s="139" t="s">
        <v>193</v>
      </c>
      <c r="DQ82" s="139" t="s">
        <v>193</v>
      </c>
      <c r="DR82" s="139" t="s">
        <v>193</v>
      </c>
      <c r="DS82" s="139" t="s">
        <v>193</v>
      </c>
      <c r="DT82" s="139" t="s">
        <v>193</v>
      </c>
      <c r="DU82" s="139" t="s">
        <v>193</v>
      </c>
      <c r="DV82" s="139" t="s">
        <v>193</v>
      </c>
      <c r="DW82" s="139" t="s">
        <v>193</v>
      </c>
      <c r="DX82" s="139" t="s">
        <v>193</v>
      </c>
      <c r="DY82" s="139" t="s">
        <v>193</v>
      </c>
      <c r="DZ82" s="139" t="s">
        <v>193</v>
      </c>
      <c r="EA82" s="139" t="s">
        <v>193</v>
      </c>
      <c r="EB82" s="139" t="s">
        <v>193</v>
      </c>
      <c r="EC82" s="139" t="s">
        <v>193</v>
      </c>
      <c r="ED82" s="139" t="s">
        <v>193</v>
      </c>
      <c r="EE82" s="139" t="s">
        <v>193</v>
      </c>
      <c r="EF82" s="139" t="s">
        <v>193</v>
      </c>
      <c r="EG82" s="139" t="s">
        <v>193</v>
      </c>
      <c r="EH82" s="139" t="s">
        <v>193</v>
      </c>
      <c r="EI82" s="139" t="s">
        <v>193</v>
      </c>
      <c r="EJ82" s="139" t="s">
        <v>193</v>
      </c>
      <c r="EK82" s="139" t="s">
        <v>193</v>
      </c>
      <c r="EL82" s="139" t="s">
        <v>193</v>
      </c>
      <c r="EM82" s="139" t="s">
        <v>193</v>
      </c>
      <c r="EN82" s="139" t="s">
        <v>193</v>
      </c>
      <c r="EO82" s="139" t="s">
        <v>193</v>
      </c>
      <c r="EP82" s="139" t="s">
        <v>193</v>
      </c>
      <c r="EQ82" s="139" t="s">
        <v>193</v>
      </c>
      <c r="ER82" s="139" t="s">
        <v>193</v>
      </c>
      <c r="ES82" s="139" t="s">
        <v>193</v>
      </c>
      <c r="ET82" s="139" t="s">
        <v>193</v>
      </c>
      <c r="EU82" s="139" t="s">
        <v>193</v>
      </c>
      <c r="EV82" s="139" t="s">
        <v>193</v>
      </c>
      <c r="EW82" s="139" t="s">
        <v>193</v>
      </c>
      <c r="EX82" s="139" t="s">
        <v>193</v>
      </c>
      <c r="EY82" s="139" t="s">
        <v>193</v>
      </c>
      <c r="EZ82" s="139" t="s">
        <v>193</v>
      </c>
      <c r="FA82" s="139" t="s">
        <v>193</v>
      </c>
      <c r="FB82" s="139" t="s">
        <v>193</v>
      </c>
      <c r="FC82" s="139" t="s">
        <v>193</v>
      </c>
      <c r="FD82" s="139" t="s">
        <v>193</v>
      </c>
      <c r="FE82" s="139" t="s">
        <v>193</v>
      </c>
      <c r="FF82" s="139" t="s">
        <v>193</v>
      </c>
      <c r="FG82" s="139" t="s">
        <v>193</v>
      </c>
      <c r="FH82" s="139" t="s">
        <v>193</v>
      </c>
      <c r="FI82" s="139" t="s">
        <v>193</v>
      </c>
      <c r="FJ82" s="139" t="s">
        <v>193</v>
      </c>
      <c r="FK82" s="139" t="s">
        <v>193</v>
      </c>
      <c r="FL82" s="139" t="s">
        <v>193</v>
      </c>
      <c r="FM82" s="139" t="s">
        <v>193</v>
      </c>
      <c r="FN82" s="139" t="s">
        <v>193</v>
      </c>
      <c r="FO82" s="139" t="s">
        <v>193</v>
      </c>
      <c r="FP82" s="139" t="s">
        <v>193</v>
      </c>
      <c r="FQ82" s="139" t="s">
        <v>193</v>
      </c>
      <c r="FR82" s="139" t="s">
        <v>193</v>
      </c>
      <c r="FS82" s="139" t="s">
        <v>193</v>
      </c>
      <c r="FT82" s="139" t="s">
        <v>193</v>
      </c>
      <c r="FU82" s="139" t="s">
        <v>193</v>
      </c>
      <c r="FV82" s="139" t="s">
        <v>193</v>
      </c>
      <c r="FW82" s="139" t="s">
        <v>193</v>
      </c>
      <c r="FX82" s="139" t="s">
        <v>193</v>
      </c>
      <c r="FY82" s="139" t="s">
        <v>193</v>
      </c>
      <c r="FZ82" s="139" t="s">
        <v>193</v>
      </c>
      <c r="GA82" s="139" t="s">
        <v>193</v>
      </c>
      <c r="GB82" s="139" t="s">
        <v>193</v>
      </c>
      <c r="GC82" s="139" t="s">
        <v>193</v>
      </c>
      <c r="GD82" s="139" t="s">
        <v>193</v>
      </c>
      <c r="GE82" s="139" t="s">
        <v>193</v>
      </c>
      <c r="GF82" s="139" t="s">
        <v>193</v>
      </c>
      <c r="GG82" s="139" t="s">
        <v>193</v>
      </c>
      <c r="GH82" s="139" t="s">
        <v>193</v>
      </c>
      <c r="GI82" s="139" t="s">
        <v>193</v>
      </c>
      <c r="GJ82" s="139" t="s">
        <v>193</v>
      </c>
      <c r="GK82" s="139" t="s">
        <v>193</v>
      </c>
      <c r="GL82" s="139" t="s">
        <v>193</v>
      </c>
      <c r="GM82" s="139" t="s">
        <v>193</v>
      </c>
      <c r="GN82" s="139" t="s">
        <v>193</v>
      </c>
      <c r="GO82" s="139" t="s">
        <v>193</v>
      </c>
      <c r="GP82" s="139" t="s">
        <v>193</v>
      </c>
      <c r="GQ82" s="139" t="s">
        <v>193</v>
      </c>
      <c r="GR82" s="139" t="s">
        <v>193</v>
      </c>
      <c r="GS82" s="139" t="s">
        <v>193</v>
      </c>
      <c r="GT82" s="139" t="s">
        <v>193</v>
      </c>
      <c r="GU82" s="139" t="s">
        <v>193</v>
      </c>
      <c r="GV82" s="139" t="s">
        <v>193</v>
      </c>
      <c r="GW82" s="139" t="s">
        <v>193</v>
      </c>
      <c r="GX82" s="139" t="s">
        <v>193</v>
      </c>
      <c r="GY82" s="139" t="s">
        <v>193</v>
      </c>
      <c r="GZ82" s="139" t="s">
        <v>193</v>
      </c>
      <c r="HA82" s="139" t="s">
        <v>193</v>
      </c>
      <c r="HB82" s="139" t="s">
        <v>193</v>
      </c>
      <c r="HC82" s="139" t="s">
        <v>193</v>
      </c>
      <c r="HD82" s="139" t="s">
        <v>193</v>
      </c>
      <c r="HE82" s="139" t="s">
        <v>193</v>
      </c>
      <c r="HF82" s="139" t="s">
        <v>193</v>
      </c>
      <c r="HG82" s="139" t="s">
        <v>193</v>
      </c>
      <c r="HH82" s="139" t="s">
        <v>193</v>
      </c>
      <c r="HI82" s="139" t="s">
        <v>193</v>
      </c>
      <c r="HJ82" s="139" t="s">
        <v>193</v>
      </c>
      <c r="HK82" s="139" t="s">
        <v>193</v>
      </c>
      <c r="HL82" s="139" t="s">
        <v>193</v>
      </c>
      <c r="HM82" s="139" t="s">
        <v>193</v>
      </c>
      <c r="HN82" s="139" t="s">
        <v>193</v>
      </c>
      <c r="HO82" s="139" t="s">
        <v>193</v>
      </c>
      <c r="HP82" s="139" t="s">
        <v>193</v>
      </c>
      <c r="HQ82" s="139" t="s">
        <v>193</v>
      </c>
      <c r="HR82" s="139" t="s">
        <v>193</v>
      </c>
      <c r="HS82" s="139" t="s">
        <v>193</v>
      </c>
      <c r="HT82" s="139" t="s">
        <v>193</v>
      </c>
      <c r="HU82" s="139" t="s">
        <v>193</v>
      </c>
      <c r="HV82" s="139" t="s">
        <v>193</v>
      </c>
      <c r="HW82" s="139" t="s">
        <v>193</v>
      </c>
      <c r="HX82" s="139" t="s">
        <v>193</v>
      </c>
      <c r="HY82" s="139" t="s">
        <v>193</v>
      </c>
      <c r="HZ82" s="139" t="s">
        <v>193</v>
      </c>
      <c r="IA82" s="139" t="s">
        <v>193</v>
      </c>
      <c r="IB82" s="139" t="s">
        <v>193</v>
      </c>
      <c r="IC82" s="139" t="s">
        <v>193</v>
      </c>
      <c r="ID82" s="139" t="s">
        <v>3509</v>
      </c>
      <c r="IE82" s="139">
        <v>0</v>
      </c>
      <c r="IF82" s="139">
        <v>1</v>
      </c>
      <c r="IG82" s="139">
        <v>1</v>
      </c>
      <c r="IH82" s="139" t="s">
        <v>193</v>
      </c>
      <c r="II82" s="139">
        <v>250</v>
      </c>
      <c r="IJ82" s="139">
        <v>25</v>
      </c>
      <c r="IK82" s="139" t="s">
        <v>114</v>
      </c>
      <c r="IL82" s="139" t="s">
        <v>193</v>
      </c>
      <c r="IM82" s="139" t="s">
        <v>193</v>
      </c>
      <c r="IN82" s="139" t="s">
        <v>114</v>
      </c>
      <c r="IO82" s="139" t="s">
        <v>193</v>
      </c>
      <c r="IP82" s="139" t="s">
        <v>193</v>
      </c>
      <c r="IQ82" s="139" t="s">
        <v>193</v>
      </c>
      <c r="IR82" s="139" t="s">
        <v>193</v>
      </c>
      <c r="IS82" s="139" t="s">
        <v>193</v>
      </c>
      <c r="IT82" s="139" t="s">
        <v>193</v>
      </c>
      <c r="IU82" s="139" t="s">
        <v>193</v>
      </c>
      <c r="IV82" s="139" t="s">
        <v>193</v>
      </c>
      <c r="IW82" s="139" t="s">
        <v>3401</v>
      </c>
      <c r="IX82" s="139">
        <v>1</v>
      </c>
      <c r="IY82" s="139">
        <v>1</v>
      </c>
      <c r="IZ82" s="139">
        <v>1</v>
      </c>
      <c r="JA82" s="139">
        <v>1</v>
      </c>
      <c r="JB82" s="139">
        <v>0</v>
      </c>
      <c r="JC82" s="139">
        <v>0</v>
      </c>
      <c r="JD82" s="139">
        <v>0</v>
      </c>
      <c r="JE82" s="139">
        <v>0</v>
      </c>
      <c r="JF82" s="139" t="s">
        <v>193</v>
      </c>
      <c r="JG82" s="139" t="s">
        <v>109</v>
      </c>
      <c r="JH82" s="139" t="s">
        <v>193</v>
      </c>
      <c r="JI82" s="139" t="s">
        <v>3510</v>
      </c>
      <c r="JJ82" s="139">
        <v>0</v>
      </c>
      <c r="JK82" s="139">
        <v>0</v>
      </c>
      <c r="JL82" s="139">
        <v>0</v>
      </c>
      <c r="JM82" s="139">
        <v>0</v>
      </c>
      <c r="JN82" s="139">
        <v>1</v>
      </c>
      <c r="JO82" s="139">
        <v>0</v>
      </c>
      <c r="JP82" s="139">
        <v>0</v>
      </c>
      <c r="JQ82" s="139" t="s">
        <v>193</v>
      </c>
      <c r="JR82" s="139" t="s">
        <v>193</v>
      </c>
      <c r="JS82" s="139" t="s">
        <v>193</v>
      </c>
      <c r="JT82" s="139" t="s">
        <v>193</v>
      </c>
      <c r="JU82" s="139" t="s">
        <v>193</v>
      </c>
      <c r="JV82" s="139" t="s">
        <v>193</v>
      </c>
      <c r="JW82" s="139" t="s">
        <v>193</v>
      </c>
      <c r="JX82" s="139" t="s">
        <v>193</v>
      </c>
      <c r="JY82" s="139" t="s">
        <v>193</v>
      </c>
      <c r="JZ82" s="139" t="s">
        <v>193</v>
      </c>
      <c r="KA82" s="139" t="s">
        <v>193</v>
      </c>
      <c r="KB82" s="139" t="s">
        <v>193</v>
      </c>
      <c r="KC82" s="139" t="s">
        <v>193</v>
      </c>
      <c r="KD82" s="139" t="s">
        <v>193</v>
      </c>
      <c r="KE82" s="139" t="s">
        <v>193</v>
      </c>
      <c r="KF82" s="139" t="s">
        <v>193</v>
      </c>
      <c r="KG82" s="139" t="s">
        <v>193</v>
      </c>
      <c r="KH82" s="139" t="s">
        <v>193</v>
      </c>
      <c r="KI82" s="139" t="s">
        <v>193</v>
      </c>
      <c r="KJ82" s="139" t="s">
        <v>193</v>
      </c>
      <c r="KK82" s="139" t="s">
        <v>193</v>
      </c>
      <c r="KL82" s="139" t="s">
        <v>193</v>
      </c>
      <c r="KM82" s="139" t="s">
        <v>193</v>
      </c>
      <c r="KN82" s="139" t="s">
        <v>193</v>
      </c>
      <c r="KO82" s="139" t="s">
        <v>193</v>
      </c>
      <c r="KP82" s="139" t="s">
        <v>193</v>
      </c>
      <c r="KQ82" s="139" t="s">
        <v>193</v>
      </c>
      <c r="KR82" s="139" t="s">
        <v>193</v>
      </c>
      <c r="KS82" s="139" t="s">
        <v>193</v>
      </c>
      <c r="KT82" s="139" t="s">
        <v>193</v>
      </c>
      <c r="KU82" s="139" t="s">
        <v>193</v>
      </c>
      <c r="KV82" s="139" t="s">
        <v>193</v>
      </c>
      <c r="KW82" s="139" t="s">
        <v>193</v>
      </c>
      <c r="KX82" s="139" t="s">
        <v>193</v>
      </c>
      <c r="KY82" s="139" t="s">
        <v>193</v>
      </c>
      <c r="KZ82" s="139" t="s">
        <v>193</v>
      </c>
      <c r="LA82" s="139" t="s">
        <v>193</v>
      </c>
      <c r="LB82" s="139" t="s">
        <v>193</v>
      </c>
      <c r="LC82" s="139" t="s">
        <v>193</v>
      </c>
      <c r="LD82" s="139" t="s">
        <v>193</v>
      </c>
      <c r="LE82" s="139" t="s">
        <v>193</v>
      </c>
      <c r="LF82" s="139" t="s">
        <v>193</v>
      </c>
      <c r="LG82" s="139" t="s">
        <v>193</v>
      </c>
      <c r="LH82" s="139" t="s">
        <v>193</v>
      </c>
      <c r="LI82" s="139" t="s">
        <v>193</v>
      </c>
      <c r="LJ82" s="139" t="s">
        <v>193</v>
      </c>
      <c r="LK82" s="139" t="s">
        <v>193</v>
      </c>
      <c r="LL82" s="139" t="s">
        <v>193</v>
      </c>
      <c r="LM82" s="139" t="s">
        <v>193</v>
      </c>
      <c r="LN82" s="139" t="s">
        <v>193</v>
      </c>
      <c r="LO82" s="139" t="s">
        <v>193</v>
      </c>
      <c r="LP82" s="139" t="s">
        <v>193</v>
      </c>
      <c r="LQ82" s="139" t="s">
        <v>193</v>
      </c>
    </row>
    <row r="83" spans="1:329" ht="14.4" customHeight="1" x14ac:dyDescent="0.35">
      <c r="A83" s="139" t="s">
        <v>3511</v>
      </c>
      <c r="B83" s="139" t="s">
        <v>3355</v>
      </c>
      <c r="C83" s="139" t="s">
        <v>161</v>
      </c>
      <c r="D83" s="139" t="s">
        <v>161</v>
      </c>
      <c r="E83" s="139" t="s">
        <v>163</v>
      </c>
      <c r="F83" s="139" t="s">
        <v>164</v>
      </c>
      <c r="G83" s="139" t="s">
        <v>165</v>
      </c>
      <c r="H83" s="139" t="s">
        <v>165</v>
      </c>
      <c r="I83" s="139" t="s">
        <v>165</v>
      </c>
      <c r="J83" s="139" t="s">
        <v>167</v>
      </c>
      <c r="K83" s="139" t="s">
        <v>536</v>
      </c>
      <c r="L83" s="139" t="s">
        <v>490</v>
      </c>
      <c r="M83" t="s">
        <v>491</v>
      </c>
      <c r="N83" t="s">
        <v>193</v>
      </c>
      <c r="O83" t="s">
        <v>193</v>
      </c>
      <c r="P83" t="s">
        <v>496</v>
      </c>
      <c r="Q83" t="s">
        <v>193</v>
      </c>
      <c r="R83" t="s">
        <v>3510</v>
      </c>
      <c r="S83">
        <v>0</v>
      </c>
      <c r="T83">
        <v>0</v>
      </c>
      <c r="U83">
        <v>0</v>
      </c>
      <c r="V83">
        <v>0</v>
      </c>
      <c r="W83">
        <v>1</v>
      </c>
      <c r="X83">
        <v>0</v>
      </c>
      <c r="Y83">
        <v>0</v>
      </c>
      <c r="Z83" t="s">
        <v>3990</v>
      </c>
      <c r="AA83" t="s">
        <v>3510</v>
      </c>
      <c r="AB83" t="s">
        <v>112</v>
      </c>
      <c r="AC83">
        <v>1</v>
      </c>
      <c r="AD83">
        <v>0</v>
      </c>
      <c r="AE83">
        <v>0</v>
      </c>
      <c r="AF83">
        <v>0</v>
      </c>
      <c r="AG83">
        <v>0</v>
      </c>
      <c r="AH83">
        <v>0</v>
      </c>
      <c r="AI83">
        <v>0</v>
      </c>
      <c r="AJ83">
        <v>0</v>
      </c>
      <c r="AK83">
        <v>0</v>
      </c>
      <c r="AL83">
        <v>0</v>
      </c>
      <c r="AM83" t="s">
        <v>193</v>
      </c>
      <c r="AN83" t="s">
        <v>113</v>
      </c>
      <c r="AO83" t="s">
        <v>501</v>
      </c>
      <c r="AP83" t="s">
        <v>193</v>
      </c>
      <c r="AQ83" t="s">
        <v>193</v>
      </c>
      <c r="AR83" t="s">
        <v>193</v>
      </c>
      <c r="AS83" t="s">
        <v>193</v>
      </c>
      <c r="AT83" t="s">
        <v>193</v>
      </c>
      <c r="AU83" t="s">
        <v>193</v>
      </c>
      <c r="AV83" t="s">
        <v>193</v>
      </c>
      <c r="AW83" t="s">
        <v>193</v>
      </c>
      <c r="AX83" t="s">
        <v>193</v>
      </c>
      <c r="AY83" t="s">
        <v>193</v>
      </c>
      <c r="AZ83" s="192" t="s">
        <v>193</v>
      </c>
      <c r="BA83" s="139" t="s">
        <v>193</v>
      </c>
      <c r="BB83" s="139" t="s">
        <v>193</v>
      </c>
      <c r="BC83" s="192" t="s">
        <v>193</v>
      </c>
      <c r="BD83" s="139" t="s">
        <v>193</v>
      </c>
      <c r="BE83" s="139" t="s">
        <v>193</v>
      </c>
      <c r="BF83" s="192" t="s">
        <v>193</v>
      </c>
      <c r="BG83" s="139" t="s">
        <v>193</v>
      </c>
      <c r="BH83" s="139" t="s">
        <v>193</v>
      </c>
      <c r="BI83" s="192" t="s">
        <v>193</v>
      </c>
      <c r="BJ83" s="139" t="s">
        <v>193</v>
      </c>
      <c r="BK83" s="139" t="s">
        <v>193</v>
      </c>
      <c r="BL83" s="192" t="s">
        <v>193</v>
      </c>
      <c r="BM83" s="139" t="s">
        <v>193</v>
      </c>
      <c r="BN83" s="139" t="s">
        <v>193</v>
      </c>
      <c r="BO83" s="192" t="s">
        <v>193</v>
      </c>
      <c r="BP83" s="139" t="s">
        <v>193</v>
      </c>
      <c r="BQ83" s="139" t="s">
        <v>193</v>
      </c>
      <c r="BR83" s="139" t="s">
        <v>193</v>
      </c>
      <c r="BS83" s="139" t="s">
        <v>193</v>
      </c>
      <c r="BT83" s="139" t="s">
        <v>193</v>
      </c>
      <c r="BU83" s="139" t="s">
        <v>193</v>
      </c>
      <c r="BV83" s="139" t="s">
        <v>193</v>
      </c>
      <c r="BW83" s="139" t="s">
        <v>193</v>
      </c>
      <c r="BX83" s="139" t="s">
        <v>193</v>
      </c>
      <c r="BY83" s="139" t="s">
        <v>193</v>
      </c>
      <c r="BZ83" s="139" t="s">
        <v>193</v>
      </c>
      <c r="CA83" s="192" t="s">
        <v>193</v>
      </c>
      <c r="CB83" s="139" t="s">
        <v>193</v>
      </c>
      <c r="CC83" s="139" t="s">
        <v>193</v>
      </c>
      <c r="CD83" s="139" t="s">
        <v>193</v>
      </c>
      <c r="CE83" s="139" t="s">
        <v>193</v>
      </c>
      <c r="CF83" s="139" t="s">
        <v>193</v>
      </c>
      <c r="CG83" s="139" t="s">
        <v>193</v>
      </c>
      <c r="CH83" s="139" t="s">
        <v>193</v>
      </c>
      <c r="CI83" s="139" t="s">
        <v>193</v>
      </c>
      <c r="CJ83" s="139" t="s">
        <v>193</v>
      </c>
      <c r="CK83" s="139" t="s">
        <v>193</v>
      </c>
      <c r="CL83" s="139" t="s">
        <v>193</v>
      </c>
      <c r="CM83" s="139" t="s">
        <v>193</v>
      </c>
      <c r="CN83" s="139" t="s">
        <v>193</v>
      </c>
      <c r="CO83" s="139" t="s">
        <v>193</v>
      </c>
      <c r="CP83" s="139" t="s">
        <v>193</v>
      </c>
      <c r="CQ83" s="139" t="s">
        <v>193</v>
      </c>
      <c r="CR83" s="139" t="s">
        <v>193</v>
      </c>
      <c r="CS83" s="139" t="s">
        <v>193</v>
      </c>
      <c r="CT83" s="139" t="s">
        <v>193</v>
      </c>
      <c r="CU83" s="139" t="s">
        <v>193</v>
      </c>
      <c r="CV83" s="139" t="s">
        <v>193</v>
      </c>
      <c r="CW83" s="139" t="s">
        <v>193</v>
      </c>
      <c r="CX83" s="139" t="s">
        <v>193</v>
      </c>
      <c r="CY83" s="139" t="s">
        <v>193</v>
      </c>
      <c r="CZ83" s="139" t="s">
        <v>193</v>
      </c>
      <c r="DA83" s="139" t="s">
        <v>193</v>
      </c>
      <c r="DB83" s="139" t="s">
        <v>193</v>
      </c>
      <c r="DC83" s="139" t="s">
        <v>193</v>
      </c>
      <c r="DD83" s="139" t="s">
        <v>193</v>
      </c>
      <c r="DE83" s="139" t="s">
        <v>193</v>
      </c>
      <c r="DF83" s="139" t="s">
        <v>193</v>
      </c>
      <c r="DG83" s="139" t="s">
        <v>193</v>
      </c>
      <c r="DH83" s="139" t="s">
        <v>193</v>
      </c>
      <c r="DI83" s="139" t="s">
        <v>193</v>
      </c>
      <c r="DJ83" s="139" t="s">
        <v>193</v>
      </c>
      <c r="DK83" s="139" t="s">
        <v>193</v>
      </c>
      <c r="DL83" s="139" t="s">
        <v>193</v>
      </c>
      <c r="DM83" s="139" t="s">
        <v>193</v>
      </c>
      <c r="DN83" s="139" t="s">
        <v>193</v>
      </c>
      <c r="DO83" s="139" t="s">
        <v>193</v>
      </c>
      <c r="DP83" s="139" t="s">
        <v>193</v>
      </c>
      <c r="DQ83" s="139" t="s">
        <v>193</v>
      </c>
      <c r="DR83" s="139" t="s">
        <v>193</v>
      </c>
      <c r="DS83" s="139" t="s">
        <v>193</v>
      </c>
      <c r="DT83" s="139" t="s">
        <v>193</v>
      </c>
      <c r="DU83" s="139" t="s">
        <v>193</v>
      </c>
      <c r="DV83" s="139" t="s">
        <v>193</v>
      </c>
      <c r="DW83" s="139" t="s">
        <v>193</v>
      </c>
      <c r="DX83" s="139" t="s">
        <v>193</v>
      </c>
      <c r="DY83" s="139" t="s">
        <v>193</v>
      </c>
      <c r="DZ83" s="139" t="s">
        <v>193</v>
      </c>
      <c r="EA83" s="139" t="s">
        <v>193</v>
      </c>
      <c r="EB83" s="139" t="s">
        <v>193</v>
      </c>
      <c r="EC83" s="139" t="s">
        <v>193</v>
      </c>
      <c r="ED83" s="139" t="s">
        <v>193</v>
      </c>
      <c r="EE83" s="139" t="s">
        <v>193</v>
      </c>
      <c r="EF83" s="139" t="s">
        <v>193</v>
      </c>
      <c r="EG83" s="139" t="s">
        <v>193</v>
      </c>
      <c r="EH83" s="139" t="s">
        <v>193</v>
      </c>
      <c r="EI83" s="139" t="s">
        <v>193</v>
      </c>
      <c r="EJ83" s="139" t="s">
        <v>193</v>
      </c>
      <c r="EK83" s="139" t="s">
        <v>193</v>
      </c>
      <c r="EL83" s="139" t="s">
        <v>193</v>
      </c>
      <c r="EM83" s="139" t="s">
        <v>193</v>
      </c>
      <c r="EN83" s="139" t="s">
        <v>193</v>
      </c>
      <c r="EO83" s="139" t="s">
        <v>193</v>
      </c>
      <c r="EP83" s="139" t="s">
        <v>193</v>
      </c>
      <c r="EQ83" s="139" t="s">
        <v>193</v>
      </c>
      <c r="ER83" s="139" t="s">
        <v>193</v>
      </c>
      <c r="ES83" s="139" t="s">
        <v>193</v>
      </c>
      <c r="ET83" s="139" t="s">
        <v>193</v>
      </c>
      <c r="EU83" s="139" t="s">
        <v>193</v>
      </c>
      <c r="EV83" s="139" t="s">
        <v>193</v>
      </c>
      <c r="EW83" s="139" t="s">
        <v>193</v>
      </c>
      <c r="EX83" s="139" t="s">
        <v>193</v>
      </c>
      <c r="EY83" s="139" t="s">
        <v>193</v>
      </c>
      <c r="EZ83" s="139" t="s">
        <v>193</v>
      </c>
      <c r="FA83" s="139" t="s">
        <v>193</v>
      </c>
      <c r="FB83" s="139" t="s">
        <v>193</v>
      </c>
      <c r="FC83" s="139" t="s">
        <v>193</v>
      </c>
      <c r="FD83" s="139" t="s">
        <v>193</v>
      </c>
      <c r="FE83" s="139" t="s">
        <v>193</v>
      </c>
      <c r="FF83" s="139" t="s">
        <v>193</v>
      </c>
      <c r="FG83" s="139" t="s">
        <v>193</v>
      </c>
      <c r="FH83" s="139" t="s">
        <v>193</v>
      </c>
      <c r="FI83" s="139" t="s">
        <v>193</v>
      </c>
      <c r="FJ83" s="139" t="s">
        <v>193</v>
      </c>
      <c r="FK83" s="139" t="s">
        <v>193</v>
      </c>
      <c r="FL83" s="139" t="s">
        <v>193</v>
      </c>
      <c r="FM83" s="139" t="s">
        <v>193</v>
      </c>
      <c r="FN83" s="139" t="s">
        <v>193</v>
      </c>
      <c r="FO83" s="139" t="s">
        <v>193</v>
      </c>
      <c r="FP83" s="139" t="s">
        <v>193</v>
      </c>
      <c r="FQ83" s="139" t="s">
        <v>193</v>
      </c>
      <c r="FR83" s="139" t="s">
        <v>193</v>
      </c>
      <c r="FS83" s="139" t="s">
        <v>193</v>
      </c>
      <c r="FT83" s="139" t="s">
        <v>193</v>
      </c>
      <c r="FU83" s="139" t="s">
        <v>193</v>
      </c>
      <c r="FV83" s="139" t="s">
        <v>193</v>
      </c>
      <c r="FW83" s="139" t="s">
        <v>193</v>
      </c>
      <c r="FX83" s="139" t="s">
        <v>193</v>
      </c>
      <c r="FY83" s="139" t="s">
        <v>193</v>
      </c>
      <c r="FZ83" s="139" t="s">
        <v>193</v>
      </c>
      <c r="GA83" s="139" t="s">
        <v>193</v>
      </c>
      <c r="GB83" s="139" t="s">
        <v>193</v>
      </c>
      <c r="GC83" s="139" t="s">
        <v>193</v>
      </c>
      <c r="GD83" s="139" t="s">
        <v>193</v>
      </c>
      <c r="GE83" s="139" t="s">
        <v>193</v>
      </c>
      <c r="GF83" s="139" t="s">
        <v>193</v>
      </c>
      <c r="GG83" s="139" t="s">
        <v>193</v>
      </c>
      <c r="GH83" s="139" t="s">
        <v>193</v>
      </c>
      <c r="GI83" s="139" t="s">
        <v>193</v>
      </c>
      <c r="GJ83" s="139" t="s">
        <v>193</v>
      </c>
      <c r="GK83" s="139" t="s">
        <v>193</v>
      </c>
      <c r="GL83" s="139" t="s">
        <v>193</v>
      </c>
      <c r="GM83" s="139" t="s">
        <v>193</v>
      </c>
      <c r="GN83" s="139" t="s">
        <v>193</v>
      </c>
      <c r="GO83" s="139" t="s">
        <v>193</v>
      </c>
      <c r="GP83" s="139" t="s">
        <v>193</v>
      </c>
      <c r="GQ83" s="139" t="s">
        <v>193</v>
      </c>
      <c r="GR83" s="139" t="s">
        <v>193</v>
      </c>
      <c r="GS83" s="139" t="s">
        <v>193</v>
      </c>
      <c r="GT83" s="139" t="s">
        <v>193</v>
      </c>
      <c r="GU83" s="139" t="s">
        <v>193</v>
      </c>
      <c r="GV83" s="139" t="s">
        <v>193</v>
      </c>
      <c r="GW83" s="139" t="s">
        <v>193</v>
      </c>
      <c r="GX83" s="139" t="s">
        <v>193</v>
      </c>
      <c r="GY83" s="139" t="s">
        <v>193</v>
      </c>
      <c r="GZ83" s="139" t="s">
        <v>193</v>
      </c>
      <c r="HA83" s="139" t="s">
        <v>193</v>
      </c>
      <c r="HB83" s="139" t="s">
        <v>193</v>
      </c>
      <c r="HC83" s="139" t="s">
        <v>193</v>
      </c>
      <c r="HD83" s="139" t="s">
        <v>193</v>
      </c>
      <c r="HE83" s="139" t="s">
        <v>193</v>
      </c>
      <c r="HF83" s="139" t="s">
        <v>193</v>
      </c>
      <c r="HG83" s="139" t="s">
        <v>193</v>
      </c>
      <c r="HH83" s="139" t="s">
        <v>193</v>
      </c>
      <c r="HI83" s="139" t="s">
        <v>193</v>
      </c>
      <c r="HJ83" s="139" t="s">
        <v>193</v>
      </c>
      <c r="HK83" s="139" t="s">
        <v>193</v>
      </c>
      <c r="HL83" s="139" t="s">
        <v>193</v>
      </c>
      <c r="HM83" s="139" t="s">
        <v>193</v>
      </c>
      <c r="HN83" s="139" t="s">
        <v>193</v>
      </c>
      <c r="HO83" s="139" t="s">
        <v>193</v>
      </c>
      <c r="HP83" s="139" t="s">
        <v>193</v>
      </c>
      <c r="HQ83" s="139" t="s">
        <v>193</v>
      </c>
      <c r="HR83" s="139" t="s">
        <v>193</v>
      </c>
      <c r="HS83" s="139" t="s">
        <v>193</v>
      </c>
      <c r="HT83" s="139" t="s">
        <v>193</v>
      </c>
      <c r="HU83" s="139" t="s">
        <v>193</v>
      </c>
      <c r="HV83" s="139" t="s">
        <v>193</v>
      </c>
      <c r="HW83" s="139" t="s">
        <v>193</v>
      </c>
      <c r="HX83" s="139" t="s">
        <v>193</v>
      </c>
      <c r="HY83" s="139" t="s">
        <v>193</v>
      </c>
      <c r="HZ83" s="139" t="s">
        <v>193</v>
      </c>
      <c r="IA83" s="139" t="s">
        <v>193</v>
      </c>
      <c r="IB83" s="139" t="s">
        <v>193</v>
      </c>
      <c r="IC83" s="139" t="s">
        <v>193</v>
      </c>
      <c r="ID83" s="139" t="s">
        <v>3412</v>
      </c>
      <c r="IE83" s="139">
        <v>1</v>
      </c>
      <c r="IF83" s="139">
        <v>1</v>
      </c>
      <c r="IG83" s="139">
        <v>0</v>
      </c>
      <c r="IH83" s="139">
        <v>200</v>
      </c>
      <c r="II83" s="139">
        <v>300</v>
      </c>
      <c r="IJ83" s="139" t="s">
        <v>193</v>
      </c>
      <c r="IK83" s="139" t="s">
        <v>114</v>
      </c>
      <c r="IL83" s="139" t="s">
        <v>193</v>
      </c>
      <c r="IM83" s="139" t="s">
        <v>193</v>
      </c>
      <c r="IN83" s="139" t="s">
        <v>114</v>
      </c>
      <c r="IO83" s="139" t="s">
        <v>193</v>
      </c>
      <c r="IP83" s="139" t="s">
        <v>193</v>
      </c>
      <c r="IQ83" s="139" t="s">
        <v>193</v>
      </c>
      <c r="IR83" s="139" t="s">
        <v>193</v>
      </c>
      <c r="IS83" s="139" t="s">
        <v>193</v>
      </c>
      <c r="IT83" s="139" t="s">
        <v>193</v>
      </c>
      <c r="IU83" s="139" t="s">
        <v>193</v>
      </c>
      <c r="IV83" s="139" t="s">
        <v>193</v>
      </c>
      <c r="IW83" s="139" t="s">
        <v>3458</v>
      </c>
      <c r="IX83" s="139">
        <v>0</v>
      </c>
      <c r="IY83" s="139">
        <v>0</v>
      </c>
      <c r="IZ83" s="139">
        <v>1</v>
      </c>
      <c r="JA83" s="139">
        <v>0</v>
      </c>
      <c r="JB83" s="139">
        <v>0</v>
      </c>
      <c r="JC83" s="139">
        <v>0</v>
      </c>
      <c r="JD83" s="139">
        <v>0</v>
      </c>
      <c r="JE83" s="139">
        <v>0</v>
      </c>
      <c r="JF83" s="139" t="s">
        <v>193</v>
      </c>
      <c r="JG83" s="139" t="s">
        <v>114</v>
      </c>
      <c r="JH83" s="139" t="s">
        <v>193</v>
      </c>
      <c r="JI83" s="139" t="s">
        <v>193</v>
      </c>
      <c r="JJ83" s="139" t="s">
        <v>193</v>
      </c>
      <c r="JK83" s="139" t="s">
        <v>193</v>
      </c>
      <c r="JL83" s="139" t="s">
        <v>193</v>
      </c>
      <c r="JM83" s="139" t="s">
        <v>193</v>
      </c>
      <c r="JN83" s="139" t="s">
        <v>193</v>
      </c>
      <c r="JO83" s="139" t="s">
        <v>193</v>
      </c>
      <c r="JP83" s="139" t="s">
        <v>193</v>
      </c>
      <c r="JQ83" s="139" t="s">
        <v>193</v>
      </c>
      <c r="JR83" s="139" t="s">
        <v>193</v>
      </c>
      <c r="JS83" s="139" t="s">
        <v>193</v>
      </c>
      <c r="JT83" s="139" t="s">
        <v>193</v>
      </c>
      <c r="JU83" s="139" t="s">
        <v>193</v>
      </c>
      <c r="JV83" s="139" t="s">
        <v>193</v>
      </c>
      <c r="JW83" s="139" t="s">
        <v>193</v>
      </c>
      <c r="JX83" s="139" t="s">
        <v>193</v>
      </c>
      <c r="JY83" s="139" t="s">
        <v>193</v>
      </c>
      <c r="JZ83" s="139" t="s">
        <v>193</v>
      </c>
      <c r="KA83" s="139" t="s">
        <v>193</v>
      </c>
      <c r="KB83" s="139" t="s">
        <v>193</v>
      </c>
      <c r="KC83" s="139" t="s">
        <v>193</v>
      </c>
      <c r="KD83" s="139" t="s">
        <v>193</v>
      </c>
      <c r="KE83" s="139" t="s">
        <v>193</v>
      </c>
      <c r="KF83" s="139" t="s">
        <v>193</v>
      </c>
      <c r="KG83" s="139" t="s">
        <v>193</v>
      </c>
      <c r="KH83" s="139" t="s">
        <v>193</v>
      </c>
      <c r="KI83" s="139" t="s">
        <v>193</v>
      </c>
      <c r="KJ83" s="139" t="s">
        <v>193</v>
      </c>
      <c r="KK83" s="139" t="s">
        <v>193</v>
      </c>
      <c r="KL83" s="139" t="s">
        <v>193</v>
      </c>
      <c r="KM83" s="139" t="s">
        <v>193</v>
      </c>
      <c r="KN83" s="139" t="s">
        <v>193</v>
      </c>
      <c r="KO83" s="139" t="s">
        <v>193</v>
      </c>
      <c r="KP83" s="139" t="s">
        <v>193</v>
      </c>
      <c r="KQ83" s="139" t="s">
        <v>193</v>
      </c>
      <c r="KR83" s="139" t="s">
        <v>193</v>
      </c>
      <c r="KS83" s="139" t="s">
        <v>193</v>
      </c>
      <c r="KT83" s="139" t="s">
        <v>193</v>
      </c>
      <c r="KU83" s="139" t="s">
        <v>193</v>
      </c>
      <c r="KV83" s="139" t="s">
        <v>193</v>
      </c>
      <c r="KW83" s="139" t="s">
        <v>193</v>
      </c>
      <c r="KX83" s="139" t="s">
        <v>193</v>
      </c>
      <c r="KY83" s="139" t="s">
        <v>193</v>
      </c>
      <c r="KZ83" s="139" t="s">
        <v>193</v>
      </c>
      <c r="LA83" s="139" t="s">
        <v>193</v>
      </c>
      <c r="LB83" s="139" t="s">
        <v>193</v>
      </c>
      <c r="LC83" s="139" t="s">
        <v>193</v>
      </c>
      <c r="LD83" s="139" t="s">
        <v>193</v>
      </c>
      <c r="LE83" s="139" t="s">
        <v>193</v>
      </c>
      <c r="LF83" s="139" t="s">
        <v>193</v>
      </c>
      <c r="LG83" s="139" t="s">
        <v>193</v>
      </c>
      <c r="LH83" s="139" t="s">
        <v>193</v>
      </c>
      <c r="LI83" s="139" t="s">
        <v>193</v>
      </c>
      <c r="LJ83" s="139" t="s">
        <v>193</v>
      </c>
      <c r="LK83" s="139" t="s">
        <v>193</v>
      </c>
      <c r="LL83" s="139" t="s">
        <v>193</v>
      </c>
      <c r="LM83" s="139" t="s">
        <v>193</v>
      </c>
      <c r="LN83" s="139" t="s">
        <v>193</v>
      </c>
      <c r="LO83" s="139" t="s">
        <v>193</v>
      </c>
      <c r="LP83" s="139" t="s">
        <v>193</v>
      </c>
      <c r="LQ83" s="139" t="s">
        <v>193</v>
      </c>
    </row>
    <row r="84" spans="1:329" ht="14.4" customHeight="1" x14ac:dyDescent="0.35">
      <c r="A84" s="139" t="s">
        <v>3512</v>
      </c>
      <c r="B84" s="139" t="s">
        <v>3316</v>
      </c>
      <c r="C84" s="139" t="s">
        <v>133</v>
      </c>
      <c r="D84" s="139" t="s">
        <v>133</v>
      </c>
      <c r="E84" s="139" t="s">
        <v>146</v>
      </c>
      <c r="F84" s="139" t="s">
        <v>117</v>
      </c>
      <c r="G84" s="139" t="s">
        <v>136</v>
      </c>
      <c r="H84" s="139" t="s">
        <v>136</v>
      </c>
      <c r="I84" s="139" t="s">
        <v>138</v>
      </c>
      <c r="J84" s="139" t="s">
        <v>139</v>
      </c>
      <c r="K84" s="139" t="s">
        <v>489</v>
      </c>
      <c r="L84" s="139" t="s">
        <v>490</v>
      </c>
      <c r="M84" t="s">
        <v>491</v>
      </c>
      <c r="N84" t="s">
        <v>193</v>
      </c>
      <c r="O84" t="s">
        <v>193</v>
      </c>
      <c r="P84" t="s">
        <v>496</v>
      </c>
      <c r="Q84" t="s">
        <v>193</v>
      </c>
      <c r="R84" t="s">
        <v>3502</v>
      </c>
      <c r="S84">
        <v>0</v>
      </c>
      <c r="T84">
        <v>0</v>
      </c>
      <c r="U84">
        <v>1</v>
      </c>
      <c r="V84">
        <v>0</v>
      </c>
      <c r="W84">
        <v>0</v>
      </c>
      <c r="X84">
        <v>0</v>
      </c>
      <c r="Y84">
        <v>0</v>
      </c>
      <c r="Z84" t="s">
        <v>4014</v>
      </c>
      <c r="AA84" t="s">
        <v>3502</v>
      </c>
      <c r="AB84" t="s">
        <v>112</v>
      </c>
      <c r="AC84">
        <v>1</v>
      </c>
      <c r="AD84">
        <v>0</v>
      </c>
      <c r="AE84">
        <v>0</v>
      </c>
      <c r="AF84">
        <v>0</v>
      </c>
      <c r="AG84">
        <v>0</v>
      </c>
      <c r="AH84">
        <v>0</v>
      </c>
      <c r="AI84">
        <v>0</v>
      </c>
      <c r="AJ84">
        <v>0</v>
      </c>
      <c r="AK84">
        <v>0</v>
      </c>
      <c r="AL84">
        <v>0</v>
      </c>
      <c r="AM84" t="s">
        <v>193</v>
      </c>
      <c r="AN84" t="s">
        <v>113</v>
      </c>
      <c r="AO84" t="s">
        <v>501</v>
      </c>
      <c r="AP84" t="s">
        <v>193</v>
      </c>
      <c r="AQ84" t="s">
        <v>193</v>
      </c>
      <c r="AR84" t="s">
        <v>193</v>
      </c>
      <c r="AS84" t="s">
        <v>193</v>
      </c>
      <c r="AT84" t="s">
        <v>193</v>
      </c>
      <c r="AU84" t="s">
        <v>193</v>
      </c>
      <c r="AV84" t="s">
        <v>193</v>
      </c>
      <c r="AW84" t="s">
        <v>193</v>
      </c>
      <c r="AX84" t="s">
        <v>193</v>
      </c>
      <c r="AY84" t="s">
        <v>193</v>
      </c>
      <c r="AZ84" s="192" t="s">
        <v>193</v>
      </c>
      <c r="BA84" s="139" t="s">
        <v>193</v>
      </c>
      <c r="BB84" s="139" t="s">
        <v>193</v>
      </c>
      <c r="BC84" s="192" t="s">
        <v>193</v>
      </c>
      <c r="BD84" s="139" t="s">
        <v>193</v>
      </c>
      <c r="BE84" s="139" t="s">
        <v>193</v>
      </c>
      <c r="BF84" s="192" t="s">
        <v>193</v>
      </c>
      <c r="BG84" s="139" t="s">
        <v>193</v>
      </c>
      <c r="BH84" s="139" t="s">
        <v>193</v>
      </c>
      <c r="BI84" s="192" t="s">
        <v>193</v>
      </c>
      <c r="BJ84" s="139" t="s">
        <v>193</v>
      </c>
      <c r="BK84" s="139" t="s">
        <v>193</v>
      </c>
      <c r="BL84" s="192" t="s">
        <v>193</v>
      </c>
      <c r="BM84" s="139" t="s">
        <v>193</v>
      </c>
      <c r="BN84" s="139" t="s">
        <v>193</v>
      </c>
      <c r="BO84" s="192" t="s">
        <v>193</v>
      </c>
      <c r="BP84" s="139" t="s">
        <v>193</v>
      </c>
      <c r="BQ84" s="139" t="s">
        <v>193</v>
      </c>
      <c r="BR84" s="139" t="s">
        <v>193</v>
      </c>
      <c r="BS84" s="139" t="s">
        <v>193</v>
      </c>
      <c r="BT84" s="139" t="s">
        <v>193</v>
      </c>
      <c r="BU84" s="139" t="s">
        <v>193</v>
      </c>
      <c r="BV84" s="139" t="s">
        <v>193</v>
      </c>
      <c r="BW84" s="139" t="s">
        <v>193</v>
      </c>
      <c r="BX84" s="139" t="s">
        <v>193</v>
      </c>
      <c r="BY84" s="139" t="s">
        <v>193</v>
      </c>
      <c r="BZ84" s="139" t="s">
        <v>193</v>
      </c>
      <c r="CA84" s="192" t="s">
        <v>193</v>
      </c>
      <c r="CB84" s="139" t="s">
        <v>193</v>
      </c>
      <c r="CC84" s="139" t="s">
        <v>193</v>
      </c>
      <c r="CD84" s="139" t="s">
        <v>193</v>
      </c>
      <c r="CE84" s="139" t="s">
        <v>193</v>
      </c>
      <c r="CF84" s="139" t="s">
        <v>193</v>
      </c>
      <c r="CG84" s="139" t="s">
        <v>193</v>
      </c>
      <c r="CH84" s="139" t="s">
        <v>193</v>
      </c>
      <c r="CI84" s="139" t="s">
        <v>193</v>
      </c>
      <c r="CJ84" s="139" t="s">
        <v>193</v>
      </c>
      <c r="CK84" s="139" t="s">
        <v>193</v>
      </c>
      <c r="CL84" s="139" t="s">
        <v>193</v>
      </c>
      <c r="CM84" s="139" t="s">
        <v>193</v>
      </c>
      <c r="CN84" s="139" t="s">
        <v>193</v>
      </c>
      <c r="CO84" s="139" t="s">
        <v>193</v>
      </c>
      <c r="CP84" s="139" t="s">
        <v>193</v>
      </c>
      <c r="CQ84" s="139" t="s">
        <v>193</v>
      </c>
      <c r="CR84" s="139" t="s">
        <v>193</v>
      </c>
      <c r="CS84" s="139" t="s">
        <v>193</v>
      </c>
      <c r="CT84" s="139" t="s">
        <v>193</v>
      </c>
      <c r="CU84" s="139" t="s">
        <v>193</v>
      </c>
      <c r="CV84" s="139" t="s">
        <v>193</v>
      </c>
      <c r="CW84" s="139" t="s">
        <v>193</v>
      </c>
      <c r="CX84" s="139" t="s">
        <v>193</v>
      </c>
      <c r="CY84" s="139" t="s">
        <v>193</v>
      </c>
      <c r="CZ84" s="139" t="s">
        <v>193</v>
      </c>
      <c r="DA84" s="139" t="s">
        <v>193</v>
      </c>
      <c r="DB84" s="139" t="s">
        <v>193</v>
      </c>
      <c r="DC84" s="139" t="s">
        <v>193</v>
      </c>
      <c r="DD84" s="139" t="s">
        <v>193</v>
      </c>
      <c r="DE84" s="139" t="s">
        <v>193</v>
      </c>
      <c r="DF84" s="139" t="s">
        <v>193</v>
      </c>
      <c r="DG84" s="139" t="s">
        <v>193</v>
      </c>
      <c r="DH84" s="139" t="s">
        <v>193</v>
      </c>
      <c r="DI84" s="139" t="s">
        <v>193</v>
      </c>
      <c r="DJ84" s="139" t="s">
        <v>193</v>
      </c>
      <c r="DK84" s="139" t="s">
        <v>193</v>
      </c>
      <c r="DL84" s="139" t="s">
        <v>193</v>
      </c>
      <c r="DM84" s="139" t="s">
        <v>193</v>
      </c>
      <c r="DN84" s="139" t="s">
        <v>193</v>
      </c>
      <c r="DO84" s="139" t="s">
        <v>193</v>
      </c>
      <c r="DP84" s="139" t="s">
        <v>193</v>
      </c>
      <c r="DQ84" s="139" t="s">
        <v>193</v>
      </c>
      <c r="DR84" s="139" t="s">
        <v>193</v>
      </c>
      <c r="DS84" s="139" t="s">
        <v>193</v>
      </c>
      <c r="DT84" s="139" t="s">
        <v>193</v>
      </c>
      <c r="DU84" s="139" t="s">
        <v>193</v>
      </c>
      <c r="DV84" s="139" t="s">
        <v>193</v>
      </c>
      <c r="DW84" s="139" t="s">
        <v>193</v>
      </c>
      <c r="DX84" s="139" t="s">
        <v>193</v>
      </c>
      <c r="DY84" s="139" t="s">
        <v>193</v>
      </c>
      <c r="DZ84" s="139" t="s">
        <v>193</v>
      </c>
      <c r="EA84" s="139" t="s">
        <v>193</v>
      </c>
      <c r="EB84" s="139" t="s">
        <v>193</v>
      </c>
      <c r="EC84" s="139" t="s">
        <v>193</v>
      </c>
      <c r="ED84" s="139" t="s">
        <v>193</v>
      </c>
      <c r="EE84" s="139" t="s">
        <v>193</v>
      </c>
      <c r="EF84" s="139" t="s">
        <v>193</v>
      </c>
      <c r="EG84" s="139" t="s">
        <v>193</v>
      </c>
      <c r="EH84" s="139" t="s">
        <v>193</v>
      </c>
      <c r="EI84" s="139" t="s">
        <v>193</v>
      </c>
      <c r="EJ84" s="139" t="s">
        <v>193</v>
      </c>
      <c r="EK84" s="139" t="s">
        <v>193</v>
      </c>
      <c r="EL84" s="139" t="s">
        <v>193</v>
      </c>
      <c r="EM84" s="139" t="s">
        <v>193</v>
      </c>
      <c r="EN84" s="139" t="s">
        <v>193</v>
      </c>
      <c r="EO84" s="139" t="s">
        <v>193</v>
      </c>
      <c r="EP84" s="139" t="s">
        <v>193</v>
      </c>
      <c r="EQ84" s="139" t="s">
        <v>193</v>
      </c>
      <c r="ER84" s="139" t="s">
        <v>193</v>
      </c>
      <c r="ES84" s="139" t="s">
        <v>193</v>
      </c>
      <c r="ET84" s="139" t="s">
        <v>193</v>
      </c>
      <c r="EU84" s="139" t="s">
        <v>193</v>
      </c>
      <c r="EV84" s="139" t="s">
        <v>193</v>
      </c>
      <c r="EW84" s="139" t="s">
        <v>193</v>
      </c>
      <c r="EX84" s="139" t="s">
        <v>193</v>
      </c>
      <c r="EY84" s="139" t="s">
        <v>193</v>
      </c>
      <c r="EZ84" s="139" t="s">
        <v>193</v>
      </c>
      <c r="FA84" s="139" t="s">
        <v>193</v>
      </c>
      <c r="FB84" s="139" t="s">
        <v>193</v>
      </c>
      <c r="FC84" s="139" t="s">
        <v>193</v>
      </c>
      <c r="FD84" s="139" t="s">
        <v>193</v>
      </c>
      <c r="FE84" s="139" t="s">
        <v>193</v>
      </c>
      <c r="FF84" s="139" t="s">
        <v>193</v>
      </c>
      <c r="FG84" s="139" t="s">
        <v>193</v>
      </c>
      <c r="FH84" s="139" t="s">
        <v>193</v>
      </c>
      <c r="FI84" s="139" t="s">
        <v>193</v>
      </c>
      <c r="FJ84" s="139" t="s">
        <v>193</v>
      </c>
      <c r="FK84" s="139" t="s">
        <v>193</v>
      </c>
      <c r="FL84" s="139" t="s">
        <v>193</v>
      </c>
      <c r="FM84" s="139" t="s">
        <v>193</v>
      </c>
      <c r="FN84" s="139" t="s">
        <v>193</v>
      </c>
      <c r="FO84" s="139" t="s">
        <v>193</v>
      </c>
      <c r="FP84" s="139" t="s">
        <v>193</v>
      </c>
      <c r="FQ84" s="139" t="s">
        <v>193</v>
      </c>
      <c r="FR84" s="139" t="s">
        <v>193</v>
      </c>
      <c r="FS84" s="139" t="s">
        <v>193</v>
      </c>
      <c r="FT84" s="139" t="s">
        <v>193</v>
      </c>
      <c r="FU84" s="139" t="s">
        <v>193</v>
      </c>
      <c r="FV84" s="139" t="s">
        <v>193</v>
      </c>
      <c r="FW84" s="139" t="s">
        <v>193</v>
      </c>
      <c r="FX84" s="139" t="s">
        <v>193</v>
      </c>
      <c r="FY84" s="139" t="s">
        <v>193</v>
      </c>
      <c r="FZ84" s="139" t="s">
        <v>193</v>
      </c>
      <c r="GA84" s="139" t="s">
        <v>193</v>
      </c>
      <c r="GB84" s="139" t="s">
        <v>193</v>
      </c>
      <c r="GC84" s="139" t="s">
        <v>193</v>
      </c>
      <c r="GD84" s="139" t="s">
        <v>193</v>
      </c>
      <c r="GE84" s="139" t="s">
        <v>193</v>
      </c>
      <c r="GF84" s="139" t="s">
        <v>193</v>
      </c>
      <c r="GG84" s="139" t="s">
        <v>193</v>
      </c>
      <c r="GH84" s="139" t="s">
        <v>193</v>
      </c>
      <c r="GI84" s="139" t="s">
        <v>193</v>
      </c>
      <c r="GJ84" s="139" t="s">
        <v>193</v>
      </c>
      <c r="GK84" s="139" t="s">
        <v>193</v>
      </c>
      <c r="GL84" s="139" t="s">
        <v>193</v>
      </c>
      <c r="GM84" s="139" t="s">
        <v>193</v>
      </c>
      <c r="GN84" s="139" t="s">
        <v>193</v>
      </c>
      <c r="GO84" s="139" t="s">
        <v>193</v>
      </c>
      <c r="GP84" s="139" t="s">
        <v>193</v>
      </c>
      <c r="GQ84" s="139" t="s">
        <v>193</v>
      </c>
      <c r="GR84" s="139" t="s">
        <v>193</v>
      </c>
      <c r="GS84" s="139" t="s">
        <v>193</v>
      </c>
      <c r="GT84" s="139" t="s">
        <v>193</v>
      </c>
      <c r="GU84" s="139" t="s">
        <v>193</v>
      </c>
      <c r="GV84" s="139" t="s">
        <v>193</v>
      </c>
      <c r="GW84" s="139" t="s">
        <v>193</v>
      </c>
      <c r="GX84" s="139" t="s">
        <v>193</v>
      </c>
      <c r="GY84" s="139" t="s">
        <v>193</v>
      </c>
      <c r="GZ84" s="139" t="s">
        <v>193</v>
      </c>
      <c r="HA84" s="139" t="s">
        <v>193</v>
      </c>
      <c r="HB84" s="139" t="s">
        <v>193</v>
      </c>
      <c r="HC84" s="139" t="s">
        <v>109</v>
      </c>
      <c r="HD84" s="139">
        <v>400</v>
      </c>
      <c r="HE84" s="139" t="s">
        <v>193</v>
      </c>
      <c r="HF84" s="139" t="s">
        <v>193</v>
      </c>
      <c r="HG84" s="139" t="s">
        <v>193</v>
      </c>
      <c r="HH84" s="139" t="s">
        <v>193</v>
      </c>
      <c r="HI84" s="139" t="s">
        <v>193</v>
      </c>
      <c r="HJ84" s="139" t="s">
        <v>193</v>
      </c>
      <c r="HK84" s="139" t="s">
        <v>193</v>
      </c>
      <c r="HL84" s="139" t="s">
        <v>193</v>
      </c>
      <c r="HM84" s="139" t="s">
        <v>193</v>
      </c>
      <c r="HN84" s="139" t="s">
        <v>193</v>
      </c>
      <c r="HO84" s="139" t="s">
        <v>193</v>
      </c>
      <c r="HP84" s="139" t="s">
        <v>193</v>
      </c>
      <c r="HQ84" s="139" t="s">
        <v>193</v>
      </c>
      <c r="HR84" s="139" t="s">
        <v>193</v>
      </c>
      <c r="HS84" s="139" t="s">
        <v>193</v>
      </c>
      <c r="HT84" s="139" t="s">
        <v>193</v>
      </c>
      <c r="HU84" s="139" t="s">
        <v>193</v>
      </c>
      <c r="HV84" s="139" t="s">
        <v>193</v>
      </c>
      <c r="HW84" s="139" t="s">
        <v>193</v>
      </c>
      <c r="HX84" s="139" t="s">
        <v>193</v>
      </c>
      <c r="HY84" s="139" t="s">
        <v>193</v>
      </c>
      <c r="HZ84" s="139" t="s">
        <v>193</v>
      </c>
      <c r="IA84" s="139" t="s">
        <v>193</v>
      </c>
      <c r="IB84" s="139" t="s">
        <v>193</v>
      </c>
      <c r="IC84" s="139" t="s">
        <v>193</v>
      </c>
      <c r="ID84" s="139" t="s">
        <v>193</v>
      </c>
      <c r="IE84" s="139" t="s">
        <v>193</v>
      </c>
      <c r="IF84" s="139" t="s">
        <v>193</v>
      </c>
      <c r="IG84" s="139" t="s">
        <v>193</v>
      </c>
      <c r="IH84" s="139" t="s">
        <v>193</v>
      </c>
      <c r="II84" s="139" t="s">
        <v>193</v>
      </c>
      <c r="IJ84" s="139" t="s">
        <v>193</v>
      </c>
      <c r="IK84" s="139" t="s">
        <v>193</v>
      </c>
      <c r="IL84" s="139" t="s">
        <v>193</v>
      </c>
      <c r="IM84" s="139" t="s">
        <v>193</v>
      </c>
      <c r="IN84" s="139" t="s">
        <v>114</v>
      </c>
      <c r="IO84" s="139" t="s">
        <v>193</v>
      </c>
      <c r="IP84" s="139" t="s">
        <v>193</v>
      </c>
      <c r="IQ84" s="139" t="s">
        <v>193</v>
      </c>
      <c r="IR84" s="139" t="s">
        <v>193</v>
      </c>
      <c r="IS84" s="139" t="s">
        <v>193</v>
      </c>
      <c r="IT84" s="139" t="s">
        <v>193</v>
      </c>
      <c r="IU84" s="139" t="s">
        <v>193</v>
      </c>
      <c r="IV84" s="139" t="s">
        <v>193</v>
      </c>
      <c r="IW84" s="139" t="s">
        <v>3513</v>
      </c>
      <c r="IX84" s="139">
        <v>1</v>
      </c>
      <c r="IY84" s="139">
        <v>0</v>
      </c>
      <c r="IZ84" s="139">
        <v>1</v>
      </c>
      <c r="JA84" s="139">
        <v>1</v>
      </c>
      <c r="JB84" s="139">
        <v>0</v>
      </c>
      <c r="JC84" s="139">
        <v>0</v>
      </c>
      <c r="JD84" s="139">
        <v>0</v>
      </c>
      <c r="JE84" s="139">
        <v>0</v>
      </c>
      <c r="JF84" s="139" t="s">
        <v>193</v>
      </c>
      <c r="JG84" s="139" t="s">
        <v>109</v>
      </c>
      <c r="JH84" s="139" t="s">
        <v>193</v>
      </c>
      <c r="JI84" s="139" t="s">
        <v>3502</v>
      </c>
      <c r="JJ84" s="139">
        <v>0</v>
      </c>
      <c r="JK84" s="139">
        <v>0</v>
      </c>
      <c r="JL84" s="139">
        <v>1</v>
      </c>
      <c r="JM84" s="139">
        <v>0</v>
      </c>
      <c r="JN84" s="139">
        <v>0</v>
      </c>
      <c r="JO84" s="139">
        <v>0</v>
      </c>
      <c r="JP84" s="139">
        <v>0</v>
      </c>
      <c r="JQ84" s="139" t="s">
        <v>193</v>
      </c>
      <c r="JR84" s="139" t="s">
        <v>193</v>
      </c>
      <c r="JS84" s="139" t="s">
        <v>193</v>
      </c>
      <c r="JT84" s="139" t="s">
        <v>193</v>
      </c>
      <c r="JU84" s="139" t="s">
        <v>193</v>
      </c>
      <c r="JV84" s="139" t="s">
        <v>193</v>
      </c>
      <c r="JW84" s="139" t="s">
        <v>193</v>
      </c>
      <c r="JX84" s="139" t="s">
        <v>193</v>
      </c>
      <c r="JY84" s="139" t="s">
        <v>193</v>
      </c>
      <c r="JZ84" s="139" t="s">
        <v>193</v>
      </c>
      <c r="KA84" s="139" t="s">
        <v>193</v>
      </c>
      <c r="KB84" s="139" t="s">
        <v>193</v>
      </c>
      <c r="KC84" s="139" t="s">
        <v>193</v>
      </c>
      <c r="KD84" s="139" t="s">
        <v>193</v>
      </c>
      <c r="KE84" s="139" t="s">
        <v>193</v>
      </c>
      <c r="KF84" s="139" t="s">
        <v>193</v>
      </c>
      <c r="KG84" s="139" t="s">
        <v>193</v>
      </c>
      <c r="KH84" s="139" t="s">
        <v>193</v>
      </c>
      <c r="KI84" s="139" t="s">
        <v>193</v>
      </c>
      <c r="KJ84" s="139" t="s">
        <v>193</v>
      </c>
      <c r="KK84" s="139" t="s">
        <v>193</v>
      </c>
      <c r="KL84" s="139" t="s">
        <v>193</v>
      </c>
      <c r="KM84" s="139" t="s">
        <v>193</v>
      </c>
      <c r="KN84" s="139" t="s">
        <v>193</v>
      </c>
      <c r="KO84" s="139" t="s">
        <v>193</v>
      </c>
      <c r="KP84" s="139" t="s">
        <v>193</v>
      </c>
      <c r="KQ84" s="139" t="s">
        <v>193</v>
      </c>
      <c r="KR84" s="139" t="s">
        <v>193</v>
      </c>
      <c r="KS84" s="139" t="s">
        <v>193</v>
      </c>
      <c r="KT84" s="139" t="s">
        <v>193</v>
      </c>
      <c r="KU84" s="139" t="s">
        <v>193</v>
      </c>
      <c r="KV84" s="139" t="s">
        <v>193</v>
      </c>
      <c r="KW84" s="139" t="s">
        <v>193</v>
      </c>
      <c r="KX84" s="139" t="s">
        <v>193</v>
      </c>
      <c r="KY84" s="139" t="s">
        <v>193</v>
      </c>
      <c r="KZ84" s="139" t="s">
        <v>193</v>
      </c>
      <c r="LA84" s="139" t="s">
        <v>193</v>
      </c>
      <c r="LB84" s="139" t="s">
        <v>193</v>
      </c>
      <c r="LC84" s="139" t="s">
        <v>193</v>
      </c>
      <c r="LD84" s="139" t="s">
        <v>193</v>
      </c>
      <c r="LE84" s="139" t="s">
        <v>193</v>
      </c>
      <c r="LF84" s="139" t="s">
        <v>193</v>
      </c>
      <c r="LG84" s="139" t="s">
        <v>193</v>
      </c>
      <c r="LH84" s="139" t="s">
        <v>193</v>
      </c>
      <c r="LI84" s="139" t="s">
        <v>193</v>
      </c>
      <c r="LJ84" s="139" t="s">
        <v>193</v>
      </c>
      <c r="LK84" s="139" t="s">
        <v>193</v>
      </c>
      <c r="LL84" s="139" t="s">
        <v>193</v>
      </c>
      <c r="LM84" s="139" t="s">
        <v>193</v>
      </c>
      <c r="LN84" s="139" t="s">
        <v>193</v>
      </c>
      <c r="LO84" s="139" t="s">
        <v>193</v>
      </c>
      <c r="LP84" s="139" t="s">
        <v>193</v>
      </c>
      <c r="LQ84" s="139" t="s">
        <v>193</v>
      </c>
    </row>
    <row r="85" spans="1:329" ht="14.4" customHeight="1" x14ac:dyDescent="0.35">
      <c r="A85" s="139" t="s">
        <v>3514</v>
      </c>
      <c r="B85" s="139" t="s">
        <v>3316</v>
      </c>
      <c r="C85" s="139" t="s">
        <v>133</v>
      </c>
      <c r="D85" s="139" t="s">
        <v>133</v>
      </c>
      <c r="E85" s="139" t="s">
        <v>146</v>
      </c>
      <c r="F85" s="139" t="s">
        <v>117</v>
      </c>
      <c r="G85" s="139" t="s">
        <v>136</v>
      </c>
      <c r="H85" s="139" t="s">
        <v>136</v>
      </c>
      <c r="I85" s="139" t="s">
        <v>138</v>
      </c>
      <c r="J85" s="139" t="s">
        <v>139</v>
      </c>
      <c r="K85" s="139" t="s">
        <v>489</v>
      </c>
      <c r="L85" s="139" t="s">
        <v>490</v>
      </c>
      <c r="M85" t="s">
        <v>491</v>
      </c>
      <c r="N85" t="s">
        <v>193</v>
      </c>
      <c r="O85" t="s">
        <v>193</v>
      </c>
      <c r="P85" t="s">
        <v>496</v>
      </c>
      <c r="Q85" t="s">
        <v>193</v>
      </c>
      <c r="R85" t="s">
        <v>3502</v>
      </c>
      <c r="S85">
        <v>0</v>
      </c>
      <c r="T85">
        <v>0</v>
      </c>
      <c r="U85">
        <v>1</v>
      </c>
      <c r="V85">
        <v>0</v>
      </c>
      <c r="W85">
        <v>0</v>
      </c>
      <c r="X85">
        <v>0</v>
      </c>
      <c r="Y85">
        <v>0</v>
      </c>
      <c r="Z85" t="s">
        <v>4014</v>
      </c>
      <c r="AA85" t="s">
        <v>3502</v>
      </c>
      <c r="AB85" t="s">
        <v>112</v>
      </c>
      <c r="AC85">
        <v>1</v>
      </c>
      <c r="AD85">
        <v>0</v>
      </c>
      <c r="AE85">
        <v>0</v>
      </c>
      <c r="AF85">
        <v>0</v>
      </c>
      <c r="AG85">
        <v>0</v>
      </c>
      <c r="AH85">
        <v>0</v>
      </c>
      <c r="AI85">
        <v>0</v>
      </c>
      <c r="AJ85">
        <v>0</v>
      </c>
      <c r="AK85">
        <v>0</v>
      </c>
      <c r="AL85">
        <v>0</v>
      </c>
      <c r="AM85" t="s">
        <v>193</v>
      </c>
      <c r="AN85" t="s">
        <v>113</v>
      </c>
      <c r="AO85" t="s">
        <v>142</v>
      </c>
      <c r="AP85" t="s">
        <v>193</v>
      </c>
      <c r="AQ85" t="s">
        <v>193</v>
      </c>
      <c r="AR85" t="s">
        <v>193</v>
      </c>
      <c r="AS85" t="s">
        <v>193</v>
      </c>
      <c r="AT85" t="s">
        <v>193</v>
      </c>
      <c r="AU85" t="s">
        <v>193</v>
      </c>
      <c r="AV85" t="s">
        <v>193</v>
      </c>
      <c r="AW85" t="s">
        <v>193</v>
      </c>
      <c r="AX85" t="s">
        <v>193</v>
      </c>
      <c r="AY85" t="s">
        <v>193</v>
      </c>
      <c r="AZ85" s="192" t="s">
        <v>193</v>
      </c>
      <c r="BA85" s="139" t="s">
        <v>193</v>
      </c>
      <c r="BB85" s="139" t="s">
        <v>193</v>
      </c>
      <c r="BC85" s="192" t="s">
        <v>193</v>
      </c>
      <c r="BD85" s="139" t="s">
        <v>193</v>
      </c>
      <c r="BE85" s="139" t="s">
        <v>193</v>
      </c>
      <c r="BF85" s="192" t="s">
        <v>193</v>
      </c>
      <c r="BG85" s="139" t="s">
        <v>193</v>
      </c>
      <c r="BH85" s="139" t="s">
        <v>193</v>
      </c>
      <c r="BI85" s="192" t="s">
        <v>193</v>
      </c>
      <c r="BJ85" s="139" t="s">
        <v>193</v>
      </c>
      <c r="BK85" s="139" t="s">
        <v>193</v>
      </c>
      <c r="BL85" s="192" t="s">
        <v>193</v>
      </c>
      <c r="BM85" s="139" t="s">
        <v>193</v>
      </c>
      <c r="BN85" s="139" t="s">
        <v>193</v>
      </c>
      <c r="BO85" s="192" t="s">
        <v>193</v>
      </c>
      <c r="BP85" s="139" t="s">
        <v>193</v>
      </c>
      <c r="BQ85" s="139" t="s">
        <v>193</v>
      </c>
      <c r="BR85" s="139" t="s">
        <v>193</v>
      </c>
      <c r="BS85" s="139" t="s">
        <v>193</v>
      </c>
      <c r="BT85" s="139" t="s">
        <v>193</v>
      </c>
      <c r="BU85" s="139" t="s">
        <v>193</v>
      </c>
      <c r="BV85" s="139" t="s">
        <v>193</v>
      </c>
      <c r="BW85" s="139" t="s">
        <v>193</v>
      </c>
      <c r="BX85" s="139" t="s">
        <v>193</v>
      </c>
      <c r="BY85" s="139" t="s">
        <v>193</v>
      </c>
      <c r="BZ85" s="139" t="s">
        <v>193</v>
      </c>
      <c r="CA85" s="192" t="s">
        <v>193</v>
      </c>
      <c r="CB85" s="139" t="s">
        <v>193</v>
      </c>
      <c r="CC85" s="139" t="s">
        <v>193</v>
      </c>
      <c r="CD85" s="139" t="s">
        <v>193</v>
      </c>
      <c r="CE85" s="139" t="s">
        <v>193</v>
      </c>
      <c r="CF85" s="139" t="s">
        <v>193</v>
      </c>
      <c r="CG85" s="139" t="s">
        <v>193</v>
      </c>
      <c r="CH85" s="139" t="s">
        <v>193</v>
      </c>
      <c r="CI85" s="139" t="s">
        <v>193</v>
      </c>
      <c r="CJ85" s="139" t="s">
        <v>193</v>
      </c>
      <c r="CK85" s="139" t="s">
        <v>193</v>
      </c>
      <c r="CL85" s="139" t="s">
        <v>193</v>
      </c>
      <c r="CM85" s="139" t="s">
        <v>193</v>
      </c>
      <c r="CN85" s="139" t="s">
        <v>193</v>
      </c>
      <c r="CO85" s="139" t="s">
        <v>193</v>
      </c>
      <c r="CP85" s="139" t="s">
        <v>193</v>
      </c>
      <c r="CQ85" s="139" t="s">
        <v>193</v>
      </c>
      <c r="CR85" s="139" t="s">
        <v>193</v>
      </c>
      <c r="CS85" s="139" t="s">
        <v>193</v>
      </c>
      <c r="CT85" s="139" t="s">
        <v>193</v>
      </c>
      <c r="CU85" s="139" t="s">
        <v>193</v>
      </c>
      <c r="CV85" s="139" t="s">
        <v>193</v>
      </c>
      <c r="CW85" s="139" t="s">
        <v>193</v>
      </c>
      <c r="CX85" s="139" t="s">
        <v>193</v>
      </c>
      <c r="CY85" s="139" t="s">
        <v>193</v>
      </c>
      <c r="CZ85" s="139" t="s">
        <v>193</v>
      </c>
      <c r="DA85" s="139" t="s">
        <v>193</v>
      </c>
      <c r="DB85" s="139" t="s">
        <v>193</v>
      </c>
      <c r="DC85" s="139" t="s">
        <v>193</v>
      </c>
      <c r="DD85" s="139" t="s">
        <v>193</v>
      </c>
      <c r="DE85" s="139" t="s">
        <v>193</v>
      </c>
      <c r="DF85" s="139" t="s">
        <v>193</v>
      </c>
      <c r="DG85" s="139" t="s">
        <v>193</v>
      </c>
      <c r="DH85" s="139" t="s">
        <v>193</v>
      </c>
      <c r="DI85" s="139" t="s">
        <v>193</v>
      </c>
      <c r="DJ85" s="139" t="s">
        <v>193</v>
      </c>
      <c r="DK85" s="139" t="s">
        <v>193</v>
      </c>
      <c r="DL85" s="139" t="s">
        <v>193</v>
      </c>
      <c r="DM85" s="139" t="s">
        <v>193</v>
      </c>
      <c r="DN85" s="139" t="s">
        <v>193</v>
      </c>
      <c r="DO85" s="139" t="s">
        <v>193</v>
      </c>
      <c r="DP85" s="139" t="s">
        <v>193</v>
      </c>
      <c r="DQ85" s="139" t="s">
        <v>193</v>
      </c>
      <c r="DR85" s="139" t="s">
        <v>193</v>
      </c>
      <c r="DS85" s="139" t="s">
        <v>193</v>
      </c>
      <c r="DT85" s="139" t="s">
        <v>193</v>
      </c>
      <c r="DU85" s="139" t="s">
        <v>193</v>
      </c>
      <c r="DV85" s="139" t="s">
        <v>193</v>
      </c>
      <c r="DW85" s="139" t="s">
        <v>193</v>
      </c>
      <c r="DX85" s="139" t="s">
        <v>193</v>
      </c>
      <c r="DY85" s="139" t="s">
        <v>193</v>
      </c>
      <c r="DZ85" s="139" t="s">
        <v>193</v>
      </c>
      <c r="EA85" s="139" t="s">
        <v>193</v>
      </c>
      <c r="EB85" s="139" t="s">
        <v>193</v>
      </c>
      <c r="EC85" s="139" t="s">
        <v>193</v>
      </c>
      <c r="ED85" s="139" t="s">
        <v>193</v>
      </c>
      <c r="EE85" s="139" t="s">
        <v>193</v>
      </c>
      <c r="EF85" s="139" t="s">
        <v>193</v>
      </c>
      <c r="EG85" s="139" t="s">
        <v>193</v>
      </c>
      <c r="EH85" s="139" t="s">
        <v>193</v>
      </c>
      <c r="EI85" s="139" t="s">
        <v>193</v>
      </c>
      <c r="EJ85" s="139" t="s">
        <v>193</v>
      </c>
      <c r="EK85" s="139" t="s">
        <v>193</v>
      </c>
      <c r="EL85" s="139" t="s">
        <v>193</v>
      </c>
      <c r="EM85" s="139" t="s">
        <v>193</v>
      </c>
      <c r="EN85" s="139" t="s">
        <v>193</v>
      </c>
      <c r="EO85" s="139" t="s">
        <v>193</v>
      </c>
      <c r="EP85" s="139" t="s">
        <v>193</v>
      </c>
      <c r="EQ85" s="139" t="s">
        <v>193</v>
      </c>
      <c r="ER85" s="139" t="s">
        <v>193</v>
      </c>
      <c r="ES85" s="139" t="s">
        <v>193</v>
      </c>
      <c r="ET85" s="139" t="s">
        <v>193</v>
      </c>
      <c r="EU85" s="139" t="s">
        <v>193</v>
      </c>
      <c r="EV85" s="139" t="s">
        <v>193</v>
      </c>
      <c r="EW85" s="139" t="s">
        <v>193</v>
      </c>
      <c r="EX85" s="139" t="s">
        <v>193</v>
      </c>
      <c r="EY85" s="139" t="s">
        <v>193</v>
      </c>
      <c r="EZ85" s="139" t="s">
        <v>193</v>
      </c>
      <c r="FA85" s="139" t="s">
        <v>193</v>
      </c>
      <c r="FB85" s="139" t="s">
        <v>193</v>
      </c>
      <c r="FC85" s="139" t="s">
        <v>193</v>
      </c>
      <c r="FD85" s="139" t="s">
        <v>193</v>
      </c>
      <c r="FE85" s="139" t="s">
        <v>193</v>
      </c>
      <c r="FF85" s="139" t="s">
        <v>193</v>
      </c>
      <c r="FG85" s="139" t="s">
        <v>193</v>
      </c>
      <c r="FH85" s="139" t="s">
        <v>193</v>
      </c>
      <c r="FI85" s="139" t="s">
        <v>193</v>
      </c>
      <c r="FJ85" s="139" t="s">
        <v>193</v>
      </c>
      <c r="FK85" s="139" t="s">
        <v>193</v>
      </c>
      <c r="FL85" s="139" t="s">
        <v>193</v>
      </c>
      <c r="FM85" s="139" t="s">
        <v>193</v>
      </c>
      <c r="FN85" s="139" t="s">
        <v>193</v>
      </c>
      <c r="FO85" s="139" t="s">
        <v>193</v>
      </c>
      <c r="FP85" s="139" t="s">
        <v>193</v>
      </c>
      <c r="FQ85" s="139" t="s">
        <v>193</v>
      </c>
      <c r="FR85" s="139" t="s">
        <v>193</v>
      </c>
      <c r="FS85" s="139" t="s">
        <v>193</v>
      </c>
      <c r="FT85" s="139" t="s">
        <v>193</v>
      </c>
      <c r="FU85" s="139" t="s">
        <v>193</v>
      </c>
      <c r="FV85" s="139" t="s">
        <v>193</v>
      </c>
      <c r="FW85" s="139" t="s">
        <v>193</v>
      </c>
      <c r="FX85" s="139" t="s">
        <v>193</v>
      </c>
      <c r="FY85" s="139" t="s">
        <v>193</v>
      </c>
      <c r="FZ85" s="139" t="s">
        <v>193</v>
      </c>
      <c r="GA85" s="139" t="s">
        <v>193</v>
      </c>
      <c r="GB85" s="139" t="s">
        <v>193</v>
      </c>
      <c r="GC85" s="139" t="s">
        <v>193</v>
      </c>
      <c r="GD85" s="139" t="s">
        <v>193</v>
      </c>
      <c r="GE85" s="139" t="s">
        <v>193</v>
      </c>
      <c r="GF85" s="139" t="s">
        <v>193</v>
      </c>
      <c r="GG85" s="139" t="s">
        <v>193</v>
      </c>
      <c r="GH85" s="139" t="s">
        <v>193</v>
      </c>
      <c r="GI85" s="139" t="s">
        <v>193</v>
      </c>
      <c r="GJ85" s="139" t="s">
        <v>193</v>
      </c>
      <c r="GK85" s="139" t="s">
        <v>193</v>
      </c>
      <c r="GL85" s="139" t="s">
        <v>193</v>
      </c>
      <c r="GM85" s="139" t="s">
        <v>193</v>
      </c>
      <c r="GN85" s="139" t="s">
        <v>193</v>
      </c>
      <c r="GO85" s="139" t="s">
        <v>193</v>
      </c>
      <c r="GP85" s="139" t="s">
        <v>193</v>
      </c>
      <c r="GQ85" s="139" t="s">
        <v>193</v>
      </c>
      <c r="GR85" s="139" t="s">
        <v>193</v>
      </c>
      <c r="GS85" s="139" t="s">
        <v>193</v>
      </c>
      <c r="GT85" s="139" t="s">
        <v>193</v>
      </c>
      <c r="GU85" s="139" t="s">
        <v>193</v>
      </c>
      <c r="GV85" s="139" t="s">
        <v>193</v>
      </c>
      <c r="GW85" s="139" t="s">
        <v>193</v>
      </c>
      <c r="GX85" s="139" t="s">
        <v>193</v>
      </c>
      <c r="GY85" s="139" t="s">
        <v>193</v>
      </c>
      <c r="GZ85" s="139" t="s">
        <v>193</v>
      </c>
      <c r="HA85" s="139" t="s">
        <v>193</v>
      </c>
      <c r="HB85" s="139" t="s">
        <v>193</v>
      </c>
      <c r="HC85" s="139" t="s">
        <v>109</v>
      </c>
      <c r="HD85" s="139">
        <v>500</v>
      </c>
      <c r="HE85" s="139" t="s">
        <v>193</v>
      </c>
      <c r="HF85" s="139" t="s">
        <v>193</v>
      </c>
      <c r="HG85" s="139" t="s">
        <v>193</v>
      </c>
      <c r="HH85" s="139" t="s">
        <v>193</v>
      </c>
      <c r="HI85" s="139" t="s">
        <v>193</v>
      </c>
      <c r="HJ85" s="139" t="s">
        <v>193</v>
      </c>
      <c r="HK85" s="139" t="s">
        <v>193</v>
      </c>
      <c r="HL85" s="139" t="s">
        <v>193</v>
      </c>
      <c r="HM85" s="139" t="s">
        <v>193</v>
      </c>
      <c r="HN85" s="139" t="s">
        <v>193</v>
      </c>
      <c r="HO85" s="139" t="s">
        <v>193</v>
      </c>
      <c r="HP85" s="139" t="s">
        <v>193</v>
      </c>
      <c r="HQ85" s="139" t="s">
        <v>193</v>
      </c>
      <c r="HR85" s="139" t="s">
        <v>193</v>
      </c>
      <c r="HS85" s="139" t="s">
        <v>193</v>
      </c>
      <c r="HT85" s="139" t="s">
        <v>193</v>
      </c>
      <c r="HU85" s="139" t="s">
        <v>193</v>
      </c>
      <c r="HV85" s="139" t="s">
        <v>193</v>
      </c>
      <c r="HW85" s="139" t="s">
        <v>193</v>
      </c>
      <c r="HX85" s="139" t="s">
        <v>193</v>
      </c>
      <c r="HY85" s="139" t="s">
        <v>193</v>
      </c>
      <c r="HZ85" s="139" t="s">
        <v>193</v>
      </c>
      <c r="IA85" s="139" t="s">
        <v>193</v>
      </c>
      <c r="IB85" s="139" t="s">
        <v>193</v>
      </c>
      <c r="IC85" s="139" t="s">
        <v>193</v>
      </c>
      <c r="ID85" s="139" t="s">
        <v>193</v>
      </c>
      <c r="IE85" s="139" t="s">
        <v>193</v>
      </c>
      <c r="IF85" s="139" t="s">
        <v>193</v>
      </c>
      <c r="IG85" s="139" t="s">
        <v>193</v>
      </c>
      <c r="IH85" s="139" t="s">
        <v>193</v>
      </c>
      <c r="II85" s="139" t="s">
        <v>193</v>
      </c>
      <c r="IJ85" s="139" t="s">
        <v>193</v>
      </c>
      <c r="IK85" s="139" t="s">
        <v>193</v>
      </c>
      <c r="IL85" s="139" t="s">
        <v>193</v>
      </c>
      <c r="IM85" s="139" t="s">
        <v>193</v>
      </c>
      <c r="IN85" s="139" t="s">
        <v>114</v>
      </c>
      <c r="IO85" s="139" t="s">
        <v>193</v>
      </c>
      <c r="IP85" s="139" t="s">
        <v>193</v>
      </c>
      <c r="IQ85" s="139" t="s">
        <v>193</v>
      </c>
      <c r="IR85" s="139" t="s">
        <v>193</v>
      </c>
      <c r="IS85" s="139" t="s">
        <v>193</v>
      </c>
      <c r="IT85" s="139" t="s">
        <v>193</v>
      </c>
      <c r="IU85" s="139" t="s">
        <v>193</v>
      </c>
      <c r="IV85" s="139" t="s">
        <v>193</v>
      </c>
      <c r="IW85" s="139" t="s">
        <v>3413</v>
      </c>
      <c r="IX85" s="139">
        <v>0</v>
      </c>
      <c r="IY85" s="139">
        <v>0</v>
      </c>
      <c r="IZ85" s="139">
        <v>1</v>
      </c>
      <c r="JA85" s="139">
        <v>1</v>
      </c>
      <c r="JB85" s="139">
        <v>0</v>
      </c>
      <c r="JC85" s="139">
        <v>0</v>
      </c>
      <c r="JD85" s="139">
        <v>0</v>
      </c>
      <c r="JE85" s="139">
        <v>0</v>
      </c>
      <c r="JF85" s="139" t="s">
        <v>193</v>
      </c>
      <c r="JG85" s="139" t="s">
        <v>109</v>
      </c>
      <c r="JH85" s="139" t="s">
        <v>193</v>
      </c>
      <c r="JI85" s="139" t="s">
        <v>3502</v>
      </c>
      <c r="JJ85" s="139">
        <v>0</v>
      </c>
      <c r="JK85" s="139">
        <v>0</v>
      </c>
      <c r="JL85" s="139">
        <v>1</v>
      </c>
      <c r="JM85" s="139">
        <v>0</v>
      </c>
      <c r="JN85" s="139">
        <v>0</v>
      </c>
      <c r="JO85" s="139">
        <v>0</v>
      </c>
      <c r="JP85" s="139">
        <v>0</v>
      </c>
      <c r="JQ85" s="139" t="s">
        <v>193</v>
      </c>
      <c r="JR85" s="139" t="s">
        <v>193</v>
      </c>
      <c r="JS85" s="139" t="s">
        <v>193</v>
      </c>
      <c r="JT85" s="139" t="s">
        <v>193</v>
      </c>
      <c r="JU85" s="139" t="s">
        <v>193</v>
      </c>
      <c r="JV85" s="139" t="s">
        <v>193</v>
      </c>
      <c r="JW85" s="139" t="s">
        <v>193</v>
      </c>
      <c r="JX85" s="139" t="s">
        <v>193</v>
      </c>
      <c r="JY85" s="139" t="s">
        <v>193</v>
      </c>
      <c r="JZ85" s="139" t="s">
        <v>193</v>
      </c>
      <c r="KA85" s="139" t="s">
        <v>193</v>
      </c>
      <c r="KB85" s="139" t="s">
        <v>193</v>
      </c>
      <c r="KC85" s="139" t="s">
        <v>193</v>
      </c>
      <c r="KD85" s="139" t="s">
        <v>193</v>
      </c>
      <c r="KE85" s="139" t="s">
        <v>193</v>
      </c>
      <c r="KF85" s="139" t="s">
        <v>193</v>
      </c>
      <c r="KG85" s="139" t="s">
        <v>193</v>
      </c>
      <c r="KH85" s="139" t="s">
        <v>193</v>
      </c>
      <c r="KI85" s="139" t="s">
        <v>193</v>
      </c>
      <c r="KJ85" s="139" t="s">
        <v>193</v>
      </c>
      <c r="KK85" s="139" t="s">
        <v>193</v>
      </c>
      <c r="KL85" s="139" t="s">
        <v>193</v>
      </c>
      <c r="KM85" s="139" t="s">
        <v>193</v>
      </c>
      <c r="KN85" s="139" t="s">
        <v>193</v>
      </c>
      <c r="KO85" s="139" t="s">
        <v>193</v>
      </c>
      <c r="KP85" s="139" t="s">
        <v>193</v>
      </c>
      <c r="KQ85" s="139" t="s">
        <v>193</v>
      </c>
      <c r="KR85" s="139" t="s">
        <v>193</v>
      </c>
      <c r="KS85" s="139" t="s">
        <v>193</v>
      </c>
      <c r="KT85" s="139" t="s">
        <v>193</v>
      </c>
      <c r="KU85" s="139" t="s">
        <v>193</v>
      </c>
      <c r="KV85" s="139" t="s">
        <v>193</v>
      </c>
      <c r="KW85" s="139" t="s">
        <v>193</v>
      </c>
      <c r="KX85" s="139" t="s">
        <v>193</v>
      </c>
      <c r="KY85" s="139" t="s">
        <v>193</v>
      </c>
      <c r="KZ85" s="139" t="s">
        <v>193</v>
      </c>
      <c r="LA85" s="139" t="s">
        <v>193</v>
      </c>
      <c r="LB85" s="139" t="s">
        <v>193</v>
      </c>
      <c r="LC85" s="139" t="s">
        <v>193</v>
      </c>
      <c r="LD85" s="139" t="s">
        <v>193</v>
      </c>
      <c r="LE85" s="139" t="s">
        <v>193</v>
      </c>
      <c r="LF85" s="139" t="s">
        <v>193</v>
      </c>
      <c r="LG85" s="139" t="s">
        <v>193</v>
      </c>
      <c r="LH85" s="139" t="s">
        <v>193</v>
      </c>
      <c r="LI85" s="139" t="s">
        <v>193</v>
      </c>
      <c r="LJ85" s="139" t="s">
        <v>193</v>
      </c>
      <c r="LK85" s="139" t="s">
        <v>193</v>
      </c>
      <c r="LL85" s="139" t="s">
        <v>193</v>
      </c>
      <c r="LM85" s="139" t="s">
        <v>193</v>
      </c>
      <c r="LN85" s="139" t="s">
        <v>193</v>
      </c>
      <c r="LO85" s="139" t="s">
        <v>193</v>
      </c>
      <c r="LP85" s="139" t="s">
        <v>193</v>
      </c>
      <c r="LQ85" s="139" t="s">
        <v>193</v>
      </c>
    </row>
    <row r="86" spans="1:329" ht="14.4" customHeight="1" x14ac:dyDescent="0.35">
      <c r="A86" s="139" t="s">
        <v>3515</v>
      </c>
      <c r="B86" s="139" t="s">
        <v>3316</v>
      </c>
      <c r="C86" s="139" t="s">
        <v>133</v>
      </c>
      <c r="D86" s="139" t="s">
        <v>133</v>
      </c>
      <c r="E86" s="139" t="s">
        <v>146</v>
      </c>
      <c r="F86" s="139" t="s">
        <v>117</v>
      </c>
      <c r="G86" s="139" t="s">
        <v>136</v>
      </c>
      <c r="H86" s="139" t="s">
        <v>136</v>
      </c>
      <c r="I86" s="139" t="s">
        <v>138</v>
      </c>
      <c r="J86" s="139" t="s">
        <v>139</v>
      </c>
      <c r="K86" s="139" t="s">
        <v>489</v>
      </c>
      <c r="L86" s="139" t="s">
        <v>490</v>
      </c>
      <c r="M86" t="s">
        <v>491</v>
      </c>
      <c r="N86" t="s">
        <v>193</v>
      </c>
      <c r="O86" t="s">
        <v>193</v>
      </c>
      <c r="P86" t="s">
        <v>496</v>
      </c>
      <c r="Q86" t="s">
        <v>193</v>
      </c>
      <c r="R86" t="s">
        <v>3502</v>
      </c>
      <c r="S86">
        <v>0</v>
      </c>
      <c r="T86">
        <v>0</v>
      </c>
      <c r="U86">
        <v>1</v>
      </c>
      <c r="V86">
        <v>0</v>
      </c>
      <c r="W86">
        <v>0</v>
      </c>
      <c r="X86">
        <v>0</v>
      </c>
      <c r="Y86">
        <v>0</v>
      </c>
      <c r="Z86" t="s">
        <v>4014</v>
      </c>
      <c r="AA86" t="s">
        <v>3502</v>
      </c>
      <c r="AB86" t="s">
        <v>112</v>
      </c>
      <c r="AC86">
        <v>1</v>
      </c>
      <c r="AD86">
        <v>0</v>
      </c>
      <c r="AE86">
        <v>0</v>
      </c>
      <c r="AF86">
        <v>0</v>
      </c>
      <c r="AG86">
        <v>0</v>
      </c>
      <c r="AH86">
        <v>0</v>
      </c>
      <c r="AI86">
        <v>0</v>
      </c>
      <c r="AJ86">
        <v>0</v>
      </c>
      <c r="AK86">
        <v>0</v>
      </c>
      <c r="AL86">
        <v>0</v>
      </c>
      <c r="AM86" t="s">
        <v>193</v>
      </c>
      <c r="AN86" t="s">
        <v>113</v>
      </c>
      <c r="AO86" t="s">
        <v>501</v>
      </c>
      <c r="AP86" t="s">
        <v>193</v>
      </c>
      <c r="AQ86" t="s">
        <v>193</v>
      </c>
      <c r="AR86" t="s">
        <v>193</v>
      </c>
      <c r="AS86" t="s">
        <v>193</v>
      </c>
      <c r="AT86" t="s">
        <v>193</v>
      </c>
      <c r="AU86" t="s">
        <v>193</v>
      </c>
      <c r="AV86" t="s">
        <v>193</v>
      </c>
      <c r="AW86" t="s">
        <v>193</v>
      </c>
      <c r="AX86" t="s">
        <v>193</v>
      </c>
      <c r="AY86" t="s">
        <v>193</v>
      </c>
      <c r="AZ86" s="192" t="s">
        <v>193</v>
      </c>
      <c r="BA86" s="139" t="s">
        <v>193</v>
      </c>
      <c r="BB86" s="139" t="s">
        <v>193</v>
      </c>
      <c r="BC86" s="192" t="s">
        <v>193</v>
      </c>
      <c r="BD86" s="139" t="s">
        <v>193</v>
      </c>
      <c r="BE86" s="139" t="s">
        <v>193</v>
      </c>
      <c r="BF86" s="192" t="s">
        <v>193</v>
      </c>
      <c r="BG86" s="139" t="s">
        <v>193</v>
      </c>
      <c r="BH86" s="139" t="s">
        <v>193</v>
      </c>
      <c r="BI86" s="192" t="s">
        <v>193</v>
      </c>
      <c r="BJ86" s="139" t="s">
        <v>193</v>
      </c>
      <c r="BK86" s="139" t="s">
        <v>193</v>
      </c>
      <c r="BL86" s="192" t="s">
        <v>193</v>
      </c>
      <c r="BM86" s="139" t="s">
        <v>193</v>
      </c>
      <c r="BN86" s="139" t="s">
        <v>193</v>
      </c>
      <c r="BO86" s="192" t="s">
        <v>193</v>
      </c>
      <c r="BP86" s="139" t="s">
        <v>193</v>
      </c>
      <c r="BQ86" s="139" t="s">
        <v>193</v>
      </c>
      <c r="BR86" s="139" t="s">
        <v>193</v>
      </c>
      <c r="BS86" s="139" t="s">
        <v>193</v>
      </c>
      <c r="BT86" s="139" t="s">
        <v>193</v>
      </c>
      <c r="BU86" s="139" t="s">
        <v>193</v>
      </c>
      <c r="BV86" s="139" t="s">
        <v>193</v>
      </c>
      <c r="BW86" s="139" t="s">
        <v>193</v>
      </c>
      <c r="BX86" s="139" t="s">
        <v>193</v>
      </c>
      <c r="BY86" s="139" t="s">
        <v>193</v>
      </c>
      <c r="BZ86" s="139" t="s">
        <v>193</v>
      </c>
      <c r="CA86" s="192" t="s">
        <v>193</v>
      </c>
      <c r="CB86" s="139" t="s">
        <v>193</v>
      </c>
      <c r="CC86" s="139" t="s">
        <v>193</v>
      </c>
      <c r="CD86" s="139" t="s">
        <v>193</v>
      </c>
      <c r="CE86" s="139" t="s">
        <v>193</v>
      </c>
      <c r="CF86" s="139" t="s">
        <v>193</v>
      </c>
      <c r="CG86" s="139" t="s">
        <v>193</v>
      </c>
      <c r="CH86" s="139" t="s">
        <v>193</v>
      </c>
      <c r="CI86" s="139" t="s">
        <v>193</v>
      </c>
      <c r="CJ86" s="139" t="s">
        <v>193</v>
      </c>
      <c r="CK86" s="139" t="s">
        <v>193</v>
      </c>
      <c r="CL86" s="139" t="s">
        <v>193</v>
      </c>
      <c r="CM86" s="139" t="s">
        <v>193</v>
      </c>
      <c r="CN86" s="139" t="s">
        <v>193</v>
      </c>
      <c r="CO86" s="139" t="s">
        <v>193</v>
      </c>
      <c r="CP86" s="139" t="s">
        <v>193</v>
      </c>
      <c r="CQ86" s="139" t="s">
        <v>193</v>
      </c>
      <c r="CR86" s="139" t="s">
        <v>193</v>
      </c>
      <c r="CS86" s="139" t="s">
        <v>193</v>
      </c>
      <c r="CT86" s="139" t="s">
        <v>193</v>
      </c>
      <c r="CU86" s="139" t="s">
        <v>193</v>
      </c>
      <c r="CV86" s="139" t="s">
        <v>193</v>
      </c>
      <c r="CW86" s="139" t="s">
        <v>193</v>
      </c>
      <c r="CX86" s="139" t="s">
        <v>193</v>
      </c>
      <c r="CY86" s="139" t="s">
        <v>193</v>
      </c>
      <c r="CZ86" s="139" t="s">
        <v>193</v>
      </c>
      <c r="DA86" s="139" t="s">
        <v>193</v>
      </c>
      <c r="DB86" s="139" t="s">
        <v>193</v>
      </c>
      <c r="DC86" s="139" t="s">
        <v>193</v>
      </c>
      <c r="DD86" s="139" t="s">
        <v>193</v>
      </c>
      <c r="DE86" s="139" t="s">
        <v>193</v>
      </c>
      <c r="DF86" s="139" t="s">
        <v>193</v>
      </c>
      <c r="DG86" s="139" t="s">
        <v>193</v>
      </c>
      <c r="DH86" s="139" t="s">
        <v>193</v>
      </c>
      <c r="DI86" s="139" t="s">
        <v>193</v>
      </c>
      <c r="DJ86" s="139" t="s">
        <v>193</v>
      </c>
      <c r="DK86" s="139" t="s">
        <v>193</v>
      </c>
      <c r="DL86" s="139" t="s">
        <v>193</v>
      </c>
      <c r="DM86" s="139" t="s">
        <v>193</v>
      </c>
      <c r="DN86" s="139" t="s">
        <v>193</v>
      </c>
      <c r="DO86" s="139" t="s">
        <v>193</v>
      </c>
      <c r="DP86" s="139" t="s">
        <v>193</v>
      </c>
      <c r="DQ86" s="139" t="s">
        <v>193</v>
      </c>
      <c r="DR86" s="139" t="s">
        <v>193</v>
      </c>
      <c r="DS86" s="139" t="s">
        <v>193</v>
      </c>
      <c r="DT86" s="139" t="s">
        <v>193</v>
      </c>
      <c r="DU86" s="139" t="s">
        <v>193</v>
      </c>
      <c r="DV86" s="139" t="s">
        <v>193</v>
      </c>
      <c r="DW86" s="139" t="s">
        <v>193</v>
      </c>
      <c r="DX86" s="139" t="s">
        <v>193</v>
      </c>
      <c r="DY86" s="139" t="s">
        <v>193</v>
      </c>
      <c r="DZ86" s="139" t="s">
        <v>193</v>
      </c>
      <c r="EA86" s="139" t="s">
        <v>193</v>
      </c>
      <c r="EB86" s="139" t="s">
        <v>193</v>
      </c>
      <c r="EC86" s="139" t="s">
        <v>193</v>
      </c>
      <c r="ED86" s="139" t="s">
        <v>193</v>
      </c>
      <c r="EE86" s="139" t="s">
        <v>193</v>
      </c>
      <c r="EF86" s="139" t="s">
        <v>193</v>
      </c>
      <c r="EG86" s="139" t="s">
        <v>193</v>
      </c>
      <c r="EH86" s="139" t="s">
        <v>193</v>
      </c>
      <c r="EI86" s="139" t="s">
        <v>193</v>
      </c>
      <c r="EJ86" s="139" t="s">
        <v>193</v>
      </c>
      <c r="EK86" s="139" t="s">
        <v>193</v>
      </c>
      <c r="EL86" s="139" t="s">
        <v>193</v>
      </c>
      <c r="EM86" s="139" t="s">
        <v>193</v>
      </c>
      <c r="EN86" s="139" t="s">
        <v>193</v>
      </c>
      <c r="EO86" s="139" t="s">
        <v>193</v>
      </c>
      <c r="EP86" s="139" t="s">
        <v>193</v>
      </c>
      <c r="EQ86" s="139" t="s">
        <v>193</v>
      </c>
      <c r="ER86" s="139" t="s">
        <v>193</v>
      </c>
      <c r="ES86" s="139" t="s">
        <v>193</v>
      </c>
      <c r="ET86" s="139" t="s">
        <v>193</v>
      </c>
      <c r="EU86" s="139" t="s">
        <v>193</v>
      </c>
      <c r="EV86" s="139" t="s">
        <v>193</v>
      </c>
      <c r="EW86" s="139" t="s">
        <v>193</v>
      </c>
      <c r="EX86" s="139" t="s">
        <v>193</v>
      </c>
      <c r="EY86" s="139" t="s">
        <v>193</v>
      </c>
      <c r="EZ86" s="139" t="s">
        <v>193</v>
      </c>
      <c r="FA86" s="139" t="s">
        <v>193</v>
      </c>
      <c r="FB86" s="139" t="s">
        <v>193</v>
      </c>
      <c r="FC86" s="139" t="s">
        <v>193</v>
      </c>
      <c r="FD86" s="139" t="s">
        <v>193</v>
      </c>
      <c r="FE86" s="139" t="s">
        <v>193</v>
      </c>
      <c r="FF86" s="139" t="s">
        <v>193</v>
      </c>
      <c r="FG86" s="139" t="s">
        <v>193</v>
      </c>
      <c r="FH86" s="139" t="s">
        <v>193</v>
      </c>
      <c r="FI86" s="139" t="s">
        <v>193</v>
      </c>
      <c r="FJ86" s="139" t="s">
        <v>193</v>
      </c>
      <c r="FK86" s="139" t="s">
        <v>193</v>
      </c>
      <c r="FL86" s="139" t="s">
        <v>193</v>
      </c>
      <c r="FM86" s="139" t="s">
        <v>193</v>
      </c>
      <c r="FN86" s="139" t="s">
        <v>193</v>
      </c>
      <c r="FO86" s="139" t="s">
        <v>193</v>
      </c>
      <c r="FP86" s="139" t="s">
        <v>193</v>
      </c>
      <c r="FQ86" s="139" t="s">
        <v>193</v>
      </c>
      <c r="FR86" s="139" t="s">
        <v>193</v>
      </c>
      <c r="FS86" s="139" t="s">
        <v>193</v>
      </c>
      <c r="FT86" s="139" t="s">
        <v>193</v>
      </c>
      <c r="FU86" s="139" t="s">
        <v>193</v>
      </c>
      <c r="FV86" s="139" t="s">
        <v>193</v>
      </c>
      <c r="FW86" s="139" t="s">
        <v>193</v>
      </c>
      <c r="FX86" s="139" t="s">
        <v>193</v>
      </c>
      <c r="FY86" s="139" t="s">
        <v>193</v>
      </c>
      <c r="FZ86" s="139" t="s">
        <v>193</v>
      </c>
      <c r="GA86" s="139" t="s">
        <v>193</v>
      </c>
      <c r="GB86" s="139" t="s">
        <v>193</v>
      </c>
      <c r="GC86" s="139" t="s">
        <v>193</v>
      </c>
      <c r="GD86" s="139" t="s">
        <v>193</v>
      </c>
      <c r="GE86" s="139" t="s">
        <v>193</v>
      </c>
      <c r="GF86" s="139" t="s">
        <v>193</v>
      </c>
      <c r="GG86" s="139" t="s">
        <v>193</v>
      </c>
      <c r="GH86" s="139" t="s">
        <v>193</v>
      </c>
      <c r="GI86" s="139" t="s">
        <v>193</v>
      </c>
      <c r="GJ86" s="139" t="s">
        <v>193</v>
      </c>
      <c r="GK86" s="139" t="s">
        <v>193</v>
      </c>
      <c r="GL86" s="139" t="s">
        <v>193</v>
      </c>
      <c r="GM86" s="139" t="s">
        <v>193</v>
      </c>
      <c r="GN86" s="139" t="s">
        <v>193</v>
      </c>
      <c r="GO86" s="139" t="s">
        <v>193</v>
      </c>
      <c r="GP86" s="139" t="s">
        <v>193</v>
      </c>
      <c r="GQ86" s="139" t="s">
        <v>193</v>
      </c>
      <c r="GR86" s="139" t="s">
        <v>193</v>
      </c>
      <c r="GS86" s="139" t="s">
        <v>193</v>
      </c>
      <c r="GT86" s="139" t="s">
        <v>193</v>
      </c>
      <c r="GU86" s="139" t="s">
        <v>193</v>
      </c>
      <c r="GV86" s="139" t="s">
        <v>193</v>
      </c>
      <c r="GW86" s="139" t="s">
        <v>193</v>
      </c>
      <c r="GX86" s="139" t="s">
        <v>193</v>
      </c>
      <c r="GY86" s="139" t="s">
        <v>193</v>
      </c>
      <c r="GZ86" s="139" t="s">
        <v>193</v>
      </c>
      <c r="HA86" s="139" t="s">
        <v>193</v>
      </c>
      <c r="HB86" s="139" t="s">
        <v>193</v>
      </c>
      <c r="HC86" s="139" t="s">
        <v>109</v>
      </c>
      <c r="HD86" s="139">
        <v>500</v>
      </c>
      <c r="HE86" s="139" t="s">
        <v>193</v>
      </c>
      <c r="HF86" s="139" t="s">
        <v>193</v>
      </c>
      <c r="HG86" s="139" t="s">
        <v>193</v>
      </c>
      <c r="HH86" s="139" t="s">
        <v>193</v>
      </c>
      <c r="HI86" s="139" t="s">
        <v>193</v>
      </c>
      <c r="HJ86" s="139" t="s">
        <v>193</v>
      </c>
      <c r="HK86" s="139" t="s">
        <v>193</v>
      </c>
      <c r="HL86" s="139" t="s">
        <v>193</v>
      </c>
      <c r="HM86" s="139" t="s">
        <v>193</v>
      </c>
      <c r="HN86" s="139" t="s">
        <v>193</v>
      </c>
      <c r="HO86" s="139" t="s">
        <v>193</v>
      </c>
      <c r="HP86" s="139" t="s">
        <v>193</v>
      </c>
      <c r="HQ86" s="139" t="s">
        <v>193</v>
      </c>
      <c r="HR86" s="139" t="s">
        <v>193</v>
      </c>
      <c r="HS86" s="139" t="s">
        <v>193</v>
      </c>
      <c r="HT86" s="139" t="s">
        <v>193</v>
      </c>
      <c r="HU86" s="139" t="s">
        <v>193</v>
      </c>
      <c r="HV86" s="139" t="s">
        <v>193</v>
      </c>
      <c r="HW86" s="139" t="s">
        <v>193</v>
      </c>
      <c r="HX86" s="139" t="s">
        <v>193</v>
      </c>
      <c r="HY86" s="139" t="s">
        <v>193</v>
      </c>
      <c r="HZ86" s="139" t="s">
        <v>193</v>
      </c>
      <c r="IA86" s="139" t="s">
        <v>193</v>
      </c>
      <c r="IB86" s="139" t="s">
        <v>193</v>
      </c>
      <c r="IC86" s="139" t="s">
        <v>193</v>
      </c>
      <c r="ID86" s="139" t="s">
        <v>193</v>
      </c>
      <c r="IE86" s="139" t="s">
        <v>193</v>
      </c>
      <c r="IF86" s="139" t="s">
        <v>193</v>
      </c>
      <c r="IG86" s="139" t="s">
        <v>193</v>
      </c>
      <c r="IH86" s="139" t="s">
        <v>193</v>
      </c>
      <c r="II86" s="139" t="s">
        <v>193</v>
      </c>
      <c r="IJ86" s="139" t="s">
        <v>193</v>
      </c>
      <c r="IK86" s="139" t="s">
        <v>193</v>
      </c>
      <c r="IL86" s="139" t="s">
        <v>193</v>
      </c>
      <c r="IM86" s="139" t="s">
        <v>193</v>
      </c>
      <c r="IN86" s="139" t="s">
        <v>114</v>
      </c>
      <c r="IO86" s="139" t="s">
        <v>193</v>
      </c>
      <c r="IP86" s="139" t="s">
        <v>193</v>
      </c>
      <c r="IQ86" s="139" t="s">
        <v>193</v>
      </c>
      <c r="IR86" s="139" t="s">
        <v>193</v>
      </c>
      <c r="IS86" s="139" t="s">
        <v>193</v>
      </c>
      <c r="IT86" s="139" t="s">
        <v>193</v>
      </c>
      <c r="IU86" s="139" t="s">
        <v>193</v>
      </c>
      <c r="IV86" s="139" t="s">
        <v>193</v>
      </c>
      <c r="IW86" s="139" t="s">
        <v>3413</v>
      </c>
      <c r="IX86" s="139">
        <v>0</v>
      </c>
      <c r="IY86" s="139">
        <v>0</v>
      </c>
      <c r="IZ86" s="139">
        <v>1</v>
      </c>
      <c r="JA86" s="139">
        <v>1</v>
      </c>
      <c r="JB86" s="139">
        <v>0</v>
      </c>
      <c r="JC86" s="139">
        <v>0</v>
      </c>
      <c r="JD86" s="139">
        <v>0</v>
      </c>
      <c r="JE86" s="139">
        <v>0</v>
      </c>
      <c r="JF86" s="139" t="s">
        <v>193</v>
      </c>
      <c r="JG86" s="139" t="s">
        <v>109</v>
      </c>
      <c r="JH86" s="139" t="s">
        <v>193</v>
      </c>
      <c r="JI86" s="139" t="s">
        <v>3502</v>
      </c>
      <c r="JJ86" s="139">
        <v>0</v>
      </c>
      <c r="JK86" s="139">
        <v>0</v>
      </c>
      <c r="JL86" s="139">
        <v>1</v>
      </c>
      <c r="JM86" s="139">
        <v>0</v>
      </c>
      <c r="JN86" s="139">
        <v>0</v>
      </c>
      <c r="JO86" s="139">
        <v>0</v>
      </c>
      <c r="JP86" s="139">
        <v>0</v>
      </c>
      <c r="JQ86" s="139" t="s">
        <v>193</v>
      </c>
      <c r="JR86" s="139" t="s">
        <v>193</v>
      </c>
      <c r="JS86" s="139" t="s">
        <v>193</v>
      </c>
      <c r="JT86" s="139" t="s">
        <v>193</v>
      </c>
      <c r="JU86" s="139" t="s">
        <v>193</v>
      </c>
      <c r="JV86" s="139" t="s">
        <v>193</v>
      </c>
      <c r="JW86" s="139" t="s">
        <v>193</v>
      </c>
      <c r="JX86" s="139" t="s">
        <v>193</v>
      </c>
      <c r="JY86" s="139" t="s">
        <v>193</v>
      </c>
      <c r="JZ86" s="139" t="s">
        <v>193</v>
      </c>
      <c r="KA86" s="139" t="s">
        <v>193</v>
      </c>
      <c r="KB86" s="139" t="s">
        <v>193</v>
      </c>
      <c r="KC86" s="139" t="s">
        <v>193</v>
      </c>
      <c r="KD86" s="139" t="s">
        <v>193</v>
      </c>
      <c r="KE86" s="139" t="s">
        <v>193</v>
      </c>
      <c r="KF86" s="139" t="s">
        <v>193</v>
      </c>
      <c r="KG86" s="139" t="s">
        <v>193</v>
      </c>
      <c r="KH86" s="139" t="s">
        <v>193</v>
      </c>
      <c r="KI86" s="139" t="s">
        <v>193</v>
      </c>
      <c r="KJ86" s="139" t="s">
        <v>193</v>
      </c>
      <c r="KK86" s="139" t="s">
        <v>193</v>
      </c>
      <c r="KL86" s="139" t="s">
        <v>193</v>
      </c>
      <c r="KM86" s="139" t="s">
        <v>193</v>
      </c>
      <c r="KN86" s="139" t="s">
        <v>193</v>
      </c>
      <c r="KO86" s="139" t="s">
        <v>193</v>
      </c>
      <c r="KP86" s="139" t="s">
        <v>193</v>
      </c>
      <c r="KQ86" s="139" t="s">
        <v>193</v>
      </c>
      <c r="KR86" s="139" t="s">
        <v>193</v>
      </c>
      <c r="KS86" s="139" t="s">
        <v>193</v>
      </c>
      <c r="KT86" s="139" t="s">
        <v>193</v>
      </c>
      <c r="KU86" s="139" t="s">
        <v>193</v>
      </c>
      <c r="KV86" s="139" t="s">
        <v>193</v>
      </c>
      <c r="KW86" s="139" t="s">
        <v>193</v>
      </c>
      <c r="KX86" s="139" t="s">
        <v>193</v>
      </c>
      <c r="KY86" s="139" t="s">
        <v>193</v>
      </c>
      <c r="KZ86" s="139" t="s">
        <v>193</v>
      </c>
      <c r="LA86" s="139" t="s">
        <v>193</v>
      </c>
      <c r="LB86" s="139" t="s">
        <v>193</v>
      </c>
      <c r="LC86" s="139" t="s">
        <v>193</v>
      </c>
      <c r="LD86" s="139" t="s">
        <v>193</v>
      </c>
      <c r="LE86" s="139" t="s">
        <v>193</v>
      </c>
      <c r="LF86" s="139" t="s">
        <v>193</v>
      </c>
      <c r="LG86" s="139" t="s">
        <v>193</v>
      </c>
      <c r="LH86" s="139" t="s">
        <v>193</v>
      </c>
      <c r="LI86" s="139" t="s">
        <v>193</v>
      </c>
      <c r="LJ86" s="139" t="s">
        <v>193</v>
      </c>
      <c r="LK86" s="139" t="s">
        <v>193</v>
      </c>
      <c r="LL86" s="139" t="s">
        <v>193</v>
      </c>
      <c r="LM86" s="139" t="s">
        <v>193</v>
      </c>
      <c r="LN86" s="139" t="s">
        <v>193</v>
      </c>
      <c r="LO86" s="139" t="s">
        <v>193</v>
      </c>
      <c r="LP86" s="139" t="s">
        <v>193</v>
      </c>
      <c r="LQ86" s="139" t="s">
        <v>193</v>
      </c>
    </row>
    <row r="87" spans="1:329" ht="14.4" customHeight="1" x14ac:dyDescent="0.35">
      <c r="A87" s="139" t="s">
        <v>3516</v>
      </c>
      <c r="B87" s="139" t="s">
        <v>3316</v>
      </c>
      <c r="C87" s="139" t="s">
        <v>133</v>
      </c>
      <c r="D87" s="139" t="s">
        <v>133</v>
      </c>
      <c r="E87" s="139" t="s">
        <v>146</v>
      </c>
      <c r="F87" s="139" t="s">
        <v>117</v>
      </c>
      <c r="G87" s="139" t="s">
        <v>136</v>
      </c>
      <c r="H87" s="139" t="s">
        <v>136</v>
      </c>
      <c r="I87" s="139" t="s">
        <v>138</v>
      </c>
      <c r="J87" s="139" t="s">
        <v>139</v>
      </c>
      <c r="K87" s="139" t="s">
        <v>489</v>
      </c>
      <c r="L87" s="139" t="s">
        <v>490</v>
      </c>
      <c r="M87" t="s">
        <v>491</v>
      </c>
      <c r="N87" t="s">
        <v>193</v>
      </c>
      <c r="O87" t="s">
        <v>193</v>
      </c>
      <c r="P87" t="s">
        <v>496</v>
      </c>
      <c r="Q87" t="s">
        <v>193</v>
      </c>
      <c r="R87" t="s">
        <v>3502</v>
      </c>
      <c r="S87">
        <v>0</v>
      </c>
      <c r="T87">
        <v>0</v>
      </c>
      <c r="U87">
        <v>1</v>
      </c>
      <c r="V87">
        <v>0</v>
      </c>
      <c r="W87">
        <v>0</v>
      </c>
      <c r="X87">
        <v>0</v>
      </c>
      <c r="Y87">
        <v>0</v>
      </c>
      <c r="Z87" t="s">
        <v>4014</v>
      </c>
      <c r="AA87" t="s">
        <v>3502</v>
      </c>
      <c r="AB87" t="s">
        <v>112</v>
      </c>
      <c r="AC87">
        <v>1</v>
      </c>
      <c r="AD87">
        <v>0</v>
      </c>
      <c r="AE87">
        <v>0</v>
      </c>
      <c r="AF87">
        <v>0</v>
      </c>
      <c r="AG87">
        <v>0</v>
      </c>
      <c r="AH87">
        <v>0</v>
      </c>
      <c r="AI87">
        <v>0</v>
      </c>
      <c r="AJ87">
        <v>0</v>
      </c>
      <c r="AK87">
        <v>0</v>
      </c>
      <c r="AL87">
        <v>0</v>
      </c>
      <c r="AM87" t="s">
        <v>193</v>
      </c>
      <c r="AN87" t="s">
        <v>113</v>
      </c>
      <c r="AO87" t="s">
        <v>142</v>
      </c>
      <c r="AP87" t="s">
        <v>193</v>
      </c>
      <c r="AQ87" t="s">
        <v>193</v>
      </c>
      <c r="AR87" t="s">
        <v>193</v>
      </c>
      <c r="AS87" t="s">
        <v>193</v>
      </c>
      <c r="AT87" t="s">
        <v>193</v>
      </c>
      <c r="AU87" t="s">
        <v>193</v>
      </c>
      <c r="AV87" t="s">
        <v>193</v>
      </c>
      <c r="AW87" t="s">
        <v>193</v>
      </c>
      <c r="AX87" t="s">
        <v>193</v>
      </c>
      <c r="AY87" t="s">
        <v>193</v>
      </c>
      <c r="AZ87" s="192" t="s">
        <v>193</v>
      </c>
      <c r="BA87" s="139" t="s">
        <v>193</v>
      </c>
      <c r="BB87" s="139" t="s">
        <v>193</v>
      </c>
      <c r="BC87" s="192" t="s">
        <v>193</v>
      </c>
      <c r="BD87" s="139" t="s">
        <v>193</v>
      </c>
      <c r="BE87" s="139" t="s">
        <v>193</v>
      </c>
      <c r="BF87" s="192" t="s">
        <v>193</v>
      </c>
      <c r="BG87" s="139" t="s">
        <v>193</v>
      </c>
      <c r="BH87" s="139" t="s">
        <v>193</v>
      </c>
      <c r="BI87" s="192" t="s">
        <v>193</v>
      </c>
      <c r="BJ87" s="139" t="s">
        <v>193</v>
      </c>
      <c r="BK87" s="139" t="s">
        <v>193</v>
      </c>
      <c r="BL87" s="192" t="s">
        <v>193</v>
      </c>
      <c r="BM87" s="139" t="s">
        <v>193</v>
      </c>
      <c r="BN87" s="139" t="s">
        <v>193</v>
      </c>
      <c r="BO87" s="192" t="s">
        <v>193</v>
      </c>
      <c r="BP87" s="139" t="s">
        <v>193</v>
      </c>
      <c r="BQ87" s="139" t="s">
        <v>193</v>
      </c>
      <c r="BR87" s="139" t="s">
        <v>193</v>
      </c>
      <c r="BS87" s="139" t="s">
        <v>193</v>
      </c>
      <c r="BT87" s="139" t="s">
        <v>193</v>
      </c>
      <c r="BU87" s="139" t="s">
        <v>193</v>
      </c>
      <c r="BV87" s="139" t="s">
        <v>193</v>
      </c>
      <c r="BW87" s="139" t="s">
        <v>193</v>
      </c>
      <c r="BX87" s="139" t="s">
        <v>193</v>
      </c>
      <c r="BY87" s="139" t="s">
        <v>193</v>
      </c>
      <c r="BZ87" s="139" t="s">
        <v>193</v>
      </c>
      <c r="CA87" s="192" t="s">
        <v>193</v>
      </c>
      <c r="CB87" s="139" t="s">
        <v>193</v>
      </c>
      <c r="CC87" s="139" t="s">
        <v>193</v>
      </c>
      <c r="CD87" s="139" t="s">
        <v>193</v>
      </c>
      <c r="CE87" s="139" t="s">
        <v>193</v>
      </c>
      <c r="CF87" s="139" t="s">
        <v>193</v>
      </c>
      <c r="CG87" s="139" t="s">
        <v>193</v>
      </c>
      <c r="CH87" s="139" t="s">
        <v>193</v>
      </c>
      <c r="CI87" s="139" t="s">
        <v>193</v>
      </c>
      <c r="CJ87" s="139" t="s">
        <v>193</v>
      </c>
      <c r="CK87" s="139" t="s">
        <v>193</v>
      </c>
      <c r="CL87" s="139" t="s">
        <v>193</v>
      </c>
      <c r="CM87" s="139" t="s">
        <v>193</v>
      </c>
      <c r="CN87" s="139" t="s">
        <v>193</v>
      </c>
      <c r="CO87" s="139" t="s">
        <v>193</v>
      </c>
      <c r="CP87" s="139" t="s">
        <v>193</v>
      </c>
      <c r="CQ87" s="139" t="s">
        <v>193</v>
      </c>
      <c r="CR87" s="139" t="s">
        <v>193</v>
      </c>
      <c r="CS87" s="139" t="s">
        <v>193</v>
      </c>
      <c r="CT87" s="139" t="s">
        <v>193</v>
      </c>
      <c r="CU87" s="139" t="s">
        <v>193</v>
      </c>
      <c r="CV87" s="139" t="s">
        <v>193</v>
      </c>
      <c r="CW87" s="139" t="s">
        <v>193</v>
      </c>
      <c r="CX87" s="139" t="s">
        <v>193</v>
      </c>
      <c r="CY87" s="139" t="s">
        <v>193</v>
      </c>
      <c r="CZ87" s="139" t="s">
        <v>193</v>
      </c>
      <c r="DA87" s="139" t="s">
        <v>193</v>
      </c>
      <c r="DB87" s="139" t="s">
        <v>193</v>
      </c>
      <c r="DC87" s="139" t="s">
        <v>193</v>
      </c>
      <c r="DD87" s="139" t="s">
        <v>193</v>
      </c>
      <c r="DE87" s="139" t="s">
        <v>193</v>
      </c>
      <c r="DF87" s="139" t="s">
        <v>193</v>
      </c>
      <c r="DG87" s="139" t="s">
        <v>193</v>
      </c>
      <c r="DH87" s="139" t="s">
        <v>193</v>
      </c>
      <c r="DI87" s="139" t="s">
        <v>193</v>
      </c>
      <c r="DJ87" s="139" t="s">
        <v>193</v>
      </c>
      <c r="DK87" s="139" t="s">
        <v>193</v>
      </c>
      <c r="DL87" s="139" t="s">
        <v>193</v>
      </c>
      <c r="DM87" s="139" t="s">
        <v>193</v>
      </c>
      <c r="DN87" s="139" t="s">
        <v>193</v>
      </c>
      <c r="DO87" s="139" t="s">
        <v>193</v>
      </c>
      <c r="DP87" s="139" t="s">
        <v>193</v>
      </c>
      <c r="DQ87" s="139" t="s">
        <v>193</v>
      </c>
      <c r="DR87" s="139" t="s">
        <v>193</v>
      </c>
      <c r="DS87" s="139" t="s">
        <v>193</v>
      </c>
      <c r="DT87" s="139" t="s">
        <v>193</v>
      </c>
      <c r="DU87" s="139" t="s">
        <v>193</v>
      </c>
      <c r="DV87" s="139" t="s">
        <v>193</v>
      </c>
      <c r="DW87" s="139" t="s">
        <v>193</v>
      </c>
      <c r="DX87" s="139" t="s">
        <v>193</v>
      </c>
      <c r="DY87" s="139" t="s">
        <v>193</v>
      </c>
      <c r="DZ87" s="139" t="s">
        <v>193</v>
      </c>
      <c r="EA87" s="139" t="s">
        <v>193</v>
      </c>
      <c r="EB87" s="139" t="s">
        <v>193</v>
      </c>
      <c r="EC87" s="139" t="s">
        <v>193</v>
      </c>
      <c r="ED87" s="139" t="s">
        <v>193</v>
      </c>
      <c r="EE87" s="139" t="s">
        <v>193</v>
      </c>
      <c r="EF87" s="139" t="s">
        <v>193</v>
      </c>
      <c r="EG87" s="139" t="s">
        <v>193</v>
      </c>
      <c r="EH87" s="139" t="s">
        <v>193</v>
      </c>
      <c r="EI87" s="139" t="s">
        <v>193</v>
      </c>
      <c r="EJ87" s="139" t="s">
        <v>193</v>
      </c>
      <c r="EK87" s="139" t="s">
        <v>193</v>
      </c>
      <c r="EL87" s="139" t="s">
        <v>193</v>
      </c>
      <c r="EM87" s="139" t="s">
        <v>193</v>
      </c>
      <c r="EN87" s="139" t="s">
        <v>193</v>
      </c>
      <c r="EO87" s="139" t="s">
        <v>193</v>
      </c>
      <c r="EP87" s="139" t="s">
        <v>193</v>
      </c>
      <c r="EQ87" s="139" t="s">
        <v>193</v>
      </c>
      <c r="ER87" s="139" t="s">
        <v>193</v>
      </c>
      <c r="ES87" s="139" t="s">
        <v>193</v>
      </c>
      <c r="ET87" s="139" t="s">
        <v>193</v>
      </c>
      <c r="EU87" s="139" t="s">
        <v>193</v>
      </c>
      <c r="EV87" s="139" t="s">
        <v>193</v>
      </c>
      <c r="EW87" s="139" t="s">
        <v>193</v>
      </c>
      <c r="EX87" s="139" t="s">
        <v>193</v>
      </c>
      <c r="EY87" s="139" t="s">
        <v>193</v>
      </c>
      <c r="EZ87" s="139" t="s">
        <v>193</v>
      </c>
      <c r="FA87" s="139" t="s">
        <v>193</v>
      </c>
      <c r="FB87" s="139" t="s">
        <v>193</v>
      </c>
      <c r="FC87" s="139" t="s">
        <v>193</v>
      </c>
      <c r="FD87" s="139" t="s">
        <v>193</v>
      </c>
      <c r="FE87" s="139" t="s">
        <v>193</v>
      </c>
      <c r="FF87" s="139" t="s">
        <v>193</v>
      </c>
      <c r="FG87" s="139" t="s">
        <v>193</v>
      </c>
      <c r="FH87" s="139" t="s">
        <v>193</v>
      </c>
      <c r="FI87" s="139" t="s">
        <v>193</v>
      </c>
      <c r="FJ87" s="139" t="s">
        <v>193</v>
      </c>
      <c r="FK87" s="139" t="s">
        <v>193</v>
      </c>
      <c r="FL87" s="139" t="s">
        <v>193</v>
      </c>
      <c r="FM87" s="139" t="s">
        <v>193</v>
      </c>
      <c r="FN87" s="139" t="s">
        <v>193</v>
      </c>
      <c r="FO87" s="139" t="s">
        <v>193</v>
      </c>
      <c r="FP87" s="139" t="s">
        <v>193</v>
      </c>
      <c r="FQ87" s="139" t="s">
        <v>193</v>
      </c>
      <c r="FR87" s="139" t="s">
        <v>193</v>
      </c>
      <c r="FS87" s="139" t="s">
        <v>193</v>
      </c>
      <c r="FT87" s="139" t="s">
        <v>193</v>
      </c>
      <c r="FU87" s="139" t="s">
        <v>193</v>
      </c>
      <c r="FV87" s="139" t="s">
        <v>193</v>
      </c>
      <c r="FW87" s="139" t="s">
        <v>193</v>
      </c>
      <c r="FX87" s="139" t="s">
        <v>193</v>
      </c>
      <c r="FY87" s="139" t="s">
        <v>193</v>
      </c>
      <c r="FZ87" s="139" t="s">
        <v>193</v>
      </c>
      <c r="GA87" s="139" t="s">
        <v>193</v>
      </c>
      <c r="GB87" s="139" t="s">
        <v>193</v>
      </c>
      <c r="GC87" s="139" t="s">
        <v>193</v>
      </c>
      <c r="GD87" s="139" t="s">
        <v>193</v>
      </c>
      <c r="GE87" s="139" t="s">
        <v>193</v>
      </c>
      <c r="GF87" s="139" t="s">
        <v>193</v>
      </c>
      <c r="GG87" s="139" t="s">
        <v>193</v>
      </c>
      <c r="GH87" s="139" t="s">
        <v>193</v>
      </c>
      <c r="GI87" s="139" t="s">
        <v>193</v>
      </c>
      <c r="GJ87" s="139" t="s">
        <v>193</v>
      </c>
      <c r="GK87" s="139" t="s">
        <v>193</v>
      </c>
      <c r="GL87" s="139" t="s">
        <v>193</v>
      </c>
      <c r="GM87" s="139" t="s">
        <v>193</v>
      </c>
      <c r="GN87" s="139" t="s">
        <v>193</v>
      </c>
      <c r="GO87" s="139" t="s">
        <v>193</v>
      </c>
      <c r="GP87" s="139" t="s">
        <v>193</v>
      </c>
      <c r="GQ87" s="139" t="s">
        <v>193</v>
      </c>
      <c r="GR87" s="139" t="s">
        <v>193</v>
      </c>
      <c r="GS87" s="139" t="s">
        <v>193</v>
      </c>
      <c r="GT87" s="139" t="s">
        <v>193</v>
      </c>
      <c r="GU87" s="139" t="s">
        <v>193</v>
      </c>
      <c r="GV87" s="139" t="s">
        <v>193</v>
      </c>
      <c r="GW87" s="139" t="s">
        <v>193</v>
      </c>
      <c r="GX87" s="139" t="s">
        <v>193</v>
      </c>
      <c r="GY87" s="139" t="s">
        <v>193</v>
      </c>
      <c r="GZ87" s="139" t="s">
        <v>193</v>
      </c>
      <c r="HA87" s="139" t="s">
        <v>193</v>
      </c>
      <c r="HB87" s="139" t="s">
        <v>193</v>
      </c>
      <c r="HC87" s="139" t="s">
        <v>109</v>
      </c>
      <c r="HD87" s="139">
        <v>600</v>
      </c>
      <c r="HE87" s="139" t="s">
        <v>193</v>
      </c>
      <c r="HF87" s="139" t="s">
        <v>193</v>
      </c>
      <c r="HG87" s="139" t="s">
        <v>193</v>
      </c>
      <c r="HH87" s="139" t="s">
        <v>193</v>
      </c>
      <c r="HI87" s="139" t="s">
        <v>193</v>
      </c>
      <c r="HJ87" s="139" t="s">
        <v>193</v>
      </c>
      <c r="HK87" s="139" t="s">
        <v>193</v>
      </c>
      <c r="HL87" s="139" t="s">
        <v>193</v>
      </c>
      <c r="HM87" s="139" t="s">
        <v>193</v>
      </c>
      <c r="HN87" s="139" t="s">
        <v>193</v>
      </c>
      <c r="HO87" s="139" t="s">
        <v>193</v>
      </c>
      <c r="HP87" s="139" t="s">
        <v>193</v>
      </c>
      <c r="HQ87" s="139" t="s">
        <v>193</v>
      </c>
      <c r="HR87" s="139" t="s">
        <v>193</v>
      </c>
      <c r="HS87" s="139" t="s">
        <v>193</v>
      </c>
      <c r="HT87" s="139" t="s">
        <v>193</v>
      </c>
      <c r="HU87" s="139" t="s">
        <v>193</v>
      </c>
      <c r="HV87" s="139" t="s">
        <v>193</v>
      </c>
      <c r="HW87" s="139" t="s">
        <v>193</v>
      </c>
      <c r="HX87" s="139" t="s">
        <v>193</v>
      </c>
      <c r="HY87" s="139" t="s">
        <v>193</v>
      </c>
      <c r="HZ87" s="139" t="s">
        <v>193</v>
      </c>
      <c r="IA87" s="139" t="s">
        <v>193</v>
      </c>
      <c r="IB87" s="139" t="s">
        <v>193</v>
      </c>
      <c r="IC87" s="139" t="s">
        <v>193</v>
      </c>
      <c r="ID87" s="139" t="s">
        <v>193</v>
      </c>
      <c r="IE87" s="139" t="s">
        <v>193</v>
      </c>
      <c r="IF87" s="139" t="s">
        <v>193</v>
      </c>
      <c r="IG87" s="139" t="s">
        <v>193</v>
      </c>
      <c r="IH87" s="139" t="s">
        <v>193</v>
      </c>
      <c r="II87" s="139" t="s">
        <v>193</v>
      </c>
      <c r="IJ87" s="139" t="s">
        <v>193</v>
      </c>
      <c r="IK87" s="139" t="s">
        <v>193</v>
      </c>
      <c r="IL87" s="139" t="s">
        <v>193</v>
      </c>
      <c r="IM87" s="139" t="s">
        <v>193</v>
      </c>
      <c r="IN87" s="139" t="s">
        <v>114</v>
      </c>
      <c r="IO87" s="139" t="s">
        <v>193</v>
      </c>
      <c r="IP87" s="139" t="s">
        <v>193</v>
      </c>
      <c r="IQ87" s="139" t="s">
        <v>193</v>
      </c>
      <c r="IR87" s="139" t="s">
        <v>193</v>
      </c>
      <c r="IS87" s="139" t="s">
        <v>193</v>
      </c>
      <c r="IT87" s="139" t="s">
        <v>193</v>
      </c>
      <c r="IU87" s="139" t="s">
        <v>193</v>
      </c>
      <c r="IV87" s="139" t="s">
        <v>193</v>
      </c>
      <c r="IW87" s="139" t="s">
        <v>3458</v>
      </c>
      <c r="IX87" s="139">
        <v>0</v>
      </c>
      <c r="IY87" s="139">
        <v>0</v>
      </c>
      <c r="IZ87" s="139">
        <v>1</v>
      </c>
      <c r="JA87" s="139">
        <v>0</v>
      </c>
      <c r="JB87" s="139">
        <v>0</v>
      </c>
      <c r="JC87" s="139">
        <v>0</v>
      </c>
      <c r="JD87" s="139">
        <v>0</v>
      </c>
      <c r="JE87" s="139">
        <v>0</v>
      </c>
      <c r="JF87" s="139" t="s">
        <v>193</v>
      </c>
      <c r="JG87" s="139" t="s">
        <v>109</v>
      </c>
      <c r="JH87" s="139" t="s">
        <v>193</v>
      </c>
      <c r="JI87" s="139" t="s">
        <v>3502</v>
      </c>
      <c r="JJ87" s="139">
        <v>0</v>
      </c>
      <c r="JK87" s="139">
        <v>0</v>
      </c>
      <c r="JL87" s="139">
        <v>1</v>
      </c>
      <c r="JM87" s="139">
        <v>0</v>
      </c>
      <c r="JN87" s="139">
        <v>0</v>
      </c>
      <c r="JO87" s="139">
        <v>0</v>
      </c>
      <c r="JP87" s="139">
        <v>0</v>
      </c>
      <c r="JQ87" s="139" t="s">
        <v>193</v>
      </c>
      <c r="JR87" s="139" t="s">
        <v>193</v>
      </c>
      <c r="JS87" s="139" t="s">
        <v>193</v>
      </c>
      <c r="JT87" s="139" t="s">
        <v>193</v>
      </c>
      <c r="JU87" s="139" t="s">
        <v>193</v>
      </c>
      <c r="JV87" s="139" t="s">
        <v>193</v>
      </c>
      <c r="JW87" s="139" t="s">
        <v>193</v>
      </c>
      <c r="JX87" s="139" t="s">
        <v>193</v>
      </c>
      <c r="JY87" s="139" t="s">
        <v>193</v>
      </c>
      <c r="JZ87" s="139" t="s">
        <v>193</v>
      </c>
      <c r="KA87" s="139" t="s">
        <v>193</v>
      </c>
      <c r="KB87" s="139" t="s">
        <v>193</v>
      </c>
      <c r="KC87" s="139" t="s">
        <v>193</v>
      </c>
      <c r="KD87" s="139" t="s">
        <v>193</v>
      </c>
      <c r="KE87" s="139" t="s">
        <v>193</v>
      </c>
      <c r="KF87" s="139" t="s">
        <v>193</v>
      </c>
      <c r="KG87" s="139" t="s">
        <v>193</v>
      </c>
      <c r="KH87" s="139" t="s">
        <v>193</v>
      </c>
      <c r="KI87" s="139" t="s">
        <v>193</v>
      </c>
      <c r="KJ87" s="139" t="s">
        <v>193</v>
      </c>
      <c r="KK87" s="139" t="s">
        <v>193</v>
      </c>
      <c r="KL87" s="139" t="s">
        <v>193</v>
      </c>
      <c r="KM87" s="139" t="s">
        <v>193</v>
      </c>
      <c r="KN87" s="139" t="s">
        <v>193</v>
      </c>
      <c r="KO87" s="139" t="s">
        <v>193</v>
      </c>
      <c r="KP87" s="139" t="s">
        <v>193</v>
      </c>
      <c r="KQ87" s="139" t="s">
        <v>193</v>
      </c>
      <c r="KR87" s="139" t="s">
        <v>193</v>
      </c>
      <c r="KS87" s="139" t="s">
        <v>193</v>
      </c>
      <c r="KT87" s="139" t="s">
        <v>193</v>
      </c>
      <c r="KU87" s="139" t="s">
        <v>193</v>
      </c>
      <c r="KV87" s="139" t="s">
        <v>193</v>
      </c>
      <c r="KW87" s="139" t="s">
        <v>193</v>
      </c>
      <c r="KX87" s="139" t="s">
        <v>193</v>
      </c>
      <c r="KY87" s="139" t="s">
        <v>193</v>
      </c>
      <c r="KZ87" s="139" t="s">
        <v>193</v>
      </c>
      <c r="LA87" s="139" t="s">
        <v>193</v>
      </c>
      <c r="LB87" s="139" t="s">
        <v>193</v>
      </c>
      <c r="LC87" s="139" t="s">
        <v>193</v>
      </c>
      <c r="LD87" s="139" t="s">
        <v>193</v>
      </c>
      <c r="LE87" s="139" t="s">
        <v>193</v>
      </c>
      <c r="LF87" s="139" t="s">
        <v>193</v>
      </c>
      <c r="LG87" s="139" t="s">
        <v>193</v>
      </c>
      <c r="LH87" s="139" t="s">
        <v>193</v>
      </c>
      <c r="LI87" s="139" t="s">
        <v>193</v>
      </c>
      <c r="LJ87" s="139" t="s">
        <v>193</v>
      </c>
      <c r="LK87" s="139" t="s">
        <v>193</v>
      </c>
      <c r="LL87" s="139" t="s">
        <v>193</v>
      </c>
      <c r="LM87" s="139" t="s">
        <v>193</v>
      </c>
      <c r="LN87" s="139" t="s">
        <v>193</v>
      </c>
      <c r="LO87" s="139" t="s">
        <v>193</v>
      </c>
      <c r="LP87" s="139" t="s">
        <v>193</v>
      </c>
      <c r="LQ87" s="139" t="s">
        <v>193</v>
      </c>
    </row>
    <row r="88" spans="1:329" ht="14.4" customHeight="1" x14ac:dyDescent="0.35">
      <c r="A88" s="139" t="s">
        <v>3517</v>
      </c>
      <c r="B88" s="139" t="s">
        <v>3316</v>
      </c>
      <c r="C88" s="139" t="s">
        <v>133</v>
      </c>
      <c r="D88" s="139" t="s">
        <v>133</v>
      </c>
      <c r="E88" s="139" t="s">
        <v>146</v>
      </c>
      <c r="F88" s="139" t="s">
        <v>117</v>
      </c>
      <c r="G88" s="139" t="s">
        <v>136</v>
      </c>
      <c r="H88" s="139" t="s">
        <v>136</v>
      </c>
      <c r="I88" s="139" t="s">
        <v>138</v>
      </c>
      <c r="J88" s="139" t="s">
        <v>139</v>
      </c>
      <c r="K88" s="139" t="s">
        <v>489</v>
      </c>
      <c r="L88" s="139" t="s">
        <v>490</v>
      </c>
      <c r="M88" t="s">
        <v>491</v>
      </c>
      <c r="N88" t="s">
        <v>193</v>
      </c>
      <c r="O88" t="s">
        <v>193</v>
      </c>
      <c r="P88" t="s">
        <v>492</v>
      </c>
      <c r="Q88" t="s">
        <v>193</v>
      </c>
      <c r="R88" t="s">
        <v>111</v>
      </c>
      <c r="S88">
        <v>1</v>
      </c>
      <c r="T88">
        <v>0</v>
      </c>
      <c r="U88">
        <v>0</v>
      </c>
      <c r="V88">
        <v>0</v>
      </c>
      <c r="W88">
        <v>0</v>
      </c>
      <c r="X88">
        <v>0</v>
      </c>
      <c r="Y88">
        <v>0</v>
      </c>
      <c r="Z88" t="s">
        <v>110</v>
      </c>
      <c r="AA88" t="s">
        <v>1423</v>
      </c>
      <c r="AB88" t="s">
        <v>512</v>
      </c>
      <c r="AC88">
        <v>1</v>
      </c>
      <c r="AD88">
        <v>0</v>
      </c>
      <c r="AE88">
        <v>0</v>
      </c>
      <c r="AF88">
        <v>0</v>
      </c>
      <c r="AG88">
        <v>1</v>
      </c>
      <c r="AH88">
        <v>0</v>
      </c>
      <c r="AI88">
        <v>0</v>
      </c>
      <c r="AJ88">
        <v>0</v>
      </c>
      <c r="AK88">
        <v>0</v>
      </c>
      <c r="AL88">
        <v>0</v>
      </c>
      <c r="AM88" t="s">
        <v>193</v>
      </c>
      <c r="AN88" t="s">
        <v>113</v>
      </c>
      <c r="AO88" t="s">
        <v>495</v>
      </c>
      <c r="AP88" t="s">
        <v>499</v>
      </c>
      <c r="AQ88">
        <v>1</v>
      </c>
      <c r="AR88">
        <v>1</v>
      </c>
      <c r="AS88">
        <v>1</v>
      </c>
      <c r="AT88">
        <v>1</v>
      </c>
      <c r="AU88">
        <v>1</v>
      </c>
      <c r="AV88">
        <v>1</v>
      </c>
      <c r="AW88">
        <v>1</v>
      </c>
      <c r="AX88">
        <v>0</v>
      </c>
      <c r="AY88" t="s">
        <v>498</v>
      </c>
      <c r="AZ88" s="192">
        <v>75</v>
      </c>
      <c r="BA88" s="139" t="s">
        <v>109</v>
      </c>
      <c r="BB88" s="139">
        <v>250</v>
      </c>
      <c r="BC88" s="192">
        <v>96.153846153846104</v>
      </c>
      <c r="BD88" s="139" t="s">
        <v>109</v>
      </c>
      <c r="BE88" s="139">
        <v>250</v>
      </c>
      <c r="BF88" s="192">
        <v>108.695652173913</v>
      </c>
      <c r="BG88" s="139" t="s">
        <v>109</v>
      </c>
      <c r="BH88" s="139">
        <v>250</v>
      </c>
      <c r="BI88" s="192">
        <v>86.2068965517241</v>
      </c>
      <c r="BJ88" s="139" t="s">
        <v>109</v>
      </c>
      <c r="BK88" s="139">
        <v>400</v>
      </c>
      <c r="BL88" s="192">
        <v>166.666666666666</v>
      </c>
      <c r="BM88" s="139" t="s">
        <v>114</v>
      </c>
      <c r="BN88" s="139">
        <v>500</v>
      </c>
      <c r="BO88" s="192">
        <v>208.333333333333</v>
      </c>
      <c r="BP88" s="139" t="s">
        <v>114</v>
      </c>
      <c r="BQ88" s="139" t="s">
        <v>622</v>
      </c>
      <c r="BR88" s="139" t="s">
        <v>109</v>
      </c>
      <c r="BS88" s="139">
        <v>800</v>
      </c>
      <c r="BT88" s="139" t="s">
        <v>193</v>
      </c>
      <c r="BU88" s="139" t="s">
        <v>193</v>
      </c>
      <c r="BV88" s="139" t="s">
        <v>193</v>
      </c>
      <c r="BW88" s="139" t="s">
        <v>193</v>
      </c>
      <c r="BX88" s="139" t="s">
        <v>193</v>
      </c>
      <c r="BY88" s="139" t="s">
        <v>193</v>
      </c>
      <c r="BZ88" s="139" t="s">
        <v>156</v>
      </c>
      <c r="CA88" s="192">
        <v>800</v>
      </c>
      <c r="CB88" s="139" t="s">
        <v>109</v>
      </c>
      <c r="CC88" s="139" t="s">
        <v>109</v>
      </c>
      <c r="CD88" s="139" t="s">
        <v>719</v>
      </c>
      <c r="CE88" s="139">
        <v>0</v>
      </c>
      <c r="CF88" s="139">
        <v>0</v>
      </c>
      <c r="CG88" s="139">
        <v>0</v>
      </c>
      <c r="CH88" s="139">
        <v>0</v>
      </c>
      <c r="CI88" s="139">
        <v>0</v>
      </c>
      <c r="CJ88" s="139">
        <v>0</v>
      </c>
      <c r="CK88" s="139">
        <v>0</v>
      </c>
      <c r="CL88" s="139">
        <v>0</v>
      </c>
      <c r="CM88" s="139">
        <v>0</v>
      </c>
      <c r="CN88" s="139">
        <v>0</v>
      </c>
      <c r="CO88" s="139">
        <v>1</v>
      </c>
      <c r="CP88" s="139">
        <v>0</v>
      </c>
      <c r="CQ88" s="139">
        <v>0</v>
      </c>
      <c r="CR88" s="139">
        <v>0</v>
      </c>
      <c r="CS88" s="139" t="s">
        <v>193</v>
      </c>
      <c r="CT88" s="139" t="s">
        <v>3518</v>
      </c>
      <c r="CU88" s="139">
        <v>1</v>
      </c>
      <c r="CV88" s="139">
        <v>1</v>
      </c>
      <c r="CW88" s="139">
        <v>0</v>
      </c>
      <c r="CX88" s="139">
        <v>1</v>
      </c>
      <c r="CY88" s="139">
        <v>1</v>
      </c>
      <c r="CZ88" s="139">
        <v>0</v>
      </c>
      <c r="DA88" s="139">
        <v>1</v>
      </c>
      <c r="DB88" s="139">
        <v>0</v>
      </c>
      <c r="DC88" s="139" t="s">
        <v>114</v>
      </c>
      <c r="DD88" s="139" t="s">
        <v>114</v>
      </c>
      <c r="DE88" s="139" t="s">
        <v>109</v>
      </c>
      <c r="DF88" s="139" t="s">
        <v>117</v>
      </c>
      <c r="DG88" s="139" t="s">
        <v>789</v>
      </c>
      <c r="DH88" s="139" t="s">
        <v>119</v>
      </c>
      <c r="DI88" s="139" t="s">
        <v>785</v>
      </c>
      <c r="DJ88" s="139" t="s">
        <v>193</v>
      </c>
      <c r="DK88" s="139" t="s">
        <v>193</v>
      </c>
      <c r="DL88" s="139" t="s">
        <v>193</v>
      </c>
      <c r="DM88" s="139" t="s">
        <v>193</v>
      </c>
      <c r="DN88" s="139" t="s">
        <v>193</v>
      </c>
      <c r="DO88" s="139" t="s">
        <v>193</v>
      </c>
      <c r="DP88" s="139" t="s">
        <v>193</v>
      </c>
      <c r="DQ88" s="139" t="s">
        <v>193</v>
      </c>
      <c r="DR88" s="139" t="s">
        <v>193</v>
      </c>
      <c r="DS88" s="139" t="s">
        <v>193</v>
      </c>
      <c r="DT88" s="139" t="s">
        <v>193</v>
      </c>
      <c r="DU88" s="139" t="s">
        <v>193</v>
      </c>
      <c r="DV88" s="139" t="s">
        <v>193</v>
      </c>
      <c r="DW88" s="139" t="s">
        <v>193</v>
      </c>
      <c r="DX88" s="139" t="s">
        <v>193</v>
      </c>
      <c r="DY88" s="139" t="s">
        <v>193</v>
      </c>
      <c r="DZ88" s="139" t="s">
        <v>193</v>
      </c>
      <c r="EA88" s="139" t="s">
        <v>193</v>
      </c>
      <c r="EB88" s="139" t="s">
        <v>193</v>
      </c>
      <c r="EC88" s="139" t="s">
        <v>193</v>
      </c>
      <c r="ED88" s="139" t="s">
        <v>193</v>
      </c>
      <c r="EE88" s="139" t="s">
        <v>193</v>
      </c>
      <c r="EF88" s="139" t="s">
        <v>193</v>
      </c>
      <c r="EG88" s="139" t="s">
        <v>193</v>
      </c>
      <c r="EH88" s="139" t="s">
        <v>193</v>
      </c>
      <c r="EI88" s="139" t="s">
        <v>193</v>
      </c>
      <c r="EJ88" s="139" t="s">
        <v>193</v>
      </c>
      <c r="EK88" s="139" t="s">
        <v>193</v>
      </c>
      <c r="EL88" s="139" t="s">
        <v>193</v>
      </c>
      <c r="EM88" s="139" t="s">
        <v>193</v>
      </c>
      <c r="EN88" s="139" t="s">
        <v>193</v>
      </c>
      <c r="EO88" s="139" t="s">
        <v>193</v>
      </c>
      <c r="EP88" s="139" t="s">
        <v>193</v>
      </c>
      <c r="EQ88" s="139" t="s">
        <v>193</v>
      </c>
      <c r="ER88" s="139" t="s">
        <v>193</v>
      </c>
      <c r="ES88" s="139" t="s">
        <v>193</v>
      </c>
      <c r="ET88" s="139" t="s">
        <v>193</v>
      </c>
      <c r="EU88" s="139" t="s">
        <v>193</v>
      </c>
      <c r="EV88" s="139" t="s">
        <v>193</v>
      </c>
      <c r="EW88" s="139" t="s">
        <v>193</v>
      </c>
      <c r="EX88" s="139" t="s">
        <v>193</v>
      </c>
      <c r="EY88" s="139" t="s">
        <v>193</v>
      </c>
      <c r="EZ88" s="139" t="s">
        <v>193</v>
      </c>
      <c r="FA88" s="139" t="s">
        <v>193</v>
      </c>
      <c r="FB88" s="139" t="s">
        <v>193</v>
      </c>
      <c r="FC88" s="139" t="s">
        <v>193</v>
      </c>
      <c r="FD88" s="139" t="s">
        <v>193</v>
      </c>
      <c r="FE88" s="139" t="s">
        <v>193</v>
      </c>
      <c r="FF88" s="139" t="s">
        <v>193</v>
      </c>
      <c r="FG88" s="139" t="s">
        <v>193</v>
      </c>
      <c r="FH88" s="139" t="s">
        <v>193</v>
      </c>
      <c r="FI88" s="139" t="s">
        <v>193</v>
      </c>
      <c r="FJ88" s="139" t="s">
        <v>193</v>
      </c>
      <c r="FK88" s="139" t="s">
        <v>193</v>
      </c>
      <c r="FL88" s="139" t="s">
        <v>193</v>
      </c>
      <c r="FM88" s="139" t="s">
        <v>193</v>
      </c>
      <c r="FN88" s="139" t="s">
        <v>193</v>
      </c>
      <c r="FO88" s="139" t="s">
        <v>193</v>
      </c>
      <c r="FP88" s="139" t="s">
        <v>193</v>
      </c>
      <c r="FQ88" s="139" t="s">
        <v>193</v>
      </c>
      <c r="FR88" s="139" t="s">
        <v>193</v>
      </c>
      <c r="FS88" s="139" t="s">
        <v>193</v>
      </c>
      <c r="FT88" s="139" t="s">
        <v>193</v>
      </c>
      <c r="FU88" s="139" t="s">
        <v>193</v>
      </c>
      <c r="FV88" s="139" t="s">
        <v>193</v>
      </c>
      <c r="FW88" s="139" t="s">
        <v>193</v>
      </c>
      <c r="FX88" s="139" t="s">
        <v>193</v>
      </c>
      <c r="FY88" s="139" t="s">
        <v>193</v>
      </c>
      <c r="FZ88" s="139" t="s">
        <v>193</v>
      </c>
      <c r="GA88" s="139" t="s">
        <v>193</v>
      </c>
      <c r="GB88" s="139" t="s">
        <v>193</v>
      </c>
      <c r="GC88" s="139" t="s">
        <v>193</v>
      </c>
      <c r="GD88" s="139" t="s">
        <v>193</v>
      </c>
      <c r="GE88" s="139" t="s">
        <v>193</v>
      </c>
      <c r="GF88" s="139" t="s">
        <v>193</v>
      </c>
      <c r="GG88" s="139" t="s">
        <v>193</v>
      </c>
      <c r="GH88" s="139" t="s">
        <v>193</v>
      </c>
      <c r="GI88" s="139" t="s">
        <v>193</v>
      </c>
      <c r="GJ88" s="139" t="s">
        <v>193</v>
      </c>
      <c r="GK88" s="139" t="s">
        <v>193</v>
      </c>
      <c r="GL88" s="139" t="s">
        <v>193</v>
      </c>
      <c r="GM88" s="139" t="s">
        <v>193</v>
      </c>
      <c r="GN88" s="139" t="s">
        <v>193</v>
      </c>
      <c r="GO88" s="139" t="s">
        <v>193</v>
      </c>
      <c r="GP88" s="139" t="s">
        <v>193</v>
      </c>
      <c r="GQ88" s="139" t="s">
        <v>193</v>
      </c>
      <c r="GR88" s="139" t="s">
        <v>193</v>
      </c>
      <c r="GS88" s="139" t="s">
        <v>193</v>
      </c>
      <c r="GT88" s="139" t="s">
        <v>193</v>
      </c>
      <c r="GU88" s="139" t="s">
        <v>193</v>
      </c>
      <c r="GV88" s="139" t="s">
        <v>193</v>
      </c>
      <c r="GW88" s="139" t="s">
        <v>193</v>
      </c>
      <c r="GX88" s="139" t="s">
        <v>193</v>
      </c>
      <c r="GY88" s="139" t="s">
        <v>193</v>
      </c>
      <c r="GZ88" s="139" t="s">
        <v>193</v>
      </c>
      <c r="HA88" s="139" t="s">
        <v>193</v>
      </c>
      <c r="HB88" s="139" t="s">
        <v>193</v>
      </c>
      <c r="HC88" s="139" t="s">
        <v>193</v>
      </c>
      <c r="HD88" s="139" t="s">
        <v>193</v>
      </c>
      <c r="HE88" s="139" t="s">
        <v>193</v>
      </c>
      <c r="HF88" s="139" t="s">
        <v>193</v>
      </c>
      <c r="HG88" s="139" t="s">
        <v>193</v>
      </c>
      <c r="HH88" s="139" t="s">
        <v>193</v>
      </c>
      <c r="HI88" s="139" t="s">
        <v>193</v>
      </c>
      <c r="HJ88" s="139" t="s">
        <v>193</v>
      </c>
      <c r="HK88" s="139" t="s">
        <v>193</v>
      </c>
      <c r="HL88" s="139" t="s">
        <v>193</v>
      </c>
      <c r="HM88" s="139" t="s">
        <v>193</v>
      </c>
      <c r="HN88" s="139" t="s">
        <v>193</v>
      </c>
      <c r="HO88" s="139" t="s">
        <v>193</v>
      </c>
      <c r="HP88" s="139" t="s">
        <v>193</v>
      </c>
      <c r="HQ88" s="139" t="s">
        <v>193</v>
      </c>
      <c r="HR88" s="139" t="s">
        <v>193</v>
      </c>
      <c r="HS88" s="139" t="s">
        <v>193</v>
      </c>
      <c r="HT88" s="139" t="s">
        <v>193</v>
      </c>
      <c r="HU88" s="139" t="s">
        <v>193</v>
      </c>
      <c r="HV88" s="139" t="s">
        <v>193</v>
      </c>
      <c r="HW88" s="139" t="s">
        <v>193</v>
      </c>
      <c r="HX88" s="139" t="s">
        <v>193</v>
      </c>
      <c r="HY88" s="139" t="s">
        <v>193</v>
      </c>
      <c r="HZ88" s="139" t="s">
        <v>193</v>
      </c>
      <c r="IA88" s="139" t="s">
        <v>193</v>
      </c>
      <c r="IB88" s="139" t="s">
        <v>193</v>
      </c>
      <c r="IC88" s="139" t="s">
        <v>193</v>
      </c>
      <c r="ID88" s="139" t="s">
        <v>193</v>
      </c>
      <c r="IE88" s="139" t="s">
        <v>193</v>
      </c>
      <c r="IF88" s="139" t="s">
        <v>193</v>
      </c>
      <c r="IG88" s="139" t="s">
        <v>193</v>
      </c>
      <c r="IH88" s="139" t="s">
        <v>193</v>
      </c>
      <c r="II88" s="139" t="s">
        <v>193</v>
      </c>
      <c r="IJ88" s="139" t="s">
        <v>193</v>
      </c>
      <c r="IK88" s="139" t="s">
        <v>193</v>
      </c>
      <c r="IL88" s="139" t="s">
        <v>193</v>
      </c>
      <c r="IM88" s="139" t="s">
        <v>193</v>
      </c>
      <c r="IN88" s="139" t="s">
        <v>114</v>
      </c>
      <c r="IO88" s="139" t="s">
        <v>193</v>
      </c>
      <c r="IP88" s="139" t="s">
        <v>193</v>
      </c>
      <c r="IQ88" s="139" t="s">
        <v>193</v>
      </c>
      <c r="IR88" s="139" t="s">
        <v>193</v>
      </c>
      <c r="IS88" s="139" t="s">
        <v>193</v>
      </c>
      <c r="IT88" s="139" t="s">
        <v>193</v>
      </c>
      <c r="IU88" s="139" t="s">
        <v>193</v>
      </c>
      <c r="IV88" s="139" t="s">
        <v>193</v>
      </c>
      <c r="IW88" s="139" t="s">
        <v>3519</v>
      </c>
      <c r="IX88" s="139">
        <v>0</v>
      </c>
      <c r="IY88" s="139">
        <v>0</v>
      </c>
      <c r="IZ88" s="139">
        <v>1</v>
      </c>
      <c r="JA88" s="139">
        <v>1</v>
      </c>
      <c r="JB88" s="139">
        <v>1</v>
      </c>
      <c r="JC88" s="139">
        <v>0</v>
      </c>
      <c r="JD88" s="139">
        <v>0</v>
      </c>
      <c r="JE88" s="139">
        <v>0</v>
      </c>
      <c r="JF88" s="139" t="s">
        <v>193</v>
      </c>
      <c r="JG88" s="139" t="s">
        <v>109</v>
      </c>
      <c r="JH88" s="139" t="s">
        <v>193</v>
      </c>
      <c r="JI88" s="139" t="s">
        <v>111</v>
      </c>
      <c r="JJ88" s="139">
        <v>1</v>
      </c>
      <c r="JK88" s="139">
        <v>0</v>
      </c>
      <c r="JL88" s="139">
        <v>0</v>
      </c>
      <c r="JM88" s="139">
        <v>0</v>
      </c>
      <c r="JN88" s="139">
        <v>0</v>
      </c>
      <c r="JO88" s="139">
        <v>0</v>
      </c>
      <c r="JP88" s="139">
        <v>0</v>
      </c>
      <c r="JQ88" s="139" t="s">
        <v>193</v>
      </c>
      <c r="JR88" s="139" t="s">
        <v>193</v>
      </c>
      <c r="JS88" s="139" t="s">
        <v>193</v>
      </c>
      <c r="JT88" s="139" t="s">
        <v>193</v>
      </c>
      <c r="JU88" s="139" t="s">
        <v>193</v>
      </c>
      <c r="JV88" s="139" t="s">
        <v>193</v>
      </c>
      <c r="JW88" s="139" t="s">
        <v>193</v>
      </c>
      <c r="JX88" s="139" t="s">
        <v>193</v>
      </c>
      <c r="JY88" s="139" t="s">
        <v>193</v>
      </c>
      <c r="JZ88" s="139" t="s">
        <v>193</v>
      </c>
      <c r="KA88" s="139" t="s">
        <v>193</v>
      </c>
      <c r="KB88" s="139" t="s">
        <v>193</v>
      </c>
      <c r="KC88" s="139" t="s">
        <v>193</v>
      </c>
      <c r="KD88" s="139" t="s">
        <v>193</v>
      </c>
      <c r="KE88" s="139" t="s">
        <v>193</v>
      </c>
      <c r="KF88" s="139" t="s">
        <v>193</v>
      </c>
      <c r="KG88" s="139" t="s">
        <v>193</v>
      </c>
      <c r="KH88" s="139" t="s">
        <v>193</v>
      </c>
      <c r="KI88" s="139" t="s">
        <v>193</v>
      </c>
      <c r="KJ88" s="139" t="s">
        <v>193</v>
      </c>
      <c r="KK88" s="139" t="s">
        <v>193</v>
      </c>
      <c r="KL88" s="139" t="s">
        <v>193</v>
      </c>
      <c r="KM88" s="139" t="s">
        <v>193</v>
      </c>
      <c r="KN88" s="139" t="s">
        <v>193</v>
      </c>
      <c r="KO88" s="139" t="s">
        <v>193</v>
      </c>
      <c r="KP88" s="139" t="s">
        <v>193</v>
      </c>
      <c r="KQ88" s="139" t="s">
        <v>193</v>
      </c>
      <c r="KR88" s="139" t="s">
        <v>193</v>
      </c>
      <c r="KS88" s="139" t="s">
        <v>193</v>
      </c>
      <c r="KT88" s="139" t="s">
        <v>193</v>
      </c>
      <c r="KU88" s="139" t="s">
        <v>193</v>
      </c>
      <c r="KV88" s="139" t="s">
        <v>193</v>
      </c>
      <c r="KW88" s="139" t="s">
        <v>193</v>
      </c>
      <c r="KX88" s="139" t="s">
        <v>193</v>
      </c>
      <c r="KY88" s="139" t="s">
        <v>193</v>
      </c>
      <c r="KZ88" s="139" t="s">
        <v>193</v>
      </c>
      <c r="LA88" s="139" t="s">
        <v>193</v>
      </c>
      <c r="LB88" s="139" t="s">
        <v>193</v>
      </c>
      <c r="LC88" s="139" t="s">
        <v>193</v>
      </c>
      <c r="LD88" s="139" t="s">
        <v>193</v>
      </c>
      <c r="LE88" s="139" t="s">
        <v>193</v>
      </c>
      <c r="LF88" s="139" t="s">
        <v>193</v>
      </c>
      <c r="LG88" s="139" t="s">
        <v>193</v>
      </c>
      <c r="LH88" s="139" t="s">
        <v>193</v>
      </c>
      <c r="LI88" s="139" t="s">
        <v>193</v>
      </c>
      <c r="LJ88" s="139" t="s">
        <v>193</v>
      </c>
      <c r="LK88" s="139" t="s">
        <v>193</v>
      </c>
      <c r="LL88" s="139" t="s">
        <v>193</v>
      </c>
      <c r="LM88" s="139" t="s">
        <v>193</v>
      </c>
      <c r="LN88" s="139" t="s">
        <v>193</v>
      </c>
      <c r="LO88" s="139" t="s">
        <v>193</v>
      </c>
      <c r="LP88" s="139" t="s">
        <v>193</v>
      </c>
      <c r="LQ88" s="139" t="s">
        <v>193</v>
      </c>
    </row>
    <row r="89" spans="1:329" ht="14.4" customHeight="1" x14ac:dyDescent="0.35">
      <c r="A89" s="139" t="s">
        <v>3520</v>
      </c>
      <c r="B89" s="139" t="s">
        <v>3316</v>
      </c>
      <c r="C89" s="139" t="s">
        <v>133</v>
      </c>
      <c r="D89" s="139" t="s">
        <v>133</v>
      </c>
      <c r="E89" s="139" t="s">
        <v>146</v>
      </c>
      <c r="F89" s="139" t="s">
        <v>117</v>
      </c>
      <c r="G89" s="139" t="s">
        <v>136</v>
      </c>
      <c r="H89" s="139" t="s">
        <v>136</v>
      </c>
      <c r="I89" s="139" t="s">
        <v>138</v>
      </c>
      <c r="J89" s="139" t="s">
        <v>139</v>
      </c>
      <c r="K89" s="139" t="s">
        <v>489</v>
      </c>
      <c r="L89" s="139" t="s">
        <v>490</v>
      </c>
      <c r="M89" t="s">
        <v>491</v>
      </c>
      <c r="N89" t="s">
        <v>193</v>
      </c>
      <c r="O89" t="s">
        <v>193</v>
      </c>
      <c r="P89" t="s">
        <v>492</v>
      </c>
      <c r="Q89" t="s">
        <v>193</v>
      </c>
      <c r="R89" t="s">
        <v>111</v>
      </c>
      <c r="S89">
        <v>1</v>
      </c>
      <c r="T89">
        <v>0</v>
      </c>
      <c r="U89">
        <v>0</v>
      </c>
      <c r="V89">
        <v>0</v>
      </c>
      <c r="W89">
        <v>0</v>
      </c>
      <c r="X89">
        <v>0</v>
      </c>
      <c r="Y89">
        <v>0</v>
      </c>
      <c r="Z89" t="s">
        <v>110</v>
      </c>
      <c r="AA89" t="s">
        <v>1423</v>
      </c>
      <c r="AB89" t="s">
        <v>112</v>
      </c>
      <c r="AC89">
        <v>1</v>
      </c>
      <c r="AD89">
        <v>0</v>
      </c>
      <c r="AE89">
        <v>0</v>
      </c>
      <c r="AF89">
        <v>0</v>
      </c>
      <c r="AG89">
        <v>0</v>
      </c>
      <c r="AH89">
        <v>0</v>
      </c>
      <c r="AI89">
        <v>0</v>
      </c>
      <c r="AJ89">
        <v>0</v>
      </c>
      <c r="AK89">
        <v>0</v>
      </c>
      <c r="AL89">
        <v>0</v>
      </c>
      <c r="AM89" t="s">
        <v>193</v>
      </c>
      <c r="AN89" t="s">
        <v>113</v>
      </c>
      <c r="AO89" t="s">
        <v>493</v>
      </c>
      <c r="AP89" t="s">
        <v>499</v>
      </c>
      <c r="AQ89">
        <v>1</v>
      </c>
      <c r="AR89">
        <v>1</v>
      </c>
      <c r="AS89">
        <v>1</v>
      </c>
      <c r="AT89">
        <v>1</v>
      </c>
      <c r="AU89">
        <v>1</v>
      </c>
      <c r="AV89">
        <v>1</v>
      </c>
      <c r="AW89">
        <v>1</v>
      </c>
      <c r="AX89">
        <v>0</v>
      </c>
      <c r="AY89" t="s">
        <v>498</v>
      </c>
      <c r="AZ89" s="192">
        <v>212.5</v>
      </c>
      <c r="BA89" s="139" t="s">
        <v>109</v>
      </c>
      <c r="BB89" s="139">
        <v>300</v>
      </c>
      <c r="BC89" s="192">
        <v>115.384615384615</v>
      </c>
      <c r="BD89" s="139" t="s">
        <v>109</v>
      </c>
      <c r="BE89" s="139">
        <v>225</v>
      </c>
      <c r="BF89" s="192">
        <v>97.826086956521706</v>
      </c>
      <c r="BG89" s="139" t="s">
        <v>114</v>
      </c>
      <c r="BH89" s="139">
        <v>300</v>
      </c>
      <c r="BI89" s="192">
        <v>103.448275862068</v>
      </c>
      <c r="BJ89" s="139" t="s">
        <v>109</v>
      </c>
      <c r="BK89" s="139">
        <v>400</v>
      </c>
      <c r="BL89" s="192">
        <v>166.666666666666</v>
      </c>
      <c r="BM89" s="139" t="s">
        <v>114</v>
      </c>
      <c r="BN89" s="139">
        <v>500</v>
      </c>
      <c r="BO89" s="192">
        <v>208.333333333333</v>
      </c>
      <c r="BP89" s="139" t="s">
        <v>114</v>
      </c>
      <c r="BQ89" s="139" t="s">
        <v>622</v>
      </c>
      <c r="BR89" s="139" t="s">
        <v>109</v>
      </c>
      <c r="BS89" s="139">
        <v>800</v>
      </c>
      <c r="BT89" s="139" t="s">
        <v>193</v>
      </c>
      <c r="BU89" s="139" t="s">
        <v>193</v>
      </c>
      <c r="BV89" s="139" t="s">
        <v>193</v>
      </c>
      <c r="BW89" s="139" t="s">
        <v>193</v>
      </c>
      <c r="BX89" s="139" t="s">
        <v>193</v>
      </c>
      <c r="BY89" s="139" t="s">
        <v>193</v>
      </c>
      <c r="BZ89" s="139" t="s">
        <v>156</v>
      </c>
      <c r="CA89" s="192">
        <v>800</v>
      </c>
      <c r="CB89" s="139" t="s">
        <v>109</v>
      </c>
      <c r="CC89" s="139" t="s">
        <v>114</v>
      </c>
      <c r="CD89" s="139" t="s">
        <v>193</v>
      </c>
      <c r="CE89" s="139" t="s">
        <v>193</v>
      </c>
      <c r="CF89" s="139" t="s">
        <v>193</v>
      </c>
      <c r="CG89" s="139" t="s">
        <v>193</v>
      </c>
      <c r="CH89" s="139" t="s">
        <v>193</v>
      </c>
      <c r="CI89" s="139" t="s">
        <v>193</v>
      </c>
      <c r="CJ89" s="139" t="s">
        <v>193</v>
      </c>
      <c r="CK89" s="139" t="s">
        <v>193</v>
      </c>
      <c r="CL89" s="139" t="s">
        <v>193</v>
      </c>
      <c r="CM89" s="139" t="s">
        <v>193</v>
      </c>
      <c r="CN89" s="139" t="s">
        <v>193</v>
      </c>
      <c r="CO89" s="139" t="s">
        <v>193</v>
      </c>
      <c r="CP89" s="139" t="s">
        <v>193</v>
      </c>
      <c r="CQ89" s="139" t="s">
        <v>193</v>
      </c>
      <c r="CR89" s="139" t="s">
        <v>193</v>
      </c>
      <c r="CS89" s="139" t="s">
        <v>193</v>
      </c>
      <c r="CT89" s="139" t="s">
        <v>193</v>
      </c>
      <c r="CU89" s="139" t="s">
        <v>193</v>
      </c>
      <c r="CV89" s="139" t="s">
        <v>193</v>
      </c>
      <c r="CW89" s="139" t="s">
        <v>193</v>
      </c>
      <c r="CX89" s="139" t="s">
        <v>193</v>
      </c>
      <c r="CY89" s="139" t="s">
        <v>193</v>
      </c>
      <c r="CZ89" s="139" t="s">
        <v>193</v>
      </c>
      <c r="DA89" s="139" t="s">
        <v>193</v>
      </c>
      <c r="DB89" s="139" t="s">
        <v>193</v>
      </c>
      <c r="DC89" s="139" t="s">
        <v>114</v>
      </c>
      <c r="DD89" s="139" t="s">
        <v>114</v>
      </c>
      <c r="DE89" s="139" t="s">
        <v>109</v>
      </c>
      <c r="DF89" s="139" t="s">
        <v>117</v>
      </c>
      <c r="DG89" s="139" t="s">
        <v>789</v>
      </c>
      <c r="DH89" s="139" t="s">
        <v>1824</v>
      </c>
      <c r="DI89" s="139" t="s">
        <v>785</v>
      </c>
      <c r="DJ89" s="139" t="s">
        <v>193</v>
      </c>
      <c r="DK89" s="139" t="s">
        <v>193</v>
      </c>
      <c r="DL89" s="139" t="s">
        <v>193</v>
      </c>
      <c r="DM89" s="139" t="s">
        <v>193</v>
      </c>
      <c r="DN89" s="139" t="s">
        <v>193</v>
      </c>
      <c r="DO89" s="139" t="s">
        <v>193</v>
      </c>
      <c r="DP89" s="139" t="s">
        <v>193</v>
      </c>
      <c r="DQ89" s="139" t="s">
        <v>193</v>
      </c>
      <c r="DR89" s="139" t="s">
        <v>193</v>
      </c>
      <c r="DS89" s="139" t="s">
        <v>193</v>
      </c>
      <c r="DT89" s="139" t="s">
        <v>193</v>
      </c>
      <c r="DU89" s="139" t="s">
        <v>193</v>
      </c>
      <c r="DV89" s="139" t="s">
        <v>193</v>
      </c>
      <c r="DW89" s="139" t="s">
        <v>193</v>
      </c>
      <c r="DX89" s="139" t="s">
        <v>193</v>
      </c>
      <c r="DY89" s="139" t="s">
        <v>193</v>
      </c>
      <c r="DZ89" s="139" t="s">
        <v>193</v>
      </c>
      <c r="EA89" s="139" t="s">
        <v>193</v>
      </c>
      <c r="EB89" s="139" t="s">
        <v>193</v>
      </c>
      <c r="EC89" s="139" t="s">
        <v>193</v>
      </c>
      <c r="ED89" s="139" t="s">
        <v>193</v>
      </c>
      <c r="EE89" s="139" t="s">
        <v>193</v>
      </c>
      <c r="EF89" s="139" t="s">
        <v>193</v>
      </c>
      <c r="EG89" s="139" t="s">
        <v>193</v>
      </c>
      <c r="EH89" s="139" t="s">
        <v>193</v>
      </c>
      <c r="EI89" s="139" t="s">
        <v>193</v>
      </c>
      <c r="EJ89" s="139" t="s">
        <v>193</v>
      </c>
      <c r="EK89" s="139" t="s">
        <v>193</v>
      </c>
      <c r="EL89" s="139" t="s">
        <v>193</v>
      </c>
      <c r="EM89" s="139" t="s">
        <v>193</v>
      </c>
      <c r="EN89" s="139" t="s">
        <v>193</v>
      </c>
      <c r="EO89" s="139" t="s">
        <v>193</v>
      </c>
      <c r="EP89" s="139" t="s">
        <v>193</v>
      </c>
      <c r="EQ89" s="139" t="s">
        <v>193</v>
      </c>
      <c r="ER89" s="139" t="s">
        <v>193</v>
      </c>
      <c r="ES89" s="139" t="s">
        <v>193</v>
      </c>
      <c r="ET89" s="139" t="s">
        <v>193</v>
      </c>
      <c r="EU89" s="139" t="s">
        <v>193</v>
      </c>
      <c r="EV89" s="139" t="s">
        <v>193</v>
      </c>
      <c r="EW89" s="139" t="s">
        <v>193</v>
      </c>
      <c r="EX89" s="139" t="s">
        <v>193</v>
      </c>
      <c r="EY89" s="139" t="s">
        <v>193</v>
      </c>
      <c r="EZ89" s="139" t="s">
        <v>193</v>
      </c>
      <c r="FA89" s="139" t="s">
        <v>193</v>
      </c>
      <c r="FB89" s="139" t="s">
        <v>193</v>
      </c>
      <c r="FC89" s="139" t="s">
        <v>193</v>
      </c>
      <c r="FD89" s="139" t="s">
        <v>193</v>
      </c>
      <c r="FE89" s="139" t="s">
        <v>193</v>
      </c>
      <c r="FF89" s="139" t="s">
        <v>193</v>
      </c>
      <c r="FG89" s="139" t="s">
        <v>193</v>
      </c>
      <c r="FH89" s="139" t="s">
        <v>193</v>
      </c>
      <c r="FI89" s="139" t="s">
        <v>193</v>
      </c>
      <c r="FJ89" s="139" t="s">
        <v>193</v>
      </c>
      <c r="FK89" s="139" t="s">
        <v>193</v>
      </c>
      <c r="FL89" s="139" t="s">
        <v>193</v>
      </c>
      <c r="FM89" s="139" t="s">
        <v>193</v>
      </c>
      <c r="FN89" s="139" t="s">
        <v>193</v>
      </c>
      <c r="FO89" s="139" t="s">
        <v>193</v>
      </c>
      <c r="FP89" s="139" t="s">
        <v>193</v>
      </c>
      <c r="FQ89" s="139" t="s">
        <v>193</v>
      </c>
      <c r="FR89" s="139" t="s">
        <v>193</v>
      </c>
      <c r="FS89" s="139" t="s">
        <v>193</v>
      </c>
      <c r="FT89" s="139" t="s">
        <v>193</v>
      </c>
      <c r="FU89" s="139" t="s">
        <v>193</v>
      </c>
      <c r="FV89" s="139" t="s">
        <v>193</v>
      </c>
      <c r="FW89" s="139" t="s">
        <v>193</v>
      </c>
      <c r="FX89" s="139" t="s">
        <v>193</v>
      </c>
      <c r="FY89" s="139" t="s">
        <v>193</v>
      </c>
      <c r="FZ89" s="139" t="s">
        <v>193</v>
      </c>
      <c r="GA89" s="139" t="s">
        <v>193</v>
      </c>
      <c r="GB89" s="139" t="s">
        <v>193</v>
      </c>
      <c r="GC89" s="139" t="s">
        <v>193</v>
      </c>
      <c r="GD89" s="139" t="s">
        <v>193</v>
      </c>
      <c r="GE89" s="139" t="s">
        <v>193</v>
      </c>
      <c r="GF89" s="139" t="s">
        <v>193</v>
      </c>
      <c r="GG89" s="139" t="s">
        <v>193</v>
      </c>
      <c r="GH89" s="139" t="s">
        <v>193</v>
      </c>
      <c r="GI89" s="139" t="s">
        <v>193</v>
      </c>
      <c r="GJ89" s="139" t="s">
        <v>193</v>
      </c>
      <c r="GK89" s="139" t="s">
        <v>193</v>
      </c>
      <c r="GL89" s="139" t="s">
        <v>193</v>
      </c>
      <c r="GM89" s="139" t="s">
        <v>193</v>
      </c>
      <c r="GN89" s="139" t="s">
        <v>193</v>
      </c>
      <c r="GO89" s="139" t="s">
        <v>193</v>
      </c>
      <c r="GP89" s="139" t="s">
        <v>193</v>
      </c>
      <c r="GQ89" s="139" t="s">
        <v>193</v>
      </c>
      <c r="GR89" s="139" t="s">
        <v>193</v>
      </c>
      <c r="GS89" s="139" t="s">
        <v>193</v>
      </c>
      <c r="GT89" s="139" t="s">
        <v>193</v>
      </c>
      <c r="GU89" s="139" t="s">
        <v>193</v>
      </c>
      <c r="GV89" s="139" t="s">
        <v>193</v>
      </c>
      <c r="GW89" s="139" t="s">
        <v>193</v>
      </c>
      <c r="GX89" s="139" t="s">
        <v>193</v>
      </c>
      <c r="GY89" s="139" t="s">
        <v>193</v>
      </c>
      <c r="GZ89" s="139" t="s">
        <v>193</v>
      </c>
      <c r="HA89" s="139" t="s">
        <v>193</v>
      </c>
      <c r="HB89" s="139" t="s">
        <v>193</v>
      </c>
      <c r="HC89" s="139" t="s">
        <v>193</v>
      </c>
      <c r="HD89" s="139" t="s">
        <v>193</v>
      </c>
      <c r="HE89" s="139" t="s">
        <v>193</v>
      </c>
      <c r="HF89" s="139" t="s">
        <v>193</v>
      </c>
      <c r="HG89" s="139" t="s">
        <v>193</v>
      </c>
      <c r="HH89" s="139" t="s">
        <v>193</v>
      </c>
      <c r="HI89" s="139" t="s">
        <v>193</v>
      </c>
      <c r="HJ89" s="139" t="s">
        <v>193</v>
      </c>
      <c r="HK89" s="139" t="s">
        <v>193</v>
      </c>
      <c r="HL89" s="139" t="s">
        <v>193</v>
      </c>
      <c r="HM89" s="139" t="s">
        <v>193</v>
      </c>
      <c r="HN89" s="139" t="s">
        <v>193</v>
      </c>
      <c r="HO89" s="139" t="s">
        <v>193</v>
      </c>
      <c r="HP89" s="139" t="s">
        <v>193</v>
      </c>
      <c r="HQ89" s="139" t="s">
        <v>193</v>
      </c>
      <c r="HR89" s="139" t="s">
        <v>193</v>
      </c>
      <c r="HS89" s="139" t="s">
        <v>193</v>
      </c>
      <c r="HT89" s="139" t="s">
        <v>193</v>
      </c>
      <c r="HU89" s="139" t="s">
        <v>193</v>
      </c>
      <c r="HV89" s="139" t="s">
        <v>193</v>
      </c>
      <c r="HW89" s="139" t="s">
        <v>193</v>
      </c>
      <c r="HX89" s="139" t="s">
        <v>193</v>
      </c>
      <c r="HY89" s="139" t="s">
        <v>193</v>
      </c>
      <c r="HZ89" s="139" t="s">
        <v>193</v>
      </c>
      <c r="IA89" s="139" t="s">
        <v>193</v>
      </c>
      <c r="IB89" s="139" t="s">
        <v>193</v>
      </c>
      <c r="IC89" s="139" t="s">
        <v>193</v>
      </c>
      <c r="ID89" s="139" t="s">
        <v>193</v>
      </c>
      <c r="IE89" s="139" t="s">
        <v>193</v>
      </c>
      <c r="IF89" s="139" t="s">
        <v>193</v>
      </c>
      <c r="IG89" s="139" t="s">
        <v>193</v>
      </c>
      <c r="IH89" s="139" t="s">
        <v>193</v>
      </c>
      <c r="II89" s="139" t="s">
        <v>193</v>
      </c>
      <c r="IJ89" s="139" t="s">
        <v>193</v>
      </c>
      <c r="IK89" s="139" t="s">
        <v>193</v>
      </c>
      <c r="IL89" s="139" t="s">
        <v>193</v>
      </c>
      <c r="IM89" s="139" t="s">
        <v>193</v>
      </c>
      <c r="IN89" s="139" t="s">
        <v>114</v>
      </c>
      <c r="IO89" s="139" t="s">
        <v>193</v>
      </c>
      <c r="IP89" s="139" t="s">
        <v>193</v>
      </c>
      <c r="IQ89" s="139" t="s">
        <v>193</v>
      </c>
      <c r="IR89" s="139" t="s">
        <v>193</v>
      </c>
      <c r="IS89" s="139" t="s">
        <v>193</v>
      </c>
      <c r="IT89" s="139" t="s">
        <v>193</v>
      </c>
      <c r="IU89" s="139" t="s">
        <v>193</v>
      </c>
      <c r="IV89" s="139" t="s">
        <v>193</v>
      </c>
      <c r="IW89" s="139" t="s">
        <v>3499</v>
      </c>
      <c r="IX89" s="139">
        <v>0</v>
      </c>
      <c r="IY89" s="139">
        <v>1</v>
      </c>
      <c r="IZ89" s="139">
        <v>1</v>
      </c>
      <c r="JA89" s="139">
        <v>0</v>
      </c>
      <c r="JB89" s="139">
        <v>0</v>
      </c>
      <c r="JC89" s="139">
        <v>0</v>
      </c>
      <c r="JD89" s="139">
        <v>0</v>
      </c>
      <c r="JE89" s="139">
        <v>0</v>
      </c>
      <c r="JF89" s="139" t="s">
        <v>193</v>
      </c>
      <c r="JG89" s="139" t="s">
        <v>109</v>
      </c>
      <c r="JH89" s="139" t="s">
        <v>193</v>
      </c>
      <c r="JI89" s="139" t="s">
        <v>111</v>
      </c>
      <c r="JJ89" s="139">
        <v>1</v>
      </c>
      <c r="JK89" s="139">
        <v>0</v>
      </c>
      <c r="JL89" s="139">
        <v>0</v>
      </c>
      <c r="JM89" s="139">
        <v>0</v>
      </c>
      <c r="JN89" s="139">
        <v>0</v>
      </c>
      <c r="JO89" s="139">
        <v>0</v>
      </c>
      <c r="JP89" s="139">
        <v>0</v>
      </c>
      <c r="JQ89" s="139" t="s">
        <v>193</v>
      </c>
      <c r="JR89" s="139" t="s">
        <v>193</v>
      </c>
      <c r="JS89" s="139" t="s">
        <v>193</v>
      </c>
      <c r="JT89" s="139" t="s">
        <v>193</v>
      </c>
      <c r="JU89" s="139" t="s">
        <v>193</v>
      </c>
      <c r="JV89" s="139" t="s">
        <v>193</v>
      </c>
      <c r="JW89" s="139" t="s">
        <v>193</v>
      </c>
      <c r="JX89" s="139" t="s">
        <v>193</v>
      </c>
      <c r="JY89" s="139" t="s">
        <v>193</v>
      </c>
      <c r="JZ89" s="139" t="s">
        <v>193</v>
      </c>
      <c r="KA89" s="139" t="s">
        <v>193</v>
      </c>
      <c r="KB89" s="139" t="s">
        <v>193</v>
      </c>
      <c r="KC89" s="139" t="s">
        <v>193</v>
      </c>
      <c r="KD89" s="139" t="s">
        <v>193</v>
      </c>
      <c r="KE89" s="139" t="s">
        <v>193</v>
      </c>
      <c r="KF89" s="139" t="s">
        <v>193</v>
      </c>
      <c r="KG89" s="139" t="s">
        <v>193</v>
      </c>
      <c r="KH89" s="139" t="s">
        <v>193</v>
      </c>
      <c r="KI89" s="139" t="s">
        <v>193</v>
      </c>
      <c r="KJ89" s="139" t="s">
        <v>193</v>
      </c>
      <c r="KK89" s="139" t="s">
        <v>193</v>
      </c>
      <c r="KL89" s="139" t="s">
        <v>193</v>
      </c>
      <c r="KM89" s="139" t="s">
        <v>193</v>
      </c>
      <c r="KN89" s="139" t="s">
        <v>193</v>
      </c>
      <c r="KO89" s="139" t="s">
        <v>193</v>
      </c>
      <c r="KP89" s="139" t="s">
        <v>193</v>
      </c>
      <c r="KQ89" s="139" t="s">
        <v>193</v>
      </c>
      <c r="KR89" s="139" t="s">
        <v>193</v>
      </c>
      <c r="KS89" s="139" t="s">
        <v>193</v>
      </c>
      <c r="KT89" s="139" t="s">
        <v>193</v>
      </c>
      <c r="KU89" s="139" t="s">
        <v>193</v>
      </c>
      <c r="KV89" s="139" t="s">
        <v>193</v>
      </c>
      <c r="KW89" s="139" t="s">
        <v>193</v>
      </c>
      <c r="KX89" s="139" t="s">
        <v>193</v>
      </c>
      <c r="KY89" s="139" t="s">
        <v>193</v>
      </c>
      <c r="KZ89" s="139" t="s">
        <v>193</v>
      </c>
      <c r="LA89" s="139" t="s">
        <v>193</v>
      </c>
      <c r="LB89" s="139" t="s">
        <v>193</v>
      </c>
      <c r="LC89" s="139" t="s">
        <v>193</v>
      </c>
      <c r="LD89" s="139" t="s">
        <v>193</v>
      </c>
      <c r="LE89" s="139" t="s">
        <v>193</v>
      </c>
      <c r="LF89" s="139" t="s">
        <v>193</v>
      </c>
      <c r="LG89" s="139" t="s">
        <v>193</v>
      </c>
      <c r="LH89" s="139" t="s">
        <v>193</v>
      </c>
      <c r="LI89" s="139" t="s">
        <v>193</v>
      </c>
      <c r="LJ89" s="139" t="s">
        <v>193</v>
      </c>
      <c r="LK89" s="139" t="s">
        <v>193</v>
      </c>
      <c r="LL89" s="139" t="s">
        <v>193</v>
      </c>
      <c r="LM89" s="139" t="s">
        <v>193</v>
      </c>
      <c r="LN89" s="139" t="s">
        <v>193</v>
      </c>
      <c r="LO89" s="139" t="s">
        <v>193</v>
      </c>
      <c r="LP89" s="139" t="s">
        <v>193</v>
      </c>
      <c r="LQ89" s="139" t="s">
        <v>193</v>
      </c>
    </row>
    <row r="90" spans="1:329" ht="14.4" customHeight="1" x14ac:dyDescent="0.35">
      <c r="A90" s="139" t="s">
        <v>3521</v>
      </c>
      <c r="B90" s="139" t="s">
        <v>3316</v>
      </c>
      <c r="C90" s="139" t="s">
        <v>133</v>
      </c>
      <c r="D90" s="139" t="s">
        <v>133</v>
      </c>
      <c r="E90" s="139" t="s">
        <v>146</v>
      </c>
      <c r="F90" s="139" t="s">
        <v>117</v>
      </c>
      <c r="G90" s="139" t="s">
        <v>136</v>
      </c>
      <c r="H90" s="139" t="s">
        <v>136</v>
      </c>
      <c r="I90" s="139" t="s">
        <v>138</v>
      </c>
      <c r="J90" s="139" t="s">
        <v>139</v>
      </c>
      <c r="K90" s="139" t="s">
        <v>489</v>
      </c>
      <c r="L90" s="139" t="s">
        <v>490</v>
      </c>
      <c r="M90" t="s">
        <v>491</v>
      </c>
      <c r="N90" t="s">
        <v>193</v>
      </c>
      <c r="O90" t="s">
        <v>193</v>
      </c>
      <c r="P90" t="s">
        <v>496</v>
      </c>
      <c r="Q90" t="s">
        <v>193</v>
      </c>
      <c r="R90" t="s">
        <v>111</v>
      </c>
      <c r="S90">
        <v>1</v>
      </c>
      <c r="T90">
        <v>0</v>
      </c>
      <c r="U90">
        <v>0</v>
      </c>
      <c r="V90">
        <v>0</v>
      </c>
      <c r="W90">
        <v>0</v>
      </c>
      <c r="X90">
        <v>0</v>
      </c>
      <c r="Y90">
        <v>0</v>
      </c>
      <c r="Z90" t="s">
        <v>110</v>
      </c>
      <c r="AA90" t="s">
        <v>1423</v>
      </c>
      <c r="AB90" t="s">
        <v>112</v>
      </c>
      <c r="AC90">
        <v>1</v>
      </c>
      <c r="AD90">
        <v>0</v>
      </c>
      <c r="AE90">
        <v>0</v>
      </c>
      <c r="AF90">
        <v>0</v>
      </c>
      <c r="AG90">
        <v>0</v>
      </c>
      <c r="AH90">
        <v>0</v>
      </c>
      <c r="AI90">
        <v>0</v>
      </c>
      <c r="AJ90">
        <v>0</v>
      </c>
      <c r="AK90">
        <v>0</v>
      </c>
      <c r="AL90">
        <v>0</v>
      </c>
      <c r="AM90" t="s">
        <v>193</v>
      </c>
      <c r="AN90" t="s">
        <v>113</v>
      </c>
      <c r="AO90" t="s">
        <v>142</v>
      </c>
      <c r="AP90" t="s">
        <v>499</v>
      </c>
      <c r="AQ90">
        <v>1</v>
      </c>
      <c r="AR90">
        <v>1</v>
      </c>
      <c r="AS90">
        <v>1</v>
      </c>
      <c r="AT90">
        <v>1</v>
      </c>
      <c r="AU90">
        <v>1</v>
      </c>
      <c r="AV90">
        <v>1</v>
      </c>
      <c r="AW90">
        <v>1</v>
      </c>
      <c r="AX90">
        <v>0</v>
      </c>
      <c r="AY90" t="s">
        <v>498</v>
      </c>
      <c r="AZ90" s="192">
        <v>137.5</v>
      </c>
      <c r="BA90" s="139" t="s">
        <v>109</v>
      </c>
      <c r="BB90" s="139">
        <v>250</v>
      </c>
      <c r="BC90" s="192">
        <v>96.153846153846104</v>
      </c>
      <c r="BD90" s="139" t="s">
        <v>109</v>
      </c>
      <c r="BE90" s="139">
        <v>200</v>
      </c>
      <c r="BF90" s="192">
        <v>86.956521739130395</v>
      </c>
      <c r="BG90" s="139" t="s">
        <v>114</v>
      </c>
      <c r="BH90" s="139">
        <v>250</v>
      </c>
      <c r="BI90" s="192">
        <v>86.2068965517241</v>
      </c>
      <c r="BJ90" s="139" t="s">
        <v>109</v>
      </c>
      <c r="BK90" s="139">
        <v>400</v>
      </c>
      <c r="BL90" s="192">
        <v>166.666666666666</v>
      </c>
      <c r="BM90" s="139" t="s">
        <v>114</v>
      </c>
      <c r="BN90" s="139">
        <v>500</v>
      </c>
      <c r="BO90" s="192">
        <v>208.333333333333</v>
      </c>
      <c r="BP90" s="139" t="s">
        <v>114</v>
      </c>
      <c r="BQ90" s="139" t="s">
        <v>612</v>
      </c>
      <c r="BR90" s="139" t="s">
        <v>109</v>
      </c>
      <c r="BS90" s="139">
        <v>850</v>
      </c>
      <c r="BT90" s="139" t="s">
        <v>193</v>
      </c>
      <c r="BU90" s="139" t="s">
        <v>193</v>
      </c>
      <c r="BV90" s="139" t="s">
        <v>193</v>
      </c>
      <c r="BW90" s="139" t="s">
        <v>193</v>
      </c>
      <c r="BX90" s="139" t="s">
        <v>193</v>
      </c>
      <c r="BY90" s="139" t="s">
        <v>193</v>
      </c>
      <c r="BZ90" s="139" t="s">
        <v>156</v>
      </c>
      <c r="CA90" s="192">
        <v>850</v>
      </c>
      <c r="CB90" s="139" t="s">
        <v>109</v>
      </c>
      <c r="CC90" s="139" t="s">
        <v>114</v>
      </c>
      <c r="CD90" s="139" t="s">
        <v>193</v>
      </c>
      <c r="CE90" s="139" t="s">
        <v>193</v>
      </c>
      <c r="CF90" s="139" t="s">
        <v>193</v>
      </c>
      <c r="CG90" s="139" t="s">
        <v>193</v>
      </c>
      <c r="CH90" s="139" t="s">
        <v>193</v>
      </c>
      <c r="CI90" s="139" t="s">
        <v>193</v>
      </c>
      <c r="CJ90" s="139" t="s">
        <v>193</v>
      </c>
      <c r="CK90" s="139" t="s">
        <v>193</v>
      </c>
      <c r="CL90" s="139" t="s">
        <v>193</v>
      </c>
      <c r="CM90" s="139" t="s">
        <v>193</v>
      </c>
      <c r="CN90" s="139" t="s">
        <v>193</v>
      </c>
      <c r="CO90" s="139" t="s">
        <v>193</v>
      </c>
      <c r="CP90" s="139" t="s">
        <v>193</v>
      </c>
      <c r="CQ90" s="139" t="s">
        <v>193</v>
      </c>
      <c r="CR90" s="139" t="s">
        <v>193</v>
      </c>
      <c r="CS90" s="139" t="s">
        <v>193</v>
      </c>
      <c r="CT90" s="139" t="s">
        <v>193</v>
      </c>
      <c r="CU90" s="139" t="s">
        <v>193</v>
      </c>
      <c r="CV90" s="139" t="s">
        <v>193</v>
      </c>
      <c r="CW90" s="139" t="s">
        <v>193</v>
      </c>
      <c r="CX90" s="139" t="s">
        <v>193</v>
      </c>
      <c r="CY90" s="139" t="s">
        <v>193</v>
      </c>
      <c r="CZ90" s="139" t="s">
        <v>193</v>
      </c>
      <c r="DA90" s="139" t="s">
        <v>193</v>
      </c>
      <c r="DB90" s="139" t="s">
        <v>193</v>
      </c>
      <c r="DC90" s="139" t="s">
        <v>114</v>
      </c>
      <c r="DD90" s="139" t="s">
        <v>114</v>
      </c>
      <c r="DE90" s="139" t="s">
        <v>109</v>
      </c>
      <c r="DF90" s="139" t="s">
        <v>117</v>
      </c>
      <c r="DG90" s="139" t="s">
        <v>789</v>
      </c>
      <c r="DH90" s="139" t="s">
        <v>119</v>
      </c>
      <c r="DI90" s="139" t="s">
        <v>785</v>
      </c>
      <c r="DJ90" s="139" t="s">
        <v>193</v>
      </c>
      <c r="DK90" s="139" t="s">
        <v>193</v>
      </c>
      <c r="DL90" s="139" t="s">
        <v>193</v>
      </c>
      <c r="DM90" s="139" t="s">
        <v>193</v>
      </c>
      <c r="DN90" s="139" t="s">
        <v>193</v>
      </c>
      <c r="DO90" s="139" t="s">
        <v>193</v>
      </c>
      <c r="DP90" s="139" t="s">
        <v>193</v>
      </c>
      <c r="DQ90" s="139" t="s">
        <v>193</v>
      </c>
      <c r="DR90" s="139" t="s">
        <v>193</v>
      </c>
      <c r="DS90" s="139" t="s">
        <v>193</v>
      </c>
      <c r="DT90" s="139" t="s">
        <v>193</v>
      </c>
      <c r="DU90" s="139" t="s">
        <v>193</v>
      </c>
      <c r="DV90" s="139" t="s">
        <v>193</v>
      </c>
      <c r="DW90" s="139" t="s">
        <v>193</v>
      </c>
      <c r="DX90" s="139" t="s">
        <v>193</v>
      </c>
      <c r="DY90" s="139" t="s">
        <v>193</v>
      </c>
      <c r="DZ90" s="139" t="s">
        <v>193</v>
      </c>
      <c r="EA90" s="139" t="s">
        <v>193</v>
      </c>
      <c r="EB90" s="139" t="s">
        <v>193</v>
      </c>
      <c r="EC90" s="139" t="s">
        <v>193</v>
      </c>
      <c r="ED90" s="139" t="s">
        <v>193</v>
      </c>
      <c r="EE90" s="139" t="s">
        <v>193</v>
      </c>
      <c r="EF90" s="139" t="s">
        <v>193</v>
      </c>
      <c r="EG90" s="139" t="s">
        <v>193</v>
      </c>
      <c r="EH90" s="139" t="s">
        <v>193</v>
      </c>
      <c r="EI90" s="139" t="s">
        <v>193</v>
      </c>
      <c r="EJ90" s="139" t="s">
        <v>193</v>
      </c>
      <c r="EK90" s="139" t="s">
        <v>193</v>
      </c>
      <c r="EL90" s="139" t="s">
        <v>193</v>
      </c>
      <c r="EM90" s="139" t="s">
        <v>193</v>
      </c>
      <c r="EN90" s="139" t="s">
        <v>193</v>
      </c>
      <c r="EO90" s="139" t="s">
        <v>193</v>
      </c>
      <c r="EP90" s="139" t="s">
        <v>193</v>
      </c>
      <c r="EQ90" s="139" t="s">
        <v>193</v>
      </c>
      <c r="ER90" s="139" t="s">
        <v>193</v>
      </c>
      <c r="ES90" s="139" t="s">
        <v>193</v>
      </c>
      <c r="ET90" s="139" t="s">
        <v>193</v>
      </c>
      <c r="EU90" s="139" t="s">
        <v>193</v>
      </c>
      <c r="EV90" s="139" t="s">
        <v>193</v>
      </c>
      <c r="EW90" s="139" t="s">
        <v>193</v>
      </c>
      <c r="EX90" s="139" t="s">
        <v>193</v>
      </c>
      <c r="EY90" s="139" t="s">
        <v>193</v>
      </c>
      <c r="EZ90" s="139" t="s">
        <v>193</v>
      </c>
      <c r="FA90" s="139" t="s">
        <v>193</v>
      </c>
      <c r="FB90" s="139" t="s">
        <v>193</v>
      </c>
      <c r="FC90" s="139" t="s">
        <v>193</v>
      </c>
      <c r="FD90" s="139" t="s">
        <v>193</v>
      </c>
      <c r="FE90" s="139" t="s">
        <v>193</v>
      </c>
      <c r="FF90" s="139" t="s">
        <v>193</v>
      </c>
      <c r="FG90" s="139" t="s">
        <v>193</v>
      </c>
      <c r="FH90" s="139" t="s">
        <v>193</v>
      </c>
      <c r="FI90" s="139" t="s">
        <v>193</v>
      </c>
      <c r="FJ90" s="139" t="s">
        <v>193</v>
      </c>
      <c r="FK90" s="139" t="s">
        <v>193</v>
      </c>
      <c r="FL90" s="139" t="s">
        <v>193</v>
      </c>
      <c r="FM90" s="139" t="s">
        <v>193</v>
      </c>
      <c r="FN90" s="139" t="s">
        <v>193</v>
      </c>
      <c r="FO90" s="139" t="s">
        <v>193</v>
      </c>
      <c r="FP90" s="139" t="s">
        <v>193</v>
      </c>
      <c r="FQ90" s="139" t="s">
        <v>193</v>
      </c>
      <c r="FR90" s="139" t="s">
        <v>193</v>
      </c>
      <c r="FS90" s="139" t="s">
        <v>193</v>
      </c>
      <c r="FT90" s="139" t="s">
        <v>193</v>
      </c>
      <c r="FU90" s="139" t="s">
        <v>193</v>
      </c>
      <c r="FV90" s="139" t="s">
        <v>193</v>
      </c>
      <c r="FW90" s="139" t="s">
        <v>193</v>
      </c>
      <c r="FX90" s="139" t="s">
        <v>193</v>
      </c>
      <c r="FY90" s="139" t="s">
        <v>193</v>
      </c>
      <c r="FZ90" s="139" t="s">
        <v>193</v>
      </c>
      <c r="GA90" s="139" t="s">
        <v>193</v>
      </c>
      <c r="GB90" s="139" t="s">
        <v>193</v>
      </c>
      <c r="GC90" s="139" t="s">
        <v>193</v>
      </c>
      <c r="GD90" s="139" t="s">
        <v>193</v>
      </c>
      <c r="GE90" s="139" t="s">
        <v>193</v>
      </c>
      <c r="GF90" s="139" t="s">
        <v>193</v>
      </c>
      <c r="GG90" s="139" t="s">
        <v>193</v>
      </c>
      <c r="GH90" s="139" t="s">
        <v>193</v>
      </c>
      <c r="GI90" s="139" t="s">
        <v>193</v>
      </c>
      <c r="GJ90" s="139" t="s">
        <v>193</v>
      </c>
      <c r="GK90" s="139" t="s">
        <v>193</v>
      </c>
      <c r="GL90" s="139" t="s">
        <v>193</v>
      </c>
      <c r="GM90" s="139" t="s">
        <v>193</v>
      </c>
      <c r="GN90" s="139" t="s">
        <v>193</v>
      </c>
      <c r="GO90" s="139" t="s">
        <v>193</v>
      </c>
      <c r="GP90" s="139" t="s">
        <v>193</v>
      </c>
      <c r="GQ90" s="139" t="s">
        <v>193</v>
      </c>
      <c r="GR90" s="139" t="s">
        <v>193</v>
      </c>
      <c r="GS90" s="139" t="s">
        <v>193</v>
      </c>
      <c r="GT90" s="139" t="s">
        <v>193</v>
      </c>
      <c r="GU90" s="139" t="s">
        <v>193</v>
      </c>
      <c r="GV90" s="139" t="s">
        <v>193</v>
      </c>
      <c r="GW90" s="139" t="s">
        <v>193</v>
      </c>
      <c r="GX90" s="139" t="s">
        <v>193</v>
      </c>
      <c r="GY90" s="139" t="s">
        <v>193</v>
      </c>
      <c r="GZ90" s="139" t="s">
        <v>193</v>
      </c>
      <c r="HA90" s="139" t="s">
        <v>193</v>
      </c>
      <c r="HB90" s="139" t="s">
        <v>193</v>
      </c>
      <c r="HC90" s="139" t="s">
        <v>193</v>
      </c>
      <c r="HD90" s="139" t="s">
        <v>193</v>
      </c>
      <c r="HE90" s="139" t="s">
        <v>193</v>
      </c>
      <c r="HF90" s="139" t="s">
        <v>193</v>
      </c>
      <c r="HG90" s="139" t="s">
        <v>193</v>
      </c>
      <c r="HH90" s="139" t="s">
        <v>193</v>
      </c>
      <c r="HI90" s="139" t="s">
        <v>193</v>
      </c>
      <c r="HJ90" s="139" t="s">
        <v>193</v>
      </c>
      <c r="HK90" s="139" t="s">
        <v>193</v>
      </c>
      <c r="HL90" s="139" t="s">
        <v>193</v>
      </c>
      <c r="HM90" s="139" t="s">
        <v>193</v>
      </c>
      <c r="HN90" s="139" t="s">
        <v>193</v>
      </c>
      <c r="HO90" s="139" t="s">
        <v>193</v>
      </c>
      <c r="HP90" s="139" t="s">
        <v>193</v>
      </c>
      <c r="HQ90" s="139" t="s">
        <v>193</v>
      </c>
      <c r="HR90" s="139" t="s">
        <v>193</v>
      </c>
      <c r="HS90" s="139" t="s">
        <v>193</v>
      </c>
      <c r="HT90" s="139" t="s">
        <v>193</v>
      </c>
      <c r="HU90" s="139" t="s">
        <v>193</v>
      </c>
      <c r="HV90" s="139" t="s">
        <v>193</v>
      </c>
      <c r="HW90" s="139" t="s">
        <v>193</v>
      </c>
      <c r="HX90" s="139" t="s">
        <v>193</v>
      </c>
      <c r="HY90" s="139" t="s">
        <v>193</v>
      </c>
      <c r="HZ90" s="139" t="s">
        <v>193</v>
      </c>
      <c r="IA90" s="139" t="s">
        <v>193</v>
      </c>
      <c r="IB90" s="139" t="s">
        <v>193</v>
      </c>
      <c r="IC90" s="139" t="s">
        <v>193</v>
      </c>
      <c r="ID90" s="139" t="s">
        <v>193</v>
      </c>
      <c r="IE90" s="139" t="s">
        <v>193</v>
      </c>
      <c r="IF90" s="139" t="s">
        <v>193</v>
      </c>
      <c r="IG90" s="139" t="s">
        <v>193</v>
      </c>
      <c r="IH90" s="139" t="s">
        <v>193</v>
      </c>
      <c r="II90" s="139" t="s">
        <v>193</v>
      </c>
      <c r="IJ90" s="139" t="s">
        <v>193</v>
      </c>
      <c r="IK90" s="139" t="s">
        <v>193</v>
      </c>
      <c r="IL90" s="139" t="s">
        <v>193</v>
      </c>
      <c r="IM90" s="139" t="s">
        <v>193</v>
      </c>
      <c r="IN90" s="139" t="s">
        <v>114</v>
      </c>
      <c r="IO90" s="139" t="s">
        <v>193</v>
      </c>
      <c r="IP90" s="139" t="s">
        <v>193</v>
      </c>
      <c r="IQ90" s="139" t="s">
        <v>193</v>
      </c>
      <c r="IR90" s="139" t="s">
        <v>193</v>
      </c>
      <c r="IS90" s="139" t="s">
        <v>193</v>
      </c>
      <c r="IT90" s="139" t="s">
        <v>193</v>
      </c>
      <c r="IU90" s="139" t="s">
        <v>193</v>
      </c>
      <c r="IV90" s="139" t="s">
        <v>193</v>
      </c>
      <c r="IW90" s="139" t="s">
        <v>3413</v>
      </c>
      <c r="IX90" s="139">
        <v>0</v>
      </c>
      <c r="IY90" s="139">
        <v>0</v>
      </c>
      <c r="IZ90" s="139">
        <v>1</v>
      </c>
      <c r="JA90" s="139">
        <v>1</v>
      </c>
      <c r="JB90" s="139">
        <v>0</v>
      </c>
      <c r="JC90" s="139">
        <v>0</v>
      </c>
      <c r="JD90" s="139">
        <v>0</v>
      </c>
      <c r="JE90" s="139">
        <v>0</v>
      </c>
      <c r="JF90" s="139" t="s">
        <v>193</v>
      </c>
      <c r="JG90" s="139" t="s">
        <v>109</v>
      </c>
      <c r="JH90" s="139" t="s">
        <v>193</v>
      </c>
      <c r="JI90" s="139" t="s">
        <v>111</v>
      </c>
      <c r="JJ90" s="139">
        <v>1</v>
      </c>
      <c r="JK90" s="139">
        <v>0</v>
      </c>
      <c r="JL90" s="139">
        <v>0</v>
      </c>
      <c r="JM90" s="139">
        <v>0</v>
      </c>
      <c r="JN90" s="139">
        <v>0</v>
      </c>
      <c r="JO90" s="139">
        <v>0</v>
      </c>
      <c r="JP90" s="139">
        <v>0</v>
      </c>
      <c r="JQ90" s="139" t="s">
        <v>193</v>
      </c>
      <c r="JR90" s="139" t="s">
        <v>193</v>
      </c>
      <c r="JS90" s="139" t="s">
        <v>193</v>
      </c>
      <c r="JT90" s="139" t="s">
        <v>193</v>
      </c>
      <c r="JU90" s="139" t="s">
        <v>193</v>
      </c>
      <c r="JV90" s="139" t="s">
        <v>193</v>
      </c>
      <c r="JW90" s="139" t="s">
        <v>193</v>
      </c>
      <c r="JX90" s="139" t="s">
        <v>193</v>
      </c>
      <c r="JY90" s="139" t="s">
        <v>193</v>
      </c>
      <c r="JZ90" s="139" t="s">
        <v>193</v>
      </c>
      <c r="KA90" s="139" t="s">
        <v>193</v>
      </c>
      <c r="KB90" s="139" t="s">
        <v>193</v>
      </c>
      <c r="KC90" s="139" t="s">
        <v>193</v>
      </c>
      <c r="KD90" s="139" t="s">
        <v>193</v>
      </c>
      <c r="KE90" s="139" t="s">
        <v>193</v>
      </c>
      <c r="KF90" s="139" t="s">
        <v>193</v>
      </c>
      <c r="KG90" s="139" t="s">
        <v>193</v>
      </c>
      <c r="KH90" s="139" t="s">
        <v>193</v>
      </c>
      <c r="KI90" s="139" t="s">
        <v>193</v>
      </c>
      <c r="KJ90" s="139" t="s">
        <v>193</v>
      </c>
      <c r="KK90" s="139" t="s">
        <v>193</v>
      </c>
      <c r="KL90" s="139" t="s">
        <v>193</v>
      </c>
      <c r="KM90" s="139" t="s">
        <v>193</v>
      </c>
      <c r="KN90" s="139" t="s">
        <v>193</v>
      </c>
      <c r="KO90" s="139" t="s">
        <v>193</v>
      </c>
      <c r="KP90" s="139" t="s">
        <v>193</v>
      </c>
      <c r="KQ90" s="139" t="s">
        <v>193</v>
      </c>
      <c r="KR90" s="139" t="s">
        <v>193</v>
      </c>
      <c r="KS90" s="139" t="s">
        <v>193</v>
      </c>
      <c r="KT90" s="139" t="s">
        <v>193</v>
      </c>
      <c r="KU90" s="139" t="s">
        <v>193</v>
      </c>
      <c r="KV90" s="139" t="s">
        <v>193</v>
      </c>
      <c r="KW90" s="139" t="s">
        <v>193</v>
      </c>
      <c r="KX90" s="139" t="s">
        <v>193</v>
      </c>
      <c r="KY90" s="139" t="s">
        <v>193</v>
      </c>
      <c r="KZ90" s="139" t="s">
        <v>193</v>
      </c>
      <c r="LA90" s="139" t="s">
        <v>193</v>
      </c>
      <c r="LB90" s="139" t="s">
        <v>193</v>
      </c>
      <c r="LC90" s="139" t="s">
        <v>193</v>
      </c>
      <c r="LD90" s="139" t="s">
        <v>193</v>
      </c>
      <c r="LE90" s="139" t="s">
        <v>193</v>
      </c>
      <c r="LF90" s="139" t="s">
        <v>193</v>
      </c>
      <c r="LG90" s="139" t="s">
        <v>193</v>
      </c>
      <c r="LH90" s="139" t="s">
        <v>193</v>
      </c>
      <c r="LI90" s="139" t="s">
        <v>193</v>
      </c>
      <c r="LJ90" s="139" t="s">
        <v>193</v>
      </c>
      <c r="LK90" s="139" t="s">
        <v>193</v>
      </c>
      <c r="LL90" s="139" t="s">
        <v>193</v>
      </c>
      <c r="LM90" s="139" t="s">
        <v>193</v>
      </c>
      <c r="LN90" s="139" t="s">
        <v>193</v>
      </c>
      <c r="LO90" s="139" t="s">
        <v>193</v>
      </c>
      <c r="LP90" s="139" t="s">
        <v>193</v>
      </c>
      <c r="LQ90" s="139" t="s">
        <v>193</v>
      </c>
    </row>
    <row r="91" spans="1:329" ht="14.4" customHeight="1" x14ac:dyDescent="0.35">
      <c r="A91" s="139" t="s">
        <v>3522</v>
      </c>
      <c r="B91" s="139" t="s">
        <v>3316</v>
      </c>
      <c r="C91" s="139" t="s">
        <v>133</v>
      </c>
      <c r="D91" s="139" t="s">
        <v>133</v>
      </c>
      <c r="E91" s="139" t="s">
        <v>135</v>
      </c>
      <c r="F91" s="139" t="s">
        <v>117</v>
      </c>
      <c r="G91" s="139" t="s">
        <v>136</v>
      </c>
      <c r="H91" s="139" t="s">
        <v>136</v>
      </c>
      <c r="I91" s="139" t="s">
        <v>138</v>
      </c>
      <c r="J91" s="139" t="s">
        <v>139</v>
      </c>
      <c r="K91" s="139" t="s">
        <v>489</v>
      </c>
      <c r="L91" s="139" t="s">
        <v>490</v>
      </c>
      <c r="M91" t="s">
        <v>491</v>
      </c>
      <c r="N91" t="s">
        <v>193</v>
      </c>
      <c r="O91" t="s">
        <v>193</v>
      </c>
      <c r="P91" t="s">
        <v>496</v>
      </c>
      <c r="Q91" t="s">
        <v>193</v>
      </c>
      <c r="R91" t="s">
        <v>701</v>
      </c>
      <c r="S91">
        <v>0</v>
      </c>
      <c r="T91">
        <v>1</v>
      </c>
      <c r="U91">
        <v>0</v>
      </c>
      <c r="V91">
        <v>0</v>
      </c>
      <c r="W91">
        <v>0</v>
      </c>
      <c r="X91">
        <v>0</v>
      </c>
      <c r="Y91">
        <v>0</v>
      </c>
      <c r="Z91" t="s">
        <v>130</v>
      </c>
      <c r="AA91" t="s">
        <v>701</v>
      </c>
      <c r="AB91" t="s">
        <v>112</v>
      </c>
      <c r="AC91">
        <v>1</v>
      </c>
      <c r="AD91">
        <v>0</v>
      </c>
      <c r="AE91">
        <v>0</v>
      </c>
      <c r="AF91">
        <v>0</v>
      </c>
      <c r="AG91">
        <v>0</v>
      </c>
      <c r="AH91">
        <v>0</v>
      </c>
      <c r="AI91">
        <v>0</v>
      </c>
      <c r="AJ91">
        <v>0</v>
      </c>
      <c r="AK91">
        <v>0</v>
      </c>
      <c r="AL91">
        <v>0</v>
      </c>
      <c r="AM91" t="s">
        <v>193</v>
      </c>
      <c r="AN91" t="s">
        <v>113</v>
      </c>
      <c r="AO91" t="s">
        <v>493</v>
      </c>
      <c r="AP91" t="s">
        <v>193</v>
      </c>
      <c r="AQ91" t="s">
        <v>193</v>
      </c>
      <c r="AR91" t="s">
        <v>193</v>
      </c>
      <c r="AS91" t="s">
        <v>193</v>
      </c>
      <c r="AT91" t="s">
        <v>193</v>
      </c>
      <c r="AU91" t="s">
        <v>193</v>
      </c>
      <c r="AV91" t="s">
        <v>193</v>
      </c>
      <c r="AW91" t="s">
        <v>193</v>
      </c>
      <c r="AX91" t="s">
        <v>193</v>
      </c>
      <c r="AY91" t="s">
        <v>193</v>
      </c>
      <c r="AZ91" s="192" t="s">
        <v>193</v>
      </c>
      <c r="BA91" s="139" t="s">
        <v>193</v>
      </c>
      <c r="BB91" s="139" t="s">
        <v>193</v>
      </c>
      <c r="BC91" s="192" t="s">
        <v>193</v>
      </c>
      <c r="BD91" s="139" t="s">
        <v>193</v>
      </c>
      <c r="BE91" s="139" t="s">
        <v>193</v>
      </c>
      <c r="BF91" s="192" t="s">
        <v>193</v>
      </c>
      <c r="BG91" s="139" t="s">
        <v>193</v>
      </c>
      <c r="BH91" s="139" t="s">
        <v>193</v>
      </c>
      <c r="BI91" s="192" t="s">
        <v>193</v>
      </c>
      <c r="BJ91" s="139" t="s">
        <v>193</v>
      </c>
      <c r="BK91" s="139" t="s">
        <v>193</v>
      </c>
      <c r="BL91" s="192" t="s">
        <v>193</v>
      </c>
      <c r="BM91" s="139" t="s">
        <v>193</v>
      </c>
      <c r="BN91" s="139" t="s">
        <v>193</v>
      </c>
      <c r="BO91" s="192" t="s">
        <v>193</v>
      </c>
      <c r="BP91" s="139" t="s">
        <v>193</v>
      </c>
      <c r="BQ91" s="139" t="s">
        <v>193</v>
      </c>
      <c r="BR91" s="139" t="s">
        <v>193</v>
      </c>
      <c r="BS91" s="139" t="s">
        <v>193</v>
      </c>
      <c r="BT91" s="139" t="s">
        <v>193</v>
      </c>
      <c r="BU91" s="139" t="s">
        <v>193</v>
      </c>
      <c r="BV91" s="139" t="s">
        <v>193</v>
      </c>
      <c r="BW91" s="139" t="s">
        <v>193</v>
      </c>
      <c r="BX91" s="139" t="s">
        <v>193</v>
      </c>
      <c r="BY91" s="139" t="s">
        <v>193</v>
      </c>
      <c r="BZ91" s="139" t="s">
        <v>193</v>
      </c>
      <c r="CA91" s="192" t="s">
        <v>193</v>
      </c>
      <c r="CB91" s="139" t="s">
        <v>193</v>
      </c>
      <c r="CC91" s="139" t="s">
        <v>193</v>
      </c>
      <c r="CD91" s="139" t="s">
        <v>193</v>
      </c>
      <c r="CE91" s="139" t="s">
        <v>193</v>
      </c>
      <c r="CF91" s="139" t="s">
        <v>193</v>
      </c>
      <c r="CG91" s="139" t="s">
        <v>193</v>
      </c>
      <c r="CH91" s="139" t="s">
        <v>193</v>
      </c>
      <c r="CI91" s="139" t="s">
        <v>193</v>
      </c>
      <c r="CJ91" s="139" t="s">
        <v>193</v>
      </c>
      <c r="CK91" s="139" t="s">
        <v>193</v>
      </c>
      <c r="CL91" s="139" t="s">
        <v>193</v>
      </c>
      <c r="CM91" s="139" t="s">
        <v>193</v>
      </c>
      <c r="CN91" s="139" t="s">
        <v>193</v>
      </c>
      <c r="CO91" s="139" t="s">
        <v>193</v>
      </c>
      <c r="CP91" s="139" t="s">
        <v>193</v>
      </c>
      <c r="CQ91" s="139" t="s">
        <v>193</v>
      </c>
      <c r="CR91" s="139" t="s">
        <v>193</v>
      </c>
      <c r="CS91" s="139" t="s">
        <v>193</v>
      </c>
      <c r="CT91" s="139" t="s">
        <v>193</v>
      </c>
      <c r="CU91" s="139" t="s">
        <v>193</v>
      </c>
      <c r="CV91" s="139" t="s">
        <v>193</v>
      </c>
      <c r="CW91" s="139" t="s">
        <v>193</v>
      </c>
      <c r="CX91" s="139" t="s">
        <v>193</v>
      </c>
      <c r="CY91" s="139" t="s">
        <v>193</v>
      </c>
      <c r="CZ91" s="139" t="s">
        <v>193</v>
      </c>
      <c r="DA91" s="139" t="s">
        <v>193</v>
      </c>
      <c r="DB91" s="139" t="s">
        <v>193</v>
      </c>
      <c r="DC91" s="139" t="s">
        <v>193</v>
      </c>
      <c r="DD91" s="139" t="s">
        <v>193</v>
      </c>
      <c r="DE91" s="139" t="s">
        <v>193</v>
      </c>
      <c r="DF91" s="139" t="s">
        <v>193</v>
      </c>
      <c r="DG91" s="139" t="s">
        <v>193</v>
      </c>
      <c r="DH91" s="139" t="s">
        <v>193</v>
      </c>
      <c r="DI91" s="139" t="s">
        <v>193</v>
      </c>
      <c r="DJ91" s="139" t="s">
        <v>717</v>
      </c>
      <c r="DK91" s="139">
        <v>1</v>
      </c>
      <c r="DL91" s="139">
        <v>1</v>
      </c>
      <c r="DM91" s="139">
        <v>1</v>
      </c>
      <c r="DN91" s="139">
        <v>1</v>
      </c>
      <c r="DO91" s="139">
        <v>1</v>
      </c>
      <c r="DP91" s="139">
        <v>1</v>
      </c>
      <c r="DQ91" s="139">
        <v>1</v>
      </c>
      <c r="DR91" s="139">
        <v>1</v>
      </c>
      <c r="DS91" s="139">
        <v>0</v>
      </c>
      <c r="DT91" s="139" t="s">
        <v>109</v>
      </c>
      <c r="DU91" s="139">
        <v>30</v>
      </c>
      <c r="DV91" s="139">
        <v>30</v>
      </c>
      <c r="DW91" s="139" t="s">
        <v>193</v>
      </c>
      <c r="DX91" s="139" t="s">
        <v>193</v>
      </c>
      <c r="DY91" s="139" t="s">
        <v>193</v>
      </c>
      <c r="DZ91" s="139">
        <v>30</v>
      </c>
      <c r="EA91" s="139" t="s">
        <v>109</v>
      </c>
      <c r="EB91" s="139">
        <v>25</v>
      </c>
      <c r="EC91" s="139" t="s">
        <v>109</v>
      </c>
      <c r="ED91" s="139">
        <v>50</v>
      </c>
      <c r="EE91" s="139" t="s">
        <v>109</v>
      </c>
      <c r="EF91" s="139" t="s">
        <v>109</v>
      </c>
      <c r="EG91" s="139">
        <v>50</v>
      </c>
      <c r="EH91" s="139" t="s">
        <v>193</v>
      </c>
      <c r="EI91" s="139" t="s">
        <v>193</v>
      </c>
      <c r="EJ91" s="139" t="s">
        <v>193</v>
      </c>
      <c r="EK91" s="139" t="s">
        <v>193</v>
      </c>
      <c r="EL91" s="139" t="s">
        <v>193</v>
      </c>
      <c r="EM91" s="139" t="s">
        <v>193</v>
      </c>
      <c r="EN91" s="139" t="s">
        <v>156</v>
      </c>
      <c r="EO91" s="139">
        <v>50</v>
      </c>
      <c r="EP91" s="139" t="s">
        <v>109</v>
      </c>
      <c r="EQ91" s="139" t="s">
        <v>109</v>
      </c>
      <c r="ER91" s="139">
        <v>25</v>
      </c>
      <c r="ES91" s="139" t="s">
        <v>193</v>
      </c>
      <c r="ET91" s="139" t="s">
        <v>193</v>
      </c>
      <c r="EU91" s="139">
        <v>25</v>
      </c>
      <c r="EV91" s="139" t="s">
        <v>109</v>
      </c>
      <c r="EW91" s="139" t="s">
        <v>109</v>
      </c>
      <c r="EX91" s="139">
        <v>75</v>
      </c>
      <c r="EY91" s="139" t="s">
        <v>193</v>
      </c>
      <c r="EZ91" s="139" t="s">
        <v>193</v>
      </c>
      <c r="FA91" s="139">
        <v>75</v>
      </c>
      <c r="FB91" s="139" t="s">
        <v>109</v>
      </c>
      <c r="FC91" s="139" t="s">
        <v>109</v>
      </c>
      <c r="FD91" s="139">
        <v>75</v>
      </c>
      <c r="FE91" s="139" t="s">
        <v>193</v>
      </c>
      <c r="FF91" s="139" t="s">
        <v>193</v>
      </c>
      <c r="FG91" s="139" t="s">
        <v>193</v>
      </c>
      <c r="FH91" s="139">
        <v>75</v>
      </c>
      <c r="FI91" s="139" t="s">
        <v>109</v>
      </c>
      <c r="FJ91" s="139" t="s">
        <v>109</v>
      </c>
      <c r="FK91" s="139" t="s">
        <v>193</v>
      </c>
      <c r="FL91" s="139">
        <v>5</v>
      </c>
      <c r="FM91" s="139" t="s">
        <v>193</v>
      </c>
      <c r="FN91" s="139" t="s">
        <v>193</v>
      </c>
      <c r="FO91" s="139" t="s">
        <v>193</v>
      </c>
      <c r="FP91" s="139" t="s">
        <v>193</v>
      </c>
      <c r="FQ91" s="139" t="s">
        <v>193</v>
      </c>
      <c r="FR91" s="139" t="s">
        <v>193</v>
      </c>
      <c r="FS91" s="139" t="s">
        <v>109</v>
      </c>
      <c r="FT91" s="139" t="s">
        <v>156</v>
      </c>
      <c r="FU91" s="139">
        <v>5</v>
      </c>
      <c r="FV91" s="139" t="s">
        <v>114</v>
      </c>
      <c r="FW91" s="139" t="s">
        <v>193</v>
      </c>
      <c r="FX91" s="139" t="s">
        <v>193</v>
      </c>
      <c r="FY91" s="139" t="s">
        <v>193</v>
      </c>
      <c r="FZ91" s="139" t="s">
        <v>193</v>
      </c>
      <c r="GA91" s="139" t="s">
        <v>193</v>
      </c>
      <c r="GB91" s="139" t="s">
        <v>193</v>
      </c>
      <c r="GC91" s="139" t="s">
        <v>193</v>
      </c>
      <c r="GD91" s="139" t="s">
        <v>193</v>
      </c>
      <c r="GE91" s="139" t="s">
        <v>193</v>
      </c>
      <c r="GF91" s="139" t="s">
        <v>193</v>
      </c>
      <c r="GG91" s="139" t="s">
        <v>193</v>
      </c>
      <c r="GH91" s="139" t="s">
        <v>193</v>
      </c>
      <c r="GI91" s="139" t="s">
        <v>193</v>
      </c>
      <c r="GJ91" s="139" t="s">
        <v>193</v>
      </c>
      <c r="GK91" s="139" t="s">
        <v>193</v>
      </c>
      <c r="GL91" s="139" t="s">
        <v>193</v>
      </c>
      <c r="GM91" s="139" t="s">
        <v>193</v>
      </c>
      <c r="GN91" s="139" t="s">
        <v>193</v>
      </c>
      <c r="GO91" s="139" t="s">
        <v>193</v>
      </c>
      <c r="GP91" s="139" t="s">
        <v>193</v>
      </c>
      <c r="GQ91" s="139" t="s">
        <v>193</v>
      </c>
      <c r="GR91" s="139" t="s">
        <v>193</v>
      </c>
      <c r="GS91" s="139" t="s">
        <v>193</v>
      </c>
      <c r="GT91" s="139" t="s">
        <v>193</v>
      </c>
      <c r="GU91" s="139" t="s">
        <v>193</v>
      </c>
      <c r="GV91" s="139" t="s">
        <v>114</v>
      </c>
      <c r="GW91" s="139" t="s">
        <v>114</v>
      </c>
      <c r="GX91" s="139" t="s">
        <v>109</v>
      </c>
      <c r="GY91" s="139" t="s">
        <v>117</v>
      </c>
      <c r="GZ91" s="139" t="s">
        <v>789</v>
      </c>
      <c r="HA91" s="139" t="s">
        <v>119</v>
      </c>
      <c r="HB91" s="139" t="s">
        <v>785</v>
      </c>
      <c r="HC91" s="139" t="s">
        <v>193</v>
      </c>
      <c r="HD91" s="139" t="s">
        <v>193</v>
      </c>
      <c r="HE91" s="139" t="s">
        <v>193</v>
      </c>
      <c r="HF91" s="139" t="s">
        <v>193</v>
      </c>
      <c r="HG91" s="139" t="s">
        <v>193</v>
      </c>
      <c r="HH91" s="139" t="s">
        <v>193</v>
      </c>
      <c r="HI91" s="139" t="s">
        <v>193</v>
      </c>
      <c r="HJ91" s="139" t="s">
        <v>193</v>
      </c>
      <c r="HK91" s="139" t="s">
        <v>193</v>
      </c>
      <c r="HL91" s="139" t="s">
        <v>193</v>
      </c>
      <c r="HM91" s="139" t="s">
        <v>193</v>
      </c>
      <c r="HN91" s="139" t="s">
        <v>193</v>
      </c>
      <c r="HO91" s="139" t="s">
        <v>193</v>
      </c>
      <c r="HP91" s="139" t="s">
        <v>193</v>
      </c>
      <c r="HQ91" s="139" t="s">
        <v>193</v>
      </c>
      <c r="HR91" s="139" t="s">
        <v>193</v>
      </c>
      <c r="HS91" s="139" t="s">
        <v>193</v>
      </c>
      <c r="HT91" s="139" t="s">
        <v>193</v>
      </c>
      <c r="HU91" s="139" t="s">
        <v>193</v>
      </c>
      <c r="HV91" s="139" t="s">
        <v>193</v>
      </c>
      <c r="HW91" s="139" t="s">
        <v>193</v>
      </c>
      <c r="HX91" s="139" t="s">
        <v>193</v>
      </c>
      <c r="HY91" s="139" t="s">
        <v>193</v>
      </c>
      <c r="HZ91" s="139" t="s">
        <v>193</v>
      </c>
      <c r="IA91" s="139" t="s">
        <v>193</v>
      </c>
      <c r="IB91" s="139" t="s">
        <v>193</v>
      </c>
      <c r="IC91" s="139" t="s">
        <v>193</v>
      </c>
      <c r="ID91" s="139" t="s">
        <v>193</v>
      </c>
      <c r="IE91" s="139" t="s">
        <v>193</v>
      </c>
      <c r="IF91" s="139" t="s">
        <v>193</v>
      </c>
      <c r="IG91" s="139" t="s">
        <v>193</v>
      </c>
      <c r="IH91" s="139" t="s">
        <v>193</v>
      </c>
      <c r="II91" s="139" t="s">
        <v>193</v>
      </c>
      <c r="IJ91" s="139" t="s">
        <v>193</v>
      </c>
      <c r="IK91" s="139" t="s">
        <v>193</v>
      </c>
      <c r="IL91" s="139" t="s">
        <v>193</v>
      </c>
      <c r="IM91" s="139" t="s">
        <v>193</v>
      </c>
      <c r="IN91" s="139" t="s">
        <v>114</v>
      </c>
      <c r="IO91" s="139" t="s">
        <v>193</v>
      </c>
      <c r="IP91" s="139" t="s">
        <v>193</v>
      </c>
      <c r="IQ91" s="139" t="s">
        <v>193</v>
      </c>
      <c r="IR91" s="139" t="s">
        <v>193</v>
      </c>
      <c r="IS91" s="139" t="s">
        <v>193</v>
      </c>
      <c r="IT91" s="139" t="s">
        <v>193</v>
      </c>
      <c r="IU91" s="139" t="s">
        <v>193</v>
      </c>
      <c r="IV91" s="139" t="s">
        <v>193</v>
      </c>
      <c r="IW91" s="139" t="s">
        <v>3426</v>
      </c>
      <c r="IX91" s="139">
        <v>0</v>
      </c>
      <c r="IY91" s="139">
        <v>0</v>
      </c>
      <c r="IZ91" s="139">
        <v>0</v>
      </c>
      <c r="JA91" s="139">
        <v>0</v>
      </c>
      <c r="JB91" s="139">
        <v>0</v>
      </c>
      <c r="JC91" s="139">
        <v>1</v>
      </c>
      <c r="JD91" s="139">
        <v>0</v>
      </c>
      <c r="JE91" s="139">
        <v>0</v>
      </c>
      <c r="JF91" s="139" t="s">
        <v>193</v>
      </c>
      <c r="JG91" s="139" t="s">
        <v>109</v>
      </c>
      <c r="JH91" s="139" t="s">
        <v>193</v>
      </c>
      <c r="JI91" s="139" t="s">
        <v>701</v>
      </c>
      <c r="JJ91" s="139">
        <v>0</v>
      </c>
      <c r="JK91" s="139">
        <v>1</v>
      </c>
      <c r="JL91" s="139">
        <v>0</v>
      </c>
      <c r="JM91" s="139">
        <v>0</v>
      </c>
      <c r="JN91" s="139">
        <v>0</v>
      </c>
      <c r="JO91" s="139">
        <v>0</v>
      </c>
      <c r="JP91" s="139">
        <v>0</v>
      </c>
      <c r="JQ91" s="139" t="s">
        <v>193</v>
      </c>
      <c r="JR91" s="139" t="s">
        <v>193</v>
      </c>
      <c r="JS91" s="139" t="s">
        <v>193</v>
      </c>
      <c r="JT91" s="139" t="s">
        <v>193</v>
      </c>
      <c r="JU91" s="139" t="s">
        <v>193</v>
      </c>
      <c r="JV91" s="139" t="s">
        <v>193</v>
      </c>
      <c r="JW91" s="139" t="s">
        <v>193</v>
      </c>
      <c r="JX91" s="139" t="s">
        <v>193</v>
      </c>
      <c r="JY91" s="139" t="s">
        <v>193</v>
      </c>
      <c r="JZ91" s="139" t="s">
        <v>193</v>
      </c>
      <c r="KA91" s="139" t="s">
        <v>193</v>
      </c>
      <c r="KB91" s="139" t="s">
        <v>193</v>
      </c>
      <c r="KC91" s="139" t="s">
        <v>193</v>
      </c>
      <c r="KD91" s="139" t="s">
        <v>193</v>
      </c>
      <c r="KE91" s="139" t="s">
        <v>193</v>
      </c>
      <c r="KF91" s="139" t="s">
        <v>193</v>
      </c>
      <c r="KG91" s="139" t="s">
        <v>193</v>
      </c>
      <c r="KH91" s="139" t="s">
        <v>193</v>
      </c>
      <c r="KI91" s="139" t="s">
        <v>193</v>
      </c>
      <c r="KJ91" s="139" t="s">
        <v>193</v>
      </c>
      <c r="KK91" s="139" t="s">
        <v>193</v>
      </c>
      <c r="KL91" s="139" t="s">
        <v>193</v>
      </c>
      <c r="KM91" s="139" t="s">
        <v>193</v>
      </c>
      <c r="KN91" s="139" t="s">
        <v>193</v>
      </c>
      <c r="KO91" s="139" t="s">
        <v>193</v>
      </c>
      <c r="KP91" s="139" t="s">
        <v>193</v>
      </c>
      <c r="KQ91" s="139" t="s">
        <v>193</v>
      </c>
      <c r="KR91" s="139" t="s">
        <v>193</v>
      </c>
      <c r="KS91" s="139" t="s">
        <v>193</v>
      </c>
      <c r="KT91" s="139" t="s">
        <v>193</v>
      </c>
      <c r="KU91" s="139" t="s">
        <v>193</v>
      </c>
      <c r="KV91" s="139" t="s">
        <v>193</v>
      </c>
      <c r="KW91" s="139" t="s">
        <v>193</v>
      </c>
      <c r="KX91" s="139" t="s">
        <v>193</v>
      </c>
      <c r="KY91" s="139" t="s">
        <v>193</v>
      </c>
      <c r="KZ91" s="139" t="s">
        <v>193</v>
      </c>
      <c r="LA91" s="139" t="s">
        <v>193</v>
      </c>
      <c r="LB91" s="139" t="s">
        <v>193</v>
      </c>
      <c r="LC91" s="139" t="s">
        <v>193</v>
      </c>
      <c r="LD91" s="139" t="s">
        <v>193</v>
      </c>
      <c r="LE91" s="139" t="s">
        <v>193</v>
      </c>
      <c r="LF91" s="139" t="s">
        <v>193</v>
      </c>
      <c r="LG91" s="139" t="s">
        <v>193</v>
      </c>
      <c r="LH91" s="139" t="s">
        <v>193</v>
      </c>
      <c r="LI91" s="139" t="s">
        <v>193</v>
      </c>
      <c r="LJ91" s="139" t="s">
        <v>193</v>
      </c>
      <c r="LK91" s="139" t="s">
        <v>193</v>
      </c>
      <c r="LL91" s="139" t="s">
        <v>193</v>
      </c>
      <c r="LM91" s="139" t="s">
        <v>193</v>
      </c>
      <c r="LN91" s="139" t="s">
        <v>193</v>
      </c>
      <c r="LO91" s="139" t="s">
        <v>193</v>
      </c>
      <c r="LP91" s="139" t="s">
        <v>193</v>
      </c>
      <c r="LQ91" s="139" t="s">
        <v>193</v>
      </c>
    </row>
    <row r="92" spans="1:329" ht="14.4" customHeight="1" x14ac:dyDescent="0.35">
      <c r="A92" s="139" t="s">
        <v>3523</v>
      </c>
      <c r="B92" s="139" t="s">
        <v>3316</v>
      </c>
      <c r="C92" s="139" t="s">
        <v>133</v>
      </c>
      <c r="D92" s="139" t="s">
        <v>133</v>
      </c>
      <c r="E92" s="139" t="s">
        <v>135</v>
      </c>
      <c r="F92" s="139" t="s">
        <v>117</v>
      </c>
      <c r="G92" s="139" t="s">
        <v>136</v>
      </c>
      <c r="H92" s="139" t="s">
        <v>136</v>
      </c>
      <c r="I92" s="139" t="s">
        <v>138</v>
      </c>
      <c r="J92" s="139" t="s">
        <v>139</v>
      </c>
      <c r="K92" s="139" t="s">
        <v>489</v>
      </c>
      <c r="L92" s="139" t="s">
        <v>490</v>
      </c>
      <c r="M92" t="s">
        <v>491</v>
      </c>
      <c r="N92" t="s">
        <v>193</v>
      </c>
      <c r="O92" t="s">
        <v>193</v>
      </c>
      <c r="P92" t="s">
        <v>496</v>
      </c>
      <c r="Q92" t="s">
        <v>193</v>
      </c>
      <c r="R92" t="s">
        <v>701</v>
      </c>
      <c r="S92">
        <v>0</v>
      </c>
      <c r="T92">
        <v>1</v>
      </c>
      <c r="U92">
        <v>0</v>
      </c>
      <c r="V92">
        <v>0</v>
      </c>
      <c r="W92">
        <v>0</v>
      </c>
      <c r="X92">
        <v>0</v>
      </c>
      <c r="Y92">
        <v>0</v>
      </c>
      <c r="Z92" t="s">
        <v>130</v>
      </c>
      <c r="AA92" t="s">
        <v>701</v>
      </c>
      <c r="AB92" t="s">
        <v>112</v>
      </c>
      <c r="AC92">
        <v>1</v>
      </c>
      <c r="AD92">
        <v>0</v>
      </c>
      <c r="AE92">
        <v>0</v>
      </c>
      <c r="AF92">
        <v>0</v>
      </c>
      <c r="AG92">
        <v>0</v>
      </c>
      <c r="AH92">
        <v>0</v>
      </c>
      <c r="AI92">
        <v>0</v>
      </c>
      <c r="AJ92">
        <v>0</v>
      </c>
      <c r="AK92">
        <v>0</v>
      </c>
      <c r="AL92">
        <v>0</v>
      </c>
      <c r="AM92" t="s">
        <v>193</v>
      </c>
      <c r="AN92" t="s">
        <v>142</v>
      </c>
      <c r="AO92" t="s">
        <v>501</v>
      </c>
      <c r="AP92" t="s">
        <v>193</v>
      </c>
      <c r="AQ92" t="s">
        <v>193</v>
      </c>
      <c r="AR92" t="s">
        <v>193</v>
      </c>
      <c r="AS92" t="s">
        <v>193</v>
      </c>
      <c r="AT92" t="s">
        <v>193</v>
      </c>
      <c r="AU92" t="s">
        <v>193</v>
      </c>
      <c r="AV92" t="s">
        <v>193</v>
      </c>
      <c r="AW92" t="s">
        <v>193</v>
      </c>
      <c r="AX92" t="s">
        <v>193</v>
      </c>
      <c r="AY92" t="s">
        <v>193</v>
      </c>
      <c r="AZ92" s="192" t="s">
        <v>193</v>
      </c>
      <c r="BA92" s="139" t="s">
        <v>193</v>
      </c>
      <c r="BB92" s="139" t="s">
        <v>193</v>
      </c>
      <c r="BC92" s="192" t="s">
        <v>193</v>
      </c>
      <c r="BD92" s="139" t="s">
        <v>193</v>
      </c>
      <c r="BE92" s="139" t="s">
        <v>193</v>
      </c>
      <c r="BF92" s="192" t="s">
        <v>193</v>
      </c>
      <c r="BG92" s="139" t="s">
        <v>193</v>
      </c>
      <c r="BH92" s="139" t="s">
        <v>193</v>
      </c>
      <c r="BI92" s="192" t="s">
        <v>193</v>
      </c>
      <c r="BJ92" s="139" t="s">
        <v>193</v>
      </c>
      <c r="BK92" s="139" t="s">
        <v>193</v>
      </c>
      <c r="BL92" s="192" t="s">
        <v>193</v>
      </c>
      <c r="BM92" s="139" t="s">
        <v>193</v>
      </c>
      <c r="BN92" s="139" t="s">
        <v>193</v>
      </c>
      <c r="BO92" s="192" t="s">
        <v>193</v>
      </c>
      <c r="BP92" s="139" t="s">
        <v>193</v>
      </c>
      <c r="BQ92" s="139" t="s">
        <v>193</v>
      </c>
      <c r="BR92" s="139" t="s">
        <v>193</v>
      </c>
      <c r="BS92" s="139" t="s">
        <v>193</v>
      </c>
      <c r="BT92" s="139" t="s">
        <v>193</v>
      </c>
      <c r="BU92" s="139" t="s">
        <v>193</v>
      </c>
      <c r="BV92" s="139" t="s">
        <v>193</v>
      </c>
      <c r="BW92" s="139" t="s">
        <v>193</v>
      </c>
      <c r="BX92" s="139" t="s">
        <v>193</v>
      </c>
      <c r="BY92" s="139" t="s">
        <v>193</v>
      </c>
      <c r="BZ92" s="139" t="s">
        <v>193</v>
      </c>
      <c r="CA92" s="192" t="s">
        <v>193</v>
      </c>
      <c r="CB92" s="139" t="s">
        <v>193</v>
      </c>
      <c r="CC92" s="139" t="s">
        <v>193</v>
      </c>
      <c r="CD92" s="139" t="s">
        <v>193</v>
      </c>
      <c r="CE92" s="139" t="s">
        <v>193</v>
      </c>
      <c r="CF92" s="139" t="s">
        <v>193</v>
      </c>
      <c r="CG92" s="139" t="s">
        <v>193</v>
      </c>
      <c r="CH92" s="139" t="s">
        <v>193</v>
      </c>
      <c r="CI92" s="139" t="s">
        <v>193</v>
      </c>
      <c r="CJ92" s="139" t="s">
        <v>193</v>
      </c>
      <c r="CK92" s="139" t="s">
        <v>193</v>
      </c>
      <c r="CL92" s="139" t="s">
        <v>193</v>
      </c>
      <c r="CM92" s="139" t="s">
        <v>193</v>
      </c>
      <c r="CN92" s="139" t="s">
        <v>193</v>
      </c>
      <c r="CO92" s="139" t="s">
        <v>193</v>
      </c>
      <c r="CP92" s="139" t="s">
        <v>193</v>
      </c>
      <c r="CQ92" s="139" t="s">
        <v>193</v>
      </c>
      <c r="CR92" s="139" t="s">
        <v>193</v>
      </c>
      <c r="CS92" s="139" t="s">
        <v>193</v>
      </c>
      <c r="CT92" s="139" t="s">
        <v>193</v>
      </c>
      <c r="CU92" s="139" t="s">
        <v>193</v>
      </c>
      <c r="CV92" s="139" t="s">
        <v>193</v>
      </c>
      <c r="CW92" s="139" t="s">
        <v>193</v>
      </c>
      <c r="CX92" s="139" t="s">
        <v>193</v>
      </c>
      <c r="CY92" s="139" t="s">
        <v>193</v>
      </c>
      <c r="CZ92" s="139" t="s">
        <v>193</v>
      </c>
      <c r="DA92" s="139" t="s">
        <v>193</v>
      </c>
      <c r="DB92" s="139" t="s">
        <v>193</v>
      </c>
      <c r="DC92" s="139" t="s">
        <v>193</v>
      </c>
      <c r="DD92" s="139" t="s">
        <v>193</v>
      </c>
      <c r="DE92" s="139" t="s">
        <v>193</v>
      </c>
      <c r="DF92" s="139" t="s">
        <v>193</v>
      </c>
      <c r="DG92" s="139" t="s">
        <v>193</v>
      </c>
      <c r="DH92" s="139" t="s">
        <v>193</v>
      </c>
      <c r="DI92" s="139" t="s">
        <v>193</v>
      </c>
      <c r="DJ92" s="139" t="s">
        <v>717</v>
      </c>
      <c r="DK92" s="139">
        <v>1</v>
      </c>
      <c r="DL92" s="139">
        <v>1</v>
      </c>
      <c r="DM92" s="139">
        <v>1</v>
      </c>
      <c r="DN92" s="139">
        <v>1</v>
      </c>
      <c r="DO92" s="139">
        <v>1</v>
      </c>
      <c r="DP92" s="139">
        <v>1</v>
      </c>
      <c r="DQ92" s="139">
        <v>1</v>
      </c>
      <c r="DR92" s="139">
        <v>1</v>
      </c>
      <c r="DS92" s="139">
        <v>0</v>
      </c>
      <c r="DT92" s="139" t="s">
        <v>109</v>
      </c>
      <c r="DU92" s="139">
        <v>30</v>
      </c>
      <c r="DV92" s="139">
        <v>30</v>
      </c>
      <c r="DW92" s="139" t="s">
        <v>193</v>
      </c>
      <c r="DX92" s="139" t="s">
        <v>193</v>
      </c>
      <c r="DY92" s="139" t="s">
        <v>193</v>
      </c>
      <c r="DZ92" s="139">
        <v>30</v>
      </c>
      <c r="EA92" s="139" t="s">
        <v>109</v>
      </c>
      <c r="EB92" s="139">
        <v>25</v>
      </c>
      <c r="EC92" s="139" t="s">
        <v>109</v>
      </c>
      <c r="ED92" s="139">
        <v>25</v>
      </c>
      <c r="EE92" s="139" t="s">
        <v>109</v>
      </c>
      <c r="EF92" s="139" t="s">
        <v>109</v>
      </c>
      <c r="EG92" s="139">
        <v>50</v>
      </c>
      <c r="EH92" s="139" t="s">
        <v>193</v>
      </c>
      <c r="EI92" s="139" t="s">
        <v>193</v>
      </c>
      <c r="EJ92" s="139" t="s">
        <v>193</v>
      </c>
      <c r="EK92" s="139" t="s">
        <v>193</v>
      </c>
      <c r="EL92" s="139" t="s">
        <v>193</v>
      </c>
      <c r="EM92" s="139" t="s">
        <v>193</v>
      </c>
      <c r="EN92" s="139" t="s">
        <v>156</v>
      </c>
      <c r="EO92" s="139">
        <v>50</v>
      </c>
      <c r="EP92" s="139" t="s">
        <v>109</v>
      </c>
      <c r="EQ92" s="139" t="s">
        <v>109</v>
      </c>
      <c r="ER92" s="139">
        <v>35</v>
      </c>
      <c r="ES92" s="139" t="s">
        <v>193</v>
      </c>
      <c r="ET92" s="139" t="s">
        <v>193</v>
      </c>
      <c r="EU92" s="139">
        <v>35</v>
      </c>
      <c r="EV92" s="139" t="s">
        <v>109</v>
      </c>
      <c r="EW92" s="139" t="s">
        <v>109</v>
      </c>
      <c r="EX92" s="139">
        <v>100</v>
      </c>
      <c r="EY92" s="139" t="s">
        <v>193</v>
      </c>
      <c r="EZ92" s="139" t="s">
        <v>193</v>
      </c>
      <c r="FA92" s="139">
        <v>100</v>
      </c>
      <c r="FB92" s="139" t="s">
        <v>109</v>
      </c>
      <c r="FC92" s="139" t="s">
        <v>109</v>
      </c>
      <c r="FD92" s="139">
        <v>100</v>
      </c>
      <c r="FE92" s="139" t="s">
        <v>193</v>
      </c>
      <c r="FF92" s="139" t="s">
        <v>193</v>
      </c>
      <c r="FG92" s="139" t="s">
        <v>193</v>
      </c>
      <c r="FH92" s="139">
        <v>100</v>
      </c>
      <c r="FI92" s="139" t="s">
        <v>109</v>
      </c>
      <c r="FJ92" s="139" t="s">
        <v>109</v>
      </c>
      <c r="FK92" s="139" t="s">
        <v>193</v>
      </c>
      <c r="FL92" s="139">
        <v>5</v>
      </c>
      <c r="FM92" s="139" t="s">
        <v>193</v>
      </c>
      <c r="FN92" s="139" t="s">
        <v>193</v>
      </c>
      <c r="FO92" s="139" t="s">
        <v>193</v>
      </c>
      <c r="FP92" s="139" t="s">
        <v>193</v>
      </c>
      <c r="FQ92" s="139" t="s">
        <v>193</v>
      </c>
      <c r="FR92" s="139" t="s">
        <v>193</v>
      </c>
      <c r="FS92" s="139" t="s">
        <v>109</v>
      </c>
      <c r="FT92" s="139" t="s">
        <v>156</v>
      </c>
      <c r="FU92" s="139">
        <v>5</v>
      </c>
      <c r="FV92" s="139" t="s">
        <v>109</v>
      </c>
      <c r="FW92" s="139" t="s">
        <v>719</v>
      </c>
      <c r="FX92" s="139">
        <v>0</v>
      </c>
      <c r="FY92" s="139">
        <v>0</v>
      </c>
      <c r="FZ92" s="139">
        <v>0</v>
      </c>
      <c r="GA92" s="139">
        <v>0</v>
      </c>
      <c r="GB92" s="139">
        <v>0</v>
      </c>
      <c r="GC92" s="139">
        <v>0</v>
      </c>
      <c r="GD92" s="139">
        <v>0</v>
      </c>
      <c r="GE92" s="139">
        <v>0</v>
      </c>
      <c r="GF92" s="139">
        <v>0</v>
      </c>
      <c r="GG92" s="139">
        <v>1</v>
      </c>
      <c r="GH92" s="139">
        <v>0</v>
      </c>
      <c r="GI92" s="139">
        <v>0</v>
      </c>
      <c r="GJ92" s="139">
        <v>0</v>
      </c>
      <c r="GK92" s="139" t="s">
        <v>193</v>
      </c>
      <c r="GL92" s="139" t="s">
        <v>3524</v>
      </c>
      <c r="GM92" s="139">
        <v>1</v>
      </c>
      <c r="GN92" s="139">
        <v>1</v>
      </c>
      <c r="GO92" s="139">
        <v>1</v>
      </c>
      <c r="GP92" s="139">
        <v>0</v>
      </c>
      <c r="GQ92" s="139">
        <v>1</v>
      </c>
      <c r="GR92" s="139">
        <v>0</v>
      </c>
      <c r="GS92" s="139">
        <v>1</v>
      </c>
      <c r="GT92" s="139">
        <v>1</v>
      </c>
      <c r="GU92" s="139">
        <v>0</v>
      </c>
      <c r="GV92" s="139" t="s">
        <v>114</v>
      </c>
      <c r="GW92" s="139" t="s">
        <v>114</v>
      </c>
      <c r="GX92" s="139" t="s">
        <v>109</v>
      </c>
      <c r="GY92" s="139" t="s">
        <v>117</v>
      </c>
      <c r="GZ92" s="139" t="s">
        <v>789</v>
      </c>
      <c r="HA92" s="139" t="s">
        <v>119</v>
      </c>
      <c r="HB92" s="139" t="s">
        <v>785</v>
      </c>
      <c r="HC92" s="139" t="s">
        <v>193</v>
      </c>
      <c r="HD92" s="139" t="s">
        <v>193</v>
      </c>
      <c r="HE92" s="139" t="s">
        <v>193</v>
      </c>
      <c r="HF92" s="139" t="s">
        <v>193</v>
      </c>
      <c r="HG92" s="139" t="s">
        <v>193</v>
      </c>
      <c r="HH92" s="139" t="s">
        <v>193</v>
      </c>
      <c r="HI92" s="139" t="s">
        <v>193</v>
      </c>
      <c r="HJ92" s="139" t="s">
        <v>193</v>
      </c>
      <c r="HK92" s="139" t="s">
        <v>193</v>
      </c>
      <c r="HL92" s="139" t="s">
        <v>193</v>
      </c>
      <c r="HM92" s="139" t="s">
        <v>193</v>
      </c>
      <c r="HN92" s="139" t="s">
        <v>193</v>
      </c>
      <c r="HO92" s="139" t="s">
        <v>193</v>
      </c>
      <c r="HP92" s="139" t="s">
        <v>193</v>
      </c>
      <c r="HQ92" s="139" t="s">
        <v>193</v>
      </c>
      <c r="HR92" s="139" t="s">
        <v>193</v>
      </c>
      <c r="HS92" s="139" t="s">
        <v>193</v>
      </c>
      <c r="HT92" s="139" t="s">
        <v>193</v>
      </c>
      <c r="HU92" s="139" t="s">
        <v>193</v>
      </c>
      <c r="HV92" s="139" t="s">
        <v>193</v>
      </c>
      <c r="HW92" s="139" t="s">
        <v>193</v>
      </c>
      <c r="HX92" s="139" t="s">
        <v>193</v>
      </c>
      <c r="HY92" s="139" t="s">
        <v>193</v>
      </c>
      <c r="HZ92" s="139" t="s">
        <v>193</v>
      </c>
      <c r="IA92" s="139" t="s">
        <v>193</v>
      </c>
      <c r="IB92" s="139" t="s">
        <v>193</v>
      </c>
      <c r="IC92" s="139" t="s">
        <v>193</v>
      </c>
      <c r="ID92" s="139" t="s">
        <v>193</v>
      </c>
      <c r="IE92" s="139" t="s">
        <v>193</v>
      </c>
      <c r="IF92" s="139" t="s">
        <v>193</v>
      </c>
      <c r="IG92" s="139" t="s">
        <v>193</v>
      </c>
      <c r="IH92" s="139" t="s">
        <v>193</v>
      </c>
      <c r="II92" s="139" t="s">
        <v>193</v>
      </c>
      <c r="IJ92" s="139" t="s">
        <v>193</v>
      </c>
      <c r="IK92" s="139" t="s">
        <v>193</v>
      </c>
      <c r="IL92" s="139" t="s">
        <v>193</v>
      </c>
      <c r="IM92" s="139" t="s">
        <v>193</v>
      </c>
      <c r="IN92" s="139" t="s">
        <v>132</v>
      </c>
      <c r="IO92" s="139" t="s">
        <v>193</v>
      </c>
      <c r="IP92" s="139" t="s">
        <v>193</v>
      </c>
      <c r="IQ92" s="139" t="s">
        <v>193</v>
      </c>
      <c r="IR92" s="139" t="s">
        <v>193</v>
      </c>
      <c r="IS92" s="139" t="s">
        <v>193</v>
      </c>
      <c r="IT92" s="139" t="s">
        <v>193</v>
      </c>
      <c r="IU92" s="139" t="s">
        <v>193</v>
      </c>
      <c r="IV92" s="139" t="s">
        <v>193</v>
      </c>
      <c r="IW92" s="139" t="s">
        <v>3336</v>
      </c>
      <c r="IX92" s="139">
        <v>0</v>
      </c>
      <c r="IY92" s="139">
        <v>1</v>
      </c>
      <c r="IZ92" s="139">
        <v>1</v>
      </c>
      <c r="JA92" s="139">
        <v>1</v>
      </c>
      <c r="JB92" s="139">
        <v>0</v>
      </c>
      <c r="JC92" s="139">
        <v>0</v>
      </c>
      <c r="JD92" s="139">
        <v>0</v>
      </c>
      <c r="JE92" s="139">
        <v>0</v>
      </c>
      <c r="JF92" s="139" t="s">
        <v>193</v>
      </c>
      <c r="JG92" s="139" t="s">
        <v>109</v>
      </c>
      <c r="JH92" s="139" t="s">
        <v>193</v>
      </c>
      <c r="JI92" s="139" t="s">
        <v>701</v>
      </c>
      <c r="JJ92" s="139">
        <v>0</v>
      </c>
      <c r="JK92" s="139">
        <v>1</v>
      </c>
      <c r="JL92" s="139">
        <v>0</v>
      </c>
      <c r="JM92" s="139">
        <v>0</v>
      </c>
      <c r="JN92" s="139">
        <v>0</v>
      </c>
      <c r="JO92" s="139">
        <v>0</v>
      </c>
      <c r="JP92" s="139">
        <v>0</v>
      </c>
      <c r="JQ92" s="139" t="s">
        <v>193</v>
      </c>
      <c r="JR92" s="139" t="s">
        <v>193</v>
      </c>
      <c r="JS92" s="139" t="s">
        <v>193</v>
      </c>
      <c r="JT92" s="139" t="s">
        <v>193</v>
      </c>
      <c r="JU92" s="139" t="s">
        <v>193</v>
      </c>
      <c r="JV92" s="139" t="s">
        <v>193</v>
      </c>
      <c r="JW92" s="139" t="s">
        <v>193</v>
      </c>
      <c r="JX92" s="139" t="s">
        <v>193</v>
      </c>
      <c r="JY92" s="139" t="s">
        <v>193</v>
      </c>
      <c r="JZ92" s="139" t="s">
        <v>193</v>
      </c>
      <c r="KA92" s="139" t="s">
        <v>193</v>
      </c>
      <c r="KB92" s="139" t="s">
        <v>193</v>
      </c>
      <c r="KC92" s="139" t="s">
        <v>193</v>
      </c>
      <c r="KD92" s="139" t="s">
        <v>193</v>
      </c>
      <c r="KE92" s="139" t="s">
        <v>193</v>
      </c>
      <c r="KF92" s="139" t="s">
        <v>193</v>
      </c>
      <c r="KG92" s="139" t="s">
        <v>193</v>
      </c>
      <c r="KH92" s="139" t="s">
        <v>193</v>
      </c>
      <c r="KI92" s="139" t="s">
        <v>193</v>
      </c>
      <c r="KJ92" s="139" t="s">
        <v>193</v>
      </c>
      <c r="KK92" s="139" t="s">
        <v>193</v>
      </c>
      <c r="KL92" s="139" t="s">
        <v>193</v>
      </c>
      <c r="KM92" s="139" t="s">
        <v>193</v>
      </c>
      <c r="KN92" s="139" t="s">
        <v>193</v>
      </c>
      <c r="KO92" s="139" t="s">
        <v>193</v>
      </c>
      <c r="KP92" s="139" t="s">
        <v>193</v>
      </c>
      <c r="KQ92" s="139" t="s">
        <v>193</v>
      </c>
      <c r="KR92" s="139" t="s">
        <v>193</v>
      </c>
      <c r="KS92" s="139" t="s">
        <v>193</v>
      </c>
      <c r="KT92" s="139" t="s">
        <v>193</v>
      </c>
      <c r="KU92" s="139" t="s">
        <v>193</v>
      </c>
      <c r="KV92" s="139" t="s">
        <v>193</v>
      </c>
      <c r="KW92" s="139" t="s">
        <v>193</v>
      </c>
      <c r="KX92" s="139" t="s">
        <v>193</v>
      </c>
      <c r="KY92" s="139" t="s">
        <v>193</v>
      </c>
      <c r="KZ92" s="139" t="s">
        <v>193</v>
      </c>
      <c r="LA92" s="139" t="s">
        <v>193</v>
      </c>
      <c r="LB92" s="139" t="s">
        <v>193</v>
      </c>
      <c r="LC92" s="139" t="s">
        <v>193</v>
      </c>
      <c r="LD92" s="139" t="s">
        <v>193</v>
      </c>
      <c r="LE92" s="139" t="s">
        <v>193</v>
      </c>
      <c r="LF92" s="139" t="s">
        <v>193</v>
      </c>
      <c r="LG92" s="139" t="s">
        <v>193</v>
      </c>
      <c r="LH92" s="139" t="s">
        <v>193</v>
      </c>
      <c r="LI92" s="139" t="s">
        <v>193</v>
      </c>
      <c r="LJ92" s="139" t="s">
        <v>193</v>
      </c>
      <c r="LK92" s="139" t="s">
        <v>193</v>
      </c>
      <c r="LL92" s="139" t="s">
        <v>193</v>
      </c>
      <c r="LM92" s="139" t="s">
        <v>193</v>
      </c>
      <c r="LN92" s="139" t="s">
        <v>193</v>
      </c>
      <c r="LO92" s="139" t="s">
        <v>193</v>
      </c>
      <c r="LP92" s="139" t="s">
        <v>193</v>
      </c>
      <c r="LQ92" s="139" t="s">
        <v>193</v>
      </c>
    </row>
    <row r="93" spans="1:329" ht="14.4" customHeight="1" x14ac:dyDescent="0.35">
      <c r="A93" s="139" t="s">
        <v>3525</v>
      </c>
      <c r="B93" s="139" t="s">
        <v>3316</v>
      </c>
      <c r="C93" s="139" t="s">
        <v>133</v>
      </c>
      <c r="D93" s="139" t="s">
        <v>133</v>
      </c>
      <c r="E93" s="139" t="s">
        <v>146</v>
      </c>
      <c r="F93" s="139" t="s">
        <v>117</v>
      </c>
      <c r="G93" s="139" t="s">
        <v>136</v>
      </c>
      <c r="H93" s="139" t="s">
        <v>136</v>
      </c>
      <c r="I93" s="139" t="s">
        <v>138</v>
      </c>
      <c r="J93" s="139" t="s">
        <v>139</v>
      </c>
      <c r="K93" s="139" t="s">
        <v>489</v>
      </c>
      <c r="L93" s="139" t="s">
        <v>490</v>
      </c>
      <c r="M93" t="s">
        <v>491</v>
      </c>
      <c r="N93" t="s">
        <v>193</v>
      </c>
      <c r="O93" t="s">
        <v>193</v>
      </c>
      <c r="P93" t="s">
        <v>496</v>
      </c>
      <c r="Q93" t="s">
        <v>193</v>
      </c>
      <c r="R93" t="s">
        <v>3510</v>
      </c>
      <c r="S93">
        <v>0</v>
      </c>
      <c r="T93">
        <v>0</v>
      </c>
      <c r="U93">
        <v>0</v>
      </c>
      <c r="V93">
        <v>0</v>
      </c>
      <c r="W93">
        <v>1</v>
      </c>
      <c r="X93">
        <v>0</v>
      </c>
      <c r="Y93">
        <v>0</v>
      </c>
      <c r="Z93" t="s">
        <v>3990</v>
      </c>
      <c r="AA93" t="s">
        <v>3510</v>
      </c>
      <c r="AB93" t="s">
        <v>112</v>
      </c>
      <c r="AC93">
        <v>1</v>
      </c>
      <c r="AD93">
        <v>0</v>
      </c>
      <c r="AE93">
        <v>0</v>
      </c>
      <c r="AF93">
        <v>0</v>
      </c>
      <c r="AG93">
        <v>0</v>
      </c>
      <c r="AH93">
        <v>0</v>
      </c>
      <c r="AI93">
        <v>0</v>
      </c>
      <c r="AJ93">
        <v>0</v>
      </c>
      <c r="AK93">
        <v>0</v>
      </c>
      <c r="AL93">
        <v>0</v>
      </c>
      <c r="AM93" t="s">
        <v>193</v>
      </c>
      <c r="AN93" t="s">
        <v>113</v>
      </c>
      <c r="AO93" t="s">
        <v>501</v>
      </c>
      <c r="AP93" t="s">
        <v>193</v>
      </c>
      <c r="AQ93" t="s">
        <v>193</v>
      </c>
      <c r="AR93" t="s">
        <v>193</v>
      </c>
      <c r="AS93" t="s">
        <v>193</v>
      </c>
      <c r="AT93" t="s">
        <v>193</v>
      </c>
      <c r="AU93" t="s">
        <v>193</v>
      </c>
      <c r="AV93" t="s">
        <v>193</v>
      </c>
      <c r="AW93" t="s">
        <v>193</v>
      </c>
      <c r="AX93" t="s">
        <v>193</v>
      </c>
      <c r="AY93" t="s">
        <v>193</v>
      </c>
      <c r="AZ93" s="192" t="s">
        <v>193</v>
      </c>
      <c r="BA93" s="139" t="s">
        <v>193</v>
      </c>
      <c r="BB93" s="139" t="s">
        <v>193</v>
      </c>
      <c r="BC93" s="192" t="s">
        <v>193</v>
      </c>
      <c r="BD93" s="139" t="s">
        <v>193</v>
      </c>
      <c r="BE93" s="139" t="s">
        <v>193</v>
      </c>
      <c r="BF93" s="192" t="s">
        <v>193</v>
      </c>
      <c r="BG93" s="139" t="s">
        <v>193</v>
      </c>
      <c r="BH93" s="139" t="s">
        <v>193</v>
      </c>
      <c r="BI93" s="192" t="s">
        <v>193</v>
      </c>
      <c r="BJ93" s="139" t="s">
        <v>193</v>
      </c>
      <c r="BK93" s="139" t="s">
        <v>193</v>
      </c>
      <c r="BL93" s="192" t="s">
        <v>193</v>
      </c>
      <c r="BM93" s="139" t="s">
        <v>193</v>
      </c>
      <c r="BN93" s="139" t="s">
        <v>193</v>
      </c>
      <c r="BO93" s="192" t="s">
        <v>193</v>
      </c>
      <c r="BP93" s="139" t="s">
        <v>193</v>
      </c>
      <c r="BQ93" s="139" t="s">
        <v>193</v>
      </c>
      <c r="BR93" s="139" t="s">
        <v>193</v>
      </c>
      <c r="BS93" s="139" t="s">
        <v>193</v>
      </c>
      <c r="BT93" s="139" t="s">
        <v>193</v>
      </c>
      <c r="BU93" s="139" t="s">
        <v>193</v>
      </c>
      <c r="BV93" s="139" t="s">
        <v>193</v>
      </c>
      <c r="BW93" s="139" t="s">
        <v>193</v>
      </c>
      <c r="BX93" s="139" t="s">
        <v>193</v>
      </c>
      <c r="BY93" s="139" t="s">
        <v>193</v>
      </c>
      <c r="BZ93" s="139" t="s">
        <v>193</v>
      </c>
      <c r="CA93" s="192" t="s">
        <v>193</v>
      </c>
      <c r="CB93" s="139" t="s">
        <v>193</v>
      </c>
      <c r="CC93" s="139" t="s">
        <v>193</v>
      </c>
      <c r="CD93" s="139" t="s">
        <v>193</v>
      </c>
      <c r="CE93" s="139" t="s">
        <v>193</v>
      </c>
      <c r="CF93" s="139" t="s">
        <v>193</v>
      </c>
      <c r="CG93" s="139" t="s">
        <v>193</v>
      </c>
      <c r="CH93" s="139" t="s">
        <v>193</v>
      </c>
      <c r="CI93" s="139" t="s">
        <v>193</v>
      </c>
      <c r="CJ93" s="139" t="s">
        <v>193</v>
      </c>
      <c r="CK93" s="139" t="s">
        <v>193</v>
      </c>
      <c r="CL93" s="139" t="s">
        <v>193</v>
      </c>
      <c r="CM93" s="139" t="s">
        <v>193</v>
      </c>
      <c r="CN93" s="139" t="s">
        <v>193</v>
      </c>
      <c r="CO93" s="139" t="s">
        <v>193</v>
      </c>
      <c r="CP93" s="139" t="s">
        <v>193</v>
      </c>
      <c r="CQ93" s="139" t="s">
        <v>193</v>
      </c>
      <c r="CR93" s="139" t="s">
        <v>193</v>
      </c>
      <c r="CS93" s="139" t="s">
        <v>193</v>
      </c>
      <c r="CT93" s="139" t="s">
        <v>193</v>
      </c>
      <c r="CU93" s="139" t="s">
        <v>193</v>
      </c>
      <c r="CV93" s="139" t="s">
        <v>193</v>
      </c>
      <c r="CW93" s="139" t="s">
        <v>193</v>
      </c>
      <c r="CX93" s="139" t="s">
        <v>193</v>
      </c>
      <c r="CY93" s="139" t="s">
        <v>193</v>
      </c>
      <c r="CZ93" s="139" t="s">
        <v>193</v>
      </c>
      <c r="DA93" s="139" t="s">
        <v>193</v>
      </c>
      <c r="DB93" s="139" t="s">
        <v>193</v>
      </c>
      <c r="DC93" s="139" t="s">
        <v>193</v>
      </c>
      <c r="DD93" s="139" t="s">
        <v>193</v>
      </c>
      <c r="DE93" s="139" t="s">
        <v>193</v>
      </c>
      <c r="DF93" s="139" t="s">
        <v>193</v>
      </c>
      <c r="DG93" s="139" t="s">
        <v>193</v>
      </c>
      <c r="DH93" s="139" t="s">
        <v>193</v>
      </c>
      <c r="DI93" s="139" t="s">
        <v>193</v>
      </c>
      <c r="DJ93" s="139" t="s">
        <v>193</v>
      </c>
      <c r="DK93" s="139" t="s">
        <v>193</v>
      </c>
      <c r="DL93" s="139" t="s">
        <v>193</v>
      </c>
      <c r="DM93" s="139" t="s">
        <v>193</v>
      </c>
      <c r="DN93" s="139" t="s">
        <v>193</v>
      </c>
      <c r="DO93" s="139" t="s">
        <v>193</v>
      </c>
      <c r="DP93" s="139" t="s">
        <v>193</v>
      </c>
      <c r="DQ93" s="139" t="s">
        <v>193</v>
      </c>
      <c r="DR93" s="139" t="s">
        <v>193</v>
      </c>
      <c r="DS93" s="139" t="s">
        <v>193</v>
      </c>
      <c r="DT93" s="139" t="s">
        <v>193</v>
      </c>
      <c r="DU93" s="139" t="s">
        <v>193</v>
      </c>
      <c r="DV93" s="139" t="s">
        <v>193</v>
      </c>
      <c r="DW93" s="139" t="s">
        <v>193</v>
      </c>
      <c r="DX93" s="139" t="s">
        <v>193</v>
      </c>
      <c r="DY93" s="139" t="s">
        <v>193</v>
      </c>
      <c r="DZ93" s="139" t="s">
        <v>193</v>
      </c>
      <c r="EA93" s="139" t="s">
        <v>193</v>
      </c>
      <c r="EB93" s="139" t="s">
        <v>193</v>
      </c>
      <c r="EC93" s="139" t="s">
        <v>193</v>
      </c>
      <c r="ED93" s="139" t="s">
        <v>193</v>
      </c>
      <c r="EE93" s="139" t="s">
        <v>193</v>
      </c>
      <c r="EF93" s="139" t="s">
        <v>193</v>
      </c>
      <c r="EG93" s="139" t="s">
        <v>193</v>
      </c>
      <c r="EH93" s="139" t="s">
        <v>193</v>
      </c>
      <c r="EI93" s="139" t="s">
        <v>193</v>
      </c>
      <c r="EJ93" s="139" t="s">
        <v>193</v>
      </c>
      <c r="EK93" s="139" t="s">
        <v>193</v>
      </c>
      <c r="EL93" s="139" t="s">
        <v>193</v>
      </c>
      <c r="EM93" s="139" t="s">
        <v>193</v>
      </c>
      <c r="EN93" s="139" t="s">
        <v>193</v>
      </c>
      <c r="EO93" s="139" t="s">
        <v>193</v>
      </c>
      <c r="EP93" s="139" t="s">
        <v>193</v>
      </c>
      <c r="EQ93" s="139" t="s">
        <v>193</v>
      </c>
      <c r="ER93" s="139" t="s">
        <v>193</v>
      </c>
      <c r="ES93" s="139" t="s">
        <v>193</v>
      </c>
      <c r="ET93" s="139" t="s">
        <v>193</v>
      </c>
      <c r="EU93" s="139" t="s">
        <v>193</v>
      </c>
      <c r="EV93" s="139" t="s">
        <v>193</v>
      </c>
      <c r="EW93" s="139" t="s">
        <v>193</v>
      </c>
      <c r="EX93" s="139" t="s">
        <v>193</v>
      </c>
      <c r="EY93" s="139" t="s">
        <v>193</v>
      </c>
      <c r="EZ93" s="139" t="s">
        <v>193</v>
      </c>
      <c r="FA93" s="139" t="s">
        <v>193</v>
      </c>
      <c r="FB93" s="139" t="s">
        <v>193</v>
      </c>
      <c r="FC93" s="139" t="s">
        <v>193</v>
      </c>
      <c r="FD93" s="139" t="s">
        <v>193</v>
      </c>
      <c r="FE93" s="139" t="s">
        <v>193</v>
      </c>
      <c r="FF93" s="139" t="s">
        <v>193</v>
      </c>
      <c r="FG93" s="139" t="s">
        <v>193</v>
      </c>
      <c r="FH93" s="139" t="s">
        <v>193</v>
      </c>
      <c r="FI93" s="139" t="s">
        <v>193</v>
      </c>
      <c r="FJ93" s="139" t="s">
        <v>193</v>
      </c>
      <c r="FK93" s="139" t="s">
        <v>193</v>
      </c>
      <c r="FL93" s="139" t="s">
        <v>193</v>
      </c>
      <c r="FM93" s="139" t="s">
        <v>193</v>
      </c>
      <c r="FN93" s="139" t="s">
        <v>193</v>
      </c>
      <c r="FO93" s="139" t="s">
        <v>193</v>
      </c>
      <c r="FP93" s="139" t="s">
        <v>193</v>
      </c>
      <c r="FQ93" s="139" t="s">
        <v>193</v>
      </c>
      <c r="FR93" s="139" t="s">
        <v>193</v>
      </c>
      <c r="FS93" s="139" t="s">
        <v>193</v>
      </c>
      <c r="FT93" s="139" t="s">
        <v>193</v>
      </c>
      <c r="FU93" s="139" t="s">
        <v>193</v>
      </c>
      <c r="FV93" s="139" t="s">
        <v>193</v>
      </c>
      <c r="FW93" s="139" t="s">
        <v>193</v>
      </c>
      <c r="FX93" s="139" t="s">
        <v>193</v>
      </c>
      <c r="FY93" s="139" t="s">
        <v>193</v>
      </c>
      <c r="FZ93" s="139" t="s">
        <v>193</v>
      </c>
      <c r="GA93" s="139" t="s">
        <v>193</v>
      </c>
      <c r="GB93" s="139" t="s">
        <v>193</v>
      </c>
      <c r="GC93" s="139" t="s">
        <v>193</v>
      </c>
      <c r="GD93" s="139" t="s">
        <v>193</v>
      </c>
      <c r="GE93" s="139" t="s">
        <v>193</v>
      </c>
      <c r="GF93" s="139" t="s">
        <v>193</v>
      </c>
      <c r="GG93" s="139" t="s">
        <v>193</v>
      </c>
      <c r="GH93" s="139" t="s">
        <v>193</v>
      </c>
      <c r="GI93" s="139" t="s">
        <v>193</v>
      </c>
      <c r="GJ93" s="139" t="s">
        <v>193</v>
      </c>
      <c r="GK93" s="139" t="s">
        <v>193</v>
      </c>
      <c r="GL93" s="139" t="s">
        <v>193</v>
      </c>
      <c r="GM93" s="139" t="s">
        <v>193</v>
      </c>
      <c r="GN93" s="139" t="s">
        <v>193</v>
      </c>
      <c r="GO93" s="139" t="s">
        <v>193</v>
      </c>
      <c r="GP93" s="139" t="s">
        <v>193</v>
      </c>
      <c r="GQ93" s="139" t="s">
        <v>193</v>
      </c>
      <c r="GR93" s="139" t="s">
        <v>193</v>
      </c>
      <c r="GS93" s="139" t="s">
        <v>193</v>
      </c>
      <c r="GT93" s="139" t="s">
        <v>193</v>
      </c>
      <c r="GU93" s="139" t="s">
        <v>193</v>
      </c>
      <c r="GV93" s="139" t="s">
        <v>193</v>
      </c>
      <c r="GW93" s="139" t="s">
        <v>193</v>
      </c>
      <c r="GX93" s="139" t="s">
        <v>193</v>
      </c>
      <c r="GY93" s="139" t="s">
        <v>193</v>
      </c>
      <c r="GZ93" s="139" t="s">
        <v>193</v>
      </c>
      <c r="HA93" s="139" t="s">
        <v>193</v>
      </c>
      <c r="HB93" s="139" t="s">
        <v>193</v>
      </c>
      <c r="HC93" s="139" t="s">
        <v>193</v>
      </c>
      <c r="HD93" s="139" t="s">
        <v>193</v>
      </c>
      <c r="HE93" s="139" t="s">
        <v>193</v>
      </c>
      <c r="HF93" s="139" t="s">
        <v>193</v>
      </c>
      <c r="HG93" s="139" t="s">
        <v>193</v>
      </c>
      <c r="HH93" s="139" t="s">
        <v>193</v>
      </c>
      <c r="HI93" s="139" t="s">
        <v>193</v>
      </c>
      <c r="HJ93" s="139" t="s">
        <v>193</v>
      </c>
      <c r="HK93" s="139" t="s">
        <v>193</v>
      </c>
      <c r="HL93" s="139" t="s">
        <v>193</v>
      </c>
      <c r="HM93" s="139" t="s">
        <v>193</v>
      </c>
      <c r="HN93" s="139" t="s">
        <v>193</v>
      </c>
      <c r="HO93" s="139" t="s">
        <v>193</v>
      </c>
      <c r="HP93" s="139" t="s">
        <v>193</v>
      </c>
      <c r="HQ93" s="139" t="s">
        <v>193</v>
      </c>
      <c r="HR93" s="139" t="s">
        <v>193</v>
      </c>
      <c r="HS93" s="139" t="s">
        <v>193</v>
      </c>
      <c r="HT93" s="139" t="s">
        <v>193</v>
      </c>
      <c r="HU93" s="139" t="s">
        <v>193</v>
      </c>
      <c r="HV93" s="139" t="s">
        <v>193</v>
      </c>
      <c r="HW93" s="139" t="s">
        <v>193</v>
      </c>
      <c r="HX93" s="139" t="s">
        <v>193</v>
      </c>
      <c r="HY93" s="139" t="s">
        <v>193</v>
      </c>
      <c r="HZ93" s="139" t="s">
        <v>193</v>
      </c>
      <c r="IA93" s="139" t="s">
        <v>193</v>
      </c>
      <c r="IB93" s="139" t="s">
        <v>193</v>
      </c>
      <c r="IC93" s="139" t="s">
        <v>193</v>
      </c>
      <c r="ID93" s="139" t="s">
        <v>3421</v>
      </c>
      <c r="IE93" s="139">
        <v>1</v>
      </c>
      <c r="IF93" s="139">
        <v>1</v>
      </c>
      <c r="IG93" s="139">
        <v>1</v>
      </c>
      <c r="IH93" s="139">
        <v>150</v>
      </c>
      <c r="II93" s="139">
        <v>150</v>
      </c>
      <c r="IJ93" s="139">
        <v>15</v>
      </c>
      <c r="IK93" s="139" t="s">
        <v>114</v>
      </c>
      <c r="IL93" s="139" t="s">
        <v>193</v>
      </c>
      <c r="IM93" s="139" t="s">
        <v>193</v>
      </c>
      <c r="IN93" s="139" t="s">
        <v>114</v>
      </c>
      <c r="IO93" s="139" t="s">
        <v>193</v>
      </c>
      <c r="IP93" s="139" t="s">
        <v>193</v>
      </c>
      <c r="IQ93" s="139" t="s">
        <v>193</v>
      </c>
      <c r="IR93" s="139" t="s">
        <v>193</v>
      </c>
      <c r="IS93" s="139" t="s">
        <v>193</v>
      </c>
      <c r="IT93" s="139" t="s">
        <v>193</v>
      </c>
      <c r="IU93" s="139" t="s">
        <v>193</v>
      </c>
      <c r="IV93" s="139" t="s">
        <v>193</v>
      </c>
      <c r="IW93" s="139" t="s">
        <v>3458</v>
      </c>
      <c r="IX93" s="139">
        <v>0</v>
      </c>
      <c r="IY93" s="139">
        <v>0</v>
      </c>
      <c r="IZ93" s="139">
        <v>1</v>
      </c>
      <c r="JA93" s="139">
        <v>0</v>
      </c>
      <c r="JB93" s="139">
        <v>0</v>
      </c>
      <c r="JC93" s="139">
        <v>0</v>
      </c>
      <c r="JD93" s="139">
        <v>0</v>
      </c>
      <c r="JE93" s="139">
        <v>0</v>
      </c>
      <c r="JF93" s="139" t="s">
        <v>193</v>
      </c>
      <c r="JG93" s="139" t="s">
        <v>114</v>
      </c>
      <c r="JH93" s="139" t="s">
        <v>193</v>
      </c>
      <c r="JI93" s="139" t="s">
        <v>193</v>
      </c>
      <c r="JJ93" s="139" t="s">
        <v>193</v>
      </c>
      <c r="JK93" s="139" t="s">
        <v>193</v>
      </c>
      <c r="JL93" s="139" t="s">
        <v>193</v>
      </c>
      <c r="JM93" s="139" t="s">
        <v>193</v>
      </c>
      <c r="JN93" s="139" t="s">
        <v>193</v>
      </c>
      <c r="JO93" s="139" t="s">
        <v>193</v>
      </c>
      <c r="JP93" s="139" t="s">
        <v>193</v>
      </c>
      <c r="JQ93" s="139" t="s">
        <v>193</v>
      </c>
      <c r="JR93" s="139" t="s">
        <v>193</v>
      </c>
      <c r="JS93" s="139" t="s">
        <v>193</v>
      </c>
      <c r="JT93" s="139" t="s">
        <v>193</v>
      </c>
      <c r="JU93" s="139" t="s">
        <v>193</v>
      </c>
      <c r="JV93" s="139" t="s">
        <v>193</v>
      </c>
      <c r="JW93" s="139" t="s">
        <v>193</v>
      </c>
      <c r="JX93" s="139" t="s">
        <v>193</v>
      </c>
      <c r="JY93" s="139" t="s">
        <v>193</v>
      </c>
      <c r="JZ93" s="139" t="s">
        <v>193</v>
      </c>
      <c r="KA93" s="139" t="s">
        <v>193</v>
      </c>
      <c r="KB93" s="139" t="s">
        <v>193</v>
      </c>
      <c r="KC93" s="139" t="s">
        <v>193</v>
      </c>
      <c r="KD93" s="139" t="s">
        <v>193</v>
      </c>
      <c r="KE93" s="139" t="s">
        <v>193</v>
      </c>
      <c r="KF93" s="139" t="s">
        <v>193</v>
      </c>
      <c r="KG93" s="139" t="s">
        <v>193</v>
      </c>
      <c r="KH93" s="139" t="s">
        <v>193</v>
      </c>
      <c r="KI93" s="139" t="s">
        <v>193</v>
      </c>
      <c r="KJ93" s="139" t="s">
        <v>193</v>
      </c>
      <c r="KK93" s="139" t="s">
        <v>193</v>
      </c>
      <c r="KL93" s="139" t="s">
        <v>193</v>
      </c>
      <c r="KM93" s="139" t="s">
        <v>193</v>
      </c>
      <c r="KN93" s="139" t="s">
        <v>193</v>
      </c>
      <c r="KO93" s="139" t="s">
        <v>193</v>
      </c>
      <c r="KP93" s="139" t="s">
        <v>193</v>
      </c>
      <c r="KQ93" s="139" t="s">
        <v>193</v>
      </c>
      <c r="KR93" s="139" t="s">
        <v>193</v>
      </c>
      <c r="KS93" s="139" t="s">
        <v>193</v>
      </c>
      <c r="KT93" s="139" t="s">
        <v>193</v>
      </c>
      <c r="KU93" s="139" t="s">
        <v>193</v>
      </c>
      <c r="KV93" s="139" t="s">
        <v>193</v>
      </c>
      <c r="KW93" s="139" t="s">
        <v>193</v>
      </c>
      <c r="KX93" s="139" t="s">
        <v>193</v>
      </c>
      <c r="KY93" s="139" t="s">
        <v>193</v>
      </c>
      <c r="KZ93" s="139" t="s">
        <v>193</v>
      </c>
      <c r="LA93" s="139" t="s">
        <v>193</v>
      </c>
      <c r="LB93" s="139" t="s">
        <v>193</v>
      </c>
      <c r="LC93" s="139" t="s">
        <v>193</v>
      </c>
      <c r="LD93" s="139" t="s">
        <v>193</v>
      </c>
      <c r="LE93" s="139" t="s">
        <v>193</v>
      </c>
      <c r="LF93" s="139" t="s">
        <v>193</v>
      </c>
      <c r="LG93" s="139" t="s">
        <v>193</v>
      </c>
      <c r="LH93" s="139" t="s">
        <v>193</v>
      </c>
      <c r="LI93" s="139" t="s">
        <v>193</v>
      </c>
      <c r="LJ93" s="139" t="s">
        <v>193</v>
      </c>
      <c r="LK93" s="139" t="s">
        <v>193</v>
      </c>
      <c r="LL93" s="139" t="s">
        <v>193</v>
      </c>
      <c r="LM93" s="139" t="s">
        <v>193</v>
      </c>
      <c r="LN93" s="139" t="s">
        <v>193</v>
      </c>
      <c r="LO93" s="139" t="s">
        <v>193</v>
      </c>
      <c r="LP93" s="139" t="s">
        <v>193</v>
      </c>
      <c r="LQ93" s="139" t="s">
        <v>193</v>
      </c>
    </row>
    <row r="94" spans="1:329" ht="14.4" customHeight="1" x14ac:dyDescent="0.35">
      <c r="A94" s="139" t="s">
        <v>3526</v>
      </c>
      <c r="B94" s="139" t="s">
        <v>3316</v>
      </c>
      <c r="C94" s="139" t="s">
        <v>133</v>
      </c>
      <c r="D94" s="139" t="s">
        <v>133</v>
      </c>
      <c r="E94" s="139" t="s">
        <v>146</v>
      </c>
      <c r="F94" s="139" t="s">
        <v>117</v>
      </c>
      <c r="G94" s="139" t="s">
        <v>136</v>
      </c>
      <c r="H94" s="139" t="s">
        <v>136</v>
      </c>
      <c r="I94" s="139" t="s">
        <v>138</v>
      </c>
      <c r="J94" s="139" t="s">
        <v>139</v>
      </c>
      <c r="K94" s="139" t="s">
        <v>489</v>
      </c>
      <c r="L94" s="139" t="s">
        <v>490</v>
      </c>
      <c r="M94" t="s">
        <v>491</v>
      </c>
      <c r="N94" t="s">
        <v>193</v>
      </c>
      <c r="O94" t="s">
        <v>193</v>
      </c>
      <c r="P94" t="s">
        <v>514</v>
      </c>
      <c r="Q94" t="s">
        <v>193</v>
      </c>
      <c r="R94" t="s">
        <v>3510</v>
      </c>
      <c r="S94">
        <v>0</v>
      </c>
      <c r="T94">
        <v>0</v>
      </c>
      <c r="U94">
        <v>0</v>
      </c>
      <c r="V94">
        <v>0</v>
      </c>
      <c r="W94">
        <v>1</v>
      </c>
      <c r="X94">
        <v>0</v>
      </c>
      <c r="Y94">
        <v>0</v>
      </c>
      <c r="Z94" t="s">
        <v>3990</v>
      </c>
      <c r="AA94" t="s">
        <v>3510</v>
      </c>
      <c r="AB94" t="s">
        <v>112</v>
      </c>
      <c r="AC94">
        <v>1</v>
      </c>
      <c r="AD94">
        <v>0</v>
      </c>
      <c r="AE94">
        <v>0</v>
      </c>
      <c r="AF94">
        <v>0</v>
      </c>
      <c r="AG94">
        <v>0</v>
      </c>
      <c r="AH94">
        <v>0</v>
      </c>
      <c r="AI94">
        <v>0</v>
      </c>
      <c r="AJ94">
        <v>0</v>
      </c>
      <c r="AK94">
        <v>0</v>
      </c>
      <c r="AL94">
        <v>0</v>
      </c>
      <c r="AM94" t="s">
        <v>193</v>
      </c>
      <c r="AN94" t="s">
        <v>113</v>
      </c>
      <c r="AO94" t="s">
        <v>142</v>
      </c>
      <c r="AP94" t="s">
        <v>193</v>
      </c>
      <c r="AQ94" t="s">
        <v>193</v>
      </c>
      <c r="AR94" t="s">
        <v>193</v>
      </c>
      <c r="AS94" t="s">
        <v>193</v>
      </c>
      <c r="AT94" t="s">
        <v>193</v>
      </c>
      <c r="AU94" t="s">
        <v>193</v>
      </c>
      <c r="AV94" t="s">
        <v>193</v>
      </c>
      <c r="AW94" t="s">
        <v>193</v>
      </c>
      <c r="AX94" t="s">
        <v>193</v>
      </c>
      <c r="AY94" t="s">
        <v>193</v>
      </c>
      <c r="AZ94" s="192" t="s">
        <v>193</v>
      </c>
      <c r="BA94" s="139" t="s">
        <v>193</v>
      </c>
      <c r="BB94" s="139" t="s">
        <v>193</v>
      </c>
      <c r="BC94" s="192" t="s">
        <v>193</v>
      </c>
      <c r="BD94" s="139" t="s">
        <v>193</v>
      </c>
      <c r="BE94" s="139" t="s">
        <v>193</v>
      </c>
      <c r="BF94" s="192" t="s">
        <v>193</v>
      </c>
      <c r="BG94" s="139" t="s">
        <v>193</v>
      </c>
      <c r="BH94" s="139" t="s">
        <v>193</v>
      </c>
      <c r="BI94" s="192" t="s">
        <v>193</v>
      </c>
      <c r="BJ94" s="139" t="s">
        <v>193</v>
      </c>
      <c r="BK94" s="139" t="s">
        <v>193</v>
      </c>
      <c r="BL94" s="192" t="s">
        <v>193</v>
      </c>
      <c r="BM94" s="139" t="s">
        <v>193</v>
      </c>
      <c r="BN94" s="139" t="s">
        <v>193</v>
      </c>
      <c r="BO94" s="192" t="s">
        <v>193</v>
      </c>
      <c r="BP94" s="139" t="s">
        <v>193</v>
      </c>
      <c r="BQ94" s="139" t="s">
        <v>193</v>
      </c>
      <c r="BR94" s="139" t="s">
        <v>193</v>
      </c>
      <c r="BS94" s="139" t="s">
        <v>193</v>
      </c>
      <c r="BT94" s="139" t="s">
        <v>193</v>
      </c>
      <c r="BU94" s="139" t="s">
        <v>193</v>
      </c>
      <c r="BV94" s="139" t="s">
        <v>193</v>
      </c>
      <c r="BW94" s="139" t="s">
        <v>193</v>
      </c>
      <c r="BX94" s="139" t="s">
        <v>193</v>
      </c>
      <c r="BY94" s="139" t="s">
        <v>193</v>
      </c>
      <c r="BZ94" s="139" t="s">
        <v>193</v>
      </c>
      <c r="CA94" s="192" t="s">
        <v>193</v>
      </c>
      <c r="CB94" s="139" t="s">
        <v>193</v>
      </c>
      <c r="CC94" s="139" t="s">
        <v>193</v>
      </c>
      <c r="CD94" s="139" t="s">
        <v>193</v>
      </c>
      <c r="CE94" s="139" t="s">
        <v>193</v>
      </c>
      <c r="CF94" s="139" t="s">
        <v>193</v>
      </c>
      <c r="CG94" s="139" t="s">
        <v>193</v>
      </c>
      <c r="CH94" s="139" t="s">
        <v>193</v>
      </c>
      <c r="CI94" s="139" t="s">
        <v>193</v>
      </c>
      <c r="CJ94" s="139" t="s">
        <v>193</v>
      </c>
      <c r="CK94" s="139" t="s">
        <v>193</v>
      </c>
      <c r="CL94" s="139" t="s">
        <v>193</v>
      </c>
      <c r="CM94" s="139" t="s">
        <v>193</v>
      </c>
      <c r="CN94" s="139" t="s">
        <v>193</v>
      </c>
      <c r="CO94" s="139" t="s">
        <v>193</v>
      </c>
      <c r="CP94" s="139" t="s">
        <v>193</v>
      </c>
      <c r="CQ94" s="139" t="s">
        <v>193</v>
      </c>
      <c r="CR94" s="139" t="s">
        <v>193</v>
      </c>
      <c r="CS94" s="139" t="s">
        <v>193</v>
      </c>
      <c r="CT94" s="139" t="s">
        <v>193</v>
      </c>
      <c r="CU94" s="139" t="s">
        <v>193</v>
      </c>
      <c r="CV94" s="139" t="s">
        <v>193</v>
      </c>
      <c r="CW94" s="139" t="s">
        <v>193</v>
      </c>
      <c r="CX94" s="139" t="s">
        <v>193</v>
      </c>
      <c r="CY94" s="139" t="s">
        <v>193</v>
      </c>
      <c r="CZ94" s="139" t="s">
        <v>193</v>
      </c>
      <c r="DA94" s="139" t="s">
        <v>193</v>
      </c>
      <c r="DB94" s="139" t="s">
        <v>193</v>
      </c>
      <c r="DC94" s="139" t="s">
        <v>193</v>
      </c>
      <c r="DD94" s="139" t="s">
        <v>193</v>
      </c>
      <c r="DE94" s="139" t="s">
        <v>193</v>
      </c>
      <c r="DF94" s="139" t="s">
        <v>193</v>
      </c>
      <c r="DG94" s="139" t="s">
        <v>193</v>
      </c>
      <c r="DH94" s="139" t="s">
        <v>193</v>
      </c>
      <c r="DI94" s="139" t="s">
        <v>193</v>
      </c>
      <c r="DJ94" s="139" t="s">
        <v>193</v>
      </c>
      <c r="DK94" s="139" t="s">
        <v>193</v>
      </c>
      <c r="DL94" s="139" t="s">
        <v>193</v>
      </c>
      <c r="DM94" s="139" t="s">
        <v>193</v>
      </c>
      <c r="DN94" s="139" t="s">
        <v>193</v>
      </c>
      <c r="DO94" s="139" t="s">
        <v>193</v>
      </c>
      <c r="DP94" s="139" t="s">
        <v>193</v>
      </c>
      <c r="DQ94" s="139" t="s">
        <v>193</v>
      </c>
      <c r="DR94" s="139" t="s">
        <v>193</v>
      </c>
      <c r="DS94" s="139" t="s">
        <v>193</v>
      </c>
      <c r="DT94" s="139" t="s">
        <v>193</v>
      </c>
      <c r="DU94" s="139" t="s">
        <v>193</v>
      </c>
      <c r="DV94" s="139" t="s">
        <v>193</v>
      </c>
      <c r="DW94" s="139" t="s">
        <v>193</v>
      </c>
      <c r="DX94" s="139" t="s">
        <v>193</v>
      </c>
      <c r="DY94" s="139" t="s">
        <v>193</v>
      </c>
      <c r="DZ94" s="139" t="s">
        <v>193</v>
      </c>
      <c r="EA94" s="139" t="s">
        <v>193</v>
      </c>
      <c r="EB94" s="139" t="s">
        <v>193</v>
      </c>
      <c r="EC94" s="139" t="s">
        <v>193</v>
      </c>
      <c r="ED94" s="139" t="s">
        <v>193</v>
      </c>
      <c r="EE94" s="139" t="s">
        <v>193</v>
      </c>
      <c r="EF94" s="139" t="s">
        <v>193</v>
      </c>
      <c r="EG94" s="139" t="s">
        <v>193</v>
      </c>
      <c r="EH94" s="139" t="s">
        <v>193</v>
      </c>
      <c r="EI94" s="139" t="s">
        <v>193</v>
      </c>
      <c r="EJ94" s="139" t="s">
        <v>193</v>
      </c>
      <c r="EK94" s="139" t="s">
        <v>193</v>
      </c>
      <c r="EL94" s="139" t="s">
        <v>193</v>
      </c>
      <c r="EM94" s="139" t="s">
        <v>193</v>
      </c>
      <c r="EN94" s="139" t="s">
        <v>193</v>
      </c>
      <c r="EO94" s="139" t="s">
        <v>193</v>
      </c>
      <c r="EP94" s="139" t="s">
        <v>193</v>
      </c>
      <c r="EQ94" s="139" t="s">
        <v>193</v>
      </c>
      <c r="ER94" s="139" t="s">
        <v>193</v>
      </c>
      <c r="ES94" s="139" t="s">
        <v>193</v>
      </c>
      <c r="ET94" s="139" t="s">
        <v>193</v>
      </c>
      <c r="EU94" s="139" t="s">
        <v>193</v>
      </c>
      <c r="EV94" s="139" t="s">
        <v>193</v>
      </c>
      <c r="EW94" s="139" t="s">
        <v>193</v>
      </c>
      <c r="EX94" s="139" t="s">
        <v>193</v>
      </c>
      <c r="EY94" s="139" t="s">
        <v>193</v>
      </c>
      <c r="EZ94" s="139" t="s">
        <v>193</v>
      </c>
      <c r="FA94" s="139" t="s">
        <v>193</v>
      </c>
      <c r="FB94" s="139" t="s">
        <v>193</v>
      </c>
      <c r="FC94" s="139" t="s">
        <v>193</v>
      </c>
      <c r="FD94" s="139" t="s">
        <v>193</v>
      </c>
      <c r="FE94" s="139" t="s">
        <v>193</v>
      </c>
      <c r="FF94" s="139" t="s">
        <v>193</v>
      </c>
      <c r="FG94" s="139" t="s">
        <v>193</v>
      </c>
      <c r="FH94" s="139" t="s">
        <v>193</v>
      </c>
      <c r="FI94" s="139" t="s">
        <v>193</v>
      </c>
      <c r="FJ94" s="139" t="s">
        <v>193</v>
      </c>
      <c r="FK94" s="139" t="s">
        <v>193</v>
      </c>
      <c r="FL94" s="139" t="s">
        <v>193</v>
      </c>
      <c r="FM94" s="139" t="s">
        <v>193</v>
      </c>
      <c r="FN94" s="139" t="s">
        <v>193</v>
      </c>
      <c r="FO94" s="139" t="s">
        <v>193</v>
      </c>
      <c r="FP94" s="139" t="s">
        <v>193</v>
      </c>
      <c r="FQ94" s="139" t="s">
        <v>193</v>
      </c>
      <c r="FR94" s="139" t="s">
        <v>193</v>
      </c>
      <c r="FS94" s="139" t="s">
        <v>193</v>
      </c>
      <c r="FT94" s="139" t="s">
        <v>193</v>
      </c>
      <c r="FU94" s="139" t="s">
        <v>193</v>
      </c>
      <c r="FV94" s="139" t="s">
        <v>193</v>
      </c>
      <c r="FW94" s="139" t="s">
        <v>193</v>
      </c>
      <c r="FX94" s="139" t="s">
        <v>193</v>
      </c>
      <c r="FY94" s="139" t="s">
        <v>193</v>
      </c>
      <c r="FZ94" s="139" t="s">
        <v>193</v>
      </c>
      <c r="GA94" s="139" t="s">
        <v>193</v>
      </c>
      <c r="GB94" s="139" t="s">
        <v>193</v>
      </c>
      <c r="GC94" s="139" t="s">
        <v>193</v>
      </c>
      <c r="GD94" s="139" t="s">
        <v>193</v>
      </c>
      <c r="GE94" s="139" t="s">
        <v>193</v>
      </c>
      <c r="GF94" s="139" t="s">
        <v>193</v>
      </c>
      <c r="GG94" s="139" t="s">
        <v>193</v>
      </c>
      <c r="GH94" s="139" t="s">
        <v>193</v>
      </c>
      <c r="GI94" s="139" t="s">
        <v>193</v>
      </c>
      <c r="GJ94" s="139" t="s">
        <v>193</v>
      </c>
      <c r="GK94" s="139" t="s">
        <v>193</v>
      </c>
      <c r="GL94" s="139" t="s">
        <v>193</v>
      </c>
      <c r="GM94" s="139" t="s">
        <v>193</v>
      </c>
      <c r="GN94" s="139" t="s">
        <v>193</v>
      </c>
      <c r="GO94" s="139" t="s">
        <v>193</v>
      </c>
      <c r="GP94" s="139" t="s">
        <v>193</v>
      </c>
      <c r="GQ94" s="139" t="s">
        <v>193</v>
      </c>
      <c r="GR94" s="139" t="s">
        <v>193</v>
      </c>
      <c r="GS94" s="139" t="s">
        <v>193</v>
      </c>
      <c r="GT94" s="139" t="s">
        <v>193</v>
      </c>
      <c r="GU94" s="139" t="s">
        <v>193</v>
      </c>
      <c r="GV94" s="139" t="s">
        <v>193</v>
      </c>
      <c r="GW94" s="139" t="s">
        <v>193</v>
      </c>
      <c r="GX94" s="139" t="s">
        <v>193</v>
      </c>
      <c r="GY94" s="139" t="s">
        <v>193</v>
      </c>
      <c r="GZ94" s="139" t="s">
        <v>193</v>
      </c>
      <c r="HA94" s="139" t="s">
        <v>193</v>
      </c>
      <c r="HB94" s="139" t="s">
        <v>193</v>
      </c>
      <c r="HC94" s="139" t="s">
        <v>193</v>
      </c>
      <c r="HD94" s="139" t="s">
        <v>193</v>
      </c>
      <c r="HE94" s="139" t="s">
        <v>193</v>
      </c>
      <c r="HF94" s="139" t="s">
        <v>193</v>
      </c>
      <c r="HG94" s="139" t="s">
        <v>193</v>
      </c>
      <c r="HH94" s="139" t="s">
        <v>193</v>
      </c>
      <c r="HI94" s="139" t="s">
        <v>193</v>
      </c>
      <c r="HJ94" s="139" t="s">
        <v>193</v>
      </c>
      <c r="HK94" s="139" t="s">
        <v>193</v>
      </c>
      <c r="HL94" s="139" t="s">
        <v>193</v>
      </c>
      <c r="HM94" s="139" t="s">
        <v>193</v>
      </c>
      <c r="HN94" s="139" t="s">
        <v>193</v>
      </c>
      <c r="HO94" s="139" t="s">
        <v>193</v>
      </c>
      <c r="HP94" s="139" t="s">
        <v>193</v>
      </c>
      <c r="HQ94" s="139" t="s">
        <v>193</v>
      </c>
      <c r="HR94" s="139" t="s">
        <v>193</v>
      </c>
      <c r="HS94" s="139" t="s">
        <v>193</v>
      </c>
      <c r="HT94" s="139" t="s">
        <v>193</v>
      </c>
      <c r="HU94" s="139" t="s">
        <v>193</v>
      </c>
      <c r="HV94" s="139" t="s">
        <v>193</v>
      </c>
      <c r="HW94" s="139" t="s">
        <v>193</v>
      </c>
      <c r="HX94" s="139" t="s">
        <v>193</v>
      </c>
      <c r="HY94" s="139" t="s">
        <v>193</v>
      </c>
      <c r="HZ94" s="139" t="s">
        <v>193</v>
      </c>
      <c r="IA94" s="139" t="s">
        <v>193</v>
      </c>
      <c r="IB94" s="139" t="s">
        <v>193</v>
      </c>
      <c r="IC94" s="139" t="s">
        <v>193</v>
      </c>
      <c r="ID94" s="139" t="s">
        <v>3421</v>
      </c>
      <c r="IE94" s="139">
        <v>1</v>
      </c>
      <c r="IF94" s="139">
        <v>1</v>
      </c>
      <c r="IG94" s="139">
        <v>1</v>
      </c>
      <c r="IH94" s="139">
        <v>125</v>
      </c>
      <c r="II94" s="139">
        <v>150</v>
      </c>
      <c r="IJ94" s="139">
        <v>15</v>
      </c>
      <c r="IK94" s="139" t="s">
        <v>109</v>
      </c>
      <c r="IL94" s="139" t="s">
        <v>193</v>
      </c>
      <c r="IM94" s="139" t="s">
        <v>193</v>
      </c>
      <c r="IN94" s="139" t="s">
        <v>114</v>
      </c>
      <c r="IO94" s="139" t="s">
        <v>193</v>
      </c>
      <c r="IP94" s="139" t="s">
        <v>193</v>
      </c>
      <c r="IQ94" s="139" t="s">
        <v>193</v>
      </c>
      <c r="IR94" s="139" t="s">
        <v>193</v>
      </c>
      <c r="IS94" s="139" t="s">
        <v>193</v>
      </c>
      <c r="IT94" s="139" t="s">
        <v>193</v>
      </c>
      <c r="IU94" s="139" t="s">
        <v>193</v>
      </c>
      <c r="IV94" s="139" t="s">
        <v>193</v>
      </c>
      <c r="IW94" s="139" t="s">
        <v>3426</v>
      </c>
      <c r="IX94" s="139">
        <v>0</v>
      </c>
      <c r="IY94" s="139">
        <v>0</v>
      </c>
      <c r="IZ94" s="139">
        <v>0</v>
      </c>
      <c r="JA94" s="139">
        <v>0</v>
      </c>
      <c r="JB94" s="139">
        <v>0</v>
      </c>
      <c r="JC94" s="139">
        <v>1</v>
      </c>
      <c r="JD94" s="139">
        <v>0</v>
      </c>
      <c r="JE94" s="139">
        <v>0</v>
      </c>
      <c r="JF94" s="139" t="s">
        <v>193</v>
      </c>
      <c r="JG94" s="139" t="s">
        <v>109</v>
      </c>
      <c r="JH94" s="139" t="s">
        <v>193</v>
      </c>
      <c r="JI94" s="139" t="s">
        <v>3510</v>
      </c>
      <c r="JJ94" s="139">
        <v>0</v>
      </c>
      <c r="JK94" s="139">
        <v>0</v>
      </c>
      <c r="JL94" s="139">
        <v>0</v>
      </c>
      <c r="JM94" s="139">
        <v>0</v>
      </c>
      <c r="JN94" s="139">
        <v>1</v>
      </c>
      <c r="JO94" s="139">
        <v>0</v>
      </c>
      <c r="JP94" s="139">
        <v>0</v>
      </c>
      <c r="JQ94" s="139" t="s">
        <v>193</v>
      </c>
      <c r="JR94" s="139" t="s">
        <v>193</v>
      </c>
      <c r="JS94" s="139" t="s">
        <v>193</v>
      </c>
      <c r="JT94" s="139" t="s">
        <v>193</v>
      </c>
      <c r="JU94" s="139" t="s">
        <v>193</v>
      </c>
      <c r="JV94" s="139" t="s">
        <v>193</v>
      </c>
      <c r="JW94" s="139" t="s">
        <v>193</v>
      </c>
      <c r="JX94" s="139" t="s">
        <v>193</v>
      </c>
      <c r="JY94" s="139" t="s">
        <v>193</v>
      </c>
      <c r="JZ94" s="139" t="s">
        <v>193</v>
      </c>
      <c r="KA94" s="139" t="s">
        <v>193</v>
      </c>
      <c r="KB94" s="139" t="s">
        <v>193</v>
      </c>
      <c r="KC94" s="139" t="s">
        <v>193</v>
      </c>
      <c r="KD94" s="139" t="s">
        <v>193</v>
      </c>
      <c r="KE94" s="139" t="s">
        <v>193</v>
      </c>
      <c r="KF94" s="139" t="s">
        <v>193</v>
      </c>
      <c r="KG94" s="139" t="s">
        <v>193</v>
      </c>
      <c r="KH94" s="139" t="s">
        <v>193</v>
      </c>
      <c r="KI94" s="139" t="s">
        <v>193</v>
      </c>
      <c r="KJ94" s="139" t="s">
        <v>193</v>
      </c>
      <c r="KK94" s="139" t="s">
        <v>193</v>
      </c>
      <c r="KL94" s="139" t="s">
        <v>193</v>
      </c>
      <c r="KM94" s="139" t="s">
        <v>193</v>
      </c>
      <c r="KN94" s="139" t="s">
        <v>193</v>
      </c>
      <c r="KO94" s="139" t="s">
        <v>193</v>
      </c>
      <c r="KP94" s="139" t="s">
        <v>193</v>
      </c>
      <c r="KQ94" s="139" t="s">
        <v>193</v>
      </c>
      <c r="KR94" s="139" t="s">
        <v>193</v>
      </c>
      <c r="KS94" s="139" t="s">
        <v>193</v>
      </c>
      <c r="KT94" s="139" t="s">
        <v>193</v>
      </c>
      <c r="KU94" s="139" t="s">
        <v>193</v>
      </c>
      <c r="KV94" s="139" t="s">
        <v>193</v>
      </c>
      <c r="KW94" s="139" t="s">
        <v>193</v>
      </c>
      <c r="KX94" s="139" t="s">
        <v>193</v>
      </c>
      <c r="KY94" s="139" t="s">
        <v>193</v>
      </c>
      <c r="KZ94" s="139" t="s">
        <v>193</v>
      </c>
      <c r="LA94" s="139" t="s">
        <v>193</v>
      </c>
      <c r="LB94" s="139" t="s">
        <v>193</v>
      </c>
      <c r="LC94" s="139" t="s">
        <v>193</v>
      </c>
      <c r="LD94" s="139" t="s">
        <v>193</v>
      </c>
      <c r="LE94" s="139" t="s">
        <v>193</v>
      </c>
      <c r="LF94" s="139" t="s">
        <v>193</v>
      </c>
      <c r="LG94" s="139" t="s">
        <v>193</v>
      </c>
      <c r="LH94" s="139" t="s">
        <v>193</v>
      </c>
      <c r="LI94" s="139" t="s">
        <v>193</v>
      </c>
      <c r="LJ94" s="139" t="s">
        <v>193</v>
      </c>
      <c r="LK94" s="139" t="s">
        <v>193</v>
      </c>
      <c r="LL94" s="139" t="s">
        <v>193</v>
      </c>
      <c r="LM94" s="139" t="s">
        <v>193</v>
      </c>
      <c r="LN94" s="139" t="s">
        <v>193</v>
      </c>
      <c r="LO94" s="139" t="s">
        <v>193</v>
      </c>
      <c r="LP94" s="139" t="s">
        <v>193</v>
      </c>
      <c r="LQ94" s="139" t="s">
        <v>193</v>
      </c>
    </row>
    <row r="95" spans="1:329" ht="14.4" customHeight="1" x14ac:dyDescent="0.35">
      <c r="A95" s="139" t="s">
        <v>3527</v>
      </c>
      <c r="B95" s="139" t="s">
        <v>3316</v>
      </c>
      <c r="C95" s="139" t="s">
        <v>133</v>
      </c>
      <c r="D95" s="139" t="s">
        <v>133</v>
      </c>
      <c r="E95" s="139" t="s">
        <v>135</v>
      </c>
      <c r="F95" s="139" t="s">
        <v>117</v>
      </c>
      <c r="G95" s="139" t="s">
        <v>136</v>
      </c>
      <c r="H95" s="139" t="s">
        <v>136</v>
      </c>
      <c r="I95" s="139" t="s">
        <v>138</v>
      </c>
      <c r="J95" s="139" t="s">
        <v>139</v>
      </c>
      <c r="K95" s="139" t="s">
        <v>489</v>
      </c>
      <c r="L95" s="139" t="s">
        <v>490</v>
      </c>
      <c r="M95" t="s">
        <v>491</v>
      </c>
      <c r="N95" t="s">
        <v>193</v>
      </c>
      <c r="O95" t="s">
        <v>193</v>
      </c>
      <c r="P95" t="s">
        <v>496</v>
      </c>
      <c r="Q95" t="s">
        <v>193</v>
      </c>
      <c r="R95" t="s">
        <v>3350</v>
      </c>
      <c r="S95">
        <v>0</v>
      </c>
      <c r="T95">
        <v>0</v>
      </c>
      <c r="U95">
        <v>0</v>
      </c>
      <c r="V95">
        <v>0</v>
      </c>
      <c r="W95">
        <v>0</v>
      </c>
      <c r="X95">
        <v>1</v>
      </c>
      <c r="Y95">
        <v>0</v>
      </c>
      <c r="Z95" t="s">
        <v>3871</v>
      </c>
      <c r="AA95" t="s">
        <v>3350</v>
      </c>
      <c r="AB95" t="s">
        <v>112</v>
      </c>
      <c r="AC95">
        <v>1</v>
      </c>
      <c r="AD95">
        <v>0</v>
      </c>
      <c r="AE95">
        <v>0</v>
      </c>
      <c r="AF95">
        <v>0</v>
      </c>
      <c r="AG95">
        <v>0</v>
      </c>
      <c r="AH95">
        <v>0</v>
      </c>
      <c r="AI95">
        <v>0</v>
      </c>
      <c r="AJ95">
        <v>0</v>
      </c>
      <c r="AK95">
        <v>0</v>
      </c>
      <c r="AL95">
        <v>0</v>
      </c>
      <c r="AM95" t="s">
        <v>193</v>
      </c>
      <c r="AN95" t="s">
        <v>113</v>
      </c>
      <c r="AO95" t="s">
        <v>493</v>
      </c>
      <c r="AP95" t="s">
        <v>193</v>
      </c>
      <c r="AQ95" t="s">
        <v>193</v>
      </c>
      <c r="AR95" t="s">
        <v>193</v>
      </c>
      <c r="AS95" t="s">
        <v>193</v>
      </c>
      <c r="AT95" t="s">
        <v>193</v>
      </c>
      <c r="AU95" t="s">
        <v>193</v>
      </c>
      <c r="AV95" t="s">
        <v>193</v>
      </c>
      <c r="AW95" t="s">
        <v>193</v>
      </c>
      <c r="AX95" t="s">
        <v>193</v>
      </c>
      <c r="AY95" t="s">
        <v>193</v>
      </c>
      <c r="AZ95" s="192" t="s">
        <v>193</v>
      </c>
      <c r="BA95" s="139" t="s">
        <v>193</v>
      </c>
      <c r="BB95" s="139" t="s">
        <v>193</v>
      </c>
      <c r="BC95" s="192" t="s">
        <v>193</v>
      </c>
      <c r="BD95" s="139" t="s">
        <v>193</v>
      </c>
      <c r="BE95" s="139" t="s">
        <v>193</v>
      </c>
      <c r="BF95" s="192" t="s">
        <v>193</v>
      </c>
      <c r="BG95" s="139" t="s">
        <v>193</v>
      </c>
      <c r="BH95" s="139" t="s">
        <v>193</v>
      </c>
      <c r="BI95" s="192" t="s">
        <v>193</v>
      </c>
      <c r="BJ95" s="139" t="s">
        <v>193</v>
      </c>
      <c r="BK95" s="139" t="s">
        <v>193</v>
      </c>
      <c r="BL95" s="192" t="s">
        <v>193</v>
      </c>
      <c r="BM95" s="139" t="s">
        <v>193</v>
      </c>
      <c r="BN95" s="139" t="s">
        <v>193</v>
      </c>
      <c r="BO95" s="192" t="s">
        <v>193</v>
      </c>
      <c r="BP95" s="139" t="s">
        <v>193</v>
      </c>
      <c r="BQ95" s="139" t="s">
        <v>193</v>
      </c>
      <c r="BR95" s="139" t="s">
        <v>193</v>
      </c>
      <c r="BS95" s="139" t="s">
        <v>193</v>
      </c>
      <c r="BT95" s="139" t="s">
        <v>193</v>
      </c>
      <c r="BU95" s="139" t="s">
        <v>193</v>
      </c>
      <c r="BV95" s="139" t="s">
        <v>193</v>
      </c>
      <c r="BW95" s="139" t="s">
        <v>193</v>
      </c>
      <c r="BX95" s="139" t="s">
        <v>193</v>
      </c>
      <c r="BY95" s="139" t="s">
        <v>193</v>
      </c>
      <c r="BZ95" s="139" t="s">
        <v>193</v>
      </c>
      <c r="CA95" s="192" t="s">
        <v>193</v>
      </c>
      <c r="CB95" s="139" t="s">
        <v>193</v>
      </c>
      <c r="CC95" s="139" t="s">
        <v>193</v>
      </c>
      <c r="CD95" s="139" t="s">
        <v>193</v>
      </c>
      <c r="CE95" s="139" t="s">
        <v>193</v>
      </c>
      <c r="CF95" s="139" t="s">
        <v>193</v>
      </c>
      <c r="CG95" s="139" t="s">
        <v>193</v>
      </c>
      <c r="CH95" s="139" t="s">
        <v>193</v>
      </c>
      <c r="CI95" s="139" t="s">
        <v>193</v>
      </c>
      <c r="CJ95" s="139" t="s">
        <v>193</v>
      </c>
      <c r="CK95" s="139" t="s">
        <v>193</v>
      </c>
      <c r="CL95" s="139" t="s">
        <v>193</v>
      </c>
      <c r="CM95" s="139" t="s">
        <v>193</v>
      </c>
      <c r="CN95" s="139" t="s">
        <v>193</v>
      </c>
      <c r="CO95" s="139" t="s">
        <v>193</v>
      </c>
      <c r="CP95" s="139" t="s">
        <v>193</v>
      </c>
      <c r="CQ95" s="139" t="s">
        <v>193</v>
      </c>
      <c r="CR95" s="139" t="s">
        <v>193</v>
      </c>
      <c r="CS95" s="139" t="s">
        <v>193</v>
      </c>
      <c r="CT95" s="139" t="s">
        <v>193</v>
      </c>
      <c r="CU95" s="139" t="s">
        <v>193</v>
      </c>
      <c r="CV95" s="139" t="s">
        <v>193</v>
      </c>
      <c r="CW95" s="139" t="s">
        <v>193</v>
      </c>
      <c r="CX95" s="139" t="s">
        <v>193</v>
      </c>
      <c r="CY95" s="139" t="s">
        <v>193</v>
      </c>
      <c r="CZ95" s="139" t="s">
        <v>193</v>
      </c>
      <c r="DA95" s="139" t="s">
        <v>193</v>
      </c>
      <c r="DB95" s="139" t="s">
        <v>193</v>
      </c>
      <c r="DC95" s="139" t="s">
        <v>193</v>
      </c>
      <c r="DD95" s="139" t="s">
        <v>193</v>
      </c>
      <c r="DE95" s="139" t="s">
        <v>193</v>
      </c>
      <c r="DF95" s="139" t="s">
        <v>193</v>
      </c>
      <c r="DG95" s="139" t="s">
        <v>193</v>
      </c>
      <c r="DH95" s="139" t="s">
        <v>193</v>
      </c>
      <c r="DI95" s="139" t="s">
        <v>193</v>
      </c>
      <c r="DJ95" s="139" t="s">
        <v>193</v>
      </c>
      <c r="DK95" s="139" t="s">
        <v>193</v>
      </c>
      <c r="DL95" s="139" t="s">
        <v>193</v>
      </c>
      <c r="DM95" s="139" t="s">
        <v>193</v>
      </c>
      <c r="DN95" s="139" t="s">
        <v>193</v>
      </c>
      <c r="DO95" s="139" t="s">
        <v>193</v>
      </c>
      <c r="DP95" s="139" t="s">
        <v>193</v>
      </c>
      <c r="DQ95" s="139" t="s">
        <v>193</v>
      </c>
      <c r="DR95" s="139" t="s">
        <v>193</v>
      </c>
      <c r="DS95" s="139" t="s">
        <v>193</v>
      </c>
      <c r="DT95" s="139" t="s">
        <v>193</v>
      </c>
      <c r="DU95" s="139" t="s">
        <v>193</v>
      </c>
      <c r="DV95" s="139" t="s">
        <v>193</v>
      </c>
      <c r="DW95" s="139" t="s">
        <v>193</v>
      </c>
      <c r="DX95" s="139" t="s">
        <v>193</v>
      </c>
      <c r="DY95" s="139" t="s">
        <v>193</v>
      </c>
      <c r="DZ95" s="139" t="s">
        <v>193</v>
      </c>
      <c r="EA95" s="139" t="s">
        <v>193</v>
      </c>
      <c r="EB95" s="139" t="s">
        <v>193</v>
      </c>
      <c r="EC95" s="139" t="s">
        <v>193</v>
      </c>
      <c r="ED95" s="139" t="s">
        <v>193</v>
      </c>
      <c r="EE95" s="139" t="s">
        <v>193</v>
      </c>
      <c r="EF95" s="139" t="s">
        <v>193</v>
      </c>
      <c r="EG95" s="139" t="s">
        <v>193</v>
      </c>
      <c r="EH95" s="139" t="s">
        <v>193</v>
      </c>
      <c r="EI95" s="139" t="s">
        <v>193</v>
      </c>
      <c r="EJ95" s="139" t="s">
        <v>193</v>
      </c>
      <c r="EK95" s="139" t="s">
        <v>193</v>
      </c>
      <c r="EL95" s="139" t="s">
        <v>193</v>
      </c>
      <c r="EM95" s="139" t="s">
        <v>193</v>
      </c>
      <c r="EN95" s="139" t="s">
        <v>193</v>
      </c>
      <c r="EO95" s="139" t="s">
        <v>193</v>
      </c>
      <c r="EP95" s="139" t="s">
        <v>193</v>
      </c>
      <c r="EQ95" s="139" t="s">
        <v>193</v>
      </c>
      <c r="ER95" s="139" t="s">
        <v>193</v>
      </c>
      <c r="ES95" s="139" t="s">
        <v>193</v>
      </c>
      <c r="ET95" s="139" t="s">
        <v>193</v>
      </c>
      <c r="EU95" s="139" t="s">
        <v>193</v>
      </c>
      <c r="EV95" s="139" t="s">
        <v>193</v>
      </c>
      <c r="EW95" s="139" t="s">
        <v>193</v>
      </c>
      <c r="EX95" s="139" t="s">
        <v>193</v>
      </c>
      <c r="EY95" s="139" t="s">
        <v>193</v>
      </c>
      <c r="EZ95" s="139" t="s">
        <v>193</v>
      </c>
      <c r="FA95" s="139" t="s">
        <v>193</v>
      </c>
      <c r="FB95" s="139" t="s">
        <v>193</v>
      </c>
      <c r="FC95" s="139" t="s">
        <v>193</v>
      </c>
      <c r="FD95" s="139" t="s">
        <v>193</v>
      </c>
      <c r="FE95" s="139" t="s">
        <v>193</v>
      </c>
      <c r="FF95" s="139" t="s">
        <v>193</v>
      </c>
      <c r="FG95" s="139" t="s">
        <v>193</v>
      </c>
      <c r="FH95" s="139" t="s">
        <v>193</v>
      </c>
      <c r="FI95" s="139" t="s">
        <v>193</v>
      </c>
      <c r="FJ95" s="139" t="s">
        <v>193</v>
      </c>
      <c r="FK95" s="139" t="s">
        <v>193</v>
      </c>
      <c r="FL95" s="139" t="s">
        <v>193</v>
      </c>
      <c r="FM95" s="139" t="s">
        <v>193</v>
      </c>
      <c r="FN95" s="139" t="s">
        <v>193</v>
      </c>
      <c r="FO95" s="139" t="s">
        <v>193</v>
      </c>
      <c r="FP95" s="139" t="s">
        <v>193</v>
      </c>
      <c r="FQ95" s="139" t="s">
        <v>193</v>
      </c>
      <c r="FR95" s="139" t="s">
        <v>193</v>
      </c>
      <c r="FS95" s="139" t="s">
        <v>193</v>
      </c>
      <c r="FT95" s="139" t="s">
        <v>193</v>
      </c>
      <c r="FU95" s="139" t="s">
        <v>193</v>
      </c>
      <c r="FV95" s="139" t="s">
        <v>193</v>
      </c>
      <c r="FW95" s="139" t="s">
        <v>193</v>
      </c>
      <c r="FX95" s="139" t="s">
        <v>193</v>
      </c>
      <c r="FY95" s="139" t="s">
        <v>193</v>
      </c>
      <c r="FZ95" s="139" t="s">
        <v>193</v>
      </c>
      <c r="GA95" s="139" t="s">
        <v>193</v>
      </c>
      <c r="GB95" s="139" t="s">
        <v>193</v>
      </c>
      <c r="GC95" s="139" t="s">
        <v>193</v>
      </c>
      <c r="GD95" s="139" t="s">
        <v>193</v>
      </c>
      <c r="GE95" s="139" t="s">
        <v>193</v>
      </c>
      <c r="GF95" s="139" t="s">
        <v>193</v>
      </c>
      <c r="GG95" s="139" t="s">
        <v>193</v>
      </c>
      <c r="GH95" s="139" t="s">
        <v>193</v>
      </c>
      <c r="GI95" s="139" t="s">
        <v>193</v>
      </c>
      <c r="GJ95" s="139" t="s">
        <v>193</v>
      </c>
      <c r="GK95" s="139" t="s">
        <v>193</v>
      </c>
      <c r="GL95" s="139" t="s">
        <v>193</v>
      </c>
      <c r="GM95" s="139" t="s">
        <v>193</v>
      </c>
      <c r="GN95" s="139" t="s">
        <v>193</v>
      </c>
      <c r="GO95" s="139" t="s">
        <v>193</v>
      </c>
      <c r="GP95" s="139" t="s">
        <v>193</v>
      </c>
      <c r="GQ95" s="139" t="s">
        <v>193</v>
      </c>
      <c r="GR95" s="139" t="s">
        <v>193</v>
      </c>
      <c r="GS95" s="139" t="s">
        <v>193</v>
      </c>
      <c r="GT95" s="139" t="s">
        <v>193</v>
      </c>
      <c r="GU95" s="139" t="s">
        <v>193</v>
      </c>
      <c r="GV95" s="139" t="s">
        <v>193</v>
      </c>
      <c r="GW95" s="139" t="s">
        <v>193</v>
      </c>
      <c r="GX95" s="139" t="s">
        <v>193</v>
      </c>
      <c r="GY95" s="139" t="s">
        <v>193</v>
      </c>
      <c r="GZ95" s="139" t="s">
        <v>193</v>
      </c>
      <c r="HA95" s="139" t="s">
        <v>193</v>
      </c>
      <c r="HB95" s="139" t="s">
        <v>193</v>
      </c>
      <c r="HC95" s="139" t="s">
        <v>193</v>
      </c>
      <c r="HD95" s="139" t="s">
        <v>193</v>
      </c>
      <c r="HE95" s="139" t="s">
        <v>193</v>
      </c>
      <c r="HF95" s="139" t="s">
        <v>193</v>
      </c>
      <c r="HG95" s="139" t="s">
        <v>193</v>
      </c>
      <c r="HH95" s="139" t="s">
        <v>193</v>
      </c>
      <c r="HI95" s="139" t="s">
        <v>193</v>
      </c>
      <c r="HJ95" s="139" t="s">
        <v>193</v>
      </c>
      <c r="HK95" s="139" t="s">
        <v>193</v>
      </c>
      <c r="HL95" s="139" t="s">
        <v>193</v>
      </c>
      <c r="HM95" s="139" t="s">
        <v>193</v>
      </c>
      <c r="HN95" s="139" t="s">
        <v>193</v>
      </c>
      <c r="HO95" s="139" t="s">
        <v>193</v>
      </c>
      <c r="HP95" s="139" t="s">
        <v>193</v>
      </c>
      <c r="HQ95" s="139" t="s">
        <v>193</v>
      </c>
      <c r="HR95" s="139" t="s">
        <v>193</v>
      </c>
      <c r="HS95" s="139" t="s">
        <v>193</v>
      </c>
      <c r="HT95" s="139" t="s">
        <v>193</v>
      </c>
      <c r="HU95" s="139" t="s">
        <v>193</v>
      </c>
      <c r="HV95" s="139" t="s">
        <v>193</v>
      </c>
      <c r="HW95" s="139" t="s">
        <v>193</v>
      </c>
      <c r="HX95" s="139" t="s">
        <v>193</v>
      </c>
      <c r="HY95" s="139" t="s">
        <v>193</v>
      </c>
      <c r="HZ95" s="139" t="s">
        <v>193</v>
      </c>
      <c r="IA95" s="139" t="s">
        <v>193</v>
      </c>
      <c r="IB95" s="139" t="s">
        <v>193</v>
      </c>
      <c r="IC95" s="139" t="s">
        <v>193</v>
      </c>
      <c r="ID95" s="139" t="s">
        <v>193</v>
      </c>
      <c r="IE95" s="139" t="s">
        <v>193</v>
      </c>
      <c r="IF95" s="139" t="s">
        <v>193</v>
      </c>
      <c r="IG95" s="139" t="s">
        <v>193</v>
      </c>
      <c r="IH95" s="139" t="s">
        <v>193</v>
      </c>
      <c r="II95" s="139" t="s">
        <v>193</v>
      </c>
      <c r="IJ95" s="139" t="s">
        <v>193</v>
      </c>
      <c r="IK95" s="139" t="s">
        <v>193</v>
      </c>
      <c r="IL95" s="139">
        <v>150</v>
      </c>
      <c r="IM95" s="139" t="s">
        <v>109</v>
      </c>
      <c r="IN95" s="139" t="s">
        <v>114</v>
      </c>
      <c r="IO95" s="139" t="s">
        <v>193</v>
      </c>
      <c r="IP95" s="139" t="s">
        <v>193</v>
      </c>
      <c r="IQ95" s="139" t="s">
        <v>193</v>
      </c>
      <c r="IR95" s="139" t="s">
        <v>193</v>
      </c>
      <c r="IS95" s="139" t="s">
        <v>193</v>
      </c>
      <c r="IT95" s="139" t="s">
        <v>193</v>
      </c>
      <c r="IU95" s="139" t="s">
        <v>193</v>
      </c>
      <c r="IV95" s="139" t="s">
        <v>193</v>
      </c>
      <c r="IW95" s="139" t="s">
        <v>3458</v>
      </c>
      <c r="IX95" s="139">
        <v>0</v>
      </c>
      <c r="IY95" s="139">
        <v>0</v>
      </c>
      <c r="IZ95" s="139">
        <v>1</v>
      </c>
      <c r="JA95" s="139">
        <v>0</v>
      </c>
      <c r="JB95" s="139">
        <v>0</v>
      </c>
      <c r="JC95" s="139">
        <v>0</v>
      </c>
      <c r="JD95" s="139">
        <v>0</v>
      </c>
      <c r="JE95" s="139">
        <v>0</v>
      </c>
      <c r="JF95" s="139" t="s">
        <v>193</v>
      </c>
      <c r="JG95" s="139" t="s">
        <v>114</v>
      </c>
      <c r="JH95" s="139" t="s">
        <v>193</v>
      </c>
      <c r="JI95" s="139" t="s">
        <v>193</v>
      </c>
      <c r="JJ95" s="139" t="s">
        <v>193</v>
      </c>
      <c r="JK95" s="139" t="s">
        <v>193</v>
      </c>
      <c r="JL95" s="139" t="s">
        <v>193</v>
      </c>
      <c r="JM95" s="139" t="s">
        <v>193</v>
      </c>
      <c r="JN95" s="139" t="s">
        <v>193</v>
      </c>
      <c r="JO95" s="139" t="s">
        <v>193</v>
      </c>
      <c r="JP95" s="139" t="s">
        <v>193</v>
      </c>
      <c r="JQ95" s="139" t="s">
        <v>193</v>
      </c>
      <c r="JR95" s="139" t="s">
        <v>193</v>
      </c>
      <c r="JS95" s="139" t="s">
        <v>193</v>
      </c>
      <c r="JT95" s="139" t="s">
        <v>193</v>
      </c>
      <c r="JU95" s="139" t="s">
        <v>193</v>
      </c>
      <c r="JV95" s="139" t="s">
        <v>193</v>
      </c>
      <c r="JW95" s="139" t="s">
        <v>193</v>
      </c>
      <c r="JX95" s="139" t="s">
        <v>193</v>
      </c>
      <c r="JY95" s="139" t="s">
        <v>193</v>
      </c>
      <c r="JZ95" s="139" t="s">
        <v>193</v>
      </c>
      <c r="KA95" s="139" t="s">
        <v>193</v>
      </c>
      <c r="KB95" s="139" t="s">
        <v>193</v>
      </c>
      <c r="KC95" s="139" t="s">
        <v>193</v>
      </c>
      <c r="KD95" s="139" t="s">
        <v>193</v>
      </c>
      <c r="KE95" s="139" t="s">
        <v>193</v>
      </c>
      <c r="KF95" s="139" t="s">
        <v>193</v>
      </c>
      <c r="KG95" s="139" t="s">
        <v>193</v>
      </c>
      <c r="KH95" s="139" t="s">
        <v>193</v>
      </c>
      <c r="KI95" s="139" t="s">
        <v>193</v>
      </c>
      <c r="KJ95" s="139" t="s">
        <v>193</v>
      </c>
      <c r="KK95" s="139" t="s">
        <v>193</v>
      </c>
      <c r="KL95" s="139" t="s">
        <v>193</v>
      </c>
      <c r="KM95" s="139" t="s">
        <v>193</v>
      </c>
      <c r="KN95" s="139" t="s">
        <v>193</v>
      </c>
      <c r="KO95" s="139" t="s">
        <v>193</v>
      </c>
      <c r="KP95" s="139" t="s">
        <v>193</v>
      </c>
      <c r="KQ95" s="139" t="s">
        <v>193</v>
      </c>
      <c r="KR95" s="139" t="s">
        <v>193</v>
      </c>
      <c r="KS95" s="139" t="s">
        <v>193</v>
      </c>
      <c r="KT95" s="139" t="s">
        <v>193</v>
      </c>
      <c r="KU95" s="139" t="s">
        <v>193</v>
      </c>
      <c r="KV95" s="139" t="s">
        <v>193</v>
      </c>
      <c r="KW95" s="139" t="s">
        <v>193</v>
      </c>
      <c r="KX95" s="139" t="s">
        <v>193</v>
      </c>
      <c r="KY95" s="139" t="s">
        <v>193</v>
      </c>
      <c r="KZ95" s="139" t="s">
        <v>193</v>
      </c>
      <c r="LA95" s="139" t="s">
        <v>193</v>
      </c>
      <c r="LB95" s="139" t="s">
        <v>193</v>
      </c>
      <c r="LC95" s="139" t="s">
        <v>193</v>
      </c>
      <c r="LD95" s="139" t="s">
        <v>193</v>
      </c>
      <c r="LE95" s="139" t="s">
        <v>193</v>
      </c>
      <c r="LF95" s="139" t="s">
        <v>193</v>
      </c>
      <c r="LG95" s="139" t="s">
        <v>193</v>
      </c>
      <c r="LH95" s="139" t="s">
        <v>193</v>
      </c>
      <c r="LI95" s="139" t="s">
        <v>193</v>
      </c>
      <c r="LJ95" s="139" t="s">
        <v>193</v>
      </c>
      <c r="LK95" s="139" t="s">
        <v>193</v>
      </c>
      <c r="LL95" s="139" t="s">
        <v>193</v>
      </c>
      <c r="LM95" s="139" t="s">
        <v>193</v>
      </c>
      <c r="LN95" s="139" t="s">
        <v>193</v>
      </c>
      <c r="LO95" s="139" t="s">
        <v>193</v>
      </c>
      <c r="LP95" s="139" t="s">
        <v>193</v>
      </c>
      <c r="LQ95" s="139" t="s">
        <v>193</v>
      </c>
    </row>
    <row r="96" spans="1:329" ht="14.4" customHeight="1" x14ac:dyDescent="0.35">
      <c r="A96" s="139" t="s">
        <v>3528</v>
      </c>
      <c r="B96" s="139" t="s">
        <v>3316</v>
      </c>
      <c r="C96" s="139" t="s">
        <v>133</v>
      </c>
      <c r="D96" s="139" t="s">
        <v>133</v>
      </c>
      <c r="E96" s="139" t="s">
        <v>135</v>
      </c>
      <c r="F96" s="139" t="s">
        <v>117</v>
      </c>
      <c r="G96" s="139" t="s">
        <v>136</v>
      </c>
      <c r="H96" s="139" t="s">
        <v>136</v>
      </c>
      <c r="I96" s="139" t="s">
        <v>138</v>
      </c>
      <c r="J96" s="139" t="s">
        <v>139</v>
      </c>
      <c r="K96" s="139" t="s">
        <v>489</v>
      </c>
      <c r="L96" s="139" t="s">
        <v>490</v>
      </c>
      <c r="M96" t="s">
        <v>491</v>
      </c>
      <c r="N96" t="s">
        <v>193</v>
      </c>
      <c r="O96" t="s">
        <v>193</v>
      </c>
      <c r="P96" t="s">
        <v>496</v>
      </c>
      <c r="Q96" t="s">
        <v>193</v>
      </c>
      <c r="R96" t="s">
        <v>3350</v>
      </c>
      <c r="S96">
        <v>0</v>
      </c>
      <c r="T96">
        <v>0</v>
      </c>
      <c r="U96">
        <v>0</v>
      </c>
      <c r="V96">
        <v>0</v>
      </c>
      <c r="W96">
        <v>0</v>
      </c>
      <c r="X96">
        <v>1</v>
      </c>
      <c r="Y96">
        <v>0</v>
      </c>
      <c r="Z96" t="s">
        <v>3871</v>
      </c>
      <c r="AA96" t="s">
        <v>3350</v>
      </c>
      <c r="AB96" t="s">
        <v>112</v>
      </c>
      <c r="AC96">
        <v>1</v>
      </c>
      <c r="AD96">
        <v>0</v>
      </c>
      <c r="AE96">
        <v>0</v>
      </c>
      <c r="AF96">
        <v>0</v>
      </c>
      <c r="AG96">
        <v>0</v>
      </c>
      <c r="AH96">
        <v>0</v>
      </c>
      <c r="AI96">
        <v>0</v>
      </c>
      <c r="AJ96">
        <v>0</v>
      </c>
      <c r="AK96">
        <v>0</v>
      </c>
      <c r="AL96">
        <v>0</v>
      </c>
      <c r="AM96" t="s">
        <v>193</v>
      </c>
      <c r="AN96" t="s">
        <v>113</v>
      </c>
      <c r="AO96" t="s">
        <v>142</v>
      </c>
      <c r="AP96" t="s">
        <v>193</v>
      </c>
      <c r="AQ96" t="s">
        <v>193</v>
      </c>
      <c r="AR96" t="s">
        <v>193</v>
      </c>
      <c r="AS96" t="s">
        <v>193</v>
      </c>
      <c r="AT96" t="s">
        <v>193</v>
      </c>
      <c r="AU96" t="s">
        <v>193</v>
      </c>
      <c r="AV96" t="s">
        <v>193</v>
      </c>
      <c r="AW96" t="s">
        <v>193</v>
      </c>
      <c r="AX96" t="s">
        <v>193</v>
      </c>
      <c r="AY96" t="s">
        <v>193</v>
      </c>
      <c r="AZ96" s="192" t="s">
        <v>193</v>
      </c>
      <c r="BA96" s="139" t="s">
        <v>193</v>
      </c>
      <c r="BB96" s="139" t="s">
        <v>193</v>
      </c>
      <c r="BC96" s="192" t="s">
        <v>193</v>
      </c>
      <c r="BD96" s="139" t="s">
        <v>193</v>
      </c>
      <c r="BE96" s="139" t="s">
        <v>193</v>
      </c>
      <c r="BF96" s="192" t="s">
        <v>193</v>
      </c>
      <c r="BG96" s="139" t="s">
        <v>193</v>
      </c>
      <c r="BH96" s="139" t="s">
        <v>193</v>
      </c>
      <c r="BI96" s="192" t="s">
        <v>193</v>
      </c>
      <c r="BJ96" s="139" t="s">
        <v>193</v>
      </c>
      <c r="BK96" s="139" t="s">
        <v>193</v>
      </c>
      <c r="BL96" s="192" t="s">
        <v>193</v>
      </c>
      <c r="BM96" s="139" t="s">
        <v>193</v>
      </c>
      <c r="BN96" s="139" t="s">
        <v>193</v>
      </c>
      <c r="BO96" s="192" t="s">
        <v>193</v>
      </c>
      <c r="BP96" s="139" t="s">
        <v>193</v>
      </c>
      <c r="BQ96" s="139" t="s">
        <v>193</v>
      </c>
      <c r="BR96" s="139" t="s">
        <v>193</v>
      </c>
      <c r="BS96" s="139" t="s">
        <v>193</v>
      </c>
      <c r="BT96" s="139" t="s">
        <v>193</v>
      </c>
      <c r="BU96" s="139" t="s">
        <v>193</v>
      </c>
      <c r="BV96" s="139" t="s">
        <v>193</v>
      </c>
      <c r="BW96" s="139" t="s">
        <v>193</v>
      </c>
      <c r="BX96" s="139" t="s">
        <v>193</v>
      </c>
      <c r="BY96" s="139" t="s">
        <v>193</v>
      </c>
      <c r="BZ96" s="139" t="s">
        <v>193</v>
      </c>
      <c r="CA96" s="192" t="s">
        <v>193</v>
      </c>
      <c r="CB96" s="139" t="s">
        <v>193</v>
      </c>
      <c r="CC96" s="139" t="s">
        <v>193</v>
      </c>
      <c r="CD96" s="139" t="s">
        <v>193</v>
      </c>
      <c r="CE96" s="139" t="s">
        <v>193</v>
      </c>
      <c r="CF96" s="139" t="s">
        <v>193</v>
      </c>
      <c r="CG96" s="139" t="s">
        <v>193</v>
      </c>
      <c r="CH96" s="139" t="s">
        <v>193</v>
      </c>
      <c r="CI96" s="139" t="s">
        <v>193</v>
      </c>
      <c r="CJ96" s="139" t="s">
        <v>193</v>
      </c>
      <c r="CK96" s="139" t="s">
        <v>193</v>
      </c>
      <c r="CL96" s="139" t="s">
        <v>193</v>
      </c>
      <c r="CM96" s="139" t="s">
        <v>193</v>
      </c>
      <c r="CN96" s="139" t="s">
        <v>193</v>
      </c>
      <c r="CO96" s="139" t="s">
        <v>193</v>
      </c>
      <c r="CP96" s="139" t="s">
        <v>193</v>
      </c>
      <c r="CQ96" s="139" t="s">
        <v>193</v>
      </c>
      <c r="CR96" s="139" t="s">
        <v>193</v>
      </c>
      <c r="CS96" s="139" t="s">
        <v>193</v>
      </c>
      <c r="CT96" s="139" t="s">
        <v>193</v>
      </c>
      <c r="CU96" s="139" t="s">
        <v>193</v>
      </c>
      <c r="CV96" s="139" t="s">
        <v>193</v>
      </c>
      <c r="CW96" s="139" t="s">
        <v>193</v>
      </c>
      <c r="CX96" s="139" t="s">
        <v>193</v>
      </c>
      <c r="CY96" s="139" t="s">
        <v>193</v>
      </c>
      <c r="CZ96" s="139" t="s">
        <v>193</v>
      </c>
      <c r="DA96" s="139" t="s">
        <v>193</v>
      </c>
      <c r="DB96" s="139" t="s">
        <v>193</v>
      </c>
      <c r="DC96" s="139" t="s">
        <v>193</v>
      </c>
      <c r="DD96" s="139" t="s">
        <v>193</v>
      </c>
      <c r="DE96" s="139" t="s">
        <v>193</v>
      </c>
      <c r="DF96" s="139" t="s">
        <v>193</v>
      </c>
      <c r="DG96" s="139" t="s">
        <v>193</v>
      </c>
      <c r="DH96" s="139" t="s">
        <v>193</v>
      </c>
      <c r="DI96" s="139" t="s">
        <v>193</v>
      </c>
      <c r="DJ96" s="139" t="s">
        <v>193</v>
      </c>
      <c r="DK96" s="139" t="s">
        <v>193</v>
      </c>
      <c r="DL96" s="139" t="s">
        <v>193</v>
      </c>
      <c r="DM96" s="139" t="s">
        <v>193</v>
      </c>
      <c r="DN96" s="139" t="s">
        <v>193</v>
      </c>
      <c r="DO96" s="139" t="s">
        <v>193</v>
      </c>
      <c r="DP96" s="139" t="s">
        <v>193</v>
      </c>
      <c r="DQ96" s="139" t="s">
        <v>193</v>
      </c>
      <c r="DR96" s="139" t="s">
        <v>193</v>
      </c>
      <c r="DS96" s="139" t="s">
        <v>193</v>
      </c>
      <c r="DT96" s="139" t="s">
        <v>193</v>
      </c>
      <c r="DU96" s="139" t="s">
        <v>193</v>
      </c>
      <c r="DV96" s="139" t="s">
        <v>193</v>
      </c>
      <c r="DW96" s="139" t="s">
        <v>193</v>
      </c>
      <c r="DX96" s="139" t="s">
        <v>193</v>
      </c>
      <c r="DY96" s="139" t="s">
        <v>193</v>
      </c>
      <c r="DZ96" s="139" t="s">
        <v>193</v>
      </c>
      <c r="EA96" s="139" t="s">
        <v>193</v>
      </c>
      <c r="EB96" s="139" t="s">
        <v>193</v>
      </c>
      <c r="EC96" s="139" t="s">
        <v>193</v>
      </c>
      <c r="ED96" s="139" t="s">
        <v>193</v>
      </c>
      <c r="EE96" s="139" t="s">
        <v>193</v>
      </c>
      <c r="EF96" s="139" t="s">
        <v>193</v>
      </c>
      <c r="EG96" s="139" t="s">
        <v>193</v>
      </c>
      <c r="EH96" s="139" t="s">
        <v>193</v>
      </c>
      <c r="EI96" s="139" t="s">
        <v>193</v>
      </c>
      <c r="EJ96" s="139" t="s">
        <v>193</v>
      </c>
      <c r="EK96" s="139" t="s">
        <v>193</v>
      </c>
      <c r="EL96" s="139" t="s">
        <v>193</v>
      </c>
      <c r="EM96" s="139" t="s">
        <v>193</v>
      </c>
      <c r="EN96" s="139" t="s">
        <v>193</v>
      </c>
      <c r="EO96" s="139" t="s">
        <v>193</v>
      </c>
      <c r="EP96" s="139" t="s">
        <v>193</v>
      </c>
      <c r="EQ96" s="139" t="s">
        <v>193</v>
      </c>
      <c r="ER96" s="139" t="s">
        <v>193</v>
      </c>
      <c r="ES96" s="139" t="s">
        <v>193</v>
      </c>
      <c r="ET96" s="139" t="s">
        <v>193</v>
      </c>
      <c r="EU96" s="139" t="s">
        <v>193</v>
      </c>
      <c r="EV96" s="139" t="s">
        <v>193</v>
      </c>
      <c r="EW96" s="139" t="s">
        <v>193</v>
      </c>
      <c r="EX96" s="139" t="s">
        <v>193</v>
      </c>
      <c r="EY96" s="139" t="s">
        <v>193</v>
      </c>
      <c r="EZ96" s="139" t="s">
        <v>193</v>
      </c>
      <c r="FA96" s="139" t="s">
        <v>193</v>
      </c>
      <c r="FB96" s="139" t="s">
        <v>193</v>
      </c>
      <c r="FC96" s="139" t="s">
        <v>193</v>
      </c>
      <c r="FD96" s="139" t="s">
        <v>193</v>
      </c>
      <c r="FE96" s="139" t="s">
        <v>193</v>
      </c>
      <c r="FF96" s="139" t="s">
        <v>193</v>
      </c>
      <c r="FG96" s="139" t="s">
        <v>193</v>
      </c>
      <c r="FH96" s="139" t="s">
        <v>193</v>
      </c>
      <c r="FI96" s="139" t="s">
        <v>193</v>
      </c>
      <c r="FJ96" s="139" t="s">
        <v>193</v>
      </c>
      <c r="FK96" s="139" t="s">
        <v>193</v>
      </c>
      <c r="FL96" s="139" t="s">
        <v>193</v>
      </c>
      <c r="FM96" s="139" t="s">
        <v>193</v>
      </c>
      <c r="FN96" s="139" t="s">
        <v>193</v>
      </c>
      <c r="FO96" s="139" t="s">
        <v>193</v>
      </c>
      <c r="FP96" s="139" t="s">
        <v>193</v>
      </c>
      <c r="FQ96" s="139" t="s">
        <v>193</v>
      </c>
      <c r="FR96" s="139" t="s">
        <v>193</v>
      </c>
      <c r="FS96" s="139" t="s">
        <v>193</v>
      </c>
      <c r="FT96" s="139" t="s">
        <v>193</v>
      </c>
      <c r="FU96" s="139" t="s">
        <v>193</v>
      </c>
      <c r="FV96" s="139" t="s">
        <v>193</v>
      </c>
      <c r="FW96" s="139" t="s">
        <v>193</v>
      </c>
      <c r="FX96" s="139" t="s">
        <v>193</v>
      </c>
      <c r="FY96" s="139" t="s">
        <v>193</v>
      </c>
      <c r="FZ96" s="139" t="s">
        <v>193</v>
      </c>
      <c r="GA96" s="139" t="s">
        <v>193</v>
      </c>
      <c r="GB96" s="139" t="s">
        <v>193</v>
      </c>
      <c r="GC96" s="139" t="s">
        <v>193</v>
      </c>
      <c r="GD96" s="139" t="s">
        <v>193</v>
      </c>
      <c r="GE96" s="139" t="s">
        <v>193</v>
      </c>
      <c r="GF96" s="139" t="s">
        <v>193</v>
      </c>
      <c r="GG96" s="139" t="s">
        <v>193</v>
      </c>
      <c r="GH96" s="139" t="s">
        <v>193</v>
      </c>
      <c r="GI96" s="139" t="s">
        <v>193</v>
      </c>
      <c r="GJ96" s="139" t="s">
        <v>193</v>
      </c>
      <c r="GK96" s="139" t="s">
        <v>193</v>
      </c>
      <c r="GL96" s="139" t="s">
        <v>193</v>
      </c>
      <c r="GM96" s="139" t="s">
        <v>193</v>
      </c>
      <c r="GN96" s="139" t="s">
        <v>193</v>
      </c>
      <c r="GO96" s="139" t="s">
        <v>193</v>
      </c>
      <c r="GP96" s="139" t="s">
        <v>193</v>
      </c>
      <c r="GQ96" s="139" t="s">
        <v>193</v>
      </c>
      <c r="GR96" s="139" t="s">
        <v>193</v>
      </c>
      <c r="GS96" s="139" t="s">
        <v>193</v>
      </c>
      <c r="GT96" s="139" t="s">
        <v>193</v>
      </c>
      <c r="GU96" s="139" t="s">
        <v>193</v>
      </c>
      <c r="GV96" s="139" t="s">
        <v>193</v>
      </c>
      <c r="GW96" s="139" t="s">
        <v>193</v>
      </c>
      <c r="GX96" s="139" t="s">
        <v>193</v>
      </c>
      <c r="GY96" s="139" t="s">
        <v>193</v>
      </c>
      <c r="GZ96" s="139" t="s">
        <v>193</v>
      </c>
      <c r="HA96" s="139" t="s">
        <v>193</v>
      </c>
      <c r="HB96" s="139" t="s">
        <v>193</v>
      </c>
      <c r="HC96" s="139" t="s">
        <v>193</v>
      </c>
      <c r="HD96" s="139" t="s">
        <v>193</v>
      </c>
      <c r="HE96" s="139" t="s">
        <v>193</v>
      </c>
      <c r="HF96" s="139" t="s">
        <v>193</v>
      </c>
      <c r="HG96" s="139" t="s">
        <v>193</v>
      </c>
      <c r="HH96" s="139" t="s">
        <v>193</v>
      </c>
      <c r="HI96" s="139" t="s">
        <v>193</v>
      </c>
      <c r="HJ96" s="139" t="s">
        <v>193</v>
      </c>
      <c r="HK96" s="139" t="s">
        <v>193</v>
      </c>
      <c r="HL96" s="139" t="s">
        <v>193</v>
      </c>
      <c r="HM96" s="139" t="s">
        <v>193</v>
      </c>
      <c r="HN96" s="139" t="s">
        <v>193</v>
      </c>
      <c r="HO96" s="139" t="s">
        <v>193</v>
      </c>
      <c r="HP96" s="139" t="s">
        <v>193</v>
      </c>
      <c r="HQ96" s="139" t="s">
        <v>193</v>
      </c>
      <c r="HR96" s="139" t="s">
        <v>193</v>
      </c>
      <c r="HS96" s="139" t="s">
        <v>193</v>
      </c>
      <c r="HT96" s="139" t="s">
        <v>193</v>
      </c>
      <c r="HU96" s="139" t="s">
        <v>193</v>
      </c>
      <c r="HV96" s="139" t="s">
        <v>193</v>
      </c>
      <c r="HW96" s="139" t="s">
        <v>193</v>
      </c>
      <c r="HX96" s="139" t="s">
        <v>193</v>
      </c>
      <c r="HY96" s="139" t="s">
        <v>193</v>
      </c>
      <c r="HZ96" s="139" t="s">
        <v>193</v>
      </c>
      <c r="IA96" s="139" t="s">
        <v>193</v>
      </c>
      <c r="IB96" s="139" t="s">
        <v>193</v>
      </c>
      <c r="IC96" s="139" t="s">
        <v>193</v>
      </c>
      <c r="ID96" s="139" t="s">
        <v>193</v>
      </c>
      <c r="IE96" s="139" t="s">
        <v>193</v>
      </c>
      <c r="IF96" s="139" t="s">
        <v>193</v>
      </c>
      <c r="IG96" s="139" t="s">
        <v>193</v>
      </c>
      <c r="IH96" s="139" t="s">
        <v>193</v>
      </c>
      <c r="II96" s="139" t="s">
        <v>193</v>
      </c>
      <c r="IJ96" s="139" t="s">
        <v>193</v>
      </c>
      <c r="IK96" s="139" t="s">
        <v>193</v>
      </c>
      <c r="IL96" s="139">
        <v>35</v>
      </c>
      <c r="IM96" s="139" t="s">
        <v>114</v>
      </c>
      <c r="IN96" s="139" t="s">
        <v>114</v>
      </c>
      <c r="IO96" s="139" t="s">
        <v>193</v>
      </c>
      <c r="IP96" s="139" t="s">
        <v>193</v>
      </c>
      <c r="IQ96" s="139" t="s">
        <v>193</v>
      </c>
      <c r="IR96" s="139" t="s">
        <v>193</v>
      </c>
      <c r="IS96" s="139" t="s">
        <v>193</v>
      </c>
      <c r="IT96" s="139" t="s">
        <v>193</v>
      </c>
      <c r="IU96" s="139" t="s">
        <v>193</v>
      </c>
      <c r="IV96" s="139" t="s">
        <v>193</v>
      </c>
      <c r="IW96" s="139" t="s">
        <v>3458</v>
      </c>
      <c r="IX96" s="139">
        <v>0</v>
      </c>
      <c r="IY96" s="139">
        <v>0</v>
      </c>
      <c r="IZ96" s="139">
        <v>1</v>
      </c>
      <c r="JA96" s="139">
        <v>0</v>
      </c>
      <c r="JB96" s="139">
        <v>0</v>
      </c>
      <c r="JC96" s="139">
        <v>0</v>
      </c>
      <c r="JD96" s="139">
        <v>0</v>
      </c>
      <c r="JE96" s="139">
        <v>0</v>
      </c>
      <c r="JF96" s="139" t="s">
        <v>193</v>
      </c>
      <c r="JG96" s="139" t="s">
        <v>114</v>
      </c>
      <c r="JH96" s="139" t="s">
        <v>193</v>
      </c>
      <c r="JI96" s="139" t="s">
        <v>193</v>
      </c>
      <c r="JJ96" s="139" t="s">
        <v>193</v>
      </c>
      <c r="JK96" s="139" t="s">
        <v>193</v>
      </c>
      <c r="JL96" s="139" t="s">
        <v>193</v>
      </c>
      <c r="JM96" s="139" t="s">
        <v>193</v>
      </c>
      <c r="JN96" s="139" t="s">
        <v>193</v>
      </c>
      <c r="JO96" s="139" t="s">
        <v>193</v>
      </c>
      <c r="JP96" s="139" t="s">
        <v>193</v>
      </c>
      <c r="JQ96" s="139" t="s">
        <v>193</v>
      </c>
      <c r="JR96" s="139" t="s">
        <v>193</v>
      </c>
      <c r="JS96" s="139" t="s">
        <v>193</v>
      </c>
      <c r="JT96" s="139" t="s">
        <v>193</v>
      </c>
      <c r="JU96" s="139" t="s">
        <v>193</v>
      </c>
      <c r="JV96" s="139" t="s">
        <v>193</v>
      </c>
      <c r="JW96" s="139" t="s">
        <v>193</v>
      </c>
      <c r="JX96" s="139" t="s">
        <v>193</v>
      </c>
      <c r="JY96" s="139" t="s">
        <v>193</v>
      </c>
      <c r="JZ96" s="139" t="s">
        <v>193</v>
      </c>
      <c r="KA96" s="139" t="s">
        <v>193</v>
      </c>
      <c r="KB96" s="139" t="s">
        <v>193</v>
      </c>
      <c r="KC96" s="139" t="s">
        <v>193</v>
      </c>
      <c r="KD96" s="139" t="s">
        <v>193</v>
      </c>
      <c r="KE96" s="139" t="s">
        <v>193</v>
      </c>
      <c r="KF96" s="139" t="s">
        <v>193</v>
      </c>
      <c r="KG96" s="139" t="s">
        <v>193</v>
      </c>
      <c r="KH96" s="139" t="s">
        <v>193</v>
      </c>
      <c r="KI96" s="139" t="s">
        <v>193</v>
      </c>
      <c r="KJ96" s="139" t="s">
        <v>193</v>
      </c>
      <c r="KK96" s="139" t="s">
        <v>193</v>
      </c>
      <c r="KL96" s="139" t="s">
        <v>193</v>
      </c>
      <c r="KM96" s="139" t="s">
        <v>193</v>
      </c>
      <c r="KN96" s="139" t="s">
        <v>193</v>
      </c>
      <c r="KO96" s="139" t="s">
        <v>193</v>
      </c>
      <c r="KP96" s="139" t="s">
        <v>193</v>
      </c>
      <c r="KQ96" s="139" t="s">
        <v>193</v>
      </c>
      <c r="KR96" s="139" t="s">
        <v>193</v>
      </c>
      <c r="KS96" s="139" t="s">
        <v>193</v>
      </c>
      <c r="KT96" s="139" t="s">
        <v>193</v>
      </c>
      <c r="KU96" s="139" t="s">
        <v>193</v>
      </c>
      <c r="KV96" s="139" t="s">
        <v>193</v>
      </c>
      <c r="KW96" s="139" t="s">
        <v>193</v>
      </c>
      <c r="KX96" s="139" t="s">
        <v>193</v>
      </c>
      <c r="KY96" s="139" t="s">
        <v>193</v>
      </c>
      <c r="KZ96" s="139" t="s">
        <v>193</v>
      </c>
      <c r="LA96" s="139" t="s">
        <v>193</v>
      </c>
      <c r="LB96" s="139" t="s">
        <v>193</v>
      </c>
      <c r="LC96" s="139" t="s">
        <v>193</v>
      </c>
      <c r="LD96" s="139" t="s">
        <v>193</v>
      </c>
      <c r="LE96" s="139" t="s">
        <v>193</v>
      </c>
      <c r="LF96" s="139" t="s">
        <v>193</v>
      </c>
      <c r="LG96" s="139" t="s">
        <v>193</v>
      </c>
      <c r="LH96" s="139" t="s">
        <v>193</v>
      </c>
      <c r="LI96" s="139" t="s">
        <v>193</v>
      </c>
      <c r="LJ96" s="139" t="s">
        <v>193</v>
      </c>
      <c r="LK96" s="139" t="s">
        <v>193</v>
      </c>
      <c r="LL96" s="139" t="s">
        <v>193</v>
      </c>
      <c r="LM96" s="139" t="s">
        <v>193</v>
      </c>
      <c r="LN96" s="139" t="s">
        <v>193</v>
      </c>
      <c r="LO96" s="139" t="s">
        <v>193</v>
      </c>
      <c r="LP96" s="139" t="s">
        <v>193</v>
      </c>
      <c r="LQ96" s="139" t="s">
        <v>193</v>
      </c>
    </row>
    <row r="97" spans="1:329" ht="14.4" customHeight="1" x14ac:dyDescent="0.35">
      <c r="A97" s="139" t="s">
        <v>3529</v>
      </c>
      <c r="B97" s="139" t="s">
        <v>3316</v>
      </c>
      <c r="C97" s="139" t="s">
        <v>133</v>
      </c>
      <c r="D97" s="139" t="s">
        <v>133</v>
      </c>
      <c r="E97" s="139" t="s">
        <v>135</v>
      </c>
      <c r="F97" s="139" t="s">
        <v>117</v>
      </c>
      <c r="G97" s="139" t="s">
        <v>136</v>
      </c>
      <c r="H97" s="139" t="s">
        <v>136</v>
      </c>
      <c r="I97" s="139" t="s">
        <v>138</v>
      </c>
      <c r="J97" s="139" t="s">
        <v>139</v>
      </c>
      <c r="K97" s="139" t="s">
        <v>489</v>
      </c>
      <c r="L97" s="139" t="s">
        <v>490</v>
      </c>
      <c r="M97" t="s">
        <v>494</v>
      </c>
      <c r="N97" t="s">
        <v>193</v>
      </c>
      <c r="O97" t="s">
        <v>193</v>
      </c>
      <c r="P97" t="s">
        <v>496</v>
      </c>
      <c r="Q97" t="s">
        <v>193</v>
      </c>
      <c r="R97" t="s">
        <v>3350</v>
      </c>
      <c r="S97">
        <v>0</v>
      </c>
      <c r="T97">
        <v>0</v>
      </c>
      <c r="U97">
        <v>0</v>
      </c>
      <c r="V97">
        <v>0</v>
      </c>
      <c r="W97">
        <v>0</v>
      </c>
      <c r="X97">
        <v>1</v>
      </c>
      <c r="Y97">
        <v>0</v>
      </c>
      <c r="Z97" t="s">
        <v>3871</v>
      </c>
      <c r="AA97" t="s">
        <v>3350</v>
      </c>
      <c r="AB97" t="s">
        <v>512</v>
      </c>
      <c r="AC97">
        <v>1</v>
      </c>
      <c r="AD97">
        <v>0</v>
      </c>
      <c r="AE97">
        <v>0</v>
      </c>
      <c r="AF97">
        <v>0</v>
      </c>
      <c r="AG97">
        <v>1</v>
      </c>
      <c r="AH97">
        <v>0</v>
      </c>
      <c r="AI97">
        <v>0</v>
      </c>
      <c r="AJ97">
        <v>0</v>
      </c>
      <c r="AK97">
        <v>0</v>
      </c>
      <c r="AL97">
        <v>0</v>
      </c>
      <c r="AM97" t="s">
        <v>193</v>
      </c>
      <c r="AN97" t="s">
        <v>113</v>
      </c>
      <c r="AO97" t="s">
        <v>142</v>
      </c>
      <c r="AP97" t="s">
        <v>193</v>
      </c>
      <c r="AQ97" t="s">
        <v>193</v>
      </c>
      <c r="AR97" t="s">
        <v>193</v>
      </c>
      <c r="AS97" t="s">
        <v>193</v>
      </c>
      <c r="AT97" t="s">
        <v>193</v>
      </c>
      <c r="AU97" t="s">
        <v>193</v>
      </c>
      <c r="AV97" t="s">
        <v>193</v>
      </c>
      <c r="AW97" t="s">
        <v>193</v>
      </c>
      <c r="AX97" t="s">
        <v>193</v>
      </c>
      <c r="AY97" t="s">
        <v>193</v>
      </c>
      <c r="AZ97" s="192" t="s">
        <v>193</v>
      </c>
      <c r="BA97" s="139" t="s">
        <v>193</v>
      </c>
      <c r="BB97" s="139" t="s">
        <v>193</v>
      </c>
      <c r="BC97" s="192" t="s">
        <v>193</v>
      </c>
      <c r="BD97" s="139" t="s">
        <v>193</v>
      </c>
      <c r="BE97" s="139" t="s">
        <v>193</v>
      </c>
      <c r="BF97" s="192" t="s">
        <v>193</v>
      </c>
      <c r="BG97" s="139" t="s">
        <v>193</v>
      </c>
      <c r="BH97" s="139" t="s">
        <v>193</v>
      </c>
      <c r="BI97" s="192" t="s">
        <v>193</v>
      </c>
      <c r="BJ97" s="139" t="s">
        <v>193</v>
      </c>
      <c r="BK97" s="139" t="s">
        <v>193</v>
      </c>
      <c r="BL97" s="192" t="s">
        <v>193</v>
      </c>
      <c r="BM97" s="139" t="s">
        <v>193</v>
      </c>
      <c r="BN97" s="139" t="s">
        <v>193</v>
      </c>
      <c r="BO97" s="192" t="s">
        <v>193</v>
      </c>
      <c r="BP97" s="139" t="s">
        <v>193</v>
      </c>
      <c r="BQ97" s="139" t="s">
        <v>193</v>
      </c>
      <c r="BR97" s="139" t="s">
        <v>193</v>
      </c>
      <c r="BS97" s="139" t="s">
        <v>193</v>
      </c>
      <c r="BT97" s="139" t="s">
        <v>193</v>
      </c>
      <c r="BU97" s="139" t="s">
        <v>193</v>
      </c>
      <c r="BV97" s="139" t="s">
        <v>193</v>
      </c>
      <c r="BW97" s="139" t="s">
        <v>193</v>
      </c>
      <c r="BX97" s="139" t="s">
        <v>193</v>
      </c>
      <c r="BY97" s="139" t="s">
        <v>193</v>
      </c>
      <c r="BZ97" s="139" t="s">
        <v>193</v>
      </c>
      <c r="CA97" s="192" t="s">
        <v>193</v>
      </c>
      <c r="CB97" s="139" t="s">
        <v>193</v>
      </c>
      <c r="CC97" s="139" t="s">
        <v>193</v>
      </c>
      <c r="CD97" s="139" t="s">
        <v>193</v>
      </c>
      <c r="CE97" s="139" t="s">
        <v>193</v>
      </c>
      <c r="CF97" s="139" t="s">
        <v>193</v>
      </c>
      <c r="CG97" s="139" t="s">
        <v>193</v>
      </c>
      <c r="CH97" s="139" t="s">
        <v>193</v>
      </c>
      <c r="CI97" s="139" t="s">
        <v>193</v>
      </c>
      <c r="CJ97" s="139" t="s">
        <v>193</v>
      </c>
      <c r="CK97" s="139" t="s">
        <v>193</v>
      </c>
      <c r="CL97" s="139" t="s">
        <v>193</v>
      </c>
      <c r="CM97" s="139" t="s">
        <v>193</v>
      </c>
      <c r="CN97" s="139" t="s">
        <v>193</v>
      </c>
      <c r="CO97" s="139" t="s">
        <v>193</v>
      </c>
      <c r="CP97" s="139" t="s">
        <v>193</v>
      </c>
      <c r="CQ97" s="139" t="s">
        <v>193</v>
      </c>
      <c r="CR97" s="139" t="s">
        <v>193</v>
      </c>
      <c r="CS97" s="139" t="s">
        <v>193</v>
      </c>
      <c r="CT97" s="139" t="s">
        <v>193</v>
      </c>
      <c r="CU97" s="139" t="s">
        <v>193</v>
      </c>
      <c r="CV97" s="139" t="s">
        <v>193</v>
      </c>
      <c r="CW97" s="139" t="s">
        <v>193</v>
      </c>
      <c r="CX97" s="139" t="s">
        <v>193</v>
      </c>
      <c r="CY97" s="139" t="s">
        <v>193</v>
      </c>
      <c r="CZ97" s="139" t="s">
        <v>193</v>
      </c>
      <c r="DA97" s="139" t="s">
        <v>193</v>
      </c>
      <c r="DB97" s="139" t="s">
        <v>193</v>
      </c>
      <c r="DC97" s="139" t="s">
        <v>193</v>
      </c>
      <c r="DD97" s="139" t="s">
        <v>193</v>
      </c>
      <c r="DE97" s="139" t="s">
        <v>193</v>
      </c>
      <c r="DF97" s="139" t="s">
        <v>193</v>
      </c>
      <c r="DG97" s="139" t="s">
        <v>193</v>
      </c>
      <c r="DH97" s="139" t="s">
        <v>193</v>
      </c>
      <c r="DI97" s="139" t="s">
        <v>193</v>
      </c>
      <c r="DJ97" s="139" t="s">
        <v>193</v>
      </c>
      <c r="DK97" s="139" t="s">
        <v>193</v>
      </c>
      <c r="DL97" s="139" t="s">
        <v>193</v>
      </c>
      <c r="DM97" s="139" t="s">
        <v>193</v>
      </c>
      <c r="DN97" s="139" t="s">
        <v>193</v>
      </c>
      <c r="DO97" s="139" t="s">
        <v>193</v>
      </c>
      <c r="DP97" s="139" t="s">
        <v>193</v>
      </c>
      <c r="DQ97" s="139" t="s">
        <v>193</v>
      </c>
      <c r="DR97" s="139" t="s">
        <v>193</v>
      </c>
      <c r="DS97" s="139" t="s">
        <v>193</v>
      </c>
      <c r="DT97" s="139" t="s">
        <v>193</v>
      </c>
      <c r="DU97" s="139" t="s">
        <v>193</v>
      </c>
      <c r="DV97" s="139" t="s">
        <v>193</v>
      </c>
      <c r="DW97" s="139" t="s">
        <v>193</v>
      </c>
      <c r="DX97" s="139" t="s">
        <v>193</v>
      </c>
      <c r="DY97" s="139" t="s">
        <v>193</v>
      </c>
      <c r="DZ97" s="139" t="s">
        <v>193</v>
      </c>
      <c r="EA97" s="139" t="s">
        <v>193</v>
      </c>
      <c r="EB97" s="139" t="s">
        <v>193</v>
      </c>
      <c r="EC97" s="139" t="s">
        <v>193</v>
      </c>
      <c r="ED97" s="139" t="s">
        <v>193</v>
      </c>
      <c r="EE97" s="139" t="s">
        <v>193</v>
      </c>
      <c r="EF97" s="139" t="s">
        <v>193</v>
      </c>
      <c r="EG97" s="139" t="s">
        <v>193</v>
      </c>
      <c r="EH97" s="139" t="s">
        <v>193</v>
      </c>
      <c r="EI97" s="139" t="s">
        <v>193</v>
      </c>
      <c r="EJ97" s="139" t="s">
        <v>193</v>
      </c>
      <c r="EK97" s="139" t="s">
        <v>193</v>
      </c>
      <c r="EL97" s="139" t="s">
        <v>193</v>
      </c>
      <c r="EM97" s="139" t="s">
        <v>193</v>
      </c>
      <c r="EN97" s="139" t="s">
        <v>193</v>
      </c>
      <c r="EO97" s="139" t="s">
        <v>193</v>
      </c>
      <c r="EP97" s="139" t="s">
        <v>193</v>
      </c>
      <c r="EQ97" s="139" t="s">
        <v>193</v>
      </c>
      <c r="ER97" s="139" t="s">
        <v>193</v>
      </c>
      <c r="ES97" s="139" t="s">
        <v>193</v>
      </c>
      <c r="ET97" s="139" t="s">
        <v>193</v>
      </c>
      <c r="EU97" s="139" t="s">
        <v>193</v>
      </c>
      <c r="EV97" s="139" t="s">
        <v>193</v>
      </c>
      <c r="EW97" s="139" t="s">
        <v>193</v>
      </c>
      <c r="EX97" s="139" t="s">
        <v>193</v>
      </c>
      <c r="EY97" s="139" t="s">
        <v>193</v>
      </c>
      <c r="EZ97" s="139" t="s">
        <v>193</v>
      </c>
      <c r="FA97" s="139" t="s">
        <v>193</v>
      </c>
      <c r="FB97" s="139" t="s">
        <v>193</v>
      </c>
      <c r="FC97" s="139" t="s">
        <v>193</v>
      </c>
      <c r="FD97" s="139" t="s">
        <v>193</v>
      </c>
      <c r="FE97" s="139" t="s">
        <v>193</v>
      </c>
      <c r="FF97" s="139" t="s">
        <v>193</v>
      </c>
      <c r="FG97" s="139" t="s">
        <v>193</v>
      </c>
      <c r="FH97" s="139" t="s">
        <v>193</v>
      </c>
      <c r="FI97" s="139" t="s">
        <v>193</v>
      </c>
      <c r="FJ97" s="139" t="s">
        <v>193</v>
      </c>
      <c r="FK97" s="139" t="s">
        <v>193</v>
      </c>
      <c r="FL97" s="139" t="s">
        <v>193</v>
      </c>
      <c r="FM97" s="139" t="s">
        <v>193</v>
      </c>
      <c r="FN97" s="139" t="s">
        <v>193</v>
      </c>
      <c r="FO97" s="139" t="s">
        <v>193</v>
      </c>
      <c r="FP97" s="139" t="s">
        <v>193</v>
      </c>
      <c r="FQ97" s="139" t="s">
        <v>193</v>
      </c>
      <c r="FR97" s="139" t="s">
        <v>193</v>
      </c>
      <c r="FS97" s="139" t="s">
        <v>193</v>
      </c>
      <c r="FT97" s="139" t="s">
        <v>193</v>
      </c>
      <c r="FU97" s="139" t="s">
        <v>193</v>
      </c>
      <c r="FV97" s="139" t="s">
        <v>193</v>
      </c>
      <c r="FW97" s="139" t="s">
        <v>193</v>
      </c>
      <c r="FX97" s="139" t="s">
        <v>193</v>
      </c>
      <c r="FY97" s="139" t="s">
        <v>193</v>
      </c>
      <c r="FZ97" s="139" t="s">
        <v>193</v>
      </c>
      <c r="GA97" s="139" t="s">
        <v>193</v>
      </c>
      <c r="GB97" s="139" t="s">
        <v>193</v>
      </c>
      <c r="GC97" s="139" t="s">
        <v>193</v>
      </c>
      <c r="GD97" s="139" t="s">
        <v>193</v>
      </c>
      <c r="GE97" s="139" t="s">
        <v>193</v>
      </c>
      <c r="GF97" s="139" t="s">
        <v>193</v>
      </c>
      <c r="GG97" s="139" t="s">
        <v>193</v>
      </c>
      <c r="GH97" s="139" t="s">
        <v>193</v>
      </c>
      <c r="GI97" s="139" t="s">
        <v>193</v>
      </c>
      <c r="GJ97" s="139" t="s">
        <v>193</v>
      </c>
      <c r="GK97" s="139" t="s">
        <v>193</v>
      </c>
      <c r="GL97" s="139" t="s">
        <v>193</v>
      </c>
      <c r="GM97" s="139" t="s">
        <v>193</v>
      </c>
      <c r="GN97" s="139" t="s">
        <v>193</v>
      </c>
      <c r="GO97" s="139" t="s">
        <v>193</v>
      </c>
      <c r="GP97" s="139" t="s">
        <v>193</v>
      </c>
      <c r="GQ97" s="139" t="s">
        <v>193</v>
      </c>
      <c r="GR97" s="139" t="s">
        <v>193</v>
      </c>
      <c r="GS97" s="139" t="s">
        <v>193</v>
      </c>
      <c r="GT97" s="139" t="s">
        <v>193</v>
      </c>
      <c r="GU97" s="139" t="s">
        <v>193</v>
      </c>
      <c r="GV97" s="139" t="s">
        <v>193</v>
      </c>
      <c r="GW97" s="139" t="s">
        <v>193</v>
      </c>
      <c r="GX97" s="139" t="s">
        <v>193</v>
      </c>
      <c r="GY97" s="139" t="s">
        <v>193</v>
      </c>
      <c r="GZ97" s="139" t="s">
        <v>193</v>
      </c>
      <c r="HA97" s="139" t="s">
        <v>193</v>
      </c>
      <c r="HB97" s="139" t="s">
        <v>193</v>
      </c>
      <c r="HC97" s="139" t="s">
        <v>193</v>
      </c>
      <c r="HD97" s="139" t="s">
        <v>193</v>
      </c>
      <c r="HE97" s="139" t="s">
        <v>193</v>
      </c>
      <c r="HF97" s="139" t="s">
        <v>193</v>
      </c>
      <c r="HG97" s="139" t="s">
        <v>193</v>
      </c>
      <c r="HH97" s="139" t="s">
        <v>193</v>
      </c>
      <c r="HI97" s="139" t="s">
        <v>193</v>
      </c>
      <c r="HJ97" s="139" t="s">
        <v>193</v>
      </c>
      <c r="HK97" s="139" t="s">
        <v>193</v>
      </c>
      <c r="HL97" s="139" t="s">
        <v>193</v>
      </c>
      <c r="HM97" s="139" t="s">
        <v>193</v>
      </c>
      <c r="HN97" s="139" t="s">
        <v>193</v>
      </c>
      <c r="HO97" s="139" t="s">
        <v>193</v>
      </c>
      <c r="HP97" s="139" t="s">
        <v>193</v>
      </c>
      <c r="HQ97" s="139" t="s">
        <v>193</v>
      </c>
      <c r="HR97" s="139" t="s">
        <v>193</v>
      </c>
      <c r="HS97" s="139" t="s">
        <v>193</v>
      </c>
      <c r="HT97" s="139" t="s">
        <v>193</v>
      </c>
      <c r="HU97" s="139" t="s">
        <v>193</v>
      </c>
      <c r="HV97" s="139" t="s">
        <v>193</v>
      </c>
      <c r="HW97" s="139" t="s">
        <v>193</v>
      </c>
      <c r="HX97" s="139" t="s">
        <v>193</v>
      </c>
      <c r="HY97" s="139" t="s">
        <v>193</v>
      </c>
      <c r="HZ97" s="139" t="s">
        <v>193</v>
      </c>
      <c r="IA97" s="139" t="s">
        <v>193</v>
      </c>
      <c r="IB97" s="139" t="s">
        <v>193</v>
      </c>
      <c r="IC97" s="139" t="s">
        <v>193</v>
      </c>
      <c r="ID97" s="139" t="s">
        <v>193</v>
      </c>
      <c r="IE97" s="139" t="s">
        <v>193</v>
      </c>
      <c r="IF97" s="139" t="s">
        <v>193</v>
      </c>
      <c r="IG97" s="139" t="s">
        <v>193</v>
      </c>
      <c r="IH97" s="139" t="s">
        <v>193</v>
      </c>
      <c r="II97" s="139" t="s">
        <v>193</v>
      </c>
      <c r="IJ97" s="139" t="s">
        <v>193</v>
      </c>
      <c r="IK97" s="139" t="s">
        <v>193</v>
      </c>
      <c r="IL97" s="139" t="s">
        <v>193</v>
      </c>
      <c r="IM97" s="139" t="s">
        <v>114</v>
      </c>
      <c r="IN97" s="139" t="s">
        <v>114</v>
      </c>
      <c r="IO97" s="139" t="s">
        <v>193</v>
      </c>
      <c r="IP97" s="139" t="s">
        <v>193</v>
      </c>
      <c r="IQ97" s="139" t="s">
        <v>193</v>
      </c>
      <c r="IR97" s="139" t="s">
        <v>193</v>
      </c>
      <c r="IS97" s="139" t="s">
        <v>193</v>
      </c>
      <c r="IT97" s="139" t="s">
        <v>193</v>
      </c>
      <c r="IU97" s="139" t="s">
        <v>193</v>
      </c>
      <c r="IV97" s="139" t="s">
        <v>193</v>
      </c>
      <c r="IW97" s="139" t="s">
        <v>3458</v>
      </c>
      <c r="IX97" s="139">
        <v>0</v>
      </c>
      <c r="IY97" s="139">
        <v>0</v>
      </c>
      <c r="IZ97" s="139">
        <v>1</v>
      </c>
      <c r="JA97" s="139">
        <v>0</v>
      </c>
      <c r="JB97" s="139">
        <v>0</v>
      </c>
      <c r="JC97" s="139">
        <v>0</v>
      </c>
      <c r="JD97" s="139">
        <v>0</v>
      </c>
      <c r="JE97" s="139">
        <v>0</v>
      </c>
      <c r="JF97" s="139" t="s">
        <v>193</v>
      </c>
      <c r="JG97" s="139" t="s">
        <v>114</v>
      </c>
      <c r="JH97" s="139" t="s">
        <v>193</v>
      </c>
      <c r="JI97" s="139" t="s">
        <v>193</v>
      </c>
      <c r="JJ97" s="139" t="s">
        <v>193</v>
      </c>
      <c r="JK97" s="139" t="s">
        <v>193</v>
      </c>
      <c r="JL97" s="139" t="s">
        <v>193</v>
      </c>
      <c r="JM97" s="139" t="s">
        <v>193</v>
      </c>
      <c r="JN97" s="139" t="s">
        <v>193</v>
      </c>
      <c r="JO97" s="139" t="s">
        <v>193</v>
      </c>
      <c r="JP97" s="139" t="s">
        <v>193</v>
      </c>
      <c r="JQ97" s="139" t="s">
        <v>193</v>
      </c>
      <c r="JR97" s="139" t="s">
        <v>193</v>
      </c>
      <c r="JS97" s="139" t="s">
        <v>193</v>
      </c>
      <c r="JT97" s="139" t="s">
        <v>193</v>
      </c>
      <c r="JU97" s="139" t="s">
        <v>193</v>
      </c>
      <c r="JV97" s="139" t="s">
        <v>193</v>
      </c>
      <c r="JW97" s="139" t="s">
        <v>193</v>
      </c>
      <c r="JX97" s="139" t="s">
        <v>193</v>
      </c>
      <c r="JY97" s="139" t="s">
        <v>193</v>
      </c>
      <c r="JZ97" s="139" t="s">
        <v>193</v>
      </c>
      <c r="KA97" s="139" t="s">
        <v>193</v>
      </c>
      <c r="KB97" s="139" t="s">
        <v>193</v>
      </c>
      <c r="KC97" s="139" t="s">
        <v>193</v>
      </c>
      <c r="KD97" s="139" t="s">
        <v>193</v>
      </c>
      <c r="KE97" s="139" t="s">
        <v>193</v>
      </c>
      <c r="KF97" s="139" t="s">
        <v>193</v>
      </c>
      <c r="KG97" s="139" t="s">
        <v>193</v>
      </c>
      <c r="KH97" s="139" t="s">
        <v>193</v>
      </c>
      <c r="KI97" s="139" t="s">
        <v>193</v>
      </c>
      <c r="KJ97" s="139" t="s">
        <v>193</v>
      </c>
      <c r="KK97" s="139" t="s">
        <v>193</v>
      </c>
      <c r="KL97" s="139" t="s">
        <v>193</v>
      </c>
      <c r="KM97" s="139" t="s">
        <v>193</v>
      </c>
      <c r="KN97" s="139" t="s">
        <v>193</v>
      </c>
      <c r="KO97" s="139" t="s">
        <v>193</v>
      </c>
      <c r="KP97" s="139" t="s">
        <v>193</v>
      </c>
      <c r="KQ97" s="139" t="s">
        <v>193</v>
      </c>
      <c r="KR97" s="139" t="s">
        <v>193</v>
      </c>
      <c r="KS97" s="139" t="s">
        <v>193</v>
      </c>
      <c r="KT97" s="139" t="s">
        <v>193</v>
      </c>
      <c r="KU97" s="139" t="s">
        <v>193</v>
      </c>
      <c r="KV97" s="139" t="s">
        <v>193</v>
      </c>
      <c r="KW97" s="139" t="s">
        <v>193</v>
      </c>
      <c r="KX97" s="139" t="s">
        <v>193</v>
      </c>
      <c r="KY97" s="139" t="s">
        <v>193</v>
      </c>
      <c r="KZ97" s="139" t="s">
        <v>193</v>
      </c>
      <c r="LA97" s="139" t="s">
        <v>193</v>
      </c>
      <c r="LB97" s="139" t="s">
        <v>193</v>
      </c>
      <c r="LC97" s="139" t="s">
        <v>193</v>
      </c>
      <c r="LD97" s="139" t="s">
        <v>193</v>
      </c>
      <c r="LE97" s="139" t="s">
        <v>193</v>
      </c>
      <c r="LF97" s="139" t="s">
        <v>193</v>
      </c>
      <c r="LG97" s="139" t="s">
        <v>193</v>
      </c>
      <c r="LH97" s="139" t="s">
        <v>193</v>
      </c>
      <c r="LI97" s="139" t="s">
        <v>193</v>
      </c>
      <c r="LJ97" s="139" t="s">
        <v>193</v>
      </c>
      <c r="LK97" s="139" t="s">
        <v>193</v>
      </c>
      <c r="LL97" s="139" t="s">
        <v>193</v>
      </c>
      <c r="LM97" s="139" t="s">
        <v>193</v>
      </c>
      <c r="LN97" s="139" t="s">
        <v>193</v>
      </c>
      <c r="LO97" s="139" t="s">
        <v>193</v>
      </c>
      <c r="LP97" s="139" t="s">
        <v>193</v>
      </c>
      <c r="LQ97" s="139" t="s">
        <v>193</v>
      </c>
    </row>
    <row r="98" spans="1:329" ht="14.4" customHeight="1" x14ac:dyDescent="0.35">
      <c r="A98" s="139" t="s">
        <v>3530</v>
      </c>
      <c r="B98" s="139" t="s">
        <v>3316</v>
      </c>
      <c r="C98" s="139" t="s">
        <v>133</v>
      </c>
      <c r="D98" s="139" t="s">
        <v>133</v>
      </c>
      <c r="E98" s="139" t="s">
        <v>135</v>
      </c>
      <c r="F98" s="139" t="s">
        <v>117</v>
      </c>
      <c r="G98" s="139" t="s">
        <v>136</v>
      </c>
      <c r="H98" s="139" t="s">
        <v>136</v>
      </c>
      <c r="I98" s="139" t="s">
        <v>138</v>
      </c>
      <c r="J98" s="139" t="s">
        <v>139</v>
      </c>
      <c r="K98" s="139" t="s">
        <v>489</v>
      </c>
      <c r="L98" s="139" t="s">
        <v>490</v>
      </c>
      <c r="M98" t="s">
        <v>491</v>
      </c>
      <c r="N98" t="s">
        <v>193</v>
      </c>
      <c r="O98" t="s">
        <v>193</v>
      </c>
      <c r="P98" t="s">
        <v>514</v>
      </c>
      <c r="Q98" t="s">
        <v>193</v>
      </c>
      <c r="R98" t="s">
        <v>3350</v>
      </c>
      <c r="S98">
        <v>0</v>
      </c>
      <c r="T98">
        <v>0</v>
      </c>
      <c r="U98">
        <v>0</v>
      </c>
      <c r="V98">
        <v>0</v>
      </c>
      <c r="W98">
        <v>0</v>
      </c>
      <c r="X98">
        <v>1</v>
      </c>
      <c r="Y98">
        <v>0</v>
      </c>
      <c r="Z98" t="s">
        <v>3871</v>
      </c>
      <c r="AA98" t="s">
        <v>3350</v>
      </c>
      <c r="AB98" t="s">
        <v>112</v>
      </c>
      <c r="AC98">
        <v>1</v>
      </c>
      <c r="AD98">
        <v>0</v>
      </c>
      <c r="AE98">
        <v>0</v>
      </c>
      <c r="AF98">
        <v>0</v>
      </c>
      <c r="AG98">
        <v>0</v>
      </c>
      <c r="AH98">
        <v>0</v>
      </c>
      <c r="AI98">
        <v>0</v>
      </c>
      <c r="AJ98">
        <v>0</v>
      </c>
      <c r="AK98">
        <v>0</v>
      </c>
      <c r="AL98">
        <v>0</v>
      </c>
      <c r="AM98" t="s">
        <v>193</v>
      </c>
      <c r="AN98" t="s">
        <v>113</v>
      </c>
      <c r="AO98" t="s">
        <v>142</v>
      </c>
      <c r="AP98" t="s">
        <v>193</v>
      </c>
      <c r="AQ98" t="s">
        <v>193</v>
      </c>
      <c r="AR98" t="s">
        <v>193</v>
      </c>
      <c r="AS98" t="s">
        <v>193</v>
      </c>
      <c r="AT98" t="s">
        <v>193</v>
      </c>
      <c r="AU98" t="s">
        <v>193</v>
      </c>
      <c r="AV98" t="s">
        <v>193</v>
      </c>
      <c r="AW98" t="s">
        <v>193</v>
      </c>
      <c r="AX98" t="s">
        <v>193</v>
      </c>
      <c r="AY98" t="s">
        <v>193</v>
      </c>
      <c r="AZ98" s="192" t="s">
        <v>193</v>
      </c>
      <c r="BA98" s="139" t="s">
        <v>193</v>
      </c>
      <c r="BB98" s="139" t="s">
        <v>193</v>
      </c>
      <c r="BC98" s="192" t="s">
        <v>193</v>
      </c>
      <c r="BD98" s="139" t="s">
        <v>193</v>
      </c>
      <c r="BE98" s="139" t="s">
        <v>193</v>
      </c>
      <c r="BF98" s="192" t="s">
        <v>193</v>
      </c>
      <c r="BG98" s="139" t="s">
        <v>193</v>
      </c>
      <c r="BH98" s="139" t="s">
        <v>193</v>
      </c>
      <c r="BI98" s="192" t="s">
        <v>193</v>
      </c>
      <c r="BJ98" s="139" t="s">
        <v>193</v>
      </c>
      <c r="BK98" s="139" t="s">
        <v>193</v>
      </c>
      <c r="BL98" s="192" t="s">
        <v>193</v>
      </c>
      <c r="BM98" s="139" t="s">
        <v>193</v>
      </c>
      <c r="BN98" s="139" t="s">
        <v>193</v>
      </c>
      <c r="BO98" s="192" t="s">
        <v>193</v>
      </c>
      <c r="BP98" s="139" t="s">
        <v>193</v>
      </c>
      <c r="BQ98" s="139" t="s">
        <v>193</v>
      </c>
      <c r="BR98" s="139" t="s">
        <v>193</v>
      </c>
      <c r="BS98" s="139" t="s">
        <v>193</v>
      </c>
      <c r="BT98" s="139" t="s">
        <v>193</v>
      </c>
      <c r="BU98" s="139" t="s">
        <v>193</v>
      </c>
      <c r="BV98" s="139" t="s">
        <v>193</v>
      </c>
      <c r="BW98" s="139" t="s">
        <v>193</v>
      </c>
      <c r="BX98" s="139" t="s">
        <v>193</v>
      </c>
      <c r="BY98" s="139" t="s">
        <v>193</v>
      </c>
      <c r="BZ98" s="139" t="s">
        <v>193</v>
      </c>
      <c r="CA98" s="192" t="s">
        <v>193</v>
      </c>
      <c r="CB98" s="139" t="s">
        <v>193</v>
      </c>
      <c r="CC98" s="139" t="s">
        <v>193</v>
      </c>
      <c r="CD98" s="139" t="s">
        <v>193</v>
      </c>
      <c r="CE98" s="139" t="s">
        <v>193</v>
      </c>
      <c r="CF98" s="139" t="s">
        <v>193</v>
      </c>
      <c r="CG98" s="139" t="s">
        <v>193</v>
      </c>
      <c r="CH98" s="139" t="s">
        <v>193</v>
      </c>
      <c r="CI98" s="139" t="s">
        <v>193</v>
      </c>
      <c r="CJ98" s="139" t="s">
        <v>193</v>
      </c>
      <c r="CK98" s="139" t="s">
        <v>193</v>
      </c>
      <c r="CL98" s="139" t="s">
        <v>193</v>
      </c>
      <c r="CM98" s="139" t="s">
        <v>193</v>
      </c>
      <c r="CN98" s="139" t="s">
        <v>193</v>
      </c>
      <c r="CO98" s="139" t="s">
        <v>193</v>
      </c>
      <c r="CP98" s="139" t="s">
        <v>193</v>
      </c>
      <c r="CQ98" s="139" t="s">
        <v>193</v>
      </c>
      <c r="CR98" s="139" t="s">
        <v>193</v>
      </c>
      <c r="CS98" s="139" t="s">
        <v>193</v>
      </c>
      <c r="CT98" s="139" t="s">
        <v>193</v>
      </c>
      <c r="CU98" s="139" t="s">
        <v>193</v>
      </c>
      <c r="CV98" s="139" t="s">
        <v>193</v>
      </c>
      <c r="CW98" s="139" t="s">
        <v>193</v>
      </c>
      <c r="CX98" s="139" t="s">
        <v>193</v>
      </c>
      <c r="CY98" s="139" t="s">
        <v>193</v>
      </c>
      <c r="CZ98" s="139" t="s">
        <v>193</v>
      </c>
      <c r="DA98" s="139" t="s">
        <v>193</v>
      </c>
      <c r="DB98" s="139" t="s">
        <v>193</v>
      </c>
      <c r="DC98" s="139" t="s">
        <v>193</v>
      </c>
      <c r="DD98" s="139" t="s">
        <v>193</v>
      </c>
      <c r="DE98" s="139" t="s">
        <v>193</v>
      </c>
      <c r="DF98" s="139" t="s">
        <v>193</v>
      </c>
      <c r="DG98" s="139" t="s">
        <v>193</v>
      </c>
      <c r="DH98" s="139" t="s">
        <v>193</v>
      </c>
      <c r="DI98" s="139" t="s">
        <v>193</v>
      </c>
      <c r="DJ98" s="139" t="s">
        <v>193</v>
      </c>
      <c r="DK98" s="139" t="s">
        <v>193</v>
      </c>
      <c r="DL98" s="139" t="s">
        <v>193</v>
      </c>
      <c r="DM98" s="139" t="s">
        <v>193</v>
      </c>
      <c r="DN98" s="139" t="s">
        <v>193</v>
      </c>
      <c r="DO98" s="139" t="s">
        <v>193</v>
      </c>
      <c r="DP98" s="139" t="s">
        <v>193</v>
      </c>
      <c r="DQ98" s="139" t="s">
        <v>193</v>
      </c>
      <c r="DR98" s="139" t="s">
        <v>193</v>
      </c>
      <c r="DS98" s="139" t="s">
        <v>193</v>
      </c>
      <c r="DT98" s="139" t="s">
        <v>193</v>
      </c>
      <c r="DU98" s="139" t="s">
        <v>193</v>
      </c>
      <c r="DV98" s="139" t="s">
        <v>193</v>
      </c>
      <c r="DW98" s="139" t="s">
        <v>193</v>
      </c>
      <c r="DX98" s="139" t="s">
        <v>193</v>
      </c>
      <c r="DY98" s="139" t="s">
        <v>193</v>
      </c>
      <c r="DZ98" s="139" t="s">
        <v>193</v>
      </c>
      <c r="EA98" s="139" t="s">
        <v>193</v>
      </c>
      <c r="EB98" s="139" t="s">
        <v>193</v>
      </c>
      <c r="EC98" s="139" t="s">
        <v>193</v>
      </c>
      <c r="ED98" s="139" t="s">
        <v>193</v>
      </c>
      <c r="EE98" s="139" t="s">
        <v>193</v>
      </c>
      <c r="EF98" s="139" t="s">
        <v>193</v>
      </c>
      <c r="EG98" s="139" t="s">
        <v>193</v>
      </c>
      <c r="EH98" s="139" t="s">
        <v>193</v>
      </c>
      <c r="EI98" s="139" t="s">
        <v>193</v>
      </c>
      <c r="EJ98" s="139" t="s">
        <v>193</v>
      </c>
      <c r="EK98" s="139" t="s">
        <v>193</v>
      </c>
      <c r="EL98" s="139" t="s">
        <v>193</v>
      </c>
      <c r="EM98" s="139" t="s">
        <v>193</v>
      </c>
      <c r="EN98" s="139" t="s">
        <v>193</v>
      </c>
      <c r="EO98" s="139" t="s">
        <v>193</v>
      </c>
      <c r="EP98" s="139" t="s">
        <v>193</v>
      </c>
      <c r="EQ98" s="139" t="s">
        <v>193</v>
      </c>
      <c r="ER98" s="139" t="s">
        <v>193</v>
      </c>
      <c r="ES98" s="139" t="s">
        <v>193</v>
      </c>
      <c r="ET98" s="139" t="s">
        <v>193</v>
      </c>
      <c r="EU98" s="139" t="s">
        <v>193</v>
      </c>
      <c r="EV98" s="139" t="s">
        <v>193</v>
      </c>
      <c r="EW98" s="139" t="s">
        <v>193</v>
      </c>
      <c r="EX98" s="139" t="s">
        <v>193</v>
      </c>
      <c r="EY98" s="139" t="s">
        <v>193</v>
      </c>
      <c r="EZ98" s="139" t="s">
        <v>193</v>
      </c>
      <c r="FA98" s="139" t="s">
        <v>193</v>
      </c>
      <c r="FB98" s="139" t="s">
        <v>193</v>
      </c>
      <c r="FC98" s="139" t="s">
        <v>193</v>
      </c>
      <c r="FD98" s="139" t="s">
        <v>193</v>
      </c>
      <c r="FE98" s="139" t="s">
        <v>193</v>
      </c>
      <c r="FF98" s="139" t="s">
        <v>193</v>
      </c>
      <c r="FG98" s="139" t="s">
        <v>193</v>
      </c>
      <c r="FH98" s="139" t="s">
        <v>193</v>
      </c>
      <c r="FI98" s="139" t="s">
        <v>193</v>
      </c>
      <c r="FJ98" s="139" t="s">
        <v>193</v>
      </c>
      <c r="FK98" s="139" t="s">
        <v>193</v>
      </c>
      <c r="FL98" s="139" t="s">
        <v>193</v>
      </c>
      <c r="FM98" s="139" t="s">
        <v>193</v>
      </c>
      <c r="FN98" s="139" t="s">
        <v>193</v>
      </c>
      <c r="FO98" s="139" t="s">
        <v>193</v>
      </c>
      <c r="FP98" s="139" t="s">
        <v>193</v>
      </c>
      <c r="FQ98" s="139" t="s">
        <v>193</v>
      </c>
      <c r="FR98" s="139" t="s">
        <v>193</v>
      </c>
      <c r="FS98" s="139" t="s">
        <v>193</v>
      </c>
      <c r="FT98" s="139" t="s">
        <v>193</v>
      </c>
      <c r="FU98" s="139" t="s">
        <v>193</v>
      </c>
      <c r="FV98" s="139" t="s">
        <v>193</v>
      </c>
      <c r="FW98" s="139" t="s">
        <v>193</v>
      </c>
      <c r="FX98" s="139" t="s">
        <v>193</v>
      </c>
      <c r="FY98" s="139" t="s">
        <v>193</v>
      </c>
      <c r="FZ98" s="139" t="s">
        <v>193</v>
      </c>
      <c r="GA98" s="139" t="s">
        <v>193</v>
      </c>
      <c r="GB98" s="139" t="s">
        <v>193</v>
      </c>
      <c r="GC98" s="139" t="s">
        <v>193</v>
      </c>
      <c r="GD98" s="139" t="s">
        <v>193</v>
      </c>
      <c r="GE98" s="139" t="s">
        <v>193</v>
      </c>
      <c r="GF98" s="139" t="s">
        <v>193</v>
      </c>
      <c r="GG98" s="139" t="s">
        <v>193</v>
      </c>
      <c r="GH98" s="139" t="s">
        <v>193</v>
      </c>
      <c r="GI98" s="139" t="s">
        <v>193</v>
      </c>
      <c r="GJ98" s="139" t="s">
        <v>193</v>
      </c>
      <c r="GK98" s="139" t="s">
        <v>193</v>
      </c>
      <c r="GL98" s="139" t="s">
        <v>193</v>
      </c>
      <c r="GM98" s="139" t="s">
        <v>193</v>
      </c>
      <c r="GN98" s="139" t="s">
        <v>193</v>
      </c>
      <c r="GO98" s="139" t="s">
        <v>193</v>
      </c>
      <c r="GP98" s="139" t="s">
        <v>193</v>
      </c>
      <c r="GQ98" s="139" t="s">
        <v>193</v>
      </c>
      <c r="GR98" s="139" t="s">
        <v>193</v>
      </c>
      <c r="GS98" s="139" t="s">
        <v>193</v>
      </c>
      <c r="GT98" s="139" t="s">
        <v>193</v>
      </c>
      <c r="GU98" s="139" t="s">
        <v>193</v>
      </c>
      <c r="GV98" s="139" t="s">
        <v>193</v>
      </c>
      <c r="GW98" s="139" t="s">
        <v>193</v>
      </c>
      <c r="GX98" s="139" t="s">
        <v>193</v>
      </c>
      <c r="GY98" s="139" t="s">
        <v>193</v>
      </c>
      <c r="GZ98" s="139" t="s">
        <v>193</v>
      </c>
      <c r="HA98" s="139" t="s">
        <v>193</v>
      </c>
      <c r="HB98" s="139" t="s">
        <v>193</v>
      </c>
      <c r="HC98" s="139" t="s">
        <v>193</v>
      </c>
      <c r="HD98" s="139" t="s">
        <v>193</v>
      </c>
      <c r="HE98" s="139" t="s">
        <v>193</v>
      </c>
      <c r="HF98" s="139" t="s">
        <v>193</v>
      </c>
      <c r="HG98" s="139" t="s">
        <v>193</v>
      </c>
      <c r="HH98" s="139" t="s">
        <v>193</v>
      </c>
      <c r="HI98" s="139" t="s">
        <v>193</v>
      </c>
      <c r="HJ98" s="139" t="s">
        <v>193</v>
      </c>
      <c r="HK98" s="139" t="s">
        <v>193</v>
      </c>
      <c r="HL98" s="139" t="s">
        <v>193</v>
      </c>
      <c r="HM98" s="139" t="s">
        <v>193</v>
      </c>
      <c r="HN98" s="139" t="s">
        <v>193</v>
      </c>
      <c r="HO98" s="139" t="s">
        <v>193</v>
      </c>
      <c r="HP98" s="139" t="s">
        <v>193</v>
      </c>
      <c r="HQ98" s="139" t="s">
        <v>193</v>
      </c>
      <c r="HR98" s="139" t="s">
        <v>193</v>
      </c>
      <c r="HS98" s="139" t="s">
        <v>193</v>
      </c>
      <c r="HT98" s="139" t="s">
        <v>193</v>
      </c>
      <c r="HU98" s="139" t="s">
        <v>193</v>
      </c>
      <c r="HV98" s="139" t="s">
        <v>193</v>
      </c>
      <c r="HW98" s="139" t="s">
        <v>193</v>
      </c>
      <c r="HX98" s="139" t="s">
        <v>193</v>
      </c>
      <c r="HY98" s="139" t="s">
        <v>193</v>
      </c>
      <c r="HZ98" s="139" t="s">
        <v>193</v>
      </c>
      <c r="IA98" s="139" t="s">
        <v>193</v>
      </c>
      <c r="IB98" s="139" t="s">
        <v>193</v>
      </c>
      <c r="IC98" s="139" t="s">
        <v>193</v>
      </c>
      <c r="ID98" s="139" t="s">
        <v>193</v>
      </c>
      <c r="IE98" s="139" t="s">
        <v>193</v>
      </c>
      <c r="IF98" s="139" t="s">
        <v>193</v>
      </c>
      <c r="IG98" s="139" t="s">
        <v>193</v>
      </c>
      <c r="IH98" s="139" t="s">
        <v>193</v>
      </c>
      <c r="II98" s="139" t="s">
        <v>193</v>
      </c>
      <c r="IJ98" s="139" t="s">
        <v>193</v>
      </c>
      <c r="IK98" s="139" t="s">
        <v>193</v>
      </c>
      <c r="IL98" s="139">
        <v>30</v>
      </c>
      <c r="IM98" s="139" t="s">
        <v>114</v>
      </c>
      <c r="IN98" s="139" t="s">
        <v>114</v>
      </c>
      <c r="IO98" s="139" t="s">
        <v>193</v>
      </c>
      <c r="IP98" s="139" t="s">
        <v>193</v>
      </c>
      <c r="IQ98" s="139" t="s">
        <v>193</v>
      </c>
      <c r="IR98" s="139" t="s">
        <v>193</v>
      </c>
      <c r="IS98" s="139" t="s">
        <v>193</v>
      </c>
      <c r="IT98" s="139" t="s">
        <v>193</v>
      </c>
      <c r="IU98" s="139" t="s">
        <v>193</v>
      </c>
      <c r="IV98" s="139" t="s">
        <v>193</v>
      </c>
      <c r="IW98" s="139" t="s">
        <v>3426</v>
      </c>
      <c r="IX98" s="139">
        <v>0</v>
      </c>
      <c r="IY98" s="139">
        <v>0</v>
      </c>
      <c r="IZ98" s="139">
        <v>0</v>
      </c>
      <c r="JA98" s="139">
        <v>0</v>
      </c>
      <c r="JB98" s="139">
        <v>0</v>
      </c>
      <c r="JC98" s="139">
        <v>1</v>
      </c>
      <c r="JD98" s="139">
        <v>0</v>
      </c>
      <c r="JE98" s="139">
        <v>0</v>
      </c>
      <c r="JF98" s="139" t="s">
        <v>193</v>
      </c>
      <c r="JG98" s="139" t="s">
        <v>114</v>
      </c>
      <c r="JH98" s="139" t="s">
        <v>193</v>
      </c>
      <c r="JI98" s="139" t="s">
        <v>193</v>
      </c>
      <c r="JJ98" s="139" t="s">
        <v>193</v>
      </c>
      <c r="JK98" s="139" t="s">
        <v>193</v>
      </c>
      <c r="JL98" s="139" t="s">
        <v>193</v>
      </c>
      <c r="JM98" s="139" t="s">
        <v>193</v>
      </c>
      <c r="JN98" s="139" t="s">
        <v>193</v>
      </c>
      <c r="JO98" s="139" t="s">
        <v>193</v>
      </c>
      <c r="JP98" s="139" t="s">
        <v>193</v>
      </c>
      <c r="JQ98" s="139" t="s">
        <v>193</v>
      </c>
      <c r="JR98" s="139" t="s">
        <v>193</v>
      </c>
      <c r="JS98" s="139" t="s">
        <v>193</v>
      </c>
      <c r="JT98" s="139" t="s">
        <v>193</v>
      </c>
      <c r="JU98" s="139" t="s">
        <v>193</v>
      </c>
      <c r="JV98" s="139" t="s">
        <v>193</v>
      </c>
      <c r="JW98" s="139" t="s">
        <v>193</v>
      </c>
      <c r="JX98" s="139" t="s">
        <v>193</v>
      </c>
      <c r="JY98" s="139" t="s">
        <v>193</v>
      </c>
      <c r="JZ98" s="139" t="s">
        <v>193</v>
      </c>
      <c r="KA98" s="139" t="s">
        <v>193</v>
      </c>
      <c r="KB98" s="139" t="s">
        <v>193</v>
      </c>
      <c r="KC98" s="139" t="s">
        <v>193</v>
      </c>
      <c r="KD98" s="139" t="s">
        <v>193</v>
      </c>
      <c r="KE98" s="139" t="s">
        <v>193</v>
      </c>
      <c r="KF98" s="139" t="s">
        <v>193</v>
      </c>
      <c r="KG98" s="139" t="s">
        <v>193</v>
      </c>
      <c r="KH98" s="139" t="s">
        <v>193</v>
      </c>
      <c r="KI98" s="139" t="s">
        <v>193</v>
      </c>
      <c r="KJ98" s="139" t="s">
        <v>193</v>
      </c>
      <c r="KK98" s="139" t="s">
        <v>193</v>
      </c>
      <c r="KL98" s="139" t="s">
        <v>193</v>
      </c>
      <c r="KM98" s="139" t="s">
        <v>193</v>
      </c>
      <c r="KN98" s="139" t="s">
        <v>193</v>
      </c>
      <c r="KO98" s="139" t="s">
        <v>193</v>
      </c>
      <c r="KP98" s="139" t="s">
        <v>193</v>
      </c>
      <c r="KQ98" s="139" t="s">
        <v>193</v>
      </c>
      <c r="KR98" s="139" t="s">
        <v>193</v>
      </c>
      <c r="KS98" s="139" t="s">
        <v>193</v>
      </c>
      <c r="KT98" s="139" t="s">
        <v>193</v>
      </c>
      <c r="KU98" s="139" t="s">
        <v>193</v>
      </c>
      <c r="KV98" s="139" t="s">
        <v>193</v>
      </c>
      <c r="KW98" s="139" t="s">
        <v>193</v>
      </c>
      <c r="KX98" s="139" t="s">
        <v>193</v>
      </c>
      <c r="KY98" s="139" t="s">
        <v>193</v>
      </c>
      <c r="KZ98" s="139" t="s">
        <v>193</v>
      </c>
      <c r="LA98" s="139" t="s">
        <v>193</v>
      </c>
      <c r="LB98" s="139" t="s">
        <v>193</v>
      </c>
      <c r="LC98" s="139" t="s">
        <v>193</v>
      </c>
      <c r="LD98" s="139" t="s">
        <v>193</v>
      </c>
      <c r="LE98" s="139" t="s">
        <v>193</v>
      </c>
      <c r="LF98" s="139" t="s">
        <v>193</v>
      </c>
      <c r="LG98" s="139" t="s">
        <v>193</v>
      </c>
      <c r="LH98" s="139" t="s">
        <v>193</v>
      </c>
      <c r="LI98" s="139" t="s">
        <v>193</v>
      </c>
      <c r="LJ98" s="139" t="s">
        <v>193</v>
      </c>
      <c r="LK98" s="139" t="s">
        <v>193</v>
      </c>
      <c r="LL98" s="139" t="s">
        <v>193</v>
      </c>
      <c r="LM98" s="139" t="s">
        <v>193</v>
      </c>
      <c r="LN98" s="139" t="s">
        <v>193</v>
      </c>
      <c r="LO98" s="139" t="s">
        <v>193</v>
      </c>
      <c r="LP98" s="139" t="s">
        <v>193</v>
      </c>
      <c r="LQ98" s="139" t="s">
        <v>193</v>
      </c>
    </row>
    <row r="99" spans="1:329" ht="14.4" customHeight="1" x14ac:dyDescent="0.35">
      <c r="A99" s="139" t="s">
        <v>3531</v>
      </c>
      <c r="B99" s="139" t="s">
        <v>3316</v>
      </c>
      <c r="C99" s="139" t="s">
        <v>133</v>
      </c>
      <c r="D99" s="139" t="s">
        <v>133</v>
      </c>
      <c r="E99" s="139" t="s">
        <v>146</v>
      </c>
      <c r="F99" s="139" t="s">
        <v>117</v>
      </c>
      <c r="G99" s="139" t="s">
        <v>136</v>
      </c>
      <c r="H99" s="139" t="s">
        <v>136</v>
      </c>
      <c r="I99" s="139" t="s">
        <v>138</v>
      </c>
      <c r="J99" s="139" t="s">
        <v>139</v>
      </c>
      <c r="K99" s="139" t="s">
        <v>489</v>
      </c>
      <c r="L99" s="139" t="s">
        <v>3317</v>
      </c>
      <c r="M99" t="s">
        <v>491</v>
      </c>
      <c r="N99" t="s">
        <v>193</v>
      </c>
      <c r="O99" t="s">
        <v>193</v>
      </c>
      <c r="P99" t="s">
        <v>193</v>
      </c>
      <c r="Q99" t="s">
        <v>193</v>
      </c>
      <c r="R99" t="s">
        <v>193</v>
      </c>
      <c r="S99" t="s">
        <v>193</v>
      </c>
      <c r="T99" t="s">
        <v>193</v>
      </c>
      <c r="U99" t="s">
        <v>193</v>
      </c>
      <c r="V99" t="s">
        <v>193</v>
      </c>
      <c r="W99" t="s">
        <v>193</v>
      </c>
      <c r="X99" t="s">
        <v>193</v>
      </c>
      <c r="Y99" t="s">
        <v>193</v>
      </c>
      <c r="Z99" t="s">
        <v>193</v>
      </c>
      <c r="AA99" t="s">
        <v>193</v>
      </c>
      <c r="AB99" t="s">
        <v>193</v>
      </c>
      <c r="AC99" t="s">
        <v>193</v>
      </c>
      <c r="AD99" t="s">
        <v>193</v>
      </c>
      <c r="AE99" t="s">
        <v>193</v>
      </c>
      <c r="AF99" t="s">
        <v>193</v>
      </c>
      <c r="AG99" t="s">
        <v>193</v>
      </c>
      <c r="AH99" t="s">
        <v>193</v>
      </c>
      <c r="AI99" t="s">
        <v>193</v>
      </c>
      <c r="AJ99" t="s">
        <v>193</v>
      </c>
      <c r="AK99" t="s">
        <v>193</v>
      </c>
      <c r="AL99" t="s">
        <v>193</v>
      </c>
      <c r="AM99" t="s">
        <v>193</v>
      </c>
      <c r="AN99" t="s">
        <v>193</v>
      </c>
      <c r="AO99" t="s">
        <v>193</v>
      </c>
      <c r="AP99" t="s">
        <v>193</v>
      </c>
      <c r="AQ99" t="s">
        <v>193</v>
      </c>
      <c r="AR99" t="s">
        <v>193</v>
      </c>
      <c r="AS99" t="s">
        <v>193</v>
      </c>
      <c r="AT99" t="s">
        <v>193</v>
      </c>
      <c r="AU99" t="s">
        <v>193</v>
      </c>
      <c r="AV99" t="s">
        <v>193</v>
      </c>
      <c r="AW99" t="s">
        <v>193</v>
      </c>
      <c r="AX99" t="s">
        <v>193</v>
      </c>
      <c r="AY99" t="s">
        <v>193</v>
      </c>
      <c r="AZ99" s="192" t="s">
        <v>193</v>
      </c>
      <c r="BA99" s="139" t="s">
        <v>193</v>
      </c>
      <c r="BB99" s="139" t="s">
        <v>193</v>
      </c>
      <c r="BC99" s="192" t="s">
        <v>193</v>
      </c>
      <c r="BD99" s="139" t="s">
        <v>193</v>
      </c>
      <c r="BE99" s="139" t="s">
        <v>193</v>
      </c>
      <c r="BF99" s="192" t="s">
        <v>193</v>
      </c>
      <c r="BG99" s="139" t="s">
        <v>193</v>
      </c>
      <c r="BH99" s="139" t="s">
        <v>193</v>
      </c>
      <c r="BI99" s="192" t="s">
        <v>193</v>
      </c>
      <c r="BJ99" s="139" t="s">
        <v>193</v>
      </c>
      <c r="BK99" s="139" t="s">
        <v>193</v>
      </c>
      <c r="BL99" s="192" t="s">
        <v>193</v>
      </c>
      <c r="BM99" s="139" t="s">
        <v>193</v>
      </c>
      <c r="BN99" s="139" t="s">
        <v>193</v>
      </c>
      <c r="BO99" s="192" t="s">
        <v>193</v>
      </c>
      <c r="BP99" s="139" t="s">
        <v>193</v>
      </c>
      <c r="BQ99" s="139" t="s">
        <v>193</v>
      </c>
      <c r="BR99" s="139" t="s">
        <v>193</v>
      </c>
      <c r="BS99" s="139" t="s">
        <v>193</v>
      </c>
      <c r="BT99" s="139" t="s">
        <v>193</v>
      </c>
      <c r="BU99" s="139" t="s">
        <v>193</v>
      </c>
      <c r="BV99" s="139" t="s">
        <v>193</v>
      </c>
      <c r="BW99" s="139" t="s">
        <v>193</v>
      </c>
      <c r="BX99" s="139" t="s">
        <v>193</v>
      </c>
      <c r="BY99" s="139" t="s">
        <v>193</v>
      </c>
      <c r="BZ99" s="139" t="s">
        <v>193</v>
      </c>
      <c r="CA99" s="192" t="s">
        <v>193</v>
      </c>
      <c r="CB99" s="139" t="s">
        <v>193</v>
      </c>
      <c r="CC99" s="139" t="s">
        <v>193</v>
      </c>
      <c r="CD99" s="139" t="s">
        <v>193</v>
      </c>
      <c r="CE99" s="139" t="s">
        <v>193</v>
      </c>
      <c r="CF99" s="139" t="s">
        <v>193</v>
      </c>
      <c r="CG99" s="139" t="s">
        <v>193</v>
      </c>
      <c r="CH99" s="139" t="s">
        <v>193</v>
      </c>
      <c r="CI99" s="139" t="s">
        <v>193</v>
      </c>
      <c r="CJ99" s="139" t="s">
        <v>193</v>
      </c>
      <c r="CK99" s="139" t="s">
        <v>193</v>
      </c>
      <c r="CL99" s="139" t="s">
        <v>193</v>
      </c>
      <c r="CM99" s="139" t="s">
        <v>193</v>
      </c>
      <c r="CN99" s="139" t="s">
        <v>193</v>
      </c>
      <c r="CO99" s="139" t="s">
        <v>193</v>
      </c>
      <c r="CP99" s="139" t="s">
        <v>193</v>
      </c>
      <c r="CQ99" s="139" t="s">
        <v>193</v>
      </c>
      <c r="CR99" s="139" t="s">
        <v>193</v>
      </c>
      <c r="CS99" s="139" t="s">
        <v>193</v>
      </c>
      <c r="CT99" s="139" t="s">
        <v>193</v>
      </c>
      <c r="CU99" s="139" t="s">
        <v>193</v>
      </c>
      <c r="CV99" s="139" t="s">
        <v>193</v>
      </c>
      <c r="CW99" s="139" t="s">
        <v>193</v>
      </c>
      <c r="CX99" s="139" t="s">
        <v>193</v>
      </c>
      <c r="CY99" s="139" t="s">
        <v>193</v>
      </c>
      <c r="CZ99" s="139" t="s">
        <v>193</v>
      </c>
      <c r="DA99" s="139" t="s">
        <v>193</v>
      </c>
      <c r="DB99" s="139" t="s">
        <v>193</v>
      </c>
      <c r="DC99" s="139" t="s">
        <v>193</v>
      </c>
      <c r="DD99" s="139" t="s">
        <v>193</v>
      </c>
      <c r="DE99" s="139" t="s">
        <v>193</v>
      </c>
      <c r="DF99" s="139" t="s">
        <v>193</v>
      </c>
      <c r="DG99" s="139" t="s">
        <v>193</v>
      </c>
      <c r="DH99" s="139" t="s">
        <v>193</v>
      </c>
      <c r="DI99" s="139" t="s">
        <v>193</v>
      </c>
      <c r="DJ99" s="139" t="s">
        <v>193</v>
      </c>
      <c r="DK99" s="139" t="s">
        <v>193</v>
      </c>
      <c r="DL99" s="139" t="s">
        <v>193</v>
      </c>
      <c r="DM99" s="139" t="s">
        <v>193</v>
      </c>
      <c r="DN99" s="139" t="s">
        <v>193</v>
      </c>
      <c r="DO99" s="139" t="s">
        <v>193</v>
      </c>
      <c r="DP99" s="139" t="s">
        <v>193</v>
      </c>
      <c r="DQ99" s="139" t="s">
        <v>193</v>
      </c>
      <c r="DR99" s="139" t="s">
        <v>193</v>
      </c>
      <c r="DS99" s="139" t="s">
        <v>193</v>
      </c>
      <c r="DT99" s="139" t="s">
        <v>193</v>
      </c>
      <c r="DU99" s="139" t="s">
        <v>193</v>
      </c>
      <c r="DV99" s="139" t="s">
        <v>193</v>
      </c>
      <c r="DW99" s="139" t="s">
        <v>193</v>
      </c>
      <c r="DX99" s="139" t="s">
        <v>193</v>
      </c>
      <c r="DY99" s="139" t="s">
        <v>193</v>
      </c>
      <c r="DZ99" s="139" t="s">
        <v>193</v>
      </c>
      <c r="EA99" s="139" t="s">
        <v>193</v>
      </c>
      <c r="EB99" s="139" t="s">
        <v>193</v>
      </c>
      <c r="EC99" s="139" t="s">
        <v>193</v>
      </c>
      <c r="ED99" s="139" t="s">
        <v>193</v>
      </c>
      <c r="EE99" s="139" t="s">
        <v>193</v>
      </c>
      <c r="EF99" s="139" t="s">
        <v>193</v>
      </c>
      <c r="EG99" s="139" t="s">
        <v>193</v>
      </c>
      <c r="EH99" s="139" t="s">
        <v>193</v>
      </c>
      <c r="EI99" s="139" t="s">
        <v>193</v>
      </c>
      <c r="EJ99" s="139" t="s">
        <v>193</v>
      </c>
      <c r="EK99" s="139" t="s">
        <v>193</v>
      </c>
      <c r="EL99" s="139" t="s">
        <v>193</v>
      </c>
      <c r="EM99" s="139" t="s">
        <v>193</v>
      </c>
      <c r="EN99" s="139" t="s">
        <v>193</v>
      </c>
      <c r="EO99" s="139" t="s">
        <v>193</v>
      </c>
      <c r="EP99" s="139" t="s">
        <v>193</v>
      </c>
      <c r="EQ99" s="139" t="s">
        <v>193</v>
      </c>
      <c r="ER99" s="139" t="s">
        <v>193</v>
      </c>
      <c r="ES99" s="139" t="s">
        <v>193</v>
      </c>
      <c r="ET99" s="139" t="s">
        <v>193</v>
      </c>
      <c r="EU99" s="139" t="s">
        <v>193</v>
      </c>
      <c r="EV99" s="139" t="s">
        <v>193</v>
      </c>
      <c r="EW99" s="139" t="s">
        <v>193</v>
      </c>
      <c r="EX99" s="139" t="s">
        <v>193</v>
      </c>
      <c r="EY99" s="139" t="s">
        <v>193</v>
      </c>
      <c r="EZ99" s="139" t="s">
        <v>193</v>
      </c>
      <c r="FA99" s="139" t="s">
        <v>193</v>
      </c>
      <c r="FB99" s="139" t="s">
        <v>193</v>
      </c>
      <c r="FC99" s="139" t="s">
        <v>193</v>
      </c>
      <c r="FD99" s="139" t="s">
        <v>193</v>
      </c>
      <c r="FE99" s="139" t="s">
        <v>193</v>
      </c>
      <c r="FF99" s="139" t="s">
        <v>193</v>
      </c>
      <c r="FG99" s="139" t="s">
        <v>193</v>
      </c>
      <c r="FH99" s="139" t="s">
        <v>193</v>
      </c>
      <c r="FI99" s="139" t="s">
        <v>193</v>
      </c>
      <c r="FJ99" s="139" t="s">
        <v>193</v>
      </c>
      <c r="FK99" s="139" t="s">
        <v>193</v>
      </c>
      <c r="FL99" s="139" t="s">
        <v>193</v>
      </c>
      <c r="FM99" s="139" t="s">
        <v>193</v>
      </c>
      <c r="FN99" s="139" t="s">
        <v>193</v>
      </c>
      <c r="FO99" s="139" t="s">
        <v>193</v>
      </c>
      <c r="FP99" s="139" t="s">
        <v>193</v>
      </c>
      <c r="FQ99" s="139" t="s">
        <v>193</v>
      </c>
      <c r="FR99" s="139" t="s">
        <v>193</v>
      </c>
      <c r="FS99" s="139" t="s">
        <v>193</v>
      </c>
      <c r="FT99" s="139" t="s">
        <v>193</v>
      </c>
      <c r="FU99" s="139" t="s">
        <v>193</v>
      </c>
      <c r="FV99" s="139" t="s">
        <v>193</v>
      </c>
      <c r="FW99" s="139" t="s">
        <v>193</v>
      </c>
      <c r="FX99" s="139" t="s">
        <v>193</v>
      </c>
      <c r="FY99" s="139" t="s">
        <v>193</v>
      </c>
      <c r="FZ99" s="139" t="s">
        <v>193</v>
      </c>
      <c r="GA99" s="139" t="s">
        <v>193</v>
      </c>
      <c r="GB99" s="139" t="s">
        <v>193</v>
      </c>
      <c r="GC99" s="139" t="s">
        <v>193</v>
      </c>
      <c r="GD99" s="139" t="s">
        <v>193</v>
      </c>
      <c r="GE99" s="139" t="s">
        <v>193</v>
      </c>
      <c r="GF99" s="139" t="s">
        <v>193</v>
      </c>
      <c r="GG99" s="139" t="s">
        <v>193</v>
      </c>
      <c r="GH99" s="139" t="s">
        <v>193</v>
      </c>
      <c r="GI99" s="139" t="s">
        <v>193</v>
      </c>
      <c r="GJ99" s="139" t="s">
        <v>193</v>
      </c>
      <c r="GK99" s="139" t="s">
        <v>193</v>
      </c>
      <c r="GL99" s="139" t="s">
        <v>193</v>
      </c>
      <c r="GM99" s="139" t="s">
        <v>193</v>
      </c>
      <c r="GN99" s="139" t="s">
        <v>193</v>
      </c>
      <c r="GO99" s="139" t="s">
        <v>193</v>
      </c>
      <c r="GP99" s="139" t="s">
        <v>193</v>
      </c>
      <c r="GQ99" s="139" t="s">
        <v>193</v>
      </c>
      <c r="GR99" s="139" t="s">
        <v>193</v>
      </c>
      <c r="GS99" s="139" t="s">
        <v>193</v>
      </c>
      <c r="GT99" s="139" t="s">
        <v>193</v>
      </c>
      <c r="GU99" s="139" t="s">
        <v>193</v>
      </c>
      <c r="GV99" s="139" t="s">
        <v>193</v>
      </c>
      <c r="GW99" s="139" t="s">
        <v>193</v>
      </c>
      <c r="GX99" s="139" t="s">
        <v>193</v>
      </c>
      <c r="GY99" s="139" t="s">
        <v>193</v>
      </c>
      <c r="GZ99" s="139" t="s">
        <v>193</v>
      </c>
      <c r="HA99" s="139" t="s">
        <v>193</v>
      </c>
      <c r="HB99" s="139" t="s">
        <v>193</v>
      </c>
      <c r="HC99" s="139" t="s">
        <v>193</v>
      </c>
      <c r="HD99" s="139" t="s">
        <v>193</v>
      </c>
      <c r="HE99" s="139" t="s">
        <v>193</v>
      </c>
      <c r="HF99" s="139" t="s">
        <v>193</v>
      </c>
      <c r="HG99" s="139" t="s">
        <v>193</v>
      </c>
      <c r="HH99" s="139" t="s">
        <v>193</v>
      </c>
      <c r="HI99" s="139" t="s">
        <v>193</v>
      </c>
      <c r="HJ99" s="139" t="s">
        <v>193</v>
      </c>
      <c r="HK99" s="139" t="s">
        <v>193</v>
      </c>
      <c r="HL99" s="139" t="s">
        <v>193</v>
      </c>
      <c r="HM99" s="139" t="s">
        <v>193</v>
      </c>
      <c r="HN99" s="139" t="s">
        <v>193</v>
      </c>
      <c r="HO99" s="139" t="s">
        <v>193</v>
      </c>
      <c r="HP99" s="139" t="s">
        <v>193</v>
      </c>
      <c r="HQ99" s="139" t="s">
        <v>193</v>
      </c>
      <c r="HR99" s="139" t="s">
        <v>193</v>
      </c>
      <c r="HS99" s="139" t="s">
        <v>193</v>
      </c>
      <c r="HT99" s="139" t="s">
        <v>193</v>
      </c>
      <c r="HU99" s="139" t="s">
        <v>193</v>
      </c>
      <c r="HV99" s="139" t="s">
        <v>193</v>
      </c>
      <c r="HW99" s="139" t="s">
        <v>193</v>
      </c>
      <c r="HX99" s="139" t="s">
        <v>193</v>
      </c>
      <c r="HY99" s="139" t="s">
        <v>193</v>
      </c>
      <c r="HZ99" s="139" t="s">
        <v>193</v>
      </c>
      <c r="IA99" s="139" t="s">
        <v>193</v>
      </c>
      <c r="IB99" s="139" t="s">
        <v>193</v>
      </c>
      <c r="IC99" s="139" t="s">
        <v>193</v>
      </c>
      <c r="ID99" s="139" t="s">
        <v>193</v>
      </c>
      <c r="IE99" s="139" t="s">
        <v>193</v>
      </c>
      <c r="IF99" s="139" t="s">
        <v>193</v>
      </c>
      <c r="IG99" s="139" t="s">
        <v>193</v>
      </c>
      <c r="IH99" s="139" t="s">
        <v>193</v>
      </c>
      <c r="II99" s="139" t="s">
        <v>193</v>
      </c>
      <c r="IJ99" s="139" t="s">
        <v>193</v>
      </c>
      <c r="IK99" s="139" t="s">
        <v>193</v>
      </c>
      <c r="IL99" s="139" t="s">
        <v>193</v>
      </c>
      <c r="IM99" s="139" t="s">
        <v>193</v>
      </c>
      <c r="IN99" s="139" t="s">
        <v>193</v>
      </c>
      <c r="IO99" s="139" t="s">
        <v>193</v>
      </c>
      <c r="IP99" s="139" t="s">
        <v>193</v>
      </c>
      <c r="IQ99" s="139" t="s">
        <v>193</v>
      </c>
      <c r="IR99" s="139" t="s">
        <v>193</v>
      </c>
      <c r="IS99" s="139" t="s">
        <v>193</v>
      </c>
      <c r="IT99" s="139" t="s">
        <v>193</v>
      </c>
      <c r="IU99" s="139" t="s">
        <v>193</v>
      </c>
      <c r="IV99" s="139" t="s">
        <v>193</v>
      </c>
      <c r="IW99" s="139" t="s">
        <v>193</v>
      </c>
      <c r="IX99" s="139" t="s">
        <v>193</v>
      </c>
      <c r="IY99" s="139" t="s">
        <v>193</v>
      </c>
      <c r="IZ99" s="139" t="s">
        <v>193</v>
      </c>
      <c r="JA99" s="139" t="s">
        <v>193</v>
      </c>
      <c r="JB99" s="139" t="s">
        <v>193</v>
      </c>
      <c r="JC99" s="139" t="s">
        <v>193</v>
      </c>
      <c r="JD99" s="139" t="s">
        <v>193</v>
      </c>
      <c r="JE99" s="139" t="s">
        <v>193</v>
      </c>
      <c r="JF99" s="139" t="s">
        <v>193</v>
      </c>
      <c r="JG99" s="139" t="s">
        <v>193</v>
      </c>
      <c r="JH99" s="139" t="s">
        <v>193</v>
      </c>
      <c r="JI99" s="139" t="s">
        <v>193</v>
      </c>
      <c r="JJ99" s="139" t="s">
        <v>193</v>
      </c>
      <c r="JK99" s="139" t="s">
        <v>193</v>
      </c>
      <c r="JL99" s="139" t="s">
        <v>193</v>
      </c>
      <c r="JM99" s="139" t="s">
        <v>193</v>
      </c>
      <c r="JN99" s="139" t="s">
        <v>193</v>
      </c>
      <c r="JO99" s="139" t="s">
        <v>193</v>
      </c>
      <c r="JP99" s="139" t="s">
        <v>193</v>
      </c>
      <c r="JQ99" s="139" t="s">
        <v>109</v>
      </c>
      <c r="JR99" s="139" t="s">
        <v>505</v>
      </c>
      <c r="JS99" s="139" t="s">
        <v>3532</v>
      </c>
      <c r="JT99" s="139" t="s">
        <v>193</v>
      </c>
      <c r="JU99" s="139" t="s">
        <v>515</v>
      </c>
      <c r="JV99" s="139" t="s">
        <v>3533</v>
      </c>
      <c r="JW99" s="139" t="s">
        <v>3532</v>
      </c>
      <c r="JX99" s="139" t="s">
        <v>107</v>
      </c>
      <c r="JY99" s="139" t="s">
        <v>3534</v>
      </c>
      <c r="JZ99" s="139" t="s">
        <v>3320</v>
      </c>
      <c r="KA99" s="139" t="s">
        <v>797</v>
      </c>
      <c r="KB99" s="139" t="s">
        <v>798</v>
      </c>
      <c r="KC99" s="139" t="s">
        <v>799</v>
      </c>
      <c r="KD99" s="139" t="s">
        <v>193</v>
      </c>
      <c r="KE99" s="139" t="s">
        <v>193</v>
      </c>
      <c r="KF99" s="139" t="s">
        <v>193</v>
      </c>
      <c r="KG99" s="139" t="s">
        <v>193</v>
      </c>
      <c r="KH99" s="139" t="s">
        <v>193</v>
      </c>
      <c r="KI99" s="139">
        <v>0</v>
      </c>
      <c r="KJ99" s="139">
        <v>0</v>
      </c>
      <c r="KK99" s="139" t="s">
        <v>193</v>
      </c>
      <c r="KL99" s="139" t="s">
        <v>156</v>
      </c>
      <c r="KM99" s="139">
        <v>0</v>
      </c>
      <c r="KN99" s="139" t="s">
        <v>109</v>
      </c>
      <c r="KO99" s="139" t="s">
        <v>193</v>
      </c>
      <c r="KP99" s="139" t="s">
        <v>114</v>
      </c>
      <c r="KQ99" s="139" t="s">
        <v>193</v>
      </c>
      <c r="KR99" s="139" t="s">
        <v>193</v>
      </c>
      <c r="KS99" s="139" t="s">
        <v>193</v>
      </c>
      <c r="KT99" s="139" t="s">
        <v>193</v>
      </c>
      <c r="KU99" s="139" t="s">
        <v>193</v>
      </c>
      <c r="KV99" s="139" t="s">
        <v>193</v>
      </c>
      <c r="KW99" s="139" t="s">
        <v>193</v>
      </c>
      <c r="KX99" s="139" t="s">
        <v>193</v>
      </c>
      <c r="KY99" s="139" t="s">
        <v>193</v>
      </c>
      <c r="KZ99" s="139" t="s">
        <v>193</v>
      </c>
      <c r="LA99" s="139" t="s">
        <v>193</v>
      </c>
      <c r="LB99" s="139" t="s">
        <v>193</v>
      </c>
      <c r="LC99" s="139" t="s">
        <v>193</v>
      </c>
      <c r="LD99" s="139" t="s">
        <v>114</v>
      </c>
      <c r="LE99" s="139" t="s">
        <v>193</v>
      </c>
      <c r="LF99" s="139" t="s">
        <v>193</v>
      </c>
      <c r="LG99" s="139" t="s">
        <v>193</v>
      </c>
      <c r="LH99" s="139" t="s">
        <v>193</v>
      </c>
      <c r="LI99" s="139" t="s">
        <v>193</v>
      </c>
      <c r="LJ99" s="139" t="s">
        <v>193</v>
      </c>
      <c r="LK99" s="139" t="s">
        <v>193</v>
      </c>
      <c r="LL99" s="139" t="s">
        <v>193</v>
      </c>
      <c r="LM99" s="139" t="s">
        <v>193</v>
      </c>
      <c r="LN99" s="139" t="s">
        <v>193</v>
      </c>
      <c r="LO99" s="139" t="s">
        <v>193</v>
      </c>
      <c r="LP99" s="139" t="s">
        <v>193</v>
      </c>
      <c r="LQ99" s="139" t="s">
        <v>193</v>
      </c>
    </row>
    <row r="100" spans="1:329" ht="14.4" customHeight="1" x14ac:dyDescent="0.35">
      <c r="A100" s="139" t="s">
        <v>3535</v>
      </c>
      <c r="B100" s="139" t="s">
        <v>3316</v>
      </c>
      <c r="C100" s="139" t="s">
        <v>133</v>
      </c>
      <c r="D100" s="139" t="s">
        <v>133</v>
      </c>
      <c r="E100" s="139" t="s">
        <v>146</v>
      </c>
      <c r="F100" s="139" t="s">
        <v>117</v>
      </c>
      <c r="G100" s="139" t="s">
        <v>136</v>
      </c>
      <c r="H100" s="139" t="s">
        <v>136</v>
      </c>
      <c r="I100" s="139" t="s">
        <v>138</v>
      </c>
      <c r="J100" s="139" t="s">
        <v>139</v>
      </c>
      <c r="K100" s="139" t="s">
        <v>489</v>
      </c>
      <c r="L100" s="139" t="s">
        <v>3317</v>
      </c>
      <c r="M100" t="s">
        <v>491</v>
      </c>
      <c r="N100" t="s">
        <v>193</v>
      </c>
      <c r="O100" t="s">
        <v>193</v>
      </c>
      <c r="P100" t="s">
        <v>193</v>
      </c>
      <c r="Q100" t="s">
        <v>193</v>
      </c>
      <c r="R100" t="s">
        <v>193</v>
      </c>
      <c r="S100" t="s">
        <v>193</v>
      </c>
      <c r="T100" t="s">
        <v>193</v>
      </c>
      <c r="U100" t="s">
        <v>193</v>
      </c>
      <c r="V100" t="s">
        <v>193</v>
      </c>
      <c r="W100" t="s">
        <v>193</v>
      </c>
      <c r="X100" t="s">
        <v>193</v>
      </c>
      <c r="Y100" t="s">
        <v>193</v>
      </c>
      <c r="Z100" t="s">
        <v>193</v>
      </c>
      <c r="AA100" t="s">
        <v>193</v>
      </c>
      <c r="AB100" t="s">
        <v>193</v>
      </c>
      <c r="AC100" t="s">
        <v>193</v>
      </c>
      <c r="AD100" t="s">
        <v>193</v>
      </c>
      <c r="AE100" t="s">
        <v>193</v>
      </c>
      <c r="AF100" t="s">
        <v>193</v>
      </c>
      <c r="AG100" t="s">
        <v>193</v>
      </c>
      <c r="AH100" t="s">
        <v>193</v>
      </c>
      <c r="AI100" t="s">
        <v>193</v>
      </c>
      <c r="AJ100" t="s">
        <v>193</v>
      </c>
      <c r="AK100" t="s">
        <v>193</v>
      </c>
      <c r="AL100" t="s">
        <v>193</v>
      </c>
      <c r="AM100" t="s">
        <v>193</v>
      </c>
      <c r="AN100" t="s">
        <v>193</v>
      </c>
      <c r="AO100" t="s">
        <v>193</v>
      </c>
      <c r="AP100" t="s">
        <v>193</v>
      </c>
      <c r="AQ100" t="s">
        <v>193</v>
      </c>
      <c r="AR100" t="s">
        <v>193</v>
      </c>
      <c r="AS100" t="s">
        <v>193</v>
      </c>
      <c r="AT100" t="s">
        <v>193</v>
      </c>
      <c r="AU100" t="s">
        <v>193</v>
      </c>
      <c r="AV100" t="s">
        <v>193</v>
      </c>
      <c r="AW100" t="s">
        <v>193</v>
      </c>
      <c r="AX100" t="s">
        <v>193</v>
      </c>
      <c r="AY100" t="s">
        <v>193</v>
      </c>
      <c r="AZ100" s="192" t="s">
        <v>193</v>
      </c>
      <c r="BA100" s="139" t="s">
        <v>193</v>
      </c>
      <c r="BB100" s="139" t="s">
        <v>193</v>
      </c>
      <c r="BC100" s="192" t="s">
        <v>193</v>
      </c>
      <c r="BD100" s="139" t="s">
        <v>193</v>
      </c>
      <c r="BE100" s="139" t="s">
        <v>193</v>
      </c>
      <c r="BF100" s="192" t="s">
        <v>193</v>
      </c>
      <c r="BG100" s="139" t="s">
        <v>193</v>
      </c>
      <c r="BH100" s="139" t="s">
        <v>193</v>
      </c>
      <c r="BI100" s="192" t="s">
        <v>193</v>
      </c>
      <c r="BJ100" s="139" t="s">
        <v>193</v>
      </c>
      <c r="BK100" s="139" t="s">
        <v>193</v>
      </c>
      <c r="BL100" s="192" t="s">
        <v>193</v>
      </c>
      <c r="BM100" s="139" t="s">
        <v>193</v>
      </c>
      <c r="BN100" s="139" t="s">
        <v>193</v>
      </c>
      <c r="BO100" s="192" t="s">
        <v>193</v>
      </c>
      <c r="BP100" s="139" t="s">
        <v>193</v>
      </c>
      <c r="BQ100" s="139" t="s">
        <v>193</v>
      </c>
      <c r="BR100" s="139" t="s">
        <v>193</v>
      </c>
      <c r="BS100" s="139" t="s">
        <v>193</v>
      </c>
      <c r="BT100" s="139" t="s">
        <v>193</v>
      </c>
      <c r="BU100" s="139" t="s">
        <v>193</v>
      </c>
      <c r="BV100" s="139" t="s">
        <v>193</v>
      </c>
      <c r="BW100" s="139" t="s">
        <v>193</v>
      </c>
      <c r="BX100" s="139" t="s">
        <v>193</v>
      </c>
      <c r="BY100" s="139" t="s">
        <v>193</v>
      </c>
      <c r="BZ100" s="139" t="s">
        <v>193</v>
      </c>
      <c r="CA100" s="192" t="s">
        <v>193</v>
      </c>
      <c r="CB100" s="139" t="s">
        <v>193</v>
      </c>
      <c r="CC100" s="139" t="s">
        <v>193</v>
      </c>
      <c r="CD100" s="139" t="s">
        <v>193</v>
      </c>
      <c r="CE100" s="139" t="s">
        <v>193</v>
      </c>
      <c r="CF100" s="139" t="s">
        <v>193</v>
      </c>
      <c r="CG100" s="139" t="s">
        <v>193</v>
      </c>
      <c r="CH100" s="139" t="s">
        <v>193</v>
      </c>
      <c r="CI100" s="139" t="s">
        <v>193</v>
      </c>
      <c r="CJ100" s="139" t="s">
        <v>193</v>
      </c>
      <c r="CK100" s="139" t="s">
        <v>193</v>
      </c>
      <c r="CL100" s="139" t="s">
        <v>193</v>
      </c>
      <c r="CM100" s="139" t="s">
        <v>193</v>
      </c>
      <c r="CN100" s="139" t="s">
        <v>193</v>
      </c>
      <c r="CO100" s="139" t="s">
        <v>193</v>
      </c>
      <c r="CP100" s="139" t="s">
        <v>193</v>
      </c>
      <c r="CQ100" s="139" t="s">
        <v>193</v>
      </c>
      <c r="CR100" s="139" t="s">
        <v>193</v>
      </c>
      <c r="CS100" s="139" t="s">
        <v>193</v>
      </c>
      <c r="CT100" s="139" t="s">
        <v>193</v>
      </c>
      <c r="CU100" s="139" t="s">
        <v>193</v>
      </c>
      <c r="CV100" s="139" t="s">
        <v>193</v>
      </c>
      <c r="CW100" s="139" t="s">
        <v>193</v>
      </c>
      <c r="CX100" s="139" t="s">
        <v>193</v>
      </c>
      <c r="CY100" s="139" t="s">
        <v>193</v>
      </c>
      <c r="CZ100" s="139" t="s">
        <v>193</v>
      </c>
      <c r="DA100" s="139" t="s">
        <v>193</v>
      </c>
      <c r="DB100" s="139" t="s">
        <v>193</v>
      </c>
      <c r="DC100" s="139" t="s">
        <v>193</v>
      </c>
      <c r="DD100" s="139" t="s">
        <v>193</v>
      </c>
      <c r="DE100" s="139" t="s">
        <v>193</v>
      </c>
      <c r="DF100" s="139" t="s">
        <v>193</v>
      </c>
      <c r="DG100" s="139" t="s">
        <v>193</v>
      </c>
      <c r="DH100" s="139" t="s">
        <v>193</v>
      </c>
      <c r="DI100" s="139" t="s">
        <v>193</v>
      </c>
      <c r="DJ100" s="139" t="s">
        <v>193</v>
      </c>
      <c r="DK100" s="139" t="s">
        <v>193</v>
      </c>
      <c r="DL100" s="139" t="s">
        <v>193</v>
      </c>
      <c r="DM100" s="139" t="s">
        <v>193</v>
      </c>
      <c r="DN100" s="139" t="s">
        <v>193</v>
      </c>
      <c r="DO100" s="139" t="s">
        <v>193</v>
      </c>
      <c r="DP100" s="139" t="s">
        <v>193</v>
      </c>
      <c r="DQ100" s="139" t="s">
        <v>193</v>
      </c>
      <c r="DR100" s="139" t="s">
        <v>193</v>
      </c>
      <c r="DS100" s="139" t="s">
        <v>193</v>
      </c>
      <c r="DT100" s="139" t="s">
        <v>193</v>
      </c>
      <c r="DU100" s="139" t="s">
        <v>193</v>
      </c>
      <c r="DV100" s="139" t="s">
        <v>193</v>
      </c>
      <c r="DW100" s="139" t="s">
        <v>193</v>
      </c>
      <c r="DX100" s="139" t="s">
        <v>193</v>
      </c>
      <c r="DY100" s="139" t="s">
        <v>193</v>
      </c>
      <c r="DZ100" s="139" t="s">
        <v>193</v>
      </c>
      <c r="EA100" s="139" t="s">
        <v>193</v>
      </c>
      <c r="EB100" s="139" t="s">
        <v>193</v>
      </c>
      <c r="EC100" s="139" t="s">
        <v>193</v>
      </c>
      <c r="ED100" s="139" t="s">
        <v>193</v>
      </c>
      <c r="EE100" s="139" t="s">
        <v>193</v>
      </c>
      <c r="EF100" s="139" t="s">
        <v>193</v>
      </c>
      <c r="EG100" s="139" t="s">
        <v>193</v>
      </c>
      <c r="EH100" s="139" t="s">
        <v>193</v>
      </c>
      <c r="EI100" s="139" t="s">
        <v>193</v>
      </c>
      <c r="EJ100" s="139" t="s">
        <v>193</v>
      </c>
      <c r="EK100" s="139" t="s">
        <v>193</v>
      </c>
      <c r="EL100" s="139" t="s">
        <v>193</v>
      </c>
      <c r="EM100" s="139" t="s">
        <v>193</v>
      </c>
      <c r="EN100" s="139" t="s">
        <v>193</v>
      </c>
      <c r="EO100" s="139" t="s">
        <v>193</v>
      </c>
      <c r="EP100" s="139" t="s">
        <v>193</v>
      </c>
      <c r="EQ100" s="139" t="s">
        <v>193</v>
      </c>
      <c r="ER100" s="139" t="s">
        <v>193</v>
      </c>
      <c r="ES100" s="139" t="s">
        <v>193</v>
      </c>
      <c r="ET100" s="139" t="s">
        <v>193</v>
      </c>
      <c r="EU100" s="139" t="s">
        <v>193</v>
      </c>
      <c r="EV100" s="139" t="s">
        <v>193</v>
      </c>
      <c r="EW100" s="139" t="s">
        <v>193</v>
      </c>
      <c r="EX100" s="139" t="s">
        <v>193</v>
      </c>
      <c r="EY100" s="139" t="s">
        <v>193</v>
      </c>
      <c r="EZ100" s="139" t="s">
        <v>193</v>
      </c>
      <c r="FA100" s="139" t="s">
        <v>193</v>
      </c>
      <c r="FB100" s="139" t="s">
        <v>193</v>
      </c>
      <c r="FC100" s="139" t="s">
        <v>193</v>
      </c>
      <c r="FD100" s="139" t="s">
        <v>193</v>
      </c>
      <c r="FE100" s="139" t="s">
        <v>193</v>
      </c>
      <c r="FF100" s="139" t="s">
        <v>193</v>
      </c>
      <c r="FG100" s="139" t="s">
        <v>193</v>
      </c>
      <c r="FH100" s="139" t="s">
        <v>193</v>
      </c>
      <c r="FI100" s="139" t="s">
        <v>193</v>
      </c>
      <c r="FJ100" s="139" t="s">
        <v>193</v>
      </c>
      <c r="FK100" s="139" t="s">
        <v>193</v>
      </c>
      <c r="FL100" s="139" t="s">
        <v>193</v>
      </c>
      <c r="FM100" s="139" t="s">
        <v>193</v>
      </c>
      <c r="FN100" s="139" t="s">
        <v>193</v>
      </c>
      <c r="FO100" s="139" t="s">
        <v>193</v>
      </c>
      <c r="FP100" s="139" t="s">
        <v>193</v>
      </c>
      <c r="FQ100" s="139" t="s">
        <v>193</v>
      </c>
      <c r="FR100" s="139" t="s">
        <v>193</v>
      </c>
      <c r="FS100" s="139" t="s">
        <v>193</v>
      </c>
      <c r="FT100" s="139" t="s">
        <v>193</v>
      </c>
      <c r="FU100" s="139" t="s">
        <v>193</v>
      </c>
      <c r="FV100" s="139" t="s">
        <v>193</v>
      </c>
      <c r="FW100" s="139" t="s">
        <v>193</v>
      </c>
      <c r="FX100" s="139" t="s">
        <v>193</v>
      </c>
      <c r="FY100" s="139" t="s">
        <v>193</v>
      </c>
      <c r="FZ100" s="139" t="s">
        <v>193</v>
      </c>
      <c r="GA100" s="139" t="s">
        <v>193</v>
      </c>
      <c r="GB100" s="139" t="s">
        <v>193</v>
      </c>
      <c r="GC100" s="139" t="s">
        <v>193</v>
      </c>
      <c r="GD100" s="139" t="s">
        <v>193</v>
      </c>
      <c r="GE100" s="139" t="s">
        <v>193</v>
      </c>
      <c r="GF100" s="139" t="s">
        <v>193</v>
      </c>
      <c r="GG100" s="139" t="s">
        <v>193</v>
      </c>
      <c r="GH100" s="139" t="s">
        <v>193</v>
      </c>
      <c r="GI100" s="139" t="s">
        <v>193</v>
      </c>
      <c r="GJ100" s="139" t="s">
        <v>193</v>
      </c>
      <c r="GK100" s="139" t="s">
        <v>193</v>
      </c>
      <c r="GL100" s="139" t="s">
        <v>193</v>
      </c>
      <c r="GM100" s="139" t="s">
        <v>193</v>
      </c>
      <c r="GN100" s="139" t="s">
        <v>193</v>
      </c>
      <c r="GO100" s="139" t="s">
        <v>193</v>
      </c>
      <c r="GP100" s="139" t="s">
        <v>193</v>
      </c>
      <c r="GQ100" s="139" t="s">
        <v>193</v>
      </c>
      <c r="GR100" s="139" t="s">
        <v>193</v>
      </c>
      <c r="GS100" s="139" t="s">
        <v>193</v>
      </c>
      <c r="GT100" s="139" t="s">
        <v>193</v>
      </c>
      <c r="GU100" s="139" t="s">
        <v>193</v>
      </c>
      <c r="GV100" s="139" t="s">
        <v>193</v>
      </c>
      <c r="GW100" s="139" t="s">
        <v>193</v>
      </c>
      <c r="GX100" s="139" t="s">
        <v>193</v>
      </c>
      <c r="GY100" s="139" t="s">
        <v>193</v>
      </c>
      <c r="GZ100" s="139" t="s">
        <v>193</v>
      </c>
      <c r="HA100" s="139" t="s">
        <v>193</v>
      </c>
      <c r="HB100" s="139" t="s">
        <v>193</v>
      </c>
      <c r="HC100" s="139" t="s">
        <v>193</v>
      </c>
      <c r="HD100" s="139" t="s">
        <v>193</v>
      </c>
      <c r="HE100" s="139" t="s">
        <v>193</v>
      </c>
      <c r="HF100" s="139" t="s">
        <v>193</v>
      </c>
      <c r="HG100" s="139" t="s">
        <v>193</v>
      </c>
      <c r="HH100" s="139" t="s">
        <v>193</v>
      </c>
      <c r="HI100" s="139" t="s">
        <v>193</v>
      </c>
      <c r="HJ100" s="139" t="s">
        <v>193</v>
      </c>
      <c r="HK100" s="139" t="s">
        <v>193</v>
      </c>
      <c r="HL100" s="139" t="s">
        <v>193</v>
      </c>
      <c r="HM100" s="139" t="s">
        <v>193</v>
      </c>
      <c r="HN100" s="139" t="s">
        <v>193</v>
      </c>
      <c r="HO100" s="139" t="s">
        <v>193</v>
      </c>
      <c r="HP100" s="139" t="s">
        <v>193</v>
      </c>
      <c r="HQ100" s="139" t="s">
        <v>193</v>
      </c>
      <c r="HR100" s="139" t="s">
        <v>193</v>
      </c>
      <c r="HS100" s="139" t="s">
        <v>193</v>
      </c>
      <c r="HT100" s="139" t="s">
        <v>193</v>
      </c>
      <c r="HU100" s="139" t="s">
        <v>193</v>
      </c>
      <c r="HV100" s="139" t="s">
        <v>193</v>
      </c>
      <c r="HW100" s="139" t="s">
        <v>193</v>
      </c>
      <c r="HX100" s="139" t="s">
        <v>193</v>
      </c>
      <c r="HY100" s="139" t="s">
        <v>193</v>
      </c>
      <c r="HZ100" s="139" t="s">
        <v>193</v>
      </c>
      <c r="IA100" s="139" t="s">
        <v>193</v>
      </c>
      <c r="IB100" s="139" t="s">
        <v>193</v>
      </c>
      <c r="IC100" s="139" t="s">
        <v>193</v>
      </c>
      <c r="ID100" s="139" t="s">
        <v>193</v>
      </c>
      <c r="IE100" s="139" t="s">
        <v>193</v>
      </c>
      <c r="IF100" s="139" t="s">
        <v>193</v>
      </c>
      <c r="IG100" s="139" t="s">
        <v>193</v>
      </c>
      <c r="IH100" s="139" t="s">
        <v>193</v>
      </c>
      <c r="II100" s="139" t="s">
        <v>193</v>
      </c>
      <c r="IJ100" s="139" t="s">
        <v>193</v>
      </c>
      <c r="IK100" s="139" t="s">
        <v>193</v>
      </c>
      <c r="IL100" s="139" t="s">
        <v>193</v>
      </c>
      <c r="IM100" s="139" t="s">
        <v>193</v>
      </c>
      <c r="IN100" s="139" t="s">
        <v>193</v>
      </c>
      <c r="IO100" s="139" t="s">
        <v>193</v>
      </c>
      <c r="IP100" s="139" t="s">
        <v>193</v>
      </c>
      <c r="IQ100" s="139" t="s">
        <v>193</v>
      </c>
      <c r="IR100" s="139" t="s">
        <v>193</v>
      </c>
      <c r="IS100" s="139" t="s">
        <v>193</v>
      </c>
      <c r="IT100" s="139" t="s">
        <v>193</v>
      </c>
      <c r="IU100" s="139" t="s">
        <v>193</v>
      </c>
      <c r="IV100" s="139" t="s">
        <v>193</v>
      </c>
      <c r="IW100" s="139" t="s">
        <v>193</v>
      </c>
      <c r="IX100" s="139" t="s">
        <v>193</v>
      </c>
      <c r="IY100" s="139" t="s">
        <v>193</v>
      </c>
      <c r="IZ100" s="139" t="s">
        <v>193</v>
      </c>
      <c r="JA100" s="139" t="s">
        <v>193</v>
      </c>
      <c r="JB100" s="139" t="s">
        <v>193</v>
      </c>
      <c r="JC100" s="139" t="s">
        <v>193</v>
      </c>
      <c r="JD100" s="139" t="s">
        <v>193</v>
      </c>
      <c r="JE100" s="139" t="s">
        <v>193</v>
      </c>
      <c r="JF100" s="139" t="s">
        <v>193</v>
      </c>
      <c r="JG100" s="139" t="s">
        <v>193</v>
      </c>
      <c r="JH100" s="139" t="s">
        <v>193</v>
      </c>
      <c r="JI100" s="139" t="s">
        <v>193</v>
      </c>
      <c r="JJ100" s="139" t="s">
        <v>193</v>
      </c>
      <c r="JK100" s="139" t="s">
        <v>193</v>
      </c>
      <c r="JL100" s="139" t="s">
        <v>193</v>
      </c>
      <c r="JM100" s="139" t="s">
        <v>193</v>
      </c>
      <c r="JN100" s="139" t="s">
        <v>193</v>
      </c>
      <c r="JO100" s="139" t="s">
        <v>193</v>
      </c>
      <c r="JP100" s="139" t="s">
        <v>193</v>
      </c>
      <c r="JQ100" s="139" t="s">
        <v>109</v>
      </c>
      <c r="JR100" s="139" t="s">
        <v>505</v>
      </c>
      <c r="JS100" s="139" t="s">
        <v>108</v>
      </c>
      <c r="JT100" s="139" t="s">
        <v>3536</v>
      </c>
      <c r="JU100" s="139" t="s">
        <v>108</v>
      </c>
      <c r="JV100" s="139" t="s">
        <v>517</v>
      </c>
      <c r="JW100" s="139" t="s">
        <v>3537</v>
      </c>
      <c r="JX100" s="139" t="s">
        <v>796</v>
      </c>
      <c r="JY100" s="139" t="s">
        <v>193</v>
      </c>
      <c r="JZ100" s="139" t="s">
        <v>3320</v>
      </c>
      <c r="KA100" s="139" t="s">
        <v>797</v>
      </c>
      <c r="KB100" s="139" t="s">
        <v>798</v>
      </c>
      <c r="KC100" s="139" t="s">
        <v>799</v>
      </c>
      <c r="KD100" s="139" t="s">
        <v>193</v>
      </c>
      <c r="KE100" s="139" t="s">
        <v>193</v>
      </c>
      <c r="KF100" s="139" t="s">
        <v>193</v>
      </c>
      <c r="KG100" s="139" t="s">
        <v>193</v>
      </c>
      <c r="KH100" s="139" t="s">
        <v>193</v>
      </c>
      <c r="KI100" s="139">
        <v>2</v>
      </c>
      <c r="KJ100" s="139">
        <v>0.4</v>
      </c>
      <c r="KK100" s="139" t="s">
        <v>193</v>
      </c>
      <c r="KL100" s="139" t="s">
        <v>156</v>
      </c>
      <c r="KM100" s="139">
        <v>0.4</v>
      </c>
      <c r="KN100" s="139" t="s">
        <v>109</v>
      </c>
      <c r="KO100" s="139" t="s">
        <v>193</v>
      </c>
      <c r="KP100" s="139" t="s">
        <v>109</v>
      </c>
      <c r="KQ100" s="139" t="s">
        <v>520</v>
      </c>
      <c r="KR100" s="139">
        <v>0</v>
      </c>
      <c r="KS100" s="139">
        <v>0</v>
      </c>
      <c r="KT100" s="139">
        <v>0</v>
      </c>
      <c r="KU100" s="139">
        <v>0</v>
      </c>
      <c r="KV100" s="139">
        <v>0</v>
      </c>
      <c r="KW100" s="139">
        <v>1</v>
      </c>
      <c r="KX100" s="139">
        <v>0</v>
      </c>
      <c r="KY100" s="139">
        <v>0</v>
      </c>
      <c r="KZ100" s="139">
        <v>0</v>
      </c>
      <c r="LA100" s="139">
        <v>0</v>
      </c>
      <c r="LB100" s="139">
        <v>0</v>
      </c>
      <c r="LC100" s="139" t="s">
        <v>193</v>
      </c>
      <c r="LD100" s="139" t="s">
        <v>114</v>
      </c>
      <c r="LE100" s="139" t="s">
        <v>193</v>
      </c>
      <c r="LF100" s="139" t="s">
        <v>193</v>
      </c>
      <c r="LG100" s="139" t="s">
        <v>193</v>
      </c>
      <c r="LH100" s="139" t="s">
        <v>193</v>
      </c>
      <c r="LI100" s="139" t="s">
        <v>193</v>
      </c>
      <c r="LJ100" s="139" t="s">
        <v>193</v>
      </c>
      <c r="LK100" s="139" t="s">
        <v>193</v>
      </c>
      <c r="LL100" s="139" t="s">
        <v>193</v>
      </c>
      <c r="LM100" s="139" t="s">
        <v>193</v>
      </c>
      <c r="LN100" s="139" t="s">
        <v>193</v>
      </c>
      <c r="LO100" s="139" t="s">
        <v>193</v>
      </c>
      <c r="LP100" s="139" t="s">
        <v>193</v>
      </c>
      <c r="LQ100" s="139" t="s">
        <v>193</v>
      </c>
    </row>
    <row r="101" spans="1:329" ht="14.4" customHeight="1" x14ac:dyDescent="0.35">
      <c r="A101" s="139" t="s">
        <v>3538</v>
      </c>
      <c r="B101" s="139" t="s">
        <v>3316</v>
      </c>
      <c r="C101" s="139" t="s">
        <v>133</v>
      </c>
      <c r="D101" s="139" t="s">
        <v>133</v>
      </c>
      <c r="E101" s="139" t="s">
        <v>146</v>
      </c>
      <c r="F101" s="139" t="s">
        <v>117</v>
      </c>
      <c r="G101" s="139" t="s">
        <v>136</v>
      </c>
      <c r="H101" s="139" t="s">
        <v>136</v>
      </c>
      <c r="I101" s="139" t="s">
        <v>138</v>
      </c>
      <c r="J101" s="139" t="s">
        <v>139</v>
      </c>
      <c r="K101" s="139" t="s">
        <v>489</v>
      </c>
      <c r="L101" s="139" t="s">
        <v>3317</v>
      </c>
      <c r="M101" t="s">
        <v>494</v>
      </c>
      <c r="N101" t="s">
        <v>193</v>
      </c>
      <c r="O101" t="s">
        <v>193</v>
      </c>
      <c r="P101" t="s">
        <v>193</v>
      </c>
      <c r="Q101" t="s">
        <v>193</v>
      </c>
      <c r="R101" t="s">
        <v>193</v>
      </c>
      <c r="S101" t="s">
        <v>193</v>
      </c>
      <c r="T101" t="s">
        <v>193</v>
      </c>
      <c r="U101" t="s">
        <v>193</v>
      </c>
      <c r="V101" t="s">
        <v>193</v>
      </c>
      <c r="W101" t="s">
        <v>193</v>
      </c>
      <c r="X101" t="s">
        <v>193</v>
      </c>
      <c r="Y101" t="s">
        <v>193</v>
      </c>
      <c r="Z101" t="s">
        <v>193</v>
      </c>
      <c r="AA101" t="s">
        <v>193</v>
      </c>
      <c r="AB101" t="s">
        <v>193</v>
      </c>
      <c r="AC101" t="s">
        <v>193</v>
      </c>
      <c r="AD101" t="s">
        <v>193</v>
      </c>
      <c r="AE101" t="s">
        <v>193</v>
      </c>
      <c r="AF101" t="s">
        <v>193</v>
      </c>
      <c r="AG101" t="s">
        <v>193</v>
      </c>
      <c r="AH101" t="s">
        <v>193</v>
      </c>
      <c r="AI101" t="s">
        <v>193</v>
      </c>
      <c r="AJ101" t="s">
        <v>193</v>
      </c>
      <c r="AK101" t="s">
        <v>193</v>
      </c>
      <c r="AL101" t="s">
        <v>193</v>
      </c>
      <c r="AM101" t="s">
        <v>193</v>
      </c>
      <c r="AN101" t="s">
        <v>193</v>
      </c>
      <c r="AO101" t="s">
        <v>193</v>
      </c>
      <c r="AP101" t="s">
        <v>193</v>
      </c>
      <c r="AQ101" t="s">
        <v>193</v>
      </c>
      <c r="AR101" t="s">
        <v>193</v>
      </c>
      <c r="AS101" t="s">
        <v>193</v>
      </c>
      <c r="AT101" t="s">
        <v>193</v>
      </c>
      <c r="AU101" t="s">
        <v>193</v>
      </c>
      <c r="AV101" t="s">
        <v>193</v>
      </c>
      <c r="AW101" t="s">
        <v>193</v>
      </c>
      <c r="AX101" t="s">
        <v>193</v>
      </c>
      <c r="AY101" t="s">
        <v>193</v>
      </c>
      <c r="AZ101" s="192" t="s">
        <v>193</v>
      </c>
      <c r="BA101" s="139" t="s">
        <v>193</v>
      </c>
      <c r="BB101" s="139" t="s">
        <v>193</v>
      </c>
      <c r="BC101" s="192" t="s">
        <v>193</v>
      </c>
      <c r="BD101" s="139" t="s">
        <v>193</v>
      </c>
      <c r="BE101" s="139" t="s">
        <v>193</v>
      </c>
      <c r="BF101" s="192" t="s">
        <v>193</v>
      </c>
      <c r="BG101" s="139" t="s">
        <v>193</v>
      </c>
      <c r="BH101" s="139" t="s">
        <v>193</v>
      </c>
      <c r="BI101" s="192" t="s">
        <v>193</v>
      </c>
      <c r="BJ101" s="139" t="s">
        <v>193</v>
      </c>
      <c r="BK101" s="139" t="s">
        <v>193</v>
      </c>
      <c r="BL101" s="192" t="s">
        <v>193</v>
      </c>
      <c r="BM101" s="139" t="s">
        <v>193</v>
      </c>
      <c r="BN101" s="139" t="s">
        <v>193</v>
      </c>
      <c r="BO101" s="192" t="s">
        <v>193</v>
      </c>
      <c r="BP101" s="139" t="s">
        <v>193</v>
      </c>
      <c r="BQ101" s="139" t="s">
        <v>193</v>
      </c>
      <c r="BR101" s="139" t="s">
        <v>193</v>
      </c>
      <c r="BS101" s="139" t="s">
        <v>193</v>
      </c>
      <c r="BT101" s="139" t="s">
        <v>193</v>
      </c>
      <c r="BU101" s="139" t="s">
        <v>193</v>
      </c>
      <c r="BV101" s="139" t="s">
        <v>193</v>
      </c>
      <c r="BW101" s="139" t="s">
        <v>193</v>
      </c>
      <c r="BX101" s="139" t="s">
        <v>193</v>
      </c>
      <c r="BY101" s="139" t="s">
        <v>193</v>
      </c>
      <c r="BZ101" s="139" t="s">
        <v>193</v>
      </c>
      <c r="CA101" s="192" t="s">
        <v>193</v>
      </c>
      <c r="CB101" s="139" t="s">
        <v>193</v>
      </c>
      <c r="CC101" s="139" t="s">
        <v>193</v>
      </c>
      <c r="CD101" s="139" t="s">
        <v>193</v>
      </c>
      <c r="CE101" s="139" t="s">
        <v>193</v>
      </c>
      <c r="CF101" s="139" t="s">
        <v>193</v>
      </c>
      <c r="CG101" s="139" t="s">
        <v>193</v>
      </c>
      <c r="CH101" s="139" t="s">
        <v>193</v>
      </c>
      <c r="CI101" s="139" t="s">
        <v>193</v>
      </c>
      <c r="CJ101" s="139" t="s">
        <v>193</v>
      </c>
      <c r="CK101" s="139" t="s">
        <v>193</v>
      </c>
      <c r="CL101" s="139" t="s">
        <v>193</v>
      </c>
      <c r="CM101" s="139" t="s">
        <v>193</v>
      </c>
      <c r="CN101" s="139" t="s">
        <v>193</v>
      </c>
      <c r="CO101" s="139" t="s">
        <v>193</v>
      </c>
      <c r="CP101" s="139" t="s">
        <v>193</v>
      </c>
      <c r="CQ101" s="139" t="s">
        <v>193</v>
      </c>
      <c r="CR101" s="139" t="s">
        <v>193</v>
      </c>
      <c r="CS101" s="139" t="s">
        <v>193</v>
      </c>
      <c r="CT101" s="139" t="s">
        <v>193</v>
      </c>
      <c r="CU101" s="139" t="s">
        <v>193</v>
      </c>
      <c r="CV101" s="139" t="s">
        <v>193</v>
      </c>
      <c r="CW101" s="139" t="s">
        <v>193</v>
      </c>
      <c r="CX101" s="139" t="s">
        <v>193</v>
      </c>
      <c r="CY101" s="139" t="s">
        <v>193</v>
      </c>
      <c r="CZ101" s="139" t="s">
        <v>193</v>
      </c>
      <c r="DA101" s="139" t="s">
        <v>193</v>
      </c>
      <c r="DB101" s="139" t="s">
        <v>193</v>
      </c>
      <c r="DC101" s="139" t="s">
        <v>193</v>
      </c>
      <c r="DD101" s="139" t="s">
        <v>193</v>
      </c>
      <c r="DE101" s="139" t="s">
        <v>193</v>
      </c>
      <c r="DF101" s="139" t="s">
        <v>193</v>
      </c>
      <c r="DG101" s="139" t="s">
        <v>193</v>
      </c>
      <c r="DH101" s="139" t="s">
        <v>193</v>
      </c>
      <c r="DI101" s="139" t="s">
        <v>193</v>
      </c>
      <c r="DJ101" s="139" t="s">
        <v>193</v>
      </c>
      <c r="DK101" s="139" t="s">
        <v>193</v>
      </c>
      <c r="DL101" s="139" t="s">
        <v>193</v>
      </c>
      <c r="DM101" s="139" t="s">
        <v>193</v>
      </c>
      <c r="DN101" s="139" t="s">
        <v>193</v>
      </c>
      <c r="DO101" s="139" t="s">
        <v>193</v>
      </c>
      <c r="DP101" s="139" t="s">
        <v>193</v>
      </c>
      <c r="DQ101" s="139" t="s">
        <v>193</v>
      </c>
      <c r="DR101" s="139" t="s">
        <v>193</v>
      </c>
      <c r="DS101" s="139" t="s">
        <v>193</v>
      </c>
      <c r="DT101" s="139" t="s">
        <v>193</v>
      </c>
      <c r="DU101" s="139" t="s">
        <v>193</v>
      </c>
      <c r="DV101" s="139" t="s">
        <v>193</v>
      </c>
      <c r="DW101" s="139" t="s">
        <v>193</v>
      </c>
      <c r="DX101" s="139" t="s">
        <v>193</v>
      </c>
      <c r="DY101" s="139" t="s">
        <v>193</v>
      </c>
      <c r="DZ101" s="139" t="s">
        <v>193</v>
      </c>
      <c r="EA101" s="139" t="s">
        <v>193</v>
      </c>
      <c r="EB101" s="139" t="s">
        <v>193</v>
      </c>
      <c r="EC101" s="139" t="s">
        <v>193</v>
      </c>
      <c r="ED101" s="139" t="s">
        <v>193</v>
      </c>
      <c r="EE101" s="139" t="s">
        <v>193</v>
      </c>
      <c r="EF101" s="139" t="s">
        <v>193</v>
      </c>
      <c r="EG101" s="139" t="s">
        <v>193</v>
      </c>
      <c r="EH101" s="139" t="s">
        <v>193</v>
      </c>
      <c r="EI101" s="139" t="s">
        <v>193</v>
      </c>
      <c r="EJ101" s="139" t="s">
        <v>193</v>
      </c>
      <c r="EK101" s="139" t="s">
        <v>193</v>
      </c>
      <c r="EL101" s="139" t="s">
        <v>193</v>
      </c>
      <c r="EM101" s="139" t="s">
        <v>193</v>
      </c>
      <c r="EN101" s="139" t="s">
        <v>193</v>
      </c>
      <c r="EO101" s="139" t="s">
        <v>193</v>
      </c>
      <c r="EP101" s="139" t="s">
        <v>193</v>
      </c>
      <c r="EQ101" s="139" t="s">
        <v>193</v>
      </c>
      <c r="ER101" s="139" t="s">
        <v>193</v>
      </c>
      <c r="ES101" s="139" t="s">
        <v>193</v>
      </c>
      <c r="ET101" s="139" t="s">
        <v>193</v>
      </c>
      <c r="EU101" s="139" t="s">
        <v>193</v>
      </c>
      <c r="EV101" s="139" t="s">
        <v>193</v>
      </c>
      <c r="EW101" s="139" t="s">
        <v>193</v>
      </c>
      <c r="EX101" s="139" t="s">
        <v>193</v>
      </c>
      <c r="EY101" s="139" t="s">
        <v>193</v>
      </c>
      <c r="EZ101" s="139" t="s">
        <v>193</v>
      </c>
      <c r="FA101" s="139" t="s">
        <v>193</v>
      </c>
      <c r="FB101" s="139" t="s">
        <v>193</v>
      </c>
      <c r="FC101" s="139" t="s">
        <v>193</v>
      </c>
      <c r="FD101" s="139" t="s">
        <v>193</v>
      </c>
      <c r="FE101" s="139" t="s">
        <v>193</v>
      </c>
      <c r="FF101" s="139" t="s">
        <v>193</v>
      </c>
      <c r="FG101" s="139" t="s">
        <v>193</v>
      </c>
      <c r="FH101" s="139" t="s">
        <v>193</v>
      </c>
      <c r="FI101" s="139" t="s">
        <v>193</v>
      </c>
      <c r="FJ101" s="139" t="s">
        <v>193</v>
      </c>
      <c r="FK101" s="139" t="s">
        <v>193</v>
      </c>
      <c r="FL101" s="139" t="s">
        <v>193</v>
      </c>
      <c r="FM101" s="139" t="s">
        <v>193</v>
      </c>
      <c r="FN101" s="139" t="s">
        <v>193</v>
      </c>
      <c r="FO101" s="139" t="s">
        <v>193</v>
      </c>
      <c r="FP101" s="139" t="s">
        <v>193</v>
      </c>
      <c r="FQ101" s="139" t="s">
        <v>193</v>
      </c>
      <c r="FR101" s="139" t="s">
        <v>193</v>
      </c>
      <c r="FS101" s="139" t="s">
        <v>193</v>
      </c>
      <c r="FT101" s="139" t="s">
        <v>193</v>
      </c>
      <c r="FU101" s="139" t="s">
        <v>193</v>
      </c>
      <c r="FV101" s="139" t="s">
        <v>193</v>
      </c>
      <c r="FW101" s="139" t="s">
        <v>193</v>
      </c>
      <c r="FX101" s="139" t="s">
        <v>193</v>
      </c>
      <c r="FY101" s="139" t="s">
        <v>193</v>
      </c>
      <c r="FZ101" s="139" t="s">
        <v>193</v>
      </c>
      <c r="GA101" s="139" t="s">
        <v>193</v>
      </c>
      <c r="GB101" s="139" t="s">
        <v>193</v>
      </c>
      <c r="GC101" s="139" t="s">
        <v>193</v>
      </c>
      <c r="GD101" s="139" t="s">
        <v>193</v>
      </c>
      <c r="GE101" s="139" t="s">
        <v>193</v>
      </c>
      <c r="GF101" s="139" t="s">
        <v>193</v>
      </c>
      <c r="GG101" s="139" t="s">
        <v>193</v>
      </c>
      <c r="GH101" s="139" t="s">
        <v>193</v>
      </c>
      <c r="GI101" s="139" t="s">
        <v>193</v>
      </c>
      <c r="GJ101" s="139" t="s">
        <v>193</v>
      </c>
      <c r="GK101" s="139" t="s">
        <v>193</v>
      </c>
      <c r="GL101" s="139" t="s">
        <v>193</v>
      </c>
      <c r="GM101" s="139" t="s">
        <v>193</v>
      </c>
      <c r="GN101" s="139" t="s">
        <v>193</v>
      </c>
      <c r="GO101" s="139" t="s">
        <v>193</v>
      </c>
      <c r="GP101" s="139" t="s">
        <v>193</v>
      </c>
      <c r="GQ101" s="139" t="s">
        <v>193</v>
      </c>
      <c r="GR101" s="139" t="s">
        <v>193</v>
      </c>
      <c r="GS101" s="139" t="s">
        <v>193</v>
      </c>
      <c r="GT101" s="139" t="s">
        <v>193</v>
      </c>
      <c r="GU101" s="139" t="s">
        <v>193</v>
      </c>
      <c r="GV101" s="139" t="s">
        <v>193</v>
      </c>
      <c r="GW101" s="139" t="s">
        <v>193</v>
      </c>
      <c r="GX101" s="139" t="s">
        <v>193</v>
      </c>
      <c r="GY101" s="139" t="s">
        <v>193</v>
      </c>
      <c r="GZ101" s="139" t="s">
        <v>193</v>
      </c>
      <c r="HA101" s="139" t="s">
        <v>193</v>
      </c>
      <c r="HB101" s="139" t="s">
        <v>193</v>
      </c>
      <c r="HC101" s="139" t="s">
        <v>193</v>
      </c>
      <c r="HD101" s="139" t="s">
        <v>193</v>
      </c>
      <c r="HE101" s="139" t="s">
        <v>193</v>
      </c>
      <c r="HF101" s="139" t="s">
        <v>193</v>
      </c>
      <c r="HG101" s="139" t="s">
        <v>193</v>
      </c>
      <c r="HH101" s="139" t="s">
        <v>193</v>
      </c>
      <c r="HI101" s="139" t="s">
        <v>193</v>
      </c>
      <c r="HJ101" s="139" t="s">
        <v>193</v>
      </c>
      <c r="HK101" s="139" t="s">
        <v>193</v>
      </c>
      <c r="HL101" s="139" t="s">
        <v>193</v>
      </c>
      <c r="HM101" s="139" t="s">
        <v>193</v>
      </c>
      <c r="HN101" s="139" t="s">
        <v>193</v>
      </c>
      <c r="HO101" s="139" t="s">
        <v>193</v>
      </c>
      <c r="HP101" s="139" t="s">
        <v>193</v>
      </c>
      <c r="HQ101" s="139" t="s">
        <v>193</v>
      </c>
      <c r="HR101" s="139" t="s">
        <v>193</v>
      </c>
      <c r="HS101" s="139" t="s">
        <v>193</v>
      </c>
      <c r="HT101" s="139" t="s">
        <v>193</v>
      </c>
      <c r="HU101" s="139" t="s">
        <v>193</v>
      </c>
      <c r="HV101" s="139" t="s">
        <v>193</v>
      </c>
      <c r="HW101" s="139" t="s">
        <v>193</v>
      </c>
      <c r="HX101" s="139" t="s">
        <v>193</v>
      </c>
      <c r="HY101" s="139" t="s">
        <v>193</v>
      </c>
      <c r="HZ101" s="139" t="s">
        <v>193</v>
      </c>
      <c r="IA101" s="139" t="s">
        <v>193</v>
      </c>
      <c r="IB101" s="139" t="s">
        <v>193</v>
      </c>
      <c r="IC101" s="139" t="s">
        <v>193</v>
      </c>
      <c r="ID101" s="139" t="s">
        <v>193</v>
      </c>
      <c r="IE101" s="139" t="s">
        <v>193</v>
      </c>
      <c r="IF101" s="139" t="s">
        <v>193</v>
      </c>
      <c r="IG101" s="139" t="s">
        <v>193</v>
      </c>
      <c r="IH101" s="139" t="s">
        <v>193</v>
      </c>
      <c r="II101" s="139" t="s">
        <v>193</v>
      </c>
      <c r="IJ101" s="139" t="s">
        <v>193</v>
      </c>
      <c r="IK101" s="139" t="s">
        <v>193</v>
      </c>
      <c r="IL101" s="139" t="s">
        <v>193</v>
      </c>
      <c r="IM101" s="139" t="s">
        <v>193</v>
      </c>
      <c r="IN101" s="139" t="s">
        <v>193</v>
      </c>
      <c r="IO101" s="139" t="s">
        <v>193</v>
      </c>
      <c r="IP101" s="139" t="s">
        <v>193</v>
      </c>
      <c r="IQ101" s="139" t="s">
        <v>193</v>
      </c>
      <c r="IR101" s="139" t="s">
        <v>193</v>
      </c>
      <c r="IS101" s="139" t="s">
        <v>193</v>
      </c>
      <c r="IT101" s="139" t="s">
        <v>193</v>
      </c>
      <c r="IU101" s="139" t="s">
        <v>193</v>
      </c>
      <c r="IV101" s="139" t="s">
        <v>193</v>
      </c>
      <c r="IW101" s="139" t="s">
        <v>193</v>
      </c>
      <c r="IX101" s="139" t="s">
        <v>193</v>
      </c>
      <c r="IY101" s="139" t="s">
        <v>193</v>
      </c>
      <c r="IZ101" s="139" t="s">
        <v>193</v>
      </c>
      <c r="JA101" s="139" t="s">
        <v>193</v>
      </c>
      <c r="JB101" s="139" t="s">
        <v>193</v>
      </c>
      <c r="JC101" s="139" t="s">
        <v>193</v>
      </c>
      <c r="JD101" s="139" t="s">
        <v>193</v>
      </c>
      <c r="JE101" s="139" t="s">
        <v>193</v>
      </c>
      <c r="JF101" s="139" t="s">
        <v>193</v>
      </c>
      <c r="JG101" s="139" t="s">
        <v>193</v>
      </c>
      <c r="JH101" s="139" t="s">
        <v>193</v>
      </c>
      <c r="JI101" s="139" t="s">
        <v>193</v>
      </c>
      <c r="JJ101" s="139" t="s">
        <v>193</v>
      </c>
      <c r="JK101" s="139" t="s">
        <v>193</v>
      </c>
      <c r="JL101" s="139" t="s">
        <v>193</v>
      </c>
      <c r="JM101" s="139" t="s">
        <v>193</v>
      </c>
      <c r="JN101" s="139" t="s">
        <v>193</v>
      </c>
      <c r="JO101" s="139" t="s">
        <v>193</v>
      </c>
      <c r="JP101" s="139" t="s">
        <v>193</v>
      </c>
      <c r="JQ101" s="139" t="s">
        <v>109</v>
      </c>
      <c r="JR101" s="139" t="s">
        <v>505</v>
      </c>
      <c r="JS101" s="139" t="s">
        <v>108</v>
      </c>
      <c r="JT101" s="139" t="s">
        <v>3536</v>
      </c>
      <c r="JU101" s="139" t="s">
        <v>108</v>
      </c>
      <c r="JV101" s="139" t="s">
        <v>517</v>
      </c>
      <c r="JW101" s="139" t="s">
        <v>3537</v>
      </c>
      <c r="JX101" s="139" t="s">
        <v>800</v>
      </c>
      <c r="JY101" s="139" t="s">
        <v>193</v>
      </c>
      <c r="JZ101" s="139" t="s">
        <v>3320</v>
      </c>
      <c r="KA101" s="139" t="s">
        <v>797</v>
      </c>
      <c r="KB101" s="139" t="s">
        <v>798</v>
      </c>
      <c r="KC101" s="139" t="s">
        <v>799</v>
      </c>
      <c r="KD101" s="139" t="s">
        <v>193</v>
      </c>
      <c r="KE101" s="139" t="s">
        <v>193</v>
      </c>
      <c r="KF101" s="139" t="s">
        <v>193</v>
      </c>
      <c r="KG101" s="139" t="s">
        <v>193</v>
      </c>
      <c r="KH101" s="139" t="s">
        <v>193</v>
      </c>
      <c r="KI101" s="139">
        <v>2</v>
      </c>
      <c r="KJ101" s="139">
        <v>0.4</v>
      </c>
      <c r="KK101" s="139" t="s">
        <v>193</v>
      </c>
      <c r="KL101" s="139" t="s">
        <v>156</v>
      </c>
      <c r="KM101" s="139">
        <v>0.4</v>
      </c>
      <c r="KN101" s="139" t="s">
        <v>109</v>
      </c>
      <c r="KO101" s="139" t="s">
        <v>193</v>
      </c>
      <c r="KP101" s="139" t="s">
        <v>114</v>
      </c>
      <c r="KQ101" s="139" t="s">
        <v>193</v>
      </c>
      <c r="KR101" s="139" t="s">
        <v>193</v>
      </c>
      <c r="KS101" s="139" t="s">
        <v>193</v>
      </c>
      <c r="KT101" s="139" t="s">
        <v>193</v>
      </c>
      <c r="KU101" s="139" t="s">
        <v>193</v>
      </c>
      <c r="KV101" s="139" t="s">
        <v>193</v>
      </c>
      <c r="KW101" s="139" t="s">
        <v>193</v>
      </c>
      <c r="KX101" s="139" t="s">
        <v>193</v>
      </c>
      <c r="KY101" s="139" t="s">
        <v>193</v>
      </c>
      <c r="KZ101" s="139" t="s">
        <v>193</v>
      </c>
      <c r="LA101" s="139" t="s">
        <v>193</v>
      </c>
      <c r="LB101" s="139" t="s">
        <v>193</v>
      </c>
      <c r="LC101" s="139" t="s">
        <v>193</v>
      </c>
      <c r="LD101" s="139" t="s">
        <v>114</v>
      </c>
      <c r="LE101" s="139" t="s">
        <v>193</v>
      </c>
      <c r="LF101" s="139" t="s">
        <v>193</v>
      </c>
      <c r="LG101" s="139" t="s">
        <v>193</v>
      </c>
      <c r="LH101" s="139" t="s">
        <v>193</v>
      </c>
      <c r="LI101" s="139" t="s">
        <v>193</v>
      </c>
      <c r="LJ101" s="139" t="s">
        <v>193</v>
      </c>
      <c r="LK101" s="139" t="s">
        <v>193</v>
      </c>
      <c r="LL101" s="139" t="s">
        <v>193</v>
      </c>
      <c r="LM101" s="139" t="s">
        <v>193</v>
      </c>
      <c r="LN101" s="139" t="s">
        <v>193</v>
      </c>
      <c r="LO101" s="139" t="s">
        <v>193</v>
      </c>
      <c r="LP101" s="139" t="s">
        <v>193</v>
      </c>
      <c r="LQ101" s="139" t="s">
        <v>193</v>
      </c>
    </row>
    <row r="102" spans="1:329" ht="14.4" customHeight="1" x14ac:dyDescent="0.35">
      <c r="A102" s="139" t="s">
        <v>3539</v>
      </c>
      <c r="B102" s="139" t="s">
        <v>3316</v>
      </c>
      <c r="C102" s="139" t="s">
        <v>133</v>
      </c>
      <c r="D102" s="139" t="s">
        <v>133</v>
      </c>
      <c r="E102" s="139" t="s">
        <v>146</v>
      </c>
      <c r="F102" s="139" t="s">
        <v>117</v>
      </c>
      <c r="G102" s="139" t="s">
        <v>136</v>
      </c>
      <c r="H102" s="139" t="s">
        <v>136</v>
      </c>
      <c r="I102" s="139" t="s">
        <v>138</v>
      </c>
      <c r="J102" s="139" t="s">
        <v>139</v>
      </c>
      <c r="K102" s="139" t="s">
        <v>489</v>
      </c>
      <c r="L102" s="139" t="s">
        <v>3317</v>
      </c>
      <c r="M102" t="s">
        <v>491</v>
      </c>
      <c r="N102" t="s">
        <v>193</v>
      </c>
      <c r="O102" t="s">
        <v>193</v>
      </c>
      <c r="P102" t="s">
        <v>193</v>
      </c>
      <c r="Q102" t="s">
        <v>193</v>
      </c>
      <c r="R102" t="s">
        <v>193</v>
      </c>
      <c r="S102" t="s">
        <v>193</v>
      </c>
      <c r="T102" t="s">
        <v>193</v>
      </c>
      <c r="U102" t="s">
        <v>193</v>
      </c>
      <c r="V102" t="s">
        <v>193</v>
      </c>
      <c r="W102" t="s">
        <v>193</v>
      </c>
      <c r="X102" t="s">
        <v>193</v>
      </c>
      <c r="Y102" t="s">
        <v>193</v>
      </c>
      <c r="Z102" t="s">
        <v>193</v>
      </c>
      <c r="AA102" t="s">
        <v>193</v>
      </c>
      <c r="AB102" t="s">
        <v>193</v>
      </c>
      <c r="AC102" t="s">
        <v>193</v>
      </c>
      <c r="AD102" t="s">
        <v>193</v>
      </c>
      <c r="AE102" t="s">
        <v>193</v>
      </c>
      <c r="AF102" t="s">
        <v>193</v>
      </c>
      <c r="AG102" t="s">
        <v>193</v>
      </c>
      <c r="AH102" t="s">
        <v>193</v>
      </c>
      <c r="AI102" t="s">
        <v>193</v>
      </c>
      <c r="AJ102" t="s">
        <v>193</v>
      </c>
      <c r="AK102" t="s">
        <v>193</v>
      </c>
      <c r="AL102" t="s">
        <v>193</v>
      </c>
      <c r="AM102" t="s">
        <v>193</v>
      </c>
      <c r="AN102" t="s">
        <v>193</v>
      </c>
      <c r="AO102" t="s">
        <v>193</v>
      </c>
      <c r="AP102" t="s">
        <v>193</v>
      </c>
      <c r="AQ102" t="s">
        <v>193</v>
      </c>
      <c r="AR102" t="s">
        <v>193</v>
      </c>
      <c r="AS102" t="s">
        <v>193</v>
      </c>
      <c r="AT102" t="s">
        <v>193</v>
      </c>
      <c r="AU102" t="s">
        <v>193</v>
      </c>
      <c r="AV102" t="s">
        <v>193</v>
      </c>
      <c r="AW102" t="s">
        <v>193</v>
      </c>
      <c r="AX102" t="s">
        <v>193</v>
      </c>
      <c r="AY102" t="s">
        <v>193</v>
      </c>
      <c r="AZ102" s="192" t="s">
        <v>193</v>
      </c>
      <c r="BA102" s="139" t="s">
        <v>193</v>
      </c>
      <c r="BB102" s="139" t="s">
        <v>193</v>
      </c>
      <c r="BC102" s="192" t="s">
        <v>193</v>
      </c>
      <c r="BD102" s="139" t="s">
        <v>193</v>
      </c>
      <c r="BE102" s="139" t="s">
        <v>193</v>
      </c>
      <c r="BF102" s="192" t="s">
        <v>193</v>
      </c>
      <c r="BG102" s="139" t="s">
        <v>193</v>
      </c>
      <c r="BH102" s="139" t="s">
        <v>193</v>
      </c>
      <c r="BI102" s="192" t="s">
        <v>193</v>
      </c>
      <c r="BJ102" s="139" t="s">
        <v>193</v>
      </c>
      <c r="BK102" s="139" t="s">
        <v>193</v>
      </c>
      <c r="BL102" s="192" t="s">
        <v>193</v>
      </c>
      <c r="BM102" s="139" t="s">
        <v>193</v>
      </c>
      <c r="BN102" s="139" t="s">
        <v>193</v>
      </c>
      <c r="BO102" s="192" t="s">
        <v>193</v>
      </c>
      <c r="BP102" s="139" t="s">
        <v>193</v>
      </c>
      <c r="BQ102" s="139" t="s">
        <v>193</v>
      </c>
      <c r="BR102" s="139" t="s">
        <v>193</v>
      </c>
      <c r="BS102" s="139" t="s">
        <v>193</v>
      </c>
      <c r="BT102" s="139" t="s">
        <v>193</v>
      </c>
      <c r="BU102" s="139" t="s">
        <v>193</v>
      </c>
      <c r="BV102" s="139" t="s">
        <v>193</v>
      </c>
      <c r="BW102" s="139" t="s">
        <v>193</v>
      </c>
      <c r="BX102" s="139" t="s">
        <v>193</v>
      </c>
      <c r="BY102" s="139" t="s">
        <v>193</v>
      </c>
      <c r="BZ102" s="139" t="s">
        <v>193</v>
      </c>
      <c r="CA102" s="192" t="s">
        <v>193</v>
      </c>
      <c r="CB102" s="139" t="s">
        <v>193</v>
      </c>
      <c r="CC102" s="139" t="s">
        <v>193</v>
      </c>
      <c r="CD102" s="139" t="s">
        <v>193</v>
      </c>
      <c r="CE102" s="139" t="s">
        <v>193</v>
      </c>
      <c r="CF102" s="139" t="s">
        <v>193</v>
      </c>
      <c r="CG102" s="139" t="s">
        <v>193</v>
      </c>
      <c r="CH102" s="139" t="s">
        <v>193</v>
      </c>
      <c r="CI102" s="139" t="s">
        <v>193</v>
      </c>
      <c r="CJ102" s="139" t="s">
        <v>193</v>
      </c>
      <c r="CK102" s="139" t="s">
        <v>193</v>
      </c>
      <c r="CL102" s="139" t="s">
        <v>193</v>
      </c>
      <c r="CM102" s="139" t="s">
        <v>193</v>
      </c>
      <c r="CN102" s="139" t="s">
        <v>193</v>
      </c>
      <c r="CO102" s="139" t="s">
        <v>193</v>
      </c>
      <c r="CP102" s="139" t="s">
        <v>193</v>
      </c>
      <c r="CQ102" s="139" t="s">
        <v>193</v>
      </c>
      <c r="CR102" s="139" t="s">
        <v>193</v>
      </c>
      <c r="CS102" s="139" t="s">
        <v>193</v>
      </c>
      <c r="CT102" s="139" t="s">
        <v>193</v>
      </c>
      <c r="CU102" s="139" t="s">
        <v>193</v>
      </c>
      <c r="CV102" s="139" t="s">
        <v>193</v>
      </c>
      <c r="CW102" s="139" t="s">
        <v>193</v>
      </c>
      <c r="CX102" s="139" t="s">
        <v>193</v>
      </c>
      <c r="CY102" s="139" t="s">
        <v>193</v>
      </c>
      <c r="CZ102" s="139" t="s">
        <v>193</v>
      </c>
      <c r="DA102" s="139" t="s">
        <v>193</v>
      </c>
      <c r="DB102" s="139" t="s">
        <v>193</v>
      </c>
      <c r="DC102" s="139" t="s">
        <v>193</v>
      </c>
      <c r="DD102" s="139" t="s">
        <v>193</v>
      </c>
      <c r="DE102" s="139" t="s">
        <v>193</v>
      </c>
      <c r="DF102" s="139" t="s">
        <v>193</v>
      </c>
      <c r="DG102" s="139" t="s">
        <v>193</v>
      </c>
      <c r="DH102" s="139" t="s">
        <v>193</v>
      </c>
      <c r="DI102" s="139" t="s">
        <v>193</v>
      </c>
      <c r="DJ102" s="139" t="s">
        <v>193</v>
      </c>
      <c r="DK102" s="139" t="s">
        <v>193</v>
      </c>
      <c r="DL102" s="139" t="s">
        <v>193</v>
      </c>
      <c r="DM102" s="139" t="s">
        <v>193</v>
      </c>
      <c r="DN102" s="139" t="s">
        <v>193</v>
      </c>
      <c r="DO102" s="139" t="s">
        <v>193</v>
      </c>
      <c r="DP102" s="139" t="s">
        <v>193</v>
      </c>
      <c r="DQ102" s="139" t="s">
        <v>193</v>
      </c>
      <c r="DR102" s="139" t="s">
        <v>193</v>
      </c>
      <c r="DS102" s="139" t="s">
        <v>193</v>
      </c>
      <c r="DT102" s="139" t="s">
        <v>193</v>
      </c>
      <c r="DU102" s="139" t="s">
        <v>193</v>
      </c>
      <c r="DV102" s="139" t="s">
        <v>193</v>
      </c>
      <c r="DW102" s="139" t="s">
        <v>193</v>
      </c>
      <c r="DX102" s="139" t="s">
        <v>193</v>
      </c>
      <c r="DY102" s="139" t="s">
        <v>193</v>
      </c>
      <c r="DZ102" s="139" t="s">
        <v>193</v>
      </c>
      <c r="EA102" s="139" t="s">
        <v>193</v>
      </c>
      <c r="EB102" s="139" t="s">
        <v>193</v>
      </c>
      <c r="EC102" s="139" t="s">
        <v>193</v>
      </c>
      <c r="ED102" s="139" t="s">
        <v>193</v>
      </c>
      <c r="EE102" s="139" t="s">
        <v>193</v>
      </c>
      <c r="EF102" s="139" t="s">
        <v>193</v>
      </c>
      <c r="EG102" s="139" t="s">
        <v>193</v>
      </c>
      <c r="EH102" s="139" t="s">
        <v>193</v>
      </c>
      <c r="EI102" s="139" t="s">
        <v>193</v>
      </c>
      <c r="EJ102" s="139" t="s">
        <v>193</v>
      </c>
      <c r="EK102" s="139" t="s">
        <v>193</v>
      </c>
      <c r="EL102" s="139" t="s">
        <v>193</v>
      </c>
      <c r="EM102" s="139" t="s">
        <v>193</v>
      </c>
      <c r="EN102" s="139" t="s">
        <v>193</v>
      </c>
      <c r="EO102" s="139" t="s">
        <v>193</v>
      </c>
      <c r="EP102" s="139" t="s">
        <v>193</v>
      </c>
      <c r="EQ102" s="139" t="s">
        <v>193</v>
      </c>
      <c r="ER102" s="139" t="s">
        <v>193</v>
      </c>
      <c r="ES102" s="139" t="s">
        <v>193</v>
      </c>
      <c r="ET102" s="139" t="s">
        <v>193</v>
      </c>
      <c r="EU102" s="139" t="s">
        <v>193</v>
      </c>
      <c r="EV102" s="139" t="s">
        <v>193</v>
      </c>
      <c r="EW102" s="139" t="s">
        <v>193</v>
      </c>
      <c r="EX102" s="139" t="s">
        <v>193</v>
      </c>
      <c r="EY102" s="139" t="s">
        <v>193</v>
      </c>
      <c r="EZ102" s="139" t="s">
        <v>193</v>
      </c>
      <c r="FA102" s="139" t="s">
        <v>193</v>
      </c>
      <c r="FB102" s="139" t="s">
        <v>193</v>
      </c>
      <c r="FC102" s="139" t="s">
        <v>193</v>
      </c>
      <c r="FD102" s="139" t="s">
        <v>193</v>
      </c>
      <c r="FE102" s="139" t="s">
        <v>193</v>
      </c>
      <c r="FF102" s="139" t="s">
        <v>193</v>
      </c>
      <c r="FG102" s="139" t="s">
        <v>193</v>
      </c>
      <c r="FH102" s="139" t="s">
        <v>193</v>
      </c>
      <c r="FI102" s="139" t="s">
        <v>193</v>
      </c>
      <c r="FJ102" s="139" t="s">
        <v>193</v>
      </c>
      <c r="FK102" s="139" t="s">
        <v>193</v>
      </c>
      <c r="FL102" s="139" t="s">
        <v>193</v>
      </c>
      <c r="FM102" s="139" t="s">
        <v>193</v>
      </c>
      <c r="FN102" s="139" t="s">
        <v>193</v>
      </c>
      <c r="FO102" s="139" t="s">
        <v>193</v>
      </c>
      <c r="FP102" s="139" t="s">
        <v>193</v>
      </c>
      <c r="FQ102" s="139" t="s">
        <v>193</v>
      </c>
      <c r="FR102" s="139" t="s">
        <v>193</v>
      </c>
      <c r="FS102" s="139" t="s">
        <v>193</v>
      </c>
      <c r="FT102" s="139" t="s">
        <v>193</v>
      </c>
      <c r="FU102" s="139" t="s">
        <v>193</v>
      </c>
      <c r="FV102" s="139" t="s">
        <v>193</v>
      </c>
      <c r="FW102" s="139" t="s">
        <v>193</v>
      </c>
      <c r="FX102" s="139" t="s">
        <v>193</v>
      </c>
      <c r="FY102" s="139" t="s">
        <v>193</v>
      </c>
      <c r="FZ102" s="139" t="s">
        <v>193</v>
      </c>
      <c r="GA102" s="139" t="s">
        <v>193</v>
      </c>
      <c r="GB102" s="139" t="s">
        <v>193</v>
      </c>
      <c r="GC102" s="139" t="s">
        <v>193</v>
      </c>
      <c r="GD102" s="139" t="s">
        <v>193</v>
      </c>
      <c r="GE102" s="139" t="s">
        <v>193</v>
      </c>
      <c r="GF102" s="139" t="s">
        <v>193</v>
      </c>
      <c r="GG102" s="139" t="s">
        <v>193</v>
      </c>
      <c r="GH102" s="139" t="s">
        <v>193</v>
      </c>
      <c r="GI102" s="139" t="s">
        <v>193</v>
      </c>
      <c r="GJ102" s="139" t="s">
        <v>193</v>
      </c>
      <c r="GK102" s="139" t="s">
        <v>193</v>
      </c>
      <c r="GL102" s="139" t="s">
        <v>193</v>
      </c>
      <c r="GM102" s="139" t="s">
        <v>193</v>
      </c>
      <c r="GN102" s="139" t="s">
        <v>193</v>
      </c>
      <c r="GO102" s="139" t="s">
        <v>193</v>
      </c>
      <c r="GP102" s="139" t="s">
        <v>193</v>
      </c>
      <c r="GQ102" s="139" t="s">
        <v>193</v>
      </c>
      <c r="GR102" s="139" t="s">
        <v>193</v>
      </c>
      <c r="GS102" s="139" t="s">
        <v>193</v>
      </c>
      <c r="GT102" s="139" t="s">
        <v>193</v>
      </c>
      <c r="GU102" s="139" t="s">
        <v>193</v>
      </c>
      <c r="GV102" s="139" t="s">
        <v>193</v>
      </c>
      <c r="GW102" s="139" t="s">
        <v>193</v>
      </c>
      <c r="GX102" s="139" t="s">
        <v>193</v>
      </c>
      <c r="GY102" s="139" t="s">
        <v>193</v>
      </c>
      <c r="GZ102" s="139" t="s">
        <v>193</v>
      </c>
      <c r="HA102" s="139" t="s">
        <v>193</v>
      </c>
      <c r="HB102" s="139" t="s">
        <v>193</v>
      </c>
      <c r="HC102" s="139" t="s">
        <v>193</v>
      </c>
      <c r="HD102" s="139" t="s">
        <v>193</v>
      </c>
      <c r="HE102" s="139" t="s">
        <v>193</v>
      </c>
      <c r="HF102" s="139" t="s">
        <v>193</v>
      </c>
      <c r="HG102" s="139" t="s">
        <v>193</v>
      </c>
      <c r="HH102" s="139" t="s">
        <v>193</v>
      </c>
      <c r="HI102" s="139" t="s">
        <v>193</v>
      </c>
      <c r="HJ102" s="139" t="s">
        <v>193</v>
      </c>
      <c r="HK102" s="139" t="s">
        <v>193</v>
      </c>
      <c r="HL102" s="139" t="s">
        <v>193</v>
      </c>
      <c r="HM102" s="139" t="s">
        <v>193</v>
      </c>
      <c r="HN102" s="139" t="s">
        <v>193</v>
      </c>
      <c r="HO102" s="139" t="s">
        <v>193</v>
      </c>
      <c r="HP102" s="139" t="s">
        <v>193</v>
      </c>
      <c r="HQ102" s="139" t="s">
        <v>193</v>
      </c>
      <c r="HR102" s="139" t="s">
        <v>193</v>
      </c>
      <c r="HS102" s="139" t="s">
        <v>193</v>
      </c>
      <c r="HT102" s="139" t="s">
        <v>193</v>
      </c>
      <c r="HU102" s="139" t="s">
        <v>193</v>
      </c>
      <c r="HV102" s="139" t="s">
        <v>193</v>
      </c>
      <c r="HW102" s="139" t="s">
        <v>193</v>
      </c>
      <c r="HX102" s="139" t="s">
        <v>193</v>
      </c>
      <c r="HY102" s="139" t="s">
        <v>193</v>
      </c>
      <c r="HZ102" s="139" t="s">
        <v>193</v>
      </c>
      <c r="IA102" s="139" t="s">
        <v>193</v>
      </c>
      <c r="IB102" s="139" t="s">
        <v>193</v>
      </c>
      <c r="IC102" s="139" t="s">
        <v>193</v>
      </c>
      <c r="ID102" s="139" t="s">
        <v>193</v>
      </c>
      <c r="IE102" s="139" t="s">
        <v>193</v>
      </c>
      <c r="IF102" s="139" t="s">
        <v>193</v>
      </c>
      <c r="IG102" s="139" t="s">
        <v>193</v>
      </c>
      <c r="IH102" s="139" t="s">
        <v>193</v>
      </c>
      <c r="II102" s="139" t="s">
        <v>193</v>
      </c>
      <c r="IJ102" s="139" t="s">
        <v>193</v>
      </c>
      <c r="IK102" s="139" t="s">
        <v>193</v>
      </c>
      <c r="IL102" s="139" t="s">
        <v>193</v>
      </c>
      <c r="IM102" s="139" t="s">
        <v>193</v>
      </c>
      <c r="IN102" s="139" t="s">
        <v>193</v>
      </c>
      <c r="IO102" s="139" t="s">
        <v>193</v>
      </c>
      <c r="IP102" s="139" t="s">
        <v>193</v>
      </c>
      <c r="IQ102" s="139" t="s">
        <v>193</v>
      </c>
      <c r="IR102" s="139" t="s">
        <v>193</v>
      </c>
      <c r="IS102" s="139" t="s">
        <v>193</v>
      </c>
      <c r="IT102" s="139" t="s">
        <v>193</v>
      </c>
      <c r="IU102" s="139" t="s">
        <v>193</v>
      </c>
      <c r="IV102" s="139" t="s">
        <v>193</v>
      </c>
      <c r="IW102" s="139" t="s">
        <v>193</v>
      </c>
      <c r="IX102" s="139" t="s">
        <v>193</v>
      </c>
      <c r="IY102" s="139" t="s">
        <v>193</v>
      </c>
      <c r="IZ102" s="139" t="s">
        <v>193</v>
      </c>
      <c r="JA102" s="139" t="s">
        <v>193</v>
      </c>
      <c r="JB102" s="139" t="s">
        <v>193</v>
      </c>
      <c r="JC102" s="139" t="s">
        <v>193</v>
      </c>
      <c r="JD102" s="139" t="s">
        <v>193</v>
      </c>
      <c r="JE102" s="139" t="s">
        <v>193</v>
      </c>
      <c r="JF102" s="139" t="s">
        <v>193</v>
      </c>
      <c r="JG102" s="139" t="s">
        <v>193</v>
      </c>
      <c r="JH102" s="139" t="s">
        <v>193</v>
      </c>
      <c r="JI102" s="139" t="s">
        <v>193</v>
      </c>
      <c r="JJ102" s="139" t="s">
        <v>193</v>
      </c>
      <c r="JK102" s="139" t="s">
        <v>193</v>
      </c>
      <c r="JL102" s="139" t="s">
        <v>193</v>
      </c>
      <c r="JM102" s="139" t="s">
        <v>193</v>
      </c>
      <c r="JN102" s="139" t="s">
        <v>193</v>
      </c>
      <c r="JO102" s="139" t="s">
        <v>193</v>
      </c>
      <c r="JP102" s="139" t="s">
        <v>193</v>
      </c>
      <c r="JQ102" s="139" t="s">
        <v>109</v>
      </c>
      <c r="JR102" s="139" t="s">
        <v>505</v>
      </c>
      <c r="JS102" s="139" t="s">
        <v>108</v>
      </c>
      <c r="JT102" s="139" t="s">
        <v>3536</v>
      </c>
      <c r="JU102" s="139" t="s">
        <v>108</v>
      </c>
      <c r="JV102" s="139" t="s">
        <v>517</v>
      </c>
      <c r="JW102" s="139" t="s">
        <v>3537</v>
      </c>
      <c r="JX102" s="139" t="s">
        <v>810</v>
      </c>
      <c r="JY102" s="139" t="s">
        <v>193</v>
      </c>
      <c r="JZ102" s="139" t="s">
        <v>3360</v>
      </c>
      <c r="KA102" s="139" t="s">
        <v>797</v>
      </c>
      <c r="KB102" s="139" t="s">
        <v>798</v>
      </c>
      <c r="KC102" s="139" t="s">
        <v>799</v>
      </c>
      <c r="KD102" s="139" t="s">
        <v>193</v>
      </c>
      <c r="KE102" s="139" t="s">
        <v>193</v>
      </c>
      <c r="KF102" s="139" t="s">
        <v>193</v>
      </c>
      <c r="KG102" s="139" t="s">
        <v>193</v>
      </c>
      <c r="KH102" s="139" t="s">
        <v>193</v>
      </c>
      <c r="KI102" s="139">
        <v>2</v>
      </c>
      <c r="KJ102" s="139">
        <v>0.4</v>
      </c>
      <c r="KK102" s="139" t="s">
        <v>193</v>
      </c>
      <c r="KL102" s="139" t="s">
        <v>156</v>
      </c>
      <c r="KM102" s="139">
        <v>0.4</v>
      </c>
      <c r="KN102" s="139" t="s">
        <v>109</v>
      </c>
      <c r="KO102" s="139" t="s">
        <v>193</v>
      </c>
      <c r="KP102" s="139" t="s">
        <v>114</v>
      </c>
      <c r="KQ102" s="139" t="s">
        <v>193</v>
      </c>
      <c r="KR102" s="139" t="s">
        <v>193</v>
      </c>
      <c r="KS102" s="139" t="s">
        <v>193</v>
      </c>
      <c r="KT102" s="139" t="s">
        <v>193</v>
      </c>
      <c r="KU102" s="139" t="s">
        <v>193</v>
      </c>
      <c r="KV102" s="139" t="s">
        <v>193</v>
      </c>
      <c r="KW102" s="139" t="s">
        <v>193</v>
      </c>
      <c r="KX102" s="139" t="s">
        <v>193</v>
      </c>
      <c r="KY102" s="139" t="s">
        <v>193</v>
      </c>
      <c r="KZ102" s="139" t="s">
        <v>193</v>
      </c>
      <c r="LA102" s="139" t="s">
        <v>193</v>
      </c>
      <c r="LB102" s="139" t="s">
        <v>193</v>
      </c>
      <c r="LC102" s="139" t="s">
        <v>193</v>
      </c>
      <c r="LD102" s="139" t="s">
        <v>114</v>
      </c>
      <c r="LE102" s="139" t="s">
        <v>193</v>
      </c>
      <c r="LF102" s="139" t="s">
        <v>193</v>
      </c>
      <c r="LG102" s="139" t="s">
        <v>193</v>
      </c>
      <c r="LH102" s="139" t="s">
        <v>193</v>
      </c>
      <c r="LI102" s="139" t="s">
        <v>193</v>
      </c>
      <c r="LJ102" s="139" t="s">
        <v>193</v>
      </c>
      <c r="LK102" s="139" t="s">
        <v>193</v>
      </c>
      <c r="LL102" s="139" t="s">
        <v>193</v>
      </c>
      <c r="LM102" s="139" t="s">
        <v>193</v>
      </c>
      <c r="LN102" s="139" t="s">
        <v>193</v>
      </c>
      <c r="LO102" s="139" t="s">
        <v>193</v>
      </c>
      <c r="LP102" s="139" t="s">
        <v>193</v>
      </c>
      <c r="LQ102" s="139" t="s">
        <v>193</v>
      </c>
    </row>
    <row r="103" spans="1:329" ht="14.4" customHeight="1" x14ac:dyDescent="0.35">
      <c r="A103" s="139" t="s">
        <v>3540</v>
      </c>
      <c r="B103" s="139" t="s">
        <v>3316</v>
      </c>
      <c r="C103" s="139" t="s">
        <v>133</v>
      </c>
      <c r="D103" s="139" t="s">
        <v>133</v>
      </c>
      <c r="E103" s="139" t="s">
        <v>146</v>
      </c>
      <c r="F103" s="139" t="s">
        <v>117</v>
      </c>
      <c r="G103" s="139" t="s">
        <v>136</v>
      </c>
      <c r="H103" s="139" t="s">
        <v>136</v>
      </c>
      <c r="I103" s="139" t="s">
        <v>138</v>
      </c>
      <c r="J103" s="139" t="s">
        <v>139</v>
      </c>
      <c r="K103" s="139" t="s">
        <v>489</v>
      </c>
      <c r="L103" s="139" t="s">
        <v>3317</v>
      </c>
      <c r="M103" t="s">
        <v>491</v>
      </c>
      <c r="N103" t="s">
        <v>193</v>
      </c>
      <c r="O103" t="s">
        <v>193</v>
      </c>
      <c r="P103" t="s">
        <v>193</v>
      </c>
      <c r="Q103" t="s">
        <v>193</v>
      </c>
      <c r="R103" t="s">
        <v>193</v>
      </c>
      <c r="S103" t="s">
        <v>193</v>
      </c>
      <c r="T103" t="s">
        <v>193</v>
      </c>
      <c r="U103" t="s">
        <v>193</v>
      </c>
      <c r="V103" t="s">
        <v>193</v>
      </c>
      <c r="W103" t="s">
        <v>193</v>
      </c>
      <c r="X103" t="s">
        <v>193</v>
      </c>
      <c r="Y103" t="s">
        <v>193</v>
      </c>
      <c r="Z103" t="s">
        <v>193</v>
      </c>
      <c r="AA103" t="s">
        <v>193</v>
      </c>
      <c r="AB103" t="s">
        <v>193</v>
      </c>
      <c r="AC103" t="s">
        <v>193</v>
      </c>
      <c r="AD103" t="s">
        <v>193</v>
      </c>
      <c r="AE103" t="s">
        <v>193</v>
      </c>
      <c r="AF103" t="s">
        <v>193</v>
      </c>
      <c r="AG103" t="s">
        <v>193</v>
      </c>
      <c r="AH103" t="s">
        <v>193</v>
      </c>
      <c r="AI103" t="s">
        <v>193</v>
      </c>
      <c r="AJ103" t="s">
        <v>193</v>
      </c>
      <c r="AK103" t="s">
        <v>193</v>
      </c>
      <c r="AL103" t="s">
        <v>193</v>
      </c>
      <c r="AM103" t="s">
        <v>193</v>
      </c>
      <c r="AN103" t="s">
        <v>193</v>
      </c>
      <c r="AO103" t="s">
        <v>193</v>
      </c>
      <c r="AP103" t="s">
        <v>193</v>
      </c>
      <c r="AQ103" t="s">
        <v>193</v>
      </c>
      <c r="AR103" t="s">
        <v>193</v>
      </c>
      <c r="AS103" t="s">
        <v>193</v>
      </c>
      <c r="AT103" t="s">
        <v>193</v>
      </c>
      <c r="AU103" t="s">
        <v>193</v>
      </c>
      <c r="AV103" t="s">
        <v>193</v>
      </c>
      <c r="AW103" t="s">
        <v>193</v>
      </c>
      <c r="AX103" t="s">
        <v>193</v>
      </c>
      <c r="AY103" t="s">
        <v>193</v>
      </c>
      <c r="AZ103" s="192" t="s">
        <v>193</v>
      </c>
      <c r="BA103" s="139" t="s">
        <v>193</v>
      </c>
      <c r="BB103" s="139" t="s">
        <v>193</v>
      </c>
      <c r="BC103" s="192" t="s">
        <v>193</v>
      </c>
      <c r="BD103" s="139" t="s">
        <v>193</v>
      </c>
      <c r="BE103" s="139" t="s">
        <v>193</v>
      </c>
      <c r="BF103" s="192" t="s">
        <v>193</v>
      </c>
      <c r="BG103" s="139" t="s">
        <v>193</v>
      </c>
      <c r="BH103" s="139" t="s">
        <v>193</v>
      </c>
      <c r="BI103" s="192" t="s">
        <v>193</v>
      </c>
      <c r="BJ103" s="139" t="s">
        <v>193</v>
      </c>
      <c r="BK103" s="139" t="s">
        <v>193</v>
      </c>
      <c r="BL103" s="192" t="s">
        <v>193</v>
      </c>
      <c r="BM103" s="139" t="s">
        <v>193</v>
      </c>
      <c r="BN103" s="139" t="s">
        <v>193</v>
      </c>
      <c r="BO103" s="192" t="s">
        <v>193</v>
      </c>
      <c r="BP103" s="139" t="s">
        <v>193</v>
      </c>
      <c r="BQ103" s="139" t="s">
        <v>193</v>
      </c>
      <c r="BR103" s="139" t="s">
        <v>193</v>
      </c>
      <c r="BS103" s="139" t="s">
        <v>193</v>
      </c>
      <c r="BT103" s="139" t="s">
        <v>193</v>
      </c>
      <c r="BU103" s="139" t="s">
        <v>193</v>
      </c>
      <c r="BV103" s="139" t="s">
        <v>193</v>
      </c>
      <c r="BW103" s="139" t="s">
        <v>193</v>
      </c>
      <c r="BX103" s="139" t="s">
        <v>193</v>
      </c>
      <c r="BY103" s="139" t="s">
        <v>193</v>
      </c>
      <c r="BZ103" s="139" t="s">
        <v>193</v>
      </c>
      <c r="CA103" s="192" t="s">
        <v>193</v>
      </c>
      <c r="CB103" s="139" t="s">
        <v>193</v>
      </c>
      <c r="CC103" s="139" t="s">
        <v>193</v>
      </c>
      <c r="CD103" s="139" t="s">
        <v>193</v>
      </c>
      <c r="CE103" s="139" t="s">
        <v>193</v>
      </c>
      <c r="CF103" s="139" t="s">
        <v>193</v>
      </c>
      <c r="CG103" s="139" t="s">
        <v>193</v>
      </c>
      <c r="CH103" s="139" t="s">
        <v>193</v>
      </c>
      <c r="CI103" s="139" t="s">
        <v>193</v>
      </c>
      <c r="CJ103" s="139" t="s">
        <v>193</v>
      </c>
      <c r="CK103" s="139" t="s">
        <v>193</v>
      </c>
      <c r="CL103" s="139" t="s">
        <v>193</v>
      </c>
      <c r="CM103" s="139" t="s">
        <v>193</v>
      </c>
      <c r="CN103" s="139" t="s">
        <v>193</v>
      </c>
      <c r="CO103" s="139" t="s">
        <v>193</v>
      </c>
      <c r="CP103" s="139" t="s">
        <v>193</v>
      </c>
      <c r="CQ103" s="139" t="s">
        <v>193</v>
      </c>
      <c r="CR103" s="139" t="s">
        <v>193</v>
      </c>
      <c r="CS103" s="139" t="s">
        <v>193</v>
      </c>
      <c r="CT103" s="139" t="s">
        <v>193</v>
      </c>
      <c r="CU103" s="139" t="s">
        <v>193</v>
      </c>
      <c r="CV103" s="139" t="s">
        <v>193</v>
      </c>
      <c r="CW103" s="139" t="s">
        <v>193</v>
      </c>
      <c r="CX103" s="139" t="s">
        <v>193</v>
      </c>
      <c r="CY103" s="139" t="s">
        <v>193</v>
      </c>
      <c r="CZ103" s="139" t="s">
        <v>193</v>
      </c>
      <c r="DA103" s="139" t="s">
        <v>193</v>
      </c>
      <c r="DB103" s="139" t="s">
        <v>193</v>
      </c>
      <c r="DC103" s="139" t="s">
        <v>193</v>
      </c>
      <c r="DD103" s="139" t="s">
        <v>193</v>
      </c>
      <c r="DE103" s="139" t="s">
        <v>193</v>
      </c>
      <c r="DF103" s="139" t="s">
        <v>193</v>
      </c>
      <c r="DG103" s="139" t="s">
        <v>193</v>
      </c>
      <c r="DH103" s="139" t="s">
        <v>193</v>
      </c>
      <c r="DI103" s="139" t="s">
        <v>193</v>
      </c>
      <c r="DJ103" s="139" t="s">
        <v>193</v>
      </c>
      <c r="DK103" s="139" t="s">
        <v>193</v>
      </c>
      <c r="DL103" s="139" t="s">
        <v>193</v>
      </c>
      <c r="DM103" s="139" t="s">
        <v>193</v>
      </c>
      <c r="DN103" s="139" t="s">
        <v>193</v>
      </c>
      <c r="DO103" s="139" t="s">
        <v>193</v>
      </c>
      <c r="DP103" s="139" t="s">
        <v>193</v>
      </c>
      <c r="DQ103" s="139" t="s">
        <v>193</v>
      </c>
      <c r="DR103" s="139" t="s">
        <v>193</v>
      </c>
      <c r="DS103" s="139" t="s">
        <v>193</v>
      </c>
      <c r="DT103" s="139" t="s">
        <v>193</v>
      </c>
      <c r="DU103" s="139" t="s">
        <v>193</v>
      </c>
      <c r="DV103" s="139" t="s">
        <v>193</v>
      </c>
      <c r="DW103" s="139" t="s">
        <v>193</v>
      </c>
      <c r="DX103" s="139" t="s">
        <v>193</v>
      </c>
      <c r="DY103" s="139" t="s">
        <v>193</v>
      </c>
      <c r="DZ103" s="139" t="s">
        <v>193</v>
      </c>
      <c r="EA103" s="139" t="s">
        <v>193</v>
      </c>
      <c r="EB103" s="139" t="s">
        <v>193</v>
      </c>
      <c r="EC103" s="139" t="s">
        <v>193</v>
      </c>
      <c r="ED103" s="139" t="s">
        <v>193</v>
      </c>
      <c r="EE103" s="139" t="s">
        <v>193</v>
      </c>
      <c r="EF103" s="139" t="s">
        <v>193</v>
      </c>
      <c r="EG103" s="139" t="s">
        <v>193</v>
      </c>
      <c r="EH103" s="139" t="s">
        <v>193</v>
      </c>
      <c r="EI103" s="139" t="s">
        <v>193</v>
      </c>
      <c r="EJ103" s="139" t="s">
        <v>193</v>
      </c>
      <c r="EK103" s="139" t="s">
        <v>193</v>
      </c>
      <c r="EL103" s="139" t="s">
        <v>193</v>
      </c>
      <c r="EM103" s="139" t="s">
        <v>193</v>
      </c>
      <c r="EN103" s="139" t="s">
        <v>193</v>
      </c>
      <c r="EO103" s="139" t="s">
        <v>193</v>
      </c>
      <c r="EP103" s="139" t="s">
        <v>193</v>
      </c>
      <c r="EQ103" s="139" t="s">
        <v>193</v>
      </c>
      <c r="ER103" s="139" t="s">
        <v>193</v>
      </c>
      <c r="ES103" s="139" t="s">
        <v>193</v>
      </c>
      <c r="ET103" s="139" t="s">
        <v>193</v>
      </c>
      <c r="EU103" s="139" t="s">
        <v>193</v>
      </c>
      <c r="EV103" s="139" t="s">
        <v>193</v>
      </c>
      <c r="EW103" s="139" t="s">
        <v>193</v>
      </c>
      <c r="EX103" s="139" t="s">
        <v>193</v>
      </c>
      <c r="EY103" s="139" t="s">
        <v>193</v>
      </c>
      <c r="EZ103" s="139" t="s">
        <v>193</v>
      </c>
      <c r="FA103" s="139" t="s">
        <v>193</v>
      </c>
      <c r="FB103" s="139" t="s">
        <v>193</v>
      </c>
      <c r="FC103" s="139" t="s">
        <v>193</v>
      </c>
      <c r="FD103" s="139" t="s">
        <v>193</v>
      </c>
      <c r="FE103" s="139" t="s">
        <v>193</v>
      </c>
      <c r="FF103" s="139" t="s">
        <v>193</v>
      </c>
      <c r="FG103" s="139" t="s">
        <v>193</v>
      </c>
      <c r="FH103" s="139" t="s">
        <v>193</v>
      </c>
      <c r="FI103" s="139" t="s">
        <v>193</v>
      </c>
      <c r="FJ103" s="139" t="s">
        <v>193</v>
      </c>
      <c r="FK103" s="139" t="s">
        <v>193</v>
      </c>
      <c r="FL103" s="139" t="s">
        <v>193</v>
      </c>
      <c r="FM103" s="139" t="s">
        <v>193</v>
      </c>
      <c r="FN103" s="139" t="s">
        <v>193</v>
      </c>
      <c r="FO103" s="139" t="s">
        <v>193</v>
      </c>
      <c r="FP103" s="139" t="s">
        <v>193</v>
      </c>
      <c r="FQ103" s="139" t="s">
        <v>193</v>
      </c>
      <c r="FR103" s="139" t="s">
        <v>193</v>
      </c>
      <c r="FS103" s="139" t="s">
        <v>193</v>
      </c>
      <c r="FT103" s="139" t="s">
        <v>193</v>
      </c>
      <c r="FU103" s="139" t="s">
        <v>193</v>
      </c>
      <c r="FV103" s="139" t="s">
        <v>193</v>
      </c>
      <c r="FW103" s="139" t="s">
        <v>193</v>
      </c>
      <c r="FX103" s="139" t="s">
        <v>193</v>
      </c>
      <c r="FY103" s="139" t="s">
        <v>193</v>
      </c>
      <c r="FZ103" s="139" t="s">
        <v>193</v>
      </c>
      <c r="GA103" s="139" t="s">
        <v>193</v>
      </c>
      <c r="GB103" s="139" t="s">
        <v>193</v>
      </c>
      <c r="GC103" s="139" t="s">
        <v>193</v>
      </c>
      <c r="GD103" s="139" t="s">
        <v>193</v>
      </c>
      <c r="GE103" s="139" t="s">
        <v>193</v>
      </c>
      <c r="GF103" s="139" t="s">
        <v>193</v>
      </c>
      <c r="GG103" s="139" t="s">
        <v>193</v>
      </c>
      <c r="GH103" s="139" t="s">
        <v>193</v>
      </c>
      <c r="GI103" s="139" t="s">
        <v>193</v>
      </c>
      <c r="GJ103" s="139" t="s">
        <v>193</v>
      </c>
      <c r="GK103" s="139" t="s">
        <v>193</v>
      </c>
      <c r="GL103" s="139" t="s">
        <v>193</v>
      </c>
      <c r="GM103" s="139" t="s">
        <v>193</v>
      </c>
      <c r="GN103" s="139" t="s">
        <v>193</v>
      </c>
      <c r="GO103" s="139" t="s">
        <v>193</v>
      </c>
      <c r="GP103" s="139" t="s">
        <v>193</v>
      </c>
      <c r="GQ103" s="139" t="s">
        <v>193</v>
      </c>
      <c r="GR103" s="139" t="s">
        <v>193</v>
      </c>
      <c r="GS103" s="139" t="s">
        <v>193</v>
      </c>
      <c r="GT103" s="139" t="s">
        <v>193</v>
      </c>
      <c r="GU103" s="139" t="s">
        <v>193</v>
      </c>
      <c r="GV103" s="139" t="s">
        <v>193</v>
      </c>
      <c r="GW103" s="139" t="s">
        <v>193</v>
      </c>
      <c r="GX103" s="139" t="s">
        <v>193</v>
      </c>
      <c r="GY103" s="139" t="s">
        <v>193</v>
      </c>
      <c r="GZ103" s="139" t="s">
        <v>193</v>
      </c>
      <c r="HA103" s="139" t="s">
        <v>193</v>
      </c>
      <c r="HB103" s="139" t="s">
        <v>193</v>
      </c>
      <c r="HC103" s="139" t="s">
        <v>193</v>
      </c>
      <c r="HD103" s="139" t="s">
        <v>193</v>
      </c>
      <c r="HE103" s="139" t="s">
        <v>193</v>
      </c>
      <c r="HF103" s="139" t="s">
        <v>193</v>
      </c>
      <c r="HG103" s="139" t="s">
        <v>193</v>
      </c>
      <c r="HH103" s="139" t="s">
        <v>193</v>
      </c>
      <c r="HI103" s="139" t="s">
        <v>193</v>
      </c>
      <c r="HJ103" s="139" t="s">
        <v>193</v>
      </c>
      <c r="HK103" s="139" t="s">
        <v>193</v>
      </c>
      <c r="HL103" s="139" t="s">
        <v>193</v>
      </c>
      <c r="HM103" s="139" t="s">
        <v>193</v>
      </c>
      <c r="HN103" s="139" t="s">
        <v>193</v>
      </c>
      <c r="HO103" s="139" t="s">
        <v>193</v>
      </c>
      <c r="HP103" s="139" t="s">
        <v>193</v>
      </c>
      <c r="HQ103" s="139" t="s">
        <v>193</v>
      </c>
      <c r="HR103" s="139" t="s">
        <v>193</v>
      </c>
      <c r="HS103" s="139" t="s">
        <v>193</v>
      </c>
      <c r="HT103" s="139" t="s">
        <v>193</v>
      </c>
      <c r="HU103" s="139" t="s">
        <v>193</v>
      </c>
      <c r="HV103" s="139" t="s">
        <v>193</v>
      </c>
      <c r="HW103" s="139" t="s">
        <v>193</v>
      </c>
      <c r="HX103" s="139" t="s">
        <v>193</v>
      </c>
      <c r="HY103" s="139" t="s">
        <v>193</v>
      </c>
      <c r="HZ103" s="139" t="s">
        <v>193</v>
      </c>
      <c r="IA103" s="139" t="s">
        <v>193</v>
      </c>
      <c r="IB103" s="139" t="s">
        <v>193</v>
      </c>
      <c r="IC103" s="139" t="s">
        <v>193</v>
      </c>
      <c r="ID103" s="139" t="s">
        <v>193</v>
      </c>
      <c r="IE103" s="139" t="s">
        <v>193</v>
      </c>
      <c r="IF103" s="139" t="s">
        <v>193</v>
      </c>
      <c r="IG103" s="139" t="s">
        <v>193</v>
      </c>
      <c r="IH103" s="139" t="s">
        <v>193</v>
      </c>
      <c r="II103" s="139" t="s">
        <v>193</v>
      </c>
      <c r="IJ103" s="139" t="s">
        <v>193</v>
      </c>
      <c r="IK103" s="139" t="s">
        <v>193</v>
      </c>
      <c r="IL103" s="139" t="s">
        <v>193</v>
      </c>
      <c r="IM103" s="139" t="s">
        <v>193</v>
      </c>
      <c r="IN103" s="139" t="s">
        <v>193</v>
      </c>
      <c r="IO103" s="139" t="s">
        <v>193</v>
      </c>
      <c r="IP103" s="139" t="s">
        <v>193</v>
      </c>
      <c r="IQ103" s="139" t="s">
        <v>193</v>
      </c>
      <c r="IR103" s="139" t="s">
        <v>193</v>
      </c>
      <c r="IS103" s="139" t="s">
        <v>193</v>
      </c>
      <c r="IT103" s="139" t="s">
        <v>193</v>
      </c>
      <c r="IU103" s="139" t="s">
        <v>193</v>
      </c>
      <c r="IV103" s="139" t="s">
        <v>193</v>
      </c>
      <c r="IW103" s="139" t="s">
        <v>193</v>
      </c>
      <c r="IX103" s="139" t="s">
        <v>193</v>
      </c>
      <c r="IY103" s="139" t="s">
        <v>193</v>
      </c>
      <c r="IZ103" s="139" t="s">
        <v>193</v>
      </c>
      <c r="JA103" s="139" t="s">
        <v>193</v>
      </c>
      <c r="JB103" s="139" t="s">
        <v>193</v>
      </c>
      <c r="JC103" s="139" t="s">
        <v>193</v>
      </c>
      <c r="JD103" s="139" t="s">
        <v>193</v>
      </c>
      <c r="JE103" s="139" t="s">
        <v>193</v>
      </c>
      <c r="JF103" s="139" t="s">
        <v>193</v>
      </c>
      <c r="JG103" s="139" t="s">
        <v>193</v>
      </c>
      <c r="JH103" s="139" t="s">
        <v>193</v>
      </c>
      <c r="JI103" s="139" t="s">
        <v>193</v>
      </c>
      <c r="JJ103" s="139" t="s">
        <v>193</v>
      </c>
      <c r="JK103" s="139" t="s">
        <v>193</v>
      </c>
      <c r="JL103" s="139" t="s">
        <v>193</v>
      </c>
      <c r="JM103" s="139" t="s">
        <v>193</v>
      </c>
      <c r="JN103" s="139" t="s">
        <v>193</v>
      </c>
      <c r="JO103" s="139" t="s">
        <v>193</v>
      </c>
      <c r="JP103" s="139" t="s">
        <v>193</v>
      </c>
      <c r="JQ103" s="139" t="s">
        <v>109</v>
      </c>
      <c r="JR103" s="139" t="s">
        <v>505</v>
      </c>
      <c r="JS103" s="139" t="s">
        <v>3532</v>
      </c>
      <c r="JT103" s="139" t="s">
        <v>193</v>
      </c>
      <c r="JU103" s="139" t="s">
        <v>515</v>
      </c>
      <c r="JV103" s="139" t="s">
        <v>3533</v>
      </c>
      <c r="JW103" s="139" t="s">
        <v>3532</v>
      </c>
      <c r="JX103" s="139" t="s">
        <v>107</v>
      </c>
      <c r="JY103" s="139" t="s">
        <v>3541</v>
      </c>
      <c r="JZ103" s="139" t="s">
        <v>3320</v>
      </c>
      <c r="KA103" s="139" t="s">
        <v>797</v>
      </c>
      <c r="KB103" s="139" t="s">
        <v>798</v>
      </c>
      <c r="KC103" s="139" t="s">
        <v>799</v>
      </c>
      <c r="KD103" s="139" t="s">
        <v>193</v>
      </c>
      <c r="KE103" s="139" t="s">
        <v>193</v>
      </c>
      <c r="KF103" s="139" t="s">
        <v>193</v>
      </c>
      <c r="KG103" s="139" t="s">
        <v>193</v>
      </c>
      <c r="KH103" s="139" t="s">
        <v>193</v>
      </c>
      <c r="KI103" s="139">
        <v>0</v>
      </c>
      <c r="KJ103" s="139">
        <v>0</v>
      </c>
      <c r="KK103" s="139" t="s">
        <v>193</v>
      </c>
      <c r="KL103" s="139" t="s">
        <v>156</v>
      </c>
      <c r="KM103" s="139">
        <v>0</v>
      </c>
      <c r="KN103" s="139" t="s">
        <v>109</v>
      </c>
      <c r="KO103" s="139" t="s">
        <v>193</v>
      </c>
      <c r="KP103" s="139" t="s">
        <v>109</v>
      </c>
      <c r="KQ103" s="139" t="s">
        <v>132</v>
      </c>
      <c r="KR103" s="139">
        <v>0</v>
      </c>
      <c r="KS103" s="139">
        <v>0</v>
      </c>
      <c r="KT103" s="139">
        <v>0</v>
      </c>
      <c r="KU103" s="139">
        <v>0</v>
      </c>
      <c r="KV103" s="139">
        <v>0</v>
      </c>
      <c r="KW103" s="139">
        <v>0</v>
      </c>
      <c r="KX103" s="139">
        <v>0</v>
      </c>
      <c r="KY103" s="139">
        <v>0</v>
      </c>
      <c r="KZ103" s="139">
        <v>0</v>
      </c>
      <c r="LA103" s="139">
        <v>0</v>
      </c>
      <c r="LB103" s="139">
        <v>1</v>
      </c>
      <c r="LC103" s="139" t="s">
        <v>193</v>
      </c>
      <c r="LD103" s="139" t="s">
        <v>114</v>
      </c>
      <c r="LE103" s="139" t="s">
        <v>193</v>
      </c>
      <c r="LF103" s="139" t="s">
        <v>193</v>
      </c>
      <c r="LG103" s="139" t="s">
        <v>193</v>
      </c>
      <c r="LH103" s="139" t="s">
        <v>193</v>
      </c>
      <c r="LI103" s="139" t="s">
        <v>193</v>
      </c>
      <c r="LJ103" s="139" t="s">
        <v>193</v>
      </c>
      <c r="LK103" s="139" t="s">
        <v>193</v>
      </c>
      <c r="LL103" s="139" t="s">
        <v>193</v>
      </c>
      <c r="LM103" s="139" t="s">
        <v>193</v>
      </c>
      <c r="LN103" s="139" t="s">
        <v>193</v>
      </c>
      <c r="LO103" s="139" t="s">
        <v>193</v>
      </c>
      <c r="LP103" s="139" t="s">
        <v>193</v>
      </c>
      <c r="LQ103" s="139" t="s">
        <v>193</v>
      </c>
    </row>
    <row r="104" spans="1:329" ht="14.4" customHeight="1" x14ac:dyDescent="0.35">
      <c r="A104" s="139" t="s">
        <v>3542</v>
      </c>
      <c r="B104" s="139" t="s">
        <v>3316</v>
      </c>
      <c r="C104" s="139" t="s">
        <v>133</v>
      </c>
      <c r="D104" s="139" t="s">
        <v>133</v>
      </c>
      <c r="E104" s="139" t="s">
        <v>146</v>
      </c>
      <c r="F104" s="139" t="s">
        <v>117</v>
      </c>
      <c r="G104" s="139" t="s">
        <v>136</v>
      </c>
      <c r="H104" s="139" t="s">
        <v>136</v>
      </c>
      <c r="I104" s="139" t="s">
        <v>138</v>
      </c>
      <c r="J104" s="139" t="s">
        <v>139</v>
      </c>
      <c r="K104" s="139" t="s">
        <v>489</v>
      </c>
      <c r="L104" s="139" t="s">
        <v>3317</v>
      </c>
      <c r="M104" t="s">
        <v>491</v>
      </c>
      <c r="N104" t="s">
        <v>193</v>
      </c>
      <c r="O104" t="s">
        <v>193</v>
      </c>
      <c r="P104" t="s">
        <v>193</v>
      </c>
      <c r="Q104" t="s">
        <v>193</v>
      </c>
      <c r="R104" t="s">
        <v>193</v>
      </c>
      <c r="S104" t="s">
        <v>193</v>
      </c>
      <c r="T104" t="s">
        <v>193</v>
      </c>
      <c r="U104" t="s">
        <v>193</v>
      </c>
      <c r="V104" t="s">
        <v>193</v>
      </c>
      <c r="W104" t="s">
        <v>193</v>
      </c>
      <c r="X104" t="s">
        <v>193</v>
      </c>
      <c r="Y104" t="s">
        <v>193</v>
      </c>
      <c r="Z104" t="s">
        <v>193</v>
      </c>
      <c r="AA104" t="s">
        <v>193</v>
      </c>
      <c r="AB104" t="s">
        <v>193</v>
      </c>
      <c r="AC104" t="s">
        <v>193</v>
      </c>
      <c r="AD104" t="s">
        <v>193</v>
      </c>
      <c r="AE104" t="s">
        <v>193</v>
      </c>
      <c r="AF104" t="s">
        <v>193</v>
      </c>
      <c r="AG104" t="s">
        <v>193</v>
      </c>
      <c r="AH104" t="s">
        <v>193</v>
      </c>
      <c r="AI104" t="s">
        <v>193</v>
      </c>
      <c r="AJ104" t="s">
        <v>193</v>
      </c>
      <c r="AK104" t="s">
        <v>193</v>
      </c>
      <c r="AL104" t="s">
        <v>193</v>
      </c>
      <c r="AM104" t="s">
        <v>193</v>
      </c>
      <c r="AN104" t="s">
        <v>193</v>
      </c>
      <c r="AO104" t="s">
        <v>193</v>
      </c>
      <c r="AP104" t="s">
        <v>193</v>
      </c>
      <c r="AQ104" t="s">
        <v>193</v>
      </c>
      <c r="AR104" t="s">
        <v>193</v>
      </c>
      <c r="AS104" t="s">
        <v>193</v>
      </c>
      <c r="AT104" t="s">
        <v>193</v>
      </c>
      <c r="AU104" t="s">
        <v>193</v>
      </c>
      <c r="AV104" t="s">
        <v>193</v>
      </c>
      <c r="AW104" t="s">
        <v>193</v>
      </c>
      <c r="AX104" t="s">
        <v>193</v>
      </c>
      <c r="AY104" t="s">
        <v>193</v>
      </c>
      <c r="AZ104" s="192" t="s">
        <v>193</v>
      </c>
      <c r="BA104" s="139" t="s">
        <v>193</v>
      </c>
      <c r="BB104" s="139" t="s">
        <v>193</v>
      </c>
      <c r="BC104" s="192" t="s">
        <v>193</v>
      </c>
      <c r="BD104" s="139" t="s">
        <v>193</v>
      </c>
      <c r="BE104" s="139" t="s">
        <v>193</v>
      </c>
      <c r="BF104" s="192" t="s">
        <v>193</v>
      </c>
      <c r="BG104" s="139" t="s">
        <v>193</v>
      </c>
      <c r="BH104" s="139" t="s">
        <v>193</v>
      </c>
      <c r="BI104" s="192" t="s">
        <v>193</v>
      </c>
      <c r="BJ104" s="139" t="s">
        <v>193</v>
      </c>
      <c r="BK104" s="139" t="s">
        <v>193</v>
      </c>
      <c r="BL104" s="192" t="s">
        <v>193</v>
      </c>
      <c r="BM104" s="139" t="s">
        <v>193</v>
      </c>
      <c r="BN104" s="139" t="s">
        <v>193</v>
      </c>
      <c r="BO104" s="192" t="s">
        <v>193</v>
      </c>
      <c r="BP104" s="139" t="s">
        <v>193</v>
      </c>
      <c r="BQ104" s="139" t="s">
        <v>193</v>
      </c>
      <c r="BR104" s="139" t="s">
        <v>193</v>
      </c>
      <c r="BS104" s="139" t="s">
        <v>193</v>
      </c>
      <c r="BT104" s="139" t="s">
        <v>193</v>
      </c>
      <c r="BU104" s="139" t="s">
        <v>193</v>
      </c>
      <c r="BV104" s="139" t="s">
        <v>193</v>
      </c>
      <c r="BW104" s="139" t="s">
        <v>193</v>
      </c>
      <c r="BX104" s="139" t="s">
        <v>193</v>
      </c>
      <c r="BY104" s="139" t="s">
        <v>193</v>
      </c>
      <c r="BZ104" s="139" t="s">
        <v>193</v>
      </c>
      <c r="CA104" s="192" t="s">
        <v>193</v>
      </c>
      <c r="CB104" s="139" t="s">
        <v>193</v>
      </c>
      <c r="CC104" s="139" t="s">
        <v>193</v>
      </c>
      <c r="CD104" s="139" t="s">
        <v>193</v>
      </c>
      <c r="CE104" s="139" t="s">
        <v>193</v>
      </c>
      <c r="CF104" s="139" t="s">
        <v>193</v>
      </c>
      <c r="CG104" s="139" t="s">
        <v>193</v>
      </c>
      <c r="CH104" s="139" t="s">
        <v>193</v>
      </c>
      <c r="CI104" s="139" t="s">
        <v>193</v>
      </c>
      <c r="CJ104" s="139" t="s">
        <v>193</v>
      </c>
      <c r="CK104" s="139" t="s">
        <v>193</v>
      </c>
      <c r="CL104" s="139" t="s">
        <v>193</v>
      </c>
      <c r="CM104" s="139" t="s">
        <v>193</v>
      </c>
      <c r="CN104" s="139" t="s">
        <v>193</v>
      </c>
      <c r="CO104" s="139" t="s">
        <v>193</v>
      </c>
      <c r="CP104" s="139" t="s">
        <v>193</v>
      </c>
      <c r="CQ104" s="139" t="s">
        <v>193</v>
      </c>
      <c r="CR104" s="139" t="s">
        <v>193</v>
      </c>
      <c r="CS104" s="139" t="s">
        <v>193</v>
      </c>
      <c r="CT104" s="139" t="s">
        <v>193</v>
      </c>
      <c r="CU104" s="139" t="s">
        <v>193</v>
      </c>
      <c r="CV104" s="139" t="s">
        <v>193</v>
      </c>
      <c r="CW104" s="139" t="s">
        <v>193</v>
      </c>
      <c r="CX104" s="139" t="s">
        <v>193</v>
      </c>
      <c r="CY104" s="139" t="s">
        <v>193</v>
      </c>
      <c r="CZ104" s="139" t="s">
        <v>193</v>
      </c>
      <c r="DA104" s="139" t="s">
        <v>193</v>
      </c>
      <c r="DB104" s="139" t="s">
        <v>193</v>
      </c>
      <c r="DC104" s="139" t="s">
        <v>193</v>
      </c>
      <c r="DD104" s="139" t="s">
        <v>193</v>
      </c>
      <c r="DE104" s="139" t="s">
        <v>193</v>
      </c>
      <c r="DF104" s="139" t="s">
        <v>193</v>
      </c>
      <c r="DG104" s="139" t="s">
        <v>193</v>
      </c>
      <c r="DH104" s="139" t="s">
        <v>193</v>
      </c>
      <c r="DI104" s="139" t="s">
        <v>193</v>
      </c>
      <c r="DJ104" s="139" t="s">
        <v>193</v>
      </c>
      <c r="DK104" s="139" t="s">
        <v>193</v>
      </c>
      <c r="DL104" s="139" t="s">
        <v>193</v>
      </c>
      <c r="DM104" s="139" t="s">
        <v>193</v>
      </c>
      <c r="DN104" s="139" t="s">
        <v>193</v>
      </c>
      <c r="DO104" s="139" t="s">
        <v>193</v>
      </c>
      <c r="DP104" s="139" t="s">
        <v>193</v>
      </c>
      <c r="DQ104" s="139" t="s">
        <v>193</v>
      </c>
      <c r="DR104" s="139" t="s">
        <v>193</v>
      </c>
      <c r="DS104" s="139" t="s">
        <v>193</v>
      </c>
      <c r="DT104" s="139" t="s">
        <v>193</v>
      </c>
      <c r="DU104" s="139" t="s">
        <v>193</v>
      </c>
      <c r="DV104" s="139" t="s">
        <v>193</v>
      </c>
      <c r="DW104" s="139" t="s">
        <v>193</v>
      </c>
      <c r="DX104" s="139" t="s">
        <v>193</v>
      </c>
      <c r="DY104" s="139" t="s">
        <v>193</v>
      </c>
      <c r="DZ104" s="139" t="s">
        <v>193</v>
      </c>
      <c r="EA104" s="139" t="s">
        <v>193</v>
      </c>
      <c r="EB104" s="139" t="s">
        <v>193</v>
      </c>
      <c r="EC104" s="139" t="s">
        <v>193</v>
      </c>
      <c r="ED104" s="139" t="s">
        <v>193</v>
      </c>
      <c r="EE104" s="139" t="s">
        <v>193</v>
      </c>
      <c r="EF104" s="139" t="s">
        <v>193</v>
      </c>
      <c r="EG104" s="139" t="s">
        <v>193</v>
      </c>
      <c r="EH104" s="139" t="s">
        <v>193</v>
      </c>
      <c r="EI104" s="139" t="s">
        <v>193</v>
      </c>
      <c r="EJ104" s="139" t="s">
        <v>193</v>
      </c>
      <c r="EK104" s="139" t="s">
        <v>193</v>
      </c>
      <c r="EL104" s="139" t="s">
        <v>193</v>
      </c>
      <c r="EM104" s="139" t="s">
        <v>193</v>
      </c>
      <c r="EN104" s="139" t="s">
        <v>193</v>
      </c>
      <c r="EO104" s="139" t="s">
        <v>193</v>
      </c>
      <c r="EP104" s="139" t="s">
        <v>193</v>
      </c>
      <c r="EQ104" s="139" t="s">
        <v>193</v>
      </c>
      <c r="ER104" s="139" t="s">
        <v>193</v>
      </c>
      <c r="ES104" s="139" t="s">
        <v>193</v>
      </c>
      <c r="ET104" s="139" t="s">
        <v>193</v>
      </c>
      <c r="EU104" s="139" t="s">
        <v>193</v>
      </c>
      <c r="EV104" s="139" t="s">
        <v>193</v>
      </c>
      <c r="EW104" s="139" t="s">
        <v>193</v>
      </c>
      <c r="EX104" s="139" t="s">
        <v>193</v>
      </c>
      <c r="EY104" s="139" t="s">
        <v>193</v>
      </c>
      <c r="EZ104" s="139" t="s">
        <v>193</v>
      </c>
      <c r="FA104" s="139" t="s">
        <v>193</v>
      </c>
      <c r="FB104" s="139" t="s">
        <v>193</v>
      </c>
      <c r="FC104" s="139" t="s">
        <v>193</v>
      </c>
      <c r="FD104" s="139" t="s">
        <v>193</v>
      </c>
      <c r="FE104" s="139" t="s">
        <v>193</v>
      </c>
      <c r="FF104" s="139" t="s">
        <v>193</v>
      </c>
      <c r="FG104" s="139" t="s">
        <v>193</v>
      </c>
      <c r="FH104" s="139" t="s">
        <v>193</v>
      </c>
      <c r="FI104" s="139" t="s">
        <v>193</v>
      </c>
      <c r="FJ104" s="139" t="s">
        <v>193</v>
      </c>
      <c r="FK104" s="139" t="s">
        <v>193</v>
      </c>
      <c r="FL104" s="139" t="s">
        <v>193</v>
      </c>
      <c r="FM104" s="139" t="s">
        <v>193</v>
      </c>
      <c r="FN104" s="139" t="s">
        <v>193</v>
      </c>
      <c r="FO104" s="139" t="s">
        <v>193</v>
      </c>
      <c r="FP104" s="139" t="s">
        <v>193</v>
      </c>
      <c r="FQ104" s="139" t="s">
        <v>193</v>
      </c>
      <c r="FR104" s="139" t="s">
        <v>193</v>
      </c>
      <c r="FS104" s="139" t="s">
        <v>193</v>
      </c>
      <c r="FT104" s="139" t="s">
        <v>193</v>
      </c>
      <c r="FU104" s="139" t="s">
        <v>193</v>
      </c>
      <c r="FV104" s="139" t="s">
        <v>193</v>
      </c>
      <c r="FW104" s="139" t="s">
        <v>193</v>
      </c>
      <c r="FX104" s="139" t="s">
        <v>193</v>
      </c>
      <c r="FY104" s="139" t="s">
        <v>193</v>
      </c>
      <c r="FZ104" s="139" t="s">
        <v>193</v>
      </c>
      <c r="GA104" s="139" t="s">
        <v>193</v>
      </c>
      <c r="GB104" s="139" t="s">
        <v>193</v>
      </c>
      <c r="GC104" s="139" t="s">
        <v>193</v>
      </c>
      <c r="GD104" s="139" t="s">
        <v>193</v>
      </c>
      <c r="GE104" s="139" t="s">
        <v>193</v>
      </c>
      <c r="GF104" s="139" t="s">
        <v>193</v>
      </c>
      <c r="GG104" s="139" t="s">
        <v>193</v>
      </c>
      <c r="GH104" s="139" t="s">
        <v>193</v>
      </c>
      <c r="GI104" s="139" t="s">
        <v>193</v>
      </c>
      <c r="GJ104" s="139" t="s">
        <v>193</v>
      </c>
      <c r="GK104" s="139" t="s">
        <v>193</v>
      </c>
      <c r="GL104" s="139" t="s">
        <v>193</v>
      </c>
      <c r="GM104" s="139" t="s">
        <v>193</v>
      </c>
      <c r="GN104" s="139" t="s">
        <v>193</v>
      </c>
      <c r="GO104" s="139" t="s">
        <v>193</v>
      </c>
      <c r="GP104" s="139" t="s">
        <v>193</v>
      </c>
      <c r="GQ104" s="139" t="s">
        <v>193</v>
      </c>
      <c r="GR104" s="139" t="s">
        <v>193</v>
      </c>
      <c r="GS104" s="139" t="s">
        <v>193</v>
      </c>
      <c r="GT104" s="139" t="s">
        <v>193</v>
      </c>
      <c r="GU104" s="139" t="s">
        <v>193</v>
      </c>
      <c r="GV104" s="139" t="s">
        <v>193</v>
      </c>
      <c r="GW104" s="139" t="s">
        <v>193</v>
      </c>
      <c r="GX104" s="139" t="s">
        <v>193</v>
      </c>
      <c r="GY104" s="139" t="s">
        <v>193</v>
      </c>
      <c r="GZ104" s="139" t="s">
        <v>193</v>
      </c>
      <c r="HA104" s="139" t="s">
        <v>193</v>
      </c>
      <c r="HB104" s="139" t="s">
        <v>193</v>
      </c>
      <c r="HC104" s="139" t="s">
        <v>193</v>
      </c>
      <c r="HD104" s="139" t="s">
        <v>193</v>
      </c>
      <c r="HE104" s="139" t="s">
        <v>193</v>
      </c>
      <c r="HF104" s="139" t="s">
        <v>193</v>
      </c>
      <c r="HG104" s="139" t="s">
        <v>193</v>
      </c>
      <c r="HH104" s="139" t="s">
        <v>193</v>
      </c>
      <c r="HI104" s="139" t="s">
        <v>193</v>
      </c>
      <c r="HJ104" s="139" t="s">
        <v>193</v>
      </c>
      <c r="HK104" s="139" t="s">
        <v>193</v>
      </c>
      <c r="HL104" s="139" t="s">
        <v>193</v>
      </c>
      <c r="HM104" s="139" t="s">
        <v>193</v>
      </c>
      <c r="HN104" s="139" t="s">
        <v>193</v>
      </c>
      <c r="HO104" s="139" t="s">
        <v>193</v>
      </c>
      <c r="HP104" s="139" t="s">
        <v>193</v>
      </c>
      <c r="HQ104" s="139" t="s">
        <v>193</v>
      </c>
      <c r="HR104" s="139" t="s">
        <v>193</v>
      </c>
      <c r="HS104" s="139" t="s">
        <v>193</v>
      </c>
      <c r="HT104" s="139" t="s">
        <v>193</v>
      </c>
      <c r="HU104" s="139" t="s">
        <v>193</v>
      </c>
      <c r="HV104" s="139" t="s">
        <v>193</v>
      </c>
      <c r="HW104" s="139" t="s">
        <v>193</v>
      </c>
      <c r="HX104" s="139" t="s">
        <v>193</v>
      </c>
      <c r="HY104" s="139" t="s">
        <v>193</v>
      </c>
      <c r="HZ104" s="139" t="s">
        <v>193</v>
      </c>
      <c r="IA104" s="139" t="s">
        <v>193</v>
      </c>
      <c r="IB104" s="139" t="s">
        <v>193</v>
      </c>
      <c r="IC104" s="139" t="s">
        <v>193</v>
      </c>
      <c r="ID104" s="139" t="s">
        <v>193</v>
      </c>
      <c r="IE104" s="139" t="s">
        <v>193</v>
      </c>
      <c r="IF104" s="139" t="s">
        <v>193</v>
      </c>
      <c r="IG104" s="139" t="s">
        <v>193</v>
      </c>
      <c r="IH104" s="139" t="s">
        <v>193</v>
      </c>
      <c r="II104" s="139" t="s">
        <v>193</v>
      </c>
      <c r="IJ104" s="139" t="s">
        <v>193</v>
      </c>
      <c r="IK104" s="139" t="s">
        <v>193</v>
      </c>
      <c r="IL104" s="139" t="s">
        <v>193</v>
      </c>
      <c r="IM104" s="139" t="s">
        <v>193</v>
      </c>
      <c r="IN104" s="139" t="s">
        <v>193</v>
      </c>
      <c r="IO104" s="139" t="s">
        <v>193</v>
      </c>
      <c r="IP104" s="139" t="s">
        <v>193</v>
      </c>
      <c r="IQ104" s="139" t="s">
        <v>193</v>
      </c>
      <c r="IR104" s="139" t="s">
        <v>193</v>
      </c>
      <c r="IS104" s="139" t="s">
        <v>193</v>
      </c>
      <c r="IT104" s="139" t="s">
        <v>193</v>
      </c>
      <c r="IU104" s="139" t="s">
        <v>193</v>
      </c>
      <c r="IV104" s="139" t="s">
        <v>193</v>
      </c>
      <c r="IW104" s="139" t="s">
        <v>193</v>
      </c>
      <c r="IX104" s="139" t="s">
        <v>193</v>
      </c>
      <c r="IY104" s="139" t="s">
        <v>193</v>
      </c>
      <c r="IZ104" s="139" t="s">
        <v>193</v>
      </c>
      <c r="JA104" s="139" t="s">
        <v>193</v>
      </c>
      <c r="JB104" s="139" t="s">
        <v>193</v>
      </c>
      <c r="JC104" s="139" t="s">
        <v>193</v>
      </c>
      <c r="JD104" s="139" t="s">
        <v>193</v>
      </c>
      <c r="JE104" s="139" t="s">
        <v>193</v>
      </c>
      <c r="JF104" s="139" t="s">
        <v>193</v>
      </c>
      <c r="JG104" s="139" t="s">
        <v>193</v>
      </c>
      <c r="JH104" s="139" t="s">
        <v>193</v>
      </c>
      <c r="JI104" s="139" t="s">
        <v>193</v>
      </c>
      <c r="JJ104" s="139" t="s">
        <v>193</v>
      </c>
      <c r="JK104" s="139" t="s">
        <v>193</v>
      </c>
      <c r="JL104" s="139" t="s">
        <v>193</v>
      </c>
      <c r="JM104" s="139" t="s">
        <v>193</v>
      </c>
      <c r="JN104" s="139" t="s">
        <v>193</v>
      </c>
      <c r="JO104" s="139" t="s">
        <v>193</v>
      </c>
      <c r="JP104" s="139" t="s">
        <v>193</v>
      </c>
      <c r="JQ104" s="139" t="s">
        <v>109</v>
      </c>
      <c r="JR104" s="139" t="s">
        <v>505</v>
      </c>
      <c r="JS104" s="139" t="s">
        <v>3368</v>
      </c>
      <c r="JT104" s="139" t="s">
        <v>193</v>
      </c>
      <c r="JU104" s="139" t="s">
        <v>519</v>
      </c>
      <c r="JV104" s="139" t="s">
        <v>3543</v>
      </c>
      <c r="JW104" s="139" t="s">
        <v>3368</v>
      </c>
      <c r="JX104" s="139" t="s">
        <v>800</v>
      </c>
      <c r="JY104" s="139" t="s">
        <v>193</v>
      </c>
      <c r="JZ104" s="139" t="s">
        <v>3320</v>
      </c>
      <c r="KA104" s="139" t="s">
        <v>797</v>
      </c>
      <c r="KB104" s="139" t="s">
        <v>798</v>
      </c>
      <c r="KC104" s="139" t="s">
        <v>799</v>
      </c>
      <c r="KD104" s="139" t="s">
        <v>193</v>
      </c>
      <c r="KE104" s="139" t="s">
        <v>193</v>
      </c>
      <c r="KF104" s="139" t="s">
        <v>193</v>
      </c>
      <c r="KG104" s="139" t="s">
        <v>193</v>
      </c>
      <c r="KH104" s="139" t="s">
        <v>193</v>
      </c>
      <c r="KI104" s="139">
        <v>0</v>
      </c>
      <c r="KJ104" s="139">
        <v>0</v>
      </c>
      <c r="KK104" s="139" t="s">
        <v>193</v>
      </c>
      <c r="KL104" s="139" t="s">
        <v>156</v>
      </c>
      <c r="KM104" s="139">
        <v>0</v>
      </c>
      <c r="KN104" s="139" t="s">
        <v>109</v>
      </c>
      <c r="KO104" s="139" t="s">
        <v>193</v>
      </c>
      <c r="KP104" s="139" t="s">
        <v>109</v>
      </c>
      <c r="KQ104" s="139" t="s">
        <v>132</v>
      </c>
      <c r="KR104" s="139">
        <v>0</v>
      </c>
      <c r="KS104" s="139">
        <v>0</v>
      </c>
      <c r="KT104" s="139">
        <v>0</v>
      </c>
      <c r="KU104" s="139">
        <v>0</v>
      </c>
      <c r="KV104" s="139">
        <v>0</v>
      </c>
      <c r="KW104" s="139">
        <v>0</v>
      </c>
      <c r="KX104" s="139">
        <v>0</v>
      </c>
      <c r="KY104" s="139">
        <v>0</v>
      </c>
      <c r="KZ104" s="139">
        <v>0</v>
      </c>
      <c r="LA104" s="139">
        <v>0</v>
      </c>
      <c r="LB104" s="139">
        <v>1</v>
      </c>
      <c r="LC104" s="139" t="s">
        <v>193</v>
      </c>
      <c r="LD104" s="139" t="s">
        <v>114</v>
      </c>
      <c r="LE104" s="139" t="s">
        <v>193</v>
      </c>
      <c r="LF104" s="139" t="s">
        <v>193</v>
      </c>
      <c r="LG104" s="139" t="s">
        <v>193</v>
      </c>
      <c r="LH104" s="139" t="s">
        <v>193</v>
      </c>
      <c r="LI104" s="139" t="s">
        <v>193</v>
      </c>
      <c r="LJ104" s="139" t="s">
        <v>193</v>
      </c>
      <c r="LK104" s="139" t="s">
        <v>193</v>
      </c>
      <c r="LL104" s="139" t="s">
        <v>193</v>
      </c>
      <c r="LM104" s="139" t="s">
        <v>193</v>
      </c>
      <c r="LN104" s="139" t="s">
        <v>193</v>
      </c>
      <c r="LO104" s="139" t="s">
        <v>193</v>
      </c>
      <c r="LP104" s="139" t="s">
        <v>193</v>
      </c>
      <c r="LQ104" s="139" t="s">
        <v>193</v>
      </c>
    </row>
    <row r="105" spans="1:329" ht="14.4" customHeight="1" x14ac:dyDescent="0.35">
      <c r="A105" s="139" t="s">
        <v>3544</v>
      </c>
      <c r="B105" s="139" t="s">
        <v>3316</v>
      </c>
      <c r="C105" s="139" t="s">
        <v>133</v>
      </c>
      <c r="D105" s="139" t="s">
        <v>133</v>
      </c>
      <c r="E105" s="139" t="s">
        <v>146</v>
      </c>
      <c r="F105" s="139" t="s">
        <v>117</v>
      </c>
      <c r="G105" s="139" t="s">
        <v>136</v>
      </c>
      <c r="H105" s="139" t="s">
        <v>136</v>
      </c>
      <c r="I105" s="139" t="s">
        <v>138</v>
      </c>
      <c r="J105" s="139" t="s">
        <v>139</v>
      </c>
      <c r="K105" s="139" t="s">
        <v>489</v>
      </c>
      <c r="L105" s="139" t="s">
        <v>3317</v>
      </c>
      <c r="M105" t="s">
        <v>491</v>
      </c>
      <c r="N105" t="s">
        <v>193</v>
      </c>
      <c r="O105" t="s">
        <v>193</v>
      </c>
      <c r="P105" t="s">
        <v>193</v>
      </c>
      <c r="Q105" t="s">
        <v>193</v>
      </c>
      <c r="R105" t="s">
        <v>193</v>
      </c>
      <c r="S105" t="s">
        <v>193</v>
      </c>
      <c r="T105" t="s">
        <v>193</v>
      </c>
      <c r="U105" t="s">
        <v>193</v>
      </c>
      <c r="V105" t="s">
        <v>193</v>
      </c>
      <c r="W105" t="s">
        <v>193</v>
      </c>
      <c r="X105" t="s">
        <v>193</v>
      </c>
      <c r="Y105" t="s">
        <v>193</v>
      </c>
      <c r="Z105" t="s">
        <v>193</v>
      </c>
      <c r="AA105" t="s">
        <v>193</v>
      </c>
      <c r="AB105" t="s">
        <v>193</v>
      </c>
      <c r="AC105" t="s">
        <v>193</v>
      </c>
      <c r="AD105" t="s">
        <v>193</v>
      </c>
      <c r="AE105" t="s">
        <v>193</v>
      </c>
      <c r="AF105" t="s">
        <v>193</v>
      </c>
      <c r="AG105" t="s">
        <v>193</v>
      </c>
      <c r="AH105" t="s">
        <v>193</v>
      </c>
      <c r="AI105" t="s">
        <v>193</v>
      </c>
      <c r="AJ105" t="s">
        <v>193</v>
      </c>
      <c r="AK105" t="s">
        <v>193</v>
      </c>
      <c r="AL105" t="s">
        <v>193</v>
      </c>
      <c r="AM105" t="s">
        <v>193</v>
      </c>
      <c r="AN105" t="s">
        <v>193</v>
      </c>
      <c r="AO105" t="s">
        <v>193</v>
      </c>
      <c r="AP105" t="s">
        <v>193</v>
      </c>
      <c r="AQ105" t="s">
        <v>193</v>
      </c>
      <c r="AR105" t="s">
        <v>193</v>
      </c>
      <c r="AS105" t="s">
        <v>193</v>
      </c>
      <c r="AT105" t="s">
        <v>193</v>
      </c>
      <c r="AU105" t="s">
        <v>193</v>
      </c>
      <c r="AV105" t="s">
        <v>193</v>
      </c>
      <c r="AW105" t="s">
        <v>193</v>
      </c>
      <c r="AX105" t="s">
        <v>193</v>
      </c>
      <c r="AY105" t="s">
        <v>193</v>
      </c>
      <c r="AZ105" s="192" t="s">
        <v>193</v>
      </c>
      <c r="BA105" s="139" t="s">
        <v>193</v>
      </c>
      <c r="BB105" s="139" t="s">
        <v>193</v>
      </c>
      <c r="BC105" s="192" t="s">
        <v>193</v>
      </c>
      <c r="BD105" s="139" t="s">
        <v>193</v>
      </c>
      <c r="BE105" s="139" t="s">
        <v>193</v>
      </c>
      <c r="BF105" s="192" t="s">
        <v>193</v>
      </c>
      <c r="BG105" s="139" t="s">
        <v>193</v>
      </c>
      <c r="BH105" s="139" t="s">
        <v>193</v>
      </c>
      <c r="BI105" s="192" t="s">
        <v>193</v>
      </c>
      <c r="BJ105" s="139" t="s">
        <v>193</v>
      </c>
      <c r="BK105" s="139" t="s">
        <v>193</v>
      </c>
      <c r="BL105" s="192" t="s">
        <v>193</v>
      </c>
      <c r="BM105" s="139" t="s">
        <v>193</v>
      </c>
      <c r="BN105" s="139" t="s">
        <v>193</v>
      </c>
      <c r="BO105" s="192" t="s">
        <v>193</v>
      </c>
      <c r="BP105" s="139" t="s">
        <v>193</v>
      </c>
      <c r="BQ105" s="139" t="s">
        <v>193</v>
      </c>
      <c r="BR105" s="139" t="s">
        <v>193</v>
      </c>
      <c r="BS105" s="139" t="s">
        <v>193</v>
      </c>
      <c r="BT105" s="139" t="s">
        <v>193</v>
      </c>
      <c r="BU105" s="139" t="s">
        <v>193</v>
      </c>
      <c r="BV105" s="139" t="s">
        <v>193</v>
      </c>
      <c r="BW105" s="139" t="s">
        <v>193</v>
      </c>
      <c r="BX105" s="139" t="s">
        <v>193</v>
      </c>
      <c r="BY105" s="139" t="s">
        <v>193</v>
      </c>
      <c r="BZ105" s="139" t="s">
        <v>193</v>
      </c>
      <c r="CA105" s="192" t="s">
        <v>193</v>
      </c>
      <c r="CB105" s="139" t="s">
        <v>193</v>
      </c>
      <c r="CC105" s="139" t="s">
        <v>193</v>
      </c>
      <c r="CD105" s="139" t="s">
        <v>193</v>
      </c>
      <c r="CE105" s="139" t="s">
        <v>193</v>
      </c>
      <c r="CF105" s="139" t="s">
        <v>193</v>
      </c>
      <c r="CG105" s="139" t="s">
        <v>193</v>
      </c>
      <c r="CH105" s="139" t="s">
        <v>193</v>
      </c>
      <c r="CI105" s="139" t="s">
        <v>193</v>
      </c>
      <c r="CJ105" s="139" t="s">
        <v>193</v>
      </c>
      <c r="CK105" s="139" t="s">
        <v>193</v>
      </c>
      <c r="CL105" s="139" t="s">
        <v>193</v>
      </c>
      <c r="CM105" s="139" t="s">
        <v>193</v>
      </c>
      <c r="CN105" s="139" t="s">
        <v>193</v>
      </c>
      <c r="CO105" s="139" t="s">
        <v>193</v>
      </c>
      <c r="CP105" s="139" t="s">
        <v>193</v>
      </c>
      <c r="CQ105" s="139" t="s">
        <v>193</v>
      </c>
      <c r="CR105" s="139" t="s">
        <v>193</v>
      </c>
      <c r="CS105" s="139" t="s">
        <v>193</v>
      </c>
      <c r="CT105" s="139" t="s">
        <v>193</v>
      </c>
      <c r="CU105" s="139" t="s">
        <v>193</v>
      </c>
      <c r="CV105" s="139" t="s">
        <v>193</v>
      </c>
      <c r="CW105" s="139" t="s">
        <v>193</v>
      </c>
      <c r="CX105" s="139" t="s">
        <v>193</v>
      </c>
      <c r="CY105" s="139" t="s">
        <v>193</v>
      </c>
      <c r="CZ105" s="139" t="s">
        <v>193</v>
      </c>
      <c r="DA105" s="139" t="s">
        <v>193</v>
      </c>
      <c r="DB105" s="139" t="s">
        <v>193</v>
      </c>
      <c r="DC105" s="139" t="s">
        <v>193</v>
      </c>
      <c r="DD105" s="139" t="s">
        <v>193</v>
      </c>
      <c r="DE105" s="139" t="s">
        <v>193</v>
      </c>
      <c r="DF105" s="139" t="s">
        <v>193</v>
      </c>
      <c r="DG105" s="139" t="s">
        <v>193</v>
      </c>
      <c r="DH105" s="139" t="s">
        <v>193</v>
      </c>
      <c r="DI105" s="139" t="s">
        <v>193</v>
      </c>
      <c r="DJ105" s="139" t="s">
        <v>193</v>
      </c>
      <c r="DK105" s="139" t="s">
        <v>193</v>
      </c>
      <c r="DL105" s="139" t="s">
        <v>193</v>
      </c>
      <c r="DM105" s="139" t="s">
        <v>193</v>
      </c>
      <c r="DN105" s="139" t="s">
        <v>193</v>
      </c>
      <c r="DO105" s="139" t="s">
        <v>193</v>
      </c>
      <c r="DP105" s="139" t="s">
        <v>193</v>
      </c>
      <c r="DQ105" s="139" t="s">
        <v>193</v>
      </c>
      <c r="DR105" s="139" t="s">
        <v>193</v>
      </c>
      <c r="DS105" s="139" t="s">
        <v>193</v>
      </c>
      <c r="DT105" s="139" t="s">
        <v>193</v>
      </c>
      <c r="DU105" s="139" t="s">
        <v>193</v>
      </c>
      <c r="DV105" s="139" t="s">
        <v>193</v>
      </c>
      <c r="DW105" s="139" t="s">
        <v>193</v>
      </c>
      <c r="DX105" s="139" t="s">
        <v>193</v>
      </c>
      <c r="DY105" s="139" t="s">
        <v>193</v>
      </c>
      <c r="DZ105" s="139" t="s">
        <v>193</v>
      </c>
      <c r="EA105" s="139" t="s">
        <v>193</v>
      </c>
      <c r="EB105" s="139" t="s">
        <v>193</v>
      </c>
      <c r="EC105" s="139" t="s">
        <v>193</v>
      </c>
      <c r="ED105" s="139" t="s">
        <v>193</v>
      </c>
      <c r="EE105" s="139" t="s">
        <v>193</v>
      </c>
      <c r="EF105" s="139" t="s">
        <v>193</v>
      </c>
      <c r="EG105" s="139" t="s">
        <v>193</v>
      </c>
      <c r="EH105" s="139" t="s">
        <v>193</v>
      </c>
      <c r="EI105" s="139" t="s">
        <v>193</v>
      </c>
      <c r="EJ105" s="139" t="s">
        <v>193</v>
      </c>
      <c r="EK105" s="139" t="s">
        <v>193</v>
      </c>
      <c r="EL105" s="139" t="s">
        <v>193</v>
      </c>
      <c r="EM105" s="139" t="s">
        <v>193</v>
      </c>
      <c r="EN105" s="139" t="s">
        <v>193</v>
      </c>
      <c r="EO105" s="139" t="s">
        <v>193</v>
      </c>
      <c r="EP105" s="139" t="s">
        <v>193</v>
      </c>
      <c r="EQ105" s="139" t="s">
        <v>193</v>
      </c>
      <c r="ER105" s="139" t="s">
        <v>193</v>
      </c>
      <c r="ES105" s="139" t="s">
        <v>193</v>
      </c>
      <c r="ET105" s="139" t="s">
        <v>193</v>
      </c>
      <c r="EU105" s="139" t="s">
        <v>193</v>
      </c>
      <c r="EV105" s="139" t="s">
        <v>193</v>
      </c>
      <c r="EW105" s="139" t="s">
        <v>193</v>
      </c>
      <c r="EX105" s="139" t="s">
        <v>193</v>
      </c>
      <c r="EY105" s="139" t="s">
        <v>193</v>
      </c>
      <c r="EZ105" s="139" t="s">
        <v>193</v>
      </c>
      <c r="FA105" s="139" t="s">
        <v>193</v>
      </c>
      <c r="FB105" s="139" t="s">
        <v>193</v>
      </c>
      <c r="FC105" s="139" t="s">
        <v>193</v>
      </c>
      <c r="FD105" s="139" t="s">
        <v>193</v>
      </c>
      <c r="FE105" s="139" t="s">
        <v>193</v>
      </c>
      <c r="FF105" s="139" t="s">
        <v>193</v>
      </c>
      <c r="FG105" s="139" t="s">
        <v>193</v>
      </c>
      <c r="FH105" s="139" t="s">
        <v>193</v>
      </c>
      <c r="FI105" s="139" t="s">
        <v>193</v>
      </c>
      <c r="FJ105" s="139" t="s">
        <v>193</v>
      </c>
      <c r="FK105" s="139" t="s">
        <v>193</v>
      </c>
      <c r="FL105" s="139" t="s">
        <v>193</v>
      </c>
      <c r="FM105" s="139" t="s">
        <v>193</v>
      </c>
      <c r="FN105" s="139" t="s">
        <v>193</v>
      </c>
      <c r="FO105" s="139" t="s">
        <v>193</v>
      </c>
      <c r="FP105" s="139" t="s">
        <v>193</v>
      </c>
      <c r="FQ105" s="139" t="s">
        <v>193</v>
      </c>
      <c r="FR105" s="139" t="s">
        <v>193</v>
      </c>
      <c r="FS105" s="139" t="s">
        <v>193</v>
      </c>
      <c r="FT105" s="139" t="s">
        <v>193</v>
      </c>
      <c r="FU105" s="139" t="s">
        <v>193</v>
      </c>
      <c r="FV105" s="139" t="s">
        <v>193</v>
      </c>
      <c r="FW105" s="139" t="s">
        <v>193</v>
      </c>
      <c r="FX105" s="139" t="s">
        <v>193</v>
      </c>
      <c r="FY105" s="139" t="s">
        <v>193</v>
      </c>
      <c r="FZ105" s="139" t="s">
        <v>193</v>
      </c>
      <c r="GA105" s="139" t="s">
        <v>193</v>
      </c>
      <c r="GB105" s="139" t="s">
        <v>193</v>
      </c>
      <c r="GC105" s="139" t="s">
        <v>193</v>
      </c>
      <c r="GD105" s="139" t="s">
        <v>193</v>
      </c>
      <c r="GE105" s="139" t="s">
        <v>193</v>
      </c>
      <c r="GF105" s="139" t="s">
        <v>193</v>
      </c>
      <c r="GG105" s="139" t="s">
        <v>193</v>
      </c>
      <c r="GH105" s="139" t="s">
        <v>193</v>
      </c>
      <c r="GI105" s="139" t="s">
        <v>193</v>
      </c>
      <c r="GJ105" s="139" t="s">
        <v>193</v>
      </c>
      <c r="GK105" s="139" t="s">
        <v>193</v>
      </c>
      <c r="GL105" s="139" t="s">
        <v>193</v>
      </c>
      <c r="GM105" s="139" t="s">
        <v>193</v>
      </c>
      <c r="GN105" s="139" t="s">
        <v>193</v>
      </c>
      <c r="GO105" s="139" t="s">
        <v>193</v>
      </c>
      <c r="GP105" s="139" t="s">
        <v>193</v>
      </c>
      <c r="GQ105" s="139" t="s">
        <v>193</v>
      </c>
      <c r="GR105" s="139" t="s">
        <v>193</v>
      </c>
      <c r="GS105" s="139" t="s">
        <v>193</v>
      </c>
      <c r="GT105" s="139" t="s">
        <v>193</v>
      </c>
      <c r="GU105" s="139" t="s">
        <v>193</v>
      </c>
      <c r="GV105" s="139" t="s">
        <v>193</v>
      </c>
      <c r="GW105" s="139" t="s">
        <v>193</v>
      </c>
      <c r="GX105" s="139" t="s">
        <v>193</v>
      </c>
      <c r="GY105" s="139" t="s">
        <v>193</v>
      </c>
      <c r="GZ105" s="139" t="s">
        <v>193</v>
      </c>
      <c r="HA105" s="139" t="s">
        <v>193</v>
      </c>
      <c r="HB105" s="139" t="s">
        <v>193</v>
      </c>
      <c r="HC105" s="139" t="s">
        <v>193</v>
      </c>
      <c r="HD105" s="139" t="s">
        <v>193</v>
      </c>
      <c r="HE105" s="139" t="s">
        <v>193</v>
      </c>
      <c r="HF105" s="139" t="s">
        <v>193</v>
      </c>
      <c r="HG105" s="139" t="s">
        <v>193</v>
      </c>
      <c r="HH105" s="139" t="s">
        <v>193</v>
      </c>
      <c r="HI105" s="139" t="s">
        <v>193</v>
      </c>
      <c r="HJ105" s="139" t="s">
        <v>193</v>
      </c>
      <c r="HK105" s="139" t="s">
        <v>193</v>
      </c>
      <c r="HL105" s="139" t="s">
        <v>193</v>
      </c>
      <c r="HM105" s="139" t="s">
        <v>193</v>
      </c>
      <c r="HN105" s="139" t="s">
        <v>193</v>
      </c>
      <c r="HO105" s="139" t="s">
        <v>193</v>
      </c>
      <c r="HP105" s="139" t="s">
        <v>193</v>
      </c>
      <c r="HQ105" s="139" t="s">
        <v>193</v>
      </c>
      <c r="HR105" s="139" t="s">
        <v>193</v>
      </c>
      <c r="HS105" s="139" t="s">
        <v>193</v>
      </c>
      <c r="HT105" s="139" t="s">
        <v>193</v>
      </c>
      <c r="HU105" s="139" t="s">
        <v>193</v>
      </c>
      <c r="HV105" s="139" t="s">
        <v>193</v>
      </c>
      <c r="HW105" s="139" t="s">
        <v>193</v>
      </c>
      <c r="HX105" s="139" t="s">
        <v>193</v>
      </c>
      <c r="HY105" s="139" t="s">
        <v>193</v>
      </c>
      <c r="HZ105" s="139" t="s">
        <v>193</v>
      </c>
      <c r="IA105" s="139" t="s">
        <v>193</v>
      </c>
      <c r="IB105" s="139" t="s">
        <v>193</v>
      </c>
      <c r="IC105" s="139" t="s">
        <v>193</v>
      </c>
      <c r="ID105" s="139" t="s">
        <v>193</v>
      </c>
      <c r="IE105" s="139" t="s">
        <v>193</v>
      </c>
      <c r="IF105" s="139" t="s">
        <v>193</v>
      </c>
      <c r="IG105" s="139" t="s">
        <v>193</v>
      </c>
      <c r="IH105" s="139" t="s">
        <v>193</v>
      </c>
      <c r="II105" s="139" t="s">
        <v>193</v>
      </c>
      <c r="IJ105" s="139" t="s">
        <v>193</v>
      </c>
      <c r="IK105" s="139" t="s">
        <v>193</v>
      </c>
      <c r="IL105" s="139" t="s">
        <v>193</v>
      </c>
      <c r="IM105" s="139" t="s">
        <v>193</v>
      </c>
      <c r="IN105" s="139" t="s">
        <v>193</v>
      </c>
      <c r="IO105" s="139" t="s">
        <v>193</v>
      </c>
      <c r="IP105" s="139" t="s">
        <v>193</v>
      </c>
      <c r="IQ105" s="139" t="s">
        <v>193</v>
      </c>
      <c r="IR105" s="139" t="s">
        <v>193</v>
      </c>
      <c r="IS105" s="139" t="s">
        <v>193</v>
      </c>
      <c r="IT105" s="139" t="s">
        <v>193</v>
      </c>
      <c r="IU105" s="139" t="s">
        <v>193</v>
      </c>
      <c r="IV105" s="139" t="s">
        <v>193</v>
      </c>
      <c r="IW105" s="139" t="s">
        <v>193</v>
      </c>
      <c r="IX105" s="139" t="s">
        <v>193</v>
      </c>
      <c r="IY105" s="139" t="s">
        <v>193</v>
      </c>
      <c r="IZ105" s="139" t="s">
        <v>193</v>
      </c>
      <c r="JA105" s="139" t="s">
        <v>193</v>
      </c>
      <c r="JB105" s="139" t="s">
        <v>193</v>
      </c>
      <c r="JC105" s="139" t="s">
        <v>193</v>
      </c>
      <c r="JD105" s="139" t="s">
        <v>193</v>
      </c>
      <c r="JE105" s="139" t="s">
        <v>193</v>
      </c>
      <c r="JF105" s="139" t="s">
        <v>193</v>
      </c>
      <c r="JG105" s="139" t="s">
        <v>193</v>
      </c>
      <c r="JH105" s="139" t="s">
        <v>193</v>
      </c>
      <c r="JI105" s="139" t="s">
        <v>193</v>
      </c>
      <c r="JJ105" s="139" t="s">
        <v>193</v>
      </c>
      <c r="JK105" s="139" t="s">
        <v>193</v>
      </c>
      <c r="JL105" s="139" t="s">
        <v>193</v>
      </c>
      <c r="JM105" s="139" t="s">
        <v>193</v>
      </c>
      <c r="JN105" s="139" t="s">
        <v>193</v>
      </c>
      <c r="JO105" s="139" t="s">
        <v>193</v>
      </c>
      <c r="JP105" s="139" t="s">
        <v>193</v>
      </c>
      <c r="JQ105" s="139" t="s">
        <v>109</v>
      </c>
      <c r="JR105" s="139" t="s">
        <v>505</v>
      </c>
      <c r="JS105" s="139" t="s">
        <v>108</v>
      </c>
      <c r="JT105" s="139" t="s">
        <v>3536</v>
      </c>
      <c r="JU105" s="139" t="s">
        <v>108</v>
      </c>
      <c r="JV105" s="139" t="s">
        <v>517</v>
      </c>
      <c r="JW105" s="139" t="s">
        <v>3537</v>
      </c>
      <c r="JX105" s="139" t="s">
        <v>810</v>
      </c>
      <c r="JY105" s="139" t="s">
        <v>193</v>
      </c>
      <c r="JZ105" s="139" t="s">
        <v>3320</v>
      </c>
      <c r="KA105" s="139" t="s">
        <v>797</v>
      </c>
      <c r="KB105" s="139" t="s">
        <v>798</v>
      </c>
      <c r="KC105" s="139" t="s">
        <v>799</v>
      </c>
      <c r="KD105" s="139" t="s">
        <v>193</v>
      </c>
      <c r="KE105" s="139" t="s">
        <v>193</v>
      </c>
      <c r="KF105" s="139" t="s">
        <v>193</v>
      </c>
      <c r="KG105" s="139" t="s">
        <v>193</v>
      </c>
      <c r="KH105" s="139" t="s">
        <v>193</v>
      </c>
      <c r="KI105" s="139">
        <v>2</v>
      </c>
      <c r="KJ105" s="139">
        <v>0.4</v>
      </c>
      <c r="KK105" s="139" t="s">
        <v>193</v>
      </c>
      <c r="KL105" s="139" t="s">
        <v>156</v>
      </c>
      <c r="KM105" s="139">
        <v>0.4</v>
      </c>
      <c r="KN105" s="139" t="s">
        <v>109</v>
      </c>
      <c r="KO105" s="139" t="s">
        <v>193</v>
      </c>
      <c r="KP105" s="139" t="s">
        <v>114</v>
      </c>
      <c r="KQ105" s="139" t="s">
        <v>193</v>
      </c>
      <c r="KR105" s="139" t="s">
        <v>193</v>
      </c>
      <c r="KS105" s="139" t="s">
        <v>193</v>
      </c>
      <c r="KT105" s="139" t="s">
        <v>193</v>
      </c>
      <c r="KU105" s="139" t="s">
        <v>193</v>
      </c>
      <c r="KV105" s="139" t="s">
        <v>193</v>
      </c>
      <c r="KW105" s="139" t="s">
        <v>193</v>
      </c>
      <c r="KX105" s="139" t="s">
        <v>193</v>
      </c>
      <c r="KY105" s="139" t="s">
        <v>193</v>
      </c>
      <c r="KZ105" s="139" t="s">
        <v>193</v>
      </c>
      <c r="LA105" s="139" t="s">
        <v>193</v>
      </c>
      <c r="LB105" s="139" t="s">
        <v>193</v>
      </c>
      <c r="LC105" s="139" t="s">
        <v>193</v>
      </c>
      <c r="LD105" s="139" t="s">
        <v>114</v>
      </c>
      <c r="LE105" s="139" t="s">
        <v>193</v>
      </c>
      <c r="LF105" s="139" t="s">
        <v>193</v>
      </c>
      <c r="LG105" s="139" t="s">
        <v>193</v>
      </c>
      <c r="LH105" s="139" t="s">
        <v>193</v>
      </c>
      <c r="LI105" s="139" t="s">
        <v>193</v>
      </c>
      <c r="LJ105" s="139" t="s">
        <v>193</v>
      </c>
      <c r="LK105" s="139" t="s">
        <v>193</v>
      </c>
      <c r="LL105" s="139" t="s">
        <v>193</v>
      </c>
      <c r="LM105" s="139" t="s">
        <v>193</v>
      </c>
      <c r="LN105" s="139" t="s">
        <v>193</v>
      </c>
      <c r="LO105" s="139" t="s">
        <v>193</v>
      </c>
      <c r="LP105" s="139" t="s">
        <v>193</v>
      </c>
      <c r="LQ105" s="139" t="s">
        <v>193</v>
      </c>
    </row>
    <row r="106" spans="1:329" ht="14.4" customHeight="1" x14ac:dyDescent="0.35">
      <c r="A106" s="139" t="s">
        <v>3545</v>
      </c>
      <c r="B106" s="139" t="s">
        <v>3316</v>
      </c>
      <c r="C106" s="139" t="s">
        <v>133</v>
      </c>
      <c r="D106" s="139" t="s">
        <v>133</v>
      </c>
      <c r="E106" s="139" t="s">
        <v>146</v>
      </c>
      <c r="F106" s="139" t="s">
        <v>117</v>
      </c>
      <c r="G106" s="139" t="s">
        <v>136</v>
      </c>
      <c r="H106" s="139" t="s">
        <v>136</v>
      </c>
      <c r="I106" s="139" t="s">
        <v>138</v>
      </c>
      <c r="J106" s="139" t="s">
        <v>139</v>
      </c>
      <c r="K106" s="139" t="s">
        <v>489</v>
      </c>
      <c r="L106" s="139" t="s">
        <v>3317</v>
      </c>
      <c r="M106" t="s">
        <v>491</v>
      </c>
      <c r="N106" t="s">
        <v>193</v>
      </c>
      <c r="O106" t="s">
        <v>193</v>
      </c>
      <c r="P106" t="s">
        <v>193</v>
      </c>
      <c r="Q106" t="s">
        <v>193</v>
      </c>
      <c r="R106" t="s">
        <v>193</v>
      </c>
      <c r="S106" t="s">
        <v>193</v>
      </c>
      <c r="T106" t="s">
        <v>193</v>
      </c>
      <c r="U106" t="s">
        <v>193</v>
      </c>
      <c r="V106" t="s">
        <v>193</v>
      </c>
      <c r="W106" t="s">
        <v>193</v>
      </c>
      <c r="X106" t="s">
        <v>193</v>
      </c>
      <c r="Y106" t="s">
        <v>193</v>
      </c>
      <c r="Z106" t="s">
        <v>193</v>
      </c>
      <c r="AA106" t="s">
        <v>193</v>
      </c>
      <c r="AB106" t="s">
        <v>193</v>
      </c>
      <c r="AC106" t="s">
        <v>193</v>
      </c>
      <c r="AD106" t="s">
        <v>193</v>
      </c>
      <c r="AE106" t="s">
        <v>193</v>
      </c>
      <c r="AF106" t="s">
        <v>193</v>
      </c>
      <c r="AG106" t="s">
        <v>193</v>
      </c>
      <c r="AH106" t="s">
        <v>193</v>
      </c>
      <c r="AI106" t="s">
        <v>193</v>
      </c>
      <c r="AJ106" t="s">
        <v>193</v>
      </c>
      <c r="AK106" t="s">
        <v>193</v>
      </c>
      <c r="AL106" t="s">
        <v>193</v>
      </c>
      <c r="AM106" t="s">
        <v>193</v>
      </c>
      <c r="AN106" t="s">
        <v>193</v>
      </c>
      <c r="AO106" t="s">
        <v>193</v>
      </c>
      <c r="AP106" t="s">
        <v>193</v>
      </c>
      <c r="AQ106" t="s">
        <v>193</v>
      </c>
      <c r="AR106" t="s">
        <v>193</v>
      </c>
      <c r="AS106" t="s">
        <v>193</v>
      </c>
      <c r="AT106" t="s">
        <v>193</v>
      </c>
      <c r="AU106" t="s">
        <v>193</v>
      </c>
      <c r="AV106" t="s">
        <v>193</v>
      </c>
      <c r="AW106" t="s">
        <v>193</v>
      </c>
      <c r="AX106" t="s">
        <v>193</v>
      </c>
      <c r="AY106" t="s">
        <v>193</v>
      </c>
      <c r="AZ106" s="192" t="s">
        <v>193</v>
      </c>
      <c r="BA106" s="139" t="s">
        <v>193</v>
      </c>
      <c r="BB106" s="139" t="s">
        <v>193</v>
      </c>
      <c r="BC106" s="192" t="s">
        <v>193</v>
      </c>
      <c r="BD106" s="139" t="s">
        <v>193</v>
      </c>
      <c r="BE106" s="139" t="s">
        <v>193</v>
      </c>
      <c r="BF106" s="192" t="s">
        <v>193</v>
      </c>
      <c r="BG106" s="139" t="s">
        <v>193</v>
      </c>
      <c r="BH106" s="139" t="s">
        <v>193</v>
      </c>
      <c r="BI106" s="192" t="s">
        <v>193</v>
      </c>
      <c r="BJ106" s="139" t="s">
        <v>193</v>
      </c>
      <c r="BK106" s="139" t="s">
        <v>193</v>
      </c>
      <c r="BL106" s="192" t="s">
        <v>193</v>
      </c>
      <c r="BM106" s="139" t="s">
        <v>193</v>
      </c>
      <c r="BN106" s="139" t="s">
        <v>193</v>
      </c>
      <c r="BO106" s="192" t="s">
        <v>193</v>
      </c>
      <c r="BP106" s="139" t="s">
        <v>193</v>
      </c>
      <c r="BQ106" s="139" t="s">
        <v>193</v>
      </c>
      <c r="BR106" s="139" t="s">
        <v>193</v>
      </c>
      <c r="BS106" s="139" t="s">
        <v>193</v>
      </c>
      <c r="BT106" s="139" t="s">
        <v>193</v>
      </c>
      <c r="BU106" s="139" t="s">
        <v>193</v>
      </c>
      <c r="BV106" s="139" t="s">
        <v>193</v>
      </c>
      <c r="BW106" s="139" t="s">
        <v>193</v>
      </c>
      <c r="BX106" s="139" t="s">
        <v>193</v>
      </c>
      <c r="BY106" s="139" t="s">
        <v>193</v>
      </c>
      <c r="BZ106" s="139" t="s">
        <v>193</v>
      </c>
      <c r="CA106" s="192" t="s">
        <v>193</v>
      </c>
      <c r="CB106" s="139" t="s">
        <v>193</v>
      </c>
      <c r="CC106" s="139" t="s">
        <v>193</v>
      </c>
      <c r="CD106" s="139" t="s">
        <v>193</v>
      </c>
      <c r="CE106" s="139" t="s">
        <v>193</v>
      </c>
      <c r="CF106" s="139" t="s">
        <v>193</v>
      </c>
      <c r="CG106" s="139" t="s">
        <v>193</v>
      </c>
      <c r="CH106" s="139" t="s">
        <v>193</v>
      </c>
      <c r="CI106" s="139" t="s">
        <v>193</v>
      </c>
      <c r="CJ106" s="139" t="s">
        <v>193</v>
      </c>
      <c r="CK106" s="139" t="s">
        <v>193</v>
      </c>
      <c r="CL106" s="139" t="s">
        <v>193</v>
      </c>
      <c r="CM106" s="139" t="s">
        <v>193</v>
      </c>
      <c r="CN106" s="139" t="s">
        <v>193</v>
      </c>
      <c r="CO106" s="139" t="s">
        <v>193</v>
      </c>
      <c r="CP106" s="139" t="s">
        <v>193</v>
      </c>
      <c r="CQ106" s="139" t="s">
        <v>193</v>
      </c>
      <c r="CR106" s="139" t="s">
        <v>193</v>
      </c>
      <c r="CS106" s="139" t="s">
        <v>193</v>
      </c>
      <c r="CT106" s="139" t="s">
        <v>193</v>
      </c>
      <c r="CU106" s="139" t="s">
        <v>193</v>
      </c>
      <c r="CV106" s="139" t="s">
        <v>193</v>
      </c>
      <c r="CW106" s="139" t="s">
        <v>193</v>
      </c>
      <c r="CX106" s="139" t="s">
        <v>193</v>
      </c>
      <c r="CY106" s="139" t="s">
        <v>193</v>
      </c>
      <c r="CZ106" s="139" t="s">
        <v>193</v>
      </c>
      <c r="DA106" s="139" t="s">
        <v>193</v>
      </c>
      <c r="DB106" s="139" t="s">
        <v>193</v>
      </c>
      <c r="DC106" s="139" t="s">
        <v>193</v>
      </c>
      <c r="DD106" s="139" t="s">
        <v>193</v>
      </c>
      <c r="DE106" s="139" t="s">
        <v>193</v>
      </c>
      <c r="DF106" s="139" t="s">
        <v>193</v>
      </c>
      <c r="DG106" s="139" t="s">
        <v>193</v>
      </c>
      <c r="DH106" s="139" t="s">
        <v>193</v>
      </c>
      <c r="DI106" s="139" t="s">
        <v>193</v>
      </c>
      <c r="DJ106" s="139" t="s">
        <v>193</v>
      </c>
      <c r="DK106" s="139" t="s">
        <v>193</v>
      </c>
      <c r="DL106" s="139" t="s">
        <v>193</v>
      </c>
      <c r="DM106" s="139" t="s">
        <v>193</v>
      </c>
      <c r="DN106" s="139" t="s">
        <v>193</v>
      </c>
      <c r="DO106" s="139" t="s">
        <v>193</v>
      </c>
      <c r="DP106" s="139" t="s">
        <v>193</v>
      </c>
      <c r="DQ106" s="139" t="s">
        <v>193</v>
      </c>
      <c r="DR106" s="139" t="s">
        <v>193</v>
      </c>
      <c r="DS106" s="139" t="s">
        <v>193</v>
      </c>
      <c r="DT106" s="139" t="s">
        <v>193</v>
      </c>
      <c r="DU106" s="139" t="s">
        <v>193</v>
      </c>
      <c r="DV106" s="139" t="s">
        <v>193</v>
      </c>
      <c r="DW106" s="139" t="s">
        <v>193</v>
      </c>
      <c r="DX106" s="139" t="s">
        <v>193</v>
      </c>
      <c r="DY106" s="139" t="s">
        <v>193</v>
      </c>
      <c r="DZ106" s="139" t="s">
        <v>193</v>
      </c>
      <c r="EA106" s="139" t="s">
        <v>193</v>
      </c>
      <c r="EB106" s="139" t="s">
        <v>193</v>
      </c>
      <c r="EC106" s="139" t="s">
        <v>193</v>
      </c>
      <c r="ED106" s="139" t="s">
        <v>193</v>
      </c>
      <c r="EE106" s="139" t="s">
        <v>193</v>
      </c>
      <c r="EF106" s="139" t="s">
        <v>193</v>
      </c>
      <c r="EG106" s="139" t="s">
        <v>193</v>
      </c>
      <c r="EH106" s="139" t="s">
        <v>193</v>
      </c>
      <c r="EI106" s="139" t="s">
        <v>193</v>
      </c>
      <c r="EJ106" s="139" t="s">
        <v>193</v>
      </c>
      <c r="EK106" s="139" t="s">
        <v>193</v>
      </c>
      <c r="EL106" s="139" t="s">
        <v>193</v>
      </c>
      <c r="EM106" s="139" t="s">
        <v>193</v>
      </c>
      <c r="EN106" s="139" t="s">
        <v>193</v>
      </c>
      <c r="EO106" s="139" t="s">
        <v>193</v>
      </c>
      <c r="EP106" s="139" t="s">
        <v>193</v>
      </c>
      <c r="EQ106" s="139" t="s">
        <v>193</v>
      </c>
      <c r="ER106" s="139" t="s">
        <v>193</v>
      </c>
      <c r="ES106" s="139" t="s">
        <v>193</v>
      </c>
      <c r="ET106" s="139" t="s">
        <v>193</v>
      </c>
      <c r="EU106" s="139" t="s">
        <v>193</v>
      </c>
      <c r="EV106" s="139" t="s">
        <v>193</v>
      </c>
      <c r="EW106" s="139" t="s">
        <v>193</v>
      </c>
      <c r="EX106" s="139" t="s">
        <v>193</v>
      </c>
      <c r="EY106" s="139" t="s">
        <v>193</v>
      </c>
      <c r="EZ106" s="139" t="s">
        <v>193</v>
      </c>
      <c r="FA106" s="139" t="s">
        <v>193</v>
      </c>
      <c r="FB106" s="139" t="s">
        <v>193</v>
      </c>
      <c r="FC106" s="139" t="s">
        <v>193</v>
      </c>
      <c r="FD106" s="139" t="s">
        <v>193</v>
      </c>
      <c r="FE106" s="139" t="s">
        <v>193</v>
      </c>
      <c r="FF106" s="139" t="s">
        <v>193</v>
      </c>
      <c r="FG106" s="139" t="s">
        <v>193</v>
      </c>
      <c r="FH106" s="139" t="s">
        <v>193</v>
      </c>
      <c r="FI106" s="139" t="s">
        <v>193</v>
      </c>
      <c r="FJ106" s="139" t="s">
        <v>193</v>
      </c>
      <c r="FK106" s="139" t="s">
        <v>193</v>
      </c>
      <c r="FL106" s="139" t="s">
        <v>193</v>
      </c>
      <c r="FM106" s="139" t="s">
        <v>193</v>
      </c>
      <c r="FN106" s="139" t="s">
        <v>193</v>
      </c>
      <c r="FO106" s="139" t="s">
        <v>193</v>
      </c>
      <c r="FP106" s="139" t="s">
        <v>193</v>
      </c>
      <c r="FQ106" s="139" t="s">
        <v>193</v>
      </c>
      <c r="FR106" s="139" t="s">
        <v>193</v>
      </c>
      <c r="FS106" s="139" t="s">
        <v>193</v>
      </c>
      <c r="FT106" s="139" t="s">
        <v>193</v>
      </c>
      <c r="FU106" s="139" t="s">
        <v>193</v>
      </c>
      <c r="FV106" s="139" t="s">
        <v>193</v>
      </c>
      <c r="FW106" s="139" t="s">
        <v>193</v>
      </c>
      <c r="FX106" s="139" t="s">
        <v>193</v>
      </c>
      <c r="FY106" s="139" t="s">
        <v>193</v>
      </c>
      <c r="FZ106" s="139" t="s">
        <v>193</v>
      </c>
      <c r="GA106" s="139" t="s">
        <v>193</v>
      </c>
      <c r="GB106" s="139" t="s">
        <v>193</v>
      </c>
      <c r="GC106" s="139" t="s">
        <v>193</v>
      </c>
      <c r="GD106" s="139" t="s">
        <v>193</v>
      </c>
      <c r="GE106" s="139" t="s">
        <v>193</v>
      </c>
      <c r="GF106" s="139" t="s">
        <v>193</v>
      </c>
      <c r="GG106" s="139" t="s">
        <v>193</v>
      </c>
      <c r="GH106" s="139" t="s">
        <v>193</v>
      </c>
      <c r="GI106" s="139" t="s">
        <v>193</v>
      </c>
      <c r="GJ106" s="139" t="s">
        <v>193</v>
      </c>
      <c r="GK106" s="139" t="s">
        <v>193</v>
      </c>
      <c r="GL106" s="139" t="s">
        <v>193</v>
      </c>
      <c r="GM106" s="139" t="s">
        <v>193</v>
      </c>
      <c r="GN106" s="139" t="s">
        <v>193</v>
      </c>
      <c r="GO106" s="139" t="s">
        <v>193</v>
      </c>
      <c r="GP106" s="139" t="s">
        <v>193</v>
      </c>
      <c r="GQ106" s="139" t="s">
        <v>193</v>
      </c>
      <c r="GR106" s="139" t="s">
        <v>193</v>
      </c>
      <c r="GS106" s="139" t="s">
        <v>193</v>
      </c>
      <c r="GT106" s="139" t="s">
        <v>193</v>
      </c>
      <c r="GU106" s="139" t="s">
        <v>193</v>
      </c>
      <c r="GV106" s="139" t="s">
        <v>193</v>
      </c>
      <c r="GW106" s="139" t="s">
        <v>193</v>
      </c>
      <c r="GX106" s="139" t="s">
        <v>193</v>
      </c>
      <c r="GY106" s="139" t="s">
        <v>193</v>
      </c>
      <c r="GZ106" s="139" t="s">
        <v>193</v>
      </c>
      <c r="HA106" s="139" t="s">
        <v>193</v>
      </c>
      <c r="HB106" s="139" t="s">
        <v>193</v>
      </c>
      <c r="HC106" s="139" t="s">
        <v>193</v>
      </c>
      <c r="HD106" s="139" t="s">
        <v>193</v>
      </c>
      <c r="HE106" s="139" t="s">
        <v>193</v>
      </c>
      <c r="HF106" s="139" t="s">
        <v>193</v>
      </c>
      <c r="HG106" s="139" t="s">
        <v>193</v>
      </c>
      <c r="HH106" s="139" t="s">
        <v>193</v>
      </c>
      <c r="HI106" s="139" t="s">
        <v>193</v>
      </c>
      <c r="HJ106" s="139" t="s">
        <v>193</v>
      </c>
      <c r="HK106" s="139" t="s">
        <v>193</v>
      </c>
      <c r="HL106" s="139" t="s">
        <v>193</v>
      </c>
      <c r="HM106" s="139" t="s">
        <v>193</v>
      </c>
      <c r="HN106" s="139" t="s">
        <v>193</v>
      </c>
      <c r="HO106" s="139" t="s">
        <v>193</v>
      </c>
      <c r="HP106" s="139" t="s">
        <v>193</v>
      </c>
      <c r="HQ106" s="139" t="s">
        <v>193</v>
      </c>
      <c r="HR106" s="139" t="s">
        <v>193</v>
      </c>
      <c r="HS106" s="139" t="s">
        <v>193</v>
      </c>
      <c r="HT106" s="139" t="s">
        <v>193</v>
      </c>
      <c r="HU106" s="139" t="s">
        <v>193</v>
      </c>
      <c r="HV106" s="139" t="s">
        <v>193</v>
      </c>
      <c r="HW106" s="139" t="s">
        <v>193</v>
      </c>
      <c r="HX106" s="139" t="s">
        <v>193</v>
      </c>
      <c r="HY106" s="139" t="s">
        <v>193</v>
      </c>
      <c r="HZ106" s="139" t="s">
        <v>193</v>
      </c>
      <c r="IA106" s="139" t="s">
        <v>193</v>
      </c>
      <c r="IB106" s="139" t="s">
        <v>193</v>
      </c>
      <c r="IC106" s="139" t="s">
        <v>193</v>
      </c>
      <c r="ID106" s="139" t="s">
        <v>193</v>
      </c>
      <c r="IE106" s="139" t="s">
        <v>193</v>
      </c>
      <c r="IF106" s="139" t="s">
        <v>193</v>
      </c>
      <c r="IG106" s="139" t="s">
        <v>193</v>
      </c>
      <c r="IH106" s="139" t="s">
        <v>193</v>
      </c>
      <c r="II106" s="139" t="s">
        <v>193</v>
      </c>
      <c r="IJ106" s="139" t="s">
        <v>193</v>
      </c>
      <c r="IK106" s="139" t="s">
        <v>193</v>
      </c>
      <c r="IL106" s="139" t="s">
        <v>193</v>
      </c>
      <c r="IM106" s="139" t="s">
        <v>193</v>
      </c>
      <c r="IN106" s="139" t="s">
        <v>193</v>
      </c>
      <c r="IO106" s="139" t="s">
        <v>193</v>
      </c>
      <c r="IP106" s="139" t="s">
        <v>193</v>
      </c>
      <c r="IQ106" s="139" t="s">
        <v>193</v>
      </c>
      <c r="IR106" s="139" t="s">
        <v>193</v>
      </c>
      <c r="IS106" s="139" t="s">
        <v>193</v>
      </c>
      <c r="IT106" s="139" t="s">
        <v>193</v>
      </c>
      <c r="IU106" s="139" t="s">
        <v>193</v>
      </c>
      <c r="IV106" s="139" t="s">
        <v>193</v>
      </c>
      <c r="IW106" s="139" t="s">
        <v>193</v>
      </c>
      <c r="IX106" s="139" t="s">
        <v>193</v>
      </c>
      <c r="IY106" s="139" t="s">
        <v>193</v>
      </c>
      <c r="IZ106" s="139" t="s">
        <v>193</v>
      </c>
      <c r="JA106" s="139" t="s">
        <v>193</v>
      </c>
      <c r="JB106" s="139" t="s">
        <v>193</v>
      </c>
      <c r="JC106" s="139" t="s">
        <v>193</v>
      </c>
      <c r="JD106" s="139" t="s">
        <v>193</v>
      </c>
      <c r="JE106" s="139" t="s">
        <v>193</v>
      </c>
      <c r="JF106" s="139" t="s">
        <v>193</v>
      </c>
      <c r="JG106" s="139" t="s">
        <v>193</v>
      </c>
      <c r="JH106" s="139" t="s">
        <v>193</v>
      </c>
      <c r="JI106" s="139" t="s">
        <v>193</v>
      </c>
      <c r="JJ106" s="139" t="s">
        <v>193</v>
      </c>
      <c r="JK106" s="139" t="s">
        <v>193</v>
      </c>
      <c r="JL106" s="139" t="s">
        <v>193</v>
      </c>
      <c r="JM106" s="139" t="s">
        <v>193</v>
      </c>
      <c r="JN106" s="139" t="s">
        <v>193</v>
      </c>
      <c r="JO106" s="139" t="s">
        <v>193</v>
      </c>
      <c r="JP106" s="139" t="s">
        <v>193</v>
      </c>
      <c r="JQ106" s="139" t="s">
        <v>109</v>
      </c>
      <c r="JR106" s="139" t="s">
        <v>505</v>
      </c>
      <c r="JS106" s="139" t="s">
        <v>108</v>
      </c>
      <c r="JT106" s="139" t="s">
        <v>3546</v>
      </c>
      <c r="JU106" s="139" t="s">
        <v>108</v>
      </c>
      <c r="JV106" s="139" t="s">
        <v>517</v>
      </c>
      <c r="JW106" s="139" t="s">
        <v>3547</v>
      </c>
      <c r="JX106" s="139" t="s">
        <v>796</v>
      </c>
      <c r="JY106" s="139" t="s">
        <v>193</v>
      </c>
      <c r="JZ106" s="139" t="s">
        <v>3360</v>
      </c>
      <c r="KA106" s="139" t="s">
        <v>797</v>
      </c>
      <c r="KB106" s="139" t="s">
        <v>798</v>
      </c>
      <c r="KC106" s="139" t="s">
        <v>799</v>
      </c>
      <c r="KD106" s="139" t="s">
        <v>193</v>
      </c>
      <c r="KE106" s="139" t="s">
        <v>193</v>
      </c>
      <c r="KF106" s="139" t="s">
        <v>193</v>
      </c>
      <c r="KG106" s="139" t="s">
        <v>193</v>
      </c>
      <c r="KH106" s="139" t="s">
        <v>193</v>
      </c>
      <c r="KI106" s="139">
        <v>2</v>
      </c>
      <c r="KJ106" s="139">
        <v>0.4</v>
      </c>
      <c r="KK106" s="139" t="s">
        <v>193</v>
      </c>
      <c r="KL106" s="139" t="s">
        <v>156</v>
      </c>
      <c r="KM106" s="139">
        <v>0.4</v>
      </c>
      <c r="KN106" s="139" t="s">
        <v>109</v>
      </c>
      <c r="KO106" s="139" t="s">
        <v>193</v>
      </c>
      <c r="KP106" s="139" t="s">
        <v>114</v>
      </c>
      <c r="KQ106" s="139" t="s">
        <v>193</v>
      </c>
      <c r="KR106" s="139" t="s">
        <v>193</v>
      </c>
      <c r="KS106" s="139" t="s">
        <v>193</v>
      </c>
      <c r="KT106" s="139" t="s">
        <v>193</v>
      </c>
      <c r="KU106" s="139" t="s">
        <v>193</v>
      </c>
      <c r="KV106" s="139" t="s">
        <v>193</v>
      </c>
      <c r="KW106" s="139" t="s">
        <v>193</v>
      </c>
      <c r="KX106" s="139" t="s">
        <v>193</v>
      </c>
      <c r="KY106" s="139" t="s">
        <v>193</v>
      </c>
      <c r="KZ106" s="139" t="s">
        <v>193</v>
      </c>
      <c r="LA106" s="139" t="s">
        <v>193</v>
      </c>
      <c r="LB106" s="139" t="s">
        <v>193</v>
      </c>
      <c r="LC106" s="139" t="s">
        <v>193</v>
      </c>
      <c r="LD106" s="139" t="s">
        <v>114</v>
      </c>
      <c r="LE106" s="139" t="s">
        <v>193</v>
      </c>
      <c r="LF106" s="139" t="s">
        <v>193</v>
      </c>
      <c r="LG106" s="139" t="s">
        <v>193</v>
      </c>
      <c r="LH106" s="139" t="s">
        <v>193</v>
      </c>
      <c r="LI106" s="139" t="s">
        <v>193</v>
      </c>
      <c r="LJ106" s="139" t="s">
        <v>193</v>
      </c>
      <c r="LK106" s="139" t="s">
        <v>193</v>
      </c>
      <c r="LL106" s="139" t="s">
        <v>193</v>
      </c>
      <c r="LM106" s="139" t="s">
        <v>193</v>
      </c>
      <c r="LN106" s="139" t="s">
        <v>193</v>
      </c>
      <c r="LO106" s="139" t="s">
        <v>193</v>
      </c>
      <c r="LP106" s="139" t="s">
        <v>193</v>
      </c>
      <c r="LQ106" s="139" t="s">
        <v>193</v>
      </c>
    </row>
    <row r="107" spans="1:329" ht="14.4" customHeight="1" x14ac:dyDescent="0.35">
      <c r="A107" s="139" t="s">
        <v>3548</v>
      </c>
      <c r="B107" s="139" t="s">
        <v>3316</v>
      </c>
      <c r="C107" s="139" t="s">
        <v>133</v>
      </c>
      <c r="D107" s="139" t="s">
        <v>133</v>
      </c>
      <c r="E107" s="139" t="s">
        <v>135</v>
      </c>
      <c r="F107" s="139" t="s">
        <v>117</v>
      </c>
      <c r="G107" s="139" t="s">
        <v>136</v>
      </c>
      <c r="H107" s="139" t="s">
        <v>136</v>
      </c>
      <c r="I107" s="139" t="s">
        <v>138</v>
      </c>
      <c r="J107" s="139" t="s">
        <v>139</v>
      </c>
      <c r="K107" s="139" t="s">
        <v>489</v>
      </c>
      <c r="L107" s="139" t="s">
        <v>490</v>
      </c>
      <c r="M107" t="s">
        <v>491</v>
      </c>
      <c r="N107" t="s">
        <v>193</v>
      </c>
      <c r="O107" t="s">
        <v>193</v>
      </c>
      <c r="P107" t="s">
        <v>496</v>
      </c>
      <c r="Q107" t="s">
        <v>193</v>
      </c>
      <c r="R107" t="s">
        <v>701</v>
      </c>
      <c r="S107">
        <v>0</v>
      </c>
      <c r="T107">
        <v>1</v>
      </c>
      <c r="U107">
        <v>0</v>
      </c>
      <c r="V107">
        <v>0</v>
      </c>
      <c r="W107">
        <v>0</v>
      </c>
      <c r="X107">
        <v>0</v>
      </c>
      <c r="Y107">
        <v>0</v>
      </c>
      <c r="Z107" t="s">
        <v>130</v>
      </c>
      <c r="AA107" t="s">
        <v>701</v>
      </c>
      <c r="AB107" t="s">
        <v>112</v>
      </c>
      <c r="AC107">
        <v>1</v>
      </c>
      <c r="AD107">
        <v>0</v>
      </c>
      <c r="AE107">
        <v>0</v>
      </c>
      <c r="AF107">
        <v>0</v>
      </c>
      <c r="AG107">
        <v>0</v>
      </c>
      <c r="AH107">
        <v>0</v>
      </c>
      <c r="AI107">
        <v>0</v>
      </c>
      <c r="AJ107">
        <v>0</v>
      </c>
      <c r="AK107">
        <v>0</v>
      </c>
      <c r="AL107">
        <v>0</v>
      </c>
      <c r="AM107" t="s">
        <v>193</v>
      </c>
      <c r="AN107" t="s">
        <v>142</v>
      </c>
      <c r="AO107" t="s">
        <v>493</v>
      </c>
      <c r="AP107" t="s">
        <v>193</v>
      </c>
      <c r="AQ107" t="s">
        <v>193</v>
      </c>
      <c r="AR107" t="s">
        <v>193</v>
      </c>
      <c r="AS107" t="s">
        <v>193</v>
      </c>
      <c r="AT107" t="s">
        <v>193</v>
      </c>
      <c r="AU107" t="s">
        <v>193</v>
      </c>
      <c r="AV107" t="s">
        <v>193</v>
      </c>
      <c r="AW107" t="s">
        <v>193</v>
      </c>
      <c r="AX107" t="s">
        <v>193</v>
      </c>
      <c r="AY107" t="s">
        <v>193</v>
      </c>
      <c r="AZ107" s="192" t="s">
        <v>193</v>
      </c>
      <c r="BA107" s="139" t="s">
        <v>193</v>
      </c>
      <c r="BB107" s="139" t="s">
        <v>193</v>
      </c>
      <c r="BC107" s="192" t="s">
        <v>193</v>
      </c>
      <c r="BD107" s="139" t="s">
        <v>193</v>
      </c>
      <c r="BE107" s="139" t="s">
        <v>193</v>
      </c>
      <c r="BF107" s="192" t="s">
        <v>193</v>
      </c>
      <c r="BG107" s="139" t="s">
        <v>193</v>
      </c>
      <c r="BH107" s="139" t="s">
        <v>193</v>
      </c>
      <c r="BI107" s="192" t="s">
        <v>193</v>
      </c>
      <c r="BJ107" s="139" t="s">
        <v>193</v>
      </c>
      <c r="BK107" s="139" t="s">
        <v>193</v>
      </c>
      <c r="BL107" s="192" t="s">
        <v>193</v>
      </c>
      <c r="BM107" s="139" t="s">
        <v>193</v>
      </c>
      <c r="BN107" s="139" t="s">
        <v>193</v>
      </c>
      <c r="BO107" s="192" t="s">
        <v>193</v>
      </c>
      <c r="BP107" s="139" t="s">
        <v>193</v>
      </c>
      <c r="BQ107" s="139" t="s">
        <v>193</v>
      </c>
      <c r="BR107" s="139" t="s">
        <v>193</v>
      </c>
      <c r="BS107" s="139" t="s">
        <v>193</v>
      </c>
      <c r="BT107" s="139" t="s">
        <v>193</v>
      </c>
      <c r="BU107" s="139" t="s">
        <v>193</v>
      </c>
      <c r="BV107" s="139" t="s">
        <v>193</v>
      </c>
      <c r="BW107" s="139" t="s">
        <v>193</v>
      </c>
      <c r="BX107" s="139" t="s">
        <v>193</v>
      </c>
      <c r="BY107" s="139" t="s">
        <v>193</v>
      </c>
      <c r="BZ107" s="139" t="s">
        <v>193</v>
      </c>
      <c r="CA107" s="192" t="s">
        <v>193</v>
      </c>
      <c r="CB107" s="139" t="s">
        <v>193</v>
      </c>
      <c r="CC107" s="139" t="s">
        <v>193</v>
      </c>
      <c r="CD107" s="139" t="s">
        <v>193</v>
      </c>
      <c r="CE107" s="139" t="s">
        <v>193</v>
      </c>
      <c r="CF107" s="139" t="s">
        <v>193</v>
      </c>
      <c r="CG107" s="139" t="s">
        <v>193</v>
      </c>
      <c r="CH107" s="139" t="s">
        <v>193</v>
      </c>
      <c r="CI107" s="139" t="s">
        <v>193</v>
      </c>
      <c r="CJ107" s="139" t="s">
        <v>193</v>
      </c>
      <c r="CK107" s="139" t="s">
        <v>193</v>
      </c>
      <c r="CL107" s="139" t="s">
        <v>193</v>
      </c>
      <c r="CM107" s="139" t="s">
        <v>193</v>
      </c>
      <c r="CN107" s="139" t="s">
        <v>193</v>
      </c>
      <c r="CO107" s="139" t="s">
        <v>193</v>
      </c>
      <c r="CP107" s="139" t="s">
        <v>193</v>
      </c>
      <c r="CQ107" s="139" t="s">
        <v>193</v>
      </c>
      <c r="CR107" s="139" t="s">
        <v>193</v>
      </c>
      <c r="CS107" s="139" t="s">
        <v>193</v>
      </c>
      <c r="CT107" s="139" t="s">
        <v>193</v>
      </c>
      <c r="CU107" s="139" t="s">
        <v>193</v>
      </c>
      <c r="CV107" s="139" t="s">
        <v>193</v>
      </c>
      <c r="CW107" s="139" t="s">
        <v>193</v>
      </c>
      <c r="CX107" s="139" t="s">
        <v>193</v>
      </c>
      <c r="CY107" s="139" t="s">
        <v>193</v>
      </c>
      <c r="CZ107" s="139" t="s">
        <v>193</v>
      </c>
      <c r="DA107" s="139" t="s">
        <v>193</v>
      </c>
      <c r="DB107" s="139" t="s">
        <v>193</v>
      </c>
      <c r="DC107" s="139" t="s">
        <v>193</v>
      </c>
      <c r="DD107" s="139" t="s">
        <v>193</v>
      </c>
      <c r="DE107" s="139" t="s">
        <v>193</v>
      </c>
      <c r="DF107" s="139" t="s">
        <v>193</v>
      </c>
      <c r="DG107" s="139" t="s">
        <v>193</v>
      </c>
      <c r="DH107" s="139" t="s">
        <v>193</v>
      </c>
      <c r="DI107" s="139" t="s">
        <v>193</v>
      </c>
      <c r="DJ107" s="139" t="s">
        <v>3549</v>
      </c>
      <c r="DK107" s="139">
        <v>1</v>
      </c>
      <c r="DL107" s="139">
        <v>1</v>
      </c>
      <c r="DM107" s="139">
        <v>1</v>
      </c>
      <c r="DN107" s="139">
        <v>1</v>
      </c>
      <c r="DO107" s="139">
        <v>1</v>
      </c>
      <c r="DP107" s="139">
        <v>1</v>
      </c>
      <c r="DQ107" s="139">
        <v>1</v>
      </c>
      <c r="DR107" s="139">
        <v>1</v>
      </c>
      <c r="DS107" s="139">
        <v>0</v>
      </c>
      <c r="DT107" s="139" t="s">
        <v>109</v>
      </c>
      <c r="DU107" s="139">
        <v>30</v>
      </c>
      <c r="DV107" s="139">
        <v>30</v>
      </c>
      <c r="DW107" s="139" t="s">
        <v>193</v>
      </c>
      <c r="DX107" s="139" t="s">
        <v>193</v>
      </c>
      <c r="DY107" s="139" t="s">
        <v>193</v>
      </c>
      <c r="DZ107" s="139">
        <v>30</v>
      </c>
      <c r="EA107" s="139" t="s">
        <v>109</v>
      </c>
      <c r="EB107" s="139">
        <v>25</v>
      </c>
      <c r="EC107" s="139" t="s">
        <v>109</v>
      </c>
      <c r="ED107" s="139">
        <v>25</v>
      </c>
      <c r="EE107" s="139" t="s">
        <v>109</v>
      </c>
      <c r="EF107" s="139" t="s">
        <v>109</v>
      </c>
      <c r="EG107" s="139">
        <v>50</v>
      </c>
      <c r="EH107" s="139" t="s">
        <v>193</v>
      </c>
      <c r="EI107" s="139" t="s">
        <v>193</v>
      </c>
      <c r="EJ107" s="139" t="s">
        <v>193</v>
      </c>
      <c r="EK107" s="139" t="s">
        <v>193</v>
      </c>
      <c r="EL107" s="139" t="s">
        <v>193</v>
      </c>
      <c r="EM107" s="139" t="s">
        <v>193</v>
      </c>
      <c r="EN107" s="139" t="s">
        <v>156</v>
      </c>
      <c r="EO107" s="139">
        <v>50</v>
      </c>
      <c r="EP107" s="139" t="s">
        <v>109</v>
      </c>
      <c r="EQ107" s="139" t="s">
        <v>109</v>
      </c>
      <c r="ER107" s="139">
        <v>25</v>
      </c>
      <c r="ES107" s="139" t="s">
        <v>193</v>
      </c>
      <c r="ET107" s="139" t="s">
        <v>193</v>
      </c>
      <c r="EU107" s="139">
        <v>25</v>
      </c>
      <c r="EV107" s="139" t="s">
        <v>109</v>
      </c>
      <c r="EW107" s="139" t="s">
        <v>109</v>
      </c>
      <c r="EX107" s="139">
        <v>75</v>
      </c>
      <c r="EY107" s="139" t="s">
        <v>193</v>
      </c>
      <c r="EZ107" s="139" t="s">
        <v>193</v>
      </c>
      <c r="FA107" s="139">
        <v>75</v>
      </c>
      <c r="FB107" s="139" t="s">
        <v>109</v>
      </c>
      <c r="FC107" s="139" t="s">
        <v>109</v>
      </c>
      <c r="FD107" s="139">
        <v>75</v>
      </c>
      <c r="FE107" s="139" t="s">
        <v>193</v>
      </c>
      <c r="FF107" s="139" t="s">
        <v>193</v>
      </c>
      <c r="FG107" s="139" t="s">
        <v>193</v>
      </c>
      <c r="FH107" s="139">
        <v>75</v>
      </c>
      <c r="FI107" s="139" t="s">
        <v>109</v>
      </c>
      <c r="FJ107" s="139" t="s">
        <v>109</v>
      </c>
      <c r="FK107" s="139" t="s">
        <v>193</v>
      </c>
      <c r="FL107" s="139">
        <v>5</v>
      </c>
      <c r="FM107" s="139" t="s">
        <v>193</v>
      </c>
      <c r="FN107" s="139" t="s">
        <v>193</v>
      </c>
      <c r="FO107" s="139" t="s">
        <v>193</v>
      </c>
      <c r="FP107" s="139" t="s">
        <v>193</v>
      </c>
      <c r="FQ107" s="139" t="s">
        <v>193</v>
      </c>
      <c r="FR107" s="139" t="s">
        <v>193</v>
      </c>
      <c r="FS107" s="139" t="s">
        <v>109</v>
      </c>
      <c r="FT107" s="139" t="s">
        <v>156</v>
      </c>
      <c r="FU107" s="139">
        <v>5</v>
      </c>
      <c r="FV107" s="139" t="s">
        <v>114</v>
      </c>
      <c r="FW107" s="139" t="s">
        <v>193</v>
      </c>
      <c r="FX107" s="139" t="s">
        <v>193</v>
      </c>
      <c r="FY107" s="139" t="s">
        <v>193</v>
      </c>
      <c r="FZ107" s="139" t="s">
        <v>193</v>
      </c>
      <c r="GA107" s="139" t="s">
        <v>193</v>
      </c>
      <c r="GB107" s="139" t="s">
        <v>193</v>
      </c>
      <c r="GC107" s="139" t="s">
        <v>193</v>
      </c>
      <c r="GD107" s="139" t="s">
        <v>193</v>
      </c>
      <c r="GE107" s="139" t="s">
        <v>193</v>
      </c>
      <c r="GF107" s="139" t="s">
        <v>193</v>
      </c>
      <c r="GG107" s="139" t="s">
        <v>193</v>
      </c>
      <c r="GH107" s="139" t="s">
        <v>193</v>
      </c>
      <c r="GI107" s="139" t="s">
        <v>193</v>
      </c>
      <c r="GJ107" s="139" t="s">
        <v>193</v>
      </c>
      <c r="GK107" s="139" t="s">
        <v>193</v>
      </c>
      <c r="GL107" s="139" t="s">
        <v>193</v>
      </c>
      <c r="GM107" s="139" t="s">
        <v>193</v>
      </c>
      <c r="GN107" s="139" t="s">
        <v>193</v>
      </c>
      <c r="GO107" s="139" t="s">
        <v>193</v>
      </c>
      <c r="GP107" s="139" t="s">
        <v>193</v>
      </c>
      <c r="GQ107" s="139" t="s">
        <v>193</v>
      </c>
      <c r="GR107" s="139" t="s">
        <v>193</v>
      </c>
      <c r="GS107" s="139" t="s">
        <v>193</v>
      </c>
      <c r="GT107" s="139" t="s">
        <v>193</v>
      </c>
      <c r="GU107" s="139" t="s">
        <v>193</v>
      </c>
      <c r="GV107" s="139" t="s">
        <v>114</v>
      </c>
      <c r="GW107" s="139" t="s">
        <v>109</v>
      </c>
      <c r="GX107" s="139" t="s">
        <v>109</v>
      </c>
      <c r="GY107" s="139" t="s">
        <v>117</v>
      </c>
      <c r="GZ107" s="139" t="s">
        <v>789</v>
      </c>
      <c r="HA107" s="139" t="s">
        <v>119</v>
      </c>
      <c r="HB107" s="139" t="s">
        <v>785</v>
      </c>
      <c r="HC107" s="139" t="s">
        <v>193</v>
      </c>
      <c r="HD107" s="139" t="s">
        <v>193</v>
      </c>
      <c r="HE107" s="139" t="s">
        <v>193</v>
      </c>
      <c r="HF107" s="139" t="s">
        <v>193</v>
      </c>
      <c r="HG107" s="139" t="s">
        <v>193</v>
      </c>
      <c r="HH107" s="139" t="s">
        <v>193</v>
      </c>
      <c r="HI107" s="139" t="s">
        <v>193</v>
      </c>
      <c r="HJ107" s="139" t="s">
        <v>193</v>
      </c>
      <c r="HK107" s="139" t="s">
        <v>193</v>
      </c>
      <c r="HL107" s="139" t="s">
        <v>193</v>
      </c>
      <c r="HM107" s="139" t="s">
        <v>193</v>
      </c>
      <c r="HN107" s="139" t="s">
        <v>193</v>
      </c>
      <c r="HO107" s="139" t="s">
        <v>193</v>
      </c>
      <c r="HP107" s="139" t="s">
        <v>193</v>
      </c>
      <c r="HQ107" s="139" t="s">
        <v>193</v>
      </c>
      <c r="HR107" s="139" t="s">
        <v>193</v>
      </c>
      <c r="HS107" s="139" t="s">
        <v>193</v>
      </c>
      <c r="HT107" s="139" t="s">
        <v>193</v>
      </c>
      <c r="HU107" s="139" t="s">
        <v>193</v>
      </c>
      <c r="HV107" s="139" t="s">
        <v>193</v>
      </c>
      <c r="HW107" s="139" t="s">
        <v>193</v>
      </c>
      <c r="HX107" s="139" t="s">
        <v>193</v>
      </c>
      <c r="HY107" s="139" t="s">
        <v>193</v>
      </c>
      <c r="HZ107" s="139" t="s">
        <v>193</v>
      </c>
      <c r="IA107" s="139" t="s">
        <v>193</v>
      </c>
      <c r="IB107" s="139" t="s">
        <v>193</v>
      </c>
      <c r="IC107" s="139" t="s">
        <v>193</v>
      </c>
      <c r="ID107" s="139" t="s">
        <v>193</v>
      </c>
      <c r="IE107" s="139" t="s">
        <v>193</v>
      </c>
      <c r="IF107" s="139" t="s">
        <v>193</v>
      </c>
      <c r="IG107" s="139" t="s">
        <v>193</v>
      </c>
      <c r="IH107" s="139" t="s">
        <v>193</v>
      </c>
      <c r="II107" s="139" t="s">
        <v>193</v>
      </c>
      <c r="IJ107" s="139" t="s">
        <v>193</v>
      </c>
      <c r="IK107" s="139" t="s">
        <v>193</v>
      </c>
      <c r="IL107" s="139" t="s">
        <v>193</v>
      </c>
      <c r="IM107" s="139" t="s">
        <v>193</v>
      </c>
      <c r="IN107" s="139" t="s">
        <v>132</v>
      </c>
      <c r="IO107" s="139" t="s">
        <v>193</v>
      </c>
      <c r="IP107" s="139" t="s">
        <v>193</v>
      </c>
      <c r="IQ107" s="139" t="s">
        <v>193</v>
      </c>
      <c r="IR107" s="139" t="s">
        <v>193</v>
      </c>
      <c r="IS107" s="139" t="s">
        <v>193</v>
      </c>
      <c r="IT107" s="139" t="s">
        <v>193</v>
      </c>
      <c r="IU107" s="139" t="s">
        <v>193</v>
      </c>
      <c r="IV107" s="139" t="s">
        <v>193</v>
      </c>
      <c r="IW107" s="139" t="s">
        <v>3413</v>
      </c>
      <c r="IX107" s="139">
        <v>0</v>
      </c>
      <c r="IY107" s="139">
        <v>0</v>
      </c>
      <c r="IZ107" s="139">
        <v>1</v>
      </c>
      <c r="JA107" s="139">
        <v>1</v>
      </c>
      <c r="JB107" s="139">
        <v>0</v>
      </c>
      <c r="JC107" s="139">
        <v>0</v>
      </c>
      <c r="JD107" s="139">
        <v>0</v>
      </c>
      <c r="JE107" s="139">
        <v>0</v>
      </c>
      <c r="JF107" s="139" t="s">
        <v>193</v>
      </c>
      <c r="JG107" s="139" t="s">
        <v>109</v>
      </c>
      <c r="JH107" s="139" t="s">
        <v>193</v>
      </c>
      <c r="JI107" s="139" t="s">
        <v>701</v>
      </c>
      <c r="JJ107" s="139">
        <v>0</v>
      </c>
      <c r="JK107" s="139">
        <v>1</v>
      </c>
      <c r="JL107" s="139">
        <v>0</v>
      </c>
      <c r="JM107" s="139">
        <v>0</v>
      </c>
      <c r="JN107" s="139">
        <v>0</v>
      </c>
      <c r="JO107" s="139">
        <v>0</v>
      </c>
      <c r="JP107" s="139">
        <v>0</v>
      </c>
      <c r="JQ107" s="139" t="s">
        <v>193</v>
      </c>
      <c r="JR107" s="139" t="s">
        <v>193</v>
      </c>
      <c r="JS107" s="139" t="s">
        <v>193</v>
      </c>
      <c r="JT107" s="139" t="s">
        <v>193</v>
      </c>
      <c r="JU107" s="139" t="s">
        <v>193</v>
      </c>
      <c r="JV107" s="139" t="s">
        <v>193</v>
      </c>
      <c r="JW107" s="139" t="s">
        <v>193</v>
      </c>
      <c r="JX107" s="139" t="s">
        <v>193</v>
      </c>
      <c r="JY107" s="139" t="s">
        <v>193</v>
      </c>
      <c r="JZ107" s="139" t="s">
        <v>193</v>
      </c>
      <c r="KA107" s="139" t="s">
        <v>193</v>
      </c>
      <c r="KB107" s="139" t="s">
        <v>193</v>
      </c>
      <c r="KC107" s="139" t="s">
        <v>193</v>
      </c>
      <c r="KD107" s="139" t="s">
        <v>193</v>
      </c>
      <c r="KE107" s="139" t="s">
        <v>193</v>
      </c>
      <c r="KF107" s="139" t="s">
        <v>193</v>
      </c>
      <c r="KG107" s="139" t="s">
        <v>193</v>
      </c>
      <c r="KH107" s="139" t="s">
        <v>193</v>
      </c>
      <c r="KI107" s="139" t="s">
        <v>193</v>
      </c>
      <c r="KJ107" s="139" t="s">
        <v>193</v>
      </c>
      <c r="KK107" s="139" t="s">
        <v>193</v>
      </c>
      <c r="KL107" s="139" t="s">
        <v>193</v>
      </c>
      <c r="KM107" s="139" t="s">
        <v>193</v>
      </c>
      <c r="KN107" s="139" t="s">
        <v>193</v>
      </c>
      <c r="KO107" s="139" t="s">
        <v>193</v>
      </c>
      <c r="KP107" s="139" t="s">
        <v>193</v>
      </c>
      <c r="KQ107" s="139" t="s">
        <v>193</v>
      </c>
      <c r="KR107" s="139" t="s">
        <v>193</v>
      </c>
      <c r="KS107" s="139" t="s">
        <v>193</v>
      </c>
      <c r="KT107" s="139" t="s">
        <v>193</v>
      </c>
      <c r="KU107" s="139" t="s">
        <v>193</v>
      </c>
      <c r="KV107" s="139" t="s">
        <v>193</v>
      </c>
      <c r="KW107" s="139" t="s">
        <v>193</v>
      </c>
      <c r="KX107" s="139" t="s">
        <v>193</v>
      </c>
      <c r="KY107" s="139" t="s">
        <v>193</v>
      </c>
      <c r="KZ107" s="139" t="s">
        <v>193</v>
      </c>
      <c r="LA107" s="139" t="s">
        <v>193</v>
      </c>
      <c r="LB107" s="139" t="s">
        <v>193</v>
      </c>
      <c r="LC107" s="139" t="s">
        <v>193</v>
      </c>
      <c r="LD107" s="139" t="s">
        <v>193</v>
      </c>
      <c r="LE107" s="139" t="s">
        <v>193</v>
      </c>
      <c r="LF107" s="139" t="s">
        <v>193</v>
      </c>
      <c r="LG107" s="139" t="s">
        <v>193</v>
      </c>
      <c r="LH107" s="139" t="s">
        <v>193</v>
      </c>
      <c r="LI107" s="139" t="s">
        <v>193</v>
      </c>
      <c r="LJ107" s="139" t="s">
        <v>193</v>
      </c>
      <c r="LK107" s="139" t="s">
        <v>193</v>
      </c>
      <c r="LL107" s="139" t="s">
        <v>193</v>
      </c>
      <c r="LM107" s="139" t="s">
        <v>193</v>
      </c>
      <c r="LN107" s="139" t="s">
        <v>193</v>
      </c>
      <c r="LO107" s="139" t="s">
        <v>193</v>
      </c>
      <c r="LP107" s="139" t="s">
        <v>193</v>
      </c>
      <c r="LQ107" s="139" t="s">
        <v>193</v>
      </c>
    </row>
    <row r="108" spans="1:329" ht="14.4" customHeight="1" x14ac:dyDescent="0.35">
      <c r="A108" s="139" t="s">
        <v>3550</v>
      </c>
      <c r="B108" s="139" t="s">
        <v>3316</v>
      </c>
      <c r="C108" s="139" t="s">
        <v>133</v>
      </c>
      <c r="D108" s="139" t="s">
        <v>133</v>
      </c>
      <c r="E108" s="139" t="s">
        <v>146</v>
      </c>
      <c r="F108" s="139" t="s">
        <v>117</v>
      </c>
      <c r="G108" s="139" t="s">
        <v>136</v>
      </c>
      <c r="H108" s="139" t="s">
        <v>136</v>
      </c>
      <c r="I108" s="139" t="s">
        <v>138</v>
      </c>
      <c r="J108" s="139" t="s">
        <v>139</v>
      </c>
      <c r="K108" s="139" t="s">
        <v>489</v>
      </c>
      <c r="L108" s="139" t="s">
        <v>3317</v>
      </c>
      <c r="M108" t="s">
        <v>491</v>
      </c>
      <c r="N108" t="s">
        <v>193</v>
      </c>
      <c r="O108" t="s">
        <v>193</v>
      </c>
      <c r="P108" t="s">
        <v>193</v>
      </c>
      <c r="Q108" t="s">
        <v>193</v>
      </c>
      <c r="R108" t="s">
        <v>193</v>
      </c>
      <c r="S108" t="s">
        <v>193</v>
      </c>
      <c r="T108" t="s">
        <v>193</v>
      </c>
      <c r="U108" t="s">
        <v>193</v>
      </c>
      <c r="V108" t="s">
        <v>193</v>
      </c>
      <c r="W108" t="s">
        <v>193</v>
      </c>
      <c r="X108" t="s">
        <v>193</v>
      </c>
      <c r="Y108" t="s">
        <v>193</v>
      </c>
      <c r="Z108" t="s">
        <v>193</v>
      </c>
      <c r="AA108" t="s">
        <v>193</v>
      </c>
      <c r="AB108" t="s">
        <v>193</v>
      </c>
      <c r="AC108" t="s">
        <v>193</v>
      </c>
      <c r="AD108" t="s">
        <v>193</v>
      </c>
      <c r="AE108" t="s">
        <v>193</v>
      </c>
      <c r="AF108" t="s">
        <v>193</v>
      </c>
      <c r="AG108" t="s">
        <v>193</v>
      </c>
      <c r="AH108" t="s">
        <v>193</v>
      </c>
      <c r="AI108" t="s">
        <v>193</v>
      </c>
      <c r="AJ108" t="s">
        <v>193</v>
      </c>
      <c r="AK108" t="s">
        <v>193</v>
      </c>
      <c r="AL108" t="s">
        <v>193</v>
      </c>
      <c r="AM108" t="s">
        <v>193</v>
      </c>
      <c r="AN108" t="s">
        <v>193</v>
      </c>
      <c r="AO108" t="s">
        <v>193</v>
      </c>
      <c r="AP108" t="s">
        <v>193</v>
      </c>
      <c r="AQ108" t="s">
        <v>193</v>
      </c>
      <c r="AR108" t="s">
        <v>193</v>
      </c>
      <c r="AS108" t="s">
        <v>193</v>
      </c>
      <c r="AT108" t="s">
        <v>193</v>
      </c>
      <c r="AU108" t="s">
        <v>193</v>
      </c>
      <c r="AV108" t="s">
        <v>193</v>
      </c>
      <c r="AW108" t="s">
        <v>193</v>
      </c>
      <c r="AX108" t="s">
        <v>193</v>
      </c>
      <c r="AY108" t="s">
        <v>193</v>
      </c>
      <c r="AZ108" s="192" t="s">
        <v>193</v>
      </c>
      <c r="BA108" s="139" t="s">
        <v>193</v>
      </c>
      <c r="BB108" s="139" t="s">
        <v>193</v>
      </c>
      <c r="BC108" s="192" t="s">
        <v>193</v>
      </c>
      <c r="BD108" s="139" t="s">
        <v>193</v>
      </c>
      <c r="BE108" s="139" t="s">
        <v>193</v>
      </c>
      <c r="BF108" s="192" t="s">
        <v>193</v>
      </c>
      <c r="BG108" s="139" t="s">
        <v>193</v>
      </c>
      <c r="BH108" s="139" t="s">
        <v>193</v>
      </c>
      <c r="BI108" s="192" t="s">
        <v>193</v>
      </c>
      <c r="BJ108" s="139" t="s">
        <v>193</v>
      </c>
      <c r="BK108" s="139" t="s">
        <v>193</v>
      </c>
      <c r="BL108" s="192" t="s">
        <v>193</v>
      </c>
      <c r="BM108" s="139" t="s">
        <v>193</v>
      </c>
      <c r="BN108" s="139" t="s">
        <v>193</v>
      </c>
      <c r="BO108" s="192" t="s">
        <v>193</v>
      </c>
      <c r="BP108" s="139" t="s">
        <v>193</v>
      </c>
      <c r="BQ108" s="139" t="s">
        <v>193</v>
      </c>
      <c r="BR108" s="139" t="s">
        <v>193</v>
      </c>
      <c r="BS108" s="139" t="s">
        <v>193</v>
      </c>
      <c r="BT108" s="139" t="s">
        <v>193</v>
      </c>
      <c r="BU108" s="139" t="s">
        <v>193</v>
      </c>
      <c r="BV108" s="139" t="s">
        <v>193</v>
      </c>
      <c r="BW108" s="139" t="s">
        <v>193</v>
      </c>
      <c r="BX108" s="139" t="s">
        <v>193</v>
      </c>
      <c r="BY108" s="139" t="s">
        <v>193</v>
      </c>
      <c r="BZ108" s="139" t="s">
        <v>193</v>
      </c>
      <c r="CA108" s="192" t="s">
        <v>193</v>
      </c>
      <c r="CB108" s="139" t="s">
        <v>193</v>
      </c>
      <c r="CC108" s="139" t="s">
        <v>193</v>
      </c>
      <c r="CD108" s="139" t="s">
        <v>193</v>
      </c>
      <c r="CE108" s="139" t="s">
        <v>193</v>
      </c>
      <c r="CF108" s="139" t="s">
        <v>193</v>
      </c>
      <c r="CG108" s="139" t="s">
        <v>193</v>
      </c>
      <c r="CH108" s="139" t="s">
        <v>193</v>
      </c>
      <c r="CI108" s="139" t="s">
        <v>193</v>
      </c>
      <c r="CJ108" s="139" t="s">
        <v>193</v>
      </c>
      <c r="CK108" s="139" t="s">
        <v>193</v>
      </c>
      <c r="CL108" s="139" t="s">
        <v>193</v>
      </c>
      <c r="CM108" s="139" t="s">
        <v>193</v>
      </c>
      <c r="CN108" s="139" t="s">
        <v>193</v>
      </c>
      <c r="CO108" s="139" t="s">
        <v>193</v>
      </c>
      <c r="CP108" s="139" t="s">
        <v>193</v>
      </c>
      <c r="CQ108" s="139" t="s">
        <v>193</v>
      </c>
      <c r="CR108" s="139" t="s">
        <v>193</v>
      </c>
      <c r="CS108" s="139" t="s">
        <v>193</v>
      </c>
      <c r="CT108" s="139" t="s">
        <v>193</v>
      </c>
      <c r="CU108" s="139" t="s">
        <v>193</v>
      </c>
      <c r="CV108" s="139" t="s">
        <v>193</v>
      </c>
      <c r="CW108" s="139" t="s">
        <v>193</v>
      </c>
      <c r="CX108" s="139" t="s">
        <v>193</v>
      </c>
      <c r="CY108" s="139" t="s">
        <v>193</v>
      </c>
      <c r="CZ108" s="139" t="s">
        <v>193</v>
      </c>
      <c r="DA108" s="139" t="s">
        <v>193</v>
      </c>
      <c r="DB108" s="139" t="s">
        <v>193</v>
      </c>
      <c r="DC108" s="139" t="s">
        <v>193</v>
      </c>
      <c r="DD108" s="139" t="s">
        <v>193</v>
      </c>
      <c r="DE108" s="139" t="s">
        <v>193</v>
      </c>
      <c r="DF108" s="139" t="s">
        <v>193</v>
      </c>
      <c r="DG108" s="139" t="s">
        <v>193</v>
      </c>
      <c r="DH108" s="139" t="s">
        <v>193</v>
      </c>
      <c r="DI108" s="139" t="s">
        <v>193</v>
      </c>
      <c r="DJ108" s="139" t="s">
        <v>193</v>
      </c>
      <c r="DK108" s="139" t="s">
        <v>193</v>
      </c>
      <c r="DL108" s="139" t="s">
        <v>193</v>
      </c>
      <c r="DM108" s="139" t="s">
        <v>193</v>
      </c>
      <c r="DN108" s="139" t="s">
        <v>193</v>
      </c>
      <c r="DO108" s="139" t="s">
        <v>193</v>
      </c>
      <c r="DP108" s="139" t="s">
        <v>193</v>
      </c>
      <c r="DQ108" s="139" t="s">
        <v>193</v>
      </c>
      <c r="DR108" s="139" t="s">
        <v>193</v>
      </c>
      <c r="DS108" s="139" t="s">
        <v>193</v>
      </c>
      <c r="DT108" s="139" t="s">
        <v>193</v>
      </c>
      <c r="DU108" s="139" t="s">
        <v>193</v>
      </c>
      <c r="DV108" s="139" t="s">
        <v>193</v>
      </c>
      <c r="DW108" s="139" t="s">
        <v>193</v>
      </c>
      <c r="DX108" s="139" t="s">
        <v>193</v>
      </c>
      <c r="DY108" s="139" t="s">
        <v>193</v>
      </c>
      <c r="DZ108" s="139" t="s">
        <v>193</v>
      </c>
      <c r="EA108" s="139" t="s">
        <v>193</v>
      </c>
      <c r="EB108" s="139" t="s">
        <v>193</v>
      </c>
      <c r="EC108" s="139" t="s">
        <v>193</v>
      </c>
      <c r="ED108" s="139" t="s">
        <v>193</v>
      </c>
      <c r="EE108" s="139" t="s">
        <v>193</v>
      </c>
      <c r="EF108" s="139" t="s">
        <v>193</v>
      </c>
      <c r="EG108" s="139" t="s">
        <v>193</v>
      </c>
      <c r="EH108" s="139" t="s">
        <v>193</v>
      </c>
      <c r="EI108" s="139" t="s">
        <v>193</v>
      </c>
      <c r="EJ108" s="139" t="s">
        <v>193</v>
      </c>
      <c r="EK108" s="139" t="s">
        <v>193</v>
      </c>
      <c r="EL108" s="139" t="s">
        <v>193</v>
      </c>
      <c r="EM108" s="139" t="s">
        <v>193</v>
      </c>
      <c r="EN108" s="139" t="s">
        <v>193</v>
      </c>
      <c r="EO108" s="139" t="s">
        <v>193</v>
      </c>
      <c r="EP108" s="139" t="s">
        <v>193</v>
      </c>
      <c r="EQ108" s="139" t="s">
        <v>193</v>
      </c>
      <c r="ER108" s="139" t="s">
        <v>193</v>
      </c>
      <c r="ES108" s="139" t="s">
        <v>193</v>
      </c>
      <c r="ET108" s="139" t="s">
        <v>193</v>
      </c>
      <c r="EU108" s="139" t="s">
        <v>193</v>
      </c>
      <c r="EV108" s="139" t="s">
        <v>193</v>
      </c>
      <c r="EW108" s="139" t="s">
        <v>193</v>
      </c>
      <c r="EX108" s="139" t="s">
        <v>193</v>
      </c>
      <c r="EY108" s="139" t="s">
        <v>193</v>
      </c>
      <c r="EZ108" s="139" t="s">
        <v>193</v>
      </c>
      <c r="FA108" s="139" t="s">
        <v>193</v>
      </c>
      <c r="FB108" s="139" t="s">
        <v>193</v>
      </c>
      <c r="FC108" s="139" t="s">
        <v>193</v>
      </c>
      <c r="FD108" s="139" t="s">
        <v>193</v>
      </c>
      <c r="FE108" s="139" t="s">
        <v>193</v>
      </c>
      <c r="FF108" s="139" t="s">
        <v>193</v>
      </c>
      <c r="FG108" s="139" t="s">
        <v>193</v>
      </c>
      <c r="FH108" s="139" t="s">
        <v>193</v>
      </c>
      <c r="FI108" s="139" t="s">
        <v>193</v>
      </c>
      <c r="FJ108" s="139" t="s">
        <v>193</v>
      </c>
      <c r="FK108" s="139" t="s">
        <v>193</v>
      </c>
      <c r="FL108" s="139" t="s">
        <v>193</v>
      </c>
      <c r="FM108" s="139" t="s">
        <v>193</v>
      </c>
      <c r="FN108" s="139" t="s">
        <v>193</v>
      </c>
      <c r="FO108" s="139" t="s">
        <v>193</v>
      </c>
      <c r="FP108" s="139" t="s">
        <v>193</v>
      </c>
      <c r="FQ108" s="139" t="s">
        <v>193</v>
      </c>
      <c r="FR108" s="139" t="s">
        <v>193</v>
      </c>
      <c r="FS108" s="139" t="s">
        <v>193</v>
      </c>
      <c r="FT108" s="139" t="s">
        <v>193</v>
      </c>
      <c r="FU108" s="139" t="s">
        <v>193</v>
      </c>
      <c r="FV108" s="139" t="s">
        <v>193</v>
      </c>
      <c r="FW108" s="139" t="s">
        <v>193</v>
      </c>
      <c r="FX108" s="139" t="s">
        <v>193</v>
      </c>
      <c r="FY108" s="139" t="s">
        <v>193</v>
      </c>
      <c r="FZ108" s="139" t="s">
        <v>193</v>
      </c>
      <c r="GA108" s="139" t="s">
        <v>193</v>
      </c>
      <c r="GB108" s="139" t="s">
        <v>193</v>
      </c>
      <c r="GC108" s="139" t="s">
        <v>193</v>
      </c>
      <c r="GD108" s="139" t="s">
        <v>193</v>
      </c>
      <c r="GE108" s="139" t="s">
        <v>193</v>
      </c>
      <c r="GF108" s="139" t="s">
        <v>193</v>
      </c>
      <c r="GG108" s="139" t="s">
        <v>193</v>
      </c>
      <c r="GH108" s="139" t="s">
        <v>193</v>
      </c>
      <c r="GI108" s="139" t="s">
        <v>193</v>
      </c>
      <c r="GJ108" s="139" t="s">
        <v>193</v>
      </c>
      <c r="GK108" s="139" t="s">
        <v>193</v>
      </c>
      <c r="GL108" s="139" t="s">
        <v>193</v>
      </c>
      <c r="GM108" s="139" t="s">
        <v>193</v>
      </c>
      <c r="GN108" s="139" t="s">
        <v>193</v>
      </c>
      <c r="GO108" s="139" t="s">
        <v>193</v>
      </c>
      <c r="GP108" s="139" t="s">
        <v>193</v>
      </c>
      <c r="GQ108" s="139" t="s">
        <v>193</v>
      </c>
      <c r="GR108" s="139" t="s">
        <v>193</v>
      </c>
      <c r="GS108" s="139" t="s">
        <v>193</v>
      </c>
      <c r="GT108" s="139" t="s">
        <v>193</v>
      </c>
      <c r="GU108" s="139" t="s">
        <v>193</v>
      </c>
      <c r="GV108" s="139" t="s">
        <v>193</v>
      </c>
      <c r="GW108" s="139" t="s">
        <v>193</v>
      </c>
      <c r="GX108" s="139" t="s">
        <v>193</v>
      </c>
      <c r="GY108" s="139" t="s">
        <v>193</v>
      </c>
      <c r="GZ108" s="139" t="s">
        <v>193</v>
      </c>
      <c r="HA108" s="139" t="s">
        <v>193</v>
      </c>
      <c r="HB108" s="139" t="s">
        <v>193</v>
      </c>
      <c r="HC108" s="139" t="s">
        <v>193</v>
      </c>
      <c r="HD108" s="139" t="s">
        <v>193</v>
      </c>
      <c r="HE108" s="139" t="s">
        <v>193</v>
      </c>
      <c r="HF108" s="139" t="s">
        <v>193</v>
      </c>
      <c r="HG108" s="139" t="s">
        <v>193</v>
      </c>
      <c r="HH108" s="139" t="s">
        <v>193</v>
      </c>
      <c r="HI108" s="139" t="s">
        <v>193</v>
      </c>
      <c r="HJ108" s="139" t="s">
        <v>193</v>
      </c>
      <c r="HK108" s="139" t="s">
        <v>193</v>
      </c>
      <c r="HL108" s="139" t="s">
        <v>193</v>
      </c>
      <c r="HM108" s="139" t="s">
        <v>193</v>
      </c>
      <c r="HN108" s="139" t="s">
        <v>193</v>
      </c>
      <c r="HO108" s="139" t="s">
        <v>193</v>
      </c>
      <c r="HP108" s="139" t="s">
        <v>193</v>
      </c>
      <c r="HQ108" s="139" t="s">
        <v>193</v>
      </c>
      <c r="HR108" s="139" t="s">
        <v>193</v>
      </c>
      <c r="HS108" s="139" t="s">
        <v>193</v>
      </c>
      <c r="HT108" s="139" t="s">
        <v>193</v>
      </c>
      <c r="HU108" s="139" t="s">
        <v>193</v>
      </c>
      <c r="HV108" s="139" t="s">
        <v>193</v>
      </c>
      <c r="HW108" s="139" t="s">
        <v>193</v>
      </c>
      <c r="HX108" s="139" t="s">
        <v>193</v>
      </c>
      <c r="HY108" s="139" t="s">
        <v>193</v>
      </c>
      <c r="HZ108" s="139" t="s">
        <v>193</v>
      </c>
      <c r="IA108" s="139" t="s">
        <v>193</v>
      </c>
      <c r="IB108" s="139" t="s">
        <v>193</v>
      </c>
      <c r="IC108" s="139" t="s">
        <v>193</v>
      </c>
      <c r="ID108" s="139" t="s">
        <v>193</v>
      </c>
      <c r="IE108" s="139" t="s">
        <v>193</v>
      </c>
      <c r="IF108" s="139" t="s">
        <v>193</v>
      </c>
      <c r="IG108" s="139" t="s">
        <v>193</v>
      </c>
      <c r="IH108" s="139" t="s">
        <v>193</v>
      </c>
      <c r="II108" s="139" t="s">
        <v>193</v>
      </c>
      <c r="IJ108" s="139" t="s">
        <v>193</v>
      </c>
      <c r="IK108" s="139" t="s">
        <v>193</v>
      </c>
      <c r="IL108" s="139" t="s">
        <v>193</v>
      </c>
      <c r="IM108" s="139" t="s">
        <v>193</v>
      </c>
      <c r="IN108" s="139" t="s">
        <v>193</v>
      </c>
      <c r="IO108" s="139" t="s">
        <v>193</v>
      </c>
      <c r="IP108" s="139" t="s">
        <v>193</v>
      </c>
      <c r="IQ108" s="139" t="s">
        <v>193</v>
      </c>
      <c r="IR108" s="139" t="s">
        <v>193</v>
      </c>
      <c r="IS108" s="139" t="s">
        <v>193</v>
      </c>
      <c r="IT108" s="139" t="s">
        <v>193</v>
      </c>
      <c r="IU108" s="139" t="s">
        <v>193</v>
      </c>
      <c r="IV108" s="139" t="s">
        <v>193</v>
      </c>
      <c r="IW108" s="139" t="s">
        <v>193</v>
      </c>
      <c r="IX108" s="139" t="s">
        <v>193</v>
      </c>
      <c r="IY108" s="139" t="s">
        <v>193</v>
      </c>
      <c r="IZ108" s="139" t="s">
        <v>193</v>
      </c>
      <c r="JA108" s="139" t="s">
        <v>193</v>
      </c>
      <c r="JB108" s="139" t="s">
        <v>193</v>
      </c>
      <c r="JC108" s="139" t="s">
        <v>193</v>
      </c>
      <c r="JD108" s="139" t="s">
        <v>193</v>
      </c>
      <c r="JE108" s="139" t="s">
        <v>193</v>
      </c>
      <c r="JF108" s="139" t="s">
        <v>193</v>
      </c>
      <c r="JG108" s="139" t="s">
        <v>193</v>
      </c>
      <c r="JH108" s="139" t="s">
        <v>193</v>
      </c>
      <c r="JI108" s="139" t="s">
        <v>193</v>
      </c>
      <c r="JJ108" s="139" t="s">
        <v>193</v>
      </c>
      <c r="JK108" s="139" t="s">
        <v>193</v>
      </c>
      <c r="JL108" s="139" t="s">
        <v>193</v>
      </c>
      <c r="JM108" s="139" t="s">
        <v>193</v>
      </c>
      <c r="JN108" s="139" t="s">
        <v>193</v>
      </c>
      <c r="JO108" s="139" t="s">
        <v>193</v>
      </c>
      <c r="JP108" s="139" t="s">
        <v>193</v>
      </c>
      <c r="JQ108" s="139" t="s">
        <v>109</v>
      </c>
      <c r="JR108" s="139" t="s">
        <v>505</v>
      </c>
      <c r="JS108" s="139" t="s">
        <v>108</v>
      </c>
      <c r="JT108" s="139" t="s">
        <v>3536</v>
      </c>
      <c r="JU108" s="139" t="s">
        <v>108</v>
      </c>
      <c r="JV108" s="139" t="s">
        <v>517</v>
      </c>
      <c r="JW108" s="139" t="s">
        <v>3537</v>
      </c>
      <c r="JX108" s="139" t="s">
        <v>810</v>
      </c>
      <c r="JY108" s="139" t="s">
        <v>193</v>
      </c>
      <c r="JZ108" s="139" t="s">
        <v>3320</v>
      </c>
      <c r="KA108" s="139" t="s">
        <v>797</v>
      </c>
      <c r="KB108" s="139" t="s">
        <v>798</v>
      </c>
      <c r="KC108" s="139" t="s">
        <v>799</v>
      </c>
      <c r="KD108" s="139" t="s">
        <v>193</v>
      </c>
      <c r="KE108" s="139" t="s">
        <v>193</v>
      </c>
      <c r="KF108" s="139" t="s">
        <v>193</v>
      </c>
      <c r="KG108" s="139" t="s">
        <v>193</v>
      </c>
      <c r="KH108" s="139" t="s">
        <v>193</v>
      </c>
      <c r="KI108" s="139">
        <v>2</v>
      </c>
      <c r="KJ108" s="139">
        <v>0.4</v>
      </c>
      <c r="KK108" s="139" t="s">
        <v>193</v>
      </c>
      <c r="KL108" s="139" t="s">
        <v>156</v>
      </c>
      <c r="KM108" s="139">
        <v>0.4</v>
      </c>
      <c r="KN108" s="139" t="s">
        <v>109</v>
      </c>
      <c r="KO108" s="139" t="s">
        <v>193</v>
      </c>
      <c r="KP108" s="139" t="s">
        <v>114</v>
      </c>
      <c r="KQ108" s="139" t="s">
        <v>193</v>
      </c>
      <c r="KR108" s="139" t="s">
        <v>193</v>
      </c>
      <c r="KS108" s="139" t="s">
        <v>193</v>
      </c>
      <c r="KT108" s="139" t="s">
        <v>193</v>
      </c>
      <c r="KU108" s="139" t="s">
        <v>193</v>
      </c>
      <c r="KV108" s="139" t="s">
        <v>193</v>
      </c>
      <c r="KW108" s="139" t="s">
        <v>193</v>
      </c>
      <c r="KX108" s="139" t="s">
        <v>193</v>
      </c>
      <c r="KY108" s="139" t="s">
        <v>193</v>
      </c>
      <c r="KZ108" s="139" t="s">
        <v>193</v>
      </c>
      <c r="LA108" s="139" t="s">
        <v>193</v>
      </c>
      <c r="LB108" s="139" t="s">
        <v>193</v>
      </c>
      <c r="LC108" s="139" t="s">
        <v>193</v>
      </c>
      <c r="LD108" s="139" t="s">
        <v>114</v>
      </c>
      <c r="LE108" s="139" t="s">
        <v>193</v>
      </c>
      <c r="LF108" s="139" t="s">
        <v>193</v>
      </c>
      <c r="LG108" s="139" t="s">
        <v>193</v>
      </c>
      <c r="LH108" s="139" t="s">
        <v>193</v>
      </c>
      <c r="LI108" s="139" t="s">
        <v>193</v>
      </c>
      <c r="LJ108" s="139" t="s">
        <v>193</v>
      </c>
      <c r="LK108" s="139" t="s">
        <v>193</v>
      </c>
      <c r="LL108" s="139" t="s">
        <v>193</v>
      </c>
      <c r="LM108" s="139" t="s">
        <v>193</v>
      </c>
      <c r="LN108" s="139" t="s">
        <v>193</v>
      </c>
      <c r="LO108" s="139" t="s">
        <v>193</v>
      </c>
      <c r="LP108" s="139" t="s">
        <v>193</v>
      </c>
      <c r="LQ108" s="139" t="s">
        <v>193</v>
      </c>
    </row>
    <row r="109" spans="1:329" ht="14.4" customHeight="1" x14ac:dyDescent="0.35">
      <c r="A109" s="139" t="s">
        <v>3551</v>
      </c>
      <c r="B109" s="139" t="s">
        <v>3316</v>
      </c>
      <c r="C109" s="139" t="s">
        <v>133</v>
      </c>
      <c r="D109" s="139" t="s">
        <v>133</v>
      </c>
      <c r="E109" s="139" t="s">
        <v>146</v>
      </c>
      <c r="F109" s="139" t="s">
        <v>117</v>
      </c>
      <c r="G109" s="139" t="s">
        <v>136</v>
      </c>
      <c r="H109" s="139" t="s">
        <v>136</v>
      </c>
      <c r="I109" s="139" t="s">
        <v>138</v>
      </c>
      <c r="J109" s="139" t="s">
        <v>139</v>
      </c>
      <c r="K109" s="139" t="s">
        <v>489</v>
      </c>
      <c r="L109" s="139" t="s">
        <v>3317</v>
      </c>
      <c r="M109" t="s">
        <v>491</v>
      </c>
      <c r="N109" t="s">
        <v>193</v>
      </c>
      <c r="O109" t="s">
        <v>193</v>
      </c>
      <c r="P109" t="s">
        <v>193</v>
      </c>
      <c r="Q109" t="s">
        <v>193</v>
      </c>
      <c r="R109" t="s">
        <v>193</v>
      </c>
      <c r="S109" t="s">
        <v>193</v>
      </c>
      <c r="T109" t="s">
        <v>193</v>
      </c>
      <c r="U109" t="s">
        <v>193</v>
      </c>
      <c r="V109" t="s">
        <v>193</v>
      </c>
      <c r="W109" t="s">
        <v>193</v>
      </c>
      <c r="X109" t="s">
        <v>193</v>
      </c>
      <c r="Y109" t="s">
        <v>193</v>
      </c>
      <c r="Z109" t="s">
        <v>193</v>
      </c>
      <c r="AA109" t="s">
        <v>193</v>
      </c>
      <c r="AB109" t="s">
        <v>193</v>
      </c>
      <c r="AC109" t="s">
        <v>193</v>
      </c>
      <c r="AD109" t="s">
        <v>193</v>
      </c>
      <c r="AE109" t="s">
        <v>193</v>
      </c>
      <c r="AF109" t="s">
        <v>193</v>
      </c>
      <c r="AG109" t="s">
        <v>193</v>
      </c>
      <c r="AH109" t="s">
        <v>193</v>
      </c>
      <c r="AI109" t="s">
        <v>193</v>
      </c>
      <c r="AJ109" t="s">
        <v>193</v>
      </c>
      <c r="AK109" t="s">
        <v>193</v>
      </c>
      <c r="AL109" t="s">
        <v>193</v>
      </c>
      <c r="AM109" t="s">
        <v>193</v>
      </c>
      <c r="AN109" t="s">
        <v>193</v>
      </c>
      <c r="AO109" t="s">
        <v>193</v>
      </c>
      <c r="AP109" t="s">
        <v>193</v>
      </c>
      <c r="AQ109" t="s">
        <v>193</v>
      </c>
      <c r="AR109" t="s">
        <v>193</v>
      </c>
      <c r="AS109" t="s">
        <v>193</v>
      </c>
      <c r="AT109" t="s">
        <v>193</v>
      </c>
      <c r="AU109" t="s">
        <v>193</v>
      </c>
      <c r="AV109" t="s">
        <v>193</v>
      </c>
      <c r="AW109" t="s">
        <v>193</v>
      </c>
      <c r="AX109" t="s">
        <v>193</v>
      </c>
      <c r="AY109" t="s">
        <v>193</v>
      </c>
      <c r="AZ109" s="192" t="s">
        <v>193</v>
      </c>
      <c r="BA109" s="139" t="s">
        <v>193</v>
      </c>
      <c r="BB109" s="139" t="s">
        <v>193</v>
      </c>
      <c r="BC109" s="192" t="s">
        <v>193</v>
      </c>
      <c r="BD109" s="139" t="s">
        <v>193</v>
      </c>
      <c r="BE109" s="139" t="s">
        <v>193</v>
      </c>
      <c r="BF109" s="192" t="s">
        <v>193</v>
      </c>
      <c r="BG109" s="139" t="s">
        <v>193</v>
      </c>
      <c r="BH109" s="139" t="s">
        <v>193</v>
      </c>
      <c r="BI109" s="192" t="s">
        <v>193</v>
      </c>
      <c r="BJ109" s="139" t="s">
        <v>193</v>
      </c>
      <c r="BK109" s="139" t="s">
        <v>193</v>
      </c>
      <c r="BL109" s="192" t="s">
        <v>193</v>
      </c>
      <c r="BM109" s="139" t="s">
        <v>193</v>
      </c>
      <c r="BN109" s="139" t="s">
        <v>193</v>
      </c>
      <c r="BO109" s="192" t="s">
        <v>193</v>
      </c>
      <c r="BP109" s="139" t="s">
        <v>193</v>
      </c>
      <c r="BQ109" s="139" t="s">
        <v>193</v>
      </c>
      <c r="BR109" s="139" t="s">
        <v>193</v>
      </c>
      <c r="BS109" s="139" t="s">
        <v>193</v>
      </c>
      <c r="BT109" s="139" t="s">
        <v>193</v>
      </c>
      <c r="BU109" s="139" t="s">
        <v>193</v>
      </c>
      <c r="BV109" s="139" t="s">
        <v>193</v>
      </c>
      <c r="BW109" s="139" t="s">
        <v>193</v>
      </c>
      <c r="BX109" s="139" t="s">
        <v>193</v>
      </c>
      <c r="BY109" s="139" t="s">
        <v>193</v>
      </c>
      <c r="BZ109" s="139" t="s">
        <v>193</v>
      </c>
      <c r="CA109" s="192" t="s">
        <v>193</v>
      </c>
      <c r="CB109" s="139" t="s">
        <v>193</v>
      </c>
      <c r="CC109" s="139" t="s">
        <v>193</v>
      </c>
      <c r="CD109" s="139" t="s">
        <v>193</v>
      </c>
      <c r="CE109" s="139" t="s">
        <v>193</v>
      </c>
      <c r="CF109" s="139" t="s">
        <v>193</v>
      </c>
      <c r="CG109" s="139" t="s">
        <v>193</v>
      </c>
      <c r="CH109" s="139" t="s">
        <v>193</v>
      </c>
      <c r="CI109" s="139" t="s">
        <v>193</v>
      </c>
      <c r="CJ109" s="139" t="s">
        <v>193</v>
      </c>
      <c r="CK109" s="139" t="s">
        <v>193</v>
      </c>
      <c r="CL109" s="139" t="s">
        <v>193</v>
      </c>
      <c r="CM109" s="139" t="s">
        <v>193</v>
      </c>
      <c r="CN109" s="139" t="s">
        <v>193</v>
      </c>
      <c r="CO109" s="139" t="s">
        <v>193</v>
      </c>
      <c r="CP109" s="139" t="s">
        <v>193</v>
      </c>
      <c r="CQ109" s="139" t="s">
        <v>193</v>
      </c>
      <c r="CR109" s="139" t="s">
        <v>193</v>
      </c>
      <c r="CS109" s="139" t="s">
        <v>193</v>
      </c>
      <c r="CT109" s="139" t="s">
        <v>193</v>
      </c>
      <c r="CU109" s="139" t="s">
        <v>193</v>
      </c>
      <c r="CV109" s="139" t="s">
        <v>193</v>
      </c>
      <c r="CW109" s="139" t="s">
        <v>193</v>
      </c>
      <c r="CX109" s="139" t="s">
        <v>193</v>
      </c>
      <c r="CY109" s="139" t="s">
        <v>193</v>
      </c>
      <c r="CZ109" s="139" t="s">
        <v>193</v>
      </c>
      <c r="DA109" s="139" t="s">
        <v>193</v>
      </c>
      <c r="DB109" s="139" t="s">
        <v>193</v>
      </c>
      <c r="DC109" s="139" t="s">
        <v>193</v>
      </c>
      <c r="DD109" s="139" t="s">
        <v>193</v>
      </c>
      <c r="DE109" s="139" t="s">
        <v>193</v>
      </c>
      <c r="DF109" s="139" t="s">
        <v>193</v>
      </c>
      <c r="DG109" s="139" t="s">
        <v>193</v>
      </c>
      <c r="DH109" s="139" t="s">
        <v>193</v>
      </c>
      <c r="DI109" s="139" t="s">
        <v>193</v>
      </c>
      <c r="DJ109" s="139" t="s">
        <v>193</v>
      </c>
      <c r="DK109" s="139" t="s">
        <v>193</v>
      </c>
      <c r="DL109" s="139" t="s">
        <v>193</v>
      </c>
      <c r="DM109" s="139" t="s">
        <v>193</v>
      </c>
      <c r="DN109" s="139" t="s">
        <v>193</v>
      </c>
      <c r="DO109" s="139" t="s">
        <v>193</v>
      </c>
      <c r="DP109" s="139" t="s">
        <v>193</v>
      </c>
      <c r="DQ109" s="139" t="s">
        <v>193</v>
      </c>
      <c r="DR109" s="139" t="s">
        <v>193</v>
      </c>
      <c r="DS109" s="139" t="s">
        <v>193</v>
      </c>
      <c r="DT109" s="139" t="s">
        <v>193</v>
      </c>
      <c r="DU109" s="139" t="s">
        <v>193</v>
      </c>
      <c r="DV109" s="139" t="s">
        <v>193</v>
      </c>
      <c r="DW109" s="139" t="s">
        <v>193</v>
      </c>
      <c r="DX109" s="139" t="s">
        <v>193</v>
      </c>
      <c r="DY109" s="139" t="s">
        <v>193</v>
      </c>
      <c r="DZ109" s="139" t="s">
        <v>193</v>
      </c>
      <c r="EA109" s="139" t="s">
        <v>193</v>
      </c>
      <c r="EB109" s="139" t="s">
        <v>193</v>
      </c>
      <c r="EC109" s="139" t="s">
        <v>193</v>
      </c>
      <c r="ED109" s="139" t="s">
        <v>193</v>
      </c>
      <c r="EE109" s="139" t="s">
        <v>193</v>
      </c>
      <c r="EF109" s="139" t="s">
        <v>193</v>
      </c>
      <c r="EG109" s="139" t="s">
        <v>193</v>
      </c>
      <c r="EH109" s="139" t="s">
        <v>193</v>
      </c>
      <c r="EI109" s="139" t="s">
        <v>193</v>
      </c>
      <c r="EJ109" s="139" t="s">
        <v>193</v>
      </c>
      <c r="EK109" s="139" t="s">
        <v>193</v>
      </c>
      <c r="EL109" s="139" t="s">
        <v>193</v>
      </c>
      <c r="EM109" s="139" t="s">
        <v>193</v>
      </c>
      <c r="EN109" s="139" t="s">
        <v>193</v>
      </c>
      <c r="EO109" s="139" t="s">
        <v>193</v>
      </c>
      <c r="EP109" s="139" t="s">
        <v>193</v>
      </c>
      <c r="EQ109" s="139" t="s">
        <v>193</v>
      </c>
      <c r="ER109" s="139" t="s">
        <v>193</v>
      </c>
      <c r="ES109" s="139" t="s">
        <v>193</v>
      </c>
      <c r="ET109" s="139" t="s">
        <v>193</v>
      </c>
      <c r="EU109" s="139" t="s">
        <v>193</v>
      </c>
      <c r="EV109" s="139" t="s">
        <v>193</v>
      </c>
      <c r="EW109" s="139" t="s">
        <v>193</v>
      </c>
      <c r="EX109" s="139" t="s">
        <v>193</v>
      </c>
      <c r="EY109" s="139" t="s">
        <v>193</v>
      </c>
      <c r="EZ109" s="139" t="s">
        <v>193</v>
      </c>
      <c r="FA109" s="139" t="s">
        <v>193</v>
      </c>
      <c r="FB109" s="139" t="s">
        <v>193</v>
      </c>
      <c r="FC109" s="139" t="s">
        <v>193</v>
      </c>
      <c r="FD109" s="139" t="s">
        <v>193</v>
      </c>
      <c r="FE109" s="139" t="s">
        <v>193</v>
      </c>
      <c r="FF109" s="139" t="s">
        <v>193</v>
      </c>
      <c r="FG109" s="139" t="s">
        <v>193</v>
      </c>
      <c r="FH109" s="139" t="s">
        <v>193</v>
      </c>
      <c r="FI109" s="139" t="s">
        <v>193</v>
      </c>
      <c r="FJ109" s="139" t="s">
        <v>193</v>
      </c>
      <c r="FK109" s="139" t="s">
        <v>193</v>
      </c>
      <c r="FL109" s="139" t="s">
        <v>193</v>
      </c>
      <c r="FM109" s="139" t="s">
        <v>193</v>
      </c>
      <c r="FN109" s="139" t="s">
        <v>193</v>
      </c>
      <c r="FO109" s="139" t="s">
        <v>193</v>
      </c>
      <c r="FP109" s="139" t="s">
        <v>193</v>
      </c>
      <c r="FQ109" s="139" t="s">
        <v>193</v>
      </c>
      <c r="FR109" s="139" t="s">
        <v>193</v>
      </c>
      <c r="FS109" s="139" t="s">
        <v>193</v>
      </c>
      <c r="FT109" s="139" t="s">
        <v>193</v>
      </c>
      <c r="FU109" s="139" t="s">
        <v>193</v>
      </c>
      <c r="FV109" s="139" t="s">
        <v>193</v>
      </c>
      <c r="FW109" s="139" t="s">
        <v>193</v>
      </c>
      <c r="FX109" s="139" t="s">
        <v>193</v>
      </c>
      <c r="FY109" s="139" t="s">
        <v>193</v>
      </c>
      <c r="FZ109" s="139" t="s">
        <v>193</v>
      </c>
      <c r="GA109" s="139" t="s">
        <v>193</v>
      </c>
      <c r="GB109" s="139" t="s">
        <v>193</v>
      </c>
      <c r="GC109" s="139" t="s">
        <v>193</v>
      </c>
      <c r="GD109" s="139" t="s">
        <v>193</v>
      </c>
      <c r="GE109" s="139" t="s">
        <v>193</v>
      </c>
      <c r="GF109" s="139" t="s">
        <v>193</v>
      </c>
      <c r="GG109" s="139" t="s">
        <v>193</v>
      </c>
      <c r="GH109" s="139" t="s">
        <v>193</v>
      </c>
      <c r="GI109" s="139" t="s">
        <v>193</v>
      </c>
      <c r="GJ109" s="139" t="s">
        <v>193</v>
      </c>
      <c r="GK109" s="139" t="s">
        <v>193</v>
      </c>
      <c r="GL109" s="139" t="s">
        <v>193</v>
      </c>
      <c r="GM109" s="139" t="s">
        <v>193</v>
      </c>
      <c r="GN109" s="139" t="s">
        <v>193</v>
      </c>
      <c r="GO109" s="139" t="s">
        <v>193</v>
      </c>
      <c r="GP109" s="139" t="s">
        <v>193</v>
      </c>
      <c r="GQ109" s="139" t="s">
        <v>193</v>
      </c>
      <c r="GR109" s="139" t="s">
        <v>193</v>
      </c>
      <c r="GS109" s="139" t="s">
        <v>193</v>
      </c>
      <c r="GT109" s="139" t="s">
        <v>193</v>
      </c>
      <c r="GU109" s="139" t="s">
        <v>193</v>
      </c>
      <c r="GV109" s="139" t="s">
        <v>193</v>
      </c>
      <c r="GW109" s="139" t="s">
        <v>193</v>
      </c>
      <c r="GX109" s="139" t="s">
        <v>193</v>
      </c>
      <c r="GY109" s="139" t="s">
        <v>193</v>
      </c>
      <c r="GZ109" s="139" t="s">
        <v>193</v>
      </c>
      <c r="HA109" s="139" t="s">
        <v>193</v>
      </c>
      <c r="HB109" s="139" t="s">
        <v>193</v>
      </c>
      <c r="HC109" s="139" t="s">
        <v>193</v>
      </c>
      <c r="HD109" s="139" t="s">
        <v>193</v>
      </c>
      <c r="HE109" s="139" t="s">
        <v>193</v>
      </c>
      <c r="HF109" s="139" t="s">
        <v>193</v>
      </c>
      <c r="HG109" s="139" t="s">
        <v>193</v>
      </c>
      <c r="HH109" s="139" t="s">
        <v>193</v>
      </c>
      <c r="HI109" s="139" t="s">
        <v>193</v>
      </c>
      <c r="HJ109" s="139" t="s">
        <v>193</v>
      </c>
      <c r="HK109" s="139" t="s">
        <v>193</v>
      </c>
      <c r="HL109" s="139" t="s">
        <v>193</v>
      </c>
      <c r="HM109" s="139" t="s">
        <v>193</v>
      </c>
      <c r="HN109" s="139" t="s">
        <v>193</v>
      </c>
      <c r="HO109" s="139" t="s">
        <v>193</v>
      </c>
      <c r="HP109" s="139" t="s">
        <v>193</v>
      </c>
      <c r="HQ109" s="139" t="s">
        <v>193</v>
      </c>
      <c r="HR109" s="139" t="s">
        <v>193</v>
      </c>
      <c r="HS109" s="139" t="s">
        <v>193</v>
      </c>
      <c r="HT109" s="139" t="s">
        <v>193</v>
      </c>
      <c r="HU109" s="139" t="s">
        <v>193</v>
      </c>
      <c r="HV109" s="139" t="s">
        <v>193</v>
      </c>
      <c r="HW109" s="139" t="s">
        <v>193</v>
      </c>
      <c r="HX109" s="139" t="s">
        <v>193</v>
      </c>
      <c r="HY109" s="139" t="s">
        <v>193</v>
      </c>
      <c r="HZ109" s="139" t="s">
        <v>193</v>
      </c>
      <c r="IA109" s="139" t="s">
        <v>193</v>
      </c>
      <c r="IB109" s="139" t="s">
        <v>193</v>
      </c>
      <c r="IC109" s="139" t="s">
        <v>193</v>
      </c>
      <c r="ID109" s="139" t="s">
        <v>193</v>
      </c>
      <c r="IE109" s="139" t="s">
        <v>193</v>
      </c>
      <c r="IF109" s="139" t="s">
        <v>193</v>
      </c>
      <c r="IG109" s="139" t="s">
        <v>193</v>
      </c>
      <c r="IH109" s="139" t="s">
        <v>193</v>
      </c>
      <c r="II109" s="139" t="s">
        <v>193</v>
      </c>
      <c r="IJ109" s="139" t="s">
        <v>193</v>
      </c>
      <c r="IK109" s="139" t="s">
        <v>193</v>
      </c>
      <c r="IL109" s="139" t="s">
        <v>193</v>
      </c>
      <c r="IM109" s="139" t="s">
        <v>193</v>
      </c>
      <c r="IN109" s="139" t="s">
        <v>193</v>
      </c>
      <c r="IO109" s="139" t="s">
        <v>193</v>
      </c>
      <c r="IP109" s="139" t="s">
        <v>193</v>
      </c>
      <c r="IQ109" s="139" t="s">
        <v>193</v>
      </c>
      <c r="IR109" s="139" t="s">
        <v>193</v>
      </c>
      <c r="IS109" s="139" t="s">
        <v>193</v>
      </c>
      <c r="IT109" s="139" t="s">
        <v>193</v>
      </c>
      <c r="IU109" s="139" t="s">
        <v>193</v>
      </c>
      <c r="IV109" s="139" t="s">
        <v>193</v>
      </c>
      <c r="IW109" s="139" t="s">
        <v>193</v>
      </c>
      <c r="IX109" s="139" t="s">
        <v>193</v>
      </c>
      <c r="IY109" s="139" t="s">
        <v>193</v>
      </c>
      <c r="IZ109" s="139" t="s">
        <v>193</v>
      </c>
      <c r="JA109" s="139" t="s">
        <v>193</v>
      </c>
      <c r="JB109" s="139" t="s">
        <v>193</v>
      </c>
      <c r="JC109" s="139" t="s">
        <v>193</v>
      </c>
      <c r="JD109" s="139" t="s">
        <v>193</v>
      </c>
      <c r="JE109" s="139" t="s">
        <v>193</v>
      </c>
      <c r="JF109" s="139" t="s">
        <v>193</v>
      </c>
      <c r="JG109" s="139" t="s">
        <v>193</v>
      </c>
      <c r="JH109" s="139" t="s">
        <v>193</v>
      </c>
      <c r="JI109" s="139" t="s">
        <v>193</v>
      </c>
      <c r="JJ109" s="139" t="s">
        <v>193</v>
      </c>
      <c r="JK109" s="139" t="s">
        <v>193</v>
      </c>
      <c r="JL109" s="139" t="s">
        <v>193</v>
      </c>
      <c r="JM109" s="139" t="s">
        <v>193</v>
      </c>
      <c r="JN109" s="139" t="s">
        <v>193</v>
      </c>
      <c r="JO109" s="139" t="s">
        <v>193</v>
      </c>
      <c r="JP109" s="139" t="s">
        <v>193</v>
      </c>
      <c r="JQ109" s="139" t="s">
        <v>109</v>
      </c>
      <c r="JR109" s="139" t="s">
        <v>505</v>
      </c>
      <c r="JS109" s="139" t="s">
        <v>108</v>
      </c>
      <c r="JT109" s="139" t="s">
        <v>3536</v>
      </c>
      <c r="JU109" s="139" t="s">
        <v>108</v>
      </c>
      <c r="JV109" s="139" t="s">
        <v>517</v>
      </c>
      <c r="JW109" s="139" t="s">
        <v>3537</v>
      </c>
      <c r="JX109" s="139" t="s">
        <v>800</v>
      </c>
      <c r="JY109" s="139" t="s">
        <v>193</v>
      </c>
      <c r="JZ109" s="139" t="s">
        <v>3360</v>
      </c>
      <c r="KA109" s="139" t="s">
        <v>797</v>
      </c>
      <c r="KB109" s="139" t="s">
        <v>798</v>
      </c>
      <c r="KC109" s="139" t="s">
        <v>799</v>
      </c>
      <c r="KD109" s="139" t="s">
        <v>193</v>
      </c>
      <c r="KE109" s="139" t="s">
        <v>193</v>
      </c>
      <c r="KF109" s="139" t="s">
        <v>193</v>
      </c>
      <c r="KG109" s="139" t="s">
        <v>193</v>
      </c>
      <c r="KH109" s="139" t="s">
        <v>193</v>
      </c>
      <c r="KI109" s="139">
        <v>2</v>
      </c>
      <c r="KJ109" s="139">
        <v>0.4</v>
      </c>
      <c r="KK109" s="139" t="s">
        <v>193</v>
      </c>
      <c r="KL109" s="139" t="s">
        <v>156</v>
      </c>
      <c r="KM109" s="139">
        <v>0.4</v>
      </c>
      <c r="KN109" s="139" t="s">
        <v>109</v>
      </c>
      <c r="KO109" s="139" t="s">
        <v>193</v>
      </c>
      <c r="KP109" s="139" t="s">
        <v>114</v>
      </c>
      <c r="KQ109" s="139" t="s">
        <v>193</v>
      </c>
      <c r="KR109" s="139" t="s">
        <v>193</v>
      </c>
      <c r="KS109" s="139" t="s">
        <v>193</v>
      </c>
      <c r="KT109" s="139" t="s">
        <v>193</v>
      </c>
      <c r="KU109" s="139" t="s">
        <v>193</v>
      </c>
      <c r="KV109" s="139" t="s">
        <v>193</v>
      </c>
      <c r="KW109" s="139" t="s">
        <v>193</v>
      </c>
      <c r="KX109" s="139" t="s">
        <v>193</v>
      </c>
      <c r="KY109" s="139" t="s">
        <v>193</v>
      </c>
      <c r="KZ109" s="139" t="s">
        <v>193</v>
      </c>
      <c r="LA109" s="139" t="s">
        <v>193</v>
      </c>
      <c r="LB109" s="139" t="s">
        <v>193</v>
      </c>
      <c r="LC109" s="139" t="s">
        <v>193</v>
      </c>
      <c r="LD109" s="139" t="s">
        <v>114</v>
      </c>
      <c r="LE109" s="139" t="s">
        <v>193</v>
      </c>
      <c r="LF109" s="139" t="s">
        <v>193</v>
      </c>
      <c r="LG109" s="139" t="s">
        <v>193</v>
      </c>
      <c r="LH109" s="139" t="s">
        <v>193</v>
      </c>
      <c r="LI109" s="139" t="s">
        <v>193</v>
      </c>
      <c r="LJ109" s="139" t="s">
        <v>193</v>
      </c>
      <c r="LK109" s="139" t="s">
        <v>193</v>
      </c>
      <c r="LL109" s="139" t="s">
        <v>193</v>
      </c>
      <c r="LM109" s="139" t="s">
        <v>193</v>
      </c>
      <c r="LN109" s="139" t="s">
        <v>193</v>
      </c>
      <c r="LO109" s="139" t="s">
        <v>193</v>
      </c>
      <c r="LP109" s="139" t="s">
        <v>193</v>
      </c>
      <c r="LQ109" s="139" t="s">
        <v>193</v>
      </c>
    </row>
    <row r="110" spans="1:329" ht="14.4" customHeight="1" x14ac:dyDescent="0.35">
      <c r="A110" s="139" t="s">
        <v>3552</v>
      </c>
      <c r="B110" s="139" t="s">
        <v>3316</v>
      </c>
      <c r="C110" s="139" t="s">
        <v>133</v>
      </c>
      <c r="D110" s="139" t="s">
        <v>133</v>
      </c>
      <c r="E110" s="139" t="s">
        <v>135</v>
      </c>
      <c r="F110" s="139" t="s">
        <v>117</v>
      </c>
      <c r="G110" s="139" t="s">
        <v>136</v>
      </c>
      <c r="H110" s="139" t="s">
        <v>136</v>
      </c>
      <c r="I110" s="139" t="s">
        <v>138</v>
      </c>
      <c r="J110" s="139" t="s">
        <v>139</v>
      </c>
      <c r="K110" s="139" t="s">
        <v>489</v>
      </c>
      <c r="L110" s="139" t="s">
        <v>490</v>
      </c>
      <c r="M110" t="s">
        <v>491</v>
      </c>
      <c r="N110" t="s">
        <v>193</v>
      </c>
      <c r="O110" t="s">
        <v>193</v>
      </c>
      <c r="P110" t="s">
        <v>492</v>
      </c>
      <c r="Q110" t="s">
        <v>193</v>
      </c>
      <c r="R110" t="s">
        <v>3554</v>
      </c>
      <c r="S110">
        <v>0</v>
      </c>
      <c r="T110">
        <v>0</v>
      </c>
      <c r="U110">
        <v>0</v>
      </c>
      <c r="V110">
        <v>1</v>
      </c>
      <c r="W110">
        <v>0</v>
      </c>
      <c r="X110">
        <v>0</v>
      </c>
      <c r="Y110">
        <v>0</v>
      </c>
      <c r="Z110" t="s">
        <v>3953</v>
      </c>
      <c r="AA110" t="s">
        <v>3554</v>
      </c>
      <c r="AB110" t="s">
        <v>112</v>
      </c>
      <c r="AC110">
        <v>1</v>
      </c>
      <c r="AD110">
        <v>0</v>
      </c>
      <c r="AE110">
        <v>0</v>
      </c>
      <c r="AF110">
        <v>0</v>
      </c>
      <c r="AG110">
        <v>0</v>
      </c>
      <c r="AH110">
        <v>0</v>
      </c>
      <c r="AI110">
        <v>0</v>
      </c>
      <c r="AJ110">
        <v>0</v>
      </c>
      <c r="AK110">
        <v>0</v>
      </c>
      <c r="AL110">
        <v>0</v>
      </c>
      <c r="AM110" t="s">
        <v>193</v>
      </c>
      <c r="AN110" t="s">
        <v>113</v>
      </c>
      <c r="AO110" t="s">
        <v>142</v>
      </c>
      <c r="AP110" t="s">
        <v>193</v>
      </c>
      <c r="AQ110" t="s">
        <v>193</v>
      </c>
      <c r="AR110" t="s">
        <v>193</v>
      </c>
      <c r="AS110" t="s">
        <v>193</v>
      </c>
      <c r="AT110" t="s">
        <v>193</v>
      </c>
      <c r="AU110" t="s">
        <v>193</v>
      </c>
      <c r="AV110" t="s">
        <v>193</v>
      </c>
      <c r="AW110" t="s">
        <v>193</v>
      </c>
      <c r="AX110" t="s">
        <v>193</v>
      </c>
      <c r="AY110" t="s">
        <v>193</v>
      </c>
      <c r="AZ110" s="192" t="s">
        <v>193</v>
      </c>
      <c r="BA110" s="139" t="s">
        <v>193</v>
      </c>
      <c r="BB110" s="139" t="s">
        <v>193</v>
      </c>
      <c r="BC110" s="192" t="s">
        <v>193</v>
      </c>
      <c r="BD110" s="139" t="s">
        <v>193</v>
      </c>
      <c r="BE110" s="139" t="s">
        <v>193</v>
      </c>
      <c r="BF110" s="192" t="s">
        <v>193</v>
      </c>
      <c r="BG110" s="139" t="s">
        <v>193</v>
      </c>
      <c r="BH110" s="139" t="s">
        <v>193</v>
      </c>
      <c r="BI110" s="192" t="s">
        <v>193</v>
      </c>
      <c r="BJ110" s="139" t="s">
        <v>193</v>
      </c>
      <c r="BK110" s="139" t="s">
        <v>193</v>
      </c>
      <c r="BL110" s="192" t="s">
        <v>193</v>
      </c>
      <c r="BM110" s="139" t="s">
        <v>193</v>
      </c>
      <c r="BN110" s="139" t="s">
        <v>193</v>
      </c>
      <c r="BO110" s="192" t="s">
        <v>193</v>
      </c>
      <c r="BP110" s="139" t="s">
        <v>193</v>
      </c>
      <c r="BQ110" s="139" t="s">
        <v>193</v>
      </c>
      <c r="BR110" s="139" t="s">
        <v>193</v>
      </c>
      <c r="BS110" s="139" t="s">
        <v>193</v>
      </c>
      <c r="BT110" s="139" t="s">
        <v>193</v>
      </c>
      <c r="BU110" s="139" t="s">
        <v>193</v>
      </c>
      <c r="BV110" s="139" t="s">
        <v>193</v>
      </c>
      <c r="BW110" s="139" t="s">
        <v>193</v>
      </c>
      <c r="BX110" s="139" t="s">
        <v>193</v>
      </c>
      <c r="BY110" s="139" t="s">
        <v>193</v>
      </c>
      <c r="BZ110" s="139" t="s">
        <v>193</v>
      </c>
      <c r="CA110" s="192" t="s">
        <v>193</v>
      </c>
      <c r="CB110" s="139" t="s">
        <v>193</v>
      </c>
      <c r="CC110" s="139" t="s">
        <v>193</v>
      </c>
      <c r="CD110" s="139" t="s">
        <v>193</v>
      </c>
      <c r="CE110" s="139" t="s">
        <v>193</v>
      </c>
      <c r="CF110" s="139" t="s">
        <v>193</v>
      </c>
      <c r="CG110" s="139" t="s">
        <v>193</v>
      </c>
      <c r="CH110" s="139" t="s">
        <v>193</v>
      </c>
      <c r="CI110" s="139" t="s">
        <v>193</v>
      </c>
      <c r="CJ110" s="139" t="s">
        <v>193</v>
      </c>
      <c r="CK110" s="139" t="s">
        <v>193</v>
      </c>
      <c r="CL110" s="139" t="s">
        <v>193</v>
      </c>
      <c r="CM110" s="139" t="s">
        <v>193</v>
      </c>
      <c r="CN110" s="139" t="s">
        <v>193</v>
      </c>
      <c r="CO110" s="139" t="s">
        <v>193</v>
      </c>
      <c r="CP110" s="139" t="s">
        <v>193</v>
      </c>
      <c r="CQ110" s="139" t="s">
        <v>193</v>
      </c>
      <c r="CR110" s="139" t="s">
        <v>193</v>
      </c>
      <c r="CS110" s="139" t="s">
        <v>193</v>
      </c>
      <c r="CT110" s="139" t="s">
        <v>193</v>
      </c>
      <c r="CU110" s="139" t="s">
        <v>193</v>
      </c>
      <c r="CV110" s="139" t="s">
        <v>193</v>
      </c>
      <c r="CW110" s="139" t="s">
        <v>193</v>
      </c>
      <c r="CX110" s="139" t="s">
        <v>193</v>
      </c>
      <c r="CY110" s="139" t="s">
        <v>193</v>
      </c>
      <c r="CZ110" s="139" t="s">
        <v>193</v>
      </c>
      <c r="DA110" s="139" t="s">
        <v>193</v>
      </c>
      <c r="DB110" s="139" t="s">
        <v>193</v>
      </c>
      <c r="DC110" s="139" t="s">
        <v>193</v>
      </c>
      <c r="DD110" s="139" t="s">
        <v>193</v>
      </c>
      <c r="DE110" s="139" t="s">
        <v>193</v>
      </c>
      <c r="DF110" s="139" t="s">
        <v>193</v>
      </c>
      <c r="DG110" s="139" t="s">
        <v>193</v>
      </c>
      <c r="DH110" s="139" t="s">
        <v>193</v>
      </c>
      <c r="DI110" s="139" t="s">
        <v>193</v>
      </c>
      <c r="DJ110" s="139" t="s">
        <v>193</v>
      </c>
      <c r="DK110" s="139" t="s">
        <v>193</v>
      </c>
      <c r="DL110" s="139" t="s">
        <v>193</v>
      </c>
      <c r="DM110" s="139" t="s">
        <v>193</v>
      </c>
      <c r="DN110" s="139" t="s">
        <v>193</v>
      </c>
      <c r="DO110" s="139" t="s">
        <v>193</v>
      </c>
      <c r="DP110" s="139" t="s">
        <v>193</v>
      </c>
      <c r="DQ110" s="139" t="s">
        <v>193</v>
      </c>
      <c r="DR110" s="139" t="s">
        <v>193</v>
      </c>
      <c r="DS110" s="139" t="s">
        <v>193</v>
      </c>
      <c r="DT110" s="139" t="s">
        <v>193</v>
      </c>
      <c r="DU110" s="139" t="s">
        <v>193</v>
      </c>
      <c r="DV110" s="139" t="s">
        <v>193</v>
      </c>
      <c r="DW110" s="139" t="s">
        <v>193</v>
      </c>
      <c r="DX110" s="139" t="s">
        <v>193</v>
      </c>
      <c r="DY110" s="139" t="s">
        <v>193</v>
      </c>
      <c r="DZ110" s="139" t="s">
        <v>193</v>
      </c>
      <c r="EA110" s="139" t="s">
        <v>193</v>
      </c>
      <c r="EB110" s="139" t="s">
        <v>193</v>
      </c>
      <c r="EC110" s="139" t="s">
        <v>193</v>
      </c>
      <c r="ED110" s="139" t="s">
        <v>193</v>
      </c>
      <c r="EE110" s="139" t="s">
        <v>193</v>
      </c>
      <c r="EF110" s="139" t="s">
        <v>193</v>
      </c>
      <c r="EG110" s="139" t="s">
        <v>193</v>
      </c>
      <c r="EH110" s="139" t="s">
        <v>193</v>
      </c>
      <c r="EI110" s="139" t="s">
        <v>193</v>
      </c>
      <c r="EJ110" s="139" t="s">
        <v>193</v>
      </c>
      <c r="EK110" s="139" t="s">
        <v>193</v>
      </c>
      <c r="EL110" s="139" t="s">
        <v>193</v>
      </c>
      <c r="EM110" s="139" t="s">
        <v>193</v>
      </c>
      <c r="EN110" s="139" t="s">
        <v>193</v>
      </c>
      <c r="EO110" s="139" t="s">
        <v>193</v>
      </c>
      <c r="EP110" s="139" t="s">
        <v>193</v>
      </c>
      <c r="EQ110" s="139" t="s">
        <v>193</v>
      </c>
      <c r="ER110" s="139" t="s">
        <v>193</v>
      </c>
      <c r="ES110" s="139" t="s">
        <v>193</v>
      </c>
      <c r="ET110" s="139" t="s">
        <v>193</v>
      </c>
      <c r="EU110" s="139" t="s">
        <v>193</v>
      </c>
      <c r="EV110" s="139" t="s">
        <v>193</v>
      </c>
      <c r="EW110" s="139" t="s">
        <v>193</v>
      </c>
      <c r="EX110" s="139" t="s">
        <v>193</v>
      </c>
      <c r="EY110" s="139" t="s">
        <v>193</v>
      </c>
      <c r="EZ110" s="139" t="s">
        <v>193</v>
      </c>
      <c r="FA110" s="139" t="s">
        <v>193</v>
      </c>
      <c r="FB110" s="139" t="s">
        <v>193</v>
      </c>
      <c r="FC110" s="139" t="s">
        <v>193</v>
      </c>
      <c r="FD110" s="139" t="s">
        <v>193</v>
      </c>
      <c r="FE110" s="139" t="s">
        <v>193</v>
      </c>
      <c r="FF110" s="139" t="s">
        <v>193</v>
      </c>
      <c r="FG110" s="139" t="s">
        <v>193</v>
      </c>
      <c r="FH110" s="139" t="s">
        <v>193</v>
      </c>
      <c r="FI110" s="139" t="s">
        <v>193</v>
      </c>
      <c r="FJ110" s="139" t="s">
        <v>193</v>
      </c>
      <c r="FK110" s="139" t="s">
        <v>193</v>
      </c>
      <c r="FL110" s="139" t="s">
        <v>193</v>
      </c>
      <c r="FM110" s="139" t="s">
        <v>193</v>
      </c>
      <c r="FN110" s="139" t="s">
        <v>193</v>
      </c>
      <c r="FO110" s="139" t="s">
        <v>193</v>
      </c>
      <c r="FP110" s="139" t="s">
        <v>193</v>
      </c>
      <c r="FQ110" s="139" t="s">
        <v>193</v>
      </c>
      <c r="FR110" s="139" t="s">
        <v>193</v>
      </c>
      <c r="FS110" s="139" t="s">
        <v>193</v>
      </c>
      <c r="FT110" s="139" t="s">
        <v>193</v>
      </c>
      <c r="FU110" s="139" t="s">
        <v>193</v>
      </c>
      <c r="FV110" s="139" t="s">
        <v>193</v>
      </c>
      <c r="FW110" s="139" t="s">
        <v>193</v>
      </c>
      <c r="FX110" s="139" t="s">
        <v>193</v>
      </c>
      <c r="FY110" s="139" t="s">
        <v>193</v>
      </c>
      <c r="FZ110" s="139" t="s">
        <v>193</v>
      </c>
      <c r="GA110" s="139" t="s">
        <v>193</v>
      </c>
      <c r="GB110" s="139" t="s">
        <v>193</v>
      </c>
      <c r="GC110" s="139" t="s">
        <v>193</v>
      </c>
      <c r="GD110" s="139" t="s">
        <v>193</v>
      </c>
      <c r="GE110" s="139" t="s">
        <v>193</v>
      </c>
      <c r="GF110" s="139" t="s">
        <v>193</v>
      </c>
      <c r="GG110" s="139" t="s">
        <v>193</v>
      </c>
      <c r="GH110" s="139" t="s">
        <v>193</v>
      </c>
      <c r="GI110" s="139" t="s">
        <v>193</v>
      </c>
      <c r="GJ110" s="139" t="s">
        <v>193</v>
      </c>
      <c r="GK110" s="139" t="s">
        <v>193</v>
      </c>
      <c r="GL110" s="139" t="s">
        <v>193</v>
      </c>
      <c r="GM110" s="139" t="s">
        <v>193</v>
      </c>
      <c r="GN110" s="139" t="s">
        <v>193</v>
      </c>
      <c r="GO110" s="139" t="s">
        <v>193</v>
      </c>
      <c r="GP110" s="139" t="s">
        <v>193</v>
      </c>
      <c r="GQ110" s="139" t="s">
        <v>193</v>
      </c>
      <c r="GR110" s="139" t="s">
        <v>193</v>
      </c>
      <c r="GS110" s="139" t="s">
        <v>193</v>
      </c>
      <c r="GT110" s="139" t="s">
        <v>193</v>
      </c>
      <c r="GU110" s="139" t="s">
        <v>193</v>
      </c>
      <c r="GV110" s="139" t="s">
        <v>193</v>
      </c>
      <c r="GW110" s="139" t="s">
        <v>193</v>
      </c>
      <c r="GX110" s="139" t="s">
        <v>193</v>
      </c>
      <c r="GY110" s="139" t="s">
        <v>193</v>
      </c>
      <c r="GZ110" s="139" t="s">
        <v>193</v>
      </c>
      <c r="HA110" s="139" t="s">
        <v>193</v>
      </c>
      <c r="HB110" s="139" t="s">
        <v>193</v>
      </c>
      <c r="HC110" s="139" t="s">
        <v>193</v>
      </c>
      <c r="HD110" s="139" t="s">
        <v>193</v>
      </c>
      <c r="HE110" s="139" t="s">
        <v>193</v>
      </c>
      <c r="HF110" s="139" t="s">
        <v>193</v>
      </c>
      <c r="HG110" s="139" t="s">
        <v>193</v>
      </c>
      <c r="HH110" s="139" t="s">
        <v>193</v>
      </c>
      <c r="HI110" s="139" t="s">
        <v>193</v>
      </c>
      <c r="HJ110" s="139" t="s">
        <v>3419</v>
      </c>
      <c r="HK110" s="139">
        <v>1</v>
      </c>
      <c r="HL110" s="139">
        <v>1</v>
      </c>
      <c r="HM110" s="139">
        <v>1</v>
      </c>
      <c r="HN110" s="139">
        <v>1</v>
      </c>
      <c r="HO110" s="139">
        <v>1</v>
      </c>
      <c r="HP110" s="139">
        <v>1</v>
      </c>
      <c r="HQ110" s="139">
        <v>1</v>
      </c>
      <c r="HR110" s="139">
        <v>0</v>
      </c>
      <c r="HS110" s="139" t="s">
        <v>3553</v>
      </c>
      <c r="HT110" s="139" t="s">
        <v>193</v>
      </c>
      <c r="HU110" s="139" t="s">
        <v>193</v>
      </c>
      <c r="HV110" s="139" t="s">
        <v>193</v>
      </c>
      <c r="HW110" s="139">
        <v>100</v>
      </c>
      <c r="HX110" s="139">
        <v>125</v>
      </c>
      <c r="HY110" s="139">
        <v>25</v>
      </c>
      <c r="HZ110" s="139">
        <v>100</v>
      </c>
      <c r="IA110" s="139">
        <v>75</v>
      </c>
      <c r="IB110" s="139" t="s">
        <v>114</v>
      </c>
      <c r="IC110" s="139" t="s">
        <v>193</v>
      </c>
      <c r="ID110" s="139" t="s">
        <v>193</v>
      </c>
      <c r="IE110" s="139" t="s">
        <v>193</v>
      </c>
      <c r="IF110" s="139" t="s">
        <v>193</v>
      </c>
      <c r="IG110" s="139" t="s">
        <v>193</v>
      </c>
      <c r="IH110" s="139" t="s">
        <v>193</v>
      </c>
      <c r="II110" s="139" t="s">
        <v>193</v>
      </c>
      <c r="IJ110" s="139" t="s">
        <v>193</v>
      </c>
      <c r="IK110" s="139" t="s">
        <v>193</v>
      </c>
      <c r="IL110" s="139" t="s">
        <v>193</v>
      </c>
      <c r="IM110" s="139" t="s">
        <v>193</v>
      </c>
      <c r="IN110" s="139" t="s">
        <v>114</v>
      </c>
      <c r="IO110" s="139" t="s">
        <v>193</v>
      </c>
      <c r="IP110" s="139" t="s">
        <v>193</v>
      </c>
      <c r="IQ110" s="139" t="s">
        <v>193</v>
      </c>
      <c r="IR110" s="139" t="s">
        <v>193</v>
      </c>
      <c r="IS110" s="139" t="s">
        <v>193</v>
      </c>
      <c r="IT110" s="139" t="s">
        <v>193</v>
      </c>
      <c r="IU110" s="139" t="s">
        <v>193</v>
      </c>
      <c r="IV110" s="139" t="s">
        <v>193</v>
      </c>
      <c r="IW110" s="139" t="s">
        <v>3413</v>
      </c>
      <c r="IX110" s="139">
        <v>0</v>
      </c>
      <c r="IY110" s="139">
        <v>0</v>
      </c>
      <c r="IZ110" s="139">
        <v>1</v>
      </c>
      <c r="JA110" s="139">
        <v>1</v>
      </c>
      <c r="JB110" s="139">
        <v>0</v>
      </c>
      <c r="JC110" s="139">
        <v>0</v>
      </c>
      <c r="JD110" s="139">
        <v>0</v>
      </c>
      <c r="JE110" s="139">
        <v>0</v>
      </c>
      <c r="JF110" s="139" t="s">
        <v>193</v>
      </c>
      <c r="JG110" s="139" t="s">
        <v>109</v>
      </c>
      <c r="JH110" s="139" t="s">
        <v>193</v>
      </c>
      <c r="JI110" s="139" t="s">
        <v>3554</v>
      </c>
      <c r="JJ110" s="139">
        <v>0</v>
      </c>
      <c r="JK110" s="139">
        <v>0</v>
      </c>
      <c r="JL110" s="139">
        <v>0</v>
      </c>
      <c r="JM110" s="139">
        <v>1</v>
      </c>
      <c r="JN110" s="139">
        <v>0</v>
      </c>
      <c r="JO110" s="139">
        <v>0</v>
      </c>
      <c r="JP110" s="139">
        <v>0</v>
      </c>
      <c r="JQ110" s="139" t="s">
        <v>193</v>
      </c>
      <c r="JR110" s="139" t="s">
        <v>193</v>
      </c>
      <c r="JS110" s="139" t="s">
        <v>193</v>
      </c>
      <c r="JT110" s="139" t="s">
        <v>193</v>
      </c>
      <c r="JU110" s="139" t="s">
        <v>193</v>
      </c>
      <c r="JV110" s="139" t="s">
        <v>193</v>
      </c>
      <c r="JW110" s="139" t="s">
        <v>193</v>
      </c>
      <c r="JX110" s="139" t="s">
        <v>193</v>
      </c>
      <c r="JY110" s="139" t="s">
        <v>193</v>
      </c>
      <c r="JZ110" s="139" t="s">
        <v>193</v>
      </c>
      <c r="KA110" s="139" t="s">
        <v>193</v>
      </c>
      <c r="KB110" s="139" t="s">
        <v>193</v>
      </c>
      <c r="KC110" s="139" t="s">
        <v>193</v>
      </c>
      <c r="KD110" s="139" t="s">
        <v>193</v>
      </c>
      <c r="KE110" s="139" t="s">
        <v>193</v>
      </c>
      <c r="KF110" s="139" t="s">
        <v>193</v>
      </c>
      <c r="KG110" s="139" t="s">
        <v>193</v>
      </c>
      <c r="KH110" s="139" t="s">
        <v>193</v>
      </c>
      <c r="KI110" s="139" t="s">
        <v>193</v>
      </c>
      <c r="KJ110" s="139" t="s">
        <v>193</v>
      </c>
      <c r="KK110" s="139" t="s">
        <v>193</v>
      </c>
      <c r="KL110" s="139" t="s">
        <v>193</v>
      </c>
      <c r="KM110" s="139" t="s">
        <v>193</v>
      </c>
      <c r="KN110" s="139" t="s">
        <v>193</v>
      </c>
      <c r="KO110" s="139" t="s">
        <v>193</v>
      </c>
      <c r="KP110" s="139" t="s">
        <v>193</v>
      </c>
      <c r="KQ110" s="139" t="s">
        <v>193</v>
      </c>
      <c r="KR110" s="139" t="s">
        <v>193</v>
      </c>
      <c r="KS110" s="139" t="s">
        <v>193</v>
      </c>
      <c r="KT110" s="139" t="s">
        <v>193</v>
      </c>
      <c r="KU110" s="139" t="s">
        <v>193</v>
      </c>
      <c r="KV110" s="139" t="s">
        <v>193</v>
      </c>
      <c r="KW110" s="139" t="s">
        <v>193</v>
      </c>
      <c r="KX110" s="139" t="s">
        <v>193</v>
      </c>
      <c r="KY110" s="139" t="s">
        <v>193</v>
      </c>
      <c r="KZ110" s="139" t="s">
        <v>193</v>
      </c>
      <c r="LA110" s="139" t="s">
        <v>193</v>
      </c>
      <c r="LB110" s="139" t="s">
        <v>193</v>
      </c>
      <c r="LC110" s="139" t="s">
        <v>193</v>
      </c>
      <c r="LD110" s="139" t="s">
        <v>193</v>
      </c>
      <c r="LE110" s="139" t="s">
        <v>193</v>
      </c>
      <c r="LF110" s="139" t="s">
        <v>193</v>
      </c>
      <c r="LG110" s="139" t="s">
        <v>193</v>
      </c>
      <c r="LH110" s="139" t="s">
        <v>193</v>
      </c>
      <c r="LI110" s="139" t="s">
        <v>193</v>
      </c>
      <c r="LJ110" s="139" t="s">
        <v>193</v>
      </c>
      <c r="LK110" s="139" t="s">
        <v>193</v>
      </c>
      <c r="LL110" s="139" t="s">
        <v>193</v>
      </c>
      <c r="LM110" s="139" t="s">
        <v>193</v>
      </c>
      <c r="LN110" s="139" t="s">
        <v>193</v>
      </c>
      <c r="LO110" s="139" t="s">
        <v>193</v>
      </c>
      <c r="LP110" s="139" t="s">
        <v>193</v>
      </c>
      <c r="LQ110" s="139" t="s">
        <v>193</v>
      </c>
    </row>
    <row r="111" spans="1:329" ht="14.4" customHeight="1" x14ac:dyDescent="0.35">
      <c r="A111" s="139" t="s">
        <v>3555</v>
      </c>
      <c r="B111" s="139" t="s">
        <v>3316</v>
      </c>
      <c r="C111" s="139" t="s">
        <v>133</v>
      </c>
      <c r="D111" s="139" t="s">
        <v>133</v>
      </c>
      <c r="E111" s="139" t="s">
        <v>135</v>
      </c>
      <c r="F111" s="139" t="s">
        <v>117</v>
      </c>
      <c r="G111" s="139" t="s">
        <v>136</v>
      </c>
      <c r="H111" s="139" t="s">
        <v>136</v>
      </c>
      <c r="I111" s="139" t="s">
        <v>138</v>
      </c>
      <c r="J111" s="139" t="s">
        <v>139</v>
      </c>
      <c r="K111" s="139" t="s">
        <v>489</v>
      </c>
      <c r="L111" s="139" t="s">
        <v>490</v>
      </c>
      <c r="M111" t="s">
        <v>491</v>
      </c>
      <c r="N111" t="s">
        <v>193</v>
      </c>
      <c r="O111" t="s">
        <v>193</v>
      </c>
      <c r="P111" t="s">
        <v>492</v>
      </c>
      <c r="Q111" t="s">
        <v>193</v>
      </c>
      <c r="R111" t="s">
        <v>3554</v>
      </c>
      <c r="S111">
        <v>0</v>
      </c>
      <c r="T111">
        <v>0</v>
      </c>
      <c r="U111">
        <v>0</v>
      </c>
      <c r="V111">
        <v>1</v>
      </c>
      <c r="W111">
        <v>0</v>
      </c>
      <c r="X111">
        <v>0</v>
      </c>
      <c r="Y111">
        <v>0</v>
      </c>
      <c r="Z111" t="s">
        <v>3953</v>
      </c>
      <c r="AA111" t="s">
        <v>3554</v>
      </c>
      <c r="AB111" t="s">
        <v>112</v>
      </c>
      <c r="AC111">
        <v>1</v>
      </c>
      <c r="AD111">
        <v>0</v>
      </c>
      <c r="AE111">
        <v>0</v>
      </c>
      <c r="AF111">
        <v>0</v>
      </c>
      <c r="AG111">
        <v>0</v>
      </c>
      <c r="AH111">
        <v>0</v>
      </c>
      <c r="AI111">
        <v>0</v>
      </c>
      <c r="AJ111">
        <v>0</v>
      </c>
      <c r="AK111">
        <v>0</v>
      </c>
      <c r="AL111">
        <v>0</v>
      </c>
      <c r="AM111" t="s">
        <v>193</v>
      </c>
      <c r="AN111" t="s">
        <v>113</v>
      </c>
      <c r="AO111" t="s">
        <v>142</v>
      </c>
      <c r="AP111" t="s">
        <v>193</v>
      </c>
      <c r="AQ111" t="s">
        <v>193</v>
      </c>
      <c r="AR111" t="s">
        <v>193</v>
      </c>
      <c r="AS111" t="s">
        <v>193</v>
      </c>
      <c r="AT111" t="s">
        <v>193</v>
      </c>
      <c r="AU111" t="s">
        <v>193</v>
      </c>
      <c r="AV111" t="s">
        <v>193</v>
      </c>
      <c r="AW111" t="s">
        <v>193</v>
      </c>
      <c r="AX111" t="s">
        <v>193</v>
      </c>
      <c r="AY111" t="s">
        <v>193</v>
      </c>
      <c r="AZ111" s="192" t="s">
        <v>193</v>
      </c>
      <c r="BA111" s="139" t="s">
        <v>193</v>
      </c>
      <c r="BB111" s="139" t="s">
        <v>193</v>
      </c>
      <c r="BC111" s="192" t="s">
        <v>193</v>
      </c>
      <c r="BD111" s="139" t="s">
        <v>193</v>
      </c>
      <c r="BE111" s="139" t="s">
        <v>193</v>
      </c>
      <c r="BF111" s="192" t="s">
        <v>193</v>
      </c>
      <c r="BG111" s="139" t="s">
        <v>193</v>
      </c>
      <c r="BH111" s="139" t="s">
        <v>193</v>
      </c>
      <c r="BI111" s="192" t="s">
        <v>193</v>
      </c>
      <c r="BJ111" s="139" t="s">
        <v>193</v>
      </c>
      <c r="BK111" s="139" t="s">
        <v>193</v>
      </c>
      <c r="BL111" s="192" t="s">
        <v>193</v>
      </c>
      <c r="BM111" s="139" t="s">
        <v>193</v>
      </c>
      <c r="BN111" s="139" t="s">
        <v>193</v>
      </c>
      <c r="BO111" s="192" t="s">
        <v>193</v>
      </c>
      <c r="BP111" s="139" t="s">
        <v>193</v>
      </c>
      <c r="BQ111" s="139" t="s">
        <v>193</v>
      </c>
      <c r="BR111" s="139" t="s">
        <v>193</v>
      </c>
      <c r="BS111" s="139" t="s">
        <v>193</v>
      </c>
      <c r="BT111" s="139" t="s">
        <v>193</v>
      </c>
      <c r="BU111" s="139" t="s">
        <v>193</v>
      </c>
      <c r="BV111" s="139" t="s">
        <v>193</v>
      </c>
      <c r="BW111" s="139" t="s">
        <v>193</v>
      </c>
      <c r="BX111" s="139" t="s">
        <v>193</v>
      </c>
      <c r="BY111" s="139" t="s">
        <v>193</v>
      </c>
      <c r="BZ111" s="139" t="s">
        <v>193</v>
      </c>
      <c r="CA111" s="192" t="s">
        <v>193</v>
      </c>
      <c r="CB111" s="139" t="s">
        <v>193</v>
      </c>
      <c r="CC111" s="139" t="s">
        <v>193</v>
      </c>
      <c r="CD111" s="139" t="s">
        <v>193</v>
      </c>
      <c r="CE111" s="139" t="s">
        <v>193</v>
      </c>
      <c r="CF111" s="139" t="s">
        <v>193</v>
      </c>
      <c r="CG111" s="139" t="s">
        <v>193</v>
      </c>
      <c r="CH111" s="139" t="s">
        <v>193</v>
      </c>
      <c r="CI111" s="139" t="s">
        <v>193</v>
      </c>
      <c r="CJ111" s="139" t="s">
        <v>193</v>
      </c>
      <c r="CK111" s="139" t="s">
        <v>193</v>
      </c>
      <c r="CL111" s="139" t="s">
        <v>193</v>
      </c>
      <c r="CM111" s="139" t="s">
        <v>193</v>
      </c>
      <c r="CN111" s="139" t="s">
        <v>193</v>
      </c>
      <c r="CO111" s="139" t="s">
        <v>193</v>
      </c>
      <c r="CP111" s="139" t="s">
        <v>193</v>
      </c>
      <c r="CQ111" s="139" t="s">
        <v>193</v>
      </c>
      <c r="CR111" s="139" t="s">
        <v>193</v>
      </c>
      <c r="CS111" s="139" t="s">
        <v>193</v>
      </c>
      <c r="CT111" s="139" t="s">
        <v>193</v>
      </c>
      <c r="CU111" s="139" t="s">
        <v>193</v>
      </c>
      <c r="CV111" s="139" t="s">
        <v>193</v>
      </c>
      <c r="CW111" s="139" t="s">
        <v>193</v>
      </c>
      <c r="CX111" s="139" t="s">
        <v>193</v>
      </c>
      <c r="CY111" s="139" t="s">
        <v>193</v>
      </c>
      <c r="CZ111" s="139" t="s">
        <v>193</v>
      </c>
      <c r="DA111" s="139" t="s">
        <v>193</v>
      </c>
      <c r="DB111" s="139" t="s">
        <v>193</v>
      </c>
      <c r="DC111" s="139" t="s">
        <v>193</v>
      </c>
      <c r="DD111" s="139" t="s">
        <v>193</v>
      </c>
      <c r="DE111" s="139" t="s">
        <v>193</v>
      </c>
      <c r="DF111" s="139" t="s">
        <v>193</v>
      </c>
      <c r="DG111" s="139" t="s">
        <v>193</v>
      </c>
      <c r="DH111" s="139" t="s">
        <v>193</v>
      </c>
      <c r="DI111" s="139" t="s">
        <v>193</v>
      </c>
      <c r="DJ111" s="139" t="s">
        <v>193</v>
      </c>
      <c r="DK111" s="139" t="s">
        <v>193</v>
      </c>
      <c r="DL111" s="139" t="s">
        <v>193</v>
      </c>
      <c r="DM111" s="139" t="s">
        <v>193</v>
      </c>
      <c r="DN111" s="139" t="s">
        <v>193</v>
      </c>
      <c r="DO111" s="139" t="s">
        <v>193</v>
      </c>
      <c r="DP111" s="139" t="s">
        <v>193</v>
      </c>
      <c r="DQ111" s="139" t="s">
        <v>193</v>
      </c>
      <c r="DR111" s="139" t="s">
        <v>193</v>
      </c>
      <c r="DS111" s="139" t="s">
        <v>193</v>
      </c>
      <c r="DT111" s="139" t="s">
        <v>193</v>
      </c>
      <c r="DU111" s="139" t="s">
        <v>193</v>
      </c>
      <c r="DV111" s="139" t="s">
        <v>193</v>
      </c>
      <c r="DW111" s="139" t="s">
        <v>193</v>
      </c>
      <c r="DX111" s="139" t="s">
        <v>193</v>
      </c>
      <c r="DY111" s="139" t="s">
        <v>193</v>
      </c>
      <c r="DZ111" s="139" t="s">
        <v>193</v>
      </c>
      <c r="EA111" s="139" t="s">
        <v>193</v>
      </c>
      <c r="EB111" s="139" t="s">
        <v>193</v>
      </c>
      <c r="EC111" s="139" t="s">
        <v>193</v>
      </c>
      <c r="ED111" s="139" t="s">
        <v>193</v>
      </c>
      <c r="EE111" s="139" t="s">
        <v>193</v>
      </c>
      <c r="EF111" s="139" t="s">
        <v>193</v>
      </c>
      <c r="EG111" s="139" t="s">
        <v>193</v>
      </c>
      <c r="EH111" s="139" t="s">
        <v>193</v>
      </c>
      <c r="EI111" s="139" t="s">
        <v>193</v>
      </c>
      <c r="EJ111" s="139" t="s">
        <v>193</v>
      </c>
      <c r="EK111" s="139" t="s">
        <v>193</v>
      </c>
      <c r="EL111" s="139" t="s">
        <v>193</v>
      </c>
      <c r="EM111" s="139" t="s">
        <v>193</v>
      </c>
      <c r="EN111" s="139" t="s">
        <v>193</v>
      </c>
      <c r="EO111" s="139" t="s">
        <v>193</v>
      </c>
      <c r="EP111" s="139" t="s">
        <v>193</v>
      </c>
      <c r="EQ111" s="139" t="s">
        <v>193</v>
      </c>
      <c r="ER111" s="139" t="s">
        <v>193</v>
      </c>
      <c r="ES111" s="139" t="s">
        <v>193</v>
      </c>
      <c r="ET111" s="139" t="s">
        <v>193</v>
      </c>
      <c r="EU111" s="139" t="s">
        <v>193</v>
      </c>
      <c r="EV111" s="139" t="s">
        <v>193</v>
      </c>
      <c r="EW111" s="139" t="s">
        <v>193</v>
      </c>
      <c r="EX111" s="139" t="s">
        <v>193</v>
      </c>
      <c r="EY111" s="139" t="s">
        <v>193</v>
      </c>
      <c r="EZ111" s="139" t="s">
        <v>193</v>
      </c>
      <c r="FA111" s="139" t="s">
        <v>193</v>
      </c>
      <c r="FB111" s="139" t="s">
        <v>193</v>
      </c>
      <c r="FC111" s="139" t="s">
        <v>193</v>
      </c>
      <c r="FD111" s="139" t="s">
        <v>193</v>
      </c>
      <c r="FE111" s="139" t="s">
        <v>193</v>
      </c>
      <c r="FF111" s="139" t="s">
        <v>193</v>
      </c>
      <c r="FG111" s="139" t="s">
        <v>193</v>
      </c>
      <c r="FH111" s="139" t="s">
        <v>193</v>
      </c>
      <c r="FI111" s="139" t="s">
        <v>193</v>
      </c>
      <c r="FJ111" s="139" t="s">
        <v>193</v>
      </c>
      <c r="FK111" s="139" t="s">
        <v>193</v>
      </c>
      <c r="FL111" s="139" t="s">
        <v>193</v>
      </c>
      <c r="FM111" s="139" t="s">
        <v>193</v>
      </c>
      <c r="FN111" s="139" t="s">
        <v>193</v>
      </c>
      <c r="FO111" s="139" t="s">
        <v>193</v>
      </c>
      <c r="FP111" s="139" t="s">
        <v>193</v>
      </c>
      <c r="FQ111" s="139" t="s">
        <v>193</v>
      </c>
      <c r="FR111" s="139" t="s">
        <v>193</v>
      </c>
      <c r="FS111" s="139" t="s">
        <v>193</v>
      </c>
      <c r="FT111" s="139" t="s">
        <v>193</v>
      </c>
      <c r="FU111" s="139" t="s">
        <v>193</v>
      </c>
      <c r="FV111" s="139" t="s">
        <v>193</v>
      </c>
      <c r="FW111" s="139" t="s">
        <v>193</v>
      </c>
      <c r="FX111" s="139" t="s">
        <v>193</v>
      </c>
      <c r="FY111" s="139" t="s">
        <v>193</v>
      </c>
      <c r="FZ111" s="139" t="s">
        <v>193</v>
      </c>
      <c r="GA111" s="139" t="s">
        <v>193</v>
      </c>
      <c r="GB111" s="139" t="s">
        <v>193</v>
      </c>
      <c r="GC111" s="139" t="s">
        <v>193</v>
      </c>
      <c r="GD111" s="139" t="s">
        <v>193</v>
      </c>
      <c r="GE111" s="139" t="s">
        <v>193</v>
      </c>
      <c r="GF111" s="139" t="s">
        <v>193</v>
      </c>
      <c r="GG111" s="139" t="s">
        <v>193</v>
      </c>
      <c r="GH111" s="139" t="s">
        <v>193</v>
      </c>
      <c r="GI111" s="139" t="s">
        <v>193</v>
      </c>
      <c r="GJ111" s="139" t="s">
        <v>193</v>
      </c>
      <c r="GK111" s="139" t="s">
        <v>193</v>
      </c>
      <c r="GL111" s="139" t="s">
        <v>193</v>
      </c>
      <c r="GM111" s="139" t="s">
        <v>193</v>
      </c>
      <c r="GN111" s="139" t="s">
        <v>193</v>
      </c>
      <c r="GO111" s="139" t="s">
        <v>193</v>
      </c>
      <c r="GP111" s="139" t="s">
        <v>193</v>
      </c>
      <c r="GQ111" s="139" t="s">
        <v>193</v>
      </c>
      <c r="GR111" s="139" t="s">
        <v>193</v>
      </c>
      <c r="GS111" s="139" t="s">
        <v>193</v>
      </c>
      <c r="GT111" s="139" t="s">
        <v>193</v>
      </c>
      <c r="GU111" s="139" t="s">
        <v>193</v>
      </c>
      <c r="GV111" s="139" t="s">
        <v>193</v>
      </c>
      <c r="GW111" s="139" t="s">
        <v>193</v>
      </c>
      <c r="GX111" s="139" t="s">
        <v>193</v>
      </c>
      <c r="GY111" s="139" t="s">
        <v>193</v>
      </c>
      <c r="GZ111" s="139" t="s">
        <v>193</v>
      </c>
      <c r="HA111" s="139" t="s">
        <v>193</v>
      </c>
      <c r="HB111" s="139" t="s">
        <v>193</v>
      </c>
      <c r="HC111" s="139" t="s">
        <v>193</v>
      </c>
      <c r="HD111" s="139" t="s">
        <v>193</v>
      </c>
      <c r="HE111" s="139" t="s">
        <v>193</v>
      </c>
      <c r="HF111" s="139" t="s">
        <v>193</v>
      </c>
      <c r="HG111" s="139" t="s">
        <v>193</v>
      </c>
      <c r="HH111" s="139" t="s">
        <v>193</v>
      </c>
      <c r="HI111" s="139" t="s">
        <v>193</v>
      </c>
      <c r="HJ111" s="139" t="s">
        <v>3411</v>
      </c>
      <c r="HK111" s="139">
        <v>0</v>
      </c>
      <c r="HL111" s="139">
        <v>1</v>
      </c>
      <c r="HM111" s="139">
        <v>1</v>
      </c>
      <c r="HN111" s="139">
        <v>1</v>
      </c>
      <c r="HO111" s="139">
        <v>1</v>
      </c>
      <c r="HP111" s="139">
        <v>1</v>
      </c>
      <c r="HQ111" s="139">
        <v>1</v>
      </c>
      <c r="HR111" s="139">
        <v>0</v>
      </c>
      <c r="HS111" s="139" t="s">
        <v>193</v>
      </c>
      <c r="HT111" s="139" t="s">
        <v>193</v>
      </c>
      <c r="HU111" s="139" t="s">
        <v>193</v>
      </c>
      <c r="HV111" s="139">
        <v>900</v>
      </c>
      <c r="HW111" s="139">
        <v>100</v>
      </c>
      <c r="HX111" s="139">
        <v>200</v>
      </c>
      <c r="HY111" s="139">
        <v>25</v>
      </c>
      <c r="HZ111" s="139">
        <v>100</v>
      </c>
      <c r="IA111" s="139">
        <v>75</v>
      </c>
      <c r="IB111" s="139" t="s">
        <v>114</v>
      </c>
      <c r="IC111" s="139" t="s">
        <v>193</v>
      </c>
      <c r="ID111" s="139" t="s">
        <v>193</v>
      </c>
      <c r="IE111" s="139" t="s">
        <v>193</v>
      </c>
      <c r="IF111" s="139" t="s">
        <v>193</v>
      </c>
      <c r="IG111" s="139" t="s">
        <v>193</v>
      </c>
      <c r="IH111" s="139" t="s">
        <v>193</v>
      </c>
      <c r="II111" s="139" t="s">
        <v>193</v>
      </c>
      <c r="IJ111" s="139" t="s">
        <v>193</v>
      </c>
      <c r="IK111" s="139" t="s">
        <v>193</v>
      </c>
      <c r="IL111" s="139" t="s">
        <v>193</v>
      </c>
      <c r="IM111" s="139" t="s">
        <v>193</v>
      </c>
      <c r="IN111" s="139" t="s">
        <v>114</v>
      </c>
      <c r="IO111" s="139" t="s">
        <v>193</v>
      </c>
      <c r="IP111" s="139" t="s">
        <v>193</v>
      </c>
      <c r="IQ111" s="139" t="s">
        <v>193</v>
      </c>
      <c r="IR111" s="139" t="s">
        <v>193</v>
      </c>
      <c r="IS111" s="139" t="s">
        <v>193</v>
      </c>
      <c r="IT111" s="139" t="s">
        <v>193</v>
      </c>
      <c r="IU111" s="139" t="s">
        <v>193</v>
      </c>
      <c r="IV111" s="139" t="s">
        <v>193</v>
      </c>
      <c r="IW111" s="139" t="s">
        <v>132</v>
      </c>
      <c r="IX111" s="139">
        <v>0</v>
      </c>
      <c r="IY111" s="139">
        <v>0</v>
      </c>
      <c r="IZ111" s="139">
        <v>0</v>
      </c>
      <c r="JA111" s="139">
        <v>0</v>
      </c>
      <c r="JB111" s="139">
        <v>0</v>
      </c>
      <c r="JC111" s="139">
        <v>0</v>
      </c>
      <c r="JD111" s="139">
        <v>0</v>
      </c>
      <c r="JE111" s="139">
        <v>1</v>
      </c>
      <c r="JF111" s="139" t="s">
        <v>193</v>
      </c>
      <c r="JG111" s="139" t="s">
        <v>114</v>
      </c>
      <c r="JH111" s="139" t="s">
        <v>193</v>
      </c>
      <c r="JI111" s="139" t="s">
        <v>193</v>
      </c>
      <c r="JJ111" s="139" t="s">
        <v>193</v>
      </c>
      <c r="JK111" s="139" t="s">
        <v>193</v>
      </c>
      <c r="JL111" s="139" t="s">
        <v>193</v>
      </c>
      <c r="JM111" s="139" t="s">
        <v>193</v>
      </c>
      <c r="JN111" s="139" t="s">
        <v>193</v>
      </c>
      <c r="JO111" s="139" t="s">
        <v>193</v>
      </c>
      <c r="JP111" s="139" t="s">
        <v>193</v>
      </c>
      <c r="JQ111" s="139" t="s">
        <v>193</v>
      </c>
      <c r="JR111" s="139" t="s">
        <v>193</v>
      </c>
      <c r="JS111" s="139" t="s">
        <v>193</v>
      </c>
      <c r="JT111" s="139" t="s">
        <v>193</v>
      </c>
      <c r="JU111" s="139" t="s">
        <v>193</v>
      </c>
      <c r="JV111" s="139" t="s">
        <v>193</v>
      </c>
      <c r="JW111" s="139" t="s">
        <v>193</v>
      </c>
      <c r="JX111" s="139" t="s">
        <v>193</v>
      </c>
      <c r="JY111" s="139" t="s">
        <v>193</v>
      </c>
      <c r="JZ111" s="139" t="s">
        <v>193</v>
      </c>
      <c r="KA111" s="139" t="s">
        <v>193</v>
      </c>
      <c r="KB111" s="139" t="s">
        <v>193</v>
      </c>
      <c r="KC111" s="139" t="s">
        <v>193</v>
      </c>
      <c r="KD111" s="139" t="s">
        <v>193</v>
      </c>
      <c r="KE111" s="139" t="s">
        <v>193</v>
      </c>
      <c r="KF111" s="139" t="s">
        <v>193</v>
      </c>
      <c r="KG111" s="139" t="s">
        <v>193</v>
      </c>
      <c r="KH111" s="139" t="s">
        <v>193</v>
      </c>
      <c r="KI111" s="139" t="s">
        <v>193</v>
      </c>
      <c r="KJ111" s="139" t="s">
        <v>193</v>
      </c>
      <c r="KK111" s="139" t="s">
        <v>193</v>
      </c>
      <c r="KL111" s="139" t="s">
        <v>193</v>
      </c>
      <c r="KM111" s="139" t="s">
        <v>193</v>
      </c>
      <c r="KN111" s="139" t="s">
        <v>193</v>
      </c>
      <c r="KO111" s="139" t="s">
        <v>193</v>
      </c>
      <c r="KP111" s="139" t="s">
        <v>193</v>
      </c>
      <c r="KQ111" s="139" t="s">
        <v>193</v>
      </c>
      <c r="KR111" s="139" t="s">
        <v>193</v>
      </c>
      <c r="KS111" s="139" t="s">
        <v>193</v>
      </c>
      <c r="KT111" s="139" t="s">
        <v>193</v>
      </c>
      <c r="KU111" s="139" t="s">
        <v>193</v>
      </c>
      <c r="KV111" s="139" t="s">
        <v>193</v>
      </c>
      <c r="KW111" s="139" t="s">
        <v>193</v>
      </c>
      <c r="KX111" s="139" t="s">
        <v>193</v>
      </c>
      <c r="KY111" s="139" t="s">
        <v>193</v>
      </c>
      <c r="KZ111" s="139" t="s">
        <v>193</v>
      </c>
      <c r="LA111" s="139" t="s">
        <v>193</v>
      </c>
      <c r="LB111" s="139" t="s">
        <v>193</v>
      </c>
      <c r="LC111" s="139" t="s">
        <v>193</v>
      </c>
      <c r="LD111" s="139" t="s">
        <v>193</v>
      </c>
      <c r="LE111" s="139" t="s">
        <v>193</v>
      </c>
      <c r="LF111" s="139" t="s">
        <v>193</v>
      </c>
      <c r="LG111" s="139" t="s">
        <v>193</v>
      </c>
      <c r="LH111" s="139" t="s">
        <v>193</v>
      </c>
      <c r="LI111" s="139" t="s">
        <v>193</v>
      </c>
      <c r="LJ111" s="139" t="s">
        <v>193</v>
      </c>
      <c r="LK111" s="139" t="s">
        <v>193</v>
      </c>
      <c r="LL111" s="139" t="s">
        <v>193</v>
      </c>
      <c r="LM111" s="139" t="s">
        <v>193</v>
      </c>
      <c r="LN111" s="139" t="s">
        <v>193</v>
      </c>
      <c r="LO111" s="139" t="s">
        <v>193</v>
      </c>
      <c r="LP111" s="139" t="s">
        <v>193</v>
      </c>
      <c r="LQ111" s="139" t="s">
        <v>193</v>
      </c>
    </row>
    <row r="112" spans="1:329" ht="14.4" customHeight="1" x14ac:dyDescent="0.35">
      <c r="A112" s="139" t="s">
        <v>3556</v>
      </c>
      <c r="B112" s="139" t="s">
        <v>3316</v>
      </c>
      <c r="C112" s="139" t="s">
        <v>133</v>
      </c>
      <c r="D112" s="139" t="s">
        <v>133</v>
      </c>
      <c r="E112" s="139" t="s">
        <v>135</v>
      </c>
      <c r="F112" s="139" t="s">
        <v>117</v>
      </c>
      <c r="G112" s="139" t="s">
        <v>136</v>
      </c>
      <c r="H112" s="139" t="s">
        <v>136</v>
      </c>
      <c r="I112" s="139" t="s">
        <v>138</v>
      </c>
      <c r="J112" s="139" t="s">
        <v>139</v>
      </c>
      <c r="K112" s="139" t="s">
        <v>489</v>
      </c>
      <c r="L112" s="139" t="s">
        <v>490</v>
      </c>
      <c r="M112" t="s">
        <v>491</v>
      </c>
      <c r="N112" t="s">
        <v>193</v>
      </c>
      <c r="O112" t="s">
        <v>193</v>
      </c>
      <c r="P112" t="s">
        <v>496</v>
      </c>
      <c r="Q112" t="s">
        <v>193</v>
      </c>
      <c r="R112" t="s">
        <v>3554</v>
      </c>
      <c r="S112">
        <v>0</v>
      </c>
      <c r="T112">
        <v>0</v>
      </c>
      <c r="U112">
        <v>0</v>
      </c>
      <c r="V112">
        <v>1</v>
      </c>
      <c r="W112">
        <v>0</v>
      </c>
      <c r="X112">
        <v>0</v>
      </c>
      <c r="Y112">
        <v>0</v>
      </c>
      <c r="Z112" t="s">
        <v>3953</v>
      </c>
      <c r="AA112" t="s">
        <v>3554</v>
      </c>
      <c r="AB112" t="s">
        <v>112</v>
      </c>
      <c r="AC112">
        <v>1</v>
      </c>
      <c r="AD112">
        <v>0</v>
      </c>
      <c r="AE112">
        <v>0</v>
      </c>
      <c r="AF112">
        <v>0</v>
      </c>
      <c r="AG112">
        <v>0</v>
      </c>
      <c r="AH112">
        <v>0</v>
      </c>
      <c r="AI112">
        <v>0</v>
      </c>
      <c r="AJ112">
        <v>0</v>
      </c>
      <c r="AK112">
        <v>0</v>
      </c>
      <c r="AL112">
        <v>0</v>
      </c>
      <c r="AM112" t="s">
        <v>193</v>
      </c>
      <c r="AN112" t="s">
        <v>113</v>
      </c>
      <c r="AO112" t="s">
        <v>501</v>
      </c>
      <c r="AP112" t="s">
        <v>193</v>
      </c>
      <c r="AQ112" t="s">
        <v>193</v>
      </c>
      <c r="AR112" t="s">
        <v>193</v>
      </c>
      <c r="AS112" t="s">
        <v>193</v>
      </c>
      <c r="AT112" t="s">
        <v>193</v>
      </c>
      <c r="AU112" t="s">
        <v>193</v>
      </c>
      <c r="AV112" t="s">
        <v>193</v>
      </c>
      <c r="AW112" t="s">
        <v>193</v>
      </c>
      <c r="AX112" t="s">
        <v>193</v>
      </c>
      <c r="AY112" t="s">
        <v>193</v>
      </c>
      <c r="AZ112" s="192" t="s">
        <v>193</v>
      </c>
      <c r="BA112" s="139" t="s">
        <v>193</v>
      </c>
      <c r="BB112" s="139" t="s">
        <v>193</v>
      </c>
      <c r="BC112" s="192" t="s">
        <v>193</v>
      </c>
      <c r="BD112" s="139" t="s">
        <v>193</v>
      </c>
      <c r="BE112" s="139" t="s">
        <v>193</v>
      </c>
      <c r="BF112" s="192" t="s">
        <v>193</v>
      </c>
      <c r="BG112" s="139" t="s">
        <v>193</v>
      </c>
      <c r="BH112" s="139" t="s">
        <v>193</v>
      </c>
      <c r="BI112" s="192" t="s">
        <v>193</v>
      </c>
      <c r="BJ112" s="139" t="s">
        <v>193</v>
      </c>
      <c r="BK112" s="139" t="s">
        <v>193</v>
      </c>
      <c r="BL112" s="192" t="s">
        <v>193</v>
      </c>
      <c r="BM112" s="139" t="s">
        <v>193</v>
      </c>
      <c r="BN112" s="139" t="s">
        <v>193</v>
      </c>
      <c r="BO112" s="192" t="s">
        <v>193</v>
      </c>
      <c r="BP112" s="139" t="s">
        <v>193</v>
      </c>
      <c r="BQ112" s="139" t="s">
        <v>193</v>
      </c>
      <c r="BR112" s="139" t="s">
        <v>193</v>
      </c>
      <c r="BS112" s="139" t="s">
        <v>193</v>
      </c>
      <c r="BT112" s="139" t="s">
        <v>193</v>
      </c>
      <c r="BU112" s="139" t="s">
        <v>193</v>
      </c>
      <c r="BV112" s="139" t="s">
        <v>193</v>
      </c>
      <c r="BW112" s="139" t="s">
        <v>193</v>
      </c>
      <c r="BX112" s="139" t="s">
        <v>193</v>
      </c>
      <c r="BY112" s="139" t="s">
        <v>193</v>
      </c>
      <c r="BZ112" s="139" t="s">
        <v>193</v>
      </c>
      <c r="CA112" s="192" t="s">
        <v>193</v>
      </c>
      <c r="CB112" s="139" t="s">
        <v>193</v>
      </c>
      <c r="CC112" s="139" t="s">
        <v>193</v>
      </c>
      <c r="CD112" s="139" t="s">
        <v>193</v>
      </c>
      <c r="CE112" s="139" t="s">
        <v>193</v>
      </c>
      <c r="CF112" s="139" t="s">
        <v>193</v>
      </c>
      <c r="CG112" s="139" t="s">
        <v>193</v>
      </c>
      <c r="CH112" s="139" t="s">
        <v>193</v>
      </c>
      <c r="CI112" s="139" t="s">
        <v>193</v>
      </c>
      <c r="CJ112" s="139" t="s">
        <v>193</v>
      </c>
      <c r="CK112" s="139" t="s">
        <v>193</v>
      </c>
      <c r="CL112" s="139" t="s">
        <v>193</v>
      </c>
      <c r="CM112" s="139" t="s">
        <v>193</v>
      </c>
      <c r="CN112" s="139" t="s">
        <v>193</v>
      </c>
      <c r="CO112" s="139" t="s">
        <v>193</v>
      </c>
      <c r="CP112" s="139" t="s">
        <v>193</v>
      </c>
      <c r="CQ112" s="139" t="s">
        <v>193</v>
      </c>
      <c r="CR112" s="139" t="s">
        <v>193</v>
      </c>
      <c r="CS112" s="139" t="s">
        <v>193</v>
      </c>
      <c r="CT112" s="139" t="s">
        <v>193</v>
      </c>
      <c r="CU112" s="139" t="s">
        <v>193</v>
      </c>
      <c r="CV112" s="139" t="s">
        <v>193</v>
      </c>
      <c r="CW112" s="139" t="s">
        <v>193</v>
      </c>
      <c r="CX112" s="139" t="s">
        <v>193</v>
      </c>
      <c r="CY112" s="139" t="s">
        <v>193</v>
      </c>
      <c r="CZ112" s="139" t="s">
        <v>193</v>
      </c>
      <c r="DA112" s="139" t="s">
        <v>193</v>
      </c>
      <c r="DB112" s="139" t="s">
        <v>193</v>
      </c>
      <c r="DC112" s="139" t="s">
        <v>193</v>
      </c>
      <c r="DD112" s="139" t="s">
        <v>193</v>
      </c>
      <c r="DE112" s="139" t="s">
        <v>193</v>
      </c>
      <c r="DF112" s="139" t="s">
        <v>193</v>
      </c>
      <c r="DG112" s="139" t="s">
        <v>193</v>
      </c>
      <c r="DH112" s="139" t="s">
        <v>193</v>
      </c>
      <c r="DI112" s="139" t="s">
        <v>193</v>
      </c>
      <c r="DJ112" s="139" t="s">
        <v>193</v>
      </c>
      <c r="DK112" s="139" t="s">
        <v>193</v>
      </c>
      <c r="DL112" s="139" t="s">
        <v>193</v>
      </c>
      <c r="DM112" s="139" t="s">
        <v>193</v>
      </c>
      <c r="DN112" s="139" t="s">
        <v>193</v>
      </c>
      <c r="DO112" s="139" t="s">
        <v>193</v>
      </c>
      <c r="DP112" s="139" t="s">
        <v>193</v>
      </c>
      <c r="DQ112" s="139" t="s">
        <v>193</v>
      </c>
      <c r="DR112" s="139" t="s">
        <v>193</v>
      </c>
      <c r="DS112" s="139" t="s">
        <v>193</v>
      </c>
      <c r="DT112" s="139" t="s">
        <v>193</v>
      </c>
      <c r="DU112" s="139" t="s">
        <v>193</v>
      </c>
      <c r="DV112" s="139" t="s">
        <v>193</v>
      </c>
      <c r="DW112" s="139" t="s">
        <v>193</v>
      </c>
      <c r="DX112" s="139" t="s">
        <v>193</v>
      </c>
      <c r="DY112" s="139" t="s">
        <v>193</v>
      </c>
      <c r="DZ112" s="139" t="s">
        <v>193</v>
      </c>
      <c r="EA112" s="139" t="s">
        <v>193</v>
      </c>
      <c r="EB112" s="139" t="s">
        <v>193</v>
      </c>
      <c r="EC112" s="139" t="s">
        <v>193</v>
      </c>
      <c r="ED112" s="139" t="s">
        <v>193</v>
      </c>
      <c r="EE112" s="139" t="s">
        <v>193</v>
      </c>
      <c r="EF112" s="139" t="s">
        <v>193</v>
      </c>
      <c r="EG112" s="139" t="s">
        <v>193</v>
      </c>
      <c r="EH112" s="139" t="s">
        <v>193</v>
      </c>
      <c r="EI112" s="139" t="s">
        <v>193</v>
      </c>
      <c r="EJ112" s="139" t="s">
        <v>193</v>
      </c>
      <c r="EK112" s="139" t="s">
        <v>193</v>
      </c>
      <c r="EL112" s="139" t="s">
        <v>193</v>
      </c>
      <c r="EM112" s="139" t="s">
        <v>193</v>
      </c>
      <c r="EN112" s="139" t="s">
        <v>193</v>
      </c>
      <c r="EO112" s="139" t="s">
        <v>193</v>
      </c>
      <c r="EP112" s="139" t="s">
        <v>193</v>
      </c>
      <c r="EQ112" s="139" t="s">
        <v>193</v>
      </c>
      <c r="ER112" s="139" t="s">
        <v>193</v>
      </c>
      <c r="ES112" s="139" t="s">
        <v>193</v>
      </c>
      <c r="ET112" s="139" t="s">
        <v>193</v>
      </c>
      <c r="EU112" s="139" t="s">
        <v>193</v>
      </c>
      <c r="EV112" s="139" t="s">
        <v>193</v>
      </c>
      <c r="EW112" s="139" t="s">
        <v>193</v>
      </c>
      <c r="EX112" s="139" t="s">
        <v>193</v>
      </c>
      <c r="EY112" s="139" t="s">
        <v>193</v>
      </c>
      <c r="EZ112" s="139" t="s">
        <v>193</v>
      </c>
      <c r="FA112" s="139" t="s">
        <v>193</v>
      </c>
      <c r="FB112" s="139" t="s">
        <v>193</v>
      </c>
      <c r="FC112" s="139" t="s">
        <v>193</v>
      </c>
      <c r="FD112" s="139" t="s">
        <v>193</v>
      </c>
      <c r="FE112" s="139" t="s">
        <v>193</v>
      </c>
      <c r="FF112" s="139" t="s">
        <v>193</v>
      </c>
      <c r="FG112" s="139" t="s">
        <v>193</v>
      </c>
      <c r="FH112" s="139" t="s">
        <v>193</v>
      </c>
      <c r="FI112" s="139" t="s">
        <v>193</v>
      </c>
      <c r="FJ112" s="139" t="s">
        <v>193</v>
      </c>
      <c r="FK112" s="139" t="s">
        <v>193</v>
      </c>
      <c r="FL112" s="139" t="s">
        <v>193</v>
      </c>
      <c r="FM112" s="139" t="s">
        <v>193</v>
      </c>
      <c r="FN112" s="139" t="s">
        <v>193</v>
      </c>
      <c r="FO112" s="139" t="s">
        <v>193</v>
      </c>
      <c r="FP112" s="139" t="s">
        <v>193</v>
      </c>
      <c r="FQ112" s="139" t="s">
        <v>193</v>
      </c>
      <c r="FR112" s="139" t="s">
        <v>193</v>
      </c>
      <c r="FS112" s="139" t="s">
        <v>193</v>
      </c>
      <c r="FT112" s="139" t="s">
        <v>193</v>
      </c>
      <c r="FU112" s="139" t="s">
        <v>193</v>
      </c>
      <c r="FV112" s="139" t="s">
        <v>193</v>
      </c>
      <c r="FW112" s="139" t="s">
        <v>193</v>
      </c>
      <c r="FX112" s="139" t="s">
        <v>193</v>
      </c>
      <c r="FY112" s="139" t="s">
        <v>193</v>
      </c>
      <c r="FZ112" s="139" t="s">
        <v>193</v>
      </c>
      <c r="GA112" s="139" t="s">
        <v>193</v>
      </c>
      <c r="GB112" s="139" t="s">
        <v>193</v>
      </c>
      <c r="GC112" s="139" t="s">
        <v>193</v>
      </c>
      <c r="GD112" s="139" t="s">
        <v>193</v>
      </c>
      <c r="GE112" s="139" t="s">
        <v>193</v>
      </c>
      <c r="GF112" s="139" t="s">
        <v>193</v>
      </c>
      <c r="GG112" s="139" t="s">
        <v>193</v>
      </c>
      <c r="GH112" s="139" t="s">
        <v>193</v>
      </c>
      <c r="GI112" s="139" t="s">
        <v>193</v>
      </c>
      <c r="GJ112" s="139" t="s">
        <v>193</v>
      </c>
      <c r="GK112" s="139" t="s">
        <v>193</v>
      </c>
      <c r="GL112" s="139" t="s">
        <v>193</v>
      </c>
      <c r="GM112" s="139" t="s">
        <v>193</v>
      </c>
      <c r="GN112" s="139" t="s">
        <v>193</v>
      </c>
      <c r="GO112" s="139" t="s">
        <v>193</v>
      </c>
      <c r="GP112" s="139" t="s">
        <v>193</v>
      </c>
      <c r="GQ112" s="139" t="s">
        <v>193</v>
      </c>
      <c r="GR112" s="139" t="s">
        <v>193</v>
      </c>
      <c r="GS112" s="139" t="s">
        <v>193</v>
      </c>
      <c r="GT112" s="139" t="s">
        <v>193</v>
      </c>
      <c r="GU112" s="139" t="s">
        <v>193</v>
      </c>
      <c r="GV112" s="139" t="s">
        <v>193</v>
      </c>
      <c r="GW112" s="139" t="s">
        <v>193</v>
      </c>
      <c r="GX112" s="139" t="s">
        <v>193</v>
      </c>
      <c r="GY112" s="139" t="s">
        <v>193</v>
      </c>
      <c r="GZ112" s="139" t="s">
        <v>193</v>
      </c>
      <c r="HA112" s="139" t="s">
        <v>193</v>
      </c>
      <c r="HB112" s="139" t="s">
        <v>193</v>
      </c>
      <c r="HC112" s="139" t="s">
        <v>193</v>
      </c>
      <c r="HD112" s="139" t="s">
        <v>193</v>
      </c>
      <c r="HE112" s="139" t="s">
        <v>193</v>
      </c>
      <c r="HF112" s="139" t="s">
        <v>193</v>
      </c>
      <c r="HG112" s="139" t="s">
        <v>193</v>
      </c>
      <c r="HH112" s="139" t="s">
        <v>193</v>
      </c>
      <c r="HI112" s="139" t="s">
        <v>193</v>
      </c>
      <c r="HJ112" s="139" t="s">
        <v>3411</v>
      </c>
      <c r="HK112" s="139">
        <v>0</v>
      </c>
      <c r="HL112" s="139">
        <v>1</v>
      </c>
      <c r="HM112" s="139">
        <v>1</v>
      </c>
      <c r="HN112" s="139">
        <v>1</v>
      </c>
      <c r="HO112" s="139">
        <v>1</v>
      </c>
      <c r="HP112" s="139">
        <v>1</v>
      </c>
      <c r="HQ112" s="139">
        <v>1</v>
      </c>
      <c r="HR112" s="139">
        <v>0</v>
      </c>
      <c r="HS112" s="139" t="s">
        <v>193</v>
      </c>
      <c r="HT112" s="139" t="s">
        <v>193</v>
      </c>
      <c r="HU112" s="139" t="s">
        <v>193</v>
      </c>
      <c r="HV112" s="139">
        <v>900</v>
      </c>
      <c r="HW112" s="139">
        <v>75</v>
      </c>
      <c r="HX112" s="139">
        <v>200</v>
      </c>
      <c r="HY112" s="139">
        <v>25</v>
      </c>
      <c r="HZ112" s="139">
        <v>100</v>
      </c>
      <c r="IA112" s="139">
        <v>50</v>
      </c>
      <c r="IB112" s="139" t="s">
        <v>109</v>
      </c>
      <c r="IC112" s="139" t="s">
        <v>193</v>
      </c>
      <c r="ID112" s="139" t="s">
        <v>193</v>
      </c>
      <c r="IE112" s="139" t="s">
        <v>193</v>
      </c>
      <c r="IF112" s="139" t="s">
        <v>193</v>
      </c>
      <c r="IG112" s="139" t="s">
        <v>193</v>
      </c>
      <c r="IH112" s="139" t="s">
        <v>193</v>
      </c>
      <c r="II112" s="139" t="s">
        <v>193</v>
      </c>
      <c r="IJ112" s="139" t="s">
        <v>193</v>
      </c>
      <c r="IK112" s="139" t="s">
        <v>193</v>
      </c>
      <c r="IL112" s="139" t="s">
        <v>193</v>
      </c>
      <c r="IM112" s="139" t="s">
        <v>193</v>
      </c>
      <c r="IN112" s="139" t="s">
        <v>114</v>
      </c>
      <c r="IO112" s="139" t="s">
        <v>193</v>
      </c>
      <c r="IP112" s="139" t="s">
        <v>193</v>
      </c>
      <c r="IQ112" s="139" t="s">
        <v>193</v>
      </c>
      <c r="IR112" s="139" t="s">
        <v>193</v>
      </c>
      <c r="IS112" s="139" t="s">
        <v>193</v>
      </c>
      <c r="IT112" s="139" t="s">
        <v>193</v>
      </c>
      <c r="IU112" s="139" t="s">
        <v>193</v>
      </c>
      <c r="IV112" s="139" t="s">
        <v>193</v>
      </c>
      <c r="IW112" s="139" t="s">
        <v>3461</v>
      </c>
      <c r="IX112" s="139">
        <v>0</v>
      </c>
      <c r="IY112" s="139">
        <v>0</v>
      </c>
      <c r="IZ112" s="139">
        <v>0</v>
      </c>
      <c r="JA112" s="139">
        <v>1</v>
      </c>
      <c r="JB112" s="139">
        <v>0</v>
      </c>
      <c r="JC112" s="139">
        <v>0</v>
      </c>
      <c r="JD112" s="139">
        <v>0</v>
      </c>
      <c r="JE112" s="139">
        <v>0</v>
      </c>
      <c r="JF112" s="139" t="s">
        <v>193</v>
      </c>
      <c r="JG112" s="139" t="s">
        <v>109</v>
      </c>
      <c r="JH112" s="139" t="s">
        <v>193</v>
      </c>
      <c r="JI112" s="139" t="s">
        <v>3554</v>
      </c>
      <c r="JJ112" s="139">
        <v>0</v>
      </c>
      <c r="JK112" s="139">
        <v>0</v>
      </c>
      <c r="JL112" s="139">
        <v>0</v>
      </c>
      <c r="JM112" s="139">
        <v>1</v>
      </c>
      <c r="JN112" s="139">
        <v>0</v>
      </c>
      <c r="JO112" s="139">
        <v>0</v>
      </c>
      <c r="JP112" s="139">
        <v>0</v>
      </c>
      <c r="JQ112" s="139" t="s">
        <v>193</v>
      </c>
      <c r="JR112" s="139" t="s">
        <v>193</v>
      </c>
      <c r="JS112" s="139" t="s">
        <v>193</v>
      </c>
      <c r="JT112" s="139" t="s">
        <v>193</v>
      </c>
      <c r="JU112" s="139" t="s">
        <v>193</v>
      </c>
      <c r="JV112" s="139" t="s">
        <v>193</v>
      </c>
      <c r="JW112" s="139" t="s">
        <v>193</v>
      </c>
      <c r="JX112" s="139" t="s">
        <v>193</v>
      </c>
      <c r="JY112" s="139" t="s">
        <v>193</v>
      </c>
      <c r="JZ112" s="139" t="s">
        <v>193</v>
      </c>
      <c r="KA112" s="139" t="s">
        <v>193</v>
      </c>
      <c r="KB112" s="139" t="s">
        <v>193</v>
      </c>
      <c r="KC112" s="139" t="s">
        <v>193</v>
      </c>
      <c r="KD112" s="139" t="s">
        <v>193</v>
      </c>
      <c r="KE112" s="139" t="s">
        <v>193</v>
      </c>
      <c r="KF112" s="139" t="s">
        <v>193</v>
      </c>
      <c r="KG112" s="139" t="s">
        <v>193</v>
      </c>
      <c r="KH112" s="139" t="s">
        <v>193</v>
      </c>
      <c r="KI112" s="139" t="s">
        <v>193</v>
      </c>
      <c r="KJ112" s="139" t="s">
        <v>193</v>
      </c>
      <c r="KK112" s="139" t="s">
        <v>193</v>
      </c>
      <c r="KL112" s="139" t="s">
        <v>193</v>
      </c>
      <c r="KM112" s="139" t="s">
        <v>193</v>
      </c>
      <c r="KN112" s="139" t="s">
        <v>193</v>
      </c>
      <c r="KO112" s="139" t="s">
        <v>193</v>
      </c>
      <c r="KP112" s="139" t="s">
        <v>193</v>
      </c>
      <c r="KQ112" s="139" t="s">
        <v>193</v>
      </c>
      <c r="KR112" s="139" t="s">
        <v>193</v>
      </c>
      <c r="KS112" s="139" t="s">
        <v>193</v>
      </c>
      <c r="KT112" s="139" t="s">
        <v>193</v>
      </c>
      <c r="KU112" s="139" t="s">
        <v>193</v>
      </c>
      <c r="KV112" s="139" t="s">
        <v>193</v>
      </c>
      <c r="KW112" s="139" t="s">
        <v>193</v>
      </c>
      <c r="KX112" s="139" t="s">
        <v>193</v>
      </c>
      <c r="KY112" s="139" t="s">
        <v>193</v>
      </c>
      <c r="KZ112" s="139" t="s">
        <v>193</v>
      </c>
      <c r="LA112" s="139" t="s">
        <v>193</v>
      </c>
      <c r="LB112" s="139" t="s">
        <v>193</v>
      </c>
      <c r="LC112" s="139" t="s">
        <v>193</v>
      </c>
      <c r="LD112" s="139" t="s">
        <v>193</v>
      </c>
      <c r="LE112" s="139" t="s">
        <v>193</v>
      </c>
      <c r="LF112" s="139" t="s">
        <v>193</v>
      </c>
      <c r="LG112" s="139" t="s">
        <v>193</v>
      </c>
      <c r="LH112" s="139" t="s">
        <v>193</v>
      </c>
      <c r="LI112" s="139" t="s">
        <v>193</v>
      </c>
      <c r="LJ112" s="139" t="s">
        <v>193</v>
      </c>
      <c r="LK112" s="139" t="s">
        <v>193</v>
      </c>
      <c r="LL112" s="139" t="s">
        <v>193</v>
      </c>
      <c r="LM112" s="139" t="s">
        <v>193</v>
      </c>
      <c r="LN112" s="139" t="s">
        <v>193</v>
      </c>
      <c r="LO112" s="139" t="s">
        <v>193</v>
      </c>
      <c r="LP112" s="139" t="s">
        <v>193</v>
      </c>
      <c r="LQ112" s="139" t="s">
        <v>193</v>
      </c>
    </row>
    <row r="113" spans="1:329" ht="14.4" customHeight="1" x14ac:dyDescent="0.35">
      <c r="A113" s="139" t="s">
        <v>3557</v>
      </c>
      <c r="B113" s="139" t="s">
        <v>3316</v>
      </c>
      <c r="C113" s="139" t="s">
        <v>133</v>
      </c>
      <c r="D113" s="139" t="s">
        <v>133</v>
      </c>
      <c r="E113" s="139" t="s">
        <v>135</v>
      </c>
      <c r="F113" s="139" t="s">
        <v>117</v>
      </c>
      <c r="G113" s="139" t="s">
        <v>136</v>
      </c>
      <c r="H113" s="139" t="s">
        <v>136</v>
      </c>
      <c r="I113" s="139" t="s">
        <v>138</v>
      </c>
      <c r="J113" s="139" t="s">
        <v>139</v>
      </c>
      <c r="K113" s="139" t="s">
        <v>489</v>
      </c>
      <c r="L113" s="139" t="s">
        <v>490</v>
      </c>
      <c r="M113" t="s">
        <v>491</v>
      </c>
      <c r="N113" t="s">
        <v>193</v>
      </c>
      <c r="O113" t="s">
        <v>193</v>
      </c>
      <c r="P113" t="s">
        <v>496</v>
      </c>
      <c r="Q113" t="s">
        <v>193</v>
      </c>
      <c r="R113" t="s">
        <v>3417</v>
      </c>
      <c r="S113">
        <v>0</v>
      </c>
      <c r="T113">
        <v>0</v>
      </c>
      <c r="U113">
        <v>0</v>
      </c>
      <c r="V113">
        <v>1</v>
      </c>
      <c r="W113">
        <v>1</v>
      </c>
      <c r="X113">
        <v>0</v>
      </c>
      <c r="Y113">
        <v>0</v>
      </c>
      <c r="Z113" t="s">
        <v>4224</v>
      </c>
      <c r="AA113" t="s">
        <v>3417</v>
      </c>
      <c r="AB113" t="s">
        <v>112</v>
      </c>
      <c r="AC113">
        <v>1</v>
      </c>
      <c r="AD113">
        <v>0</v>
      </c>
      <c r="AE113">
        <v>0</v>
      </c>
      <c r="AF113">
        <v>0</v>
      </c>
      <c r="AG113">
        <v>0</v>
      </c>
      <c r="AH113">
        <v>0</v>
      </c>
      <c r="AI113">
        <v>0</v>
      </c>
      <c r="AJ113">
        <v>0</v>
      </c>
      <c r="AK113">
        <v>0</v>
      </c>
      <c r="AL113">
        <v>0</v>
      </c>
      <c r="AM113" t="s">
        <v>193</v>
      </c>
      <c r="AN113" t="s">
        <v>113</v>
      </c>
      <c r="AO113" t="s">
        <v>501</v>
      </c>
      <c r="AP113" t="s">
        <v>193</v>
      </c>
      <c r="AQ113" t="s">
        <v>193</v>
      </c>
      <c r="AR113" t="s">
        <v>193</v>
      </c>
      <c r="AS113" t="s">
        <v>193</v>
      </c>
      <c r="AT113" t="s">
        <v>193</v>
      </c>
      <c r="AU113" t="s">
        <v>193</v>
      </c>
      <c r="AV113" t="s">
        <v>193</v>
      </c>
      <c r="AW113" t="s">
        <v>193</v>
      </c>
      <c r="AX113" t="s">
        <v>193</v>
      </c>
      <c r="AY113" t="s">
        <v>193</v>
      </c>
      <c r="AZ113" s="192" t="s">
        <v>193</v>
      </c>
      <c r="BA113" s="139" t="s">
        <v>193</v>
      </c>
      <c r="BB113" s="139" t="s">
        <v>193</v>
      </c>
      <c r="BC113" s="192" t="s">
        <v>193</v>
      </c>
      <c r="BD113" s="139" t="s">
        <v>193</v>
      </c>
      <c r="BE113" s="139" t="s">
        <v>193</v>
      </c>
      <c r="BF113" s="192" t="s">
        <v>193</v>
      </c>
      <c r="BG113" s="139" t="s">
        <v>193</v>
      </c>
      <c r="BH113" s="139" t="s">
        <v>193</v>
      </c>
      <c r="BI113" s="192" t="s">
        <v>193</v>
      </c>
      <c r="BJ113" s="139" t="s">
        <v>193</v>
      </c>
      <c r="BK113" s="139" t="s">
        <v>193</v>
      </c>
      <c r="BL113" s="192" t="s">
        <v>193</v>
      </c>
      <c r="BM113" s="139" t="s">
        <v>193</v>
      </c>
      <c r="BN113" s="139" t="s">
        <v>193</v>
      </c>
      <c r="BO113" s="192" t="s">
        <v>193</v>
      </c>
      <c r="BP113" s="139" t="s">
        <v>193</v>
      </c>
      <c r="BQ113" s="139" t="s">
        <v>193</v>
      </c>
      <c r="BR113" s="139" t="s">
        <v>193</v>
      </c>
      <c r="BS113" s="139" t="s">
        <v>193</v>
      </c>
      <c r="BT113" s="139" t="s">
        <v>193</v>
      </c>
      <c r="BU113" s="139" t="s">
        <v>193</v>
      </c>
      <c r="BV113" s="139" t="s">
        <v>193</v>
      </c>
      <c r="BW113" s="139" t="s">
        <v>193</v>
      </c>
      <c r="BX113" s="139" t="s">
        <v>193</v>
      </c>
      <c r="BY113" s="139" t="s">
        <v>193</v>
      </c>
      <c r="BZ113" s="139" t="s">
        <v>193</v>
      </c>
      <c r="CA113" s="192" t="s">
        <v>193</v>
      </c>
      <c r="CB113" s="139" t="s">
        <v>193</v>
      </c>
      <c r="CC113" s="139" t="s">
        <v>193</v>
      </c>
      <c r="CD113" s="139" t="s">
        <v>193</v>
      </c>
      <c r="CE113" s="139" t="s">
        <v>193</v>
      </c>
      <c r="CF113" s="139" t="s">
        <v>193</v>
      </c>
      <c r="CG113" s="139" t="s">
        <v>193</v>
      </c>
      <c r="CH113" s="139" t="s">
        <v>193</v>
      </c>
      <c r="CI113" s="139" t="s">
        <v>193</v>
      </c>
      <c r="CJ113" s="139" t="s">
        <v>193</v>
      </c>
      <c r="CK113" s="139" t="s">
        <v>193</v>
      </c>
      <c r="CL113" s="139" t="s">
        <v>193</v>
      </c>
      <c r="CM113" s="139" t="s">
        <v>193</v>
      </c>
      <c r="CN113" s="139" t="s">
        <v>193</v>
      </c>
      <c r="CO113" s="139" t="s">
        <v>193</v>
      </c>
      <c r="CP113" s="139" t="s">
        <v>193</v>
      </c>
      <c r="CQ113" s="139" t="s">
        <v>193</v>
      </c>
      <c r="CR113" s="139" t="s">
        <v>193</v>
      </c>
      <c r="CS113" s="139" t="s">
        <v>193</v>
      </c>
      <c r="CT113" s="139" t="s">
        <v>193</v>
      </c>
      <c r="CU113" s="139" t="s">
        <v>193</v>
      </c>
      <c r="CV113" s="139" t="s">
        <v>193</v>
      </c>
      <c r="CW113" s="139" t="s">
        <v>193</v>
      </c>
      <c r="CX113" s="139" t="s">
        <v>193</v>
      </c>
      <c r="CY113" s="139" t="s">
        <v>193</v>
      </c>
      <c r="CZ113" s="139" t="s">
        <v>193</v>
      </c>
      <c r="DA113" s="139" t="s">
        <v>193</v>
      </c>
      <c r="DB113" s="139" t="s">
        <v>193</v>
      </c>
      <c r="DC113" s="139" t="s">
        <v>193</v>
      </c>
      <c r="DD113" s="139" t="s">
        <v>193</v>
      </c>
      <c r="DE113" s="139" t="s">
        <v>193</v>
      </c>
      <c r="DF113" s="139" t="s">
        <v>193</v>
      </c>
      <c r="DG113" s="139" t="s">
        <v>193</v>
      </c>
      <c r="DH113" s="139" t="s">
        <v>193</v>
      </c>
      <c r="DI113" s="139" t="s">
        <v>193</v>
      </c>
      <c r="DJ113" s="139" t="s">
        <v>193</v>
      </c>
      <c r="DK113" s="139" t="s">
        <v>193</v>
      </c>
      <c r="DL113" s="139" t="s">
        <v>193</v>
      </c>
      <c r="DM113" s="139" t="s">
        <v>193</v>
      </c>
      <c r="DN113" s="139" t="s">
        <v>193</v>
      </c>
      <c r="DO113" s="139" t="s">
        <v>193</v>
      </c>
      <c r="DP113" s="139" t="s">
        <v>193</v>
      </c>
      <c r="DQ113" s="139" t="s">
        <v>193</v>
      </c>
      <c r="DR113" s="139" t="s">
        <v>193</v>
      </c>
      <c r="DS113" s="139" t="s">
        <v>193</v>
      </c>
      <c r="DT113" s="139" t="s">
        <v>193</v>
      </c>
      <c r="DU113" s="139" t="s">
        <v>193</v>
      </c>
      <c r="DV113" s="139" t="s">
        <v>193</v>
      </c>
      <c r="DW113" s="139" t="s">
        <v>193</v>
      </c>
      <c r="DX113" s="139" t="s">
        <v>193</v>
      </c>
      <c r="DY113" s="139" t="s">
        <v>193</v>
      </c>
      <c r="DZ113" s="139" t="s">
        <v>193</v>
      </c>
      <c r="EA113" s="139" t="s">
        <v>193</v>
      </c>
      <c r="EB113" s="139" t="s">
        <v>193</v>
      </c>
      <c r="EC113" s="139" t="s">
        <v>193</v>
      </c>
      <c r="ED113" s="139" t="s">
        <v>193</v>
      </c>
      <c r="EE113" s="139" t="s">
        <v>193</v>
      </c>
      <c r="EF113" s="139" t="s">
        <v>193</v>
      </c>
      <c r="EG113" s="139" t="s">
        <v>193</v>
      </c>
      <c r="EH113" s="139" t="s">
        <v>193</v>
      </c>
      <c r="EI113" s="139" t="s">
        <v>193</v>
      </c>
      <c r="EJ113" s="139" t="s">
        <v>193</v>
      </c>
      <c r="EK113" s="139" t="s">
        <v>193</v>
      </c>
      <c r="EL113" s="139" t="s">
        <v>193</v>
      </c>
      <c r="EM113" s="139" t="s">
        <v>193</v>
      </c>
      <c r="EN113" s="139" t="s">
        <v>193</v>
      </c>
      <c r="EO113" s="139" t="s">
        <v>193</v>
      </c>
      <c r="EP113" s="139" t="s">
        <v>193</v>
      </c>
      <c r="EQ113" s="139" t="s">
        <v>193</v>
      </c>
      <c r="ER113" s="139" t="s">
        <v>193</v>
      </c>
      <c r="ES113" s="139" t="s">
        <v>193</v>
      </c>
      <c r="ET113" s="139" t="s">
        <v>193</v>
      </c>
      <c r="EU113" s="139" t="s">
        <v>193</v>
      </c>
      <c r="EV113" s="139" t="s">
        <v>193</v>
      </c>
      <c r="EW113" s="139" t="s">
        <v>193</v>
      </c>
      <c r="EX113" s="139" t="s">
        <v>193</v>
      </c>
      <c r="EY113" s="139" t="s">
        <v>193</v>
      </c>
      <c r="EZ113" s="139" t="s">
        <v>193</v>
      </c>
      <c r="FA113" s="139" t="s">
        <v>193</v>
      </c>
      <c r="FB113" s="139" t="s">
        <v>193</v>
      </c>
      <c r="FC113" s="139" t="s">
        <v>193</v>
      </c>
      <c r="FD113" s="139" t="s">
        <v>193</v>
      </c>
      <c r="FE113" s="139" t="s">
        <v>193</v>
      </c>
      <c r="FF113" s="139" t="s">
        <v>193</v>
      </c>
      <c r="FG113" s="139" t="s">
        <v>193</v>
      </c>
      <c r="FH113" s="139" t="s">
        <v>193</v>
      </c>
      <c r="FI113" s="139" t="s">
        <v>193</v>
      </c>
      <c r="FJ113" s="139" t="s">
        <v>193</v>
      </c>
      <c r="FK113" s="139" t="s">
        <v>193</v>
      </c>
      <c r="FL113" s="139" t="s">
        <v>193</v>
      </c>
      <c r="FM113" s="139" t="s">
        <v>193</v>
      </c>
      <c r="FN113" s="139" t="s">
        <v>193</v>
      </c>
      <c r="FO113" s="139" t="s">
        <v>193</v>
      </c>
      <c r="FP113" s="139" t="s">
        <v>193</v>
      </c>
      <c r="FQ113" s="139" t="s">
        <v>193</v>
      </c>
      <c r="FR113" s="139" t="s">
        <v>193</v>
      </c>
      <c r="FS113" s="139" t="s">
        <v>193</v>
      </c>
      <c r="FT113" s="139" t="s">
        <v>193</v>
      </c>
      <c r="FU113" s="139" t="s">
        <v>193</v>
      </c>
      <c r="FV113" s="139" t="s">
        <v>193</v>
      </c>
      <c r="FW113" s="139" t="s">
        <v>193</v>
      </c>
      <c r="FX113" s="139" t="s">
        <v>193</v>
      </c>
      <c r="FY113" s="139" t="s">
        <v>193</v>
      </c>
      <c r="FZ113" s="139" t="s">
        <v>193</v>
      </c>
      <c r="GA113" s="139" t="s">
        <v>193</v>
      </c>
      <c r="GB113" s="139" t="s">
        <v>193</v>
      </c>
      <c r="GC113" s="139" t="s">
        <v>193</v>
      </c>
      <c r="GD113" s="139" t="s">
        <v>193</v>
      </c>
      <c r="GE113" s="139" t="s">
        <v>193</v>
      </c>
      <c r="GF113" s="139" t="s">
        <v>193</v>
      </c>
      <c r="GG113" s="139" t="s">
        <v>193</v>
      </c>
      <c r="GH113" s="139" t="s">
        <v>193</v>
      </c>
      <c r="GI113" s="139" t="s">
        <v>193</v>
      </c>
      <c r="GJ113" s="139" t="s">
        <v>193</v>
      </c>
      <c r="GK113" s="139" t="s">
        <v>193</v>
      </c>
      <c r="GL113" s="139" t="s">
        <v>193</v>
      </c>
      <c r="GM113" s="139" t="s">
        <v>193</v>
      </c>
      <c r="GN113" s="139" t="s">
        <v>193</v>
      </c>
      <c r="GO113" s="139" t="s">
        <v>193</v>
      </c>
      <c r="GP113" s="139" t="s">
        <v>193</v>
      </c>
      <c r="GQ113" s="139" t="s">
        <v>193</v>
      </c>
      <c r="GR113" s="139" t="s">
        <v>193</v>
      </c>
      <c r="GS113" s="139" t="s">
        <v>193</v>
      </c>
      <c r="GT113" s="139" t="s">
        <v>193</v>
      </c>
      <c r="GU113" s="139" t="s">
        <v>193</v>
      </c>
      <c r="GV113" s="139" t="s">
        <v>193</v>
      </c>
      <c r="GW113" s="139" t="s">
        <v>193</v>
      </c>
      <c r="GX113" s="139" t="s">
        <v>193</v>
      </c>
      <c r="GY113" s="139" t="s">
        <v>193</v>
      </c>
      <c r="GZ113" s="139" t="s">
        <v>193</v>
      </c>
      <c r="HA113" s="139" t="s">
        <v>193</v>
      </c>
      <c r="HB113" s="139" t="s">
        <v>193</v>
      </c>
      <c r="HC113" s="139" t="s">
        <v>193</v>
      </c>
      <c r="HD113" s="139" t="s">
        <v>193</v>
      </c>
      <c r="HE113" s="139" t="s">
        <v>193</v>
      </c>
      <c r="HF113" s="139" t="s">
        <v>193</v>
      </c>
      <c r="HG113" s="139" t="s">
        <v>193</v>
      </c>
      <c r="HH113" s="139" t="s">
        <v>193</v>
      </c>
      <c r="HI113" s="139" t="s">
        <v>193</v>
      </c>
      <c r="HJ113" s="139" t="s">
        <v>3558</v>
      </c>
      <c r="HK113" s="139">
        <v>0</v>
      </c>
      <c r="HL113" s="139">
        <v>1</v>
      </c>
      <c r="HM113" s="139">
        <v>1</v>
      </c>
      <c r="HN113" s="139">
        <v>1</v>
      </c>
      <c r="HO113" s="139">
        <v>1</v>
      </c>
      <c r="HP113" s="139">
        <v>1</v>
      </c>
      <c r="HQ113" s="139">
        <v>1</v>
      </c>
      <c r="HR113" s="139">
        <v>0</v>
      </c>
      <c r="HS113" s="139" t="s">
        <v>193</v>
      </c>
      <c r="HT113" s="139" t="s">
        <v>193</v>
      </c>
      <c r="HU113" s="139" t="s">
        <v>193</v>
      </c>
      <c r="HV113" s="139">
        <v>900</v>
      </c>
      <c r="HW113" s="139">
        <v>100</v>
      </c>
      <c r="HX113" s="139">
        <v>200</v>
      </c>
      <c r="HY113" s="139">
        <v>25</v>
      </c>
      <c r="HZ113" s="139">
        <v>100</v>
      </c>
      <c r="IA113" s="139">
        <v>75</v>
      </c>
      <c r="IB113" s="139" t="s">
        <v>114</v>
      </c>
      <c r="IC113" s="139" t="s">
        <v>193</v>
      </c>
      <c r="ID113" s="139" t="s">
        <v>3421</v>
      </c>
      <c r="IE113" s="139">
        <v>1</v>
      </c>
      <c r="IF113" s="139">
        <v>1</v>
      </c>
      <c r="IG113" s="139">
        <v>1</v>
      </c>
      <c r="IH113" s="139">
        <v>125</v>
      </c>
      <c r="II113" s="139">
        <v>150</v>
      </c>
      <c r="IJ113" s="139">
        <v>15</v>
      </c>
      <c r="IK113" s="139" t="s">
        <v>114</v>
      </c>
      <c r="IL113" s="139" t="s">
        <v>193</v>
      </c>
      <c r="IM113" s="139" t="s">
        <v>193</v>
      </c>
      <c r="IN113" s="139" t="s">
        <v>114</v>
      </c>
      <c r="IO113" s="139" t="s">
        <v>193</v>
      </c>
      <c r="IP113" s="139" t="s">
        <v>193</v>
      </c>
      <c r="IQ113" s="139" t="s">
        <v>193</v>
      </c>
      <c r="IR113" s="139" t="s">
        <v>193</v>
      </c>
      <c r="IS113" s="139" t="s">
        <v>193</v>
      </c>
      <c r="IT113" s="139" t="s">
        <v>193</v>
      </c>
      <c r="IU113" s="139" t="s">
        <v>193</v>
      </c>
      <c r="IV113" s="139" t="s">
        <v>193</v>
      </c>
      <c r="IW113" s="139" t="s">
        <v>107</v>
      </c>
      <c r="IX113" s="139">
        <v>0</v>
      </c>
      <c r="IY113" s="139">
        <v>0</v>
      </c>
      <c r="IZ113" s="139">
        <v>0</v>
      </c>
      <c r="JA113" s="139">
        <v>0</v>
      </c>
      <c r="JB113" s="139">
        <v>0</v>
      </c>
      <c r="JC113" s="139">
        <v>0</v>
      </c>
      <c r="JD113" s="139">
        <v>1</v>
      </c>
      <c r="JE113" s="139">
        <v>0</v>
      </c>
      <c r="JF113" s="139" t="s">
        <v>3559</v>
      </c>
      <c r="JG113" s="139" t="s">
        <v>109</v>
      </c>
      <c r="JH113" s="139" t="s">
        <v>193</v>
      </c>
      <c r="JI113" s="139" t="s">
        <v>3510</v>
      </c>
      <c r="JJ113" s="139">
        <v>0</v>
      </c>
      <c r="JK113" s="139">
        <v>0</v>
      </c>
      <c r="JL113" s="139">
        <v>0</v>
      </c>
      <c r="JM113" s="139">
        <v>0</v>
      </c>
      <c r="JN113" s="139">
        <v>1</v>
      </c>
      <c r="JO113" s="139">
        <v>0</v>
      </c>
      <c r="JP113" s="139">
        <v>0</v>
      </c>
      <c r="JQ113" s="139" t="s">
        <v>193</v>
      </c>
      <c r="JR113" s="139" t="s">
        <v>193</v>
      </c>
      <c r="JS113" s="139" t="s">
        <v>193</v>
      </c>
      <c r="JT113" s="139" t="s">
        <v>193</v>
      </c>
      <c r="JU113" s="139" t="s">
        <v>193</v>
      </c>
      <c r="JV113" s="139" t="s">
        <v>193</v>
      </c>
      <c r="JW113" s="139" t="s">
        <v>193</v>
      </c>
      <c r="JX113" s="139" t="s">
        <v>193</v>
      </c>
      <c r="JY113" s="139" t="s">
        <v>193</v>
      </c>
      <c r="JZ113" s="139" t="s">
        <v>193</v>
      </c>
      <c r="KA113" s="139" t="s">
        <v>193</v>
      </c>
      <c r="KB113" s="139" t="s">
        <v>193</v>
      </c>
      <c r="KC113" s="139" t="s">
        <v>193</v>
      </c>
      <c r="KD113" s="139" t="s">
        <v>193</v>
      </c>
      <c r="KE113" s="139" t="s">
        <v>193</v>
      </c>
      <c r="KF113" s="139" t="s">
        <v>193</v>
      </c>
      <c r="KG113" s="139" t="s">
        <v>193</v>
      </c>
      <c r="KH113" s="139" t="s">
        <v>193</v>
      </c>
      <c r="KI113" s="139" t="s">
        <v>193</v>
      </c>
      <c r="KJ113" s="139" t="s">
        <v>193</v>
      </c>
      <c r="KK113" s="139" t="s">
        <v>193</v>
      </c>
      <c r="KL113" s="139" t="s">
        <v>193</v>
      </c>
      <c r="KM113" s="139" t="s">
        <v>193</v>
      </c>
      <c r="KN113" s="139" t="s">
        <v>193</v>
      </c>
      <c r="KO113" s="139" t="s">
        <v>193</v>
      </c>
      <c r="KP113" s="139" t="s">
        <v>193</v>
      </c>
      <c r="KQ113" s="139" t="s">
        <v>193</v>
      </c>
      <c r="KR113" s="139" t="s">
        <v>193</v>
      </c>
      <c r="KS113" s="139" t="s">
        <v>193</v>
      </c>
      <c r="KT113" s="139" t="s">
        <v>193</v>
      </c>
      <c r="KU113" s="139" t="s">
        <v>193</v>
      </c>
      <c r="KV113" s="139" t="s">
        <v>193</v>
      </c>
      <c r="KW113" s="139" t="s">
        <v>193</v>
      </c>
      <c r="KX113" s="139" t="s">
        <v>193</v>
      </c>
      <c r="KY113" s="139" t="s">
        <v>193</v>
      </c>
      <c r="KZ113" s="139" t="s">
        <v>193</v>
      </c>
      <c r="LA113" s="139" t="s">
        <v>193</v>
      </c>
      <c r="LB113" s="139" t="s">
        <v>193</v>
      </c>
      <c r="LC113" s="139" t="s">
        <v>193</v>
      </c>
      <c r="LD113" s="139" t="s">
        <v>193</v>
      </c>
      <c r="LE113" s="139" t="s">
        <v>193</v>
      </c>
      <c r="LF113" s="139" t="s">
        <v>193</v>
      </c>
      <c r="LG113" s="139" t="s">
        <v>193</v>
      </c>
      <c r="LH113" s="139" t="s">
        <v>193</v>
      </c>
      <c r="LI113" s="139" t="s">
        <v>193</v>
      </c>
      <c r="LJ113" s="139" t="s">
        <v>193</v>
      </c>
      <c r="LK113" s="139" t="s">
        <v>193</v>
      </c>
      <c r="LL113" s="139" t="s">
        <v>193</v>
      </c>
      <c r="LM113" s="139" t="s">
        <v>193</v>
      </c>
      <c r="LN113" s="139" t="s">
        <v>193</v>
      </c>
      <c r="LO113" s="139" t="s">
        <v>193</v>
      </c>
      <c r="LP113" s="139" t="s">
        <v>193</v>
      </c>
      <c r="LQ113" s="139" t="s">
        <v>193</v>
      </c>
    </row>
    <row r="114" spans="1:329" ht="14.4" customHeight="1" x14ac:dyDescent="0.35">
      <c r="A114" s="139" t="s">
        <v>3560</v>
      </c>
      <c r="B114" s="139" t="s">
        <v>3316</v>
      </c>
      <c r="C114" s="139" t="s">
        <v>133</v>
      </c>
      <c r="D114" s="139" t="s">
        <v>133</v>
      </c>
      <c r="E114" s="139" t="s">
        <v>146</v>
      </c>
      <c r="F114" s="139" t="s">
        <v>117</v>
      </c>
      <c r="G114" s="139" t="s">
        <v>136</v>
      </c>
      <c r="H114" s="139" t="s">
        <v>136</v>
      </c>
      <c r="I114" s="139" t="s">
        <v>138</v>
      </c>
      <c r="J114" s="139" t="s">
        <v>139</v>
      </c>
      <c r="K114" s="139" t="s">
        <v>489</v>
      </c>
      <c r="L114" s="139" t="s">
        <v>3317</v>
      </c>
      <c r="M114" t="s">
        <v>491</v>
      </c>
      <c r="N114" t="s">
        <v>193</v>
      </c>
      <c r="O114" t="s">
        <v>193</v>
      </c>
      <c r="P114" t="s">
        <v>193</v>
      </c>
      <c r="Q114" t="s">
        <v>193</v>
      </c>
      <c r="R114" t="s">
        <v>193</v>
      </c>
      <c r="S114" t="s">
        <v>193</v>
      </c>
      <c r="T114" t="s">
        <v>193</v>
      </c>
      <c r="U114" t="s">
        <v>193</v>
      </c>
      <c r="V114" t="s">
        <v>193</v>
      </c>
      <c r="W114" t="s">
        <v>193</v>
      </c>
      <c r="X114" t="s">
        <v>193</v>
      </c>
      <c r="Y114" t="s">
        <v>193</v>
      </c>
      <c r="Z114" t="s">
        <v>193</v>
      </c>
      <c r="AA114" t="s">
        <v>193</v>
      </c>
      <c r="AB114" t="s">
        <v>193</v>
      </c>
      <c r="AC114" t="s">
        <v>193</v>
      </c>
      <c r="AD114" t="s">
        <v>193</v>
      </c>
      <c r="AE114" t="s">
        <v>193</v>
      </c>
      <c r="AF114" t="s">
        <v>193</v>
      </c>
      <c r="AG114" t="s">
        <v>193</v>
      </c>
      <c r="AH114" t="s">
        <v>193</v>
      </c>
      <c r="AI114" t="s">
        <v>193</v>
      </c>
      <c r="AJ114" t="s">
        <v>193</v>
      </c>
      <c r="AK114" t="s">
        <v>193</v>
      </c>
      <c r="AL114" t="s">
        <v>193</v>
      </c>
      <c r="AM114" t="s">
        <v>193</v>
      </c>
      <c r="AN114" t="s">
        <v>193</v>
      </c>
      <c r="AO114" t="s">
        <v>193</v>
      </c>
      <c r="AP114" t="s">
        <v>193</v>
      </c>
      <c r="AQ114" t="s">
        <v>193</v>
      </c>
      <c r="AR114" t="s">
        <v>193</v>
      </c>
      <c r="AS114" t="s">
        <v>193</v>
      </c>
      <c r="AT114" t="s">
        <v>193</v>
      </c>
      <c r="AU114" t="s">
        <v>193</v>
      </c>
      <c r="AV114" t="s">
        <v>193</v>
      </c>
      <c r="AW114" t="s">
        <v>193</v>
      </c>
      <c r="AX114" t="s">
        <v>193</v>
      </c>
      <c r="AY114" t="s">
        <v>193</v>
      </c>
      <c r="AZ114" s="192" t="s">
        <v>193</v>
      </c>
      <c r="BA114" s="139" t="s">
        <v>193</v>
      </c>
      <c r="BB114" s="139" t="s">
        <v>193</v>
      </c>
      <c r="BC114" s="192" t="s">
        <v>193</v>
      </c>
      <c r="BD114" s="139" t="s">
        <v>193</v>
      </c>
      <c r="BE114" s="139" t="s">
        <v>193</v>
      </c>
      <c r="BF114" s="192" t="s">
        <v>193</v>
      </c>
      <c r="BG114" s="139" t="s">
        <v>193</v>
      </c>
      <c r="BH114" s="139" t="s">
        <v>193</v>
      </c>
      <c r="BI114" s="192" t="s">
        <v>193</v>
      </c>
      <c r="BJ114" s="139" t="s">
        <v>193</v>
      </c>
      <c r="BK114" s="139" t="s">
        <v>193</v>
      </c>
      <c r="BL114" s="192" t="s">
        <v>193</v>
      </c>
      <c r="BM114" s="139" t="s">
        <v>193</v>
      </c>
      <c r="BN114" s="139" t="s">
        <v>193</v>
      </c>
      <c r="BO114" s="192" t="s">
        <v>193</v>
      </c>
      <c r="BP114" s="139" t="s">
        <v>193</v>
      </c>
      <c r="BQ114" s="139" t="s">
        <v>193</v>
      </c>
      <c r="BR114" s="139" t="s">
        <v>193</v>
      </c>
      <c r="BS114" s="139" t="s">
        <v>193</v>
      </c>
      <c r="BT114" s="139" t="s">
        <v>193</v>
      </c>
      <c r="BU114" s="139" t="s">
        <v>193</v>
      </c>
      <c r="BV114" s="139" t="s">
        <v>193</v>
      </c>
      <c r="BW114" s="139" t="s">
        <v>193</v>
      </c>
      <c r="BX114" s="139" t="s">
        <v>193</v>
      </c>
      <c r="BY114" s="139" t="s">
        <v>193</v>
      </c>
      <c r="BZ114" s="139" t="s">
        <v>193</v>
      </c>
      <c r="CA114" s="192" t="s">
        <v>193</v>
      </c>
      <c r="CB114" s="139" t="s">
        <v>193</v>
      </c>
      <c r="CC114" s="139" t="s">
        <v>193</v>
      </c>
      <c r="CD114" s="139" t="s">
        <v>193</v>
      </c>
      <c r="CE114" s="139" t="s">
        <v>193</v>
      </c>
      <c r="CF114" s="139" t="s">
        <v>193</v>
      </c>
      <c r="CG114" s="139" t="s">
        <v>193</v>
      </c>
      <c r="CH114" s="139" t="s">
        <v>193</v>
      </c>
      <c r="CI114" s="139" t="s">
        <v>193</v>
      </c>
      <c r="CJ114" s="139" t="s">
        <v>193</v>
      </c>
      <c r="CK114" s="139" t="s">
        <v>193</v>
      </c>
      <c r="CL114" s="139" t="s">
        <v>193</v>
      </c>
      <c r="CM114" s="139" t="s">
        <v>193</v>
      </c>
      <c r="CN114" s="139" t="s">
        <v>193</v>
      </c>
      <c r="CO114" s="139" t="s">
        <v>193</v>
      </c>
      <c r="CP114" s="139" t="s">
        <v>193</v>
      </c>
      <c r="CQ114" s="139" t="s">
        <v>193</v>
      </c>
      <c r="CR114" s="139" t="s">
        <v>193</v>
      </c>
      <c r="CS114" s="139" t="s">
        <v>193</v>
      </c>
      <c r="CT114" s="139" t="s">
        <v>193</v>
      </c>
      <c r="CU114" s="139" t="s">
        <v>193</v>
      </c>
      <c r="CV114" s="139" t="s">
        <v>193</v>
      </c>
      <c r="CW114" s="139" t="s">
        <v>193</v>
      </c>
      <c r="CX114" s="139" t="s">
        <v>193</v>
      </c>
      <c r="CY114" s="139" t="s">
        <v>193</v>
      </c>
      <c r="CZ114" s="139" t="s">
        <v>193</v>
      </c>
      <c r="DA114" s="139" t="s">
        <v>193</v>
      </c>
      <c r="DB114" s="139" t="s">
        <v>193</v>
      </c>
      <c r="DC114" s="139" t="s">
        <v>193</v>
      </c>
      <c r="DD114" s="139" t="s">
        <v>193</v>
      </c>
      <c r="DE114" s="139" t="s">
        <v>193</v>
      </c>
      <c r="DF114" s="139" t="s">
        <v>193</v>
      </c>
      <c r="DG114" s="139" t="s">
        <v>193</v>
      </c>
      <c r="DH114" s="139" t="s">
        <v>193</v>
      </c>
      <c r="DI114" s="139" t="s">
        <v>193</v>
      </c>
      <c r="DJ114" s="139" t="s">
        <v>193</v>
      </c>
      <c r="DK114" s="139" t="s">
        <v>193</v>
      </c>
      <c r="DL114" s="139" t="s">
        <v>193</v>
      </c>
      <c r="DM114" s="139" t="s">
        <v>193</v>
      </c>
      <c r="DN114" s="139" t="s">
        <v>193</v>
      </c>
      <c r="DO114" s="139" t="s">
        <v>193</v>
      </c>
      <c r="DP114" s="139" t="s">
        <v>193</v>
      </c>
      <c r="DQ114" s="139" t="s">
        <v>193</v>
      </c>
      <c r="DR114" s="139" t="s">
        <v>193</v>
      </c>
      <c r="DS114" s="139" t="s">
        <v>193</v>
      </c>
      <c r="DT114" s="139" t="s">
        <v>193</v>
      </c>
      <c r="DU114" s="139" t="s">
        <v>193</v>
      </c>
      <c r="DV114" s="139" t="s">
        <v>193</v>
      </c>
      <c r="DW114" s="139" t="s">
        <v>193</v>
      </c>
      <c r="DX114" s="139" t="s">
        <v>193</v>
      </c>
      <c r="DY114" s="139" t="s">
        <v>193</v>
      </c>
      <c r="DZ114" s="139" t="s">
        <v>193</v>
      </c>
      <c r="EA114" s="139" t="s">
        <v>193</v>
      </c>
      <c r="EB114" s="139" t="s">
        <v>193</v>
      </c>
      <c r="EC114" s="139" t="s">
        <v>193</v>
      </c>
      <c r="ED114" s="139" t="s">
        <v>193</v>
      </c>
      <c r="EE114" s="139" t="s">
        <v>193</v>
      </c>
      <c r="EF114" s="139" t="s">
        <v>193</v>
      </c>
      <c r="EG114" s="139" t="s">
        <v>193</v>
      </c>
      <c r="EH114" s="139" t="s">
        <v>193</v>
      </c>
      <c r="EI114" s="139" t="s">
        <v>193</v>
      </c>
      <c r="EJ114" s="139" t="s">
        <v>193</v>
      </c>
      <c r="EK114" s="139" t="s">
        <v>193</v>
      </c>
      <c r="EL114" s="139" t="s">
        <v>193</v>
      </c>
      <c r="EM114" s="139" t="s">
        <v>193</v>
      </c>
      <c r="EN114" s="139" t="s">
        <v>193</v>
      </c>
      <c r="EO114" s="139" t="s">
        <v>193</v>
      </c>
      <c r="EP114" s="139" t="s">
        <v>193</v>
      </c>
      <c r="EQ114" s="139" t="s">
        <v>193</v>
      </c>
      <c r="ER114" s="139" t="s">
        <v>193</v>
      </c>
      <c r="ES114" s="139" t="s">
        <v>193</v>
      </c>
      <c r="ET114" s="139" t="s">
        <v>193</v>
      </c>
      <c r="EU114" s="139" t="s">
        <v>193</v>
      </c>
      <c r="EV114" s="139" t="s">
        <v>193</v>
      </c>
      <c r="EW114" s="139" t="s">
        <v>193</v>
      </c>
      <c r="EX114" s="139" t="s">
        <v>193</v>
      </c>
      <c r="EY114" s="139" t="s">
        <v>193</v>
      </c>
      <c r="EZ114" s="139" t="s">
        <v>193</v>
      </c>
      <c r="FA114" s="139" t="s">
        <v>193</v>
      </c>
      <c r="FB114" s="139" t="s">
        <v>193</v>
      </c>
      <c r="FC114" s="139" t="s">
        <v>193</v>
      </c>
      <c r="FD114" s="139" t="s">
        <v>193</v>
      </c>
      <c r="FE114" s="139" t="s">
        <v>193</v>
      </c>
      <c r="FF114" s="139" t="s">
        <v>193</v>
      </c>
      <c r="FG114" s="139" t="s">
        <v>193</v>
      </c>
      <c r="FH114" s="139" t="s">
        <v>193</v>
      </c>
      <c r="FI114" s="139" t="s">
        <v>193</v>
      </c>
      <c r="FJ114" s="139" t="s">
        <v>193</v>
      </c>
      <c r="FK114" s="139" t="s">
        <v>193</v>
      </c>
      <c r="FL114" s="139" t="s">
        <v>193</v>
      </c>
      <c r="FM114" s="139" t="s">
        <v>193</v>
      </c>
      <c r="FN114" s="139" t="s">
        <v>193</v>
      </c>
      <c r="FO114" s="139" t="s">
        <v>193</v>
      </c>
      <c r="FP114" s="139" t="s">
        <v>193</v>
      </c>
      <c r="FQ114" s="139" t="s">
        <v>193</v>
      </c>
      <c r="FR114" s="139" t="s">
        <v>193</v>
      </c>
      <c r="FS114" s="139" t="s">
        <v>193</v>
      </c>
      <c r="FT114" s="139" t="s">
        <v>193</v>
      </c>
      <c r="FU114" s="139" t="s">
        <v>193</v>
      </c>
      <c r="FV114" s="139" t="s">
        <v>193</v>
      </c>
      <c r="FW114" s="139" t="s">
        <v>193</v>
      </c>
      <c r="FX114" s="139" t="s">
        <v>193</v>
      </c>
      <c r="FY114" s="139" t="s">
        <v>193</v>
      </c>
      <c r="FZ114" s="139" t="s">
        <v>193</v>
      </c>
      <c r="GA114" s="139" t="s">
        <v>193</v>
      </c>
      <c r="GB114" s="139" t="s">
        <v>193</v>
      </c>
      <c r="GC114" s="139" t="s">
        <v>193</v>
      </c>
      <c r="GD114" s="139" t="s">
        <v>193</v>
      </c>
      <c r="GE114" s="139" t="s">
        <v>193</v>
      </c>
      <c r="GF114" s="139" t="s">
        <v>193</v>
      </c>
      <c r="GG114" s="139" t="s">
        <v>193</v>
      </c>
      <c r="GH114" s="139" t="s">
        <v>193</v>
      </c>
      <c r="GI114" s="139" t="s">
        <v>193</v>
      </c>
      <c r="GJ114" s="139" t="s">
        <v>193</v>
      </c>
      <c r="GK114" s="139" t="s">
        <v>193</v>
      </c>
      <c r="GL114" s="139" t="s">
        <v>193</v>
      </c>
      <c r="GM114" s="139" t="s">
        <v>193</v>
      </c>
      <c r="GN114" s="139" t="s">
        <v>193</v>
      </c>
      <c r="GO114" s="139" t="s">
        <v>193</v>
      </c>
      <c r="GP114" s="139" t="s">
        <v>193</v>
      </c>
      <c r="GQ114" s="139" t="s">
        <v>193</v>
      </c>
      <c r="GR114" s="139" t="s">
        <v>193</v>
      </c>
      <c r="GS114" s="139" t="s">
        <v>193</v>
      </c>
      <c r="GT114" s="139" t="s">
        <v>193</v>
      </c>
      <c r="GU114" s="139" t="s">
        <v>193</v>
      </c>
      <c r="GV114" s="139" t="s">
        <v>193</v>
      </c>
      <c r="GW114" s="139" t="s">
        <v>193</v>
      </c>
      <c r="GX114" s="139" t="s">
        <v>193</v>
      </c>
      <c r="GY114" s="139" t="s">
        <v>193</v>
      </c>
      <c r="GZ114" s="139" t="s">
        <v>193</v>
      </c>
      <c r="HA114" s="139" t="s">
        <v>193</v>
      </c>
      <c r="HB114" s="139" t="s">
        <v>193</v>
      </c>
      <c r="HC114" s="139" t="s">
        <v>193</v>
      </c>
      <c r="HD114" s="139" t="s">
        <v>193</v>
      </c>
      <c r="HE114" s="139" t="s">
        <v>193</v>
      </c>
      <c r="HF114" s="139" t="s">
        <v>193</v>
      </c>
      <c r="HG114" s="139" t="s">
        <v>193</v>
      </c>
      <c r="HH114" s="139" t="s">
        <v>193</v>
      </c>
      <c r="HI114" s="139" t="s">
        <v>193</v>
      </c>
      <c r="HJ114" s="139" t="s">
        <v>193</v>
      </c>
      <c r="HK114" s="139" t="s">
        <v>193</v>
      </c>
      <c r="HL114" s="139" t="s">
        <v>193</v>
      </c>
      <c r="HM114" s="139" t="s">
        <v>193</v>
      </c>
      <c r="HN114" s="139" t="s">
        <v>193</v>
      </c>
      <c r="HO114" s="139" t="s">
        <v>193</v>
      </c>
      <c r="HP114" s="139" t="s">
        <v>193</v>
      </c>
      <c r="HQ114" s="139" t="s">
        <v>193</v>
      </c>
      <c r="HR114" s="139" t="s">
        <v>193</v>
      </c>
      <c r="HS114" s="139" t="s">
        <v>193</v>
      </c>
      <c r="HT114" s="139" t="s">
        <v>193</v>
      </c>
      <c r="HU114" s="139" t="s">
        <v>193</v>
      </c>
      <c r="HV114" s="139" t="s">
        <v>193</v>
      </c>
      <c r="HW114" s="139" t="s">
        <v>193</v>
      </c>
      <c r="HX114" s="139" t="s">
        <v>193</v>
      </c>
      <c r="HY114" s="139" t="s">
        <v>193</v>
      </c>
      <c r="HZ114" s="139" t="s">
        <v>193</v>
      </c>
      <c r="IA114" s="139" t="s">
        <v>193</v>
      </c>
      <c r="IB114" s="139" t="s">
        <v>193</v>
      </c>
      <c r="IC114" s="139" t="s">
        <v>193</v>
      </c>
      <c r="ID114" s="139" t="s">
        <v>193</v>
      </c>
      <c r="IE114" s="139" t="s">
        <v>193</v>
      </c>
      <c r="IF114" s="139" t="s">
        <v>193</v>
      </c>
      <c r="IG114" s="139" t="s">
        <v>193</v>
      </c>
      <c r="IH114" s="139" t="s">
        <v>193</v>
      </c>
      <c r="II114" s="139" t="s">
        <v>193</v>
      </c>
      <c r="IJ114" s="139" t="s">
        <v>193</v>
      </c>
      <c r="IK114" s="139" t="s">
        <v>193</v>
      </c>
      <c r="IL114" s="139" t="s">
        <v>193</v>
      </c>
      <c r="IM114" s="139" t="s">
        <v>193</v>
      </c>
      <c r="IN114" s="139" t="s">
        <v>193</v>
      </c>
      <c r="IO114" s="139" t="s">
        <v>193</v>
      </c>
      <c r="IP114" s="139" t="s">
        <v>193</v>
      </c>
      <c r="IQ114" s="139" t="s">
        <v>193</v>
      </c>
      <c r="IR114" s="139" t="s">
        <v>193</v>
      </c>
      <c r="IS114" s="139" t="s">
        <v>193</v>
      </c>
      <c r="IT114" s="139" t="s">
        <v>193</v>
      </c>
      <c r="IU114" s="139" t="s">
        <v>193</v>
      </c>
      <c r="IV114" s="139" t="s">
        <v>193</v>
      </c>
      <c r="IW114" s="139" t="s">
        <v>193</v>
      </c>
      <c r="IX114" s="139" t="s">
        <v>193</v>
      </c>
      <c r="IY114" s="139" t="s">
        <v>193</v>
      </c>
      <c r="IZ114" s="139" t="s">
        <v>193</v>
      </c>
      <c r="JA114" s="139" t="s">
        <v>193</v>
      </c>
      <c r="JB114" s="139" t="s">
        <v>193</v>
      </c>
      <c r="JC114" s="139" t="s">
        <v>193</v>
      </c>
      <c r="JD114" s="139" t="s">
        <v>193</v>
      </c>
      <c r="JE114" s="139" t="s">
        <v>193</v>
      </c>
      <c r="JF114" s="139" t="s">
        <v>193</v>
      </c>
      <c r="JG114" s="139" t="s">
        <v>193</v>
      </c>
      <c r="JH114" s="139" t="s">
        <v>193</v>
      </c>
      <c r="JI114" s="139" t="s">
        <v>193</v>
      </c>
      <c r="JJ114" s="139" t="s">
        <v>193</v>
      </c>
      <c r="JK114" s="139" t="s">
        <v>193</v>
      </c>
      <c r="JL114" s="139" t="s">
        <v>193</v>
      </c>
      <c r="JM114" s="139" t="s">
        <v>193</v>
      </c>
      <c r="JN114" s="139" t="s">
        <v>193</v>
      </c>
      <c r="JO114" s="139" t="s">
        <v>193</v>
      </c>
      <c r="JP114" s="139" t="s">
        <v>193</v>
      </c>
      <c r="JQ114" s="139" t="s">
        <v>109</v>
      </c>
      <c r="JR114" s="139" t="s">
        <v>505</v>
      </c>
      <c r="JS114" s="139" t="s">
        <v>3366</v>
      </c>
      <c r="JT114" s="139" t="s">
        <v>193</v>
      </c>
      <c r="JU114" s="139" t="s">
        <v>509</v>
      </c>
      <c r="JV114" s="139" t="s">
        <v>3367</v>
      </c>
      <c r="JW114" s="139" t="s">
        <v>3368</v>
      </c>
      <c r="JX114" s="139" t="s">
        <v>796</v>
      </c>
      <c r="JY114" s="139" t="s">
        <v>193</v>
      </c>
      <c r="JZ114" s="139" t="s">
        <v>3320</v>
      </c>
      <c r="KA114" s="139" t="s">
        <v>797</v>
      </c>
      <c r="KB114" s="139" t="s">
        <v>798</v>
      </c>
      <c r="KC114" s="139" t="s">
        <v>799</v>
      </c>
      <c r="KD114" s="139" t="s">
        <v>193</v>
      </c>
      <c r="KE114" s="139" t="s">
        <v>193</v>
      </c>
      <c r="KF114" s="139" t="s">
        <v>193</v>
      </c>
      <c r="KG114" s="139" t="s">
        <v>193</v>
      </c>
      <c r="KH114" s="139" t="s">
        <v>193</v>
      </c>
      <c r="KI114" s="139">
        <v>0</v>
      </c>
      <c r="KJ114" s="139">
        <v>0</v>
      </c>
      <c r="KK114" s="139" t="s">
        <v>193</v>
      </c>
      <c r="KL114" s="139" t="s">
        <v>156</v>
      </c>
      <c r="KM114" s="139">
        <v>0</v>
      </c>
      <c r="KN114" s="139" t="s">
        <v>114</v>
      </c>
      <c r="KO114" s="139" t="s">
        <v>705</v>
      </c>
      <c r="KP114" s="139" t="s">
        <v>114</v>
      </c>
      <c r="KQ114" s="139" t="s">
        <v>193</v>
      </c>
      <c r="KR114" s="139" t="s">
        <v>193</v>
      </c>
      <c r="KS114" s="139" t="s">
        <v>193</v>
      </c>
      <c r="KT114" s="139" t="s">
        <v>193</v>
      </c>
      <c r="KU114" s="139" t="s">
        <v>193</v>
      </c>
      <c r="KV114" s="139" t="s">
        <v>193</v>
      </c>
      <c r="KW114" s="139" t="s">
        <v>193</v>
      </c>
      <c r="KX114" s="139" t="s">
        <v>193</v>
      </c>
      <c r="KY114" s="139" t="s">
        <v>193</v>
      </c>
      <c r="KZ114" s="139" t="s">
        <v>193</v>
      </c>
      <c r="LA114" s="139" t="s">
        <v>193</v>
      </c>
      <c r="LB114" s="139" t="s">
        <v>193</v>
      </c>
      <c r="LC114" s="139" t="s">
        <v>193</v>
      </c>
      <c r="LD114" s="139" t="s">
        <v>114</v>
      </c>
      <c r="LE114" s="139" t="s">
        <v>193</v>
      </c>
      <c r="LF114" s="139" t="s">
        <v>193</v>
      </c>
      <c r="LG114" s="139" t="s">
        <v>193</v>
      </c>
      <c r="LH114" s="139" t="s">
        <v>193</v>
      </c>
      <c r="LI114" s="139" t="s">
        <v>193</v>
      </c>
      <c r="LJ114" s="139" t="s">
        <v>193</v>
      </c>
      <c r="LK114" s="139" t="s">
        <v>193</v>
      </c>
      <c r="LL114" s="139" t="s">
        <v>193</v>
      </c>
      <c r="LM114" s="139" t="s">
        <v>193</v>
      </c>
      <c r="LN114" s="139" t="s">
        <v>193</v>
      </c>
      <c r="LO114" s="139" t="s">
        <v>193</v>
      </c>
      <c r="LP114" s="139" t="s">
        <v>193</v>
      </c>
      <c r="LQ114" s="139" t="s">
        <v>193</v>
      </c>
    </row>
    <row r="115" spans="1:329" ht="14.4" customHeight="1" x14ac:dyDescent="0.35">
      <c r="A115" s="139" t="s">
        <v>3561</v>
      </c>
      <c r="B115" s="139" t="s">
        <v>3316</v>
      </c>
      <c r="C115" s="139" t="s">
        <v>133</v>
      </c>
      <c r="D115" s="139" t="s">
        <v>133</v>
      </c>
      <c r="E115" s="139" t="s">
        <v>146</v>
      </c>
      <c r="F115" s="139" t="s">
        <v>117</v>
      </c>
      <c r="G115" s="139" t="s">
        <v>136</v>
      </c>
      <c r="H115" s="139" t="s">
        <v>136</v>
      </c>
      <c r="I115" s="139" t="s">
        <v>138</v>
      </c>
      <c r="J115" s="139" t="s">
        <v>139</v>
      </c>
      <c r="K115" s="139" t="s">
        <v>489</v>
      </c>
      <c r="L115" s="139" t="s">
        <v>490</v>
      </c>
      <c r="M115" t="s">
        <v>491</v>
      </c>
      <c r="N115" t="s">
        <v>193</v>
      </c>
      <c r="O115" t="s">
        <v>193</v>
      </c>
      <c r="P115" t="s">
        <v>492</v>
      </c>
      <c r="Q115" t="s">
        <v>193</v>
      </c>
      <c r="R115" t="s">
        <v>111</v>
      </c>
      <c r="S115">
        <v>1</v>
      </c>
      <c r="T115">
        <v>0</v>
      </c>
      <c r="U115">
        <v>0</v>
      </c>
      <c r="V115">
        <v>0</v>
      </c>
      <c r="W115">
        <v>0</v>
      </c>
      <c r="X115">
        <v>0</v>
      </c>
      <c r="Y115">
        <v>0</v>
      </c>
      <c r="Z115" t="s">
        <v>110</v>
      </c>
      <c r="AA115" t="s">
        <v>1423</v>
      </c>
      <c r="AB115" t="s">
        <v>512</v>
      </c>
      <c r="AC115">
        <v>1</v>
      </c>
      <c r="AD115">
        <v>0</v>
      </c>
      <c r="AE115">
        <v>0</v>
      </c>
      <c r="AF115">
        <v>0</v>
      </c>
      <c r="AG115">
        <v>1</v>
      </c>
      <c r="AH115">
        <v>0</v>
      </c>
      <c r="AI115">
        <v>0</v>
      </c>
      <c r="AJ115">
        <v>0</v>
      </c>
      <c r="AK115">
        <v>0</v>
      </c>
      <c r="AL115">
        <v>0</v>
      </c>
      <c r="AM115" t="s">
        <v>193</v>
      </c>
      <c r="AN115" t="s">
        <v>113</v>
      </c>
      <c r="AO115" t="s">
        <v>495</v>
      </c>
      <c r="AP115" t="s">
        <v>499</v>
      </c>
      <c r="AQ115">
        <v>1</v>
      </c>
      <c r="AR115">
        <v>1</v>
      </c>
      <c r="AS115">
        <v>1</v>
      </c>
      <c r="AT115">
        <v>1</v>
      </c>
      <c r="AU115">
        <v>1</v>
      </c>
      <c r="AV115">
        <v>1</v>
      </c>
      <c r="AW115">
        <v>1</v>
      </c>
      <c r="AX115">
        <v>0</v>
      </c>
      <c r="AY115" t="s">
        <v>498</v>
      </c>
      <c r="AZ115" s="192">
        <v>150</v>
      </c>
      <c r="BA115" s="139" t="s">
        <v>109</v>
      </c>
      <c r="BB115" s="139">
        <v>300</v>
      </c>
      <c r="BC115" s="192">
        <v>115.384615384615</v>
      </c>
      <c r="BD115" s="139" t="s">
        <v>109</v>
      </c>
      <c r="BE115" s="139">
        <v>200</v>
      </c>
      <c r="BF115" s="192">
        <v>86.956521739130395</v>
      </c>
      <c r="BG115" s="139" t="s">
        <v>114</v>
      </c>
      <c r="BH115" s="139">
        <v>300</v>
      </c>
      <c r="BI115" s="192">
        <v>103.448275862068</v>
      </c>
      <c r="BJ115" s="139" t="s">
        <v>109</v>
      </c>
      <c r="BK115" s="139">
        <v>420</v>
      </c>
      <c r="BL115" s="192">
        <v>175</v>
      </c>
      <c r="BM115" s="139" t="s">
        <v>114</v>
      </c>
      <c r="BN115" s="139">
        <v>550</v>
      </c>
      <c r="BO115" s="192">
        <v>229.166666666666</v>
      </c>
      <c r="BP115" s="139" t="s">
        <v>114</v>
      </c>
      <c r="BQ115" s="139" t="s">
        <v>612</v>
      </c>
      <c r="BR115" s="139" t="s">
        <v>109</v>
      </c>
      <c r="BS115" s="139">
        <v>900</v>
      </c>
      <c r="BT115" s="139" t="s">
        <v>193</v>
      </c>
      <c r="BU115" s="139" t="s">
        <v>193</v>
      </c>
      <c r="BV115" s="139" t="s">
        <v>193</v>
      </c>
      <c r="BW115" s="139" t="s">
        <v>193</v>
      </c>
      <c r="BX115" s="139" t="s">
        <v>193</v>
      </c>
      <c r="BY115" s="139" t="s">
        <v>193</v>
      </c>
      <c r="BZ115" s="139" t="s">
        <v>156</v>
      </c>
      <c r="CA115" s="192">
        <v>900</v>
      </c>
      <c r="CB115" s="139" t="s">
        <v>109</v>
      </c>
      <c r="CC115" s="139" t="s">
        <v>114</v>
      </c>
      <c r="CD115" s="139" t="s">
        <v>193</v>
      </c>
      <c r="CE115" s="139" t="s">
        <v>193</v>
      </c>
      <c r="CF115" s="139" t="s">
        <v>193</v>
      </c>
      <c r="CG115" s="139" t="s">
        <v>193</v>
      </c>
      <c r="CH115" s="139" t="s">
        <v>193</v>
      </c>
      <c r="CI115" s="139" t="s">
        <v>193</v>
      </c>
      <c r="CJ115" s="139" t="s">
        <v>193</v>
      </c>
      <c r="CK115" s="139" t="s">
        <v>193</v>
      </c>
      <c r="CL115" s="139" t="s">
        <v>193</v>
      </c>
      <c r="CM115" s="139" t="s">
        <v>193</v>
      </c>
      <c r="CN115" s="139" t="s">
        <v>193</v>
      </c>
      <c r="CO115" s="139" t="s">
        <v>193</v>
      </c>
      <c r="CP115" s="139" t="s">
        <v>193</v>
      </c>
      <c r="CQ115" s="139" t="s">
        <v>193</v>
      </c>
      <c r="CR115" s="139" t="s">
        <v>193</v>
      </c>
      <c r="CS115" s="139" t="s">
        <v>193</v>
      </c>
      <c r="CT115" s="139" t="s">
        <v>193</v>
      </c>
      <c r="CU115" s="139" t="s">
        <v>193</v>
      </c>
      <c r="CV115" s="139" t="s">
        <v>193</v>
      </c>
      <c r="CW115" s="139" t="s">
        <v>193</v>
      </c>
      <c r="CX115" s="139" t="s">
        <v>193</v>
      </c>
      <c r="CY115" s="139" t="s">
        <v>193</v>
      </c>
      <c r="CZ115" s="139" t="s">
        <v>193</v>
      </c>
      <c r="DA115" s="139" t="s">
        <v>193</v>
      </c>
      <c r="DB115" s="139" t="s">
        <v>193</v>
      </c>
      <c r="DC115" s="139" t="s">
        <v>114</v>
      </c>
      <c r="DD115" s="139" t="s">
        <v>114</v>
      </c>
      <c r="DE115" s="139" t="s">
        <v>109</v>
      </c>
      <c r="DF115" s="139" t="s">
        <v>117</v>
      </c>
      <c r="DG115" s="139" t="s">
        <v>789</v>
      </c>
      <c r="DH115" s="139" t="s">
        <v>119</v>
      </c>
      <c r="DI115" s="139" t="s">
        <v>785</v>
      </c>
      <c r="DJ115" s="139" t="s">
        <v>193</v>
      </c>
      <c r="DK115" s="139" t="s">
        <v>193</v>
      </c>
      <c r="DL115" s="139" t="s">
        <v>193</v>
      </c>
      <c r="DM115" s="139" t="s">
        <v>193</v>
      </c>
      <c r="DN115" s="139" t="s">
        <v>193</v>
      </c>
      <c r="DO115" s="139" t="s">
        <v>193</v>
      </c>
      <c r="DP115" s="139" t="s">
        <v>193</v>
      </c>
      <c r="DQ115" s="139" t="s">
        <v>193</v>
      </c>
      <c r="DR115" s="139" t="s">
        <v>193</v>
      </c>
      <c r="DS115" s="139" t="s">
        <v>193</v>
      </c>
      <c r="DT115" s="139" t="s">
        <v>193</v>
      </c>
      <c r="DU115" s="139" t="s">
        <v>193</v>
      </c>
      <c r="DV115" s="139" t="s">
        <v>193</v>
      </c>
      <c r="DW115" s="139" t="s">
        <v>193</v>
      </c>
      <c r="DX115" s="139" t="s">
        <v>193</v>
      </c>
      <c r="DY115" s="139" t="s">
        <v>193</v>
      </c>
      <c r="DZ115" s="139" t="s">
        <v>193</v>
      </c>
      <c r="EA115" s="139" t="s">
        <v>193</v>
      </c>
      <c r="EB115" s="139" t="s">
        <v>193</v>
      </c>
      <c r="EC115" s="139" t="s">
        <v>193</v>
      </c>
      <c r="ED115" s="139" t="s">
        <v>193</v>
      </c>
      <c r="EE115" s="139" t="s">
        <v>193</v>
      </c>
      <c r="EF115" s="139" t="s">
        <v>193</v>
      </c>
      <c r="EG115" s="139" t="s">
        <v>193</v>
      </c>
      <c r="EH115" s="139" t="s">
        <v>193</v>
      </c>
      <c r="EI115" s="139" t="s">
        <v>193</v>
      </c>
      <c r="EJ115" s="139" t="s">
        <v>193</v>
      </c>
      <c r="EK115" s="139" t="s">
        <v>193</v>
      </c>
      <c r="EL115" s="139" t="s">
        <v>193</v>
      </c>
      <c r="EM115" s="139" t="s">
        <v>193</v>
      </c>
      <c r="EN115" s="139" t="s">
        <v>193</v>
      </c>
      <c r="EO115" s="139" t="s">
        <v>193</v>
      </c>
      <c r="EP115" s="139" t="s">
        <v>193</v>
      </c>
      <c r="EQ115" s="139" t="s">
        <v>193</v>
      </c>
      <c r="ER115" s="139" t="s">
        <v>193</v>
      </c>
      <c r="ES115" s="139" t="s">
        <v>193</v>
      </c>
      <c r="ET115" s="139" t="s">
        <v>193</v>
      </c>
      <c r="EU115" s="139" t="s">
        <v>193</v>
      </c>
      <c r="EV115" s="139" t="s">
        <v>193</v>
      </c>
      <c r="EW115" s="139" t="s">
        <v>193</v>
      </c>
      <c r="EX115" s="139" t="s">
        <v>193</v>
      </c>
      <c r="EY115" s="139" t="s">
        <v>193</v>
      </c>
      <c r="EZ115" s="139" t="s">
        <v>193</v>
      </c>
      <c r="FA115" s="139" t="s">
        <v>193</v>
      </c>
      <c r="FB115" s="139" t="s">
        <v>193</v>
      </c>
      <c r="FC115" s="139" t="s">
        <v>193</v>
      </c>
      <c r="FD115" s="139" t="s">
        <v>193</v>
      </c>
      <c r="FE115" s="139" t="s">
        <v>193</v>
      </c>
      <c r="FF115" s="139" t="s">
        <v>193</v>
      </c>
      <c r="FG115" s="139" t="s">
        <v>193</v>
      </c>
      <c r="FH115" s="139" t="s">
        <v>193</v>
      </c>
      <c r="FI115" s="139" t="s">
        <v>193</v>
      </c>
      <c r="FJ115" s="139" t="s">
        <v>193</v>
      </c>
      <c r="FK115" s="139" t="s">
        <v>193</v>
      </c>
      <c r="FL115" s="139" t="s">
        <v>193</v>
      </c>
      <c r="FM115" s="139" t="s">
        <v>193</v>
      </c>
      <c r="FN115" s="139" t="s">
        <v>193</v>
      </c>
      <c r="FO115" s="139" t="s">
        <v>193</v>
      </c>
      <c r="FP115" s="139" t="s">
        <v>193</v>
      </c>
      <c r="FQ115" s="139" t="s">
        <v>193</v>
      </c>
      <c r="FR115" s="139" t="s">
        <v>193</v>
      </c>
      <c r="FS115" s="139" t="s">
        <v>193</v>
      </c>
      <c r="FT115" s="139" t="s">
        <v>193</v>
      </c>
      <c r="FU115" s="139" t="s">
        <v>193</v>
      </c>
      <c r="FV115" s="139" t="s">
        <v>193</v>
      </c>
      <c r="FW115" s="139" t="s">
        <v>193</v>
      </c>
      <c r="FX115" s="139" t="s">
        <v>193</v>
      </c>
      <c r="FY115" s="139" t="s">
        <v>193</v>
      </c>
      <c r="FZ115" s="139" t="s">
        <v>193</v>
      </c>
      <c r="GA115" s="139" t="s">
        <v>193</v>
      </c>
      <c r="GB115" s="139" t="s">
        <v>193</v>
      </c>
      <c r="GC115" s="139" t="s">
        <v>193</v>
      </c>
      <c r="GD115" s="139" t="s">
        <v>193</v>
      </c>
      <c r="GE115" s="139" t="s">
        <v>193</v>
      </c>
      <c r="GF115" s="139" t="s">
        <v>193</v>
      </c>
      <c r="GG115" s="139" t="s">
        <v>193</v>
      </c>
      <c r="GH115" s="139" t="s">
        <v>193</v>
      </c>
      <c r="GI115" s="139" t="s">
        <v>193</v>
      </c>
      <c r="GJ115" s="139" t="s">
        <v>193</v>
      </c>
      <c r="GK115" s="139" t="s">
        <v>193</v>
      </c>
      <c r="GL115" s="139" t="s">
        <v>193</v>
      </c>
      <c r="GM115" s="139" t="s">
        <v>193</v>
      </c>
      <c r="GN115" s="139" t="s">
        <v>193</v>
      </c>
      <c r="GO115" s="139" t="s">
        <v>193</v>
      </c>
      <c r="GP115" s="139" t="s">
        <v>193</v>
      </c>
      <c r="GQ115" s="139" t="s">
        <v>193</v>
      </c>
      <c r="GR115" s="139" t="s">
        <v>193</v>
      </c>
      <c r="GS115" s="139" t="s">
        <v>193</v>
      </c>
      <c r="GT115" s="139" t="s">
        <v>193</v>
      </c>
      <c r="GU115" s="139" t="s">
        <v>193</v>
      </c>
      <c r="GV115" s="139" t="s">
        <v>193</v>
      </c>
      <c r="GW115" s="139" t="s">
        <v>193</v>
      </c>
      <c r="GX115" s="139" t="s">
        <v>193</v>
      </c>
      <c r="GY115" s="139" t="s">
        <v>193</v>
      </c>
      <c r="GZ115" s="139" t="s">
        <v>193</v>
      </c>
      <c r="HA115" s="139" t="s">
        <v>193</v>
      </c>
      <c r="HB115" s="139" t="s">
        <v>193</v>
      </c>
      <c r="HC115" s="139" t="s">
        <v>193</v>
      </c>
      <c r="HD115" s="139" t="s">
        <v>193</v>
      </c>
      <c r="HE115" s="139" t="s">
        <v>193</v>
      </c>
      <c r="HF115" s="139" t="s">
        <v>193</v>
      </c>
      <c r="HG115" s="139" t="s">
        <v>193</v>
      </c>
      <c r="HH115" s="139" t="s">
        <v>193</v>
      </c>
      <c r="HI115" s="139" t="s">
        <v>193</v>
      </c>
      <c r="HJ115" s="139" t="s">
        <v>193</v>
      </c>
      <c r="HK115" s="139" t="s">
        <v>193</v>
      </c>
      <c r="HL115" s="139" t="s">
        <v>193</v>
      </c>
      <c r="HM115" s="139" t="s">
        <v>193</v>
      </c>
      <c r="HN115" s="139" t="s">
        <v>193</v>
      </c>
      <c r="HO115" s="139" t="s">
        <v>193</v>
      </c>
      <c r="HP115" s="139" t="s">
        <v>193</v>
      </c>
      <c r="HQ115" s="139" t="s">
        <v>193</v>
      </c>
      <c r="HR115" s="139" t="s">
        <v>193</v>
      </c>
      <c r="HS115" s="139" t="s">
        <v>193</v>
      </c>
      <c r="HT115" s="139" t="s">
        <v>193</v>
      </c>
      <c r="HU115" s="139" t="s">
        <v>193</v>
      </c>
      <c r="HV115" s="139" t="s">
        <v>193</v>
      </c>
      <c r="HW115" s="139" t="s">
        <v>193</v>
      </c>
      <c r="HX115" s="139" t="s">
        <v>193</v>
      </c>
      <c r="HY115" s="139" t="s">
        <v>193</v>
      </c>
      <c r="HZ115" s="139" t="s">
        <v>193</v>
      </c>
      <c r="IA115" s="139" t="s">
        <v>193</v>
      </c>
      <c r="IB115" s="139" t="s">
        <v>193</v>
      </c>
      <c r="IC115" s="139" t="s">
        <v>193</v>
      </c>
      <c r="ID115" s="139" t="s">
        <v>193</v>
      </c>
      <c r="IE115" s="139" t="s">
        <v>193</v>
      </c>
      <c r="IF115" s="139" t="s">
        <v>193</v>
      </c>
      <c r="IG115" s="139" t="s">
        <v>193</v>
      </c>
      <c r="IH115" s="139" t="s">
        <v>193</v>
      </c>
      <c r="II115" s="139" t="s">
        <v>193</v>
      </c>
      <c r="IJ115" s="139" t="s">
        <v>193</v>
      </c>
      <c r="IK115" s="139" t="s">
        <v>193</v>
      </c>
      <c r="IL115" s="139" t="s">
        <v>193</v>
      </c>
      <c r="IM115" s="139" t="s">
        <v>193</v>
      </c>
      <c r="IN115" s="139" t="s">
        <v>114</v>
      </c>
      <c r="IO115" s="139" t="s">
        <v>193</v>
      </c>
      <c r="IP115" s="139" t="s">
        <v>193</v>
      </c>
      <c r="IQ115" s="139" t="s">
        <v>193</v>
      </c>
      <c r="IR115" s="139" t="s">
        <v>193</v>
      </c>
      <c r="IS115" s="139" t="s">
        <v>193</v>
      </c>
      <c r="IT115" s="139" t="s">
        <v>193</v>
      </c>
      <c r="IU115" s="139" t="s">
        <v>193</v>
      </c>
      <c r="IV115" s="139" t="s">
        <v>193</v>
      </c>
      <c r="IW115" s="139" t="s">
        <v>3413</v>
      </c>
      <c r="IX115" s="139">
        <v>0</v>
      </c>
      <c r="IY115" s="139">
        <v>0</v>
      </c>
      <c r="IZ115" s="139">
        <v>1</v>
      </c>
      <c r="JA115" s="139">
        <v>1</v>
      </c>
      <c r="JB115" s="139">
        <v>0</v>
      </c>
      <c r="JC115" s="139">
        <v>0</v>
      </c>
      <c r="JD115" s="139">
        <v>0</v>
      </c>
      <c r="JE115" s="139">
        <v>0</v>
      </c>
      <c r="JF115" s="139" t="s">
        <v>193</v>
      </c>
      <c r="JG115" s="139" t="s">
        <v>109</v>
      </c>
      <c r="JH115" s="139" t="s">
        <v>193</v>
      </c>
      <c r="JI115" s="139" t="s">
        <v>111</v>
      </c>
      <c r="JJ115" s="139">
        <v>1</v>
      </c>
      <c r="JK115" s="139">
        <v>0</v>
      </c>
      <c r="JL115" s="139">
        <v>0</v>
      </c>
      <c r="JM115" s="139">
        <v>0</v>
      </c>
      <c r="JN115" s="139">
        <v>0</v>
      </c>
      <c r="JO115" s="139">
        <v>0</v>
      </c>
      <c r="JP115" s="139">
        <v>0</v>
      </c>
      <c r="JQ115" s="139" t="s">
        <v>193</v>
      </c>
      <c r="JR115" s="139" t="s">
        <v>193</v>
      </c>
      <c r="JS115" s="139" t="s">
        <v>193</v>
      </c>
      <c r="JT115" s="139" t="s">
        <v>193</v>
      </c>
      <c r="JU115" s="139" t="s">
        <v>193</v>
      </c>
      <c r="JV115" s="139" t="s">
        <v>193</v>
      </c>
      <c r="JW115" s="139" t="s">
        <v>193</v>
      </c>
      <c r="JX115" s="139" t="s">
        <v>193</v>
      </c>
      <c r="JY115" s="139" t="s">
        <v>193</v>
      </c>
      <c r="JZ115" s="139" t="s">
        <v>193</v>
      </c>
      <c r="KA115" s="139" t="s">
        <v>193</v>
      </c>
      <c r="KB115" s="139" t="s">
        <v>193</v>
      </c>
      <c r="KC115" s="139" t="s">
        <v>193</v>
      </c>
      <c r="KD115" s="139" t="s">
        <v>193</v>
      </c>
      <c r="KE115" s="139" t="s">
        <v>193</v>
      </c>
      <c r="KF115" s="139" t="s">
        <v>193</v>
      </c>
      <c r="KG115" s="139" t="s">
        <v>193</v>
      </c>
      <c r="KH115" s="139" t="s">
        <v>193</v>
      </c>
      <c r="KI115" s="139" t="s">
        <v>193</v>
      </c>
      <c r="KJ115" s="139" t="s">
        <v>193</v>
      </c>
      <c r="KK115" s="139" t="s">
        <v>193</v>
      </c>
      <c r="KL115" s="139" t="s">
        <v>193</v>
      </c>
      <c r="KM115" s="139" t="s">
        <v>193</v>
      </c>
      <c r="KN115" s="139" t="s">
        <v>193</v>
      </c>
      <c r="KO115" s="139" t="s">
        <v>193</v>
      </c>
      <c r="KP115" s="139" t="s">
        <v>193</v>
      </c>
      <c r="KQ115" s="139" t="s">
        <v>193</v>
      </c>
      <c r="KR115" s="139" t="s">
        <v>193</v>
      </c>
      <c r="KS115" s="139" t="s">
        <v>193</v>
      </c>
      <c r="KT115" s="139" t="s">
        <v>193</v>
      </c>
      <c r="KU115" s="139" t="s">
        <v>193</v>
      </c>
      <c r="KV115" s="139" t="s">
        <v>193</v>
      </c>
      <c r="KW115" s="139" t="s">
        <v>193</v>
      </c>
      <c r="KX115" s="139" t="s">
        <v>193</v>
      </c>
      <c r="KY115" s="139" t="s">
        <v>193</v>
      </c>
      <c r="KZ115" s="139" t="s">
        <v>193</v>
      </c>
      <c r="LA115" s="139" t="s">
        <v>193</v>
      </c>
      <c r="LB115" s="139" t="s">
        <v>193</v>
      </c>
      <c r="LC115" s="139" t="s">
        <v>193</v>
      </c>
      <c r="LD115" s="139" t="s">
        <v>193</v>
      </c>
      <c r="LE115" s="139" t="s">
        <v>193</v>
      </c>
      <c r="LF115" s="139" t="s">
        <v>193</v>
      </c>
      <c r="LG115" s="139" t="s">
        <v>193</v>
      </c>
      <c r="LH115" s="139" t="s">
        <v>193</v>
      </c>
      <c r="LI115" s="139" t="s">
        <v>193</v>
      </c>
      <c r="LJ115" s="139" t="s">
        <v>193</v>
      </c>
      <c r="LK115" s="139" t="s">
        <v>193</v>
      </c>
      <c r="LL115" s="139" t="s">
        <v>193</v>
      </c>
      <c r="LM115" s="139" t="s">
        <v>193</v>
      </c>
      <c r="LN115" s="139" t="s">
        <v>193</v>
      </c>
      <c r="LO115" s="139" t="s">
        <v>193</v>
      </c>
      <c r="LP115" s="139" t="s">
        <v>193</v>
      </c>
      <c r="LQ115" s="139" t="s">
        <v>193</v>
      </c>
    </row>
    <row r="116" spans="1:329" ht="14.4" customHeight="1" x14ac:dyDescent="0.35">
      <c r="A116" s="139" t="s">
        <v>3562</v>
      </c>
      <c r="B116" s="139" t="s">
        <v>3316</v>
      </c>
      <c r="C116" s="139" t="s">
        <v>133</v>
      </c>
      <c r="D116" s="139" t="s">
        <v>133</v>
      </c>
      <c r="E116" s="139" t="s">
        <v>135</v>
      </c>
      <c r="F116" s="139" t="s">
        <v>117</v>
      </c>
      <c r="G116" s="139" t="s">
        <v>136</v>
      </c>
      <c r="H116" s="139" t="s">
        <v>136</v>
      </c>
      <c r="I116" s="139" t="s">
        <v>138</v>
      </c>
      <c r="J116" s="139" t="s">
        <v>139</v>
      </c>
      <c r="K116" s="139" t="s">
        <v>489</v>
      </c>
      <c r="L116" s="139" t="s">
        <v>490</v>
      </c>
      <c r="M116" t="s">
        <v>491</v>
      </c>
      <c r="N116" t="s">
        <v>193</v>
      </c>
      <c r="O116" t="s">
        <v>193</v>
      </c>
      <c r="P116" t="s">
        <v>496</v>
      </c>
      <c r="Q116" t="s">
        <v>193</v>
      </c>
      <c r="R116" t="s">
        <v>701</v>
      </c>
      <c r="S116">
        <v>0</v>
      </c>
      <c r="T116">
        <v>1</v>
      </c>
      <c r="U116">
        <v>0</v>
      </c>
      <c r="V116">
        <v>0</v>
      </c>
      <c r="W116">
        <v>0</v>
      </c>
      <c r="X116">
        <v>0</v>
      </c>
      <c r="Y116">
        <v>0</v>
      </c>
      <c r="Z116" t="s">
        <v>130</v>
      </c>
      <c r="AA116" t="s">
        <v>701</v>
      </c>
      <c r="AB116" t="s">
        <v>112</v>
      </c>
      <c r="AC116">
        <v>1</v>
      </c>
      <c r="AD116">
        <v>0</v>
      </c>
      <c r="AE116">
        <v>0</v>
      </c>
      <c r="AF116">
        <v>0</v>
      </c>
      <c r="AG116">
        <v>0</v>
      </c>
      <c r="AH116">
        <v>0</v>
      </c>
      <c r="AI116">
        <v>0</v>
      </c>
      <c r="AJ116">
        <v>0</v>
      </c>
      <c r="AK116">
        <v>0</v>
      </c>
      <c r="AL116">
        <v>0</v>
      </c>
      <c r="AM116" t="s">
        <v>193</v>
      </c>
      <c r="AN116" t="s">
        <v>113</v>
      </c>
      <c r="AO116" t="s">
        <v>493</v>
      </c>
      <c r="AP116" t="s">
        <v>193</v>
      </c>
      <c r="AQ116" t="s">
        <v>193</v>
      </c>
      <c r="AR116" t="s">
        <v>193</v>
      </c>
      <c r="AS116" t="s">
        <v>193</v>
      </c>
      <c r="AT116" t="s">
        <v>193</v>
      </c>
      <c r="AU116" t="s">
        <v>193</v>
      </c>
      <c r="AV116" t="s">
        <v>193</v>
      </c>
      <c r="AW116" t="s">
        <v>193</v>
      </c>
      <c r="AX116" t="s">
        <v>193</v>
      </c>
      <c r="AY116" t="s">
        <v>193</v>
      </c>
      <c r="AZ116" s="192" t="s">
        <v>193</v>
      </c>
      <c r="BA116" s="139" t="s">
        <v>193</v>
      </c>
      <c r="BB116" s="139" t="s">
        <v>193</v>
      </c>
      <c r="BC116" s="192" t="s">
        <v>193</v>
      </c>
      <c r="BD116" s="139" t="s">
        <v>193</v>
      </c>
      <c r="BE116" s="139" t="s">
        <v>193</v>
      </c>
      <c r="BF116" s="192" t="s">
        <v>193</v>
      </c>
      <c r="BG116" s="139" t="s">
        <v>193</v>
      </c>
      <c r="BH116" s="139" t="s">
        <v>193</v>
      </c>
      <c r="BI116" s="192" t="s">
        <v>193</v>
      </c>
      <c r="BJ116" s="139" t="s">
        <v>193</v>
      </c>
      <c r="BK116" s="139" t="s">
        <v>193</v>
      </c>
      <c r="BL116" s="192" t="s">
        <v>193</v>
      </c>
      <c r="BM116" s="139" t="s">
        <v>193</v>
      </c>
      <c r="BN116" s="139" t="s">
        <v>193</v>
      </c>
      <c r="BO116" s="192" t="s">
        <v>193</v>
      </c>
      <c r="BP116" s="139" t="s">
        <v>193</v>
      </c>
      <c r="BQ116" s="139" t="s">
        <v>193</v>
      </c>
      <c r="BR116" s="139" t="s">
        <v>193</v>
      </c>
      <c r="BS116" s="139" t="s">
        <v>193</v>
      </c>
      <c r="BT116" s="139" t="s">
        <v>193</v>
      </c>
      <c r="BU116" s="139" t="s">
        <v>193</v>
      </c>
      <c r="BV116" s="139" t="s">
        <v>193</v>
      </c>
      <c r="BW116" s="139" t="s">
        <v>193</v>
      </c>
      <c r="BX116" s="139" t="s">
        <v>193</v>
      </c>
      <c r="BY116" s="139" t="s">
        <v>193</v>
      </c>
      <c r="BZ116" s="139" t="s">
        <v>193</v>
      </c>
      <c r="CA116" s="192" t="s">
        <v>193</v>
      </c>
      <c r="CB116" s="139" t="s">
        <v>193</v>
      </c>
      <c r="CC116" s="139" t="s">
        <v>193</v>
      </c>
      <c r="CD116" s="139" t="s">
        <v>193</v>
      </c>
      <c r="CE116" s="139" t="s">
        <v>193</v>
      </c>
      <c r="CF116" s="139" t="s">
        <v>193</v>
      </c>
      <c r="CG116" s="139" t="s">
        <v>193</v>
      </c>
      <c r="CH116" s="139" t="s">
        <v>193</v>
      </c>
      <c r="CI116" s="139" t="s">
        <v>193</v>
      </c>
      <c r="CJ116" s="139" t="s">
        <v>193</v>
      </c>
      <c r="CK116" s="139" t="s">
        <v>193</v>
      </c>
      <c r="CL116" s="139" t="s">
        <v>193</v>
      </c>
      <c r="CM116" s="139" t="s">
        <v>193</v>
      </c>
      <c r="CN116" s="139" t="s">
        <v>193</v>
      </c>
      <c r="CO116" s="139" t="s">
        <v>193</v>
      </c>
      <c r="CP116" s="139" t="s">
        <v>193</v>
      </c>
      <c r="CQ116" s="139" t="s">
        <v>193</v>
      </c>
      <c r="CR116" s="139" t="s">
        <v>193</v>
      </c>
      <c r="CS116" s="139" t="s">
        <v>193</v>
      </c>
      <c r="CT116" s="139" t="s">
        <v>193</v>
      </c>
      <c r="CU116" s="139" t="s">
        <v>193</v>
      </c>
      <c r="CV116" s="139" t="s">
        <v>193</v>
      </c>
      <c r="CW116" s="139" t="s">
        <v>193</v>
      </c>
      <c r="CX116" s="139" t="s">
        <v>193</v>
      </c>
      <c r="CY116" s="139" t="s">
        <v>193</v>
      </c>
      <c r="CZ116" s="139" t="s">
        <v>193</v>
      </c>
      <c r="DA116" s="139" t="s">
        <v>193</v>
      </c>
      <c r="DB116" s="139" t="s">
        <v>193</v>
      </c>
      <c r="DC116" s="139" t="s">
        <v>193</v>
      </c>
      <c r="DD116" s="139" t="s">
        <v>193</v>
      </c>
      <c r="DE116" s="139" t="s">
        <v>193</v>
      </c>
      <c r="DF116" s="139" t="s">
        <v>193</v>
      </c>
      <c r="DG116" s="139" t="s">
        <v>193</v>
      </c>
      <c r="DH116" s="139" t="s">
        <v>193</v>
      </c>
      <c r="DI116" s="139" t="s">
        <v>193</v>
      </c>
      <c r="DJ116" s="139" t="s">
        <v>717</v>
      </c>
      <c r="DK116" s="139">
        <v>1</v>
      </c>
      <c r="DL116" s="139">
        <v>1</v>
      </c>
      <c r="DM116" s="139">
        <v>1</v>
      </c>
      <c r="DN116" s="139">
        <v>1</v>
      </c>
      <c r="DO116" s="139">
        <v>1</v>
      </c>
      <c r="DP116" s="139">
        <v>1</v>
      </c>
      <c r="DQ116" s="139">
        <v>1</v>
      </c>
      <c r="DR116" s="139">
        <v>1</v>
      </c>
      <c r="DS116" s="139">
        <v>0</v>
      </c>
      <c r="DT116" s="139" t="s">
        <v>109</v>
      </c>
      <c r="DU116" s="139">
        <v>30</v>
      </c>
      <c r="DV116" s="139">
        <v>30</v>
      </c>
      <c r="DW116" s="139" t="s">
        <v>193</v>
      </c>
      <c r="DX116" s="139" t="s">
        <v>193</v>
      </c>
      <c r="DY116" s="139" t="s">
        <v>193</v>
      </c>
      <c r="DZ116" s="139">
        <v>30</v>
      </c>
      <c r="EA116" s="139" t="s">
        <v>109</v>
      </c>
      <c r="EB116" s="139">
        <v>25</v>
      </c>
      <c r="EC116" s="139" t="s">
        <v>109</v>
      </c>
      <c r="ED116" s="139">
        <v>50</v>
      </c>
      <c r="EE116" s="139" t="s">
        <v>109</v>
      </c>
      <c r="EF116" s="139" t="s">
        <v>109</v>
      </c>
      <c r="EG116" s="139">
        <v>50</v>
      </c>
      <c r="EH116" s="139" t="s">
        <v>193</v>
      </c>
      <c r="EI116" s="139" t="s">
        <v>193</v>
      </c>
      <c r="EJ116" s="139" t="s">
        <v>193</v>
      </c>
      <c r="EK116" s="139" t="s">
        <v>193</v>
      </c>
      <c r="EL116" s="139" t="s">
        <v>193</v>
      </c>
      <c r="EM116" s="139" t="s">
        <v>193</v>
      </c>
      <c r="EN116" s="139" t="s">
        <v>156</v>
      </c>
      <c r="EO116" s="139">
        <v>50</v>
      </c>
      <c r="EP116" s="139" t="s">
        <v>109</v>
      </c>
      <c r="EQ116" s="139" t="s">
        <v>109</v>
      </c>
      <c r="ER116" s="139">
        <v>30</v>
      </c>
      <c r="ES116" s="139" t="s">
        <v>193</v>
      </c>
      <c r="ET116" s="139" t="s">
        <v>193</v>
      </c>
      <c r="EU116" s="139">
        <v>30</v>
      </c>
      <c r="EV116" s="139" t="s">
        <v>109</v>
      </c>
      <c r="EW116" s="139" t="s">
        <v>109</v>
      </c>
      <c r="EX116" s="139">
        <v>75</v>
      </c>
      <c r="EY116" s="139" t="s">
        <v>193</v>
      </c>
      <c r="EZ116" s="139" t="s">
        <v>193</v>
      </c>
      <c r="FA116" s="139">
        <v>75</v>
      </c>
      <c r="FB116" s="139" t="s">
        <v>109</v>
      </c>
      <c r="FC116" s="139" t="s">
        <v>109</v>
      </c>
      <c r="FD116" s="139">
        <v>75</v>
      </c>
      <c r="FE116" s="139" t="s">
        <v>193</v>
      </c>
      <c r="FF116" s="139" t="s">
        <v>193</v>
      </c>
      <c r="FG116" s="139" t="s">
        <v>193</v>
      </c>
      <c r="FH116" s="139">
        <v>75</v>
      </c>
      <c r="FI116" s="139" t="s">
        <v>109</v>
      </c>
      <c r="FJ116" s="139" t="s">
        <v>109</v>
      </c>
      <c r="FK116" s="139" t="s">
        <v>193</v>
      </c>
      <c r="FL116" s="139">
        <v>10</v>
      </c>
      <c r="FM116" s="139" t="s">
        <v>193</v>
      </c>
      <c r="FN116" s="139" t="s">
        <v>193</v>
      </c>
      <c r="FO116" s="139" t="s">
        <v>193</v>
      </c>
      <c r="FP116" s="139" t="s">
        <v>193</v>
      </c>
      <c r="FQ116" s="139" t="s">
        <v>193</v>
      </c>
      <c r="FR116" s="139" t="s">
        <v>193</v>
      </c>
      <c r="FS116" s="139" t="s">
        <v>109</v>
      </c>
      <c r="FT116" s="139" t="s">
        <v>156</v>
      </c>
      <c r="FU116" s="139">
        <v>10</v>
      </c>
      <c r="FV116" s="139" t="s">
        <v>114</v>
      </c>
      <c r="FW116" s="139" t="s">
        <v>193</v>
      </c>
      <c r="FX116" s="139" t="s">
        <v>193</v>
      </c>
      <c r="FY116" s="139" t="s">
        <v>193</v>
      </c>
      <c r="FZ116" s="139" t="s">
        <v>193</v>
      </c>
      <c r="GA116" s="139" t="s">
        <v>193</v>
      </c>
      <c r="GB116" s="139" t="s">
        <v>193</v>
      </c>
      <c r="GC116" s="139" t="s">
        <v>193</v>
      </c>
      <c r="GD116" s="139" t="s">
        <v>193</v>
      </c>
      <c r="GE116" s="139" t="s">
        <v>193</v>
      </c>
      <c r="GF116" s="139" t="s">
        <v>193</v>
      </c>
      <c r="GG116" s="139" t="s">
        <v>193</v>
      </c>
      <c r="GH116" s="139" t="s">
        <v>193</v>
      </c>
      <c r="GI116" s="139" t="s">
        <v>193</v>
      </c>
      <c r="GJ116" s="139" t="s">
        <v>193</v>
      </c>
      <c r="GK116" s="139" t="s">
        <v>193</v>
      </c>
      <c r="GL116" s="139" t="s">
        <v>193</v>
      </c>
      <c r="GM116" s="139" t="s">
        <v>193</v>
      </c>
      <c r="GN116" s="139" t="s">
        <v>193</v>
      </c>
      <c r="GO116" s="139" t="s">
        <v>193</v>
      </c>
      <c r="GP116" s="139" t="s">
        <v>193</v>
      </c>
      <c r="GQ116" s="139" t="s">
        <v>193</v>
      </c>
      <c r="GR116" s="139" t="s">
        <v>193</v>
      </c>
      <c r="GS116" s="139" t="s">
        <v>193</v>
      </c>
      <c r="GT116" s="139" t="s">
        <v>193</v>
      </c>
      <c r="GU116" s="139" t="s">
        <v>193</v>
      </c>
      <c r="GV116" s="139" t="s">
        <v>114</v>
      </c>
      <c r="GW116" s="139" t="s">
        <v>114</v>
      </c>
      <c r="GX116" s="139" t="s">
        <v>109</v>
      </c>
      <c r="GY116" s="139" t="s">
        <v>117</v>
      </c>
      <c r="GZ116" s="139" t="s">
        <v>789</v>
      </c>
      <c r="HA116" s="139" t="s">
        <v>136</v>
      </c>
      <c r="HB116" s="139" t="s">
        <v>789</v>
      </c>
      <c r="HC116" s="139" t="s">
        <v>193</v>
      </c>
      <c r="HD116" s="139" t="s">
        <v>193</v>
      </c>
      <c r="HE116" s="139" t="s">
        <v>193</v>
      </c>
      <c r="HF116" s="139" t="s">
        <v>193</v>
      </c>
      <c r="HG116" s="139" t="s">
        <v>193</v>
      </c>
      <c r="HH116" s="139" t="s">
        <v>193</v>
      </c>
      <c r="HI116" s="139" t="s">
        <v>193</v>
      </c>
      <c r="HJ116" s="139" t="s">
        <v>193</v>
      </c>
      <c r="HK116" s="139" t="s">
        <v>193</v>
      </c>
      <c r="HL116" s="139" t="s">
        <v>193</v>
      </c>
      <c r="HM116" s="139" t="s">
        <v>193</v>
      </c>
      <c r="HN116" s="139" t="s">
        <v>193</v>
      </c>
      <c r="HO116" s="139" t="s">
        <v>193</v>
      </c>
      <c r="HP116" s="139" t="s">
        <v>193</v>
      </c>
      <c r="HQ116" s="139" t="s">
        <v>193</v>
      </c>
      <c r="HR116" s="139" t="s">
        <v>193</v>
      </c>
      <c r="HS116" s="139" t="s">
        <v>193</v>
      </c>
      <c r="HT116" s="139" t="s">
        <v>193</v>
      </c>
      <c r="HU116" s="139" t="s">
        <v>193</v>
      </c>
      <c r="HV116" s="139" t="s">
        <v>193</v>
      </c>
      <c r="HW116" s="139" t="s">
        <v>193</v>
      </c>
      <c r="HX116" s="139" t="s">
        <v>193</v>
      </c>
      <c r="HY116" s="139" t="s">
        <v>193</v>
      </c>
      <c r="HZ116" s="139" t="s">
        <v>193</v>
      </c>
      <c r="IA116" s="139" t="s">
        <v>193</v>
      </c>
      <c r="IB116" s="139" t="s">
        <v>193</v>
      </c>
      <c r="IC116" s="139" t="s">
        <v>193</v>
      </c>
      <c r="ID116" s="139" t="s">
        <v>193</v>
      </c>
      <c r="IE116" s="139" t="s">
        <v>193</v>
      </c>
      <c r="IF116" s="139" t="s">
        <v>193</v>
      </c>
      <c r="IG116" s="139" t="s">
        <v>193</v>
      </c>
      <c r="IH116" s="139" t="s">
        <v>193</v>
      </c>
      <c r="II116" s="139" t="s">
        <v>193</v>
      </c>
      <c r="IJ116" s="139" t="s">
        <v>193</v>
      </c>
      <c r="IK116" s="139" t="s">
        <v>193</v>
      </c>
      <c r="IL116" s="139" t="s">
        <v>193</v>
      </c>
      <c r="IM116" s="139" t="s">
        <v>193</v>
      </c>
      <c r="IN116" s="139" t="s">
        <v>114</v>
      </c>
      <c r="IO116" s="139" t="s">
        <v>193</v>
      </c>
      <c r="IP116" s="139" t="s">
        <v>193</v>
      </c>
      <c r="IQ116" s="139" t="s">
        <v>193</v>
      </c>
      <c r="IR116" s="139" t="s">
        <v>193</v>
      </c>
      <c r="IS116" s="139" t="s">
        <v>193</v>
      </c>
      <c r="IT116" s="139" t="s">
        <v>193</v>
      </c>
      <c r="IU116" s="139" t="s">
        <v>193</v>
      </c>
      <c r="IV116" s="139" t="s">
        <v>193</v>
      </c>
      <c r="IW116" s="139" t="s">
        <v>3426</v>
      </c>
      <c r="IX116" s="139">
        <v>0</v>
      </c>
      <c r="IY116" s="139">
        <v>0</v>
      </c>
      <c r="IZ116" s="139">
        <v>0</v>
      </c>
      <c r="JA116" s="139">
        <v>0</v>
      </c>
      <c r="JB116" s="139">
        <v>0</v>
      </c>
      <c r="JC116" s="139">
        <v>1</v>
      </c>
      <c r="JD116" s="139">
        <v>0</v>
      </c>
      <c r="JE116" s="139">
        <v>0</v>
      </c>
      <c r="JF116" s="139" t="s">
        <v>193</v>
      </c>
      <c r="JG116" s="139" t="s">
        <v>109</v>
      </c>
      <c r="JH116" s="139" t="s">
        <v>193</v>
      </c>
      <c r="JI116" s="139" t="s">
        <v>701</v>
      </c>
      <c r="JJ116" s="139">
        <v>0</v>
      </c>
      <c r="JK116" s="139">
        <v>1</v>
      </c>
      <c r="JL116" s="139">
        <v>0</v>
      </c>
      <c r="JM116" s="139">
        <v>0</v>
      </c>
      <c r="JN116" s="139">
        <v>0</v>
      </c>
      <c r="JO116" s="139">
        <v>0</v>
      </c>
      <c r="JP116" s="139">
        <v>0</v>
      </c>
      <c r="JQ116" s="139" t="s">
        <v>193</v>
      </c>
      <c r="JR116" s="139" t="s">
        <v>193</v>
      </c>
      <c r="JS116" s="139" t="s">
        <v>193</v>
      </c>
      <c r="JT116" s="139" t="s">
        <v>193</v>
      </c>
      <c r="JU116" s="139" t="s">
        <v>193</v>
      </c>
      <c r="JV116" s="139" t="s">
        <v>193</v>
      </c>
      <c r="JW116" s="139" t="s">
        <v>193</v>
      </c>
      <c r="JX116" s="139" t="s">
        <v>193</v>
      </c>
      <c r="JY116" s="139" t="s">
        <v>193</v>
      </c>
      <c r="JZ116" s="139" t="s">
        <v>193</v>
      </c>
      <c r="KA116" s="139" t="s">
        <v>193</v>
      </c>
      <c r="KB116" s="139" t="s">
        <v>193</v>
      </c>
      <c r="KC116" s="139" t="s">
        <v>193</v>
      </c>
      <c r="KD116" s="139" t="s">
        <v>193</v>
      </c>
      <c r="KE116" s="139" t="s">
        <v>193</v>
      </c>
      <c r="KF116" s="139" t="s">
        <v>193</v>
      </c>
      <c r="KG116" s="139" t="s">
        <v>193</v>
      </c>
      <c r="KH116" s="139" t="s">
        <v>193</v>
      </c>
      <c r="KI116" s="139" t="s">
        <v>193</v>
      </c>
      <c r="KJ116" s="139" t="s">
        <v>193</v>
      </c>
      <c r="KK116" s="139" t="s">
        <v>193</v>
      </c>
      <c r="KL116" s="139" t="s">
        <v>193</v>
      </c>
      <c r="KM116" s="139" t="s">
        <v>193</v>
      </c>
      <c r="KN116" s="139" t="s">
        <v>193</v>
      </c>
      <c r="KO116" s="139" t="s">
        <v>193</v>
      </c>
      <c r="KP116" s="139" t="s">
        <v>193</v>
      </c>
      <c r="KQ116" s="139" t="s">
        <v>193</v>
      </c>
      <c r="KR116" s="139" t="s">
        <v>193</v>
      </c>
      <c r="KS116" s="139" t="s">
        <v>193</v>
      </c>
      <c r="KT116" s="139" t="s">
        <v>193</v>
      </c>
      <c r="KU116" s="139" t="s">
        <v>193</v>
      </c>
      <c r="KV116" s="139" t="s">
        <v>193</v>
      </c>
      <c r="KW116" s="139" t="s">
        <v>193</v>
      </c>
      <c r="KX116" s="139" t="s">
        <v>193</v>
      </c>
      <c r="KY116" s="139" t="s">
        <v>193</v>
      </c>
      <c r="KZ116" s="139" t="s">
        <v>193</v>
      </c>
      <c r="LA116" s="139" t="s">
        <v>193</v>
      </c>
      <c r="LB116" s="139" t="s">
        <v>193</v>
      </c>
      <c r="LC116" s="139" t="s">
        <v>193</v>
      </c>
      <c r="LD116" s="139" t="s">
        <v>193</v>
      </c>
      <c r="LE116" s="139" t="s">
        <v>193</v>
      </c>
      <c r="LF116" s="139" t="s">
        <v>193</v>
      </c>
      <c r="LG116" s="139" t="s">
        <v>193</v>
      </c>
      <c r="LH116" s="139" t="s">
        <v>193</v>
      </c>
      <c r="LI116" s="139" t="s">
        <v>193</v>
      </c>
      <c r="LJ116" s="139" t="s">
        <v>193</v>
      </c>
      <c r="LK116" s="139" t="s">
        <v>193</v>
      </c>
      <c r="LL116" s="139" t="s">
        <v>193</v>
      </c>
      <c r="LM116" s="139" t="s">
        <v>193</v>
      </c>
      <c r="LN116" s="139" t="s">
        <v>193</v>
      </c>
      <c r="LO116" s="139" t="s">
        <v>193</v>
      </c>
      <c r="LP116" s="139" t="s">
        <v>193</v>
      </c>
      <c r="LQ116" s="139" t="s">
        <v>193</v>
      </c>
    </row>
    <row r="117" spans="1:329" ht="14.4" customHeight="1" x14ac:dyDescent="0.35">
      <c r="A117" s="139" t="s">
        <v>3563</v>
      </c>
      <c r="B117" s="139" t="s">
        <v>3456</v>
      </c>
      <c r="C117" s="139" t="s">
        <v>179</v>
      </c>
      <c r="D117" s="139" t="s">
        <v>179</v>
      </c>
      <c r="E117" s="139" t="s">
        <v>181</v>
      </c>
      <c r="F117" s="139" t="s">
        <v>182</v>
      </c>
      <c r="G117" s="139" t="s">
        <v>183</v>
      </c>
      <c r="H117" s="139" t="s">
        <v>183</v>
      </c>
      <c r="I117" s="139" t="s">
        <v>708</v>
      </c>
      <c r="J117" s="139" t="s">
        <v>709</v>
      </c>
      <c r="K117" s="139" t="s">
        <v>536</v>
      </c>
      <c r="L117" s="139" t="s">
        <v>490</v>
      </c>
      <c r="M117" t="s">
        <v>491</v>
      </c>
      <c r="N117" t="s">
        <v>193</v>
      </c>
      <c r="O117" t="s">
        <v>193</v>
      </c>
      <c r="P117" t="s">
        <v>492</v>
      </c>
      <c r="Q117" t="s">
        <v>193</v>
      </c>
      <c r="R117" t="s">
        <v>3350</v>
      </c>
      <c r="S117">
        <v>0</v>
      </c>
      <c r="T117">
        <v>0</v>
      </c>
      <c r="U117">
        <v>0</v>
      </c>
      <c r="V117">
        <v>0</v>
      </c>
      <c r="W117">
        <v>0</v>
      </c>
      <c r="X117">
        <v>1</v>
      </c>
      <c r="Y117">
        <v>0</v>
      </c>
      <c r="Z117" t="s">
        <v>3871</v>
      </c>
      <c r="AA117" t="s">
        <v>3350</v>
      </c>
      <c r="AB117" t="s">
        <v>112</v>
      </c>
      <c r="AC117">
        <v>1</v>
      </c>
      <c r="AD117">
        <v>0</v>
      </c>
      <c r="AE117">
        <v>0</v>
      </c>
      <c r="AF117">
        <v>0</v>
      </c>
      <c r="AG117">
        <v>0</v>
      </c>
      <c r="AH117">
        <v>0</v>
      </c>
      <c r="AI117">
        <v>0</v>
      </c>
      <c r="AJ117">
        <v>0</v>
      </c>
      <c r="AK117">
        <v>0</v>
      </c>
      <c r="AL117">
        <v>0</v>
      </c>
      <c r="AM117" t="s">
        <v>193</v>
      </c>
      <c r="AN117" t="s">
        <v>128</v>
      </c>
      <c r="AO117" t="s">
        <v>501</v>
      </c>
      <c r="AP117" t="s">
        <v>193</v>
      </c>
      <c r="AQ117" t="s">
        <v>193</v>
      </c>
      <c r="AR117" t="s">
        <v>193</v>
      </c>
      <c r="AS117" t="s">
        <v>193</v>
      </c>
      <c r="AT117" t="s">
        <v>193</v>
      </c>
      <c r="AU117" t="s">
        <v>193</v>
      </c>
      <c r="AV117" t="s">
        <v>193</v>
      </c>
      <c r="AW117" t="s">
        <v>193</v>
      </c>
      <c r="AX117" t="s">
        <v>193</v>
      </c>
      <c r="AY117" t="s">
        <v>193</v>
      </c>
      <c r="AZ117" s="192" t="s">
        <v>193</v>
      </c>
      <c r="BA117" s="139" t="s">
        <v>193</v>
      </c>
      <c r="BB117" s="139" t="s">
        <v>193</v>
      </c>
      <c r="BC117" s="192" t="s">
        <v>193</v>
      </c>
      <c r="BD117" s="139" t="s">
        <v>193</v>
      </c>
      <c r="BE117" s="139" t="s">
        <v>193</v>
      </c>
      <c r="BF117" s="192" t="s">
        <v>193</v>
      </c>
      <c r="BG117" s="139" t="s">
        <v>193</v>
      </c>
      <c r="BH117" s="139" t="s">
        <v>193</v>
      </c>
      <c r="BI117" s="192" t="s">
        <v>193</v>
      </c>
      <c r="BJ117" s="139" t="s">
        <v>193</v>
      </c>
      <c r="BK117" s="139" t="s">
        <v>193</v>
      </c>
      <c r="BL117" s="192" t="s">
        <v>193</v>
      </c>
      <c r="BM117" s="139" t="s">
        <v>193</v>
      </c>
      <c r="BN117" s="139" t="s">
        <v>193</v>
      </c>
      <c r="BO117" s="192" t="s">
        <v>193</v>
      </c>
      <c r="BP117" s="139" t="s">
        <v>193</v>
      </c>
      <c r="BQ117" s="139" t="s">
        <v>193</v>
      </c>
      <c r="BR117" s="139" t="s">
        <v>193</v>
      </c>
      <c r="BS117" s="139" t="s">
        <v>193</v>
      </c>
      <c r="BT117" s="139" t="s">
        <v>193</v>
      </c>
      <c r="BU117" s="139" t="s">
        <v>193</v>
      </c>
      <c r="BV117" s="139" t="s">
        <v>193</v>
      </c>
      <c r="BW117" s="139" t="s">
        <v>193</v>
      </c>
      <c r="BX117" s="139" t="s">
        <v>193</v>
      </c>
      <c r="BY117" s="139" t="s">
        <v>193</v>
      </c>
      <c r="BZ117" s="139" t="s">
        <v>193</v>
      </c>
      <c r="CA117" s="192" t="s">
        <v>193</v>
      </c>
      <c r="CB117" s="139" t="s">
        <v>193</v>
      </c>
      <c r="CC117" s="139" t="s">
        <v>193</v>
      </c>
      <c r="CD117" s="139" t="s">
        <v>193</v>
      </c>
      <c r="CE117" s="139" t="s">
        <v>193</v>
      </c>
      <c r="CF117" s="139" t="s">
        <v>193</v>
      </c>
      <c r="CG117" s="139" t="s">
        <v>193</v>
      </c>
      <c r="CH117" s="139" t="s">
        <v>193</v>
      </c>
      <c r="CI117" s="139" t="s">
        <v>193</v>
      </c>
      <c r="CJ117" s="139" t="s">
        <v>193</v>
      </c>
      <c r="CK117" s="139" t="s">
        <v>193</v>
      </c>
      <c r="CL117" s="139" t="s">
        <v>193</v>
      </c>
      <c r="CM117" s="139" t="s">
        <v>193</v>
      </c>
      <c r="CN117" s="139" t="s">
        <v>193</v>
      </c>
      <c r="CO117" s="139" t="s">
        <v>193</v>
      </c>
      <c r="CP117" s="139" t="s">
        <v>193</v>
      </c>
      <c r="CQ117" s="139" t="s">
        <v>193</v>
      </c>
      <c r="CR117" s="139" t="s">
        <v>193</v>
      </c>
      <c r="CS117" s="139" t="s">
        <v>193</v>
      </c>
      <c r="CT117" s="139" t="s">
        <v>193</v>
      </c>
      <c r="CU117" s="139" t="s">
        <v>193</v>
      </c>
      <c r="CV117" s="139" t="s">
        <v>193</v>
      </c>
      <c r="CW117" s="139" t="s">
        <v>193</v>
      </c>
      <c r="CX117" s="139" t="s">
        <v>193</v>
      </c>
      <c r="CY117" s="139" t="s">
        <v>193</v>
      </c>
      <c r="CZ117" s="139" t="s">
        <v>193</v>
      </c>
      <c r="DA117" s="139" t="s">
        <v>193</v>
      </c>
      <c r="DB117" s="139" t="s">
        <v>193</v>
      </c>
      <c r="DC117" s="139" t="s">
        <v>193</v>
      </c>
      <c r="DD117" s="139" t="s">
        <v>193</v>
      </c>
      <c r="DE117" s="139" t="s">
        <v>193</v>
      </c>
      <c r="DF117" s="139" t="s">
        <v>193</v>
      </c>
      <c r="DG117" s="139" t="s">
        <v>193</v>
      </c>
      <c r="DH117" s="139" t="s">
        <v>193</v>
      </c>
      <c r="DI117" s="139" t="s">
        <v>193</v>
      </c>
      <c r="DJ117" s="139" t="s">
        <v>193</v>
      </c>
      <c r="DK117" s="139" t="s">
        <v>193</v>
      </c>
      <c r="DL117" s="139" t="s">
        <v>193</v>
      </c>
      <c r="DM117" s="139" t="s">
        <v>193</v>
      </c>
      <c r="DN117" s="139" t="s">
        <v>193</v>
      </c>
      <c r="DO117" s="139" t="s">
        <v>193</v>
      </c>
      <c r="DP117" s="139" t="s">
        <v>193</v>
      </c>
      <c r="DQ117" s="139" t="s">
        <v>193</v>
      </c>
      <c r="DR117" s="139" t="s">
        <v>193</v>
      </c>
      <c r="DS117" s="139" t="s">
        <v>193</v>
      </c>
      <c r="DT117" s="139" t="s">
        <v>193</v>
      </c>
      <c r="DU117" s="139" t="s">
        <v>193</v>
      </c>
      <c r="DV117" s="139" t="s">
        <v>193</v>
      </c>
      <c r="DW117" s="139" t="s">
        <v>193</v>
      </c>
      <c r="DX117" s="139" t="s">
        <v>193</v>
      </c>
      <c r="DY117" s="139" t="s">
        <v>193</v>
      </c>
      <c r="DZ117" s="139" t="s">
        <v>193</v>
      </c>
      <c r="EA117" s="139" t="s">
        <v>193</v>
      </c>
      <c r="EB117" s="139" t="s">
        <v>193</v>
      </c>
      <c r="EC117" s="139" t="s">
        <v>193</v>
      </c>
      <c r="ED117" s="139" t="s">
        <v>193</v>
      </c>
      <c r="EE117" s="139" t="s">
        <v>193</v>
      </c>
      <c r="EF117" s="139" t="s">
        <v>193</v>
      </c>
      <c r="EG117" s="139" t="s">
        <v>193</v>
      </c>
      <c r="EH117" s="139" t="s">
        <v>193</v>
      </c>
      <c r="EI117" s="139" t="s">
        <v>193</v>
      </c>
      <c r="EJ117" s="139" t="s">
        <v>193</v>
      </c>
      <c r="EK117" s="139" t="s">
        <v>193</v>
      </c>
      <c r="EL117" s="139" t="s">
        <v>193</v>
      </c>
      <c r="EM117" s="139" t="s">
        <v>193</v>
      </c>
      <c r="EN117" s="139" t="s">
        <v>193</v>
      </c>
      <c r="EO117" s="139" t="s">
        <v>193</v>
      </c>
      <c r="EP117" s="139" t="s">
        <v>193</v>
      </c>
      <c r="EQ117" s="139" t="s">
        <v>193</v>
      </c>
      <c r="ER117" s="139" t="s">
        <v>193</v>
      </c>
      <c r="ES117" s="139" t="s">
        <v>193</v>
      </c>
      <c r="ET117" s="139" t="s">
        <v>193</v>
      </c>
      <c r="EU117" s="139" t="s">
        <v>193</v>
      </c>
      <c r="EV117" s="139" t="s">
        <v>193</v>
      </c>
      <c r="EW117" s="139" t="s">
        <v>193</v>
      </c>
      <c r="EX117" s="139" t="s">
        <v>193</v>
      </c>
      <c r="EY117" s="139" t="s">
        <v>193</v>
      </c>
      <c r="EZ117" s="139" t="s">
        <v>193</v>
      </c>
      <c r="FA117" s="139" t="s">
        <v>193</v>
      </c>
      <c r="FB117" s="139" t="s">
        <v>193</v>
      </c>
      <c r="FC117" s="139" t="s">
        <v>193</v>
      </c>
      <c r="FD117" s="139" t="s">
        <v>193</v>
      </c>
      <c r="FE117" s="139" t="s">
        <v>193</v>
      </c>
      <c r="FF117" s="139" t="s">
        <v>193</v>
      </c>
      <c r="FG117" s="139" t="s">
        <v>193</v>
      </c>
      <c r="FH117" s="139" t="s">
        <v>193</v>
      </c>
      <c r="FI117" s="139" t="s">
        <v>193</v>
      </c>
      <c r="FJ117" s="139" t="s">
        <v>193</v>
      </c>
      <c r="FK117" s="139" t="s">
        <v>193</v>
      </c>
      <c r="FL117" s="139" t="s">
        <v>193</v>
      </c>
      <c r="FM117" s="139" t="s">
        <v>193</v>
      </c>
      <c r="FN117" s="139" t="s">
        <v>193</v>
      </c>
      <c r="FO117" s="139" t="s">
        <v>193</v>
      </c>
      <c r="FP117" s="139" t="s">
        <v>193</v>
      </c>
      <c r="FQ117" s="139" t="s">
        <v>193</v>
      </c>
      <c r="FR117" s="139" t="s">
        <v>193</v>
      </c>
      <c r="FS117" s="139" t="s">
        <v>193</v>
      </c>
      <c r="FT117" s="139" t="s">
        <v>193</v>
      </c>
      <c r="FU117" s="139" t="s">
        <v>193</v>
      </c>
      <c r="FV117" s="139" t="s">
        <v>193</v>
      </c>
      <c r="FW117" s="139" t="s">
        <v>193</v>
      </c>
      <c r="FX117" s="139" t="s">
        <v>193</v>
      </c>
      <c r="FY117" s="139" t="s">
        <v>193</v>
      </c>
      <c r="FZ117" s="139" t="s">
        <v>193</v>
      </c>
      <c r="GA117" s="139" t="s">
        <v>193</v>
      </c>
      <c r="GB117" s="139" t="s">
        <v>193</v>
      </c>
      <c r="GC117" s="139" t="s">
        <v>193</v>
      </c>
      <c r="GD117" s="139" t="s">
        <v>193</v>
      </c>
      <c r="GE117" s="139" t="s">
        <v>193</v>
      </c>
      <c r="GF117" s="139" t="s">
        <v>193</v>
      </c>
      <c r="GG117" s="139" t="s">
        <v>193</v>
      </c>
      <c r="GH117" s="139" t="s">
        <v>193</v>
      </c>
      <c r="GI117" s="139" t="s">
        <v>193</v>
      </c>
      <c r="GJ117" s="139" t="s">
        <v>193</v>
      </c>
      <c r="GK117" s="139" t="s">
        <v>193</v>
      </c>
      <c r="GL117" s="139" t="s">
        <v>193</v>
      </c>
      <c r="GM117" s="139" t="s">
        <v>193</v>
      </c>
      <c r="GN117" s="139" t="s">
        <v>193</v>
      </c>
      <c r="GO117" s="139" t="s">
        <v>193</v>
      </c>
      <c r="GP117" s="139" t="s">
        <v>193</v>
      </c>
      <c r="GQ117" s="139" t="s">
        <v>193</v>
      </c>
      <c r="GR117" s="139" t="s">
        <v>193</v>
      </c>
      <c r="GS117" s="139" t="s">
        <v>193</v>
      </c>
      <c r="GT117" s="139" t="s">
        <v>193</v>
      </c>
      <c r="GU117" s="139" t="s">
        <v>193</v>
      </c>
      <c r="GV117" s="139" t="s">
        <v>193</v>
      </c>
      <c r="GW117" s="139" t="s">
        <v>193</v>
      </c>
      <c r="GX117" s="139" t="s">
        <v>193</v>
      </c>
      <c r="GY117" s="139" t="s">
        <v>193</v>
      </c>
      <c r="GZ117" s="139" t="s">
        <v>193</v>
      </c>
      <c r="HA117" s="139" t="s">
        <v>193</v>
      </c>
      <c r="HB117" s="139" t="s">
        <v>193</v>
      </c>
      <c r="HC117" s="139" t="s">
        <v>193</v>
      </c>
      <c r="HD117" s="139" t="s">
        <v>193</v>
      </c>
      <c r="HE117" s="139" t="s">
        <v>193</v>
      </c>
      <c r="HF117" s="139" t="s">
        <v>193</v>
      </c>
      <c r="HG117" s="139" t="s">
        <v>193</v>
      </c>
      <c r="HH117" s="139" t="s">
        <v>193</v>
      </c>
      <c r="HI117" s="139" t="s">
        <v>193</v>
      </c>
      <c r="HJ117" s="139" t="s">
        <v>193</v>
      </c>
      <c r="HK117" s="139" t="s">
        <v>193</v>
      </c>
      <c r="HL117" s="139" t="s">
        <v>193</v>
      </c>
      <c r="HM117" s="139" t="s">
        <v>193</v>
      </c>
      <c r="HN117" s="139" t="s">
        <v>193</v>
      </c>
      <c r="HO117" s="139" t="s">
        <v>193</v>
      </c>
      <c r="HP117" s="139" t="s">
        <v>193</v>
      </c>
      <c r="HQ117" s="139" t="s">
        <v>193</v>
      </c>
      <c r="HR117" s="139" t="s">
        <v>193</v>
      </c>
      <c r="HS117" s="139" t="s">
        <v>193</v>
      </c>
      <c r="HT117" s="139" t="s">
        <v>193</v>
      </c>
      <c r="HU117" s="139" t="s">
        <v>193</v>
      </c>
      <c r="HV117" s="139" t="s">
        <v>193</v>
      </c>
      <c r="HW117" s="139" t="s">
        <v>193</v>
      </c>
      <c r="HX117" s="139" t="s">
        <v>193</v>
      </c>
      <c r="HY117" s="139" t="s">
        <v>193</v>
      </c>
      <c r="HZ117" s="139" t="s">
        <v>193</v>
      </c>
      <c r="IA117" s="139" t="s">
        <v>193</v>
      </c>
      <c r="IB117" s="139" t="s">
        <v>193</v>
      </c>
      <c r="IC117" s="139" t="s">
        <v>193</v>
      </c>
      <c r="ID117" s="139" t="s">
        <v>193</v>
      </c>
      <c r="IE117" s="139" t="s">
        <v>193</v>
      </c>
      <c r="IF117" s="139" t="s">
        <v>193</v>
      </c>
      <c r="IG117" s="139" t="s">
        <v>193</v>
      </c>
      <c r="IH117" s="139" t="s">
        <v>193</v>
      </c>
      <c r="II117" s="139" t="s">
        <v>193</v>
      </c>
      <c r="IJ117" s="139" t="s">
        <v>193</v>
      </c>
      <c r="IK117" s="139" t="s">
        <v>193</v>
      </c>
      <c r="IM117" s="139" t="s">
        <v>114</v>
      </c>
      <c r="IN117" s="139" t="s">
        <v>114</v>
      </c>
      <c r="IO117" s="139" t="s">
        <v>193</v>
      </c>
      <c r="IP117" s="139" t="s">
        <v>193</v>
      </c>
      <c r="IQ117" s="139" t="s">
        <v>193</v>
      </c>
      <c r="IR117" s="139" t="s">
        <v>193</v>
      </c>
      <c r="IS117" s="139" t="s">
        <v>193</v>
      </c>
      <c r="IT117" s="139" t="s">
        <v>193</v>
      </c>
      <c r="IU117" s="139" t="s">
        <v>193</v>
      </c>
      <c r="IV117" s="139" t="s">
        <v>193</v>
      </c>
      <c r="IW117" s="139" t="s">
        <v>3464</v>
      </c>
      <c r="IX117" s="139">
        <v>0</v>
      </c>
      <c r="IY117" s="139">
        <v>1</v>
      </c>
      <c r="IZ117" s="139">
        <v>0</v>
      </c>
      <c r="JA117" s="139">
        <v>0</v>
      </c>
      <c r="JB117" s="139">
        <v>0</v>
      </c>
      <c r="JC117" s="139">
        <v>0</v>
      </c>
      <c r="JD117" s="139">
        <v>0</v>
      </c>
      <c r="JE117" s="139">
        <v>0</v>
      </c>
      <c r="JF117" s="139" t="s">
        <v>193</v>
      </c>
      <c r="JG117" s="139" t="s">
        <v>114</v>
      </c>
      <c r="JH117" s="139" t="s">
        <v>193</v>
      </c>
      <c r="JI117" s="139" t="s">
        <v>193</v>
      </c>
      <c r="JJ117" s="139" t="s">
        <v>193</v>
      </c>
      <c r="JK117" s="139" t="s">
        <v>193</v>
      </c>
      <c r="JL117" s="139" t="s">
        <v>193</v>
      </c>
      <c r="JM117" s="139" t="s">
        <v>193</v>
      </c>
      <c r="JN117" s="139" t="s">
        <v>193</v>
      </c>
      <c r="JO117" s="139" t="s">
        <v>193</v>
      </c>
      <c r="JP117" s="139" t="s">
        <v>193</v>
      </c>
      <c r="JQ117" s="139" t="s">
        <v>193</v>
      </c>
      <c r="JR117" s="139" t="s">
        <v>193</v>
      </c>
      <c r="JS117" s="139" t="s">
        <v>193</v>
      </c>
      <c r="JT117" s="139" t="s">
        <v>193</v>
      </c>
      <c r="JU117" s="139" t="s">
        <v>193</v>
      </c>
      <c r="JV117" s="139" t="s">
        <v>193</v>
      </c>
      <c r="JW117" s="139" t="s">
        <v>193</v>
      </c>
      <c r="JX117" s="139" t="s">
        <v>193</v>
      </c>
      <c r="JY117" s="139" t="s">
        <v>193</v>
      </c>
      <c r="JZ117" s="139" t="s">
        <v>193</v>
      </c>
      <c r="KA117" s="139" t="s">
        <v>193</v>
      </c>
      <c r="KB117" s="139" t="s">
        <v>193</v>
      </c>
      <c r="KC117" s="139" t="s">
        <v>193</v>
      </c>
      <c r="KD117" s="139" t="s">
        <v>193</v>
      </c>
      <c r="KE117" s="139" t="s">
        <v>193</v>
      </c>
      <c r="KF117" s="139" t="s">
        <v>193</v>
      </c>
      <c r="KG117" s="139" t="s">
        <v>193</v>
      </c>
      <c r="KH117" s="139" t="s">
        <v>193</v>
      </c>
      <c r="KI117" s="139" t="s">
        <v>193</v>
      </c>
      <c r="KJ117" s="139" t="s">
        <v>193</v>
      </c>
      <c r="KK117" s="139" t="s">
        <v>193</v>
      </c>
      <c r="KL117" s="139" t="s">
        <v>193</v>
      </c>
      <c r="KM117" s="139" t="s">
        <v>193</v>
      </c>
      <c r="KN117" s="139" t="s">
        <v>193</v>
      </c>
      <c r="KO117" s="139" t="s">
        <v>193</v>
      </c>
      <c r="KP117" s="139" t="s">
        <v>193</v>
      </c>
      <c r="KQ117" s="139" t="s">
        <v>193</v>
      </c>
      <c r="KR117" s="139" t="s">
        <v>193</v>
      </c>
      <c r="KS117" s="139" t="s">
        <v>193</v>
      </c>
      <c r="KT117" s="139" t="s">
        <v>193</v>
      </c>
      <c r="KU117" s="139" t="s">
        <v>193</v>
      </c>
      <c r="KV117" s="139" t="s">
        <v>193</v>
      </c>
      <c r="KW117" s="139" t="s">
        <v>193</v>
      </c>
      <c r="KX117" s="139" t="s">
        <v>193</v>
      </c>
      <c r="KY117" s="139" t="s">
        <v>193</v>
      </c>
      <c r="KZ117" s="139" t="s">
        <v>193</v>
      </c>
      <c r="LA117" s="139" t="s">
        <v>193</v>
      </c>
      <c r="LB117" s="139" t="s">
        <v>193</v>
      </c>
      <c r="LC117" s="139" t="s">
        <v>193</v>
      </c>
      <c r="LD117" s="139" t="s">
        <v>193</v>
      </c>
      <c r="LE117" s="139" t="s">
        <v>193</v>
      </c>
      <c r="LF117" s="139" t="s">
        <v>193</v>
      </c>
      <c r="LG117" s="139" t="s">
        <v>193</v>
      </c>
      <c r="LH117" s="139" t="s">
        <v>193</v>
      </c>
      <c r="LI117" s="139" t="s">
        <v>193</v>
      </c>
      <c r="LJ117" s="139" t="s">
        <v>193</v>
      </c>
      <c r="LK117" s="139" t="s">
        <v>193</v>
      </c>
      <c r="LL117" s="139" t="s">
        <v>193</v>
      </c>
      <c r="LM117" s="139" t="s">
        <v>193</v>
      </c>
      <c r="LN117" s="139" t="s">
        <v>193</v>
      </c>
      <c r="LO117" s="139" t="s">
        <v>193</v>
      </c>
      <c r="LP117" s="139" t="s">
        <v>193</v>
      </c>
      <c r="LQ117" s="139" t="s">
        <v>193</v>
      </c>
    </row>
    <row r="118" spans="1:329" ht="14.4" customHeight="1" x14ac:dyDescent="0.35">
      <c r="A118" s="139" t="s">
        <v>3564</v>
      </c>
      <c r="B118" s="139" t="s">
        <v>3456</v>
      </c>
      <c r="C118" s="139" t="s">
        <v>179</v>
      </c>
      <c r="D118" s="139" t="s">
        <v>179</v>
      </c>
      <c r="E118" s="139" t="s">
        <v>181</v>
      </c>
      <c r="F118" s="139" t="s">
        <v>182</v>
      </c>
      <c r="G118" s="139" t="s">
        <v>183</v>
      </c>
      <c r="H118" s="139" t="s">
        <v>183</v>
      </c>
      <c r="I118" s="139" t="s">
        <v>708</v>
      </c>
      <c r="J118" s="139" t="s">
        <v>709</v>
      </c>
      <c r="K118" s="139" t="s">
        <v>536</v>
      </c>
      <c r="L118" s="139" t="s">
        <v>490</v>
      </c>
      <c r="M118" t="s">
        <v>494</v>
      </c>
      <c r="N118" t="s">
        <v>193</v>
      </c>
      <c r="O118" t="s">
        <v>193</v>
      </c>
      <c r="P118" t="s">
        <v>492</v>
      </c>
      <c r="Q118" t="s">
        <v>193</v>
      </c>
      <c r="R118" t="s">
        <v>3350</v>
      </c>
      <c r="S118">
        <v>0</v>
      </c>
      <c r="T118">
        <v>0</v>
      </c>
      <c r="U118">
        <v>0</v>
      </c>
      <c r="V118">
        <v>0</v>
      </c>
      <c r="W118">
        <v>0</v>
      </c>
      <c r="X118">
        <v>1</v>
      </c>
      <c r="Y118">
        <v>0</v>
      </c>
      <c r="Z118" t="s">
        <v>3871</v>
      </c>
      <c r="AA118" t="s">
        <v>3350</v>
      </c>
      <c r="AB118" t="s">
        <v>112</v>
      </c>
      <c r="AC118">
        <v>1</v>
      </c>
      <c r="AD118">
        <v>0</v>
      </c>
      <c r="AE118">
        <v>0</v>
      </c>
      <c r="AF118">
        <v>0</v>
      </c>
      <c r="AG118">
        <v>0</v>
      </c>
      <c r="AH118">
        <v>0</v>
      </c>
      <c r="AI118">
        <v>0</v>
      </c>
      <c r="AJ118">
        <v>0</v>
      </c>
      <c r="AK118">
        <v>0</v>
      </c>
      <c r="AL118">
        <v>0</v>
      </c>
      <c r="AM118" t="s">
        <v>193</v>
      </c>
      <c r="AN118" t="s">
        <v>142</v>
      </c>
      <c r="AO118" t="s">
        <v>501</v>
      </c>
      <c r="AP118" t="s">
        <v>193</v>
      </c>
      <c r="AQ118" t="s">
        <v>193</v>
      </c>
      <c r="AR118" t="s">
        <v>193</v>
      </c>
      <c r="AS118" t="s">
        <v>193</v>
      </c>
      <c r="AT118" t="s">
        <v>193</v>
      </c>
      <c r="AU118" t="s">
        <v>193</v>
      </c>
      <c r="AV118" t="s">
        <v>193</v>
      </c>
      <c r="AW118" t="s">
        <v>193</v>
      </c>
      <c r="AX118" t="s">
        <v>193</v>
      </c>
      <c r="AY118" t="s">
        <v>193</v>
      </c>
      <c r="AZ118" s="192" t="s">
        <v>193</v>
      </c>
      <c r="BA118" s="139" t="s">
        <v>193</v>
      </c>
      <c r="BB118" s="139" t="s">
        <v>193</v>
      </c>
      <c r="BC118" s="192" t="s">
        <v>193</v>
      </c>
      <c r="BD118" s="139" t="s">
        <v>193</v>
      </c>
      <c r="BE118" s="139" t="s">
        <v>193</v>
      </c>
      <c r="BF118" s="192" t="s">
        <v>193</v>
      </c>
      <c r="BG118" s="139" t="s">
        <v>193</v>
      </c>
      <c r="BH118" s="139" t="s">
        <v>193</v>
      </c>
      <c r="BI118" s="192" t="s">
        <v>193</v>
      </c>
      <c r="BJ118" s="139" t="s">
        <v>193</v>
      </c>
      <c r="BK118" s="139" t="s">
        <v>193</v>
      </c>
      <c r="BL118" s="192" t="s">
        <v>193</v>
      </c>
      <c r="BM118" s="139" t="s">
        <v>193</v>
      </c>
      <c r="BN118" s="139" t="s">
        <v>193</v>
      </c>
      <c r="BO118" s="192" t="s">
        <v>193</v>
      </c>
      <c r="BP118" s="139" t="s">
        <v>193</v>
      </c>
      <c r="BQ118" s="139" t="s">
        <v>193</v>
      </c>
      <c r="BR118" s="139" t="s">
        <v>193</v>
      </c>
      <c r="BS118" s="139" t="s">
        <v>193</v>
      </c>
      <c r="BT118" s="139" t="s">
        <v>193</v>
      </c>
      <c r="BU118" s="139" t="s">
        <v>193</v>
      </c>
      <c r="BV118" s="139" t="s">
        <v>193</v>
      </c>
      <c r="BW118" s="139" t="s">
        <v>193</v>
      </c>
      <c r="BX118" s="139" t="s">
        <v>193</v>
      </c>
      <c r="BY118" s="139" t="s">
        <v>193</v>
      </c>
      <c r="BZ118" s="139" t="s">
        <v>193</v>
      </c>
      <c r="CA118" s="192" t="s">
        <v>193</v>
      </c>
      <c r="CB118" s="139" t="s">
        <v>193</v>
      </c>
      <c r="CC118" s="139" t="s">
        <v>193</v>
      </c>
      <c r="CD118" s="139" t="s">
        <v>193</v>
      </c>
      <c r="CE118" s="139" t="s">
        <v>193</v>
      </c>
      <c r="CF118" s="139" t="s">
        <v>193</v>
      </c>
      <c r="CG118" s="139" t="s">
        <v>193</v>
      </c>
      <c r="CH118" s="139" t="s">
        <v>193</v>
      </c>
      <c r="CI118" s="139" t="s">
        <v>193</v>
      </c>
      <c r="CJ118" s="139" t="s">
        <v>193</v>
      </c>
      <c r="CK118" s="139" t="s">
        <v>193</v>
      </c>
      <c r="CL118" s="139" t="s">
        <v>193</v>
      </c>
      <c r="CM118" s="139" t="s">
        <v>193</v>
      </c>
      <c r="CN118" s="139" t="s">
        <v>193</v>
      </c>
      <c r="CO118" s="139" t="s">
        <v>193</v>
      </c>
      <c r="CP118" s="139" t="s">
        <v>193</v>
      </c>
      <c r="CQ118" s="139" t="s">
        <v>193</v>
      </c>
      <c r="CR118" s="139" t="s">
        <v>193</v>
      </c>
      <c r="CS118" s="139" t="s">
        <v>193</v>
      </c>
      <c r="CT118" s="139" t="s">
        <v>193</v>
      </c>
      <c r="CU118" s="139" t="s">
        <v>193</v>
      </c>
      <c r="CV118" s="139" t="s">
        <v>193</v>
      </c>
      <c r="CW118" s="139" t="s">
        <v>193</v>
      </c>
      <c r="CX118" s="139" t="s">
        <v>193</v>
      </c>
      <c r="CY118" s="139" t="s">
        <v>193</v>
      </c>
      <c r="CZ118" s="139" t="s">
        <v>193</v>
      </c>
      <c r="DA118" s="139" t="s">
        <v>193</v>
      </c>
      <c r="DB118" s="139" t="s">
        <v>193</v>
      </c>
      <c r="DC118" s="139" t="s">
        <v>193</v>
      </c>
      <c r="DD118" s="139" t="s">
        <v>193</v>
      </c>
      <c r="DE118" s="139" t="s">
        <v>193</v>
      </c>
      <c r="DF118" s="139" t="s">
        <v>193</v>
      </c>
      <c r="DG118" s="139" t="s">
        <v>193</v>
      </c>
      <c r="DH118" s="139" t="s">
        <v>193</v>
      </c>
      <c r="DI118" s="139" t="s">
        <v>193</v>
      </c>
      <c r="DJ118" s="139" t="s">
        <v>193</v>
      </c>
      <c r="DK118" s="139" t="s">
        <v>193</v>
      </c>
      <c r="DL118" s="139" t="s">
        <v>193</v>
      </c>
      <c r="DM118" s="139" t="s">
        <v>193</v>
      </c>
      <c r="DN118" s="139" t="s">
        <v>193</v>
      </c>
      <c r="DO118" s="139" t="s">
        <v>193</v>
      </c>
      <c r="DP118" s="139" t="s">
        <v>193</v>
      </c>
      <c r="DQ118" s="139" t="s">
        <v>193</v>
      </c>
      <c r="DR118" s="139" t="s">
        <v>193</v>
      </c>
      <c r="DS118" s="139" t="s">
        <v>193</v>
      </c>
      <c r="DT118" s="139" t="s">
        <v>193</v>
      </c>
      <c r="DU118" s="139" t="s">
        <v>193</v>
      </c>
      <c r="DV118" s="139" t="s">
        <v>193</v>
      </c>
      <c r="DW118" s="139" t="s">
        <v>193</v>
      </c>
      <c r="DX118" s="139" t="s">
        <v>193</v>
      </c>
      <c r="DY118" s="139" t="s">
        <v>193</v>
      </c>
      <c r="DZ118" s="139" t="s">
        <v>193</v>
      </c>
      <c r="EA118" s="139" t="s">
        <v>193</v>
      </c>
      <c r="EB118" s="139" t="s">
        <v>193</v>
      </c>
      <c r="EC118" s="139" t="s">
        <v>193</v>
      </c>
      <c r="ED118" s="139" t="s">
        <v>193</v>
      </c>
      <c r="EE118" s="139" t="s">
        <v>193</v>
      </c>
      <c r="EF118" s="139" t="s">
        <v>193</v>
      </c>
      <c r="EG118" s="139" t="s">
        <v>193</v>
      </c>
      <c r="EH118" s="139" t="s">
        <v>193</v>
      </c>
      <c r="EI118" s="139" t="s">
        <v>193</v>
      </c>
      <c r="EJ118" s="139" t="s">
        <v>193</v>
      </c>
      <c r="EK118" s="139" t="s">
        <v>193</v>
      </c>
      <c r="EL118" s="139" t="s">
        <v>193</v>
      </c>
      <c r="EM118" s="139" t="s">
        <v>193</v>
      </c>
      <c r="EN118" s="139" t="s">
        <v>193</v>
      </c>
      <c r="EO118" s="139" t="s">
        <v>193</v>
      </c>
      <c r="EP118" s="139" t="s">
        <v>193</v>
      </c>
      <c r="EQ118" s="139" t="s">
        <v>193</v>
      </c>
      <c r="ER118" s="139" t="s">
        <v>193</v>
      </c>
      <c r="ES118" s="139" t="s">
        <v>193</v>
      </c>
      <c r="ET118" s="139" t="s">
        <v>193</v>
      </c>
      <c r="EU118" s="139" t="s">
        <v>193</v>
      </c>
      <c r="EV118" s="139" t="s">
        <v>193</v>
      </c>
      <c r="EW118" s="139" t="s">
        <v>193</v>
      </c>
      <c r="EX118" s="139" t="s">
        <v>193</v>
      </c>
      <c r="EY118" s="139" t="s">
        <v>193</v>
      </c>
      <c r="EZ118" s="139" t="s">
        <v>193</v>
      </c>
      <c r="FA118" s="139" t="s">
        <v>193</v>
      </c>
      <c r="FB118" s="139" t="s">
        <v>193</v>
      </c>
      <c r="FC118" s="139" t="s">
        <v>193</v>
      </c>
      <c r="FD118" s="139" t="s">
        <v>193</v>
      </c>
      <c r="FE118" s="139" t="s">
        <v>193</v>
      </c>
      <c r="FF118" s="139" t="s">
        <v>193</v>
      </c>
      <c r="FG118" s="139" t="s">
        <v>193</v>
      </c>
      <c r="FH118" s="139" t="s">
        <v>193</v>
      </c>
      <c r="FI118" s="139" t="s">
        <v>193</v>
      </c>
      <c r="FJ118" s="139" t="s">
        <v>193</v>
      </c>
      <c r="FK118" s="139" t="s">
        <v>193</v>
      </c>
      <c r="FL118" s="139" t="s">
        <v>193</v>
      </c>
      <c r="FM118" s="139" t="s">
        <v>193</v>
      </c>
      <c r="FN118" s="139" t="s">
        <v>193</v>
      </c>
      <c r="FO118" s="139" t="s">
        <v>193</v>
      </c>
      <c r="FP118" s="139" t="s">
        <v>193</v>
      </c>
      <c r="FQ118" s="139" t="s">
        <v>193</v>
      </c>
      <c r="FR118" s="139" t="s">
        <v>193</v>
      </c>
      <c r="FS118" s="139" t="s">
        <v>193</v>
      </c>
      <c r="FT118" s="139" t="s">
        <v>193</v>
      </c>
      <c r="FU118" s="139" t="s">
        <v>193</v>
      </c>
      <c r="FV118" s="139" t="s">
        <v>193</v>
      </c>
      <c r="FW118" s="139" t="s">
        <v>193</v>
      </c>
      <c r="FX118" s="139" t="s">
        <v>193</v>
      </c>
      <c r="FY118" s="139" t="s">
        <v>193</v>
      </c>
      <c r="FZ118" s="139" t="s">
        <v>193</v>
      </c>
      <c r="GA118" s="139" t="s">
        <v>193</v>
      </c>
      <c r="GB118" s="139" t="s">
        <v>193</v>
      </c>
      <c r="GC118" s="139" t="s">
        <v>193</v>
      </c>
      <c r="GD118" s="139" t="s">
        <v>193</v>
      </c>
      <c r="GE118" s="139" t="s">
        <v>193</v>
      </c>
      <c r="GF118" s="139" t="s">
        <v>193</v>
      </c>
      <c r="GG118" s="139" t="s">
        <v>193</v>
      </c>
      <c r="GH118" s="139" t="s">
        <v>193</v>
      </c>
      <c r="GI118" s="139" t="s">
        <v>193</v>
      </c>
      <c r="GJ118" s="139" t="s">
        <v>193</v>
      </c>
      <c r="GK118" s="139" t="s">
        <v>193</v>
      </c>
      <c r="GL118" s="139" t="s">
        <v>193</v>
      </c>
      <c r="GM118" s="139" t="s">
        <v>193</v>
      </c>
      <c r="GN118" s="139" t="s">
        <v>193</v>
      </c>
      <c r="GO118" s="139" t="s">
        <v>193</v>
      </c>
      <c r="GP118" s="139" t="s">
        <v>193</v>
      </c>
      <c r="GQ118" s="139" t="s">
        <v>193</v>
      </c>
      <c r="GR118" s="139" t="s">
        <v>193</v>
      </c>
      <c r="GS118" s="139" t="s">
        <v>193</v>
      </c>
      <c r="GT118" s="139" t="s">
        <v>193</v>
      </c>
      <c r="GU118" s="139" t="s">
        <v>193</v>
      </c>
      <c r="GV118" s="139" t="s">
        <v>193</v>
      </c>
      <c r="GW118" s="139" t="s">
        <v>193</v>
      </c>
      <c r="GX118" s="139" t="s">
        <v>193</v>
      </c>
      <c r="GY118" s="139" t="s">
        <v>193</v>
      </c>
      <c r="GZ118" s="139" t="s">
        <v>193</v>
      </c>
      <c r="HA118" s="139" t="s">
        <v>193</v>
      </c>
      <c r="HB118" s="139" t="s">
        <v>193</v>
      </c>
      <c r="HC118" s="139" t="s">
        <v>193</v>
      </c>
      <c r="HD118" s="139" t="s">
        <v>193</v>
      </c>
      <c r="HE118" s="139" t="s">
        <v>193</v>
      </c>
      <c r="HF118" s="139" t="s">
        <v>193</v>
      </c>
      <c r="HG118" s="139" t="s">
        <v>193</v>
      </c>
      <c r="HH118" s="139" t="s">
        <v>193</v>
      </c>
      <c r="HI118" s="139" t="s">
        <v>193</v>
      </c>
      <c r="HJ118" s="139" t="s">
        <v>193</v>
      </c>
      <c r="HK118" s="139" t="s">
        <v>193</v>
      </c>
      <c r="HL118" s="139" t="s">
        <v>193</v>
      </c>
      <c r="HM118" s="139" t="s">
        <v>193</v>
      </c>
      <c r="HN118" s="139" t="s">
        <v>193</v>
      </c>
      <c r="HO118" s="139" t="s">
        <v>193</v>
      </c>
      <c r="HP118" s="139" t="s">
        <v>193</v>
      </c>
      <c r="HQ118" s="139" t="s">
        <v>193</v>
      </c>
      <c r="HR118" s="139" t="s">
        <v>193</v>
      </c>
      <c r="HS118" s="139" t="s">
        <v>193</v>
      </c>
      <c r="HT118" s="139" t="s">
        <v>193</v>
      </c>
      <c r="HU118" s="139" t="s">
        <v>193</v>
      </c>
      <c r="HV118" s="139" t="s">
        <v>193</v>
      </c>
      <c r="HW118" s="139" t="s">
        <v>193</v>
      </c>
      <c r="HX118" s="139" t="s">
        <v>193</v>
      </c>
      <c r="HY118" s="139" t="s">
        <v>193</v>
      </c>
      <c r="HZ118" s="139" t="s">
        <v>193</v>
      </c>
      <c r="IA118" s="139" t="s">
        <v>193</v>
      </c>
      <c r="IB118" s="139" t="s">
        <v>193</v>
      </c>
      <c r="IC118" s="139" t="s">
        <v>193</v>
      </c>
      <c r="ID118" s="139" t="s">
        <v>193</v>
      </c>
      <c r="IE118" s="139" t="s">
        <v>193</v>
      </c>
      <c r="IF118" s="139" t="s">
        <v>193</v>
      </c>
      <c r="IG118" s="139" t="s">
        <v>193</v>
      </c>
      <c r="IH118" s="139" t="s">
        <v>193</v>
      </c>
      <c r="II118" s="139" t="s">
        <v>193</v>
      </c>
      <c r="IJ118" s="139" t="s">
        <v>193</v>
      </c>
      <c r="IK118" s="139" t="s">
        <v>193</v>
      </c>
      <c r="IL118" s="139" t="s">
        <v>193</v>
      </c>
      <c r="IM118" s="139" t="s">
        <v>114</v>
      </c>
      <c r="IN118" s="139" t="s">
        <v>114</v>
      </c>
      <c r="IO118" s="139" t="s">
        <v>193</v>
      </c>
      <c r="IP118" s="139" t="s">
        <v>193</v>
      </c>
      <c r="IQ118" s="139" t="s">
        <v>193</v>
      </c>
      <c r="IR118" s="139" t="s">
        <v>193</v>
      </c>
      <c r="IS118" s="139" t="s">
        <v>193</v>
      </c>
      <c r="IT118" s="139" t="s">
        <v>193</v>
      </c>
      <c r="IU118" s="139" t="s">
        <v>193</v>
      </c>
      <c r="IV118" s="139" t="s">
        <v>193</v>
      </c>
      <c r="IW118" s="139" t="s">
        <v>132</v>
      </c>
      <c r="IX118" s="139">
        <v>0</v>
      </c>
      <c r="IY118" s="139">
        <v>0</v>
      </c>
      <c r="IZ118" s="139">
        <v>0</v>
      </c>
      <c r="JA118" s="139">
        <v>0</v>
      </c>
      <c r="JB118" s="139">
        <v>0</v>
      </c>
      <c r="JC118" s="139">
        <v>0</v>
      </c>
      <c r="JD118" s="139">
        <v>0</v>
      </c>
      <c r="JE118" s="139">
        <v>1</v>
      </c>
      <c r="JF118" s="139" t="s">
        <v>193</v>
      </c>
      <c r="JG118" s="139" t="s">
        <v>114</v>
      </c>
      <c r="JH118" s="139" t="s">
        <v>193</v>
      </c>
      <c r="JI118" s="139" t="s">
        <v>193</v>
      </c>
      <c r="JJ118" s="139" t="s">
        <v>193</v>
      </c>
      <c r="JK118" s="139" t="s">
        <v>193</v>
      </c>
      <c r="JL118" s="139" t="s">
        <v>193</v>
      </c>
      <c r="JM118" s="139" t="s">
        <v>193</v>
      </c>
      <c r="JN118" s="139" t="s">
        <v>193</v>
      </c>
      <c r="JO118" s="139" t="s">
        <v>193</v>
      </c>
      <c r="JP118" s="139" t="s">
        <v>193</v>
      </c>
      <c r="JQ118" s="139" t="s">
        <v>193</v>
      </c>
      <c r="JR118" s="139" t="s">
        <v>193</v>
      </c>
      <c r="JS118" s="139" t="s">
        <v>193</v>
      </c>
      <c r="JT118" s="139" t="s">
        <v>193</v>
      </c>
      <c r="JU118" s="139" t="s">
        <v>193</v>
      </c>
      <c r="JV118" s="139" t="s">
        <v>193</v>
      </c>
      <c r="JW118" s="139" t="s">
        <v>193</v>
      </c>
      <c r="JX118" s="139" t="s">
        <v>193</v>
      </c>
      <c r="JY118" s="139" t="s">
        <v>193</v>
      </c>
      <c r="JZ118" s="139" t="s">
        <v>193</v>
      </c>
      <c r="KA118" s="139" t="s">
        <v>193</v>
      </c>
      <c r="KB118" s="139" t="s">
        <v>193</v>
      </c>
      <c r="KC118" s="139" t="s">
        <v>193</v>
      </c>
      <c r="KD118" s="139" t="s">
        <v>193</v>
      </c>
      <c r="KE118" s="139" t="s">
        <v>193</v>
      </c>
      <c r="KF118" s="139" t="s">
        <v>193</v>
      </c>
      <c r="KG118" s="139" t="s">
        <v>193</v>
      </c>
      <c r="KH118" s="139" t="s">
        <v>193</v>
      </c>
      <c r="KI118" s="139" t="s">
        <v>193</v>
      </c>
      <c r="KJ118" s="139" t="s">
        <v>193</v>
      </c>
      <c r="KK118" s="139" t="s">
        <v>193</v>
      </c>
      <c r="KL118" s="139" t="s">
        <v>193</v>
      </c>
      <c r="KM118" s="139" t="s">
        <v>193</v>
      </c>
      <c r="KN118" s="139" t="s">
        <v>193</v>
      </c>
      <c r="KO118" s="139" t="s">
        <v>193</v>
      </c>
      <c r="KP118" s="139" t="s">
        <v>193</v>
      </c>
      <c r="KQ118" s="139" t="s">
        <v>193</v>
      </c>
      <c r="KR118" s="139" t="s">
        <v>193</v>
      </c>
      <c r="KS118" s="139" t="s">
        <v>193</v>
      </c>
      <c r="KT118" s="139" t="s">
        <v>193</v>
      </c>
      <c r="KU118" s="139" t="s">
        <v>193</v>
      </c>
      <c r="KV118" s="139" t="s">
        <v>193</v>
      </c>
      <c r="KW118" s="139" t="s">
        <v>193</v>
      </c>
      <c r="KX118" s="139" t="s">
        <v>193</v>
      </c>
      <c r="KY118" s="139" t="s">
        <v>193</v>
      </c>
      <c r="KZ118" s="139" t="s">
        <v>193</v>
      </c>
      <c r="LA118" s="139" t="s">
        <v>193</v>
      </c>
      <c r="LB118" s="139" t="s">
        <v>193</v>
      </c>
      <c r="LC118" s="139" t="s">
        <v>193</v>
      </c>
      <c r="LD118" s="139" t="s">
        <v>193</v>
      </c>
      <c r="LE118" s="139" t="s">
        <v>193</v>
      </c>
      <c r="LF118" s="139" t="s">
        <v>193</v>
      </c>
      <c r="LG118" s="139" t="s">
        <v>193</v>
      </c>
      <c r="LH118" s="139" t="s">
        <v>193</v>
      </c>
      <c r="LI118" s="139" t="s">
        <v>193</v>
      </c>
      <c r="LJ118" s="139" t="s">
        <v>193</v>
      </c>
      <c r="LK118" s="139" t="s">
        <v>193</v>
      </c>
      <c r="LL118" s="139" t="s">
        <v>193</v>
      </c>
      <c r="LM118" s="139" t="s">
        <v>193</v>
      </c>
      <c r="LN118" s="139" t="s">
        <v>193</v>
      </c>
      <c r="LO118" s="139" t="s">
        <v>193</v>
      </c>
      <c r="LP118" s="139" t="s">
        <v>193</v>
      </c>
      <c r="LQ118" s="139" t="s">
        <v>193</v>
      </c>
    </row>
    <row r="119" spans="1:329" ht="14.4" customHeight="1" x14ac:dyDescent="0.35">
      <c r="A119" s="139" t="s">
        <v>3565</v>
      </c>
      <c r="B119" s="139" t="s">
        <v>3456</v>
      </c>
      <c r="C119" s="139" t="s">
        <v>179</v>
      </c>
      <c r="D119" s="139" t="s">
        <v>179</v>
      </c>
      <c r="E119" s="139" t="s">
        <v>181</v>
      </c>
      <c r="F119" s="139" t="s">
        <v>182</v>
      </c>
      <c r="G119" s="139" t="s">
        <v>183</v>
      </c>
      <c r="H119" s="139" t="s">
        <v>183</v>
      </c>
      <c r="I119" s="139" t="s">
        <v>708</v>
      </c>
      <c r="J119" s="139" t="s">
        <v>709</v>
      </c>
      <c r="K119" s="139" t="s">
        <v>536</v>
      </c>
      <c r="L119" s="139" t="s">
        <v>490</v>
      </c>
      <c r="M119" t="s">
        <v>491</v>
      </c>
      <c r="N119" t="s">
        <v>193</v>
      </c>
      <c r="O119" t="s">
        <v>193</v>
      </c>
      <c r="P119" t="s">
        <v>496</v>
      </c>
      <c r="Q119" t="s">
        <v>193</v>
      </c>
      <c r="R119" t="s">
        <v>3554</v>
      </c>
      <c r="S119">
        <v>0</v>
      </c>
      <c r="T119">
        <v>0</v>
      </c>
      <c r="U119">
        <v>0</v>
      </c>
      <c r="V119">
        <v>1</v>
      </c>
      <c r="W119">
        <v>0</v>
      </c>
      <c r="X119">
        <v>0</v>
      </c>
      <c r="Y119">
        <v>0</v>
      </c>
      <c r="Z119" t="s">
        <v>3953</v>
      </c>
      <c r="AA119" t="s">
        <v>3554</v>
      </c>
      <c r="AB119" t="s">
        <v>112</v>
      </c>
      <c r="AC119">
        <v>1</v>
      </c>
      <c r="AD119">
        <v>0</v>
      </c>
      <c r="AE119">
        <v>0</v>
      </c>
      <c r="AF119">
        <v>0</v>
      </c>
      <c r="AG119">
        <v>0</v>
      </c>
      <c r="AH119">
        <v>0</v>
      </c>
      <c r="AI119">
        <v>0</v>
      </c>
      <c r="AJ119">
        <v>0</v>
      </c>
      <c r="AK119">
        <v>0</v>
      </c>
      <c r="AL119">
        <v>0</v>
      </c>
      <c r="AM119" t="s">
        <v>193</v>
      </c>
      <c r="AN119" t="s">
        <v>113</v>
      </c>
      <c r="AO119" t="s">
        <v>501</v>
      </c>
      <c r="AP119" t="s">
        <v>193</v>
      </c>
      <c r="AQ119" t="s">
        <v>193</v>
      </c>
      <c r="AR119" t="s">
        <v>193</v>
      </c>
      <c r="AS119" t="s">
        <v>193</v>
      </c>
      <c r="AT119" t="s">
        <v>193</v>
      </c>
      <c r="AU119" t="s">
        <v>193</v>
      </c>
      <c r="AV119" t="s">
        <v>193</v>
      </c>
      <c r="AW119" t="s">
        <v>193</v>
      </c>
      <c r="AX119" t="s">
        <v>193</v>
      </c>
      <c r="AY119" t="s">
        <v>193</v>
      </c>
      <c r="AZ119" s="192" t="s">
        <v>193</v>
      </c>
      <c r="BA119" s="139" t="s">
        <v>193</v>
      </c>
      <c r="BB119" s="139" t="s">
        <v>193</v>
      </c>
      <c r="BC119" s="192" t="s">
        <v>193</v>
      </c>
      <c r="BD119" s="139" t="s">
        <v>193</v>
      </c>
      <c r="BE119" s="139" t="s">
        <v>193</v>
      </c>
      <c r="BF119" s="192" t="s">
        <v>193</v>
      </c>
      <c r="BG119" s="139" t="s">
        <v>193</v>
      </c>
      <c r="BH119" s="139" t="s">
        <v>193</v>
      </c>
      <c r="BI119" s="192" t="s">
        <v>193</v>
      </c>
      <c r="BJ119" s="139" t="s">
        <v>193</v>
      </c>
      <c r="BK119" s="139" t="s">
        <v>193</v>
      </c>
      <c r="BL119" s="192" t="s">
        <v>193</v>
      </c>
      <c r="BM119" s="139" t="s">
        <v>193</v>
      </c>
      <c r="BN119" s="139" t="s">
        <v>193</v>
      </c>
      <c r="BO119" s="192" t="s">
        <v>193</v>
      </c>
      <c r="BP119" s="139" t="s">
        <v>193</v>
      </c>
      <c r="BQ119" s="139" t="s">
        <v>193</v>
      </c>
      <c r="BR119" s="139" t="s">
        <v>193</v>
      </c>
      <c r="BS119" s="139" t="s">
        <v>193</v>
      </c>
      <c r="BT119" s="139" t="s">
        <v>193</v>
      </c>
      <c r="BU119" s="139" t="s">
        <v>193</v>
      </c>
      <c r="BV119" s="139" t="s">
        <v>193</v>
      </c>
      <c r="BW119" s="139" t="s">
        <v>193</v>
      </c>
      <c r="BX119" s="139" t="s">
        <v>193</v>
      </c>
      <c r="BY119" s="139" t="s">
        <v>193</v>
      </c>
      <c r="BZ119" s="139" t="s">
        <v>193</v>
      </c>
      <c r="CA119" s="192" t="s">
        <v>193</v>
      </c>
      <c r="CB119" s="139" t="s">
        <v>193</v>
      </c>
      <c r="CC119" s="139" t="s">
        <v>193</v>
      </c>
      <c r="CD119" s="139" t="s">
        <v>193</v>
      </c>
      <c r="CE119" s="139" t="s">
        <v>193</v>
      </c>
      <c r="CF119" s="139" t="s">
        <v>193</v>
      </c>
      <c r="CG119" s="139" t="s">
        <v>193</v>
      </c>
      <c r="CH119" s="139" t="s">
        <v>193</v>
      </c>
      <c r="CI119" s="139" t="s">
        <v>193</v>
      </c>
      <c r="CJ119" s="139" t="s">
        <v>193</v>
      </c>
      <c r="CK119" s="139" t="s">
        <v>193</v>
      </c>
      <c r="CL119" s="139" t="s">
        <v>193</v>
      </c>
      <c r="CM119" s="139" t="s">
        <v>193</v>
      </c>
      <c r="CN119" s="139" t="s">
        <v>193</v>
      </c>
      <c r="CO119" s="139" t="s">
        <v>193</v>
      </c>
      <c r="CP119" s="139" t="s">
        <v>193</v>
      </c>
      <c r="CQ119" s="139" t="s">
        <v>193</v>
      </c>
      <c r="CR119" s="139" t="s">
        <v>193</v>
      </c>
      <c r="CS119" s="139" t="s">
        <v>193</v>
      </c>
      <c r="CT119" s="139" t="s">
        <v>193</v>
      </c>
      <c r="CU119" s="139" t="s">
        <v>193</v>
      </c>
      <c r="CV119" s="139" t="s">
        <v>193</v>
      </c>
      <c r="CW119" s="139" t="s">
        <v>193</v>
      </c>
      <c r="CX119" s="139" t="s">
        <v>193</v>
      </c>
      <c r="CY119" s="139" t="s">
        <v>193</v>
      </c>
      <c r="CZ119" s="139" t="s">
        <v>193</v>
      </c>
      <c r="DA119" s="139" t="s">
        <v>193</v>
      </c>
      <c r="DB119" s="139" t="s">
        <v>193</v>
      </c>
      <c r="DC119" s="139" t="s">
        <v>193</v>
      </c>
      <c r="DD119" s="139" t="s">
        <v>193</v>
      </c>
      <c r="DE119" s="139" t="s">
        <v>193</v>
      </c>
      <c r="DF119" s="139" t="s">
        <v>193</v>
      </c>
      <c r="DG119" s="139" t="s">
        <v>193</v>
      </c>
      <c r="DH119" s="139" t="s">
        <v>193</v>
      </c>
      <c r="DI119" s="139" t="s">
        <v>193</v>
      </c>
      <c r="DJ119" s="139" t="s">
        <v>193</v>
      </c>
      <c r="DK119" s="139" t="s">
        <v>193</v>
      </c>
      <c r="DL119" s="139" t="s">
        <v>193</v>
      </c>
      <c r="DM119" s="139" t="s">
        <v>193</v>
      </c>
      <c r="DN119" s="139" t="s">
        <v>193</v>
      </c>
      <c r="DO119" s="139" t="s">
        <v>193</v>
      </c>
      <c r="DP119" s="139" t="s">
        <v>193</v>
      </c>
      <c r="DQ119" s="139" t="s">
        <v>193</v>
      </c>
      <c r="DR119" s="139" t="s">
        <v>193</v>
      </c>
      <c r="DS119" s="139" t="s">
        <v>193</v>
      </c>
      <c r="DT119" s="139" t="s">
        <v>193</v>
      </c>
      <c r="DU119" s="139" t="s">
        <v>193</v>
      </c>
      <c r="DV119" s="139" t="s">
        <v>193</v>
      </c>
      <c r="DW119" s="139" t="s">
        <v>193</v>
      </c>
      <c r="DX119" s="139" t="s">
        <v>193</v>
      </c>
      <c r="DY119" s="139" t="s">
        <v>193</v>
      </c>
      <c r="DZ119" s="139" t="s">
        <v>193</v>
      </c>
      <c r="EA119" s="139" t="s">
        <v>193</v>
      </c>
      <c r="EB119" s="139" t="s">
        <v>193</v>
      </c>
      <c r="EC119" s="139" t="s">
        <v>193</v>
      </c>
      <c r="ED119" s="139" t="s">
        <v>193</v>
      </c>
      <c r="EE119" s="139" t="s">
        <v>193</v>
      </c>
      <c r="EF119" s="139" t="s">
        <v>193</v>
      </c>
      <c r="EG119" s="139" t="s">
        <v>193</v>
      </c>
      <c r="EH119" s="139" t="s">
        <v>193</v>
      </c>
      <c r="EI119" s="139" t="s">
        <v>193</v>
      </c>
      <c r="EJ119" s="139" t="s">
        <v>193</v>
      </c>
      <c r="EK119" s="139" t="s">
        <v>193</v>
      </c>
      <c r="EL119" s="139" t="s">
        <v>193</v>
      </c>
      <c r="EM119" s="139" t="s">
        <v>193</v>
      </c>
      <c r="EN119" s="139" t="s">
        <v>193</v>
      </c>
      <c r="EO119" s="139" t="s">
        <v>193</v>
      </c>
      <c r="EP119" s="139" t="s">
        <v>193</v>
      </c>
      <c r="EQ119" s="139" t="s">
        <v>193</v>
      </c>
      <c r="ER119" s="139" t="s">
        <v>193</v>
      </c>
      <c r="ES119" s="139" t="s">
        <v>193</v>
      </c>
      <c r="ET119" s="139" t="s">
        <v>193</v>
      </c>
      <c r="EU119" s="139" t="s">
        <v>193</v>
      </c>
      <c r="EV119" s="139" t="s">
        <v>193</v>
      </c>
      <c r="EW119" s="139" t="s">
        <v>193</v>
      </c>
      <c r="EX119" s="139" t="s">
        <v>193</v>
      </c>
      <c r="EY119" s="139" t="s">
        <v>193</v>
      </c>
      <c r="EZ119" s="139" t="s">
        <v>193</v>
      </c>
      <c r="FA119" s="139" t="s">
        <v>193</v>
      </c>
      <c r="FB119" s="139" t="s">
        <v>193</v>
      </c>
      <c r="FC119" s="139" t="s">
        <v>193</v>
      </c>
      <c r="FD119" s="139" t="s">
        <v>193</v>
      </c>
      <c r="FE119" s="139" t="s">
        <v>193</v>
      </c>
      <c r="FF119" s="139" t="s">
        <v>193</v>
      </c>
      <c r="FG119" s="139" t="s">
        <v>193</v>
      </c>
      <c r="FH119" s="139" t="s">
        <v>193</v>
      </c>
      <c r="FI119" s="139" t="s">
        <v>193</v>
      </c>
      <c r="FJ119" s="139" t="s">
        <v>193</v>
      </c>
      <c r="FK119" s="139" t="s">
        <v>193</v>
      </c>
      <c r="FL119" s="139" t="s">
        <v>193</v>
      </c>
      <c r="FM119" s="139" t="s">
        <v>193</v>
      </c>
      <c r="FN119" s="139" t="s">
        <v>193</v>
      </c>
      <c r="FO119" s="139" t="s">
        <v>193</v>
      </c>
      <c r="FP119" s="139" t="s">
        <v>193</v>
      </c>
      <c r="FQ119" s="139" t="s">
        <v>193</v>
      </c>
      <c r="FR119" s="139" t="s">
        <v>193</v>
      </c>
      <c r="FS119" s="139" t="s">
        <v>193</v>
      </c>
      <c r="FT119" s="139" t="s">
        <v>193</v>
      </c>
      <c r="FU119" s="139" t="s">
        <v>193</v>
      </c>
      <c r="FV119" s="139" t="s">
        <v>193</v>
      </c>
      <c r="FW119" s="139" t="s">
        <v>193</v>
      </c>
      <c r="FX119" s="139" t="s">
        <v>193</v>
      </c>
      <c r="FY119" s="139" t="s">
        <v>193</v>
      </c>
      <c r="FZ119" s="139" t="s">
        <v>193</v>
      </c>
      <c r="GA119" s="139" t="s">
        <v>193</v>
      </c>
      <c r="GB119" s="139" t="s">
        <v>193</v>
      </c>
      <c r="GC119" s="139" t="s">
        <v>193</v>
      </c>
      <c r="GD119" s="139" t="s">
        <v>193</v>
      </c>
      <c r="GE119" s="139" t="s">
        <v>193</v>
      </c>
      <c r="GF119" s="139" t="s">
        <v>193</v>
      </c>
      <c r="GG119" s="139" t="s">
        <v>193</v>
      </c>
      <c r="GH119" s="139" t="s">
        <v>193</v>
      </c>
      <c r="GI119" s="139" t="s">
        <v>193</v>
      </c>
      <c r="GJ119" s="139" t="s">
        <v>193</v>
      </c>
      <c r="GK119" s="139" t="s">
        <v>193</v>
      </c>
      <c r="GL119" s="139" t="s">
        <v>193</v>
      </c>
      <c r="GM119" s="139" t="s">
        <v>193</v>
      </c>
      <c r="GN119" s="139" t="s">
        <v>193</v>
      </c>
      <c r="GO119" s="139" t="s">
        <v>193</v>
      </c>
      <c r="GP119" s="139" t="s">
        <v>193</v>
      </c>
      <c r="GQ119" s="139" t="s">
        <v>193</v>
      </c>
      <c r="GR119" s="139" t="s">
        <v>193</v>
      </c>
      <c r="GS119" s="139" t="s">
        <v>193</v>
      </c>
      <c r="GT119" s="139" t="s">
        <v>193</v>
      </c>
      <c r="GU119" s="139" t="s">
        <v>193</v>
      </c>
      <c r="GV119" s="139" t="s">
        <v>193</v>
      </c>
      <c r="GW119" s="139" t="s">
        <v>193</v>
      </c>
      <c r="GX119" s="139" t="s">
        <v>193</v>
      </c>
      <c r="GY119" s="139" t="s">
        <v>193</v>
      </c>
      <c r="GZ119" s="139" t="s">
        <v>193</v>
      </c>
      <c r="HA119" s="139" t="s">
        <v>193</v>
      </c>
      <c r="HB119" s="139" t="s">
        <v>193</v>
      </c>
      <c r="HC119" s="139" t="s">
        <v>193</v>
      </c>
      <c r="HD119" s="139" t="s">
        <v>193</v>
      </c>
      <c r="HE119" s="139" t="s">
        <v>193</v>
      </c>
      <c r="HF119" s="139" t="s">
        <v>193</v>
      </c>
      <c r="HG119" s="139" t="s">
        <v>193</v>
      </c>
      <c r="HH119" s="139" t="s">
        <v>193</v>
      </c>
      <c r="HI119" s="139" t="s">
        <v>193</v>
      </c>
      <c r="HJ119" s="139" t="s">
        <v>3566</v>
      </c>
      <c r="HK119" s="139">
        <v>1</v>
      </c>
      <c r="HL119" s="139">
        <v>0</v>
      </c>
      <c r="HM119" s="139">
        <v>1</v>
      </c>
      <c r="HN119" s="139">
        <v>1</v>
      </c>
      <c r="HO119" s="139">
        <v>1</v>
      </c>
      <c r="HP119" s="139">
        <v>1</v>
      </c>
      <c r="HQ119" s="139">
        <v>1</v>
      </c>
      <c r="HR119" s="139">
        <v>0</v>
      </c>
      <c r="HS119" s="139" t="s">
        <v>3567</v>
      </c>
      <c r="HT119" s="139" t="s">
        <v>193</v>
      </c>
      <c r="HU119" s="139">
        <v>1250</v>
      </c>
      <c r="HV119" s="139" t="s">
        <v>193</v>
      </c>
      <c r="HW119" s="139">
        <v>100</v>
      </c>
      <c r="HX119" s="139">
        <v>50</v>
      </c>
      <c r="HY119" s="192">
        <v>12.5</v>
      </c>
      <c r="HZ119" s="139">
        <v>75</v>
      </c>
      <c r="IA119" s="139">
        <v>50</v>
      </c>
      <c r="IB119" s="139" t="s">
        <v>114</v>
      </c>
      <c r="IC119" s="139" t="s">
        <v>193</v>
      </c>
      <c r="ID119" s="139" t="s">
        <v>193</v>
      </c>
      <c r="IE119" s="139" t="s">
        <v>193</v>
      </c>
      <c r="IF119" s="139" t="s">
        <v>193</v>
      </c>
      <c r="IG119" s="139" t="s">
        <v>193</v>
      </c>
      <c r="IH119" s="139" t="s">
        <v>193</v>
      </c>
      <c r="II119" s="139" t="s">
        <v>193</v>
      </c>
      <c r="IJ119" s="139" t="s">
        <v>193</v>
      </c>
      <c r="IK119" s="139" t="s">
        <v>193</v>
      </c>
      <c r="IL119" s="139" t="s">
        <v>193</v>
      </c>
      <c r="IM119" s="139" t="s">
        <v>193</v>
      </c>
      <c r="IN119" s="139" t="s">
        <v>114</v>
      </c>
      <c r="IO119" s="139" t="s">
        <v>193</v>
      </c>
      <c r="IP119" s="139" t="s">
        <v>193</v>
      </c>
      <c r="IQ119" s="139" t="s">
        <v>193</v>
      </c>
      <c r="IR119" s="139" t="s">
        <v>193</v>
      </c>
      <c r="IS119" s="139" t="s">
        <v>193</v>
      </c>
      <c r="IT119" s="139" t="s">
        <v>193</v>
      </c>
      <c r="IU119" s="139" t="s">
        <v>193</v>
      </c>
      <c r="IV119" s="139" t="s">
        <v>193</v>
      </c>
      <c r="IW119" s="139" t="s">
        <v>3336</v>
      </c>
      <c r="IX119" s="139">
        <v>0</v>
      </c>
      <c r="IY119" s="139">
        <v>1</v>
      </c>
      <c r="IZ119" s="139">
        <v>1</v>
      </c>
      <c r="JA119" s="139">
        <v>1</v>
      </c>
      <c r="JB119" s="139">
        <v>0</v>
      </c>
      <c r="JC119" s="139">
        <v>0</v>
      </c>
      <c r="JD119" s="139">
        <v>0</v>
      </c>
      <c r="JE119" s="139">
        <v>0</v>
      </c>
      <c r="JF119" s="139" t="s">
        <v>193</v>
      </c>
      <c r="JG119" s="139" t="s">
        <v>109</v>
      </c>
      <c r="JH119" s="139" t="s">
        <v>193</v>
      </c>
      <c r="JI119" s="139" t="s">
        <v>3554</v>
      </c>
      <c r="JJ119" s="139">
        <v>0</v>
      </c>
      <c r="JK119" s="139">
        <v>0</v>
      </c>
      <c r="JL119" s="139">
        <v>0</v>
      </c>
      <c r="JM119" s="139">
        <v>1</v>
      </c>
      <c r="JN119" s="139">
        <v>0</v>
      </c>
      <c r="JO119" s="139">
        <v>0</v>
      </c>
      <c r="JP119" s="139">
        <v>0</v>
      </c>
      <c r="JQ119" s="139" t="s">
        <v>193</v>
      </c>
      <c r="JR119" s="139" t="s">
        <v>193</v>
      </c>
      <c r="JS119" s="139" t="s">
        <v>193</v>
      </c>
      <c r="JT119" s="139" t="s">
        <v>193</v>
      </c>
      <c r="JU119" s="139" t="s">
        <v>193</v>
      </c>
      <c r="JV119" s="139" t="s">
        <v>193</v>
      </c>
      <c r="JW119" s="139" t="s">
        <v>193</v>
      </c>
      <c r="JX119" s="139" t="s">
        <v>193</v>
      </c>
      <c r="JY119" s="139" t="s">
        <v>193</v>
      </c>
      <c r="JZ119" s="139" t="s">
        <v>193</v>
      </c>
      <c r="KA119" s="139" t="s">
        <v>193</v>
      </c>
      <c r="KB119" s="139" t="s">
        <v>193</v>
      </c>
      <c r="KC119" s="139" t="s">
        <v>193</v>
      </c>
      <c r="KD119" s="139" t="s">
        <v>193</v>
      </c>
      <c r="KE119" s="139" t="s">
        <v>193</v>
      </c>
      <c r="KF119" s="139" t="s">
        <v>193</v>
      </c>
      <c r="KG119" s="139" t="s">
        <v>193</v>
      </c>
      <c r="KH119" s="139" t="s">
        <v>193</v>
      </c>
      <c r="KI119" s="139" t="s">
        <v>193</v>
      </c>
      <c r="KJ119" s="139" t="s">
        <v>193</v>
      </c>
      <c r="KK119" s="139" t="s">
        <v>193</v>
      </c>
      <c r="KL119" s="139" t="s">
        <v>193</v>
      </c>
      <c r="KM119" s="139" t="s">
        <v>193</v>
      </c>
      <c r="KN119" s="139" t="s">
        <v>193</v>
      </c>
      <c r="KO119" s="139" t="s">
        <v>193</v>
      </c>
      <c r="KP119" s="139" t="s">
        <v>193</v>
      </c>
      <c r="KQ119" s="139" t="s">
        <v>193</v>
      </c>
      <c r="KR119" s="139" t="s">
        <v>193</v>
      </c>
      <c r="KS119" s="139" t="s">
        <v>193</v>
      </c>
      <c r="KT119" s="139" t="s">
        <v>193</v>
      </c>
      <c r="KU119" s="139" t="s">
        <v>193</v>
      </c>
      <c r="KV119" s="139" t="s">
        <v>193</v>
      </c>
      <c r="KW119" s="139" t="s">
        <v>193</v>
      </c>
      <c r="KX119" s="139" t="s">
        <v>193</v>
      </c>
      <c r="KY119" s="139" t="s">
        <v>193</v>
      </c>
      <c r="KZ119" s="139" t="s">
        <v>193</v>
      </c>
      <c r="LA119" s="139" t="s">
        <v>193</v>
      </c>
      <c r="LB119" s="139" t="s">
        <v>193</v>
      </c>
      <c r="LC119" s="139" t="s">
        <v>193</v>
      </c>
      <c r="LD119" s="139" t="s">
        <v>193</v>
      </c>
      <c r="LE119" s="139" t="s">
        <v>193</v>
      </c>
      <c r="LF119" s="139" t="s">
        <v>193</v>
      </c>
      <c r="LG119" s="139" t="s">
        <v>193</v>
      </c>
      <c r="LH119" s="139" t="s">
        <v>193</v>
      </c>
      <c r="LI119" s="139" t="s">
        <v>193</v>
      </c>
      <c r="LJ119" s="139" t="s">
        <v>193</v>
      </c>
      <c r="LK119" s="139" t="s">
        <v>193</v>
      </c>
      <c r="LL119" s="139" t="s">
        <v>193</v>
      </c>
      <c r="LM119" s="139" t="s">
        <v>193</v>
      </c>
      <c r="LN119" s="139" t="s">
        <v>193</v>
      </c>
      <c r="LO119" s="139" t="s">
        <v>193</v>
      </c>
      <c r="LP119" s="139" t="s">
        <v>193</v>
      </c>
      <c r="LQ119" s="139" t="s">
        <v>193</v>
      </c>
    </row>
    <row r="120" spans="1:329" ht="14.4" customHeight="1" x14ac:dyDescent="0.35">
      <c r="A120" s="139" t="s">
        <v>3568</v>
      </c>
      <c r="B120" s="139" t="s">
        <v>3456</v>
      </c>
      <c r="C120" s="139" t="s">
        <v>179</v>
      </c>
      <c r="D120" s="139" t="s">
        <v>179</v>
      </c>
      <c r="E120" s="139" t="s">
        <v>181</v>
      </c>
      <c r="F120" s="139" t="s">
        <v>182</v>
      </c>
      <c r="G120" s="139" t="s">
        <v>183</v>
      </c>
      <c r="H120" s="139" t="s">
        <v>183</v>
      </c>
      <c r="I120" s="139" t="s">
        <v>708</v>
      </c>
      <c r="J120" s="139" t="s">
        <v>709</v>
      </c>
      <c r="K120" s="139" t="s">
        <v>536</v>
      </c>
      <c r="L120" s="139" t="s">
        <v>490</v>
      </c>
      <c r="M120" t="s">
        <v>491</v>
      </c>
      <c r="N120" t="s">
        <v>193</v>
      </c>
      <c r="O120" t="s">
        <v>193</v>
      </c>
      <c r="P120" t="s">
        <v>496</v>
      </c>
      <c r="Q120" t="s">
        <v>193</v>
      </c>
      <c r="R120" t="s">
        <v>3554</v>
      </c>
      <c r="S120">
        <v>0</v>
      </c>
      <c r="T120">
        <v>0</v>
      </c>
      <c r="U120">
        <v>0</v>
      </c>
      <c r="V120">
        <v>1</v>
      </c>
      <c r="W120">
        <v>0</v>
      </c>
      <c r="X120">
        <v>0</v>
      </c>
      <c r="Y120">
        <v>0</v>
      </c>
      <c r="Z120" t="s">
        <v>3953</v>
      </c>
      <c r="AA120" t="s">
        <v>3554</v>
      </c>
      <c r="AB120" t="s">
        <v>112</v>
      </c>
      <c r="AC120">
        <v>1</v>
      </c>
      <c r="AD120">
        <v>0</v>
      </c>
      <c r="AE120">
        <v>0</v>
      </c>
      <c r="AF120">
        <v>0</v>
      </c>
      <c r="AG120">
        <v>0</v>
      </c>
      <c r="AH120">
        <v>0</v>
      </c>
      <c r="AI120">
        <v>0</v>
      </c>
      <c r="AJ120">
        <v>0</v>
      </c>
      <c r="AK120">
        <v>0</v>
      </c>
      <c r="AL120">
        <v>0</v>
      </c>
      <c r="AM120" t="s">
        <v>193</v>
      </c>
      <c r="AN120" t="s">
        <v>113</v>
      </c>
      <c r="AO120" t="s">
        <v>493</v>
      </c>
      <c r="AP120" t="s">
        <v>193</v>
      </c>
      <c r="AQ120" t="s">
        <v>193</v>
      </c>
      <c r="AR120" t="s">
        <v>193</v>
      </c>
      <c r="AS120" t="s">
        <v>193</v>
      </c>
      <c r="AT120" t="s">
        <v>193</v>
      </c>
      <c r="AU120" t="s">
        <v>193</v>
      </c>
      <c r="AV120" t="s">
        <v>193</v>
      </c>
      <c r="AW120" t="s">
        <v>193</v>
      </c>
      <c r="AX120" t="s">
        <v>193</v>
      </c>
      <c r="AY120" t="s">
        <v>193</v>
      </c>
      <c r="AZ120" s="192" t="s">
        <v>193</v>
      </c>
      <c r="BA120" s="139" t="s">
        <v>193</v>
      </c>
      <c r="BB120" s="139" t="s">
        <v>193</v>
      </c>
      <c r="BC120" s="192" t="s">
        <v>193</v>
      </c>
      <c r="BD120" s="139" t="s">
        <v>193</v>
      </c>
      <c r="BE120" s="139" t="s">
        <v>193</v>
      </c>
      <c r="BF120" s="192" t="s">
        <v>193</v>
      </c>
      <c r="BG120" s="139" t="s">
        <v>193</v>
      </c>
      <c r="BH120" s="139" t="s">
        <v>193</v>
      </c>
      <c r="BI120" s="192" t="s">
        <v>193</v>
      </c>
      <c r="BJ120" s="139" t="s">
        <v>193</v>
      </c>
      <c r="BK120" s="139" t="s">
        <v>193</v>
      </c>
      <c r="BL120" s="192" t="s">
        <v>193</v>
      </c>
      <c r="BM120" s="139" t="s">
        <v>193</v>
      </c>
      <c r="BN120" s="139" t="s">
        <v>193</v>
      </c>
      <c r="BO120" s="192" t="s">
        <v>193</v>
      </c>
      <c r="BP120" s="139" t="s">
        <v>193</v>
      </c>
      <c r="BQ120" s="139" t="s">
        <v>193</v>
      </c>
      <c r="BR120" s="139" t="s">
        <v>193</v>
      </c>
      <c r="BS120" s="139" t="s">
        <v>193</v>
      </c>
      <c r="BT120" s="139" t="s">
        <v>193</v>
      </c>
      <c r="BU120" s="139" t="s">
        <v>193</v>
      </c>
      <c r="BV120" s="139" t="s">
        <v>193</v>
      </c>
      <c r="BW120" s="139" t="s">
        <v>193</v>
      </c>
      <c r="BX120" s="139" t="s">
        <v>193</v>
      </c>
      <c r="BY120" s="139" t="s">
        <v>193</v>
      </c>
      <c r="BZ120" s="139" t="s">
        <v>193</v>
      </c>
      <c r="CA120" s="192" t="s">
        <v>193</v>
      </c>
      <c r="CB120" s="139" t="s">
        <v>193</v>
      </c>
      <c r="CC120" s="139" t="s">
        <v>193</v>
      </c>
      <c r="CD120" s="139" t="s">
        <v>193</v>
      </c>
      <c r="CE120" s="139" t="s">
        <v>193</v>
      </c>
      <c r="CF120" s="139" t="s">
        <v>193</v>
      </c>
      <c r="CG120" s="139" t="s">
        <v>193</v>
      </c>
      <c r="CH120" s="139" t="s">
        <v>193</v>
      </c>
      <c r="CI120" s="139" t="s">
        <v>193</v>
      </c>
      <c r="CJ120" s="139" t="s">
        <v>193</v>
      </c>
      <c r="CK120" s="139" t="s">
        <v>193</v>
      </c>
      <c r="CL120" s="139" t="s">
        <v>193</v>
      </c>
      <c r="CM120" s="139" t="s">
        <v>193</v>
      </c>
      <c r="CN120" s="139" t="s">
        <v>193</v>
      </c>
      <c r="CO120" s="139" t="s">
        <v>193</v>
      </c>
      <c r="CP120" s="139" t="s">
        <v>193</v>
      </c>
      <c r="CQ120" s="139" t="s">
        <v>193</v>
      </c>
      <c r="CR120" s="139" t="s">
        <v>193</v>
      </c>
      <c r="CS120" s="139" t="s">
        <v>193</v>
      </c>
      <c r="CT120" s="139" t="s">
        <v>193</v>
      </c>
      <c r="CU120" s="139" t="s">
        <v>193</v>
      </c>
      <c r="CV120" s="139" t="s">
        <v>193</v>
      </c>
      <c r="CW120" s="139" t="s">
        <v>193</v>
      </c>
      <c r="CX120" s="139" t="s">
        <v>193</v>
      </c>
      <c r="CY120" s="139" t="s">
        <v>193</v>
      </c>
      <c r="CZ120" s="139" t="s">
        <v>193</v>
      </c>
      <c r="DA120" s="139" t="s">
        <v>193</v>
      </c>
      <c r="DB120" s="139" t="s">
        <v>193</v>
      </c>
      <c r="DC120" s="139" t="s">
        <v>193</v>
      </c>
      <c r="DD120" s="139" t="s">
        <v>193</v>
      </c>
      <c r="DE120" s="139" t="s">
        <v>193</v>
      </c>
      <c r="DF120" s="139" t="s">
        <v>193</v>
      </c>
      <c r="DG120" s="139" t="s">
        <v>193</v>
      </c>
      <c r="DH120" s="139" t="s">
        <v>193</v>
      </c>
      <c r="DI120" s="139" t="s">
        <v>193</v>
      </c>
      <c r="DJ120" s="139" t="s">
        <v>193</v>
      </c>
      <c r="DK120" s="139" t="s">
        <v>193</v>
      </c>
      <c r="DL120" s="139" t="s">
        <v>193</v>
      </c>
      <c r="DM120" s="139" t="s">
        <v>193</v>
      </c>
      <c r="DN120" s="139" t="s">
        <v>193</v>
      </c>
      <c r="DO120" s="139" t="s">
        <v>193</v>
      </c>
      <c r="DP120" s="139" t="s">
        <v>193</v>
      </c>
      <c r="DQ120" s="139" t="s">
        <v>193</v>
      </c>
      <c r="DR120" s="139" t="s">
        <v>193</v>
      </c>
      <c r="DS120" s="139" t="s">
        <v>193</v>
      </c>
      <c r="DT120" s="139" t="s">
        <v>193</v>
      </c>
      <c r="DU120" s="139" t="s">
        <v>193</v>
      </c>
      <c r="DV120" s="139" t="s">
        <v>193</v>
      </c>
      <c r="DW120" s="139" t="s">
        <v>193</v>
      </c>
      <c r="DX120" s="139" t="s">
        <v>193</v>
      </c>
      <c r="DY120" s="139" t="s">
        <v>193</v>
      </c>
      <c r="DZ120" s="139" t="s">
        <v>193</v>
      </c>
      <c r="EA120" s="139" t="s">
        <v>193</v>
      </c>
      <c r="EB120" s="139" t="s">
        <v>193</v>
      </c>
      <c r="EC120" s="139" t="s">
        <v>193</v>
      </c>
      <c r="ED120" s="139" t="s">
        <v>193</v>
      </c>
      <c r="EE120" s="139" t="s">
        <v>193</v>
      </c>
      <c r="EF120" s="139" t="s">
        <v>193</v>
      </c>
      <c r="EG120" s="139" t="s">
        <v>193</v>
      </c>
      <c r="EH120" s="139" t="s">
        <v>193</v>
      </c>
      <c r="EI120" s="139" t="s">
        <v>193</v>
      </c>
      <c r="EJ120" s="139" t="s">
        <v>193</v>
      </c>
      <c r="EK120" s="139" t="s">
        <v>193</v>
      </c>
      <c r="EL120" s="139" t="s">
        <v>193</v>
      </c>
      <c r="EM120" s="139" t="s">
        <v>193</v>
      </c>
      <c r="EN120" s="139" t="s">
        <v>193</v>
      </c>
      <c r="EO120" s="139" t="s">
        <v>193</v>
      </c>
      <c r="EP120" s="139" t="s">
        <v>193</v>
      </c>
      <c r="EQ120" s="139" t="s">
        <v>193</v>
      </c>
      <c r="ER120" s="139" t="s">
        <v>193</v>
      </c>
      <c r="ES120" s="139" t="s">
        <v>193</v>
      </c>
      <c r="ET120" s="139" t="s">
        <v>193</v>
      </c>
      <c r="EU120" s="139" t="s">
        <v>193</v>
      </c>
      <c r="EV120" s="139" t="s">
        <v>193</v>
      </c>
      <c r="EW120" s="139" t="s">
        <v>193</v>
      </c>
      <c r="EX120" s="139" t="s">
        <v>193</v>
      </c>
      <c r="EY120" s="139" t="s">
        <v>193</v>
      </c>
      <c r="EZ120" s="139" t="s">
        <v>193</v>
      </c>
      <c r="FA120" s="139" t="s">
        <v>193</v>
      </c>
      <c r="FB120" s="139" t="s">
        <v>193</v>
      </c>
      <c r="FC120" s="139" t="s">
        <v>193</v>
      </c>
      <c r="FD120" s="139" t="s">
        <v>193</v>
      </c>
      <c r="FE120" s="139" t="s">
        <v>193</v>
      </c>
      <c r="FF120" s="139" t="s">
        <v>193</v>
      </c>
      <c r="FG120" s="139" t="s">
        <v>193</v>
      </c>
      <c r="FH120" s="139" t="s">
        <v>193</v>
      </c>
      <c r="FI120" s="139" t="s">
        <v>193</v>
      </c>
      <c r="FJ120" s="139" t="s">
        <v>193</v>
      </c>
      <c r="FK120" s="139" t="s">
        <v>193</v>
      </c>
      <c r="FL120" s="139" t="s">
        <v>193</v>
      </c>
      <c r="FM120" s="139" t="s">
        <v>193</v>
      </c>
      <c r="FN120" s="139" t="s">
        <v>193</v>
      </c>
      <c r="FO120" s="139" t="s">
        <v>193</v>
      </c>
      <c r="FP120" s="139" t="s">
        <v>193</v>
      </c>
      <c r="FQ120" s="139" t="s">
        <v>193</v>
      </c>
      <c r="FR120" s="139" t="s">
        <v>193</v>
      </c>
      <c r="FS120" s="139" t="s">
        <v>193</v>
      </c>
      <c r="FT120" s="139" t="s">
        <v>193</v>
      </c>
      <c r="FU120" s="139" t="s">
        <v>193</v>
      </c>
      <c r="FV120" s="139" t="s">
        <v>193</v>
      </c>
      <c r="FW120" s="139" t="s">
        <v>193</v>
      </c>
      <c r="FX120" s="139" t="s">
        <v>193</v>
      </c>
      <c r="FY120" s="139" t="s">
        <v>193</v>
      </c>
      <c r="FZ120" s="139" t="s">
        <v>193</v>
      </c>
      <c r="GA120" s="139" t="s">
        <v>193</v>
      </c>
      <c r="GB120" s="139" t="s">
        <v>193</v>
      </c>
      <c r="GC120" s="139" t="s">
        <v>193</v>
      </c>
      <c r="GD120" s="139" t="s">
        <v>193</v>
      </c>
      <c r="GE120" s="139" t="s">
        <v>193</v>
      </c>
      <c r="GF120" s="139" t="s">
        <v>193</v>
      </c>
      <c r="GG120" s="139" t="s">
        <v>193</v>
      </c>
      <c r="GH120" s="139" t="s">
        <v>193</v>
      </c>
      <c r="GI120" s="139" t="s">
        <v>193</v>
      </c>
      <c r="GJ120" s="139" t="s">
        <v>193</v>
      </c>
      <c r="GK120" s="139" t="s">
        <v>193</v>
      </c>
      <c r="GL120" s="139" t="s">
        <v>193</v>
      </c>
      <c r="GM120" s="139" t="s">
        <v>193</v>
      </c>
      <c r="GN120" s="139" t="s">
        <v>193</v>
      </c>
      <c r="GO120" s="139" t="s">
        <v>193</v>
      </c>
      <c r="GP120" s="139" t="s">
        <v>193</v>
      </c>
      <c r="GQ120" s="139" t="s">
        <v>193</v>
      </c>
      <c r="GR120" s="139" t="s">
        <v>193</v>
      </c>
      <c r="GS120" s="139" t="s">
        <v>193</v>
      </c>
      <c r="GT120" s="139" t="s">
        <v>193</v>
      </c>
      <c r="GU120" s="139" t="s">
        <v>193</v>
      </c>
      <c r="GV120" s="139" t="s">
        <v>193</v>
      </c>
      <c r="GW120" s="139" t="s">
        <v>193</v>
      </c>
      <c r="GX120" s="139" t="s">
        <v>193</v>
      </c>
      <c r="GY120" s="139" t="s">
        <v>193</v>
      </c>
      <c r="GZ120" s="139" t="s">
        <v>193</v>
      </c>
      <c r="HA120" s="139" t="s">
        <v>193</v>
      </c>
      <c r="HB120" s="139" t="s">
        <v>193</v>
      </c>
      <c r="HC120" s="139" t="s">
        <v>193</v>
      </c>
      <c r="HD120" s="139" t="s">
        <v>193</v>
      </c>
      <c r="HE120" s="139" t="s">
        <v>193</v>
      </c>
      <c r="HF120" s="139" t="s">
        <v>193</v>
      </c>
      <c r="HG120" s="139" t="s">
        <v>193</v>
      </c>
      <c r="HH120" s="139" t="s">
        <v>193</v>
      </c>
      <c r="HI120" s="139" t="s">
        <v>193</v>
      </c>
      <c r="HJ120" s="139" t="s">
        <v>3566</v>
      </c>
      <c r="HK120" s="139">
        <v>1</v>
      </c>
      <c r="HL120" s="139">
        <v>0</v>
      </c>
      <c r="HM120" s="139">
        <v>1</v>
      </c>
      <c r="HN120" s="139">
        <v>1</v>
      </c>
      <c r="HO120" s="139">
        <v>1</v>
      </c>
      <c r="HP120" s="139">
        <v>1</v>
      </c>
      <c r="HQ120" s="139">
        <v>1</v>
      </c>
      <c r="HR120" s="139">
        <v>0</v>
      </c>
      <c r="HS120" s="139" t="s">
        <v>3567</v>
      </c>
      <c r="HT120" s="139">
        <v>1750</v>
      </c>
      <c r="HU120" s="139">
        <v>750</v>
      </c>
      <c r="HV120" s="139" t="s">
        <v>193</v>
      </c>
      <c r="HW120" s="139">
        <v>125</v>
      </c>
      <c r="HX120" s="139">
        <v>75</v>
      </c>
      <c r="HY120" s="192">
        <v>12.5</v>
      </c>
      <c r="HZ120" s="139">
        <v>75</v>
      </c>
      <c r="IA120" s="139">
        <v>75</v>
      </c>
      <c r="IB120" s="139" t="s">
        <v>114</v>
      </c>
      <c r="IC120" s="139" t="s">
        <v>193</v>
      </c>
      <c r="ID120" s="139" t="s">
        <v>193</v>
      </c>
      <c r="IE120" s="139" t="s">
        <v>193</v>
      </c>
      <c r="IF120" s="139" t="s">
        <v>193</v>
      </c>
      <c r="IG120" s="139" t="s">
        <v>193</v>
      </c>
      <c r="IH120" s="139" t="s">
        <v>193</v>
      </c>
      <c r="II120" s="139" t="s">
        <v>193</v>
      </c>
      <c r="IJ120" s="139" t="s">
        <v>193</v>
      </c>
      <c r="IK120" s="139" t="s">
        <v>193</v>
      </c>
      <c r="IL120" s="139" t="s">
        <v>193</v>
      </c>
      <c r="IM120" s="139" t="s">
        <v>193</v>
      </c>
      <c r="IN120" s="139" t="s">
        <v>114</v>
      </c>
      <c r="IO120" s="139" t="s">
        <v>193</v>
      </c>
      <c r="IP120" s="139" t="s">
        <v>193</v>
      </c>
      <c r="IQ120" s="139" t="s">
        <v>193</v>
      </c>
      <c r="IR120" s="139" t="s">
        <v>193</v>
      </c>
      <c r="IS120" s="139" t="s">
        <v>193</v>
      </c>
      <c r="IT120" s="139" t="s">
        <v>193</v>
      </c>
      <c r="IU120" s="139" t="s">
        <v>193</v>
      </c>
      <c r="IV120" s="139" t="s">
        <v>193</v>
      </c>
      <c r="IW120" s="139" t="s">
        <v>132</v>
      </c>
      <c r="IX120" s="139">
        <v>0</v>
      </c>
      <c r="IY120" s="139">
        <v>0</v>
      </c>
      <c r="IZ120" s="139">
        <v>0</v>
      </c>
      <c r="JA120" s="139">
        <v>0</v>
      </c>
      <c r="JB120" s="139">
        <v>0</v>
      </c>
      <c r="JC120" s="139">
        <v>0</v>
      </c>
      <c r="JD120" s="139">
        <v>0</v>
      </c>
      <c r="JE120" s="139">
        <v>1</v>
      </c>
      <c r="JF120" s="139" t="s">
        <v>193</v>
      </c>
      <c r="JG120" s="139" t="s">
        <v>109</v>
      </c>
      <c r="JH120" s="139" t="s">
        <v>193</v>
      </c>
      <c r="JI120" s="139" t="s">
        <v>3554</v>
      </c>
      <c r="JJ120" s="139">
        <v>0</v>
      </c>
      <c r="JK120" s="139">
        <v>0</v>
      </c>
      <c r="JL120" s="139">
        <v>0</v>
      </c>
      <c r="JM120" s="139">
        <v>1</v>
      </c>
      <c r="JN120" s="139">
        <v>0</v>
      </c>
      <c r="JO120" s="139">
        <v>0</v>
      </c>
      <c r="JP120" s="139">
        <v>0</v>
      </c>
      <c r="JQ120" s="139" t="s">
        <v>193</v>
      </c>
      <c r="JR120" s="139" t="s">
        <v>193</v>
      </c>
      <c r="JS120" s="139" t="s">
        <v>193</v>
      </c>
      <c r="JT120" s="139" t="s">
        <v>193</v>
      </c>
      <c r="JU120" s="139" t="s">
        <v>193</v>
      </c>
      <c r="JV120" s="139" t="s">
        <v>193</v>
      </c>
      <c r="JW120" s="139" t="s">
        <v>193</v>
      </c>
      <c r="JX120" s="139" t="s">
        <v>193</v>
      </c>
      <c r="JY120" s="139" t="s">
        <v>193</v>
      </c>
      <c r="JZ120" s="139" t="s">
        <v>193</v>
      </c>
      <c r="KA120" s="139" t="s">
        <v>193</v>
      </c>
      <c r="KB120" s="139" t="s">
        <v>193</v>
      </c>
      <c r="KC120" s="139" t="s">
        <v>193</v>
      </c>
      <c r="KD120" s="139" t="s">
        <v>193</v>
      </c>
      <c r="KE120" s="139" t="s">
        <v>193</v>
      </c>
      <c r="KF120" s="139" t="s">
        <v>193</v>
      </c>
      <c r="KG120" s="139" t="s">
        <v>193</v>
      </c>
      <c r="KH120" s="139" t="s">
        <v>193</v>
      </c>
      <c r="KI120" s="139" t="s">
        <v>193</v>
      </c>
      <c r="KJ120" s="139" t="s">
        <v>193</v>
      </c>
      <c r="KK120" s="139" t="s">
        <v>193</v>
      </c>
      <c r="KL120" s="139" t="s">
        <v>193</v>
      </c>
      <c r="KM120" s="139" t="s">
        <v>193</v>
      </c>
      <c r="KN120" s="139" t="s">
        <v>193</v>
      </c>
      <c r="KO120" s="139" t="s">
        <v>193</v>
      </c>
      <c r="KP120" s="139" t="s">
        <v>193</v>
      </c>
      <c r="KQ120" s="139" t="s">
        <v>193</v>
      </c>
      <c r="KR120" s="139" t="s">
        <v>193</v>
      </c>
      <c r="KS120" s="139" t="s">
        <v>193</v>
      </c>
      <c r="KT120" s="139" t="s">
        <v>193</v>
      </c>
      <c r="KU120" s="139" t="s">
        <v>193</v>
      </c>
      <c r="KV120" s="139" t="s">
        <v>193</v>
      </c>
      <c r="KW120" s="139" t="s">
        <v>193</v>
      </c>
      <c r="KX120" s="139" t="s">
        <v>193</v>
      </c>
      <c r="KY120" s="139" t="s">
        <v>193</v>
      </c>
      <c r="KZ120" s="139" t="s">
        <v>193</v>
      </c>
      <c r="LA120" s="139" t="s">
        <v>193</v>
      </c>
      <c r="LB120" s="139" t="s">
        <v>193</v>
      </c>
      <c r="LC120" s="139" t="s">
        <v>193</v>
      </c>
      <c r="LD120" s="139" t="s">
        <v>193</v>
      </c>
      <c r="LE120" s="139" t="s">
        <v>193</v>
      </c>
      <c r="LF120" s="139" t="s">
        <v>193</v>
      </c>
      <c r="LG120" s="139" t="s">
        <v>193</v>
      </c>
      <c r="LH120" s="139" t="s">
        <v>193</v>
      </c>
      <c r="LI120" s="139" t="s">
        <v>193</v>
      </c>
      <c r="LJ120" s="139" t="s">
        <v>193</v>
      </c>
      <c r="LK120" s="139" t="s">
        <v>193</v>
      </c>
      <c r="LL120" s="139" t="s">
        <v>193</v>
      </c>
      <c r="LM120" s="139" t="s">
        <v>193</v>
      </c>
      <c r="LN120" s="139" t="s">
        <v>193</v>
      </c>
      <c r="LO120" s="139" t="s">
        <v>193</v>
      </c>
      <c r="LP120" s="139" t="s">
        <v>193</v>
      </c>
      <c r="LQ120" s="139" t="s">
        <v>193</v>
      </c>
    </row>
    <row r="121" spans="1:329" ht="14.4" customHeight="1" x14ac:dyDescent="0.35">
      <c r="A121" s="139" t="s">
        <v>3569</v>
      </c>
      <c r="B121" s="139" t="s">
        <v>3456</v>
      </c>
      <c r="C121" s="139" t="s">
        <v>179</v>
      </c>
      <c r="D121" s="139" t="s">
        <v>179</v>
      </c>
      <c r="E121" s="139" t="s">
        <v>181</v>
      </c>
      <c r="F121" s="139" t="s">
        <v>182</v>
      </c>
      <c r="G121" s="139" t="s">
        <v>183</v>
      </c>
      <c r="H121" s="139" t="s">
        <v>183</v>
      </c>
      <c r="I121" s="139" t="s">
        <v>708</v>
      </c>
      <c r="J121" s="139" t="s">
        <v>709</v>
      </c>
      <c r="K121" s="139" t="s">
        <v>536</v>
      </c>
      <c r="L121" s="139" t="s">
        <v>490</v>
      </c>
      <c r="M121" t="s">
        <v>491</v>
      </c>
      <c r="N121" t="s">
        <v>193</v>
      </c>
      <c r="O121" t="s">
        <v>193</v>
      </c>
      <c r="P121" t="s">
        <v>492</v>
      </c>
      <c r="Q121" t="s">
        <v>193</v>
      </c>
      <c r="R121" t="s">
        <v>3554</v>
      </c>
      <c r="S121">
        <v>0</v>
      </c>
      <c r="T121">
        <v>0</v>
      </c>
      <c r="U121">
        <v>0</v>
      </c>
      <c r="V121">
        <v>1</v>
      </c>
      <c r="W121">
        <v>0</v>
      </c>
      <c r="X121">
        <v>0</v>
      </c>
      <c r="Y121">
        <v>0</v>
      </c>
      <c r="Z121" t="s">
        <v>3953</v>
      </c>
      <c r="AA121" t="s">
        <v>3554</v>
      </c>
      <c r="AB121" t="s">
        <v>112</v>
      </c>
      <c r="AC121">
        <v>1</v>
      </c>
      <c r="AD121">
        <v>0</v>
      </c>
      <c r="AE121">
        <v>0</v>
      </c>
      <c r="AF121">
        <v>0</v>
      </c>
      <c r="AG121">
        <v>0</v>
      </c>
      <c r="AH121">
        <v>0</v>
      </c>
      <c r="AI121">
        <v>0</v>
      </c>
      <c r="AJ121">
        <v>0</v>
      </c>
      <c r="AK121">
        <v>0</v>
      </c>
      <c r="AL121">
        <v>0</v>
      </c>
      <c r="AM121" t="s">
        <v>193</v>
      </c>
      <c r="AN121" t="s">
        <v>113</v>
      </c>
      <c r="AO121" t="s">
        <v>493</v>
      </c>
      <c r="AP121" t="s">
        <v>193</v>
      </c>
      <c r="AQ121" t="s">
        <v>193</v>
      </c>
      <c r="AR121" t="s">
        <v>193</v>
      </c>
      <c r="AS121" t="s">
        <v>193</v>
      </c>
      <c r="AT121" t="s">
        <v>193</v>
      </c>
      <c r="AU121" t="s">
        <v>193</v>
      </c>
      <c r="AV121" t="s">
        <v>193</v>
      </c>
      <c r="AW121" t="s">
        <v>193</v>
      </c>
      <c r="AX121" t="s">
        <v>193</v>
      </c>
      <c r="AY121" t="s">
        <v>193</v>
      </c>
      <c r="AZ121" s="192" t="s">
        <v>193</v>
      </c>
      <c r="BA121" s="139" t="s">
        <v>193</v>
      </c>
      <c r="BB121" s="139" t="s">
        <v>193</v>
      </c>
      <c r="BC121" s="192" t="s">
        <v>193</v>
      </c>
      <c r="BD121" s="139" t="s">
        <v>193</v>
      </c>
      <c r="BE121" s="139" t="s">
        <v>193</v>
      </c>
      <c r="BF121" s="192" t="s">
        <v>193</v>
      </c>
      <c r="BG121" s="139" t="s">
        <v>193</v>
      </c>
      <c r="BH121" s="139" t="s">
        <v>193</v>
      </c>
      <c r="BI121" s="192" t="s">
        <v>193</v>
      </c>
      <c r="BJ121" s="139" t="s">
        <v>193</v>
      </c>
      <c r="BK121" s="139" t="s">
        <v>193</v>
      </c>
      <c r="BL121" s="192" t="s">
        <v>193</v>
      </c>
      <c r="BM121" s="139" t="s">
        <v>193</v>
      </c>
      <c r="BN121" s="139" t="s">
        <v>193</v>
      </c>
      <c r="BO121" s="192" t="s">
        <v>193</v>
      </c>
      <c r="BP121" s="139" t="s">
        <v>193</v>
      </c>
      <c r="BQ121" s="139" t="s">
        <v>193</v>
      </c>
      <c r="BR121" s="139" t="s">
        <v>193</v>
      </c>
      <c r="BS121" s="139" t="s">
        <v>193</v>
      </c>
      <c r="BT121" s="139" t="s">
        <v>193</v>
      </c>
      <c r="BU121" s="139" t="s">
        <v>193</v>
      </c>
      <c r="BV121" s="139" t="s">
        <v>193</v>
      </c>
      <c r="BW121" s="139" t="s">
        <v>193</v>
      </c>
      <c r="BX121" s="139" t="s">
        <v>193</v>
      </c>
      <c r="BY121" s="139" t="s">
        <v>193</v>
      </c>
      <c r="BZ121" s="139" t="s">
        <v>193</v>
      </c>
      <c r="CA121" s="192" t="s">
        <v>193</v>
      </c>
      <c r="CB121" s="139" t="s">
        <v>193</v>
      </c>
      <c r="CC121" s="139" t="s">
        <v>193</v>
      </c>
      <c r="CD121" s="139" t="s">
        <v>193</v>
      </c>
      <c r="CE121" s="139" t="s">
        <v>193</v>
      </c>
      <c r="CF121" s="139" t="s">
        <v>193</v>
      </c>
      <c r="CG121" s="139" t="s">
        <v>193</v>
      </c>
      <c r="CH121" s="139" t="s">
        <v>193</v>
      </c>
      <c r="CI121" s="139" t="s">
        <v>193</v>
      </c>
      <c r="CJ121" s="139" t="s">
        <v>193</v>
      </c>
      <c r="CK121" s="139" t="s">
        <v>193</v>
      </c>
      <c r="CL121" s="139" t="s">
        <v>193</v>
      </c>
      <c r="CM121" s="139" t="s">
        <v>193</v>
      </c>
      <c r="CN121" s="139" t="s">
        <v>193</v>
      </c>
      <c r="CO121" s="139" t="s">
        <v>193</v>
      </c>
      <c r="CP121" s="139" t="s">
        <v>193</v>
      </c>
      <c r="CQ121" s="139" t="s">
        <v>193</v>
      </c>
      <c r="CR121" s="139" t="s">
        <v>193</v>
      </c>
      <c r="CS121" s="139" t="s">
        <v>193</v>
      </c>
      <c r="CT121" s="139" t="s">
        <v>193</v>
      </c>
      <c r="CU121" s="139" t="s">
        <v>193</v>
      </c>
      <c r="CV121" s="139" t="s">
        <v>193</v>
      </c>
      <c r="CW121" s="139" t="s">
        <v>193</v>
      </c>
      <c r="CX121" s="139" t="s">
        <v>193</v>
      </c>
      <c r="CY121" s="139" t="s">
        <v>193</v>
      </c>
      <c r="CZ121" s="139" t="s">
        <v>193</v>
      </c>
      <c r="DA121" s="139" t="s">
        <v>193</v>
      </c>
      <c r="DB121" s="139" t="s">
        <v>193</v>
      </c>
      <c r="DC121" s="139" t="s">
        <v>193</v>
      </c>
      <c r="DD121" s="139" t="s">
        <v>193</v>
      </c>
      <c r="DE121" s="139" t="s">
        <v>193</v>
      </c>
      <c r="DF121" s="139" t="s">
        <v>193</v>
      </c>
      <c r="DG121" s="139" t="s">
        <v>193</v>
      </c>
      <c r="DH121" s="139" t="s">
        <v>193</v>
      </c>
      <c r="DI121" s="139" t="s">
        <v>193</v>
      </c>
      <c r="DJ121" s="139" t="s">
        <v>193</v>
      </c>
      <c r="DK121" s="139" t="s">
        <v>193</v>
      </c>
      <c r="DL121" s="139" t="s">
        <v>193</v>
      </c>
      <c r="DM121" s="139" t="s">
        <v>193</v>
      </c>
      <c r="DN121" s="139" t="s">
        <v>193</v>
      </c>
      <c r="DO121" s="139" t="s">
        <v>193</v>
      </c>
      <c r="DP121" s="139" t="s">
        <v>193</v>
      </c>
      <c r="DQ121" s="139" t="s">
        <v>193</v>
      </c>
      <c r="DR121" s="139" t="s">
        <v>193</v>
      </c>
      <c r="DS121" s="139" t="s">
        <v>193</v>
      </c>
      <c r="DT121" s="139" t="s">
        <v>193</v>
      </c>
      <c r="DU121" s="139" t="s">
        <v>193</v>
      </c>
      <c r="DV121" s="139" t="s">
        <v>193</v>
      </c>
      <c r="DW121" s="139" t="s">
        <v>193</v>
      </c>
      <c r="DX121" s="139" t="s">
        <v>193</v>
      </c>
      <c r="DY121" s="139" t="s">
        <v>193</v>
      </c>
      <c r="DZ121" s="139" t="s">
        <v>193</v>
      </c>
      <c r="EA121" s="139" t="s">
        <v>193</v>
      </c>
      <c r="EB121" s="139" t="s">
        <v>193</v>
      </c>
      <c r="EC121" s="139" t="s">
        <v>193</v>
      </c>
      <c r="ED121" s="139" t="s">
        <v>193</v>
      </c>
      <c r="EE121" s="139" t="s">
        <v>193</v>
      </c>
      <c r="EF121" s="139" t="s">
        <v>193</v>
      </c>
      <c r="EG121" s="139" t="s">
        <v>193</v>
      </c>
      <c r="EH121" s="139" t="s">
        <v>193</v>
      </c>
      <c r="EI121" s="139" t="s">
        <v>193</v>
      </c>
      <c r="EJ121" s="139" t="s">
        <v>193</v>
      </c>
      <c r="EK121" s="139" t="s">
        <v>193</v>
      </c>
      <c r="EL121" s="139" t="s">
        <v>193</v>
      </c>
      <c r="EM121" s="139" t="s">
        <v>193</v>
      </c>
      <c r="EN121" s="139" t="s">
        <v>193</v>
      </c>
      <c r="EO121" s="139" t="s">
        <v>193</v>
      </c>
      <c r="EP121" s="139" t="s">
        <v>193</v>
      </c>
      <c r="EQ121" s="139" t="s">
        <v>193</v>
      </c>
      <c r="ER121" s="139" t="s">
        <v>193</v>
      </c>
      <c r="ES121" s="139" t="s">
        <v>193</v>
      </c>
      <c r="ET121" s="139" t="s">
        <v>193</v>
      </c>
      <c r="EU121" s="139" t="s">
        <v>193</v>
      </c>
      <c r="EV121" s="139" t="s">
        <v>193</v>
      </c>
      <c r="EW121" s="139" t="s">
        <v>193</v>
      </c>
      <c r="EX121" s="139" t="s">
        <v>193</v>
      </c>
      <c r="EY121" s="139" t="s">
        <v>193</v>
      </c>
      <c r="EZ121" s="139" t="s">
        <v>193</v>
      </c>
      <c r="FA121" s="139" t="s">
        <v>193</v>
      </c>
      <c r="FB121" s="139" t="s">
        <v>193</v>
      </c>
      <c r="FC121" s="139" t="s">
        <v>193</v>
      </c>
      <c r="FD121" s="139" t="s">
        <v>193</v>
      </c>
      <c r="FE121" s="139" t="s">
        <v>193</v>
      </c>
      <c r="FF121" s="139" t="s">
        <v>193</v>
      </c>
      <c r="FG121" s="139" t="s">
        <v>193</v>
      </c>
      <c r="FH121" s="139" t="s">
        <v>193</v>
      </c>
      <c r="FI121" s="139" t="s">
        <v>193</v>
      </c>
      <c r="FJ121" s="139" t="s">
        <v>193</v>
      </c>
      <c r="FK121" s="139" t="s">
        <v>193</v>
      </c>
      <c r="FL121" s="139" t="s">
        <v>193</v>
      </c>
      <c r="FM121" s="139" t="s">
        <v>193</v>
      </c>
      <c r="FN121" s="139" t="s">
        <v>193</v>
      </c>
      <c r="FO121" s="139" t="s">
        <v>193</v>
      </c>
      <c r="FP121" s="139" t="s">
        <v>193</v>
      </c>
      <c r="FQ121" s="139" t="s">
        <v>193</v>
      </c>
      <c r="FR121" s="139" t="s">
        <v>193</v>
      </c>
      <c r="FS121" s="139" t="s">
        <v>193</v>
      </c>
      <c r="FT121" s="139" t="s">
        <v>193</v>
      </c>
      <c r="FU121" s="139" t="s">
        <v>193</v>
      </c>
      <c r="FV121" s="139" t="s">
        <v>193</v>
      </c>
      <c r="FW121" s="139" t="s">
        <v>193</v>
      </c>
      <c r="FX121" s="139" t="s">
        <v>193</v>
      </c>
      <c r="FY121" s="139" t="s">
        <v>193</v>
      </c>
      <c r="FZ121" s="139" t="s">
        <v>193</v>
      </c>
      <c r="GA121" s="139" t="s">
        <v>193</v>
      </c>
      <c r="GB121" s="139" t="s">
        <v>193</v>
      </c>
      <c r="GC121" s="139" t="s">
        <v>193</v>
      </c>
      <c r="GD121" s="139" t="s">
        <v>193</v>
      </c>
      <c r="GE121" s="139" t="s">
        <v>193</v>
      </c>
      <c r="GF121" s="139" t="s">
        <v>193</v>
      </c>
      <c r="GG121" s="139" t="s">
        <v>193</v>
      </c>
      <c r="GH121" s="139" t="s">
        <v>193</v>
      </c>
      <c r="GI121" s="139" t="s">
        <v>193</v>
      </c>
      <c r="GJ121" s="139" t="s">
        <v>193</v>
      </c>
      <c r="GK121" s="139" t="s">
        <v>193</v>
      </c>
      <c r="GL121" s="139" t="s">
        <v>193</v>
      </c>
      <c r="GM121" s="139" t="s">
        <v>193</v>
      </c>
      <c r="GN121" s="139" t="s">
        <v>193</v>
      </c>
      <c r="GO121" s="139" t="s">
        <v>193</v>
      </c>
      <c r="GP121" s="139" t="s">
        <v>193</v>
      </c>
      <c r="GQ121" s="139" t="s">
        <v>193</v>
      </c>
      <c r="GR121" s="139" t="s">
        <v>193</v>
      </c>
      <c r="GS121" s="139" t="s">
        <v>193</v>
      </c>
      <c r="GT121" s="139" t="s">
        <v>193</v>
      </c>
      <c r="GU121" s="139" t="s">
        <v>193</v>
      </c>
      <c r="GV121" s="139" t="s">
        <v>193</v>
      </c>
      <c r="GW121" s="139" t="s">
        <v>193</v>
      </c>
      <c r="GX121" s="139" t="s">
        <v>193</v>
      </c>
      <c r="GY121" s="139" t="s">
        <v>193</v>
      </c>
      <c r="GZ121" s="139" t="s">
        <v>193</v>
      </c>
      <c r="HA121" s="139" t="s">
        <v>193</v>
      </c>
      <c r="HB121" s="139" t="s">
        <v>193</v>
      </c>
      <c r="HC121" s="139" t="s">
        <v>193</v>
      </c>
      <c r="HD121" s="139" t="s">
        <v>193</v>
      </c>
      <c r="HE121" s="139" t="s">
        <v>193</v>
      </c>
      <c r="HF121" s="139" t="s">
        <v>193</v>
      </c>
      <c r="HG121" s="139" t="s">
        <v>193</v>
      </c>
      <c r="HH121" s="139" t="s">
        <v>193</v>
      </c>
      <c r="HI121" s="139" t="s">
        <v>193</v>
      </c>
      <c r="HJ121" s="139" t="s">
        <v>3566</v>
      </c>
      <c r="HK121" s="139">
        <v>1</v>
      </c>
      <c r="HL121" s="139">
        <v>0</v>
      </c>
      <c r="HM121" s="139">
        <v>1</v>
      </c>
      <c r="HN121" s="139">
        <v>1</v>
      </c>
      <c r="HO121" s="139">
        <v>1</v>
      </c>
      <c r="HP121" s="139">
        <v>1</v>
      </c>
      <c r="HQ121" s="139">
        <v>1</v>
      </c>
      <c r="HR121" s="139">
        <v>0</v>
      </c>
      <c r="HS121" s="139" t="s">
        <v>3567</v>
      </c>
      <c r="HT121" s="139">
        <v>1750</v>
      </c>
      <c r="HU121" s="139">
        <v>750</v>
      </c>
      <c r="HV121" s="139" t="s">
        <v>193</v>
      </c>
      <c r="HW121" s="139">
        <v>100</v>
      </c>
      <c r="HX121" s="139">
        <v>100</v>
      </c>
      <c r="HY121" s="192">
        <v>12.5</v>
      </c>
      <c r="HZ121" s="139">
        <v>75</v>
      </c>
      <c r="IA121" s="139">
        <v>75</v>
      </c>
      <c r="IB121" s="139" t="s">
        <v>114</v>
      </c>
      <c r="IC121" s="139" t="s">
        <v>193</v>
      </c>
      <c r="ID121" s="139" t="s">
        <v>193</v>
      </c>
      <c r="IE121" s="139" t="s">
        <v>193</v>
      </c>
      <c r="IF121" s="139" t="s">
        <v>193</v>
      </c>
      <c r="IG121" s="139" t="s">
        <v>193</v>
      </c>
      <c r="IH121" s="139" t="s">
        <v>193</v>
      </c>
      <c r="II121" s="139" t="s">
        <v>193</v>
      </c>
      <c r="IJ121" s="139" t="s">
        <v>193</v>
      </c>
      <c r="IK121" s="139" t="s">
        <v>193</v>
      </c>
      <c r="IL121" s="139" t="s">
        <v>193</v>
      </c>
      <c r="IM121" s="139" t="s">
        <v>193</v>
      </c>
      <c r="IN121" s="139" t="s">
        <v>114</v>
      </c>
      <c r="IO121" s="139" t="s">
        <v>193</v>
      </c>
      <c r="IP121" s="139" t="s">
        <v>193</v>
      </c>
      <c r="IQ121" s="139" t="s">
        <v>193</v>
      </c>
      <c r="IR121" s="139" t="s">
        <v>193</v>
      </c>
      <c r="IS121" s="139" t="s">
        <v>193</v>
      </c>
      <c r="IT121" s="139" t="s">
        <v>193</v>
      </c>
      <c r="IU121" s="139" t="s">
        <v>193</v>
      </c>
      <c r="IV121" s="139" t="s">
        <v>193</v>
      </c>
      <c r="IW121" s="139" t="s">
        <v>3426</v>
      </c>
      <c r="IX121" s="139">
        <v>0</v>
      </c>
      <c r="IY121" s="139">
        <v>0</v>
      </c>
      <c r="IZ121" s="139">
        <v>0</v>
      </c>
      <c r="JA121" s="139">
        <v>0</v>
      </c>
      <c r="JB121" s="139">
        <v>0</v>
      </c>
      <c r="JC121" s="139">
        <v>1</v>
      </c>
      <c r="JD121" s="139">
        <v>0</v>
      </c>
      <c r="JE121" s="139">
        <v>0</v>
      </c>
      <c r="JF121" s="139" t="s">
        <v>193</v>
      </c>
      <c r="JG121" s="139" t="s">
        <v>114</v>
      </c>
      <c r="JH121" s="139" t="s">
        <v>193</v>
      </c>
      <c r="JI121" s="139" t="s">
        <v>193</v>
      </c>
      <c r="JJ121" s="139" t="s">
        <v>193</v>
      </c>
      <c r="JK121" s="139" t="s">
        <v>193</v>
      </c>
      <c r="JL121" s="139" t="s">
        <v>193</v>
      </c>
      <c r="JM121" s="139" t="s">
        <v>193</v>
      </c>
      <c r="JN121" s="139" t="s">
        <v>193</v>
      </c>
      <c r="JO121" s="139" t="s">
        <v>193</v>
      </c>
      <c r="JP121" s="139" t="s">
        <v>193</v>
      </c>
      <c r="JQ121" s="139" t="s">
        <v>193</v>
      </c>
      <c r="JR121" s="139" t="s">
        <v>193</v>
      </c>
      <c r="JS121" s="139" t="s">
        <v>193</v>
      </c>
      <c r="JT121" s="139" t="s">
        <v>193</v>
      </c>
      <c r="JU121" s="139" t="s">
        <v>193</v>
      </c>
      <c r="JV121" s="139" t="s">
        <v>193</v>
      </c>
      <c r="JW121" s="139" t="s">
        <v>193</v>
      </c>
      <c r="JX121" s="139" t="s">
        <v>193</v>
      </c>
      <c r="JY121" s="139" t="s">
        <v>193</v>
      </c>
      <c r="JZ121" s="139" t="s">
        <v>193</v>
      </c>
      <c r="KA121" s="139" t="s">
        <v>193</v>
      </c>
      <c r="KB121" s="139" t="s">
        <v>193</v>
      </c>
      <c r="KC121" s="139" t="s">
        <v>193</v>
      </c>
      <c r="KD121" s="139" t="s">
        <v>193</v>
      </c>
      <c r="KE121" s="139" t="s">
        <v>193</v>
      </c>
      <c r="KF121" s="139" t="s">
        <v>193</v>
      </c>
      <c r="KG121" s="139" t="s">
        <v>193</v>
      </c>
      <c r="KH121" s="139" t="s">
        <v>193</v>
      </c>
      <c r="KI121" s="139" t="s">
        <v>193</v>
      </c>
      <c r="KJ121" s="139" t="s">
        <v>193</v>
      </c>
      <c r="KK121" s="139" t="s">
        <v>193</v>
      </c>
      <c r="KL121" s="139" t="s">
        <v>193</v>
      </c>
      <c r="KM121" s="139" t="s">
        <v>193</v>
      </c>
      <c r="KN121" s="139" t="s">
        <v>193</v>
      </c>
      <c r="KO121" s="139" t="s">
        <v>193</v>
      </c>
      <c r="KP121" s="139" t="s">
        <v>193</v>
      </c>
      <c r="KQ121" s="139" t="s">
        <v>193</v>
      </c>
      <c r="KR121" s="139" t="s">
        <v>193</v>
      </c>
      <c r="KS121" s="139" t="s">
        <v>193</v>
      </c>
      <c r="KT121" s="139" t="s">
        <v>193</v>
      </c>
      <c r="KU121" s="139" t="s">
        <v>193</v>
      </c>
      <c r="KV121" s="139" t="s">
        <v>193</v>
      </c>
      <c r="KW121" s="139" t="s">
        <v>193</v>
      </c>
      <c r="KX121" s="139" t="s">
        <v>193</v>
      </c>
      <c r="KY121" s="139" t="s">
        <v>193</v>
      </c>
      <c r="KZ121" s="139" t="s">
        <v>193</v>
      </c>
      <c r="LA121" s="139" t="s">
        <v>193</v>
      </c>
      <c r="LB121" s="139" t="s">
        <v>193</v>
      </c>
      <c r="LC121" s="139" t="s">
        <v>193</v>
      </c>
      <c r="LD121" s="139" t="s">
        <v>193</v>
      </c>
      <c r="LE121" s="139" t="s">
        <v>193</v>
      </c>
      <c r="LF121" s="139" t="s">
        <v>193</v>
      </c>
      <c r="LG121" s="139" t="s">
        <v>193</v>
      </c>
      <c r="LH121" s="139" t="s">
        <v>193</v>
      </c>
      <c r="LI121" s="139" t="s">
        <v>193</v>
      </c>
      <c r="LJ121" s="139" t="s">
        <v>193</v>
      </c>
      <c r="LK121" s="139" t="s">
        <v>193</v>
      </c>
      <c r="LL121" s="139" t="s">
        <v>193</v>
      </c>
      <c r="LM121" s="139" t="s">
        <v>193</v>
      </c>
      <c r="LN121" s="139" t="s">
        <v>193</v>
      </c>
      <c r="LO121" s="139" t="s">
        <v>193</v>
      </c>
      <c r="LP121" s="139" t="s">
        <v>193</v>
      </c>
      <c r="LQ121" s="139" t="s">
        <v>193</v>
      </c>
    </row>
    <row r="122" spans="1:329" ht="14.4" customHeight="1" x14ac:dyDescent="0.35">
      <c r="A122" s="139" t="s">
        <v>3570</v>
      </c>
      <c r="B122" s="139" t="s">
        <v>3571</v>
      </c>
      <c r="C122" s="139" t="s">
        <v>179</v>
      </c>
      <c r="D122" s="139" t="s">
        <v>179</v>
      </c>
      <c r="E122" s="139" t="s">
        <v>181</v>
      </c>
      <c r="F122" s="139" t="s">
        <v>182</v>
      </c>
      <c r="G122" s="139" t="s">
        <v>183</v>
      </c>
      <c r="H122" s="139" t="s">
        <v>183</v>
      </c>
      <c r="I122" s="139" t="s">
        <v>708</v>
      </c>
      <c r="J122" s="139" t="s">
        <v>709</v>
      </c>
      <c r="K122" s="139" t="s">
        <v>536</v>
      </c>
      <c r="L122" s="139" t="s">
        <v>490</v>
      </c>
      <c r="M122" t="s">
        <v>491</v>
      </c>
      <c r="N122" t="s">
        <v>193</v>
      </c>
      <c r="O122" t="s">
        <v>193</v>
      </c>
      <c r="P122" t="s">
        <v>496</v>
      </c>
      <c r="Q122" t="s">
        <v>193</v>
      </c>
      <c r="R122" t="s">
        <v>3510</v>
      </c>
      <c r="S122">
        <v>0</v>
      </c>
      <c r="T122">
        <v>0</v>
      </c>
      <c r="U122">
        <v>0</v>
      </c>
      <c r="V122">
        <v>0</v>
      </c>
      <c r="W122">
        <v>1</v>
      </c>
      <c r="X122">
        <v>0</v>
      </c>
      <c r="Y122">
        <v>0</v>
      </c>
      <c r="Z122" t="s">
        <v>3990</v>
      </c>
      <c r="AA122" t="s">
        <v>3510</v>
      </c>
      <c r="AB122" t="s">
        <v>112</v>
      </c>
      <c r="AC122">
        <v>1</v>
      </c>
      <c r="AD122">
        <v>0</v>
      </c>
      <c r="AE122">
        <v>0</v>
      </c>
      <c r="AF122">
        <v>0</v>
      </c>
      <c r="AG122">
        <v>0</v>
      </c>
      <c r="AH122">
        <v>0</v>
      </c>
      <c r="AI122">
        <v>0</v>
      </c>
      <c r="AJ122">
        <v>0</v>
      </c>
      <c r="AK122">
        <v>0</v>
      </c>
      <c r="AL122">
        <v>0</v>
      </c>
      <c r="AM122" t="s">
        <v>193</v>
      </c>
      <c r="AN122" t="s">
        <v>143</v>
      </c>
      <c r="AO122" t="s">
        <v>501</v>
      </c>
      <c r="AP122" t="s">
        <v>193</v>
      </c>
      <c r="AQ122" t="s">
        <v>193</v>
      </c>
      <c r="AR122" t="s">
        <v>193</v>
      </c>
      <c r="AS122" t="s">
        <v>193</v>
      </c>
      <c r="AT122" t="s">
        <v>193</v>
      </c>
      <c r="AU122" t="s">
        <v>193</v>
      </c>
      <c r="AV122" t="s">
        <v>193</v>
      </c>
      <c r="AW122" t="s">
        <v>193</v>
      </c>
      <c r="AX122" t="s">
        <v>193</v>
      </c>
      <c r="AY122" t="s">
        <v>193</v>
      </c>
      <c r="AZ122" s="192" t="s">
        <v>193</v>
      </c>
      <c r="BA122" s="139" t="s">
        <v>193</v>
      </c>
      <c r="BB122" s="139" t="s">
        <v>193</v>
      </c>
      <c r="BC122" s="192" t="s">
        <v>193</v>
      </c>
      <c r="BD122" s="139" t="s">
        <v>193</v>
      </c>
      <c r="BE122" s="139" t="s">
        <v>193</v>
      </c>
      <c r="BF122" s="192" t="s">
        <v>193</v>
      </c>
      <c r="BG122" s="139" t="s">
        <v>193</v>
      </c>
      <c r="BH122" s="139" t="s">
        <v>193</v>
      </c>
      <c r="BI122" s="192" t="s">
        <v>193</v>
      </c>
      <c r="BJ122" s="139" t="s">
        <v>193</v>
      </c>
      <c r="BK122" s="139" t="s">
        <v>193</v>
      </c>
      <c r="BL122" s="192" t="s">
        <v>193</v>
      </c>
      <c r="BM122" s="139" t="s">
        <v>193</v>
      </c>
      <c r="BN122" s="139" t="s">
        <v>193</v>
      </c>
      <c r="BO122" s="192" t="s">
        <v>193</v>
      </c>
      <c r="BP122" s="139" t="s">
        <v>193</v>
      </c>
      <c r="BQ122" s="139" t="s">
        <v>193</v>
      </c>
      <c r="BR122" s="139" t="s">
        <v>193</v>
      </c>
      <c r="BS122" s="139" t="s">
        <v>193</v>
      </c>
      <c r="BT122" s="139" t="s">
        <v>193</v>
      </c>
      <c r="BU122" s="139" t="s">
        <v>193</v>
      </c>
      <c r="BV122" s="139" t="s">
        <v>193</v>
      </c>
      <c r="BW122" s="139" t="s">
        <v>193</v>
      </c>
      <c r="BX122" s="139" t="s">
        <v>193</v>
      </c>
      <c r="BY122" s="139" t="s">
        <v>193</v>
      </c>
      <c r="BZ122" s="139" t="s">
        <v>193</v>
      </c>
      <c r="CA122" s="192" t="s">
        <v>193</v>
      </c>
      <c r="CB122" s="139" t="s">
        <v>193</v>
      </c>
      <c r="CC122" s="139" t="s">
        <v>193</v>
      </c>
      <c r="CD122" s="139" t="s">
        <v>193</v>
      </c>
      <c r="CE122" s="139" t="s">
        <v>193</v>
      </c>
      <c r="CF122" s="139" t="s">
        <v>193</v>
      </c>
      <c r="CG122" s="139" t="s">
        <v>193</v>
      </c>
      <c r="CH122" s="139" t="s">
        <v>193</v>
      </c>
      <c r="CI122" s="139" t="s">
        <v>193</v>
      </c>
      <c r="CJ122" s="139" t="s">
        <v>193</v>
      </c>
      <c r="CK122" s="139" t="s">
        <v>193</v>
      </c>
      <c r="CL122" s="139" t="s">
        <v>193</v>
      </c>
      <c r="CM122" s="139" t="s">
        <v>193</v>
      </c>
      <c r="CN122" s="139" t="s">
        <v>193</v>
      </c>
      <c r="CO122" s="139" t="s">
        <v>193</v>
      </c>
      <c r="CP122" s="139" t="s">
        <v>193</v>
      </c>
      <c r="CQ122" s="139" t="s">
        <v>193</v>
      </c>
      <c r="CR122" s="139" t="s">
        <v>193</v>
      </c>
      <c r="CS122" s="139" t="s">
        <v>193</v>
      </c>
      <c r="CT122" s="139" t="s">
        <v>193</v>
      </c>
      <c r="CU122" s="139" t="s">
        <v>193</v>
      </c>
      <c r="CV122" s="139" t="s">
        <v>193</v>
      </c>
      <c r="CW122" s="139" t="s">
        <v>193</v>
      </c>
      <c r="CX122" s="139" t="s">
        <v>193</v>
      </c>
      <c r="CY122" s="139" t="s">
        <v>193</v>
      </c>
      <c r="CZ122" s="139" t="s">
        <v>193</v>
      </c>
      <c r="DA122" s="139" t="s">
        <v>193</v>
      </c>
      <c r="DB122" s="139" t="s">
        <v>193</v>
      </c>
      <c r="DC122" s="139" t="s">
        <v>193</v>
      </c>
      <c r="DD122" s="139" t="s">
        <v>193</v>
      </c>
      <c r="DE122" s="139" t="s">
        <v>193</v>
      </c>
      <c r="DF122" s="139" t="s">
        <v>193</v>
      </c>
      <c r="DG122" s="139" t="s">
        <v>193</v>
      </c>
      <c r="DH122" s="139" t="s">
        <v>193</v>
      </c>
      <c r="DI122" s="139" t="s">
        <v>193</v>
      </c>
      <c r="DJ122" s="139" t="s">
        <v>193</v>
      </c>
      <c r="DK122" s="139" t="s">
        <v>193</v>
      </c>
      <c r="DL122" s="139" t="s">
        <v>193</v>
      </c>
      <c r="DM122" s="139" t="s">
        <v>193</v>
      </c>
      <c r="DN122" s="139" t="s">
        <v>193</v>
      </c>
      <c r="DO122" s="139" t="s">
        <v>193</v>
      </c>
      <c r="DP122" s="139" t="s">
        <v>193</v>
      </c>
      <c r="DQ122" s="139" t="s">
        <v>193</v>
      </c>
      <c r="DR122" s="139" t="s">
        <v>193</v>
      </c>
      <c r="DS122" s="139" t="s">
        <v>193</v>
      </c>
      <c r="DT122" s="139" t="s">
        <v>193</v>
      </c>
      <c r="DU122" s="139" t="s">
        <v>193</v>
      </c>
      <c r="DV122" s="139" t="s">
        <v>193</v>
      </c>
      <c r="DW122" s="139" t="s">
        <v>193</v>
      </c>
      <c r="DX122" s="139" t="s">
        <v>193</v>
      </c>
      <c r="DY122" s="139" t="s">
        <v>193</v>
      </c>
      <c r="DZ122" s="139" t="s">
        <v>193</v>
      </c>
      <c r="EA122" s="139" t="s">
        <v>193</v>
      </c>
      <c r="EB122" s="139" t="s">
        <v>193</v>
      </c>
      <c r="EC122" s="139" t="s">
        <v>193</v>
      </c>
      <c r="ED122" s="139" t="s">
        <v>193</v>
      </c>
      <c r="EE122" s="139" t="s">
        <v>193</v>
      </c>
      <c r="EF122" s="139" t="s">
        <v>193</v>
      </c>
      <c r="EG122" s="139" t="s">
        <v>193</v>
      </c>
      <c r="EH122" s="139" t="s">
        <v>193</v>
      </c>
      <c r="EI122" s="139" t="s">
        <v>193</v>
      </c>
      <c r="EJ122" s="139" t="s">
        <v>193</v>
      </c>
      <c r="EK122" s="139" t="s">
        <v>193</v>
      </c>
      <c r="EL122" s="139" t="s">
        <v>193</v>
      </c>
      <c r="EM122" s="139" t="s">
        <v>193</v>
      </c>
      <c r="EN122" s="139" t="s">
        <v>193</v>
      </c>
      <c r="EO122" s="139" t="s">
        <v>193</v>
      </c>
      <c r="EP122" s="139" t="s">
        <v>193</v>
      </c>
      <c r="EQ122" s="139" t="s">
        <v>193</v>
      </c>
      <c r="ER122" s="139" t="s">
        <v>193</v>
      </c>
      <c r="ES122" s="139" t="s">
        <v>193</v>
      </c>
      <c r="ET122" s="139" t="s">
        <v>193</v>
      </c>
      <c r="EU122" s="139" t="s">
        <v>193</v>
      </c>
      <c r="EV122" s="139" t="s">
        <v>193</v>
      </c>
      <c r="EW122" s="139" t="s">
        <v>193</v>
      </c>
      <c r="EX122" s="139" t="s">
        <v>193</v>
      </c>
      <c r="EY122" s="139" t="s">
        <v>193</v>
      </c>
      <c r="EZ122" s="139" t="s">
        <v>193</v>
      </c>
      <c r="FA122" s="139" t="s">
        <v>193</v>
      </c>
      <c r="FB122" s="139" t="s">
        <v>193</v>
      </c>
      <c r="FC122" s="139" t="s">
        <v>193</v>
      </c>
      <c r="FD122" s="139" t="s">
        <v>193</v>
      </c>
      <c r="FE122" s="139" t="s">
        <v>193</v>
      </c>
      <c r="FF122" s="139" t="s">
        <v>193</v>
      </c>
      <c r="FG122" s="139" t="s">
        <v>193</v>
      </c>
      <c r="FH122" s="139" t="s">
        <v>193</v>
      </c>
      <c r="FI122" s="139" t="s">
        <v>193</v>
      </c>
      <c r="FJ122" s="139" t="s">
        <v>193</v>
      </c>
      <c r="FK122" s="139" t="s">
        <v>193</v>
      </c>
      <c r="FL122" s="139" t="s">
        <v>193</v>
      </c>
      <c r="FM122" s="139" t="s">
        <v>193</v>
      </c>
      <c r="FN122" s="139" t="s">
        <v>193</v>
      </c>
      <c r="FO122" s="139" t="s">
        <v>193</v>
      </c>
      <c r="FP122" s="139" t="s">
        <v>193</v>
      </c>
      <c r="FQ122" s="139" t="s">
        <v>193</v>
      </c>
      <c r="FR122" s="139" t="s">
        <v>193</v>
      </c>
      <c r="FS122" s="139" t="s">
        <v>193</v>
      </c>
      <c r="FT122" s="139" t="s">
        <v>193</v>
      </c>
      <c r="FU122" s="139" t="s">
        <v>193</v>
      </c>
      <c r="FV122" s="139" t="s">
        <v>193</v>
      </c>
      <c r="FW122" s="139" t="s">
        <v>193</v>
      </c>
      <c r="FX122" s="139" t="s">
        <v>193</v>
      </c>
      <c r="FY122" s="139" t="s">
        <v>193</v>
      </c>
      <c r="FZ122" s="139" t="s">
        <v>193</v>
      </c>
      <c r="GA122" s="139" t="s">
        <v>193</v>
      </c>
      <c r="GB122" s="139" t="s">
        <v>193</v>
      </c>
      <c r="GC122" s="139" t="s">
        <v>193</v>
      </c>
      <c r="GD122" s="139" t="s">
        <v>193</v>
      </c>
      <c r="GE122" s="139" t="s">
        <v>193</v>
      </c>
      <c r="GF122" s="139" t="s">
        <v>193</v>
      </c>
      <c r="GG122" s="139" t="s">
        <v>193</v>
      </c>
      <c r="GH122" s="139" t="s">
        <v>193</v>
      </c>
      <c r="GI122" s="139" t="s">
        <v>193</v>
      </c>
      <c r="GJ122" s="139" t="s">
        <v>193</v>
      </c>
      <c r="GK122" s="139" t="s">
        <v>193</v>
      </c>
      <c r="GL122" s="139" t="s">
        <v>193</v>
      </c>
      <c r="GM122" s="139" t="s">
        <v>193</v>
      </c>
      <c r="GN122" s="139" t="s">
        <v>193</v>
      </c>
      <c r="GO122" s="139" t="s">
        <v>193</v>
      </c>
      <c r="GP122" s="139" t="s">
        <v>193</v>
      </c>
      <c r="GQ122" s="139" t="s">
        <v>193</v>
      </c>
      <c r="GR122" s="139" t="s">
        <v>193</v>
      </c>
      <c r="GS122" s="139" t="s">
        <v>193</v>
      </c>
      <c r="GT122" s="139" t="s">
        <v>193</v>
      </c>
      <c r="GU122" s="139" t="s">
        <v>193</v>
      </c>
      <c r="GV122" s="139" t="s">
        <v>193</v>
      </c>
      <c r="GW122" s="139" t="s">
        <v>193</v>
      </c>
      <c r="GX122" s="139" t="s">
        <v>193</v>
      </c>
      <c r="GY122" s="139" t="s">
        <v>193</v>
      </c>
      <c r="GZ122" s="139" t="s">
        <v>193</v>
      </c>
      <c r="HA122" s="139" t="s">
        <v>193</v>
      </c>
      <c r="HB122" s="139" t="s">
        <v>193</v>
      </c>
      <c r="HC122" s="139" t="s">
        <v>193</v>
      </c>
      <c r="HD122" s="139" t="s">
        <v>193</v>
      </c>
      <c r="HE122" s="139" t="s">
        <v>193</v>
      </c>
      <c r="HF122" s="139" t="s">
        <v>193</v>
      </c>
      <c r="HG122" s="139" t="s">
        <v>193</v>
      </c>
      <c r="HH122" s="139" t="s">
        <v>193</v>
      </c>
      <c r="HI122" s="139" t="s">
        <v>193</v>
      </c>
      <c r="HJ122" s="139" t="s">
        <v>193</v>
      </c>
      <c r="HK122" s="139" t="s">
        <v>193</v>
      </c>
      <c r="HL122" s="139" t="s">
        <v>193</v>
      </c>
      <c r="HM122" s="139" t="s">
        <v>193</v>
      </c>
      <c r="HN122" s="139" t="s">
        <v>193</v>
      </c>
      <c r="HO122" s="139" t="s">
        <v>193</v>
      </c>
      <c r="HP122" s="139" t="s">
        <v>193</v>
      </c>
      <c r="HQ122" s="139" t="s">
        <v>193</v>
      </c>
      <c r="HR122" s="139" t="s">
        <v>193</v>
      </c>
      <c r="HS122" s="139" t="s">
        <v>193</v>
      </c>
      <c r="HT122" s="139" t="s">
        <v>193</v>
      </c>
      <c r="HU122" s="139" t="s">
        <v>193</v>
      </c>
      <c r="HV122" s="139" t="s">
        <v>193</v>
      </c>
      <c r="HW122" s="139" t="s">
        <v>193</v>
      </c>
      <c r="HX122" s="139" t="s">
        <v>193</v>
      </c>
      <c r="HY122" s="139" t="s">
        <v>193</v>
      </c>
      <c r="HZ122" s="139" t="s">
        <v>193</v>
      </c>
      <c r="IA122" s="139" t="s">
        <v>193</v>
      </c>
      <c r="IB122" s="139" t="s">
        <v>193</v>
      </c>
      <c r="IC122" s="139" t="s">
        <v>193</v>
      </c>
      <c r="ID122" s="139" t="s">
        <v>3421</v>
      </c>
      <c r="IE122" s="139">
        <v>1</v>
      </c>
      <c r="IF122" s="139">
        <v>1</v>
      </c>
      <c r="IG122" s="139">
        <v>1</v>
      </c>
      <c r="IH122" s="139">
        <v>250</v>
      </c>
      <c r="II122" s="139">
        <v>150</v>
      </c>
      <c r="IJ122" s="139">
        <v>25</v>
      </c>
      <c r="IK122" s="139" t="s">
        <v>109</v>
      </c>
      <c r="IL122" s="139" t="s">
        <v>193</v>
      </c>
      <c r="IM122" s="139" t="s">
        <v>193</v>
      </c>
      <c r="IN122" s="139" t="s">
        <v>132</v>
      </c>
      <c r="IO122" s="139" t="s">
        <v>193</v>
      </c>
      <c r="IP122" s="139" t="s">
        <v>193</v>
      </c>
      <c r="IQ122" s="139" t="s">
        <v>193</v>
      </c>
      <c r="IR122" s="139" t="s">
        <v>193</v>
      </c>
      <c r="IS122" s="139" t="s">
        <v>193</v>
      </c>
      <c r="IT122" s="139" t="s">
        <v>193</v>
      </c>
      <c r="IU122" s="139" t="s">
        <v>193</v>
      </c>
      <c r="IV122" s="139" t="s">
        <v>193</v>
      </c>
      <c r="IW122" s="139" t="s">
        <v>3458</v>
      </c>
      <c r="IX122" s="139">
        <v>0</v>
      </c>
      <c r="IY122" s="139">
        <v>0</v>
      </c>
      <c r="IZ122" s="139">
        <v>1</v>
      </c>
      <c r="JA122" s="139">
        <v>0</v>
      </c>
      <c r="JB122" s="139">
        <v>0</v>
      </c>
      <c r="JC122" s="139">
        <v>0</v>
      </c>
      <c r="JD122" s="139">
        <v>0</v>
      </c>
      <c r="JE122" s="139">
        <v>0</v>
      </c>
      <c r="JF122" s="139" t="s">
        <v>193</v>
      </c>
      <c r="JG122" s="139" t="s">
        <v>109</v>
      </c>
      <c r="JH122" s="139" t="s">
        <v>193</v>
      </c>
      <c r="JI122" s="139" t="s">
        <v>3510</v>
      </c>
      <c r="JJ122" s="139">
        <v>0</v>
      </c>
      <c r="JK122" s="139">
        <v>0</v>
      </c>
      <c r="JL122" s="139">
        <v>0</v>
      </c>
      <c r="JM122" s="139">
        <v>0</v>
      </c>
      <c r="JN122" s="139">
        <v>1</v>
      </c>
      <c r="JO122" s="139">
        <v>0</v>
      </c>
      <c r="JP122" s="139">
        <v>0</v>
      </c>
      <c r="JQ122" s="139" t="s">
        <v>193</v>
      </c>
      <c r="JR122" s="139" t="s">
        <v>193</v>
      </c>
      <c r="JS122" s="139" t="s">
        <v>193</v>
      </c>
      <c r="JT122" s="139" t="s">
        <v>193</v>
      </c>
      <c r="JU122" s="139" t="s">
        <v>193</v>
      </c>
      <c r="JV122" s="139" t="s">
        <v>193</v>
      </c>
      <c r="JW122" s="139" t="s">
        <v>193</v>
      </c>
      <c r="JX122" s="139" t="s">
        <v>193</v>
      </c>
      <c r="JY122" s="139" t="s">
        <v>193</v>
      </c>
      <c r="JZ122" s="139" t="s">
        <v>193</v>
      </c>
      <c r="KA122" s="139" t="s">
        <v>193</v>
      </c>
      <c r="KB122" s="139" t="s">
        <v>193</v>
      </c>
      <c r="KC122" s="139" t="s">
        <v>193</v>
      </c>
      <c r="KD122" s="139" t="s">
        <v>193</v>
      </c>
      <c r="KE122" s="139" t="s">
        <v>193</v>
      </c>
      <c r="KF122" s="139" t="s">
        <v>193</v>
      </c>
      <c r="KG122" s="139" t="s">
        <v>193</v>
      </c>
      <c r="KH122" s="139" t="s">
        <v>193</v>
      </c>
      <c r="KI122" s="139" t="s">
        <v>193</v>
      </c>
      <c r="KJ122" s="139" t="s">
        <v>193</v>
      </c>
      <c r="KK122" s="139" t="s">
        <v>193</v>
      </c>
      <c r="KL122" s="139" t="s">
        <v>193</v>
      </c>
      <c r="KM122" s="139" t="s">
        <v>193</v>
      </c>
      <c r="KN122" s="139" t="s">
        <v>193</v>
      </c>
      <c r="KO122" s="139" t="s">
        <v>193</v>
      </c>
      <c r="KP122" s="139" t="s">
        <v>193</v>
      </c>
      <c r="KQ122" s="139" t="s">
        <v>193</v>
      </c>
      <c r="KR122" s="139" t="s">
        <v>193</v>
      </c>
      <c r="KS122" s="139" t="s">
        <v>193</v>
      </c>
      <c r="KT122" s="139" t="s">
        <v>193</v>
      </c>
      <c r="KU122" s="139" t="s">
        <v>193</v>
      </c>
      <c r="KV122" s="139" t="s">
        <v>193</v>
      </c>
      <c r="KW122" s="139" t="s">
        <v>193</v>
      </c>
      <c r="KX122" s="139" t="s">
        <v>193</v>
      </c>
      <c r="KY122" s="139" t="s">
        <v>193</v>
      </c>
      <c r="KZ122" s="139" t="s">
        <v>193</v>
      </c>
      <c r="LA122" s="139" t="s">
        <v>193</v>
      </c>
      <c r="LB122" s="139" t="s">
        <v>193</v>
      </c>
      <c r="LC122" s="139" t="s">
        <v>193</v>
      </c>
      <c r="LD122" s="139" t="s">
        <v>193</v>
      </c>
      <c r="LE122" s="139" t="s">
        <v>193</v>
      </c>
      <c r="LF122" s="139" t="s">
        <v>193</v>
      </c>
      <c r="LG122" s="139" t="s">
        <v>193</v>
      </c>
      <c r="LH122" s="139" t="s">
        <v>193</v>
      </c>
      <c r="LI122" s="139" t="s">
        <v>193</v>
      </c>
      <c r="LJ122" s="139" t="s">
        <v>193</v>
      </c>
      <c r="LK122" s="139" t="s">
        <v>193</v>
      </c>
      <c r="LL122" s="139" t="s">
        <v>193</v>
      </c>
      <c r="LM122" s="139" t="s">
        <v>193</v>
      </c>
      <c r="LN122" s="139" t="s">
        <v>193</v>
      </c>
      <c r="LO122" s="139" t="s">
        <v>193</v>
      </c>
      <c r="LP122" s="139" t="s">
        <v>193</v>
      </c>
      <c r="LQ122" s="139" t="s">
        <v>193</v>
      </c>
    </row>
    <row r="123" spans="1:329" ht="14.4" customHeight="1" x14ac:dyDescent="0.35">
      <c r="A123" s="139" t="s">
        <v>3572</v>
      </c>
      <c r="B123" s="139" t="s">
        <v>3571</v>
      </c>
      <c r="C123" s="139" t="s">
        <v>836</v>
      </c>
      <c r="D123" s="139" t="s">
        <v>836</v>
      </c>
      <c r="E123" s="139" t="s">
        <v>3573</v>
      </c>
      <c r="F123" s="139" t="s">
        <v>176</v>
      </c>
      <c r="G123" s="139" t="s">
        <v>224</v>
      </c>
      <c r="H123" s="139" t="s">
        <v>224</v>
      </c>
      <c r="I123" s="139" t="s">
        <v>838</v>
      </c>
      <c r="J123" s="139" t="s">
        <v>840</v>
      </c>
      <c r="K123" s="139" t="s">
        <v>489</v>
      </c>
      <c r="L123" s="139" t="s">
        <v>490</v>
      </c>
      <c r="M123" t="s">
        <v>491</v>
      </c>
      <c r="N123" t="s">
        <v>193</v>
      </c>
      <c r="O123" t="s">
        <v>193</v>
      </c>
      <c r="P123" t="s">
        <v>496</v>
      </c>
      <c r="Q123" t="s">
        <v>193</v>
      </c>
      <c r="R123" t="s">
        <v>111</v>
      </c>
      <c r="S123">
        <v>1</v>
      </c>
      <c r="T123">
        <v>0</v>
      </c>
      <c r="U123">
        <v>0</v>
      </c>
      <c r="V123">
        <v>0</v>
      </c>
      <c r="W123">
        <v>0</v>
      </c>
      <c r="X123">
        <v>0</v>
      </c>
      <c r="Y123">
        <v>0</v>
      </c>
      <c r="Z123" t="s">
        <v>110</v>
      </c>
      <c r="AA123" t="s">
        <v>1423</v>
      </c>
      <c r="AB123" t="s">
        <v>112</v>
      </c>
      <c r="AC123">
        <v>1</v>
      </c>
      <c r="AD123">
        <v>0</v>
      </c>
      <c r="AE123">
        <v>0</v>
      </c>
      <c r="AF123">
        <v>0</v>
      </c>
      <c r="AG123">
        <v>0</v>
      </c>
      <c r="AH123">
        <v>0</v>
      </c>
      <c r="AI123">
        <v>0</v>
      </c>
      <c r="AJ123">
        <v>0</v>
      </c>
      <c r="AK123">
        <v>0</v>
      </c>
      <c r="AL123">
        <v>0</v>
      </c>
      <c r="AM123" t="s">
        <v>193</v>
      </c>
      <c r="AN123" t="s">
        <v>142</v>
      </c>
      <c r="AO123" t="s">
        <v>142</v>
      </c>
      <c r="AP123" t="s">
        <v>507</v>
      </c>
      <c r="AQ123">
        <v>1</v>
      </c>
      <c r="AR123">
        <v>1</v>
      </c>
      <c r="AS123">
        <v>1</v>
      </c>
      <c r="AT123">
        <v>1</v>
      </c>
      <c r="AU123">
        <v>0</v>
      </c>
      <c r="AV123">
        <v>0</v>
      </c>
      <c r="AW123">
        <v>1</v>
      </c>
      <c r="AX123">
        <v>0</v>
      </c>
      <c r="AY123" t="s">
        <v>498</v>
      </c>
      <c r="AZ123" s="192">
        <v>112.5</v>
      </c>
      <c r="BA123" s="139" t="s">
        <v>109</v>
      </c>
      <c r="BB123" s="139">
        <v>340</v>
      </c>
      <c r="BC123" s="192">
        <v>130.76923076923001</v>
      </c>
      <c r="BD123" s="139" t="s">
        <v>109</v>
      </c>
      <c r="BE123" s="139">
        <v>220</v>
      </c>
      <c r="BF123" s="192">
        <v>95.652173913043399</v>
      </c>
      <c r="BG123" s="139" t="s">
        <v>109</v>
      </c>
      <c r="BH123" s="139">
        <v>310</v>
      </c>
      <c r="BI123" s="192">
        <v>106.896551724137</v>
      </c>
      <c r="BJ123" s="139" t="s">
        <v>109</v>
      </c>
      <c r="BK123" s="139" t="s">
        <v>193</v>
      </c>
      <c r="BL123" s="192" t="s">
        <v>193</v>
      </c>
      <c r="BM123" s="139" t="s">
        <v>193</v>
      </c>
      <c r="BN123" s="139" t="s">
        <v>193</v>
      </c>
      <c r="BO123" s="192" t="s">
        <v>193</v>
      </c>
      <c r="BP123" s="139" t="s">
        <v>193</v>
      </c>
      <c r="BQ123" s="139" t="s">
        <v>612</v>
      </c>
      <c r="BR123" s="139" t="s">
        <v>109</v>
      </c>
      <c r="BS123" s="139">
        <v>800</v>
      </c>
      <c r="BT123" s="139" t="s">
        <v>193</v>
      </c>
      <c r="BU123" s="139" t="s">
        <v>193</v>
      </c>
      <c r="BV123" s="139" t="s">
        <v>193</v>
      </c>
      <c r="BW123" s="139" t="s">
        <v>193</v>
      </c>
      <c r="BX123" s="139" t="s">
        <v>193</v>
      </c>
      <c r="BY123" s="139" t="s">
        <v>193</v>
      </c>
      <c r="BZ123" s="139" t="s">
        <v>156</v>
      </c>
      <c r="CA123" s="192">
        <v>800</v>
      </c>
      <c r="CB123" s="139" t="s">
        <v>109</v>
      </c>
      <c r="CC123" s="139" t="s">
        <v>109</v>
      </c>
      <c r="CD123" s="139" t="s">
        <v>116</v>
      </c>
      <c r="CE123" s="139">
        <v>1</v>
      </c>
      <c r="CF123" s="139">
        <v>0</v>
      </c>
      <c r="CG123" s="139">
        <v>0</v>
      </c>
      <c r="CH123" s="139">
        <v>0</v>
      </c>
      <c r="CI123" s="139">
        <v>0</v>
      </c>
      <c r="CJ123" s="139">
        <v>0</v>
      </c>
      <c r="CK123" s="139">
        <v>0</v>
      </c>
      <c r="CL123" s="139">
        <v>0</v>
      </c>
      <c r="CM123" s="139">
        <v>0</v>
      </c>
      <c r="CN123" s="139">
        <v>0</v>
      </c>
      <c r="CO123" s="139">
        <v>0</v>
      </c>
      <c r="CP123" s="139">
        <v>0</v>
      </c>
      <c r="CQ123" s="139">
        <v>0</v>
      </c>
      <c r="CR123" s="139">
        <v>0</v>
      </c>
      <c r="CS123" s="139" t="s">
        <v>193</v>
      </c>
      <c r="CT123" s="139" t="s">
        <v>3574</v>
      </c>
      <c r="CU123" s="139">
        <v>0</v>
      </c>
      <c r="CV123" s="139">
        <v>1</v>
      </c>
      <c r="CW123" s="139">
        <v>0</v>
      </c>
      <c r="CX123" s="139">
        <v>1</v>
      </c>
      <c r="CY123" s="139">
        <v>0</v>
      </c>
      <c r="CZ123" s="139">
        <v>0</v>
      </c>
      <c r="DA123" s="139">
        <v>1</v>
      </c>
      <c r="DB123" s="139">
        <v>0</v>
      </c>
      <c r="DC123" s="139" t="s">
        <v>109</v>
      </c>
      <c r="DD123" s="139" t="s">
        <v>109</v>
      </c>
      <c r="DE123" s="139" t="s">
        <v>109</v>
      </c>
      <c r="DF123" s="139" t="s">
        <v>176</v>
      </c>
      <c r="DG123" s="139" t="s">
        <v>789</v>
      </c>
      <c r="DH123" s="139" t="s">
        <v>224</v>
      </c>
      <c r="DI123" s="139" t="s">
        <v>789</v>
      </c>
      <c r="DJ123" s="139" t="s">
        <v>193</v>
      </c>
      <c r="DK123" s="139" t="s">
        <v>193</v>
      </c>
      <c r="DL123" s="139" t="s">
        <v>193</v>
      </c>
      <c r="DM123" s="139" t="s">
        <v>193</v>
      </c>
      <c r="DN123" s="139" t="s">
        <v>193</v>
      </c>
      <c r="DO123" s="139" t="s">
        <v>193</v>
      </c>
      <c r="DP123" s="139" t="s">
        <v>193</v>
      </c>
      <c r="DQ123" s="139" t="s">
        <v>193</v>
      </c>
      <c r="DR123" s="139" t="s">
        <v>193</v>
      </c>
      <c r="DS123" s="139" t="s">
        <v>193</v>
      </c>
      <c r="DT123" s="139" t="s">
        <v>193</v>
      </c>
      <c r="DU123" s="139" t="s">
        <v>193</v>
      </c>
      <c r="DV123" s="139" t="s">
        <v>193</v>
      </c>
      <c r="DW123" s="139" t="s">
        <v>193</v>
      </c>
      <c r="DX123" s="139" t="s">
        <v>193</v>
      </c>
      <c r="DY123" s="139" t="s">
        <v>193</v>
      </c>
      <c r="DZ123" s="139" t="s">
        <v>193</v>
      </c>
      <c r="EA123" s="139" t="s">
        <v>193</v>
      </c>
      <c r="EB123" s="139" t="s">
        <v>193</v>
      </c>
      <c r="EC123" s="139" t="s">
        <v>193</v>
      </c>
      <c r="ED123" s="139" t="s">
        <v>193</v>
      </c>
      <c r="EE123" s="139" t="s">
        <v>193</v>
      </c>
      <c r="EF123" s="139" t="s">
        <v>193</v>
      </c>
      <c r="EG123" s="139" t="s">
        <v>193</v>
      </c>
      <c r="EH123" s="139" t="s">
        <v>193</v>
      </c>
      <c r="EI123" s="139" t="s">
        <v>193</v>
      </c>
      <c r="EJ123" s="139" t="s">
        <v>193</v>
      </c>
      <c r="EK123" s="139" t="s">
        <v>193</v>
      </c>
      <c r="EL123" s="139" t="s">
        <v>193</v>
      </c>
      <c r="EM123" s="139" t="s">
        <v>193</v>
      </c>
      <c r="EN123" s="139" t="s">
        <v>193</v>
      </c>
      <c r="EO123" s="139" t="s">
        <v>193</v>
      </c>
      <c r="EP123" s="139" t="s">
        <v>193</v>
      </c>
      <c r="EQ123" s="139" t="s">
        <v>193</v>
      </c>
      <c r="ER123" s="139" t="s">
        <v>193</v>
      </c>
      <c r="ES123" s="139" t="s">
        <v>193</v>
      </c>
      <c r="ET123" s="139" t="s">
        <v>193</v>
      </c>
      <c r="EU123" s="139" t="s">
        <v>193</v>
      </c>
      <c r="EV123" s="139" t="s">
        <v>193</v>
      </c>
      <c r="EW123" s="139" t="s">
        <v>193</v>
      </c>
      <c r="EX123" s="139" t="s">
        <v>193</v>
      </c>
      <c r="EY123" s="139" t="s">
        <v>193</v>
      </c>
      <c r="EZ123" s="139" t="s">
        <v>193</v>
      </c>
      <c r="FA123" s="139" t="s">
        <v>193</v>
      </c>
      <c r="FB123" s="139" t="s">
        <v>193</v>
      </c>
      <c r="FC123" s="139" t="s">
        <v>193</v>
      </c>
      <c r="FD123" s="139" t="s">
        <v>193</v>
      </c>
      <c r="FE123" s="139" t="s">
        <v>193</v>
      </c>
      <c r="FF123" s="139" t="s">
        <v>193</v>
      </c>
      <c r="FG123" s="139" t="s">
        <v>193</v>
      </c>
      <c r="FH123" s="139" t="s">
        <v>193</v>
      </c>
      <c r="FI123" s="139" t="s">
        <v>193</v>
      </c>
      <c r="FJ123" s="139" t="s">
        <v>193</v>
      </c>
      <c r="FK123" s="139" t="s">
        <v>193</v>
      </c>
      <c r="FL123" s="139" t="s">
        <v>193</v>
      </c>
      <c r="FM123" s="139" t="s">
        <v>193</v>
      </c>
      <c r="FN123" s="139" t="s">
        <v>193</v>
      </c>
      <c r="FO123" s="139" t="s">
        <v>193</v>
      </c>
      <c r="FP123" s="139" t="s">
        <v>193</v>
      </c>
      <c r="FQ123" s="139" t="s">
        <v>193</v>
      </c>
      <c r="FR123" s="139" t="s">
        <v>193</v>
      </c>
      <c r="FS123" s="139" t="s">
        <v>193</v>
      </c>
      <c r="FT123" s="139" t="s">
        <v>193</v>
      </c>
      <c r="FU123" s="139" t="s">
        <v>193</v>
      </c>
      <c r="FV123" s="139" t="s">
        <v>193</v>
      </c>
      <c r="FW123" s="139" t="s">
        <v>193</v>
      </c>
      <c r="FX123" s="139" t="s">
        <v>193</v>
      </c>
      <c r="FY123" s="139" t="s">
        <v>193</v>
      </c>
      <c r="FZ123" s="139" t="s">
        <v>193</v>
      </c>
      <c r="GA123" s="139" t="s">
        <v>193</v>
      </c>
      <c r="GB123" s="139" t="s">
        <v>193</v>
      </c>
      <c r="GC123" s="139" t="s">
        <v>193</v>
      </c>
      <c r="GD123" s="139" t="s">
        <v>193</v>
      </c>
      <c r="GE123" s="139" t="s">
        <v>193</v>
      </c>
      <c r="GF123" s="139" t="s">
        <v>193</v>
      </c>
      <c r="GG123" s="139" t="s">
        <v>193</v>
      </c>
      <c r="GH123" s="139" t="s">
        <v>193</v>
      </c>
      <c r="GI123" s="139" t="s">
        <v>193</v>
      </c>
      <c r="GJ123" s="139" t="s">
        <v>193</v>
      </c>
      <c r="GK123" s="139" t="s">
        <v>193</v>
      </c>
      <c r="GL123" s="139" t="s">
        <v>193</v>
      </c>
      <c r="GM123" s="139" t="s">
        <v>193</v>
      </c>
      <c r="GN123" s="139" t="s">
        <v>193</v>
      </c>
      <c r="GO123" s="139" t="s">
        <v>193</v>
      </c>
      <c r="GP123" s="139" t="s">
        <v>193</v>
      </c>
      <c r="GQ123" s="139" t="s">
        <v>193</v>
      </c>
      <c r="GR123" s="139" t="s">
        <v>193</v>
      </c>
      <c r="GS123" s="139" t="s">
        <v>193</v>
      </c>
      <c r="GT123" s="139" t="s">
        <v>193</v>
      </c>
      <c r="GU123" s="139" t="s">
        <v>193</v>
      </c>
      <c r="GV123" s="139" t="s">
        <v>193</v>
      </c>
      <c r="GW123" s="139" t="s">
        <v>193</v>
      </c>
      <c r="GX123" s="139" t="s">
        <v>193</v>
      </c>
      <c r="GY123" s="139" t="s">
        <v>193</v>
      </c>
      <c r="GZ123" s="139" t="s">
        <v>193</v>
      </c>
      <c r="HA123" s="139" t="s">
        <v>193</v>
      </c>
      <c r="HB123" s="139" t="s">
        <v>193</v>
      </c>
      <c r="HC123" s="139" t="s">
        <v>193</v>
      </c>
      <c r="HD123" s="139" t="s">
        <v>193</v>
      </c>
      <c r="HE123" s="139" t="s">
        <v>193</v>
      </c>
      <c r="HF123" s="139" t="s">
        <v>193</v>
      </c>
      <c r="HG123" s="139" t="s">
        <v>193</v>
      </c>
      <c r="HH123" s="139" t="s">
        <v>193</v>
      </c>
      <c r="HI123" s="139" t="s">
        <v>193</v>
      </c>
      <c r="HJ123" s="139" t="s">
        <v>193</v>
      </c>
      <c r="HK123" s="139" t="s">
        <v>193</v>
      </c>
      <c r="HL123" s="139" t="s">
        <v>193</v>
      </c>
      <c r="HM123" s="139" t="s">
        <v>193</v>
      </c>
      <c r="HN123" s="139" t="s">
        <v>193</v>
      </c>
      <c r="HO123" s="139" t="s">
        <v>193</v>
      </c>
      <c r="HP123" s="139" t="s">
        <v>193</v>
      </c>
      <c r="HQ123" s="139" t="s">
        <v>193</v>
      </c>
      <c r="HR123" s="139" t="s">
        <v>193</v>
      </c>
      <c r="HS123" s="139" t="s">
        <v>193</v>
      </c>
      <c r="HT123" s="139" t="s">
        <v>193</v>
      </c>
      <c r="HU123" s="139" t="s">
        <v>193</v>
      </c>
      <c r="HV123" s="139" t="s">
        <v>193</v>
      </c>
      <c r="HW123" s="139" t="s">
        <v>193</v>
      </c>
      <c r="HX123" s="139" t="s">
        <v>193</v>
      </c>
      <c r="HY123" s="139" t="s">
        <v>193</v>
      </c>
      <c r="HZ123" s="139" t="s">
        <v>193</v>
      </c>
      <c r="IA123" s="139" t="s">
        <v>193</v>
      </c>
      <c r="IB123" s="139" t="s">
        <v>193</v>
      </c>
      <c r="IC123" s="139" t="s">
        <v>193</v>
      </c>
      <c r="ID123" s="139" t="s">
        <v>193</v>
      </c>
      <c r="IE123" s="139" t="s">
        <v>193</v>
      </c>
      <c r="IF123" s="139" t="s">
        <v>193</v>
      </c>
      <c r="IG123" s="139" t="s">
        <v>193</v>
      </c>
      <c r="IH123" s="139" t="s">
        <v>193</v>
      </c>
      <c r="II123" s="139" t="s">
        <v>193</v>
      </c>
      <c r="IJ123" s="139" t="s">
        <v>193</v>
      </c>
      <c r="IK123" s="139" t="s">
        <v>193</v>
      </c>
      <c r="IL123" s="139" t="s">
        <v>193</v>
      </c>
      <c r="IM123" s="139" t="s">
        <v>193</v>
      </c>
      <c r="IN123" s="139" t="s">
        <v>114</v>
      </c>
      <c r="IO123" s="139" t="s">
        <v>193</v>
      </c>
      <c r="IP123" s="139" t="s">
        <v>193</v>
      </c>
      <c r="IQ123" s="139" t="s">
        <v>193</v>
      </c>
      <c r="IR123" s="139" t="s">
        <v>193</v>
      </c>
      <c r="IS123" s="139" t="s">
        <v>193</v>
      </c>
      <c r="IT123" s="139" t="s">
        <v>193</v>
      </c>
      <c r="IU123" s="139" t="s">
        <v>193</v>
      </c>
      <c r="IV123" s="139" t="s">
        <v>193</v>
      </c>
      <c r="IW123" s="139" t="s">
        <v>3458</v>
      </c>
      <c r="IX123" s="139">
        <v>0</v>
      </c>
      <c r="IY123" s="139">
        <v>0</v>
      </c>
      <c r="IZ123" s="139">
        <v>1</v>
      </c>
      <c r="JA123" s="139">
        <v>0</v>
      </c>
      <c r="JB123" s="139">
        <v>0</v>
      </c>
      <c r="JC123" s="139">
        <v>0</v>
      </c>
      <c r="JD123" s="139">
        <v>0</v>
      </c>
      <c r="JE123" s="139">
        <v>0</v>
      </c>
      <c r="JF123" s="139" t="s">
        <v>193</v>
      </c>
      <c r="JG123" s="139" t="s">
        <v>109</v>
      </c>
      <c r="JH123" s="139" t="s">
        <v>193</v>
      </c>
      <c r="JI123" s="139" t="s">
        <v>193</v>
      </c>
      <c r="JJ123" s="139" t="s">
        <v>193</v>
      </c>
      <c r="JK123" s="139" t="s">
        <v>193</v>
      </c>
      <c r="JL123" s="139" t="s">
        <v>193</v>
      </c>
      <c r="JM123" s="139" t="s">
        <v>193</v>
      </c>
      <c r="JN123" s="139" t="s">
        <v>193</v>
      </c>
      <c r="JO123" s="139" t="s">
        <v>193</v>
      </c>
      <c r="JP123" s="139" t="s">
        <v>193</v>
      </c>
      <c r="JQ123" s="139" t="s">
        <v>193</v>
      </c>
      <c r="JR123" s="139" t="s">
        <v>193</v>
      </c>
      <c r="JS123" s="139" t="s">
        <v>193</v>
      </c>
      <c r="JT123" s="139" t="s">
        <v>193</v>
      </c>
      <c r="JU123" s="139" t="s">
        <v>193</v>
      </c>
      <c r="JV123" s="139" t="s">
        <v>193</v>
      </c>
      <c r="JW123" s="139" t="s">
        <v>193</v>
      </c>
      <c r="JX123" s="139" t="s">
        <v>193</v>
      </c>
      <c r="JY123" s="139" t="s">
        <v>193</v>
      </c>
      <c r="JZ123" s="139" t="s">
        <v>193</v>
      </c>
      <c r="KA123" s="139" t="s">
        <v>193</v>
      </c>
      <c r="KB123" s="139" t="s">
        <v>193</v>
      </c>
      <c r="KC123" s="139" t="s">
        <v>193</v>
      </c>
      <c r="KD123" s="139" t="s">
        <v>193</v>
      </c>
      <c r="KE123" s="139" t="s">
        <v>193</v>
      </c>
      <c r="KF123" s="139" t="s">
        <v>193</v>
      </c>
      <c r="KG123" s="139" t="s">
        <v>193</v>
      </c>
      <c r="KH123" s="139" t="s">
        <v>193</v>
      </c>
      <c r="KI123" s="139" t="s">
        <v>193</v>
      </c>
      <c r="KJ123" s="139" t="s">
        <v>193</v>
      </c>
      <c r="KK123" s="139" t="s">
        <v>193</v>
      </c>
      <c r="KL123" s="139" t="s">
        <v>193</v>
      </c>
      <c r="KM123" s="139" t="s">
        <v>193</v>
      </c>
      <c r="KN123" s="139" t="s">
        <v>193</v>
      </c>
      <c r="KO123" s="139" t="s">
        <v>193</v>
      </c>
      <c r="KP123" s="139" t="s">
        <v>193</v>
      </c>
      <c r="KQ123" s="139" t="s">
        <v>193</v>
      </c>
      <c r="KR123" s="139" t="s">
        <v>193</v>
      </c>
      <c r="KS123" s="139" t="s">
        <v>193</v>
      </c>
      <c r="KT123" s="139" t="s">
        <v>193</v>
      </c>
      <c r="KU123" s="139" t="s">
        <v>193</v>
      </c>
      <c r="KV123" s="139" t="s">
        <v>193</v>
      </c>
      <c r="KW123" s="139" t="s">
        <v>193</v>
      </c>
      <c r="KX123" s="139" t="s">
        <v>193</v>
      </c>
      <c r="KY123" s="139" t="s">
        <v>193</v>
      </c>
      <c r="KZ123" s="139" t="s">
        <v>193</v>
      </c>
      <c r="LA123" s="139" t="s">
        <v>193</v>
      </c>
      <c r="LB123" s="139" t="s">
        <v>193</v>
      </c>
      <c r="LC123" s="139" t="s">
        <v>193</v>
      </c>
      <c r="LD123" s="139" t="s">
        <v>193</v>
      </c>
      <c r="LE123" s="139" t="s">
        <v>193</v>
      </c>
      <c r="LF123" s="139" t="s">
        <v>193</v>
      </c>
      <c r="LG123" s="139" t="s">
        <v>193</v>
      </c>
      <c r="LH123" s="139" t="s">
        <v>193</v>
      </c>
      <c r="LI123" s="139" t="s">
        <v>193</v>
      </c>
      <c r="LJ123" s="139" t="s">
        <v>193</v>
      </c>
      <c r="LK123" s="139" t="s">
        <v>193</v>
      </c>
      <c r="LL123" s="139" t="s">
        <v>193</v>
      </c>
      <c r="LM123" s="139" t="s">
        <v>193</v>
      </c>
      <c r="LN123" s="139" t="s">
        <v>193</v>
      </c>
      <c r="LO123" s="139" t="s">
        <v>193</v>
      </c>
      <c r="LP123" s="139" t="s">
        <v>193</v>
      </c>
      <c r="LQ123" s="139" t="s">
        <v>193</v>
      </c>
    </row>
    <row r="124" spans="1:329" ht="14.4" customHeight="1" x14ac:dyDescent="0.35">
      <c r="A124" s="139" t="s">
        <v>3575</v>
      </c>
      <c r="B124" s="139" t="s">
        <v>3571</v>
      </c>
      <c r="C124" s="139" t="s">
        <v>836</v>
      </c>
      <c r="D124" s="139" t="s">
        <v>836</v>
      </c>
      <c r="E124" s="139" t="s">
        <v>3573</v>
      </c>
      <c r="F124" s="139" t="s">
        <v>176</v>
      </c>
      <c r="G124" s="139" t="s">
        <v>224</v>
      </c>
      <c r="H124" s="139" t="s">
        <v>224</v>
      </c>
      <c r="I124" s="139" t="s">
        <v>838</v>
      </c>
      <c r="J124" s="139" t="s">
        <v>840</v>
      </c>
      <c r="K124" s="139" t="s">
        <v>489</v>
      </c>
      <c r="L124" s="139" t="s">
        <v>3317</v>
      </c>
      <c r="M124" t="s">
        <v>491</v>
      </c>
      <c r="N124" t="s">
        <v>193</v>
      </c>
      <c r="O124" t="s">
        <v>193</v>
      </c>
      <c r="P124" t="s">
        <v>193</v>
      </c>
      <c r="Q124" t="s">
        <v>193</v>
      </c>
      <c r="R124" t="s">
        <v>193</v>
      </c>
      <c r="S124" t="s">
        <v>193</v>
      </c>
      <c r="T124" t="s">
        <v>193</v>
      </c>
      <c r="U124" t="s">
        <v>193</v>
      </c>
      <c r="V124" t="s">
        <v>193</v>
      </c>
      <c r="W124" t="s">
        <v>193</v>
      </c>
      <c r="X124" t="s">
        <v>193</v>
      </c>
      <c r="Y124" t="s">
        <v>193</v>
      </c>
      <c r="Z124" t="s">
        <v>193</v>
      </c>
      <c r="AA124" t="s">
        <v>193</v>
      </c>
      <c r="AB124" t="s">
        <v>193</v>
      </c>
      <c r="AC124" t="s">
        <v>193</v>
      </c>
      <c r="AD124" t="s">
        <v>193</v>
      </c>
      <c r="AE124" t="s">
        <v>193</v>
      </c>
      <c r="AF124" t="s">
        <v>193</v>
      </c>
      <c r="AG124" t="s">
        <v>193</v>
      </c>
      <c r="AH124" t="s">
        <v>193</v>
      </c>
      <c r="AI124" t="s">
        <v>193</v>
      </c>
      <c r="AJ124" t="s">
        <v>193</v>
      </c>
      <c r="AK124" t="s">
        <v>193</v>
      </c>
      <c r="AL124" t="s">
        <v>193</v>
      </c>
      <c r="AM124" t="s">
        <v>193</v>
      </c>
      <c r="AN124" t="s">
        <v>193</v>
      </c>
      <c r="AO124" t="s">
        <v>193</v>
      </c>
      <c r="AP124" t="s">
        <v>193</v>
      </c>
      <c r="AQ124" t="s">
        <v>193</v>
      </c>
      <c r="AR124" t="s">
        <v>193</v>
      </c>
      <c r="AS124" t="s">
        <v>193</v>
      </c>
      <c r="AT124" t="s">
        <v>193</v>
      </c>
      <c r="AU124" t="s">
        <v>193</v>
      </c>
      <c r="AV124" t="s">
        <v>193</v>
      </c>
      <c r="AW124" t="s">
        <v>193</v>
      </c>
      <c r="AX124" t="s">
        <v>193</v>
      </c>
      <c r="AY124" t="s">
        <v>193</v>
      </c>
      <c r="AZ124" s="192" t="s">
        <v>193</v>
      </c>
      <c r="BA124" s="139" t="s">
        <v>193</v>
      </c>
      <c r="BB124" s="139" t="s">
        <v>193</v>
      </c>
      <c r="BC124" s="192" t="s">
        <v>193</v>
      </c>
      <c r="BD124" s="139" t="s">
        <v>193</v>
      </c>
      <c r="BE124" s="139" t="s">
        <v>193</v>
      </c>
      <c r="BF124" s="192" t="s">
        <v>193</v>
      </c>
      <c r="BG124" s="139" t="s">
        <v>193</v>
      </c>
      <c r="BH124" s="139" t="s">
        <v>193</v>
      </c>
      <c r="BI124" s="192" t="s">
        <v>193</v>
      </c>
      <c r="BJ124" s="139" t="s">
        <v>193</v>
      </c>
      <c r="BK124" s="139" t="s">
        <v>193</v>
      </c>
      <c r="BL124" s="192" t="s">
        <v>193</v>
      </c>
      <c r="BM124" s="139" t="s">
        <v>193</v>
      </c>
      <c r="BN124" s="139" t="s">
        <v>193</v>
      </c>
      <c r="BO124" s="192" t="s">
        <v>193</v>
      </c>
      <c r="BP124" s="139" t="s">
        <v>193</v>
      </c>
      <c r="BQ124" s="139" t="s">
        <v>193</v>
      </c>
      <c r="BR124" s="139" t="s">
        <v>193</v>
      </c>
      <c r="BS124" s="139" t="s">
        <v>193</v>
      </c>
      <c r="BT124" s="139" t="s">
        <v>193</v>
      </c>
      <c r="BU124" s="139" t="s">
        <v>193</v>
      </c>
      <c r="BV124" s="139" t="s">
        <v>193</v>
      </c>
      <c r="BW124" s="139" t="s">
        <v>193</v>
      </c>
      <c r="BX124" s="139" t="s">
        <v>193</v>
      </c>
      <c r="BY124" s="139" t="s">
        <v>193</v>
      </c>
      <c r="BZ124" s="139" t="s">
        <v>193</v>
      </c>
      <c r="CA124" s="192" t="s">
        <v>193</v>
      </c>
      <c r="CB124" s="139" t="s">
        <v>193</v>
      </c>
      <c r="CC124" s="139" t="s">
        <v>193</v>
      </c>
      <c r="CD124" s="139" t="s">
        <v>193</v>
      </c>
      <c r="CE124" s="139" t="s">
        <v>193</v>
      </c>
      <c r="CF124" s="139" t="s">
        <v>193</v>
      </c>
      <c r="CG124" s="139" t="s">
        <v>193</v>
      </c>
      <c r="CH124" s="139" t="s">
        <v>193</v>
      </c>
      <c r="CI124" s="139" t="s">
        <v>193</v>
      </c>
      <c r="CJ124" s="139" t="s">
        <v>193</v>
      </c>
      <c r="CK124" s="139" t="s">
        <v>193</v>
      </c>
      <c r="CL124" s="139" t="s">
        <v>193</v>
      </c>
      <c r="CM124" s="139" t="s">
        <v>193</v>
      </c>
      <c r="CN124" s="139" t="s">
        <v>193</v>
      </c>
      <c r="CO124" s="139" t="s">
        <v>193</v>
      </c>
      <c r="CP124" s="139" t="s">
        <v>193</v>
      </c>
      <c r="CQ124" s="139" t="s">
        <v>193</v>
      </c>
      <c r="CR124" s="139" t="s">
        <v>193</v>
      </c>
      <c r="CS124" s="139" t="s">
        <v>193</v>
      </c>
      <c r="CT124" s="139" t="s">
        <v>193</v>
      </c>
      <c r="CU124" s="139" t="s">
        <v>193</v>
      </c>
      <c r="CV124" s="139" t="s">
        <v>193</v>
      </c>
      <c r="CW124" s="139" t="s">
        <v>193</v>
      </c>
      <c r="CX124" s="139" t="s">
        <v>193</v>
      </c>
      <c r="CY124" s="139" t="s">
        <v>193</v>
      </c>
      <c r="CZ124" s="139" t="s">
        <v>193</v>
      </c>
      <c r="DA124" s="139" t="s">
        <v>193</v>
      </c>
      <c r="DB124" s="139" t="s">
        <v>193</v>
      </c>
      <c r="DC124" s="139" t="s">
        <v>193</v>
      </c>
      <c r="DD124" s="139" t="s">
        <v>193</v>
      </c>
      <c r="DE124" s="139" t="s">
        <v>193</v>
      </c>
      <c r="DF124" s="139" t="s">
        <v>193</v>
      </c>
      <c r="DG124" s="139" t="s">
        <v>193</v>
      </c>
      <c r="DH124" s="139" t="s">
        <v>193</v>
      </c>
      <c r="DI124" s="139" t="s">
        <v>193</v>
      </c>
      <c r="DJ124" s="139" t="s">
        <v>193</v>
      </c>
      <c r="DK124" s="139" t="s">
        <v>193</v>
      </c>
      <c r="DL124" s="139" t="s">
        <v>193</v>
      </c>
      <c r="DM124" s="139" t="s">
        <v>193</v>
      </c>
      <c r="DN124" s="139" t="s">
        <v>193</v>
      </c>
      <c r="DO124" s="139" t="s">
        <v>193</v>
      </c>
      <c r="DP124" s="139" t="s">
        <v>193</v>
      </c>
      <c r="DQ124" s="139" t="s">
        <v>193</v>
      </c>
      <c r="DR124" s="139" t="s">
        <v>193</v>
      </c>
      <c r="DS124" s="139" t="s">
        <v>193</v>
      </c>
      <c r="DT124" s="139" t="s">
        <v>193</v>
      </c>
      <c r="DU124" s="139" t="s">
        <v>193</v>
      </c>
      <c r="DV124" s="139" t="s">
        <v>193</v>
      </c>
      <c r="DW124" s="139" t="s">
        <v>193</v>
      </c>
      <c r="DX124" s="139" t="s">
        <v>193</v>
      </c>
      <c r="DY124" s="139" t="s">
        <v>193</v>
      </c>
      <c r="DZ124" s="139" t="s">
        <v>193</v>
      </c>
      <c r="EA124" s="139" t="s">
        <v>193</v>
      </c>
      <c r="EB124" s="139" t="s">
        <v>193</v>
      </c>
      <c r="EC124" s="139" t="s">
        <v>193</v>
      </c>
      <c r="ED124" s="139" t="s">
        <v>193</v>
      </c>
      <c r="EE124" s="139" t="s">
        <v>193</v>
      </c>
      <c r="EF124" s="139" t="s">
        <v>193</v>
      </c>
      <c r="EG124" s="139" t="s">
        <v>193</v>
      </c>
      <c r="EH124" s="139" t="s">
        <v>193</v>
      </c>
      <c r="EI124" s="139" t="s">
        <v>193</v>
      </c>
      <c r="EJ124" s="139" t="s">
        <v>193</v>
      </c>
      <c r="EK124" s="139" t="s">
        <v>193</v>
      </c>
      <c r="EL124" s="139" t="s">
        <v>193</v>
      </c>
      <c r="EM124" s="139" t="s">
        <v>193</v>
      </c>
      <c r="EN124" s="139" t="s">
        <v>193</v>
      </c>
      <c r="EO124" s="139" t="s">
        <v>193</v>
      </c>
      <c r="EP124" s="139" t="s">
        <v>193</v>
      </c>
      <c r="EQ124" s="139" t="s">
        <v>193</v>
      </c>
      <c r="ER124" s="139" t="s">
        <v>193</v>
      </c>
      <c r="ES124" s="139" t="s">
        <v>193</v>
      </c>
      <c r="ET124" s="139" t="s">
        <v>193</v>
      </c>
      <c r="EU124" s="139" t="s">
        <v>193</v>
      </c>
      <c r="EV124" s="139" t="s">
        <v>193</v>
      </c>
      <c r="EW124" s="139" t="s">
        <v>193</v>
      </c>
      <c r="EX124" s="139" t="s">
        <v>193</v>
      </c>
      <c r="EY124" s="139" t="s">
        <v>193</v>
      </c>
      <c r="EZ124" s="139" t="s">
        <v>193</v>
      </c>
      <c r="FA124" s="139" t="s">
        <v>193</v>
      </c>
      <c r="FB124" s="139" t="s">
        <v>193</v>
      </c>
      <c r="FC124" s="139" t="s">
        <v>193</v>
      </c>
      <c r="FD124" s="139" t="s">
        <v>193</v>
      </c>
      <c r="FE124" s="139" t="s">
        <v>193</v>
      </c>
      <c r="FF124" s="139" t="s">
        <v>193</v>
      </c>
      <c r="FG124" s="139" t="s">
        <v>193</v>
      </c>
      <c r="FH124" s="139" t="s">
        <v>193</v>
      </c>
      <c r="FI124" s="139" t="s">
        <v>193</v>
      </c>
      <c r="FJ124" s="139" t="s">
        <v>193</v>
      </c>
      <c r="FK124" s="139" t="s">
        <v>193</v>
      </c>
      <c r="FL124" s="139" t="s">
        <v>193</v>
      </c>
      <c r="FM124" s="139" t="s">
        <v>193</v>
      </c>
      <c r="FN124" s="139" t="s">
        <v>193</v>
      </c>
      <c r="FO124" s="139" t="s">
        <v>193</v>
      </c>
      <c r="FP124" s="139" t="s">
        <v>193</v>
      </c>
      <c r="FQ124" s="139" t="s">
        <v>193</v>
      </c>
      <c r="FR124" s="139" t="s">
        <v>193</v>
      </c>
      <c r="FS124" s="139" t="s">
        <v>193</v>
      </c>
      <c r="FT124" s="139" t="s">
        <v>193</v>
      </c>
      <c r="FU124" s="139" t="s">
        <v>193</v>
      </c>
      <c r="FV124" s="139" t="s">
        <v>193</v>
      </c>
      <c r="FW124" s="139" t="s">
        <v>193</v>
      </c>
      <c r="FX124" s="139" t="s">
        <v>193</v>
      </c>
      <c r="FY124" s="139" t="s">
        <v>193</v>
      </c>
      <c r="FZ124" s="139" t="s">
        <v>193</v>
      </c>
      <c r="GA124" s="139" t="s">
        <v>193</v>
      </c>
      <c r="GB124" s="139" t="s">
        <v>193</v>
      </c>
      <c r="GC124" s="139" t="s">
        <v>193</v>
      </c>
      <c r="GD124" s="139" t="s">
        <v>193</v>
      </c>
      <c r="GE124" s="139" t="s">
        <v>193</v>
      </c>
      <c r="GF124" s="139" t="s">
        <v>193</v>
      </c>
      <c r="GG124" s="139" t="s">
        <v>193</v>
      </c>
      <c r="GH124" s="139" t="s">
        <v>193</v>
      </c>
      <c r="GI124" s="139" t="s">
        <v>193</v>
      </c>
      <c r="GJ124" s="139" t="s">
        <v>193</v>
      </c>
      <c r="GK124" s="139" t="s">
        <v>193</v>
      </c>
      <c r="GL124" s="139" t="s">
        <v>193</v>
      </c>
      <c r="GM124" s="139" t="s">
        <v>193</v>
      </c>
      <c r="GN124" s="139" t="s">
        <v>193</v>
      </c>
      <c r="GO124" s="139" t="s">
        <v>193</v>
      </c>
      <c r="GP124" s="139" t="s">
        <v>193</v>
      </c>
      <c r="GQ124" s="139" t="s">
        <v>193</v>
      </c>
      <c r="GR124" s="139" t="s">
        <v>193</v>
      </c>
      <c r="GS124" s="139" t="s">
        <v>193</v>
      </c>
      <c r="GT124" s="139" t="s">
        <v>193</v>
      </c>
      <c r="GU124" s="139" t="s">
        <v>193</v>
      </c>
      <c r="GV124" s="139" t="s">
        <v>193</v>
      </c>
      <c r="GW124" s="139" t="s">
        <v>193</v>
      </c>
      <c r="GX124" s="139" t="s">
        <v>193</v>
      </c>
      <c r="GY124" s="139" t="s">
        <v>193</v>
      </c>
      <c r="GZ124" s="139" t="s">
        <v>193</v>
      </c>
      <c r="HA124" s="139" t="s">
        <v>193</v>
      </c>
      <c r="HB124" s="139" t="s">
        <v>193</v>
      </c>
      <c r="HC124" s="139" t="s">
        <v>193</v>
      </c>
      <c r="HD124" s="139" t="s">
        <v>193</v>
      </c>
      <c r="HE124" s="139" t="s">
        <v>193</v>
      </c>
      <c r="HF124" s="139" t="s">
        <v>193</v>
      </c>
      <c r="HG124" s="139" t="s">
        <v>193</v>
      </c>
      <c r="HH124" s="139" t="s">
        <v>193</v>
      </c>
      <c r="HI124" s="139" t="s">
        <v>193</v>
      </c>
      <c r="HJ124" s="139" t="s">
        <v>193</v>
      </c>
      <c r="HK124" s="139" t="s">
        <v>193</v>
      </c>
      <c r="HL124" s="139" t="s">
        <v>193</v>
      </c>
      <c r="HM124" s="139" t="s">
        <v>193</v>
      </c>
      <c r="HN124" s="139" t="s">
        <v>193</v>
      </c>
      <c r="HO124" s="139" t="s">
        <v>193</v>
      </c>
      <c r="HP124" s="139" t="s">
        <v>193</v>
      </c>
      <c r="HQ124" s="139" t="s">
        <v>193</v>
      </c>
      <c r="HR124" s="139" t="s">
        <v>193</v>
      </c>
      <c r="HS124" s="139" t="s">
        <v>193</v>
      </c>
      <c r="HT124" s="139" t="s">
        <v>193</v>
      </c>
      <c r="HU124" s="139" t="s">
        <v>193</v>
      </c>
      <c r="HV124" s="139" t="s">
        <v>193</v>
      </c>
      <c r="HW124" s="139" t="s">
        <v>193</v>
      </c>
      <c r="HX124" s="139" t="s">
        <v>193</v>
      </c>
      <c r="HY124" s="139" t="s">
        <v>193</v>
      </c>
      <c r="HZ124" s="139" t="s">
        <v>193</v>
      </c>
      <c r="IA124" s="139" t="s">
        <v>193</v>
      </c>
      <c r="IB124" s="139" t="s">
        <v>193</v>
      </c>
      <c r="IC124" s="139" t="s">
        <v>193</v>
      </c>
      <c r="ID124" s="139" t="s">
        <v>193</v>
      </c>
      <c r="IE124" s="139" t="s">
        <v>193</v>
      </c>
      <c r="IF124" s="139" t="s">
        <v>193</v>
      </c>
      <c r="IG124" s="139" t="s">
        <v>193</v>
      </c>
      <c r="IH124" s="139" t="s">
        <v>193</v>
      </c>
      <c r="II124" s="139" t="s">
        <v>193</v>
      </c>
      <c r="IJ124" s="139" t="s">
        <v>193</v>
      </c>
      <c r="IK124" s="139" t="s">
        <v>193</v>
      </c>
      <c r="IL124" s="139" t="s">
        <v>193</v>
      </c>
      <c r="IM124" s="139" t="s">
        <v>193</v>
      </c>
      <c r="IN124" s="139" t="s">
        <v>193</v>
      </c>
      <c r="IO124" s="139" t="s">
        <v>193</v>
      </c>
      <c r="IP124" s="139" t="s">
        <v>193</v>
      </c>
      <c r="IQ124" s="139" t="s">
        <v>193</v>
      </c>
      <c r="IR124" s="139" t="s">
        <v>193</v>
      </c>
      <c r="IS124" s="139" t="s">
        <v>193</v>
      </c>
      <c r="IT124" s="139" t="s">
        <v>193</v>
      </c>
      <c r="IU124" s="139" t="s">
        <v>193</v>
      </c>
      <c r="IV124" s="139" t="s">
        <v>193</v>
      </c>
      <c r="IW124" s="139" t="s">
        <v>193</v>
      </c>
      <c r="IX124" s="139" t="s">
        <v>193</v>
      </c>
      <c r="IY124" s="139" t="s">
        <v>193</v>
      </c>
      <c r="IZ124" s="139" t="s">
        <v>193</v>
      </c>
      <c r="JA124" s="139" t="s">
        <v>193</v>
      </c>
      <c r="JB124" s="139" t="s">
        <v>193</v>
      </c>
      <c r="JC124" s="139" t="s">
        <v>193</v>
      </c>
      <c r="JD124" s="139" t="s">
        <v>193</v>
      </c>
      <c r="JE124" s="139" t="s">
        <v>193</v>
      </c>
      <c r="JF124" s="139" t="s">
        <v>193</v>
      </c>
      <c r="JG124" s="139" t="s">
        <v>193</v>
      </c>
      <c r="JH124" s="139" t="s">
        <v>193</v>
      </c>
      <c r="JI124" s="139" t="s">
        <v>193</v>
      </c>
      <c r="JJ124" s="139" t="s">
        <v>193</v>
      </c>
      <c r="JK124" s="139" t="s">
        <v>193</v>
      </c>
      <c r="JL124" s="139" t="s">
        <v>193</v>
      </c>
      <c r="JM124" s="139" t="s">
        <v>193</v>
      </c>
      <c r="JN124" s="139" t="s">
        <v>193</v>
      </c>
      <c r="JO124" s="139" t="s">
        <v>193</v>
      </c>
      <c r="JP124" s="139" t="s">
        <v>193</v>
      </c>
      <c r="JQ124" s="139" t="s">
        <v>109</v>
      </c>
      <c r="JR124" s="139" t="s">
        <v>505</v>
      </c>
      <c r="JS124" s="139" t="s">
        <v>3357</v>
      </c>
      <c r="JT124" s="139" t="s">
        <v>193</v>
      </c>
      <c r="JU124" s="139" t="s">
        <v>516</v>
      </c>
      <c r="JV124" s="139" t="s">
        <v>3358</v>
      </c>
      <c r="JW124" s="139" t="s">
        <v>3357</v>
      </c>
      <c r="JX124" s="139" t="s">
        <v>796</v>
      </c>
      <c r="JY124" s="139" t="s">
        <v>193</v>
      </c>
      <c r="JZ124" s="139" t="s">
        <v>807</v>
      </c>
      <c r="KA124" s="139" t="s">
        <v>797</v>
      </c>
      <c r="KB124" s="139" t="s">
        <v>798</v>
      </c>
      <c r="KC124" s="139" t="s">
        <v>799</v>
      </c>
      <c r="KD124" s="139" t="s">
        <v>193</v>
      </c>
      <c r="KE124" s="139" t="s">
        <v>193</v>
      </c>
      <c r="KF124" s="139" t="s">
        <v>193</v>
      </c>
      <c r="KG124" s="139" t="s">
        <v>193</v>
      </c>
      <c r="KH124" s="139" t="s">
        <v>193</v>
      </c>
      <c r="KI124" s="139">
        <v>10</v>
      </c>
      <c r="KJ124" s="139">
        <v>2</v>
      </c>
      <c r="KK124" s="139" t="s">
        <v>193</v>
      </c>
      <c r="KL124" s="139" t="s">
        <v>156</v>
      </c>
      <c r="KM124" s="139">
        <v>2</v>
      </c>
      <c r="KN124" s="139" t="s">
        <v>114</v>
      </c>
      <c r="KO124" s="139" t="s">
        <v>712</v>
      </c>
      <c r="KP124" s="139" t="s">
        <v>109</v>
      </c>
      <c r="KQ124" s="139" t="s">
        <v>510</v>
      </c>
      <c r="KR124" s="139">
        <v>0</v>
      </c>
      <c r="KS124" s="139">
        <v>0</v>
      </c>
      <c r="KT124" s="139">
        <v>0</v>
      </c>
      <c r="KU124" s="139">
        <v>1</v>
      </c>
      <c r="KV124" s="139">
        <v>0</v>
      </c>
      <c r="KW124" s="139">
        <v>0</v>
      </c>
      <c r="KX124" s="139">
        <v>0</v>
      </c>
      <c r="KY124" s="139">
        <v>0</v>
      </c>
      <c r="KZ124" s="139">
        <v>0</v>
      </c>
      <c r="LA124" s="139">
        <v>0</v>
      </c>
      <c r="LB124" s="139">
        <v>0</v>
      </c>
      <c r="LC124" s="139" t="s">
        <v>193</v>
      </c>
      <c r="LD124" s="139" t="s">
        <v>109</v>
      </c>
      <c r="LE124" s="139" t="s">
        <v>3469</v>
      </c>
      <c r="LF124" s="139">
        <v>1</v>
      </c>
      <c r="LG124" s="139">
        <v>0</v>
      </c>
      <c r="LH124" s="139">
        <v>0</v>
      </c>
      <c r="LI124" s="139" t="s">
        <v>193</v>
      </c>
      <c r="LJ124" s="139" t="s">
        <v>3361</v>
      </c>
      <c r="LK124" s="139">
        <v>0</v>
      </c>
      <c r="LL124" s="139">
        <v>1</v>
      </c>
      <c r="LM124" s="139">
        <v>0</v>
      </c>
      <c r="LN124" s="139">
        <v>0</v>
      </c>
      <c r="LO124" s="139">
        <v>0</v>
      </c>
      <c r="LP124" s="139">
        <v>0</v>
      </c>
      <c r="LQ124" s="139" t="s">
        <v>193</v>
      </c>
    </row>
    <row r="125" spans="1:329" ht="14.4" customHeight="1" x14ac:dyDescent="0.35">
      <c r="A125" s="139" t="s">
        <v>3576</v>
      </c>
      <c r="B125" s="139" t="s">
        <v>3571</v>
      </c>
      <c r="C125" s="139" t="s">
        <v>836</v>
      </c>
      <c r="D125" s="139" t="s">
        <v>836</v>
      </c>
      <c r="E125" s="139" t="s">
        <v>3573</v>
      </c>
      <c r="F125" s="139" t="s">
        <v>176</v>
      </c>
      <c r="G125" s="139" t="s">
        <v>224</v>
      </c>
      <c r="H125" s="139" t="s">
        <v>224</v>
      </c>
      <c r="I125" s="139" t="s">
        <v>838</v>
      </c>
      <c r="J125" s="139" t="s">
        <v>840</v>
      </c>
      <c r="K125" s="139" t="s">
        <v>489</v>
      </c>
      <c r="L125" s="139" t="s">
        <v>490</v>
      </c>
      <c r="M125" t="s">
        <v>494</v>
      </c>
      <c r="N125" t="s">
        <v>193</v>
      </c>
      <c r="O125" t="s">
        <v>193</v>
      </c>
      <c r="P125" t="s">
        <v>492</v>
      </c>
      <c r="Q125" t="s">
        <v>193</v>
      </c>
      <c r="R125" t="s">
        <v>713</v>
      </c>
      <c r="S125">
        <v>1</v>
      </c>
      <c r="T125">
        <v>1</v>
      </c>
      <c r="U125">
        <v>0</v>
      </c>
      <c r="V125">
        <v>0</v>
      </c>
      <c r="W125">
        <v>0</v>
      </c>
      <c r="X125">
        <v>0</v>
      </c>
      <c r="Y125">
        <v>0</v>
      </c>
      <c r="Z125" t="s">
        <v>110</v>
      </c>
      <c r="AA125" t="s">
        <v>1423</v>
      </c>
      <c r="AB125" t="s">
        <v>112</v>
      </c>
      <c r="AC125">
        <v>1</v>
      </c>
      <c r="AD125">
        <v>0</v>
      </c>
      <c r="AE125">
        <v>0</v>
      </c>
      <c r="AF125">
        <v>0</v>
      </c>
      <c r="AG125">
        <v>0</v>
      </c>
      <c r="AH125">
        <v>0</v>
      </c>
      <c r="AI125">
        <v>0</v>
      </c>
      <c r="AJ125">
        <v>0</v>
      </c>
      <c r="AK125">
        <v>0</v>
      </c>
      <c r="AL125">
        <v>0</v>
      </c>
      <c r="AM125" t="s">
        <v>193</v>
      </c>
      <c r="AN125" t="s">
        <v>142</v>
      </c>
      <c r="AO125" t="s">
        <v>142</v>
      </c>
      <c r="AP125" t="s">
        <v>811</v>
      </c>
      <c r="AQ125">
        <v>1</v>
      </c>
      <c r="AR125">
        <v>1</v>
      </c>
      <c r="AS125">
        <v>1</v>
      </c>
      <c r="AT125">
        <v>1</v>
      </c>
      <c r="AU125">
        <v>1</v>
      </c>
      <c r="AV125">
        <v>1</v>
      </c>
      <c r="AW125">
        <v>1</v>
      </c>
      <c r="AX125">
        <v>0</v>
      </c>
      <c r="AY125" t="s">
        <v>498</v>
      </c>
      <c r="AZ125" s="192">
        <v>112.5</v>
      </c>
      <c r="BA125" s="139" t="s">
        <v>109</v>
      </c>
      <c r="BB125" s="139">
        <v>240</v>
      </c>
      <c r="BC125" s="192">
        <v>92.307692307692307</v>
      </c>
      <c r="BD125" s="139" t="s">
        <v>109</v>
      </c>
      <c r="BE125" s="139">
        <v>240</v>
      </c>
      <c r="BF125" s="192">
        <v>104.347826086956</v>
      </c>
      <c r="BG125" s="139" t="s">
        <v>109</v>
      </c>
      <c r="BH125" s="139">
        <v>300</v>
      </c>
      <c r="BI125" s="192">
        <v>103.448275862068</v>
      </c>
      <c r="BJ125" s="139" t="s">
        <v>109</v>
      </c>
      <c r="BK125" s="139">
        <v>400</v>
      </c>
      <c r="BL125" s="192">
        <v>166.666666666666</v>
      </c>
      <c r="BM125" s="139" t="s">
        <v>114</v>
      </c>
      <c r="BN125" s="139">
        <v>450</v>
      </c>
      <c r="BO125" s="192">
        <v>187.5</v>
      </c>
      <c r="BP125" s="139" t="s">
        <v>114</v>
      </c>
      <c r="BQ125" s="139" t="s">
        <v>612</v>
      </c>
      <c r="BR125" s="139" t="s">
        <v>109</v>
      </c>
      <c r="BS125" s="139">
        <v>800</v>
      </c>
      <c r="BT125" s="139" t="s">
        <v>193</v>
      </c>
      <c r="BU125" s="139" t="s">
        <v>193</v>
      </c>
      <c r="BV125" s="139" t="s">
        <v>193</v>
      </c>
      <c r="BW125" s="139" t="s">
        <v>193</v>
      </c>
      <c r="BX125" s="139" t="s">
        <v>193</v>
      </c>
      <c r="BY125" s="139" t="s">
        <v>193</v>
      </c>
      <c r="BZ125" s="139" t="s">
        <v>156</v>
      </c>
      <c r="CA125" s="192">
        <v>800</v>
      </c>
      <c r="CB125" s="139" t="s">
        <v>109</v>
      </c>
      <c r="CC125" s="139" t="s">
        <v>109</v>
      </c>
      <c r="CD125" s="139" t="s">
        <v>116</v>
      </c>
      <c r="CE125" s="139">
        <v>1</v>
      </c>
      <c r="CF125" s="139">
        <v>0</v>
      </c>
      <c r="CG125" s="139">
        <v>0</v>
      </c>
      <c r="CH125" s="139">
        <v>0</v>
      </c>
      <c r="CI125" s="139">
        <v>0</v>
      </c>
      <c r="CJ125" s="139">
        <v>0</v>
      </c>
      <c r="CK125" s="139">
        <v>0</v>
      </c>
      <c r="CL125" s="139">
        <v>0</v>
      </c>
      <c r="CM125" s="139">
        <v>0</v>
      </c>
      <c r="CN125" s="139">
        <v>0</v>
      </c>
      <c r="CO125" s="139">
        <v>0</v>
      </c>
      <c r="CP125" s="139">
        <v>0</v>
      </c>
      <c r="CQ125" s="139">
        <v>0</v>
      </c>
      <c r="CR125" s="139">
        <v>0</v>
      </c>
      <c r="CS125" s="139" t="s">
        <v>193</v>
      </c>
      <c r="CT125" s="139" t="s">
        <v>502</v>
      </c>
      <c r="CU125" s="139">
        <v>1</v>
      </c>
      <c r="CV125" s="139">
        <v>1</v>
      </c>
      <c r="CW125" s="139">
        <v>0</v>
      </c>
      <c r="CX125" s="139">
        <v>1</v>
      </c>
      <c r="CY125" s="139">
        <v>0</v>
      </c>
      <c r="CZ125" s="139">
        <v>0</v>
      </c>
      <c r="DA125" s="139">
        <v>1</v>
      </c>
      <c r="DB125" s="139">
        <v>0</v>
      </c>
      <c r="DC125" s="139" t="s">
        <v>109</v>
      </c>
      <c r="DD125" s="139" t="s">
        <v>109</v>
      </c>
      <c r="DE125" s="139" t="s">
        <v>109</v>
      </c>
      <c r="DF125" s="139" t="s">
        <v>176</v>
      </c>
      <c r="DG125" s="139" t="s">
        <v>789</v>
      </c>
      <c r="DH125" s="139" t="s">
        <v>224</v>
      </c>
      <c r="DI125" s="139" t="s">
        <v>789</v>
      </c>
      <c r="DJ125" s="139" t="s">
        <v>717</v>
      </c>
      <c r="DK125" s="139">
        <v>1</v>
      </c>
      <c r="DL125" s="139">
        <v>1</v>
      </c>
      <c r="DM125" s="139">
        <v>1</v>
      </c>
      <c r="DN125" s="139">
        <v>1</v>
      </c>
      <c r="DO125" s="139">
        <v>1</v>
      </c>
      <c r="DP125" s="139">
        <v>1</v>
      </c>
      <c r="DQ125" s="139">
        <v>1</v>
      </c>
      <c r="DR125" s="139">
        <v>1</v>
      </c>
      <c r="DS125" s="139">
        <v>0</v>
      </c>
      <c r="DT125" s="139" t="s">
        <v>109</v>
      </c>
      <c r="DU125" s="139">
        <v>20</v>
      </c>
      <c r="DV125" s="139">
        <v>20</v>
      </c>
      <c r="DW125" s="139" t="s">
        <v>193</v>
      </c>
      <c r="DX125" s="139" t="s">
        <v>193</v>
      </c>
      <c r="DY125" s="139" t="s">
        <v>193</v>
      </c>
      <c r="DZ125" s="139">
        <v>20</v>
      </c>
      <c r="EA125" s="139" t="s">
        <v>109</v>
      </c>
      <c r="EB125" s="139">
        <v>25</v>
      </c>
      <c r="EC125" s="139" t="s">
        <v>109</v>
      </c>
      <c r="ED125" s="139">
        <v>35</v>
      </c>
      <c r="EE125" s="139" t="s">
        <v>109</v>
      </c>
      <c r="EF125" s="139" t="s">
        <v>109</v>
      </c>
      <c r="EG125" s="139">
        <v>60</v>
      </c>
      <c r="EH125" s="139" t="s">
        <v>193</v>
      </c>
      <c r="EI125" s="139" t="s">
        <v>193</v>
      </c>
      <c r="EJ125" s="139" t="s">
        <v>193</v>
      </c>
      <c r="EK125" s="139" t="s">
        <v>193</v>
      </c>
      <c r="EL125" s="139" t="s">
        <v>193</v>
      </c>
      <c r="EM125" s="139" t="s">
        <v>193</v>
      </c>
      <c r="EN125" s="139" t="s">
        <v>156</v>
      </c>
      <c r="EO125" s="139">
        <v>60</v>
      </c>
      <c r="EP125" s="139" t="s">
        <v>109</v>
      </c>
      <c r="EQ125" s="139" t="s">
        <v>109</v>
      </c>
      <c r="ER125" s="139">
        <v>30</v>
      </c>
      <c r="ES125" s="139" t="s">
        <v>193</v>
      </c>
      <c r="ET125" s="139" t="s">
        <v>193</v>
      </c>
      <c r="EU125" s="139">
        <v>30</v>
      </c>
      <c r="EV125" s="139" t="s">
        <v>109</v>
      </c>
      <c r="EW125" s="139" t="s">
        <v>109</v>
      </c>
      <c r="EX125" s="139">
        <v>75</v>
      </c>
      <c r="EY125" s="139" t="s">
        <v>193</v>
      </c>
      <c r="EZ125" s="139" t="s">
        <v>193</v>
      </c>
      <c r="FA125" s="139">
        <v>75</v>
      </c>
      <c r="FB125" s="139" t="s">
        <v>109</v>
      </c>
      <c r="FC125" s="139" t="s">
        <v>109</v>
      </c>
      <c r="FD125" s="139">
        <v>45</v>
      </c>
      <c r="FE125" s="139" t="s">
        <v>193</v>
      </c>
      <c r="FF125" s="139" t="s">
        <v>193</v>
      </c>
      <c r="FG125" s="139" t="s">
        <v>193</v>
      </c>
      <c r="FH125" s="139">
        <v>45</v>
      </c>
      <c r="FI125" s="139" t="s">
        <v>109</v>
      </c>
      <c r="FJ125" s="139" t="s">
        <v>109</v>
      </c>
      <c r="FK125" s="139" t="s">
        <v>193</v>
      </c>
      <c r="FL125" s="139">
        <v>50</v>
      </c>
      <c r="FM125" s="139" t="s">
        <v>193</v>
      </c>
      <c r="FN125" s="139" t="s">
        <v>193</v>
      </c>
      <c r="FO125" s="139" t="s">
        <v>193</v>
      </c>
      <c r="FP125" s="139" t="s">
        <v>193</v>
      </c>
      <c r="FQ125" s="139" t="s">
        <v>193</v>
      </c>
      <c r="FR125" s="139" t="s">
        <v>193</v>
      </c>
      <c r="FS125" s="139" t="s">
        <v>109</v>
      </c>
      <c r="FT125" s="139" t="s">
        <v>156</v>
      </c>
      <c r="FU125" s="139">
        <v>35</v>
      </c>
      <c r="FV125" s="139" t="s">
        <v>109</v>
      </c>
      <c r="FW125" s="139" t="s">
        <v>1714</v>
      </c>
      <c r="FX125" s="139">
        <v>0</v>
      </c>
      <c r="FY125" s="139">
        <v>0</v>
      </c>
      <c r="FZ125" s="139">
        <v>0</v>
      </c>
      <c r="GA125" s="139">
        <v>1</v>
      </c>
      <c r="GB125" s="139">
        <v>0</v>
      </c>
      <c r="GC125" s="139">
        <v>0</v>
      </c>
      <c r="GD125" s="139">
        <v>0</v>
      </c>
      <c r="GE125" s="139">
        <v>0</v>
      </c>
      <c r="GF125" s="139">
        <v>0</v>
      </c>
      <c r="GG125" s="139">
        <v>0</v>
      </c>
      <c r="GH125" s="139">
        <v>0</v>
      </c>
      <c r="GI125" s="139">
        <v>0</v>
      </c>
      <c r="GJ125" s="139">
        <v>0</v>
      </c>
      <c r="GK125" s="139" t="s">
        <v>193</v>
      </c>
      <c r="GL125" s="139" t="s">
        <v>3577</v>
      </c>
      <c r="GM125" s="139">
        <v>1</v>
      </c>
      <c r="GN125" s="139">
        <v>0</v>
      </c>
      <c r="GO125" s="139">
        <v>1</v>
      </c>
      <c r="GP125" s="139">
        <v>0</v>
      </c>
      <c r="GQ125" s="139">
        <v>1</v>
      </c>
      <c r="GR125" s="139">
        <v>1</v>
      </c>
      <c r="GS125" s="139">
        <v>0</v>
      </c>
      <c r="GT125" s="139">
        <v>1</v>
      </c>
      <c r="GU125" s="139">
        <v>0</v>
      </c>
      <c r="GV125" s="139" t="s">
        <v>109</v>
      </c>
      <c r="GW125" s="139" t="s">
        <v>109</v>
      </c>
      <c r="GX125" s="139" t="s">
        <v>109</v>
      </c>
      <c r="GY125" s="139" t="s">
        <v>176</v>
      </c>
      <c r="GZ125" s="139" t="s">
        <v>789</v>
      </c>
      <c r="HA125" s="139" t="s">
        <v>224</v>
      </c>
      <c r="HB125" s="139" t="s">
        <v>789</v>
      </c>
      <c r="HC125" s="139" t="s">
        <v>193</v>
      </c>
      <c r="HD125" s="139" t="s">
        <v>193</v>
      </c>
      <c r="HE125" s="139" t="s">
        <v>193</v>
      </c>
      <c r="HF125" s="139" t="s">
        <v>193</v>
      </c>
      <c r="HG125" s="139" t="s">
        <v>193</v>
      </c>
      <c r="HH125" s="139" t="s">
        <v>193</v>
      </c>
      <c r="HI125" s="139" t="s">
        <v>193</v>
      </c>
      <c r="HJ125" s="139" t="s">
        <v>193</v>
      </c>
      <c r="HK125" s="139" t="s">
        <v>193</v>
      </c>
      <c r="HL125" s="139" t="s">
        <v>193</v>
      </c>
      <c r="HM125" s="139" t="s">
        <v>193</v>
      </c>
      <c r="HN125" s="139" t="s">
        <v>193</v>
      </c>
      <c r="HO125" s="139" t="s">
        <v>193</v>
      </c>
      <c r="HP125" s="139" t="s">
        <v>193</v>
      </c>
      <c r="HQ125" s="139" t="s">
        <v>193</v>
      </c>
      <c r="HR125" s="139" t="s">
        <v>193</v>
      </c>
      <c r="HS125" s="139" t="s">
        <v>193</v>
      </c>
      <c r="HT125" s="139" t="s">
        <v>193</v>
      </c>
      <c r="HU125" s="139" t="s">
        <v>193</v>
      </c>
      <c r="HV125" s="139" t="s">
        <v>193</v>
      </c>
      <c r="HW125" s="139" t="s">
        <v>193</v>
      </c>
      <c r="HX125" s="139" t="s">
        <v>193</v>
      </c>
      <c r="HY125" s="139" t="s">
        <v>193</v>
      </c>
      <c r="HZ125" s="139" t="s">
        <v>193</v>
      </c>
      <c r="IA125" s="139" t="s">
        <v>193</v>
      </c>
      <c r="IB125" s="139" t="s">
        <v>193</v>
      </c>
      <c r="IC125" s="139" t="s">
        <v>193</v>
      </c>
      <c r="ID125" s="139" t="s">
        <v>193</v>
      </c>
      <c r="IE125" s="139" t="s">
        <v>193</v>
      </c>
      <c r="IF125" s="139" t="s">
        <v>193</v>
      </c>
      <c r="IG125" s="139" t="s">
        <v>193</v>
      </c>
      <c r="IH125" s="139" t="s">
        <v>193</v>
      </c>
      <c r="II125" s="139" t="s">
        <v>193</v>
      </c>
      <c r="IJ125" s="139" t="s">
        <v>193</v>
      </c>
      <c r="IK125" s="139" t="s">
        <v>193</v>
      </c>
      <c r="IL125" s="139" t="s">
        <v>193</v>
      </c>
      <c r="IM125" s="139" t="s">
        <v>193</v>
      </c>
      <c r="IN125" s="139" t="s">
        <v>114</v>
      </c>
      <c r="IO125" s="139" t="s">
        <v>193</v>
      </c>
      <c r="IP125" s="139" t="s">
        <v>193</v>
      </c>
      <c r="IQ125" s="139" t="s">
        <v>193</v>
      </c>
      <c r="IR125" s="139" t="s">
        <v>193</v>
      </c>
      <c r="IS125" s="139" t="s">
        <v>193</v>
      </c>
      <c r="IT125" s="139" t="s">
        <v>193</v>
      </c>
      <c r="IU125" s="139" t="s">
        <v>193</v>
      </c>
      <c r="IV125" s="139" t="s">
        <v>193</v>
      </c>
      <c r="IW125" s="139" t="s">
        <v>3464</v>
      </c>
      <c r="IX125" s="139">
        <v>0</v>
      </c>
      <c r="IY125" s="139">
        <v>1</v>
      </c>
      <c r="IZ125" s="139">
        <v>0</v>
      </c>
      <c r="JA125" s="139">
        <v>0</v>
      </c>
      <c r="JB125" s="139">
        <v>0</v>
      </c>
      <c r="JC125" s="139">
        <v>0</v>
      </c>
      <c r="JD125" s="139">
        <v>0</v>
      </c>
      <c r="JE125" s="139">
        <v>0</v>
      </c>
      <c r="JF125" s="139" t="s">
        <v>193</v>
      </c>
      <c r="JG125" s="139" t="s">
        <v>109</v>
      </c>
      <c r="JH125" s="139" t="s">
        <v>193</v>
      </c>
      <c r="JI125" s="139" t="s">
        <v>111</v>
      </c>
      <c r="JJ125" s="139">
        <v>1</v>
      </c>
      <c r="JK125" s="139">
        <v>0</v>
      </c>
      <c r="JL125" s="139">
        <v>0</v>
      </c>
      <c r="JM125" s="139">
        <v>0</v>
      </c>
      <c r="JN125" s="139">
        <v>0</v>
      </c>
      <c r="JO125" s="139">
        <v>0</v>
      </c>
      <c r="JP125" s="139">
        <v>0</v>
      </c>
      <c r="JQ125" s="139" t="s">
        <v>193</v>
      </c>
      <c r="JR125" s="139" t="s">
        <v>193</v>
      </c>
      <c r="JS125" s="139" t="s">
        <v>193</v>
      </c>
      <c r="JT125" s="139" t="s">
        <v>193</v>
      </c>
      <c r="JU125" s="139" t="s">
        <v>193</v>
      </c>
      <c r="JV125" s="139" t="s">
        <v>193</v>
      </c>
      <c r="JW125" s="139" t="s">
        <v>193</v>
      </c>
      <c r="JX125" s="139" t="s">
        <v>193</v>
      </c>
      <c r="JY125" s="139" t="s">
        <v>193</v>
      </c>
      <c r="JZ125" s="139" t="s">
        <v>193</v>
      </c>
      <c r="KA125" s="139" t="s">
        <v>193</v>
      </c>
      <c r="KB125" s="139" t="s">
        <v>193</v>
      </c>
      <c r="KC125" s="139" t="s">
        <v>193</v>
      </c>
      <c r="KD125" s="139" t="s">
        <v>193</v>
      </c>
      <c r="KE125" s="139" t="s">
        <v>193</v>
      </c>
      <c r="KF125" s="139" t="s">
        <v>193</v>
      </c>
      <c r="KG125" s="139" t="s">
        <v>193</v>
      </c>
      <c r="KH125" s="139" t="s">
        <v>193</v>
      </c>
      <c r="KI125" s="139" t="s">
        <v>193</v>
      </c>
      <c r="KJ125" s="139" t="s">
        <v>193</v>
      </c>
      <c r="KK125" s="139" t="s">
        <v>193</v>
      </c>
      <c r="KL125" s="139" t="s">
        <v>193</v>
      </c>
      <c r="KM125" s="139" t="s">
        <v>193</v>
      </c>
      <c r="KN125" s="139" t="s">
        <v>193</v>
      </c>
      <c r="KO125" s="139" t="s">
        <v>193</v>
      </c>
      <c r="KP125" s="139" t="s">
        <v>193</v>
      </c>
      <c r="KQ125" s="139" t="s">
        <v>193</v>
      </c>
      <c r="KR125" s="139" t="s">
        <v>193</v>
      </c>
      <c r="KS125" s="139" t="s">
        <v>193</v>
      </c>
      <c r="KT125" s="139" t="s">
        <v>193</v>
      </c>
      <c r="KU125" s="139" t="s">
        <v>193</v>
      </c>
      <c r="KV125" s="139" t="s">
        <v>193</v>
      </c>
      <c r="KW125" s="139" t="s">
        <v>193</v>
      </c>
      <c r="KX125" s="139" t="s">
        <v>193</v>
      </c>
      <c r="KY125" s="139" t="s">
        <v>193</v>
      </c>
      <c r="KZ125" s="139" t="s">
        <v>193</v>
      </c>
      <c r="LA125" s="139" t="s">
        <v>193</v>
      </c>
      <c r="LB125" s="139" t="s">
        <v>193</v>
      </c>
      <c r="LC125" s="139" t="s">
        <v>193</v>
      </c>
      <c r="LD125" s="139" t="s">
        <v>193</v>
      </c>
      <c r="LE125" s="139" t="s">
        <v>193</v>
      </c>
      <c r="LF125" s="139" t="s">
        <v>193</v>
      </c>
      <c r="LG125" s="139" t="s">
        <v>193</v>
      </c>
      <c r="LH125" s="139" t="s">
        <v>193</v>
      </c>
      <c r="LI125" s="139" t="s">
        <v>193</v>
      </c>
      <c r="LJ125" s="139" t="s">
        <v>193</v>
      </c>
      <c r="LK125" s="139" t="s">
        <v>193</v>
      </c>
      <c r="LL125" s="139" t="s">
        <v>193</v>
      </c>
      <c r="LM125" s="139" t="s">
        <v>193</v>
      </c>
      <c r="LN125" s="139" t="s">
        <v>193</v>
      </c>
      <c r="LO125" s="139" t="s">
        <v>193</v>
      </c>
      <c r="LP125" s="139" t="s">
        <v>193</v>
      </c>
      <c r="LQ125" s="139" t="s">
        <v>193</v>
      </c>
    </row>
    <row r="126" spans="1:329" ht="14.4" customHeight="1" x14ac:dyDescent="0.35">
      <c r="A126" s="139" t="s">
        <v>3578</v>
      </c>
      <c r="B126" s="139" t="s">
        <v>3571</v>
      </c>
      <c r="C126" s="139" t="s">
        <v>836</v>
      </c>
      <c r="D126" s="139" t="s">
        <v>836</v>
      </c>
      <c r="E126" s="139" t="s">
        <v>3573</v>
      </c>
      <c r="F126" s="139" t="s">
        <v>176</v>
      </c>
      <c r="G126" s="139" t="s">
        <v>224</v>
      </c>
      <c r="H126" s="139" t="s">
        <v>224</v>
      </c>
      <c r="I126" s="139" t="s">
        <v>838</v>
      </c>
      <c r="J126" s="139" t="s">
        <v>840</v>
      </c>
      <c r="K126" s="139" t="s">
        <v>489</v>
      </c>
      <c r="L126" s="139" t="s">
        <v>3317</v>
      </c>
      <c r="M126" t="s">
        <v>491</v>
      </c>
      <c r="N126" t="s">
        <v>193</v>
      </c>
      <c r="O126" t="s">
        <v>193</v>
      </c>
      <c r="P126" t="s">
        <v>193</v>
      </c>
      <c r="Q126" t="s">
        <v>193</v>
      </c>
      <c r="R126" t="s">
        <v>193</v>
      </c>
      <c r="S126" t="s">
        <v>193</v>
      </c>
      <c r="T126" t="s">
        <v>193</v>
      </c>
      <c r="U126" t="s">
        <v>193</v>
      </c>
      <c r="V126" t="s">
        <v>193</v>
      </c>
      <c r="W126" t="s">
        <v>193</v>
      </c>
      <c r="X126" t="s">
        <v>193</v>
      </c>
      <c r="Y126" t="s">
        <v>193</v>
      </c>
      <c r="Z126" t="s">
        <v>193</v>
      </c>
      <c r="AA126" t="s">
        <v>193</v>
      </c>
      <c r="AB126" t="s">
        <v>193</v>
      </c>
      <c r="AC126" t="s">
        <v>193</v>
      </c>
      <c r="AD126" t="s">
        <v>193</v>
      </c>
      <c r="AE126" t="s">
        <v>193</v>
      </c>
      <c r="AF126" t="s">
        <v>193</v>
      </c>
      <c r="AG126" t="s">
        <v>193</v>
      </c>
      <c r="AH126" t="s">
        <v>193</v>
      </c>
      <c r="AI126" t="s">
        <v>193</v>
      </c>
      <c r="AJ126" t="s">
        <v>193</v>
      </c>
      <c r="AK126" t="s">
        <v>193</v>
      </c>
      <c r="AL126" t="s">
        <v>193</v>
      </c>
      <c r="AM126" t="s">
        <v>193</v>
      </c>
      <c r="AN126" t="s">
        <v>193</v>
      </c>
      <c r="AO126" t="s">
        <v>193</v>
      </c>
      <c r="AP126" t="s">
        <v>193</v>
      </c>
      <c r="AQ126" t="s">
        <v>193</v>
      </c>
      <c r="AR126" t="s">
        <v>193</v>
      </c>
      <c r="AS126" t="s">
        <v>193</v>
      </c>
      <c r="AT126" t="s">
        <v>193</v>
      </c>
      <c r="AU126" t="s">
        <v>193</v>
      </c>
      <c r="AV126" t="s">
        <v>193</v>
      </c>
      <c r="AW126" t="s">
        <v>193</v>
      </c>
      <c r="AX126" t="s">
        <v>193</v>
      </c>
      <c r="AY126" t="s">
        <v>193</v>
      </c>
      <c r="AZ126" s="192" t="s">
        <v>193</v>
      </c>
      <c r="BA126" s="139" t="s">
        <v>193</v>
      </c>
      <c r="BB126" s="139" t="s">
        <v>193</v>
      </c>
      <c r="BC126" s="192" t="s">
        <v>193</v>
      </c>
      <c r="BD126" s="139" t="s">
        <v>193</v>
      </c>
      <c r="BE126" s="139" t="s">
        <v>193</v>
      </c>
      <c r="BF126" s="192" t="s">
        <v>193</v>
      </c>
      <c r="BG126" s="139" t="s">
        <v>193</v>
      </c>
      <c r="BH126" s="139" t="s">
        <v>193</v>
      </c>
      <c r="BI126" s="192" t="s">
        <v>193</v>
      </c>
      <c r="BJ126" s="139" t="s">
        <v>193</v>
      </c>
      <c r="BK126" s="139" t="s">
        <v>193</v>
      </c>
      <c r="BL126" s="192" t="s">
        <v>193</v>
      </c>
      <c r="BM126" s="139" t="s">
        <v>193</v>
      </c>
      <c r="BN126" s="139" t="s">
        <v>193</v>
      </c>
      <c r="BO126" s="192" t="s">
        <v>193</v>
      </c>
      <c r="BP126" s="139" t="s">
        <v>193</v>
      </c>
      <c r="BQ126" s="139" t="s">
        <v>193</v>
      </c>
      <c r="BR126" s="139" t="s">
        <v>193</v>
      </c>
      <c r="BS126" s="139" t="s">
        <v>193</v>
      </c>
      <c r="BT126" s="139" t="s">
        <v>193</v>
      </c>
      <c r="BU126" s="139" t="s">
        <v>193</v>
      </c>
      <c r="BV126" s="139" t="s">
        <v>193</v>
      </c>
      <c r="BW126" s="139" t="s">
        <v>193</v>
      </c>
      <c r="BX126" s="139" t="s">
        <v>193</v>
      </c>
      <c r="BY126" s="139" t="s">
        <v>193</v>
      </c>
      <c r="BZ126" s="139" t="s">
        <v>193</v>
      </c>
      <c r="CA126" s="192" t="s">
        <v>193</v>
      </c>
      <c r="CB126" s="139" t="s">
        <v>193</v>
      </c>
      <c r="CC126" s="139" t="s">
        <v>193</v>
      </c>
      <c r="CD126" s="139" t="s">
        <v>193</v>
      </c>
      <c r="CE126" s="139" t="s">
        <v>193</v>
      </c>
      <c r="CF126" s="139" t="s">
        <v>193</v>
      </c>
      <c r="CG126" s="139" t="s">
        <v>193</v>
      </c>
      <c r="CH126" s="139" t="s">
        <v>193</v>
      </c>
      <c r="CI126" s="139" t="s">
        <v>193</v>
      </c>
      <c r="CJ126" s="139" t="s">
        <v>193</v>
      </c>
      <c r="CK126" s="139" t="s">
        <v>193</v>
      </c>
      <c r="CL126" s="139" t="s">
        <v>193</v>
      </c>
      <c r="CM126" s="139" t="s">
        <v>193</v>
      </c>
      <c r="CN126" s="139" t="s">
        <v>193</v>
      </c>
      <c r="CO126" s="139" t="s">
        <v>193</v>
      </c>
      <c r="CP126" s="139" t="s">
        <v>193</v>
      </c>
      <c r="CQ126" s="139" t="s">
        <v>193</v>
      </c>
      <c r="CR126" s="139" t="s">
        <v>193</v>
      </c>
      <c r="CS126" s="139" t="s">
        <v>193</v>
      </c>
      <c r="CT126" s="139" t="s">
        <v>193</v>
      </c>
      <c r="CU126" s="139" t="s">
        <v>193</v>
      </c>
      <c r="CV126" s="139" t="s">
        <v>193</v>
      </c>
      <c r="CW126" s="139" t="s">
        <v>193</v>
      </c>
      <c r="CX126" s="139" t="s">
        <v>193</v>
      </c>
      <c r="CY126" s="139" t="s">
        <v>193</v>
      </c>
      <c r="CZ126" s="139" t="s">
        <v>193</v>
      </c>
      <c r="DA126" s="139" t="s">
        <v>193</v>
      </c>
      <c r="DB126" s="139" t="s">
        <v>193</v>
      </c>
      <c r="DC126" s="139" t="s">
        <v>193</v>
      </c>
      <c r="DD126" s="139" t="s">
        <v>193</v>
      </c>
      <c r="DE126" s="139" t="s">
        <v>193</v>
      </c>
      <c r="DF126" s="139" t="s">
        <v>193</v>
      </c>
      <c r="DG126" s="139" t="s">
        <v>193</v>
      </c>
      <c r="DH126" s="139" t="s">
        <v>193</v>
      </c>
      <c r="DI126" s="139" t="s">
        <v>193</v>
      </c>
      <c r="DJ126" s="139" t="s">
        <v>193</v>
      </c>
      <c r="DK126" s="139" t="s">
        <v>193</v>
      </c>
      <c r="DL126" s="139" t="s">
        <v>193</v>
      </c>
      <c r="DM126" s="139" t="s">
        <v>193</v>
      </c>
      <c r="DN126" s="139" t="s">
        <v>193</v>
      </c>
      <c r="DO126" s="139" t="s">
        <v>193</v>
      </c>
      <c r="DP126" s="139" t="s">
        <v>193</v>
      </c>
      <c r="DQ126" s="139" t="s">
        <v>193</v>
      </c>
      <c r="DR126" s="139" t="s">
        <v>193</v>
      </c>
      <c r="DS126" s="139" t="s">
        <v>193</v>
      </c>
      <c r="DT126" s="139" t="s">
        <v>193</v>
      </c>
      <c r="DU126" s="139" t="s">
        <v>193</v>
      </c>
      <c r="DV126" s="139" t="s">
        <v>193</v>
      </c>
      <c r="DW126" s="139" t="s">
        <v>193</v>
      </c>
      <c r="DX126" s="139" t="s">
        <v>193</v>
      </c>
      <c r="DY126" s="139" t="s">
        <v>193</v>
      </c>
      <c r="DZ126" s="139" t="s">
        <v>193</v>
      </c>
      <c r="EA126" s="139" t="s">
        <v>193</v>
      </c>
      <c r="EB126" s="139" t="s">
        <v>193</v>
      </c>
      <c r="EC126" s="139" t="s">
        <v>193</v>
      </c>
      <c r="ED126" s="139" t="s">
        <v>193</v>
      </c>
      <c r="EE126" s="139" t="s">
        <v>193</v>
      </c>
      <c r="EF126" s="139" t="s">
        <v>193</v>
      </c>
      <c r="EG126" s="139" t="s">
        <v>193</v>
      </c>
      <c r="EH126" s="139" t="s">
        <v>193</v>
      </c>
      <c r="EI126" s="139" t="s">
        <v>193</v>
      </c>
      <c r="EJ126" s="139" t="s">
        <v>193</v>
      </c>
      <c r="EK126" s="139" t="s">
        <v>193</v>
      </c>
      <c r="EL126" s="139" t="s">
        <v>193</v>
      </c>
      <c r="EM126" s="139" t="s">
        <v>193</v>
      </c>
      <c r="EN126" s="139" t="s">
        <v>193</v>
      </c>
      <c r="EO126" s="139" t="s">
        <v>193</v>
      </c>
      <c r="EP126" s="139" t="s">
        <v>193</v>
      </c>
      <c r="EQ126" s="139" t="s">
        <v>193</v>
      </c>
      <c r="ER126" s="139" t="s">
        <v>193</v>
      </c>
      <c r="ES126" s="139" t="s">
        <v>193</v>
      </c>
      <c r="ET126" s="139" t="s">
        <v>193</v>
      </c>
      <c r="EU126" s="139" t="s">
        <v>193</v>
      </c>
      <c r="EV126" s="139" t="s">
        <v>193</v>
      </c>
      <c r="EW126" s="139" t="s">
        <v>193</v>
      </c>
      <c r="EX126" s="139" t="s">
        <v>193</v>
      </c>
      <c r="EY126" s="139" t="s">
        <v>193</v>
      </c>
      <c r="EZ126" s="139" t="s">
        <v>193</v>
      </c>
      <c r="FA126" s="139" t="s">
        <v>193</v>
      </c>
      <c r="FB126" s="139" t="s">
        <v>193</v>
      </c>
      <c r="FC126" s="139" t="s">
        <v>193</v>
      </c>
      <c r="FD126" s="139" t="s">
        <v>193</v>
      </c>
      <c r="FE126" s="139" t="s">
        <v>193</v>
      </c>
      <c r="FF126" s="139" t="s">
        <v>193</v>
      </c>
      <c r="FG126" s="139" t="s">
        <v>193</v>
      </c>
      <c r="FH126" s="139" t="s">
        <v>193</v>
      </c>
      <c r="FI126" s="139" t="s">
        <v>193</v>
      </c>
      <c r="FJ126" s="139" t="s">
        <v>193</v>
      </c>
      <c r="FK126" s="139" t="s">
        <v>193</v>
      </c>
      <c r="FL126" s="139" t="s">
        <v>193</v>
      </c>
      <c r="FM126" s="139" t="s">
        <v>193</v>
      </c>
      <c r="FN126" s="139" t="s">
        <v>193</v>
      </c>
      <c r="FO126" s="139" t="s">
        <v>193</v>
      </c>
      <c r="FP126" s="139" t="s">
        <v>193</v>
      </c>
      <c r="FQ126" s="139" t="s">
        <v>193</v>
      </c>
      <c r="FR126" s="139" t="s">
        <v>193</v>
      </c>
      <c r="FS126" s="139" t="s">
        <v>193</v>
      </c>
      <c r="FT126" s="139" t="s">
        <v>193</v>
      </c>
      <c r="FU126" s="139" t="s">
        <v>193</v>
      </c>
      <c r="FV126" s="139" t="s">
        <v>193</v>
      </c>
      <c r="FW126" s="139" t="s">
        <v>193</v>
      </c>
      <c r="FX126" s="139" t="s">
        <v>193</v>
      </c>
      <c r="FY126" s="139" t="s">
        <v>193</v>
      </c>
      <c r="FZ126" s="139" t="s">
        <v>193</v>
      </c>
      <c r="GA126" s="139" t="s">
        <v>193</v>
      </c>
      <c r="GB126" s="139" t="s">
        <v>193</v>
      </c>
      <c r="GC126" s="139" t="s">
        <v>193</v>
      </c>
      <c r="GD126" s="139" t="s">
        <v>193</v>
      </c>
      <c r="GE126" s="139" t="s">
        <v>193</v>
      </c>
      <c r="GF126" s="139" t="s">
        <v>193</v>
      </c>
      <c r="GG126" s="139" t="s">
        <v>193</v>
      </c>
      <c r="GH126" s="139" t="s">
        <v>193</v>
      </c>
      <c r="GI126" s="139" t="s">
        <v>193</v>
      </c>
      <c r="GJ126" s="139" t="s">
        <v>193</v>
      </c>
      <c r="GK126" s="139" t="s">
        <v>193</v>
      </c>
      <c r="GL126" s="139" t="s">
        <v>193</v>
      </c>
      <c r="GM126" s="139" t="s">
        <v>193</v>
      </c>
      <c r="GN126" s="139" t="s">
        <v>193</v>
      </c>
      <c r="GO126" s="139" t="s">
        <v>193</v>
      </c>
      <c r="GP126" s="139" t="s">
        <v>193</v>
      </c>
      <c r="GQ126" s="139" t="s">
        <v>193</v>
      </c>
      <c r="GR126" s="139" t="s">
        <v>193</v>
      </c>
      <c r="GS126" s="139" t="s">
        <v>193</v>
      </c>
      <c r="GT126" s="139" t="s">
        <v>193</v>
      </c>
      <c r="GU126" s="139" t="s">
        <v>193</v>
      </c>
      <c r="GV126" s="139" t="s">
        <v>193</v>
      </c>
      <c r="GW126" s="139" t="s">
        <v>193</v>
      </c>
      <c r="GX126" s="139" t="s">
        <v>193</v>
      </c>
      <c r="GY126" s="139" t="s">
        <v>193</v>
      </c>
      <c r="GZ126" s="139" t="s">
        <v>193</v>
      </c>
      <c r="HA126" s="139" t="s">
        <v>193</v>
      </c>
      <c r="HB126" s="139" t="s">
        <v>193</v>
      </c>
      <c r="HC126" s="139" t="s">
        <v>193</v>
      </c>
      <c r="HD126" s="139" t="s">
        <v>193</v>
      </c>
      <c r="HE126" s="139" t="s">
        <v>193</v>
      </c>
      <c r="HF126" s="139" t="s">
        <v>193</v>
      </c>
      <c r="HG126" s="139" t="s">
        <v>193</v>
      </c>
      <c r="HH126" s="139" t="s">
        <v>193</v>
      </c>
      <c r="HI126" s="139" t="s">
        <v>193</v>
      </c>
      <c r="HJ126" s="139" t="s">
        <v>193</v>
      </c>
      <c r="HK126" s="139" t="s">
        <v>193</v>
      </c>
      <c r="HL126" s="139" t="s">
        <v>193</v>
      </c>
      <c r="HM126" s="139" t="s">
        <v>193</v>
      </c>
      <c r="HN126" s="139" t="s">
        <v>193</v>
      </c>
      <c r="HO126" s="139" t="s">
        <v>193</v>
      </c>
      <c r="HP126" s="139" t="s">
        <v>193</v>
      </c>
      <c r="HQ126" s="139" t="s">
        <v>193</v>
      </c>
      <c r="HR126" s="139" t="s">
        <v>193</v>
      </c>
      <c r="HS126" s="139" t="s">
        <v>193</v>
      </c>
      <c r="HT126" s="139" t="s">
        <v>193</v>
      </c>
      <c r="HU126" s="139" t="s">
        <v>193</v>
      </c>
      <c r="HV126" s="139" t="s">
        <v>193</v>
      </c>
      <c r="HW126" s="139" t="s">
        <v>193</v>
      </c>
      <c r="HX126" s="139" t="s">
        <v>193</v>
      </c>
      <c r="HY126" s="139" t="s">
        <v>193</v>
      </c>
      <c r="HZ126" s="139" t="s">
        <v>193</v>
      </c>
      <c r="IA126" s="139" t="s">
        <v>193</v>
      </c>
      <c r="IB126" s="139" t="s">
        <v>193</v>
      </c>
      <c r="IC126" s="139" t="s">
        <v>193</v>
      </c>
      <c r="ID126" s="139" t="s">
        <v>193</v>
      </c>
      <c r="IE126" s="139" t="s">
        <v>193</v>
      </c>
      <c r="IF126" s="139" t="s">
        <v>193</v>
      </c>
      <c r="IG126" s="139" t="s">
        <v>193</v>
      </c>
      <c r="IH126" s="139" t="s">
        <v>193</v>
      </c>
      <c r="II126" s="139" t="s">
        <v>193</v>
      </c>
      <c r="IJ126" s="139" t="s">
        <v>193</v>
      </c>
      <c r="IK126" s="139" t="s">
        <v>193</v>
      </c>
      <c r="IL126" s="139" t="s">
        <v>193</v>
      </c>
      <c r="IM126" s="139" t="s">
        <v>193</v>
      </c>
      <c r="IN126" s="139" t="s">
        <v>193</v>
      </c>
      <c r="IO126" s="139" t="s">
        <v>193</v>
      </c>
      <c r="IP126" s="139" t="s">
        <v>193</v>
      </c>
      <c r="IQ126" s="139" t="s">
        <v>193</v>
      </c>
      <c r="IR126" s="139" t="s">
        <v>193</v>
      </c>
      <c r="IS126" s="139" t="s">
        <v>193</v>
      </c>
      <c r="IT126" s="139" t="s">
        <v>193</v>
      </c>
      <c r="IU126" s="139" t="s">
        <v>193</v>
      </c>
      <c r="IV126" s="139" t="s">
        <v>193</v>
      </c>
      <c r="IW126" s="139" t="s">
        <v>193</v>
      </c>
      <c r="IX126" s="139" t="s">
        <v>193</v>
      </c>
      <c r="IY126" s="139" t="s">
        <v>193</v>
      </c>
      <c r="IZ126" s="139" t="s">
        <v>193</v>
      </c>
      <c r="JA126" s="139" t="s">
        <v>193</v>
      </c>
      <c r="JB126" s="139" t="s">
        <v>193</v>
      </c>
      <c r="JC126" s="139" t="s">
        <v>193</v>
      </c>
      <c r="JD126" s="139" t="s">
        <v>193</v>
      </c>
      <c r="JE126" s="139" t="s">
        <v>193</v>
      </c>
      <c r="JF126" s="139" t="s">
        <v>193</v>
      </c>
      <c r="JG126" s="139" t="s">
        <v>193</v>
      </c>
      <c r="JH126" s="139" t="s">
        <v>193</v>
      </c>
      <c r="JI126" s="139" t="s">
        <v>193</v>
      </c>
      <c r="JJ126" s="139" t="s">
        <v>193</v>
      </c>
      <c r="JK126" s="139" t="s">
        <v>193</v>
      </c>
      <c r="JL126" s="139" t="s">
        <v>193</v>
      </c>
      <c r="JM126" s="139" t="s">
        <v>193</v>
      </c>
      <c r="JN126" s="139" t="s">
        <v>193</v>
      </c>
      <c r="JO126" s="139" t="s">
        <v>193</v>
      </c>
      <c r="JP126" s="139" t="s">
        <v>193</v>
      </c>
      <c r="JQ126" s="139" t="s">
        <v>114</v>
      </c>
      <c r="JR126" s="139" t="s">
        <v>193</v>
      </c>
      <c r="JS126" s="139" t="s">
        <v>193</v>
      </c>
      <c r="JT126" s="139" t="s">
        <v>193</v>
      </c>
      <c r="JU126" s="139" t="s">
        <v>193</v>
      </c>
      <c r="JV126" s="139" t="s">
        <v>193</v>
      </c>
      <c r="JW126" s="139" t="s">
        <v>193</v>
      </c>
      <c r="JX126" s="139" t="s">
        <v>193</v>
      </c>
      <c r="JY126" s="139" t="s">
        <v>193</v>
      </c>
      <c r="JZ126" s="139" t="s">
        <v>193</v>
      </c>
      <c r="KA126" s="139" t="s">
        <v>193</v>
      </c>
      <c r="KB126" s="139" t="s">
        <v>193</v>
      </c>
      <c r="KC126" s="139" t="s">
        <v>193</v>
      </c>
      <c r="KD126" s="139" t="s">
        <v>193</v>
      </c>
      <c r="KE126" s="139" t="s">
        <v>193</v>
      </c>
      <c r="KF126" s="139" t="s">
        <v>193</v>
      </c>
      <c r="KG126" s="139" t="s">
        <v>193</v>
      </c>
      <c r="KH126" s="139" t="s">
        <v>193</v>
      </c>
      <c r="KI126" s="139" t="s">
        <v>193</v>
      </c>
      <c r="KJ126" s="139" t="s">
        <v>193</v>
      </c>
      <c r="KK126" s="139" t="s">
        <v>193</v>
      </c>
      <c r="KL126" s="139" t="s">
        <v>193</v>
      </c>
      <c r="KM126" s="139" t="s">
        <v>193</v>
      </c>
      <c r="KN126" s="139" t="s">
        <v>193</v>
      </c>
      <c r="KO126" s="139" t="s">
        <v>193</v>
      </c>
      <c r="KP126" s="139" t="s">
        <v>193</v>
      </c>
      <c r="KQ126" s="139" t="s">
        <v>193</v>
      </c>
      <c r="KR126" s="139" t="s">
        <v>193</v>
      </c>
      <c r="KS126" s="139" t="s">
        <v>193</v>
      </c>
      <c r="KT126" s="139" t="s">
        <v>193</v>
      </c>
      <c r="KU126" s="139" t="s">
        <v>193</v>
      </c>
      <c r="KV126" s="139" t="s">
        <v>193</v>
      </c>
      <c r="KW126" s="139" t="s">
        <v>193</v>
      </c>
      <c r="KX126" s="139" t="s">
        <v>193</v>
      </c>
      <c r="KY126" s="139" t="s">
        <v>193</v>
      </c>
      <c r="KZ126" s="139" t="s">
        <v>193</v>
      </c>
      <c r="LA126" s="139" t="s">
        <v>193</v>
      </c>
      <c r="LB126" s="139" t="s">
        <v>193</v>
      </c>
      <c r="LC126" s="139" t="s">
        <v>193</v>
      </c>
      <c r="LD126" s="139" t="s">
        <v>109</v>
      </c>
      <c r="LE126" s="139" t="s">
        <v>3330</v>
      </c>
      <c r="LF126" s="139">
        <v>0</v>
      </c>
      <c r="LG126" s="139">
        <v>1</v>
      </c>
      <c r="LH126" s="139">
        <v>0</v>
      </c>
      <c r="LI126" s="139" t="s">
        <v>193</v>
      </c>
      <c r="LJ126" s="139" t="s">
        <v>3343</v>
      </c>
      <c r="LK126" s="139">
        <v>1</v>
      </c>
      <c r="LL126" s="139">
        <v>0</v>
      </c>
      <c r="LM126" s="139">
        <v>0</v>
      </c>
      <c r="LN126" s="139">
        <v>0</v>
      </c>
      <c r="LO126" s="139">
        <v>0</v>
      </c>
      <c r="LP126" s="139">
        <v>0</v>
      </c>
      <c r="LQ126" s="139" t="s">
        <v>193</v>
      </c>
    </row>
    <row r="127" spans="1:329" ht="14.4" customHeight="1" x14ac:dyDescent="0.35">
      <c r="A127" s="139" t="s">
        <v>3579</v>
      </c>
      <c r="B127" s="139" t="s">
        <v>3571</v>
      </c>
      <c r="C127" s="139" t="s">
        <v>836</v>
      </c>
      <c r="D127" s="139" t="s">
        <v>836</v>
      </c>
      <c r="E127" s="139" t="s">
        <v>3573</v>
      </c>
      <c r="F127" s="139" t="s">
        <v>176</v>
      </c>
      <c r="G127" s="139" t="s">
        <v>224</v>
      </c>
      <c r="H127" s="139" t="s">
        <v>224</v>
      </c>
      <c r="I127" s="139" t="s">
        <v>838</v>
      </c>
      <c r="J127" s="139" t="s">
        <v>840</v>
      </c>
      <c r="K127" s="139" t="s">
        <v>489</v>
      </c>
      <c r="L127" s="139" t="s">
        <v>490</v>
      </c>
      <c r="M127" t="s">
        <v>491</v>
      </c>
      <c r="N127" t="s">
        <v>193</v>
      </c>
      <c r="O127" t="s">
        <v>193</v>
      </c>
      <c r="P127" t="s">
        <v>496</v>
      </c>
      <c r="Q127" t="s">
        <v>193</v>
      </c>
      <c r="R127" t="s">
        <v>111</v>
      </c>
      <c r="S127">
        <v>1</v>
      </c>
      <c r="T127">
        <v>0</v>
      </c>
      <c r="U127">
        <v>0</v>
      </c>
      <c r="V127">
        <v>0</v>
      </c>
      <c r="W127">
        <v>0</v>
      </c>
      <c r="X127">
        <v>0</v>
      </c>
      <c r="Y127">
        <v>0</v>
      </c>
      <c r="Z127" t="s">
        <v>110</v>
      </c>
      <c r="AA127" t="s">
        <v>1423</v>
      </c>
      <c r="AB127" t="s">
        <v>112</v>
      </c>
      <c r="AC127">
        <v>1</v>
      </c>
      <c r="AD127">
        <v>0</v>
      </c>
      <c r="AE127">
        <v>0</v>
      </c>
      <c r="AF127">
        <v>0</v>
      </c>
      <c r="AG127">
        <v>0</v>
      </c>
      <c r="AH127">
        <v>0</v>
      </c>
      <c r="AI127">
        <v>0</v>
      </c>
      <c r="AJ127">
        <v>0</v>
      </c>
      <c r="AK127">
        <v>0</v>
      </c>
      <c r="AL127">
        <v>0</v>
      </c>
      <c r="AM127" t="s">
        <v>193</v>
      </c>
      <c r="AN127" t="s">
        <v>142</v>
      </c>
      <c r="AO127" t="s">
        <v>142</v>
      </c>
      <c r="AP127" t="s">
        <v>507</v>
      </c>
      <c r="AQ127">
        <v>1</v>
      </c>
      <c r="AR127">
        <v>1</v>
      </c>
      <c r="AS127">
        <v>1</v>
      </c>
      <c r="AT127">
        <v>1</v>
      </c>
      <c r="AU127">
        <v>0</v>
      </c>
      <c r="AV127">
        <v>0</v>
      </c>
      <c r="AW127">
        <v>1</v>
      </c>
      <c r="AX127">
        <v>0</v>
      </c>
      <c r="AY127" t="s">
        <v>498</v>
      </c>
      <c r="AZ127" s="192">
        <v>120</v>
      </c>
      <c r="BA127" s="139" t="s">
        <v>109</v>
      </c>
      <c r="BB127" s="139">
        <v>340</v>
      </c>
      <c r="BC127" s="192">
        <v>130.76923076923001</v>
      </c>
      <c r="BD127" s="139" t="s">
        <v>109</v>
      </c>
      <c r="BE127" s="139">
        <v>230</v>
      </c>
      <c r="BF127" s="192">
        <v>100</v>
      </c>
      <c r="BG127" s="139" t="s">
        <v>109</v>
      </c>
      <c r="BH127" s="139">
        <v>310</v>
      </c>
      <c r="BI127" s="192">
        <v>106.896551724137</v>
      </c>
      <c r="BJ127" s="139" t="s">
        <v>109</v>
      </c>
      <c r="BK127" s="139" t="s">
        <v>193</v>
      </c>
      <c r="BL127" s="192" t="s">
        <v>193</v>
      </c>
      <c r="BM127" s="139" t="s">
        <v>193</v>
      </c>
      <c r="BN127" s="139" t="s">
        <v>193</v>
      </c>
      <c r="BO127" s="192" t="s">
        <v>193</v>
      </c>
      <c r="BP127" s="139" t="s">
        <v>193</v>
      </c>
      <c r="BQ127" s="139" t="s">
        <v>612</v>
      </c>
      <c r="BR127" s="139" t="s">
        <v>109</v>
      </c>
      <c r="BS127" s="139">
        <v>800</v>
      </c>
      <c r="BT127" s="139" t="s">
        <v>193</v>
      </c>
      <c r="BU127" s="139" t="s">
        <v>193</v>
      </c>
      <c r="BV127" s="139" t="s">
        <v>193</v>
      </c>
      <c r="BW127" s="139" t="s">
        <v>193</v>
      </c>
      <c r="BX127" s="139" t="s">
        <v>193</v>
      </c>
      <c r="BY127" s="139" t="s">
        <v>193</v>
      </c>
      <c r="BZ127" s="139" t="s">
        <v>156</v>
      </c>
      <c r="CA127" s="192">
        <v>800</v>
      </c>
      <c r="CB127" s="139" t="s">
        <v>109</v>
      </c>
      <c r="CC127" s="139" t="s">
        <v>109</v>
      </c>
      <c r="CD127" s="139" t="s">
        <v>116</v>
      </c>
      <c r="CE127" s="139">
        <v>1</v>
      </c>
      <c r="CF127" s="139">
        <v>0</v>
      </c>
      <c r="CG127" s="139">
        <v>0</v>
      </c>
      <c r="CH127" s="139">
        <v>0</v>
      </c>
      <c r="CI127" s="139">
        <v>0</v>
      </c>
      <c r="CJ127" s="139">
        <v>0</v>
      </c>
      <c r="CK127" s="139">
        <v>0</v>
      </c>
      <c r="CL127" s="139">
        <v>0</v>
      </c>
      <c r="CM127" s="139">
        <v>0</v>
      </c>
      <c r="CN127" s="139">
        <v>0</v>
      </c>
      <c r="CO127" s="139">
        <v>0</v>
      </c>
      <c r="CP127" s="139">
        <v>0</v>
      </c>
      <c r="CQ127" s="139">
        <v>0</v>
      </c>
      <c r="CR127" s="139">
        <v>0</v>
      </c>
      <c r="CS127" s="139" t="s">
        <v>193</v>
      </c>
      <c r="CT127" s="139" t="s">
        <v>843</v>
      </c>
      <c r="CU127" s="139">
        <v>0</v>
      </c>
      <c r="CV127" s="139">
        <v>1</v>
      </c>
      <c r="CW127" s="139">
        <v>0</v>
      </c>
      <c r="CX127" s="139">
        <v>1</v>
      </c>
      <c r="CY127" s="139">
        <v>0</v>
      </c>
      <c r="CZ127" s="139">
        <v>0</v>
      </c>
      <c r="DA127" s="139">
        <v>1</v>
      </c>
      <c r="DB127" s="139">
        <v>0</v>
      </c>
      <c r="DC127" s="139" t="s">
        <v>114</v>
      </c>
      <c r="DD127" s="139" t="s">
        <v>114</v>
      </c>
      <c r="DE127" s="139" t="s">
        <v>109</v>
      </c>
      <c r="DF127" s="139" t="s">
        <v>176</v>
      </c>
      <c r="DG127" s="139" t="s">
        <v>789</v>
      </c>
      <c r="DH127" s="139" t="s">
        <v>224</v>
      </c>
      <c r="DI127" s="139" t="s">
        <v>789</v>
      </c>
      <c r="DJ127" s="139" t="s">
        <v>193</v>
      </c>
      <c r="DK127" s="139" t="s">
        <v>193</v>
      </c>
      <c r="DL127" s="139" t="s">
        <v>193</v>
      </c>
      <c r="DM127" s="139" t="s">
        <v>193</v>
      </c>
      <c r="DN127" s="139" t="s">
        <v>193</v>
      </c>
      <c r="DO127" s="139" t="s">
        <v>193</v>
      </c>
      <c r="DP127" s="139" t="s">
        <v>193</v>
      </c>
      <c r="DQ127" s="139" t="s">
        <v>193</v>
      </c>
      <c r="DR127" s="139" t="s">
        <v>193</v>
      </c>
      <c r="DS127" s="139" t="s">
        <v>193</v>
      </c>
      <c r="DT127" s="139" t="s">
        <v>193</v>
      </c>
      <c r="DU127" s="139" t="s">
        <v>193</v>
      </c>
      <c r="DV127" s="139" t="s">
        <v>193</v>
      </c>
      <c r="DW127" s="139" t="s">
        <v>193</v>
      </c>
      <c r="DX127" s="139" t="s">
        <v>193</v>
      </c>
      <c r="DY127" s="139" t="s">
        <v>193</v>
      </c>
      <c r="DZ127" s="139" t="s">
        <v>193</v>
      </c>
      <c r="EA127" s="139" t="s">
        <v>193</v>
      </c>
      <c r="EB127" s="139" t="s">
        <v>193</v>
      </c>
      <c r="EC127" s="139" t="s">
        <v>193</v>
      </c>
      <c r="ED127" s="139" t="s">
        <v>193</v>
      </c>
      <c r="EE127" s="139" t="s">
        <v>193</v>
      </c>
      <c r="EF127" s="139" t="s">
        <v>193</v>
      </c>
      <c r="EG127" s="139" t="s">
        <v>193</v>
      </c>
      <c r="EH127" s="139" t="s">
        <v>193</v>
      </c>
      <c r="EI127" s="139" t="s">
        <v>193</v>
      </c>
      <c r="EJ127" s="139" t="s">
        <v>193</v>
      </c>
      <c r="EK127" s="139" t="s">
        <v>193</v>
      </c>
      <c r="EL127" s="139" t="s">
        <v>193</v>
      </c>
      <c r="EM127" s="139" t="s">
        <v>193</v>
      </c>
      <c r="EN127" s="139" t="s">
        <v>193</v>
      </c>
      <c r="EO127" s="139" t="s">
        <v>193</v>
      </c>
      <c r="EP127" s="139" t="s">
        <v>193</v>
      </c>
      <c r="EQ127" s="139" t="s">
        <v>193</v>
      </c>
      <c r="ER127" s="139" t="s">
        <v>193</v>
      </c>
      <c r="ES127" s="139" t="s">
        <v>193</v>
      </c>
      <c r="ET127" s="139" t="s">
        <v>193</v>
      </c>
      <c r="EU127" s="139" t="s">
        <v>193</v>
      </c>
      <c r="EV127" s="139" t="s">
        <v>193</v>
      </c>
      <c r="EW127" s="139" t="s">
        <v>193</v>
      </c>
      <c r="EX127" s="139" t="s">
        <v>193</v>
      </c>
      <c r="EY127" s="139" t="s">
        <v>193</v>
      </c>
      <c r="EZ127" s="139" t="s">
        <v>193</v>
      </c>
      <c r="FA127" s="139" t="s">
        <v>193</v>
      </c>
      <c r="FB127" s="139" t="s">
        <v>193</v>
      </c>
      <c r="FC127" s="139" t="s">
        <v>193</v>
      </c>
      <c r="FD127" s="139" t="s">
        <v>193</v>
      </c>
      <c r="FE127" s="139" t="s">
        <v>193</v>
      </c>
      <c r="FF127" s="139" t="s">
        <v>193</v>
      </c>
      <c r="FG127" s="139" t="s">
        <v>193</v>
      </c>
      <c r="FH127" s="139" t="s">
        <v>193</v>
      </c>
      <c r="FI127" s="139" t="s">
        <v>193</v>
      </c>
      <c r="FJ127" s="139" t="s">
        <v>193</v>
      </c>
      <c r="FK127" s="139" t="s">
        <v>193</v>
      </c>
      <c r="FL127" s="139" t="s">
        <v>193</v>
      </c>
      <c r="FM127" s="139" t="s">
        <v>193</v>
      </c>
      <c r="FN127" s="139" t="s">
        <v>193</v>
      </c>
      <c r="FO127" s="139" t="s">
        <v>193</v>
      </c>
      <c r="FP127" s="139" t="s">
        <v>193</v>
      </c>
      <c r="FQ127" s="139" t="s">
        <v>193</v>
      </c>
      <c r="FR127" s="139" t="s">
        <v>193</v>
      </c>
      <c r="FS127" s="139" t="s">
        <v>193</v>
      </c>
      <c r="FT127" s="139" t="s">
        <v>193</v>
      </c>
      <c r="FU127" s="139" t="s">
        <v>193</v>
      </c>
      <c r="FV127" s="139" t="s">
        <v>193</v>
      </c>
      <c r="FW127" s="139" t="s">
        <v>193</v>
      </c>
      <c r="FX127" s="139" t="s">
        <v>193</v>
      </c>
      <c r="FY127" s="139" t="s">
        <v>193</v>
      </c>
      <c r="FZ127" s="139" t="s">
        <v>193</v>
      </c>
      <c r="GA127" s="139" t="s">
        <v>193</v>
      </c>
      <c r="GB127" s="139" t="s">
        <v>193</v>
      </c>
      <c r="GC127" s="139" t="s">
        <v>193</v>
      </c>
      <c r="GD127" s="139" t="s">
        <v>193</v>
      </c>
      <c r="GE127" s="139" t="s">
        <v>193</v>
      </c>
      <c r="GF127" s="139" t="s">
        <v>193</v>
      </c>
      <c r="GG127" s="139" t="s">
        <v>193</v>
      </c>
      <c r="GH127" s="139" t="s">
        <v>193</v>
      </c>
      <c r="GI127" s="139" t="s">
        <v>193</v>
      </c>
      <c r="GJ127" s="139" t="s">
        <v>193</v>
      </c>
      <c r="GK127" s="139" t="s">
        <v>193</v>
      </c>
      <c r="GL127" s="139" t="s">
        <v>193</v>
      </c>
      <c r="GM127" s="139" t="s">
        <v>193</v>
      </c>
      <c r="GN127" s="139" t="s">
        <v>193</v>
      </c>
      <c r="GO127" s="139" t="s">
        <v>193</v>
      </c>
      <c r="GP127" s="139" t="s">
        <v>193</v>
      </c>
      <c r="GQ127" s="139" t="s">
        <v>193</v>
      </c>
      <c r="GR127" s="139" t="s">
        <v>193</v>
      </c>
      <c r="GS127" s="139" t="s">
        <v>193</v>
      </c>
      <c r="GT127" s="139" t="s">
        <v>193</v>
      </c>
      <c r="GU127" s="139" t="s">
        <v>193</v>
      </c>
      <c r="GV127" s="139" t="s">
        <v>193</v>
      </c>
      <c r="GW127" s="139" t="s">
        <v>193</v>
      </c>
      <c r="GX127" s="139" t="s">
        <v>193</v>
      </c>
      <c r="GY127" s="139" t="s">
        <v>193</v>
      </c>
      <c r="GZ127" s="139" t="s">
        <v>193</v>
      </c>
      <c r="HA127" s="139" t="s">
        <v>193</v>
      </c>
      <c r="HB127" s="139" t="s">
        <v>193</v>
      </c>
      <c r="HC127" s="139" t="s">
        <v>193</v>
      </c>
      <c r="HD127" s="139" t="s">
        <v>193</v>
      </c>
      <c r="HE127" s="139" t="s">
        <v>193</v>
      </c>
      <c r="HF127" s="139" t="s">
        <v>193</v>
      </c>
      <c r="HG127" s="139" t="s">
        <v>193</v>
      </c>
      <c r="HH127" s="139" t="s">
        <v>193</v>
      </c>
      <c r="HI127" s="139" t="s">
        <v>193</v>
      </c>
      <c r="HJ127" s="139" t="s">
        <v>193</v>
      </c>
      <c r="HK127" s="139" t="s">
        <v>193</v>
      </c>
      <c r="HL127" s="139" t="s">
        <v>193</v>
      </c>
      <c r="HM127" s="139" t="s">
        <v>193</v>
      </c>
      <c r="HN127" s="139" t="s">
        <v>193</v>
      </c>
      <c r="HO127" s="139" t="s">
        <v>193</v>
      </c>
      <c r="HP127" s="139" t="s">
        <v>193</v>
      </c>
      <c r="HQ127" s="139" t="s">
        <v>193</v>
      </c>
      <c r="HR127" s="139" t="s">
        <v>193</v>
      </c>
      <c r="HS127" s="139" t="s">
        <v>193</v>
      </c>
      <c r="HT127" s="139" t="s">
        <v>193</v>
      </c>
      <c r="HU127" s="139" t="s">
        <v>193</v>
      </c>
      <c r="HV127" s="139" t="s">
        <v>193</v>
      </c>
      <c r="HW127" s="139" t="s">
        <v>193</v>
      </c>
      <c r="HX127" s="139" t="s">
        <v>193</v>
      </c>
      <c r="HY127" s="139" t="s">
        <v>193</v>
      </c>
      <c r="HZ127" s="139" t="s">
        <v>193</v>
      </c>
      <c r="IA127" s="139" t="s">
        <v>193</v>
      </c>
      <c r="IB127" s="139" t="s">
        <v>193</v>
      </c>
      <c r="IC127" s="139" t="s">
        <v>193</v>
      </c>
      <c r="ID127" s="139" t="s">
        <v>193</v>
      </c>
      <c r="IE127" s="139" t="s">
        <v>193</v>
      </c>
      <c r="IF127" s="139" t="s">
        <v>193</v>
      </c>
      <c r="IG127" s="139" t="s">
        <v>193</v>
      </c>
      <c r="IH127" s="139" t="s">
        <v>193</v>
      </c>
      <c r="II127" s="139" t="s">
        <v>193</v>
      </c>
      <c r="IJ127" s="139" t="s">
        <v>193</v>
      </c>
      <c r="IK127" s="139" t="s">
        <v>193</v>
      </c>
      <c r="IL127" s="139" t="s">
        <v>193</v>
      </c>
      <c r="IM127" s="139" t="s">
        <v>193</v>
      </c>
      <c r="IN127" s="139" t="s">
        <v>114</v>
      </c>
      <c r="IO127" s="139" t="s">
        <v>193</v>
      </c>
      <c r="IP127" s="139" t="s">
        <v>193</v>
      </c>
      <c r="IQ127" s="139" t="s">
        <v>193</v>
      </c>
      <c r="IR127" s="139" t="s">
        <v>193</v>
      </c>
      <c r="IS127" s="139" t="s">
        <v>193</v>
      </c>
      <c r="IT127" s="139" t="s">
        <v>193</v>
      </c>
      <c r="IU127" s="139" t="s">
        <v>193</v>
      </c>
      <c r="IV127" s="139" t="s">
        <v>193</v>
      </c>
      <c r="IW127" s="139" t="s">
        <v>3464</v>
      </c>
      <c r="IX127" s="139">
        <v>0</v>
      </c>
      <c r="IY127" s="139">
        <v>1</v>
      </c>
      <c r="IZ127" s="139">
        <v>0</v>
      </c>
      <c r="JA127" s="139">
        <v>0</v>
      </c>
      <c r="JB127" s="139">
        <v>0</v>
      </c>
      <c r="JC127" s="139">
        <v>0</v>
      </c>
      <c r="JD127" s="139">
        <v>0</v>
      </c>
      <c r="JE127" s="139">
        <v>0</v>
      </c>
      <c r="JF127" s="139" t="s">
        <v>193</v>
      </c>
      <c r="JG127" s="139" t="s">
        <v>109</v>
      </c>
      <c r="JH127" s="139" t="s">
        <v>193</v>
      </c>
      <c r="JI127" s="139" t="s">
        <v>111</v>
      </c>
      <c r="JJ127" s="139">
        <v>1</v>
      </c>
      <c r="JK127" s="139">
        <v>0</v>
      </c>
      <c r="JL127" s="139">
        <v>0</v>
      </c>
      <c r="JM127" s="139">
        <v>0</v>
      </c>
      <c r="JN127" s="139">
        <v>0</v>
      </c>
      <c r="JO127" s="139">
        <v>0</v>
      </c>
      <c r="JP127" s="139">
        <v>0</v>
      </c>
      <c r="JQ127" s="139" t="s">
        <v>193</v>
      </c>
      <c r="JR127" s="139" t="s">
        <v>193</v>
      </c>
      <c r="JS127" s="139" t="s">
        <v>193</v>
      </c>
      <c r="JT127" s="139" t="s">
        <v>193</v>
      </c>
      <c r="JU127" s="139" t="s">
        <v>193</v>
      </c>
      <c r="JV127" s="139" t="s">
        <v>193</v>
      </c>
      <c r="JW127" s="139" t="s">
        <v>193</v>
      </c>
      <c r="JX127" s="139" t="s">
        <v>193</v>
      </c>
      <c r="JY127" s="139" t="s">
        <v>193</v>
      </c>
      <c r="JZ127" s="139" t="s">
        <v>193</v>
      </c>
      <c r="KA127" s="139" t="s">
        <v>193</v>
      </c>
      <c r="KB127" s="139" t="s">
        <v>193</v>
      </c>
      <c r="KC127" s="139" t="s">
        <v>193</v>
      </c>
      <c r="KD127" s="139" t="s">
        <v>193</v>
      </c>
      <c r="KE127" s="139" t="s">
        <v>193</v>
      </c>
      <c r="KF127" s="139" t="s">
        <v>193</v>
      </c>
      <c r="KG127" s="139" t="s">
        <v>193</v>
      </c>
      <c r="KH127" s="139" t="s">
        <v>193</v>
      </c>
      <c r="KI127" s="139" t="s">
        <v>193</v>
      </c>
      <c r="KJ127" s="139" t="s">
        <v>193</v>
      </c>
      <c r="KK127" s="139" t="s">
        <v>193</v>
      </c>
      <c r="KL127" s="139" t="s">
        <v>193</v>
      </c>
      <c r="KM127" s="139" t="s">
        <v>193</v>
      </c>
      <c r="KN127" s="139" t="s">
        <v>193</v>
      </c>
      <c r="KO127" s="139" t="s">
        <v>193</v>
      </c>
      <c r="KP127" s="139" t="s">
        <v>193</v>
      </c>
      <c r="KQ127" s="139" t="s">
        <v>193</v>
      </c>
      <c r="KR127" s="139" t="s">
        <v>193</v>
      </c>
      <c r="KS127" s="139" t="s">
        <v>193</v>
      </c>
      <c r="KT127" s="139" t="s">
        <v>193</v>
      </c>
      <c r="KU127" s="139" t="s">
        <v>193</v>
      </c>
      <c r="KV127" s="139" t="s">
        <v>193</v>
      </c>
      <c r="KW127" s="139" t="s">
        <v>193</v>
      </c>
      <c r="KX127" s="139" t="s">
        <v>193</v>
      </c>
      <c r="KY127" s="139" t="s">
        <v>193</v>
      </c>
      <c r="KZ127" s="139" t="s">
        <v>193</v>
      </c>
      <c r="LA127" s="139" t="s">
        <v>193</v>
      </c>
      <c r="LB127" s="139" t="s">
        <v>193</v>
      </c>
      <c r="LC127" s="139" t="s">
        <v>193</v>
      </c>
      <c r="LD127" s="139" t="s">
        <v>193</v>
      </c>
      <c r="LE127" s="139" t="s">
        <v>193</v>
      </c>
      <c r="LF127" s="139" t="s">
        <v>193</v>
      </c>
      <c r="LG127" s="139" t="s">
        <v>193</v>
      </c>
      <c r="LH127" s="139" t="s">
        <v>193</v>
      </c>
      <c r="LI127" s="139" t="s">
        <v>193</v>
      </c>
      <c r="LJ127" s="139" t="s">
        <v>193</v>
      </c>
      <c r="LK127" s="139" t="s">
        <v>193</v>
      </c>
      <c r="LL127" s="139" t="s">
        <v>193</v>
      </c>
      <c r="LM127" s="139" t="s">
        <v>193</v>
      </c>
      <c r="LN127" s="139" t="s">
        <v>193</v>
      </c>
      <c r="LO127" s="139" t="s">
        <v>193</v>
      </c>
      <c r="LP127" s="139" t="s">
        <v>193</v>
      </c>
      <c r="LQ127" s="139" t="s">
        <v>193</v>
      </c>
    </row>
    <row r="128" spans="1:329" ht="14.4" customHeight="1" x14ac:dyDescent="0.35">
      <c r="A128" s="139" t="s">
        <v>3580</v>
      </c>
      <c r="B128" s="139" t="s">
        <v>3571</v>
      </c>
      <c r="C128" s="139" t="s">
        <v>836</v>
      </c>
      <c r="D128" s="139" t="s">
        <v>836</v>
      </c>
      <c r="E128" s="139" t="s">
        <v>3573</v>
      </c>
      <c r="F128" s="139" t="s">
        <v>176</v>
      </c>
      <c r="G128" s="139" t="s">
        <v>224</v>
      </c>
      <c r="H128" s="139" t="s">
        <v>224</v>
      </c>
      <c r="I128" s="139" t="s">
        <v>838</v>
      </c>
      <c r="J128" s="139" t="s">
        <v>840</v>
      </c>
      <c r="K128" s="139" t="s">
        <v>489</v>
      </c>
      <c r="L128" s="139" t="s">
        <v>3317</v>
      </c>
      <c r="M128" t="s">
        <v>494</v>
      </c>
      <c r="N128" t="s">
        <v>193</v>
      </c>
      <c r="O128" t="s">
        <v>193</v>
      </c>
      <c r="P128" t="s">
        <v>193</v>
      </c>
      <c r="Q128" t="s">
        <v>193</v>
      </c>
      <c r="R128" t="s">
        <v>193</v>
      </c>
      <c r="S128" t="s">
        <v>193</v>
      </c>
      <c r="T128" t="s">
        <v>193</v>
      </c>
      <c r="U128" t="s">
        <v>193</v>
      </c>
      <c r="V128" t="s">
        <v>193</v>
      </c>
      <c r="W128" t="s">
        <v>193</v>
      </c>
      <c r="X128" t="s">
        <v>193</v>
      </c>
      <c r="Y128" t="s">
        <v>193</v>
      </c>
      <c r="Z128" t="s">
        <v>193</v>
      </c>
      <c r="AA128" t="s">
        <v>193</v>
      </c>
      <c r="AB128" t="s">
        <v>193</v>
      </c>
      <c r="AC128" t="s">
        <v>193</v>
      </c>
      <c r="AD128" t="s">
        <v>193</v>
      </c>
      <c r="AE128" t="s">
        <v>193</v>
      </c>
      <c r="AF128" t="s">
        <v>193</v>
      </c>
      <c r="AG128" t="s">
        <v>193</v>
      </c>
      <c r="AH128" t="s">
        <v>193</v>
      </c>
      <c r="AI128" t="s">
        <v>193</v>
      </c>
      <c r="AJ128" t="s">
        <v>193</v>
      </c>
      <c r="AK128" t="s">
        <v>193</v>
      </c>
      <c r="AL128" t="s">
        <v>193</v>
      </c>
      <c r="AM128" t="s">
        <v>193</v>
      </c>
      <c r="AN128" t="s">
        <v>193</v>
      </c>
      <c r="AO128" t="s">
        <v>193</v>
      </c>
      <c r="AP128" t="s">
        <v>193</v>
      </c>
      <c r="AQ128" t="s">
        <v>193</v>
      </c>
      <c r="AR128" t="s">
        <v>193</v>
      </c>
      <c r="AS128" t="s">
        <v>193</v>
      </c>
      <c r="AT128" t="s">
        <v>193</v>
      </c>
      <c r="AU128" t="s">
        <v>193</v>
      </c>
      <c r="AV128" t="s">
        <v>193</v>
      </c>
      <c r="AW128" t="s">
        <v>193</v>
      </c>
      <c r="AX128" t="s">
        <v>193</v>
      </c>
      <c r="AY128" t="s">
        <v>193</v>
      </c>
      <c r="AZ128" s="192" t="s">
        <v>193</v>
      </c>
      <c r="BA128" s="139" t="s">
        <v>193</v>
      </c>
      <c r="BB128" s="139" t="s">
        <v>193</v>
      </c>
      <c r="BC128" s="192" t="s">
        <v>193</v>
      </c>
      <c r="BD128" s="139" t="s">
        <v>193</v>
      </c>
      <c r="BE128" s="139" t="s">
        <v>193</v>
      </c>
      <c r="BF128" s="192" t="s">
        <v>193</v>
      </c>
      <c r="BG128" s="139" t="s">
        <v>193</v>
      </c>
      <c r="BH128" s="139" t="s">
        <v>193</v>
      </c>
      <c r="BI128" s="192" t="s">
        <v>193</v>
      </c>
      <c r="BJ128" s="139" t="s">
        <v>193</v>
      </c>
      <c r="BK128" s="139" t="s">
        <v>193</v>
      </c>
      <c r="BL128" s="192" t="s">
        <v>193</v>
      </c>
      <c r="BM128" s="139" t="s">
        <v>193</v>
      </c>
      <c r="BN128" s="139" t="s">
        <v>193</v>
      </c>
      <c r="BO128" s="192" t="s">
        <v>193</v>
      </c>
      <c r="BP128" s="139" t="s">
        <v>193</v>
      </c>
      <c r="BQ128" s="139" t="s">
        <v>193</v>
      </c>
      <c r="BR128" s="139" t="s">
        <v>193</v>
      </c>
      <c r="BS128" s="139" t="s">
        <v>193</v>
      </c>
      <c r="BT128" s="139" t="s">
        <v>193</v>
      </c>
      <c r="BU128" s="139" t="s">
        <v>193</v>
      </c>
      <c r="BV128" s="139" t="s">
        <v>193</v>
      </c>
      <c r="BW128" s="139" t="s">
        <v>193</v>
      </c>
      <c r="BX128" s="139" t="s">
        <v>193</v>
      </c>
      <c r="BY128" s="139" t="s">
        <v>193</v>
      </c>
      <c r="BZ128" s="139" t="s">
        <v>193</v>
      </c>
      <c r="CA128" s="192" t="s">
        <v>193</v>
      </c>
      <c r="CB128" s="139" t="s">
        <v>193</v>
      </c>
      <c r="CC128" s="139" t="s">
        <v>193</v>
      </c>
      <c r="CD128" s="139" t="s">
        <v>193</v>
      </c>
      <c r="CE128" s="139" t="s">
        <v>193</v>
      </c>
      <c r="CF128" s="139" t="s">
        <v>193</v>
      </c>
      <c r="CG128" s="139" t="s">
        <v>193</v>
      </c>
      <c r="CH128" s="139" t="s">
        <v>193</v>
      </c>
      <c r="CI128" s="139" t="s">
        <v>193</v>
      </c>
      <c r="CJ128" s="139" t="s">
        <v>193</v>
      </c>
      <c r="CK128" s="139" t="s">
        <v>193</v>
      </c>
      <c r="CL128" s="139" t="s">
        <v>193</v>
      </c>
      <c r="CM128" s="139" t="s">
        <v>193</v>
      </c>
      <c r="CN128" s="139" t="s">
        <v>193</v>
      </c>
      <c r="CO128" s="139" t="s">
        <v>193</v>
      </c>
      <c r="CP128" s="139" t="s">
        <v>193</v>
      </c>
      <c r="CQ128" s="139" t="s">
        <v>193</v>
      </c>
      <c r="CR128" s="139" t="s">
        <v>193</v>
      </c>
      <c r="CS128" s="139" t="s">
        <v>193</v>
      </c>
      <c r="CT128" s="139" t="s">
        <v>193</v>
      </c>
      <c r="CU128" s="139" t="s">
        <v>193</v>
      </c>
      <c r="CV128" s="139" t="s">
        <v>193</v>
      </c>
      <c r="CW128" s="139" t="s">
        <v>193</v>
      </c>
      <c r="CX128" s="139" t="s">
        <v>193</v>
      </c>
      <c r="CY128" s="139" t="s">
        <v>193</v>
      </c>
      <c r="CZ128" s="139" t="s">
        <v>193</v>
      </c>
      <c r="DA128" s="139" t="s">
        <v>193</v>
      </c>
      <c r="DB128" s="139" t="s">
        <v>193</v>
      </c>
      <c r="DC128" s="139" t="s">
        <v>193</v>
      </c>
      <c r="DD128" s="139" t="s">
        <v>193</v>
      </c>
      <c r="DE128" s="139" t="s">
        <v>193</v>
      </c>
      <c r="DF128" s="139" t="s">
        <v>193</v>
      </c>
      <c r="DG128" s="139" t="s">
        <v>193</v>
      </c>
      <c r="DH128" s="139" t="s">
        <v>193</v>
      </c>
      <c r="DI128" s="139" t="s">
        <v>193</v>
      </c>
      <c r="DJ128" s="139" t="s">
        <v>193</v>
      </c>
      <c r="DK128" s="139" t="s">
        <v>193</v>
      </c>
      <c r="DL128" s="139" t="s">
        <v>193</v>
      </c>
      <c r="DM128" s="139" t="s">
        <v>193</v>
      </c>
      <c r="DN128" s="139" t="s">
        <v>193</v>
      </c>
      <c r="DO128" s="139" t="s">
        <v>193</v>
      </c>
      <c r="DP128" s="139" t="s">
        <v>193</v>
      </c>
      <c r="DQ128" s="139" t="s">
        <v>193</v>
      </c>
      <c r="DR128" s="139" t="s">
        <v>193</v>
      </c>
      <c r="DS128" s="139" t="s">
        <v>193</v>
      </c>
      <c r="DT128" s="139" t="s">
        <v>193</v>
      </c>
      <c r="DU128" s="139" t="s">
        <v>193</v>
      </c>
      <c r="DV128" s="139" t="s">
        <v>193</v>
      </c>
      <c r="DW128" s="139" t="s">
        <v>193</v>
      </c>
      <c r="DX128" s="139" t="s">
        <v>193</v>
      </c>
      <c r="DY128" s="139" t="s">
        <v>193</v>
      </c>
      <c r="DZ128" s="139" t="s">
        <v>193</v>
      </c>
      <c r="EA128" s="139" t="s">
        <v>193</v>
      </c>
      <c r="EB128" s="139" t="s">
        <v>193</v>
      </c>
      <c r="EC128" s="139" t="s">
        <v>193</v>
      </c>
      <c r="ED128" s="139" t="s">
        <v>193</v>
      </c>
      <c r="EE128" s="139" t="s">
        <v>193</v>
      </c>
      <c r="EF128" s="139" t="s">
        <v>193</v>
      </c>
      <c r="EG128" s="139" t="s">
        <v>193</v>
      </c>
      <c r="EH128" s="139" t="s">
        <v>193</v>
      </c>
      <c r="EI128" s="139" t="s">
        <v>193</v>
      </c>
      <c r="EJ128" s="139" t="s">
        <v>193</v>
      </c>
      <c r="EK128" s="139" t="s">
        <v>193</v>
      </c>
      <c r="EL128" s="139" t="s">
        <v>193</v>
      </c>
      <c r="EM128" s="139" t="s">
        <v>193</v>
      </c>
      <c r="EN128" s="139" t="s">
        <v>193</v>
      </c>
      <c r="EO128" s="139" t="s">
        <v>193</v>
      </c>
      <c r="EP128" s="139" t="s">
        <v>193</v>
      </c>
      <c r="EQ128" s="139" t="s">
        <v>193</v>
      </c>
      <c r="ER128" s="139" t="s">
        <v>193</v>
      </c>
      <c r="ES128" s="139" t="s">
        <v>193</v>
      </c>
      <c r="ET128" s="139" t="s">
        <v>193</v>
      </c>
      <c r="EU128" s="139" t="s">
        <v>193</v>
      </c>
      <c r="EV128" s="139" t="s">
        <v>193</v>
      </c>
      <c r="EW128" s="139" t="s">
        <v>193</v>
      </c>
      <c r="EX128" s="139" t="s">
        <v>193</v>
      </c>
      <c r="EY128" s="139" t="s">
        <v>193</v>
      </c>
      <c r="EZ128" s="139" t="s">
        <v>193</v>
      </c>
      <c r="FA128" s="139" t="s">
        <v>193</v>
      </c>
      <c r="FB128" s="139" t="s">
        <v>193</v>
      </c>
      <c r="FC128" s="139" t="s">
        <v>193</v>
      </c>
      <c r="FD128" s="139" t="s">
        <v>193</v>
      </c>
      <c r="FE128" s="139" t="s">
        <v>193</v>
      </c>
      <c r="FF128" s="139" t="s">
        <v>193</v>
      </c>
      <c r="FG128" s="139" t="s">
        <v>193</v>
      </c>
      <c r="FH128" s="139" t="s">
        <v>193</v>
      </c>
      <c r="FI128" s="139" t="s">
        <v>193</v>
      </c>
      <c r="FJ128" s="139" t="s">
        <v>193</v>
      </c>
      <c r="FK128" s="139" t="s">
        <v>193</v>
      </c>
      <c r="FL128" s="139" t="s">
        <v>193</v>
      </c>
      <c r="FM128" s="139" t="s">
        <v>193</v>
      </c>
      <c r="FN128" s="139" t="s">
        <v>193</v>
      </c>
      <c r="FO128" s="139" t="s">
        <v>193</v>
      </c>
      <c r="FP128" s="139" t="s">
        <v>193</v>
      </c>
      <c r="FQ128" s="139" t="s">
        <v>193</v>
      </c>
      <c r="FR128" s="139" t="s">
        <v>193</v>
      </c>
      <c r="FS128" s="139" t="s">
        <v>193</v>
      </c>
      <c r="FT128" s="139" t="s">
        <v>193</v>
      </c>
      <c r="FU128" s="139" t="s">
        <v>193</v>
      </c>
      <c r="FV128" s="139" t="s">
        <v>193</v>
      </c>
      <c r="FW128" s="139" t="s">
        <v>193</v>
      </c>
      <c r="FX128" s="139" t="s">
        <v>193</v>
      </c>
      <c r="FY128" s="139" t="s">
        <v>193</v>
      </c>
      <c r="FZ128" s="139" t="s">
        <v>193</v>
      </c>
      <c r="GA128" s="139" t="s">
        <v>193</v>
      </c>
      <c r="GB128" s="139" t="s">
        <v>193</v>
      </c>
      <c r="GC128" s="139" t="s">
        <v>193</v>
      </c>
      <c r="GD128" s="139" t="s">
        <v>193</v>
      </c>
      <c r="GE128" s="139" t="s">
        <v>193</v>
      </c>
      <c r="GF128" s="139" t="s">
        <v>193</v>
      </c>
      <c r="GG128" s="139" t="s">
        <v>193</v>
      </c>
      <c r="GH128" s="139" t="s">
        <v>193</v>
      </c>
      <c r="GI128" s="139" t="s">
        <v>193</v>
      </c>
      <c r="GJ128" s="139" t="s">
        <v>193</v>
      </c>
      <c r="GK128" s="139" t="s">
        <v>193</v>
      </c>
      <c r="GL128" s="139" t="s">
        <v>193</v>
      </c>
      <c r="GM128" s="139" t="s">
        <v>193</v>
      </c>
      <c r="GN128" s="139" t="s">
        <v>193</v>
      </c>
      <c r="GO128" s="139" t="s">
        <v>193</v>
      </c>
      <c r="GP128" s="139" t="s">
        <v>193</v>
      </c>
      <c r="GQ128" s="139" t="s">
        <v>193</v>
      </c>
      <c r="GR128" s="139" t="s">
        <v>193</v>
      </c>
      <c r="GS128" s="139" t="s">
        <v>193</v>
      </c>
      <c r="GT128" s="139" t="s">
        <v>193</v>
      </c>
      <c r="GU128" s="139" t="s">
        <v>193</v>
      </c>
      <c r="GV128" s="139" t="s">
        <v>193</v>
      </c>
      <c r="GW128" s="139" t="s">
        <v>193</v>
      </c>
      <c r="GX128" s="139" t="s">
        <v>193</v>
      </c>
      <c r="GY128" s="139" t="s">
        <v>193</v>
      </c>
      <c r="GZ128" s="139" t="s">
        <v>193</v>
      </c>
      <c r="HA128" s="139" t="s">
        <v>193</v>
      </c>
      <c r="HB128" s="139" t="s">
        <v>193</v>
      </c>
      <c r="HC128" s="139" t="s">
        <v>193</v>
      </c>
      <c r="HD128" s="139" t="s">
        <v>193</v>
      </c>
      <c r="HE128" s="139" t="s">
        <v>193</v>
      </c>
      <c r="HF128" s="139" t="s">
        <v>193</v>
      </c>
      <c r="HG128" s="139" t="s">
        <v>193</v>
      </c>
      <c r="HH128" s="139" t="s">
        <v>193</v>
      </c>
      <c r="HI128" s="139" t="s">
        <v>193</v>
      </c>
      <c r="HJ128" s="139" t="s">
        <v>193</v>
      </c>
      <c r="HK128" s="139" t="s">
        <v>193</v>
      </c>
      <c r="HL128" s="139" t="s">
        <v>193</v>
      </c>
      <c r="HM128" s="139" t="s">
        <v>193</v>
      </c>
      <c r="HN128" s="139" t="s">
        <v>193</v>
      </c>
      <c r="HO128" s="139" t="s">
        <v>193</v>
      </c>
      <c r="HP128" s="139" t="s">
        <v>193</v>
      </c>
      <c r="HQ128" s="139" t="s">
        <v>193</v>
      </c>
      <c r="HR128" s="139" t="s">
        <v>193</v>
      </c>
      <c r="HS128" s="139" t="s">
        <v>193</v>
      </c>
      <c r="HT128" s="139" t="s">
        <v>193</v>
      </c>
      <c r="HU128" s="139" t="s">
        <v>193</v>
      </c>
      <c r="HV128" s="139" t="s">
        <v>193</v>
      </c>
      <c r="HW128" s="139" t="s">
        <v>193</v>
      </c>
      <c r="HX128" s="139" t="s">
        <v>193</v>
      </c>
      <c r="HY128" s="139" t="s">
        <v>193</v>
      </c>
      <c r="HZ128" s="139" t="s">
        <v>193</v>
      </c>
      <c r="IA128" s="139" t="s">
        <v>193</v>
      </c>
      <c r="IB128" s="139" t="s">
        <v>193</v>
      </c>
      <c r="IC128" s="139" t="s">
        <v>193</v>
      </c>
      <c r="ID128" s="139" t="s">
        <v>193</v>
      </c>
      <c r="IE128" s="139" t="s">
        <v>193</v>
      </c>
      <c r="IF128" s="139" t="s">
        <v>193</v>
      </c>
      <c r="IG128" s="139" t="s">
        <v>193</v>
      </c>
      <c r="IH128" s="139" t="s">
        <v>193</v>
      </c>
      <c r="II128" s="139" t="s">
        <v>193</v>
      </c>
      <c r="IJ128" s="139" t="s">
        <v>193</v>
      </c>
      <c r="IK128" s="139" t="s">
        <v>193</v>
      </c>
      <c r="IL128" s="139" t="s">
        <v>193</v>
      </c>
      <c r="IM128" s="139" t="s">
        <v>193</v>
      </c>
      <c r="IN128" s="139" t="s">
        <v>193</v>
      </c>
      <c r="IO128" s="139" t="s">
        <v>193</v>
      </c>
      <c r="IP128" s="139" t="s">
        <v>193</v>
      </c>
      <c r="IQ128" s="139" t="s">
        <v>193</v>
      </c>
      <c r="IR128" s="139" t="s">
        <v>193</v>
      </c>
      <c r="IS128" s="139" t="s">
        <v>193</v>
      </c>
      <c r="IT128" s="139" t="s">
        <v>193</v>
      </c>
      <c r="IU128" s="139" t="s">
        <v>193</v>
      </c>
      <c r="IV128" s="139" t="s">
        <v>193</v>
      </c>
      <c r="IW128" s="139" t="s">
        <v>193</v>
      </c>
      <c r="IX128" s="139" t="s">
        <v>193</v>
      </c>
      <c r="IY128" s="139" t="s">
        <v>193</v>
      </c>
      <c r="IZ128" s="139" t="s">
        <v>193</v>
      </c>
      <c r="JA128" s="139" t="s">
        <v>193</v>
      </c>
      <c r="JB128" s="139" t="s">
        <v>193</v>
      </c>
      <c r="JC128" s="139" t="s">
        <v>193</v>
      </c>
      <c r="JD128" s="139" t="s">
        <v>193</v>
      </c>
      <c r="JE128" s="139" t="s">
        <v>193</v>
      </c>
      <c r="JF128" s="139" t="s">
        <v>193</v>
      </c>
      <c r="JG128" s="139" t="s">
        <v>193</v>
      </c>
      <c r="JH128" s="139" t="s">
        <v>193</v>
      </c>
      <c r="JI128" s="139" t="s">
        <v>193</v>
      </c>
      <c r="JJ128" s="139" t="s">
        <v>193</v>
      </c>
      <c r="JK128" s="139" t="s">
        <v>193</v>
      </c>
      <c r="JL128" s="139" t="s">
        <v>193</v>
      </c>
      <c r="JM128" s="139" t="s">
        <v>193</v>
      </c>
      <c r="JN128" s="139" t="s">
        <v>193</v>
      </c>
      <c r="JO128" s="139" t="s">
        <v>193</v>
      </c>
      <c r="JP128" s="139" t="s">
        <v>193</v>
      </c>
      <c r="JQ128" s="139" t="s">
        <v>109</v>
      </c>
      <c r="JR128" s="139" t="s">
        <v>505</v>
      </c>
      <c r="JS128" s="139" t="s">
        <v>3318</v>
      </c>
      <c r="JT128" s="139" t="s">
        <v>193</v>
      </c>
      <c r="JU128" s="139" t="s">
        <v>506</v>
      </c>
      <c r="JV128" s="139" t="s">
        <v>3319</v>
      </c>
      <c r="JW128" s="139" t="s">
        <v>3318</v>
      </c>
      <c r="JX128" s="139" t="s">
        <v>800</v>
      </c>
      <c r="JY128" s="139" t="s">
        <v>193</v>
      </c>
      <c r="JZ128" s="139" t="s">
        <v>3320</v>
      </c>
      <c r="KA128" s="139" t="s">
        <v>797</v>
      </c>
      <c r="KB128" s="139" t="s">
        <v>798</v>
      </c>
      <c r="KC128" s="139" t="s">
        <v>799</v>
      </c>
      <c r="KD128" s="139" t="s">
        <v>193</v>
      </c>
      <c r="KE128" s="139" t="s">
        <v>193</v>
      </c>
      <c r="KF128" s="139" t="s">
        <v>193</v>
      </c>
      <c r="KG128" s="139" t="s">
        <v>193</v>
      </c>
      <c r="KH128" s="139" t="s">
        <v>193</v>
      </c>
      <c r="KI128" s="139">
        <v>30</v>
      </c>
      <c r="KJ128" s="139">
        <v>6</v>
      </c>
      <c r="KK128" s="139" t="s">
        <v>193</v>
      </c>
      <c r="KL128" s="139" t="s">
        <v>156</v>
      </c>
      <c r="KM128" s="139">
        <v>6</v>
      </c>
      <c r="KN128" s="139" t="s">
        <v>109</v>
      </c>
      <c r="KO128" s="139" t="s">
        <v>193</v>
      </c>
      <c r="KP128" s="139" t="s">
        <v>109</v>
      </c>
      <c r="KQ128" s="139" t="s">
        <v>511</v>
      </c>
      <c r="KR128" s="139">
        <v>0</v>
      </c>
      <c r="KS128" s="139">
        <v>1</v>
      </c>
      <c r="KT128" s="139">
        <v>0</v>
      </c>
      <c r="KU128" s="139">
        <v>0</v>
      </c>
      <c r="KV128" s="139">
        <v>0</v>
      </c>
      <c r="KW128" s="139">
        <v>0</v>
      </c>
      <c r="KX128" s="139">
        <v>0</v>
      </c>
      <c r="KY128" s="139">
        <v>0</v>
      </c>
      <c r="KZ128" s="139">
        <v>0</v>
      </c>
      <c r="LA128" s="139">
        <v>0</v>
      </c>
      <c r="LB128" s="139">
        <v>0</v>
      </c>
      <c r="LC128" s="139" t="s">
        <v>193</v>
      </c>
      <c r="LD128" s="139" t="s">
        <v>109</v>
      </c>
      <c r="LE128" s="139" t="s">
        <v>3330</v>
      </c>
      <c r="LF128" s="139">
        <v>0</v>
      </c>
      <c r="LG128" s="139">
        <v>1</v>
      </c>
      <c r="LH128" s="139">
        <v>0</v>
      </c>
      <c r="LI128" s="139" t="s">
        <v>193</v>
      </c>
      <c r="LJ128" s="139" t="s">
        <v>3361</v>
      </c>
      <c r="LK128" s="139">
        <v>0</v>
      </c>
      <c r="LL128" s="139">
        <v>1</v>
      </c>
      <c r="LM128" s="139">
        <v>0</v>
      </c>
      <c r="LN128" s="139">
        <v>0</v>
      </c>
      <c r="LO128" s="139">
        <v>0</v>
      </c>
      <c r="LP128" s="139">
        <v>0</v>
      </c>
      <c r="LQ128" s="139" t="s">
        <v>193</v>
      </c>
    </row>
    <row r="129" spans="1:329" ht="14.4" customHeight="1" x14ac:dyDescent="0.35">
      <c r="A129" s="139" t="s">
        <v>3581</v>
      </c>
      <c r="B129" s="139" t="s">
        <v>3571</v>
      </c>
      <c r="C129" s="139" t="s">
        <v>836</v>
      </c>
      <c r="D129" s="139" t="s">
        <v>836</v>
      </c>
      <c r="E129" s="139" t="s">
        <v>3573</v>
      </c>
      <c r="F129" s="139" t="s">
        <v>176</v>
      </c>
      <c r="G129" s="139" t="s">
        <v>224</v>
      </c>
      <c r="H129" s="139" t="s">
        <v>224</v>
      </c>
      <c r="I129" s="139" t="s">
        <v>838</v>
      </c>
      <c r="J129" s="139" t="s">
        <v>840</v>
      </c>
      <c r="K129" s="139" t="s">
        <v>489</v>
      </c>
      <c r="L129" s="139" t="s">
        <v>490</v>
      </c>
      <c r="M129" t="s">
        <v>491</v>
      </c>
      <c r="N129" t="s">
        <v>193</v>
      </c>
      <c r="O129" t="s">
        <v>193</v>
      </c>
      <c r="P129" t="s">
        <v>496</v>
      </c>
      <c r="Q129" t="s">
        <v>193</v>
      </c>
      <c r="R129" t="s">
        <v>111</v>
      </c>
      <c r="S129">
        <v>1</v>
      </c>
      <c r="T129">
        <v>0</v>
      </c>
      <c r="U129">
        <v>0</v>
      </c>
      <c r="V129">
        <v>0</v>
      </c>
      <c r="W129">
        <v>0</v>
      </c>
      <c r="X129">
        <v>0</v>
      </c>
      <c r="Y129">
        <v>0</v>
      </c>
      <c r="Z129" t="s">
        <v>110</v>
      </c>
      <c r="AA129" t="s">
        <v>1423</v>
      </c>
      <c r="AB129" t="s">
        <v>112</v>
      </c>
      <c r="AC129">
        <v>1</v>
      </c>
      <c r="AD129">
        <v>0</v>
      </c>
      <c r="AE129">
        <v>0</v>
      </c>
      <c r="AF129">
        <v>0</v>
      </c>
      <c r="AG129">
        <v>0</v>
      </c>
      <c r="AH129">
        <v>0</v>
      </c>
      <c r="AI129">
        <v>0</v>
      </c>
      <c r="AJ129">
        <v>0</v>
      </c>
      <c r="AK129">
        <v>0</v>
      </c>
      <c r="AL129">
        <v>0</v>
      </c>
      <c r="AM129" t="s">
        <v>193</v>
      </c>
      <c r="AN129" t="s">
        <v>142</v>
      </c>
      <c r="AO129" t="s">
        <v>142</v>
      </c>
      <c r="AP129" t="s">
        <v>507</v>
      </c>
      <c r="AQ129">
        <v>1</v>
      </c>
      <c r="AR129">
        <v>1</v>
      </c>
      <c r="AS129">
        <v>1</v>
      </c>
      <c r="AT129">
        <v>1</v>
      </c>
      <c r="AU129">
        <v>0</v>
      </c>
      <c r="AV129">
        <v>0</v>
      </c>
      <c r="AW129">
        <v>1</v>
      </c>
      <c r="AX129">
        <v>0</v>
      </c>
      <c r="AY129" t="s">
        <v>498</v>
      </c>
      <c r="AZ129" s="192">
        <v>115</v>
      </c>
      <c r="BA129" s="139" t="s">
        <v>109</v>
      </c>
      <c r="BB129" s="139">
        <v>240</v>
      </c>
      <c r="BC129" s="192">
        <v>92.307692307692307</v>
      </c>
      <c r="BD129" s="139" t="s">
        <v>109</v>
      </c>
      <c r="BE129" s="139">
        <v>240</v>
      </c>
      <c r="BF129" s="192">
        <v>104.347826086956</v>
      </c>
      <c r="BG129" s="139" t="s">
        <v>109</v>
      </c>
      <c r="BH129" s="139">
        <v>300</v>
      </c>
      <c r="BI129" s="192">
        <v>103.448275862068</v>
      </c>
      <c r="BJ129" s="139" t="s">
        <v>109</v>
      </c>
      <c r="BK129" s="139" t="s">
        <v>193</v>
      </c>
      <c r="BL129" s="192" t="s">
        <v>193</v>
      </c>
      <c r="BM129" s="139" t="s">
        <v>193</v>
      </c>
      <c r="BN129" s="139" t="s">
        <v>193</v>
      </c>
      <c r="BO129" s="192" t="s">
        <v>193</v>
      </c>
      <c r="BP129" s="139" t="s">
        <v>193</v>
      </c>
      <c r="BQ129" s="139" t="s">
        <v>612</v>
      </c>
      <c r="BR129" s="139" t="s">
        <v>109</v>
      </c>
      <c r="BS129" s="139">
        <v>800</v>
      </c>
      <c r="BT129" s="139" t="s">
        <v>193</v>
      </c>
      <c r="BU129" s="139" t="s">
        <v>193</v>
      </c>
      <c r="BV129" s="139" t="s">
        <v>193</v>
      </c>
      <c r="BW129" s="139" t="s">
        <v>193</v>
      </c>
      <c r="BX129" s="139" t="s">
        <v>193</v>
      </c>
      <c r="BY129" s="139" t="s">
        <v>193</v>
      </c>
      <c r="BZ129" s="139" t="s">
        <v>156</v>
      </c>
      <c r="CA129" s="192">
        <v>800</v>
      </c>
      <c r="CB129" s="139" t="s">
        <v>109</v>
      </c>
      <c r="CC129" s="139" t="s">
        <v>109</v>
      </c>
      <c r="CD129" s="139" t="s">
        <v>3457</v>
      </c>
      <c r="CE129" s="139">
        <v>0</v>
      </c>
      <c r="CF129" s="139">
        <v>0</v>
      </c>
      <c r="CG129" s="139">
        <v>0</v>
      </c>
      <c r="CH129" s="139">
        <v>0</v>
      </c>
      <c r="CI129" s="139">
        <v>0</v>
      </c>
      <c r="CJ129" s="139">
        <v>1</v>
      </c>
      <c r="CK129" s="139">
        <v>0</v>
      </c>
      <c r="CL129" s="139">
        <v>0</v>
      </c>
      <c r="CM129" s="139">
        <v>0</v>
      </c>
      <c r="CN129" s="139">
        <v>0</v>
      </c>
      <c r="CO129" s="139">
        <v>0</v>
      </c>
      <c r="CP129" s="139">
        <v>0</v>
      </c>
      <c r="CQ129" s="139">
        <v>0</v>
      </c>
      <c r="CR129" s="139">
        <v>0</v>
      </c>
      <c r="CS129" s="139" t="s">
        <v>193</v>
      </c>
      <c r="CT129" s="139" t="s">
        <v>843</v>
      </c>
      <c r="CU129" s="139">
        <v>0</v>
      </c>
      <c r="CV129" s="139">
        <v>1</v>
      </c>
      <c r="CW129" s="139">
        <v>0</v>
      </c>
      <c r="CX129" s="139">
        <v>1</v>
      </c>
      <c r="CY129" s="139">
        <v>0</v>
      </c>
      <c r="CZ129" s="139">
        <v>0</v>
      </c>
      <c r="DA129" s="139">
        <v>1</v>
      </c>
      <c r="DB129" s="139">
        <v>0</v>
      </c>
      <c r="DC129" s="139" t="s">
        <v>114</v>
      </c>
      <c r="DD129" s="139" t="s">
        <v>114</v>
      </c>
      <c r="DE129" s="139" t="s">
        <v>109</v>
      </c>
      <c r="DF129" s="139" t="s">
        <v>176</v>
      </c>
      <c r="DG129" s="139" t="s">
        <v>789</v>
      </c>
      <c r="DH129" s="139" t="s">
        <v>224</v>
      </c>
      <c r="DI129" s="139" t="s">
        <v>789</v>
      </c>
      <c r="DJ129" s="139" t="s">
        <v>193</v>
      </c>
      <c r="DK129" s="139" t="s">
        <v>193</v>
      </c>
      <c r="DL129" s="139" t="s">
        <v>193</v>
      </c>
      <c r="DM129" s="139" t="s">
        <v>193</v>
      </c>
      <c r="DN129" s="139" t="s">
        <v>193</v>
      </c>
      <c r="DO129" s="139" t="s">
        <v>193</v>
      </c>
      <c r="DP129" s="139" t="s">
        <v>193</v>
      </c>
      <c r="DQ129" s="139" t="s">
        <v>193</v>
      </c>
      <c r="DR129" s="139" t="s">
        <v>193</v>
      </c>
      <c r="DS129" s="139" t="s">
        <v>193</v>
      </c>
      <c r="DT129" s="139" t="s">
        <v>193</v>
      </c>
      <c r="DU129" s="139" t="s">
        <v>193</v>
      </c>
      <c r="DV129" s="139" t="s">
        <v>193</v>
      </c>
      <c r="DW129" s="139" t="s">
        <v>193</v>
      </c>
      <c r="DX129" s="139" t="s">
        <v>193</v>
      </c>
      <c r="DY129" s="139" t="s">
        <v>193</v>
      </c>
      <c r="DZ129" s="139" t="s">
        <v>193</v>
      </c>
      <c r="EA129" s="139" t="s">
        <v>193</v>
      </c>
      <c r="EB129" s="139" t="s">
        <v>193</v>
      </c>
      <c r="EC129" s="139" t="s">
        <v>193</v>
      </c>
      <c r="ED129" s="139" t="s">
        <v>193</v>
      </c>
      <c r="EE129" s="139" t="s">
        <v>193</v>
      </c>
      <c r="EF129" s="139" t="s">
        <v>193</v>
      </c>
      <c r="EG129" s="139" t="s">
        <v>193</v>
      </c>
      <c r="EH129" s="139" t="s">
        <v>193</v>
      </c>
      <c r="EI129" s="139" t="s">
        <v>193</v>
      </c>
      <c r="EJ129" s="139" t="s">
        <v>193</v>
      </c>
      <c r="EK129" s="139" t="s">
        <v>193</v>
      </c>
      <c r="EL129" s="139" t="s">
        <v>193</v>
      </c>
      <c r="EM129" s="139" t="s">
        <v>193</v>
      </c>
      <c r="EN129" s="139" t="s">
        <v>193</v>
      </c>
      <c r="EO129" s="139" t="s">
        <v>193</v>
      </c>
      <c r="EP129" s="139" t="s">
        <v>193</v>
      </c>
      <c r="EQ129" s="139" t="s">
        <v>193</v>
      </c>
      <c r="ER129" s="139" t="s">
        <v>193</v>
      </c>
      <c r="ES129" s="139" t="s">
        <v>193</v>
      </c>
      <c r="ET129" s="139" t="s">
        <v>193</v>
      </c>
      <c r="EU129" s="139" t="s">
        <v>193</v>
      </c>
      <c r="EV129" s="139" t="s">
        <v>193</v>
      </c>
      <c r="EW129" s="139" t="s">
        <v>193</v>
      </c>
      <c r="EX129" s="139" t="s">
        <v>193</v>
      </c>
      <c r="EY129" s="139" t="s">
        <v>193</v>
      </c>
      <c r="EZ129" s="139" t="s">
        <v>193</v>
      </c>
      <c r="FA129" s="139" t="s">
        <v>193</v>
      </c>
      <c r="FB129" s="139" t="s">
        <v>193</v>
      </c>
      <c r="FC129" s="139" t="s">
        <v>193</v>
      </c>
      <c r="FD129" s="139" t="s">
        <v>193</v>
      </c>
      <c r="FE129" s="139" t="s">
        <v>193</v>
      </c>
      <c r="FF129" s="139" t="s">
        <v>193</v>
      </c>
      <c r="FG129" s="139" t="s">
        <v>193</v>
      </c>
      <c r="FH129" s="139" t="s">
        <v>193</v>
      </c>
      <c r="FI129" s="139" t="s">
        <v>193</v>
      </c>
      <c r="FJ129" s="139" t="s">
        <v>193</v>
      </c>
      <c r="FK129" s="139" t="s">
        <v>193</v>
      </c>
      <c r="FL129" s="139" t="s">
        <v>193</v>
      </c>
      <c r="FM129" s="139" t="s">
        <v>193</v>
      </c>
      <c r="FN129" s="139" t="s">
        <v>193</v>
      </c>
      <c r="FO129" s="139" t="s">
        <v>193</v>
      </c>
      <c r="FP129" s="139" t="s">
        <v>193</v>
      </c>
      <c r="FQ129" s="139" t="s">
        <v>193</v>
      </c>
      <c r="FR129" s="139" t="s">
        <v>193</v>
      </c>
      <c r="FS129" s="139" t="s">
        <v>193</v>
      </c>
      <c r="FT129" s="139" t="s">
        <v>193</v>
      </c>
      <c r="FU129" s="139" t="s">
        <v>193</v>
      </c>
      <c r="FV129" s="139" t="s">
        <v>193</v>
      </c>
      <c r="FW129" s="139" t="s">
        <v>193</v>
      </c>
      <c r="FX129" s="139" t="s">
        <v>193</v>
      </c>
      <c r="FY129" s="139" t="s">
        <v>193</v>
      </c>
      <c r="FZ129" s="139" t="s">
        <v>193</v>
      </c>
      <c r="GA129" s="139" t="s">
        <v>193</v>
      </c>
      <c r="GB129" s="139" t="s">
        <v>193</v>
      </c>
      <c r="GC129" s="139" t="s">
        <v>193</v>
      </c>
      <c r="GD129" s="139" t="s">
        <v>193</v>
      </c>
      <c r="GE129" s="139" t="s">
        <v>193</v>
      </c>
      <c r="GF129" s="139" t="s">
        <v>193</v>
      </c>
      <c r="GG129" s="139" t="s">
        <v>193</v>
      </c>
      <c r="GH129" s="139" t="s">
        <v>193</v>
      </c>
      <c r="GI129" s="139" t="s">
        <v>193</v>
      </c>
      <c r="GJ129" s="139" t="s">
        <v>193</v>
      </c>
      <c r="GK129" s="139" t="s">
        <v>193</v>
      </c>
      <c r="GL129" s="139" t="s">
        <v>193</v>
      </c>
      <c r="GM129" s="139" t="s">
        <v>193</v>
      </c>
      <c r="GN129" s="139" t="s">
        <v>193</v>
      </c>
      <c r="GO129" s="139" t="s">
        <v>193</v>
      </c>
      <c r="GP129" s="139" t="s">
        <v>193</v>
      </c>
      <c r="GQ129" s="139" t="s">
        <v>193</v>
      </c>
      <c r="GR129" s="139" t="s">
        <v>193</v>
      </c>
      <c r="GS129" s="139" t="s">
        <v>193</v>
      </c>
      <c r="GT129" s="139" t="s">
        <v>193</v>
      </c>
      <c r="GU129" s="139" t="s">
        <v>193</v>
      </c>
      <c r="GV129" s="139" t="s">
        <v>193</v>
      </c>
      <c r="GW129" s="139" t="s">
        <v>193</v>
      </c>
      <c r="GX129" s="139" t="s">
        <v>193</v>
      </c>
      <c r="GY129" s="139" t="s">
        <v>193</v>
      </c>
      <c r="GZ129" s="139" t="s">
        <v>193</v>
      </c>
      <c r="HA129" s="139" t="s">
        <v>193</v>
      </c>
      <c r="HB129" s="139" t="s">
        <v>193</v>
      </c>
      <c r="HC129" s="139" t="s">
        <v>193</v>
      </c>
      <c r="HD129" s="139" t="s">
        <v>193</v>
      </c>
      <c r="HE129" s="139" t="s">
        <v>193</v>
      </c>
      <c r="HF129" s="139" t="s">
        <v>193</v>
      </c>
      <c r="HG129" s="139" t="s">
        <v>193</v>
      </c>
      <c r="HH129" s="139" t="s">
        <v>193</v>
      </c>
      <c r="HI129" s="139" t="s">
        <v>193</v>
      </c>
      <c r="HJ129" s="139" t="s">
        <v>193</v>
      </c>
      <c r="HK129" s="139" t="s">
        <v>193</v>
      </c>
      <c r="HL129" s="139" t="s">
        <v>193</v>
      </c>
      <c r="HM129" s="139" t="s">
        <v>193</v>
      </c>
      <c r="HN129" s="139" t="s">
        <v>193</v>
      </c>
      <c r="HO129" s="139" t="s">
        <v>193</v>
      </c>
      <c r="HP129" s="139" t="s">
        <v>193</v>
      </c>
      <c r="HQ129" s="139" t="s">
        <v>193</v>
      </c>
      <c r="HR129" s="139" t="s">
        <v>193</v>
      </c>
      <c r="HS129" s="139" t="s">
        <v>193</v>
      </c>
      <c r="HT129" s="139" t="s">
        <v>193</v>
      </c>
      <c r="HU129" s="139" t="s">
        <v>193</v>
      </c>
      <c r="HV129" s="139" t="s">
        <v>193</v>
      </c>
      <c r="HW129" s="139" t="s">
        <v>193</v>
      </c>
      <c r="HX129" s="139" t="s">
        <v>193</v>
      </c>
      <c r="HY129" s="139" t="s">
        <v>193</v>
      </c>
      <c r="HZ129" s="139" t="s">
        <v>193</v>
      </c>
      <c r="IA129" s="139" t="s">
        <v>193</v>
      </c>
      <c r="IB129" s="139" t="s">
        <v>193</v>
      </c>
      <c r="IC129" s="139" t="s">
        <v>193</v>
      </c>
      <c r="ID129" s="139" t="s">
        <v>193</v>
      </c>
      <c r="IE129" s="139" t="s">
        <v>193</v>
      </c>
      <c r="IF129" s="139" t="s">
        <v>193</v>
      </c>
      <c r="IG129" s="139" t="s">
        <v>193</v>
      </c>
      <c r="IH129" s="139" t="s">
        <v>193</v>
      </c>
      <c r="II129" s="139" t="s">
        <v>193</v>
      </c>
      <c r="IJ129" s="139" t="s">
        <v>193</v>
      </c>
      <c r="IK129" s="139" t="s">
        <v>193</v>
      </c>
      <c r="IL129" s="139" t="s">
        <v>193</v>
      </c>
      <c r="IM129" s="139" t="s">
        <v>193</v>
      </c>
      <c r="IN129" s="139" t="s">
        <v>109</v>
      </c>
      <c r="IO129" s="139" t="s">
        <v>3340</v>
      </c>
      <c r="IP129" s="139">
        <v>1</v>
      </c>
      <c r="IQ129" s="139">
        <v>0</v>
      </c>
      <c r="IR129" s="139">
        <v>0</v>
      </c>
      <c r="IS129" s="139">
        <v>0</v>
      </c>
      <c r="IT129" s="139">
        <v>0</v>
      </c>
      <c r="IU129" s="139">
        <v>0</v>
      </c>
      <c r="IV129" s="139" t="s">
        <v>193</v>
      </c>
      <c r="IW129" s="139" t="s">
        <v>3436</v>
      </c>
      <c r="IX129" s="139">
        <v>1</v>
      </c>
      <c r="IY129" s="139">
        <v>0</v>
      </c>
      <c r="IZ129" s="139">
        <v>0</v>
      </c>
      <c r="JA129" s="139">
        <v>0</v>
      </c>
      <c r="JB129" s="139">
        <v>0</v>
      </c>
      <c r="JC129" s="139">
        <v>0</v>
      </c>
      <c r="JD129" s="139">
        <v>0</v>
      </c>
      <c r="JE129" s="139">
        <v>0</v>
      </c>
      <c r="JF129" s="139" t="s">
        <v>193</v>
      </c>
      <c r="JG129" s="139" t="s">
        <v>109</v>
      </c>
      <c r="JH129" s="139" t="s">
        <v>193</v>
      </c>
      <c r="JI129" s="139" t="s">
        <v>111</v>
      </c>
      <c r="JJ129" s="139">
        <v>1</v>
      </c>
      <c r="JK129" s="139">
        <v>0</v>
      </c>
      <c r="JL129" s="139">
        <v>0</v>
      </c>
      <c r="JM129" s="139">
        <v>0</v>
      </c>
      <c r="JN129" s="139">
        <v>0</v>
      </c>
      <c r="JO129" s="139">
        <v>0</v>
      </c>
      <c r="JP129" s="139">
        <v>0</v>
      </c>
      <c r="JQ129" s="139" t="s">
        <v>193</v>
      </c>
      <c r="JR129" s="139" t="s">
        <v>193</v>
      </c>
      <c r="JS129" s="139" t="s">
        <v>193</v>
      </c>
      <c r="JT129" s="139" t="s">
        <v>193</v>
      </c>
      <c r="JU129" s="139" t="s">
        <v>193</v>
      </c>
      <c r="JV129" s="139" t="s">
        <v>193</v>
      </c>
      <c r="JW129" s="139" t="s">
        <v>193</v>
      </c>
      <c r="JX129" s="139" t="s">
        <v>193</v>
      </c>
      <c r="JY129" s="139" t="s">
        <v>193</v>
      </c>
      <c r="JZ129" s="139" t="s">
        <v>193</v>
      </c>
      <c r="KA129" s="139" t="s">
        <v>193</v>
      </c>
      <c r="KB129" s="139" t="s">
        <v>193</v>
      </c>
      <c r="KC129" s="139" t="s">
        <v>193</v>
      </c>
      <c r="KD129" s="139" t="s">
        <v>193</v>
      </c>
      <c r="KE129" s="139" t="s">
        <v>193</v>
      </c>
      <c r="KF129" s="139" t="s">
        <v>193</v>
      </c>
      <c r="KG129" s="139" t="s">
        <v>193</v>
      </c>
      <c r="KH129" s="139" t="s">
        <v>193</v>
      </c>
      <c r="KI129" s="139" t="s">
        <v>193</v>
      </c>
      <c r="KJ129" s="139" t="s">
        <v>193</v>
      </c>
      <c r="KK129" s="139" t="s">
        <v>193</v>
      </c>
      <c r="KL129" s="139" t="s">
        <v>193</v>
      </c>
      <c r="KM129" s="139" t="s">
        <v>193</v>
      </c>
      <c r="KN129" s="139" t="s">
        <v>193</v>
      </c>
      <c r="KO129" s="139" t="s">
        <v>193</v>
      </c>
      <c r="KP129" s="139" t="s">
        <v>193</v>
      </c>
      <c r="KQ129" s="139" t="s">
        <v>193</v>
      </c>
      <c r="KR129" s="139" t="s">
        <v>193</v>
      </c>
      <c r="KS129" s="139" t="s">
        <v>193</v>
      </c>
      <c r="KT129" s="139" t="s">
        <v>193</v>
      </c>
      <c r="KU129" s="139" t="s">
        <v>193</v>
      </c>
      <c r="KV129" s="139" t="s">
        <v>193</v>
      </c>
      <c r="KW129" s="139" t="s">
        <v>193</v>
      </c>
      <c r="KX129" s="139" t="s">
        <v>193</v>
      </c>
      <c r="KY129" s="139" t="s">
        <v>193</v>
      </c>
      <c r="KZ129" s="139" t="s">
        <v>193</v>
      </c>
      <c r="LA129" s="139" t="s">
        <v>193</v>
      </c>
      <c r="LB129" s="139" t="s">
        <v>193</v>
      </c>
      <c r="LC129" s="139" t="s">
        <v>193</v>
      </c>
      <c r="LD129" s="139" t="s">
        <v>193</v>
      </c>
      <c r="LE129" s="139" t="s">
        <v>193</v>
      </c>
      <c r="LF129" s="139" t="s">
        <v>193</v>
      </c>
      <c r="LG129" s="139" t="s">
        <v>193</v>
      </c>
      <c r="LH129" s="139" t="s">
        <v>193</v>
      </c>
      <c r="LI129" s="139" t="s">
        <v>193</v>
      </c>
      <c r="LJ129" s="139" t="s">
        <v>193</v>
      </c>
      <c r="LK129" s="139" t="s">
        <v>193</v>
      </c>
      <c r="LL129" s="139" t="s">
        <v>193</v>
      </c>
      <c r="LM129" s="139" t="s">
        <v>193</v>
      </c>
      <c r="LN129" s="139" t="s">
        <v>193</v>
      </c>
      <c r="LO129" s="139" t="s">
        <v>193</v>
      </c>
      <c r="LP129" s="139" t="s">
        <v>193</v>
      </c>
      <c r="LQ129" s="139" t="s">
        <v>193</v>
      </c>
    </row>
    <row r="130" spans="1:329" ht="14.4" customHeight="1" x14ac:dyDescent="0.35">
      <c r="A130" s="139" t="s">
        <v>3582</v>
      </c>
      <c r="B130" s="139" t="s">
        <v>3571</v>
      </c>
      <c r="C130" s="139" t="s">
        <v>836</v>
      </c>
      <c r="D130" s="139" t="s">
        <v>836</v>
      </c>
      <c r="E130" s="139" t="s">
        <v>3573</v>
      </c>
      <c r="F130" s="139" t="s">
        <v>176</v>
      </c>
      <c r="G130" s="139" t="s">
        <v>224</v>
      </c>
      <c r="H130" s="139" t="s">
        <v>224</v>
      </c>
      <c r="I130" s="139" t="s">
        <v>838</v>
      </c>
      <c r="J130" s="139" t="s">
        <v>840</v>
      </c>
      <c r="K130" s="139" t="s">
        <v>489</v>
      </c>
      <c r="L130" s="139" t="s">
        <v>3317</v>
      </c>
      <c r="M130" t="s">
        <v>491</v>
      </c>
      <c r="N130" t="s">
        <v>193</v>
      </c>
      <c r="O130" t="s">
        <v>193</v>
      </c>
      <c r="P130" t="s">
        <v>193</v>
      </c>
      <c r="Q130" t="s">
        <v>193</v>
      </c>
      <c r="R130" t="s">
        <v>193</v>
      </c>
      <c r="S130" t="s">
        <v>193</v>
      </c>
      <c r="T130" t="s">
        <v>193</v>
      </c>
      <c r="U130" t="s">
        <v>193</v>
      </c>
      <c r="V130" t="s">
        <v>193</v>
      </c>
      <c r="W130" t="s">
        <v>193</v>
      </c>
      <c r="X130" t="s">
        <v>193</v>
      </c>
      <c r="Y130" t="s">
        <v>193</v>
      </c>
      <c r="Z130" t="s">
        <v>193</v>
      </c>
      <c r="AA130" t="s">
        <v>193</v>
      </c>
      <c r="AB130" t="s">
        <v>193</v>
      </c>
      <c r="AC130" t="s">
        <v>193</v>
      </c>
      <c r="AD130" t="s">
        <v>193</v>
      </c>
      <c r="AE130" t="s">
        <v>193</v>
      </c>
      <c r="AF130" t="s">
        <v>193</v>
      </c>
      <c r="AG130" t="s">
        <v>193</v>
      </c>
      <c r="AH130" t="s">
        <v>193</v>
      </c>
      <c r="AI130" t="s">
        <v>193</v>
      </c>
      <c r="AJ130" t="s">
        <v>193</v>
      </c>
      <c r="AK130" t="s">
        <v>193</v>
      </c>
      <c r="AL130" t="s">
        <v>193</v>
      </c>
      <c r="AM130" t="s">
        <v>193</v>
      </c>
      <c r="AN130" t="s">
        <v>193</v>
      </c>
      <c r="AO130" t="s">
        <v>193</v>
      </c>
      <c r="AP130" t="s">
        <v>193</v>
      </c>
      <c r="AQ130" t="s">
        <v>193</v>
      </c>
      <c r="AR130" t="s">
        <v>193</v>
      </c>
      <c r="AS130" t="s">
        <v>193</v>
      </c>
      <c r="AT130" t="s">
        <v>193</v>
      </c>
      <c r="AU130" t="s">
        <v>193</v>
      </c>
      <c r="AV130" t="s">
        <v>193</v>
      </c>
      <c r="AW130" t="s">
        <v>193</v>
      </c>
      <c r="AX130" t="s">
        <v>193</v>
      </c>
      <c r="AY130" t="s">
        <v>193</v>
      </c>
      <c r="AZ130" s="192" t="s">
        <v>193</v>
      </c>
      <c r="BA130" s="139" t="s">
        <v>193</v>
      </c>
      <c r="BB130" s="139" t="s">
        <v>193</v>
      </c>
      <c r="BC130" s="192" t="s">
        <v>193</v>
      </c>
      <c r="BD130" s="139" t="s">
        <v>193</v>
      </c>
      <c r="BE130" s="139" t="s">
        <v>193</v>
      </c>
      <c r="BF130" s="192" t="s">
        <v>193</v>
      </c>
      <c r="BG130" s="139" t="s">
        <v>193</v>
      </c>
      <c r="BH130" s="139" t="s">
        <v>193</v>
      </c>
      <c r="BI130" s="192" t="s">
        <v>193</v>
      </c>
      <c r="BJ130" s="139" t="s">
        <v>193</v>
      </c>
      <c r="BK130" s="139" t="s">
        <v>193</v>
      </c>
      <c r="BL130" s="192" t="s">
        <v>193</v>
      </c>
      <c r="BM130" s="139" t="s">
        <v>193</v>
      </c>
      <c r="BN130" s="139" t="s">
        <v>193</v>
      </c>
      <c r="BO130" s="192" t="s">
        <v>193</v>
      </c>
      <c r="BP130" s="139" t="s">
        <v>193</v>
      </c>
      <c r="BQ130" s="139" t="s">
        <v>193</v>
      </c>
      <c r="BR130" s="139" t="s">
        <v>193</v>
      </c>
      <c r="BS130" s="139" t="s">
        <v>193</v>
      </c>
      <c r="BT130" s="139" t="s">
        <v>193</v>
      </c>
      <c r="BU130" s="139" t="s">
        <v>193</v>
      </c>
      <c r="BV130" s="139" t="s">
        <v>193</v>
      </c>
      <c r="BW130" s="139" t="s">
        <v>193</v>
      </c>
      <c r="BX130" s="139" t="s">
        <v>193</v>
      </c>
      <c r="BY130" s="139" t="s">
        <v>193</v>
      </c>
      <c r="BZ130" s="139" t="s">
        <v>193</v>
      </c>
      <c r="CA130" s="192" t="s">
        <v>193</v>
      </c>
      <c r="CB130" s="139" t="s">
        <v>193</v>
      </c>
      <c r="CC130" s="139" t="s">
        <v>193</v>
      </c>
      <c r="CD130" s="139" t="s">
        <v>193</v>
      </c>
      <c r="CE130" s="139" t="s">
        <v>193</v>
      </c>
      <c r="CF130" s="139" t="s">
        <v>193</v>
      </c>
      <c r="CG130" s="139" t="s">
        <v>193</v>
      </c>
      <c r="CH130" s="139" t="s">
        <v>193</v>
      </c>
      <c r="CI130" s="139" t="s">
        <v>193</v>
      </c>
      <c r="CJ130" s="139" t="s">
        <v>193</v>
      </c>
      <c r="CK130" s="139" t="s">
        <v>193</v>
      </c>
      <c r="CL130" s="139" t="s">
        <v>193</v>
      </c>
      <c r="CM130" s="139" t="s">
        <v>193</v>
      </c>
      <c r="CN130" s="139" t="s">
        <v>193</v>
      </c>
      <c r="CO130" s="139" t="s">
        <v>193</v>
      </c>
      <c r="CP130" s="139" t="s">
        <v>193</v>
      </c>
      <c r="CQ130" s="139" t="s">
        <v>193</v>
      </c>
      <c r="CR130" s="139" t="s">
        <v>193</v>
      </c>
      <c r="CS130" s="139" t="s">
        <v>193</v>
      </c>
      <c r="CT130" s="139" t="s">
        <v>193</v>
      </c>
      <c r="CU130" s="139" t="s">
        <v>193</v>
      </c>
      <c r="CV130" s="139" t="s">
        <v>193</v>
      </c>
      <c r="CW130" s="139" t="s">
        <v>193</v>
      </c>
      <c r="CX130" s="139" t="s">
        <v>193</v>
      </c>
      <c r="CY130" s="139" t="s">
        <v>193</v>
      </c>
      <c r="CZ130" s="139" t="s">
        <v>193</v>
      </c>
      <c r="DA130" s="139" t="s">
        <v>193</v>
      </c>
      <c r="DB130" s="139" t="s">
        <v>193</v>
      </c>
      <c r="DC130" s="139" t="s">
        <v>193</v>
      </c>
      <c r="DD130" s="139" t="s">
        <v>193</v>
      </c>
      <c r="DE130" s="139" t="s">
        <v>193</v>
      </c>
      <c r="DF130" s="139" t="s">
        <v>193</v>
      </c>
      <c r="DG130" s="139" t="s">
        <v>193</v>
      </c>
      <c r="DH130" s="139" t="s">
        <v>193</v>
      </c>
      <c r="DI130" s="139" t="s">
        <v>193</v>
      </c>
      <c r="DJ130" s="139" t="s">
        <v>193</v>
      </c>
      <c r="DK130" s="139" t="s">
        <v>193</v>
      </c>
      <c r="DL130" s="139" t="s">
        <v>193</v>
      </c>
      <c r="DM130" s="139" t="s">
        <v>193</v>
      </c>
      <c r="DN130" s="139" t="s">
        <v>193</v>
      </c>
      <c r="DO130" s="139" t="s">
        <v>193</v>
      </c>
      <c r="DP130" s="139" t="s">
        <v>193</v>
      </c>
      <c r="DQ130" s="139" t="s">
        <v>193</v>
      </c>
      <c r="DR130" s="139" t="s">
        <v>193</v>
      </c>
      <c r="DS130" s="139" t="s">
        <v>193</v>
      </c>
      <c r="DT130" s="139" t="s">
        <v>193</v>
      </c>
      <c r="DU130" s="139" t="s">
        <v>193</v>
      </c>
      <c r="DV130" s="139" t="s">
        <v>193</v>
      </c>
      <c r="DW130" s="139" t="s">
        <v>193</v>
      </c>
      <c r="DX130" s="139" t="s">
        <v>193</v>
      </c>
      <c r="DY130" s="139" t="s">
        <v>193</v>
      </c>
      <c r="DZ130" s="139" t="s">
        <v>193</v>
      </c>
      <c r="EA130" s="139" t="s">
        <v>193</v>
      </c>
      <c r="EB130" s="139" t="s">
        <v>193</v>
      </c>
      <c r="EC130" s="139" t="s">
        <v>193</v>
      </c>
      <c r="ED130" s="139" t="s">
        <v>193</v>
      </c>
      <c r="EE130" s="139" t="s">
        <v>193</v>
      </c>
      <c r="EF130" s="139" t="s">
        <v>193</v>
      </c>
      <c r="EG130" s="139" t="s">
        <v>193</v>
      </c>
      <c r="EH130" s="139" t="s">
        <v>193</v>
      </c>
      <c r="EI130" s="139" t="s">
        <v>193</v>
      </c>
      <c r="EJ130" s="139" t="s">
        <v>193</v>
      </c>
      <c r="EK130" s="139" t="s">
        <v>193</v>
      </c>
      <c r="EL130" s="139" t="s">
        <v>193</v>
      </c>
      <c r="EM130" s="139" t="s">
        <v>193</v>
      </c>
      <c r="EN130" s="139" t="s">
        <v>193</v>
      </c>
      <c r="EO130" s="139" t="s">
        <v>193</v>
      </c>
      <c r="EP130" s="139" t="s">
        <v>193</v>
      </c>
      <c r="EQ130" s="139" t="s">
        <v>193</v>
      </c>
      <c r="ER130" s="139" t="s">
        <v>193</v>
      </c>
      <c r="ES130" s="139" t="s">
        <v>193</v>
      </c>
      <c r="ET130" s="139" t="s">
        <v>193</v>
      </c>
      <c r="EU130" s="139" t="s">
        <v>193</v>
      </c>
      <c r="EV130" s="139" t="s">
        <v>193</v>
      </c>
      <c r="EW130" s="139" t="s">
        <v>193</v>
      </c>
      <c r="EX130" s="139" t="s">
        <v>193</v>
      </c>
      <c r="EY130" s="139" t="s">
        <v>193</v>
      </c>
      <c r="EZ130" s="139" t="s">
        <v>193</v>
      </c>
      <c r="FA130" s="139" t="s">
        <v>193</v>
      </c>
      <c r="FB130" s="139" t="s">
        <v>193</v>
      </c>
      <c r="FC130" s="139" t="s">
        <v>193</v>
      </c>
      <c r="FD130" s="139" t="s">
        <v>193</v>
      </c>
      <c r="FE130" s="139" t="s">
        <v>193</v>
      </c>
      <c r="FF130" s="139" t="s">
        <v>193</v>
      </c>
      <c r="FG130" s="139" t="s">
        <v>193</v>
      </c>
      <c r="FH130" s="139" t="s">
        <v>193</v>
      </c>
      <c r="FI130" s="139" t="s">
        <v>193</v>
      </c>
      <c r="FJ130" s="139" t="s">
        <v>193</v>
      </c>
      <c r="FK130" s="139" t="s">
        <v>193</v>
      </c>
      <c r="FL130" s="139" t="s">
        <v>193</v>
      </c>
      <c r="FM130" s="139" t="s">
        <v>193</v>
      </c>
      <c r="FN130" s="139" t="s">
        <v>193</v>
      </c>
      <c r="FO130" s="139" t="s">
        <v>193</v>
      </c>
      <c r="FP130" s="139" t="s">
        <v>193</v>
      </c>
      <c r="FQ130" s="139" t="s">
        <v>193</v>
      </c>
      <c r="FR130" s="139" t="s">
        <v>193</v>
      </c>
      <c r="FS130" s="139" t="s">
        <v>193</v>
      </c>
      <c r="FT130" s="139" t="s">
        <v>193</v>
      </c>
      <c r="FU130" s="139" t="s">
        <v>193</v>
      </c>
      <c r="FV130" s="139" t="s">
        <v>193</v>
      </c>
      <c r="FW130" s="139" t="s">
        <v>193</v>
      </c>
      <c r="FX130" s="139" t="s">
        <v>193</v>
      </c>
      <c r="FY130" s="139" t="s">
        <v>193</v>
      </c>
      <c r="FZ130" s="139" t="s">
        <v>193</v>
      </c>
      <c r="GA130" s="139" t="s">
        <v>193</v>
      </c>
      <c r="GB130" s="139" t="s">
        <v>193</v>
      </c>
      <c r="GC130" s="139" t="s">
        <v>193</v>
      </c>
      <c r="GD130" s="139" t="s">
        <v>193</v>
      </c>
      <c r="GE130" s="139" t="s">
        <v>193</v>
      </c>
      <c r="GF130" s="139" t="s">
        <v>193</v>
      </c>
      <c r="GG130" s="139" t="s">
        <v>193</v>
      </c>
      <c r="GH130" s="139" t="s">
        <v>193</v>
      </c>
      <c r="GI130" s="139" t="s">
        <v>193</v>
      </c>
      <c r="GJ130" s="139" t="s">
        <v>193</v>
      </c>
      <c r="GK130" s="139" t="s">
        <v>193</v>
      </c>
      <c r="GL130" s="139" t="s">
        <v>193</v>
      </c>
      <c r="GM130" s="139" t="s">
        <v>193</v>
      </c>
      <c r="GN130" s="139" t="s">
        <v>193</v>
      </c>
      <c r="GO130" s="139" t="s">
        <v>193</v>
      </c>
      <c r="GP130" s="139" t="s">
        <v>193</v>
      </c>
      <c r="GQ130" s="139" t="s">
        <v>193</v>
      </c>
      <c r="GR130" s="139" t="s">
        <v>193</v>
      </c>
      <c r="GS130" s="139" t="s">
        <v>193</v>
      </c>
      <c r="GT130" s="139" t="s">
        <v>193</v>
      </c>
      <c r="GU130" s="139" t="s">
        <v>193</v>
      </c>
      <c r="GV130" s="139" t="s">
        <v>193</v>
      </c>
      <c r="GW130" s="139" t="s">
        <v>193</v>
      </c>
      <c r="GX130" s="139" t="s">
        <v>193</v>
      </c>
      <c r="GY130" s="139" t="s">
        <v>193</v>
      </c>
      <c r="GZ130" s="139" t="s">
        <v>193</v>
      </c>
      <c r="HA130" s="139" t="s">
        <v>193</v>
      </c>
      <c r="HB130" s="139" t="s">
        <v>193</v>
      </c>
      <c r="HC130" s="139" t="s">
        <v>193</v>
      </c>
      <c r="HD130" s="139" t="s">
        <v>193</v>
      </c>
      <c r="HE130" s="139" t="s">
        <v>193</v>
      </c>
      <c r="HF130" s="139" t="s">
        <v>193</v>
      </c>
      <c r="HG130" s="139" t="s">
        <v>193</v>
      </c>
      <c r="HH130" s="139" t="s">
        <v>193</v>
      </c>
      <c r="HI130" s="139" t="s">
        <v>193</v>
      </c>
      <c r="HJ130" s="139" t="s">
        <v>193</v>
      </c>
      <c r="HK130" s="139" t="s">
        <v>193</v>
      </c>
      <c r="HL130" s="139" t="s">
        <v>193</v>
      </c>
      <c r="HM130" s="139" t="s">
        <v>193</v>
      </c>
      <c r="HN130" s="139" t="s">
        <v>193</v>
      </c>
      <c r="HO130" s="139" t="s">
        <v>193</v>
      </c>
      <c r="HP130" s="139" t="s">
        <v>193</v>
      </c>
      <c r="HQ130" s="139" t="s">
        <v>193</v>
      </c>
      <c r="HR130" s="139" t="s">
        <v>193</v>
      </c>
      <c r="HS130" s="139" t="s">
        <v>193</v>
      </c>
      <c r="HT130" s="139" t="s">
        <v>193</v>
      </c>
      <c r="HU130" s="139" t="s">
        <v>193</v>
      </c>
      <c r="HV130" s="139" t="s">
        <v>193</v>
      </c>
      <c r="HW130" s="139" t="s">
        <v>193</v>
      </c>
      <c r="HX130" s="139" t="s">
        <v>193</v>
      </c>
      <c r="HY130" s="139" t="s">
        <v>193</v>
      </c>
      <c r="HZ130" s="139" t="s">
        <v>193</v>
      </c>
      <c r="IA130" s="139" t="s">
        <v>193</v>
      </c>
      <c r="IB130" s="139" t="s">
        <v>193</v>
      </c>
      <c r="IC130" s="139" t="s">
        <v>193</v>
      </c>
      <c r="ID130" s="139" t="s">
        <v>193</v>
      </c>
      <c r="IE130" s="139" t="s">
        <v>193</v>
      </c>
      <c r="IF130" s="139" t="s">
        <v>193</v>
      </c>
      <c r="IG130" s="139" t="s">
        <v>193</v>
      </c>
      <c r="IH130" s="139" t="s">
        <v>193</v>
      </c>
      <c r="II130" s="139" t="s">
        <v>193</v>
      </c>
      <c r="IJ130" s="139" t="s">
        <v>193</v>
      </c>
      <c r="IK130" s="139" t="s">
        <v>193</v>
      </c>
      <c r="IL130" s="139" t="s">
        <v>193</v>
      </c>
      <c r="IM130" s="139" t="s">
        <v>193</v>
      </c>
      <c r="IN130" s="139" t="s">
        <v>193</v>
      </c>
      <c r="IO130" s="139" t="s">
        <v>193</v>
      </c>
      <c r="IP130" s="139" t="s">
        <v>193</v>
      </c>
      <c r="IQ130" s="139" t="s">
        <v>193</v>
      </c>
      <c r="IR130" s="139" t="s">
        <v>193</v>
      </c>
      <c r="IS130" s="139" t="s">
        <v>193</v>
      </c>
      <c r="IT130" s="139" t="s">
        <v>193</v>
      </c>
      <c r="IU130" s="139" t="s">
        <v>193</v>
      </c>
      <c r="IV130" s="139" t="s">
        <v>193</v>
      </c>
      <c r="IW130" s="139" t="s">
        <v>193</v>
      </c>
      <c r="IX130" s="139" t="s">
        <v>193</v>
      </c>
      <c r="IY130" s="139" t="s">
        <v>193</v>
      </c>
      <c r="IZ130" s="139" t="s">
        <v>193</v>
      </c>
      <c r="JA130" s="139" t="s">
        <v>193</v>
      </c>
      <c r="JB130" s="139" t="s">
        <v>193</v>
      </c>
      <c r="JC130" s="139" t="s">
        <v>193</v>
      </c>
      <c r="JD130" s="139" t="s">
        <v>193</v>
      </c>
      <c r="JE130" s="139" t="s">
        <v>193</v>
      </c>
      <c r="JF130" s="139" t="s">
        <v>193</v>
      </c>
      <c r="JG130" s="139" t="s">
        <v>193</v>
      </c>
      <c r="JH130" s="139" t="s">
        <v>193</v>
      </c>
      <c r="JI130" s="139" t="s">
        <v>193</v>
      </c>
      <c r="JJ130" s="139" t="s">
        <v>193</v>
      </c>
      <c r="JK130" s="139" t="s">
        <v>193</v>
      </c>
      <c r="JL130" s="139" t="s">
        <v>193</v>
      </c>
      <c r="JM130" s="139" t="s">
        <v>193</v>
      </c>
      <c r="JN130" s="139" t="s">
        <v>193</v>
      </c>
      <c r="JO130" s="139" t="s">
        <v>193</v>
      </c>
      <c r="JP130" s="139" t="s">
        <v>193</v>
      </c>
      <c r="JQ130" s="139" t="s">
        <v>109</v>
      </c>
      <c r="JR130" s="139" t="s">
        <v>505</v>
      </c>
      <c r="JS130" s="139" t="s">
        <v>3357</v>
      </c>
      <c r="JT130" s="139" t="s">
        <v>193</v>
      </c>
      <c r="JU130" s="139" t="s">
        <v>516</v>
      </c>
      <c r="JV130" s="139" t="s">
        <v>3358</v>
      </c>
      <c r="JW130" s="139" t="s">
        <v>3357</v>
      </c>
      <c r="JX130" s="139" t="s">
        <v>796</v>
      </c>
      <c r="JY130" s="139" t="s">
        <v>193</v>
      </c>
      <c r="JZ130" s="139" t="s">
        <v>805</v>
      </c>
      <c r="KA130" s="139" t="s">
        <v>797</v>
      </c>
      <c r="KB130" s="139" t="s">
        <v>798</v>
      </c>
      <c r="KC130" s="139" t="s">
        <v>799</v>
      </c>
      <c r="KD130" s="139" t="s">
        <v>193</v>
      </c>
      <c r="KE130" s="139" t="s">
        <v>193</v>
      </c>
      <c r="KF130" s="139" t="s">
        <v>193</v>
      </c>
      <c r="KG130" s="139" t="s">
        <v>193</v>
      </c>
      <c r="KH130" s="139" t="s">
        <v>193</v>
      </c>
      <c r="KI130" s="139">
        <v>10</v>
      </c>
      <c r="KJ130" s="139">
        <v>2</v>
      </c>
      <c r="KK130" s="139" t="s">
        <v>193</v>
      </c>
      <c r="KL130" s="139" t="s">
        <v>156</v>
      </c>
      <c r="KM130" s="139">
        <v>2</v>
      </c>
      <c r="KN130" s="139" t="s">
        <v>114</v>
      </c>
      <c r="KO130" s="139" t="s">
        <v>705</v>
      </c>
      <c r="KP130" s="139" t="s">
        <v>109</v>
      </c>
      <c r="KQ130" s="139" t="s">
        <v>510</v>
      </c>
      <c r="KR130" s="139">
        <v>0</v>
      </c>
      <c r="KS130" s="139">
        <v>0</v>
      </c>
      <c r="KT130" s="139">
        <v>0</v>
      </c>
      <c r="KU130" s="139">
        <v>1</v>
      </c>
      <c r="KV130" s="139">
        <v>0</v>
      </c>
      <c r="KW130" s="139">
        <v>0</v>
      </c>
      <c r="KX130" s="139">
        <v>0</v>
      </c>
      <c r="KY130" s="139">
        <v>0</v>
      </c>
      <c r="KZ130" s="139">
        <v>0</v>
      </c>
      <c r="LA130" s="139">
        <v>0</v>
      </c>
      <c r="LB130" s="139">
        <v>0</v>
      </c>
      <c r="LC130" s="139" t="s">
        <v>193</v>
      </c>
      <c r="LD130" s="139" t="s">
        <v>109</v>
      </c>
      <c r="LE130" s="139" t="s">
        <v>3330</v>
      </c>
      <c r="LF130" s="139">
        <v>0</v>
      </c>
      <c r="LG130" s="139">
        <v>1</v>
      </c>
      <c r="LH130" s="139">
        <v>0</v>
      </c>
      <c r="LI130" s="139" t="s">
        <v>193</v>
      </c>
      <c r="LJ130" s="139" t="s">
        <v>3343</v>
      </c>
      <c r="LK130" s="139">
        <v>1</v>
      </c>
      <c r="LL130" s="139">
        <v>0</v>
      </c>
      <c r="LM130" s="139">
        <v>0</v>
      </c>
      <c r="LN130" s="139">
        <v>0</v>
      </c>
      <c r="LO130" s="139">
        <v>0</v>
      </c>
      <c r="LP130" s="139">
        <v>0</v>
      </c>
      <c r="LQ130" s="139" t="s">
        <v>193</v>
      </c>
    </row>
    <row r="131" spans="1:329" ht="14.4" customHeight="1" x14ac:dyDescent="0.35">
      <c r="A131" s="139" t="s">
        <v>3583</v>
      </c>
      <c r="B131" s="139" t="s">
        <v>3571</v>
      </c>
      <c r="C131" s="139" t="s">
        <v>836</v>
      </c>
      <c r="D131" s="139" t="s">
        <v>836</v>
      </c>
      <c r="E131" s="139" t="s">
        <v>3573</v>
      </c>
      <c r="F131" s="139" t="s">
        <v>176</v>
      </c>
      <c r="G131" s="139" t="s">
        <v>224</v>
      </c>
      <c r="H131" s="139" t="s">
        <v>224</v>
      </c>
      <c r="I131" s="139" t="s">
        <v>838</v>
      </c>
      <c r="J131" s="139" t="s">
        <v>840</v>
      </c>
      <c r="K131" s="139" t="s">
        <v>489</v>
      </c>
      <c r="L131" s="139" t="s">
        <v>490</v>
      </c>
      <c r="M131" t="s">
        <v>491</v>
      </c>
      <c r="N131" t="s">
        <v>193</v>
      </c>
      <c r="O131" t="s">
        <v>193</v>
      </c>
      <c r="P131" t="s">
        <v>496</v>
      </c>
      <c r="Q131" t="s">
        <v>193</v>
      </c>
      <c r="R131" t="s">
        <v>111</v>
      </c>
      <c r="S131">
        <v>1</v>
      </c>
      <c r="T131">
        <v>0</v>
      </c>
      <c r="U131">
        <v>0</v>
      </c>
      <c r="V131">
        <v>0</v>
      </c>
      <c r="W131">
        <v>0</v>
      </c>
      <c r="X131">
        <v>0</v>
      </c>
      <c r="Y131">
        <v>0</v>
      </c>
      <c r="Z131" t="s">
        <v>110</v>
      </c>
      <c r="AA131" t="s">
        <v>1423</v>
      </c>
      <c r="AB131" t="s">
        <v>112</v>
      </c>
      <c r="AC131">
        <v>1</v>
      </c>
      <c r="AD131">
        <v>0</v>
      </c>
      <c r="AE131">
        <v>0</v>
      </c>
      <c r="AF131">
        <v>0</v>
      </c>
      <c r="AG131">
        <v>0</v>
      </c>
      <c r="AH131">
        <v>0</v>
      </c>
      <c r="AI131">
        <v>0</v>
      </c>
      <c r="AJ131">
        <v>0</v>
      </c>
      <c r="AK131">
        <v>0</v>
      </c>
      <c r="AL131">
        <v>0</v>
      </c>
      <c r="AM131" t="s">
        <v>193</v>
      </c>
      <c r="AN131" t="s">
        <v>142</v>
      </c>
      <c r="AO131" t="s">
        <v>142</v>
      </c>
      <c r="AP131" t="s">
        <v>507</v>
      </c>
      <c r="AQ131">
        <v>1</v>
      </c>
      <c r="AR131">
        <v>1</v>
      </c>
      <c r="AS131">
        <v>1</v>
      </c>
      <c r="AT131">
        <v>1</v>
      </c>
      <c r="AU131">
        <v>0</v>
      </c>
      <c r="AV131">
        <v>0</v>
      </c>
      <c r="AW131">
        <v>1</v>
      </c>
      <c r="AX131">
        <v>0</v>
      </c>
      <c r="AY131" t="s">
        <v>498</v>
      </c>
      <c r="AZ131" s="192">
        <v>115</v>
      </c>
      <c r="BA131" s="139" t="s">
        <v>109</v>
      </c>
      <c r="BB131" s="139">
        <v>340</v>
      </c>
      <c r="BC131" s="192">
        <v>130.76923076923001</v>
      </c>
      <c r="BD131" s="139" t="s">
        <v>109</v>
      </c>
      <c r="BE131" s="139">
        <v>240</v>
      </c>
      <c r="BF131" s="192">
        <v>104.347826086956</v>
      </c>
      <c r="BG131" s="139" t="s">
        <v>109</v>
      </c>
      <c r="BH131" s="139">
        <v>290</v>
      </c>
      <c r="BI131" s="192">
        <v>100</v>
      </c>
      <c r="BJ131" s="139" t="s">
        <v>109</v>
      </c>
      <c r="BK131" s="139" t="s">
        <v>193</v>
      </c>
      <c r="BL131" s="192" t="s">
        <v>193</v>
      </c>
      <c r="BM131" s="139" t="s">
        <v>193</v>
      </c>
      <c r="BN131" s="139" t="s">
        <v>193</v>
      </c>
      <c r="BO131" s="192" t="s">
        <v>193</v>
      </c>
      <c r="BP131" s="139" t="s">
        <v>193</v>
      </c>
      <c r="BQ131" s="139" t="s">
        <v>612</v>
      </c>
      <c r="BR131" s="139" t="s">
        <v>109</v>
      </c>
      <c r="BS131" s="139">
        <v>800</v>
      </c>
      <c r="BT131" s="139" t="s">
        <v>193</v>
      </c>
      <c r="BU131" s="139" t="s">
        <v>193</v>
      </c>
      <c r="BV131" s="139" t="s">
        <v>193</v>
      </c>
      <c r="BW131" s="139" t="s">
        <v>193</v>
      </c>
      <c r="BX131" s="139" t="s">
        <v>193</v>
      </c>
      <c r="BY131" s="139" t="s">
        <v>193</v>
      </c>
      <c r="BZ131" s="139" t="s">
        <v>156</v>
      </c>
      <c r="CA131" s="192">
        <v>800</v>
      </c>
      <c r="CB131" s="139" t="s">
        <v>109</v>
      </c>
      <c r="CC131" s="139" t="s">
        <v>109</v>
      </c>
      <c r="CD131" s="139" t="s">
        <v>116</v>
      </c>
      <c r="CE131" s="139">
        <v>1</v>
      </c>
      <c r="CF131" s="139">
        <v>0</v>
      </c>
      <c r="CG131" s="139">
        <v>0</v>
      </c>
      <c r="CH131" s="139">
        <v>0</v>
      </c>
      <c r="CI131" s="139">
        <v>0</v>
      </c>
      <c r="CJ131" s="139">
        <v>0</v>
      </c>
      <c r="CK131" s="139">
        <v>0</v>
      </c>
      <c r="CL131" s="139">
        <v>0</v>
      </c>
      <c r="CM131" s="139">
        <v>0</v>
      </c>
      <c r="CN131" s="139">
        <v>0</v>
      </c>
      <c r="CO131" s="139">
        <v>0</v>
      </c>
      <c r="CP131" s="139">
        <v>0</v>
      </c>
      <c r="CQ131" s="139">
        <v>0</v>
      </c>
      <c r="CR131" s="139">
        <v>0</v>
      </c>
      <c r="CS131" s="139" t="s">
        <v>193</v>
      </c>
      <c r="CT131" s="139" t="s">
        <v>502</v>
      </c>
      <c r="CU131" s="139">
        <v>1</v>
      </c>
      <c r="CV131" s="139">
        <v>1</v>
      </c>
      <c r="CW131" s="139">
        <v>0</v>
      </c>
      <c r="CX131" s="139">
        <v>1</v>
      </c>
      <c r="CY131" s="139">
        <v>0</v>
      </c>
      <c r="CZ131" s="139">
        <v>0</v>
      </c>
      <c r="DA131" s="139">
        <v>1</v>
      </c>
      <c r="DB131" s="139">
        <v>0</v>
      </c>
      <c r="DC131" s="139" t="s">
        <v>109</v>
      </c>
      <c r="DD131" s="139" t="s">
        <v>109</v>
      </c>
      <c r="DE131" s="139" t="s">
        <v>109</v>
      </c>
      <c r="DF131" s="139" t="s">
        <v>176</v>
      </c>
      <c r="DG131" s="139" t="s">
        <v>789</v>
      </c>
      <c r="DH131" s="139" t="s">
        <v>224</v>
      </c>
      <c r="DI131" s="139" t="s">
        <v>789</v>
      </c>
      <c r="DJ131" s="139" t="s">
        <v>193</v>
      </c>
      <c r="DK131" s="139" t="s">
        <v>193</v>
      </c>
      <c r="DL131" s="139" t="s">
        <v>193</v>
      </c>
      <c r="DM131" s="139" t="s">
        <v>193</v>
      </c>
      <c r="DN131" s="139" t="s">
        <v>193</v>
      </c>
      <c r="DO131" s="139" t="s">
        <v>193</v>
      </c>
      <c r="DP131" s="139" t="s">
        <v>193</v>
      </c>
      <c r="DQ131" s="139" t="s">
        <v>193</v>
      </c>
      <c r="DR131" s="139" t="s">
        <v>193</v>
      </c>
      <c r="DS131" s="139" t="s">
        <v>193</v>
      </c>
      <c r="DT131" s="139" t="s">
        <v>193</v>
      </c>
      <c r="DU131" s="139" t="s">
        <v>193</v>
      </c>
      <c r="DV131" s="139" t="s">
        <v>193</v>
      </c>
      <c r="DW131" s="139" t="s">
        <v>193</v>
      </c>
      <c r="DX131" s="139" t="s">
        <v>193</v>
      </c>
      <c r="DY131" s="139" t="s">
        <v>193</v>
      </c>
      <c r="DZ131" s="139" t="s">
        <v>193</v>
      </c>
      <c r="EA131" s="139" t="s">
        <v>193</v>
      </c>
      <c r="EB131" s="139" t="s">
        <v>193</v>
      </c>
      <c r="EC131" s="139" t="s">
        <v>193</v>
      </c>
      <c r="ED131" s="139" t="s">
        <v>193</v>
      </c>
      <c r="EE131" s="139" t="s">
        <v>193</v>
      </c>
      <c r="EF131" s="139" t="s">
        <v>193</v>
      </c>
      <c r="EG131" s="139" t="s">
        <v>193</v>
      </c>
      <c r="EH131" s="139" t="s">
        <v>193</v>
      </c>
      <c r="EI131" s="139" t="s">
        <v>193</v>
      </c>
      <c r="EJ131" s="139" t="s">
        <v>193</v>
      </c>
      <c r="EK131" s="139" t="s">
        <v>193</v>
      </c>
      <c r="EL131" s="139" t="s">
        <v>193</v>
      </c>
      <c r="EM131" s="139" t="s">
        <v>193</v>
      </c>
      <c r="EN131" s="139" t="s">
        <v>193</v>
      </c>
      <c r="EO131" s="139" t="s">
        <v>193</v>
      </c>
      <c r="EP131" s="139" t="s">
        <v>193</v>
      </c>
      <c r="EQ131" s="139" t="s">
        <v>193</v>
      </c>
      <c r="ER131" s="139" t="s">
        <v>193</v>
      </c>
      <c r="ES131" s="139" t="s">
        <v>193</v>
      </c>
      <c r="ET131" s="139" t="s">
        <v>193</v>
      </c>
      <c r="EU131" s="139" t="s">
        <v>193</v>
      </c>
      <c r="EV131" s="139" t="s">
        <v>193</v>
      </c>
      <c r="EW131" s="139" t="s">
        <v>193</v>
      </c>
      <c r="EX131" s="139" t="s">
        <v>193</v>
      </c>
      <c r="EY131" s="139" t="s">
        <v>193</v>
      </c>
      <c r="EZ131" s="139" t="s">
        <v>193</v>
      </c>
      <c r="FA131" s="139" t="s">
        <v>193</v>
      </c>
      <c r="FB131" s="139" t="s">
        <v>193</v>
      </c>
      <c r="FC131" s="139" t="s">
        <v>193</v>
      </c>
      <c r="FD131" s="139" t="s">
        <v>193</v>
      </c>
      <c r="FE131" s="139" t="s">
        <v>193</v>
      </c>
      <c r="FF131" s="139" t="s">
        <v>193</v>
      </c>
      <c r="FG131" s="139" t="s">
        <v>193</v>
      </c>
      <c r="FH131" s="139" t="s">
        <v>193</v>
      </c>
      <c r="FI131" s="139" t="s">
        <v>193</v>
      </c>
      <c r="FJ131" s="139" t="s">
        <v>193</v>
      </c>
      <c r="FK131" s="139" t="s">
        <v>193</v>
      </c>
      <c r="FL131" s="139" t="s">
        <v>193</v>
      </c>
      <c r="FM131" s="139" t="s">
        <v>193</v>
      </c>
      <c r="FN131" s="139" t="s">
        <v>193</v>
      </c>
      <c r="FO131" s="139" t="s">
        <v>193</v>
      </c>
      <c r="FP131" s="139" t="s">
        <v>193</v>
      </c>
      <c r="FQ131" s="139" t="s">
        <v>193</v>
      </c>
      <c r="FR131" s="139" t="s">
        <v>193</v>
      </c>
      <c r="FS131" s="139" t="s">
        <v>193</v>
      </c>
      <c r="FT131" s="139" t="s">
        <v>193</v>
      </c>
      <c r="FU131" s="139" t="s">
        <v>193</v>
      </c>
      <c r="FV131" s="139" t="s">
        <v>193</v>
      </c>
      <c r="FW131" s="139" t="s">
        <v>193</v>
      </c>
      <c r="FX131" s="139" t="s">
        <v>193</v>
      </c>
      <c r="FY131" s="139" t="s">
        <v>193</v>
      </c>
      <c r="FZ131" s="139" t="s">
        <v>193</v>
      </c>
      <c r="GA131" s="139" t="s">
        <v>193</v>
      </c>
      <c r="GB131" s="139" t="s">
        <v>193</v>
      </c>
      <c r="GC131" s="139" t="s">
        <v>193</v>
      </c>
      <c r="GD131" s="139" t="s">
        <v>193</v>
      </c>
      <c r="GE131" s="139" t="s">
        <v>193</v>
      </c>
      <c r="GF131" s="139" t="s">
        <v>193</v>
      </c>
      <c r="GG131" s="139" t="s">
        <v>193</v>
      </c>
      <c r="GH131" s="139" t="s">
        <v>193</v>
      </c>
      <c r="GI131" s="139" t="s">
        <v>193</v>
      </c>
      <c r="GJ131" s="139" t="s">
        <v>193</v>
      </c>
      <c r="GK131" s="139" t="s">
        <v>193</v>
      </c>
      <c r="GL131" s="139" t="s">
        <v>193</v>
      </c>
      <c r="GM131" s="139" t="s">
        <v>193</v>
      </c>
      <c r="GN131" s="139" t="s">
        <v>193</v>
      </c>
      <c r="GO131" s="139" t="s">
        <v>193</v>
      </c>
      <c r="GP131" s="139" t="s">
        <v>193</v>
      </c>
      <c r="GQ131" s="139" t="s">
        <v>193</v>
      </c>
      <c r="GR131" s="139" t="s">
        <v>193</v>
      </c>
      <c r="GS131" s="139" t="s">
        <v>193</v>
      </c>
      <c r="GT131" s="139" t="s">
        <v>193</v>
      </c>
      <c r="GU131" s="139" t="s">
        <v>193</v>
      </c>
      <c r="GV131" s="139" t="s">
        <v>193</v>
      </c>
      <c r="GW131" s="139" t="s">
        <v>193</v>
      </c>
      <c r="GX131" s="139" t="s">
        <v>193</v>
      </c>
      <c r="GY131" s="139" t="s">
        <v>193</v>
      </c>
      <c r="GZ131" s="139" t="s">
        <v>193</v>
      </c>
      <c r="HA131" s="139" t="s">
        <v>193</v>
      </c>
      <c r="HB131" s="139" t="s">
        <v>193</v>
      </c>
      <c r="HC131" s="139" t="s">
        <v>193</v>
      </c>
      <c r="HD131" s="139" t="s">
        <v>193</v>
      </c>
      <c r="HE131" s="139" t="s">
        <v>193</v>
      </c>
      <c r="HF131" s="139" t="s">
        <v>193</v>
      </c>
      <c r="HG131" s="139" t="s">
        <v>193</v>
      </c>
      <c r="HH131" s="139" t="s">
        <v>193</v>
      </c>
      <c r="HI131" s="139" t="s">
        <v>193</v>
      </c>
      <c r="HJ131" s="139" t="s">
        <v>193</v>
      </c>
      <c r="HK131" s="139" t="s">
        <v>193</v>
      </c>
      <c r="HL131" s="139" t="s">
        <v>193</v>
      </c>
      <c r="HM131" s="139" t="s">
        <v>193</v>
      </c>
      <c r="HN131" s="139" t="s">
        <v>193</v>
      </c>
      <c r="HO131" s="139" t="s">
        <v>193</v>
      </c>
      <c r="HP131" s="139" t="s">
        <v>193</v>
      </c>
      <c r="HQ131" s="139" t="s">
        <v>193</v>
      </c>
      <c r="HR131" s="139" t="s">
        <v>193</v>
      </c>
      <c r="HS131" s="139" t="s">
        <v>193</v>
      </c>
      <c r="HT131" s="139" t="s">
        <v>193</v>
      </c>
      <c r="HU131" s="139" t="s">
        <v>193</v>
      </c>
      <c r="HV131" s="139" t="s">
        <v>193</v>
      </c>
      <c r="HW131" s="139" t="s">
        <v>193</v>
      </c>
      <c r="HX131" s="139" t="s">
        <v>193</v>
      </c>
      <c r="HY131" s="139" t="s">
        <v>193</v>
      </c>
      <c r="HZ131" s="139" t="s">
        <v>193</v>
      </c>
      <c r="IA131" s="139" t="s">
        <v>193</v>
      </c>
      <c r="IB131" s="139" t="s">
        <v>193</v>
      </c>
      <c r="IC131" s="139" t="s">
        <v>193</v>
      </c>
      <c r="ID131" s="139" t="s">
        <v>193</v>
      </c>
      <c r="IE131" s="139" t="s">
        <v>193</v>
      </c>
      <c r="IF131" s="139" t="s">
        <v>193</v>
      </c>
      <c r="IG131" s="139" t="s">
        <v>193</v>
      </c>
      <c r="IH131" s="139" t="s">
        <v>193</v>
      </c>
      <c r="II131" s="139" t="s">
        <v>193</v>
      </c>
      <c r="IJ131" s="139" t="s">
        <v>193</v>
      </c>
      <c r="IK131" s="139" t="s">
        <v>193</v>
      </c>
      <c r="IL131" s="139" t="s">
        <v>193</v>
      </c>
      <c r="IM131" s="139" t="s">
        <v>193</v>
      </c>
      <c r="IN131" s="139" t="s">
        <v>114</v>
      </c>
      <c r="IO131" s="139" t="s">
        <v>193</v>
      </c>
      <c r="IP131" s="139" t="s">
        <v>193</v>
      </c>
      <c r="IQ131" s="139" t="s">
        <v>193</v>
      </c>
      <c r="IR131" s="139" t="s">
        <v>193</v>
      </c>
      <c r="IS131" s="139" t="s">
        <v>193</v>
      </c>
      <c r="IT131" s="139" t="s">
        <v>193</v>
      </c>
      <c r="IU131" s="139" t="s">
        <v>193</v>
      </c>
      <c r="IV131" s="139" t="s">
        <v>193</v>
      </c>
      <c r="IW131" s="139" t="s">
        <v>3436</v>
      </c>
      <c r="IX131" s="139">
        <v>1</v>
      </c>
      <c r="IY131" s="139">
        <v>0</v>
      </c>
      <c r="IZ131" s="139">
        <v>0</v>
      </c>
      <c r="JA131" s="139">
        <v>0</v>
      </c>
      <c r="JB131" s="139">
        <v>0</v>
      </c>
      <c r="JC131" s="139">
        <v>0</v>
      </c>
      <c r="JD131" s="139">
        <v>0</v>
      </c>
      <c r="JE131" s="139">
        <v>0</v>
      </c>
      <c r="JF131" s="139" t="s">
        <v>193</v>
      </c>
      <c r="JG131" s="139" t="s">
        <v>109</v>
      </c>
      <c r="JH131" s="139" t="s">
        <v>193</v>
      </c>
      <c r="JI131" s="139" t="s">
        <v>111</v>
      </c>
      <c r="JJ131" s="139">
        <v>1</v>
      </c>
      <c r="JK131" s="139">
        <v>0</v>
      </c>
      <c r="JL131" s="139">
        <v>0</v>
      </c>
      <c r="JM131" s="139">
        <v>0</v>
      </c>
      <c r="JN131" s="139">
        <v>0</v>
      </c>
      <c r="JO131" s="139">
        <v>0</v>
      </c>
      <c r="JP131" s="139">
        <v>0</v>
      </c>
      <c r="JQ131" s="139" t="s">
        <v>193</v>
      </c>
      <c r="JR131" s="139" t="s">
        <v>193</v>
      </c>
      <c r="JS131" s="139" t="s">
        <v>193</v>
      </c>
      <c r="JT131" s="139" t="s">
        <v>193</v>
      </c>
      <c r="JU131" s="139" t="s">
        <v>193</v>
      </c>
      <c r="JV131" s="139" t="s">
        <v>193</v>
      </c>
      <c r="JW131" s="139" t="s">
        <v>193</v>
      </c>
      <c r="JX131" s="139" t="s">
        <v>193</v>
      </c>
      <c r="JY131" s="139" t="s">
        <v>193</v>
      </c>
      <c r="JZ131" s="139" t="s">
        <v>193</v>
      </c>
      <c r="KA131" s="139" t="s">
        <v>193</v>
      </c>
      <c r="KB131" s="139" t="s">
        <v>193</v>
      </c>
      <c r="KC131" s="139" t="s">
        <v>193</v>
      </c>
      <c r="KD131" s="139" t="s">
        <v>193</v>
      </c>
      <c r="KE131" s="139" t="s">
        <v>193</v>
      </c>
      <c r="KF131" s="139" t="s">
        <v>193</v>
      </c>
      <c r="KG131" s="139" t="s">
        <v>193</v>
      </c>
      <c r="KH131" s="139" t="s">
        <v>193</v>
      </c>
      <c r="KI131" s="139" t="s">
        <v>193</v>
      </c>
      <c r="KJ131" s="139" t="s">
        <v>193</v>
      </c>
      <c r="KK131" s="139" t="s">
        <v>193</v>
      </c>
      <c r="KL131" s="139" t="s">
        <v>193</v>
      </c>
      <c r="KM131" s="139" t="s">
        <v>193</v>
      </c>
      <c r="KN131" s="139" t="s">
        <v>193</v>
      </c>
      <c r="KO131" s="139" t="s">
        <v>193</v>
      </c>
      <c r="KP131" s="139" t="s">
        <v>193</v>
      </c>
      <c r="KQ131" s="139" t="s">
        <v>193</v>
      </c>
      <c r="KR131" s="139" t="s">
        <v>193</v>
      </c>
      <c r="KS131" s="139" t="s">
        <v>193</v>
      </c>
      <c r="KT131" s="139" t="s">
        <v>193</v>
      </c>
      <c r="KU131" s="139" t="s">
        <v>193</v>
      </c>
      <c r="KV131" s="139" t="s">
        <v>193</v>
      </c>
      <c r="KW131" s="139" t="s">
        <v>193</v>
      </c>
      <c r="KX131" s="139" t="s">
        <v>193</v>
      </c>
      <c r="KY131" s="139" t="s">
        <v>193</v>
      </c>
      <c r="KZ131" s="139" t="s">
        <v>193</v>
      </c>
      <c r="LA131" s="139" t="s">
        <v>193</v>
      </c>
      <c r="LB131" s="139" t="s">
        <v>193</v>
      </c>
      <c r="LC131" s="139" t="s">
        <v>193</v>
      </c>
      <c r="LD131" s="139" t="s">
        <v>193</v>
      </c>
      <c r="LE131" s="139" t="s">
        <v>193</v>
      </c>
      <c r="LF131" s="139" t="s">
        <v>193</v>
      </c>
      <c r="LG131" s="139" t="s">
        <v>193</v>
      </c>
      <c r="LH131" s="139" t="s">
        <v>193</v>
      </c>
      <c r="LI131" s="139" t="s">
        <v>193</v>
      </c>
      <c r="LJ131" s="139" t="s">
        <v>193</v>
      </c>
      <c r="LK131" s="139" t="s">
        <v>193</v>
      </c>
      <c r="LL131" s="139" t="s">
        <v>193</v>
      </c>
      <c r="LM131" s="139" t="s">
        <v>193</v>
      </c>
      <c r="LN131" s="139" t="s">
        <v>193</v>
      </c>
      <c r="LO131" s="139" t="s">
        <v>193</v>
      </c>
      <c r="LP131" s="139" t="s">
        <v>193</v>
      </c>
      <c r="LQ131" s="139" t="s">
        <v>193</v>
      </c>
    </row>
    <row r="132" spans="1:329" ht="14.4" customHeight="1" x14ac:dyDescent="0.35">
      <c r="A132" s="139" t="s">
        <v>3584</v>
      </c>
      <c r="B132" s="139" t="s">
        <v>3571</v>
      </c>
      <c r="C132" s="139" t="s">
        <v>836</v>
      </c>
      <c r="D132" s="139" t="s">
        <v>836</v>
      </c>
      <c r="E132" s="139" t="s">
        <v>3573</v>
      </c>
      <c r="F132" s="139" t="s">
        <v>176</v>
      </c>
      <c r="G132" s="139" t="s">
        <v>224</v>
      </c>
      <c r="H132" s="139" t="s">
        <v>224</v>
      </c>
      <c r="I132" s="139" t="s">
        <v>838</v>
      </c>
      <c r="J132" s="139" t="s">
        <v>840</v>
      </c>
      <c r="K132" s="139" t="s">
        <v>489</v>
      </c>
      <c r="L132" s="139" t="s">
        <v>3317</v>
      </c>
      <c r="M132" t="s">
        <v>491</v>
      </c>
      <c r="N132" t="s">
        <v>193</v>
      </c>
      <c r="O132" t="s">
        <v>193</v>
      </c>
      <c r="P132" t="s">
        <v>193</v>
      </c>
      <c r="Q132" t="s">
        <v>193</v>
      </c>
      <c r="R132" t="s">
        <v>193</v>
      </c>
      <c r="S132" t="s">
        <v>193</v>
      </c>
      <c r="T132" t="s">
        <v>193</v>
      </c>
      <c r="U132" t="s">
        <v>193</v>
      </c>
      <c r="V132" t="s">
        <v>193</v>
      </c>
      <c r="W132" t="s">
        <v>193</v>
      </c>
      <c r="X132" t="s">
        <v>193</v>
      </c>
      <c r="Y132" t="s">
        <v>193</v>
      </c>
      <c r="Z132" t="s">
        <v>193</v>
      </c>
      <c r="AA132" t="s">
        <v>193</v>
      </c>
      <c r="AB132" t="s">
        <v>193</v>
      </c>
      <c r="AC132" t="s">
        <v>193</v>
      </c>
      <c r="AD132" t="s">
        <v>193</v>
      </c>
      <c r="AE132" t="s">
        <v>193</v>
      </c>
      <c r="AF132" t="s">
        <v>193</v>
      </c>
      <c r="AG132" t="s">
        <v>193</v>
      </c>
      <c r="AH132" t="s">
        <v>193</v>
      </c>
      <c r="AI132" t="s">
        <v>193</v>
      </c>
      <c r="AJ132" t="s">
        <v>193</v>
      </c>
      <c r="AK132" t="s">
        <v>193</v>
      </c>
      <c r="AL132" t="s">
        <v>193</v>
      </c>
      <c r="AM132" t="s">
        <v>193</v>
      </c>
      <c r="AN132" t="s">
        <v>193</v>
      </c>
      <c r="AO132" t="s">
        <v>193</v>
      </c>
      <c r="AP132" t="s">
        <v>193</v>
      </c>
      <c r="AQ132" t="s">
        <v>193</v>
      </c>
      <c r="AR132" t="s">
        <v>193</v>
      </c>
      <c r="AS132" t="s">
        <v>193</v>
      </c>
      <c r="AT132" t="s">
        <v>193</v>
      </c>
      <c r="AU132" t="s">
        <v>193</v>
      </c>
      <c r="AV132" t="s">
        <v>193</v>
      </c>
      <c r="AW132" t="s">
        <v>193</v>
      </c>
      <c r="AX132" t="s">
        <v>193</v>
      </c>
      <c r="AY132" t="s">
        <v>193</v>
      </c>
      <c r="AZ132" s="192" t="s">
        <v>193</v>
      </c>
      <c r="BA132" s="139" t="s">
        <v>193</v>
      </c>
      <c r="BB132" s="139" t="s">
        <v>193</v>
      </c>
      <c r="BC132" s="192" t="s">
        <v>193</v>
      </c>
      <c r="BD132" s="139" t="s">
        <v>193</v>
      </c>
      <c r="BE132" s="139" t="s">
        <v>193</v>
      </c>
      <c r="BF132" s="192" t="s">
        <v>193</v>
      </c>
      <c r="BG132" s="139" t="s">
        <v>193</v>
      </c>
      <c r="BH132" s="139" t="s">
        <v>193</v>
      </c>
      <c r="BI132" s="192" t="s">
        <v>193</v>
      </c>
      <c r="BJ132" s="139" t="s">
        <v>193</v>
      </c>
      <c r="BK132" s="139" t="s">
        <v>193</v>
      </c>
      <c r="BL132" s="192" t="s">
        <v>193</v>
      </c>
      <c r="BM132" s="139" t="s">
        <v>193</v>
      </c>
      <c r="BN132" s="139" t="s">
        <v>193</v>
      </c>
      <c r="BO132" s="192" t="s">
        <v>193</v>
      </c>
      <c r="BP132" s="139" t="s">
        <v>193</v>
      </c>
      <c r="BQ132" s="139" t="s">
        <v>193</v>
      </c>
      <c r="BR132" s="139" t="s">
        <v>193</v>
      </c>
      <c r="BS132" s="139" t="s">
        <v>193</v>
      </c>
      <c r="BT132" s="139" t="s">
        <v>193</v>
      </c>
      <c r="BU132" s="139" t="s">
        <v>193</v>
      </c>
      <c r="BV132" s="139" t="s">
        <v>193</v>
      </c>
      <c r="BW132" s="139" t="s">
        <v>193</v>
      </c>
      <c r="BX132" s="139" t="s">
        <v>193</v>
      </c>
      <c r="BY132" s="139" t="s">
        <v>193</v>
      </c>
      <c r="BZ132" s="139" t="s">
        <v>193</v>
      </c>
      <c r="CA132" s="192" t="s">
        <v>193</v>
      </c>
      <c r="CB132" s="139" t="s">
        <v>193</v>
      </c>
      <c r="CC132" s="139" t="s">
        <v>193</v>
      </c>
      <c r="CD132" s="139" t="s">
        <v>193</v>
      </c>
      <c r="CE132" s="139" t="s">
        <v>193</v>
      </c>
      <c r="CF132" s="139" t="s">
        <v>193</v>
      </c>
      <c r="CG132" s="139" t="s">
        <v>193</v>
      </c>
      <c r="CH132" s="139" t="s">
        <v>193</v>
      </c>
      <c r="CI132" s="139" t="s">
        <v>193</v>
      </c>
      <c r="CJ132" s="139" t="s">
        <v>193</v>
      </c>
      <c r="CK132" s="139" t="s">
        <v>193</v>
      </c>
      <c r="CL132" s="139" t="s">
        <v>193</v>
      </c>
      <c r="CM132" s="139" t="s">
        <v>193</v>
      </c>
      <c r="CN132" s="139" t="s">
        <v>193</v>
      </c>
      <c r="CO132" s="139" t="s">
        <v>193</v>
      </c>
      <c r="CP132" s="139" t="s">
        <v>193</v>
      </c>
      <c r="CQ132" s="139" t="s">
        <v>193</v>
      </c>
      <c r="CR132" s="139" t="s">
        <v>193</v>
      </c>
      <c r="CS132" s="139" t="s">
        <v>193</v>
      </c>
      <c r="CT132" s="139" t="s">
        <v>193</v>
      </c>
      <c r="CU132" s="139" t="s">
        <v>193</v>
      </c>
      <c r="CV132" s="139" t="s">
        <v>193</v>
      </c>
      <c r="CW132" s="139" t="s">
        <v>193</v>
      </c>
      <c r="CX132" s="139" t="s">
        <v>193</v>
      </c>
      <c r="CY132" s="139" t="s">
        <v>193</v>
      </c>
      <c r="CZ132" s="139" t="s">
        <v>193</v>
      </c>
      <c r="DA132" s="139" t="s">
        <v>193</v>
      </c>
      <c r="DB132" s="139" t="s">
        <v>193</v>
      </c>
      <c r="DC132" s="139" t="s">
        <v>193</v>
      </c>
      <c r="DD132" s="139" t="s">
        <v>193</v>
      </c>
      <c r="DE132" s="139" t="s">
        <v>193</v>
      </c>
      <c r="DF132" s="139" t="s">
        <v>193</v>
      </c>
      <c r="DG132" s="139" t="s">
        <v>193</v>
      </c>
      <c r="DH132" s="139" t="s">
        <v>193</v>
      </c>
      <c r="DI132" s="139" t="s">
        <v>193</v>
      </c>
      <c r="DJ132" s="139" t="s">
        <v>193</v>
      </c>
      <c r="DK132" s="139" t="s">
        <v>193</v>
      </c>
      <c r="DL132" s="139" t="s">
        <v>193</v>
      </c>
      <c r="DM132" s="139" t="s">
        <v>193</v>
      </c>
      <c r="DN132" s="139" t="s">
        <v>193</v>
      </c>
      <c r="DO132" s="139" t="s">
        <v>193</v>
      </c>
      <c r="DP132" s="139" t="s">
        <v>193</v>
      </c>
      <c r="DQ132" s="139" t="s">
        <v>193</v>
      </c>
      <c r="DR132" s="139" t="s">
        <v>193</v>
      </c>
      <c r="DS132" s="139" t="s">
        <v>193</v>
      </c>
      <c r="DT132" s="139" t="s">
        <v>193</v>
      </c>
      <c r="DU132" s="139" t="s">
        <v>193</v>
      </c>
      <c r="DV132" s="139" t="s">
        <v>193</v>
      </c>
      <c r="DW132" s="139" t="s">
        <v>193</v>
      </c>
      <c r="DX132" s="139" t="s">
        <v>193</v>
      </c>
      <c r="DY132" s="139" t="s">
        <v>193</v>
      </c>
      <c r="DZ132" s="139" t="s">
        <v>193</v>
      </c>
      <c r="EA132" s="139" t="s">
        <v>193</v>
      </c>
      <c r="EB132" s="139" t="s">
        <v>193</v>
      </c>
      <c r="EC132" s="139" t="s">
        <v>193</v>
      </c>
      <c r="ED132" s="139" t="s">
        <v>193</v>
      </c>
      <c r="EE132" s="139" t="s">
        <v>193</v>
      </c>
      <c r="EF132" s="139" t="s">
        <v>193</v>
      </c>
      <c r="EG132" s="139" t="s">
        <v>193</v>
      </c>
      <c r="EH132" s="139" t="s">
        <v>193</v>
      </c>
      <c r="EI132" s="139" t="s">
        <v>193</v>
      </c>
      <c r="EJ132" s="139" t="s">
        <v>193</v>
      </c>
      <c r="EK132" s="139" t="s">
        <v>193</v>
      </c>
      <c r="EL132" s="139" t="s">
        <v>193</v>
      </c>
      <c r="EM132" s="139" t="s">
        <v>193</v>
      </c>
      <c r="EN132" s="139" t="s">
        <v>193</v>
      </c>
      <c r="EO132" s="139" t="s">
        <v>193</v>
      </c>
      <c r="EP132" s="139" t="s">
        <v>193</v>
      </c>
      <c r="EQ132" s="139" t="s">
        <v>193</v>
      </c>
      <c r="ER132" s="139" t="s">
        <v>193</v>
      </c>
      <c r="ES132" s="139" t="s">
        <v>193</v>
      </c>
      <c r="ET132" s="139" t="s">
        <v>193</v>
      </c>
      <c r="EU132" s="139" t="s">
        <v>193</v>
      </c>
      <c r="EV132" s="139" t="s">
        <v>193</v>
      </c>
      <c r="EW132" s="139" t="s">
        <v>193</v>
      </c>
      <c r="EX132" s="139" t="s">
        <v>193</v>
      </c>
      <c r="EY132" s="139" t="s">
        <v>193</v>
      </c>
      <c r="EZ132" s="139" t="s">
        <v>193</v>
      </c>
      <c r="FA132" s="139" t="s">
        <v>193</v>
      </c>
      <c r="FB132" s="139" t="s">
        <v>193</v>
      </c>
      <c r="FC132" s="139" t="s">
        <v>193</v>
      </c>
      <c r="FD132" s="139" t="s">
        <v>193</v>
      </c>
      <c r="FE132" s="139" t="s">
        <v>193</v>
      </c>
      <c r="FF132" s="139" t="s">
        <v>193</v>
      </c>
      <c r="FG132" s="139" t="s">
        <v>193</v>
      </c>
      <c r="FH132" s="139" t="s">
        <v>193</v>
      </c>
      <c r="FI132" s="139" t="s">
        <v>193</v>
      </c>
      <c r="FJ132" s="139" t="s">
        <v>193</v>
      </c>
      <c r="FK132" s="139" t="s">
        <v>193</v>
      </c>
      <c r="FL132" s="139" t="s">
        <v>193</v>
      </c>
      <c r="FM132" s="139" t="s">
        <v>193</v>
      </c>
      <c r="FN132" s="139" t="s">
        <v>193</v>
      </c>
      <c r="FO132" s="139" t="s">
        <v>193</v>
      </c>
      <c r="FP132" s="139" t="s">
        <v>193</v>
      </c>
      <c r="FQ132" s="139" t="s">
        <v>193</v>
      </c>
      <c r="FR132" s="139" t="s">
        <v>193</v>
      </c>
      <c r="FS132" s="139" t="s">
        <v>193</v>
      </c>
      <c r="FT132" s="139" t="s">
        <v>193</v>
      </c>
      <c r="FU132" s="139" t="s">
        <v>193</v>
      </c>
      <c r="FV132" s="139" t="s">
        <v>193</v>
      </c>
      <c r="FW132" s="139" t="s">
        <v>193</v>
      </c>
      <c r="FX132" s="139" t="s">
        <v>193</v>
      </c>
      <c r="FY132" s="139" t="s">
        <v>193</v>
      </c>
      <c r="FZ132" s="139" t="s">
        <v>193</v>
      </c>
      <c r="GA132" s="139" t="s">
        <v>193</v>
      </c>
      <c r="GB132" s="139" t="s">
        <v>193</v>
      </c>
      <c r="GC132" s="139" t="s">
        <v>193</v>
      </c>
      <c r="GD132" s="139" t="s">
        <v>193</v>
      </c>
      <c r="GE132" s="139" t="s">
        <v>193</v>
      </c>
      <c r="GF132" s="139" t="s">
        <v>193</v>
      </c>
      <c r="GG132" s="139" t="s">
        <v>193</v>
      </c>
      <c r="GH132" s="139" t="s">
        <v>193</v>
      </c>
      <c r="GI132" s="139" t="s">
        <v>193</v>
      </c>
      <c r="GJ132" s="139" t="s">
        <v>193</v>
      </c>
      <c r="GK132" s="139" t="s">
        <v>193</v>
      </c>
      <c r="GL132" s="139" t="s">
        <v>193</v>
      </c>
      <c r="GM132" s="139" t="s">
        <v>193</v>
      </c>
      <c r="GN132" s="139" t="s">
        <v>193</v>
      </c>
      <c r="GO132" s="139" t="s">
        <v>193</v>
      </c>
      <c r="GP132" s="139" t="s">
        <v>193</v>
      </c>
      <c r="GQ132" s="139" t="s">
        <v>193</v>
      </c>
      <c r="GR132" s="139" t="s">
        <v>193</v>
      </c>
      <c r="GS132" s="139" t="s">
        <v>193</v>
      </c>
      <c r="GT132" s="139" t="s">
        <v>193</v>
      </c>
      <c r="GU132" s="139" t="s">
        <v>193</v>
      </c>
      <c r="GV132" s="139" t="s">
        <v>193</v>
      </c>
      <c r="GW132" s="139" t="s">
        <v>193</v>
      </c>
      <c r="GX132" s="139" t="s">
        <v>193</v>
      </c>
      <c r="GY132" s="139" t="s">
        <v>193</v>
      </c>
      <c r="GZ132" s="139" t="s">
        <v>193</v>
      </c>
      <c r="HA132" s="139" t="s">
        <v>193</v>
      </c>
      <c r="HB132" s="139" t="s">
        <v>193</v>
      </c>
      <c r="HC132" s="139" t="s">
        <v>193</v>
      </c>
      <c r="HD132" s="139" t="s">
        <v>193</v>
      </c>
      <c r="HE132" s="139" t="s">
        <v>193</v>
      </c>
      <c r="HF132" s="139" t="s">
        <v>193</v>
      </c>
      <c r="HG132" s="139" t="s">
        <v>193</v>
      </c>
      <c r="HH132" s="139" t="s">
        <v>193</v>
      </c>
      <c r="HI132" s="139" t="s">
        <v>193</v>
      </c>
      <c r="HJ132" s="139" t="s">
        <v>193</v>
      </c>
      <c r="HK132" s="139" t="s">
        <v>193</v>
      </c>
      <c r="HL132" s="139" t="s">
        <v>193</v>
      </c>
      <c r="HM132" s="139" t="s">
        <v>193</v>
      </c>
      <c r="HN132" s="139" t="s">
        <v>193</v>
      </c>
      <c r="HO132" s="139" t="s">
        <v>193</v>
      </c>
      <c r="HP132" s="139" t="s">
        <v>193</v>
      </c>
      <c r="HQ132" s="139" t="s">
        <v>193</v>
      </c>
      <c r="HR132" s="139" t="s">
        <v>193</v>
      </c>
      <c r="HS132" s="139" t="s">
        <v>193</v>
      </c>
      <c r="HT132" s="139" t="s">
        <v>193</v>
      </c>
      <c r="HU132" s="139" t="s">
        <v>193</v>
      </c>
      <c r="HV132" s="139" t="s">
        <v>193</v>
      </c>
      <c r="HW132" s="139" t="s">
        <v>193</v>
      </c>
      <c r="HX132" s="139" t="s">
        <v>193</v>
      </c>
      <c r="HY132" s="139" t="s">
        <v>193</v>
      </c>
      <c r="HZ132" s="139" t="s">
        <v>193</v>
      </c>
      <c r="IA132" s="139" t="s">
        <v>193</v>
      </c>
      <c r="IB132" s="139" t="s">
        <v>193</v>
      </c>
      <c r="IC132" s="139" t="s">
        <v>193</v>
      </c>
      <c r="ID132" s="139" t="s">
        <v>193</v>
      </c>
      <c r="IE132" s="139" t="s">
        <v>193</v>
      </c>
      <c r="IF132" s="139" t="s">
        <v>193</v>
      </c>
      <c r="IG132" s="139" t="s">
        <v>193</v>
      </c>
      <c r="IH132" s="139" t="s">
        <v>193</v>
      </c>
      <c r="II132" s="139" t="s">
        <v>193</v>
      </c>
      <c r="IJ132" s="139" t="s">
        <v>193</v>
      </c>
      <c r="IK132" s="139" t="s">
        <v>193</v>
      </c>
      <c r="IL132" s="139" t="s">
        <v>193</v>
      </c>
      <c r="IM132" s="139" t="s">
        <v>193</v>
      </c>
      <c r="IN132" s="139" t="s">
        <v>193</v>
      </c>
      <c r="IO132" s="139" t="s">
        <v>193</v>
      </c>
      <c r="IP132" s="139" t="s">
        <v>193</v>
      </c>
      <c r="IQ132" s="139" t="s">
        <v>193</v>
      </c>
      <c r="IR132" s="139" t="s">
        <v>193</v>
      </c>
      <c r="IS132" s="139" t="s">
        <v>193</v>
      </c>
      <c r="IT132" s="139" t="s">
        <v>193</v>
      </c>
      <c r="IU132" s="139" t="s">
        <v>193</v>
      </c>
      <c r="IV132" s="139" t="s">
        <v>193</v>
      </c>
      <c r="IW132" s="139" t="s">
        <v>193</v>
      </c>
      <c r="IX132" s="139" t="s">
        <v>193</v>
      </c>
      <c r="IY132" s="139" t="s">
        <v>193</v>
      </c>
      <c r="IZ132" s="139" t="s">
        <v>193</v>
      </c>
      <c r="JA132" s="139" t="s">
        <v>193</v>
      </c>
      <c r="JB132" s="139" t="s">
        <v>193</v>
      </c>
      <c r="JC132" s="139" t="s">
        <v>193</v>
      </c>
      <c r="JD132" s="139" t="s">
        <v>193</v>
      </c>
      <c r="JE132" s="139" t="s">
        <v>193</v>
      </c>
      <c r="JF132" s="139" t="s">
        <v>193</v>
      </c>
      <c r="JG132" s="139" t="s">
        <v>193</v>
      </c>
      <c r="JH132" s="139" t="s">
        <v>193</v>
      </c>
      <c r="JI132" s="139" t="s">
        <v>193</v>
      </c>
      <c r="JJ132" s="139" t="s">
        <v>193</v>
      </c>
      <c r="JK132" s="139" t="s">
        <v>193</v>
      </c>
      <c r="JL132" s="139" t="s">
        <v>193</v>
      </c>
      <c r="JM132" s="139" t="s">
        <v>193</v>
      </c>
      <c r="JN132" s="139" t="s">
        <v>193</v>
      </c>
      <c r="JO132" s="139" t="s">
        <v>193</v>
      </c>
      <c r="JP132" s="139" t="s">
        <v>193</v>
      </c>
      <c r="JQ132" s="139" t="s">
        <v>109</v>
      </c>
      <c r="JR132" s="139" t="s">
        <v>505</v>
      </c>
      <c r="JS132" s="139" t="s">
        <v>3357</v>
      </c>
      <c r="JT132" s="139" t="s">
        <v>193</v>
      </c>
      <c r="JU132" s="139" t="s">
        <v>516</v>
      </c>
      <c r="JV132" s="139" t="s">
        <v>3358</v>
      </c>
      <c r="JW132" s="139" t="s">
        <v>3357</v>
      </c>
      <c r="JX132" s="139" t="s">
        <v>796</v>
      </c>
      <c r="JY132" s="139" t="s">
        <v>193</v>
      </c>
      <c r="JZ132" s="139" t="s">
        <v>805</v>
      </c>
      <c r="KA132" s="139" t="s">
        <v>797</v>
      </c>
      <c r="KB132" s="139" t="s">
        <v>798</v>
      </c>
      <c r="KC132" s="139" t="s">
        <v>799</v>
      </c>
      <c r="KD132" s="139" t="s">
        <v>193</v>
      </c>
      <c r="KE132" s="139" t="s">
        <v>193</v>
      </c>
      <c r="KF132" s="139" t="s">
        <v>193</v>
      </c>
      <c r="KG132" s="139" t="s">
        <v>193</v>
      </c>
      <c r="KH132" s="139" t="s">
        <v>193</v>
      </c>
      <c r="KI132" s="139">
        <v>15</v>
      </c>
      <c r="KJ132" s="139">
        <v>3</v>
      </c>
      <c r="KK132" s="139" t="s">
        <v>193</v>
      </c>
      <c r="KL132" s="139" t="s">
        <v>156</v>
      </c>
      <c r="KM132" s="139">
        <v>3</v>
      </c>
      <c r="KN132" s="139" t="s">
        <v>114</v>
      </c>
      <c r="KO132" s="139" t="s">
        <v>705</v>
      </c>
      <c r="KP132" s="139" t="s">
        <v>109</v>
      </c>
      <c r="KQ132" s="139" t="s">
        <v>510</v>
      </c>
      <c r="KR132" s="139">
        <v>0</v>
      </c>
      <c r="KS132" s="139">
        <v>0</v>
      </c>
      <c r="KT132" s="139">
        <v>0</v>
      </c>
      <c r="KU132" s="139">
        <v>1</v>
      </c>
      <c r="KV132" s="139">
        <v>0</v>
      </c>
      <c r="KW132" s="139">
        <v>0</v>
      </c>
      <c r="KX132" s="139">
        <v>0</v>
      </c>
      <c r="KY132" s="139">
        <v>0</v>
      </c>
      <c r="KZ132" s="139">
        <v>0</v>
      </c>
      <c r="LA132" s="139">
        <v>0</v>
      </c>
      <c r="LB132" s="139">
        <v>0</v>
      </c>
      <c r="LC132" s="139" t="s">
        <v>193</v>
      </c>
      <c r="LD132" s="139" t="s">
        <v>109</v>
      </c>
      <c r="LE132" s="139" t="s">
        <v>3469</v>
      </c>
      <c r="LF132" s="139">
        <v>1</v>
      </c>
      <c r="LG132" s="139">
        <v>0</v>
      </c>
      <c r="LH132" s="139">
        <v>0</v>
      </c>
      <c r="LI132" s="139" t="s">
        <v>193</v>
      </c>
      <c r="LJ132" s="139" t="s">
        <v>3343</v>
      </c>
      <c r="LK132" s="139">
        <v>1</v>
      </c>
      <c r="LL132" s="139">
        <v>0</v>
      </c>
      <c r="LM132" s="139">
        <v>0</v>
      </c>
      <c r="LN132" s="139">
        <v>0</v>
      </c>
      <c r="LO132" s="139">
        <v>0</v>
      </c>
      <c r="LP132" s="139">
        <v>0</v>
      </c>
      <c r="LQ132" s="139" t="s">
        <v>193</v>
      </c>
    </row>
    <row r="133" spans="1:329" ht="14.4" customHeight="1" x14ac:dyDescent="0.35">
      <c r="A133" s="139" t="s">
        <v>3585</v>
      </c>
      <c r="B133" s="139" t="s">
        <v>3571</v>
      </c>
      <c r="C133" s="139" t="s">
        <v>179</v>
      </c>
      <c r="D133" s="139" t="s">
        <v>179</v>
      </c>
      <c r="E133" s="139" t="s">
        <v>181</v>
      </c>
      <c r="F133" s="139" t="s">
        <v>182</v>
      </c>
      <c r="G133" s="139" t="s">
        <v>183</v>
      </c>
      <c r="H133" s="139" t="s">
        <v>183</v>
      </c>
      <c r="I133" s="139" t="s">
        <v>708</v>
      </c>
      <c r="J133" s="139" t="s">
        <v>709</v>
      </c>
      <c r="K133" s="139" t="s">
        <v>536</v>
      </c>
      <c r="L133" s="139" t="s">
        <v>490</v>
      </c>
      <c r="M133" t="s">
        <v>494</v>
      </c>
      <c r="N133" t="s">
        <v>193</v>
      </c>
      <c r="O133" t="s">
        <v>193</v>
      </c>
      <c r="P133" t="s">
        <v>496</v>
      </c>
      <c r="Q133" t="s">
        <v>193</v>
      </c>
      <c r="R133" t="s">
        <v>4293</v>
      </c>
      <c r="S133">
        <v>0</v>
      </c>
      <c r="T133">
        <v>0</v>
      </c>
      <c r="U133">
        <v>1</v>
      </c>
      <c r="V133">
        <v>0</v>
      </c>
      <c r="W133">
        <v>1</v>
      </c>
      <c r="X133">
        <v>0</v>
      </c>
      <c r="Y133">
        <v>0</v>
      </c>
      <c r="Z133" t="s">
        <v>4014</v>
      </c>
      <c r="AA133" t="s">
        <v>3502</v>
      </c>
      <c r="AB133" t="s">
        <v>112</v>
      </c>
      <c r="AC133">
        <v>1</v>
      </c>
      <c r="AD133">
        <v>0</v>
      </c>
      <c r="AE133">
        <v>0</v>
      </c>
      <c r="AF133">
        <v>0</v>
      </c>
      <c r="AG133">
        <v>0</v>
      </c>
      <c r="AH133">
        <v>0</v>
      </c>
      <c r="AI133">
        <v>0</v>
      </c>
      <c r="AJ133">
        <v>0</v>
      </c>
      <c r="AK133">
        <v>0</v>
      </c>
      <c r="AL133">
        <v>0</v>
      </c>
      <c r="AM133" t="s">
        <v>193</v>
      </c>
      <c r="AN133" t="s">
        <v>143</v>
      </c>
      <c r="AO133" t="s">
        <v>501</v>
      </c>
      <c r="AP133" t="s">
        <v>193</v>
      </c>
      <c r="AQ133" t="s">
        <v>193</v>
      </c>
      <c r="AR133" t="s">
        <v>193</v>
      </c>
      <c r="AS133" t="s">
        <v>193</v>
      </c>
      <c r="AT133" t="s">
        <v>193</v>
      </c>
      <c r="AU133" t="s">
        <v>193</v>
      </c>
      <c r="AV133" t="s">
        <v>193</v>
      </c>
      <c r="AW133" t="s">
        <v>193</v>
      </c>
      <c r="AX133" t="s">
        <v>193</v>
      </c>
      <c r="AY133" t="s">
        <v>193</v>
      </c>
      <c r="AZ133" s="192" t="s">
        <v>193</v>
      </c>
      <c r="BA133" s="139" t="s">
        <v>193</v>
      </c>
      <c r="BB133" s="139" t="s">
        <v>193</v>
      </c>
      <c r="BC133" s="192" t="s">
        <v>193</v>
      </c>
      <c r="BD133" s="139" t="s">
        <v>193</v>
      </c>
      <c r="BE133" s="139" t="s">
        <v>193</v>
      </c>
      <c r="BF133" s="192" t="s">
        <v>193</v>
      </c>
      <c r="BG133" s="139" t="s">
        <v>193</v>
      </c>
      <c r="BH133" s="139" t="s">
        <v>193</v>
      </c>
      <c r="BI133" s="192" t="s">
        <v>193</v>
      </c>
      <c r="BJ133" s="139" t="s">
        <v>193</v>
      </c>
      <c r="BK133" s="139" t="s">
        <v>193</v>
      </c>
      <c r="BL133" s="192" t="s">
        <v>193</v>
      </c>
      <c r="BM133" s="139" t="s">
        <v>193</v>
      </c>
      <c r="BN133" s="139" t="s">
        <v>193</v>
      </c>
      <c r="BO133" s="192" t="s">
        <v>193</v>
      </c>
      <c r="BP133" s="139" t="s">
        <v>193</v>
      </c>
      <c r="BQ133" s="139" t="s">
        <v>193</v>
      </c>
      <c r="BR133" s="139" t="s">
        <v>193</v>
      </c>
      <c r="BS133" s="139" t="s">
        <v>193</v>
      </c>
      <c r="BT133" s="139" t="s">
        <v>193</v>
      </c>
      <c r="BU133" s="139" t="s">
        <v>193</v>
      </c>
      <c r="BV133" s="139" t="s">
        <v>193</v>
      </c>
      <c r="BW133" s="139" t="s">
        <v>193</v>
      </c>
      <c r="BX133" s="139" t="s">
        <v>193</v>
      </c>
      <c r="BY133" s="139" t="s">
        <v>193</v>
      </c>
      <c r="BZ133" s="139" t="s">
        <v>193</v>
      </c>
      <c r="CA133" s="192" t="s">
        <v>193</v>
      </c>
      <c r="CB133" s="139" t="s">
        <v>193</v>
      </c>
      <c r="CC133" s="139" t="s">
        <v>193</v>
      </c>
      <c r="CD133" s="139" t="s">
        <v>193</v>
      </c>
      <c r="CE133" s="139" t="s">
        <v>193</v>
      </c>
      <c r="CF133" s="139" t="s">
        <v>193</v>
      </c>
      <c r="CG133" s="139" t="s">
        <v>193</v>
      </c>
      <c r="CH133" s="139" t="s">
        <v>193</v>
      </c>
      <c r="CI133" s="139" t="s">
        <v>193</v>
      </c>
      <c r="CJ133" s="139" t="s">
        <v>193</v>
      </c>
      <c r="CK133" s="139" t="s">
        <v>193</v>
      </c>
      <c r="CL133" s="139" t="s">
        <v>193</v>
      </c>
      <c r="CM133" s="139" t="s">
        <v>193</v>
      </c>
      <c r="CN133" s="139" t="s">
        <v>193</v>
      </c>
      <c r="CO133" s="139" t="s">
        <v>193</v>
      </c>
      <c r="CP133" s="139" t="s">
        <v>193</v>
      </c>
      <c r="CQ133" s="139" t="s">
        <v>193</v>
      </c>
      <c r="CR133" s="139" t="s">
        <v>193</v>
      </c>
      <c r="CS133" s="139" t="s">
        <v>193</v>
      </c>
      <c r="CT133" s="139" t="s">
        <v>193</v>
      </c>
      <c r="CU133" s="139" t="s">
        <v>193</v>
      </c>
      <c r="CV133" s="139" t="s">
        <v>193</v>
      </c>
      <c r="CW133" s="139" t="s">
        <v>193</v>
      </c>
      <c r="CX133" s="139" t="s">
        <v>193</v>
      </c>
      <c r="CY133" s="139" t="s">
        <v>193</v>
      </c>
      <c r="CZ133" s="139" t="s">
        <v>193</v>
      </c>
      <c r="DA133" s="139" t="s">
        <v>193</v>
      </c>
      <c r="DB133" s="139" t="s">
        <v>193</v>
      </c>
      <c r="DC133" s="139" t="s">
        <v>193</v>
      </c>
      <c r="DD133" s="139" t="s">
        <v>193</v>
      </c>
      <c r="DE133" s="139" t="s">
        <v>193</v>
      </c>
      <c r="DF133" s="139" t="s">
        <v>193</v>
      </c>
      <c r="DG133" s="139" t="s">
        <v>193</v>
      </c>
      <c r="DH133" s="139" t="s">
        <v>193</v>
      </c>
      <c r="DI133" s="139" t="s">
        <v>193</v>
      </c>
      <c r="DJ133" s="139" t="s">
        <v>193</v>
      </c>
      <c r="DK133" s="139" t="s">
        <v>193</v>
      </c>
      <c r="DL133" s="139" t="s">
        <v>193</v>
      </c>
      <c r="DM133" s="139" t="s">
        <v>193</v>
      </c>
      <c r="DN133" s="139" t="s">
        <v>193</v>
      </c>
      <c r="DO133" s="139" t="s">
        <v>193</v>
      </c>
      <c r="DP133" s="139" t="s">
        <v>193</v>
      </c>
      <c r="DQ133" s="139" t="s">
        <v>193</v>
      </c>
      <c r="DR133" s="139" t="s">
        <v>193</v>
      </c>
      <c r="DS133" s="139" t="s">
        <v>193</v>
      </c>
      <c r="DT133" s="139" t="s">
        <v>193</v>
      </c>
      <c r="DU133" s="139" t="s">
        <v>193</v>
      </c>
      <c r="DV133" s="139" t="s">
        <v>193</v>
      </c>
      <c r="DW133" s="139" t="s">
        <v>193</v>
      </c>
      <c r="DX133" s="139" t="s">
        <v>193</v>
      </c>
      <c r="DY133" s="139" t="s">
        <v>193</v>
      </c>
      <c r="DZ133" s="139" t="s">
        <v>193</v>
      </c>
      <c r="EA133" s="139" t="s">
        <v>193</v>
      </c>
      <c r="EB133" s="139" t="s">
        <v>193</v>
      </c>
      <c r="EC133" s="139" t="s">
        <v>193</v>
      </c>
      <c r="ED133" s="139" t="s">
        <v>193</v>
      </c>
      <c r="EE133" s="139" t="s">
        <v>193</v>
      </c>
      <c r="EF133" s="139" t="s">
        <v>193</v>
      </c>
      <c r="EG133" s="139" t="s">
        <v>193</v>
      </c>
      <c r="EH133" s="139" t="s">
        <v>193</v>
      </c>
      <c r="EI133" s="139" t="s">
        <v>193</v>
      </c>
      <c r="EJ133" s="139" t="s">
        <v>193</v>
      </c>
      <c r="EK133" s="139" t="s">
        <v>193</v>
      </c>
      <c r="EL133" s="139" t="s">
        <v>193</v>
      </c>
      <c r="EM133" s="139" t="s">
        <v>193</v>
      </c>
      <c r="EN133" s="139" t="s">
        <v>193</v>
      </c>
      <c r="EO133" s="139" t="s">
        <v>193</v>
      </c>
      <c r="EP133" s="139" t="s">
        <v>193</v>
      </c>
      <c r="EQ133" s="139" t="s">
        <v>193</v>
      </c>
      <c r="ER133" s="139" t="s">
        <v>193</v>
      </c>
      <c r="ES133" s="139" t="s">
        <v>193</v>
      </c>
      <c r="ET133" s="139" t="s">
        <v>193</v>
      </c>
      <c r="EU133" s="139" t="s">
        <v>193</v>
      </c>
      <c r="EV133" s="139" t="s">
        <v>193</v>
      </c>
      <c r="EW133" s="139" t="s">
        <v>193</v>
      </c>
      <c r="EX133" s="139" t="s">
        <v>193</v>
      </c>
      <c r="EY133" s="139" t="s">
        <v>193</v>
      </c>
      <c r="EZ133" s="139" t="s">
        <v>193</v>
      </c>
      <c r="FA133" s="139" t="s">
        <v>193</v>
      </c>
      <c r="FB133" s="139" t="s">
        <v>193</v>
      </c>
      <c r="FC133" s="139" t="s">
        <v>193</v>
      </c>
      <c r="FD133" s="139" t="s">
        <v>193</v>
      </c>
      <c r="FE133" s="139" t="s">
        <v>193</v>
      </c>
      <c r="FF133" s="139" t="s">
        <v>193</v>
      </c>
      <c r="FG133" s="139" t="s">
        <v>193</v>
      </c>
      <c r="FH133" s="139" t="s">
        <v>193</v>
      </c>
      <c r="FI133" s="139" t="s">
        <v>193</v>
      </c>
      <c r="FJ133" s="139" t="s">
        <v>193</v>
      </c>
      <c r="FK133" s="139" t="s">
        <v>193</v>
      </c>
      <c r="FL133" s="139" t="s">
        <v>193</v>
      </c>
      <c r="FM133" s="139" t="s">
        <v>193</v>
      </c>
      <c r="FN133" s="139" t="s">
        <v>193</v>
      </c>
      <c r="FO133" s="139" t="s">
        <v>193</v>
      </c>
      <c r="FP133" s="139" t="s">
        <v>193</v>
      </c>
      <c r="FQ133" s="139" t="s">
        <v>193</v>
      </c>
      <c r="FR133" s="139" t="s">
        <v>193</v>
      </c>
      <c r="FS133" s="139" t="s">
        <v>193</v>
      </c>
      <c r="FT133" s="139" t="s">
        <v>193</v>
      </c>
      <c r="FU133" s="139" t="s">
        <v>193</v>
      </c>
      <c r="FV133" s="139" t="s">
        <v>193</v>
      </c>
      <c r="FW133" s="139" t="s">
        <v>193</v>
      </c>
      <c r="FX133" s="139" t="s">
        <v>193</v>
      </c>
      <c r="FY133" s="139" t="s">
        <v>193</v>
      </c>
      <c r="FZ133" s="139" t="s">
        <v>193</v>
      </c>
      <c r="GA133" s="139" t="s">
        <v>193</v>
      </c>
      <c r="GB133" s="139" t="s">
        <v>193</v>
      </c>
      <c r="GC133" s="139" t="s">
        <v>193</v>
      </c>
      <c r="GD133" s="139" t="s">
        <v>193</v>
      </c>
      <c r="GE133" s="139" t="s">
        <v>193</v>
      </c>
      <c r="GF133" s="139" t="s">
        <v>193</v>
      </c>
      <c r="GG133" s="139" t="s">
        <v>193</v>
      </c>
      <c r="GH133" s="139" t="s">
        <v>193</v>
      </c>
      <c r="GI133" s="139" t="s">
        <v>193</v>
      </c>
      <c r="GJ133" s="139" t="s">
        <v>193</v>
      </c>
      <c r="GK133" s="139" t="s">
        <v>193</v>
      </c>
      <c r="GL133" s="139" t="s">
        <v>193</v>
      </c>
      <c r="GM133" s="139" t="s">
        <v>193</v>
      </c>
      <c r="GN133" s="139" t="s">
        <v>193</v>
      </c>
      <c r="GO133" s="139" t="s">
        <v>193</v>
      </c>
      <c r="GP133" s="139" t="s">
        <v>193</v>
      </c>
      <c r="GQ133" s="139" t="s">
        <v>193</v>
      </c>
      <c r="GR133" s="139" t="s">
        <v>193</v>
      </c>
      <c r="GS133" s="139" t="s">
        <v>193</v>
      </c>
      <c r="GT133" s="139" t="s">
        <v>193</v>
      </c>
      <c r="GU133" s="139" t="s">
        <v>193</v>
      </c>
      <c r="GV133" s="139" t="s">
        <v>193</v>
      </c>
      <c r="GW133" s="139" t="s">
        <v>193</v>
      </c>
      <c r="GX133" s="139" t="s">
        <v>193</v>
      </c>
      <c r="GY133" s="139" t="s">
        <v>193</v>
      </c>
      <c r="GZ133" s="139" t="s">
        <v>193</v>
      </c>
      <c r="HA133" s="139" t="s">
        <v>193</v>
      </c>
      <c r="HB133" s="139" t="s">
        <v>193</v>
      </c>
      <c r="HC133" s="139" t="s">
        <v>109</v>
      </c>
      <c r="HD133" s="139" t="s">
        <v>193</v>
      </c>
      <c r="HE133" s="139" t="s">
        <v>193</v>
      </c>
      <c r="HF133" s="139" t="s">
        <v>193</v>
      </c>
      <c r="HG133" s="139" t="s">
        <v>193</v>
      </c>
      <c r="HH133" s="139" t="s">
        <v>193</v>
      </c>
      <c r="HI133" s="139" t="s">
        <v>193</v>
      </c>
      <c r="HJ133" s="139" t="s">
        <v>193</v>
      </c>
      <c r="HK133" s="139" t="s">
        <v>193</v>
      </c>
      <c r="HL133" s="139" t="s">
        <v>193</v>
      </c>
      <c r="HM133" s="139" t="s">
        <v>193</v>
      </c>
      <c r="HN133" s="139" t="s">
        <v>193</v>
      </c>
      <c r="HO133" s="139" t="s">
        <v>193</v>
      </c>
      <c r="HP133" s="139" t="s">
        <v>193</v>
      </c>
      <c r="HQ133" s="139" t="s">
        <v>193</v>
      </c>
      <c r="HR133" s="139" t="s">
        <v>193</v>
      </c>
      <c r="HS133" s="139" t="s">
        <v>193</v>
      </c>
      <c r="HT133" s="139" t="s">
        <v>193</v>
      </c>
      <c r="HU133" s="139" t="s">
        <v>193</v>
      </c>
      <c r="HV133" s="139" t="s">
        <v>193</v>
      </c>
      <c r="HW133" s="139" t="s">
        <v>193</v>
      </c>
      <c r="HX133" s="139" t="s">
        <v>193</v>
      </c>
      <c r="HY133" s="139" t="s">
        <v>193</v>
      </c>
      <c r="HZ133" s="139" t="s">
        <v>193</v>
      </c>
      <c r="IA133" s="139" t="s">
        <v>193</v>
      </c>
      <c r="IB133" s="139" t="s">
        <v>193</v>
      </c>
      <c r="IC133" s="139" t="s">
        <v>193</v>
      </c>
      <c r="ID133" s="139" t="s">
        <v>3421</v>
      </c>
      <c r="IE133" s="139">
        <v>1</v>
      </c>
      <c r="IF133" s="139">
        <v>1</v>
      </c>
      <c r="IG133" s="139">
        <v>1</v>
      </c>
      <c r="IH133" s="139">
        <v>150</v>
      </c>
      <c r="II133" s="139">
        <v>125</v>
      </c>
      <c r="IJ133" s="139">
        <v>25</v>
      </c>
      <c r="IK133" s="139" t="s">
        <v>109</v>
      </c>
      <c r="IL133" s="139" t="s">
        <v>193</v>
      </c>
      <c r="IM133" s="139" t="s">
        <v>193</v>
      </c>
      <c r="IN133" s="139" t="s">
        <v>109</v>
      </c>
      <c r="IO133" s="139" t="s">
        <v>3466</v>
      </c>
      <c r="IP133" s="139">
        <v>0</v>
      </c>
      <c r="IQ133" s="139">
        <v>1</v>
      </c>
      <c r="IR133" s="139">
        <v>0</v>
      </c>
      <c r="IS133" s="139">
        <v>0</v>
      </c>
      <c r="IT133" s="139">
        <v>0</v>
      </c>
      <c r="IU133" s="139">
        <v>0</v>
      </c>
      <c r="IV133" s="139" t="s">
        <v>193</v>
      </c>
      <c r="IW133" s="139" t="s">
        <v>3461</v>
      </c>
      <c r="IX133" s="139">
        <v>0</v>
      </c>
      <c r="IY133" s="139">
        <v>0</v>
      </c>
      <c r="IZ133" s="139">
        <v>0</v>
      </c>
      <c r="JA133" s="139">
        <v>1</v>
      </c>
      <c r="JB133" s="139">
        <v>0</v>
      </c>
      <c r="JC133" s="139">
        <v>0</v>
      </c>
      <c r="JD133" s="139">
        <v>0</v>
      </c>
      <c r="JE133" s="139">
        <v>0</v>
      </c>
      <c r="JF133" s="139" t="s">
        <v>193</v>
      </c>
      <c r="JG133" s="139" t="s">
        <v>109</v>
      </c>
      <c r="JH133" s="139" t="s">
        <v>193</v>
      </c>
      <c r="JI133" s="139" t="s">
        <v>3586</v>
      </c>
      <c r="JJ133" s="139">
        <v>0</v>
      </c>
      <c r="JK133" s="139">
        <v>0</v>
      </c>
      <c r="JL133" s="139">
        <v>1</v>
      </c>
      <c r="JM133" s="139">
        <v>0</v>
      </c>
      <c r="JN133" s="139">
        <v>1</v>
      </c>
      <c r="JO133" s="139">
        <v>0</v>
      </c>
      <c r="JP133" s="139">
        <v>0</v>
      </c>
      <c r="JQ133" s="139" t="s">
        <v>193</v>
      </c>
      <c r="JR133" s="139" t="s">
        <v>193</v>
      </c>
      <c r="JS133" s="139" t="s">
        <v>193</v>
      </c>
      <c r="JT133" s="139" t="s">
        <v>193</v>
      </c>
      <c r="JU133" s="139" t="s">
        <v>193</v>
      </c>
      <c r="JV133" s="139" t="s">
        <v>193</v>
      </c>
      <c r="JW133" s="139" t="s">
        <v>193</v>
      </c>
      <c r="JX133" s="139" t="s">
        <v>193</v>
      </c>
      <c r="JY133" s="139" t="s">
        <v>193</v>
      </c>
      <c r="JZ133" s="139" t="s">
        <v>193</v>
      </c>
      <c r="KA133" s="139" t="s">
        <v>193</v>
      </c>
      <c r="KB133" s="139" t="s">
        <v>193</v>
      </c>
      <c r="KC133" s="139" t="s">
        <v>193</v>
      </c>
      <c r="KD133" s="139" t="s">
        <v>193</v>
      </c>
      <c r="KE133" s="139" t="s">
        <v>193</v>
      </c>
      <c r="KF133" s="139" t="s">
        <v>193</v>
      </c>
      <c r="KG133" s="139" t="s">
        <v>193</v>
      </c>
      <c r="KH133" s="139" t="s">
        <v>193</v>
      </c>
      <c r="KI133" s="139" t="s">
        <v>193</v>
      </c>
      <c r="KJ133" s="139" t="s">
        <v>193</v>
      </c>
      <c r="KK133" s="139" t="s">
        <v>193</v>
      </c>
      <c r="KL133" s="139" t="s">
        <v>193</v>
      </c>
      <c r="KM133" s="139" t="s">
        <v>193</v>
      </c>
      <c r="KN133" s="139" t="s">
        <v>193</v>
      </c>
      <c r="KO133" s="139" t="s">
        <v>193</v>
      </c>
      <c r="KP133" s="139" t="s">
        <v>193</v>
      </c>
      <c r="KQ133" s="139" t="s">
        <v>193</v>
      </c>
      <c r="KR133" s="139" t="s">
        <v>193</v>
      </c>
      <c r="KS133" s="139" t="s">
        <v>193</v>
      </c>
      <c r="KT133" s="139" t="s">
        <v>193</v>
      </c>
      <c r="KU133" s="139" t="s">
        <v>193</v>
      </c>
      <c r="KV133" s="139" t="s">
        <v>193</v>
      </c>
      <c r="KW133" s="139" t="s">
        <v>193</v>
      </c>
      <c r="KX133" s="139" t="s">
        <v>193</v>
      </c>
      <c r="KY133" s="139" t="s">
        <v>193</v>
      </c>
      <c r="KZ133" s="139" t="s">
        <v>193</v>
      </c>
      <c r="LA133" s="139" t="s">
        <v>193</v>
      </c>
      <c r="LB133" s="139" t="s">
        <v>193</v>
      </c>
      <c r="LC133" s="139" t="s">
        <v>193</v>
      </c>
      <c r="LD133" s="139" t="s">
        <v>193</v>
      </c>
      <c r="LE133" s="139" t="s">
        <v>193</v>
      </c>
      <c r="LF133" s="139" t="s">
        <v>193</v>
      </c>
      <c r="LG133" s="139" t="s">
        <v>193</v>
      </c>
      <c r="LH133" s="139" t="s">
        <v>193</v>
      </c>
      <c r="LI133" s="139" t="s">
        <v>193</v>
      </c>
      <c r="LJ133" s="139" t="s">
        <v>193</v>
      </c>
      <c r="LK133" s="139" t="s">
        <v>193</v>
      </c>
      <c r="LL133" s="139" t="s">
        <v>193</v>
      </c>
      <c r="LM133" s="139" t="s">
        <v>193</v>
      </c>
      <c r="LN133" s="139" t="s">
        <v>193</v>
      </c>
      <c r="LO133" s="139" t="s">
        <v>193</v>
      </c>
      <c r="LP133" s="139" t="s">
        <v>193</v>
      </c>
      <c r="LQ133" s="139" t="s">
        <v>193</v>
      </c>
    </row>
    <row r="134" spans="1:329" ht="14.4" customHeight="1" x14ac:dyDescent="0.35">
      <c r="A134" s="139" t="s">
        <v>3587</v>
      </c>
      <c r="B134" s="139" t="s">
        <v>3571</v>
      </c>
      <c r="C134" s="139" t="s">
        <v>179</v>
      </c>
      <c r="D134" s="139" t="s">
        <v>179</v>
      </c>
      <c r="E134" s="139" t="s">
        <v>181</v>
      </c>
      <c r="F134" s="139" t="s">
        <v>182</v>
      </c>
      <c r="G134" s="139" t="s">
        <v>183</v>
      </c>
      <c r="H134" s="139" t="s">
        <v>183</v>
      </c>
      <c r="I134" s="139" t="s">
        <v>708</v>
      </c>
      <c r="J134" s="139" t="s">
        <v>709</v>
      </c>
      <c r="K134" s="139" t="s">
        <v>536</v>
      </c>
      <c r="L134" s="139" t="s">
        <v>490</v>
      </c>
      <c r="M134" t="s">
        <v>491</v>
      </c>
      <c r="N134" t="s">
        <v>193</v>
      </c>
      <c r="O134" t="s">
        <v>193</v>
      </c>
      <c r="P134" t="s">
        <v>496</v>
      </c>
      <c r="Q134" t="s">
        <v>193</v>
      </c>
      <c r="R134" t="s">
        <v>3510</v>
      </c>
      <c r="S134">
        <v>0</v>
      </c>
      <c r="T134">
        <v>0</v>
      </c>
      <c r="U134">
        <v>0</v>
      </c>
      <c r="V134">
        <v>0</v>
      </c>
      <c r="W134">
        <v>1</v>
      </c>
      <c r="X134">
        <v>0</v>
      </c>
      <c r="Y134">
        <v>0</v>
      </c>
      <c r="Z134" t="s">
        <v>3990</v>
      </c>
      <c r="AA134" t="s">
        <v>3510</v>
      </c>
      <c r="AB134" t="s">
        <v>112</v>
      </c>
      <c r="AC134">
        <v>1</v>
      </c>
      <c r="AD134">
        <v>0</v>
      </c>
      <c r="AE134">
        <v>0</v>
      </c>
      <c r="AF134">
        <v>0</v>
      </c>
      <c r="AG134">
        <v>0</v>
      </c>
      <c r="AH134">
        <v>0</v>
      </c>
      <c r="AI134">
        <v>0</v>
      </c>
      <c r="AJ134">
        <v>0</v>
      </c>
      <c r="AK134">
        <v>0</v>
      </c>
      <c r="AL134">
        <v>0</v>
      </c>
      <c r="AM134" t="s">
        <v>193</v>
      </c>
      <c r="AN134" t="s">
        <v>143</v>
      </c>
      <c r="AO134" t="s">
        <v>493</v>
      </c>
      <c r="AP134" t="s">
        <v>193</v>
      </c>
      <c r="AQ134" t="s">
        <v>193</v>
      </c>
      <c r="AR134" t="s">
        <v>193</v>
      </c>
      <c r="AS134" t="s">
        <v>193</v>
      </c>
      <c r="AT134" t="s">
        <v>193</v>
      </c>
      <c r="AU134" t="s">
        <v>193</v>
      </c>
      <c r="AV134" t="s">
        <v>193</v>
      </c>
      <c r="AW134" t="s">
        <v>193</v>
      </c>
      <c r="AX134" t="s">
        <v>193</v>
      </c>
      <c r="AY134" t="s">
        <v>193</v>
      </c>
      <c r="AZ134" s="192" t="s">
        <v>193</v>
      </c>
      <c r="BA134" s="139" t="s">
        <v>193</v>
      </c>
      <c r="BB134" s="139" t="s">
        <v>193</v>
      </c>
      <c r="BC134" s="192" t="s">
        <v>193</v>
      </c>
      <c r="BD134" s="139" t="s">
        <v>193</v>
      </c>
      <c r="BE134" s="139" t="s">
        <v>193</v>
      </c>
      <c r="BF134" s="192" t="s">
        <v>193</v>
      </c>
      <c r="BG134" s="139" t="s">
        <v>193</v>
      </c>
      <c r="BH134" s="139" t="s">
        <v>193</v>
      </c>
      <c r="BI134" s="192" t="s">
        <v>193</v>
      </c>
      <c r="BJ134" s="139" t="s">
        <v>193</v>
      </c>
      <c r="BK134" s="139" t="s">
        <v>193</v>
      </c>
      <c r="BL134" s="192" t="s">
        <v>193</v>
      </c>
      <c r="BM134" s="139" t="s">
        <v>193</v>
      </c>
      <c r="BN134" s="139" t="s">
        <v>193</v>
      </c>
      <c r="BO134" s="192" t="s">
        <v>193</v>
      </c>
      <c r="BP134" s="139" t="s">
        <v>193</v>
      </c>
      <c r="BQ134" s="139" t="s">
        <v>193</v>
      </c>
      <c r="BR134" s="139" t="s">
        <v>193</v>
      </c>
      <c r="BS134" s="139" t="s">
        <v>193</v>
      </c>
      <c r="BT134" s="139" t="s">
        <v>193</v>
      </c>
      <c r="BU134" s="139" t="s">
        <v>193</v>
      </c>
      <c r="BV134" s="139" t="s">
        <v>193</v>
      </c>
      <c r="BW134" s="139" t="s">
        <v>193</v>
      </c>
      <c r="BX134" s="139" t="s">
        <v>193</v>
      </c>
      <c r="BY134" s="139" t="s">
        <v>193</v>
      </c>
      <c r="BZ134" s="139" t="s">
        <v>193</v>
      </c>
      <c r="CA134" s="192" t="s">
        <v>193</v>
      </c>
      <c r="CB134" s="139" t="s">
        <v>193</v>
      </c>
      <c r="CC134" s="139" t="s">
        <v>193</v>
      </c>
      <c r="CD134" s="139" t="s">
        <v>193</v>
      </c>
      <c r="CE134" s="139" t="s">
        <v>193</v>
      </c>
      <c r="CF134" s="139" t="s">
        <v>193</v>
      </c>
      <c r="CG134" s="139" t="s">
        <v>193</v>
      </c>
      <c r="CH134" s="139" t="s">
        <v>193</v>
      </c>
      <c r="CI134" s="139" t="s">
        <v>193</v>
      </c>
      <c r="CJ134" s="139" t="s">
        <v>193</v>
      </c>
      <c r="CK134" s="139" t="s">
        <v>193</v>
      </c>
      <c r="CL134" s="139" t="s">
        <v>193</v>
      </c>
      <c r="CM134" s="139" t="s">
        <v>193</v>
      </c>
      <c r="CN134" s="139" t="s">
        <v>193</v>
      </c>
      <c r="CO134" s="139" t="s">
        <v>193</v>
      </c>
      <c r="CP134" s="139" t="s">
        <v>193</v>
      </c>
      <c r="CQ134" s="139" t="s">
        <v>193</v>
      </c>
      <c r="CR134" s="139" t="s">
        <v>193</v>
      </c>
      <c r="CS134" s="139" t="s">
        <v>193</v>
      </c>
      <c r="CT134" s="139" t="s">
        <v>193</v>
      </c>
      <c r="CU134" s="139" t="s">
        <v>193</v>
      </c>
      <c r="CV134" s="139" t="s">
        <v>193</v>
      </c>
      <c r="CW134" s="139" t="s">
        <v>193</v>
      </c>
      <c r="CX134" s="139" t="s">
        <v>193</v>
      </c>
      <c r="CY134" s="139" t="s">
        <v>193</v>
      </c>
      <c r="CZ134" s="139" t="s">
        <v>193</v>
      </c>
      <c r="DA134" s="139" t="s">
        <v>193</v>
      </c>
      <c r="DB134" s="139" t="s">
        <v>193</v>
      </c>
      <c r="DC134" s="139" t="s">
        <v>193</v>
      </c>
      <c r="DD134" s="139" t="s">
        <v>193</v>
      </c>
      <c r="DE134" s="139" t="s">
        <v>193</v>
      </c>
      <c r="DF134" s="139" t="s">
        <v>193</v>
      </c>
      <c r="DG134" s="139" t="s">
        <v>193</v>
      </c>
      <c r="DH134" s="139" t="s">
        <v>193</v>
      </c>
      <c r="DI134" s="139" t="s">
        <v>193</v>
      </c>
      <c r="DJ134" s="139" t="s">
        <v>193</v>
      </c>
      <c r="DK134" s="139" t="s">
        <v>193</v>
      </c>
      <c r="DL134" s="139" t="s">
        <v>193</v>
      </c>
      <c r="DM134" s="139" t="s">
        <v>193</v>
      </c>
      <c r="DN134" s="139" t="s">
        <v>193</v>
      </c>
      <c r="DO134" s="139" t="s">
        <v>193</v>
      </c>
      <c r="DP134" s="139" t="s">
        <v>193</v>
      </c>
      <c r="DQ134" s="139" t="s">
        <v>193</v>
      </c>
      <c r="DR134" s="139" t="s">
        <v>193</v>
      </c>
      <c r="DS134" s="139" t="s">
        <v>193</v>
      </c>
      <c r="DT134" s="139" t="s">
        <v>193</v>
      </c>
      <c r="DU134" s="139" t="s">
        <v>193</v>
      </c>
      <c r="DV134" s="139" t="s">
        <v>193</v>
      </c>
      <c r="DW134" s="139" t="s">
        <v>193</v>
      </c>
      <c r="DX134" s="139" t="s">
        <v>193</v>
      </c>
      <c r="DY134" s="139" t="s">
        <v>193</v>
      </c>
      <c r="DZ134" s="139" t="s">
        <v>193</v>
      </c>
      <c r="EA134" s="139" t="s">
        <v>193</v>
      </c>
      <c r="EB134" s="139" t="s">
        <v>193</v>
      </c>
      <c r="EC134" s="139" t="s">
        <v>193</v>
      </c>
      <c r="ED134" s="139" t="s">
        <v>193</v>
      </c>
      <c r="EE134" s="139" t="s">
        <v>193</v>
      </c>
      <c r="EF134" s="139" t="s">
        <v>193</v>
      </c>
      <c r="EG134" s="139" t="s">
        <v>193</v>
      </c>
      <c r="EH134" s="139" t="s">
        <v>193</v>
      </c>
      <c r="EI134" s="139" t="s">
        <v>193</v>
      </c>
      <c r="EJ134" s="139" t="s">
        <v>193</v>
      </c>
      <c r="EK134" s="139" t="s">
        <v>193</v>
      </c>
      <c r="EL134" s="139" t="s">
        <v>193</v>
      </c>
      <c r="EM134" s="139" t="s">
        <v>193</v>
      </c>
      <c r="EN134" s="139" t="s">
        <v>193</v>
      </c>
      <c r="EO134" s="139" t="s">
        <v>193</v>
      </c>
      <c r="EP134" s="139" t="s">
        <v>193</v>
      </c>
      <c r="EQ134" s="139" t="s">
        <v>193</v>
      </c>
      <c r="ER134" s="139" t="s">
        <v>193</v>
      </c>
      <c r="ES134" s="139" t="s">
        <v>193</v>
      </c>
      <c r="ET134" s="139" t="s">
        <v>193</v>
      </c>
      <c r="EU134" s="139" t="s">
        <v>193</v>
      </c>
      <c r="EV134" s="139" t="s">
        <v>193</v>
      </c>
      <c r="EW134" s="139" t="s">
        <v>193</v>
      </c>
      <c r="EX134" s="139" t="s">
        <v>193</v>
      </c>
      <c r="EY134" s="139" t="s">
        <v>193</v>
      </c>
      <c r="EZ134" s="139" t="s">
        <v>193</v>
      </c>
      <c r="FA134" s="139" t="s">
        <v>193</v>
      </c>
      <c r="FB134" s="139" t="s">
        <v>193</v>
      </c>
      <c r="FC134" s="139" t="s">
        <v>193</v>
      </c>
      <c r="FD134" s="139" t="s">
        <v>193</v>
      </c>
      <c r="FE134" s="139" t="s">
        <v>193</v>
      </c>
      <c r="FF134" s="139" t="s">
        <v>193</v>
      </c>
      <c r="FG134" s="139" t="s">
        <v>193</v>
      </c>
      <c r="FH134" s="139" t="s">
        <v>193</v>
      </c>
      <c r="FI134" s="139" t="s">
        <v>193</v>
      </c>
      <c r="FJ134" s="139" t="s">
        <v>193</v>
      </c>
      <c r="FK134" s="139" t="s">
        <v>193</v>
      </c>
      <c r="FL134" s="139" t="s">
        <v>193</v>
      </c>
      <c r="FM134" s="139" t="s">
        <v>193</v>
      </c>
      <c r="FN134" s="139" t="s">
        <v>193</v>
      </c>
      <c r="FO134" s="139" t="s">
        <v>193</v>
      </c>
      <c r="FP134" s="139" t="s">
        <v>193</v>
      </c>
      <c r="FQ134" s="139" t="s">
        <v>193</v>
      </c>
      <c r="FR134" s="139" t="s">
        <v>193</v>
      </c>
      <c r="FS134" s="139" t="s">
        <v>193</v>
      </c>
      <c r="FT134" s="139" t="s">
        <v>193</v>
      </c>
      <c r="FU134" s="139" t="s">
        <v>193</v>
      </c>
      <c r="FV134" s="139" t="s">
        <v>193</v>
      </c>
      <c r="FW134" s="139" t="s">
        <v>193</v>
      </c>
      <c r="FX134" s="139" t="s">
        <v>193</v>
      </c>
      <c r="FY134" s="139" t="s">
        <v>193</v>
      </c>
      <c r="FZ134" s="139" t="s">
        <v>193</v>
      </c>
      <c r="GA134" s="139" t="s">
        <v>193</v>
      </c>
      <c r="GB134" s="139" t="s">
        <v>193</v>
      </c>
      <c r="GC134" s="139" t="s">
        <v>193</v>
      </c>
      <c r="GD134" s="139" t="s">
        <v>193</v>
      </c>
      <c r="GE134" s="139" t="s">
        <v>193</v>
      </c>
      <c r="GF134" s="139" t="s">
        <v>193</v>
      </c>
      <c r="GG134" s="139" t="s">
        <v>193</v>
      </c>
      <c r="GH134" s="139" t="s">
        <v>193</v>
      </c>
      <c r="GI134" s="139" t="s">
        <v>193</v>
      </c>
      <c r="GJ134" s="139" t="s">
        <v>193</v>
      </c>
      <c r="GK134" s="139" t="s">
        <v>193</v>
      </c>
      <c r="GL134" s="139" t="s">
        <v>193</v>
      </c>
      <c r="GM134" s="139" t="s">
        <v>193</v>
      </c>
      <c r="GN134" s="139" t="s">
        <v>193</v>
      </c>
      <c r="GO134" s="139" t="s">
        <v>193</v>
      </c>
      <c r="GP134" s="139" t="s">
        <v>193</v>
      </c>
      <c r="GQ134" s="139" t="s">
        <v>193</v>
      </c>
      <c r="GR134" s="139" t="s">
        <v>193</v>
      </c>
      <c r="GS134" s="139" t="s">
        <v>193</v>
      </c>
      <c r="GT134" s="139" t="s">
        <v>193</v>
      </c>
      <c r="GU134" s="139" t="s">
        <v>193</v>
      </c>
      <c r="GV134" s="139" t="s">
        <v>193</v>
      </c>
      <c r="GW134" s="139" t="s">
        <v>193</v>
      </c>
      <c r="GX134" s="139" t="s">
        <v>193</v>
      </c>
      <c r="GY134" s="139" t="s">
        <v>193</v>
      </c>
      <c r="GZ134" s="139" t="s">
        <v>193</v>
      </c>
      <c r="HA134" s="139" t="s">
        <v>193</v>
      </c>
      <c r="HB134" s="139" t="s">
        <v>193</v>
      </c>
      <c r="HC134" s="139" t="s">
        <v>193</v>
      </c>
      <c r="HD134" s="139" t="s">
        <v>193</v>
      </c>
      <c r="HE134" s="139" t="s">
        <v>193</v>
      </c>
      <c r="HF134" s="139" t="s">
        <v>193</v>
      </c>
      <c r="HG134" s="139" t="s">
        <v>193</v>
      </c>
      <c r="HH134" s="139" t="s">
        <v>193</v>
      </c>
      <c r="HI134" s="139" t="s">
        <v>193</v>
      </c>
      <c r="HJ134" s="139" t="s">
        <v>193</v>
      </c>
      <c r="HK134" s="139" t="s">
        <v>193</v>
      </c>
      <c r="HL134" s="139" t="s">
        <v>193</v>
      </c>
      <c r="HM134" s="139" t="s">
        <v>193</v>
      </c>
      <c r="HN134" s="139" t="s">
        <v>193</v>
      </c>
      <c r="HO134" s="139" t="s">
        <v>193</v>
      </c>
      <c r="HP134" s="139" t="s">
        <v>193</v>
      </c>
      <c r="HQ134" s="139" t="s">
        <v>193</v>
      </c>
      <c r="HR134" s="139" t="s">
        <v>193</v>
      </c>
      <c r="HS134" s="139" t="s">
        <v>193</v>
      </c>
      <c r="HT134" s="139" t="s">
        <v>193</v>
      </c>
      <c r="HU134" s="139" t="s">
        <v>193</v>
      </c>
      <c r="HV134" s="139" t="s">
        <v>193</v>
      </c>
      <c r="HW134" s="139" t="s">
        <v>193</v>
      </c>
      <c r="HX134" s="139" t="s">
        <v>193</v>
      </c>
      <c r="HY134" s="139" t="s">
        <v>193</v>
      </c>
      <c r="HZ134" s="139" t="s">
        <v>193</v>
      </c>
      <c r="IA134" s="139" t="s">
        <v>193</v>
      </c>
      <c r="IB134" s="139" t="s">
        <v>193</v>
      </c>
      <c r="IC134" s="139" t="s">
        <v>193</v>
      </c>
      <c r="ID134" s="139" t="s">
        <v>3588</v>
      </c>
      <c r="IE134" s="139">
        <v>1</v>
      </c>
      <c r="IF134" s="139">
        <v>1</v>
      </c>
      <c r="IG134" s="139">
        <v>1</v>
      </c>
      <c r="IH134" s="139">
        <v>150</v>
      </c>
      <c r="II134" s="139">
        <v>100</v>
      </c>
      <c r="IJ134" s="139">
        <v>25</v>
      </c>
      <c r="IK134" s="139" t="s">
        <v>109</v>
      </c>
      <c r="IL134" s="139" t="s">
        <v>193</v>
      </c>
      <c r="IM134" s="139" t="s">
        <v>193</v>
      </c>
      <c r="IN134" s="139" t="s">
        <v>114</v>
      </c>
      <c r="IO134" s="139" t="s">
        <v>193</v>
      </c>
      <c r="IP134" s="139" t="s">
        <v>193</v>
      </c>
      <c r="IQ134" s="139" t="s">
        <v>193</v>
      </c>
      <c r="IR134" s="139" t="s">
        <v>193</v>
      </c>
      <c r="IS134" s="139" t="s">
        <v>193</v>
      </c>
      <c r="IT134" s="139" t="s">
        <v>193</v>
      </c>
      <c r="IU134" s="139" t="s">
        <v>193</v>
      </c>
      <c r="IV134" s="139" t="s">
        <v>193</v>
      </c>
      <c r="IW134" s="139" t="s">
        <v>3458</v>
      </c>
      <c r="IX134" s="139">
        <v>0</v>
      </c>
      <c r="IY134" s="139">
        <v>0</v>
      </c>
      <c r="IZ134" s="139">
        <v>1</v>
      </c>
      <c r="JA134" s="139">
        <v>0</v>
      </c>
      <c r="JB134" s="139">
        <v>0</v>
      </c>
      <c r="JC134" s="139">
        <v>0</v>
      </c>
      <c r="JD134" s="139">
        <v>0</v>
      </c>
      <c r="JE134" s="139">
        <v>0</v>
      </c>
      <c r="JF134" s="139" t="s">
        <v>193</v>
      </c>
      <c r="JG134" s="139" t="s">
        <v>109</v>
      </c>
      <c r="JH134" s="139" t="s">
        <v>193</v>
      </c>
      <c r="JI134" s="139" t="s">
        <v>3510</v>
      </c>
      <c r="JJ134" s="139">
        <v>0</v>
      </c>
      <c r="JK134" s="139">
        <v>0</v>
      </c>
      <c r="JL134" s="139">
        <v>0</v>
      </c>
      <c r="JM134" s="139">
        <v>0</v>
      </c>
      <c r="JN134" s="139">
        <v>1</v>
      </c>
      <c r="JO134" s="139">
        <v>0</v>
      </c>
      <c r="JP134" s="139">
        <v>0</v>
      </c>
      <c r="JQ134" s="139" t="s">
        <v>193</v>
      </c>
      <c r="JR134" s="139" t="s">
        <v>193</v>
      </c>
      <c r="JS134" s="139" t="s">
        <v>193</v>
      </c>
      <c r="JT134" s="139" t="s">
        <v>193</v>
      </c>
      <c r="JU134" s="139" t="s">
        <v>193</v>
      </c>
      <c r="JV134" s="139" t="s">
        <v>193</v>
      </c>
      <c r="JW134" s="139" t="s">
        <v>193</v>
      </c>
      <c r="JX134" s="139" t="s">
        <v>193</v>
      </c>
      <c r="JY134" s="139" t="s">
        <v>193</v>
      </c>
      <c r="JZ134" s="139" t="s">
        <v>193</v>
      </c>
      <c r="KA134" s="139" t="s">
        <v>193</v>
      </c>
      <c r="KB134" s="139" t="s">
        <v>193</v>
      </c>
      <c r="KC134" s="139" t="s">
        <v>193</v>
      </c>
      <c r="KD134" s="139" t="s">
        <v>193</v>
      </c>
      <c r="KE134" s="139" t="s">
        <v>193</v>
      </c>
      <c r="KF134" s="139" t="s">
        <v>193</v>
      </c>
      <c r="KG134" s="139" t="s">
        <v>193</v>
      </c>
      <c r="KH134" s="139" t="s">
        <v>193</v>
      </c>
      <c r="KI134" s="139" t="s">
        <v>193</v>
      </c>
      <c r="KJ134" s="139" t="s">
        <v>193</v>
      </c>
      <c r="KK134" s="139" t="s">
        <v>193</v>
      </c>
      <c r="KL134" s="139" t="s">
        <v>193</v>
      </c>
      <c r="KM134" s="139" t="s">
        <v>193</v>
      </c>
      <c r="KN134" s="139" t="s">
        <v>193</v>
      </c>
      <c r="KO134" s="139" t="s">
        <v>193</v>
      </c>
      <c r="KP134" s="139" t="s">
        <v>193</v>
      </c>
      <c r="KQ134" s="139" t="s">
        <v>193</v>
      </c>
      <c r="KR134" s="139" t="s">
        <v>193</v>
      </c>
      <c r="KS134" s="139" t="s">
        <v>193</v>
      </c>
      <c r="KT134" s="139" t="s">
        <v>193</v>
      </c>
      <c r="KU134" s="139" t="s">
        <v>193</v>
      </c>
      <c r="KV134" s="139" t="s">
        <v>193</v>
      </c>
      <c r="KW134" s="139" t="s">
        <v>193</v>
      </c>
      <c r="KX134" s="139" t="s">
        <v>193</v>
      </c>
      <c r="KY134" s="139" t="s">
        <v>193</v>
      </c>
      <c r="KZ134" s="139" t="s">
        <v>193</v>
      </c>
      <c r="LA134" s="139" t="s">
        <v>193</v>
      </c>
      <c r="LB134" s="139" t="s">
        <v>193</v>
      </c>
      <c r="LC134" s="139" t="s">
        <v>193</v>
      </c>
      <c r="LD134" s="139" t="s">
        <v>193</v>
      </c>
      <c r="LE134" s="139" t="s">
        <v>193</v>
      </c>
      <c r="LF134" s="139" t="s">
        <v>193</v>
      </c>
      <c r="LG134" s="139" t="s">
        <v>193</v>
      </c>
      <c r="LH134" s="139" t="s">
        <v>193</v>
      </c>
      <c r="LI134" s="139" t="s">
        <v>193</v>
      </c>
      <c r="LJ134" s="139" t="s">
        <v>193</v>
      </c>
      <c r="LK134" s="139" t="s">
        <v>193</v>
      </c>
      <c r="LL134" s="139" t="s">
        <v>193</v>
      </c>
      <c r="LM134" s="139" t="s">
        <v>193</v>
      </c>
      <c r="LN134" s="139" t="s">
        <v>193</v>
      </c>
      <c r="LO134" s="139" t="s">
        <v>193</v>
      </c>
      <c r="LP134" s="139" t="s">
        <v>193</v>
      </c>
      <c r="LQ134" s="139" t="s">
        <v>193</v>
      </c>
    </row>
    <row r="135" spans="1:329" ht="14.4" customHeight="1" x14ac:dyDescent="0.35">
      <c r="A135" s="139" t="s">
        <v>3589</v>
      </c>
      <c r="B135" s="139" t="s">
        <v>3571</v>
      </c>
      <c r="C135" s="139" t="s">
        <v>179</v>
      </c>
      <c r="D135" s="139" t="s">
        <v>179</v>
      </c>
      <c r="E135" s="139" t="s">
        <v>181</v>
      </c>
      <c r="F135" s="139" t="s">
        <v>182</v>
      </c>
      <c r="G135" s="139" t="s">
        <v>183</v>
      </c>
      <c r="H135" s="139" t="s">
        <v>183</v>
      </c>
      <c r="I135" s="139" t="s">
        <v>708</v>
      </c>
      <c r="J135" s="139" t="s">
        <v>709</v>
      </c>
      <c r="K135" s="139" t="s">
        <v>536</v>
      </c>
      <c r="L135" s="139" t="s">
        <v>490</v>
      </c>
      <c r="M135" t="s">
        <v>491</v>
      </c>
      <c r="N135" t="s">
        <v>193</v>
      </c>
      <c r="O135" t="s">
        <v>193</v>
      </c>
      <c r="P135" t="s">
        <v>496</v>
      </c>
      <c r="Q135" t="s">
        <v>193</v>
      </c>
      <c r="R135" t="s">
        <v>3510</v>
      </c>
      <c r="S135">
        <v>0</v>
      </c>
      <c r="T135">
        <v>0</v>
      </c>
      <c r="U135">
        <v>0</v>
      </c>
      <c r="V135">
        <v>0</v>
      </c>
      <c r="W135">
        <v>1</v>
      </c>
      <c r="X135">
        <v>0</v>
      </c>
      <c r="Y135">
        <v>0</v>
      </c>
      <c r="Z135" t="s">
        <v>3990</v>
      </c>
      <c r="AA135" t="s">
        <v>3510</v>
      </c>
      <c r="AB135" t="s">
        <v>112</v>
      </c>
      <c r="AC135">
        <v>1</v>
      </c>
      <c r="AD135">
        <v>0</v>
      </c>
      <c r="AE135">
        <v>0</v>
      </c>
      <c r="AF135">
        <v>0</v>
      </c>
      <c r="AG135">
        <v>0</v>
      </c>
      <c r="AH135">
        <v>0</v>
      </c>
      <c r="AI135">
        <v>0</v>
      </c>
      <c r="AJ135">
        <v>0</v>
      </c>
      <c r="AK135">
        <v>0</v>
      </c>
      <c r="AL135">
        <v>0</v>
      </c>
      <c r="AM135" t="s">
        <v>193</v>
      </c>
      <c r="AN135" t="s">
        <v>143</v>
      </c>
      <c r="AO135" t="s">
        <v>501</v>
      </c>
      <c r="AP135" t="s">
        <v>193</v>
      </c>
      <c r="AQ135" t="s">
        <v>193</v>
      </c>
      <c r="AR135" t="s">
        <v>193</v>
      </c>
      <c r="AS135" t="s">
        <v>193</v>
      </c>
      <c r="AT135" t="s">
        <v>193</v>
      </c>
      <c r="AU135" t="s">
        <v>193</v>
      </c>
      <c r="AV135" t="s">
        <v>193</v>
      </c>
      <c r="AW135" t="s">
        <v>193</v>
      </c>
      <c r="AX135" t="s">
        <v>193</v>
      </c>
      <c r="AY135" t="s">
        <v>193</v>
      </c>
      <c r="AZ135" s="192" t="s">
        <v>193</v>
      </c>
      <c r="BA135" s="139" t="s">
        <v>193</v>
      </c>
      <c r="BB135" s="139" t="s">
        <v>193</v>
      </c>
      <c r="BC135" s="192" t="s">
        <v>193</v>
      </c>
      <c r="BD135" s="139" t="s">
        <v>193</v>
      </c>
      <c r="BE135" s="139" t="s">
        <v>193</v>
      </c>
      <c r="BF135" s="192" t="s">
        <v>193</v>
      </c>
      <c r="BG135" s="139" t="s">
        <v>193</v>
      </c>
      <c r="BH135" s="139" t="s">
        <v>193</v>
      </c>
      <c r="BI135" s="192" t="s">
        <v>193</v>
      </c>
      <c r="BJ135" s="139" t="s">
        <v>193</v>
      </c>
      <c r="BK135" s="139" t="s">
        <v>193</v>
      </c>
      <c r="BL135" s="192" t="s">
        <v>193</v>
      </c>
      <c r="BM135" s="139" t="s">
        <v>193</v>
      </c>
      <c r="BN135" s="139" t="s">
        <v>193</v>
      </c>
      <c r="BO135" s="192" t="s">
        <v>193</v>
      </c>
      <c r="BP135" s="139" t="s">
        <v>193</v>
      </c>
      <c r="BQ135" s="139" t="s">
        <v>193</v>
      </c>
      <c r="BR135" s="139" t="s">
        <v>193</v>
      </c>
      <c r="BS135" s="139" t="s">
        <v>193</v>
      </c>
      <c r="BT135" s="139" t="s">
        <v>193</v>
      </c>
      <c r="BU135" s="139" t="s">
        <v>193</v>
      </c>
      <c r="BV135" s="139" t="s">
        <v>193</v>
      </c>
      <c r="BW135" s="139" t="s">
        <v>193</v>
      </c>
      <c r="BX135" s="139" t="s">
        <v>193</v>
      </c>
      <c r="BY135" s="139" t="s">
        <v>193</v>
      </c>
      <c r="BZ135" s="139" t="s">
        <v>193</v>
      </c>
      <c r="CA135" s="192" t="s">
        <v>193</v>
      </c>
      <c r="CB135" s="139" t="s">
        <v>193</v>
      </c>
      <c r="CC135" s="139" t="s">
        <v>193</v>
      </c>
      <c r="CD135" s="139" t="s">
        <v>193</v>
      </c>
      <c r="CE135" s="139" t="s">
        <v>193</v>
      </c>
      <c r="CF135" s="139" t="s">
        <v>193</v>
      </c>
      <c r="CG135" s="139" t="s">
        <v>193</v>
      </c>
      <c r="CH135" s="139" t="s">
        <v>193</v>
      </c>
      <c r="CI135" s="139" t="s">
        <v>193</v>
      </c>
      <c r="CJ135" s="139" t="s">
        <v>193</v>
      </c>
      <c r="CK135" s="139" t="s">
        <v>193</v>
      </c>
      <c r="CL135" s="139" t="s">
        <v>193</v>
      </c>
      <c r="CM135" s="139" t="s">
        <v>193</v>
      </c>
      <c r="CN135" s="139" t="s">
        <v>193</v>
      </c>
      <c r="CO135" s="139" t="s">
        <v>193</v>
      </c>
      <c r="CP135" s="139" t="s">
        <v>193</v>
      </c>
      <c r="CQ135" s="139" t="s">
        <v>193</v>
      </c>
      <c r="CR135" s="139" t="s">
        <v>193</v>
      </c>
      <c r="CS135" s="139" t="s">
        <v>193</v>
      </c>
      <c r="CT135" s="139" t="s">
        <v>193</v>
      </c>
      <c r="CU135" s="139" t="s">
        <v>193</v>
      </c>
      <c r="CV135" s="139" t="s">
        <v>193</v>
      </c>
      <c r="CW135" s="139" t="s">
        <v>193</v>
      </c>
      <c r="CX135" s="139" t="s">
        <v>193</v>
      </c>
      <c r="CY135" s="139" t="s">
        <v>193</v>
      </c>
      <c r="CZ135" s="139" t="s">
        <v>193</v>
      </c>
      <c r="DA135" s="139" t="s">
        <v>193</v>
      </c>
      <c r="DB135" s="139" t="s">
        <v>193</v>
      </c>
      <c r="DC135" s="139" t="s">
        <v>193</v>
      </c>
      <c r="DD135" s="139" t="s">
        <v>193</v>
      </c>
      <c r="DE135" s="139" t="s">
        <v>193</v>
      </c>
      <c r="DF135" s="139" t="s">
        <v>193</v>
      </c>
      <c r="DG135" s="139" t="s">
        <v>193</v>
      </c>
      <c r="DH135" s="139" t="s">
        <v>193</v>
      </c>
      <c r="DI135" s="139" t="s">
        <v>193</v>
      </c>
      <c r="DJ135" s="139" t="s">
        <v>193</v>
      </c>
      <c r="DK135" s="139" t="s">
        <v>193</v>
      </c>
      <c r="DL135" s="139" t="s">
        <v>193</v>
      </c>
      <c r="DM135" s="139" t="s">
        <v>193</v>
      </c>
      <c r="DN135" s="139" t="s">
        <v>193</v>
      </c>
      <c r="DO135" s="139" t="s">
        <v>193</v>
      </c>
      <c r="DP135" s="139" t="s">
        <v>193</v>
      </c>
      <c r="DQ135" s="139" t="s">
        <v>193</v>
      </c>
      <c r="DR135" s="139" t="s">
        <v>193</v>
      </c>
      <c r="DS135" s="139" t="s">
        <v>193</v>
      </c>
      <c r="DT135" s="139" t="s">
        <v>193</v>
      </c>
      <c r="DU135" s="139" t="s">
        <v>193</v>
      </c>
      <c r="DV135" s="139" t="s">
        <v>193</v>
      </c>
      <c r="DW135" s="139" t="s">
        <v>193</v>
      </c>
      <c r="DX135" s="139" t="s">
        <v>193</v>
      </c>
      <c r="DY135" s="139" t="s">
        <v>193</v>
      </c>
      <c r="DZ135" s="139" t="s">
        <v>193</v>
      </c>
      <c r="EA135" s="139" t="s">
        <v>193</v>
      </c>
      <c r="EB135" s="139" t="s">
        <v>193</v>
      </c>
      <c r="EC135" s="139" t="s">
        <v>193</v>
      </c>
      <c r="ED135" s="139" t="s">
        <v>193</v>
      </c>
      <c r="EE135" s="139" t="s">
        <v>193</v>
      </c>
      <c r="EF135" s="139" t="s">
        <v>193</v>
      </c>
      <c r="EG135" s="139" t="s">
        <v>193</v>
      </c>
      <c r="EH135" s="139" t="s">
        <v>193</v>
      </c>
      <c r="EI135" s="139" t="s">
        <v>193</v>
      </c>
      <c r="EJ135" s="139" t="s">
        <v>193</v>
      </c>
      <c r="EK135" s="139" t="s">
        <v>193</v>
      </c>
      <c r="EL135" s="139" t="s">
        <v>193</v>
      </c>
      <c r="EM135" s="139" t="s">
        <v>193</v>
      </c>
      <c r="EN135" s="139" t="s">
        <v>193</v>
      </c>
      <c r="EO135" s="139" t="s">
        <v>193</v>
      </c>
      <c r="EP135" s="139" t="s">
        <v>193</v>
      </c>
      <c r="EQ135" s="139" t="s">
        <v>193</v>
      </c>
      <c r="ER135" s="139" t="s">
        <v>193</v>
      </c>
      <c r="ES135" s="139" t="s">
        <v>193</v>
      </c>
      <c r="ET135" s="139" t="s">
        <v>193</v>
      </c>
      <c r="EU135" s="139" t="s">
        <v>193</v>
      </c>
      <c r="EV135" s="139" t="s">
        <v>193</v>
      </c>
      <c r="EW135" s="139" t="s">
        <v>193</v>
      </c>
      <c r="EX135" s="139" t="s">
        <v>193</v>
      </c>
      <c r="EY135" s="139" t="s">
        <v>193</v>
      </c>
      <c r="EZ135" s="139" t="s">
        <v>193</v>
      </c>
      <c r="FA135" s="139" t="s">
        <v>193</v>
      </c>
      <c r="FB135" s="139" t="s">
        <v>193</v>
      </c>
      <c r="FC135" s="139" t="s">
        <v>193</v>
      </c>
      <c r="FD135" s="139" t="s">
        <v>193</v>
      </c>
      <c r="FE135" s="139" t="s">
        <v>193</v>
      </c>
      <c r="FF135" s="139" t="s">
        <v>193</v>
      </c>
      <c r="FG135" s="139" t="s">
        <v>193</v>
      </c>
      <c r="FH135" s="139" t="s">
        <v>193</v>
      </c>
      <c r="FI135" s="139" t="s">
        <v>193</v>
      </c>
      <c r="FJ135" s="139" t="s">
        <v>193</v>
      </c>
      <c r="FK135" s="139" t="s">
        <v>193</v>
      </c>
      <c r="FL135" s="139" t="s">
        <v>193</v>
      </c>
      <c r="FM135" s="139" t="s">
        <v>193</v>
      </c>
      <c r="FN135" s="139" t="s">
        <v>193</v>
      </c>
      <c r="FO135" s="139" t="s">
        <v>193</v>
      </c>
      <c r="FP135" s="139" t="s">
        <v>193</v>
      </c>
      <c r="FQ135" s="139" t="s">
        <v>193</v>
      </c>
      <c r="FR135" s="139" t="s">
        <v>193</v>
      </c>
      <c r="FS135" s="139" t="s">
        <v>193</v>
      </c>
      <c r="FT135" s="139" t="s">
        <v>193</v>
      </c>
      <c r="FU135" s="139" t="s">
        <v>193</v>
      </c>
      <c r="FV135" s="139" t="s">
        <v>193</v>
      </c>
      <c r="FW135" s="139" t="s">
        <v>193</v>
      </c>
      <c r="FX135" s="139" t="s">
        <v>193</v>
      </c>
      <c r="FY135" s="139" t="s">
        <v>193</v>
      </c>
      <c r="FZ135" s="139" t="s">
        <v>193</v>
      </c>
      <c r="GA135" s="139" t="s">
        <v>193</v>
      </c>
      <c r="GB135" s="139" t="s">
        <v>193</v>
      </c>
      <c r="GC135" s="139" t="s">
        <v>193</v>
      </c>
      <c r="GD135" s="139" t="s">
        <v>193</v>
      </c>
      <c r="GE135" s="139" t="s">
        <v>193</v>
      </c>
      <c r="GF135" s="139" t="s">
        <v>193</v>
      </c>
      <c r="GG135" s="139" t="s">
        <v>193</v>
      </c>
      <c r="GH135" s="139" t="s">
        <v>193</v>
      </c>
      <c r="GI135" s="139" t="s">
        <v>193</v>
      </c>
      <c r="GJ135" s="139" t="s">
        <v>193</v>
      </c>
      <c r="GK135" s="139" t="s">
        <v>193</v>
      </c>
      <c r="GL135" s="139" t="s">
        <v>193</v>
      </c>
      <c r="GM135" s="139" t="s">
        <v>193</v>
      </c>
      <c r="GN135" s="139" t="s">
        <v>193</v>
      </c>
      <c r="GO135" s="139" t="s">
        <v>193</v>
      </c>
      <c r="GP135" s="139" t="s">
        <v>193</v>
      </c>
      <c r="GQ135" s="139" t="s">
        <v>193</v>
      </c>
      <c r="GR135" s="139" t="s">
        <v>193</v>
      </c>
      <c r="GS135" s="139" t="s">
        <v>193</v>
      </c>
      <c r="GT135" s="139" t="s">
        <v>193</v>
      </c>
      <c r="GU135" s="139" t="s">
        <v>193</v>
      </c>
      <c r="GV135" s="139" t="s">
        <v>193</v>
      </c>
      <c r="GW135" s="139" t="s">
        <v>193</v>
      </c>
      <c r="GX135" s="139" t="s">
        <v>193</v>
      </c>
      <c r="GY135" s="139" t="s">
        <v>193</v>
      </c>
      <c r="GZ135" s="139" t="s">
        <v>193</v>
      </c>
      <c r="HA135" s="139" t="s">
        <v>193</v>
      </c>
      <c r="HB135" s="139" t="s">
        <v>193</v>
      </c>
      <c r="HC135" s="139" t="s">
        <v>193</v>
      </c>
      <c r="HD135" s="139" t="s">
        <v>193</v>
      </c>
      <c r="HE135" s="139" t="s">
        <v>193</v>
      </c>
      <c r="HF135" s="139" t="s">
        <v>193</v>
      </c>
      <c r="HG135" s="139" t="s">
        <v>193</v>
      </c>
      <c r="HH135" s="139" t="s">
        <v>193</v>
      </c>
      <c r="HI135" s="139" t="s">
        <v>193</v>
      </c>
      <c r="HJ135" s="139" t="s">
        <v>193</v>
      </c>
      <c r="HK135" s="139" t="s">
        <v>193</v>
      </c>
      <c r="HL135" s="139" t="s">
        <v>193</v>
      </c>
      <c r="HM135" s="139" t="s">
        <v>193</v>
      </c>
      <c r="HN135" s="139" t="s">
        <v>193</v>
      </c>
      <c r="HO135" s="139" t="s">
        <v>193</v>
      </c>
      <c r="HP135" s="139" t="s">
        <v>193</v>
      </c>
      <c r="HQ135" s="139" t="s">
        <v>193</v>
      </c>
      <c r="HR135" s="139" t="s">
        <v>193</v>
      </c>
      <c r="HS135" s="139" t="s">
        <v>193</v>
      </c>
      <c r="HT135" s="139" t="s">
        <v>193</v>
      </c>
      <c r="HU135" s="139" t="s">
        <v>193</v>
      </c>
      <c r="HV135" s="139" t="s">
        <v>193</v>
      </c>
      <c r="HW135" s="139" t="s">
        <v>193</v>
      </c>
      <c r="HX135" s="139" t="s">
        <v>193</v>
      </c>
      <c r="HY135" s="139" t="s">
        <v>193</v>
      </c>
      <c r="HZ135" s="139" t="s">
        <v>193</v>
      </c>
      <c r="IA135" s="139" t="s">
        <v>193</v>
      </c>
      <c r="IB135" s="139" t="s">
        <v>193</v>
      </c>
      <c r="IC135" s="139" t="s">
        <v>193</v>
      </c>
      <c r="ID135" s="139" t="s">
        <v>3421</v>
      </c>
      <c r="IE135" s="139">
        <v>1</v>
      </c>
      <c r="IF135" s="139">
        <v>1</v>
      </c>
      <c r="IG135" s="139">
        <v>1</v>
      </c>
      <c r="IH135" s="139">
        <v>250</v>
      </c>
      <c r="II135" s="139">
        <v>150</v>
      </c>
      <c r="IJ135" s="139">
        <v>25</v>
      </c>
      <c r="IK135" s="139" t="s">
        <v>109</v>
      </c>
      <c r="IL135" s="139" t="s">
        <v>193</v>
      </c>
      <c r="IM135" s="139" t="s">
        <v>193</v>
      </c>
      <c r="IN135" s="139" t="s">
        <v>109</v>
      </c>
      <c r="IO135" s="139" t="s">
        <v>3466</v>
      </c>
      <c r="IP135" s="139">
        <v>0</v>
      </c>
      <c r="IQ135" s="139">
        <v>1</v>
      </c>
      <c r="IR135" s="139">
        <v>0</v>
      </c>
      <c r="IS135" s="139">
        <v>0</v>
      </c>
      <c r="IT135" s="139">
        <v>0</v>
      </c>
      <c r="IU135" s="139">
        <v>0</v>
      </c>
      <c r="IV135" s="139" t="s">
        <v>193</v>
      </c>
      <c r="IW135" s="139" t="s">
        <v>3458</v>
      </c>
      <c r="IX135" s="139">
        <v>0</v>
      </c>
      <c r="IY135" s="139">
        <v>0</v>
      </c>
      <c r="IZ135" s="139">
        <v>1</v>
      </c>
      <c r="JA135" s="139">
        <v>0</v>
      </c>
      <c r="JB135" s="139">
        <v>0</v>
      </c>
      <c r="JC135" s="139">
        <v>0</v>
      </c>
      <c r="JD135" s="139">
        <v>0</v>
      </c>
      <c r="JE135" s="139">
        <v>0</v>
      </c>
      <c r="JF135" s="139" t="s">
        <v>193</v>
      </c>
      <c r="JG135" s="139" t="s">
        <v>109</v>
      </c>
      <c r="JH135" s="139" t="s">
        <v>193</v>
      </c>
      <c r="JI135" s="139" t="s">
        <v>3510</v>
      </c>
      <c r="JJ135" s="139">
        <v>0</v>
      </c>
      <c r="JK135" s="139">
        <v>0</v>
      </c>
      <c r="JL135" s="139">
        <v>0</v>
      </c>
      <c r="JM135" s="139">
        <v>0</v>
      </c>
      <c r="JN135" s="139">
        <v>1</v>
      </c>
      <c r="JO135" s="139">
        <v>0</v>
      </c>
      <c r="JP135" s="139">
        <v>0</v>
      </c>
      <c r="JQ135" s="139" t="s">
        <v>193</v>
      </c>
      <c r="JR135" s="139" t="s">
        <v>193</v>
      </c>
      <c r="JS135" s="139" t="s">
        <v>193</v>
      </c>
      <c r="JT135" s="139" t="s">
        <v>193</v>
      </c>
      <c r="JU135" s="139" t="s">
        <v>193</v>
      </c>
      <c r="JV135" s="139" t="s">
        <v>193</v>
      </c>
      <c r="JW135" s="139" t="s">
        <v>193</v>
      </c>
      <c r="JX135" s="139" t="s">
        <v>193</v>
      </c>
      <c r="JY135" s="139" t="s">
        <v>193</v>
      </c>
      <c r="JZ135" s="139" t="s">
        <v>193</v>
      </c>
      <c r="KA135" s="139" t="s">
        <v>193</v>
      </c>
      <c r="KB135" s="139" t="s">
        <v>193</v>
      </c>
      <c r="KC135" s="139" t="s">
        <v>193</v>
      </c>
      <c r="KD135" s="139" t="s">
        <v>193</v>
      </c>
      <c r="KE135" s="139" t="s">
        <v>193</v>
      </c>
      <c r="KF135" s="139" t="s">
        <v>193</v>
      </c>
      <c r="KG135" s="139" t="s">
        <v>193</v>
      </c>
      <c r="KH135" s="139" t="s">
        <v>193</v>
      </c>
      <c r="KI135" s="139" t="s">
        <v>193</v>
      </c>
      <c r="KJ135" s="139" t="s">
        <v>193</v>
      </c>
      <c r="KK135" s="139" t="s">
        <v>193</v>
      </c>
      <c r="KL135" s="139" t="s">
        <v>193</v>
      </c>
      <c r="KM135" s="139" t="s">
        <v>193</v>
      </c>
      <c r="KN135" s="139" t="s">
        <v>193</v>
      </c>
      <c r="KO135" s="139" t="s">
        <v>193</v>
      </c>
      <c r="KP135" s="139" t="s">
        <v>193</v>
      </c>
      <c r="KQ135" s="139" t="s">
        <v>193</v>
      </c>
      <c r="KR135" s="139" t="s">
        <v>193</v>
      </c>
      <c r="KS135" s="139" t="s">
        <v>193</v>
      </c>
      <c r="KT135" s="139" t="s">
        <v>193</v>
      </c>
      <c r="KU135" s="139" t="s">
        <v>193</v>
      </c>
      <c r="KV135" s="139" t="s">
        <v>193</v>
      </c>
      <c r="KW135" s="139" t="s">
        <v>193</v>
      </c>
      <c r="KX135" s="139" t="s">
        <v>193</v>
      </c>
      <c r="KY135" s="139" t="s">
        <v>193</v>
      </c>
      <c r="KZ135" s="139" t="s">
        <v>193</v>
      </c>
      <c r="LA135" s="139" t="s">
        <v>193</v>
      </c>
      <c r="LB135" s="139" t="s">
        <v>193</v>
      </c>
      <c r="LC135" s="139" t="s">
        <v>193</v>
      </c>
      <c r="LD135" s="139" t="s">
        <v>193</v>
      </c>
      <c r="LE135" s="139" t="s">
        <v>193</v>
      </c>
      <c r="LF135" s="139" t="s">
        <v>193</v>
      </c>
      <c r="LG135" s="139" t="s">
        <v>193</v>
      </c>
      <c r="LH135" s="139" t="s">
        <v>193</v>
      </c>
      <c r="LI135" s="139" t="s">
        <v>193</v>
      </c>
      <c r="LJ135" s="139" t="s">
        <v>193</v>
      </c>
      <c r="LK135" s="139" t="s">
        <v>193</v>
      </c>
      <c r="LL135" s="139" t="s">
        <v>193</v>
      </c>
      <c r="LM135" s="139" t="s">
        <v>193</v>
      </c>
      <c r="LN135" s="139" t="s">
        <v>193</v>
      </c>
      <c r="LO135" s="139" t="s">
        <v>193</v>
      </c>
      <c r="LP135" s="139" t="s">
        <v>193</v>
      </c>
      <c r="LQ135" s="139" t="s">
        <v>193</v>
      </c>
    </row>
    <row r="136" spans="1:329" ht="14.4" customHeight="1" x14ac:dyDescent="0.35">
      <c r="A136" s="139" t="s">
        <v>3590</v>
      </c>
      <c r="B136" s="139" t="s">
        <v>3571</v>
      </c>
      <c r="C136" s="139" t="s">
        <v>179</v>
      </c>
      <c r="D136" s="139" t="s">
        <v>179</v>
      </c>
      <c r="E136" s="139" t="s">
        <v>181</v>
      </c>
      <c r="F136" s="139" t="s">
        <v>182</v>
      </c>
      <c r="G136" s="139" t="s">
        <v>183</v>
      </c>
      <c r="H136" s="139" t="s">
        <v>183</v>
      </c>
      <c r="I136" s="139" t="s">
        <v>708</v>
      </c>
      <c r="J136" s="139" t="s">
        <v>709</v>
      </c>
      <c r="K136" s="139" t="s">
        <v>536</v>
      </c>
      <c r="L136" s="139" t="s">
        <v>490</v>
      </c>
      <c r="M136" t="s">
        <v>491</v>
      </c>
      <c r="N136" t="s">
        <v>193</v>
      </c>
      <c r="O136" t="s">
        <v>193</v>
      </c>
      <c r="P136" t="s">
        <v>496</v>
      </c>
      <c r="Q136" t="s">
        <v>193</v>
      </c>
      <c r="R136" t="s">
        <v>3502</v>
      </c>
      <c r="S136">
        <v>0</v>
      </c>
      <c r="T136">
        <v>0</v>
      </c>
      <c r="U136">
        <v>1</v>
      </c>
      <c r="V136">
        <v>0</v>
      </c>
      <c r="W136">
        <v>0</v>
      </c>
      <c r="X136">
        <v>0</v>
      </c>
      <c r="Y136">
        <v>0</v>
      </c>
      <c r="Z136" t="s">
        <v>4014</v>
      </c>
      <c r="AA136" t="s">
        <v>3502</v>
      </c>
      <c r="AB136" t="s">
        <v>112</v>
      </c>
      <c r="AC136">
        <v>1</v>
      </c>
      <c r="AD136">
        <v>0</v>
      </c>
      <c r="AE136">
        <v>0</v>
      </c>
      <c r="AF136">
        <v>0</v>
      </c>
      <c r="AG136">
        <v>0</v>
      </c>
      <c r="AH136">
        <v>0</v>
      </c>
      <c r="AI136">
        <v>0</v>
      </c>
      <c r="AJ136">
        <v>0</v>
      </c>
      <c r="AK136">
        <v>0</v>
      </c>
      <c r="AL136">
        <v>0</v>
      </c>
      <c r="AM136" t="s">
        <v>193</v>
      </c>
      <c r="AN136" t="s">
        <v>143</v>
      </c>
      <c r="AO136" t="s">
        <v>501</v>
      </c>
      <c r="AP136" t="s">
        <v>193</v>
      </c>
      <c r="AQ136" t="s">
        <v>193</v>
      </c>
      <c r="AR136" t="s">
        <v>193</v>
      </c>
      <c r="AS136" t="s">
        <v>193</v>
      </c>
      <c r="AT136" t="s">
        <v>193</v>
      </c>
      <c r="AU136" t="s">
        <v>193</v>
      </c>
      <c r="AV136" t="s">
        <v>193</v>
      </c>
      <c r="AW136" t="s">
        <v>193</v>
      </c>
      <c r="AX136" t="s">
        <v>193</v>
      </c>
      <c r="AY136" t="s">
        <v>193</v>
      </c>
      <c r="AZ136" s="192" t="s">
        <v>193</v>
      </c>
      <c r="BA136" s="139" t="s">
        <v>193</v>
      </c>
      <c r="BB136" s="139" t="s">
        <v>193</v>
      </c>
      <c r="BC136" s="192" t="s">
        <v>193</v>
      </c>
      <c r="BD136" s="139" t="s">
        <v>193</v>
      </c>
      <c r="BE136" s="139" t="s">
        <v>193</v>
      </c>
      <c r="BF136" s="192" t="s">
        <v>193</v>
      </c>
      <c r="BG136" s="139" t="s">
        <v>193</v>
      </c>
      <c r="BH136" s="139" t="s">
        <v>193</v>
      </c>
      <c r="BI136" s="192" t="s">
        <v>193</v>
      </c>
      <c r="BJ136" s="139" t="s">
        <v>193</v>
      </c>
      <c r="BK136" s="139" t="s">
        <v>193</v>
      </c>
      <c r="BL136" s="192" t="s">
        <v>193</v>
      </c>
      <c r="BM136" s="139" t="s">
        <v>193</v>
      </c>
      <c r="BN136" s="139" t="s">
        <v>193</v>
      </c>
      <c r="BO136" s="192" t="s">
        <v>193</v>
      </c>
      <c r="BP136" s="139" t="s">
        <v>193</v>
      </c>
      <c r="BQ136" s="139" t="s">
        <v>193</v>
      </c>
      <c r="BR136" s="139" t="s">
        <v>193</v>
      </c>
      <c r="BS136" s="139" t="s">
        <v>193</v>
      </c>
      <c r="BT136" s="139" t="s">
        <v>193</v>
      </c>
      <c r="BU136" s="139" t="s">
        <v>193</v>
      </c>
      <c r="BV136" s="139" t="s">
        <v>193</v>
      </c>
      <c r="BW136" s="139" t="s">
        <v>193</v>
      </c>
      <c r="BX136" s="139" t="s">
        <v>193</v>
      </c>
      <c r="BY136" s="139" t="s">
        <v>193</v>
      </c>
      <c r="BZ136" s="139" t="s">
        <v>193</v>
      </c>
      <c r="CA136" s="192" t="s">
        <v>193</v>
      </c>
      <c r="CB136" s="139" t="s">
        <v>193</v>
      </c>
      <c r="CC136" s="139" t="s">
        <v>193</v>
      </c>
      <c r="CD136" s="139" t="s">
        <v>193</v>
      </c>
      <c r="CE136" s="139" t="s">
        <v>193</v>
      </c>
      <c r="CF136" s="139" t="s">
        <v>193</v>
      </c>
      <c r="CG136" s="139" t="s">
        <v>193</v>
      </c>
      <c r="CH136" s="139" t="s">
        <v>193</v>
      </c>
      <c r="CI136" s="139" t="s">
        <v>193</v>
      </c>
      <c r="CJ136" s="139" t="s">
        <v>193</v>
      </c>
      <c r="CK136" s="139" t="s">
        <v>193</v>
      </c>
      <c r="CL136" s="139" t="s">
        <v>193</v>
      </c>
      <c r="CM136" s="139" t="s">
        <v>193</v>
      </c>
      <c r="CN136" s="139" t="s">
        <v>193</v>
      </c>
      <c r="CO136" s="139" t="s">
        <v>193</v>
      </c>
      <c r="CP136" s="139" t="s">
        <v>193</v>
      </c>
      <c r="CQ136" s="139" t="s">
        <v>193</v>
      </c>
      <c r="CR136" s="139" t="s">
        <v>193</v>
      </c>
      <c r="CS136" s="139" t="s">
        <v>193</v>
      </c>
      <c r="CT136" s="139" t="s">
        <v>193</v>
      </c>
      <c r="CU136" s="139" t="s">
        <v>193</v>
      </c>
      <c r="CV136" s="139" t="s">
        <v>193</v>
      </c>
      <c r="CW136" s="139" t="s">
        <v>193</v>
      </c>
      <c r="CX136" s="139" t="s">
        <v>193</v>
      </c>
      <c r="CY136" s="139" t="s">
        <v>193</v>
      </c>
      <c r="CZ136" s="139" t="s">
        <v>193</v>
      </c>
      <c r="DA136" s="139" t="s">
        <v>193</v>
      </c>
      <c r="DB136" s="139" t="s">
        <v>193</v>
      </c>
      <c r="DC136" s="139" t="s">
        <v>193</v>
      </c>
      <c r="DD136" s="139" t="s">
        <v>193</v>
      </c>
      <c r="DE136" s="139" t="s">
        <v>193</v>
      </c>
      <c r="DF136" s="139" t="s">
        <v>193</v>
      </c>
      <c r="DG136" s="139" t="s">
        <v>193</v>
      </c>
      <c r="DH136" s="139" t="s">
        <v>193</v>
      </c>
      <c r="DI136" s="139" t="s">
        <v>193</v>
      </c>
      <c r="DJ136" s="139" t="s">
        <v>193</v>
      </c>
      <c r="DK136" s="139" t="s">
        <v>193</v>
      </c>
      <c r="DL136" s="139" t="s">
        <v>193</v>
      </c>
      <c r="DM136" s="139" t="s">
        <v>193</v>
      </c>
      <c r="DN136" s="139" t="s">
        <v>193</v>
      </c>
      <c r="DO136" s="139" t="s">
        <v>193</v>
      </c>
      <c r="DP136" s="139" t="s">
        <v>193</v>
      </c>
      <c r="DQ136" s="139" t="s">
        <v>193</v>
      </c>
      <c r="DR136" s="139" t="s">
        <v>193</v>
      </c>
      <c r="DS136" s="139" t="s">
        <v>193</v>
      </c>
      <c r="DT136" s="139" t="s">
        <v>193</v>
      </c>
      <c r="DU136" s="139" t="s">
        <v>193</v>
      </c>
      <c r="DV136" s="139" t="s">
        <v>193</v>
      </c>
      <c r="DW136" s="139" t="s">
        <v>193</v>
      </c>
      <c r="DX136" s="139" t="s">
        <v>193</v>
      </c>
      <c r="DY136" s="139" t="s">
        <v>193</v>
      </c>
      <c r="DZ136" s="139" t="s">
        <v>193</v>
      </c>
      <c r="EA136" s="139" t="s">
        <v>193</v>
      </c>
      <c r="EB136" s="139" t="s">
        <v>193</v>
      </c>
      <c r="EC136" s="139" t="s">
        <v>193</v>
      </c>
      <c r="ED136" s="139" t="s">
        <v>193</v>
      </c>
      <c r="EE136" s="139" t="s">
        <v>193</v>
      </c>
      <c r="EF136" s="139" t="s">
        <v>193</v>
      </c>
      <c r="EG136" s="139" t="s">
        <v>193</v>
      </c>
      <c r="EH136" s="139" t="s">
        <v>193</v>
      </c>
      <c r="EI136" s="139" t="s">
        <v>193</v>
      </c>
      <c r="EJ136" s="139" t="s">
        <v>193</v>
      </c>
      <c r="EK136" s="139" t="s">
        <v>193</v>
      </c>
      <c r="EL136" s="139" t="s">
        <v>193</v>
      </c>
      <c r="EM136" s="139" t="s">
        <v>193</v>
      </c>
      <c r="EN136" s="139" t="s">
        <v>193</v>
      </c>
      <c r="EO136" s="139" t="s">
        <v>193</v>
      </c>
      <c r="EP136" s="139" t="s">
        <v>193</v>
      </c>
      <c r="EQ136" s="139" t="s">
        <v>193</v>
      </c>
      <c r="ER136" s="139" t="s">
        <v>193</v>
      </c>
      <c r="ES136" s="139" t="s">
        <v>193</v>
      </c>
      <c r="ET136" s="139" t="s">
        <v>193</v>
      </c>
      <c r="EU136" s="139" t="s">
        <v>193</v>
      </c>
      <c r="EV136" s="139" t="s">
        <v>193</v>
      </c>
      <c r="EW136" s="139" t="s">
        <v>193</v>
      </c>
      <c r="EX136" s="139" t="s">
        <v>193</v>
      </c>
      <c r="EY136" s="139" t="s">
        <v>193</v>
      </c>
      <c r="EZ136" s="139" t="s">
        <v>193</v>
      </c>
      <c r="FA136" s="139" t="s">
        <v>193</v>
      </c>
      <c r="FB136" s="139" t="s">
        <v>193</v>
      </c>
      <c r="FC136" s="139" t="s">
        <v>193</v>
      </c>
      <c r="FD136" s="139" t="s">
        <v>193</v>
      </c>
      <c r="FE136" s="139" t="s">
        <v>193</v>
      </c>
      <c r="FF136" s="139" t="s">
        <v>193</v>
      </c>
      <c r="FG136" s="139" t="s">
        <v>193</v>
      </c>
      <c r="FH136" s="139" t="s">
        <v>193</v>
      </c>
      <c r="FI136" s="139" t="s">
        <v>193</v>
      </c>
      <c r="FJ136" s="139" t="s">
        <v>193</v>
      </c>
      <c r="FK136" s="139" t="s">
        <v>193</v>
      </c>
      <c r="FL136" s="139" t="s">
        <v>193</v>
      </c>
      <c r="FM136" s="139" t="s">
        <v>193</v>
      </c>
      <c r="FN136" s="139" t="s">
        <v>193</v>
      </c>
      <c r="FO136" s="139" t="s">
        <v>193</v>
      </c>
      <c r="FP136" s="139" t="s">
        <v>193</v>
      </c>
      <c r="FQ136" s="139" t="s">
        <v>193</v>
      </c>
      <c r="FR136" s="139" t="s">
        <v>193</v>
      </c>
      <c r="FS136" s="139" t="s">
        <v>193</v>
      </c>
      <c r="FT136" s="139" t="s">
        <v>193</v>
      </c>
      <c r="FU136" s="139" t="s">
        <v>193</v>
      </c>
      <c r="FV136" s="139" t="s">
        <v>193</v>
      </c>
      <c r="FW136" s="139" t="s">
        <v>193</v>
      </c>
      <c r="FX136" s="139" t="s">
        <v>193</v>
      </c>
      <c r="FY136" s="139" t="s">
        <v>193</v>
      </c>
      <c r="FZ136" s="139" t="s">
        <v>193</v>
      </c>
      <c r="GA136" s="139" t="s">
        <v>193</v>
      </c>
      <c r="GB136" s="139" t="s">
        <v>193</v>
      </c>
      <c r="GC136" s="139" t="s">
        <v>193</v>
      </c>
      <c r="GD136" s="139" t="s">
        <v>193</v>
      </c>
      <c r="GE136" s="139" t="s">
        <v>193</v>
      </c>
      <c r="GF136" s="139" t="s">
        <v>193</v>
      </c>
      <c r="GG136" s="139" t="s">
        <v>193</v>
      </c>
      <c r="GH136" s="139" t="s">
        <v>193</v>
      </c>
      <c r="GI136" s="139" t="s">
        <v>193</v>
      </c>
      <c r="GJ136" s="139" t="s">
        <v>193</v>
      </c>
      <c r="GK136" s="139" t="s">
        <v>193</v>
      </c>
      <c r="GL136" s="139" t="s">
        <v>193</v>
      </c>
      <c r="GM136" s="139" t="s">
        <v>193</v>
      </c>
      <c r="GN136" s="139" t="s">
        <v>193</v>
      </c>
      <c r="GO136" s="139" t="s">
        <v>193</v>
      </c>
      <c r="GP136" s="139" t="s">
        <v>193</v>
      </c>
      <c r="GQ136" s="139" t="s">
        <v>193</v>
      </c>
      <c r="GR136" s="139" t="s">
        <v>193</v>
      </c>
      <c r="GS136" s="139" t="s">
        <v>193</v>
      </c>
      <c r="GT136" s="139" t="s">
        <v>193</v>
      </c>
      <c r="GU136" s="139" t="s">
        <v>193</v>
      </c>
      <c r="GV136" s="139" t="s">
        <v>193</v>
      </c>
      <c r="GW136" s="139" t="s">
        <v>193</v>
      </c>
      <c r="GX136" s="139" t="s">
        <v>193</v>
      </c>
      <c r="GY136" s="139" t="s">
        <v>193</v>
      </c>
      <c r="GZ136" s="139" t="s">
        <v>193</v>
      </c>
      <c r="HA136" s="139" t="s">
        <v>193</v>
      </c>
      <c r="HB136" s="139" t="s">
        <v>193</v>
      </c>
      <c r="HC136" s="139" t="s">
        <v>109</v>
      </c>
      <c r="HD136" s="139">
        <v>500</v>
      </c>
      <c r="HE136" s="139" t="s">
        <v>193</v>
      </c>
      <c r="HF136" s="139" t="s">
        <v>193</v>
      </c>
      <c r="HG136" s="139" t="s">
        <v>193</v>
      </c>
      <c r="HH136" s="139" t="s">
        <v>193</v>
      </c>
      <c r="HI136" s="139" t="s">
        <v>193</v>
      </c>
      <c r="HJ136" s="139" t="s">
        <v>193</v>
      </c>
      <c r="HK136" s="139" t="s">
        <v>193</v>
      </c>
      <c r="HL136" s="139" t="s">
        <v>193</v>
      </c>
      <c r="HM136" s="139" t="s">
        <v>193</v>
      </c>
      <c r="HN136" s="139" t="s">
        <v>193</v>
      </c>
      <c r="HO136" s="139" t="s">
        <v>193</v>
      </c>
      <c r="HP136" s="139" t="s">
        <v>193</v>
      </c>
      <c r="HQ136" s="139" t="s">
        <v>193</v>
      </c>
      <c r="HR136" s="139" t="s">
        <v>193</v>
      </c>
      <c r="HS136" s="139" t="s">
        <v>193</v>
      </c>
      <c r="HT136" s="139" t="s">
        <v>193</v>
      </c>
      <c r="HU136" s="139" t="s">
        <v>193</v>
      </c>
      <c r="HV136" s="139" t="s">
        <v>193</v>
      </c>
      <c r="HW136" s="139" t="s">
        <v>193</v>
      </c>
      <c r="HX136" s="139" t="s">
        <v>193</v>
      </c>
      <c r="HY136" s="139" t="s">
        <v>193</v>
      </c>
      <c r="HZ136" s="139" t="s">
        <v>193</v>
      </c>
      <c r="IA136" s="139" t="s">
        <v>193</v>
      </c>
      <c r="IB136" s="139" t="s">
        <v>193</v>
      </c>
      <c r="IC136" s="139" t="s">
        <v>193</v>
      </c>
      <c r="ID136" s="139" t="s">
        <v>193</v>
      </c>
      <c r="IE136" s="139" t="s">
        <v>193</v>
      </c>
      <c r="IF136" s="139" t="s">
        <v>193</v>
      </c>
      <c r="IG136" s="139" t="s">
        <v>193</v>
      </c>
      <c r="IH136" s="139" t="s">
        <v>193</v>
      </c>
      <c r="II136" s="139" t="s">
        <v>193</v>
      </c>
      <c r="IJ136" s="139" t="s">
        <v>193</v>
      </c>
      <c r="IK136" s="139" t="s">
        <v>193</v>
      </c>
      <c r="IL136" s="139" t="s">
        <v>193</v>
      </c>
      <c r="IM136" s="139" t="s">
        <v>193</v>
      </c>
      <c r="IN136" s="139" t="s">
        <v>109</v>
      </c>
      <c r="IO136" s="139" t="s">
        <v>3466</v>
      </c>
      <c r="IP136" s="139">
        <v>0</v>
      </c>
      <c r="IQ136" s="139">
        <v>1</v>
      </c>
      <c r="IR136" s="139">
        <v>0</v>
      </c>
      <c r="IS136" s="139">
        <v>0</v>
      </c>
      <c r="IT136" s="139">
        <v>0</v>
      </c>
      <c r="IU136" s="139">
        <v>0</v>
      </c>
      <c r="IV136" s="139" t="s">
        <v>193</v>
      </c>
      <c r="IW136" s="139" t="s">
        <v>3458</v>
      </c>
      <c r="IX136" s="139">
        <v>0</v>
      </c>
      <c r="IY136" s="139">
        <v>0</v>
      </c>
      <c r="IZ136" s="139">
        <v>1</v>
      </c>
      <c r="JA136" s="139">
        <v>0</v>
      </c>
      <c r="JB136" s="139">
        <v>0</v>
      </c>
      <c r="JC136" s="139">
        <v>0</v>
      </c>
      <c r="JD136" s="139">
        <v>0</v>
      </c>
      <c r="JE136" s="139">
        <v>0</v>
      </c>
      <c r="JF136" s="139" t="s">
        <v>193</v>
      </c>
      <c r="JG136" s="139" t="s">
        <v>109</v>
      </c>
      <c r="JH136" s="139" t="s">
        <v>193</v>
      </c>
      <c r="JI136" s="139" t="s">
        <v>3502</v>
      </c>
      <c r="JJ136" s="139">
        <v>0</v>
      </c>
      <c r="JK136" s="139">
        <v>0</v>
      </c>
      <c r="JL136" s="139">
        <v>1</v>
      </c>
      <c r="JM136" s="139">
        <v>0</v>
      </c>
      <c r="JN136" s="139">
        <v>0</v>
      </c>
      <c r="JO136" s="139">
        <v>0</v>
      </c>
      <c r="JP136" s="139">
        <v>0</v>
      </c>
      <c r="JQ136" s="139" t="s">
        <v>193</v>
      </c>
      <c r="JR136" s="139" t="s">
        <v>193</v>
      </c>
      <c r="JS136" s="139" t="s">
        <v>193</v>
      </c>
      <c r="JT136" s="139" t="s">
        <v>193</v>
      </c>
      <c r="JU136" s="139" t="s">
        <v>193</v>
      </c>
      <c r="JV136" s="139" t="s">
        <v>193</v>
      </c>
      <c r="JW136" s="139" t="s">
        <v>193</v>
      </c>
      <c r="JX136" s="139" t="s">
        <v>193</v>
      </c>
      <c r="JY136" s="139" t="s">
        <v>193</v>
      </c>
      <c r="JZ136" s="139" t="s">
        <v>193</v>
      </c>
      <c r="KA136" s="139" t="s">
        <v>193</v>
      </c>
      <c r="KB136" s="139" t="s">
        <v>193</v>
      </c>
      <c r="KC136" s="139" t="s">
        <v>193</v>
      </c>
      <c r="KD136" s="139" t="s">
        <v>193</v>
      </c>
      <c r="KE136" s="139" t="s">
        <v>193</v>
      </c>
      <c r="KF136" s="139" t="s">
        <v>193</v>
      </c>
      <c r="KG136" s="139" t="s">
        <v>193</v>
      </c>
      <c r="KH136" s="139" t="s">
        <v>193</v>
      </c>
      <c r="KI136" s="139" t="s">
        <v>193</v>
      </c>
      <c r="KJ136" s="139" t="s">
        <v>193</v>
      </c>
      <c r="KK136" s="139" t="s">
        <v>193</v>
      </c>
      <c r="KL136" s="139" t="s">
        <v>193</v>
      </c>
      <c r="KM136" s="139" t="s">
        <v>193</v>
      </c>
      <c r="KN136" s="139" t="s">
        <v>193</v>
      </c>
      <c r="KO136" s="139" t="s">
        <v>193</v>
      </c>
      <c r="KP136" s="139" t="s">
        <v>193</v>
      </c>
      <c r="KQ136" s="139" t="s">
        <v>193</v>
      </c>
      <c r="KR136" s="139" t="s">
        <v>193</v>
      </c>
      <c r="KS136" s="139" t="s">
        <v>193</v>
      </c>
      <c r="KT136" s="139" t="s">
        <v>193</v>
      </c>
      <c r="KU136" s="139" t="s">
        <v>193</v>
      </c>
      <c r="KV136" s="139" t="s">
        <v>193</v>
      </c>
      <c r="KW136" s="139" t="s">
        <v>193</v>
      </c>
      <c r="KX136" s="139" t="s">
        <v>193</v>
      </c>
      <c r="KY136" s="139" t="s">
        <v>193</v>
      </c>
      <c r="KZ136" s="139" t="s">
        <v>193</v>
      </c>
      <c r="LA136" s="139" t="s">
        <v>193</v>
      </c>
      <c r="LB136" s="139" t="s">
        <v>193</v>
      </c>
      <c r="LC136" s="139" t="s">
        <v>193</v>
      </c>
      <c r="LD136" s="139" t="s">
        <v>193</v>
      </c>
      <c r="LE136" s="139" t="s">
        <v>193</v>
      </c>
      <c r="LF136" s="139" t="s">
        <v>193</v>
      </c>
      <c r="LG136" s="139" t="s">
        <v>193</v>
      </c>
      <c r="LH136" s="139" t="s">
        <v>193</v>
      </c>
      <c r="LI136" s="139" t="s">
        <v>193</v>
      </c>
      <c r="LJ136" s="139" t="s">
        <v>193</v>
      </c>
      <c r="LK136" s="139" t="s">
        <v>193</v>
      </c>
      <c r="LL136" s="139" t="s">
        <v>193</v>
      </c>
      <c r="LM136" s="139" t="s">
        <v>193</v>
      </c>
      <c r="LN136" s="139" t="s">
        <v>193</v>
      </c>
      <c r="LO136" s="139" t="s">
        <v>193</v>
      </c>
      <c r="LP136" s="139" t="s">
        <v>193</v>
      </c>
      <c r="LQ136" s="139" t="s">
        <v>193</v>
      </c>
    </row>
    <row r="137" spans="1:329" ht="14.4" customHeight="1" x14ac:dyDescent="0.35">
      <c r="A137" s="139" t="s">
        <v>3591</v>
      </c>
      <c r="B137" s="139" t="s">
        <v>3316</v>
      </c>
      <c r="C137" s="139" t="s">
        <v>103</v>
      </c>
      <c r="D137" s="139" t="s">
        <v>103</v>
      </c>
      <c r="E137" s="139" t="s">
        <v>3592</v>
      </c>
      <c r="F137" s="139" t="s">
        <v>106</v>
      </c>
      <c r="G137" s="139" t="s">
        <v>225</v>
      </c>
      <c r="H137" s="139" t="s">
        <v>225</v>
      </c>
      <c r="I137" s="139" t="s">
        <v>3593</v>
      </c>
      <c r="J137" s="139" t="s">
        <v>770</v>
      </c>
      <c r="K137" s="139" t="s">
        <v>489</v>
      </c>
      <c r="L137" s="139" t="s">
        <v>490</v>
      </c>
      <c r="M137" t="s">
        <v>491</v>
      </c>
      <c r="N137" t="s">
        <v>193</v>
      </c>
      <c r="O137" t="s">
        <v>193</v>
      </c>
      <c r="P137" t="s">
        <v>496</v>
      </c>
      <c r="Q137" t="s">
        <v>193</v>
      </c>
      <c r="R137" t="s">
        <v>701</v>
      </c>
      <c r="S137">
        <v>0</v>
      </c>
      <c r="T137">
        <v>1</v>
      </c>
      <c r="U137">
        <v>0</v>
      </c>
      <c r="V137">
        <v>0</v>
      </c>
      <c r="W137">
        <v>0</v>
      </c>
      <c r="X137">
        <v>0</v>
      </c>
      <c r="Y137">
        <v>0</v>
      </c>
      <c r="Z137" t="s">
        <v>130</v>
      </c>
      <c r="AA137" t="s">
        <v>701</v>
      </c>
      <c r="AB137" t="s">
        <v>814</v>
      </c>
      <c r="AC137">
        <v>1</v>
      </c>
      <c r="AD137">
        <v>0</v>
      </c>
      <c r="AE137">
        <v>1</v>
      </c>
      <c r="AF137">
        <v>0</v>
      </c>
      <c r="AG137">
        <v>0</v>
      </c>
      <c r="AH137">
        <v>0</v>
      </c>
      <c r="AI137">
        <v>0</v>
      </c>
      <c r="AJ137">
        <v>0</v>
      </c>
      <c r="AK137">
        <v>0</v>
      </c>
      <c r="AL137">
        <v>0</v>
      </c>
      <c r="AM137" t="s">
        <v>193</v>
      </c>
      <c r="AN137" t="s">
        <v>113</v>
      </c>
      <c r="AO137" t="s">
        <v>142</v>
      </c>
      <c r="AP137" t="s">
        <v>193</v>
      </c>
      <c r="AQ137" t="s">
        <v>193</v>
      </c>
      <c r="AR137" t="s">
        <v>193</v>
      </c>
      <c r="AS137" t="s">
        <v>193</v>
      </c>
      <c r="AT137" t="s">
        <v>193</v>
      </c>
      <c r="AU137" t="s">
        <v>193</v>
      </c>
      <c r="AV137" t="s">
        <v>193</v>
      </c>
      <c r="AW137" t="s">
        <v>193</v>
      </c>
      <c r="AX137" t="s">
        <v>193</v>
      </c>
      <c r="AY137" t="s">
        <v>193</v>
      </c>
      <c r="AZ137" s="192" t="s">
        <v>193</v>
      </c>
      <c r="BA137" s="139" t="s">
        <v>193</v>
      </c>
      <c r="BB137" s="139" t="s">
        <v>193</v>
      </c>
      <c r="BC137" s="192" t="s">
        <v>193</v>
      </c>
      <c r="BD137" s="139" t="s">
        <v>193</v>
      </c>
      <c r="BE137" s="139" t="s">
        <v>193</v>
      </c>
      <c r="BF137" s="192" t="s">
        <v>193</v>
      </c>
      <c r="BG137" s="139" t="s">
        <v>193</v>
      </c>
      <c r="BH137" s="139" t="s">
        <v>193</v>
      </c>
      <c r="BI137" s="192" t="s">
        <v>193</v>
      </c>
      <c r="BJ137" s="139" t="s">
        <v>193</v>
      </c>
      <c r="BK137" s="139" t="s">
        <v>193</v>
      </c>
      <c r="BL137" s="192" t="s">
        <v>193</v>
      </c>
      <c r="BM137" s="139" t="s">
        <v>193</v>
      </c>
      <c r="BN137" s="139" t="s">
        <v>193</v>
      </c>
      <c r="BO137" s="192" t="s">
        <v>193</v>
      </c>
      <c r="BP137" s="139" t="s">
        <v>193</v>
      </c>
      <c r="BQ137" s="139" t="s">
        <v>193</v>
      </c>
      <c r="BR137" s="139" t="s">
        <v>193</v>
      </c>
      <c r="BS137" s="139" t="s">
        <v>193</v>
      </c>
      <c r="BT137" s="139" t="s">
        <v>193</v>
      </c>
      <c r="BU137" s="139" t="s">
        <v>193</v>
      </c>
      <c r="BV137" s="139" t="s">
        <v>193</v>
      </c>
      <c r="BW137" s="139" t="s">
        <v>193</v>
      </c>
      <c r="BX137" s="139" t="s">
        <v>193</v>
      </c>
      <c r="BY137" s="139" t="s">
        <v>193</v>
      </c>
      <c r="BZ137" s="139" t="s">
        <v>193</v>
      </c>
      <c r="CA137" s="192" t="s">
        <v>193</v>
      </c>
      <c r="CB137" s="139" t="s">
        <v>193</v>
      </c>
      <c r="CC137" s="139" t="s">
        <v>193</v>
      </c>
      <c r="CD137" s="139" t="s">
        <v>193</v>
      </c>
      <c r="CE137" s="139" t="s">
        <v>193</v>
      </c>
      <c r="CF137" s="139" t="s">
        <v>193</v>
      </c>
      <c r="CG137" s="139" t="s">
        <v>193</v>
      </c>
      <c r="CH137" s="139" t="s">
        <v>193</v>
      </c>
      <c r="CI137" s="139" t="s">
        <v>193</v>
      </c>
      <c r="CJ137" s="139" t="s">
        <v>193</v>
      </c>
      <c r="CK137" s="139" t="s">
        <v>193</v>
      </c>
      <c r="CL137" s="139" t="s">
        <v>193</v>
      </c>
      <c r="CM137" s="139" t="s">
        <v>193</v>
      </c>
      <c r="CN137" s="139" t="s">
        <v>193</v>
      </c>
      <c r="CO137" s="139" t="s">
        <v>193</v>
      </c>
      <c r="CP137" s="139" t="s">
        <v>193</v>
      </c>
      <c r="CQ137" s="139" t="s">
        <v>193</v>
      </c>
      <c r="CR137" s="139" t="s">
        <v>193</v>
      </c>
      <c r="CS137" s="139" t="s">
        <v>193</v>
      </c>
      <c r="CT137" s="139" t="s">
        <v>193</v>
      </c>
      <c r="CU137" s="139" t="s">
        <v>193</v>
      </c>
      <c r="CV137" s="139" t="s">
        <v>193</v>
      </c>
      <c r="CW137" s="139" t="s">
        <v>193</v>
      </c>
      <c r="CX137" s="139" t="s">
        <v>193</v>
      </c>
      <c r="CY137" s="139" t="s">
        <v>193</v>
      </c>
      <c r="CZ137" s="139" t="s">
        <v>193</v>
      </c>
      <c r="DA137" s="139" t="s">
        <v>193</v>
      </c>
      <c r="DB137" s="139" t="s">
        <v>193</v>
      </c>
      <c r="DC137" s="139" t="s">
        <v>193</v>
      </c>
      <c r="DD137" s="139" t="s">
        <v>193</v>
      </c>
      <c r="DE137" s="139" t="s">
        <v>193</v>
      </c>
      <c r="DF137" s="139" t="s">
        <v>193</v>
      </c>
      <c r="DG137" s="139" t="s">
        <v>193</v>
      </c>
      <c r="DH137" s="139" t="s">
        <v>193</v>
      </c>
      <c r="DI137" s="139" t="s">
        <v>193</v>
      </c>
      <c r="DJ137" s="139" t="s">
        <v>504</v>
      </c>
      <c r="DK137" s="139">
        <v>0</v>
      </c>
      <c r="DL137" s="139">
        <v>1</v>
      </c>
      <c r="DM137" s="139">
        <v>1</v>
      </c>
      <c r="DN137" s="139">
        <v>1</v>
      </c>
      <c r="DO137" s="139">
        <v>1</v>
      </c>
      <c r="DP137" s="139">
        <v>0</v>
      </c>
      <c r="DQ137" s="139">
        <v>0</v>
      </c>
      <c r="DR137" s="139">
        <v>1</v>
      </c>
      <c r="DS137" s="139">
        <v>0</v>
      </c>
      <c r="DT137" s="139" t="s">
        <v>193</v>
      </c>
      <c r="DU137" s="139" t="s">
        <v>193</v>
      </c>
      <c r="DV137" s="139" t="s">
        <v>193</v>
      </c>
      <c r="DW137" s="139" t="s">
        <v>193</v>
      </c>
      <c r="DX137" s="139" t="s">
        <v>193</v>
      </c>
      <c r="DY137" s="139" t="s">
        <v>193</v>
      </c>
      <c r="DZ137" s="139" t="s">
        <v>193</v>
      </c>
      <c r="EA137" s="139" t="s">
        <v>193</v>
      </c>
      <c r="EB137" s="139">
        <v>25</v>
      </c>
      <c r="EC137" s="139" t="s">
        <v>109</v>
      </c>
      <c r="ED137" s="139">
        <v>25</v>
      </c>
      <c r="EE137" s="139" t="s">
        <v>109</v>
      </c>
      <c r="EF137" s="139" t="s">
        <v>193</v>
      </c>
      <c r="EG137" s="139" t="s">
        <v>193</v>
      </c>
      <c r="EH137" s="139" t="s">
        <v>193</v>
      </c>
      <c r="EI137" s="139" t="s">
        <v>193</v>
      </c>
      <c r="EJ137" s="139" t="s">
        <v>193</v>
      </c>
      <c r="EK137" s="139" t="s">
        <v>193</v>
      </c>
      <c r="EL137" s="139" t="s">
        <v>193</v>
      </c>
      <c r="EM137" s="139" t="s">
        <v>193</v>
      </c>
      <c r="EN137" s="139" t="s">
        <v>193</v>
      </c>
      <c r="EO137" s="139" t="s">
        <v>193</v>
      </c>
      <c r="EP137" s="139" t="s">
        <v>193</v>
      </c>
      <c r="EQ137" s="139" t="s">
        <v>109</v>
      </c>
      <c r="ER137" s="139">
        <v>25</v>
      </c>
      <c r="ES137" s="139" t="s">
        <v>193</v>
      </c>
      <c r="ET137" s="139" t="s">
        <v>193</v>
      </c>
      <c r="EU137" s="139">
        <v>25</v>
      </c>
      <c r="EV137" s="139" t="s">
        <v>109</v>
      </c>
      <c r="EW137" s="139" t="s">
        <v>109</v>
      </c>
      <c r="EX137" s="139">
        <v>100</v>
      </c>
      <c r="EY137" s="139" t="s">
        <v>193</v>
      </c>
      <c r="EZ137" s="139" t="s">
        <v>193</v>
      </c>
      <c r="FA137" s="139">
        <v>100</v>
      </c>
      <c r="FB137" s="139" t="s">
        <v>109</v>
      </c>
      <c r="FC137" s="139" t="s">
        <v>109</v>
      </c>
      <c r="FD137" s="139">
        <v>75</v>
      </c>
      <c r="FE137" s="139" t="s">
        <v>193</v>
      </c>
      <c r="FF137" s="139" t="s">
        <v>193</v>
      </c>
      <c r="FG137" s="139" t="s">
        <v>193</v>
      </c>
      <c r="FH137" s="139">
        <v>75</v>
      </c>
      <c r="FI137" s="139" t="s">
        <v>109</v>
      </c>
      <c r="FJ137" s="139" t="s">
        <v>193</v>
      </c>
      <c r="FK137" s="139" t="s">
        <v>193</v>
      </c>
      <c r="FL137" s="139" t="s">
        <v>193</v>
      </c>
      <c r="FM137" s="139" t="s">
        <v>193</v>
      </c>
      <c r="FN137" s="139" t="s">
        <v>193</v>
      </c>
      <c r="FO137" s="139" t="s">
        <v>193</v>
      </c>
      <c r="FP137" s="139" t="s">
        <v>193</v>
      </c>
      <c r="FQ137" s="139" t="s">
        <v>193</v>
      </c>
      <c r="FR137" s="139" t="s">
        <v>193</v>
      </c>
      <c r="FS137" s="139" t="s">
        <v>193</v>
      </c>
      <c r="FT137" s="139" t="s">
        <v>193</v>
      </c>
      <c r="FU137" s="139" t="s">
        <v>193</v>
      </c>
      <c r="FV137" s="139" t="s">
        <v>114</v>
      </c>
      <c r="FW137" s="139" t="s">
        <v>193</v>
      </c>
      <c r="FX137" s="139" t="s">
        <v>193</v>
      </c>
      <c r="FY137" s="139" t="s">
        <v>193</v>
      </c>
      <c r="FZ137" s="139" t="s">
        <v>193</v>
      </c>
      <c r="GA137" s="139" t="s">
        <v>193</v>
      </c>
      <c r="GB137" s="139" t="s">
        <v>193</v>
      </c>
      <c r="GC137" s="139" t="s">
        <v>193</v>
      </c>
      <c r="GD137" s="139" t="s">
        <v>193</v>
      </c>
      <c r="GE137" s="139" t="s">
        <v>193</v>
      </c>
      <c r="GF137" s="139" t="s">
        <v>193</v>
      </c>
      <c r="GG137" s="139" t="s">
        <v>193</v>
      </c>
      <c r="GH137" s="139" t="s">
        <v>193</v>
      </c>
      <c r="GI137" s="139" t="s">
        <v>193</v>
      </c>
      <c r="GJ137" s="139" t="s">
        <v>193</v>
      </c>
      <c r="GK137" s="139" t="s">
        <v>193</v>
      </c>
      <c r="GL137" s="139" t="s">
        <v>193</v>
      </c>
      <c r="GM137" s="139" t="s">
        <v>193</v>
      </c>
      <c r="GN137" s="139" t="s">
        <v>193</v>
      </c>
      <c r="GO137" s="139" t="s">
        <v>193</v>
      </c>
      <c r="GP137" s="139" t="s">
        <v>193</v>
      </c>
      <c r="GQ137" s="139" t="s">
        <v>193</v>
      </c>
      <c r="GR137" s="139" t="s">
        <v>193</v>
      </c>
      <c r="GS137" s="139" t="s">
        <v>193</v>
      </c>
      <c r="GT137" s="139" t="s">
        <v>193</v>
      </c>
      <c r="GU137" s="139" t="s">
        <v>193</v>
      </c>
      <c r="GV137" s="139" t="s">
        <v>114</v>
      </c>
      <c r="GW137" s="139" t="s">
        <v>114</v>
      </c>
      <c r="GX137" s="139" t="s">
        <v>109</v>
      </c>
      <c r="GY137" s="139" t="s">
        <v>123</v>
      </c>
      <c r="GZ137" s="139" t="s">
        <v>785</v>
      </c>
      <c r="HA137" s="139" t="s">
        <v>1742</v>
      </c>
      <c r="HB137" s="139" t="s">
        <v>785</v>
      </c>
      <c r="HC137" s="139" t="s">
        <v>193</v>
      </c>
      <c r="HD137" s="139" t="s">
        <v>193</v>
      </c>
      <c r="HE137" s="139" t="s">
        <v>193</v>
      </c>
      <c r="HF137" s="139" t="s">
        <v>193</v>
      </c>
      <c r="HG137" s="139" t="s">
        <v>193</v>
      </c>
      <c r="HH137" s="139" t="s">
        <v>193</v>
      </c>
      <c r="HI137" s="139" t="s">
        <v>193</v>
      </c>
      <c r="HJ137" s="139" t="s">
        <v>193</v>
      </c>
      <c r="HK137" s="139" t="s">
        <v>193</v>
      </c>
      <c r="HL137" s="139" t="s">
        <v>193</v>
      </c>
      <c r="HM137" s="139" t="s">
        <v>193</v>
      </c>
      <c r="HN137" s="139" t="s">
        <v>193</v>
      </c>
      <c r="HO137" s="139" t="s">
        <v>193</v>
      </c>
      <c r="HP137" s="139" t="s">
        <v>193</v>
      </c>
      <c r="HQ137" s="139" t="s">
        <v>193</v>
      </c>
      <c r="HR137" s="139" t="s">
        <v>193</v>
      </c>
      <c r="HS137" s="139" t="s">
        <v>193</v>
      </c>
      <c r="HT137" s="139" t="s">
        <v>193</v>
      </c>
      <c r="HU137" s="139" t="s">
        <v>193</v>
      </c>
      <c r="HV137" s="139" t="s">
        <v>193</v>
      </c>
      <c r="HW137" s="139" t="s">
        <v>193</v>
      </c>
      <c r="HX137" s="139" t="s">
        <v>193</v>
      </c>
      <c r="HY137" s="139" t="s">
        <v>193</v>
      </c>
      <c r="HZ137" s="139" t="s">
        <v>193</v>
      </c>
      <c r="IA137" s="139" t="s">
        <v>193</v>
      </c>
      <c r="IB137" s="139" t="s">
        <v>193</v>
      </c>
      <c r="IC137" s="139" t="s">
        <v>193</v>
      </c>
      <c r="ID137" s="139" t="s">
        <v>193</v>
      </c>
      <c r="IE137" s="139" t="s">
        <v>193</v>
      </c>
      <c r="IF137" s="139" t="s">
        <v>193</v>
      </c>
      <c r="IG137" s="139" t="s">
        <v>193</v>
      </c>
      <c r="IH137" s="139" t="s">
        <v>193</v>
      </c>
      <c r="II137" s="139" t="s">
        <v>193</v>
      </c>
      <c r="IJ137" s="139" t="s">
        <v>193</v>
      </c>
      <c r="IK137" s="139" t="s">
        <v>193</v>
      </c>
      <c r="IL137" s="139" t="s">
        <v>193</v>
      </c>
      <c r="IM137" s="139" t="s">
        <v>193</v>
      </c>
      <c r="IN137" s="139" t="s">
        <v>132</v>
      </c>
      <c r="IO137" s="139" t="s">
        <v>193</v>
      </c>
      <c r="IP137" s="139" t="s">
        <v>193</v>
      </c>
      <c r="IQ137" s="139" t="s">
        <v>193</v>
      </c>
      <c r="IR137" s="139" t="s">
        <v>193</v>
      </c>
      <c r="IS137" s="139" t="s">
        <v>193</v>
      </c>
      <c r="IT137" s="139" t="s">
        <v>193</v>
      </c>
      <c r="IU137" s="139" t="s">
        <v>193</v>
      </c>
      <c r="IV137" s="139" t="s">
        <v>193</v>
      </c>
      <c r="IW137" s="139" t="s">
        <v>132</v>
      </c>
      <c r="IX137" s="139">
        <v>0</v>
      </c>
      <c r="IY137" s="139">
        <v>0</v>
      </c>
      <c r="IZ137" s="139">
        <v>0</v>
      </c>
      <c r="JA137" s="139">
        <v>0</v>
      </c>
      <c r="JB137" s="139">
        <v>0</v>
      </c>
      <c r="JC137" s="139">
        <v>0</v>
      </c>
      <c r="JD137" s="139">
        <v>0</v>
      </c>
      <c r="JE137" s="139">
        <v>1</v>
      </c>
      <c r="JF137" s="139" t="s">
        <v>193</v>
      </c>
      <c r="JG137" s="139" t="s">
        <v>114</v>
      </c>
      <c r="JH137" s="139" t="s">
        <v>193</v>
      </c>
      <c r="JI137" s="139" t="s">
        <v>193</v>
      </c>
      <c r="JJ137" s="139" t="s">
        <v>193</v>
      </c>
      <c r="JK137" s="139" t="s">
        <v>193</v>
      </c>
      <c r="JL137" s="139" t="s">
        <v>193</v>
      </c>
      <c r="JM137" s="139" t="s">
        <v>193</v>
      </c>
      <c r="JN137" s="139" t="s">
        <v>193</v>
      </c>
      <c r="JO137" s="139" t="s">
        <v>193</v>
      </c>
      <c r="JP137" s="139" t="s">
        <v>193</v>
      </c>
      <c r="JQ137" s="139" t="s">
        <v>193</v>
      </c>
      <c r="JR137" s="139" t="s">
        <v>193</v>
      </c>
      <c r="JS137" s="139" t="s">
        <v>193</v>
      </c>
      <c r="JT137" s="139" t="s">
        <v>193</v>
      </c>
      <c r="JU137" s="139" t="s">
        <v>193</v>
      </c>
      <c r="JV137" s="139" t="s">
        <v>193</v>
      </c>
      <c r="JW137" s="139" t="s">
        <v>193</v>
      </c>
      <c r="JX137" s="139" t="s">
        <v>193</v>
      </c>
      <c r="JY137" s="139" t="s">
        <v>193</v>
      </c>
      <c r="JZ137" s="139" t="s">
        <v>193</v>
      </c>
      <c r="KA137" s="139" t="s">
        <v>193</v>
      </c>
      <c r="KB137" s="139" t="s">
        <v>193</v>
      </c>
      <c r="KC137" s="139" t="s">
        <v>193</v>
      </c>
      <c r="KD137" s="139" t="s">
        <v>193</v>
      </c>
      <c r="KE137" s="139" t="s">
        <v>193</v>
      </c>
      <c r="KF137" s="139" t="s">
        <v>193</v>
      </c>
      <c r="KG137" s="139" t="s">
        <v>193</v>
      </c>
      <c r="KH137" s="139" t="s">
        <v>193</v>
      </c>
      <c r="KI137" s="139" t="s">
        <v>193</v>
      </c>
      <c r="KJ137" s="139" t="s">
        <v>193</v>
      </c>
      <c r="KK137" s="139" t="s">
        <v>193</v>
      </c>
      <c r="KL137" s="139" t="s">
        <v>193</v>
      </c>
      <c r="KM137" s="139" t="s">
        <v>193</v>
      </c>
      <c r="KN137" s="139" t="s">
        <v>193</v>
      </c>
      <c r="KO137" s="139" t="s">
        <v>193</v>
      </c>
      <c r="KP137" s="139" t="s">
        <v>193</v>
      </c>
      <c r="KQ137" s="139" t="s">
        <v>193</v>
      </c>
      <c r="KR137" s="139" t="s">
        <v>193</v>
      </c>
      <c r="KS137" s="139" t="s">
        <v>193</v>
      </c>
      <c r="KT137" s="139" t="s">
        <v>193</v>
      </c>
      <c r="KU137" s="139" t="s">
        <v>193</v>
      </c>
      <c r="KV137" s="139" t="s">
        <v>193</v>
      </c>
      <c r="KW137" s="139" t="s">
        <v>193</v>
      </c>
      <c r="KX137" s="139" t="s">
        <v>193</v>
      </c>
      <c r="KY137" s="139" t="s">
        <v>193</v>
      </c>
      <c r="KZ137" s="139" t="s">
        <v>193</v>
      </c>
      <c r="LA137" s="139" t="s">
        <v>193</v>
      </c>
      <c r="LB137" s="139" t="s">
        <v>193</v>
      </c>
      <c r="LC137" s="139" t="s">
        <v>193</v>
      </c>
      <c r="LD137" s="139" t="s">
        <v>193</v>
      </c>
      <c r="LE137" s="139" t="s">
        <v>193</v>
      </c>
      <c r="LF137" s="139" t="s">
        <v>193</v>
      </c>
      <c r="LG137" s="139" t="s">
        <v>193</v>
      </c>
      <c r="LH137" s="139" t="s">
        <v>193</v>
      </c>
      <c r="LI137" s="139" t="s">
        <v>193</v>
      </c>
      <c r="LJ137" s="139" t="s">
        <v>193</v>
      </c>
      <c r="LK137" s="139" t="s">
        <v>193</v>
      </c>
      <c r="LL137" s="139" t="s">
        <v>193</v>
      </c>
      <c r="LM137" s="139" t="s">
        <v>193</v>
      </c>
      <c r="LN137" s="139" t="s">
        <v>193</v>
      </c>
      <c r="LO137" s="139" t="s">
        <v>193</v>
      </c>
      <c r="LP137" s="139" t="s">
        <v>193</v>
      </c>
      <c r="LQ137" s="139" t="s">
        <v>193</v>
      </c>
    </row>
    <row r="138" spans="1:329" ht="14.4" customHeight="1" x14ac:dyDescent="0.35">
      <c r="A138" s="139" t="s">
        <v>3594</v>
      </c>
      <c r="B138" s="139" t="s">
        <v>3316</v>
      </c>
      <c r="C138" s="139" t="s">
        <v>103</v>
      </c>
      <c r="D138" s="139" t="s">
        <v>103</v>
      </c>
      <c r="E138" s="139" t="s">
        <v>3592</v>
      </c>
      <c r="F138" s="139" t="s">
        <v>106</v>
      </c>
      <c r="G138" s="139" t="s">
        <v>225</v>
      </c>
      <c r="H138" s="139" t="s">
        <v>225</v>
      </c>
      <c r="I138" s="139" t="s">
        <v>3593</v>
      </c>
      <c r="J138" s="139" t="s">
        <v>770</v>
      </c>
      <c r="K138" s="139" t="s">
        <v>489</v>
      </c>
      <c r="L138" s="139" t="s">
        <v>490</v>
      </c>
      <c r="M138" t="s">
        <v>491</v>
      </c>
      <c r="N138" t="s">
        <v>193</v>
      </c>
      <c r="O138" t="s">
        <v>193</v>
      </c>
      <c r="P138" t="s">
        <v>496</v>
      </c>
      <c r="Q138" t="s">
        <v>193</v>
      </c>
      <c r="R138" t="s">
        <v>701</v>
      </c>
      <c r="S138">
        <v>0</v>
      </c>
      <c r="T138">
        <v>1</v>
      </c>
      <c r="U138">
        <v>0</v>
      </c>
      <c r="V138">
        <v>0</v>
      </c>
      <c r="W138">
        <v>0</v>
      </c>
      <c r="X138">
        <v>0</v>
      </c>
      <c r="Y138">
        <v>0</v>
      </c>
      <c r="Z138" t="s">
        <v>130</v>
      </c>
      <c r="AA138" t="s">
        <v>701</v>
      </c>
      <c r="AB138" t="s">
        <v>814</v>
      </c>
      <c r="AC138">
        <v>1</v>
      </c>
      <c r="AD138">
        <v>0</v>
      </c>
      <c r="AE138">
        <v>1</v>
      </c>
      <c r="AF138">
        <v>0</v>
      </c>
      <c r="AG138">
        <v>0</v>
      </c>
      <c r="AH138">
        <v>0</v>
      </c>
      <c r="AI138">
        <v>0</v>
      </c>
      <c r="AJ138">
        <v>0</v>
      </c>
      <c r="AK138">
        <v>0</v>
      </c>
      <c r="AL138">
        <v>0</v>
      </c>
      <c r="AM138" t="s">
        <v>193</v>
      </c>
      <c r="AN138" t="s">
        <v>128</v>
      </c>
      <c r="AO138" t="s">
        <v>142</v>
      </c>
      <c r="AP138" t="s">
        <v>193</v>
      </c>
      <c r="AQ138" t="s">
        <v>193</v>
      </c>
      <c r="AR138" t="s">
        <v>193</v>
      </c>
      <c r="AS138" t="s">
        <v>193</v>
      </c>
      <c r="AT138" t="s">
        <v>193</v>
      </c>
      <c r="AU138" t="s">
        <v>193</v>
      </c>
      <c r="AV138" t="s">
        <v>193</v>
      </c>
      <c r="AW138" t="s">
        <v>193</v>
      </c>
      <c r="AX138" t="s">
        <v>193</v>
      </c>
      <c r="AY138" t="s">
        <v>193</v>
      </c>
      <c r="AZ138" s="192" t="s">
        <v>193</v>
      </c>
      <c r="BA138" s="139" t="s">
        <v>193</v>
      </c>
      <c r="BB138" s="139" t="s">
        <v>193</v>
      </c>
      <c r="BC138" s="192" t="s">
        <v>193</v>
      </c>
      <c r="BD138" s="139" t="s">
        <v>193</v>
      </c>
      <c r="BE138" s="139" t="s">
        <v>193</v>
      </c>
      <c r="BF138" s="192" t="s">
        <v>193</v>
      </c>
      <c r="BG138" s="139" t="s">
        <v>193</v>
      </c>
      <c r="BH138" s="139" t="s">
        <v>193</v>
      </c>
      <c r="BI138" s="192" t="s">
        <v>193</v>
      </c>
      <c r="BJ138" s="139" t="s">
        <v>193</v>
      </c>
      <c r="BK138" s="139" t="s">
        <v>193</v>
      </c>
      <c r="BL138" s="192" t="s">
        <v>193</v>
      </c>
      <c r="BM138" s="139" t="s">
        <v>193</v>
      </c>
      <c r="BN138" s="139" t="s">
        <v>193</v>
      </c>
      <c r="BO138" s="192" t="s">
        <v>193</v>
      </c>
      <c r="BP138" s="139" t="s">
        <v>193</v>
      </c>
      <c r="BQ138" s="139" t="s">
        <v>193</v>
      </c>
      <c r="BR138" s="139" t="s">
        <v>193</v>
      </c>
      <c r="BS138" s="139" t="s">
        <v>193</v>
      </c>
      <c r="BT138" s="139" t="s">
        <v>193</v>
      </c>
      <c r="BU138" s="139" t="s">
        <v>193</v>
      </c>
      <c r="BV138" s="139" t="s">
        <v>193</v>
      </c>
      <c r="BW138" s="139" t="s">
        <v>193</v>
      </c>
      <c r="BX138" s="139" t="s">
        <v>193</v>
      </c>
      <c r="BY138" s="139" t="s">
        <v>193</v>
      </c>
      <c r="BZ138" s="139" t="s">
        <v>193</v>
      </c>
      <c r="CA138" s="192" t="s">
        <v>193</v>
      </c>
      <c r="CB138" s="139" t="s">
        <v>193</v>
      </c>
      <c r="CC138" s="139" t="s">
        <v>193</v>
      </c>
      <c r="CD138" s="139" t="s">
        <v>193</v>
      </c>
      <c r="CE138" s="139" t="s">
        <v>193</v>
      </c>
      <c r="CF138" s="139" t="s">
        <v>193</v>
      </c>
      <c r="CG138" s="139" t="s">
        <v>193</v>
      </c>
      <c r="CH138" s="139" t="s">
        <v>193</v>
      </c>
      <c r="CI138" s="139" t="s">
        <v>193</v>
      </c>
      <c r="CJ138" s="139" t="s">
        <v>193</v>
      </c>
      <c r="CK138" s="139" t="s">
        <v>193</v>
      </c>
      <c r="CL138" s="139" t="s">
        <v>193</v>
      </c>
      <c r="CM138" s="139" t="s">
        <v>193</v>
      </c>
      <c r="CN138" s="139" t="s">
        <v>193</v>
      </c>
      <c r="CO138" s="139" t="s">
        <v>193</v>
      </c>
      <c r="CP138" s="139" t="s">
        <v>193</v>
      </c>
      <c r="CQ138" s="139" t="s">
        <v>193</v>
      </c>
      <c r="CR138" s="139" t="s">
        <v>193</v>
      </c>
      <c r="CS138" s="139" t="s">
        <v>193</v>
      </c>
      <c r="CT138" s="139" t="s">
        <v>193</v>
      </c>
      <c r="CU138" s="139" t="s">
        <v>193</v>
      </c>
      <c r="CV138" s="139" t="s">
        <v>193</v>
      </c>
      <c r="CW138" s="139" t="s">
        <v>193</v>
      </c>
      <c r="CX138" s="139" t="s">
        <v>193</v>
      </c>
      <c r="CY138" s="139" t="s">
        <v>193</v>
      </c>
      <c r="CZ138" s="139" t="s">
        <v>193</v>
      </c>
      <c r="DA138" s="139" t="s">
        <v>193</v>
      </c>
      <c r="DB138" s="139" t="s">
        <v>193</v>
      </c>
      <c r="DC138" s="139" t="s">
        <v>193</v>
      </c>
      <c r="DD138" s="139" t="s">
        <v>193</v>
      </c>
      <c r="DE138" s="139" t="s">
        <v>193</v>
      </c>
      <c r="DF138" s="139" t="s">
        <v>193</v>
      </c>
      <c r="DG138" s="139" t="s">
        <v>193</v>
      </c>
      <c r="DH138" s="139" t="s">
        <v>193</v>
      </c>
      <c r="DI138" s="139" t="s">
        <v>193</v>
      </c>
      <c r="DJ138" s="139" t="s">
        <v>504</v>
      </c>
      <c r="DK138" s="139">
        <v>0</v>
      </c>
      <c r="DL138" s="139">
        <v>1</v>
      </c>
      <c r="DM138" s="139">
        <v>1</v>
      </c>
      <c r="DN138" s="139">
        <v>1</v>
      </c>
      <c r="DO138" s="139">
        <v>1</v>
      </c>
      <c r="DP138" s="139">
        <v>0</v>
      </c>
      <c r="DQ138" s="139">
        <v>0</v>
      </c>
      <c r="DR138" s="139">
        <v>1</v>
      </c>
      <c r="DS138" s="139">
        <v>0</v>
      </c>
      <c r="DT138" s="139" t="s">
        <v>193</v>
      </c>
      <c r="DU138" s="139" t="s">
        <v>193</v>
      </c>
      <c r="DV138" s="139" t="s">
        <v>193</v>
      </c>
      <c r="DW138" s="139" t="s">
        <v>193</v>
      </c>
      <c r="DX138" s="139" t="s">
        <v>193</v>
      </c>
      <c r="DY138" s="139" t="s">
        <v>193</v>
      </c>
      <c r="DZ138" s="139" t="s">
        <v>193</v>
      </c>
      <c r="EA138" s="139" t="s">
        <v>193</v>
      </c>
      <c r="EB138" s="139">
        <v>20</v>
      </c>
      <c r="EC138" s="139" t="s">
        <v>109</v>
      </c>
      <c r="ED138" s="139">
        <v>25</v>
      </c>
      <c r="EE138" s="139" t="s">
        <v>109</v>
      </c>
      <c r="EF138" s="139" t="s">
        <v>193</v>
      </c>
      <c r="EG138" s="139" t="s">
        <v>193</v>
      </c>
      <c r="EH138" s="139" t="s">
        <v>193</v>
      </c>
      <c r="EI138" s="139" t="s">
        <v>193</v>
      </c>
      <c r="EJ138" s="139" t="s">
        <v>193</v>
      </c>
      <c r="EK138" s="139" t="s">
        <v>193</v>
      </c>
      <c r="EL138" s="139" t="s">
        <v>193</v>
      </c>
      <c r="EM138" s="139" t="s">
        <v>193</v>
      </c>
      <c r="EN138" s="139" t="s">
        <v>193</v>
      </c>
      <c r="EO138" s="139" t="s">
        <v>193</v>
      </c>
      <c r="EP138" s="139" t="s">
        <v>193</v>
      </c>
      <c r="EQ138" s="139" t="s">
        <v>109</v>
      </c>
      <c r="ER138" s="139">
        <v>15</v>
      </c>
      <c r="ES138" s="139" t="s">
        <v>193</v>
      </c>
      <c r="ET138" s="139" t="s">
        <v>193</v>
      </c>
      <c r="EU138" s="139">
        <v>15</v>
      </c>
      <c r="EV138" s="139" t="s">
        <v>109</v>
      </c>
      <c r="EW138" s="139" t="s">
        <v>109</v>
      </c>
      <c r="EX138" s="139">
        <v>20</v>
      </c>
      <c r="EY138" s="139" t="s">
        <v>193</v>
      </c>
      <c r="EZ138" s="139" t="s">
        <v>193</v>
      </c>
      <c r="FA138" s="139">
        <v>100</v>
      </c>
      <c r="FB138" s="139" t="s">
        <v>109</v>
      </c>
      <c r="FC138" s="139" t="s">
        <v>109</v>
      </c>
      <c r="FD138" s="139">
        <v>75</v>
      </c>
      <c r="FE138" s="139" t="s">
        <v>193</v>
      </c>
      <c r="FF138" s="139" t="s">
        <v>193</v>
      </c>
      <c r="FG138" s="139" t="s">
        <v>193</v>
      </c>
      <c r="FH138" s="139">
        <v>75</v>
      </c>
      <c r="FI138" s="139" t="s">
        <v>109</v>
      </c>
      <c r="FJ138" s="139" t="s">
        <v>193</v>
      </c>
      <c r="FK138" s="139" t="s">
        <v>193</v>
      </c>
      <c r="FL138" s="139" t="s">
        <v>193</v>
      </c>
      <c r="FM138" s="139" t="s">
        <v>193</v>
      </c>
      <c r="FN138" s="139" t="s">
        <v>193</v>
      </c>
      <c r="FO138" s="139" t="s">
        <v>193</v>
      </c>
      <c r="FP138" s="139" t="s">
        <v>193</v>
      </c>
      <c r="FQ138" s="139" t="s">
        <v>193</v>
      </c>
      <c r="FR138" s="139" t="s">
        <v>193</v>
      </c>
      <c r="FS138" s="139" t="s">
        <v>193</v>
      </c>
      <c r="FT138" s="139" t="s">
        <v>193</v>
      </c>
      <c r="FU138" s="139" t="s">
        <v>193</v>
      </c>
      <c r="FV138" s="139" t="s">
        <v>114</v>
      </c>
      <c r="FW138" s="139" t="s">
        <v>193</v>
      </c>
      <c r="FX138" s="139" t="s">
        <v>193</v>
      </c>
      <c r="FY138" s="139" t="s">
        <v>193</v>
      </c>
      <c r="FZ138" s="139" t="s">
        <v>193</v>
      </c>
      <c r="GA138" s="139" t="s">
        <v>193</v>
      </c>
      <c r="GB138" s="139" t="s">
        <v>193</v>
      </c>
      <c r="GC138" s="139" t="s">
        <v>193</v>
      </c>
      <c r="GD138" s="139" t="s">
        <v>193</v>
      </c>
      <c r="GE138" s="139" t="s">
        <v>193</v>
      </c>
      <c r="GF138" s="139" t="s">
        <v>193</v>
      </c>
      <c r="GG138" s="139" t="s">
        <v>193</v>
      </c>
      <c r="GH138" s="139" t="s">
        <v>193</v>
      </c>
      <c r="GI138" s="139" t="s">
        <v>193</v>
      </c>
      <c r="GJ138" s="139" t="s">
        <v>193</v>
      </c>
      <c r="GK138" s="139" t="s">
        <v>193</v>
      </c>
      <c r="GL138" s="139" t="s">
        <v>193</v>
      </c>
      <c r="GM138" s="139" t="s">
        <v>193</v>
      </c>
      <c r="GN138" s="139" t="s">
        <v>193</v>
      </c>
      <c r="GO138" s="139" t="s">
        <v>193</v>
      </c>
      <c r="GP138" s="139" t="s">
        <v>193</v>
      </c>
      <c r="GQ138" s="139" t="s">
        <v>193</v>
      </c>
      <c r="GR138" s="139" t="s">
        <v>193</v>
      </c>
      <c r="GS138" s="139" t="s">
        <v>193</v>
      </c>
      <c r="GT138" s="139" t="s">
        <v>193</v>
      </c>
      <c r="GU138" s="139" t="s">
        <v>193</v>
      </c>
      <c r="GV138" s="139" t="s">
        <v>114</v>
      </c>
      <c r="GW138" s="139" t="s">
        <v>114</v>
      </c>
      <c r="GX138" s="139" t="s">
        <v>109</v>
      </c>
      <c r="GY138" s="139" t="s">
        <v>106</v>
      </c>
      <c r="GZ138" s="139" t="s">
        <v>789</v>
      </c>
      <c r="HA138" s="139" t="s">
        <v>173</v>
      </c>
      <c r="HB138" s="139" t="s">
        <v>785</v>
      </c>
      <c r="HC138" s="139" t="s">
        <v>193</v>
      </c>
      <c r="HD138" s="139" t="s">
        <v>193</v>
      </c>
      <c r="HE138" s="139" t="s">
        <v>193</v>
      </c>
      <c r="HF138" s="139" t="s">
        <v>193</v>
      </c>
      <c r="HG138" s="139" t="s">
        <v>193</v>
      </c>
      <c r="HH138" s="139" t="s">
        <v>193</v>
      </c>
      <c r="HI138" s="139" t="s">
        <v>193</v>
      </c>
      <c r="HJ138" s="139" t="s">
        <v>193</v>
      </c>
      <c r="HK138" s="139" t="s">
        <v>193</v>
      </c>
      <c r="HL138" s="139" t="s">
        <v>193</v>
      </c>
      <c r="HM138" s="139" t="s">
        <v>193</v>
      </c>
      <c r="HN138" s="139" t="s">
        <v>193</v>
      </c>
      <c r="HO138" s="139" t="s">
        <v>193</v>
      </c>
      <c r="HP138" s="139" t="s">
        <v>193</v>
      </c>
      <c r="HQ138" s="139" t="s">
        <v>193</v>
      </c>
      <c r="HR138" s="139" t="s">
        <v>193</v>
      </c>
      <c r="HS138" s="139" t="s">
        <v>193</v>
      </c>
      <c r="HT138" s="139" t="s">
        <v>193</v>
      </c>
      <c r="HU138" s="139" t="s">
        <v>193</v>
      </c>
      <c r="HV138" s="139" t="s">
        <v>193</v>
      </c>
      <c r="HW138" s="139" t="s">
        <v>193</v>
      </c>
      <c r="HX138" s="139" t="s">
        <v>193</v>
      </c>
      <c r="HY138" s="139" t="s">
        <v>193</v>
      </c>
      <c r="HZ138" s="139" t="s">
        <v>193</v>
      </c>
      <c r="IA138" s="139" t="s">
        <v>193</v>
      </c>
      <c r="IB138" s="139" t="s">
        <v>193</v>
      </c>
      <c r="IC138" s="139" t="s">
        <v>193</v>
      </c>
      <c r="ID138" s="139" t="s">
        <v>193</v>
      </c>
      <c r="IE138" s="139" t="s">
        <v>193</v>
      </c>
      <c r="IF138" s="139" t="s">
        <v>193</v>
      </c>
      <c r="IG138" s="139" t="s">
        <v>193</v>
      </c>
      <c r="IH138" s="139" t="s">
        <v>193</v>
      </c>
      <c r="II138" s="139" t="s">
        <v>193</v>
      </c>
      <c r="IJ138" s="139" t="s">
        <v>193</v>
      </c>
      <c r="IK138" s="139" t="s">
        <v>193</v>
      </c>
      <c r="IL138" s="139" t="s">
        <v>193</v>
      </c>
      <c r="IM138" s="139" t="s">
        <v>193</v>
      </c>
      <c r="IN138" s="139" t="s">
        <v>114</v>
      </c>
      <c r="IO138" s="139" t="s">
        <v>193</v>
      </c>
      <c r="IP138" s="139" t="s">
        <v>193</v>
      </c>
      <c r="IQ138" s="139" t="s">
        <v>193</v>
      </c>
      <c r="IR138" s="139" t="s">
        <v>193</v>
      </c>
      <c r="IS138" s="139" t="s">
        <v>193</v>
      </c>
      <c r="IT138" s="139" t="s">
        <v>193</v>
      </c>
      <c r="IU138" s="139" t="s">
        <v>193</v>
      </c>
      <c r="IV138" s="139" t="s">
        <v>193</v>
      </c>
      <c r="IW138" s="139" t="s">
        <v>3595</v>
      </c>
      <c r="IX138" s="139">
        <v>0</v>
      </c>
      <c r="IY138" s="139">
        <v>0</v>
      </c>
      <c r="IZ138" s="139">
        <v>1</v>
      </c>
      <c r="JA138" s="139">
        <v>0</v>
      </c>
      <c r="JB138" s="139">
        <v>0</v>
      </c>
      <c r="JC138" s="139">
        <v>1</v>
      </c>
      <c r="JD138" s="139">
        <v>0</v>
      </c>
      <c r="JE138" s="139">
        <v>0</v>
      </c>
      <c r="JF138" s="139" t="s">
        <v>193</v>
      </c>
      <c r="JG138" s="139" t="s">
        <v>114</v>
      </c>
      <c r="JH138" s="139" t="s">
        <v>193</v>
      </c>
      <c r="JI138" s="139" t="s">
        <v>193</v>
      </c>
      <c r="JJ138" s="139" t="s">
        <v>193</v>
      </c>
      <c r="JK138" s="139" t="s">
        <v>193</v>
      </c>
      <c r="JL138" s="139" t="s">
        <v>193</v>
      </c>
      <c r="JM138" s="139" t="s">
        <v>193</v>
      </c>
      <c r="JN138" s="139" t="s">
        <v>193</v>
      </c>
      <c r="JO138" s="139" t="s">
        <v>193</v>
      </c>
      <c r="JP138" s="139" t="s">
        <v>193</v>
      </c>
      <c r="JQ138" s="139" t="s">
        <v>193</v>
      </c>
      <c r="JR138" s="139" t="s">
        <v>193</v>
      </c>
      <c r="JS138" s="139" t="s">
        <v>193</v>
      </c>
      <c r="JT138" s="139" t="s">
        <v>193</v>
      </c>
      <c r="JU138" s="139" t="s">
        <v>193</v>
      </c>
      <c r="JV138" s="139" t="s">
        <v>193</v>
      </c>
      <c r="JW138" s="139" t="s">
        <v>193</v>
      </c>
      <c r="JX138" s="139" t="s">
        <v>193</v>
      </c>
      <c r="JY138" s="139" t="s">
        <v>193</v>
      </c>
      <c r="JZ138" s="139" t="s">
        <v>193</v>
      </c>
      <c r="KA138" s="139" t="s">
        <v>193</v>
      </c>
      <c r="KB138" s="139" t="s">
        <v>193</v>
      </c>
      <c r="KC138" s="139" t="s">
        <v>193</v>
      </c>
      <c r="KD138" s="139" t="s">
        <v>193</v>
      </c>
      <c r="KE138" s="139" t="s">
        <v>193</v>
      </c>
      <c r="KF138" s="139" t="s">
        <v>193</v>
      </c>
      <c r="KG138" s="139" t="s">
        <v>193</v>
      </c>
      <c r="KH138" s="139" t="s">
        <v>193</v>
      </c>
      <c r="KI138" s="139" t="s">
        <v>193</v>
      </c>
      <c r="KJ138" s="139" t="s">
        <v>193</v>
      </c>
      <c r="KK138" s="139" t="s">
        <v>193</v>
      </c>
      <c r="KL138" s="139" t="s">
        <v>193</v>
      </c>
      <c r="KM138" s="139" t="s">
        <v>193</v>
      </c>
      <c r="KN138" s="139" t="s">
        <v>193</v>
      </c>
      <c r="KO138" s="139" t="s">
        <v>193</v>
      </c>
      <c r="KP138" s="139" t="s">
        <v>193</v>
      </c>
      <c r="KQ138" s="139" t="s">
        <v>193</v>
      </c>
      <c r="KR138" s="139" t="s">
        <v>193</v>
      </c>
      <c r="KS138" s="139" t="s">
        <v>193</v>
      </c>
      <c r="KT138" s="139" t="s">
        <v>193</v>
      </c>
      <c r="KU138" s="139" t="s">
        <v>193</v>
      </c>
      <c r="KV138" s="139" t="s">
        <v>193</v>
      </c>
      <c r="KW138" s="139" t="s">
        <v>193</v>
      </c>
      <c r="KX138" s="139" t="s">
        <v>193</v>
      </c>
      <c r="KY138" s="139" t="s">
        <v>193</v>
      </c>
      <c r="KZ138" s="139" t="s">
        <v>193</v>
      </c>
      <c r="LA138" s="139" t="s">
        <v>193</v>
      </c>
      <c r="LB138" s="139" t="s">
        <v>193</v>
      </c>
      <c r="LC138" s="139" t="s">
        <v>193</v>
      </c>
      <c r="LD138" s="139" t="s">
        <v>193</v>
      </c>
      <c r="LE138" s="139" t="s">
        <v>193</v>
      </c>
      <c r="LF138" s="139" t="s">
        <v>193</v>
      </c>
      <c r="LG138" s="139" t="s">
        <v>193</v>
      </c>
      <c r="LH138" s="139" t="s">
        <v>193</v>
      </c>
      <c r="LI138" s="139" t="s">
        <v>193</v>
      </c>
      <c r="LJ138" s="139" t="s">
        <v>193</v>
      </c>
      <c r="LK138" s="139" t="s">
        <v>193</v>
      </c>
      <c r="LL138" s="139" t="s">
        <v>193</v>
      </c>
      <c r="LM138" s="139" t="s">
        <v>193</v>
      </c>
      <c r="LN138" s="139" t="s">
        <v>193</v>
      </c>
      <c r="LO138" s="139" t="s">
        <v>193</v>
      </c>
      <c r="LP138" s="139" t="s">
        <v>193</v>
      </c>
      <c r="LQ138" s="139" t="s">
        <v>193</v>
      </c>
    </row>
    <row r="139" spans="1:329" ht="14.4" customHeight="1" x14ac:dyDescent="0.35">
      <c r="A139" s="139" t="s">
        <v>3596</v>
      </c>
      <c r="B139" s="139" t="s">
        <v>3316</v>
      </c>
      <c r="C139" s="139" t="s">
        <v>103</v>
      </c>
      <c r="D139" s="139" t="s">
        <v>103</v>
      </c>
      <c r="E139" s="139" t="s">
        <v>3592</v>
      </c>
      <c r="F139" s="139" t="s">
        <v>106</v>
      </c>
      <c r="G139" s="139" t="s">
        <v>225</v>
      </c>
      <c r="H139" s="139" t="s">
        <v>225</v>
      </c>
      <c r="I139" s="139" t="s">
        <v>3593</v>
      </c>
      <c r="J139" s="139" t="s">
        <v>770</v>
      </c>
      <c r="K139" s="139" t="s">
        <v>489</v>
      </c>
      <c r="L139" s="139" t="s">
        <v>490</v>
      </c>
      <c r="M139" t="s">
        <v>491</v>
      </c>
      <c r="N139" t="s">
        <v>193</v>
      </c>
      <c r="O139" t="s">
        <v>193</v>
      </c>
      <c r="P139" t="s">
        <v>496</v>
      </c>
      <c r="Q139" t="s">
        <v>193</v>
      </c>
      <c r="R139" t="s">
        <v>701</v>
      </c>
      <c r="S139">
        <v>0</v>
      </c>
      <c r="T139">
        <v>1</v>
      </c>
      <c r="U139">
        <v>0</v>
      </c>
      <c r="V139">
        <v>0</v>
      </c>
      <c r="W139">
        <v>0</v>
      </c>
      <c r="X139">
        <v>0</v>
      </c>
      <c r="Y139">
        <v>0</v>
      </c>
      <c r="Z139" t="s">
        <v>130</v>
      </c>
      <c r="AA139" t="s">
        <v>701</v>
      </c>
      <c r="AB139" t="s">
        <v>112</v>
      </c>
      <c r="AC139">
        <v>1</v>
      </c>
      <c r="AD139">
        <v>0</v>
      </c>
      <c r="AE139">
        <v>0</v>
      </c>
      <c r="AF139">
        <v>0</v>
      </c>
      <c r="AG139">
        <v>0</v>
      </c>
      <c r="AH139">
        <v>0</v>
      </c>
      <c r="AI139">
        <v>0</v>
      </c>
      <c r="AJ139">
        <v>0</v>
      </c>
      <c r="AK139">
        <v>0</v>
      </c>
      <c r="AL139">
        <v>0</v>
      </c>
      <c r="AM139" t="s">
        <v>193</v>
      </c>
      <c r="AN139" t="s">
        <v>128</v>
      </c>
      <c r="AO139" t="s">
        <v>501</v>
      </c>
      <c r="AP139" t="s">
        <v>193</v>
      </c>
      <c r="AQ139" t="s">
        <v>193</v>
      </c>
      <c r="AR139" t="s">
        <v>193</v>
      </c>
      <c r="AS139" t="s">
        <v>193</v>
      </c>
      <c r="AT139" t="s">
        <v>193</v>
      </c>
      <c r="AU139" t="s">
        <v>193</v>
      </c>
      <c r="AV139" t="s">
        <v>193</v>
      </c>
      <c r="AW139" t="s">
        <v>193</v>
      </c>
      <c r="AX139" t="s">
        <v>193</v>
      </c>
      <c r="AY139" t="s">
        <v>193</v>
      </c>
      <c r="AZ139" s="192" t="s">
        <v>193</v>
      </c>
      <c r="BA139" s="139" t="s">
        <v>193</v>
      </c>
      <c r="BB139" s="139" t="s">
        <v>193</v>
      </c>
      <c r="BC139" s="192" t="s">
        <v>193</v>
      </c>
      <c r="BD139" s="139" t="s">
        <v>193</v>
      </c>
      <c r="BE139" s="139" t="s">
        <v>193</v>
      </c>
      <c r="BF139" s="192" t="s">
        <v>193</v>
      </c>
      <c r="BG139" s="139" t="s">
        <v>193</v>
      </c>
      <c r="BH139" s="139" t="s">
        <v>193</v>
      </c>
      <c r="BI139" s="192" t="s">
        <v>193</v>
      </c>
      <c r="BJ139" s="139" t="s">
        <v>193</v>
      </c>
      <c r="BK139" s="139" t="s">
        <v>193</v>
      </c>
      <c r="BL139" s="192" t="s">
        <v>193</v>
      </c>
      <c r="BM139" s="139" t="s">
        <v>193</v>
      </c>
      <c r="BN139" s="139" t="s">
        <v>193</v>
      </c>
      <c r="BO139" s="192" t="s">
        <v>193</v>
      </c>
      <c r="BP139" s="139" t="s">
        <v>193</v>
      </c>
      <c r="BQ139" s="139" t="s">
        <v>193</v>
      </c>
      <c r="BR139" s="139" t="s">
        <v>193</v>
      </c>
      <c r="BS139" s="139" t="s">
        <v>193</v>
      </c>
      <c r="BT139" s="139" t="s">
        <v>193</v>
      </c>
      <c r="BU139" s="139" t="s">
        <v>193</v>
      </c>
      <c r="BV139" s="139" t="s">
        <v>193</v>
      </c>
      <c r="BW139" s="139" t="s">
        <v>193</v>
      </c>
      <c r="BX139" s="139" t="s">
        <v>193</v>
      </c>
      <c r="BY139" s="139" t="s">
        <v>193</v>
      </c>
      <c r="BZ139" s="139" t="s">
        <v>193</v>
      </c>
      <c r="CA139" s="192" t="s">
        <v>193</v>
      </c>
      <c r="CB139" s="139" t="s">
        <v>193</v>
      </c>
      <c r="CC139" s="139" t="s">
        <v>193</v>
      </c>
      <c r="CD139" s="139" t="s">
        <v>193</v>
      </c>
      <c r="CE139" s="139" t="s">
        <v>193</v>
      </c>
      <c r="CF139" s="139" t="s">
        <v>193</v>
      </c>
      <c r="CG139" s="139" t="s">
        <v>193</v>
      </c>
      <c r="CH139" s="139" t="s">
        <v>193</v>
      </c>
      <c r="CI139" s="139" t="s">
        <v>193</v>
      </c>
      <c r="CJ139" s="139" t="s">
        <v>193</v>
      </c>
      <c r="CK139" s="139" t="s">
        <v>193</v>
      </c>
      <c r="CL139" s="139" t="s">
        <v>193</v>
      </c>
      <c r="CM139" s="139" t="s">
        <v>193</v>
      </c>
      <c r="CN139" s="139" t="s">
        <v>193</v>
      </c>
      <c r="CO139" s="139" t="s">
        <v>193</v>
      </c>
      <c r="CP139" s="139" t="s">
        <v>193</v>
      </c>
      <c r="CQ139" s="139" t="s">
        <v>193</v>
      </c>
      <c r="CR139" s="139" t="s">
        <v>193</v>
      </c>
      <c r="CS139" s="139" t="s">
        <v>193</v>
      </c>
      <c r="CT139" s="139" t="s">
        <v>193</v>
      </c>
      <c r="CU139" s="139" t="s">
        <v>193</v>
      </c>
      <c r="CV139" s="139" t="s">
        <v>193</v>
      </c>
      <c r="CW139" s="139" t="s">
        <v>193</v>
      </c>
      <c r="CX139" s="139" t="s">
        <v>193</v>
      </c>
      <c r="CY139" s="139" t="s">
        <v>193</v>
      </c>
      <c r="CZ139" s="139" t="s">
        <v>193</v>
      </c>
      <c r="DA139" s="139" t="s">
        <v>193</v>
      </c>
      <c r="DB139" s="139" t="s">
        <v>193</v>
      </c>
      <c r="DC139" s="139" t="s">
        <v>193</v>
      </c>
      <c r="DD139" s="139" t="s">
        <v>193</v>
      </c>
      <c r="DE139" s="139" t="s">
        <v>193</v>
      </c>
      <c r="DF139" s="139" t="s">
        <v>193</v>
      </c>
      <c r="DG139" s="139" t="s">
        <v>193</v>
      </c>
      <c r="DH139" s="139" t="s">
        <v>193</v>
      </c>
      <c r="DI139" s="139" t="s">
        <v>193</v>
      </c>
      <c r="DJ139" s="139" t="s">
        <v>504</v>
      </c>
      <c r="DK139" s="139">
        <v>0</v>
      </c>
      <c r="DL139" s="139">
        <v>1</v>
      </c>
      <c r="DM139" s="139">
        <v>1</v>
      </c>
      <c r="DN139" s="139">
        <v>1</v>
      </c>
      <c r="DO139" s="139">
        <v>1</v>
      </c>
      <c r="DP139" s="139">
        <v>0</v>
      </c>
      <c r="DQ139" s="139">
        <v>0</v>
      </c>
      <c r="DR139" s="139">
        <v>1</v>
      </c>
      <c r="DS139" s="139">
        <v>0</v>
      </c>
      <c r="DT139" s="139" t="s">
        <v>193</v>
      </c>
      <c r="DU139" s="139" t="s">
        <v>193</v>
      </c>
      <c r="DV139" s="139" t="s">
        <v>193</v>
      </c>
      <c r="DW139" s="139" t="s">
        <v>193</v>
      </c>
      <c r="DX139" s="139" t="s">
        <v>193</v>
      </c>
      <c r="DY139" s="139" t="s">
        <v>193</v>
      </c>
      <c r="DZ139" s="139" t="s">
        <v>193</v>
      </c>
      <c r="EA139" s="139" t="s">
        <v>193</v>
      </c>
      <c r="EB139" s="139">
        <v>20</v>
      </c>
      <c r="EC139" s="139" t="s">
        <v>109</v>
      </c>
      <c r="ED139" s="139">
        <v>60</v>
      </c>
      <c r="EE139" s="139" t="s">
        <v>109</v>
      </c>
      <c r="EF139" s="139" t="s">
        <v>193</v>
      </c>
      <c r="EG139" s="139" t="s">
        <v>193</v>
      </c>
      <c r="EH139" s="139" t="s">
        <v>193</v>
      </c>
      <c r="EI139" s="139" t="s">
        <v>193</v>
      </c>
      <c r="EJ139" s="139" t="s">
        <v>193</v>
      </c>
      <c r="EK139" s="139" t="s">
        <v>193</v>
      </c>
      <c r="EL139" s="139" t="s">
        <v>193</v>
      </c>
      <c r="EM139" s="139" t="s">
        <v>193</v>
      </c>
      <c r="EN139" s="139" t="s">
        <v>193</v>
      </c>
      <c r="EO139" s="139" t="s">
        <v>193</v>
      </c>
      <c r="EP139" s="139" t="s">
        <v>193</v>
      </c>
      <c r="EQ139" s="139" t="s">
        <v>109</v>
      </c>
      <c r="ER139" s="139">
        <v>30</v>
      </c>
      <c r="ES139" s="139" t="s">
        <v>193</v>
      </c>
      <c r="ET139" s="139" t="s">
        <v>193</v>
      </c>
      <c r="EU139" s="139">
        <v>30</v>
      </c>
      <c r="EV139" s="139" t="s">
        <v>109</v>
      </c>
      <c r="EW139" s="139" t="s">
        <v>109</v>
      </c>
      <c r="EX139" s="139">
        <v>100</v>
      </c>
      <c r="EY139" s="139" t="s">
        <v>193</v>
      </c>
      <c r="EZ139" s="139" t="s">
        <v>193</v>
      </c>
      <c r="FA139" s="139">
        <v>100</v>
      </c>
      <c r="FB139" s="139" t="s">
        <v>109</v>
      </c>
      <c r="FC139" s="139" t="s">
        <v>109</v>
      </c>
      <c r="FD139" s="139">
        <v>75</v>
      </c>
      <c r="FE139" s="139" t="s">
        <v>193</v>
      </c>
      <c r="FF139" s="139" t="s">
        <v>193</v>
      </c>
      <c r="FG139" s="139" t="s">
        <v>193</v>
      </c>
      <c r="FH139" s="139">
        <v>75</v>
      </c>
      <c r="FI139" s="139" t="s">
        <v>109</v>
      </c>
      <c r="FJ139" s="139" t="s">
        <v>193</v>
      </c>
      <c r="FK139" s="139" t="s">
        <v>193</v>
      </c>
      <c r="FL139" s="139" t="s">
        <v>193</v>
      </c>
      <c r="FM139" s="139" t="s">
        <v>193</v>
      </c>
      <c r="FN139" s="139" t="s">
        <v>193</v>
      </c>
      <c r="FO139" s="139" t="s">
        <v>193</v>
      </c>
      <c r="FP139" s="139" t="s">
        <v>193</v>
      </c>
      <c r="FQ139" s="139" t="s">
        <v>193</v>
      </c>
      <c r="FR139" s="139" t="s">
        <v>193</v>
      </c>
      <c r="FS139" s="139" t="s">
        <v>193</v>
      </c>
      <c r="FT139" s="139" t="s">
        <v>193</v>
      </c>
      <c r="FU139" s="139" t="s">
        <v>193</v>
      </c>
      <c r="FV139" s="139" t="s">
        <v>114</v>
      </c>
      <c r="FW139" s="139" t="s">
        <v>193</v>
      </c>
      <c r="FX139" s="139" t="s">
        <v>193</v>
      </c>
      <c r="FY139" s="139" t="s">
        <v>193</v>
      </c>
      <c r="FZ139" s="139" t="s">
        <v>193</v>
      </c>
      <c r="GA139" s="139" t="s">
        <v>193</v>
      </c>
      <c r="GB139" s="139" t="s">
        <v>193</v>
      </c>
      <c r="GC139" s="139" t="s">
        <v>193</v>
      </c>
      <c r="GD139" s="139" t="s">
        <v>193</v>
      </c>
      <c r="GE139" s="139" t="s">
        <v>193</v>
      </c>
      <c r="GF139" s="139" t="s">
        <v>193</v>
      </c>
      <c r="GG139" s="139" t="s">
        <v>193</v>
      </c>
      <c r="GH139" s="139" t="s">
        <v>193</v>
      </c>
      <c r="GI139" s="139" t="s">
        <v>193</v>
      </c>
      <c r="GJ139" s="139" t="s">
        <v>193</v>
      </c>
      <c r="GK139" s="139" t="s">
        <v>193</v>
      </c>
      <c r="GL139" s="139" t="s">
        <v>193</v>
      </c>
      <c r="GM139" s="139" t="s">
        <v>193</v>
      </c>
      <c r="GN139" s="139" t="s">
        <v>193</v>
      </c>
      <c r="GO139" s="139" t="s">
        <v>193</v>
      </c>
      <c r="GP139" s="139" t="s">
        <v>193</v>
      </c>
      <c r="GQ139" s="139" t="s">
        <v>193</v>
      </c>
      <c r="GR139" s="139" t="s">
        <v>193</v>
      </c>
      <c r="GS139" s="139" t="s">
        <v>193</v>
      </c>
      <c r="GT139" s="139" t="s">
        <v>193</v>
      </c>
      <c r="GU139" s="139" t="s">
        <v>193</v>
      </c>
      <c r="GV139" s="139" t="s">
        <v>114</v>
      </c>
      <c r="GW139" s="139" t="s">
        <v>109</v>
      </c>
      <c r="GX139" s="139" t="s">
        <v>109</v>
      </c>
      <c r="GY139" s="139" t="s">
        <v>123</v>
      </c>
      <c r="GZ139" s="139" t="s">
        <v>785</v>
      </c>
      <c r="HA139" s="139" t="s">
        <v>124</v>
      </c>
      <c r="HB139" s="139" t="s">
        <v>785</v>
      </c>
      <c r="HC139" s="139" t="s">
        <v>193</v>
      </c>
      <c r="HD139" s="139" t="s">
        <v>193</v>
      </c>
      <c r="HE139" s="139" t="s">
        <v>193</v>
      </c>
      <c r="HF139" s="139" t="s">
        <v>193</v>
      </c>
      <c r="HG139" s="139" t="s">
        <v>193</v>
      </c>
      <c r="HH139" s="139" t="s">
        <v>193</v>
      </c>
      <c r="HI139" s="139" t="s">
        <v>193</v>
      </c>
      <c r="HJ139" s="139" t="s">
        <v>193</v>
      </c>
      <c r="HK139" s="139" t="s">
        <v>193</v>
      </c>
      <c r="HL139" s="139" t="s">
        <v>193</v>
      </c>
      <c r="HM139" s="139" t="s">
        <v>193</v>
      </c>
      <c r="HN139" s="139" t="s">
        <v>193</v>
      </c>
      <c r="HO139" s="139" t="s">
        <v>193</v>
      </c>
      <c r="HP139" s="139" t="s">
        <v>193</v>
      </c>
      <c r="HQ139" s="139" t="s">
        <v>193</v>
      </c>
      <c r="HR139" s="139" t="s">
        <v>193</v>
      </c>
      <c r="HS139" s="139" t="s">
        <v>193</v>
      </c>
      <c r="HT139" s="139" t="s">
        <v>193</v>
      </c>
      <c r="HU139" s="139" t="s">
        <v>193</v>
      </c>
      <c r="HV139" s="139" t="s">
        <v>193</v>
      </c>
      <c r="HW139" s="139" t="s">
        <v>193</v>
      </c>
      <c r="HX139" s="139" t="s">
        <v>193</v>
      </c>
      <c r="HY139" s="139" t="s">
        <v>193</v>
      </c>
      <c r="HZ139" s="139" t="s">
        <v>193</v>
      </c>
      <c r="IA139" s="139" t="s">
        <v>193</v>
      </c>
      <c r="IB139" s="139" t="s">
        <v>193</v>
      </c>
      <c r="IC139" s="139" t="s">
        <v>193</v>
      </c>
      <c r="ID139" s="139" t="s">
        <v>193</v>
      </c>
      <c r="IE139" s="139" t="s">
        <v>193</v>
      </c>
      <c r="IF139" s="139" t="s">
        <v>193</v>
      </c>
      <c r="IG139" s="139" t="s">
        <v>193</v>
      </c>
      <c r="IH139" s="139" t="s">
        <v>193</v>
      </c>
      <c r="II139" s="139" t="s">
        <v>193</v>
      </c>
      <c r="IJ139" s="139" t="s">
        <v>193</v>
      </c>
      <c r="IK139" s="139" t="s">
        <v>193</v>
      </c>
      <c r="IL139" s="139" t="s">
        <v>193</v>
      </c>
      <c r="IM139" s="139" t="s">
        <v>193</v>
      </c>
      <c r="IN139" s="139" t="s">
        <v>109</v>
      </c>
      <c r="IO139" s="139" t="s">
        <v>3597</v>
      </c>
      <c r="IP139" s="139">
        <v>1</v>
      </c>
      <c r="IQ139" s="139">
        <v>1</v>
      </c>
      <c r="IR139" s="139">
        <v>1</v>
      </c>
      <c r="IS139" s="139">
        <v>0</v>
      </c>
      <c r="IT139" s="139">
        <v>0</v>
      </c>
      <c r="IU139" s="139">
        <v>0</v>
      </c>
      <c r="IV139" s="139" t="s">
        <v>193</v>
      </c>
      <c r="IW139" s="139" t="s">
        <v>3458</v>
      </c>
      <c r="IX139" s="139">
        <v>0</v>
      </c>
      <c r="IY139" s="139">
        <v>0</v>
      </c>
      <c r="IZ139" s="139">
        <v>1</v>
      </c>
      <c r="JA139" s="139">
        <v>0</v>
      </c>
      <c r="JB139" s="139">
        <v>0</v>
      </c>
      <c r="JC139" s="139">
        <v>0</v>
      </c>
      <c r="JD139" s="139">
        <v>0</v>
      </c>
      <c r="JE139" s="139">
        <v>0</v>
      </c>
      <c r="JF139" s="139" t="s">
        <v>193</v>
      </c>
      <c r="JG139" s="139" t="s">
        <v>109</v>
      </c>
      <c r="JH139" s="139" t="s">
        <v>193</v>
      </c>
      <c r="JI139" s="139" t="s">
        <v>701</v>
      </c>
      <c r="JJ139" s="139">
        <v>0</v>
      </c>
      <c r="JK139" s="139">
        <v>1</v>
      </c>
      <c r="JL139" s="139">
        <v>0</v>
      </c>
      <c r="JM139" s="139">
        <v>0</v>
      </c>
      <c r="JN139" s="139">
        <v>0</v>
      </c>
      <c r="JO139" s="139">
        <v>0</v>
      </c>
      <c r="JP139" s="139">
        <v>0</v>
      </c>
      <c r="JQ139" s="139" t="s">
        <v>193</v>
      </c>
      <c r="JR139" s="139" t="s">
        <v>193</v>
      </c>
      <c r="JS139" s="139" t="s">
        <v>193</v>
      </c>
      <c r="JT139" s="139" t="s">
        <v>193</v>
      </c>
      <c r="JU139" s="139" t="s">
        <v>193</v>
      </c>
      <c r="JV139" s="139" t="s">
        <v>193</v>
      </c>
      <c r="JW139" s="139" t="s">
        <v>193</v>
      </c>
      <c r="JX139" s="139" t="s">
        <v>193</v>
      </c>
      <c r="JY139" s="139" t="s">
        <v>193</v>
      </c>
      <c r="JZ139" s="139" t="s">
        <v>193</v>
      </c>
      <c r="KA139" s="139" t="s">
        <v>193</v>
      </c>
      <c r="KB139" s="139" t="s">
        <v>193</v>
      </c>
      <c r="KC139" s="139" t="s">
        <v>193</v>
      </c>
      <c r="KD139" s="139" t="s">
        <v>193</v>
      </c>
      <c r="KE139" s="139" t="s">
        <v>193</v>
      </c>
      <c r="KF139" s="139" t="s">
        <v>193</v>
      </c>
      <c r="KG139" s="139" t="s">
        <v>193</v>
      </c>
      <c r="KH139" s="139" t="s">
        <v>193</v>
      </c>
      <c r="KI139" s="139" t="s">
        <v>193</v>
      </c>
      <c r="KJ139" s="139" t="s">
        <v>193</v>
      </c>
      <c r="KK139" s="139" t="s">
        <v>193</v>
      </c>
      <c r="KL139" s="139" t="s">
        <v>193</v>
      </c>
      <c r="KM139" s="139" t="s">
        <v>193</v>
      </c>
      <c r="KN139" s="139" t="s">
        <v>193</v>
      </c>
      <c r="KO139" s="139" t="s">
        <v>193</v>
      </c>
      <c r="KP139" s="139" t="s">
        <v>193</v>
      </c>
      <c r="KQ139" s="139" t="s">
        <v>193</v>
      </c>
      <c r="KR139" s="139" t="s">
        <v>193</v>
      </c>
      <c r="KS139" s="139" t="s">
        <v>193</v>
      </c>
      <c r="KT139" s="139" t="s">
        <v>193</v>
      </c>
      <c r="KU139" s="139" t="s">
        <v>193</v>
      </c>
      <c r="KV139" s="139" t="s">
        <v>193</v>
      </c>
      <c r="KW139" s="139" t="s">
        <v>193</v>
      </c>
      <c r="KX139" s="139" t="s">
        <v>193</v>
      </c>
      <c r="KY139" s="139" t="s">
        <v>193</v>
      </c>
      <c r="KZ139" s="139" t="s">
        <v>193</v>
      </c>
      <c r="LA139" s="139" t="s">
        <v>193</v>
      </c>
      <c r="LB139" s="139" t="s">
        <v>193</v>
      </c>
      <c r="LC139" s="139" t="s">
        <v>193</v>
      </c>
      <c r="LD139" s="139" t="s">
        <v>193</v>
      </c>
      <c r="LE139" s="139" t="s">
        <v>193</v>
      </c>
      <c r="LF139" s="139" t="s">
        <v>193</v>
      </c>
      <c r="LG139" s="139" t="s">
        <v>193</v>
      </c>
      <c r="LH139" s="139" t="s">
        <v>193</v>
      </c>
      <c r="LI139" s="139" t="s">
        <v>193</v>
      </c>
      <c r="LJ139" s="139" t="s">
        <v>193</v>
      </c>
      <c r="LK139" s="139" t="s">
        <v>193</v>
      </c>
      <c r="LL139" s="139" t="s">
        <v>193</v>
      </c>
      <c r="LM139" s="139" t="s">
        <v>193</v>
      </c>
      <c r="LN139" s="139" t="s">
        <v>193</v>
      </c>
      <c r="LO139" s="139" t="s">
        <v>193</v>
      </c>
      <c r="LP139" s="139" t="s">
        <v>193</v>
      </c>
      <c r="LQ139" s="139" t="s">
        <v>193</v>
      </c>
    </row>
    <row r="140" spans="1:329" ht="14.4" customHeight="1" x14ac:dyDescent="0.35">
      <c r="A140" s="139" t="s">
        <v>3598</v>
      </c>
      <c r="B140" s="139" t="s">
        <v>3316</v>
      </c>
      <c r="C140" s="139" t="s">
        <v>103</v>
      </c>
      <c r="D140" s="139" t="s">
        <v>103</v>
      </c>
      <c r="E140" s="139" t="s">
        <v>3592</v>
      </c>
      <c r="F140" s="139" t="s">
        <v>106</v>
      </c>
      <c r="G140" s="139" t="s">
        <v>225</v>
      </c>
      <c r="H140" s="139" t="s">
        <v>225</v>
      </c>
      <c r="I140" s="139" t="s">
        <v>3593</v>
      </c>
      <c r="J140" s="139" t="s">
        <v>770</v>
      </c>
      <c r="K140" s="139" t="s">
        <v>489</v>
      </c>
      <c r="L140" s="139" t="s">
        <v>490</v>
      </c>
      <c r="M140" t="s">
        <v>491</v>
      </c>
      <c r="N140" t="s">
        <v>193</v>
      </c>
      <c r="O140" t="s">
        <v>193</v>
      </c>
      <c r="P140" t="s">
        <v>496</v>
      </c>
      <c r="Q140" t="s">
        <v>193</v>
      </c>
      <c r="R140" t="s">
        <v>111</v>
      </c>
      <c r="S140">
        <v>1</v>
      </c>
      <c r="T140">
        <v>0</v>
      </c>
      <c r="U140">
        <v>0</v>
      </c>
      <c r="V140">
        <v>0</v>
      </c>
      <c r="W140">
        <v>0</v>
      </c>
      <c r="X140">
        <v>0</v>
      </c>
      <c r="Y140">
        <v>0</v>
      </c>
      <c r="Z140" t="s">
        <v>110</v>
      </c>
      <c r="AA140" t="s">
        <v>1423</v>
      </c>
      <c r="AB140" t="s">
        <v>112</v>
      </c>
      <c r="AC140">
        <v>1</v>
      </c>
      <c r="AD140">
        <v>0</v>
      </c>
      <c r="AE140">
        <v>0</v>
      </c>
      <c r="AF140">
        <v>0</v>
      </c>
      <c r="AG140">
        <v>0</v>
      </c>
      <c r="AH140">
        <v>0</v>
      </c>
      <c r="AI140">
        <v>0</v>
      </c>
      <c r="AJ140">
        <v>0</v>
      </c>
      <c r="AK140">
        <v>0</v>
      </c>
      <c r="AL140">
        <v>0</v>
      </c>
      <c r="AM140" t="s">
        <v>193</v>
      </c>
      <c r="AN140" t="s">
        <v>113</v>
      </c>
      <c r="AO140" t="s">
        <v>501</v>
      </c>
      <c r="AP140" t="s">
        <v>503</v>
      </c>
      <c r="AQ140">
        <v>1</v>
      </c>
      <c r="AR140">
        <v>1</v>
      </c>
      <c r="AS140">
        <v>1</v>
      </c>
      <c r="AT140">
        <v>1</v>
      </c>
      <c r="AU140">
        <v>1</v>
      </c>
      <c r="AV140">
        <v>0</v>
      </c>
      <c r="AW140">
        <v>1</v>
      </c>
      <c r="AX140">
        <v>0</v>
      </c>
      <c r="AY140" t="s">
        <v>498</v>
      </c>
      <c r="AZ140" s="192">
        <v>100</v>
      </c>
      <c r="BA140" s="139" t="s">
        <v>109</v>
      </c>
      <c r="BB140" s="139">
        <v>300</v>
      </c>
      <c r="BC140" s="192">
        <v>115.384615384615</v>
      </c>
      <c r="BD140" s="139" t="s">
        <v>109</v>
      </c>
      <c r="BE140" s="139">
        <v>250</v>
      </c>
      <c r="BF140" s="192">
        <v>108.695652173913</v>
      </c>
      <c r="BG140" s="139" t="s">
        <v>109</v>
      </c>
      <c r="BH140" s="139">
        <v>250</v>
      </c>
      <c r="BI140" s="192">
        <v>86.2068965517241</v>
      </c>
      <c r="BJ140" s="139" t="s">
        <v>109</v>
      </c>
      <c r="BK140" s="139">
        <v>500</v>
      </c>
      <c r="BL140" s="192">
        <v>208.333333333333</v>
      </c>
      <c r="BM140" s="139" t="s">
        <v>114</v>
      </c>
      <c r="BN140" s="139" t="s">
        <v>193</v>
      </c>
      <c r="BO140" s="192" t="s">
        <v>193</v>
      </c>
      <c r="BP140" s="139" t="s">
        <v>193</v>
      </c>
      <c r="BQ140" s="139" t="s">
        <v>612</v>
      </c>
      <c r="BR140" s="139" t="s">
        <v>109</v>
      </c>
      <c r="BS140" s="139">
        <v>750</v>
      </c>
      <c r="BT140" s="139" t="s">
        <v>193</v>
      </c>
      <c r="BU140" s="139" t="s">
        <v>193</v>
      </c>
      <c r="BV140" s="139" t="s">
        <v>193</v>
      </c>
      <c r="BW140" s="139" t="s">
        <v>193</v>
      </c>
      <c r="BX140" s="139" t="s">
        <v>193</v>
      </c>
      <c r="BY140" s="139" t="s">
        <v>193</v>
      </c>
      <c r="BZ140" s="139" t="s">
        <v>156</v>
      </c>
      <c r="CA140" s="192">
        <v>750</v>
      </c>
      <c r="CB140" s="139" t="s">
        <v>109</v>
      </c>
      <c r="CC140" s="139" t="s">
        <v>114</v>
      </c>
      <c r="CD140" s="139" t="s">
        <v>193</v>
      </c>
      <c r="CE140" s="139" t="s">
        <v>193</v>
      </c>
      <c r="CF140" s="139" t="s">
        <v>193</v>
      </c>
      <c r="CG140" s="139" t="s">
        <v>193</v>
      </c>
      <c r="CH140" s="139" t="s">
        <v>193</v>
      </c>
      <c r="CI140" s="139" t="s">
        <v>193</v>
      </c>
      <c r="CJ140" s="139" t="s">
        <v>193</v>
      </c>
      <c r="CK140" s="139" t="s">
        <v>193</v>
      </c>
      <c r="CL140" s="139" t="s">
        <v>193</v>
      </c>
      <c r="CM140" s="139" t="s">
        <v>193</v>
      </c>
      <c r="CN140" s="139" t="s">
        <v>193</v>
      </c>
      <c r="CO140" s="139" t="s">
        <v>193</v>
      </c>
      <c r="CP140" s="139" t="s">
        <v>193</v>
      </c>
      <c r="CQ140" s="139" t="s">
        <v>193</v>
      </c>
      <c r="CR140" s="139" t="s">
        <v>193</v>
      </c>
      <c r="CS140" s="139" t="s">
        <v>193</v>
      </c>
      <c r="CT140" s="139" t="s">
        <v>193</v>
      </c>
      <c r="CU140" s="139" t="s">
        <v>193</v>
      </c>
      <c r="CV140" s="139" t="s">
        <v>193</v>
      </c>
      <c r="CW140" s="139" t="s">
        <v>193</v>
      </c>
      <c r="CX140" s="139" t="s">
        <v>193</v>
      </c>
      <c r="CY140" s="139" t="s">
        <v>193</v>
      </c>
      <c r="CZ140" s="139" t="s">
        <v>193</v>
      </c>
      <c r="DA140" s="139" t="s">
        <v>193</v>
      </c>
      <c r="DB140" s="139" t="s">
        <v>193</v>
      </c>
      <c r="DC140" s="139" t="s">
        <v>114</v>
      </c>
      <c r="DD140" s="139" t="s">
        <v>109</v>
      </c>
      <c r="DE140" s="139" t="s">
        <v>109</v>
      </c>
      <c r="DF140" s="139" t="s">
        <v>106</v>
      </c>
      <c r="DG140" s="139" t="s">
        <v>789</v>
      </c>
      <c r="DH140" s="139" t="s">
        <v>129</v>
      </c>
      <c r="DI140" s="139" t="s">
        <v>785</v>
      </c>
      <c r="DJ140" s="139" t="s">
        <v>193</v>
      </c>
      <c r="DK140" s="139" t="s">
        <v>193</v>
      </c>
      <c r="DL140" s="139" t="s">
        <v>193</v>
      </c>
      <c r="DM140" s="139" t="s">
        <v>193</v>
      </c>
      <c r="DN140" s="139" t="s">
        <v>193</v>
      </c>
      <c r="DO140" s="139" t="s">
        <v>193</v>
      </c>
      <c r="DP140" s="139" t="s">
        <v>193</v>
      </c>
      <c r="DQ140" s="139" t="s">
        <v>193</v>
      </c>
      <c r="DR140" s="139" t="s">
        <v>193</v>
      </c>
      <c r="DS140" s="139" t="s">
        <v>193</v>
      </c>
      <c r="DT140" s="139" t="s">
        <v>193</v>
      </c>
      <c r="DU140" s="139" t="s">
        <v>193</v>
      </c>
      <c r="DV140" s="139" t="s">
        <v>193</v>
      </c>
      <c r="DW140" s="139" t="s">
        <v>193</v>
      </c>
      <c r="DX140" s="139" t="s">
        <v>193</v>
      </c>
      <c r="DY140" s="139" t="s">
        <v>193</v>
      </c>
      <c r="DZ140" s="139" t="s">
        <v>193</v>
      </c>
      <c r="EA140" s="139" t="s">
        <v>193</v>
      </c>
      <c r="EB140" s="139" t="s">
        <v>193</v>
      </c>
      <c r="EC140" s="139" t="s">
        <v>193</v>
      </c>
      <c r="ED140" s="139" t="s">
        <v>193</v>
      </c>
      <c r="EE140" s="139" t="s">
        <v>193</v>
      </c>
      <c r="EF140" s="139" t="s">
        <v>193</v>
      </c>
      <c r="EG140" s="139" t="s">
        <v>193</v>
      </c>
      <c r="EH140" s="139" t="s">
        <v>193</v>
      </c>
      <c r="EI140" s="139" t="s">
        <v>193</v>
      </c>
      <c r="EJ140" s="139" t="s">
        <v>193</v>
      </c>
      <c r="EK140" s="139" t="s">
        <v>193</v>
      </c>
      <c r="EL140" s="139" t="s">
        <v>193</v>
      </c>
      <c r="EM140" s="139" t="s">
        <v>193</v>
      </c>
      <c r="EN140" s="139" t="s">
        <v>193</v>
      </c>
      <c r="EO140" s="139" t="s">
        <v>193</v>
      </c>
      <c r="EP140" s="139" t="s">
        <v>193</v>
      </c>
      <c r="EQ140" s="139" t="s">
        <v>193</v>
      </c>
      <c r="ER140" s="139" t="s">
        <v>193</v>
      </c>
      <c r="ES140" s="139" t="s">
        <v>193</v>
      </c>
      <c r="ET140" s="139" t="s">
        <v>193</v>
      </c>
      <c r="EU140" s="139" t="s">
        <v>193</v>
      </c>
      <c r="EV140" s="139" t="s">
        <v>193</v>
      </c>
      <c r="EW140" s="139" t="s">
        <v>193</v>
      </c>
      <c r="EX140" s="139" t="s">
        <v>193</v>
      </c>
      <c r="EY140" s="139" t="s">
        <v>193</v>
      </c>
      <c r="EZ140" s="139" t="s">
        <v>193</v>
      </c>
      <c r="FA140" s="139" t="s">
        <v>193</v>
      </c>
      <c r="FB140" s="139" t="s">
        <v>193</v>
      </c>
      <c r="FC140" s="139" t="s">
        <v>193</v>
      </c>
      <c r="FD140" s="139" t="s">
        <v>193</v>
      </c>
      <c r="FE140" s="139" t="s">
        <v>193</v>
      </c>
      <c r="FF140" s="139" t="s">
        <v>193</v>
      </c>
      <c r="FG140" s="139" t="s">
        <v>193</v>
      </c>
      <c r="FH140" s="139" t="s">
        <v>193</v>
      </c>
      <c r="FI140" s="139" t="s">
        <v>193</v>
      </c>
      <c r="FJ140" s="139" t="s">
        <v>193</v>
      </c>
      <c r="FK140" s="139" t="s">
        <v>193</v>
      </c>
      <c r="FL140" s="139" t="s">
        <v>193</v>
      </c>
      <c r="FM140" s="139" t="s">
        <v>193</v>
      </c>
      <c r="FN140" s="139" t="s">
        <v>193</v>
      </c>
      <c r="FO140" s="139" t="s">
        <v>193</v>
      </c>
      <c r="FP140" s="139" t="s">
        <v>193</v>
      </c>
      <c r="FQ140" s="139" t="s">
        <v>193</v>
      </c>
      <c r="FR140" s="139" t="s">
        <v>193</v>
      </c>
      <c r="FS140" s="139" t="s">
        <v>193</v>
      </c>
      <c r="FT140" s="139" t="s">
        <v>193</v>
      </c>
      <c r="FU140" s="139" t="s">
        <v>193</v>
      </c>
      <c r="FV140" s="139" t="s">
        <v>193</v>
      </c>
      <c r="FW140" s="139" t="s">
        <v>193</v>
      </c>
      <c r="FX140" s="139" t="s">
        <v>193</v>
      </c>
      <c r="FY140" s="139" t="s">
        <v>193</v>
      </c>
      <c r="FZ140" s="139" t="s">
        <v>193</v>
      </c>
      <c r="GA140" s="139" t="s">
        <v>193</v>
      </c>
      <c r="GB140" s="139" t="s">
        <v>193</v>
      </c>
      <c r="GC140" s="139" t="s">
        <v>193</v>
      </c>
      <c r="GD140" s="139" t="s">
        <v>193</v>
      </c>
      <c r="GE140" s="139" t="s">
        <v>193</v>
      </c>
      <c r="GF140" s="139" t="s">
        <v>193</v>
      </c>
      <c r="GG140" s="139" t="s">
        <v>193</v>
      </c>
      <c r="GH140" s="139" t="s">
        <v>193</v>
      </c>
      <c r="GI140" s="139" t="s">
        <v>193</v>
      </c>
      <c r="GJ140" s="139" t="s">
        <v>193</v>
      </c>
      <c r="GK140" s="139" t="s">
        <v>193</v>
      </c>
      <c r="GL140" s="139" t="s">
        <v>193</v>
      </c>
      <c r="GM140" s="139" t="s">
        <v>193</v>
      </c>
      <c r="GN140" s="139" t="s">
        <v>193</v>
      </c>
      <c r="GO140" s="139" t="s">
        <v>193</v>
      </c>
      <c r="GP140" s="139" t="s">
        <v>193</v>
      </c>
      <c r="GQ140" s="139" t="s">
        <v>193</v>
      </c>
      <c r="GR140" s="139" t="s">
        <v>193</v>
      </c>
      <c r="GS140" s="139" t="s">
        <v>193</v>
      </c>
      <c r="GT140" s="139" t="s">
        <v>193</v>
      </c>
      <c r="GU140" s="139" t="s">
        <v>193</v>
      </c>
      <c r="GV140" s="139" t="s">
        <v>193</v>
      </c>
      <c r="GW140" s="139" t="s">
        <v>193</v>
      </c>
      <c r="GX140" s="139" t="s">
        <v>193</v>
      </c>
      <c r="GY140" s="139" t="s">
        <v>193</v>
      </c>
      <c r="GZ140" s="139" t="s">
        <v>193</v>
      </c>
      <c r="HA140" s="139" t="s">
        <v>193</v>
      </c>
      <c r="HB140" s="139" t="s">
        <v>193</v>
      </c>
      <c r="HC140" s="139" t="s">
        <v>193</v>
      </c>
      <c r="HD140" s="139" t="s">
        <v>193</v>
      </c>
      <c r="HE140" s="139" t="s">
        <v>193</v>
      </c>
      <c r="HF140" s="139" t="s">
        <v>193</v>
      </c>
      <c r="HG140" s="139" t="s">
        <v>193</v>
      </c>
      <c r="HH140" s="139" t="s">
        <v>193</v>
      </c>
      <c r="HI140" s="139" t="s">
        <v>193</v>
      </c>
      <c r="HJ140" s="139" t="s">
        <v>193</v>
      </c>
      <c r="HK140" s="139" t="s">
        <v>193</v>
      </c>
      <c r="HL140" s="139" t="s">
        <v>193</v>
      </c>
      <c r="HM140" s="139" t="s">
        <v>193</v>
      </c>
      <c r="HN140" s="139" t="s">
        <v>193</v>
      </c>
      <c r="HO140" s="139" t="s">
        <v>193</v>
      </c>
      <c r="HP140" s="139" t="s">
        <v>193</v>
      </c>
      <c r="HQ140" s="139" t="s">
        <v>193</v>
      </c>
      <c r="HR140" s="139" t="s">
        <v>193</v>
      </c>
      <c r="HS140" s="139" t="s">
        <v>193</v>
      </c>
      <c r="HT140" s="139" t="s">
        <v>193</v>
      </c>
      <c r="HU140" s="139" t="s">
        <v>193</v>
      </c>
      <c r="HV140" s="139" t="s">
        <v>193</v>
      </c>
      <c r="HW140" s="139" t="s">
        <v>193</v>
      </c>
      <c r="HX140" s="139" t="s">
        <v>193</v>
      </c>
      <c r="HY140" s="139" t="s">
        <v>193</v>
      </c>
      <c r="HZ140" s="139" t="s">
        <v>193</v>
      </c>
      <c r="IA140" s="139" t="s">
        <v>193</v>
      </c>
      <c r="IB140" s="139" t="s">
        <v>193</v>
      </c>
      <c r="IC140" s="139" t="s">
        <v>193</v>
      </c>
      <c r="ID140" s="139" t="s">
        <v>193</v>
      </c>
      <c r="IE140" s="139" t="s">
        <v>193</v>
      </c>
      <c r="IF140" s="139" t="s">
        <v>193</v>
      </c>
      <c r="IG140" s="139" t="s">
        <v>193</v>
      </c>
      <c r="IH140" s="139" t="s">
        <v>193</v>
      </c>
      <c r="II140" s="139" t="s">
        <v>193</v>
      </c>
      <c r="IJ140" s="139" t="s">
        <v>193</v>
      </c>
      <c r="IK140" s="139" t="s">
        <v>193</v>
      </c>
      <c r="IL140" s="139" t="s">
        <v>193</v>
      </c>
      <c r="IM140" s="139" t="s">
        <v>193</v>
      </c>
      <c r="IN140" s="139" t="s">
        <v>114</v>
      </c>
      <c r="IO140" s="139" t="s">
        <v>193</v>
      </c>
      <c r="IP140" s="139" t="s">
        <v>193</v>
      </c>
      <c r="IQ140" s="139" t="s">
        <v>193</v>
      </c>
      <c r="IR140" s="139" t="s">
        <v>193</v>
      </c>
      <c r="IS140" s="139" t="s">
        <v>193</v>
      </c>
      <c r="IT140" s="139" t="s">
        <v>193</v>
      </c>
      <c r="IU140" s="139" t="s">
        <v>193</v>
      </c>
      <c r="IV140" s="139" t="s">
        <v>193</v>
      </c>
      <c r="IW140" s="139" t="s">
        <v>3599</v>
      </c>
      <c r="IX140" s="139">
        <v>0</v>
      </c>
      <c r="IY140" s="139">
        <v>1</v>
      </c>
      <c r="IZ140" s="139">
        <v>1</v>
      </c>
      <c r="JA140" s="139">
        <v>0</v>
      </c>
      <c r="JB140" s="139">
        <v>0</v>
      </c>
      <c r="JC140" s="139">
        <v>0</v>
      </c>
      <c r="JD140" s="139">
        <v>0</v>
      </c>
      <c r="JE140" s="139">
        <v>0</v>
      </c>
      <c r="JF140" s="139" t="s">
        <v>193</v>
      </c>
      <c r="JG140" s="139" t="s">
        <v>114</v>
      </c>
      <c r="JH140" s="139" t="s">
        <v>193</v>
      </c>
      <c r="JI140" s="139" t="s">
        <v>193</v>
      </c>
      <c r="JJ140" s="139" t="s">
        <v>193</v>
      </c>
      <c r="JK140" s="139" t="s">
        <v>193</v>
      </c>
      <c r="JL140" s="139" t="s">
        <v>193</v>
      </c>
      <c r="JM140" s="139" t="s">
        <v>193</v>
      </c>
      <c r="JN140" s="139" t="s">
        <v>193</v>
      </c>
      <c r="JO140" s="139" t="s">
        <v>193</v>
      </c>
      <c r="JP140" s="139" t="s">
        <v>193</v>
      </c>
      <c r="JQ140" s="139" t="s">
        <v>193</v>
      </c>
      <c r="JR140" s="139" t="s">
        <v>193</v>
      </c>
      <c r="JS140" s="139" t="s">
        <v>193</v>
      </c>
      <c r="JT140" s="139" t="s">
        <v>193</v>
      </c>
      <c r="JU140" s="139" t="s">
        <v>193</v>
      </c>
      <c r="JV140" s="139" t="s">
        <v>193</v>
      </c>
      <c r="JW140" s="139" t="s">
        <v>193</v>
      </c>
      <c r="JX140" s="139" t="s">
        <v>193</v>
      </c>
      <c r="JY140" s="139" t="s">
        <v>193</v>
      </c>
      <c r="JZ140" s="139" t="s">
        <v>193</v>
      </c>
      <c r="KA140" s="139" t="s">
        <v>193</v>
      </c>
      <c r="KB140" s="139" t="s">
        <v>193</v>
      </c>
      <c r="KC140" s="139" t="s">
        <v>193</v>
      </c>
      <c r="KD140" s="139" t="s">
        <v>193</v>
      </c>
      <c r="KE140" s="139" t="s">
        <v>193</v>
      </c>
      <c r="KF140" s="139" t="s">
        <v>193</v>
      </c>
      <c r="KG140" s="139" t="s">
        <v>193</v>
      </c>
      <c r="KH140" s="139" t="s">
        <v>193</v>
      </c>
      <c r="KI140" s="139" t="s">
        <v>193</v>
      </c>
      <c r="KJ140" s="139" t="s">
        <v>193</v>
      </c>
      <c r="KK140" s="139" t="s">
        <v>193</v>
      </c>
      <c r="KL140" s="139" t="s">
        <v>193</v>
      </c>
      <c r="KM140" s="139" t="s">
        <v>193</v>
      </c>
      <c r="KN140" s="139" t="s">
        <v>193</v>
      </c>
      <c r="KO140" s="139" t="s">
        <v>193</v>
      </c>
      <c r="KP140" s="139" t="s">
        <v>193</v>
      </c>
      <c r="KQ140" s="139" t="s">
        <v>193</v>
      </c>
      <c r="KR140" s="139" t="s">
        <v>193</v>
      </c>
      <c r="KS140" s="139" t="s">
        <v>193</v>
      </c>
      <c r="KT140" s="139" t="s">
        <v>193</v>
      </c>
      <c r="KU140" s="139" t="s">
        <v>193</v>
      </c>
      <c r="KV140" s="139" t="s">
        <v>193</v>
      </c>
      <c r="KW140" s="139" t="s">
        <v>193</v>
      </c>
      <c r="KX140" s="139" t="s">
        <v>193</v>
      </c>
      <c r="KY140" s="139" t="s">
        <v>193</v>
      </c>
      <c r="KZ140" s="139" t="s">
        <v>193</v>
      </c>
      <c r="LA140" s="139" t="s">
        <v>193</v>
      </c>
      <c r="LB140" s="139" t="s">
        <v>193</v>
      </c>
      <c r="LC140" s="139" t="s">
        <v>193</v>
      </c>
      <c r="LD140" s="139" t="s">
        <v>193</v>
      </c>
      <c r="LE140" s="139" t="s">
        <v>193</v>
      </c>
      <c r="LF140" s="139" t="s">
        <v>193</v>
      </c>
      <c r="LG140" s="139" t="s">
        <v>193</v>
      </c>
      <c r="LH140" s="139" t="s">
        <v>193</v>
      </c>
      <c r="LI140" s="139" t="s">
        <v>193</v>
      </c>
      <c r="LJ140" s="139" t="s">
        <v>193</v>
      </c>
      <c r="LK140" s="139" t="s">
        <v>193</v>
      </c>
      <c r="LL140" s="139" t="s">
        <v>193</v>
      </c>
      <c r="LM140" s="139" t="s">
        <v>193</v>
      </c>
      <c r="LN140" s="139" t="s">
        <v>193</v>
      </c>
      <c r="LO140" s="139" t="s">
        <v>193</v>
      </c>
      <c r="LP140" s="139" t="s">
        <v>193</v>
      </c>
      <c r="LQ140" s="139" t="s">
        <v>193</v>
      </c>
    </row>
    <row r="141" spans="1:329" ht="14.4" customHeight="1" x14ac:dyDescent="0.35">
      <c r="A141" s="139" t="s">
        <v>3600</v>
      </c>
      <c r="B141" s="139" t="s">
        <v>3316</v>
      </c>
      <c r="C141" s="139" t="s">
        <v>103</v>
      </c>
      <c r="D141" s="139" t="s">
        <v>103</v>
      </c>
      <c r="E141" s="139" t="s">
        <v>3592</v>
      </c>
      <c r="F141" s="139" t="s">
        <v>106</v>
      </c>
      <c r="G141" s="139" t="s">
        <v>225</v>
      </c>
      <c r="H141" s="139" t="s">
        <v>225</v>
      </c>
      <c r="I141" s="139" t="s">
        <v>3593</v>
      </c>
      <c r="J141" s="139" t="s">
        <v>770</v>
      </c>
      <c r="K141" s="139" t="s">
        <v>489</v>
      </c>
      <c r="L141" s="139" t="s">
        <v>490</v>
      </c>
      <c r="M141" t="s">
        <v>491</v>
      </c>
      <c r="N141" t="s">
        <v>193</v>
      </c>
      <c r="O141" t="s">
        <v>193</v>
      </c>
      <c r="P141" t="s">
        <v>492</v>
      </c>
      <c r="Q141" t="s">
        <v>193</v>
      </c>
      <c r="R141" t="s">
        <v>111</v>
      </c>
      <c r="S141">
        <v>1</v>
      </c>
      <c r="T141">
        <v>0</v>
      </c>
      <c r="U141">
        <v>0</v>
      </c>
      <c r="V141">
        <v>0</v>
      </c>
      <c r="W141">
        <v>0</v>
      </c>
      <c r="X141">
        <v>0</v>
      </c>
      <c r="Y141">
        <v>0</v>
      </c>
      <c r="Z141" t="s">
        <v>110</v>
      </c>
      <c r="AA141" t="s">
        <v>1423</v>
      </c>
      <c r="AB141" t="s">
        <v>814</v>
      </c>
      <c r="AC141">
        <v>1</v>
      </c>
      <c r="AD141">
        <v>0</v>
      </c>
      <c r="AE141">
        <v>1</v>
      </c>
      <c r="AF141">
        <v>0</v>
      </c>
      <c r="AG141">
        <v>0</v>
      </c>
      <c r="AH141">
        <v>0</v>
      </c>
      <c r="AI141">
        <v>0</v>
      </c>
      <c r="AJ141">
        <v>0</v>
      </c>
      <c r="AK141">
        <v>0</v>
      </c>
      <c r="AL141">
        <v>0</v>
      </c>
      <c r="AM141" t="s">
        <v>193</v>
      </c>
      <c r="AN141" t="s">
        <v>128</v>
      </c>
      <c r="AO141" t="s">
        <v>501</v>
      </c>
      <c r="AP141" t="s">
        <v>503</v>
      </c>
      <c r="AQ141">
        <v>1</v>
      </c>
      <c r="AR141">
        <v>1</v>
      </c>
      <c r="AS141">
        <v>1</v>
      </c>
      <c r="AT141">
        <v>1</v>
      </c>
      <c r="AU141">
        <v>1</v>
      </c>
      <c r="AV141">
        <v>0</v>
      </c>
      <c r="AW141">
        <v>1</v>
      </c>
      <c r="AX141">
        <v>0</v>
      </c>
      <c r="AY141" t="s">
        <v>498</v>
      </c>
      <c r="AZ141" s="192">
        <v>100</v>
      </c>
      <c r="BA141" s="139" t="s">
        <v>109</v>
      </c>
      <c r="BB141" s="139">
        <v>250</v>
      </c>
      <c r="BC141" s="192">
        <v>96.153846153846104</v>
      </c>
      <c r="BD141" s="139" t="s">
        <v>109</v>
      </c>
      <c r="BE141" s="139">
        <v>200</v>
      </c>
      <c r="BF141" s="192">
        <v>86.956521739130395</v>
      </c>
      <c r="BG141" s="139" t="s">
        <v>109</v>
      </c>
      <c r="BH141" s="139">
        <v>250</v>
      </c>
      <c r="BI141" s="192">
        <v>86.2068965517241</v>
      </c>
      <c r="BJ141" s="139" t="s">
        <v>109</v>
      </c>
      <c r="BK141" s="139">
        <v>500</v>
      </c>
      <c r="BL141" s="192">
        <v>208.333333333333</v>
      </c>
      <c r="BM141" s="139" t="s">
        <v>114</v>
      </c>
      <c r="BN141" s="139" t="s">
        <v>193</v>
      </c>
      <c r="BO141" s="192" t="s">
        <v>193</v>
      </c>
      <c r="BP141" s="139" t="s">
        <v>193</v>
      </c>
      <c r="BQ141" s="139" t="s">
        <v>612</v>
      </c>
      <c r="BR141" s="139" t="s">
        <v>109</v>
      </c>
      <c r="BS141" s="139">
        <v>750</v>
      </c>
      <c r="BT141" s="139" t="s">
        <v>193</v>
      </c>
      <c r="BU141" s="139" t="s">
        <v>193</v>
      </c>
      <c r="BV141" s="139" t="s">
        <v>193</v>
      </c>
      <c r="BW141" s="139" t="s">
        <v>193</v>
      </c>
      <c r="BX141" s="139" t="s">
        <v>193</v>
      </c>
      <c r="BY141" s="139" t="s">
        <v>193</v>
      </c>
      <c r="BZ141" s="139" t="s">
        <v>156</v>
      </c>
      <c r="CA141" s="192">
        <v>750</v>
      </c>
      <c r="CB141" s="139" t="s">
        <v>109</v>
      </c>
      <c r="CC141" s="139" t="s">
        <v>114</v>
      </c>
      <c r="CD141" s="139" t="s">
        <v>193</v>
      </c>
      <c r="CE141" s="139" t="s">
        <v>193</v>
      </c>
      <c r="CF141" s="139" t="s">
        <v>193</v>
      </c>
      <c r="CG141" s="139" t="s">
        <v>193</v>
      </c>
      <c r="CH141" s="139" t="s">
        <v>193</v>
      </c>
      <c r="CI141" s="139" t="s">
        <v>193</v>
      </c>
      <c r="CJ141" s="139" t="s">
        <v>193</v>
      </c>
      <c r="CK141" s="139" t="s">
        <v>193</v>
      </c>
      <c r="CL141" s="139" t="s">
        <v>193</v>
      </c>
      <c r="CM141" s="139" t="s">
        <v>193</v>
      </c>
      <c r="CN141" s="139" t="s">
        <v>193</v>
      </c>
      <c r="CO141" s="139" t="s">
        <v>193</v>
      </c>
      <c r="CP141" s="139" t="s">
        <v>193</v>
      </c>
      <c r="CQ141" s="139" t="s">
        <v>193</v>
      </c>
      <c r="CR141" s="139" t="s">
        <v>193</v>
      </c>
      <c r="CS141" s="139" t="s">
        <v>193</v>
      </c>
      <c r="CT141" s="139" t="s">
        <v>193</v>
      </c>
      <c r="CU141" s="139" t="s">
        <v>193</v>
      </c>
      <c r="CV141" s="139" t="s">
        <v>193</v>
      </c>
      <c r="CW141" s="139" t="s">
        <v>193</v>
      </c>
      <c r="CX141" s="139" t="s">
        <v>193</v>
      </c>
      <c r="CY141" s="139" t="s">
        <v>193</v>
      </c>
      <c r="CZ141" s="139" t="s">
        <v>193</v>
      </c>
      <c r="DA141" s="139" t="s">
        <v>193</v>
      </c>
      <c r="DB141" s="139" t="s">
        <v>193</v>
      </c>
      <c r="DC141" s="139" t="s">
        <v>114</v>
      </c>
      <c r="DD141" s="139" t="s">
        <v>109</v>
      </c>
      <c r="DE141" s="139" t="s">
        <v>109</v>
      </c>
      <c r="DF141" s="139" t="s">
        <v>106</v>
      </c>
      <c r="DG141" s="139" t="s">
        <v>789</v>
      </c>
      <c r="DH141" s="139" t="s">
        <v>129</v>
      </c>
      <c r="DI141" s="139" t="s">
        <v>785</v>
      </c>
      <c r="DJ141" s="139" t="s">
        <v>193</v>
      </c>
      <c r="DK141" s="139" t="s">
        <v>193</v>
      </c>
      <c r="DL141" s="139" t="s">
        <v>193</v>
      </c>
      <c r="DM141" s="139" t="s">
        <v>193</v>
      </c>
      <c r="DN141" s="139" t="s">
        <v>193</v>
      </c>
      <c r="DO141" s="139" t="s">
        <v>193</v>
      </c>
      <c r="DP141" s="139" t="s">
        <v>193</v>
      </c>
      <c r="DQ141" s="139" t="s">
        <v>193</v>
      </c>
      <c r="DR141" s="139" t="s">
        <v>193</v>
      </c>
      <c r="DS141" s="139" t="s">
        <v>193</v>
      </c>
      <c r="DT141" s="139" t="s">
        <v>193</v>
      </c>
      <c r="DU141" s="139" t="s">
        <v>193</v>
      </c>
      <c r="DV141" s="139" t="s">
        <v>193</v>
      </c>
      <c r="DW141" s="139" t="s">
        <v>193</v>
      </c>
      <c r="DX141" s="139" t="s">
        <v>193</v>
      </c>
      <c r="DY141" s="139" t="s">
        <v>193</v>
      </c>
      <c r="DZ141" s="139" t="s">
        <v>193</v>
      </c>
      <c r="EA141" s="139" t="s">
        <v>193</v>
      </c>
      <c r="EB141" s="139" t="s">
        <v>193</v>
      </c>
      <c r="EC141" s="139" t="s">
        <v>193</v>
      </c>
      <c r="ED141" s="139" t="s">
        <v>193</v>
      </c>
      <c r="EE141" s="139" t="s">
        <v>193</v>
      </c>
      <c r="EF141" s="139" t="s">
        <v>193</v>
      </c>
      <c r="EG141" s="139" t="s">
        <v>193</v>
      </c>
      <c r="EH141" s="139" t="s">
        <v>193</v>
      </c>
      <c r="EI141" s="139" t="s">
        <v>193</v>
      </c>
      <c r="EJ141" s="139" t="s">
        <v>193</v>
      </c>
      <c r="EK141" s="139" t="s">
        <v>193</v>
      </c>
      <c r="EL141" s="139" t="s">
        <v>193</v>
      </c>
      <c r="EM141" s="139" t="s">
        <v>193</v>
      </c>
      <c r="EN141" s="139" t="s">
        <v>193</v>
      </c>
      <c r="EO141" s="139" t="s">
        <v>193</v>
      </c>
      <c r="EP141" s="139" t="s">
        <v>193</v>
      </c>
      <c r="EQ141" s="139" t="s">
        <v>193</v>
      </c>
      <c r="ER141" s="139" t="s">
        <v>193</v>
      </c>
      <c r="ES141" s="139" t="s">
        <v>193</v>
      </c>
      <c r="ET141" s="139" t="s">
        <v>193</v>
      </c>
      <c r="EU141" s="139" t="s">
        <v>193</v>
      </c>
      <c r="EV141" s="139" t="s">
        <v>193</v>
      </c>
      <c r="EW141" s="139" t="s">
        <v>193</v>
      </c>
      <c r="EX141" s="139" t="s">
        <v>193</v>
      </c>
      <c r="EY141" s="139" t="s">
        <v>193</v>
      </c>
      <c r="EZ141" s="139" t="s">
        <v>193</v>
      </c>
      <c r="FA141" s="139" t="s">
        <v>193</v>
      </c>
      <c r="FB141" s="139" t="s">
        <v>193</v>
      </c>
      <c r="FC141" s="139" t="s">
        <v>193</v>
      </c>
      <c r="FD141" s="139" t="s">
        <v>193</v>
      </c>
      <c r="FE141" s="139" t="s">
        <v>193</v>
      </c>
      <c r="FF141" s="139" t="s">
        <v>193</v>
      </c>
      <c r="FG141" s="139" t="s">
        <v>193</v>
      </c>
      <c r="FH141" s="139" t="s">
        <v>193</v>
      </c>
      <c r="FI141" s="139" t="s">
        <v>193</v>
      </c>
      <c r="FJ141" s="139" t="s">
        <v>193</v>
      </c>
      <c r="FK141" s="139" t="s">
        <v>193</v>
      </c>
      <c r="FL141" s="139" t="s">
        <v>193</v>
      </c>
      <c r="FM141" s="139" t="s">
        <v>193</v>
      </c>
      <c r="FN141" s="139" t="s">
        <v>193</v>
      </c>
      <c r="FO141" s="139" t="s">
        <v>193</v>
      </c>
      <c r="FP141" s="139" t="s">
        <v>193</v>
      </c>
      <c r="FQ141" s="139" t="s">
        <v>193</v>
      </c>
      <c r="FR141" s="139" t="s">
        <v>193</v>
      </c>
      <c r="FS141" s="139" t="s">
        <v>193</v>
      </c>
      <c r="FT141" s="139" t="s">
        <v>193</v>
      </c>
      <c r="FU141" s="139" t="s">
        <v>193</v>
      </c>
      <c r="FV141" s="139" t="s">
        <v>193</v>
      </c>
      <c r="FW141" s="139" t="s">
        <v>193</v>
      </c>
      <c r="FX141" s="139" t="s">
        <v>193</v>
      </c>
      <c r="FY141" s="139" t="s">
        <v>193</v>
      </c>
      <c r="FZ141" s="139" t="s">
        <v>193</v>
      </c>
      <c r="GA141" s="139" t="s">
        <v>193</v>
      </c>
      <c r="GB141" s="139" t="s">
        <v>193</v>
      </c>
      <c r="GC141" s="139" t="s">
        <v>193</v>
      </c>
      <c r="GD141" s="139" t="s">
        <v>193</v>
      </c>
      <c r="GE141" s="139" t="s">
        <v>193</v>
      </c>
      <c r="GF141" s="139" t="s">
        <v>193</v>
      </c>
      <c r="GG141" s="139" t="s">
        <v>193</v>
      </c>
      <c r="GH141" s="139" t="s">
        <v>193</v>
      </c>
      <c r="GI141" s="139" t="s">
        <v>193</v>
      </c>
      <c r="GJ141" s="139" t="s">
        <v>193</v>
      </c>
      <c r="GK141" s="139" t="s">
        <v>193</v>
      </c>
      <c r="GL141" s="139" t="s">
        <v>193</v>
      </c>
      <c r="GM141" s="139" t="s">
        <v>193</v>
      </c>
      <c r="GN141" s="139" t="s">
        <v>193</v>
      </c>
      <c r="GO141" s="139" t="s">
        <v>193</v>
      </c>
      <c r="GP141" s="139" t="s">
        <v>193</v>
      </c>
      <c r="GQ141" s="139" t="s">
        <v>193</v>
      </c>
      <c r="GR141" s="139" t="s">
        <v>193</v>
      </c>
      <c r="GS141" s="139" t="s">
        <v>193</v>
      </c>
      <c r="GT141" s="139" t="s">
        <v>193</v>
      </c>
      <c r="GU141" s="139" t="s">
        <v>193</v>
      </c>
      <c r="GV141" s="139" t="s">
        <v>193</v>
      </c>
      <c r="GW141" s="139" t="s">
        <v>193</v>
      </c>
      <c r="GX141" s="139" t="s">
        <v>193</v>
      </c>
      <c r="GY141" s="139" t="s">
        <v>193</v>
      </c>
      <c r="GZ141" s="139" t="s">
        <v>193</v>
      </c>
      <c r="HA141" s="139" t="s">
        <v>193</v>
      </c>
      <c r="HB141" s="139" t="s">
        <v>193</v>
      </c>
      <c r="HC141" s="139" t="s">
        <v>193</v>
      </c>
      <c r="HD141" s="139" t="s">
        <v>193</v>
      </c>
      <c r="HE141" s="139" t="s">
        <v>193</v>
      </c>
      <c r="HF141" s="139" t="s">
        <v>193</v>
      </c>
      <c r="HG141" s="139" t="s">
        <v>193</v>
      </c>
      <c r="HH141" s="139" t="s">
        <v>193</v>
      </c>
      <c r="HI141" s="139" t="s">
        <v>193</v>
      </c>
      <c r="HJ141" s="139" t="s">
        <v>193</v>
      </c>
      <c r="HK141" s="139" t="s">
        <v>193</v>
      </c>
      <c r="HL141" s="139" t="s">
        <v>193</v>
      </c>
      <c r="HM141" s="139" t="s">
        <v>193</v>
      </c>
      <c r="HN141" s="139" t="s">
        <v>193</v>
      </c>
      <c r="HO141" s="139" t="s">
        <v>193</v>
      </c>
      <c r="HP141" s="139" t="s">
        <v>193</v>
      </c>
      <c r="HQ141" s="139" t="s">
        <v>193</v>
      </c>
      <c r="HR141" s="139" t="s">
        <v>193</v>
      </c>
      <c r="HS141" s="139" t="s">
        <v>193</v>
      </c>
      <c r="HT141" s="139" t="s">
        <v>193</v>
      </c>
      <c r="HU141" s="139" t="s">
        <v>193</v>
      </c>
      <c r="HV141" s="139" t="s">
        <v>193</v>
      </c>
      <c r="HW141" s="139" t="s">
        <v>193</v>
      </c>
      <c r="HX141" s="139" t="s">
        <v>193</v>
      </c>
      <c r="HY141" s="139" t="s">
        <v>193</v>
      </c>
      <c r="HZ141" s="139" t="s">
        <v>193</v>
      </c>
      <c r="IA141" s="139" t="s">
        <v>193</v>
      </c>
      <c r="IB141" s="139" t="s">
        <v>193</v>
      </c>
      <c r="IC141" s="139" t="s">
        <v>193</v>
      </c>
      <c r="ID141" s="139" t="s">
        <v>193</v>
      </c>
      <c r="IE141" s="139" t="s">
        <v>193</v>
      </c>
      <c r="IF141" s="139" t="s">
        <v>193</v>
      </c>
      <c r="IG141" s="139" t="s">
        <v>193</v>
      </c>
      <c r="IH141" s="139" t="s">
        <v>193</v>
      </c>
      <c r="II141" s="139" t="s">
        <v>193</v>
      </c>
      <c r="IJ141" s="139" t="s">
        <v>193</v>
      </c>
      <c r="IK141" s="139" t="s">
        <v>193</v>
      </c>
      <c r="IL141" s="139" t="s">
        <v>193</v>
      </c>
      <c r="IM141" s="139" t="s">
        <v>193</v>
      </c>
      <c r="IN141" s="139" t="s">
        <v>114</v>
      </c>
      <c r="IO141" s="139" t="s">
        <v>193</v>
      </c>
      <c r="IP141" s="139" t="s">
        <v>193</v>
      </c>
      <c r="IQ141" s="139" t="s">
        <v>193</v>
      </c>
      <c r="IR141" s="139" t="s">
        <v>193</v>
      </c>
      <c r="IS141" s="139" t="s">
        <v>193</v>
      </c>
      <c r="IT141" s="139" t="s">
        <v>193</v>
      </c>
      <c r="IU141" s="139" t="s">
        <v>193</v>
      </c>
      <c r="IV141" s="139" t="s">
        <v>193</v>
      </c>
      <c r="IW141" s="139" t="s">
        <v>3599</v>
      </c>
      <c r="IX141" s="139">
        <v>0</v>
      </c>
      <c r="IY141" s="139">
        <v>1</v>
      </c>
      <c r="IZ141" s="139">
        <v>1</v>
      </c>
      <c r="JA141" s="139">
        <v>0</v>
      </c>
      <c r="JB141" s="139">
        <v>0</v>
      </c>
      <c r="JC141" s="139">
        <v>0</v>
      </c>
      <c r="JD141" s="139">
        <v>0</v>
      </c>
      <c r="JE141" s="139">
        <v>0</v>
      </c>
      <c r="JF141" s="139" t="s">
        <v>193</v>
      </c>
      <c r="JG141" s="139" t="s">
        <v>109</v>
      </c>
      <c r="JH141" s="139" t="s">
        <v>193</v>
      </c>
      <c r="JI141" s="139" t="s">
        <v>111</v>
      </c>
      <c r="JJ141" s="139">
        <v>1</v>
      </c>
      <c r="JK141" s="139">
        <v>0</v>
      </c>
      <c r="JL141" s="139">
        <v>0</v>
      </c>
      <c r="JM141" s="139">
        <v>0</v>
      </c>
      <c r="JN141" s="139">
        <v>0</v>
      </c>
      <c r="JO141" s="139">
        <v>0</v>
      </c>
      <c r="JP141" s="139">
        <v>0</v>
      </c>
      <c r="JQ141" s="139" t="s">
        <v>193</v>
      </c>
      <c r="JR141" s="139" t="s">
        <v>193</v>
      </c>
      <c r="JS141" s="139" t="s">
        <v>193</v>
      </c>
      <c r="JT141" s="139" t="s">
        <v>193</v>
      </c>
      <c r="JU141" s="139" t="s">
        <v>193</v>
      </c>
      <c r="JV141" s="139" t="s">
        <v>193</v>
      </c>
      <c r="JW141" s="139" t="s">
        <v>193</v>
      </c>
      <c r="JX141" s="139" t="s">
        <v>193</v>
      </c>
      <c r="JY141" s="139" t="s">
        <v>193</v>
      </c>
      <c r="JZ141" s="139" t="s">
        <v>193</v>
      </c>
      <c r="KA141" s="139" t="s">
        <v>193</v>
      </c>
      <c r="KB141" s="139" t="s">
        <v>193</v>
      </c>
      <c r="KC141" s="139" t="s">
        <v>193</v>
      </c>
      <c r="KD141" s="139" t="s">
        <v>193</v>
      </c>
      <c r="KE141" s="139" t="s">
        <v>193</v>
      </c>
      <c r="KF141" s="139" t="s">
        <v>193</v>
      </c>
      <c r="KG141" s="139" t="s">
        <v>193</v>
      </c>
      <c r="KH141" s="139" t="s">
        <v>193</v>
      </c>
      <c r="KI141" s="139" t="s">
        <v>193</v>
      </c>
      <c r="KJ141" s="139" t="s">
        <v>193</v>
      </c>
      <c r="KK141" s="139" t="s">
        <v>193</v>
      </c>
      <c r="KL141" s="139" t="s">
        <v>193</v>
      </c>
      <c r="KM141" s="139" t="s">
        <v>193</v>
      </c>
      <c r="KN141" s="139" t="s">
        <v>193</v>
      </c>
      <c r="KO141" s="139" t="s">
        <v>193</v>
      </c>
      <c r="KP141" s="139" t="s">
        <v>193</v>
      </c>
      <c r="KQ141" s="139" t="s">
        <v>193</v>
      </c>
      <c r="KR141" s="139" t="s">
        <v>193</v>
      </c>
      <c r="KS141" s="139" t="s">
        <v>193</v>
      </c>
      <c r="KT141" s="139" t="s">
        <v>193</v>
      </c>
      <c r="KU141" s="139" t="s">
        <v>193</v>
      </c>
      <c r="KV141" s="139" t="s">
        <v>193</v>
      </c>
      <c r="KW141" s="139" t="s">
        <v>193</v>
      </c>
      <c r="KX141" s="139" t="s">
        <v>193</v>
      </c>
      <c r="KY141" s="139" t="s">
        <v>193</v>
      </c>
      <c r="KZ141" s="139" t="s">
        <v>193</v>
      </c>
      <c r="LA141" s="139" t="s">
        <v>193</v>
      </c>
      <c r="LB141" s="139" t="s">
        <v>193</v>
      </c>
      <c r="LC141" s="139" t="s">
        <v>193</v>
      </c>
      <c r="LD141" s="139" t="s">
        <v>193</v>
      </c>
      <c r="LE141" s="139" t="s">
        <v>193</v>
      </c>
      <c r="LF141" s="139" t="s">
        <v>193</v>
      </c>
      <c r="LG141" s="139" t="s">
        <v>193</v>
      </c>
      <c r="LH141" s="139" t="s">
        <v>193</v>
      </c>
      <c r="LI141" s="139" t="s">
        <v>193</v>
      </c>
      <c r="LJ141" s="139" t="s">
        <v>193</v>
      </c>
      <c r="LK141" s="139" t="s">
        <v>193</v>
      </c>
      <c r="LL141" s="139" t="s">
        <v>193</v>
      </c>
      <c r="LM141" s="139" t="s">
        <v>193</v>
      </c>
      <c r="LN141" s="139" t="s">
        <v>193</v>
      </c>
      <c r="LO141" s="139" t="s">
        <v>193</v>
      </c>
      <c r="LP141" s="139" t="s">
        <v>193</v>
      </c>
      <c r="LQ141" s="139" t="s">
        <v>193</v>
      </c>
    </row>
    <row r="142" spans="1:329" ht="14.4" customHeight="1" x14ac:dyDescent="0.35">
      <c r="A142" s="139" t="s">
        <v>3601</v>
      </c>
      <c r="B142" s="139" t="s">
        <v>3316</v>
      </c>
      <c r="C142" s="139" t="s">
        <v>103</v>
      </c>
      <c r="D142" s="139" t="s">
        <v>103</v>
      </c>
      <c r="E142" s="139" t="s">
        <v>3592</v>
      </c>
      <c r="F142" s="139" t="s">
        <v>106</v>
      </c>
      <c r="G142" s="139" t="s">
        <v>225</v>
      </c>
      <c r="H142" s="139" t="s">
        <v>225</v>
      </c>
      <c r="I142" s="139" t="s">
        <v>3593</v>
      </c>
      <c r="J142" s="139" t="s">
        <v>770</v>
      </c>
      <c r="K142" s="139" t="s">
        <v>489</v>
      </c>
      <c r="L142" s="139" t="s">
        <v>3317</v>
      </c>
      <c r="M142" t="s">
        <v>491</v>
      </c>
      <c r="N142" t="s">
        <v>193</v>
      </c>
      <c r="O142" t="s">
        <v>193</v>
      </c>
      <c r="P142" t="s">
        <v>193</v>
      </c>
      <c r="Q142" t="s">
        <v>193</v>
      </c>
      <c r="R142" t="s">
        <v>193</v>
      </c>
      <c r="S142" t="s">
        <v>193</v>
      </c>
      <c r="T142" t="s">
        <v>193</v>
      </c>
      <c r="U142" t="s">
        <v>193</v>
      </c>
      <c r="V142" t="s">
        <v>193</v>
      </c>
      <c r="W142" t="s">
        <v>193</v>
      </c>
      <c r="X142" t="s">
        <v>193</v>
      </c>
      <c r="Y142" t="s">
        <v>193</v>
      </c>
      <c r="Z142" t="s">
        <v>193</v>
      </c>
      <c r="AA142" t="s">
        <v>193</v>
      </c>
      <c r="AB142" t="s">
        <v>193</v>
      </c>
      <c r="AC142" t="s">
        <v>193</v>
      </c>
      <c r="AD142" t="s">
        <v>193</v>
      </c>
      <c r="AE142" t="s">
        <v>193</v>
      </c>
      <c r="AF142" t="s">
        <v>193</v>
      </c>
      <c r="AG142" t="s">
        <v>193</v>
      </c>
      <c r="AH142" t="s">
        <v>193</v>
      </c>
      <c r="AI142" t="s">
        <v>193</v>
      </c>
      <c r="AJ142" t="s">
        <v>193</v>
      </c>
      <c r="AK142" t="s">
        <v>193</v>
      </c>
      <c r="AL142" t="s">
        <v>193</v>
      </c>
      <c r="AM142" t="s">
        <v>193</v>
      </c>
      <c r="AN142" t="s">
        <v>193</v>
      </c>
      <c r="AO142" t="s">
        <v>193</v>
      </c>
      <c r="AP142" t="s">
        <v>193</v>
      </c>
      <c r="AQ142" t="s">
        <v>193</v>
      </c>
      <c r="AR142" t="s">
        <v>193</v>
      </c>
      <c r="AS142" t="s">
        <v>193</v>
      </c>
      <c r="AT142" t="s">
        <v>193</v>
      </c>
      <c r="AU142" t="s">
        <v>193</v>
      </c>
      <c r="AV142" t="s">
        <v>193</v>
      </c>
      <c r="AW142" t="s">
        <v>193</v>
      </c>
      <c r="AX142" t="s">
        <v>193</v>
      </c>
      <c r="AY142" t="s">
        <v>193</v>
      </c>
      <c r="AZ142" s="192" t="s">
        <v>193</v>
      </c>
      <c r="BA142" s="139" t="s">
        <v>193</v>
      </c>
      <c r="BB142" s="139" t="s">
        <v>193</v>
      </c>
      <c r="BC142" s="192" t="s">
        <v>193</v>
      </c>
      <c r="BD142" s="139" t="s">
        <v>193</v>
      </c>
      <c r="BE142" s="139" t="s">
        <v>193</v>
      </c>
      <c r="BF142" s="192" t="s">
        <v>193</v>
      </c>
      <c r="BG142" s="139" t="s">
        <v>193</v>
      </c>
      <c r="BH142" s="139" t="s">
        <v>193</v>
      </c>
      <c r="BI142" s="192" t="s">
        <v>193</v>
      </c>
      <c r="BJ142" s="139" t="s">
        <v>193</v>
      </c>
      <c r="BK142" s="139" t="s">
        <v>193</v>
      </c>
      <c r="BL142" s="192" t="s">
        <v>193</v>
      </c>
      <c r="BM142" s="139" t="s">
        <v>193</v>
      </c>
      <c r="BN142" s="139" t="s">
        <v>193</v>
      </c>
      <c r="BO142" s="192" t="s">
        <v>193</v>
      </c>
      <c r="BP142" s="139" t="s">
        <v>193</v>
      </c>
      <c r="BQ142" s="139" t="s">
        <v>193</v>
      </c>
      <c r="BR142" s="139" t="s">
        <v>193</v>
      </c>
      <c r="BS142" s="139" t="s">
        <v>193</v>
      </c>
      <c r="BT142" s="139" t="s">
        <v>193</v>
      </c>
      <c r="BU142" s="139" t="s">
        <v>193</v>
      </c>
      <c r="BV142" s="139" t="s">
        <v>193</v>
      </c>
      <c r="BW142" s="139" t="s">
        <v>193</v>
      </c>
      <c r="BX142" s="139" t="s">
        <v>193</v>
      </c>
      <c r="BY142" s="139" t="s">
        <v>193</v>
      </c>
      <c r="BZ142" s="139" t="s">
        <v>193</v>
      </c>
      <c r="CA142" s="192" t="s">
        <v>193</v>
      </c>
      <c r="CB142" s="139" t="s">
        <v>193</v>
      </c>
      <c r="CC142" s="139" t="s">
        <v>193</v>
      </c>
      <c r="CD142" s="139" t="s">
        <v>193</v>
      </c>
      <c r="CE142" s="139" t="s">
        <v>193</v>
      </c>
      <c r="CF142" s="139" t="s">
        <v>193</v>
      </c>
      <c r="CG142" s="139" t="s">
        <v>193</v>
      </c>
      <c r="CH142" s="139" t="s">
        <v>193</v>
      </c>
      <c r="CI142" s="139" t="s">
        <v>193</v>
      </c>
      <c r="CJ142" s="139" t="s">
        <v>193</v>
      </c>
      <c r="CK142" s="139" t="s">
        <v>193</v>
      </c>
      <c r="CL142" s="139" t="s">
        <v>193</v>
      </c>
      <c r="CM142" s="139" t="s">
        <v>193</v>
      </c>
      <c r="CN142" s="139" t="s">
        <v>193</v>
      </c>
      <c r="CO142" s="139" t="s">
        <v>193</v>
      </c>
      <c r="CP142" s="139" t="s">
        <v>193</v>
      </c>
      <c r="CQ142" s="139" t="s">
        <v>193</v>
      </c>
      <c r="CR142" s="139" t="s">
        <v>193</v>
      </c>
      <c r="CS142" s="139" t="s">
        <v>193</v>
      </c>
      <c r="CT142" s="139" t="s">
        <v>193</v>
      </c>
      <c r="CU142" s="139" t="s">
        <v>193</v>
      </c>
      <c r="CV142" s="139" t="s">
        <v>193</v>
      </c>
      <c r="CW142" s="139" t="s">
        <v>193</v>
      </c>
      <c r="CX142" s="139" t="s">
        <v>193</v>
      </c>
      <c r="CY142" s="139" t="s">
        <v>193</v>
      </c>
      <c r="CZ142" s="139" t="s">
        <v>193</v>
      </c>
      <c r="DA142" s="139" t="s">
        <v>193</v>
      </c>
      <c r="DB142" s="139" t="s">
        <v>193</v>
      </c>
      <c r="DC142" s="139" t="s">
        <v>193</v>
      </c>
      <c r="DD142" s="139" t="s">
        <v>193</v>
      </c>
      <c r="DE142" s="139" t="s">
        <v>193</v>
      </c>
      <c r="DF142" s="139" t="s">
        <v>193</v>
      </c>
      <c r="DG142" s="139" t="s">
        <v>193</v>
      </c>
      <c r="DH142" s="139" t="s">
        <v>193</v>
      </c>
      <c r="DI142" s="139" t="s">
        <v>193</v>
      </c>
      <c r="DJ142" s="139" t="s">
        <v>193</v>
      </c>
      <c r="DK142" s="139" t="s">
        <v>193</v>
      </c>
      <c r="DL142" s="139" t="s">
        <v>193</v>
      </c>
      <c r="DM142" s="139" t="s">
        <v>193</v>
      </c>
      <c r="DN142" s="139" t="s">
        <v>193</v>
      </c>
      <c r="DO142" s="139" t="s">
        <v>193</v>
      </c>
      <c r="DP142" s="139" t="s">
        <v>193</v>
      </c>
      <c r="DQ142" s="139" t="s">
        <v>193</v>
      </c>
      <c r="DR142" s="139" t="s">
        <v>193</v>
      </c>
      <c r="DS142" s="139" t="s">
        <v>193</v>
      </c>
      <c r="DT142" s="139" t="s">
        <v>193</v>
      </c>
      <c r="DU142" s="139" t="s">
        <v>193</v>
      </c>
      <c r="DV142" s="139" t="s">
        <v>193</v>
      </c>
      <c r="DW142" s="139" t="s">
        <v>193</v>
      </c>
      <c r="DX142" s="139" t="s">
        <v>193</v>
      </c>
      <c r="DY142" s="139" t="s">
        <v>193</v>
      </c>
      <c r="DZ142" s="139" t="s">
        <v>193</v>
      </c>
      <c r="EA142" s="139" t="s">
        <v>193</v>
      </c>
      <c r="EB142" s="139" t="s">
        <v>193</v>
      </c>
      <c r="EC142" s="139" t="s">
        <v>193</v>
      </c>
      <c r="ED142" s="139" t="s">
        <v>193</v>
      </c>
      <c r="EE142" s="139" t="s">
        <v>193</v>
      </c>
      <c r="EF142" s="139" t="s">
        <v>193</v>
      </c>
      <c r="EG142" s="139" t="s">
        <v>193</v>
      </c>
      <c r="EH142" s="139" t="s">
        <v>193</v>
      </c>
      <c r="EI142" s="139" t="s">
        <v>193</v>
      </c>
      <c r="EJ142" s="139" t="s">
        <v>193</v>
      </c>
      <c r="EK142" s="139" t="s">
        <v>193</v>
      </c>
      <c r="EL142" s="139" t="s">
        <v>193</v>
      </c>
      <c r="EM142" s="139" t="s">
        <v>193</v>
      </c>
      <c r="EN142" s="139" t="s">
        <v>193</v>
      </c>
      <c r="EO142" s="139" t="s">
        <v>193</v>
      </c>
      <c r="EP142" s="139" t="s">
        <v>193</v>
      </c>
      <c r="EQ142" s="139" t="s">
        <v>193</v>
      </c>
      <c r="ER142" s="139" t="s">
        <v>193</v>
      </c>
      <c r="ES142" s="139" t="s">
        <v>193</v>
      </c>
      <c r="ET142" s="139" t="s">
        <v>193</v>
      </c>
      <c r="EU142" s="139" t="s">
        <v>193</v>
      </c>
      <c r="EV142" s="139" t="s">
        <v>193</v>
      </c>
      <c r="EW142" s="139" t="s">
        <v>193</v>
      </c>
      <c r="EX142" s="139" t="s">
        <v>193</v>
      </c>
      <c r="EY142" s="139" t="s">
        <v>193</v>
      </c>
      <c r="EZ142" s="139" t="s">
        <v>193</v>
      </c>
      <c r="FA142" s="139" t="s">
        <v>193</v>
      </c>
      <c r="FB142" s="139" t="s">
        <v>193</v>
      </c>
      <c r="FC142" s="139" t="s">
        <v>193</v>
      </c>
      <c r="FD142" s="139" t="s">
        <v>193</v>
      </c>
      <c r="FE142" s="139" t="s">
        <v>193</v>
      </c>
      <c r="FF142" s="139" t="s">
        <v>193</v>
      </c>
      <c r="FG142" s="139" t="s">
        <v>193</v>
      </c>
      <c r="FH142" s="139" t="s">
        <v>193</v>
      </c>
      <c r="FI142" s="139" t="s">
        <v>193</v>
      </c>
      <c r="FJ142" s="139" t="s">
        <v>193</v>
      </c>
      <c r="FK142" s="139" t="s">
        <v>193</v>
      </c>
      <c r="FL142" s="139" t="s">
        <v>193</v>
      </c>
      <c r="FM142" s="139" t="s">
        <v>193</v>
      </c>
      <c r="FN142" s="139" t="s">
        <v>193</v>
      </c>
      <c r="FO142" s="139" t="s">
        <v>193</v>
      </c>
      <c r="FP142" s="139" t="s">
        <v>193</v>
      </c>
      <c r="FQ142" s="139" t="s">
        <v>193</v>
      </c>
      <c r="FR142" s="139" t="s">
        <v>193</v>
      </c>
      <c r="FS142" s="139" t="s">
        <v>193</v>
      </c>
      <c r="FT142" s="139" t="s">
        <v>193</v>
      </c>
      <c r="FU142" s="139" t="s">
        <v>193</v>
      </c>
      <c r="FV142" s="139" t="s">
        <v>193</v>
      </c>
      <c r="FW142" s="139" t="s">
        <v>193</v>
      </c>
      <c r="FX142" s="139" t="s">
        <v>193</v>
      </c>
      <c r="FY142" s="139" t="s">
        <v>193</v>
      </c>
      <c r="FZ142" s="139" t="s">
        <v>193</v>
      </c>
      <c r="GA142" s="139" t="s">
        <v>193</v>
      </c>
      <c r="GB142" s="139" t="s">
        <v>193</v>
      </c>
      <c r="GC142" s="139" t="s">
        <v>193</v>
      </c>
      <c r="GD142" s="139" t="s">
        <v>193</v>
      </c>
      <c r="GE142" s="139" t="s">
        <v>193</v>
      </c>
      <c r="GF142" s="139" t="s">
        <v>193</v>
      </c>
      <c r="GG142" s="139" t="s">
        <v>193</v>
      </c>
      <c r="GH142" s="139" t="s">
        <v>193</v>
      </c>
      <c r="GI142" s="139" t="s">
        <v>193</v>
      </c>
      <c r="GJ142" s="139" t="s">
        <v>193</v>
      </c>
      <c r="GK142" s="139" t="s">
        <v>193</v>
      </c>
      <c r="GL142" s="139" t="s">
        <v>193</v>
      </c>
      <c r="GM142" s="139" t="s">
        <v>193</v>
      </c>
      <c r="GN142" s="139" t="s">
        <v>193</v>
      </c>
      <c r="GO142" s="139" t="s">
        <v>193</v>
      </c>
      <c r="GP142" s="139" t="s">
        <v>193</v>
      </c>
      <c r="GQ142" s="139" t="s">
        <v>193</v>
      </c>
      <c r="GR142" s="139" t="s">
        <v>193</v>
      </c>
      <c r="GS142" s="139" t="s">
        <v>193</v>
      </c>
      <c r="GT142" s="139" t="s">
        <v>193</v>
      </c>
      <c r="GU142" s="139" t="s">
        <v>193</v>
      </c>
      <c r="GV142" s="139" t="s">
        <v>193</v>
      </c>
      <c r="GW142" s="139" t="s">
        <v>193</v>
      </c>
      <c r="GX142" s="139" t="s">
        <v>193</v>
      </c>
      <c r="GY142" s="139" t="s">
        <v>193</v>
      </c>
      <c r="GZ142" s="139" t="s">
        <v>193</v>
      </c>
      <c r="HA142" s="139" t="s">
        <v>193</v>
      </c>
      <c r="HB142" s="139" t="s">
        <v>193</v>
      </c>
      <c r="HC142" s="139" t="s">
        <v>193</v>
      </c>
      <c r="HD142" s="139" t="s">
        <v>193</v>
      </c>
      <c r="HE142" s="139" t="s">
        <v>193</v>
      </c>
      <c r="HF142" s="139" t="s">
        <v>193</v>
      </c>
      <c r="HG142" s="139" t="s">
        <v>193</v>
      </c>
      <c r="HH142" s="139" t="s">
        <v>193</v>
      </c>
      <c r="HI142" s="139" t="s">
        <v>193</v>
      </c>
      <c r="HJ142" s="139" t="s">
        <v>193</v>
      </c>
      <c r="HK142" s="139" t="s">
        <v>193</v>
      </c>
      <c r="HL142" s="139" t="s">
        <v>193</v>
      </c>
      <c r="HM142" s="139" t="s">
        <v>193</v>
      </c>
      <c r="HN142" s="139" t="s">
        <v>193</v>
      </c>
      <c r="HO142" s="139" t="s">
        <v>193</v>
      </c>
      <c r="HP142" s="139" t="s">
        <v>193</v>
      </c>
      <c r="HQ142" s="139" t="s">
        <v>193</v>
      </c>
      <c r="HR142" s="139" t="s">
        <v>193</v>
      </c>
      <c r="HS142" s="139" t="s">
        <v>193</v>
      </c>
      <c r="HT142" s="139" t="s">
        <v>193</v>
      </c>
      <c r="HU142" s="139" t="s">
        <v>193</v>
      </c>
      <c r="HV142" s="139" t="s">
        <v>193</v>
      </c>
      <c r="HW142" s="139" t="s">
        <v>193</v>
      </c>
      <c r="HX142" s="139" t="s">
        <v>193</v>
      </c>
      <c r="HY142" s="139" t="s">
        <v>193</v>
      </c>
      <c r="HZ142" s="139" t="s">
        <v>193</v>
      </c>
      <c r="IA142" s="139" t="s">
        <v>193</v>
      </c>
      <c r="IB142" s="139" t="s">
        <v>193</v>
      </c>
      <c r="IC142" s="139" t="s">
        <v>193</v>
      </c>
      <c r="ID142" s="139" t="s">
        <v>193</v>
      </c>
      <c r="IE142" s="139" t="s">
        <v>193</v>
      </c>
      <c r="IF142" s="139" t="s">
        <v>193</v>
      </c>
      <c r="IG142" s="139" t="s">
        <v>193</v>
      </c>
      <c r="IH142" s="139" t="s">
        <v>193</v>
      </c>
      <c r="II142" s="139" t="s">
        <v>193</v>
      </c>
      <c r="IJ142" s="139" t="s">
        <v>193</v>
      </c>
      <c r="IK142" s="139" t="s">
        <v>193</v>
      </c>
      <c r="IL142" s="139" t="s">
        <v>193</v>
      </c>
      <c r="IM142" s="139" t="s">
        <v>193</v>
      </c>
      <c r="IN142" s="139" t="s">
        <v>193</v>
      </c>
      <c r="IO142" s="139" t="s">
        <v>193</v>
      </c>
      <c r="IP142" s="139" t="s">
        <v>193</v>
      </c>
      <c r="IQ142" s="139" t="s">
        <v>193</v>
      </c>
      <c r="IR142" s="139" t="s">
        <v>193</v>
      </c>
      <c r="IS142" s="139" t="s">
        <v>193</v>
      </c>
      <c r="IT142" s="139" t="s">
        <v>193</v>
      </c>
      <c r="IU142" s="139" t="s">
        <v>193</v>
      </c>
      <c r="IV142" s="139" t="s">
        <v>193</v>
      </c>
      <c r="IW142" s="139" t="s">
        <v>193</v>
      </c>
      <c r="IX142" s="139" t="s">
        <v>193</v>
      </c>
      <c r="IY142" s="139" t="s">
        <v>193</v>
      </c>
      <c r="IZ142" s="139" t="s">
        <v>193</v>
      </c>
      <c r="JA142" s="139" t="s">
        <v>193</v>
      </c>
      <c r="JB142" s="139" t="s">
        <v>193</v>
      </c>
      <c r="JC142" s="139" t="s">
        <v>193</v>
      </c>
      <c r="JD142" s="139" t="s">
        <v>193</v>
      </c>
      <c r="JE142" s="139" t="s">
        <v>193</v>
      </c>
      <c r="JF142" s="139" t="s">
        <v>193</v>
      </c>
      <c r="JG142" s="139" t="s">
        <v>193</v>
      </c>
      <c r="JH142" s="139" t="s">
        <v>193</v>
      </c>
      <c r="JI142" s="139" t="s">
        <v>193</v>
      </c>
      <c r="JJ142" s="139" t="s">
        <v>193</v>
      </c>
      <c r="JK142" s="139" t="s">
        <v>193</v>
      </c>
      <c r="JL142" s="139" t="s">
        <v>193</v>
      </c>
      <c r="JM142" s="139" t="s">
        <v>193</v>
      </c>
      <c r="JN142" s="139" t="s">
        <v>193</v>
      </c>
      <c r="JO142" s="139" t="s">
        <v>193</v>
      </c>
      <c r="JP142" s="139" t="s">
        <v>193</v>
      </c>
      <c r="JQ142" s="139" t="s">
        <v>109</v>
      </c>
      <c r="JR142" s="139" t="s">
        <v>505</v>
      </c>
      <c r="JS142" s="139" t="s">
        <v>3357</v>
      </c>
      <c r="JT142" s="139" t="s">
        <v>193</v>
      </c>
      <c r="JU142" s="139" t="s">
        <v>516</v>
      </c>
      <c r="JV142" s="139" t="s">
        <v>3358</v>
      </c>
      <c r="JW142" s="139" t="s">
        <v>3357</v>
      </c>
      <c r="JX142" s="139" t="s">
        <v>796</v>
      </c>
      <c r="JY142" s="139" t="s">
        <v>193</v>
      </c>
      <c r="JZ142" s="139" t="s">
        <v>3360</v>
      </c>
      <c r="KA142" s="139" t="s">
        <v>797</v>
      </c>
      <c r="KB142" s="139" t="s">
        <v>798</v>
      </c>
      <c r="KC142" s="139" t="s">
        <v>799</v>
      </c>
      <c r="KD142" s="139" t="s">
        <v>193</v>
      </c>
      <c r="KE142" s="139" t="s">
        <v>193</v>
      </c>
      <c r="KF142" s="139" t="s">
        <v>193</v>
      </c>
      <c r="KG142" s="139" t="s">
        <v>193</v>
      </c>
      <c r="KH142" s="139" t="s">
        <v>193</v>
      </c>
      <c r="KI142" s="139">
        <v>0</v>
      </c>
      <c r="KJ142" s="139">
        <v>0</v>
      </c>
      <c r="KK142" s="139" t="s">
        <v>193</v>
      </c>
      <c r="KL142" s="139" t="s">
        <v>156</v>
      </c>
      <c r="KM142" s="139">
        <v>0</v>
      </c>
      <c r="KN142" s="139" t="s">
        <v>114</v>
      </c>
      <c r="KO142" s="139" t="s">
        <v>705</v>
      </c>
      <c r="KP142" s="139" t="s">
        <v>109</v>
      </c>
      <c r="KQ142" s="139" t="s">
        <v>3602</v>
      </c>
      <c r="KR142" s="139">
        <v>0</v>
      </c>
      <c r="KS142" s="139">
        <v>0</v>
      </c>
      <c r="KT142" s="139">
        <v>0</v>
      </c>
      <c r="KU142" s="139">
        <v>1</v>
      </c>
      <c r="KV142" s="139">
        <v>1</v>
      </c>
      <c r="KW142" s="139">
        <v>1</v>
      </c>
      <c r="KX142" s="139">
        <v>0</v>
      </c>
      <c r="KY142" s="139">
        <v>0</v>
      </c>
      <c r="KZ142" s="139">
        <v>0</v>
      </c>
      <c r="LA142" s="139">
        <v>0</v>
      </c>
      <c r="LB142" s="139">
        <v>0</v>
      </c>
      <c r="LC142" s="139" t="s">
        <v>193</v>
      </c>
      <c r="LD142" s="139" t="s">
        <v>114</v>
      </c>
      <c r="LE142" s="139" t="s">
        <v>193</v>
      </c>
      <c r="LF142" s="139" t="s">
        <v>193</v>
      </c>
      <c r="LG142" s="139" t="s">
        <v>193</v>
      </c>
      <c r="LH142" s="139" t="s">
        <v>193</v>
      </c>
      <c r="LI142" s="139" t="s">
        <v>193</v>
      </c>
      <c r="LJ142" s="139" t="s">
        <v>193</v>
      </c>
      <c r="LK142" s="139" t="s">
        <v>193</v>
      </c>
      <c r="LL142" s="139" t="s">
        <v>193</v>
      </c>
      <c r="LM142" s="139" t="s">
        <v>193</v>
      </c>
      <c r="LN142" s="139" t="s">
        <v>193</v>
      </c>
      <c r="LO142" s="139" t="s">
        <v>193</v>
      </c>
      <c r="LP142" s="139" t="s">
        <v>193</v>
      </c>
      <c r="LQ142" s="139" t="s">
        <v>193</v>
      </c>
    </row>
    <row r="143" spans="1:329" ht="14.4" customHeight="1" x14ac:dyDescent="0.35">
      <c r="A143" s="139" t="s">
        <v>3603</v>
      </c>
      <c r="B143" s="139" t="s">
        <v>3316</v>
      </c>
      <c r="C143" s="139" t="s">
        <v>103</v>
      </c>
      <c r="D143" s="139" t="s">
        <v>103</v>
      </c>
      <c r="E143" s="139" t="s">
        <v>3592</v>
      </c>
      <c r="F143" s="139" t="s">
        <v>106</v>
      </c>
      <c r="G143" s="139" t="s">
        <v>225</v>
      </c>
      <c r="H143" s="139" t="s">
        <v>225</v>
      </c>
      <c r="I143" s="139" t="s">
        <v>3593</v>
      </c>
      <c r="J143" s="139" t="s">
        <v>770</v>
      </c>
      <c r="K143" s="139" t="s">
        <v>489</v>
      </c>
      <c r="L143" s="139" t="s">
        <v>3317</v>
      </c>
      <c r="M143" t="s">
        <v>491</v>
      </c>
      <c r="N143" t="s">
        <v>193</v>
      </c>
      <c r="O143" t="s">
        <v>193</v>
      </c>
      <c r="P143" t="s">
        <v>193</v>
      </c>
      <c r="Q143" t="s">
        <v>193</v>
      </c>
      <c r="R143" t="s">
        <v>193</v>
      </c>
      <c r="S143" t="s">
        <v>193</v>
      </c>
      <c r="T143" t="s">
        <v>193</v>
      </c>
      <c r="U143" t="s">
        <v>193</v>
      </c>
      <c r="V143" t="s">
        <v>193</v>
      </c>
      <c r="W143" t="s">
        <v>193</v>
      </c>
      <c r="X143" t="s">
        <v>193</v>
      </c>
      <c r="Y143" t="s">
        <v>193</v>
      </c>
      <c r="Z143" t="s">
        <v>193</v>
      </c>
      <c r="AA143" t="s">
        <v>193</v>
      </c>
      <c r="AB143" t="s">
        <v>193</v>
      </c>
      <c r="AC143" t="s">
        <v>193</v>
      </c>
      <c r="AD143" t="s">
        <v>193</v>
      </c>
      <c r="AE143" t="s">
        <v>193</v>
      </c>
      <c r="AF143" t="s">
        <v>193</v>
      </c>
      <c r="AG143" t="s">
        <v>193</v>
      </c>
      <c r="AH143" t="s">
        <v>193</v>
      </c>
      <c r="AI143" t="s">
        <v>193</v>
      </c>
      <c r="AJ143" t="s">
        <v>193</v>
      </c>
      <c r="AK143" t="s">
        <v>193</v>
      </c>
      <c r="AL143" t="s">
        <v>193</v>
      </c>
      <c r="AM143" t="s">
        <v>193</v>
      </c>
      <c r="AN143" t="s">
        <v>193</v>
      </c>
      <c r="AO143" t="s">
        <v>193</v>
      </c>
      <c r="AP143" t="s">
        <v>193</v>
      </c>
      <c r="AQ143" t="s">
        <v>193</v>
      </c>
      <c r="AR143" t="s">
        <v>193</v>
      </c>
      <c r="AS143" t="s">
        <v>193</v>
      </c>
      <c r="AT143" t="s">
        <v>193</v>
      </c>
      <c r="AU143" t="s">
        <v>193</v>
      </c>
      <c r="AV143" t="s">
        <v>193</v>
      </c>
      <c r="AW143" t="s">
        <v>193</v>
      </c>
      <c r="AX143" t="s">
        <v>193</v>
      </c>
      <c r="AY143" t="s">
        <v>193</v>
      </c>
      <c r="AZ143" s="192" t="s">
        <v>193</v>
      </c>
      <c r="BA143" s="139" t="s">
        <v>193</v>
      </c>
      <c r="BB143" s="139" t="s">
        <v>193</v>
      </c>
      <c r="BC143" s="192" t="s">
        <v>193</v>
      </c>
      <c r="BD143" s="139" t="s">
        <v>193</v>
      </c>
      <c r="BE143" s="139" t="s">
        <v>193</v>
      </c>
      <c r="BF143" s="192" t="s">
        <v>193</v>
      </c>
      <c r="BG143" s="139" t="s">
        <v>193</v>
      </c>
      <c r="BH143" s="139" t="s">
        <v>193</v>
      </c>
      <c r="BI143" s="192" t="s">
        <v>193</v>
      </c>
      <c r="BJ143" s="139" t="s">
        <v>193</v>
      </c>
      <c r="BK143" s="139" t="s">
        <v>193</v>
      </c>
      <c r="BL143" s="192" t="s">
        <v>193</v>
      </c>
      <c r="BM143" s="139" t="s">
        <v>193</v>
      </c>
      <c r="BN143" s="139" t="s">
        <v>193</v>
      </c>
      <c r="BO143" s="192" t="s">
        <v>193</v>
      </c>
      <c r="BP143" s="139" t="s">
        <v>193</v>
      </c>
      <c r="BQ143" s="139" t="s">
        <v>193</v>
      </c>
      <c r="BR143" s="139" t="s">
        <v>193</v>
      </c>
      <c r="BS143" s="139" t="s">
        <v>193</v>
      </c>
      <c r="BT143" s="139" t="s">
        <v>193</v>
      </c>
      <c r="BU143" s="139" t="s">
        <v>193</v>
      </c>
      <c r="BV143" s="139" t="s">
        <v>193</v>
      </c>
      <c r="BW143" s="139" t="s">
        <v>193</v>
      </c>
      <c r="BX143" s="139" t="s">
        <v>193</v>
      </c>
      <c r="BY143" s="139" t="s">
        <v>193</v>
      </c>
      <c r="BZ143" s="139" t="s">
        <v>193</v>
      </c>
      <c r="CA143" s="192" t="s">
        <v>193</v>
      </c>
      <c r="CB143" s="139" t="s">
        <v>193</v>
      </c>
      <c r="CC143" s="139" t="s">
        <v>193</v>
      </c>
      <c r="CD143" s="139" t="s">
        <v>193</v>
      </c>
      <c r="CE143" s="139" t="s">
        <v>193</v>
      </c>
      <c r="CF143" s="139" t="s">
        <v>193</v>
      </c>
      <c r="CG143" s="139" t="s">
        <v>193</v>
      </c>
      <c r="CH143" s="139" t="s">
        <v>193</v>
      </c>
      <c r="CI143" s="139" t="s">
        <v>193</v>
      </c>
      <c r="CJ143" s="139" t="s">
        <v>193</v>
      </c>
      <c r="CK143" s="139" t="s">
        <v>193</v>
      </c>
      <c r="CL143" s="139" t="s">
        <v>193</v>
      </c>
      <c r="CM143" s="139" t="s">
        <v>193</v>
      </c>
      <c r="CN143" s="139" t="s">
        <v>193</v>
      </c>
      <c r="CO143" s="139" t="s">
        <v>193</v>
      </c>
      <c r="CP143" s="139" t="s">
        <v>193</v>
      </c>
      <c r="CQ143" s="139" t="s">
        <v>193</v>
      </c>
      <c r="CR143" s="139" t="s">
        <v>193</v>
      </c>
      <c r="CS143" s="139" t="s">
        <v>193</v>
      </c>
      <c r="CT143" s="139" t="s">
        <v>193</v>
      </c>
      <c r="CU143" s="139" t="s">
        <v>193</v>
      </c>
      <c r="CV143" s="139" t="s">
        <v>193</v>
      </c>
      <c r="CW143" s="139" t="s">
        <v>193</v>
      </c>
      <c r="CX143" s="139" t="s">
        <v>193</v>
      </c>
      <c r="CY143" s="139" t="s">
        <v>193</v>
      </c>
      <c r="CZ143" s="139" t="s">
        <v>193</v>
      </c>
      <c r="DA143" s="139" t="s">
        <v>193</v>
      </c>
      <c r="DB143" s="139" t="s">
        <v>193</v>
      </c>
      <c r="DC143" s="139" t="s">
        <v>193</v>
      </c>
      <c r="DD143" s="139" t="s">
        <v>193</v>
      </c>
      <c r="DE143" s="139" t="s">
        <v>193</v>
      </c>
      <c r="DF143" s="139" t="s">
        <v>193</v>
      </c>
      <c r="DG143" s="139" t="s">
        <v>193</v>
      </c>
      <c r="DH143" s="139" t="s">
        <v>193</v>
      </c>
      <c r="DI143" s="139" t="s">
        <v>193</v>
      </c>
      <c r="DJ143" s="139" t="s">
        <v>193</v>
      </c>
      <c r="DK143" s="139" t="s">
        <v>193</v>
      </c>
      <c r="DL143" s="139" t="s">
        <v>193</v>
      </c>
      <c r="DM143" s="139" t="s">
        <v>193</v>
      </c>
      <c r="DN143" s="139" t="s">
        <v>193</v>
      </c>
      <c r="DO143" s="139" t="s">
        <v>193</v>
      </c>
      <c r="DP143" s="139" t="s">
        <v>193</v>
      </c>
      <c r="DQ143" s="139" t="s">
        <v>193</v>
      </c>
      <c r="DR143" s="139" t="s">
        <v>193</v>
      </c>
      <c r="DS143" s="139" t="s">
        <v>193</v>
      </c>
      <c r="DT143" s="139" t="s">
        <v>193</v>
      </c>
      <c r="DU143" s="139" t="s">
        <v>193</v>
      </c>
      <c r="DV143" s="139" t="s">
        <v>193</v>
      </c>
      <c r="DW143" s="139" t="s">
        <v>193</v>
      </c>
      <c r="DX143" s="139" t="s">
        <v>193</v>
      </c>
      <c r="DY143" s="139" t="s">
        <v>193</v>
      </c>
      <c r="DZ143" s="139" t="s">
        <v>193</v>
      </c>
      <c r="EA143" s="139" t="s">
        <v>193</v>
      </c>
      <c r="EB143" s="139" t="s">
        <v>193</v>
      </c>
      <c r="EC143" s="139" t="s">
        <v>193</v>
      </c>
      <c r="ED143" s="139" t="s">
        <v>193</v>
      </c>
      <c r="EE143" s="139" t="s">
        <v>193</v>
      </c>
      <c r="EF143" s="139" t="s">
        <v>193</v>
      </c>
      <c r="EG143" s="139" t="s">
        <v>193</v>
      </c>
      <c r="EH143" s="139" t="s">
        <v>193</v>
      </c>
      <c r="EI143" s="139" t="s">
        <v>193</v>
      </c>
      <c r="EJ143" s="139" t="s">
        <v>193</v>
      </c>
      <c r="EK143" s="139" t="s">
        <v>193</v>
      </c>
      <c r="EL143" s="139" t="s">
        <v>193</v>
      </c>
      <c r="EM143" s="139" t="s">
        <v>193</v>
      </c>
      <c r="EN143" s="139" t="s">
        <v>193</v>
      </c>
      <c r="EO143" s="139" t="s">
        <v>193</v>
      </c>
      <c r="EP143" s="139" t="s">
        <v>193</v>
      </c>
      <c r="EQ143" s="139" t="s">
        <v>193</v>
      </c>
      <c r="ER143" s="139" t="s">
        <v>193</v>
      </c>
      <c r="ES143" s="139" t="s">
        <v>193</v>
      </c>
      <c r="ET143" s="139" t="s">
        <v>193</v>
      </c>
      <c r="EU143" s="139" t="s">
        <v>193</v>
      </c>
      <c r="EV143" s="139" t="s">
        <v>193</v>
      </c>
      <c r="EW143" s="139" t="s">
        <v>193</v>
      </c>
      <c r="EX143" s="139" t="s">
        <v>193</v>
      </c>
      <c r="EY143" s="139" t="s">
        <v>193</v>
      </c>
      <c r="EZ143" s="139" t="s">
        <v>193</v>
      </c>
      <c r="FA143" s="139" t="s">
        <v>193</v>
      </c>
      <c r="FB143" s="139" t="s">
        <v>193</v>
      </c>
      <c r="FC143" s="139" t="s">
        <v>193</v>
      </c>
      <c r="FD143" s="139" t="s">
        <v>193</v>
      </c>
      <c r="FE143" s="139" t="s">
        <v>193</v>
      </c>
      <c r="FF143" s="139" t="s">
        <v>193</v>
      </c>
      <c r="FG143" s="139" t="s">
        <v>193</v>
      </c>
      <c r="FH143" s="139" t="s">
        <v>193</v>
      </c>
      <c r="FI143" s="139" t="s">
        <v>193</v>
      </c>
      <c r="FJ143" s="139" t="s">
        <v>193</v>
      </c>
      <c r="FK143" s="139" t="s">
        <v>193</v>
      </c>
      <c r="FL143" s="139" t="s">
        <v>193</v>
      </c>
      <c r="FM143" s="139" t="s">
        <v>193</v>
      </c>
      <c r="FN143" s="139" t="s">
        <v>193</v>
      </c>
      <c r="FO143" s="139" t="s">
        <v>193</v>
      </c>
      <c r="FP143" s="139" t="s">
        <v>193</v>
      </c>
      <c r="FQ143" s="139" t="s">
        <v>193</v>
      </c>
      <c r="FR143" s="139" t="s">
        <v>193</v>
      </c>
      <c r="FS143" s="139" t="s">
        <v>193</v>
      </c>
      <c r="FT143" s="139" t="s">
        <v>193</v>
      </c>
      <c r="FU143" s="139" t="s">
        <v>193</v>
      </c>
      <c r="FV143" s="139" t="s">
        <v>193</v>
      </c>
      <c r="FW143" s="139" t="s">
        <v>193</v>
      </c>
      <c r="FX143" s="139" t="s">
        <v>193</v>
      </c>
      <c r="FY143" s="139" t="s">
        <v>193</v>
      </c>
      <c r="FZ143" s="139" t="s">
        <v>193</v>
      </c>
      <c r="GA143" s="139" t="s">
        <v>193</v>
      </c>
      <c r="GB143" s="139" t="s">
        <v>193</v>
      </c>
      <c r="GC143" s="139" t="s">
        <v>193</v>
      </c>
      <c r="GD143" s="139" t="s">
        <v>193</v>
      </c>
      <c r="GE143" s="139" t="s">
        <v>193</v>
      </c>
      <c r="GF143" s="139" t="s">
        <v>193</v>
      </c>
      <c r="GG143" s="139" t="s">
        <v>193</v>
      </c>
      <c r="GH143" s="139" t="s">
        <v>193</v>
      </c>
      <c r="GI143" s="139" t="s">
        <v>193</v>
      </c>
      <c r="GJ143" s="139" t="s">
        <v>193</v>
      </c>
      <c r="GK143" s="139" t="s">
        <v>193</v>
      </c>
      <c r="GL143" s="139" t="s">
        <v>193</v>
      </c>
      <c r="GM143" s="139" t="s">
        <v>193</v>
      </c>
      <c r="GN143" s="139" t="s">
        <v>193</v>
      </c>
      <c r="GO143" s="139" t="s">
        <v>193</v>
      </c>
      <c r="GP143" s="139" t="s">
        <v>193</v>
      </c>
      <c r="GQ143" s="139" t="s">
        <v>193</v>
      </c>
      <c r="GR143" s="139" t="s">
        <v>193</v>
      </c>
      <c r="GS143" s="139" t="s">
        <v>193</v>
      </c>
      <c r="GT143" s="139" t="s">
        <v>193</v>
      </c>
      <c r="GU143" s="139" t="s">
        <v>193</v>
      </c>
      <c r="GV143" s="139" t="s">
        <v>193</v>
      </c>
      <c r="GW143" s="139" t="s">
        <v>193</v>
      </c>
      <c r="GX143" s="139" t="s">
        <v>193</v>
      </c>
      <c r="GY143" s="139" t="s">
        <v>193</v>
      </c>
      <c r="GZ143" s="139" t="s">
        <v>193</v>
      </c>
      <c r="HA143" s="139" t="s">
        <v>193</v>
      </c>
      <c r="HB143" s="139" t="s">
        <v>193</v>
      </c>
      <c r="HC143" s="139" t="s">
        <v>193</v>
      </c>
      <c r="HD143" s="139" t="s">
        <v>193</v>
      </c>
      <c r="HE143" s="139" t="s">
        <v>193</v>
      </c>
      <c r="HF143" s="139" t="s">
        <v>193</v>
      </c>
      <c r="HG143" s="139" t="s">
        <v>193</v>
      </c>
      <c r="HH143" s="139" t="s">
        <v>193</v>
      </c>
      <c r="HI143" s="139" t="s">
        <v>193</v>
      </c>
      <c r="HJ143" s="139" t="s">
        <v>193</v>
      </c>
      <c r="HK143" s="139" t="s">
        <v>193</v>
      </c>
      <c r="HL143" s="139" t="s">
        <v>193</v>
      </c>
      <c r="HM143" s="139" t="s">
        <v>193</v>
      </c>
      <c r="HN143" s="139" t="s">
        <v>193</v>
      </c>
      <c r="HO143" s="139" t="s">
        <v>193</v>
      </c>
      <c r="HP143" s="139" t="s">
        <v>193</v>
      </c>
      <c r="HQ143" s="139" t="s">
        <v>193</v>
      </c>
      <c r="HR143" s="139" t="s">
        <v>193</v>
      </c>
      <c r="HS143" s="139" t="s">
        <v>193</v>
      </c>
      <c r="HT143" s="139" t="s">
        <v>193</v>
      </c>
      <c r="HU143" s="139" t="s">
        <v>193</v>
      </c>
      <c r="HV143" s="139" t="s">
        <v>193</v>
      </c>
      <c r="HW143" s="139" t="s">
        <v>193</v>
      </c>
      <c r="HX143" s="139" t="s">
        <v>193</v>
      </c>
      <c r="HY143" s="139" t="s">
        <v>193</v>
      </c>
      <c r="HZ143" s="139" t="s">
        <v>193</v>
      </c>
      <c r="IA143" s="139" t="s">
        <v>193</v>
      </c>
      <c r="IB143" s="139" t="s">
        <v>193</v>
      </c>
      <c r="IC143" s="139" t="s">
        <v>193</v>
      </c>
      <c r="ID143" s="139" t="s">
        <v>193</v>
      </c>
      <c r="IE143" s="139" t="s">
        <v>193</v>
      </c>
      <c r="IF143" s="139" t="s">
        <v>193</v>
      </c>
      <c r="IG143" s="139" t="s">
        <v>193</v>
      </c>
      <c r="IH143" s="139" t="s">
        <v>193</v>
      </c>
      <c r="II143" s="139" t="s">
        <v>193</v>
      </c>
      <c r="IJ143" s="139" t="s">
        <v>193</v>
      </c>
      <c r="IK143" s="139" t="s">
        <v>193</v>
      </c>
      <c r="IL143" s="139" t="s">
        <v>193</v>
      </c>
      <c r="IM143" s="139" t="s">
        <v>193</v>
      </c>
      <c r="IN143" s="139" t="s">
        <v>193</v>
      </c>
      <c r="IO143" s="139" t="s">
        <v>193</v>
      </c>
      <c r="IP143" s="139" t="s">
        <v>193</v>
      </c>
      <c r="IQ143" s="139" t="s">
        <v>193</v>
      </c>
      <c r="IR143" s="139" t="s">
        <v>193</v>
      </c>
      <c r="IS143" s="139" t="s">
        <v>193</v>
      </c>
      <c r="IT143" s="139" t="s">
        <v>193</v>
      </c>
      <c r="IU143" s="139" t="s">
        <v>193</v>
      </c>
      <c r="IV143" s="139" t="s">
        <v>193</v>
      </c>
      <c r="IW143" s="139" t="s">
        <v>193</v>
      </c>
      <c r="IX143" s="139" t="s">
        <v>193</v>
      </c>
      <c r="IY143" s="139" t="s">
        <v>193</v>
      </c>
      <c r="IZ143" s="139" t="s">
        <v>193</v>
      </c>
      <c r="JA143" s="139" t="s">
        <v>193</v>
      </c>
      <c r="JB143" s="139" t="s">
        <v>193</v>
      </c>
      <c r="JC143" s="139" t="s">
        <v>193</v>
      </c>
      <c r="JD143" s="139" t="s">
        <v>193</v>
      </c>
      <c r="JE143" s="139" t="s">
        <v>193</v>
      </c>
      <c r="JF143" s="139" t="s">
        <v>193</v>
      </c>
      <c r="JG143" s="139" t="s">
        <v>193</v>
      </c>
      <c r="JH143" s="139" t="s">
        <v>193</v>
      </c>
      <c r="JI143" s="139" t="s">
        <v>193</v>
      </c>
      <c r="JJ143" s="139" t="s">
        <v>193</v>
      </c>
      <c r="JK143" s="139" t="s">
        <v>193</v>
      </c>
      <c r="JL143" s="139" t="s">
        <v>193</v>
      </c>
      <c r="JM143" s="139" t="s">
        <v>193</v>
      </c>
      <c r="JN143" s="139" t="s">
        <v>193</v>
      </c>
      <c r="JO143" s="139" t="s">
        <v>193</v>
      </c>
      <c r="JP143" s="139" t="s">
        <v>193</v>
      </c>
      <c r="JQ143" s="139" t="s">
        <v>109</v>
      </c>
      <c r="JR143" s="139" t="s">
        <v>1670</v>
      </c>
      <c r="JS143" s="139" t="s">
        <v>193</v>
      </c>
      <c r="JT143" s="139" t="s">
        <v>193</v>
      </c>
      <c r="JU143" s="139" t="s">
        <v>193</v>
      </c>
      <c r="JV143" s="139" t="s">
        <v>193</v>
      </c>
      <c r="JW143" s="139" t="s">
        <v>193</v>
      </c>
      <c r="JX143" s="139" t="s">
        <v>193</v>
      </c>
      <c r="JY143" s="139" t="s">
        <v>193</v>
      </c>
      <c r="JZ143" s="139" t="s">
        <v>193</v>
      </c>
      <c r="KA143" s="139" t="s">
        <v>193</v>
      </c>
      <c r="KB143" s="139" t="s">
        <v>193</v>
      </c>
      <c r="KC143" s="139" t="s">
        <v>193</v>
      </c>
      <c r="KD143" s="139" t="s">
        <v>193</v>
      </c>
      <c r="KE143" s="139" t="s">
        <v>193</v>
      </c>
      <c r="KF143" s="139" t="s">
        <v>193</v>
      </c>
      <c r="KG143" s="139" t="s">
        <v>193</v>
      </c>
      <c r="KH143" s="139" t="s">
        <v>193</v>
      </c>
      <c r="KI143" s="139" t="s">
        <v>193</v>
      </c>
      <c r="KJ143" s="139" t="s">
        <v>193</v>
      </c>
      <c r="KK143" s="139" t="s">
        <v>193</v>
      </c>
      <c r="KL143" s="139" t="s">
        <v>193</v>
      </c>
      <c r="KM143" s="139" t="s">
        <v>193</v>
      </c>
      <c r="KN143" s="139" t="s">
        <v>193</v>
      </c>
      <c r="KO143" s="139" t="s">
        <v>193</v>
      </c>
      <c r="KP143" s="139" t="s">
        <v>193</v>
      </c>
      <c r="KQ143" s="139" t="s">
        <v>193</v>
      </c>
      <c r="KR143" s="139" t="s">
        <v>193</v>
      </c>
      <c r="KS143" s="139" t="s">
        <v>193</v>
      </c>
      <c r="KT143" s="139" t="s">
        <v>193</v>
      </c>
      <c r="KU143" s="139" t="s">
        <v>193</v>
      </c>
      <c r="KV143" s="139" t="s">
        <v>193</v>
      </c>
      <c r="KW143" s="139" t="s">
        <v>193</v>
      </c>
      <c r="KX143" s="139" t="s">
        <v>193</v>
      </c>
      <c r="KY143" s="139" t="s">
        <v>193</v>
      </c>
      <c r="KZ143" s="139" t="s">
        <v>193</v>
      </c>
      <c r="LA143" s="139" t="s">
        <v>193</v>
      </c>
      <c r="LB143" s="139" t="s">
        <v>193</v>
      </c>
      <c r="LC143" s="139" t="s">
        <v>193</v>
      </c>
      <c r="LD143" s="139" t="s">
        <v>114</v>
      </c>
      <c r="LE143" s="139" t="s">
        <v>193</v>
      </c>
      <c r="LF143" s="139" t="s">
        <v>193</v>
      </c>
      <c r="LG143" s="139" t="s">
        <v>193</v>
      </c>
      <c r="LH143" s="139" t="s">
        <v>193</v>
      </c>
      <c r="LI143" s="139" t="s">
        <v>193</v>
      </c>
      <c r="LJ143" s="139" t="s">
        <v>193</v>
      </c>
      <c r="LK143" s="139" t="s">
        <v>193</v>
      </c>
      <c r="LL143" s="139" t="s">
        <v>193</v>
      </c>
      <c r="LM143" s="139" t="s">
        <v>193</v>
      </c>
      <c r="LN143" s="139" t="s">
        <v>193</v>
      </c>
      <c r="LO143" s="139" t="s">
        <v>193</v>
      </c>
      <c r="LP143" s="139" t="s">
        <v>193</v>
      </c>
      <c r="LQ143" s="139" t="s">
        <v>193</v>
      </c>
    </row>
    <row r="144" spans="1:329" ht="14.4" customHeight="1" x14ac:dyDescent="0.35">
      <c r="A144" s="139" t="s">
        <v>3604</v>
      </c>
      <c r="B144" s="139" t="s">
        <v>3316</v>
      </c>
      <c r="C144" s="139" t="s">
        <v>103</v>
      </c>
      <c r="D144" s="139" t="s">
        <v>103</v>
      </c>
      <c r="E144" s="139" t="s">
        <v>3592</v>
      </c>
      <c r="F144" s="139" t="s">
        <v>106</v>
      </c>
      <c r="G144" s="139" t="s">
        <v>225</v>
      </c>
      <c r="H144" s="139" t="s">
        <v>225</v>
      </c>
      <c r="I144" s="139" t="s">
        <v>3593</v>
      </c>
      <c r="J144" s="139" t="s">
        <v>770</v>
      </c>
      <c r="K144" s="139" t="s">
        <v>489</v>
      </c>
      <c r="L144" s="139" t="s">
        <v>490</v>
      </c>
      <c r="M144" t="s">
        <v>491</v>
      </c>
      <c r="N144" t="s">
        <v>193</v>
      </c>
      <c r="O144" t="s">
        <v>193</v>
      </c>
      <c r="P144" t="s">
        <v>496</v>
      </c>
      <c r="Q144" t="s">
        <v>193</v>
      </c>
      <c r="R144" t="s">
        <v>701</v>
      </c>
      <c r="S144">
        <v>0</v>
      </c>
      <c r="T144">
        <v>1</v>
      </c>
      <c r="U144">
        <v>0</v>
      </c>
      <c r="V144">
        <v>0</v>
      </c>
      <c r="W144">
        <v>0</v>
      </c>
      <c r="X144">
        <v>0</v>
      </c>
      <c r="Y144">
        <v>0</v>
      </c>
      <c r="Z144" t="s">
        <v>130</v>
      </c>
      <c r="AA144" t="s">
        <v>701</v>
      </c>
      <c r="AB144" t="s">
        <v>112</v>
      </c>
      <c r="AC144">
        <v>1</v>
      </c>
      <c r="AD144">
        <v>0</v>
      </c>
      <c r="AE144">
        <v>0</v>
      </c>
      <c r="AF144">
        <v>0</v>
      </c>
      <c r="AG144">
        <v>0</v>
      </c>
      <c r="AH144">
        <v>0</v>
      </c>
      <c r="AI144">
        <v>0</v>
      </c>
      <c r="AJ144">
        <v>0</v>
      </c>
      <c r="AK144">
        <v>0</v>
      </c>
      <c r="AL144">
        <v>0</v>
      </c>
      <c r="AM144" t="s">
        <v>193</v>
      </c>
      <c r="AN144" t="s">
        <v>128</v>
      </c>
      <c r="AO144" t="s">
        <v>501</v>
      </c>
      <c r="AP144" t="s">
        <v>193</v>
      </c>
      <c r="AQ144" t="s">
        <v>193</v>
      </c>
      <c r="AR144" t="s">
        <v>193</v>
      </c>
      <c r="AS144" t="s">
        <v>193</v>
      </c>
      <c r="AT144" t="s">
        <v>193</v>
      </c>
      <c r="AU144" t="s">
        <v>193</v>
      </c>
      <c r="AV144" t="s">
        <v>193</v>
      </c>
      <c r="AW144" t="s">
        <v>193</v>
      </c>
      <c r="AX144" t="s">
        <v>193</v>
      </c>
      <c r="AY144" t="s">
        <v>193</v>
      </c>
      <c r="AZ144" s="192" t="s">
        <v>193</v>
      </c>
      <c r="BA144" s="139" t="s">
        <v>193</v>
      </c>
      <c r="BB144" s="139" t="s">
        <v>193</v>
      </c>
      <c r="BC144" s="192" t="s">
        <v>193</v>
      </c>
      <c r="BD144" s="139" t="s">
        <v>193</v>
      </c>
      <c r="BE144" s="139" t="s">
        <v>193</v>
      </c>
      <c r="BF144" s="192" t="s">
        <v>193</v>
      </c>
      <c r="BG144" s="139" t="s">
        <v>193</v>
      </c>
      <c r="BH144" s="139" t="s">
        <v>193</v>
      </c>
      <c r="BI144" s="192" t="s">
        <v>193</v>
      </c>
      <c r="BJ144" s="139" t="s">
        <v>193</v>
      </c>
      <c r="BK144" s="139" t="s">
        <v>193</v>
      </c>
      <c r="BL144" s="192" t="s">
        <v>193</v>
      </c>
      <c r="BM144" s="139" t="s">
        <v>193</v>
      </c>
      <c r="BN144" s="139" t="s">
        <v>193</v>
      </c>
      <c r="BO144" s="192" t="s">
        <v>193</v>
      </c>
      <c r="BP144" s="139" t="s">
        <v>193</v>
      </c>
      <c r="BQ144" s="139" t="s">
        <v>193</v>
      </c>
      <c r="BR144" s="139" t="s">
        <v>193</v>
      </c>
      <c r="BS144" s="139" t="s">
        <v>193</v>
      </c>
      <c r="BT144" s="139" t="s">
        <v>193</v>
      </c>
      <c r="BU144" s="139" t="s">
        <v>193</v>
      </c>
      <c r="BV144" s="139" t="s">
        <v>193</v>
      </c>
      <c r="BW144" s="139" t="s">
        <v>193</v>
      </c>
      <c r="BX144" s="139" t="s">
        <v>193</v>
      </c>
      <c r="BY144" s="139" t="s">
        <v>193</v>
      </c>
      <c r="BZ144" s="139" t="s">
        <v>193</v>
      </c>
      <c r="CA144" s="192" t="s">
        <v>193</v>
      </c>
      <c r="CB144" s="139" t="s">
        <v>193</v>
      </c>
      <c r="CC144" s="139" t="s">
        <v>193</v>
      </c>
      <c r="CD144" s="139" t="s">
        <v>193</v>
      </c>
      <c r="CE144" s="139" t="s">
        <v>193</v>
      </c>
      <c r="CF144" s="139" t="s">
        <v>193</v>
      </c>
      <c r="CG144" s="139" t="s">
        <v>193</v>
      </c>
      <c r="CH144" s="139" t="s">
        <v>193</v>
      </c>
      <c r="CI144" s="139" t="s">
        <v>193</v>
      </c>
      <c r="CJ144" s="139" t="s">
        <v>193</v>
      </c>
      <c r="CK144" s="139" t="s">
        <v>193</v>
      </c>
      <c r="CL144" s="139" t="s">
        <v>193</v>
      </c>
      <c r="CM144" s="139" t="s">
        <v>193</v>
      </c>
      <c r="CN144" s="139" t="s">
        <v>193</v>
      </c>
      <c r="CO144" s="139" t="s">
        <v>193</v>
      </c>
      <c r="CP144" s="139" t="s">
        <v>193</v>
      </c>
      <c r="CQ144" s="139" t="s">
        <v>193</v>
      </c>
      <c r="CR144" s="139" t="s">
        <v>193</v>
      </c>
      <c r="CS144" s="139" t="s">
        <v>193</v>
      </c>
      <c r="CT144" s="139" t="s">
        <v>193</v>
      </c>
      <c r="CU144" s="139" t="s">
        <v>193</v>
      </c>
      <c r="CV144" s="139" t="s">
        <v>193</v>
      </c>
      <c r="CW144" s="139" t="s">
        <v>193</v>
      </c>
      <c r="CX144" s="139" t="s">
        <v>193</v>
      </c>
      <c r="CY144" s="139" t="s">
        <v>193</v>
      </c>
      <c r="CZ144" s="139" t="s">
        <v>193</v>
      </c>
      <c r="DA144" s="139" t="s">
        <v>193</v>
      </c>
      <c r="DB144" s="139" t="s">
        <v>193</v>
      </c>
      <c r="DC144" s="139" t="s">
        <v>193</v>
      </c>
      <c r="DD144" s="139" t="s">
        <v>193</v>
      </c>
      <c r="DE144" s="139" t="s">
        <v>193</v>
      </c>
      <c r="DF144" s="139" t="s">
        <v>193</v>
      </c>
      <c r="DG144" s="139" t="s">
        <v>193</v>
      </c>
      <c r="DH144" s="139" t="s">
        <v>193</v>
      </c>
      <c r="DI144" s="139" t="s">
        <v>193</v>
      </c>
      <c r="DJ144" s="139" t="s">
        <v>504</v>
      </c>
      <c r="DK144" s="139">
        <v>0</v>
      </c>
      <c r="DL144" s="139">
        <v>1</v>
      </c>
      <c r="DM144" s="139">
        <v>1</v>
      </c>
      <c r="DN144" s="139">
        <v>1</v>
      </c>
      <c r="DO144" s="139">
        <v>1</v>
      </c>
      <c r="DP144" s="139">
        <v>0</v>
      </c>
      <c r="DQ144" s="139">
        <v>0</v>
      </c>
      <c r="DR144" s="139">
        <v>1</v>
      </c>
      <c r="DS144" s="139">
        <v>0</v>
      </c>
      <c r="DT144" s="139" t="s">
        <v>193</v>
      </c>
      <c r="DU144" s="139" t="s">
        <v>193</v>
      </c>
      <c r="DV144" s="139" t="s">
        <v>193</v>
      </c>
      <c r="DW144" s="139" t="s">
        <v>193</v>
      </c>
      <c r="DX144" s="139" t="s">
        <v>193</v>
      </c>
      <c r="DY144" s="139" t="s">
        <v>193</v>
      </c>
      <c r="DZ144" s="139" t="s">
        <v>193</v>
      </c>
      <c r="EA144" s="139" t="s">
        <v>193</v>
      </c>
      <c r="EB144" s="139">
        <v>20</v>
      </c>
      <c r="EC144" s="139" t="s">
        <v>109</v>
      </c>
      <c r="ED144" s="139">
        <v>25</v>
      </c>
      <c r="EE144" s="139" t="s">
        <v>109</v>
      </c>
      <c r="EF144" s="139" t="s">
        <v>193</v>
      </c>
      <c r="EG144" s="139" t="s">
        <v>193</v>
      </c>
      <c r="EH144" s="139" t="s">
        <v>193</v>
      </c>
      <c r="EI144" s="139" t="s">
        <v>193</v>
      </c>
      <c r="EJ144" s="139" t="s">
        <v>193</v>
      </c>
      <c r="EK144" s="139" t="s">
        <v>193</v>
      </c>
      <c r="EL144" s="139" t="s">
        <v>193</v>
      </c>
      <c r="EM144" s="139" t="s">
        <v>193</v>
      </c>
      <c r="EN144" s="139" t="s">
        <v>193</v>
      </c>
      <c r="EO144" s="139" t="s">
        <v>193</v>
      </c>
      <c r="EP144" s="139" t="s">
        <v>193</v>
      </c>
      <c r="EQ144" s="139" t="s">
        <v>109</v>
      </c>
      <c r="ER144" s="139">
        <v>20</v>
      </c>
      <c r="ES144" s="139" t="s">
        <v>193</v>
      </c>
      <c r="ET144" s="139" t="s">
        <v>193</v>
      </c>
      <c r="EU144" s="139">
        <v>20</v>
      </c>
      <c r="EV144" s="139" t="s">
        <v>109</v>
      </c>
      <c r="EW144" s="139" t="s">
        <v>109</v>
      </c>
      <c r="EX144" s="139">
        <v>100</v>
      </c>
      <c r="EY144" s="139" t="s">
        <v>193</v>
      </c>
      <c r="EZ144" s="139" t="s">
        <v>193</v>
      </c>
      <c r="FA144" s="139">
        <v>100</v>
      </c>
      <c r="FB144" s="139" t="s">
        <v>109</v>
      </c>
      <c r="FC144" s="139" t="s">
        <v>109</v>
      </c>
      <c r="FD144" s="139">
        <v>100</v>
      </c>
      <c r="FE144" s="139" t="s">
        <v>193</v>
      </c>
      <c r="FF144" s="139" t="s">
        <v>193</v>
      </c>
      <c r="FG144" s="139" t="s">
        <v>193</v>
      </c>
      <c r="FH144" s="139">
        <v>100</v>
      </c>
      <c r="FI144" s="139" t="s">
        <v>109</v>
      </c>
      <c r="FJ144" s="139" t="s">
        <v>193</v>
      </c>
      <c r="FK144" s="139" t="s">
        <v>193</v>
      </c>
      <c r="FL144" s="139" t="s">
        <v>193</v>
      </c>
      <c r="FM144" s="139" t="s">
        <v>193</v>
      </c>
      <c r="FN144" s="139" t="s">
        <v>193</v>
      </c>
      <c r="FO144" s="139" t="s">
        <v>193</v>
      </c>
      <c r="FP144" s="139" t="s">
        <v>193</v>
      </c>
      <c r="FQ144" s="139" t="s">
        <v>193</v>
      </c>
      <c r="FR144" s="139" t="s">
        <v>193</v>
      </c>
      <c r="FS144" s="139" t="s">
        <v>193</v>
      </c>
      <c r="FT144" s="139" t="s">
        <v>193</v>
      </c>
      <c r="FU144" s="139" t="s">
        <v>193</v>
      </c>
      <c r="FV144" s="139" t="s">
        <v>114</v>
      </c>
      <c r="FW144" s="139" t="s">
        <v>193</v>
      </c>
      <c r="FX144" s="139" t="s">
        <v>193</v>
      </c>
      <c r="FY144" s="139" t="s">
        <v>193</v>
      </c>
      <c r="FZ144" s="139" t="s">
        <v>193</v>
      </c>
      <c r="GA144" s="139" t="s">
        <v>193</v>
      </c>
      <c r="GB144" s="139" t="s">
        <v>193</v>
      </c>
      <c r="GC144" s="139" t="s">
        <v>193</v>
      </c>
      <c r="GD144" s="139" t="s">
        <v>193</v>
      </c>
      <c r="GE144" s="139" t="s">
        <v>193</v>
      </c>
      <c r="GF144" s="139" t="s">
        <v>193</v>
      </c>
      <c r="GG144" s="139" t="s">
        <v>193</v>
      </c>
      <c r="GH144" s="139" t="s">
        <v>193</v>
      </c>
      <c r="GI144" s="139" t="s">
        <v>193</v>
      </c>
      <c r="GJ144" s="139" t="s">
        <v>193</v>
      </c>
      <c r="GK144" s="139" t="s">
        <v>193</v>
      </c>
      <c r="GL144" s="139" t="s">
        <v>193</v>
      </c>
      <c r="GM144" s="139" t="s">
        <v>193</v>
      </c>
      <c r="GN144" s="139" t="s">
        <v>193</v>
      </c>
      <c r="GO144" s="139" t="s">
        <v>193</v>
      </c>
      <c r="GP144" s="139" t="s">
        <v>193</v>
      </c>
      <c r="GQ144" s="139" t="s">
        <v>193</v>
      </c>
      <c r="GR144" s="139" t="s">
        <v>193</v>
      </c>
      <c r="GS144" s="139" t="s">
        <v>193</v>
      </c>
      <c r="GT144" s="139" t="s">
        <v>193</v>
      </c>
      <c r="GU144" s="139" t="s">
        <v>193</v>
      </c>
      <c r="GV144" s="139" t="s">
        <v>114</v>
      </c>
      <c r="GW144" s="139" t="s">
        <v>109</v>
      </c>
      <c r="GX144" s="139" t="s">
        <v>109</v>
      </c>
      <c r="GY144" s="139" t="s">
        <v>106</v>
      </c>
      <c r="GZ144" s="139" t="s">
        <v>789</v>
      </c>
      <c r="HA144" s="139" t="s">
        <v>129</v>
      </c>
      <c r="HB144" s="139" t="s">
        <v>785</v>
      </c>
      <c r="HC144" s="139" t="s">
        <v>193</v>
      </c>
      <c r="HD144" s="139" t="s">
        <v>193</v>
      </c>
      <c r="HE144" s="139" t="s">
        <v>193</v>
      </c>
      <c r="HF144" s="139" t="s">
        <v>193</v>
      </c>
      <c r="HG144" s="139" t="s">
        <v>193</v>
      </c>
      <c r="HH144" s="139" t="s">
        <v>193</v>
      </c>
      <c r="HI144" s="139" t="s">
        <v>193</v>
      </c>
      <c r="HJ144" s="139" t="s">
        <v>193</v>
      </c>
      <c r="HK144" s="139" t="s">
        <v>193</v>
      </c>
      <c r="HL144" s="139" t="s">
        <v>193</v>
      </c>
      <c r="HM144" s="139" t="s">
        <v>193</v>
      </c>
      <c r="HN144" s="139" t="s">
        <v>193</v>
      </c>
      <c r="HO144" s="139" t="s">
        <v>193</v>
      </c>
      <c r="HP144" s="139" t="s">
        <v>193</v>
      </c>
      <c r="HQ144" s="139" t="s">
        <v>193</v>
      </c>
      <c r="HR144" s="139" t="s">
        <v>193</v>
      </c>
      <c r="HS144" s="139" t="s">
        <v>193</v>
      </c>
      <c r="HT144" s="139" t="s">
        <v>193</v>
      </c>
      <c r="HU144" s="139" t="s">
        <v>193</v>
      </c>
      <c r="HV144" s="139" t="s">
        <v>193</v>
      </c>
      <c r="HW144" s="139" t="s">
        <v>193</v>
      </c>
      <c r="HX144" s="139" t="s">
        <v>193</v>
      </c>
      <c r="HY144" s="139" t="s">
        <v>193</v>
      </c>
      <c r="HZ144" s="139" t="s">
        <v>193</v>
      </c>
      <c r="IA144" s="139" t="s">
        <v>193</v>
      </c>
      <c r="IB144" s="139" t="s">
        <v>193</v>
      </c>
      <c r="IC144" s="139" t="s">
        <v>193</v>
      </c>
      <c r="ID144" s="139" t="s">
        <v>193</v>
      </c>
      <c r="IE144" s="139" t="s">
        <v>193</v>
      </c>
      <c r="IF144" s="139" t="s">
        <v>193</v>
      </c>
      <c r="IG144" s="139" t="s">
        <v>193</v>
      </c>
      <c r="IH144" s="139" t="s">
        <v>193</v>
      </c>
      <c r="II144" s="139" t="s">
        <v>193</v>
      </c>
      <c r="IJ144" s="139" t="s">
        <v>193</v>
      </c>
      <c r="IK144" s="139" t="s">
        <v>193</v>
      </c>
      <c r="IL144" s="139" t="s">
        <v>193</v>
      </c>
      <c r="IM144" s="139" t="s">
        <v>193</v>
      </c>
      <c r="IN144" s="139" t="s">
        <v>114</v>
      </c>
      <c r="IO144" s="139" t="s">
        <v>193</v>
      </c>
      <c r="IP144" s="139" t="s">
        <v>193</v>
      </c>
      <c r="IQ144" s="139" t="s">
        <v>193</v>
      </c>
      <c r="IR144" s="139" t="s">
        <v>193</v>
      </c>
      <c r="IS144" s="139" t="s">
        <v>193</v>
      </c>
      <c r="IT144" s="139" t="s">
        <v>193</v>
      </c>
      <c r="IU144" s="139" t="s">
        <v>193</v>
      </c>
      <c r="IV144" s="139" t="s">
        <v>193</v>
      </c>
      <c r="IW144" s="139" t="s">
        <v>3499</v>
      </c>
      <c r="IX144" s="139">
        <v>0</v>
      </c>
      <c r="IY144" s="139">
        <v>1</v>
      </c>
      <c r="IZ144" s="139">
        <v>1</v>
      </c>
      <c r="JA144" s="139">
        <v>0</v>
      </c>
      <c r="JB144" s="139">
        <v>0</v>
      </c>
      <c r="JC144" s="139">
        <v>0</v>
      </c>
      <c r="JD144" s="139">
        <v>0</v>
      </c>
      <c r="JE144" s="139">
        <v>0</v>
      </c>
      <c r="JF144" s="139" t="s">
        <v>193</v>
      </c>
      <c r="JG144" s="139" t="s">
        <v>114</v>
      </c>
      <c r="JH144" s="139" t="s">
        <v>193</v>
      </c>
      <c r="JI144" s="139" t="s">
        <v>193</v>
      </c>
      <c r="JJ144" s="139" t="s">
        <v>193</v>
      </c>
      <c r="JK144" s="139" t="s">
        <v>193</v>
      </c>
      <c r="JL144" s="139" t="s">
        <v>193</v>
      </c>
      <c r="JM144" s="139" t="s">
        <v>193</v>
      </c>
      <c r="JN144" s="139" t="s">
        <v>193</v>
      </c>
      <c r="JO144" s="139" t="s">
        <v>193</v>
      </c>
      <c r="JP144" s="139" t="s">
        <v>193</v>
      </c>
      <c r="JQ144" s="139" t="s">
        <v>193</v>
      </c>
      <c r="JR144" s="139" t="s">
        <v>193</v>
      </c>
      <c r="JS144" s="139" t="s">
        <v>193</v>
      </c>
      <c r="JT144" s="139" t="s">
        <v>193</v>
      </c>
      <c r="JU144" s="139" t="s">
        <v>193</v>
      </c>
      <c r="JV144" s="139" t="s">
        <v>193</v>
      </c>
      <c r="JW144" s="139" t="s">
        <v>193</v>
      </c>
      <c r="JX144" s="139" t="s">
        <v>193</v>
      </c>
      <c r="JY144" s="139" t="s">
        <v>193</v>
      </c>
      <c r="JZ144" s="139" t="s">
        <v>193</v>
      </c>
      <c r="KA144" s="139" t="s">
        <v>193</v>
      </c>
      <c r="KB144" s="139" t="s">
        <v>193</v>
      </c>
      <c r="KC144" s="139" t="s">
        <v>193</v>
      </c>
      <c r="KD144" s="139" t="s">
        <v>193</v>
      </c>
      <c r="KE144" s="139" t="s">
        <v>193</v>
      </c>
      <c r="KF144" s="139" t="s">
        <v>193</v>
      </c>
      <c r="KG144" s="139" t="s">
        <v>193</v>
      </c>
      <c r="KH144" s="139" t="s">
        <v>193</v>
      </c>
      <c r="KI144" s="139" t="s">
        <v>193</v>
      </c>
      <c r="KJ144" s="139" t="s">
        <v>193</v>
      </c>
      <c r="KK144" s="139" t="s">
        <v>193</v>
      </c>
      <c r="KL144" s="139" t="s">
        <v>193</v>
      </c>
      <c r="KM144" s="139" t="s">
        <v>193</v>
      </c>
      <c r="KN144" s="139" t="s">
        <v>193</v>
      </c>
      <c r="KO144" s="139" t="s">
        <v>193</v>
      </c>
      <c r="KP144" s="139" t="s">
        <v>193</v>
      </c>
      <c r="KQ144" s="139" t="s">
        <v>193</v>
      </c>
      <c r="KR144" s="139" t="s">
        <v>193</v>
      </c>
      <c r="KS144" s="139" t="s">
        <v>193</v>
      </c>
      <c r="KT144" s="139" t="s">
        <v>193</v>
      </c>
      <c r="KU144" s="139" t="s">
        <v>193</v>
      </c>
      <c r="KV144" s="139" t="s">
        <v>193</v>
      </c>
      <c r="KW144" s="139" t="s">
        <v>193</v>
      </c>
      <c r="KX144" s="139" t="s">
        <v>193</v>
      </c>
      <c r="KY144" s="139" t="s">
        <v>193</v>
      </c>
      <c r="KZ144" s="139" t="s">
        <v>193</v>
      </c>
      <c r="LA144" s="139" t="s">
        <v>193</v>
      </c>
      <c r="LB144" s="139" t="s">
        <v>193</v>
      </c>
      <c r="LC144" s="139" t="s">
        <v>193</v>
      </c>
      <c r="LD144" s="139" t="s">
        <v>193</v>
      </c>
      <c r="LE144" s="139" t="s">
        <v>193</v>
      </c>
      <c r="LF144" s="139" t="s">
        <v>193</v>
      </c>
      <c r="LG144" s="139" t="s">
        <v>193</v>
      </c>
      <c r="LH144" s="139" t="s">
        <v>193</v>
      </c>
      <c r="LI144" s="139" t="s">
        <v>193</v>
      </c>
      <c r="LJ144" s="139" t="s">
        <v>193</v>
      </c>
      <c r="LK144" s="139" t="s">
        <v>193</v>
      </c>
      <c r="LL144" s="139" t="s">
        <v>193</v>
      </c>
      <c r="LM144" s="139" t="s">
        <v>193</v>
      </c>
      <c r="LN144" s="139" t="s">
        <v>193</v>
      </c>
      <c r="LO144" s="139" t="s">
        <v>193</v>
      </c>
      <c r="LP144" s="139" t="s">
        <v>193</v>
      </c>
      <c r="LQ144" s="139" t="s">
        <v>193</v>
      </c>
    </row>
    <row r="145" spans="1:329" ht="14.4" customHeight="1" x14ac:dyDescent="0.35">
      <c r="A145" s="139" t="s">
        <v>3605</v>
      </c>
      <c r="B145" s="139" t="s">
        <v>3316</v>
      </c>
      <c r="C145" s="139" t="s">
        <v>103</v>
      </c>
      <c r="D145" s="139" t="s">
        <v>103</v>
      </c>
      <c r="E145" s="139" t="s">
        <v>3606</v>
      </c>
      <c r="F145" s="139" t="s">
        <v>106</v>
      </c>
      <c r="G145" s="139" t="s">
        <v>225</v>
      </c>
      <c r="H145" s="139" t="s">
        <v>225</v>
      </c>
      <c r="I145" s="139" t="s">
        <v>3593</v>
      </c>
      <c r="J145" s="139" t="s">
        <v>770</v>
      </c>
      <c r="K145" s="139" t="s">
        <v>489</v>
      </c>
      <c r="L145" s="139" t="s">
        <v>490</v>
      </c>
      <c r="M145" t="s">
        <v>491</v>
      </c>
      <c r="N145" t="s">
        <v>193</v>
      </c>
      <c r="O145" t="s">
        <v>193</v>
      </c>
      <c r="P145" t="s">
        <v>492</v>
      </c>
      <c r="Q145" t="s">
        <v>193</v>
      </c>
      <c r="R145" t="s">
        <v>111</v>
      </c>
      <c r="S145">
        <v>1</v>
      </c>
      <c r="T145">
        <v>0</v>
      </c>
      <c r="U145">
        <v>0</v>
      </c>
      <c r="V145">
        <v>0</v>
      </c>
      <c r="W145">
        <v>0</v>
      </c>
      <c r="X145">
        <v>0</v>
      </c>
      <c r="Y145">
        <v>0</v>
      </c>
      <c r="Z145" t="s">
        <v>110</v>
      </c>
      <c r="AA145" t="s">
        <v>1423</v>
      </c>
      <c r="AB145" t="s">
        <v>112</v>
      </c>
      <c r="AC145">
        <v>1</v>
      </c>
      <c r="AD145">
        <v>0</v>
      </c>
      <c r="AE145">
        <v>0</v>
      </c>
      <c r="AF145">
        <v>0</v>
      </c>
      <c r="AG145">
        <v>0</v>
      </c>
      <c r="AH145">
        <v>0</v>
      </c>
      <c r="AI145">
        <v>0</v>
      </c>
      <c r="AJ145">
        <v>0</v>
      </c>
      <c r="AK145">
        <v>0</v>
      </c>
      <c r="AL145">
        <v>0</v>
      </c>
      <c r="AM145" t="s">
        <v>193</v>
      </c>
      <c r="AN145" t="s">
        <v>113</v>
      </c>
      <c r="AO145" t="s">
        <v>501</v>
      </c>
      <c r="AP145" t="s">
        <v>503</v>
      </c>
      <c r="AQ145">
        <v>1</v>
      </c>
      <c r="AR145">
        <v>1</v>
      </c>
      <c r="AS145">
        <v>1</v>
      </c>
      <c r="AT145">
        <v>1</v>
      </c>
      <c r="AU145">
        <v>1</v>
      </c>
      <c r="AV145">
        <v>0</v>
      </c>
      <c r="AW145">
        <v>1</v>
      </c>
      <c r="AX145">
        <v>0</v>
      </c>
      <c r="AY145" t="s">
        <v>498</v>
      </c>
      <c r="AZ145" s="192">
        <v>100</v>
      </c>
      <c r="BA145" s="139" t="s">
        <v>109</v>
      </c>
      <c r="BB145" s="139">
        <v>300</v>
      </c>
      <c r="BC145" s="192">
        <v>115.384615384615</v>
      </c>
      <c r="BD145" s="139" t="s">
        <v>109</v>
      </c>
      <c r="BE145" s="139">
        <v>250</v>
      </c>
      <c r="BF145" s="192">
        <v>108.695652173913</v>
      </c>
      <c r="BG145" s="139" t="s">
        <v>109</v>
      </c>
      <c r="BH145" s="139">
        <v>250</v>
      </c>
      <c r="BI145" s="192">
        <v>86.2068965517241</v>
      </c>
      <c r="BJ145" s="139" t="s">
        <v>109</v>
      </c>
      <c r="BK145" s="139">
        <v>450</v>
      </c>
      <c r="BL145" s="192">
        <v>187.5</v>
      </c>
      <c r="BM145" s="139" t="s">
        <v>109</v>
      </c>
      <c r="BN145" s="139" t="s">
        <v>193</v>
      </c>
      <c r="BO145" s="192" t="s">
        <v>193</v>
      </c>
      <c r="BP145" s="139" t="s">
        <v>193</v>
      </c>
      <c r="BQ145" s="139" t="s">
        <v>612</v>
      </c>
      <c r="BR145" s="139" t="s">
        <v>109</v>
      </c>
      <c r="BS145" s="139">
        <v>750</v>
      </c>
      <c r="BT145" s="139" t="s">
        <v>193</v>
      </c>
      <c r="BU145" s="139" t="s">
        <v>193</v>
      </c>
      <c r="BV145" s="139" t="s">
        <v>193</v>
      </c>
      <c r="BW145" s="139" t="s">
        <v>193</v>
      </c>
      <c r="BX145" s="139" t="s">
        <v>193</v>
      </c>
      <c r="BY145" s="139" t="s">
        <v>193</v>
      </c>
      <c r="BZ145" s="139" t="s">
        <v>156</v>
      </c>
      <c r="CA145" s="192">
        <v>750</v>
      </c>
      <c r="CB145" s="139" t="s">
        <v>109</v>
      </c>
      <c r="CC145" s="139" t="s">
        <v>114</v>
      </c>
      <c r="CD145" s="139" t="s">
        <v>193</v>
      </c>
      <c r="CE145" s="139" t="s">
        <v>193</v>
      </c>
      <c r="CF145" s="139" t="s">
        <v>193</v>
      </c>
      <c r="CG145" s="139" t="s">
        <v>193</v>
      </c>
      <c r="CH145" s="139" t="s">
        <v>193</v>
      </c>
      <c r="CI145" s="139" t="s">
        <v>193</v>
      </c>
      <c r="CJ145" s="139" t="s">
        <v>193</v>
      </c>
      <c r="CK145" s="139" t="s">
        <v>193</v>
      </c>
      <c r="CL145" s="139" t="s">
        <v>193</v>
      </c>
      <c r="CM145" s="139" t="s">
        <v>193</v>
      </c>
      <c r="CN145" s="139" t="s">
        <v>193</v>
      </c>
      <c r="CO145" s="139" t="s">
        <v>193</v>
      </c>
      <c r="CP145" s="139" t="s">
        <v>193</v>
      </c>
      <c r="CQ145" s="139" t="s">
        <v>193</v>
      </c>
      <c r="CR145" s="139" t="s">
        <v>193</v>
      </c>
      <c r="CS145" s="139" t="s">
        <v>193</v>
      </c>
      <c r="CT145" s="139" t="s">
        <v>193</v>
      </c>
      <c r="CU145" s="139" t="s">
        <v>193</v>
      </c>
      <c r="CV145" s="139" t="s">
        <v>193</v>
      </c>
      <c r="CW145" s="139" t="s">
        <v>193</v>
      </c>
      <c r="CX145" s="139" t="s">
        <v>193</v>
      </c>
      <c r="CY145" s="139" t="s">
        <v>193</v>
      </c>
      <c r="CZ145" s="139" t="s">
        <v>193</v>
      </c>
      <c r="DA145" s="139" t="s">
        <v>193</v>
      </c>
      <c r="DB145" s="139" t="s">
        <v>193</v>
      </c>
      <c r="DC145" s="139" t="s">
        <v>109</v>
      </c>
      <c r="DD145" s="139" t="s">
        <v>114</v>
      </c>
      <c r="DE145" s="139" t="s">
        <v>109</v>
      </c>
      <c r="DF145" s="139" t="s">
        <v>106</v>
      </c>
      <c r="DG145" s="139" t="s">
        <v>789</v>
      </c>
      <c r="DH145" s="139" t="s">
        <v>173</v>
      </c>
      <c r="DI145" s="139" t="s">
        <v>785</v>
      </c>
      <c r="DJ145" s="139" t="s">
        <v>193</v>
      </c>
      <c r="DK145" s="139" t="s">
        <v>193</v>
      </c>
      <c r="DL145" s="139" t="s">
        <v>193</v>
      </c>
      <c r="DM145" s="139" t="s">
        <v>193</v>
      </c>
      <c r="DN145" s="139" t="s">
        <v>193</v>
      </c>
      <c r="DO145" s="139" t="s">
        <v>193</v>
      </c>
      <c r="DP145" s="139" t="s">
        <v>193</v>
      </c>
      <c r="DQ145" s="139" t="s">
        <v>193</v>
      </c>
      <c r="DR145" s="139" t="s">
        <v>193</v>
      </c>
      <c r="DS145" s="139" t="s">
        <v>193</v>
      </c>
      <c r="DT145" s="139" t="s">
        <v>193</v>
      </c>
      <c r="DU145" s="139" t="s">
        <v>193</v>
      </c>
      <c r="DV145" s="139" t="s">
        <v>193</v>
      </c>
      <c r="DW145" s="139" t="s">
        <v>193</v>
      </c>
      <c r="DX145" s="139" t="s">
        <v>193</v>
      </c>
      <c r="DY145" s="139" t="s">
        <v>193</v>
      </c>
      <c r="DZ145" s="139" t="s">
        <v>193</v>
      </c>
      <c r="EA145" s="139" t="s">
        <v>193</v>
      </c>
      <c r="EB145" s="139" t="s">
        <v>193</v>
      </c>
      <c r="EC145" s="139" t="s">
        <v>193</v>
      </c>
      <c r="ED145" s="139" t="s">
        <v>193</v>
      </c>
      <c r="EE145" s="139" t="s">
        <v>193</v>
      </c>
      <c r="EF145" s="139" t="s">
        <v>193</v>
      </c>
      <c r="EG145" s="139" t="s">
        <v>193</v>
      </c>
      <c r="EH145" s="139" t="s">
        <v>193</v>
      </c>
      <c r="EI145" s="139" t="s">
        <v>193</v>
      </c>
      <c r="EJ145" s="139" t="s">
        <v>193</v>
      </c>
      <c r="EK145" s="139" t="s">
        <v>193</v>
      </c>
      <c r="EL145" s="139" t="s">
        <v>193</v>
      </c>
      <c r="EM145" s="139" t="s">
        <v>193</v>
      </c>
      <c r="EN145" s="139" t="s">
        <v>193</v>
      </c>
      <c r="EO145" s="139" t="s">
        <v>193</v>
      </c>
      <c r="EP145" s="139" t="s">
        <v>193</v>
      </c>
      <c r="EQ145" s="139" t="s">
        <v>193</v>
      </c>
      <c r="ER145" s="139" t="s">
        <v>193</v>
      </c>
      <c r="ES145" s="139" t="s">
        <v>193</v>
      </c>
      <c r="ET145" s="139" t="s">
        <v>193</v>
      </c>
      <c r="EU145" s="139" t="s">
        <v>193</v>
      </c>
      <c r="EV145" s="139" t="s">
        <v>193</v>
      </c>
      <c r="EW145" s="139" t="s">
        <v>193</v>
      </c>
      <c r="EX145" s="139" t="s">
        <v>193</v>
      </c>
      <c r="EY145" s="139" t="s">
        <v>193</v>
      </c>
      <c r="EZ145" s="139" t="s">
        <v>193</v>
      </c>
      <c r="FA145" s="139" t="s">
        <v>193</v>
      </c>
      <c r="FB145" s="139" t="s">
        <v>193</v>
      </c>
      <c r="FC145" s="139" t="s">
        <v>193</v>
      </c>
      <c r="FD145" s="139" t="s">
        <v>193</v>
      </c>
      <c r="FE145" s="139" t="s">
        <v>193</v>
      </c>
      <c r="FF145" s="139" t="s">
        <v>193</v>
      </c>
      <c r="FG145" s="139" t="s">
        <v>193</v>
      </c>
      <c r="FH145" s="139" t="s">
        <v>193</v>
      </c>
      <c r="FI145" s="139" t="s">
        <v>193</v>
      </c>
      <c r="FJ145" s="139" t="s">
        <v>193</v>
      </c>
      <c r="FK145" s="139" t="s">
        <v>193</v>
      </c>
      <c r="FL145" s="139" t="s">
        <v>193</v>
      </c>
      <c r="FM145" s="139" t="s">
        <v>193</v>
      </c>
      <c r="FN145" s="139" t="s">
        <v>193</v>
      </c>
      <c r="FO145" s="139" t="s">
        <v>193</v>
      </c>
      <c r="FP145" s="139" t="s">
        <v>193</v>
      </c>
      <c r="FQ145" s="139" t="s">
        <v>193</v>
      </c>
      <c r="FR145" s="139" t="s">
        <v>193</v>
      </c>
      <c r="FS145" s="139" t="s">
        <v>193</v>
      </c>
      <c r="FT145" s="139" t="s">
        <v>193</v>
      </c>
      <c r="FU145" s="139" t="s">
        <v>193</v>
      </c>
      <c r="FV145" s="139" t="s">
        <v>193</v>
      </c>
      <c r="FW145" s="139" t="s">
        <v>193</v>
      </c>
      <c r="FX145" s="139" t="s">
        <v>193</v>
      </c>
      <c r="FY145" s="139" t="s">
        <v>193</v>
      </c>
      <c r="FZ145" s="139" t="s">
        <v>193</v>
      </c>
      <c r="GA145" s="139" t="s">
        <v>193</v>
      </c>
      <c r="GB145" s="139" t="s">
        <v>193</v>
      </c>
      <c r="GC145" s="139" t="s">
        <v>193</v>
      </c>
      <c r="GD145" s="139" t="s">
        <v>193</v>
      </c>
      <c r="GE145" s="139" t="s">
        <v>193</v>
      </c>
      <c r="GF145" s="139" t="s">
        <v>193</v>
      </c>
      <c r="GG145" s="139" t="s">
        <v>193</v>
      </c>
      <c r="GH145" s="139" t="s">
        <v>193</v>
      </c>
      <c r="GI145" s="139" t="s">
        <v>193</v>
      </c>
      <c r="GJ145" s="139" t="s">
        <v>193</v>
      </c>
      <c r="GK145" s="139" t="s">
        <v>193</v>
      </c>
      <c r="GL145" s="139" t="s">
        <v>193</v>
      </c>
      <c r="GM145" s="139" t="s">
        <v>193</v>
      </c>
      <c r="GN145" s="139" t="s">
        <v>193</v>
      </c>
      <c r="GO145" s="139" t="s">
        <v>193</v>
      </c>
      <c r="GP145" s="139" t="s">
        <v>193</v>
      </c>
      <c r="GQ145" s="139" t="s">
        <v>193</v>
      </c>
      <c r="GR145" s="139" t="s">
        <v>193</v>
      </c>
      <c r="GS145" s="139" t="s">
        <v>193</v>
      </c>
      <c r="GT145" s="139" t="s">
        <v>193</v>
      </c>
      <c r="GU145" s="139" t="s">
        <v>193</v>
      </c>
      <c r="GV145" s="139" t="s">
        <v>193</v>
      </c>
      <c r="GW145" s="139" t="s">
        <v>193</v>
      </c>
      <c r="GX145" s="139" t="s">
        <v>193</v>
      </c>
      <c r="GY145" s="139" t="s">
        <v>193</v>
      </c>
      <c r="GZ145" s="139" t="s">
        <v>193</v>
      </c>
      <c r="HA145" s="139" t="s">
        <v>193</v>
      </c>
      <c r="HB145" s="139" t="s">
        <v>193</v>
      </c>
      <c r="HC145" s="139" t="s">
        <v>193</v>
      </c>
      <c r="HD145" s="139" t="s">
        <v>193</v>
      </c>
      <c r="HE145" s="139" t="s">
        <v>193</v>
      </c>
      <c r="HF145" s="139" t="s">
        <v>193</v>
      </c>
      <c r="HG145" s="139" t="s">
        <v>193</v>
      </c>
      <c r="HH145" s="139" t="s">
        <v>193</v>
      </c>
      <c r="HI145" s="139" t="s">
        <v>193</v>
      </c>
      <c r="HJ145" s="139" t="s">
        <v>193</v>
      </c>
      <c r="HK145" s="139" t="s">
        <v>193</v>
      </c>
      <c r="HL145" s="139" t="s">
        <v>193</v>
      </c>
      <c r="HM145" s="139" t="s">
        <v>193</v>
      </c>
      <c r="HN145" s="139" t="s">
        <v>193</v>
      </c>
      <c r="HO145" s="139" t="s">
        <v>193</v>
      </c>
      <c r="HP145" s="139" t="s">
        <v>193</v>
      </c>
      <c r="HQ145" s="139" t="s">
        <v>193</v>
      </c>
      <c r="HR145" s="139" t="s">
        <v>193</v>
      </c>
      <c r="HS145" s="139" t="s">
        <v>193</v>
      </c>
      <c r="HT145" s="139" t="s">
        <v>193</v>
      </c>
      <c r="HU145" s="139" t="s">
        <v>193</v>
      </c>
      <c r="HV145" s="139" t="s">
        <v>193</v>
      </c>
      <c r="HW145" s="139" t="s">
        <v>193</v>
      </c>
      <c r="HX145" s="139" t="s">
        <v>193</v>
      </c>
      <c r="HY145" s="139" t="s">
        <v>193</v>
      </c>
      <c r="HZ145" s="139" t="s">
        <v>193</v>
      </c>
      <c r="IA145" s="139" t="s">
        <v>193</v>
      </c>
      <c r="IB145" s="139" t="s">
        <v>193</v>
      </c>
      <c r="IC145" s="139" t="s">
        <v>193</v>
      </c>
      <c r="ID145" s="139" t="s">
        <v>193</v>
      </c>
      <c r="IE145" s="139" t="s">
        <v>193</v>
      </c>
      <c r="IF145" s="139" t="s">
        <v>193</v>
      </c>
      <c r="IG145" s="139" t="s">
        <v>193</v>
      </c>
      <c r="IH145" s="139" t="s">
        <v>193</v>
      </c>
      <c r="II145" s="139" t="s">
        <v>193</v>
      </c>
      <c r="IJ145" s="139" t="s">
        <v>193</v>
      </c>
      <c r="IK145" s="139" t="s">
        <v>193</v>
      </c>
      <c r="IL145" s="139" t="s">
        <v>193</v>
      </c>
      <c r="IM145" s="139" t="s">
        <v>193</v>
      </c>
      <c r="IN145" s="139" t="s">
        <v>114</v>
      </c>
      <c r="IO145" s="139" t="s">
        <v>193</v>
      </c>
      <c r="IP145" s="139" t="s">
        <v>193</v>
      </c>
      <c r="IQ145" s="139" t="s">
        <v>193</v>
      </c>
      <c r="IR145" s="139" t="s">
        <v>193</v>
      </c>
      <c r="IS145" s="139" t="s">
        <v>193</v>
      </c>
      <c r="IT145" s="139" t="s">
        <v>193</v>
      </c>
      <c r="IU145" s="139" t="s">
        <v>193</v>
      </c>
      <c r="IV145" s="139" t="s">
        <v>193</v>
      </c>
      <c r="IW145" s="139" t="s">
        <v>3599</v>
      </c>
      <c r="IX145" s="139">
        <v>0</v>
      </c>
      <c r="IY145" s="139">
        <v>1</v>
      </c>
      <c r="IZ145" s="139">
        <v>1</v>
      </c>
      <c r="JA145" s="139">
        <v>0</v>
      </c>
      <c r="JB145" s="139">
        <v>0</v>
      </c>
      <c r="JC145" s="139">
        <v>0</v>
      </c>
      <c r="JD145" s="139">
        <v>0</v>
      </c>
      <c r="JE145" s="139">
        <v>0</v>
      </c>
      <c r="JF145" s="139" t="s">
        <v>193</v>
      </c>
      <c r="JG145" s="139" t="s">
        <v>114</v>
      </c>
      <c r="JH145" s="139" t="s">
        <v>193</v>
      </c>
      <c r="JI145" s="139" t="s">
        <v>193</v>
      </c>
      <c r="JJ145" s="139" t="s">
        <v>193</v>
      </c>
      <c r="JK145" s="139" t="s">
        <v>193</v>
      </c>
      <c r="JL145" s="139" t="s">
        <v>193</v>
      </c>
      <c r="JM145" s="139" t="s">
        <v>193</v>
      </c>
      <c r="JN145" s="139" t="s">
        <v>193</v>
      </c>
      <c r="JO145" s="139" t="s">
        <v>193</v>
      </c>
      <c r="JP145" s="139" t="s">
        <v>193</v>
      </c>
      <c r="JQ145" s="139" t="s">
        <v>193</v>
      </c>
      <c r="JR145" s="139" t="s">
        <v>193</v>
      </c>
      <c r="JS145" s="139" t="s">
        <v>193</v>
      </c>
      <c r="JT145" s="139" t="s">
        <v>193</v>
      </c>
      <c r="JU145" s="139" t="s">
        <v>193</v>
      </c>
      <c r="JV145" s="139" t="s">
        <v>193</v>
      </c>
      <c r="JW145" s="139" t="s">
        <v>193</v>
      </c>
      <c r="JX145" s="139" t="s">
        <v>193</v>
      </c>
      <c r="JY145" s="139" t="s">
        <v>193</v>
      </c>
      <c r="JZ145" s="139" t="s">
        <v>193</v>
      </c>
      <c r="KA145" s="139" t="s">
        <v>193</v>
      </c>
      <c r="KB145" s="139" t="s">
        <v>193</v>
      </c>
      <c r="KC145" s="139" t="s">
        <v>193</v>
      </c>
      <c r="KD145" s="139" t="s">
        <v>193</v>
      </c>
      <c r="KE145" s="139" t="s">
        <v>193</v>
      </c>
      <c r="KF145" s="139" t="s">
        <v>193</v>
      </c>
      <c r="KG145" s="139" t="s">
        <v>193</v>
      </c>
      <c r="KH145" s="139" t="s">
        <v>193</v>
      </c>
      <c r="KI145" s="139" t="s">
        <v>193</v>
      </c>
      <c r="KJ145" s="139" t="s">
        <v>193</v>
      </c>
      <c r="KK145" s="139" t="s">
        <v>193</v>
      </c>
      <c r="KL145" s="139" t="s">
        <v>193</v>
      </c>
      <c r="KM145" s="139" t="s">
        <v>193</v>
      </c>
      <c r="KN145" s="139" t="s">
        <v>193</v>
      </c>
      <c r="KO145" s="139" t="s">
        <v>193</v>
      </c>
      <c r="KP145" s="139" t="s">
        <v>193</v>
      </c>
      <c r="KQ145" s="139" t="s">
        <v>193</v>
      </c>
      <c r="KR145" s="139" t="s">
        <v>193</v>
      </c>
      <c r="KS145" s="139" t="s">
        <v>193</v>
      </c>
      <c r="KT145" s="139" t="s">
        <v>193</v>
      </c>
      <c r="KU145" s="139" t="s">
        <v>193</v>
      </c>
      <c r="KV145" s="139" t="s">
        <v>193</v>
      </c>
      <c r="KW145" s="139" t="s">
        <v>193</v>
      </c>
      <c r="KX145" s="139" t="s">
        <v>193</v>
      </c>
      <c r="KY145" s="139" t="s">
        <v>193</v>
      </c>
      <c r="KZ145" s="139" t="s">
        <v>193</v>
      </c>
      <c r="LA145" s="139" t="s">
        <v>193</v>
      </c>
      <c r="LB145" s="139" t="s">
        <v>193</v>
      </c>
      <c r="LC145" s="139" t="s">
        <v>193</v>
      </c>
      <c r="LD145" s="139" t="s">
        <v>193</v>
      </c>
      <c r="LE145" s="139" t="s">
        <v>193</v>
      </c>
      <c r="LF145" s="139" t="s">
        <v>193</v>
      </c>
      <c r="LG145" s="139" t="s">
        <v>193</v>
      </c>
      <c r="LH145" s="139" t="s">
        <v>193</v>
      </c>
      <c r="LI145" s="139" t="s">
        <v>193</v>
      </c>
      <c r="LJ145" s="139" t="s">
        <v>193</v>
      </c>
      <c r="LK145" s="139" t="s">
        <v>193</v>
      </c>
      <c r="LL145" s="139" t="s">
        <v>193</v>
      </c>
      <c r="LM145" s="139" t="s">
        <v>193</v>
      </c>
      <c r="LN145" s="139" t="s">
        <v>193</v>
      </c>
      <c r="LO145" s="139" t="s">
        <v>193</v>
      </c>
      <c r="LP145" s="139" t="s">
        <v>193</v>
      </c>
      <c r="LQ145" s="139" t="s">
        <v>193</v>
      </c>
    </row>
    <row r="146" spans="1:329" ht="14.4" customHeight="1" x14ac:dyDescent="0.35">
      <c r="A146" s="139" t="s">
        <v>3607</v>
      </c>
      <c r="B146" s="139" t="s">
        <v>3316</v>
      </c>
      <c r="C146" s="139" t="s">
        <v>103</v>
      </c>
      <c r="D146" s="139" t="s">
        <v>103</v>
      </c>
      <c r="E146" s="139" t="s">
        <v>3606</v>
      </c>
      <c r="F146" s="139" t="s">
        <v>106</v>
      </c>
      <c r="G146" s="139" t="s">
        <v>225</v>
      </c>
      <c r="H146" s="139" t="s">
        <v>225</v>
      </c>
      <c r="I146" s="139" t="s">
        <v>3593</v>
      </c>
      <c r="J146" s="139" t="s">
        <v>770</v>
      </c>
      <c r="K146" s="139" t="s">
        <v>489</v>
      </c>
      <c r="L146" s="139" t="s">
        <v>490</v>
      </c>
      <c r="M146" t="s">
        <v>491</v>
      </c>
      <c r="N146" t="s">
        <v>193</v>
      </c>
      <c r="O146" t="s">
        <v>193</v>
      </c>
      <c r="P146" t="s">
        <v>496</v>
      </c>
      <c r="Q146" t="s">
        <v>193</v>
      </c>
      <c r="R146" t="s">
        <v>701</v>
      </c>
      <c r="S146">
        <v>0</v>
      </c>
      <c r="T146">
        <v>1</v>
      </c>
      <c r="U146">
        <v>0</v>
      </c>
      <c r="V146">
        <v>0</v>
      </c>
      <c r="W146">
        <v>0</v>
      </c>
      <c r="X146">
        <v>0</v>
      </c>
      <c r="Y146">
        <v>0</v>
      </c>
      <c r="Z146" t="s">
        <v>130</v>
      </c>
      <c r="AA146" t="s">
        <v>701</v>
      </c>
      <c r="AB146" t="s">
        <v>112</v>
      </c>
      <c r="AC146">
        <v>1</v>
      </c>
      <c r="AD146">
        <v>0</v>
      </c>
      <c r="AE146">
        <v>0</v>
      </c>
      <c r="AF146">
        <v>0</v>
      </c>
      <c r="AG146">
        <v>0</v>
      </c>
      <c r="AH146">
        <v>0</v>
      </c>
      <c r="AI146">
        <v>0</v>
      </c>
      <c r="AJ146">
        <v>0</v>
      </c>
      <c r="AK146">
        <v>0</v>
      </c>
      <c r="AL146">
        <v>0</v>
      </c>
      <c r="AM146" t="s">
        <v>193</v>
      </c>
      <c r="AN146" t="s">
        <v>128</v>
      </c>
      <c r="AO146" t="s">
        <v>501</v>
      </c>
      <c r="AP146" t="s">
        <v>193</v>
      </c>
      <c r="AQ146" t="s">
        <v>193</v>
      </c>
      <c r="AR146" t="s">
        <v>193</v>
      </c>
      <c r="AS146" t="s">
        <v>193</v>
      </c>
      <c r="AT146" t="s">
        <v>193</v>
      </c>
      <c r="AU146" t="s">
        <v>193</v>
      </c>
      <c r="AV146" t="s">
        <v>193</v>
      </c>
      <c r="AW146" t="s">
        <v>193</v>
      </c>
      <c r="AX146" t="s">
        <v>193</v>
      </c>
      <c r="AY146" t="s">
        <v>193</v>
      </c>
      <c r="AZ146" s="192" t="s">
        <v>193</v>
      </c>
      <c r="BA146" s="139" t="s">
        <v>193</v>
      </c>
      <c r="BB146" s="139" t="s">
        <v>193</v>
      </c>
      <c r="BC146" s="192" t="s">
        <v>193</v>
      </c>
      <c r="BD146" s="139" t="s">
        <v>193</v>
      </c>
      <c r="BE146" s="139" t="s">
        <v>193</v>
      </c>
      <c r="BF146" s="192" t="s">
        <v>193</v>
      </c>
      <c r="BG146" s="139" t="s">
        <v>193</v>
      </c>
      <c r="BH146" s="139" t="s">
        <v>193</v>
      </c>
      <c r="BI146" s="192" t="s">
        <v>193</v>
      </c>
      <c r="BJ146" s="139" t="s">
        <v>193</v>
      </c>
      <c r="BK146" s="139" t="s">
        <v>193</v>
      </c>
      <c r="BL146" s="192" t="s">
        <v>193</v>
      </c>
      <c r="BM146" s="139" t="s">
        <v>193</v>
      </c>
      <c r="BN146" s="139" t="s">
        <v>193</v>
      </c>
      <c r="BO146" s="192" t="s">
        <v>193</v>
      </c>
      <c r="BP146" s="139" t="s">
        <v>193</v>
      </c>
      <c r="BQ146" s="139" t="s">
        <v>193</v>
      </c>
      <c r="BR146" s="139" t="s">
        <v>193</v>
      </c>
      <c r="BS146" s="139" t="s">
        <v>193</v>
      </c>
      <c r="BT146" s="139" t="s">
        <v>193</v>
      </c>
      <c r="BU146" s="139" t="s">
        <v>193</v>
      </c>
      <c r="BV146" s="139" t="s">
        <v>193</v>
      </c>
      <c r="BW146" s="139" t="s">
        <v>193</v>
      </c>
      <c r="BX146" s="139" t="s">
        <v>193</v>
      </c>
      <c r="BY146" s="139" t="s">
        <v>193</v>
      </c>
      <c r="BZ146" s="139" t="s">
        <v>193</v>
      </c>
      <c r="CA146" s="192" t="s">
        <v>193</v>
      </c>
      <c r="CB146" s="139" t="s">
        <v>193</v>
      </c>
      <c r="CC146" s="139" t="s">
        <v>193</v>
      </c>
      <c r="CD146" s="139" t="s">
        <v>193</v>
      </c>
      <c r="CE146" s="139" t="s">
        <v>193</v>
      </c>
      <c r="CF146" s="139" t="s">
        <v>193</v>
      </c>
      <c r="CG146" s="139" t="s">
        <v>193</v>
      </c>
      <c r="CH146" s="139" t="s">
        <v>193</v>
      </c>
      <c r="CI146" s="139" t="s">
        <v>193</v>
      </c>
      <c r="CJ146" s="139" t="s">
        <v>193</v>
      </c>
      <c r="CK146" s="139" t="s">
        <v>193</v>
      </c>
      <c r="CL146" s="139" t="s">
        <v>193</v>
      </c>
      <c r="CM146" s="139" t="s">
        <v>193</v>
      </c>
      <c r="CN146" s="139" t="s">
        <v>193</v>
      </c>
      <c r="CO146" s="139" t="s">
        <v>193</v>
      </c>
      <c r="CP146" s="139" t="s">
        <v>193</v>
      </c>
      <c r="CQ146" s="139" t="s">
        <v>193</v>
      </c>
      <c r="CR146" s="139" t="s">
        <v>193</v>
      </c>
      <c r="CS146" s="139" t="s">
        <v>193</v>
      </c>
      <c r="CT146" s="139" t="s">
        <v>193</v>
      </c>
      <c r="CU146" s="139" t="s">
        <v>193</v>
      </c>
      <c r="CV146" s="139" t="s">
        <v>193</v>
      </c>
      <c r="CW146" s="139" t="s">
        <v>193</v>
      </c>
      <c r="CX146" s="139" t="s">
        <v>193</v>
      </c>
      <c r="CY146" s="139" t="s">
        <v>193</v>
      </c>
      <c r="CZ146" s="139" t="s">
        <v>193</v>
      </c>
      <c r="DA146" s="139" t="s">
        <v>193</v>
      </c>
      <c r="DB146" s="139" t="s">
        <v>193</v>
      </c>
      <c r="DC146" s="139" t="s">
        <v>193</v>
      </c>
      <c r="DD146" s="139" t="s">
        <v>193</v>
      </c>
      <c r="DE146" s="139" t="s">
        <v>193</v>
      </c>
      <c r="DF146" s="139" t="s">
        <v>193</v>
      </c>
      <c r="DG146" s="139" t="s">
        <v>193</v>
      </c>
      <c r="DH146" s="139" t="s">
        <v>193</v>
      </c>
      <c r="DI146" s="139" t="s">
        <v>193</v>
      </c>
      <c r="DJ146" s="139" t="s">
        <v>3608</v>
      </c>
      <c r="DK146" s="139">
        <v>1</v>
      </c>
      <c r="DL146" s="139">
        <v>1</v>
      </c>
      <c r="DM146" s="139">
        <v>1</v>
      </c>
      <c r="DN146" s="139">
        <v>1</v>
      </c>
      <c r="DO146" s="139">
        <v>1</v>
      </c>
      <c r="DP146" s="139">
        <v>0</v>
      </c>
      <c r="DQ146" s="139">
        <v>1</v>
      </c>
      <c r="DR146" s="139">
        <v>1</v>
      </c>
      <c r="DS146" s="139">
        <v>0</v>
      </c>
      <c r="DT146" s="139" t="s">
        <v>109</v>
      </c>
      <c r="DU146" s="139">
        <v>30</v>
      </c>
      <c r="DV146" s="139">
        <v>30</v>
      </c>
      <c r="DW146" s="139" t="s">
        <v>193</v>
      </c>
      <c r="DX146" s="139" t="s">
        <v>193</v>
      </c>
      <c r="DY146" s="139" t="s">
        <v>193</v>
      </c>
      <c r="DZ146" s="139">
        <v>30</v>
      </c>
      <c r="EA146" s="139" t="s">
        <v>109</v>
      </c>
      <c r="EB146" s="139">
        <v>25</v>
      </c>
      <c r="EC146" s="139" t="s">
        <v>109</v>
      </c>
      <c r="ED146" s="139">
        <v>75</v>
      </c>
      <c r="EE146" s="139" t="s">
        <v>109</v>
      </c>
      <c r="EF146" s="139" t="s">
        <v>193</v>
      </c>
      <c r="EG146" s="139" t="s">
        <v>193</v>
      </c>
      <c r="EH146" s="139" t="s">
        <v>193</v>
      </c>
      <c r="EI146" s="139" t="s">
        <v>193</v>
      </c>
      <c r="EJ146" s="139" t="s">
        <v>193</v>
      </c>
      <c r="EK146" s="139" t="s">
        <v>193</v>
      </c>
      <c r="EL146" s="139" t="s">
        <v>193</v>
      </c>
      <c r="EM146" s="139" t="s">
        <v>193</v>
      </c>
      <c r="EN146" s="139" t="s">
        <v>193</v>
      </c>
      <c r="EO146" s="139" t="s">
        <v>193</v>
      </c>
      <c r="EP146" s="139" t="s">
        <v>193</v>
      </c>
      <c r="EQ146" s="139" t="s">
        <v>109</v>
      </c>
      <c r="ER146" s="139">
        <v>50</v>
      </c>
      <c r="ES146" s="139" t="s">
        <v>193</v>
      </c>
      <c r="ET146" s="139" t="s">
        <v>193</v>
      </c>
      <c r="EU146" s="139">
        <v>50</v>
      </c>
      <c r="EV146" s="139" t="s">
        <v>109</v>
      </c>
      <c r="EW146" s="139" t="s">
        <v>109</v>
      </c>
      <c r="EX146" s="139">
        <v>100</v>
      </c>
      <c r="EY146" s="139" t="s">
        <v>193</v>
      </c>
      <c r="EZ146" s="139" t="s">
        <v>193</v>
      </c>
      <c r="FA146" s="139">
        <v>100</v>
      </c>
      <c r="FB146" s="139" t="s">
        <v>109</v>
      </c>
      <c r="FC146" s="139" t="s">
        <v>109</v>
      </c>
      <c r="FD146" s="139">
        <v>75</v>
      </c>
      <c r="FE146" s="139" t="s">
        <v>193</v>
      </c>
      <c r="FF146" s="139" t="s">
        <v>193</v>
      </c>
      <c r="FG146" s="139" t="s">
        <v>193</v>
      </c>
      <c r="FH146" s="139">
        <v>75</v>
      </c>
      <c r="FI146" s="139" t="s">
        <v>109</v>
      </c>
      <c r="FJ146" s="139" t="s">
        <v>109</v>
      </c>
      <c r="FK146" s="139" t="s">
        <v>193</v>
      </c>
      <c r="FL146" s="139">
        <v>5</v>
      </c>
      <c r="FM146" s="139" t="s">
        <v>193</v>
      </c>
      <c r="FN146" s="139" t="s">
        <v>193</v>
      </c>
      <c r="FO146" s="139" t="s">
        <v>193</v>
      </c>
      <c r="FP146" s="139" t="s">
        <v>193</v>
      </c>
      <c r="FQ146" s="139" t="s">
        <v>193</v>
      </c>
      <c r="FR146" s="139" t="s">
        <v>193</v>
      </c>
      <c r="FS146" s="139" t="s">
        <v>109</v>
      </c>
      <c r="FT146" s="139" t="s">
        <v>156</v>
      </c>
      <c r="FU146" s="139">
        <v>5</v>
      </c>
      <c r="FV146" s="139" t="s">
        <v>114</v>
      </c>
      <c r="FW146" s="139" t="s">
        <v>193</v>
      </c>
      <c r="FX146" s="139" t="s">
        <v>193</v>
      </c>
      <c r="FY146" s="139" t="s">
        <v>193</v>
      </c>
      <c r="FZ146" s="139" t="s">
        <v>193</v>
      </c>
      <c r="GA146" s="139" t="s">
        <v>193</v>
      </c>
      <c r="GB146" s="139" t="s">
        <v>193</v>
      </c>
      <c r="GC146" s="139" t="s">
        <v>193</v>
      </c>
      <c r="GD146" s="139" t="s">
        <v>193</v>
      </c>
      <c r="GE146" s="139" t="s">
        <v>193</v>
      </c>
      <c r="GF146" s="139" t="s">
        <v>193</v>
      </c>
      <c r="GG146" s="139" t="s">
        <v>193</v>
      </c>
      <c r="GH146" s="139" t="s">
        <v>193</v>
      </c>
      <c r="GI146" s="139" t="s">
        <v>193</v>
      </c>
      <c r="GJ146" s="139" t="s">
        <v>193</v>
      </c>
      <c r="GK146" s="139" t="s">
        <v>193</v>
      </c>
      <c r="GL146" s="139" t="s">
        <v>193</v>
      </c>
      <c r="GM146" s="139" t="s">
        <v>193</v>
      </c>
      <c r="GN146" s="139" t="s">
        <v>193</v>
      </c>
      <c r="GO146" s="139" t="s">
        <v>193</v>
      </c>
      <c r="GP146" s="139" t="s">
        <v>193</v>
      </c>
      <c r="GQ146" s="139" t="s">
        <v>193</v>
      </c>
      <c r="GR146" s="139" t="s">
        <v>193</v>
      </c>
      <c r="GS146" s="139" t="s">
        <v>193</v>
      </c>
      <c r="GT146" s="139" t="s">
        <v>193</v>
      </c>
      <c r="GU146" s="139" t="s">
        <v>193</v>
      </c>
      <c r="GV146" s="139" t="s">
        <v>114</v>
      </c>
      <c r="GW146" s="139" t="s">
        <v>109</v>
      </c>
      <c r="GX146" s="139" t="s">
        <v>109</v>
      </c>
      <c r="GY146" s="139" t="s">
        <v>106</v>
      </c>
      <c r="GZ146" s="139" t="s">
        <v>789</v>
      </c>
      <c r="HA146" s="139" t="s">
        <v>129</v>
      </c>
      <c r="HB146" s="139" t="s">
        <v>785</v>
      </c>
      <c r="HC146" s="139" t="s">
        <v>193</v>
      </c>
      <c r="HD146" s="139" t="s">
        <v>193</v>
      </c>
      <c r="HE146" s="139" t="s">
        <v>193</v>
      </c>
      <c r="HF146" s="139" t="s">
        <v>193</v>
      </c>
      <c r="HG146" s="139" t="s">
        <v>193</v>
      </c>
      <c r="HH146" s="139" t="s">
        <v>193</v>
      </c>
      <c r="HI146" s="139" t="s">
        <v>193</v>
      </c>
      <c r="HJ146" s="139" t="s">
        <v>193</v>
      </c>
      <c r="HK146" s="139" t="s">
        <v>193</v>
      </c>
      <c r="HL146" s="139" t="s">
        <v>193</v>
      </c>
      <c r="HM146" s="139" t="s">
        <v>193</v>
      </c>
      <c r="HN146" s="139" t="s">
        <v>193</v>
      </c>
      <c r="HO146" s="139" t="s">
        <v>193</v>
      </c>
      <c r="HP146" s="139" t="s">
        <v>193</v>
      </c>
      <c r="HQ146" s="139" t="s">
        <v>193</v>
      </c>
      <c r="HR146" s="139" t="s">
        <v>193</v>
      </c>
      <c r="HS146" s="139" t="s">
        <v>193</v>
      </c>
      <c r="HT146" s="139" t="s">
        <v>193</v>
      </c>
      <c r="HU146" s="139" t="s">
        <v>193</v>
      </c>
      <c r="HV146" s="139" t="s">
        <v>193</v>
      </c>
      <c r="HW146" s="139" t="s">
        <v>193</v>
      </c>
      <c r="HX146" s="139" t="s">
        <v>193</v>
      </c>
      <c r="HY146" s="139" t="s">
        <v>193</v>
      </c>
      <c r="HZ146" s="139" t="s">
        <v>193</v>
      </c>
      <c r="IA146" s="139" t="s">
        <v>193</v>
      </c>
      <c r="IB146" s="139" t="s">
        <v>193</v>
      </c>
      <c r="IC146" s="139" t="s">
        <v>193</v>
      </c>
      <c r="ID146" s="139" t="s">
        <v>193</v>
      </c>
      <c r="IE146" s="139" t="s">
        <v>193</v>
      </c>
      <c r="IF146" s="139" t="s">
        <v>193</v>
      </c>
      <c r="IG146" s="139" t="s">
        <v>193</v>
      </c>
      <c r="IH146" s="139" t="s">
        <v>193</v>
      </c>
      <c r="II146" s="139" t="s">
        <v>193</v>
      </c>
      <c r="IJ146" s="139" t="s">
        <v>193</v>
      </c>
      <c r="IK146" s="139" t="s">
        <v>193</v>
      </c>
      <c r="IL146" s="139" t="s">
        <v>193</v>
      </c>
      <c r="IM146" s="139" t="s">
        <v>193</v>
      </c>
      <c r="IN146" s="139" t="s">
        <v>114</v>
      </c>
      <c r="IO146" s="139" t="s">
        <v>193</v>
      </c>
      <c r="IP146" s="139" t="s">
        <v>193</v>
      </c>
      <c r="IQ146" s="139" t="s">
        <v>193</v>
      </c>
      <c r="IR146" s="139" t="s">
        <v>193</v>
      </c>
      <c r="IS146" s="139" t="s">
        <v>193</v>
      </c>
      <c r="IT146" s="139" t="s">
        <v>193</v>
      </c>
      <c r="IU146" s="139" t="s">
        <v>193</v>
      </c>
      <c r="IV146" s="139" t="s">
        <v>193</v>
      </c>
      <c r="IW146" s="139" t="s">
        <v>3599</v>
      </c>
      <c r="IX146" s="139">
        <v>0</v>
      </c>
      <c r="IY146" s="139">
        <v>1</v>
      </c>
      <c r="IZ146" s="139">
        <v>1</v>
      </c>
      <c r="JA146" s="139">
        <v>0</v>
      </c>
      <c r="JB146" s="139">
        <v>0</v>
      </c>
      <c r="JC146" s="139">
        <v>0</v>
      </c>
      <c r="JD146" s="139">
        <v>0</v>
      </c>
      <c r="JE146" s="139">
        <v>0</v>
      </c>
      <c r="JF146" s="139" t="s">
        <v>193</v>
      </c>
      <c r="JG146" s="139" t="s">
        <v>114</v>
      </c>
      <c r="JH146" s="139" t="s">
        <v>193</v>
      </c>
      <c r="JI146" s="139" t="s">
        <v>193</v>
      </c>
      <c r="JJ146" s="139" t="s">
        <v>193</v>
      </c>
      <c r="JK146" s="139" t="s">
        <v>193</v>
      </c>
      <c r="JL146" s="139" t="s">
        <v>193</v>
      </c>
      <c r="JM146" s="139" t="s">
        <v>193</v>
      </c>
      <c r="JN146" s="139" t="s">
        <v>193</v>
      </c>
      <c r="JO146" s="139" t="s">
        <v>193</v>
      </c>
      <c r="JP146" s="139" t="s">
        <v>193</v>
      </c>
      <c r="JQ146" s="139" t="s">
        <v>193</v>
      </c>
      <c r="JR146" s="139" t="s">
        <v>193</v>
      </c>
      <c r="JS146" s="139" t="s">
        <v>193</v>
      </c>
      <c r="JT146" s="139" t="s">
        <v>193</v>
      </c>
      <c r="JU146" s="139" t="s">
        <v>193</v>
      </c>
      <c r="JV146" s="139" t="s">
        <v>193</v>
      </c>
      <c r="JW146" s="139" t="s">
        <v>193</v>
      </c>
      <c r="JX146" s="139" t="s">
        <v>193</v>
      </c>
      <c r="JY146" s="139" t="s">
        <v>193</v>
      </c>
      <c r="JZ146" s="139" t="s">
        <v>193</v>
      </c>
      <c r="KA146" s="139" t="s">
        <v>193</v>
      </c>
      <c r="KB146" s="139" t="s">
        <v>193</v>
      </c>
      <c r="KC146" s="139" t="s">
        <v>193</v>
      </c>
      <c r="KD146" s="139" t="s">
        <v>193</v>
      </c>
      <c r="KE146" s="139" t="s">
        <v>193</v>
      </c>
      <c r="KF146" s="139" t="s">
        <v>193</v>
      </c>
      <c r="KG146" s="139" t="s">
        <v>193</v>
      </c>
      <c r="KH146" s="139" t="s">
        <v>193</v>
      </c>
      <c r="KI146" s="139" t="s">
        <v>193</v>
      </c>
      <c r="KJ146" s="139" t="s">
        <v>193</v>
      </c>
      <c r="KK146" s="139" t="s">
        <v>193</v>
      </c>
      <c r="KL146" s="139" t="s">
        <v>193</v>
      </c>
      <c r="KM146" s="139" t="s">
        <v>193</v>
      </c>
      <c r="KN146" s="139" t="s">
        <v>193</v>
      </c>
      <c r="KO146" s="139" t="s">
        <v>193</v>
      </c>
      <c r="KP146" s="139" t="s">
        <v>193</v>
      </c>
      <c r="KQ146" s="139" t="s">
        <v>193</v>
      </c>
      <c r="KR146" s="139" t="s">
        <v>193</v>
      </c>
      <c r="KS146" s="139" t="s">
        <v>193</v>
      </c>
      <c r="KT146" s="139" t="s">
        <v>193</v>
      </c>
      <c r="KU146" s="139" t="s">
        <v>193</v>
      </c>
      <c r="KV146" s="139" t="s">
        <v>193</v>
      </c>
      <c r="KW146" s="139" t="s">
        <v>193</v>
      </c>
      <c r="KX146" s="139" t="s">
        <v>193</v>
      </c>
      <c r="KY146" s="139" t="s">
        <v>193</v>
      </c>
      <c r="KZ146" s="139" t="s">
        <v>193</v>
      </c>
      <c r="LA146" s="139" t="s">
        <v>193</v>
      </c>
      <c r="LB146" s="139" t="s">
        <v>193</v>
      </c>
      <c r="LC146" s="139" t="s">
        <v>193</v>
      </c>
      <c r="LD146" s="139" t="s">
        <v>193</v>
      </c>
      <c r="LE146" s="139" t="s">
        <v>193</v>
      </c>
      <c r="LF146" s="139" t="s">
        <v>193</v>
      </c>
      <c r="LG146" s="139" t="s">
        <v>193</v>
      </c>
      <c r="LH146" s="139" t="s">
        <v>193</v>
      </c>
      <c r="LI146" s="139" t="s">
        <v>193</v>
      </c>
      <c r="LJ146" s="139" t="s">
        <v>193</v>
      </c>
      <c r="LK146" s="139" t="s">
        <v>193</v>
      </c>
      <c r="LL146" s="139" t="s">
        <v>193</v>
      </c>
      <c r="LM146" s="139" t="s">
        <v>193</v>
      </c>
      <c r="LN146" s="139" t="s">
        <v>193</v>
      </c>
      <c r="LO146" s="139" t="s">
        <v>193</v>
      </c>
      <c r="LP146" s="139" t="s">
        <v>193</v>
      </c>
      <c r="LQ146" s="139" t="s">
        <v>193</v>
      </c>
    </row>
    <row r="147" spans="1:329" ht="14.4" customHeight="1" x14ac:dyDescent="0.35">
      <c r="A147" s="139" t="s">
        <v>3609</v>
      </c>
      <c r="B147" s="139" t="s">
        <v>3316</v>
      </c>
      <c r="C147" s="139" t="s">
        <v>103</v>
      </c>
      <c r="D147" s="139" t="s">
        <v>103</v>
      </c>
      <c r="E147" s="139" t="s">
        <v>3606</v>
      </c>
      <c r="F147" s="139" t="s">
        <v>106</v>
      </c>
      <c r="G147" s="139" t="s">
        <v>225</v>
      </c>
      <c r="H147" s="139" t="s">
        <v>225</v>
      </c>
      <c r="I147" s="139" t="s">
        <v>3593</v>
      </c>
      <c r="J147" s="139" t="s">
        <v>770</v>
      </c>
      <c r="K147" s="139" t="s">
        <v>489</v>
      </c>
      <c r="L147" s="139" t="s">
        <v>3317</v>
      </c>
      <c r="M147" t="s">
        <v>491</v>
      </c>
      <c r="N147" t="s">
        <v>193</v>
      </c>
      <c r="O147" t="s">
        <v>193</v>
      </c>
      <c r="P147" t="s">
        <v>193</v>
      </c>
      <c r="Q147" t="s">
        <v>193</v>
      </c>
      <c r="R147" t="s">
        <v>193</v>
      </c>
      <c r="S147" t="s">
        <v>193</v>
      </c>
      <c r="T147" t="s">
        <v>193</v>
      </c>
      <c r="U147" t="s">
        <v>193</v>
      </c>
      <c r="V147" t="s">
        <v>193</v>
      </c>
      <c r="W147" t="s">
        <v>193</v>
      </c>
      <c r="X147" t="s">
        <v>193</v>
      </c>
      <c r="Y147" t="s">
        <v>193</v>
      </c>
      <c r="Z147" t="s">
        <v>193</v>
      </c>
      <c r="AA147" t="s">
        <v>193</v>
      </c>
      <c r="AB147" t="s">
        <v>193</v>
      </c>
      <c r="AC147" t="s">
        <v>193</v>
      </c>
      <c r="AD147" t="s">
        <v>193</v>
      </c>
      <c r="AE147" t="s">
        <v>193</v>
      </c>
      <c r="AF147" t="s">
        <v>193</v>
      </c>
      <c r="AG147" t="s">
        <v>193</v>
      </c>
      <c r="AH147" t="s">
        <v>193</v>
      </c>
      <c r="AI147" t="s">
        <v>193</v>
      </c>
      <c r="AJ147" t="s">
        <v>193</v>
      </c>
      <c r="AK147" t="s">
        <v>193</v>
      </c>
      <c r="AL147" t="s">
        <v>193</v>
      </c>
      <c r="AM147" t="s">
        <v>193</v>
      </c>
      <c r="AN147" t="s">
        <v>193</v>
      </c>
      <c r="AO147" t="s">
        <v>193</v>
      </c>
      <c r="AP147" t="s">
        <v>193</v>
      </c>
      <c r="AQ147" t="s">
        <v>193</v>
      </c>
      <c r="AR147" t="s">
        <v>193</v>
      </c>
      <c r="AS147" t="s">
        <v>193</v>
      </c>
      <c r="AT147" t="s">
        <v>193</v>
      </c>
      <c r="AU147" t="s">
        <v>193</v>
      </c>
      <c r="AV147" t="s">
        <v>193</v>
      </c>
      <c r="AW147" t="s">
        <v>193</v>
      </c>
      <c r="AX147" t="s">
        <v>193</v>
      </c>
      <c r="AY147" t="s">
        <v>193</v>
      </c>
      <c r="AZ147" s="192" t="s">
        <v>193</v>
      </c>
      <c r="BA147" s="139" t="s">
        <v>193</v>
      </c>
      <c r="BB147" s="139" t="s">
        <v>193</v>
      </c>
      <c r="BC147" s="192" t="s">
        <v>193</v>
      </c>
      <c r="BD147" s="139" t="s">
        <v>193</v>
      </c>
      <c r="BE147" s="139" t="s">
        <v>193</v>
      </c>
      <c r="BF147" s="192" t="s">
        <v>193</v>
      </c>
      <c r="BG147" s="139" t="s">
        <v>193</v>
      </c>
      <c r="BH147" s="139" t="s">
        <v>193</v>
      </c>
      <c r="BI147" s="192" t="s">
        <v>193</v>
      </c>
      <c r="BJ147" s="139" t="s">
        <v>193</v>
      </c>
      <c r="BK147" s="139" t="s">
        <v>193</v>
      </c>
      <c r="BL147" s="192" t="s">
        <v>193</v>
      </c>
      <c r="BM147" s="139" t="s">
        <v>193</v>
      </c>
      <c r="BN147" s="139" t="s">
        <v>193</v>
      </c>
      <c r="BO147" s="192" t="s">
        <v>193</v>
      </c>
      <c r="BP147" s="139" t="s">
        <v>193</v>
      </c>
      <c r="BQ147" s="139" t="s">
        <v>193</v>
      </c>
      <c r="BR147" s="139" t="s">
        <v>193</v>
      </c>
      <c r="BS147" s="139" t="s">
        <v>193</v>
      </c>
      <c r="BT147" s="139" t="s">
        <v>193</v>
      </c>
      <c r="BU147" s="139" t="s">
        <v>193</v>
      </c>
      <c r="BV147" s="139" t="s">
        <v>193</v>
      </c>
      <c r="BW147" s="139" t="s">
        <v>193</v>
      </c>
      <c r="BX147" s="139" t="s">
        <v>193</v>
      </c>
      <c r="BY147" s="139" t="s">
        <v>193</v>
      </c>
      <c r="BZ147" s="139" t="s">
        <v>193</v>
      </c>
      <c r="CA147" s="192" t="s">
        <v>193</v>
      </c>
      <c r="CB147" s="139" t="s">
        <v>193</v>
      </c>
      <c r="CC147" s="139" t="s">
        <v>193</v>
      </c>
      <c r="CD147" s="139" t="s">
        <v>193</v>
      </c>
      <c r="CE147" s="139" t="s">
        <v>193</v>
      </c>
      <c r="CF147" s="139" t="s">
        <v>193</v>
      </c>
      <c r="CG147" s="139" t="s">
        <v>193</v>
      </c>
      <c r="CH147" s="139" t="s">
        <v>193</v>
      </c>
      <c r="CI147" s="139" t="s">
        <v>193</v>
      </c>
      <c r="CJ147" s="139" t="s">
        <v>193</v>
      </c>
      <c r="CK147" s="139" t="s">
        <v>193</v>
      </c>
      <c r="CL147" s="139" t="s">
        <v>193</v>
      </c>
      <c r="CM147" s="139" t="s">
        <v>193</v>
      </c>
      <c r="CN147" s="139" t="s">
        <v>193</v>
      </c>
      <c r="CO147" s="139" t="s">
        <v>193</v>
      </c>
      <c r="CP147" s="139" t="s">
        <v>193</v>
      </c>
      <c r="CQ147" s="139" t="s">
        <v>193</v>
      </c>
      <c r="CR147" s="139" t="s">
        <v>193</v>
      </c>
      <c r="CS147" s="139" t="s">
        <v>193</v>
      </c>
      <c r="CT147" s="139" t="s">
        <v>193</v>
      </c>
      <c r="CU147" s="139" t="s">
        <v>193</v>
      </c>
      <c r="CV147" s="139" t="s">
        <v>193</v>
      </c>
      <c r="CW147" s="139" t="s">
        <v>193</v>
      </c>
      <c r="CX147" s="139" t="s">
        <v>193</v>
      </c>
      <c r="CY147" s="139" t="s">
        <v>193</v>
      </c>
      <c r="CZ147" s="139" t="s">
        <v>193</v>
      </c>
      <c r="DA147" s="139" t="s">
        <v>193</v>
      </c>
      <c r="DB147" s="139" t="s">
        <v>193</v>
      </c>
      <c r="DC147" s="139" t="s">
        <v>193</v>
      </c>
      <c r="DD147" s="139" t="s">
        <v>193</v>
      </c>
      <c r="DE147" s="139" t="s">
        <v>193</v>
      </c>
      <c r="DF147" s="139" t="s">
        <v>193</v>
      </c>
      <c r="DG147" s="139" t="s">
        <v>193</v>
      </c>
      <c r="DH147" s="139" t="s">
        <v>193</v>
      </c>
      <c r="DI147" s="139" t="s">
        <v>193</v>
      </c>
      <c r="DJ147" s="139" t="s">
        <v>193</v>
      </c>
      <c r="DK147" s="139" t="s">
        <v>193</v>
      </c>
      <c r="DL147" s="139" t="s">
        <v>193</v>
      </c>
      <c r="DM147" s="139" t="s">
        <v>193</v>
      </c>
      <c r="DN147" s="139" t="s">
        <v>193</v>
      </c>
      <c r="DO147" s="139" t="s">
        <v>193</v>
      </c>
      <c r="DP147" s="139" t="s">
        <v>193</v>
      </c>
      <c r="DQ147" s="139" t="s">
        <v>193</v>
      </c>
      <c r="DR147" s="139" t="s">
        <v>193</v>
      </c>
      <c r="DS147" s="139" t="s">
        <v>193</v>
      </c>
      <c r="DT147" s="139" t="s">
        <v>193</v>
      </c>
      <c r="DU147" s="139" t="s">
        <v>193</v>
      </c>
      <c r="DV147" s="139" t="s">
        <v>193</v>
      </c>
      <c r="DW147" s="139" t="s">
        <v>193</v>
      </c>
      <c r="DX147" s="139" t="s">
        <v>193</v>
      </c>
      <c r="DY147" s="139" t="s">
        <v>193</v>
      </c>
      <c r="DZ147" s="139" t="s">
        <v>193</v>
      </c>
      <c r="EA147" s="139" t="s">
        <v>193</v>
      </c>
      <c r="EB147" s="139" t="s">
        <v>193</v>
      </c>
      <c r="EC147" s="139" t="s">
        <v>193</v>
      </c>
      <c r="ED147" s="139" t="s">
        <v>193</v>
      </c>
      <c r="EE147" s="139" t="s">
        <v>193</v>
      </c>
      <c r="EF147" s="139" t="s">
        <v>193</v>
      </c>
      <c r="EG147" s="139" t="s">
        <v>193</v>
      </c>
      <c r="EH147" s="139" t="s">
        <v>193</v>
      </c>
      <c r="EI147" s="139" t="s">
        <v>193</v>
      </c>
      <c r="EJ147" s="139" t="s">
        <v>193</v>
      </c>
      <c r="EK147" s="139" t="s">
        <v>193</v>
      </c>
      <c r="EL147" s="139" t="s">
        <v>193</v>
      </c>
      <c r="EM147" s="139" t="s">
        <v>193</v>
      </c>
      <c r="EN147" s="139" t="s">
        <v>193</v>
      </c>
      <c r="EO147" s="139" t="s">
        <v>193</v>
      </c>
      <c r="EP147" s="139" t="s">
        <v>193</v>
      </c>
      <c r="EQ147" s="139" t="s">
        <v>193</v>
      </c>
      <c r="ER147" s="139" t="s">
        <v>193</v>
      </c>
      <c r="ES147" s="139" t="s">
        <v>193</v>
      </c>
      <c r="ET147" s="139" t="s">
        <v>193</v>
      </c>
      <c r="EU147" s="139" t="s">
        <v>193</v>
      </c>
      <c r="EV147" s="139" t="s">
        <v>193</v>
      </c>
      <c r="EW147" s="139" t="s">
        <v>193</v>
      </c>
      <c r="EX147" s="139" t="s">
        <v>193</v>
      </c>
      <c r="EY147" s="139" t="s">
        <v>193</v>
      </c>
      <c r="EZ147" s="139" t="s">
        <v>193</v>
      </c>
      <c r="FA147" s="139" t="s">
        <v>193</v>
      </c>
      <c r="FB147" s="139" t="s">
        <v>193</v>
      </c>
      <c r="FC147" s="139" t="s">
        <v>193</v>
      </c>
      <c r="FD147" s="139" t="s">
        <v>193</v>
      </c>
      <c r="FE147" s="139" t="s">
        <v>193</v>
      </c>
      <c r="FF147" s="139" t="s">
        <v>193</v>
      </c>
      <c r="FG147" s="139" t="s">
        <v>193</v>
      </c>
      <c r="FH147" s="139" t="s">
        <v>193</v>
      </c>
      <c r="FI147" s="139" t="s">
        <v>193</v>
      </c>
      <c r="FJ147" s="139" t="s">
        <v>193</v>
      </c>
      <c r="FK147" s="139" t="s">
        <v>193</v>
      </c>
      <c r="FL147" s="139" t="s">
        <v>193</v>
      </c>
      <c r="FM147" s="139" t="s">
        <v>193</v>
      </c>
      <c r="FN147" s="139" t="s">
        <v>193</v>
      </c>
      <c r="FO147" s="139" t="s">
        <v>193</v>
      </c>
      <c r="FP147" s="139" t="s">
        <v>193</v>
      </c>
      <c r="FQ147" s="139" t="s">
        <v>193</v>
      </c>
      <c r="FR147" s="139" t="s">
        <v>193</v>
      </c>
      <c r="FS147" s="139" t="s">
        <v>193</v>
      </c>
      <c r="FT147" s="139" t="s">
        <v>193</v>
      </c>
      <c r="FU147" s="139" t="s">
        <v>193</v>
      </c>
      <c r="FV147" s="139" t="s">
        <v>193</v>
      </c>
      <c r="FW147" s="139" t="s">
        <v>193</v>
      </c>
      <c r="FX147" s="139" t="s">
        <v>193</v>
      </c>
      <c r="FY147" s="139" t="s">
        <v>193</v>
      </c>
      <c r="FZ147" s="139" t="s">
        <v>193</v>
      </c>
      <c r="GA147" s="139" t="s">
        <v>193</v>
      </c>
      <c r="GB147" s="139" t="s">
        <v>193</v>
      </c>
      <c r="GC147" s="139" t="s">
        <v>193</v>
      </c>
      <c r="GD147" s="139" t="s">
        <v>193</v>
      </c>
      <c r="GE147" s="139" t="s">
        <v>193</v>
      </c>
      <c r="GF147" s="139" t="s">
        <v>193</v>
      </c>
      <c r="GG147" s="139" t="s">
        <v>193</v>
      </c>
      <c r="GH147" s="139" t="s">
        <v>193</v>
      </c>
      <c r="GI147" s="139" t="s">
        <v>193</v>
      </c>
      <c r="GJ147" s="139" t="s">
        <v>193</v>
      </c>
      <c r="GK147" s="139" t="s">
        <v>193</v>
      </c>
      <c r="GL147" s="139" t="s">
        <v>193</v>
      </c>
      <c r="GM147" s="139" t="s">
        <v>193</v>
      </c>
      <c r="GN147" s="139" t="s">
        <v>193</v>
      </c>
      <c r="GO147" s="139" t="s">
        <v>193</v>
      </c>
      <c r="GP147" s="139" t="s">
        <v>193</v>
      </c>
      <c r="GQ147" s="139" t="s">
        <v>193</v>
      </c>
      <c r="GR147" s="139" t="s">
        <v>193</v>
      </c>
      <c r="GS147" s="139" t="s">
        <v>193</v>
      </c>
      <c r="GT147" s="139" t="s">
        <v>193</v>
      </c>
      <c r="GU147" s="139" t="s">
        <v>193</v>
      </c>
      <c r="GV147" s="139" t="s">
        <v>193</v>
      </c>
      <c r="GW147" s="139" t="s">
        <v>193</v>
      </c>
      <c r="GX147" s="139" t="s">
        <v>193</v>
      </c>
      <c r="GY147" s="139" t="s">
        <v>193</v>
      </c>
      <c r="GZ147" s="139" t="s">
        <v>193</v>
      </c>
      <c r="HA147" s="139" t="s">
        <v>193</v>
      </c>
      <c r="HB147" s="139" t="s">
        <v>193</v>
      </c>
      <c r="HC147" s="139" t="s">
        <v>193</v>
      </c>
      <c r="HD147" s="139" t="s">
        <v>193</v>
      </c>
      <c r="HE147" s="139" t="s">
        <v>193</v>
      </c>
      <c r="HF147" s="139" t="s">
        <v>193</v>
      </c>
      <c r="HG147" s="139" t="s">
        <v>193</v>
      </c>
      <c r="HH147" s="139" t="s">
        <v>193</v>
      </c>
      <c r="HI147" s="139" t="s">
        <v>193</v>
      </c>
      <c r="HJ147" s="139" t="s">
        <v>193</v>
      </c>
      <c r="HK147" s="139" t="s">
        <v>193</v>
      </c>
      <c r="HL147" s="139" t="s">
        <v>193</v>
      </c>
      <c r="HM147" s="139" t="s">
        <v>193</v>
      </c>
      <c r="HN147" s="139" t="s">
        <v>193</v>
      </c>
      <c r="HO147" s="139" t="s">
        <v>193</v>
      </c>
      <c r="HP147" s="139" t="s">
        <v>193</v>
      </c>
      <c r="HQ147" s="139" t="s">
        <v>193</v>
      </c>
      <c r="HR147" s="139" t="s">
        <v>193</v>
      </c>
      <c r="HS147" s="139" t="s">
        <v>193</v>
      </c>
      <c r="HT147" s="139" t="s">
        <v>193</v>
      </c>
      <c r="HU147" s="139" t="s">
        <v>193</v>
      </c>
      <c r="HV147" s="139" t="s">
        <v>193</v>
      </c>
      <c r="HW147" s="139" t="s">
        <v>193</v>
      </c>
      <c r="HX147" s="139" t="s">
        <v>193</v>
      </c>
      <c r="HY147" s="139" t="s">
        <v>193</v>
      </c>
      <c r="HZ147" s="139" t="s">
        <v>193</v>
      </c>
      <c r="IA147" s="139" t="s">
        <v>193</v>
      </c>
      <c r="IB147" s="139" t="s">
        <v>193</v>
      </c>
      <c r="IC147" s="139" t="s">
        <v>193</v>
      </c>
      <c r="ID147" s="139" t="s">
        <v>193</v>
      </c>
      <c r="IE147" s="139" t="s">
        <v>193</v>
      </c>
      <c r="IF147" s="139" t="s">
        <v>193</v>
      </c>
      <c r="IG147" s="139" t="s">
        <v>193</v>
      </c>
      <c r="IH147" s="139" t="s">
        <v>193</v>
      </c>
      <c r="II147" s="139" t="s">
        <v>193</v>
      </c>
      <c r="IJ147" s="139" t="s">
        <v>193</v>
      </c>
      <c r="IK147" s="139" t="s">
        <v>193</v>
      </c>
      <c r="IL147" s="139" t="s">
        <v>193</v>
      </c>
      <c r="IM147" s="139" t="s">
        <v>193</v>
      </c>
      <c r="IN147" s="139" t="s">
        <v>193</v>
      </c>
      <c r="IO147" s="139" t="s">
        <v>193</v>
      </c>
      <c r="IP147" s="139" t="s">
        <v>193</v>
      </c>
      <c r="IQ147" s="139" t="s">
        <v>193</v>
      </c>
      <c r="IR147" s="139" t="s">
        <v>193</v>
      </c>
      <c r="IS147" s="139" t="s">
        <v>193</v>
      </c>
      <c r="IT147" s="139" t="s">
        <v>193</v>
      </c>
      <c r="IU147" s="139" t="s">
        <v>193</v>
      </c>
      <c r="IV147" s="139" t="s">
        <v>193</v>
      </c>
      <c r="IW147" s="139" t="s">
        <v>193</v>
      </c>
      <c r="IX147" s="139" t="s">
        <v>193</v>
      </c>
      <c r="IY147" s="139" t="s">
        <v>193</v>
      </c>
      <c r="IZ147" s="139" t="s">
        <v>193</v>
      </c>
      <c r="JA147" s="139" t="s">
        <v>193</v>
      </c>
      <c r="JB147" s="139" t="s">
        <v>193</v>
      </c>
      <c r="JC147" s="139" t="s">
        <v>193</v>
      </c>
      <c r="JD147" s="139" t="s">
        <v>193</v>
      </c>
      <c r="JE147" s="139" t="s">
        <v>193</v>
      </c>
      <c r="JF147" s="139" t="s">
        <v>193</v>
      </c>
      <c r="JG147" s="139" t="s">
        <v>193</v>
      </c>
      <c r="JH147" s="139" t="s">
        <v>193</v>
      </c>
      <c r="JI147" s="139" t="s">
        <v>193</v>
      </c>
      <c r="JJ147" s="139" t="s">
        <v>193</v>
      </c>
      <c r="JK147" s="139" t="s">
        <v>193</v>
      </c>
      <c r="JL147" s="139" t="s">
        <v>193</v>
      </c>
      <c r="JM147" s="139" t="s">
        <v>193</v>
      </c>
      <c r="JN147" s="139" t="s">
        <v>193</v>
      </c>
      <c r="JO147" s="139" t="s">
        <v>193</v>
      </c>
      <c r="JP147" s="139" t="s">
        <v>193</v>
      </c>
      <c r="JQ147" s="139" t="s">
        <v>109</v>
      </c>
      <c r="JR147" s="139" t="s">
        <v>505</v>
      </c>
      <c r="JS147" s="139" t="s">
        <v>3357</v>
      </c>
      <c r="JT147" s="139" t="s">
        <v>193</v>
      </c>
      <c r="JU147" s="139" t="s">
        <v>516</v>
      </c>
      <c r="JV147" s="139" t="s">
        <v>3358</v>
      </c>
      <c r="JW147" s="139" t="s">
        <v>3357</v>
      </c>
      <c r="JX147" s="139" t="s">
        <v>796</v>
      </c>
      <c r="JY147" s="139" t="s">
        <v>193</v>
      </c>
      <c r="JZ147" s="139" t="s">
        <v>3320</v>
      </c>
      <c r="KA147" s="139" t="s">
        <v>797</v>
      </c>
      <c r="KB147" s="139" t="s">
        <v>798</v>
      </c>
      <c r="KC147" s="139" t="s">
        <v>799</v>
      </c>
      <c r="KD147" s="139" t="s">
        <v>193</v>
      </c>
      <c r="KE147" s="139" t="s">
        <v>193</v>
      </c>
      <c r="KF147" s="139" t="s">
        <v>193</v>
      </c>
      <c r="KG147" s="139" t="s">
        <v>193</v>
      </c>
      <c r="KH147" s="139" t="s">
        <v>193</v>
      </c>
      <c r="KI147" s="139">
        <v>0</v>
      </c>
      <c r="KJ147" s="139">
        <v>0</v>
      </c>
      <c r="KK147" s="139" t="s">
        <v>193</v>
      </c>
      <c r="KL147" s="139" t="s">
        <v>156</v>
      </c>
      <c r="KM147" s="139">
        <v>0</v>
      </c>
      <c r="KN147" s="139" t="s">
        <v>114</v>
      </c>
      <c r="KO147" s="139" t="s">
        <v>705</v>
      </c>
      <c r="KP147" s="139" t="s">
        <v>114</v>
      </c>
      <c r="KQ147" s="139" t="s">
        <v>193</v>
      </c>
      <c r="KR147" s="139" t="s">
        <v>193</v>
      </c>
      <c r="KS147" s="139" t="s">
        <v>193</v>
      </c>
      <c r="KT147" s="139" t="s">
        <v>193</v>
      </c>
      <c r="KU147" s="139" t="s">
        <v>193</v>
      </c>
      <c r="KV147" s="139" t="s">
        <v>193</v>
      </c>
      <c r="KW147" s="139" t="s">
        <v>193</v>
      </c>
      <c r="KX147" s="139" t="s">
        <v>193</v>
      </c>
      <c r="KY147" s="139" t="s">
        <v>193</v>
      </c>
      <c r="KZ147" s="139" t="s">
        <v>193</v>
      </c>
      <c r="LA147" s="139" t="s">
        <v>193</v>
      </c>
      <c r="LB147" s="139" t="s">
        <v>193</v>
      </c>
      <c r="LC147" s="139" t="s">
        <v>193</v>
      </c>
      <c r="LD147" s="139" t="s">
        <v>114</v>
      </c>
      <c r="LE147" s="139" t="s">
        <v>193</v>
      </c>
      <c r="LF147" s="139" t="s">
        <v>193</v>
      </c>
      <c r="LG147" s="139" t="s">
        <v>193</v>
      </c>
      <c r="LH147" s="139" t="s">
        <v>193</v>
      </c>
      <c r="LI147" s="139" t="s">
        <v>193</v>
      </c>
      <c r="LJ147" s="139" t="s">
        <v>193</v>
      </c>
      <c r="LK147" s="139" t="s">
        <v>193</v>
      </c>
      <c r="LL147" s="139" t="s">
        <v>193</v>
      </c>
      <c r="LM147" s="139" t="s">
        <v>193</v>
      </c>
      <c r="LN147" s="139" t="s">
        <v>193</v>
      </c>
      <c r="LO147" s="139" t="s">
        <v>193</v>
      </c>
      <c r="LP147" s="139" t="s">
        <v>193</v>
      </c>
      <c r="LQ147" s="139" t="s">
        <v>193</v>
      </c>
    </row>
    <row r="148" spans="1:329" ht="14.4" customHeight="1" x14ac:dyDescent="0.35">
      <c r="A148" s="139" t="s">
        <v>3610</v>
      </c>
      <c r="B148" s="139" t="s">
        <v>3316</v>
      </c>
      <c r="C148" s="139" t="s">
        <v>103</v>
      </c>
      <c r="D148" s="139" t="s">
        <v>103</v>
      </c>
      <c r="E148" s="139" t="s">
        <v>3606</v>
      </c>
      <c r="F148" s="139" t="s">
        <v>106</v>
      </c>
      <c r="G148" s="139" t="s">
        <v>225</v>
      </c>
      <c r="H148" s="139" t="s">
        <v>225</v>
      </c>
      <c r="I148" s="139" t="s">
        <v>3593</v>
      </c>
      <c r="J148" s="139" t="s">
        <v>770</v>
      </c>
      <c r="K148" s="139" t="s">
        <v>489</v>
      </c>
      <c r="L148" s="139" t="s">
        <v>490</v>
      </c>
      <c r="M148" t="s">
        <v>491</v>
      </c>
      <c r="N148" t="s">
        <v>193</v>
      </c>
      <c r="O148" t="s">
        <v>193</v>
      </c>
      <c r="P148" t="s">
        <v>496</v>
      </c>
      <c r="Q148" t="s">
        <v>193</v>
      </c>
      <c r="R148" t="s">
        <v>111</v>
      </c>
      <c r="S148">
        <v>1</v>
      </c>
      <c r="T148">
        <v>0</v>
      </c>
      <c r="U148">
        <v>0</v>
      </c>
      <c r="V148">
        <v>0</v>
      </c>
      <c r="W148">
        <v>0</v>
      </c>
      <c r="X148">
        <v>0</v>
      </c>
      <c r="Y148">
        <v>0</v>
      </c>
      <c r="Z148" t="s">
        <v>110</v>
      </c>
      <c r="AA148" t="s">
        <v>1423</v>
      </c>
      <c r="AB148" t="s">
        <v>112</v>
      </c>
      <c r="AC148">
        <v>1</v>
      </c>
      <c r="AD148">
        <v>0</v>
      </c>
      <c r="AE148">
        <v>0</v>
      </c>
      <c r="AF148">
        <v>0</v>
      </c>
      <c r="AG148">
        <v>0</v>
      </c>
      <c r="AH148">
        <v>0</v>
      </c>
      <c r="AI148">
        <v>0</v>
      </c>
      <c r="AJ148">
        <v>0</v>
      </c>
      <c r="AK148">
        <v>0</v>
      </c>
      <c r="AL148">
        <v>0</v>
      </c>
      <c r="AM148" t="s">
        <v>193</v>
      </c>
      <c r="AN148" t="s">
        <v>128</v>
      </c>
      <c r="AO148" t="s">
        <v>501</v>
      </c>
      <c r="AP148" t="s">
        <v>828</v>
      </c>
      <c r="AQ148">
        <v>0</v>
      </c>
      <c r="AR148">
        <v>1</v>
      </c>
      <c r="AS148">
        <v>1</v>
      </c>
      <c r="AT148">
        <v>0</v>
      </c>
      <c r="AU148">
        <v>1</v>
      </c>
      <c r="AV148">
        <v>1</v>
      </c>
      <c r="AW148">
        <v>0</v>
      </c>
      <c r="AX148">
        <v>0</v>
      </c>
      <c r="AY148" t="s">
        <v>498</v>
      </c>
      <c r="AZ148" s="192" t="s">
        <v>193</v>
      </c>
      <c r="BA148" s="139" t="s">
        <v>193</v>
      </c>
      <c r="BB148" s="139">
        <v>350</v>
      </c>
      <c r="BC148" s="192">
        <v>134.61538461538399</v>
      </c>
      <c r="BD148" s="139" t="s">
        <v>114</v>
      </c>
      <c r="BE148" s="139">
        <v>250</v>
      </c>
      <c r="BF148" s="192">
        <v>108.695652173913</v>
      </c>
      <c r="BG148" s="139" t="s">
        <v>114</v>
      </c>
      <c r="BH148" s="139" t="s">
        <v>193</v>
      </c>
      <c r="BI148" s="192" t="s">
        <v>193</v>
      </c>
      <c r="BJ148" s="139" t="s">
        <v>193</v>
      </c>
      <c r="BK148" s="139">
        <v>500</v>
      </c>
      <c r="BL148" s="192">
        <v>208.333333333333</v>
      </c>
      <c r="BM148" s="139" t="s">
        <v>114</v>
      </c>
      <c r="BN148" s="139">
        <v>750</v>
      </c>
      <c r="BO148" s="192">
        <v>312.5</v>
      </c>
      <c r="BP148" s="139" t="s">
        <v>114</v>
      </c>
      <c r="BQ148" s="139" t="s">
        <v>193</v>
      </c>
      <c r="BR148" s="139" t="s">
        <v>193</v>
      </c>
      <c r="BS148" s="139" t="s">
        <v>193</v>
      </c>
      <c r="BT148" s="139" t="s">
        <v>193</v>
      </c>
      <c r="BU148" s="139" t="s">
        <v>193</v>
      </c>
      <c r="BV148" s="139" t="s">
        <v>193</v>
      </c>
      <c r="BW148" s="139" t="s">
        <v>193</v>
      </c>
      <c r="BX148" s="139" t="s">
        <v>193</v>
      </c>
      <c r="BY148" s="139" t="s">
        <v>193</v>
      </c>
      <c r="BZ148" s="139" t="s">
        <v>193</v>
      </c>
      <c r="CA148" s="192" t="s">
        <v>193</v>
      </c>
      <c r="CB148" s="139" t="s">
        <v>193</v>
      </c>
      <c r="CC148" s="139" t="s">
        <v>114</v>
      </c>
      <c r="CD148" s="139" t="s">
        <v>193</v>
      </c>
      <c r="CE148" s="139" t="s">
        <v>193</v>
      </c>
      <c r="CF148" s="139" t="s">
        <v>193</v>
      </c>
      <c r="CG148" s="139" t="s">
        <v>193</v>
      </c>
      <c r="CH148" s="139" t="s">
        <v>193</v>
      </c>
      <c r="CI148" s="139" t="s">
        <v>193</v>
      </c>
      <c r="CJ148" s="139" t="s">
        <v>193</v>
      </c>
      <c r="CK148" s="139" t="s">
        <v>193</v>
      </c>
      <c r="CL148" s="139" t="s">
        <v>193</v>
      </c>
      <c r="CM148" s="139" t="s">
        <v>193</v>
      </c>
      <c r="CN148" s="139" t="s">
        <v>193</v>
      </c>
      <c r="CO148" s="139" t="s">
        <v>193</v>
      </c>
      <c r="CP148" s="139" t="s">
        <v>193</v>
      </c>
      <c r="CQ148" s="139" t="s">
        <v>193</v>
      </c>
      <c r="CR148" s="139" t="s">
        <v>193</v>
      </c>
      <c r="CS148" s="139" t="s">
        <v>193</v>
      </c>
      <c r="CT148" s="139" t="s">
        <v>193</v>
      </c>
      <c r="CU148" s="139" t="s">
        <v>193</v>
      </c>
      <c r="CV148" s="139" t="s">
        <v>193</v>
      </c>
      <c r="CW148" s="139" t="s">
        <v>193</v>
      </c>
      <c r="CX148" s="139" t="s">
        <v>193</v>
      </c>
      <c r="CY148" s="139" t="s">
        <v>193</v>
      </c>
      <c r="CZ148" s="139" t="s">
        <v>193</v>
      </c>
      <c r="DA148" s="139" t="s">
        <v>193</v>
      </c>
      <c r="DB148" s="139" t="s">
        <v>193</v>
      </c>
      <c r="DC148" s="139" t="s">
        <v>114</v>
      </c>
      <c r="DD148" s="139" t="s">
        <v>114</v>
      </c>
      <c r="DE148" s="139" t="s">
        <v>109</v>
      </c>
      <c r="DF148" s="139" t="s">
        <v>106</v>
      </c>
      <c r="DG148" s="139" t="s">
        <v>789</v>
      </c>
      <c r="DH148" s="139" t="s">
        <v>129</v>
      </c>
      <c r="DI148" s="139" t="s">
        <v>785</v>
      </c>
      <c r="DJ148" s="139" t="s">
        <v>193</v>
      </c>
      <c r="DK148" s="139" t="s">
        <v>193</v>
      </c>
      <c r="DL148" s="139" t="s">
        <v>193</v>
      </c>
      <c r="DM148" s="139" t="s">
        <v>193</v>
      </c>
      <c r="DN148" s="139" t="s">
        <v>193</v>
      </c>
      <c r="DO148" s="139" t="s">
        <v>193</v>
      </c>
      <c r="DP148" s="139" t="s">
        <v>193</v>
      </c>
      <c r="DQ148" s="139" t="s">
        <v>193</v>
      </c>
      <c r="DR148" s="139" t="s">
        <v>193</v>
      </c>
      <c r="DS148" s="139" t="s">
        <v>193</v>
      </c>
      <c r="DT148" s="139" t="s">
        <v>193</v>
      </c>
      <c r="DU148" s="139" t="s">
        <v>193</v>
      </c>
      <c r="DV148" s="139" t="s">
        <v>193</v>
      </c>
      <c r="DW148" s="139" t="s">
        <v>193</v>
      </c>
      <c r="DX148" s="139" t="s">
        <v>193</v>
      </c>
      <c r="DY148" s="139" t="s">
        <v>193</v>
      </c>
      <c r="DZ148" s="139" t="s">
        <v>193</v>
      </c>
      <c r="EA148" s="139" t="s">
        <v>193</v>
      </c>
      <c r="EB148" s="139" t="s">
        <v>193</v>
      </c>
      <c r="EC148" s="139" t="s">
        <v>193</v>
      </c>
      <c r="ED148" s="139" t="s">
        <v>193</v>
      </c>
      <c r="EE148" s="139" t="s">
        <v>193</v>
      </c>
      <c r="EF148" s="139" t="s">
        <v>193</v>
      </c>
      <c r="EG148" s="139" t="s">
        <v>193</v>
      </c>
      <c r="EH148" s="139" t="s">
        <v>193</v>
      </c>
      <c r="EI148" s="139" t="s">
        <v>193</v>
      </c>
      <c r="EJ148" s="139" t="s">
        <v>193</v>
      </c>
      <c r="EK148" s="139" t="s">
        <v>193</v>
      </c>
      <c r="EL148" s="139" t="s">
        <v>193</v>
      </c>
      <c r="EM148" s="139" t="s">
        <v>193</v>
      </c>
      <c r="EN148" s="139" t="s">
        <v>193</v>
      </c>
      <c r="EO148" s="139" t="s">
        <v>193</v>
      </c>
      <c r="EP148" s="139" t="s">
        <v>193</v>
      </c>
      <c r="EQ148" s="139" t="s">
        <v>193</v>
      </c>
      <c r="ER148" s="139" t="s">
        <v>193</v>
      </c>
      <c r="ES148" s="139" t="s">
        <v>193</v>
      </c>
      <c r="ET148" s="139" t="s">
        <v>193</v>
      </c>
      <c r="EU148" s="139" t="s">
        <v>193</v>
      </c>
      <c r="EV148" s="139" t="s">
        <v>193</v>
      </c>
      <c r="EW148" s="139" t="s">
        <v>193</v>
      </c>
      <c r="EX148" s="139" t="s">
        <v>193</v>
      </c>
      <c r="EY148" s="139" t="s">
        <v>193</v>
      </c>
      <c r="EZ148" s="139" t="s">
        <v>193</v>
      </c>
      <c r="FA148" s="139" t="s">
        <v>193</v>
      </c>
      <c r="FB148" s="139" t="s">
        <v>193</v>
      </c>
      <c r="FC148" s="139" t="s">
        <v>193</v>
      </c>
      <c r="FD148" s="139" t="s">
        <v>193</v>
      </c>
      <c r="FE148" s="139" t="s">
        <v>193</v>
      </c>
      <c r="FF148" s="139" t="s">
        <v>193</v>
      </c>
      <c r="FG148" s="139" t="s">
        <v>193</v>
      </c>
      <c r="FH148" s="139" t="s">
        <v>193</v>
      </c>
      <c r="FI148" s="139" t="s">
        <v>193</v>
      </c>
      <c r="FJ148" s="139" t="s">
        <v>193</v>
      </c>
      <c r="FK148" s="139" t="s">
        <v>193</v>
      </c>
      <c r="FL148" s="139" t="s">
        <v>193</v>
      </c>
      <c r="FM148" s="139" t="s">
        <v>193</v>
      </c>
      <c r="FN148" s="139" t="s">
        <v>193</v>
      </c>
      <c r="FO148" s="139" t="s">
        <v>193</v>
      </c>
      <c r="FP148" s="139" t="s">
        <v>193</v>
      </c>
      <c r="FQ148" s="139" t="s">
        <v>193</v>
      </c>
      <c r="FR148" s="139" t="s">
        <v>193</v>
      </c>
      <c r="FS148" s="139" t="s">
        <v>193</v>
      </c>
      <c r="FT148" s="139" t="s">
        <v>193</v>
      </c>
      <c r="FU148" s="139" t="s">
        <v>193</v>
      </c>
      <c r="FV148" s="139" t="s">
        <v>193</v>
      </c>
      <c r="FW148" s="139" t="s">
        <v>193</v>
      </c>
      <c r="FX148" s="139" t="s">
        <v>193</v>
      </c>
      <c r="FY148" s="139" t="s">
        <v>193</v>
      </c>
      <c r="FZ148" s="139" t="s">
        <v>193</v>
      </c>
      <c r="GA148" s="139" t="s">
        <v>193</v>
      </c>
      <c r="GB148" s="139" t="s">
        <v>193</v>
      </c>
      <c r="GC148" s="139" t="s">
        <v>193</v>
      </c>
      <c r="GD148" s="139" t="s">
        <v>193</v>
      </c>
      <c r="GE148" s="139" t="s">
        <v>193</v>
      </c>
      <c r="GF148" s="139" t="s">
        <v>193</v>
      </c>
      <c r="GG148" s="139" t="s">
        <v>193</v>
      </c>
      <c r="GH148" s="139" t="s">
        <v>193</v>
      </c>
      <c r="GI148" s="139" t="s">
        <v>193</v>
      </c>
      <c r="GJ148" s="139" t="s">
        <v>193</v>
      </c>
      <c r="GK148" s="139" t="s">
        <v>193</v>
      </c>
      <c r="GL148" s="139" t="s">
        <v>193</v>
      </c>
      <c r="GM148" s="139" t="s">
        <v>193</v>
      </c>
      <c r="GN148" s="139" t="s">
        <v>193</v>
      </c>
      <c r="GO148" s="139" t="s">
        <v>193</v>
      </c>
      <c r="GP148" s="139" t="s">
        <v>193</v>
      </c>
      <c r="GQ148" s="139" t="s">
        <v>193</v>
      </c>
      <c r="GR148" s="139" t="s">
        <v>193</v>
      </c>
      <c r="GS148" s="139" t="s">
        <v>193</v>
      </c>
      <c r="GT148" s="139" t="s">
        <v>193</v>
      </c>
      <c r="GU148" s="139" t="s">
        <v>193</v>
      </c>
      <c r="GV148" s="139" t="s">
        <v>193</v>
      </c>
      <c r="GW148" s="139" t="s">
        <v>193</v>
      </c>
      <c r="GX148" s="139" t="s">
        <v>193</v>
      </c>
      <c r="GY148" s="139" t="s">
        <v>193</v>
      </c>
      <c r="GZ148" s="139" t="s">
        <v>193</v>
      </c>
      <c r="HA148" s="139" t="s">
        <v>193</v>
      </c>
      <c r="HB148" s="139" t="s">
        <v>193</v>
      </c>
      <c r="HC148" s="139" t="s">
        <v>193</v>
      </c>
      <c r="HD148" s="139" t="s">
        <v>193</v>
      </c>
      <c r="HE148" s="139" t="s">
        <v>193</v>
      </c>
      <c r="HF148" s="139" t="s">
        <v>193</v>
      </c>
      <c r="HG148" s="139" t="s">
        <v>193</v>
      </c>
      <c r="HH148" s="139" t="s">
        <v>193</v>
      </c>
      <c r="HI148" s="139" t="s">
        <v>193</v>
      </c>
      <c r="HJ148" s="139" t="s">
        <v>193</v>
      </c>
      <c r="HK148" s="139" t="s">
        <v>193</v>
      </c>
      <c r="HL148" s="139" t="s">
        <v>193</v>
      </c>
      <c r="HM148" s="139" t="s">
        <v>193</v>
      </c>
      <c r="HN148" s="139" t="s">
        <v>193</v>
      </c>
      <c r="HO148" s="139" t="s">
        <v>193</v>
      </c>
      <c r="HP148" s="139" t="s">
        <v>193</v>
      </c>
      <c r="HQ148" s="139" t="s">
        <v>193</v>
      </c>
      <c r="HR148" s="139" t="s">
        <v>193</v>
      </c>
      <c r="HS148" s="139" t="s">
        <v>193</v>
      </c>
      <c r="HT148" s="139" t="s">
        <v>193</v>
      </c>
      <c r="HU148" s="139" t="s">
        <v>193</v>
      </c>
      <c r="HV148" s="139" t="s">
        <v>193</v>
      </c>
      <c r="HW148" s="139" t="s">
        <v>193</v>
      </c>
      <c r="HX148" s="139" t="s">
        <v>193</v>
      </c>
      <c r="HY148" s="139" t="s">
        <v>193</v>
      </c>
      <c r="HZ148" s="139" t="s">
        <v>193</v>
      </c>
      <c r="IA148" s="139" t="s">
        <v>193</v>
      </c>
      <c r="IB148" s="139" t="s">
        <v>193</v>
      </c>
      <c r="IC148" s="139" t="s">
        <v>193</v>
      </c>
      <c r="ID148" s="139" t="s">
        <v>193</v>
      </c>
      <c r="IE148" s="139" t="s">
        <v>193</v>
      </c>
      <c r="IF148" s="139" t="s">
        <v>193</v>
      </c>
      <c r="IG148" s="139" t="s">
        <v>193</v>
      </c>
      <c r="IH148" s="139" t="s">
        <v>193</v>
      </c>
      <c r="II148" s="139" t="s">
        <v>193</v>
      </c>
      <c r="IJ148" s="139" t="s">
        <v>193</v>
      </c>
      <c r="IK148" s="139" t="s">
        <v>193</v>
      </c>
      <c r="IL148" s="139" t="s">
        <v>193</v>
      </c>
      <c r="IM148" s="139" t="s">
        <v>193</v>
      </c>
      <c r="IN148" s="139" t="s">
        <v>114</v>
      </c>
      <c r="IO148" s="139" t="s">
        <v>193</v>
      </c>
      <c r="IP148" s="139" t="s">
        <v>193</v>
      </c>
      <c r="IQ148" s="139" t="s">
        <v>193</v>
      </c>
      <c r="IR148" s="139" t="s">
        <v>193</v>
      </c>
      <c r="IS148" s="139" t="s">
        <v>193</v>
      </c>
      <c r="IT148" s="139" t="s">
        <v>193</v>
      </c>
      <c r="IU148" s="139" t="s">
        <v>193</v>
      </c>
      <c r="IV148" s="139" t="s">
        <v>193</v>
      </c>
      <c r="IW148" s="139" t="s">
        <v>3599</v>
      </c>
      <c r="IX148" s="139">
        <v>0</v>
      </c>
      <c r="IY148" s="139">
        <v>1</v>
      </c>
      <c r="IZ148" s="139">
        <v>1</v>
      </c>
      <c r="JA148" s="139">
        <v>0</v>
      </c>
      <c r="JB148" s="139">
        <v>0</v>
      </c>
      <c r="JC148" s="139">
        <v>0</v>
      </c>
      <c r="JD148" s="139">
        <v>0</v>
      </c>
      <c r="JE148" s="139">
        <v>0</v>
      </c>
      <c r="JF148" s="139" t="s">
        <v>193</v>
      </c>
      <c r="JG148" s="139" t="s">
        <v>114</v>
      </c>
      <c r="JH148" s="139" t="s">
        <v>193</v>
      </c>
      <c r="JI148" s="139" t="s">
        <v>193</v>
      </c>
      <c r="JJ148" s="139" t="s">
        <v>193</v>
      </c>
      <c r="JK148" s="139" t="s">
        <v>193</v>
      </c>
      <c r="JL148" s="139" t="s">
        <v>193</v>
      </c>
      <c r="JM148" s="139" t="s">
        <v>193</v>
      </c>
      <c r="JN148" s="139" t="s">
        <v>193</v>
      </c>
      <c r="JO148" s="139" t="s">
        <v>193</v>
      </c>
      <c r="JP148" s="139" t="s">
        <v>193</v>
      </c>
      <c r="JQ148" s="139" t="s">
        <v>193</v>
      </c>
      <c r="JR148" s="139" t="s">
        <v>193</v>
      </c>
      <c r="JS148" s="139" t="s">
        <v>193</v>
      </c>
      <c r="JT148" s="139" t="s">
        <v>193</v>
      </c>
      <c r="JU148" s="139" t="s">
        <v>193</v>
      </c>
      <c r="JV148" s="139" t="s">
        <v>193</v>
      </c>
      <c r="JW148" s="139" t="s">
        <v>193</v>
      </c>
      <c r="JX148" s="139" t="s">
        <v>193</v>
      </c>
      <c r="JY148" s="139" t="s">
        <v>193</v>
      </c>
      <c r="JZ148" s="139" t="s">
        <v>193</v>
      </c>
      <c r="KA148" s="139" t="s">
        <v>193</v>
      </c>
      <c r="KB148" s="139" t="s">
        <v>193</v>
      </c>
      <c r="KC148" s="139" t="s">
        <v>193</v>
      </c>
      <c r="KD148" s="139" t="s">
        <v>193</v>
      </c>
      <c r="KE148" s="139" t="s">
        <v>193</v>
      </c>
      <c r="KF148" s="139" t="s">
        <v>193</v>
      </c>
      <c r="KG148" s="139" t="s">
        <v>193</v>
      </c>
      <c r="KH148" s="139" t="s">
        <v>193</v>
      </c>
      <c r="KI148" s="139" t="s">
        <v>193</v>
      </c>
      <c r="KJ148" s="139" t="s">
        <v>193</v>
      </c>
      <c r="KK148" s="139" t="s">
        <v>193</v>
      </c>
      <c r="KL148" s="139" t="s">
        <v>193</v>
      </c>
      <c r="KM148" s="139" t="s">
        <v>193</v>
      </c>
      <c r="KN148" s="139" t="s">
        <v>193</v>
      </c>
      <c r="KO148" s="139" t="s">
        <v>193</v>
      </c>
      <c r="KP148" s="139" t="s">
        <v>193</v>
      </c>
      <c r="KQ148" s="139" t="s">
        <v>193</v>
      </c>
      <c r="KR148" s="139" t="s">
        <v>193</v>
      </c>
      <c r="KS148" s="139" t="s">
        <v>193</v>
      </c>
      <c r="KT148" s="139" t="s">
        <v>193</v>
      </c>
      <c r="KU148" s="139" t="s">
        <v>193</v>
      </c>
      <c r="KV148" s="139" t="s">
        <v>193</v>
      </c>
      <c r="KW148" s="139" t="s">
        <v>193</v>
      </c>
      <c r="KX148" s="139" t="s">
        <v>193</v>
      </c>
      <c r="KY148" s="139" t="s">
        <v>193</v>
      </c>
      <c r="KZ148" s="139" t="s">
        <v>193</v>
      </c>
      <c r="LA148" s="139" t="s">
        <v>193</v>
      </c>
      <c r="LB148" s="139" t="s">
        <v>193</v>
      </c>
      <c r="LC148" s="139" t="s">
        <v>193</v>
      </c>
      <c r="LD148" s="139" t="s">
        <v>193</v>
      </c>
      <c r="LE148" s="139" t="s">
        <v>193</v>
      </c>
      <c r="LF148" s="139" t="s">
        <v>193</v>
      </c>
      <c r="LG148" s="139" t="s">
        <v>193</v>
      </c>
      <c r="LH148" s="139" t="s">
        <v>193</v>
      </c>
      <c r="LI148" s="139" t="s">
        <v>193</v>
      </c>
      <c r="LJ148" s="139" t="s">
        <v>193</v>
      </c>
      <c r="LK148" s="139" t="s">
        <v>193</v>
      </c>
      <c r="LL148" s="139" t="s">
        <v>193</v>
      </c>
      <c r="LM148" s="139" t="s">
        <v>193</v>
      </c>
      <c r="LN148" s="139" t="s">
        <v>193</v>
      </c>
      <c r="LO148" s="139" t="s">
        <v>193</v>
      </c>
      <c r="LP148" s="139" t="s">
        <v>193</v>
      </c>
      <c r="LQ148" s="139" t="s">
        <v>193</v>
      </c>
    </row>
    <row r="149" spans="1:329" ht="14.4" customHeight="1" x14ac:dyDescent="0.35">
      <c r="A149" s="139" t="s">
        <v>3611</v>
      </c>
      <c r="B149" s="139" t="s">
        <v>3316</v>
      </c>
      <c r="C149" s="139" t="s">
        <v>103</v>
      </c>
      <c r="D149" s="139" t="s">
        <v>103</v>
      </c>
      <c r="E149" s="139" t="s">
        <v>3606</v>
      </c>
      <c r="F149" s="139" t="s">
        <v>106</v>
      </c>
      <c r="G149" s="139" t="s">
        <v>225</v>
      </c>
      <c r="H149" s="139" t="s">
        <v>225</v>
      </c>
      <c r="I149" s="139" t="s">
        <v>3593</v>
      </c>
      <c r="J149" s="139" t="s">
        <v>770</v>
      </c>
      <c r="K149" s="139" t="s">
        <v>489</v>
      </c>
      <c r="L149" s="139" t="s">
        <v>3317</v>
      </c>
      <c r="M149" t="s">
        <v>491</v>
      </c>
      <c r="N149" t="s">
        <v>193</v>
      </c>
      <c r="O149" t="s">
        <v>193</v>
      </c>
      <c r="P149" t="s">
        <v>193</v>
      </c>
      <c r="Q149" t="s">
        <v>193</v>
      </c>
      <c r="R149" t="s">
        <v>193</v>
      </c>
      <c r="S149" t="s">
        <v>193</v>
      </c>
      <c r="T149" t="s">
        <v>193</v>
      </c>
      <c r="U149" t="s">
        <v>193</v>
      </c>
      <c r="V149" t="s">
        <v>193</v>
      </c>
      <c r="W149" t="s">
        <v>193</v>
      </c>
      <c r="X149" t="s">
        <v>193</v>
      </c>
      <c r="Y149" t="s">
        <v>193</v>
      </c>
      <c r="Z149" t="s">
        <v>193</v>
      </c>
      <c r="AA149" t="s">
        <v>193</v>
      </c>
      <c r="AB149" t="s">
        <v>193</v>
      </c>
      <c r="AC149" t="s">
        <v>193</v>
      </c>
      <c r="AD149" t="s">
        <v>193</v>
      </c>
      <c r="AE149" t="s">
        <v>193</v>
      </c>
      <c r="AF149" t="s">
        <v>193</v>
      </c>
      <c r="AG149" t="s">
        <v>193</v>
      </c>
      <c r="AH149" t="s">
        <v>193</v>
      </c>
      <c r="AI149" t="s">
        <v>193</v>
      </c>
      <c r="AJ149" t="s">
        <v>193</v>
      </c>
      <c r="AK149" t="s">
        <v>193</v>
      </c>
      <c r="AL149" t="s">
        <v>193</v>
      </c>
      <c r="AM149" t="s">
        <v>193</v>
      </c>
      <c r="AN149" t="s">
        <v>193</v>
      </c>
      <c r="AO149" t="s">
        <v>193</v>
      </c>
      <c r="AP149" t="s">
        <v>193</v>
      </c>
      <c r="AQ149" t="s">
        <v>193</v>
      </c>
      <c r="AR149" t="s">
        <v>193</v>
      </c>
      <c r="AS149" t="s">
        <v>193</v>
      </c>
      <c r="AT149" t="s">
        <v>193</v>
      </c>
      <c r="AU149" t="s">
        <v>193</v>
      </c>
      <c r="AV149" t="s">
        <v>193</v>
      </c>
      <c r="AW149" t="s">
        <v>193</v>
      </c>
      <c r="AX149" t="s">
        <v>193</v>
      </c>
      <c r="AY149" t="s">
        <v>193</v>
      </c>
      <c r="AZ149" s="192" t="s">
        <v>193</v>
      </c>
      <c r="BA149" s="139" t="s">
        <v>193</v>
      </c>
      <c r="BB149" s="139" t="s">
        <v>193</v>
      </c>
      <c r="BC149" s="192" t="s">
        <v>193</v>
      </c>
      <c r="BD149" s="139" t="s">
        <v>193</v>
      </c>
      <c r="BE149" s="139" t="s">
        <v>193</v>
      </c>
      <c r="BF149" s="192" t="s">
        <v>193</v>
      </c>
      <c r="BG149" s="139" t="s">
        <v>193</v>
      </c>
      <c r="BH149" s="139" t="s">
        <v>193</v>
      </c>
      <c r="BI149" s="192" t="s">
        <v>193</v>
      </c>
      <c r="BJ149" s="139" t="s">
        <v>193</v>
      </c>
      <c r="BK149" s="139" t="s">
        <v>193</v>
      </c>
      <c r="BL149" s="192" t="s">
        <v>193</v>
      </c>
      <c r="BM149" s="139" t="s">
        <v>193</v>
      </c>
      <c r="BN149" s="139" t="s">
        <v>193</v>
      </c>
      <c r="BO149" s="192" t="s">
        <v>193</v>
      </c>
      <c r="BP149" s="139" t="s">
        <v>193</v>
      </c>
      <c r="BQ149" s="139" t="s">
        <v>193</v>
      </c>
      <c r="BR149" s="139" t="s">
        <v>193</v>
      </c>
      <c r="BS149" s="139" t="s">
        <v>193</v>
      </c>
      <c r="BT149" s="139" t="s">
        <v>193</v>
      </c>
      <c r="BU149" s="139" t="s">
        <v>193</v>
      </c>
      <c r="BV149" s="139" t="s">
        <v>193</v>
      </c>
      <c r="BW149" s="139" t="s">
        <v>193</v>
      </c>
      <c r="BX149" s="139" t="s">
        <v>193</v>
      </c>
      <c r="BY149" s="139" t="s">
        <v>193</v>
      </c>
      <c r="BZ149" s="139" t="s">
        <v>193</v>
      </c>
      <c r="CA149" s="192" t="s">
        <v>193</v>
      </c>
      <c r="CB149" s="139" t="s">
        <v>193</v>
      </c>
      <c r="CC149" s="139" t="s">
        <v>193</v>
      </c>
      <c r="CD149" s="139" t="s">
        <v>193</v>
      </c>
      <c r="CE149" s="139" t="s">
        <v>193</v>
      </c>
      <c r="CF149" s="139" t="s">
        <v>193</v>
      </c>
      <c r="CG149" s="139" t="s">
        <v>193</v>
      </c>
      <c r="CH149" s="139" t="s">
        <v>193</v>
      </c>
      <c r="CI149" s="139" t="s">
        <v>193</v>
      </c>
      <c r="CJ149" s="139" t="s">
        <v>193</v>
      </c>
      <c r="CK149" s="139" t="s">
        <v>193</v>
      </c>
      <c r="CL149" s="139" t="s">
        <v>193</v>
      </c>
      <c r="CM149" s="139" t="s">
        <v>193</v>
      </c>
      <c r="CN149" s="139" t="s">
        <v>193</v>
      </c>
      <c r="CO149" s="139" t="s">
        <v>193</v>
      </c>
      <c r="CP149" s="139" t="s">
        <v>193</v>
      </c>
      <c r="CQ149" s="139" t="s">
        <v>193</v>
      </c>
      <c r="CR149" s="139" t="s">
        <v>193</v>
      </c>
      <c r="CS149" s="139" t="s">
        <v>193</v>
      </c>
      <c r="CT149" s="139" t="s">
        <v>193</v>
      </c>
      <c r="CU149" s="139" t="s">
        <v>193</v>
      </c>
      <c r="CV149" s="139" t="s">
        <v>193</v>
      </c>
      <c r="CW149" s="139" t="s">
        <v>193</v>
      </c>
      <c r="CX149" s="139" t="s">
        <v>193</v>
      </c>
      <c r="CY149" s="139" t="s">
        <v>193</v>
      </c>
      <c r="CZ149" s="139" t="s">
        <v>193</v>
      </c>
      <c r="DA149" s="139" t="s">
        <v>193</v>
      </c>
      <c r="DB149" s="139" t="s">
        <v>193</v>
      </c>
      <c r="DC149" s="139" t="s">
        <v>193</v>
      </c>
      <c r="DD149" s="139" t="s">
        <v>193</v>
      </c>
      <c r="DE149" s="139" t="s">
        <v>193</v>
      </c>
      <c r="DF149" s="139" t="s">
        <v>193</v>
      </c>
      <c r="DG149" s="139" t="s">
        <v>193</v>
      </c>
      <c r="DH149" s="139" t="s">
        <v>193</v>
      </c>
      <c r="DI149" s="139" t="s">
        <v>193</v>
      </c>
      <c r="DJ149" s="139" t="s">
        <v>193</v>
      </c>
      <c r="DK149" s="139" t="s">
        <v>193</v>
      </c>
      <c r="DL149" s="139" t="s">
        <v>193</v>
      </c>
      <c r="DM149" s="139" t="s">
        <v>193</v>
      </c>
      <c r="DN149" s="139" t="s">
        <v>193</v>
      </c>
      <c r="DO149" s="139" t="s">
        <v>193</v>
      </c>
      <c r="DP149" s="139" t="s">
        <v>193</v>
      </c>
      <c r="DQ149" s="139" t="s">
        <v>193</v>
      </c>
      <c r="DR149" s="139" t="s">
        <v>193</v>
      </c>
      <c r="DS149" s="139" t="s">
        <v>193</v>
      </c>
      <c r="DT149" s="139" t="s">
        <v>193</v>
      </c>
      <c r="DU149" s="139" t="s">
        <v>193</v>
      </c>
      <c r="DV149" s="139" t="s">
        <v>193</v>
      </c>
      <c r="DW149" s="139" t="s">
        <v>193</v>
      </c>
      <c r="DX149" s="139" t="s">
        <v>193</v>
      </c>
      <c r="DY149" s="139" t="s">
        <v>193</v>
      </c>
      <c r="DZ149" s="139" t="s">
        <v>193</v>
      </c>
      <c r="EA149" s="139" t="s">
        <v>193</v>
      </c>
      <c r="EB149" s="139" t="s">
        <v>193</v>
      </c>
      <c r="EC149" s="139" t="s">
        <v>193</v>
      </c>
      <c r="ED149" s="139" t="s">
        <v>193</v>
      </c>
      <c r="EE149" s="139" t="s">
        <v>193</v>
      </c>
      <c r="EF149" s="139" t="s">
        <v>193</v>
      </c>
      <c r="EG149" s="139" t="s">
        <v>193</v>
      </c>
      <c r="EH149" s="139" t="s">
        <v>193</v>
      </c>
      <c r="EI149" s="139" t="s">
        <v>193</v>
      </c>
      <c r="EJ149" s="139" t="s">
        <v>193</v>
      </c>
      <c r="EK149" s="139" t="s">
        <v>193</v>
      </c>
      <c r="EL149" s="139" t="s">
        <v>193</v>
      </c>
      <c r="EM149" s="139" t="s">
        <v>193</v>
      </c>
      <c r="EN149" s="139" t="s">
        <v>193</v>
      </c>
      <c r="EO149" s="139" t="s">
        <v>193</v>
      </c>
      <c r="EP149" s="139" t="s">
        <v>193</v>
      </c>
      <c r="EQ149" s="139" t="s">
        <v>193</v>
      </c>
      <c r="ER149" s="139" t="s">
        <v>193</v>
      </c>
      <c r="ES149" s="139" t="s">
        <v>193</v>
      </c>
      <c r="ET149" s="139" t="s">
        <v>193</v>
      </c>
      <c r="EU149" s="139" t="s">
        <v>193</v>
      </c>
      <c r="EV149" s="139" t="s">
        <v>193</v>
      </c>
      <c r="EW149" s="139" t="s">
        <v>193</v>
      </c>
      <c r="EX149" s="139" t="s">
        <v>193</v>
      </c>
      <c r="EY149" s="139" t="s">
        <v>193</v>
      </c>
      <c r="EZ149" s="139" t="s">
        <v>193</v>
      </c>
      <c r="FA149" s="139" t="s">
        <v>193</v>
      </c>
      <c r="FB149" s="139" t="s">
        <v>193</v>
      </c>
      <c r="FC149" s="139" t="s">
        <v>193</v>
      </c>
      <c r="FD149" s="139" t="s">
        <v>193</v>
      </c>
      <c r="FE149" s="139" t="s">
        <v>193</v>
      </c>
      <c r="FF149" s="139" t="s">
        <v>193</v>
      </c>
      <c r="FG149" s="139" t="s">
        <v>193</v>
      </c>
      <c r="FH149" s="139" t="s">
        <v>193</v>
      </c>
      <c r="FI149" s="139" t="s">
        <v>193</v>
      </c>
      <c r="FJ149" s="139" t="s">
        <v>193</v>
      </c>
      <c r="FK149" s="139" t="s">
        <v>193</v>
      </c>
      <c r="FL149" s="139" t="s">
        <v>193</v>
      </c>
      <c r="FM149" s="139" t="s">
        <v>193</v>
      </c>
      <c r="FN149" s="139" t="s">
        <v>193</v>
      </c>
      <c r="FO149" s="139" t="s">
        <v>193</v>
      </c>
      <c r="FP149" s="139" t="s">
        <v>193</v>
      </c>
      <c r="FQ149" s="139" t="s">
        <v>193</v>
      </c>
      <c r="FR149" s="139" t="s">
        <v>193</v>
      </c>
      <c r="FS149" s="139" t="s">
        <v>193</v>
      </c>
      <c r="FT149" s="139" t="s">
        <v>193</v>
      </c>
      <c r="FU149" s="139" t="s">
        <v>193</v>
      </c>
      <c r="FV149" s="139" t="s">
        <v>193</v>
      </c>
      <c r="FW149" s="139" t="s">
        <v>193</v>
      </c>
      <c r="FX149" s="139" t="s">
        <v>193</v>
      </c>
      <c r="FY149" s="139" t="s">
        <v>193</v>
      </c>
      <c r="FZ149" s="139" t="s">
        <v>193</v>
      </c>
      <c r="GA149" s="139" t="s">
        <v>193</v>
      </c>
      <c r="GB149" s="139" t="s">
        <v>193</v>
      </c>
      <c r="GC149" s="139" t="s">
        <v>193</v>
      </c>
      <c r="GD149" s="139" t="s">
        <v>193</v>
      </c>
      <c r="GE149" s="139" t="s">
        <v>193</v>
      </c>
      <c r="GF149" s="139" t="s">
        <v>193</v>
      </c>
      <c r="GG149" s="139" t="s">
        <v>193</v>
      </c>
      <c r="GH149" s="139" t="s">
        <v>193</v>
      </c>
      <c r="GI149" s="139" t="s">
        <v>193</v>
      </c>
      <c r="GJ149" s="139" t="s">
        <v>193</v>
      </c>
      <c r="GK149" s="139" t="s">
        <v>193</v>
      </c>
      <c r="GL149" s="139" t="s">
        <v>193</v>
      </c>
      <c r="GM149" s="139" t="s">
        <v>193</v>
      </c>
      <c r="GN149" s="139" t="s">
        <v>193</v>
      </c>
      <c r="GO149" s="139" t="s">
        <v>193</v>
      </c>
      <c r="GP149" s="139" t="s">
        <v>193</v>
      </c>
      <c r="GQ149" s="139" t="s">
        <v>193</v>
      </c>
      <c r="GR149" s="139" t="s">
        <v>193</v>
      </c>
      <c r="GS149" s="139" t="s">
        <v>193</v>
      </c>
      <c r="GT149" s="139" t="s">
        <v>193</v>
      </c>
      <c r="GU149" s="139" t="s">
        <v>193</v>
      </c>
      <c r="GV149" s="139" t="s">
        <v>193</v>
      </c>
      <c r="GW149" s="139" t="s">
        <v>193</v>
      </c>
      <c r="GX149" s="139" t="s">
        <v>193</v>
      </c>
      <c r="GY149" s="139" t="s">
        <v>193</v>
      </c>
      <c r="GZ149" s="139" t="s">
        <v>193</v>
      </c>
      <c r="HA149" s="139" t="s">
        <v>193</v>
      </c>
      <c r="HB149" s="139" t="s">
        <v>193</v>
      </c>
      <c r="HC149" s="139" t="s">
        <v>193</v>
      </c>
      <c r="HD149" s="139" t="s">
        <v>193</v>
      </c>
      <c r="HE149" s="139" t="s">
        <v>193</v>
      </c>
      <c r="HF149" s="139" t="s">
        <v>193</v>
      </c>
      <c r="HG149" s="139" t="s">
        <v>193</v>
      </c>
      <c r="HH149" s="139" t="s">
        <v>193</v>
      </c>
      <c r="HI149" s="139" t="s">
        <v>193</v>
      </c>
      <c r="HJ149" s="139" t="s">
        <v>193</v>
      </c>
      <c r="HK149" s="139" t="s">
        <v>193</v>
      </c>
      <c r="HL149" s="139" t="s">
        <v>193</v>
      </c>
      <c r="HM149" s="139" t="s">
        <v>193</v>
      </c>
      <c r="HN149" s="139" t="s">
        <v>193</v>
      </c>
      <c r="HO149" s="139" t="s">
        <v>193</v>
      </c>
      <c r="HP149" s="139" t="s">
        <v>193</v>
      </c>
      <c r="HQ149" s="139" t="s">
        <v>193</v>
      </c>
      <c r="HR149" s="139" t="s">
        <v>193</v>
      </c>
      <c r="HS149" s="139" t="s">
        <v>193</v>
      </c>
      <c r="HT149" s="139" t="s">
        <v>193</v>
      </c>
      <c r="HU149" s="139" t="s">
        <v>193</v>
      </c>
      <c r="HV149" s="139" t="s">
        <v>193</v>
      </c>
      <c r="HW149" s="139" t="s">
        <v>193</v>
      </c>
      <c r="HX149" s="139" t="s">
        <v>193</v>
      </c>
      <c r="HY149" s="139" t="s">
        <v>193</v>
      </c>
      <c r="HZ149" s="139" t="s">
        <v>193</v>
      </c>
      <c r="IA149" s="139" t="s">
        <v>193</v>
      </c>
      <c r="IB149" s="139" t="s">
        <v>193</v>
      </c>
      <c r="IC149" s="139" t="s">
        <v>193</v>
      </c>
      <c r="ID149" s="139" t="s">
        <v>193</v>
      </c>
      <c r="IE149" s="139" t="s">
        <v>193</v>
      </c>
      <c r="IF149" s="139" t="s">
        <v>193</v>
      </c>
      <c r="IG149" s="139" t="s">
        <v>193</v>
      </c>
      <c r="IH149" s="139" t="s">
        <v>193</v>
      </c>
      <c r="II149" s="139" t="s">
        <v>193</v>
      </c>
      <c r="IJ149" s="139" t="s">
        <v>193</v>
      </c>
      <c r="IK149" s="139" t="s">
        <v>193</v>
      </c>
      <c r="IL149" s="139" t="s">
        <v>193</v>
      </c>
      <c r="IM149" s="139" t="s">
        <v>193</v>
      </c>
      <c r="IN149" s="139" t="s">
        <v>193</v>
      </c>
      <c r="IO149" s="139" t="s">
        <v>193</v>
      </c>
      <c r="IP149" s="139" t="s">
        <v>193</v>
      </c>
      <c r="IQ149" s="139" t="s">
        <v>193</v>
      </c>
      <c r="IR149" s="139" t="s">
        <v>193</v>
      </c>
      <c r="IS149" s="139" t="s">
        <v>193</v>
      </c>
      <c r="IT149" s="139" t="s">
        <v>193</v>
      </c>
      <c r="IU149" s="139" t="s">
        <v>193</v>
      </c>
      <c r="IV149" s="139" t="s">
        <v>193</v>
      </c>
      <c r="IW149" s="139" t="s">
        <v>193</v>
      </c>
      <c r="IX149" s="139" t="s">
        <v>193</v>
      </c>
      <c r="IY149" s="139" t="s">
        <v>193</v>
      </c>
      <c r="IZ149" s="139" t="s">
        <v>193</v>
      </c>
      <c r="JA149" s="139" t="s">
        <v>193</v>
      </c>
      <c r="JB149" s="139" t="s">
        <v>193</v>
      </c>
      <c r="JC149" s="139" t="s">
        <v>193</v>
      </c>
      <c r="JD149" s="139" t="s">
        <v>193</v>
      </c>
      <c r="JE149" s="139" t="s">
        <v>193</v>
      </c>
      <c r="JF149" s="139" t="s">
        <v>193</v>
      </c>
      <c r="JG149" s="139" t="s">
        <v>193</v>
      </c>
      <c r="JH149" s="139" t="s">
        <v>193</v>
      </c>
      <c r="JI149" s="139" t="s">
        <v>193</v>
      </c>
      <c r="JJ149" s="139" t="s">
        <v>193</v>
      </c>
      <c r="JK149" s="139" t="s">
        <v>193</v>
      </c>
      <c r="JL149" s="139" t="s">
        <v>193</v>
      </c>
      <c r="JM149" s="139" t="s">
        <v>193</v>
      </c>
      <c r="JN149" s="139" t="s">
        <v>193</v>
      </c>
      <c r="JO149" s="139" t="s">
        <v>193</v>
      </c>
      <c r="JP149" s="139" t="s">
        <v>193</v>
      </c>
      <c r="JQ149" s="139" t="s">
        <v>109</v>
      </c>
      <c r="JR149" s="139" t="s">
        <v>505</v>
      </c>
      <c r="JS149" s="139" t="s">
        <v>3366</v>
      </c>
      <c r="JT149" s="139" t="s">
        <v>193</v>
      </c>
      <c r="JU149" s="139" t="s">
        <v>509</v>
      </c>
      <c r="JV149" s="139" t="s">
        <v>3367</v>
      </c>
      <c r="JW149" s="139" t="s">
        <v>3368</v>
      </c>
      <c r="JX149" s="139" t="s">
        <v>796</v>
      </c>
      <c r="JY149" s="139" t="s">
        <v>193</v>
      </c>
      <c r="JZ149" s="139" t="s">
        <v>3360</v>
      </c>
      <c r="KA149" s="139" t="s">
        <v>797</v>
      </c>
      <c r="KB149" s="139" t="s">
        <v>798</v>
      </c>
      <c r="KC149" s="139" t="s">
        <v>799</v>
      </c>
      <c r="KD149" s="139" t="s">
        <v>193</v>
      </c>
      <c r="KE149" s="139" t="s">
        <v>193</v>
      </c>
      <c r="KF149" s="139" t="s">
        <v>193</v>
      </c>
      <c r="KG149" s="139" t="s">
        <v>193</v>
      </c>
      <c r="KH149" s="139" t="s">
        <v>193</v>
      </c>
      <c r="KI149" s="139">
        <v>0</v>
      </c>
      <c r="KJ149" s="139">
        <v>0</v>
      </c>
      <c r="KK149" s="139" t="s">
        <v>193</v>
      </c>
      <c r="KL149" s="139" t="s">
        <v>156</v>
      </c>
      <c r="KM149" s="139">
        <v>0</v>
      </c>
      <c r="KN149" s="139" t="s">
        <v>114</v>
      </c>
      <c r="KO149" s="139" t="s">
        <v>705</v>
      </c>
      <c r="KP149" s="139" t="s">
        <v>114</v>
      </c>
      <c r="KQ149" s="139" t="s">
        <v>193</v>
      </c>
      <c r="KR149" s="139" t="s">
        <v>193</v>
      </c>
      <c r="KS149" s="139" t="s">
        <v>193</v>
      </c>
      <c r="KT149" s="139" t="s">
        <v>193</v>
      </c>
      <c r="KU149" s="139" t="s">
        <v>193</v>
      </c>
      <c r="KV149" s="139" t="s">
        <v>193</v>
      </c>
      <c r="KW149" s="139" t="s">
        <v>193</v>
      </c>
      <c r="KX149" s="139" t="s">
        <v>193</v>
      </c>
      <c r="KY149" s="139" t="s">
        <v>193</v>
      </c>
      <c r="KZ149" s="139" t="s">
        <v>193</v>
      </c>
      <c r="LA149" s="139" t="s">
        <v>193</v>
      </c>
      <c r="LB149" s="139" t="s">
        <v>193</v>
      </c>
      <c r="LC149" s="139" t="s">
        <v>193</v>
      </c>
      <c r="LD149" s="139" t="s">
        <v>114</v>
      </c>
      <c r="LE149" s="139" t="s">
        <v>193</v>
      </c>
      <c r="LF149" s="139" t="s">
        <v>193</v>
      </c>
      <c r="LG149" s="139" t="s">
        <v>193</v>
      </c>
      <c r="LH149" s="139" t="s">
        <v>193</v>
      </c>
      <c r="LI149" s="139" t="s">
        <v>193</v>
      </c>
      <c r="LJ149" s="139" t="s">
        <v>193</v>
      </c>
      <c r="LK149" s="139" t="s">
        <v>193</v>
      </c>
      <c r="LL149" s="139" t="s">
        <v>193</v>
      </c>
      <c r="LM149" s="139" t="s">
        <v>193</v>
      </c>
      <c r="LN149" s="139" t="s">
        <v>193</v>
      </c>
      <c r="LO149" s="139" t="s">
        <v>193</v>
      </c>
      <c r="LP149" s="139" t="s">
        <v>193</v>
      </c>
      <c r="LQ149" s="139" t="s">
        <v>193</v>
      </c>
    </row>
    <row r="150" spans="1:329" ht="14.4" customHeight="1" x14ac:dyDescent="0.35">
      <c r="A150" s="139" t="s">
        <v>3612</v>
      </c>
      <c r="B150" s="139" t="s">
        <v>3316</v>
      </c>
      <c r="C150" s="139" t="s">
        <v>103</v>
      </c>
      <c r="D150" s="139" t="s">
        <v>103</v>
      </c>
      <c r="E150" s="139" t="s">
        <v>3606</v>
      </c>
      <c r="F150" s="139" t="s">
        <v>106</v>
      </c>
      <c r="G150" s="139" t="s">
        <v>225</v>
      </c>
      <c r="H150" s="139" t="s">
        <v>225</v>
      </c>
      <c r="I150" s="139" t="s">
        <v>3593</v>
      </c>
      <c r="J150" s="139" t="s">
        <v>770</v>
      </c>
      <c r="K150" s="139" t="s">
        <v>489</v>
      </c>
      <c r="L150" s="139" t="s">
        <v>3317</v>
      </c>
      <c r="M150" t="s">
        <v>491</v>
      </c>
      <c r="N150" t="s">
        <v>193</v>
      </c>
      <c r="O150" t="s">
        <v>193</v>
      </c>
      <c r="P150" t="s">
        <v>193</v>
      </c>
      <c r="Q150" t="s">
        <v>193</v>
      </c>
      <c r="R150" t="s">
        <v>193</v>
      </c>
      <c r="S150" t="s">
        <v>193</v>
      </c>
      <c r="T150" t="s">
        <v>193</v>
      </c>
      <c r="U150" t="s">
        <v>193</v>
      </c>
      <c r="V150" t="s">
        <v>193</v>
      </c>
      <c r="W150" t="s">
        <v>193</v>
      </c>
      <c r="X150" t="s">
        <v>193</v>
      </c>
      <c r="Y150" t="s">
        <v>193</v>
      </c>
      <c r="Z150" t="s">
        <v>193</v>
      </c>
      <c r="AA150" t="s">
        <v>193</v>
      </c>
      <c r="AB150" t="s">
        <v>193</v>
      </c>
      <c r="AC150" t="s">
        <v>193</v>
      </c>
      <c r="AD150" t="s">
        <v>193</v>
      </c>
      <c r="AE150" t="s">
        <v>193</v>
      </c>
      <c r="AF150" t="s">
        <v>193</v>
      </c>
      <c r="AG150" t="s">
        <v>193</v>
      </c>
      <c r="AH150" t="s">
        <v>193</v>
      </c>
      <c r="AI150" t="s">
        <v>193</v>
      </c>
      <c r="AJ150" t="s">
        <v>193</v>
      </c>
      <c r="AK150" t="s">
        <v>193</v>
      </c>
      <c r="AL150" t="s">
        <v>193</v>
      </c>
      <c r="AM150" t="s">
        <v>193</v>
      </c>
      <c r="AN150" t="s">
        <v>193</v>
      </c>
      <c r="AO150" t="s">
        <v>193</v>
      </c>
      <c r="AP150" t="s">
        <v>193</v>
      </c>
      <c r="AQ150" t="s">
        <v>193</v>
      </c>
      <c r="AR150" t="s">
        <v>193</v>
      </c>
      <c r="AS150" t="s">
        <v>193</v>
      </c>
      <c r="AT150" t="s">
        <v>193</v>
      </c>
      <c r="AU150" t="s">
        <v>193</v>
      </c>
      <c r="AV150" t="s">
        <v>193</v>
      </c>
      <c r="AW150" t="s">
        <v>193</v>
      </c>
      <c r="AX150" t="s">
        <v>193</v>
      </c>
      <c r="AY150" t="s">
        <v>193</v>
      </c>
      <c r="AZ150" s="192" t="s">
        <v>193</v>
      </c>
      <c r="BA150" s="139" t="s">
        <v>193</v>
      </c>
      <c r="BB150" s="139" t="s">
        <v>193</v>
      </c>
      <c r="BC150" s="192" t="s">
        <v>193</v>
      </c>
      <c r="BD150" s="139" t="s">
        <v>193</v>
      </c>
      <c r="BE150" s="139" t="s">
        <v>193</v>
      </c>
      <c r="BF150" s="192" t="s">
        <v>193</v>
      </c>
      <c r="BG150" s="139" t="s">
        <v>193</v>
      </c>
      <c r="BH150" s="139" t="s">
        <v>193</v>
      </c>
      <c r="BI150" s="192" t="s">
        <v>193</v>
      </c>
      <c r="BJ150" s="139" t="s">
        <v>193</v>
      </c>
      <c r="BK150" s="139" t="s">
        <v>193</v>
      </c>
      <c r="BL150" s="192" t="s">
        <v>193</v>
      </c>
      <c r="BM150" s="139" t="s">
        <v>193</v>
      </c>
      <c r="BN150" s="139" t="s">
        <v>193</v>
      </c>
      <c r="BO150" s="192" t="s">
        <v>193</v>
      </c>
      <c r="BP150" s="139" t="s">
        <v>193</v>
      </c>
      <c r="BQ150" s="139" t="s">
        <v>193</v>
      </c>
      <c r="BR150" s="139" t="s">
        <v>193</v>
      </c>
      <c r="BS150" s="139" t="s">
        <v>193</v>
      </c>
      <c r="BT150" s="139" t="s">
        <v>193</v>
      </c>
      <c r="BU150" s="139" t="s">
        <v>193</v>
      </c>
      <c r="BV150" s="139" t="s">
        <v>193</v>
      </c>
      <c r="BW150" s="139" t="s">
        <v>193</v>
      </c>
      <c r="BX150" s="139" t="s">
        <v>193</v>
      </c>
      <c r="BY150" s="139" t="s">
        <v>193</v>
      </c>
      <c r="BZ150" s="139" t="s">
        <v>193</v>
      </c>
      <c r="CA150" s="192" t="s">
        <v>193</v>
      </c>
      <c r="CB150" s="139" t="s">
        <v>193</v>
      </c>
      <c r="CC150" s="139" t="s">
        <v>193</v>
      </c>
      <c r="CD150" s="139" t="s">
        <v>193</v>
      </c>
      <c r="CE150" s="139" t="s">
        <v>193</v>
      </c>
      <c r="CF150" s="139" t="s">
        <v>193</v>
      </c>
      <c r="CG150" s="139" t="s">
        <v>193</v>
      </c>
      <c r="CH150" s="139" t="s">
        <v>193</v>
      </c>
      <c r="CI150" s="139" t="s">
        <v>193</v>
      </c>
      <c r="CJ150" s="139" t="s">
        <v>193</v>
      </c>
      <c r="CK150" s="139" t="s">
        <v>193</v>
      </c>
      <c r="CL150" s="139" t="s">
        <v>193</v>
      </c>
      <c r="CM150" s="139" t="s">
        <v>193</v>
      </c>
      <c r="CN150" s="139" t="s">
        <v>193</v>
      </c>
      <c r="CO150" s="139" t="s">
        <v>193</v>
      </c>
      <c r="CP150" s="139" t="s">
        <v>193</v>
      </c>
      <c r="CQ150" s="139" t="s">
        <v>193</v>
      </c>
      <c r="CR150" s="139" t="s">
        <v>193</v>
      </c>
      <c r="CS150" s="139" t="s">
        <v>193</v>
      </c>
      <c r="CT150" s="139" t="s">
        <v>193</v>
      </c>
      <c r="CU150" s="139" t="s">
        <v>193</v>
      </c>
      <c r="CV150" s="139" t="s">
        <v>193</v>
      </c>
      <c r="CW150" s="139" t="s">
        <v>193</v>
      </c>
      <c r="CX150" s="139" t="s">
        <v>193</v>
      </c>
      <c r="CY150" s="139" t="s">
        <v>193</v>
      </c>
      <c r="CZ150" s="139" t="s">
        <v>193</v>
      </c>
      <c r="DA150" s="139" t="s">
        <v>193</v>
      </c>
      <c r="DB150" s="139" t="s">
        <v>193</v>
      </c>
      <c r="DC150" s="139" t="s">
        <v>193</v>
      </c>
      <c r="DD150" s="139" t="s">
        <v>193</v>
      </c>
      <c r="DE150" s="139" t="s">
        <v>193</v>
      </c>
      <c r="DF150" s="139" t="s">
        <v>193</v>
      </c>
      <c r="DG150" s="139" t="s">
        <v>193</v>
      </c>
      <c r="DH150" s="139" t="s">
        <v>193</v>
      </c>
      <c r="DI150" s="139" t="s">
        <v>193</v>
      </c>
      <c r="DJ150" s="139" t="s">
        <v>193</v>
      </c>
      <c r="DK150" s="139" t="s">
        <v>193</v>
      </c>
      <c r="DL150" s="139" t="s">
        <v>193</v>
      </c>
      <c r="DM150" s="139" t="s">
        <v>193</v>
      </c>
      <c r="DN150" s="139" t="s">
        <v>193</v>
      </c>
      <c r="DO150" s="139" t="s">
        <v>193</v>
      </c>
      <c r="DP150" s="139" t="s">
        <v>193</v>
      </c>
      <c r="DQ150" s="139" t="s">
        <v>193</v>
      </c>
      <c r="DR150" s="139" t="s">
        <v>193</v>
      </c>
      <c r="DS150" s="139" t="s">
        <v>193</v>
      </c>
      <c r="DT150" s="139" t="s">
        <v>193</v>
      </c>
      <c r="DU150" s="139" t="s">
        <v>193</v>
      </c>
      <c r="DV150" s="139" t="s">
        <v>193</v>
      </c>
      <c r="DW150" s="139" t="s">
        <v>193</v>
      </c>
      <c r="DX150" s="139" t="s">
        <v>193</v>
      </c>
      <c r="DY150" s="139" t="s">
        <v>193</v>
      </c>
      <c r="DZ150" s="139" t="s">
        <v>193</v>
      </c>
      <c r="EA150" s="139" t="s">
        <v>193</v>
      </c>
      <c r="EB150" s="139" t="s">
        <v>193</v>
      </c>
      <c r="EC150" s="139" t="s">
        <v>193</v>
      </c>
      <c r="ED150" s="139" t="s">
        <v>193</v>
      </c>
      <c r="EE150" s="139" t="s">
        <v>193</v>
      </c>
      <c r="EF150" s="139" t="s">
        <v>193</v>
      </c>
      <c r="EG150" s="139" t="s">
        <v>193</v>
      </c>
      <c r="EH150" s="139" t="s">
        <v>193</v>
      </c>
      <c r="EI150" s="139" t="s">
        <v>193</v>
      </c>
      <c r="EJ150" s="139" t="s">
        <v>193</v>
      </c>
      <c r="EK150" s="139" t="s">
        <v>193</v>
      </c>
      <c r="EL150" s="139" t="s">
        <v>193</v>
      </c>
      <c r="EM150" s="139" t="s">
        <v>193</v>
      </c>
      <c r="EN150" s="139" t="s">
        <v>193</v>
      </c>
      <c r="EO150" s="139" t="s">
        <v>193</v>
      </c>
      <c r="EP150" s="139" t="s">
        <v>193</v>
      </c>
      <c r="EQ150" s="139" t="s">
        <v>193</v>
      </c>
      <c r="ER150" s="139" t="s">
        <v>193</v>
      </c>
      <c r="ES150" s="139" t="s">
        <v>193</v>
      </c>
      <c r="ET150" s="139" t="s">
        <v>193</v>
      </c>
      <c r="EU150" s="139" t="s">
        <v>193</v>
      </c>
      <c r="EV150" s="139" t="s">
        <v>193</v>
      </c>
      <c r="EW150" s="139" t="s">
        <v>193</v>
      </c>
      <c r="EX150" s="139" t="s">
        <v>193</v>
      </c>
      <c r="EY150" s="139" t="s">
        <v>193</v>
      </c>
      <c r="EZ150" s="139" t="s">
        <v>193</v>
      </c>
      <c r="FA150" s="139" t="s">
        <v>193</v>
      </c>
      <c r="FB150" s="139" t="s">
        <v>193</v>
      </c>
      <c r="FC150" s="139" t="s">
        <v>193</v>
      </c>
      <c r="FD150" s="139" t="s">
        <v>193</v>
      </c>
      <c r="FE150" s="139" t="s">
        <v>193</v>
      </c>
      <c r="FF150" s="139" t="s">
        <v>193</v>
      </c>
      <c r="FG150" s="139" t="s">
        <v>193</v>
      </c>
      <c r="FH150" s="139" t="s">
        <v>193</v>
      </c>
      <c r="FI150" s="139" t="s">
        <v>193</v>
      </c>
      <c r="FJ150" s="139" t="s">
        <v>193</v>
      </c>
      <c r="FK150" s="139" t="s">
        <v>193</v>
      </c>
      <c r="FL150" s="139" t="s">
        <v>193</v>
      </c>
      <c r="FM150" s="139" t="s">
        <v>193</v>
      </c>
      <c r="FN150" s="139" t="s">
        <v>193</v>
      </c>
      <c r="FO150" s="139" t="s">
        <v>193</v>
      </c>
      <c r="FP150" s="139" t="s">
        <v>193</v>
      </c>
      <c r="FQ150" s="139" t="s">
        <v>193</v>
      </c>
      <c r="FR150" s="139" t="s">
        <v>193</v>
      </c>
      <c r="FS150" s="139" t="s">
        <v>193</v>
      </c>
      <c r="FT150" s="139" t="s">
        <v>193</v>
      </c>
      <c r="FU150" s="139" t="s">
        <v>193</v>
      </c>
      <c r="FV150" s="139" t="s">
        <v>193</v>
      </c>
      <c r="FW150" s="139" t="s">
        <v>193</v>
      </c>
      <c r="FX150" s="139" t="s">
        <v>193</v>
      </c>
      <c r="FY150" s="139" t="s">
        <v>193</v>
      </c>
      <c r="FZ150" s="139" t="s">
        <v>193</v>
      </c>
      <c r="GA150" s="139" t="s">
        <v>193</v>
      </c>
      <c r="GB150" s="139" t="s">
        <v>193</v>
      </c>
      <c r="GC150" s="139" t="s">
        <v>193</v>
      </c>
      <c r="GD150" s="139" t="s">
        <v>193</v>
      </c>
      <c r="GE150" s="139" t="s">
        <v>193</v>
      </c>
      <c r="GF150" s="139" t="s">
        <v>193</v>
      </c>
      <c r="GG150" s="139" t="s">
        <v>193</v>
      </c>
      <c r="GH150" s="139" t="s">
        <v>193</v>
      </c>
      <c r="GI150" s="139" t="s">
        <v>193</v>
      </c>
      <c r="GJ150" s="139" t="s">
        <v>193</v>
      </c>
      <c r="GK150" s="139" t="s">
        <v>193</v>
      </c>
      <c r="GL150" s="139" t="s">
        <v>193</v>
      </c>
      <c r="GM150" s="139" t="s">
        <v>193</v>
      </c>
      <c r="GN150" s="139" t="s">
        <v>193</v>
      </c>
      <c r="GO150" s="139" t="s">
        <v>193</v>
      </c>
      <c r="GP150" s="139" t="s">
        <v>193</v>
      </c>
      <c r="GQ150" s="139" t="s">
        <v>193</v>
      </c>
      <c r="GR150" s="139" t="s">
        <v>193</v>
      </c>
      <c r="GS150" s="139" t="s">
        <v>193</v>
      </c>
      <c r="GT150" s="139" t="s">
        <v>193</v>
      </c>
      <c r="GU150" s="139" t="s">
        <v>193</v>
      </c>
      <c r="GV150" s="139" t="s">
        <v>193</v>
      </c>
      <c r="GW150" s="139" t="s">
        <v>193</v>
      </c>
      <c r="GX150" s="139" t="s">
        <v>193</v>
      </c>
      <c r="GY150" s="139" t="s">
        <v>193</v>
      </c>
      <c r="GZ150" s="139" t="s">
        <v>193</v>
      </c>
      <c r="HA150" s="139" t="s">
        <v>193</v>
      </c>
      <c r="HB150" s="139" t="s">
        <v>193</v>
      </c>
      <c r="HC150" s="139" t="s">
        <v>193</v>
      </c>
      <c r="HD150" s="139" t="s">
        <v>193</v>
      </c>
      <c r="HE150" s="139" t="s">
        <v>193</v>
      </c>
      <c r="HF150" s="139" t="s">
        <v>193</v>
      </c>
      <c r="HG150" s="139" t="s">
        <v>193</v>
      </c>
      <c r="HH150" s="139" t="s">
        <v>193</v>
      </c>
      <c r="HI150" s="139" t="s">
        <v>193</v>
      </c>
      <c r="HJ150" s="139" t="s">
        <v>193</v>
      </c>
      <c r="HK150" s="139" t="s">
        <v>193</v>
      </c>
      <c r="HL150" s="139" t="s">
        <v>193</v>
      </c>
      <c r="HM150" s="139" t="s">
        <v>193</v>
      </c>
      <c r="HN150" s="139" t="s">
        <v>193</v>
      </c>
      <c r="HO150" s="139" t="s">
        <v>193</v>
      </c>
      <c r="HP150" s="139" t="s">
        <v>193</v>
      </c>
      <c r="HQ150" s="139" t="s">
        <v>193</v>
      </c>
      <c r="HR150" s="139" t="s">
        <v>193</v>
      </c>
      <c r="HS150" s="139" t="s">
        <v>193</v>
      </c>
      <c r="HT150" s="139" t="s">
        <v>193</v>
      </c>
      <c r="HU150" s="139" t="s">
        <v>193</v>
      </c>
      <c r="HV150" s="139" t="s">
        <v>193</v>
      </c>
      <c r="HW150" s="139" t="s">
        <v>193</v>
      </c>
      <c r="HX150" s="139" t="s">
        <v>193</v>
      </c>
      <c r="HY150" s="139" t="s">
        <v>193</v>
      </c>
      <c r="HZ150" s="139" t="s">
        <v>193</v>
      </c>
      <c r="IA150" s="139" t="s">
        <v>193</v>
      </c>
      <c r="IB150" s="139" t="s">
        <v>193</v>
      </c>
      <c r="IC150" s="139" t="s">
        <v>193</v>
      </c>
      <c r="ID150" s="139" t="s">
        <v>193</v>
      </c>
      <c r="IE150" s="139" t="s">
        <v>193</v>
      </c>
      <c r="IF150" s="139" t="s">
        <v>193</v>
      </c>
      <c r="IG150" s="139" t="s">
        <v>193</v>
      </c>
      <c r="IH150" s="139" t="s">
        <v>193</v>
      </c>
      <c r="II150" s="139" t="s">
        <v>193</v>
      </c>
      <c r="IJ150" s="139" t="s">
        <v>193</v>
      </c>
      <c r="IK150" s="139" t="s">
        <v>193</v>
      </c>
      <c r="IL150" s="139" t="s">
        <v>193</v>
      </c>
      <c r="IM150" s="139" t="s">
        <v>193</v>
      </c>
      <c r="IN150" s="139" t="s">
        <v>193</v>
      </c>
      <c r="IO150" s="139" t="s">
        <v>193</v>
      </c>
      <c r="IP150" s="139" t="s">
        <v>193</v>
      </c>
      <c r="IQ150" s="139" t="s">
        <v>193</v>
      </c>
      <c r="IR150" s="139" t="s">
        <v>193</v>
      </c>
      <c r="IS150" s="139" t="s">
        <v>193</v>
      </c>
      <c r="IT150" s="139" t="s">
        <v>193</v>
      </c>
      <c r="IU150" s="139" t="s">
        <v>193</v>
      </c>
      <c r="IV150" s="139" t="s">
        <v>193</v>
      </c>
      <c r="IW150" s="139" t="s">
        <v>193</v>
      </c>
      <c r="IX150" s="139" t="s">
        <v>193</v>
      </c>
      <c r="IY150" s="139" t="s">
        <v>193</v>
      </c>
      <c r="IZ150" s="139" t="s">
        <v>193</v>
      </c>
      <c r="JA150" s="139" t="s">
        <v>193</v>
      </c>
      <c r="JB150" s="139" t="s">
        <v>193</v>
      </c>
      <c r="JC150" s="139" t="s">
        <v>193</v>
      </c>
      <c r="JD150" s="139" t="s">
        <v>193</v>
      </c>
      <c r="JE150" s="139" t="s">
        <v>193</v>
      </c>
      <c r="JF150" s="139" t="s">
        <v>193</v>
      </c>
      <c r="JG150" s="139" t="s">
        <v>193</v>
      </c>
      <c r="JH150" s="139" t="s">
        <v>193</v>
      </c>
      <c r="JI150" s="139" t="s">
        <v>193</v>
      </c>
      <c r="JJ150" s="139" t="s">
        <v>193</v>
      </c>
      <c r="JK150" s="139" t="s">
        <v>193</v>
      </c>
      <c r="JL150" s="139" t="s">
        <v>193</v>
      </c>
      <c r="JM150" s="139" t="s">
        <v>193</v>
      </c>
      <c r="JN150" s="139" t="s">
        <v>193</v>
      </c>
      <c r="JO150" s="139" t="s">
        <v>193</v>
      </c>
      <c r="JP150" s="139" t="s">
        <v>193</v>
      </c>
      <c r="JQ150" s="139" t="s">
        <v>109</v>
      </c>
      <c r="JR150" s="139" t="s">
        <v>505</v>
      </c>
      <c r="JS150" s="139" t="s">
        <v>3357</v>
      </c>
      <c r="JT150" s="139" t="s">
        <v>193</v>
      </c>
      <c r="JU150" s="139" t="s">
        <v>516</v>
      </c>
      <c r="JV150" s="139" t="s">
        <v>3358</v>
      </c>
      <c r="JW150" s="139" t="s">
        <v>3357</v>
      </c>
      <c r="JX150" s="139" t="s">
        <v>796</v>
      </c>
      <c r="JY150" s="139" t="s">
        <v>193</v>
      </c>
      <c r="JZ150" s="139" t="s">
        <v>3320</v>
      </c>
      <c r="KA150" s="139" t="s">
        <v>797</v>
      </c>
      <c r="KB150" s="139" t="s">
        <v>798</v>
      </c>
      <c r="KC150" s="139" t="s">
        <v>799</v>
      </c>
      <c r="KD150" s="139" t="s">
        <v>193</v>
      </c>
      <c r="KE150" s="139" t="s">
        <v>193</v>
      </c>
      <c r="KF150" s="139" t="s">
        <v>193</v>
      </c>
      <c r="KG150" s="139" t="s">
        <v>193</v>
      </c>
      <c r="KH150" s="139" t="s">
        <v>193</v>
      </c>
      <c r="KI150" s="139">
        <v>0</v>
      </c>
      <c r="KJ150" s="139">
        <v>0</v>
      </c>
      <c r="KK150" s="139" t="s">
        <v>193</v>
      </c>
      <c r="KL150" s="139" t="s">
        <v>156</v>
      </c>
      <c r="KM150" s="139">
        <v>0</v>
      </c>
      <c r="KN150" s="139" t="s">
        <v>114</v>
      </c>
      <c r="KO150" s="139" t="s">
        <v>705</v>
      </c>
      <c r="KP150" s="139" t="s">
        <v>114</v>
      </c>
      <c r="KQ150" s="139" t="s">
        <v>193</v>
      </c>
      <c r="KR150" s="139" t="s">
        <v>193</v>
      </c>
      <c r="KS150" s="139" t="s">
        <v>193</v>
      </c>
      <c r="KT150" s="139" t="s">
        <v>193</v>
      </c>
      <c r="KU150" s="139" t="s">
        <v>193</v>
      </c>
      <c r="KV150" s="139" t="s">
        <v>193</v>
      </c>
      <c r="KW150" s="139" t="s">
        <v>193</v>
      </c>
      <c r="KX150" s="139" t="s">
        <v>193</v>
      </c>
      <c r="KY150" s="139" t="s">
        <v>193</v>
      </c>
      <c r="KZ150" s="139" t="s">
        <v>193</v>
      </c>
      <c r="LA150" s="139" t="s">
        <v>193</v>
      </c>
      <c r="LB150" s="139" t="s">
        <v>193</v>
      </c>
      <c r="LC150" s="139" t="s">
        <v>193</v>
      </c>
      <c r="LD150" s="139" t="s">
        <v>114</v>
      </c>
      <c r="LE150" s="139" t="s">
        <v>193</v>
      </c>
      <c r="LF150" s="139" t="s">
        <v>193</v>
      </c>
      <c r="LG150" s="139" t="s">
        <v>193</v>
      </c>
      <c r="LH150" s="139" t="s">
        <v>193</v>
      </c>
      <c r="LI150" s="139" t="s">
        <v>193</v>
      </c>
      <c r="LJ150" s="139" t="s">
        <v>193</v>
      </c>
      <c r="LK150" s="139" t="s">
        <v>193</v>
      </c>
      <c r="LL150" s="139" t="s">
        <v>193</v>
      </c>
      <c r="LM150" s="139" t="s">
        <v>193</v>
      </c>
      <c r="LN150" s="139" t="s">
        <v>193</v>
      </c>
      <c r="LO150" s="139" t="s">
        <v>193</v>
      </c>
      <c r="LP150" s="139" t="s">
        <v>193</v>
      </c>
      <c r="LQ150" s="139" t="s">
        <v>193</v>
      </c>
    </row>
    <row r="151" spans="1:329" ht="14.4" customHeight="1" x14ac:dyDescent="0.35">
      <c r="A151" s="139" t="s">
        <v>3613</v>
      </c>
      <c r="B151" s="139" t="s">
        <v>3316</v>
      </c>
      <c r="C151" s="139" t="s">
        <v>103</v>
      </c>
      <c r="D151" s="139" t="s">
        <v>103</v>
      </c>
      <c r="E151" s="139" t="s">
        <v>3592</v>
      </c>
      <c r="F151" s="139" t="s">
        <v>106</v>
      </c>
      <c r="G151" s="139" t="s">
        <v>225</v>
      </c>
      <c r="H151" s="139" t="s">
        <v>225</v>
      </c>
      <c r="I151" s="139" t="s">
        <v>3593</v>
      </c>
      <c r="J151" s="139" t="s">
        <v>770</v>
      </c>
      <c r="K151" s="139" t="s">
        <v>489</v>
      </c>
      <c r="L151" s="139" t="s">
        <v>490</v>
      </c>
      <c r="M151" t="s">
        <v>491</v>
      </c>
      <c r="N151" t="s">
        <v>193</v>
      </c>
      <c r="O151" t="s">
        <v>193</v>
      </c>
      <c r="P151" t="s">
        <v>496</v>
      </c>
      <c r="Q151" t="s">
        <v>193</v>
      </c>
      <c r="R151" t="s">
        <v>701</v>
      </c>
      <c r="S151">
        <v>0</v>
      </c>
      <c r="T151">
        <v>1</v>
      </c>
      <c r="U151">
        <v>0</v>
      </c>
      <c r="V151">
        <v>0</v>
      </c>
      <c r="W151">
        <v>0</v>
      </c>
      <c r="X151">
        <v>0</v>
      </c>
      <c r="Y151">
        <v>0</v>
      </c>
      <c r="Z151" t="s">
        <v>130</v>
      </c>
      <c r="AA151" t="s">
        <v>701</v>
      </c>
      <c r="AB151" t="s">
        <v>112</v>
      </c>
      <c r="AC151">
        <v>1</v>
      </c>
      <c r="AD151">
        <v>0</v>
      </c>
      <c r="AE151">
        <v>0</v>
      </c>
      <c r="AF151">
        <v>0</v>
      </c>
      <c r="AG151">
        <v>0</v>
      </c>
      <c r="AH151">
        <v>0</v>
      </c>
      <c r="AI151">
        <v>0</v>
      </c>
      <c r="AJ151">
        <v>0</v>
      </c>
      <c r="AK151">
        <v>0</v>
      </c>
      <c r="AL151">
        <v>0</v>
      </c>
      <c r="AM151" t="s">
        <v>193</v>
      </c>
      <c r="AN151" t="s">
        <v>128</v>
      </c>
      <c r="AO151" t="s">
        <v>501</v>
      </c>
      <c r="AP151" t="s">
        <v>193</v>
      </c>
      <c r="AQ151" t="s">
        <v>193</v>
      </c>
      <c r="AR151" t="s">
        <v>193</v>
      </c>
      <c r="AS151" t="s">
        <v>193</v>
      </c>
      <c r="AT151" t="s">
        <v>193</v>
      </c>
      <c r="AU151" t="s">
        <v>193</v>
      </c>
      <c r="AV151" t="s">
        <v>193</v>
      </c>
      <c r="AW151" t="s">
        <v>193</v>
      </c>
      <c r="AX151" t="s">
        <v>193</v>
      </c>
      <c r="AY151" t="s">
        <v>193</v>
      </c>
      <c r="AZ151" s="192" t="s">
        <v>193</v>
      </c>
      <c r="BA151" s="139" t="s">
        <v>193</v>
      </c>
      <c r="BB151" s="139" t="s">
        <v>193</v>
      </c>
      <c r="BC151" s="192" t="s">
        <v>193</v>
      </c>
      <c r="BD151" s="139" t="s">
        <v>193</v>
      </c>
      <c r="BE151" s="139" t="s">
        <v>193</v>
      </c>
      <c r="BF151" s="192" t="s">
        <v>193</v>
      </c>
      <c r="BG151" s="139" t="s">
        <v>193</v>
      </c>
      <c r="BH151" s="139" t="s">
        <v>193</v>
      </c>
      <c r="BI151" s="192" t="s">
        <v>193</v>
      </c>
      <c r="BJ151" s="139" t="s">
        <v>193</v>
      </c>
      <c r="BK151" s="139" t="s">
        <v>193</v>
      </c>
      <c r="BL151" s="192" t="s">
        <v>193</v>
      </c>
      <c r="BM151" s="139" t="s">
        <v>193</v>
      </c>
      <c r="BN151" s="139" t="s">
        <v>193</v>
      </c>
      <c r="BO151" s="192" t="s">
        <v>193</v>
      </c>
      <c r="BP151" s="139" t="s">
        <v>193</v>
      </c>
      <c r="BQ151" s="139" t="s">
        <v>193</v>
      </c>
      <c r="BR151" s="139" t="s">
        <v>193</v>
      </c>
      <c r="BS151" s="139" t="s">
        <v>193</v>
      </c>
      <c r="BT151" s="139" t="s">
        <v>193</v>
      </c>
      <c r="BU151" s="139" t="s">
        <v>193</v>
      </c>
      <c r="BV151" s="139" t="s">
        <v>193</v>
      </c>
      <c r="BW151" s="139" t="s">
        <v>193</v>
      </c>
      <c r="BX151" s="139" t="s">
        <v>193</v>
      </c>
      <c r="BY151" s="139" t="s">
        <v>193</v>
      </c>
      <c r="BZ151" s="139" t="s">
        <v>193</v>
      </c>
      <c r="CA151" s="192" t="s">
        <v>193</v>
      </c>
      <c r="CB151" s="139" t="s">
        <v>193</v>
      </c>
      <c r="CC151" s="139" t="s">
        <v>193</v>
      </c>
      <c r="CD151" s="139" t="s">
        <v>193</v>
      </c>
      <c r="CE151" s="139" t="s">
        <v>193</v>
      </c>
      <c r="CF151" s="139" t="s">
        <v>193</v>
      </c>
      <c r="CG151" s="139" t="s">
        <v>193</v>
      </c>
      <c r="CH151" s="139" t="s">
        <v>193</v>
      </c>
      <c r="CI151" s="139" t="s">
        <v>193</v>
      </c>
      <c r="CJ151" s="139" t="s">
        <v>193</v>
      </c>
      <c r="CK151" s="139" t="s">
        <v>193</v>
      </c>
      <c r="CL151" s="139" t="s">
        <v>193</v>
      </c>
      <c r="CM151" s="139" t="s">
        <v>193</v>
      </c>
      <c r="CN151" s="139" t="s">
        <v>193</v>
      </c>
      <c r="CO151" s="139" t="s">
        <v>193</v>
      </c>
      <c r="CP151" s="139" t="s">
        <v>193</v>
      </c>
      <c r="CQ151" s="139" t="s">
        <v>193</v>
      </c>
      <c r="CR151" s="139" t="s">
        <v>193</v>
      </c>
      <c r="CS151" s="139" t="s">
        <v>193</v>
      </c>
      <c r="CT151" s="139" t="s">
        <v>193</v>
      </c>
      <c r="CU151" s="139" t="s">
        <v>193</v>
      </c>
      <c r="CV151" s="139" t="s">
        <v>193</v>
      </c>
      <c r="CW151" s="139" t="s">
        <v>193</v>
      </c>
      <c r="CX151" s="139" t="s">
        <v>193</v>
      </c>
      <c r="CY151" s="139" t="s">
        <v>193</v>
      </c>
      <c r="CZ151" s="139" t="s">
        <v>193</v>
      </c>
      <c r="DA151" s="139" t="s">
        <v>193</v>
      </c>
      <c r="DB151" s="139" t="s">
        <v>193</v>
      </c>
      <c r="DC151" s="139" t="s">
        <v>193</v>
      </c>
      <c r="DD151" s="139" t="s">
        <v>193</v>
      </c>
      <c r="DE151" s="139" t="s">
        <v>193</v>
      </c>
      <c r="DF151" s="139" t="s">
        <v>193</v>
      </c>
      <c r="DG151" s="139" t="s">
        <v>193</v>
      </c>
      <c r="DH151" s="139" t="s">
        <v>193</v>
      </c>
      <c r="DI151" s="139" t="s">
        <v>193</v>
      </c>
      <c r="DJ151" s="139" t="s">
        <v>3430</v>
      </c>
      <c r="DK151" s="139">
        <v>0</v>
      </c>
      <c r="DL151" s="139">
        <v>1</v>
      </c>
      <c r="DM151" s="139">
        <v>1</v>
      </c>
      <c r="DN151" s="139">
        <v>1</v>
      </c>
      <c r="DO151" s="139">
        <v>1</v>
      </c>
      <c r="DP151" s="139">
        <v>0</v>
      </c>
      <c r="DQ151" s="139">
        <v>1</v>
      </c>
      <c r="DR151" s="139">
        <v>1</v>
      </c>
      <c r="DS151" s="139">
        <v>0</v>
      </c>
      <c r="DT151" s="139" t="s">
        <v>193</v>
      </c>
      <c r="DU151" s="139" t="s">
        <v>193</v>
      </c>
      <c r="DV151" s="139" t="s">
        <v>193</v>
      </c>
      <c r="DW151" s="139" t="s">
        <v>193</v>
      </c>
      <c r="DX151" s="139" t="s">
        <v>193</v>
      </c>
      <c r="DY151" s="139" t="s">
        <v>193</v>
      </c>
      <c r="DZ151" s="139" t="s">
        <v>193</v>
      </c>
      <c r="EA151" s="139" t="s">
        <v>193</v>
      </c>
      <c r="EB151" s="139">
        <v>25</v>
      </c>
      <c r="EC151" s="139" t="s">
        <v>109</v>
      </c>
      <c r="ED151" s="139">
        <v>50</v>
      </c>
      <c r="EE151" s="139" t="s">
        <v>109</v>
      </c>
      <c r="EF151" s="139" t="s">
        <v>193</v>
      </c>
      <c r="EG151" s="139" t="s">
        <v>193</v>
      </c>
      <c r="EH151" s="139" t="s">
        <v>193</v>
      </c>
      <c r="EI151" s="139" t="s">
        <v>193</v>
      </c>
      <c r="EJ151" s="139" t="s">
        <v>193</v>
      </c>
      <c r="EK151" s="139" t="s">
        <v>193</v>
      </c>
      <c r="EL151" s="139" t="s">
        <v>193</v>
      </c>
      <c r="EM151" s="139" t="s">
        <v>193</v>
      </c>
      <c r="EN151" s="139" t="s">
        <v>193</v>
      </c>
      <c r="EO151" s="139" t="s">
        <v>193</v>
      </c>
      <c r="EP151" s="139" t="s">
        <v>193</v>
      </c>
      <c r="EQ151" s="139" t="s">
        <v>109</v>
      </c>
      <c r="ER151" s="139">
        <v>25</v>
      </c>
      <c r="ES151" s="139" t="s">
        <v>193</v>
      </c>
      <c r="ET151" s="139" t="s">
        <v>193</v>
      </c>
      <c r="EU151" s="139">
        <v>25</v>
      </c>
      <c r="EV151" s="139" t="s">
        <v>109</v>
      </c>
      <c r="EW151" s="139" t="s">
        <v>109</v>
      </c>
      <c r="EX151" s="139">
        <v>100</v>
      </c>
      <c r="EY151" s="139" t="s">
        <v>193</v>
      </c>
      <c r="EZ151" s="139" t="s">
        <v>193</v>
      </c>
      <c r="FA151" s="139">
        <v>100</v>
      </c>
      <c r="FB151" s="139" t="s">
        <v>109</v>
      </c>
      <c r="FC151" s="139" t="s">
        <v>109</v>
      </c>
      <c r="FD151" s="139">
        <v>100</v>
      </c>
      <c r="FE151" s="139" t="s">
        <v>193</v>
      </c>
      <c r="FF151" s="139" t="s">
        <v>193</v>
      </c>
      <c r="FG151" s="139" t="s">
        <v>193</v>
      </c>
      <c r="FH151" s="139">
        <v>100</v>
      </c>
      <c r="FI151" s="139" t="s">
        <v>109</v>
      </c>
      <c r="FJ151" s="139" t="s">
        <v>109</v>
      </c>
      <c r="FK151" s="139" t="s">
        <v>193</v>
      </c>
      <c r="FL151" s="139">
        <v>5</v>
      </c>
      <c r="FM151" s="139" t="s">
        <v>193</v>
      </c>
      <c r="FN151" s="139" t="s">
        <v>193</v>
      </c>
      <c r="FO151" s="139" t="s">
        <v>193</v>
      </c>
      <c r="FP151" s="139" t="s">
        <v>193</v>
      </c>
      <c r="FQ151" s="139" t="s">
        <v>193</v>
      </c>
      <c r="FR151" s="139" t="s">
        <v>193</v>
      </c>
      <c r="FS151" s="139" t="s">
        <v>109</v>
      </c>
      <c r="FT151" s="139" t="s">
        <v>156</v>
      </c>
      <c r="FU151" s="139">
        <v>5</v>
      </c>
      <c r="FV151" s="139" t="s">
        <v>114</v>
      </c>
      <c r="FW151" s="139" t="s">
        <v>193</v>
      </c>
      <c r="FX151" s="139" t="s">
        <v>193</v>
      </c>
      <c r="FY151" s="139" t="s">
        <v>193</v>
      </c>
      <c r="FZ151" s="139" t="s">
        <v>193</v>
      </c>
      <c r="GA151" s="139" t="s">
        <v>193</v>
      </c>
      <c r="GB151" s="139" t="s">
        <v>193</v>
      </c>
      <c r="GC151" s="139" t="s">
        <v>193</v>
      </c>
      <c r="GD151" s="139" t="s">
        <v>193</v>
      </c>
      <c r="GE151" s="139" t="s">
        <v>193</v>
      </c>
      <c r="GF151" s="139" t="s">
        <v>193</v>
      </c>
      <c r="GG151" s="139" t="s">
        <v>193</v>
      </c>
      <c r="GH151" s="139" t="s">
        <v>193</v>
      </c>
      <c r="GI151" s="139" t="s">
        <v>193</v>
      </c>
      <c r="GJ151" s="139" t="s">
        <v>193</v>
      </c>
      <c r="GK151" s="139" t="s">
        <v>193</v>
      </c>
      <c r="GL151" s="139" t="s">
        <v>193</v>
      </c>
      <c r="GM151" s="139" t="s">
        <v>193</v>
      </c>
      <c r="GN151" s="139" t="s">
        <v>193</v>
      </c>
      <c r="GO151" s="139" t="s">
        <v>193</v>
      </c>
      <c r="GP151" s="139" t="s">
        <v>193</v>
      </c>
      <c r="GQ151" s="139" t="s">
        <v>193</v>
      </c>
      <c r="GR151" s="139" t="s">
        <v>193</v>
      </c>
      <c r="GS151" s="139" t="s">
        <v>193</v>
      </c>
      <c r="GT151" s="139" t="s">
        <v>193</v>
      </c>
      <c r="GU151" s="139" t="s">
        <v>193</v>
      </c>
      <c r="GV151" s="139" t="s">
        <v>114</v>
      </c>
      <c r="GW151" s="139" t="s">
        <v>109</v>
      </c>
      <c r="GX151" s="139" t="s">
        <v>109</v>
      </c>
      <c r="GY151" s="139" t="s">
        <v>106</v>
      </c>
      <c r="GZ151" s="139" t="s">
        <v>789</v>
      </c>
      <c r="HA151" s="139" t="s">
        <v>225</v>
      </c>
      <c r="HB151" s="139" t="s">
        <v>789</v>
      </c>
      <c r="HC151" s="139" t="s">
        <v>193</v>
      </c>
      <c r="HD151" s="139" t="s">
        <v>193</v>
      </c>
      <c r="HE151" s="139" t="s">
        <v>193</v>
      </c>
      <c r="HF151" s="139" t="s">
        <v>193</v>
      </c>
      <c r="HG151" s="139" t="s">
        <v>193</v>
      </c>
      <c r="HH151" s="139" t="s">
        <v>193</v>
      </c>
      <c r="HI151" s="139" t="s">
        <v>193</v>
      </c>
      <c r="HJ151" s="139" t="s">
        <v>193</v>
      </c>
      <c r="HK151" s="139" t="s">
        <v>193</v>
      </c>
      <c r="HL151" s="139" t="s">
        <v>193</v>
      </c>
      <c r="HM151" s="139" t="s">
        <v>193</v>
      </c>
      <c r="HN151" s="139" t="s">
        <v>193</v>
      </c>
      <c r="HO151" s="139" t="s">
        <v>193</v>
      </c>
      <c r="HP151" s="139" t="s">
        <v>193</v>
      </c>
      <c r="HQ151" s="139" t="s">
        <v>193</v>
      </c>
      <c r="HR151" s="139" t="s">
        <v>193</v>
      </c>
      <c r="HS151" s="139" t="s">
        <v>193</v>
      </c>
      <c r="HT151" s="139" t="s">
        <v>193</v>
      </c>
      <c r="HU151" s="139" t="s">
        <v>193</v>
      </c>
      <c r="HV151" s="139" t="s">
        <v>193</v>
      </c>
      <c r="HW151" s="139" t="s">
        <v>193</v>
      </c>
      <c r="HX151" s="139" t="s">
        <v>193</v>
      </c>
      <c r="HY151" s="139" t="s">
        <v>193</v>
      </c>
      <c r="HZ151" s="139" t="s">
        <v>193</v>
      </c>
      <c r="IA151" s="139" t="s">
        <v>193</v>
      </c>
      <c r="IB151" s="139" t="s">
        <v>193</v>
      </c>
      <c r="IC151" s="139" t="s">
        <v>193</v>
      </c>
      <c r="ID151" s="139" t="s">
        <v>193</v>
      </c>
      <c r="IE151" s="139" t="s">
        <v>193</v>
      </c>
      <c r="IF151" s="139" t="s">
        <v>193</v>
      </c>
      <c r="IG151" s="139" t="s">
        <v>193</v>
      </c>
      <c r="IH151" s="139" t="s">
        <v>193</v>
      </c>
      <c r="II151" s="139" t="s">
        <v>193</v>
      </c>
      <c r="IJ151" s="139" t="s">
        <v>193</v>
      </c>
      <c r="IK151" s="139" t="s">
        <v>193</v>
      </c>
      <c r="IL151" s="139" t="s">
        <v>193</v>
      </c>
      <c r="IM151" s="139" t="s">
        <v>193</v>
      </c>
      <c r="IN151" s="139" t="s">
        <v>114</v>
      </c>
      <c r="IO151" s="139" t="s">
        <v>193</v>
      </c>
      <c r="IP151" s="139" t="s">
        <v>193</v>
      </c>
      <c r="IQ151" s="139" t="s">
        <v>193</v>
      </c>
      <c r="IR151" s="139" t="s">
        <v>193</v>
      </c>
      <c r="IS151" s="139" t="s">
        <v>193</v>
      </c>
      <c r="IT151" s="139" t="s">
        <v>193</v>
      </c>
      <c r="IU151" s="139" t="s">
        <v>193</v>
      </c>
      <c r="IV151" s="139" t="s">
        <v>193</v>
      </c>
      <c r="IW151" s="139" t="s">
        <v>3599</v>
      </c>
      <c r="IX151" s="139">
        <v>0</v>
      </c>
      <c r="IY151" s="139">
        <v>1</v>
      </c>
      <c r="IZ151" s="139">
        <v>1</v>
      </c>
      <c r="JA151" s="139">
        <v>0</v>
      </c>
      <c r="JB151" s="139">
        <v>0</v>
      </c>
      <c r="JC151" s="139">
        <v>0</v>
      </c>
      <c r="JD151" s="139">
        <v>0</v>
      </c>
      <c r="JE151" s="139">
        <v>0</v>
      </c>
      <c r="JF151" s="139" t="s">
        <v>193</v>
      </c>
      <c r="JG151" s="139" t="s">
        <v>114</v>
      </c>
      <c r="JH151" s="139" t="s">
        <v>193</v>
      </c>
      <c r="JI151" s="139" t="s">
        <v>193</v>
      </c>
      <c r="JJ151" s="139" t="s">
        <v>193</v>
      </c>
      <c r="JK151" s="139" t="s">
        <v>193</v>
      </c>
      <c r="JL151" s="139" t="s">
        <v>193</v>
      </c>
      <c r="JM151" s="139" t="s">
        <v>193</v>
      </c>
      <c r="JN151" s="139" t="s">
        <v>193</v>
      </c>
      <c r="JO151" s="139" t="s">
        <v>193</v>
      </c>
      <c r="JP151" s="139" t="s">
        <v>193</v>
      </c>
      <c r="JQ151" s="139" t="s">
        <v>193</v>
      </c>
      <c r="JR151" s="139" t="s">
        <v>193</v>
      </c>
      <c r="JS151" s="139" t="s">
        <v>193</v>
      </c>
      <c r="JT151" s="139" t="s">
        <v>193</v>
      </c>
      <c r="JU151" s="139" t="s">
        <v>193</v>
      </c>
      <c r="JV151" s="139" t="s">
        <v>193</v>
      </c>
      <c r="JW151" s="139" t="s">
        <v>193</v>
      </c>
      <c r="JX151" s="139" t="s">
        <v>193</v>
      </c>
      <c r="JY151" s="139" t="s">
        <v>193</v>
      </c>
      <c r="JZ151" s="139" t="s">
        <v>193</v>
      </c>
      <c r="KA151" s="139" t="s">
        <v>193</v>
      </c>
      <c r="KB151" s="139" t="s">
        <v>193</v>
      </c>
      <c r="KC151" s="139" t="s">
        <v>193</v>
      </c>
      <c r="KD151" s="139" t="s">
        <v>193</v>
      </c>
      <c r="KE151" s="139" t="s">
        <v>193</v>
      </c>
      <c r="KF151" s="139" t="s">
        <v>193</v>
      </c>
      <c r="KG151" s="139" t="s">
        <v>193</v>
      </c>
      <c r="KH151" s="139" t="s">
        <v>193</v>
      </c>
      <c r="KI151" s="139" t="s">
        <v>193</v>
      </c>
      <c r="KJ151" s="139" t="s">
        <v>193</v>
      </c>
      <c r="KK151" s="139" t="s">
        <v>193</v>
      </c>
      <c r="KL151" s="139" t="s">
        <v>193</v>
      </c>
      <c r="KM151" s="139" t="s">
        <v>193</v>
      </c>
      <c r="KN151" s="139" t="s">
        <v>193</v>
      </c>
      <c r="KO151" s="139" t="s">
        <v>193</v>
      </c>
      <c r="KP151" s="139" t="s">
        <v>193</v>
      </c>
      <c r="KQ151" s="139" t="s">
        <v>193</v>
      </c>
      <c r="KR151" s="139" t="s">
        <v>193</v>
      </c>
      <c r="KS151" s="139" t="s">
        <v>193</v>
      </c>
      <c r="KT151" s="139" t="s">
        <v>193</v>
      </c>
      <c r="KU151" s="139" t="s">
        <v>193</v>
      </c>
      <c r="KV151" s="139" t="s">
        <v>193</v>
      </c>
      <c r="KW151" s="139" t="s">
        <v>193</v>
      </c>
      <c r="KX151" s="139" t="s">
        <v>193</v>
      </c>
      <c r="KY151" s="139" t="s">
        <v>193</v>
      </c>
      <c r="KZ151" s="139" t="s">
        <v>193</v>
      </c>
      <c r="LA151" s="139" t="s">
        <v>193</v>
      </c>
      <c r="LB151" s="139" t="s">
        <v>193</v>
      </c>
      <c r="LC151" s="139" t="s">
        <v>193</v>
      </c>
      <c r="LD151" s="139" t="s">
        <v>193</v>
      </c>
      <c r="LE151" s="139" t="s">
        <v>193</v>
      </c>
      <c r="LF151" s="139" t="s">
        <v>193</v>
      </c>
      <c r="LG151" s="139" t="s">
        <v>193</v>
      </c>
      <c r="LH151" s="139" t="s">
        <v>193</v>
      </c>
      <c r="LI151" s="139" t="s">
        <v>193</v>
      </c>
      <c r="LJ151" s="139" t="s">
        <v>193</v>
      </c>
      <c r="LK151" s="139" t="s">
        <v>193</v>
      </c>
      <c r="LL151" s="139" t="s">
        <v>193</v>
      </c>
      <c r="LM151" s="139" t="s">
        <v>193</v>
      </c>
      <c r="LN151" s="139" t="s">
        <v>193</v>
      </c>
      <c r="LO151" s="139" t="s">
        <v>193</v>
      </c>
      <c r="LP151" s="139" t="s">
        <v>193</v>
      </c>
      <c r="LQ151" s="139" t="s">
        <v>193</v>
      </c>
    </row>
    <row r="152" spans="1:329" ht="14.4" customHeight="1" x14ac:dyDescent="0.35">
      <c r="A152" s="139" t="s">
        <v>3614</v>
      </c>
      <c r="B152" s="139" t="s">
        <v>3316</v>
      </c>
      <c r="C152" s="139" t="s">
        <v>103</v>
      </c>
      <c r="D152" s="139" t="s">
        <v>103</v>
      </c>
      <c r="E152" s="139" t="s">
        <v>3592</v>
      </c>
      <c r="F152" s="139" t="s">
        <v>106</v>
      </c>
      <c r="G152" s="139" t="s">
        <v>225</v>
      </c>
      <c r="H152" s="139" t="s">
        <v>225</v>
      </c>
      <c r="I152" s="139" t="s">
        <v>3593</v>
      </c>
      <c r="J152" s="139" t="s">
        <v>770</v>
      </c>
      <c r="K152" s="139" t="s">
        <v>489</v>
      </c>
      <c r="L152" s="139" t="s">
        <v>490</v>
      </c>
      <c r="M152" t="s">
        <v>491</v>
      </c>
      <c r="N152" t="s">
        <v>193</v>
      </c>
      <c r="O152" t="s">
        <v>193</v>
      </c>
      <c r="P152" t="s">
        <v>492</v>
      </c>
      <c r="Q152" t="s">
        <v>193</v>
      </c>
      <c r="R152" t="s">
        <v>111</v>
      </c>
      <c r="S152">
        <v>1</v>
      </c>
      <c r="T152">
        <v>0</v>
      </c>
      <c r="U152">
        <v>0</v>
      </c>
      <c r="V152">
        <v>0</v>
      </c>
      <c r="W152">
        <v>0</v>
      </c>
      <c r="X152">
        <v>0</v>
      </c>
      <c r="Y152">
        <v>0</v>
      </c>
      <c r="Z152" t="s">
        <v>110</v>
      </c>
      <c r="AA152" t="s">
        <v>1423</v>
      </c>
      <c r="AB152" t="s">
        <v>112</v>
      </c>
      <c r="AC152">
        <v>1</v>
      </c>
      <c r="AD152">
        <v>0</v>
      </c>
      <c r="AE152">
        <v>0</v>
      </c>
      <c r="AF152">
        <v>0</v>
      </c>
      <c r="AG152">
        <v>0</v>
      </c>
      <c r="AH152">
        <v>0</v>
      </c>
      <c r="AI152">
        <v>0</v>
      </c>
      <c r="AJ152">
        <v>0</v>
      </c>
      <c r="AK152">
        <v>0</v>
      </c>
      <c r="AL152">
        <v>0</v>
      </c>
      <c r="AM152" t="s">
        <v>193</v>
      </c>
      <c r="AN152" t="s">
        <v>128</v>
      </c>
      <c r="AO152" t="s">
        <v>501</v>
      </c>
      <c r="AP152" t="s">
        <v>811</v>
      </c>
      <c r="AQ152">
        <v>1</v>
      </c>
      <c r="AR152">
        <v>1</v>
      </c>
      <c r="AS152">
        <v>1</v>
      </c>
      <c r="AT152">
        <v>1</v>
      </c>
      <c r="AU152">
        <v>1</v>
      </c>
      <c r="AV152">
        <v>1</v>
      </c>
      <c r="AW152">
        <v>1</v>
      </c>
      <c r="AX152">
        <v>0</v>
      </c>
      <c r="AY152" t="s">
        <v>498</v>
      </c>
      <c r="AZ152" s="192">
        <v>87.5</v>
      </c>
      <c r="BA152" s="139" t="s">
        <v>109</v>
      </c>
      <c r="BB152" s="139">
        <v>250</v>
      </c>
      <c r="BC152" s="192">
        <v>96.153846153846104</v>
      </c>
      <c r="BD152" s="139" t="s">
        <v>109</v>
      </c>
      <c r="BE152" s="139">
        <v>250</v>
      </c>
      <c r="BF152" s="192">
        <v>108.695652173913</v>
      </c>
      <c r="BG152" s="139" t="s">
        <v>109</v>
      </c>
      <c r="BH152" s="139">
        <v>250</v>
      </c>
      <c r="BI152" s="192">
        <v>86.2068965517241</v>
      </c>
      <c r="BJ152" s="139" t="s">
        <v>109</v>
      </c>
      <c r="BK152" s="139">
        <v>500</v>
      </c>
      <c r="BL152" s="192">
        <v>208.333333333333</v>
      </c>
      <c r="BM152" s="139" t="s">
        <v>114</v>
      </c>
      <c r="BN152" s="139">
        <v>750</v>
      </c>
      <c r="BO152" s="192">
        <v>312.5</v>
      </c>
      <c r="BP152" s="139" t="s">
        <v>109</v>
      </c>
      <c r="BQ152" s="139" t="s">
        <v>612</v>
      </c>
      <c r="BR152" s="139" t="s">
        <v>109</v>
      </c>
      <c r="BS152" s="139">
        <v>750</v>
      </c>
      <c r="BT152" s="139" t="s">
        <v>193</v>
      </c>
      <c r="BU152" s="139" t="s">
        <v>193</v>
      </c>
      <c r="BV152" s="139" t="s">
        <v>193</v>
      </c>
      <c r="BW152" s="139" t="s">
        <v>193</v>
      </c>
      <c r="BX152" s="139" t="s">
        <v>193</v>
      </c>
      <c r="BY152" s="139" t="s">
        <v>193</v>
      </c>
      <c r="BZ152" s="139" t="s">
        <v>156</v>
      </c>
      <c r="CA152" s="192">
        <v>750</v>
      </c>
      <c r="CB152" s="139" t="s">
        <v>109</v>
      </c>
      <c r="CC152" s="139" t="s">
        <v>114</v>
      </c>
      <c r="CD152" s="139" t="s">
        <v>193</v>
      </c>
      <c r="CE152" s="139" t="s">
        <v>193</v>
      </c>
      <c r="CF152" s="139" t="s">
        <v>193</v>
      </c>
      <c r="CG152" s="139" t="s">
        <v>193</v>
      </c>
      <c r="CH152" s="139" t="s">
        <v>193</v>
      </c>
      <c r="CI152" s="139" t="s">
        <v>193</v>
      </c>
      <c r="CJ152" s="139" t="s">
        <v>193</v>
      </c>
      <c r="CK152" s="139" t="s">
        <v>193</v>
      </c>
      <c r="CL152" s="139" t="s">
        <v>193</v>
      </c>
      <c r="CM152" s="139" t="s">
        <v>193</v>
      </c>
      <c r="CN152" s="139" t="s">
        <v>193</v>
      </c>
      <c r="CO152" s="139" t="s">
        <v>193</v>
      </c>
      <c r="CP152" s="139" t="s">
        <v>193</v>
      </c>
      <c r="CQ152" s="139" t="s">
        <v>193</v>
      </c>
      <c r="CR152" s="139" t="s">
        <v>193</v>
      </c>
      <c r="CS152" s="139" t="s">
        <v>193</v>
      </c>
      <c r="CT152" s="139" t="s">
        <v>193</v>
      </c>
      <c r="CU152" s="139" t="s">
        <v>193</v>
      </c>
      <c r="CV152" s="139" t="s">
        <v>193</v>
      </c>
      <c r="CW152" s="139" t="s">
        <v>193</v>
      </c>
      <c r="CX152" s="139" t="s">
        <v>193</v>
      </c>
      <c r="CY152" s="139" t="s">
        <v>193</v>
      </c>
      <c r="CZ152" s="139" t="s">
        <v>193</v>
      </c>
      <c r="DA152" s="139" t="s">
        <v>193</v>
      </c>
      <c r="DB152" s="139" t="s">
        <v>193</v>
      </c>
      <c r="DC152" s="139" t="s">
        <v>114</v>
      </c>
      <c r="DD152" s="139" t="s">
        <v>109</v>
      </c>
      <c r="DE152" s="139" t="s">
        <v>109</v>
      </c>
      <c r="DF152" s="139" t="s">
        <v>106</v>
      </c>
      <c r="DG152" s="139" t="s">
        <v>789</v>
      </c>
      <c r="DH152" s="139" t="s">
        <v>129</v>
      </c>
      <c r="DI152" s="139" t="s">
        <v>785</v>
      </c>
      <c r="DJ152" s="139" t="s">
        <v>193</v>
      </c>
      <c r="DK152" s="139" t="s">
        <v>193</v>
      </c>
      <c r="DL152" s="139" t="s">
        <v>193</v>
      </c>
      <c r="DM152" s="139" t="s">
        <v>193</v>
      </c>
      <c r="DN152" s="139" t="s">
        <v>193</v>
      </c>
      <c r="DO152" s="139" t="s">
        <v>193</v>
      </c>
      <c r="DP152" s="139" t="s">
        <v>193</v>
      </c>
      <c r="DQ152" s="139" t="s">
        <v>193</v>
      </c>
      <c r="DR152" s="139" t="s">
        <v>193</v>
      </c>
      <c r="DS152" s="139" t="s">
        <v>193</v>
      </c>
      <c r="DT152" s="139" t="s">
        <v>193</v>
      </c>
      <c r="DU152" s="139" t="s">
        <v>193</v>
      </c>
      <c r="DV152" s="139" t="s">
        <v>193</v>
      </c>
      <c r="DW152" s="139" t="s">
        <v>193</v>
      </c>
      <c r="DX152" s="139" t="s">
        <v>193</v>
      </c>
      <c r="DY152" s="139" t="s">
        <v>193</v>
      </c>
      <c r="DZ152" s="139" t="s">
        <v>193</v>
      </c>
      <c r="EA152" s="139" t="s">
        <v>193</v>
      </c>
      <c r="EB152" s="139" t="s">
        <v>193</v>
      </c>
      <c r="EC152" s="139" t="s">
        <v>193</v>
      </c>
      <c r="ED152" s="139" t="s">
        <v>193</v>
      </c>
      <c r="EE152" s="139" t="s">
        <v>193</v>
      </c>
      <c r="EF152" s="139" t="s">
        <v>193</v>
      </c>
      <c r="EG152" s="139" t="s">
        <v>193</v>
      </c>
      <c r="EH152" s="139" t="s">
        <v>193</v>
      </c>
      <c r="EI152" s="139" t="s">
        <v>193</v>
      </c>
      <c r="EJ152" s="139" t="s">
        <v>193</v>
      </c>
      <c r="EK152" s="139" t="s">
        <v>193</v>
      </c>
      <c r="EL152" s="139" t="s">
        <v>193</v>
      </c>
      <c r="EM152" s="139" t="s">
        <v>193</v>
      </c>
      <c r="EN152" s="139" t="s">
        <v>193</v>
      </c>
      <c r="EO152" s="139" t="s">
        <v>193</v>
      </c>
      <c r="EP152" s="139" t="s">
        <v>193</v>
      </c>
      <c r="EQ152" s="139" t="s">
        <v>193</v>
      </c>
      <c r="ER152" s="139" t="s">
        <v>193</v>
      </c>
      <c r="ES152" s="139" t="s">
        <v>193</v>
      </c>
      <c r="ET152" s="139" t="s">
        <v>193</v>
      </c>
      <c r="EU152" s="139" t="s">
        <v>193</v>
      </c>
      <c r="EV152" s="139" t="s">
        <v>193</v>
      </c>
      <c r="EW152" s="139" t="s">
        <v>193</v>
      </c>
      <c r="EX152" s="139" t="s">
        <v>193</v>
      </c>
      <c r="EY152" s="139" t="s">
        <v>193</v>
      </c>
      <c r="EZ152" s="139" t="s">
        <v>193</v>
      </c>
      <c r="FA152" s="139" t="s">
        <v>193</v>
      </c>
      <c r="FB152" s="139" t="s">
        <v>193</v>
      </c>
      <c r="FC152" s="139" t="s">
        <v>193</v>
      </c>
      <c r="FD152" s="139" t="s">
        <v>193</v>
      </c>
      <c r="FE152" s="139" t="s">
        <v>193</v>
      </c>
      <c r="FF152" s="139" t="s">
        <v>193</v>
      </c>
      <c r="FG152" s="139" t="s">
        <v>193</v>
      </c>
      <c r="FH152" s="139" t="s">
        <v>193</v>
      </c>
      <c r="FI152" s="139" t="s">
        <v>193</v>
      </c>
      <c r="FJ152" s="139" t="s">
        <v>193</v>
      </c>
      <c r="FK152" s="139" t="s">
        <v>193</v>
      </c>
      <c r="FL152" s="139" t="s">
        <v>193</v>
      </c>
      <c r="FM152" s="139" t="s">
        <v>193</v>
      </c>
      <c r="FN152" s="139" t="s">
        <v>193</v>
      </c>
      <c r="FO152" s="139" t="s">
        <v>193</v>
      </c>
      <c r="FP152" s="139" t="s">
        <v>193</v>
      </c>
      <c r="FQ152" s="139" t="s">
        <v>193</v>
      </c>
      <c r="FR152" s="139" t="s">
        <v>193</v>
      </c>
      <c r="FS152" s="139" t="s">
        <v>193</v>
      </c>
      <c r="FT152" s="139" t="s">
        <v>193</v>
      </c>
      <c r="FU152" s="139" t="s">
        <v>193</v>
      </c>
      <c r="FV152" s="139" t="s">
        <v>193</v>
      </c>
      <c r="FW152" s="139" t="s">
        <v>193</v>
      </c>
      <c r="FX152" s="139" t="s">
        <v>193</v>
      </c>
      <c r="FY152" s="139" t="s">
        <v>193</v>
      </c>
      <c r="FZ152" s="139" t="s">
        <v>193</v>
      </c>
      <c r="GA152" s="139" t="s">
        <v>193</v>
      </c>
      <c r="GB152" s="139" t="s">
        <v>193</v>
      </c>
      <c r="GC152" s="139" t="s">
        <v>193</v>
      </c>
      <c r="GD152" s="139" t="s">
        <v>193</v>
      </c>
      <c r="GE152" s="139" t="s">
        <v>193</v>
      </c>
      <c r="GF152" s="139" t="s">
        <v>193</v>
      </c>
      <c r="GG152" s="139" t="s">
        <v>193</v>
      </c>
      <c r="GH152" s="139" t="s">
        <v>193</v>
      </c>
      <c r="GI152" s="139" t="s">
        <v>193</v>
      </c>
      <c r="GJ152" s="139" t="s">
        <v>193</v>
      </c>
      <c r="GK152" s="139" t="s">
        <v>193</v>
      </c>
      <c r="GL152" s="139" t="s">
        <v>193</v>
      </c>
      <c r="GM152" s="139" t="s">
        <v>193</v>
      </c>
      <c r="GN152" s="139" t="s">
        <v>193</v>
      </c>
      <c r="GO152" s="139" t="s">
        <v>193</v>
      </c>
      <c r="GP152" s="139" t="s">
        <v>193</v>
      </c>
      <c r="GQ152" s="139" t="s">
        <v>193</v>
      </c>
      <c r="GR152" s="139" t="s">
        <v>193</v>
      </c>
      <c r="GS152" s="139" t="s">
        <v>193</v>
      </c>
      <c r="GT152" s="139" t="s">
        <v>193</v>
      </c>
      <c r="GU152" s="139" t="s">
        <v>193</v>
      </c>
      <c r="GV152" s="139" t="s">
        <v>193</v>
      </c>
      <c r="GW152" s="139" t="s">
        <v>193</v>
      </c>
      <c r="GX152" s="139" t="s">
        <v>193</v>
      </c>
      <c r="GY152" s="139" t="s">
        <v>193</v>
      </c>
      <c r="GZ152" s="139" t="s">
        <v>193</v>
      </c>
      <c r="HA152" s="139" t="s">
        <v>193</v>
      </c>
      <c r="HB152" s="139" t="s">
        <v>193</v>
      </c>
      <c r="HC152" s="139" t="s">
        <v>193</v>
      </c>
      <c r="HD152" s="139" t="s">
        <v>193</v>
      </c>
      <c r="HE152" s="139" t="s">
        <v>193</v>
      </c>
      <c r="HF152" s="139" t="s">
        <v>193</v>
      </c>
      <c r="HG152" s="139" t="s">
        <v>193</v>
      </c>
      <c r="HH152" s="139" t="s">
        <v>193</v>
      </c>
      <c r="HI152" s="139" t="s">
        <v>193</v>
      </c>
      <c r="HJ152" s="139" t="s">
        <v>193</v>
      </c>
      <c r="HK152" s="139" t="s">
        <v>193</v>
      </c>
      <c r="HL152" s="139" t="s">
        <v>193</v>
      </c>
      <c r="HM152" s="139" t="s">
        <v>193</v>
      </c>
      <c r="HN152" s="139" t="s">
        <v>193</v>
      </c>
      <c r="HO152" s="139" t="s">
        <v>193</v>
      </c>
      <c r="HP152" s="139" t="s">
        <v>193</v>
      </c>
      <c r="HQ152" s="139" t="s">
        <v>193</v>
      </c>
      <c r="HR152" s="139" t="s">
        <v>193</v>
      </c>
      <c r="HS152" s="139" t="s">
        <v>193</v>
      </c>
      <c r="HT152" s="139" t="s">
        <v>193</v>
      </c>
      <c r="HU152" s="139" t="s">
        <v>193</v>
      </c>
      <c r="HV152" s="139" t="s">
        <v>193</v>
      </c>
      <c r="HW152" s="139" t="s">
        <v>193</v>
      </c>
      <c r="HX152" s="139" t="s">
        <v>193</v>
      </c>
      <c r="HY152" s="139" t="s">
        <v>193</v>
      </c>
      <c r="HZ152" s="139" t="s">
        <v>193</v>
      </c>
      <c r="IA152" s="139" t="s">
        <v>193</v>
      </c>
      <c r="IB152" s="139" t="s">
        <v>193</v>
      </c>
      <c r="IC152" s="139" t="s">
        <v>193</v>
      </c>
      <c r="ID152" s="139" t="s">
        <v>193</v>
      </c>
      <c r="IE152" s="139" t="s">
        <v>193</v>
      </c>
      <c r="IF152" s="139" t="s">
        <v>193</v>
      </c>
      <c r="IG152" s="139" t="s">
        <v>193</v>
      </c>
      <c r="IH152" s="139" t="s">
        <v>193</v>
      </c>
      <c r="II152" s="139" t="s">
        <v>193</v>
      </c>
      <c r="IJ152" s="139" t="s">
        <v>193</v>
      </c>
      <c r="IK152" s="139" t="s">
        <v>193</v>
      </c>
      <c r="IL152" s="139" t="s">
        <v>193</v>
      </c>
      <c r="IM152" s="139" t="s">
        <v>193</v>
      </c>
      <c r="IN152" s="139" t="s">
        <v>114</v>
      </c>
      <c r="IO152" s="139" t="s">
        <v>193</v>
      </c>
      <c r="IP152" s="139" t="s">
        <v>193</v>
      </c>
      <c r="IQ152" s="139" t="s">
        <v>193</v>
      </c>
      <c r="IR152" s="139" t="s">
        <v>193</v>
      </c>
      <c r="IS152" s="139" t="s">
        <v>193</v>
      </c>
      <c r="IT152" s="139" t="s">
        <v>193</v>
      </c>
      <c r="IU152" s="139" t="s">
        <v>193</v>
      </c>
      <c r="IV152" s="139" t="s">
        <v>193</v>
      </c>
      <c r="IW152" s="139" t="s">
        <v>3599</v>
      </c>
      <c r="IX152" s="139">
        <v>0</v>
      </c>
      <c r="IY152" s="139">
        <v>1</v>
      </c>
      <c r="IZ152" s="139">
        <v>1</v>
      </c>
      <c r="JA152" s="139">
        <v>0</v>
      </c>
      <c r="JB152" s="139">
        <v>0</v>
      </c>
      <c r="JC152" s="139">
        <v>0</v>
      </c>
      <c r="JD152" s="139">
        <v>0</v>
      </c>
      <c r="JE152" s="139">
        <v>0</v>
      </c>
      <c r="JF152" s="139" t="s">
        <v>193</v>
      </c>
      <c r="JG152" s="139" t="s">
        <v>114</v>
      </c>
      <c r="JH152" s="139" t="s">
        <v>193</v>
      </c>
      <c r="JI152" s="139" t="s">
        <v>193</v>
      </c>
      <c r="JJ152" s="139" t="s">
        <v>193</v>
      </c>
      <c r="JK152" s="139" t="s">
        <v>193</v>
      </c>
      <c r="JL152" s="139" t="s">
        <v>193</v>
      </c>
      <c r="JM152" s="139" t="s">
        <v>193</v>
      </c>
      <c r="JN152" s="139" t="s">
        <v>193</v>
      </c>
      <c r="JO152" s="139" t="s">
        <v>193</v>
      </c>
      <c r="JP152" s="139" t="s">
        <v>193</v>
      </c>
      <c r="JQ152" s="139" t="s">
        <v>193</v>
      </c>
      <c r="JR152" s="139" t="s">
        <v>193</v>
      </c>
      <c r="JS152" s="139" t="s">
        <v>193</v>
      </c>
      <c r="JT152" s="139" t="s">
        <v>193</v>
      </c>
      <c r="JU152" s="139" t="s">
        <v>193</v>
      </c>
      <c r="JV152" s="139" t="s">
        <v>193</v>
      </c>
      <c r="JW152" s="139" t="s">
        <v>193</v>
      </c>
      <c r="JX152" s="139" t="s">
        <v>193</v>
      </c>
      <c r="JY152" s="139" t="s">
        <v>193</v>
      </c>
      <c r="JZ152" s="139" t="s">
        <v>193</v>
      </c>
      <c r="KA152" s="139" t="s">
        <v>193</v>
      </c>
      <c r="KB152" s="139" t="s">
        <v>193</v>
      </c>
      <c r="KC152" s="139" t="s">
        <v>193</v>
      </c>
      <c r="KD152" s="139" t="s">
        <v>193</v>
      </c>
      <c r="KE152" s="139" t="s">
        <v>193</v>
      </c>
      <c r="KF152" s="139" t="s">
        <v>193</v>
      </c>
      <c r="KG152" s="139" t="s">
        <v>193</v>
      </c>
      <c r="KH152" s="139" t="s">
        <v>193</v>
      </c>
      <c r="KI152" s="139" t="s">
        <v>193</v>
      </c>
      <c r="KJ152" s="139" t="s">
        <v>193</v>
      </c>
      <c r="KK152" s="139" t="s">
        <v>193</v>
      </c>
      <c r="KL152" s="139" t="s">
        <v>193</v>
      </c>
      <c r="KM152" s="139" t="s">
        <v>193</v>
      </c>
      <c r="KN152" s="139" t="s">
        <v>193</v>
      </c>
      <c r="KO152" s="139" t="s">
        <v>193</v>
      </c>
      <c r="KP152" s="139" t="s">
        <v>193</v>
      </c>
      <c r="KQ152" s="139" t="s">
        <v>193</v>
      </c>
      <c r="KR152" s="139" t="s">
        <v>193</v>
      </c>
      <c r="KS152" s="139" t="s">
        <v>193</v>
      </c>
      <c r="KT152" s="139" t="s">
        <v>193</v>
      </c>
      <c r="KU152" s="139" t="s">
        <v>193</v>
      </c>
      <c r="KV152" s="139" t="s">
        <v>193</v>
      </c>
      <c r="KW152" s="139" t="s">
        <v>193</v>
      </c>
      <c r="KX152" s="139" t="s">
        <v>193</v>
      </c>
      <c r="KY152" s="139" t="s">
        <v>193</v>
      </c>
      <c r="KZ152" s="139" t="s">
        <v>193</v>
      </c>
      <c r="LA152" s="139" t="s">
        <v>193</v>
      </c>
      <c r="LB152" s="139" t="s">
        <v>193</v>
      </c>
      <c r="LC152" s="139" t="s">
        <v>193</v>
      </c>
      <c r="LD152" s="139" t="s">
        <v>193</v>
      </c>
      <c r="LE152" s="139" t="s">
        <v>193</v>
      </c>
      <c r="LF152" s="139" t="s">
        <v>193</v>
      </c>
      <c r="LG152" s="139" t="s">
        <v>193</v>
      </c>
      <c r="LH152" s="139" t="s">
        <v>193</v>
      </c>
      <c r="LI152" s="139" t="s">
        <v>193</v>
      </c>
      <c r="LJ152" s="139" t="s">
        <v>193</v>
      </c>
      <c r="LK152" s="139" t="s">
        <v>193</v>
      </c>
      <c r="LL152" s="139" t="s">
        <v>193</v>
      </c>
      <c r="LM152" s="139" t="s">
        <v>193</v>
      </c>
      <c r="LN152" s="139" t="s">
        <v>193</v>
      </c>
      <c r="LO152" s="139" t="s">
        <v>193</v>
      </c>
      <c r="LP152" s="139" t="s">
        <v>193</v>
      </c>
      <c r="LQ152" s="139" t="s">
        <v>193</v>
      </c>
    </row>
    <row r="153" spans="1:329" ht="14.4" customHeight="1" x14ac:dyDescent="0.35">
      <c r="A153" s="139" t="s">
        <v>3615</v>
      </c>
      <c r="B153" s="139" t="s">
        <v>3316</v>
      </c>
      <c r="C153" s="139" t="s">
        <v>103</v>
      </c>
      <c r="D153" s="139" t="s">
        <v>103</v>
      </c>
      <c r="E153" s="139" t="s">
        <v>3592</v>
      </c>
      <c r="F153" s="139" t="s">
        <v>106</v>
      </c>
      <c r="G153" s="139" t="s">
        <v>225</v>
      </c>
      <c r="H153" s="139" t="s">
        <v>225</v>
      </c>
      <c r="I153" s="139" t="s">
        <v>3593</v>
      </c>
      <c r="J153" s="139" t="s">
        <v>770</v>
      </c>
      <c r="K153" s="139" t="s">
        <v>489</v>
      </c>
      <c r="L153" s="139" t="s">
        <v>3317</v>
      </c>
      <c r="M153" t="s">
        <v>494</v>
      </c>
      <c r="N153" t="s">
        <v>193</v>
      </c>
      <c r="O153" t="s">
        <v>193</v>
      </c>
      <c r="P153" t="s">
        <v>193</v>
      </c>
      <c r="Q153" t="s">
        <v>193</v>
      </c>
      <c r="R153" t="s">
        <v>193</v>
      </c>
      <c r="S153" t="s">
        <v>193</v>
      </c>
      <c r="T153" t="s">
        <v>193</v>
      </c>
      <c r="U153" t="s">
        <v>193</v>
      </c>
      <c r="V153" t="s">
        <v>193</v>
      </c>
      <c r="W153" t="s">
        <v>193</v>
      </c>
      <c r="X153" t="s">
        <v>193</v>
      </c>
      <c r="Y153" t="s">
        <v>193</v>
      </c>
      <c r="Z153" t="s">
        <v>193</v>
      </c>
      <c r="AA153" t="s">
        <v>193</v>
      </c>
      <c r="AB153" t="s">
        <v>193</v>
      </c>
      <c r="AC153" t="s">
        <v>193</v>
      </c>
      <c r="AD153" t="s">
        <v>193</v>
      </c>
      <c r="AE153" t="s">
        <v>193</v>
      </c>
      <c r="AF153" t="s">
        <v>193</v>
      </c>
      <c r="AG153" t="s">
        <v>193</v>
      </c>
      <c r="AH153" t="s">
        <v>193</v>
      </c>
      <c r="AI153" t="s">
        <v>193</v>
      </c>
      <c r="AJ153" t="s">
        <v>193</v>
      </c>
      <c r="AK153" t="s">
        <v>193</v>
      </c>
      <c r="AL153" t="s">
        <v>193</v>
      </c>
      <c r="AM153" t="s">
        <v>193</v>
      </c>
      <c r="AN153" t="s">
        <v>193</v>
      </c>
      <c r="AO153" t="s">
        <v>193</v>
      </c>
      <c r="AP153" t="s">
        <v>193</v>
      </c>
      <c r="AQ153" t="s">
        <v>193</v>
      </c>
      <c r="AR153" t="s">
        <v>193</v>
      </c>
      <c r="AS153" t="s">
        <v>193</v>
      </c>
      <c r="AT153" t="s">
        <v>193</v>
      </c>
      <c r="AU153" t="s">
        <v>193</v>
      </c>
      <c r="AV153" t="s">
        <v>193</v>
      </c>
      <c r="AW153" t="s">
        <v>193</v>
      </c>
      <c r="AX153" t="s">
        <v>193</v>
      </c>
      <c r="AY153" t="s">
        <v>193</v>
      </c>
      <c r="AZ153" s="192" t="s">
        <v>193</v>
      </c>
      <c r="BA153" s="139" t="s">
        <v>193</v>
      </c>
      <c r="BB153" s="139" t="s">
        <v>193</v>
      </c>
      <c r="BC153" s="192" t="s">
        <v>193</v>
      </c>
      <c r="BD153" s="139" t="s">
        <v>193</v>
      </c>
      <c r="BE153" s="139" t="s">
        <v>193</v>
      </c>
      <c r="BF153" s="192" t="s">
        <v>193</v>
      </c>
      <c r="BG153" s="139" t="s">
        <v>193</v>
      </c>
      <c r="BH153" s="139" t="s">
        <v>193</v>
      </c>
      <c r="BI153" s="192" t="s">
        <v>193</v>
      </c>
      <c r="BJ153" s="139" t="s">
        <v>193</v>
      </c>
      <c r="BK153" s="139" t="s">
        <v>193</v>
      </c>
      <c r="BL153" s="192" t="s">
        <v>193</v>
      </c>
      <c r="BM153" s="139" t="s">
        <v>193</v>
      </c>
      <c r="BN153" s="139" t="s">
        <v>193</v>
      </c>
      <c r="BO153" s="192" t="s">
        <v>193</v>
      </c>
      <c r="BP153" s="139" t="s">
        <v>193</v>
      </c>
      <c r="BQ153" s="139" t="s">
        <v>193</v>
      </c>
      <c r="BR153" s="139" t="s">
        <v>193</v>
      </c>
      <c r="BS153" s="139" t="s">
        <v>193</v>
      </c>
      <c r="BT153" s="139" t="s">
        <v>193</v>
      </c>
      <c r="BU153" s="139" t="s">
        <v>193</v>
      </c>
      <c r="BV153" s="139" t="s">
        <v>193</v>
      </c>
      <c r="BW153" s="139" t="s">
        <v>193</v>
      </c>
      <c r="BX153" s="139" t="s">
        <v>193</v>
      </c>
      <c r="BY153" s="139" t="s">
        <v>193</v>
      </c>
      <c r="BZ153" s="139" t="s">
        <v>193</v>
      </c>
      <c r="CA153" s="192" t="s">
        <v>193</v>
      </c>
      <c r="CB153" s="139" t="s">
        <v>193</v>
      </c>
      <c r="CC153" s="139" t="s">
        <v>193</v>
      </c>
      <c r="CD153" s="139" t="s">
        <v>193</v>
      </c>
      <c r="CE153" s="139" t="s">
        <v>193</v>
      </c>
      <c r="CF153" s="139" t="s">
        <v>193</v>
      </c>
      <c r="CG153" s="139" t="s">
        <v>193</v>
      </c>
      <c r="CH153" s="139" t="s">
        <v>193</v>
      </c>
      <c r="CI153" s="139" t="s">
        <v>193</v>
      </c>
      <c r="CJ153" s="139" t="s">
        <v>193</v>
      </c>
      <c r="CK153" s="139" t="s">
        <v>193</v>
      </c>
      <c r="CL153" s="139" t="s">
        <v>193</v>
      </c>
      <c r="CM153" s="139" t="s">
        <v>193</v>
      </c>
      <c r="CN153" s="139" t="s">
        <v>193</v>
      </c>
      <c r="CO153" s="139" t="s">
        <v>193</v>
      </c>
      <c r="CP153" s="139" t="s">
        <v>193</v>
      </c>
      <c r="CQ153" s="139" t="s">
        <v>193</v>
      </c>
      <c r="CR153" s="139" t="s">
        <v>193</v>
      </c>
      <c r="CS153" s="139" t="s">
        <v>193</v>
      </c>
      <c r="CT153" s="139" t="s">
        <v>193</v>
      </c>
      <c r="CU153" s="139" t="s">
        <v>193</v>
      </c>
      <c r="CV153" s="139" t="s">
        <v>193</v>
      </c>
      <c r="CW153" s="139" t="s">
        <v>193</v>
      </c>
      <c r="CX153" s="139" t="s">
        <v>193</v>
      </c>
      <c r="CY153" s="139" t="s">
        <v>193</v>
      </c>
      <c r="CZ153" s="139" t="s">
        <v>193</v>
      </c>
      <c r="DA153" s="139" t="s">
        <v>193</v>
      </c>
      <c r="DB153" s="139" t="s">
        <v>193</v>
      </c>
      <c r="DC153" s="139" t="s">
        <v>193</v>
      </c>
      <c r="DD153" s="139" t="s">
        <v>193</v>
      </c>
      <c r="DE153" s="139" t="s">
        <v>193</v>
      </c>
      <c r="DF153" s="139" t="s">
        <v>193</v>
      </c>
      <c r="DG153" s="139" t="s">
        <v>193</v>
      </c>
      <c r="DH153" s="139" t="s">
        <v>193</v>
      </c>
      <c r="DI153" s="139" t="s">
        <v>193</v>
      </c>
      <c r="DJ153" s="139" t="s">
        <v>193</v>
      </c>
      <c r="DK153" s="139" t="s">
        <v>193</v>
      </c>
      <c r="DL153" s="139" t="s">
        <v>193</v>
      </c>
      <c r="DM153" s="139" t="s">
        <v>193</v>
      </c>
      <c r="DN153" s="139" t="s">
        <v>193</v>
      </c>
      <c r="DO153" s="139" t="s">
        <v>193</v>
      </c>
      <c r="DP153" s="139" t="s">
        <v>193</v>
      </c>
      <c r="DQ153" s="139" t="s">
        <v>193</v>
      </c>
      <c r="DR153" s="139" t="s">
        <v>193</v>
      </c>
      <c r="DS153" s="139" t="s">
        <v>193</v>
      </c>
      <c r="DT153" s="139" t="s">
        <v>193</v>
      </c>
      <c r="DU153" s="139" t="s">
        <v>193</v>
      </c>
      <c r="DV153" s="139" t="s">
        <v>193</v>
      </c>
      <c r="DW153" s="139" t="s">
        <v>193</v>
      </c>
      <c r="DX153" s="139" t="s">
        <v>193</v>
      </c>
      <c r="DY153" s="139" t="s">
        <v>193</v>
      </c>
      <c r="DZ153" s="139" t="s">
        <v>193</v>
      </c>
      <c r="EA153" s="139" t="s">
        <v>193</v>
      </c>
      <c r="EB153" s="139" t="s">
        <v>193</v>
      </c>
      <c r="EC153" s="139" t="s">
        <v>193</v>
      </c>
      <c r="ED153" s="139" t="s">
        <v>193</v>
      </c>
      <c r="EE153" s="139" t="s">
        <v>193</v>
      </c>
      <c r="EF153" s="139" t="s">
        <v>193</v>
      </c>
      <c r="EG153" s="139" t="s">
        <v>193</v>
      </c>
      <c r="EH153" s="139" t="s">
        <v>193</v>
      </c>
      <c r="EI153" s="139" t="s">
        <v>193</v>
      </c>
      <c r="EJ153" s="139" t="s">
        <v>193</v>
      </c>
      <c r="EK153" s="139" t="s">
        <v>193</v>
      </c>
      <c r="EL153" s="139" t="s">
        <v>193</v>
      </c>
      <c r="EM153" s="139" t="s">
        <v>193</v>
      </c>
      <c r="EN153" s="139" t="s">
        <v>193</v>
      </c>
      <c r="EO153" s="139" t="s">
        <v>193</v>
      </c>
      <c r="EP153" s="139" t="s">
        <v>193</v>
      </c>
      <c r="EQ153" s="139" t="s">
        <v>193</v>
      </c>
      <c r="ER153" s="139" t="s">
        <v>193</v>
      </c>
      <c r="ES153" s="139" t="s">
        <v>193</v>
      </c>
      <c r="ET153" s="139" t="s">
        <v>193</v>
      </c>
      <c r="EU153" s="139" t="s">
        <v>193</v>
      </c>
      <c r="EV153" s="139" t="s">
        <v>193</v>
      </c>
      <c r="EW153" s="139" t="s">
        <v>193</v>
      </c>
      <c r="EX153" s="139" t="s">
        <v>193</v>
      </c>
      <c r="EY153" s="139" t="s">
        <v>193</v>
      </c>
      <c r="EZ153" s="139" t="s">
        <v>193</v>
      </c>
      <c r="FA153" s="139" t="s">
        <v>193</v>
      </c>
      <c r="FB153" s="139" t="s">
        <v>193</v>
      </c>
      <c r="FC153" s="139" t="s">
        <v>193</v>
      </c>
      <c r="FD153" s="139" t="s">
        <v>193</v>
      </c>
      <c r="FE153" s="139" t="s">
        <v>193</v>
      </c>
      <c r="FF153" s="139" t="s">
        <v>193</v>
      </c>
      <c r="FG153" s="139" t="s">
        <v>193</v>
      </c>
      <c r="FH153" s="139" t="s">
        <v>193</v>
      </c>
      <c r="FI153" s="139" t="s">
        <v>193</v>
      </c>
      <c r="FJ153" s="139" t="s">
        <v>193</v>
      </c>
      <c r="FK153" s="139" t="s">
        <v>193</v>
      </c>
      <c r="FL153" s="139" t="s">
        <v>193</v>
      </c>
      <c r="FM153" s="139" t="s">
        <v>193</v>
      </c>
      <c r="FN153" s="139" t="s">
        <v>193</v>
      </c>
      <c r="FO153" s="139" t="s">
        <v>193</v>
      </c>
      <c r="FP153" s="139" t="s">
        <v>193</v>
      </c>
      <c r="FQ153" s="139" t="s">
        <v>193</v>
      </c>
      <c r="FR153" s="139" t="s">
        <v>193</v>
      </c>
      <c r="FS153" s="139" t="s">
        <v>193</v>
      </c>
      <c r="FT153" s="139" t="s">
        <v>193</v>
      </c>
      <c r="FU153" s="139" t="s">
        <v>193</v>
      </c>
      <c r="FV153" s="139" t="s">
        <v>193</v>
      </c>
      <c r="FW153" s="139" t="s">
        <v>193</v>
      </c>
      <c r="FX153" s="139" t="s">
        <v>193</v>
      </c>
      <c r="FY153" s="139" t="s">
        <v>193</v>
      </c>
      <c r="FZ153" s="139" t="s">
        <v>193</v>
      </c>
      <c r="GA153" s="139" t="s">
        <v>193</v>
      </c>
      <c r="GB153" s="139" t="s">
        <v>193</v>
      </c>
      <c r="GC153" s="139" t="s">
        <v>193</v>
      </c>
      <c r="GD153" s="139" t="s">
        <v>193</v>
      </c>
      <c r="GE153" s="139" t="s">
        <v>193</v>
      </c>
      <c r="GF153" s="139" t="s">
        <v>193</v>
      </c>
      <c r="GG153" s="139" t="s">
        <v>193</v>
      </c>
      <c r="GH153" s="139" t="s">
        <v>193</v>
      </c>
      <c r="GI153" s="139" t="s">
        <v>193</v>
      </c>
      <c r="GJ153" s="139" t="s">
        <v>193</v>
      </c>
      <c r="GK153" s="139" t="s">
        <v>193</v>
      </c>
      <c r="GL153" s="139" t="s">
        <v>193</v>
      </c>
      <c r="GM153" s="139" t="s">
        <v>193</v>
      </c>
      <c r="GN153" s="139" t="s">
        <v>193</v>
      </c>
      <c r="GO153" s="139" t="s">
        <v>193</v>
      </c>
      <c r="GP153" s="139" t="s">
        <v>193</v>
      </c>
      <c r="GQ153" s="139" t="s">
        <v>193</v>
      </c>
      <c r="GR153" s="139" t="s">
        <v>193</v>
      </c>
      <c r="GS153" s="139" t="s">
        <v>193</v>
      </c>
      <c r="GT153" s="139" t="s">
        <v>193</v>
      </c>
      <c r="GU153" s="139" t="s">
        <v>193</v>
      </c>
      <c r="GV153" s="139" t="s">
        <v>193</v>
      </c>
      <c r="GW153" s="139" t="s">
        <v>193</v>
      </c>
      <c r="GX153" s="139" t="s">
        <v>193</v>
      </c>
      <c r="GY153" s="139" t="s">
        <v>193</v>
      </c>
      <c r="GZ153" s="139" t="s">
        <v>193</v>
      </c>
      <c r="HA153" s="139" t="s">
        <v>193</v>
      </c>
      <c r="HB153" s="139" t="s">
        <v>193</v>
      </c>
      <c r="HC153" s="139" t="s">
        <v>193</v>
      </c>
      <c r="HD153" s="139" t="s">
        <v>193</v>
      </c>
      <c r="HE153" s="139" t="s">
        <v>193</v>
      </c>
      <c r="HF153" s="139" t="s">
        <v>193</v>
      </c>
      <c r="HG153" s="139" t="s">
        <v>193</v>
      </c>
      <c r="HH153" s="139" t="s">
        <v>193</v>
      </c>
      <c r="HI153" s="139" t="s">
        <v>193</v>
      </c>
      <c r="HJ153" s="139" t="s">
        <v>193</v>
      </c>
      <c r="HK153" s="139" t="s">
        <v>193</v>
      </c>
      <c r="HL153" s="139" t="s">
        <v>193</v>
      </c>
      <c r="HM153" s="139" t="s">
        <v>193</v>
      </c>
      <c r="HN153" s="139" t="s">
        <v>193</v>
      </c>
      <c r="HO153" s="139" t="s">
        <v>193</v>
      </c>
      <c r="HP153" s="139" t="s">
        <v>193</v>
      </c>
      <c r="HQ153" s="139" t="s">
        <v>193</v>
      </c>
      <c r="HR153" s="139" t="s">
        <v>193</v>
      </c>
      <c r="HS153" s="139" t="s">
        <v>193</v>
      </c>
      <c r="HT153" s="139" t="s">
        <v>193</v>
      </c>
      <c r="HU153" s="139" t="s">
        <v>193</v>
      </c>
      <c r="HV153" s="139" t="s">
        <v>193</v>
      </c>
      <c r="HW153" s="139" t="s">
        <v>193</v>
      </c>
      <c r="HX153" s="139" t="s">
        <v>193</v>
      </c>
      <c r="HY153" s="139" t="s">
        <v>193</v>
      </c>
      <c r="HZ153" s="139" t="s">
        <v>193</v>
      </c>
      <c r="IA153" s="139" t="s">
        <v>193</v>
      </c>
      <c r="IB153" s="139" t="s">
        <v>193</v>
      </c>
      <c r="IC153" s="139" t="s">
        <v>193</v>
      </c>
      <c r="ID153" s="139" t="s">
        <v>193</v>
      </c>
      <c r="IE153" s="139" t="s">
        <v>193</v>
      </c>
      <c r="IF153" s="139" t="s">
        <v>193</v>
      </c>
      <c r="IG153" s="139" t="s">
        <v>193</v>
      </c>
      <c r="IH153" s="139" t="s">
        <v>193</v>
      </c>
      <c r="II153" s="139" t="s">
        <v>193</v>
      </c>
      <c r="IJ153" s="139" t="s">
        <v>193</v>
      </c>
      <c r="IK153" s="139" t="s">
        <v>193</v>
      </c>
      <c r="IL153" s="139" t="s">
        <v>193</v>
      </c>
      <c r="IM153" s="139" t="s">
        <v>193</v>
      </c>
      <c r="IN153" s="139" t="s">
        <v>193</v>
      </c>
      <c r="IO153" s="139" t="s">
        <v>193</v>
      </c>
      <c r="IP153" s="139" t="s">
        <v>193</v>
      </c>
      <c r="IQ153" s="139" t="s">
        <v>193</v>
      </c>
      <c r="IR153" s="139" t="s">
        <v>193</v>
      </c>
      <c r="IS153" s="139" t="s">
        <v>193</v>
      </c>
      <c r="IT153" s="139" t="s">
        <v>193</v>
      </c>
      <c r="IU153" s="139" t="s">
        <v>193</v>
      </c>
      <c r="IV153" s="139" t="s">
        <v>193</v>
      </c>
      <c r="IW153" s="139" t="s">
        <v>193</v>
      </c>
      <c r="IX153" s="139" t="s">
        <v>193</v>
      </c>
      <c r="IY153" s="139" t="s">
        <v>193</v>
      </c>
      <c r="IZ153" s="139" t="s">
        <v>193</v>
      </c>
      <c r="JA153" s="139" t="s">
        <v>193</v>
      </c>
      <c r="JB153" s="139" t="s">
        <v>193</v>
      </c>
      <c r="JC153" s="139" t="s">
        <v>193</v>
      </c>
      <c r="JD153" s="139" t="s">
        <v>193</v>
      </c>
      <c r="JE153" s="139" t="s">
        <v>193</v>
      </c>
      <c r="JF153" s="139" t="s">
        <v>193</v>
      </c>
      <c r="JG153" s="139" t="s">
        <v>193</v>
      </c>
      <c r="JH153" s="139" t="s">
        <v>193</v>
      </c>
      <c r="JI153" s="139" t="s">
        <v>193</v>
      </c>
      <c r="JJ153" s="139" t="s">
        <v>193</v>
      </c>
      <c r="JK153" s="139" t="s">
        <v>193</v>
      </c>
      <c r="JL153" s="139" t="s">
        <v>193</v>
      </c>
      <c r="JM153" s="139" t="s">
        <v>193</v>
      </c>
      <c r="JN153" s="139" t="s">
        <v>193</v>
      </c>
      <c r="JO153" s="139" t="s">
        <v>193</v>
      </c>
      <c r="JP153" s="139" t="s">
        <v>193</v>
      </c>
      <c r="JQ153" s="139" t="s">
        <v>109</v>
      </c>
      <c r="JR153" s="139" t="s">
        <v>505</v>
      </c>
      <c r="JS153" s="139" t="s">
        <v>3368</v>
      </c>
      <c r="JT153" s="139" t="s">
        <v>193</v>
      </c>
      <c r="JU153" s="139" t="s">
        <v>519</v>
      </c>
      <c r="JV153" s="139" t="s">
        <v>3543</v>
      </c>
      <c r="JW153" s="139" t="s">
        <v>3368</v>
      </c>
      <c r="JX153" s="139" t="s">
        <v>796</v>
      </c>
      <c r="JY153" s="139" t="s">
        <v>193</v>
      </c>
      <c r="JZ153" s="139" t="s">
        <v>3320</v>
      </c>
      <c r="KA153" s="139" t="s">
        <v>802</v>
      </c>
      <c r="KB153" s="139" t="s">
        <v>803</v>
      </c>
      <c r="KC153" s="139" t="s">
        <v>804</v>
      </c>
      <c r="KD153" s="139" t="s">
        <v>193</v>
      </c>
      <c r="KE153" s="139" t="s">
        <v>193</v>
      </c>
      <c r="KF153" s="139" t="s">
        <v>193</v>
      </c>
      <c r="KG153" s="139" t="s">
        <v>193</v>
      </c>
      <c r="KH153" s="139" t="s">
        <v>193</v>
      </c>
      <c r="KI153" s="139">
        <v>0</v>
      </c>
      <c r="KJ153" s="139">
        <v>0</v>
      </c>
      <c r="KK153" s="139" t="s">
        <v>193</v>
      </c>
      <c r="KL153" s="139" t="s">
        <v>156</v>
      </c>
      <c r="KM153" s="139">
        <v>0</v>
      </c>
      <c r="KN153" s="139" t="s">
        <v>114</v>
      </c>
      <c r="KO153" s="139" t="s">
        <v>705</v>
      </c>
      <c r="KP153" s="139" t="s">
        <v>114</v>
      </c>
      <c r="KQ153" s="139" t="s">
        <v>193</v>
      </c>
      <c r="KR153" s="139" t="s">
        <v>193</v>
      </c>
      <c r="KS153" s="139" t="s">
        <v>193</v>
      </c>
      <c r="KT153" s="139" t="s">
        <v>193</v>
      </c>
      <c r="KU153" s="139" t="s">
        <v>193</v>
      </c>
      <c r="KV153" s="139" t="s">
        <v>193</v>
      </c>
      <c r="KW153" s="139" t="s">
        <v>193</v>
      </c>
      <c r="KX153" s="139" t="s">
        <v>193</v>
      </c>
      <c r="KY153" s="139" t="s">
        <v>193</v>
      </c>
      <c r="KZ153" s="139" t="s">
        <v>193</v>
      </c>
      <c r="LA153" s="139" t="s">
        <v>193</v>
      </c>
      <c r="LB153" s="139" t="s">
        <v>193</v>
      </c>
      <c r="LC153" s="139" t="s">
        <v>193</v>
      </c>
      <c r="LD153" s="139" t="s">
        <v>114</v>
      </c>
      <c r="LE153" s="139" t="s">
        <v>193</v>
      </c>
      <c r="LF153" s="139" t="s">
        <v>193</v>
      </c>
      <c r="LG153" s="139" t="s">
        <v>193</v>
      </c>
      <c r="LH153" s="139" t="s">
        <v>193</v>
      </c>
      <c r="LI153" s="139" t="s">
        <v>193</v>
      </c>
      <c r="LJ153" s="139" t="s">
        <v>193</v>
      </c>
      <c r="LK153" s="139" t="s">
        <v>193</v>
      </c>
      <c r="LL153" s="139" t="s">
        <v>193</v>
      </c>
      <c r="LM153" s="139" t="s">
        <v>193</v>
      </c>
      <c r="LN153" s="139" t="s">
        <v>193</v>
      </c>
      <c r="LO153" s="139" t="s">
        <v>193</v>
      </c>
      <c r="LP153" s="139" t="s">
        <v>193</v>
      </c>
      <c r="LQ153" s="139" t="s">
        <v>193</v>
      </c>
    </row>
    <row r="154" spans="1:329" ht="14.4" customHeight="1" x14ac:dyDescent="0.35">
      <c r="A154" s="139" t="s">
        <v>3616</v>
      </c>
      <c r="B154" s="139" t="s">
        <v>3316</v>
      </c>
      <c r="C154" s="139" t="s">
        <v>103</v>
      </c>
      <c r="D154" s="139" t="s">
        <v>103</v>
      </c>
      <c r="E154" s="139" t="s">
        <v>3606</v>
      </c>
      <c r="F154" s="139" t="s">
        <v>106</v>
      </c>
      <c r="G154" s="139" t="s">
        <v>225</v>
      </c>
      <c r="H154" s="139" t="s">
        <v>225</v>
      </c>
      <c r="I154" s="139" t="s">
        <v>3593</v>
      </c>
      <c r="J154" s="139" t="s">
        <v>770</v>
      </c>
      <c r="K154" s="139" t="s">
        <v>489</v>
      </c>
      <c r="L154" s="139" t="s">
        <v>3317</v>
      </c>
      <c r="M154" t="s">
        <v>491</v>
      </c>
      <c r="N154" t="s">
        <v>193</v>
      </c>
      <c r="O154" t="s">
        <v>193</v>
      </c>
      <c r="P154" t="s">
        <v>193</v>
      </c>
      <c r="Q154" t="s">
        <v>193</v>
      </c>
      <c r="R154" t="s">
        <v>193</v>
      </c>
      <c r="S154" t="s">
        <v>193</v>
      </c>
      <c r="T154" t="s">
        <v>193</v>
      </c>
      <c r="U154" t="s">
        <v>193</v>
      </c>
      <c r="V154" t="s">
        <v>193</v>
      </c>
      <c r="W154" t="s">
        <v>193</v>
      </c>
      <c r="X154" t="s">
        <v>193</v>
      </c>
      <c r="Y154" t="s">
        <v>193</v>
      </c>
      <c r="Z154" t="s">
        <v>193</v>
      </c>
      <c r="AA154" t="s">
        <v>193</v>
      </c>
      <c r="AB154" t="s">
        <v>193</v>
      </c>
      <c r="AC154" t="s">
        <v>193</v>
      </c>
      <c r="AD154" t="s">
        <v>193</v>
      </c>
      <c r="AE154" t="s">
        <v>193</v>
      </c>
      <c r="AF154" t="s">
        <v>193</v>
      </c>
      <c r="AG154" t="s">
        <v>193</v>
      </c>
      <c r="AH154" t="s">
        <v>193</v>
      </c>
      <c r="AI154" t="s">
        <v>193</v>
      </c>
      <c r="AJ154" t="s">
        <v>193</v>
      </c>
      <c r="AK154" t="s">
        <v>193</v>
      </c>
      <c r="AL154" t="s">
        <v>193</v>
      </c>
      <c r="AM154" t="s">
        <v>193</v>
      </c>
      <c r="AN154" t="s">
        <v>193</v>
      </c>
      <c r="AO154" t="s">
        <v>193</v>
      </c>
      <c r="AP154" t="s">
        <v>193</v>
      </c>
      <c r="AQ154" t="s">
        <v>193</v>
      </c>
      <c r="AR154" t="s">
        <v>193</v>
      </c>
      <c r="AS154" t="s">
        <v>193</v>
      </c>
      <c r="AT154" t="s">
        <v>193</v>
      </c>
      <c r="AU154" t="s">
        <v>193</v>
      </c>
      <c r="AV154" t="s">
        <v>193</v>
      </c>
      <c r="AW154" t="s">
        <v>193</v>
      </c>
      <c r="AX154" t="s">
        <v>193</v>
      </c>
      <c r="AY154" t="s">
        <v>193</v>
      </c>
      <c r="AZ154" s="192" t="s">
        <v>193</v>
      </c>
      <c r="BA154" s="139" t="s">
        <v>193</v>
      </c>
      <c r="BB154" s="139" t="s">
        <v>193</v>
      </c>
      <c r="BC154" s="192" t="s">
        <v>193</v>
      </c>
      <c r="BD154" s="139" t="s">
        <v>193</v>
      </c>
      <c r="BE154" s="139" t="s">
        <v>193</v>
      </c>
      <c r="BF154" s="192" t="s">
        <v>193</v>
      </c>
      <c r="BG154" s="139" t="s">
        <v>193</v>
      </c>
      <c r="BH154" s="139" t="s">
        <v>193</v>
      </c>
      <c r="BI154" s="192" t="s">
        <v>193</v>
      </c>
      <c r="BJ154" s="139" t="s">
        <v>193</v>
      </c>
      <c r="BK154" s="139" t="s">
        <v>193</v>
      </c>
      <c r="BL154" s="192" t="s">
        <v>193</v>
      </c>
      <c r="BM154" s="139" t="s">
        <v>193</v>
      </c>
      <c r="BN154" s="139" t="s">
        <v>193</v>
      </c>
      <c r="BO154" s="192" t="s">
        <v>193</v>
      </c>
      <c r="BP154" s="139" t="s">
        <v>193</v>
      </c>
      <c r="BQ154" s="139" t="s">
        <v>193</v>
      </c>
      <c r="BR154" s="139" t="s">
        <v>193</v>
      </c>
      <c r="BS154" s="139" t="s">
        <v>193</v>
      </c>
      <c r="BT154" s="139" t="s">
        <v>193</v>
      </c>
      <c r="BU154" s="139" t="s">
        <v>193</v>
      </c>
      <c r="BV154" s="139" t="s">
        <v>193</v>
      </c>
      <c r="BW154" s="139" t="s">
        <v>193</v>
      </c>
      <c r="BX154" s="139" t="s">
        <v>193</v>
      </c>
      <c r="BY154" s="139" t="s">
        <v>193</v>
      </c>
      <c r="BZ154" s="139" t="s">
        <v>193</v>
      </c>
      <c r="CA154" s="192" t="s">
        <v>193</v>
      </c>
      <c r="CB154" s="139" t="s">
        <v>193</v>
      </c>
      <c r="CC154" s="139" t="s">
        <v>193</v>
      </c>
      <c r="CD154" s="139" t="s">
        <v>193</v>
      </c>
      <c r="CE154" s="139" t="s">
        <v>193</v>
      </c>
      <c r="CF154" s="139" t="s">
        <v>193</v>
      </c>
      <c r="CG154" s="139" t="s">
        <v>193</v>
      </c>
      <c r="CH154" s="139" t="s">
        <v>193</v>
      </c>
      <c r="CI154" s="139" t="s">
        <v>193</v>
      </c>
      <c r="CJ154" s="139" t="s">
        <v>193</v>
      </c>
      <c r="CK154" s="139" t="s">
        <v>193</v>
      </c>
      <c r="CL154" s="139" t="s">
        <v>193</v>
      </c>
      <c r="CM154" s="139" t="s">
        <v>193</v>
      </c>
      <c r="CN154" s="139" t="s">
        <v>193</v>
      </c>
      <c r="CO154" s="139" t="s">
        <v>193</v>
      </c>
      <c r="CP154" s="139" t="s">
        <v>193</v>
      </c>
      <c r="CQ154" s="139" t="s">
        <v>193</v>
      </c>
      <c r="CR154" s="139" t="s">
        <v>193</v>
      </c>
      <c r="CS154" s="139" t="s">
        <v>193</v>
      </c>
      <c r="CT154" s="139" t="s">
        <v>193</v>
      </c>
      <c r="CU154" s="139" t="s">
        <v>193</v>
      </c>
      <c r="CV154" s="139" t="s">
        <v>193</v>
      </c>
      <c r="CW154" s="139" t="s">
        <v>193</v>
      </c>
      <c r="CX154" s="139" t="s">
        <v>193</v>
      </c>
      <c r="CY154" s="139" t="s">
        <v>193</v>
      </c>
      <c r="CZ154" s="139" t="s">
        <v>193</v>
      </c>
      <c r="DA154" s="139" t="s">
        <v>193</v>
      </c>
      <c r="DB154" s="139" t="s">
        <v>193</v>
      </c>
      <c r="DC154" s="139" t="s">
        <v>193</v>
      </c>
      <c r="DD154" s="139" t="s">
        <v>193</v>
      </c>
      <c r="DE154" s="139" t="s">
        <v>193</v>
      </c>
      <c r="DF154" s="139" t="s">
        <v>193</v>
      </c>
      <c r="DG154" s="139" t="s">
        <v>193</v>
      </c>
      <c r="DH154" s="139" t="s">
        <v>193</v>
      </c>
      <c r="DI154" s="139" t="s">
        <v>193</v>
      </c>
      <c r="DJ154" s="139" t="s">
        <v>193</v>
      </c>
      <c r="DK154" s="139" t="s">
        <v>193</v>
      </c>
      <c r="DL154" s="139" t="s">
        <v>193</v>
      </c>
      <c r="DM154" s="139" t="s">
        <v>193</v>
      </c>
      <c r="DN154" s="139" t="s">
        <v>193</v>
      </c>
      <c r="DO154" s="139" t="s">
        <v>193</v>
      </c>
      <c r="DP154" s="139" t="s">
        <v>193</v>
      </c>
      <c r="DQ154" s="139" t="s">
        <v>193</v>
      </c>
      <c r="DR154" s="139" t="s">
        <v>193</v>
      </c>
      <c r="DS154" s="139" t="s">
        <v>193</v>
      </c>
      <c r="DT154" s="139" t="s">
        <v>193</v>
      </c>
      <c r="DU154" s="139" t="s">
        <v>193</v>
      </c>
      <c r="DV154" s="139" t="s">
        <v>193</v>
      </c>
      <c r="DW154" s="139" t="s">
        <v>193</v>
      </c>
      <c r="DX154" s="139" t="s">
        <v>193</v>
      </c>
      <c r="DY154" s="139" t="s">
        <v>193</v>
      </c>
      <c r="DZ154" s="139" t="s">
        <v>193</v>
      </c>
      <c r="EA154" s="139" t="s">
        <v>193</v>
      </c>
      <c r="EB154" s="139" t="s">
        <v>193</v>
      </c>
      <c r="EC154" s="139" t="s">
        <v>193</v>
      </c>
      <c r="ED154" s="139" t="s">
        <v>193</v>
      </c>
      <c r="EE154" s="139" t="s">
        <v>193</v>
      </c>
      <c r="EF154" s="139" t="s">
        <v>193</v>
      </c>
      <c r="EG154" s="139" t="s">
        <v>193</v>
      </c>
      <c r="EH154" s="139" t="s">
        <v>193</v>
      </c>
      <c r="EI154" s="139" t="s">
        <v>193</v>
      </c>
      <c r="EJ154" s="139" t="s">
        <v>193</v>
      </c>
      <c r="EK154" s="139" t="s">
        <v>193</v>
      </c>
      <c r="EL154" s="139" t="s">
        <v>193</v>
      </c>
      <c r="EM154" s="139" t="s">
        <v>193</v>
      </c>
      <c r="EN154" s="139" t="s">
        <v>193</v>
      </c>
      <c r="EO154" s="139" t="s">
        <v>193</v>
      </c>
      <c r="EP154" s="139" t="s">
        <v>193</v>
      </c>
      <c r="EQ154" s="139" t="s">
        <v>193</v>
      </c>
      <c r="ER154" s="139" t="s">
        <v>193</v>
      </c>
      <c r="ES154" s="139" t="s">
        <v>193</v>
      </c>
      <c r="ET154" s="139" t="s">
        <v>193</v>
      </c>
      <c r="EU154" s="139" t="s">
        <v>193</v>
      </c>
      <c r="EV154" s="139" t="s">
        <v>193</v>
      </c>
      <c r="EW154" s="139" t="s">
        <v>193</v>
      </c>
      <c r="EX154" s="139" t="s">
        <v>193</v>
      </c>
      <c r="EY154" s="139" t="s">
        <v>193</v>
      </c>
      <c r="EZ154" s="139" t="s">
        <v>193</v>
      </c>
      <c r="FA154" s="139" t="s">
        <v>193</v>
      </c>
      <c r="FB154" s="139" t="s">
        <v>193</v>
      </c>
      <c r="FC154" s="139" t="s">
        <v>193</v>
      </c>
      <c r="FD154" s="139" t="s">
        <v>193</v>
      </c>
      <c r="FE154" s="139" t="s">
        <v>193</v>
      </c>
      <c r="FF154" s="139" t="s">
        <v>193</v>
      </c>
      <c r="FG154" s="139" t="s">
        <v>193</v>
      </c>
      <c r="FH154" s="139" t="s">
        <v>193</v>
      </c>
      <c r="FI154" s="139" t="s">
        <v>193</v>
      </c>
      <c r="FJ154" s="139" t="s">
        <v>193</v>
      </c>
      <c r="FK154" s="139" t="s">
        <v>193</v>
      </c>
      <c r="FL154" s="139" t="s">
        <v>193</v>
      </c>
      <c r="FM154" s="139" t="s">
        <v>193</v>
      </c>
      <c r="FN154" s="139" t="s">
        <v>193</v>
      </c>
      <c r="FO154" s="139" t="s">
        <v>193</v>
      </c>
      <c r="FP154" s="139" t="s">
        <v>193</v>
      </c>
      <c r="FQ154" s="139" t="s">
        <v>193</v>
      </c>
      <c r="FR154" s="139" t="s">
        <v>193</v>
      </c>
      <c r="FS154" s="139" t="s">
        <v>193</v>
      </c>
      <c r="FT154" s="139" t="s">
        <v>193</v>
      </c>
      <c r="FU154" s="139" t="s">
        <v>193</v>
      </c>
      <c r="FV154" s="139" t="s">
        <v>193</v>
      </c>
      <c r="FW154" s="139" t="s">
        <v>193</v>
      </c>
      <c r="FX154" s="139" t="s">
        <v>193</v>
      </c>
      <c r="FY154" s="139" t="s">
        <v>193</v>
      </c>
      <c r="FZ154" s="139" t="s">
        <v>193</v>
      </c>
      <c r="GA154" s="139" t="s">
        <v>193</v>
      </c>
      <c r="GB154" s="139" t="s">
        <v>193</v>
      </c>
      <c r="GC154" s="139" t="s">
        <v>193</v>
      </c>
      <c r="GD154" s="139" t="s">
        <v>193</v>
      </c>
      <c r="GE154" s="139" t="s">
        <v>193</v>
      </c>
      <c r="GF154" s="139" t="s">
        <v>193</v>
      </c>
      <c r="GG154" s="139" t="s">
        <v>193</v>
      </c>
      <c r="GH154" s="139" t="s">
        <v>193</v>
      </c>
      <c r="GI154" s="139" t="s">
        <v>193</v>
      </c>
      <c r="GJ154" s="139" t="s">
        <v>193</v>
      </c>
      <c r="GK154" s="139" t="s">
        <v>193</v>
      </c>
      <c r="GL154" s="139" t="s">
        <v>193</v>
      </c>
      <c r="GM154" s="139" t="s">
        <v>193</v>
      </c>
      <c r="GN154" s="139" t="s">
        <v>193</v>
      </c>
      <c r="GO154" s="139" t="s">
        <v>193</v>
      </c>
      <c r="GP154" s="139" t="s">
        <v>193</v>
      </c>
      <c r="GQ154" s="139" t="s">
        <v>193</v>
      </c>
      <c r="GR154" s="139" t="s">
        <v>193</v>
      </c>
      <c r="GS154" s="139" t="s">
        <v>193</v>
      </c>
      <c r="GT154" s="139" t="s">
        <v>193</v>
      </c>
      <c r="GU154" s="139" t="s">
        <v>193</v>
      </c>
      <c r="GV154" s="139" t="s">
        <v>193</v>
      </c>
      <c r="GW154" s="139" t="s">
        <v>193</v>
      </c>
      <c r="GX154" s="139" t="s">
        <v>193</v>
      </c>
      <c r="GY154" s="139" t="s">
        <v>193</v>
      </c>
      <c r="GZ154" s="139" t="s">
        <v>193</v>
      </c>
      <c r="HA154" s="139" t="s">
        <v>193</v>
      </c>
      <c r="HB154" s="139" t="s">
        <v>193</v>
      </c>
      <c r="HC154" s="139" t="s">
        <v>193</v>
      </c>
      <c r="HD154" s="139" t="s">
        <v>193</v>
      </c>
      <c r="HE154" s="139" t="s">
        <v>193</v>
      </c>
      <c r="HF154" s="139" t="s">
        <v>193</v>
      </c>
      <c r="HG154" s="139" t="s">
        <v>193</v>
      </c>
      <c r="HH154" s="139" t="s">
        <v>193</v>
      </c>
      <c r="HI154" s="139" t="s">
        <v>193</v>
      </c>
      <c r="HJ154" s="139" t="s">
        <v>193</v>
      </c>
      <c r="HK154" s="139" t="s">
        <v>193</v>
      </c>
      <c r="HL154" s="139" t="s">
        <v>193</v>
      </c>
      <c r="HM154" s="139" t="s">
        <v>193</v>
      </c>
      <c r="HN154" s="139" t="s">
        <v>193</v>
      </c>
      <c r="HO154" s="139" t="s">
        <v>193</v>
      </c>
      <c r="HP154" s="139" t="s">
        <v>193</v>
      </c>
      <c r="HQ154" s="139" t="s">
        <v>193</v>
      </c>
      <c r="HR154" s="139" t="s">
        <v>193</v>
      </c>
      <c r="HS154" s="139" t="s">
        <v>193</v>
      </c>
      <c r="HT154" s="139" t="s">
        <v>193</v>
      </c>
      <c r="HU154" s="139" t="s">
        <v>193</v>
      </c>
      <c r="HV154" s="139" t="s">
        <v>193</v>
      </c>
      <c r="HW154" s="139" t="s">
        <v>193</v>
      </c>
      <c r="HX154" s="139" t="s">
        <v>193</v>
      </c>
      <c r="HY154" s="139" t="s">
        <v>193</v>
      </c>
      <c r="HZ154" s="139" t="s">
        <v>193</v>
      </c>
      <c r="IA154" s="139" t="s">
        <v>193</v>
      </c>
      <c r="IB154" s="139" t="s">
        <v>193</v>
      </c>
      <c r="IC154" s="139" t="s">
        <v>193</v>
      </c>
      <c r="ID154" s="139" t="s">
        <v>193</v>
      </c>
      <c r="IE154" s="139" t="s">
        <v>193</v>
      </c>
      <c r="IF154" s="139" t="s">
        <v>193</v>
      </c>
      <c r="IG154" s="139" t="s">
        <v>193</v>
      </c>
      <c r="IH154" s="139" t="s">
        <v>193</v>
      </c>
      <c r="II154" s="139" t="s">
        <v>193</v>
      </c>
      <c r="IJ154" s="139" t="s">
        <v>193</v>
      </c>
      <c r="IK154" s="139" t="s">
        <v>193</v>
      </c>
      <c r="IL154" s="139" t="s">
        <v>193</v>
      </c>
      <c r="IM154" s="139" t="s">
        <v>193</v>
      </c>
      <c r="IN154" s="139" t="s">
        <v>193</v>
      </c>
      <c r="IO154" s="139" t="s">
        <v>193</v>
      </c>
      <c r="IP154" s="139" t="s">
        <v>193</v>
      </c>
      <c r="IQ154" s="139" t="s">
        <v>193</v>
      </c>
      <c r="IR154" s="139" t="s">
        <v>193</v>
      </c>
      <c r="IS154" s="139" t="s">
        <v>193</v>
      </c>
      <c r="IT154" s="139" t="s">
        <v>193</v>
      </c>
      <c r="IU154" s="139" t="s">
        <v>193</v>
      </c>
      <c r="IV154" s="139" t="s">
        <v>193</v>
      </c>
      <c r="IW154" s="139" t="s">
        <v>193</v>
      </c>
      <c r="IX154" s="139" t="s">
        <v>193</v>
      </c>
      <c r="IY154" s="139" t="s">
        <v>193</v>
      </c>
      <c r="IZ154" s="139" t="s">
        <v>193</v>
      </c>
      <c r="JA154" s="139" t="s">
        <v>193</v>
      </c>
      <c r="JB154" s="139" t="s">
        <v>193</v>
      </c>
      <c r="JC154" s="139" t="s">
        <v>193</v>
      </c>
      <c r="JD154" s="139" t="s">
        <v>193</v>
      </c>
      <c r="JE154" s="139" t="s">
        <v>193</v>
      </c>
      <c r="JF154" s="139" t="s">
        <v>193</v>
      </c>
      <c r="JG154" s="139" t="s">
        <v>193</v>
      </c>
      <c r="JH154" s="139" t="s">
        <v>193</v>
      </c>
      <c r="JI154" s="139" t="s">
        <v>193</v>
      </c>
      <c r="JJ154" s="139" t="s">
        <v>193</v>
      </c>
      <c r="JK154" s="139" t="s">
        <v>193</v>
      </c>
      <c r="JL154" s="139" t="s">
        <v>193</v>
      </c>
      <c r="JM154" s="139" t="s">
        <v>193</v>
      </c>
      <c r="JN154" s="139" t="s">
        <v>193</v>
      </c>
      <c r="JO154" s="139" t="s">
        <v>193</v>
      </c>
      <c r="JP154" s="139" t="s">
        <v>193</v>
      </c>
      <c r="JQ154" s="139" t="s">
        <v>109</v>
      </c>
      <c r="JR154" s="139" t="s">
        <v>505</v>
      </c>
      <c r="JS154" s="139" t="s">
        <v>3368</v>
      </c>
      <c r="JT154" s="139" t="s">
        <v>193</v>
      </c>
      <c r="JU154" s="139" t="s">
        <v>519</v>
      </c>
      <c r="JV154" s="139" t="s">
        <v>3543</v>
      </c>
      <c r="JW154" s="139" t="s">
        <v>3368</v>
      </c>
      <c r="JX154" s="139" t="s">
        <v>810</v>
      </c>
      <c r="JY154" s="139" t="s">
        <v>193</v>
      </c>
      <c r="JZ154" s="139" t="s">
        <v>3320</v>
      </c>
      <c r="KA154" s="139" t="s">
        <v>1662</v>
      </c>
      <c r="KB154" s="139" t="s">
        <v>1661</v>
      </c>
      <c r="KC154" s="139" t="s">
        <v>1663</v>
      </c>
      <c r="KD154" s="139" t="s">
        <v>193</v>
      </c>
      <c r="KE154" s="139" t="s">
        <v>193</v>
      </c>
      <c r="KF154" s="139" t="s">
        <v>193</v>
      </c>
      <c r="KG154" s="139" t="s">
        <v>193</v>
      </c>
      <c r="KH154" s="139" t="s">
        <v>193</v>
      </c>
      <c r="KI154" s="139" t="s">
        <v>193</v>
      </c>
      <c r="KJ154" s="139" t="s">
        <v>156</v>
      </c>
      <c r="KK154" s="139" t="s">
        <v>193</v>
      </c>
      <c r="KL154" s="139" t="s">
        <v>156</v>
      </c>
      <c r="KM154" s="139" t="s">
        <v>156</v>
      </c>
      <c r="KN154" s="139" t="s">
        <v>114</v>
      </c>
      <c r="KO154" s="139" t="s">
        <v>705</v>
      </c>
      <c r="KP154" s="139" t="s">
        <v>109</v>
      </c>
      <c r="KQ154" s="139" t="s">
        <v>3602</v>
      </c>
      <c r="KR154" s="139">
        <v>0</v>
      </c>
      <c r="KS154" s="139">
        <v>0</v>
      </c>
      <c r="KT154" s="139">
        <v>0</v>
      </c>
      <c r="KU154" s="139">
        <v>1</v>
      </c>
      <c r="KV154" s="139">
        <v>1</v>
      </c>
      <c r="KW154" s="139">
        <v>1</v>
      </c>
      <c r="KX154" s="139">
        <v>0</v>
      </c>
      <c r="KY154" s="139">
        <v>0</v>
      </c>
      <c r="KZ154" s="139">
        <v>0</v>
      </c>
      <c r="LA154" s="139">
        <v>0</v>
      </c>
      <c r="LB154" s="139">
        <v>0</v>
      </c>
      <c r="LC154" s="139" t="s">
        <v>193</v>
      </c>
      <c r="LD154" s="139" t="s">
        <v>114</v>
      </c>
      <c r="LE154" s="139" t="s">
        <v>193</v>
      </c>
      <c r="LF154" s="139" t="s">
        <v>193</v>
      </c>
      <c r="LG154" s="139" t="s">
        <v>193</v>
      </c>
      <c r="LH154" s="139" t="s">
        <v>193</v>
      </c>
      <c r="LI154" s="139" t="s">
        <v>193</v>
      </c>
      <c r="LJ154" s="139" t="s">
        <v>193</v>
      </c>
      <c r="LK154" s="139" t="s">
        <v>193</v>
      </c>
      <c r="LL154" s="139" t="s">
        <v>193</v>
      </c>
      <c r="LM154" s="139" t="s">
        <v>193</v>
      </c>
      <c r="LN154" s="139" t="s">
        <v>193</v>
      </c>
      <c r="LO154" s="139" t="s">
        <v>193</v>
      </c>
      <c r="LP154" s="139" t="s">
        <v>193</v>
      </c>
      <c r="LQ154" s="139" t="s">
        <v>193</v>
      </c>
    </row>
    <row r="155" spans="1:329" ht="14.4" customHeight="1" x14ac:dyDescent="0.35">
      <c r="A155" s="139" t="s">
        <v>3617</v>
      </c>
      <c r="B155" s="139" t="s">
        <v>3316</v>
      </c>
      <c r="C155" s="139" t="s">
        <v>103</v>
      </c>
      <c r="D155" s="139" t="s">
        <v>103</v>
      </c>
      <c r="E155" s="139" t="s">
        <v>3606</v>
      </c>
      <c r="F155" s="139" t="s">
        <v>106</v>
      </c>
      <c r="G155" s="139" t="s">
        <v>225</v>
      </c>
      <c r="H155" s="139" t="s">
        <v>225</v>
      </c>
      <c r="I155" s="139" t="s">
        <v>3593</v>
      </c>
      <c r="J155" s="139" t="s">
        <v>770</v>
      </c>
      <c r="K155" s="139" t="s">
        <v>489</v>
      </c>
      <c r="L155" s="139" t="s">
        <v>3317</v>
      </c>
      <c r="M155" t="s">
        <v>494</v>
      </c>
      <c r="N155" t="s">
        <v>193</v>
      </c>
      <c r="O155" t="s">
        <v>193</v>
      </c>
      <c r="P155" t="s">
        <v>193</v>
      </c>
      <c r="Q155" t="s">
        <v>193</v>
      </c>
      <c r="R155" t="s">
        <v>193</v>
      </c>
      <c r="S155" t="s">
        <v>193</v>
      </c>
      <c r="T155" t="s">
        <v>193</v>
      </c>
      <c r="U155" t="s">
        <v>193</v>
      </c>
      <c r="V155" t="s">
        <v>193</v>
      </c>
      <c r="W155" t="s">
        <v>193</v>
      </c>
      <c r="X155" t="s">
        <v>193</v>
      </c>
      <c r="Y155" t="s">
        <v>193</v>
      </c>
      <c r="Z155" t="s">
        <v>193</v>
      </c>
      <c r="AA155" t="s">
        <v>193</v>
      </c>
      <c r="AB155" t="s">
        <v>193</v>
      </c>
      <c r="AC155" t="s">
        <v>193</v>
      </c>
      <c r="AD155" t="s">
        <v>193</v>
      </c>
      <c r="AE155" t="s">
        <v>193</v>
      </c>
      <c r="AF155" t="s">
        <v>193</v>
      </c>
      <c r="AG155" t="s">
        <v>193</v>
      </c>
      <c r="AH155" t="s">
        <v>193</v>
      </c>
      <c r="AI155" t="s">
        <v>193</v>
      </c>
      <c r="AJ155" t="s">
        <v>193</v>
      </c>
      <c r="AK155" t="s">
        <v>193</v>
      </c>
      <c r="AL155" t="s">
        <v>193</v>
      </c>
      <c r="AM155" t="s">
        <v>193</v>
      </c>
      <c r="AN155" t="s">
        <v>193</v>
      </c>
      <c r="AO155" t="s">
        <v>193</v>
      </c>
      <c r="AP155" t="s">
        <v>193</v>
      </c>
      <c r="AQ155" t="s">
        <v>193</v>
      </c>
      <c r="AR155" t="s">
        <v>193</v>
      </c>
      <c r="AS155" t="s">
        <v>193</v>
      </c>
      <c r="AT155" t="s">
        <v>193</v>
      </c>
      <c r="AU155" t="s">
        <v>193</v>
      </c>
      <c r="AV155" t="s">
        <v>193</v>
      </c>
      <c r="AW155" t="s">
        <v>193</v>
      </c>
      <c r="AX155" t="s">
        <v>193</v>
      </c>
      <c r="AY155" t="s">
        <v>193</v>
      </c>
      <c r="AZ155" s="192" t="s">
        <v>193</v>
      </c>
      <c r="BA155" s="139" t="s">
        <v>193</v>
      </c>
      <c r="BB155" s="139" t="s">
        <v>193</v>
      </c>
      <c r="BC155" s="192" t="s">
        <v>193</v>
      </c>
      <c r="BD155" s="139" t="s">
        <v>193</v>
      </c>
      <c r="BE155" s="139" t="s">
        <v>193</v>
      </c>
      <c r="BF155" s="192" t="s">
        <v>193</v>
      </c>
      <c r="BG155" s="139" t="s">
        <v>193</v>
      </c>
      <c r="BH155" s="139" t="s">
        <v>193</v>
      </c>
      <c r="BI155" s="192" t="s">
        <v>193</v>
      </c>
      <c r="BJ155" s="139" t="s">
        <v>193</v>
      </c>
      <c r="BK155" s="139" t="s">
        <v>193</v>
      </c>
      <c r="BL155" s="192" t="s">
        <v>193</v>
      </c>
      <c r="BM155" s="139" t="s">
        <v>193</v>
      </c>
      <c r="BN155" s="139" t="s">
        <v>193</v>
      </c>
      <c r="BO155" s="192" t="s">
        <v>193</v>
      </c>
      <c r="BP155" s="139" t="s">
        <v>193</v>
      </c>
      <c r="BQ155" s="139" t="s">
        <v>193</v>
      </c>
      <c r="BR155" s="139" t="s">
        <v>193</v>
      </c>
      <c r="BS155" s="139" t="s">
        <v>193</v>
      </c>
      <c r="BT155" s="139" t="s">
        <v>193</v>
      </c>
      <c r="BU155" s="139" t="s">
        <v>193</v>
      </c>
      <c r="BV155" s="139" t="s">
        <v>193</v>
      </c>
      <c r="BW155" s="139" t="s">
        <v>193</v>
      </c>
      <c r="BX155" s="139" t="s">
        <v>193</v>
      </c>
      <c r="BY155" s="139" t="s">
        <v>193</v>
      </c>
      <c r="BZ155" s="139" t="s">
        <v>193</v>
      </c>
      <c r="CA155" s="192" t="s">
        <v>193</v>
      </c>
      <c r="CB155" s="139" t="s">
        <v>193</v>
      </c>
      <c r="CC155" s="139" t="s">
        <v>193</v>
      </c>
      <c r="CD155" s="139" t="s">
        <v>193</v>
      </c>
      <c r="CE155" s="139" t="s">
        <v>193</v>
      </c>
      <c r="CF155" s="139" t="s">
        <v>193</v>
      </c>
      <c r="CG155" s="139" t="s">
        <v>193</v>
      </c>
      <c r="CH155" s="139" t="s">
        <v>193</v>
      </c>
      <c r="CI155" s="139" t="s">
        <v>193</v>
      </c>
      <c r="CJ155" s="139" t="s">
        <v>193</v>
      </c>
      <c r="CK155" s="139" t="s">
        <v>193</v>
      </c>
      <c r="CL155" s="139" t="s">
        <v>193</v>
      </c>
      <c r="CM155" s="139" t="s">
        <v>193</v>
      </c>
      <c r="CN155" s="139" t="s">
        <v>193</v>
      </c>
      <c r="CO155" s="139" t="s">
        <v>193</v>
      </c>
      <c r="CP155" s="139" t="s">
        <v>193</v>
      </c>
      <c r="CQ155" s="139" t="s">
        <v>193</v>
      </c>
      <c r="CR155" s="139" t="s">
        <v>193</v>
      </c>
      <c r="CS155" s="139" t="s">
        <v>193</v>
      </c>
      <c r="CT155" s="139" t="s">
        <v>193</v>
      </c>
      <c r="CU155" s="139" t="s">
        <v>193</v>
      </c>
      <c r="CV155" s="139" t="s">
        <v>193</v>
      </c>
      <c r="CW155" s="139" t="s">
        <v>193</v>
      </c>
      <c r="CX155" s="139" t="s">
        <v>193</v>
      </c>
      <c r="CY155" s="139" t="s">
        <v>193</v>
      </c>
      <c r="CZ155" s="139" t="s">
        <v>193</v>
      </c>
      <c r="DA155" s="139" t="s">
        <v>193</v>
      </c>
      <c r="DB155" s="139" t="s">
        <v>193</v>
      </c>
      <c r="DC155" s="139" t="s">
        <v>193</v>
      </c>
      <c r="DD155" s="139" t="s">
        <v>193</v>
      </c>
      <c r="DE155" s="139" t="s">
        <v>193</v>
      </c>
      <c r="DF155" s="139" t="s">
        <v>193</v>
      </c>
      <c r="DG155" s="139" t="s">
        <v>193</v>
      </c>
      <c r="DH155" s="139" t="s">
        <v>193</v>
      </c>
      <c r="DI155" s="139" t="s">
        <v>193</v>
      </c>
      <c r="DJ155" s="139" t="s">
        <v>193</v>
      </c>
      <c r="DK155" s="139" t="s">
        <v>193</v>
      </c>
      <c r="DL155" s="139" t="s">
        <v>193</v>
      </c>
      <c r="DM155" s="139" t="s">
        <v>193</v>
      </c>
      <c r="DN155" s="139" t="s">
        <v>193</v>
      </c>
      <c r="DO155" s="139" t="s">
        <v>193</v>
      </c>
      <c r="DP155" s="139" t="s">
        <v>193</v>
      </c>
      <c r="DQ155" s="139" t="s">
        <v>193</v>
      </c>
      <c r="DR155" s="139" t="s">
        <v>193</v>
      </c>
      <c r="DS155" s="139" t="s">
        <v>193</v>
      </c>
      <c r="DT155" s="139" t="s">
        <v>193</v>
      </c>
      <c r="DU155" s="139" t="s">
        <v>193</v>
      </c>
      <c r="DV155" s="139" t="s">
        <v>193</v>
      </c>
      <c r="DW155" s="139" t="s">
        <v>193</v>
      </c>
      <c r="DX155" s="139" t="s">
        <v>193</v>
      </c>
      <c r="DY155" s="139" t="s">
        <v>193</v>
      </c>
      <c r="DZ155" s="139" t="s">
        <v>193</v>
      </c>
      <c r="EA155" s="139" t="s">
        <v>193</v>
      </c>
      <c r="EB155" s="139" t="s">
        <v>193</v>
      </c>
      <c r="EC155" s="139" t="s">
        <v>193</v>
      </c>
      <c r="ED155" s="139" t="s">
        <v>193</v>
      </c>
      <c r="EE155" s="139" t="s">
        <v>193</v>
      </c>
      <c r="EF155" s="139" t="s">
        <v>193</v>
      </c>
      <c r="EG155" s="139" t="s">
        <v>193</v>
      </c>
      <c r="EH155" s="139" t="s">
        <v>193</v>
      </c>
      <c r="EI155" s="139" t="s">
        <v>193</v>
      </c>
      <c r="EJ155" s="139" t="s">
        <v>193</v>
      </c>
      <c r="EK155" s="139" t="s">
        <v>193</v>
      </c>
      <c r="EL155" s="139" t="s">
        <v>193</v>
      </c>
      <c r="EM155" s="139" t="s">
        <v>193</v>
      </c>
      <c r="EN155" s="139" t="s">
        <v>193</v>
      </c>
      <c r="EO155" s="139" t="s">
        <v>193</v>
      </c>
      <c r="EP155" s="139" t="s">
        <v>193</v>
      </c>
      <c r="EQ155" s="139" t="s">
        <v>193</v>
      </c>
      <c r="ER155" s="139" t="s">
        <v>193</v>
      </c>
      <c r="ES155" s="139" t="s">
        <v>193</v>
      </c>
      <c r="ET155" s="139" t="s">
        <v>193</v>
      </c>
      <c r="EU155" s="139" t="s">
        <v>193</v>
      </c>
      <c r="EV155" s="139" t="s">
        <v>193</v>
      </c>
      <c r="EW155" s="139" t="s">
        <v>193</v>
      </c>
      <c r="EX155" s="139" t="s">
        <v>193</v>
      </c>
      <c r="EY155" s="139" t="s">
        <v>193</v>
      </c>
      <c r="EZ155" s="139" t="s">
        <v>193</v>
      </c>
      <c r="FA155" s="139" t="s">
        <v>193</v>
      </c>
      <c r="FB155" s="139" t="s">
        <v>193</v>
      </c>
      <c r="FC155" s="139" t="s">
        <v>193</v>
      </c>
      <c r="FD155" s="139" t="s">
        <v>193</v>
      </c>
      <c r="FE155" s="139" t="s">
        <v>193</v>
      </c>
      <c r="FF155" s="139" t="s">
        <v>193</v>
      </c>
      <c r="FG155" s="139" t="s">
        <v>193</v>
      </c>
      <c r="FH155" s="139" t="s">
        <v>193</v>
      </c>
      <c r="FI155" s="139" t="s">
        <v>193</v>
      </c>
      <c r="FJ155" s="139" t="s">
        <v>193</v>
      </c>
      <c r="FK155" s="139" t="s">
        <v>193</v>
      </c>
      <c r="FL155" s="139" t="s">
        <v>193</v>
      </c>
      <c r="FM155" s="139" t="s">
        <v>193</v>
      </c>
      <c r="FN155" s="139" t="s">
        <v>193</v>
      </c>
      <c r="FO155" s="139" t="s">
        <v>193</v>
      </c>
      <c r="FP155" s="139" t="s">
        <v>193</v>
      </c>
      <c r="FQ155" s="139" t="s">
        <v>193</v>
      </c>
      <c r="FR155" s="139" t="s">
        <v>193</v>
      </c>
      <c r="FS155" s="139" t="s">
        <v>193</v>
      </c>
      <c r="FT155" s="139" t="s">
        <v>193</v>
      </c>
      <c r="FU155" s="139" t="s">
        <v>193</v>
      </c>
      <c r="FV155" s="139" t="s">
        <v>193</v>
      </c>
      <c r="FW155" s="139" t="s">
        <v>193</v>
      </c>
      <c r="FX155" s="139" t="s">
        <v>193</v>
      </c>
      <c r="FY155" s="139" t="s">
        <v>193</v>
      </c>
      <c r="FZ155" s="139" t="s">
        <v>193</v>
      </c>
      <c r="GA155" s="139" t="s">
        <v>193</v>
      </c>
      <c r="GB155" s="139" t="s">
        <v>193</v>
      </c>
      <c r="GC155" s="139" t="s">
        <v>193</v>
      </c>
      <c r="GD155" s="139" t="s">
        <v>193</v>
      </c>
      <c r="GE155" s="139" t="s">
        <v>193</v>
      </c>
      <c r="GF155" s="139" t="s">
        <v>193</v>
      </c>
      <c r="GG155" s="139" t="s">
        <v>193</v>
      </c>
      <c r="GH155" s="139" t="s">
        <v>193</v>
      </c>
      <c r="GI155" s="139" t="s">
        <v>193</v>
      </c>
      <c r="GJ155" s="139" t="s">
        <v>193</v>
      </c>
      <c r="GK155" s="139" t="s">
        <v>193</v>
      </c>
      <c r="GL155" s="139" t="s">
        <v>193</v>
      </c>
      <c r="GM155" s="139" t="s">
        <v>193</v>
      </c>
      <c r="GN155" s="139" t="s">
        <v>193</v>
      </c>
      <c r="GO155" s="139" t="s">
        <v>193</v>
      </c>
      <c r="GP155" s="139" t="s">
        <v>193</v>
      </c>
      <c r="GQ155" s="139" t="s">
        <v>193</v>
      </c>
      <c r="GR155" s="139" t="s">
        <v>193</v>
      </c>
      <c r="GS155" s="139" t="s">
        <v>193</v>
      </c>
      <c r="GT155" s="139" t="s">
        <v>193</v>
      </c>
      <c r="GU155" s="139" t="s">
        <v>193</v>
      </c>
      <c r="GV155" s="139" t="s">
        <v>193</v>
      </c>
      <c r="GW155" s="139" t="s">
        <v>193</v>
      </c>
      <c r="GX155" s="139" t="s">
        <v>193</v>
      </c>
      <c r="GY155" s="139" t="s">
        <v>193</v>
      </c>
      <c r="GZ155" s="139" t="s">
        <v>193</v>
      </c>
      <c r="HA155" s="139" t="s">
        <v>193</v>
      </c>
      <c r="HB155" s="139" t="s">
        <v>193</v>
      </c>
      <c r="HC155" s="139" t="s">
        <v>193</v>
      </c>
      <c r="HD155" s="139" t="s">
        <v>193</v>
      </c>
      <c r="HE155" s="139" t="s">
        <v>193</v>
      </c>
      <c r="HF155" s="139" t="s">
        <v>193</v>
      </c>
      <c r="HG155" s="139" t="s">
        <v>193</v>
      </c>
      <c r="HH155" s="139" t="s">
        <v>193</v>
      </c>
      <c r="HI155" s="139" t="s">
        <v>193</v>
      </c>
      <c r="HJ155" s="139" t="s">
        <v>193</v>
      </c>
      <c r="HK155" s="139" t="s">
        <v>193</v>
      </c>
      <c r="HL155" s="139" t="s">
        <v>193</v>
      </c>
      <c r="HM155" s="139" t="s">
        <v>193</v>
      </c>
      <c r="HN155" s="139" t="s">
        <v>193</v>
      </c>
      <c r="HO155" s="139" t="s">
        <v>193</v>
      </c>
      <c r="HP155" s="139" t="s">
        <v>193</v>
      </c>
      <c r="HQ155" s="139" t="s">
        <v>193</v>
      </c>
      <c r="HR155" s="139" t="s">
        <v>193</v>
      </c>
      <c r="HS155" s="139" t="s">
        <v>193</v>
      </c>
      <c r="HT155" s="139" t="s">
        <v>193</v>
      </c>
      <c r="HU155" s="139" t="s">
        <v>193</v>
      </c>
      <c r="HV155" s="139" t="s">
        <v>193</v>
      </c>
      <c r="HW155" s="139" t="s">
        <v>193</v>
      </c>
      <c r="HX155" s="139" t="s">
        <v>193</v>
      </c>
      <c r="HY155" s="139" t="s">
        <v>193</v>
      </c>
      <c r="HZ155" s="139" t="s">
        <v>193</v>
      </c>
      <c r="IA155" s="139" t="s">
        <v>193</v>
      </c>
      <c r="IB155" s="139" t="s">
        <v>193</v>
      </c>
      <c r="IC155" s="139" t="s">
        <v>193</v>
      </c>
      <c r="ID155" s="139" t="s">
        <v>193</v>
      </c>
      <c r="IE155" s="139" t="s">
        <v>193</v>
      </c>
      <c r="IF155" s="139" t="s">
        <v>193</v>
      </c>
      <c r="IG155" s="139" t="s">
        <v>193</v>
      </c>
      <c r="IH155" s="139" t="s">
        <v>193</v>
      </c>
      <c r="II155" s="139" t="s">
        <v>193</v>
      </c>
      <c r="IJ155" s="139" t="s">
        <v>193</v>
      </c>
      <c r="IK155" s="139" t="s">
        <v>193</v>
      </c>
      <c r="IL155" s="139" t="s">
        <v>193</v>
      </c>
      <c r="IM155" s="139" t="s">
        <v>193</v>
      </c>
      <c r="IN155" s="139" t="s">
        <v>193</v>
      </c>
      <c r="IO155" s="139" t="s">
        <v>193</v>
      </c>
      <c r="IP155" s="139" t="s">
        <v>193</v>
      </c>
      <c r="IQ155" s="139" t="s">
        <v>193</v>
      </c>
      <c r="IR155" s="139" t="s">
        <v>193</v>
      </c>
      <c r="IS155" s="139" t="s">
        <v>193</v>
      </c>
      <c r="IT155" s="139" t="s">
        <v>193</v>
      </c>
      <c r="IU155" s="139" t="s">
        <v>193</v>
      </c>
      <c r="IV155" s="139" t="s">
        <v>193</v>
      </c>
      <c r="IW155" s="139" t="s">
        <v>193</v>
      </c>
      <c r="IX155" s="139" t="s">
        <v>193</v>
      </c>
      <c r="IY155" s="139" t="s">
        <v>193</v>
      </c>
      <c r="IZ155" s="139" t="s">
        <v>193</v>
      </c>
      <c r="JA155" s="139" t="s">
        <v>193</v>
      </c>
      <c r="JB155" s="139" t="s">
        <v>193</v>
      </c>
      <c r="JC155" s="139" t="s">
        <v>193</v>
      </c>
      <c r="JD155" s="139" t="s">
        <v>193</v>
      </c>
      <c r="JE155" s="139" t="s">
        <v>193</v>
      </c>
      <c r="JF155" s="139" t="s">
        <v>193</v>
      </c>
      <c r="JG155" s="139" t="s">
        <v>193</v>
      </c>
      <c r="JH155" s="139" t="s">
        <v>193</v>
      </c>
      <c r="JI155" s="139" t="s">
        <v>193</v>
      </c>
      <c r="JJ155" s="139" t="s">
        <v>193</v>
      </c>
      <c r="JK155" s="139" t="s">
        <v>193</v>
      </c>
      <c r="JL155" s="139" t="s">
        <v>193</v>
      </c>
      <c r="JM155" s="139" t="s">
        <v>193</v>
      </c>
      <c r="JN155" s="139" t="s">
        <v>193</v>
      </c>
      <c r="JO155" s="139" t="s">
        <v>193</v>
      </c>
      <c r="JP155" s="139" t="s">
        <v>193</v>
      </c>
      <c r="JQ155" s="139" t="s">
        <v>109</v>
      </c>
      <c r="JR155" s="139" t="s">
        <v>505</v>
      </c>
      <c r="JS155" s="139" t="s">
        <v>3368</v>
      </c>
      <c r="JT155" s="139" t="s">
        <v>193</v>
      </c>
      <c r="JU155" s="139" t="s">
        <v>519</v>
      </c>
      <c r="JV155" s="139" t="s">
        <v>3543</v>
      </c>
      <c r="JW155" s="139" t="s">
        <v>3368</v>
      </c>
      <c r="JX155" s="139" t="s">
        <v>1649</v>
      </c>
      <c r="JY155" s="139" t="s">
        <v>193</v>
      </c>
      <c r="JZ155" s="139" t="s">
        <v>3320</v>
      </c>
      <c r="KA155" s="139" t="s">
        <v>1662</v>
      </c>
      <c r="KB155" s="139" t="s">
        <v>1661</v>
      </c>
      <c r="KC155" s="139" t="s">
        <v>1663</v>
      </c>
      <c r="KD155" s="139" t="s">
        <v>193</v>
      </c>
      <c r="KE155" s="139" t="s">
        <v>193</v>
      </c>
      <c r="KF155" s="139" t="s">
        <v>193</v>
      </c>
      <c r="KG155" s="139" t="s">
        <v>193</v>
      </c>
      <c r="KH155" s="139" t="s">
        <v>193</v>
      </c>
      <c r="KI155" s="139" t="s">
        <v>193</v>
      </c>
      <c r="KJ155" s="139" t="s">
        <v>156</v>
      </c>
      <c r="KK155" s="139" t="s">
        <v>193</v>
      </c>
      <c r="KL155" s="139" t="s">
        <v>156</v>
      </c>
      <c r="KM155" s="139" t="s">
        <v>156</v>
      </c>
      <c r="KN155" s="139" t="s">
        <v>114</v>
      </c>
      <c r="KO155" s="139" t="s">
        <v>705</v>
      </c>
      <c r="KP155" s="139" t="s">
        <v>109</v>
      </c>
      <c r="KQ155" s="139" t="s">
        <v>3602</v>
      </c>
      <c r="KR155" s="139">
        <v>0</v>
      </c>
      <c r="KS155" s="139">
        <v>0</v>
      </c>
      <c r="KT155" s="139">
        <v>0</v>
      </c>
      <c r="KU155" s="139">
        <v>1</v>
      </c>
      <c r="KV155" s="139">
        <v>1</v>
      </c>
      <c r="KW155" s="139">
        <v>1</v>
      </c>
      <c r="KX155" s="139">
        <v>0</v>
      </c>
      <c r="KY155" s="139">
        <v>0</v>
      </c>
      <c r="KZ155" s="139">
        <v>0</v>
      </c>
      <c r="LA155" s="139">
        <v>0</v>
      </c>
      <c r="LB155" s="139">
        <v>0</v>
      </c>
      <c r="LC155" s="139" t="s">
        <v>193</v>
      </c>
      <c r="LD155" s="139" t="s">
        <v>114</v>
      </c>
      <c r="LE155" s="139" t="s">
        <v>193</v>
      </c>
      <c r="LF155" s="139" t="s">
        <v>193</v>
      </c>
      <c r="LG155" s="139" t="s">
        <v>193</v>
      </c>
      <c r="LH155" s="139" t="s">
        <v>193</v>
      </c>
      <c r="LI155" s="139" t="s">
        <v>193</v>
      </c>
      <c r="LJ155" s="139" t="s">
        <v>193</v>
      </c>
      <c r="LK155" s="139" t="s">
        <v>193</v>
      </c>
      <c r="LL155" s="139" t="s">
        <v>193</v>
      </c>
      <c r="LM155" s="139" t="s">
        <v>193</v>
      </c>
      <c r="LN155" s="139" t="s">
        <v>193</v>
      </c>
      <c r="LO155" s="139" t="s">
        <v>193</v>
      </c>
      <c r="LP155" s="139" t="s">
        <v>193</v>
      </c>
      <c r="LQ155" s="139" t="s">
        <v>193</v>
      </c>
    </row>
    <row r="156" spans="1:329" ht="14.4" customHeight="1" x14ac:dyDescent="0.35">
      <c r="A156" s="139" t="s">
        <v>3618</v>
      </c>
      <c r="B156" s="139" t="s">
        <v>3316</v>
      </c>
      <c r="C156" s="139" t="s">
        <v>103</v>
      </c>
      <c r="D156" s="139" t="s">
        <v>103</v>
      </c>
      <c r="E156" s="139" t="s">
        <v>3606</v>
      </c>
      <c r="F156" s="139" t="s">
        <v>106</v>
      </c>
      <c r="G156" s="139" t="s">
        <v>225</v>
      </c>
      <c r="H156" s="139" t="s">
        <v>225</v>
      </c>
      <c r="I156" s="139" t="s">
        <v>3593</v>
      </c>
      <c r="J156" s="139" t="s">
        <v>770</v>
      </c>
      <c r="K156" s="139" t="s">
        <v>489</v>
      </c>
      <c r="L156" s="139" t="s">
        <v>3317</v>
      </c>
      <c r="M156" t="s">
        <v>491</v>
      </c>
      <c r="N156" t="s">
        <v>193</v>
      </c>
      <c r="O156" t="s">
        <v>193</v>
      </c>
      <c r="P156" t="s">
        <v>193</v>
      </c>
      <c r="Q156" t="s">
        <v>193</v>
      </c>
      <c r="R156" t="s">
        <v>193</v>
      </c>
      <c r="S156" t="s">
        <v>193</v>
      </c>
      <c r="T156" t="s">
        <v>193</v>
      </c>
      <c r="U156" t="s">
        <v>193</v>
      </c>
      <c r="V156" t="s">
        <v>193</v>
      </c>
      <c r="W156" t="s">
        <v>193</v>
      </c>
      <c r="X156" t="s">
        <v>193</v>
      </c>
      <c r="Y156" t="s">
        <v>193</v>
      </c>
      <c r="Z156" t="s">
        <v>193</v>
      </c>
      <c r="AA156" t="s">
        <v>193</v>
      </c>
      <c r="AB156" t="s">
        <v>193</v>
      </c>
      <c r="AC156" t="s">
        <v>193</v>
      </c>
      <c r="AD156" t="s">
        <v>193</v>
      </c>
      <c r="AE156" t="s">
        <v>193</v>
      </c>
      <c r="AF156" t="s">
        <v>193</v>
      </c>
      <c r="AG156" t="s">
        <v>193</v>
      </c>
      <c r="AH156" t="s">
        <v>193</v>
      </c>
      <c r="AI156" t="s">
        <v>193</v>
      </c>
      <c r="AJ156" t="s">
        <v>193</v>
      </c>
      <c r="AK156" t="s">
        <v>193</v>
      </c>
      <c r="AL156" t="s">
        <v>193</v>
      </c>
      <c r="AM156" t="s">
        <v>193</v>
      </c>
      <c r="AN156" t="s">
        <v>193</v>
      </c>
      <c r="AO156" t="s">
        <v>193</v>
      </c>
      <c r="AP156" t="s">
        <v>193</v>
      </c>
      <c r="AQ156" t="s">
        <v>193</v>
      </c>
      <c r="AR156" t="s">
        <v>193</v>
      </c>
      <c r="AS156" t="s">
        <v>193</v>
      </c>
      <c r="AT156" t="s">
        <v>193</v>
      </c>
      <c r="AU156" t="s">
        <v>193</v>
      </c>
      <c r="AV156" t="s">
        <v>193</v>
      </c>
      <c r="AW156" t="s">
        <v>193</v>
      </c>
      <c r="AX156" t="s">
        <v>193</v>
      </c>
      <c r="AY156" t="s">
        <v>193</v>
      </c>
      <c r="AZ156" s="192" t="s">
        <v>193</v>
      </c>
      <c r="BA156" s="139" t="s">
        <v>193</v>
      </c>
      <c r="BB156" s="139" t="s">
        <v>193</v>
      </c>
      <c r="BC156" s="192" t="s">
        <v>193</v>
      </c>
      <c r="BD156" s="139" t="s">
        <v>193</v>
      </c>
      <c r="BE156" s="139" t="s">
        <v>193</v>
      </c>
      <c r="BF156" s="192" t="s">
        <v>193</v>
      </c>
      <c r="BG156" s="139" t="s">
        <v>193</v>
      </c>
      <c r="BH156" s="139" t="s">
        <v>193</v>
      </c>
      <c r="BI156" s="192" t="s">
        <v>193</v>
      </c>
      <c r="BJ156" s="139" t="s">
        <v>193</v>
      </c>
      <c r="BK156" s="139" t="s">
        <v>193</v>
      </c>
      <c r="BL156" s="192" t="s">
        <v>193</v>
      </c>
      <c r="BM156" s="139" t="s">
        <v>193</v>
      </c>
      <c r="BN156" s="139" t="s">
        <v>193</v>
      </c>
      <c r="BO156" s="192" t="s">
        <v>193</v>
      </c>
      <c r="BP156" s="139" t="s">
        <v>193</v>
      </c>
      <c r="BQ156" s="139" t="s">
        <v>193</v>
      </c>
      <c r="BR156" s="139" t="s">
        <v>193</v>
      </c>
      <c r="BS156" s="139" t="s">
        <v>193</v>
      </c>
      <c r="BT156" s="139" t="s">
        <v>193</v>
      </c>
      <c r="BU156" s="139" t="s">
        <v>193</v>
      </c>
      <c r="BV156" s="139" t="s">
        <v>193</v>
      </c>
      <c r="BW156" s="139" t="s">
        <v>193</v>
      </c>
      <c r="BX156" s="139" t="s">
        <v>193</v>
      </c>
      <c r="BY156" s="139" t="s">
        <v>193</v>
      </c>
      <c r="BZ156" s="139" t="s">
        <v>193</v>
      </c>
      <c r="CA156" s="192" t="s">
        <v>193</v>
      </c>
      <c r="CB156" s="139" t="s">
        <v>193</v>
      </c>
      <c r="CC156" s="139" t="s">
        <v>193</v>
      </c>
      <c r="CD156" s="139" t="s">
        <v>193</v>
      </c>
      <c r="CE156" s="139" t="s">
        <v>193</v>
      </c>
      <c r="CF156" s="139" t="s">
        <v>193</v>
      </c>
      <c r="CG156" s="139" t="s">
        <v>193</v>
      </c>
      <c r="CH156" s="139" t="s">
        <v>193</v>
      </c>
      <c r="CI156" s="139" t="s">
        <v>193</v>
      </c>
      <c r="CJ156" s="139" t="s">
        <v>193</v>
      </c>
      <c r="CK156" s="139" t="s">
        <v>193</v>
      </c>
      <c r="CL156" s="139" t="s">
        <v>193</v>
      </c>
      <c r="CM156" s="139" t="s">
        <v>193</v>
      </c>
      <c r="CN156" s="139" t="s">
        <v>193</v>
      </c>
      <c r="CO156" s="139" t="s">
        <v>193</v>
      </c>
      <c r="CP156" s="139" t="s">
        <v>193</v>
      </c>
      <c r="CQ156" s="139" t="s">
        <v>193</v>
      </c>
      <c r="CR156" s="139" t="s">
        <v>193</v>
      </c>
      <c r="CS156" s="139" t="s">
        <v>193</v>
      </c>
      <c r="CT156" s="139" t="s">
        <v>193</v>
      </c>
      <c r="CU156" s="139" t="s">
        <v>193</v>
      </c>
      <c r="CV156" s="139" t="s">
        <v>193</v>
      </c>
      <c r="CW156" s="139" t="s">
        <v>193</v>
      </c>
      <c r="CX156" s="139" t="s">
        <v>193</v>
      </c>
      <c r="CY156" s="139" t="s">
        <v>193</v>
      </c>
      <c r="CZ156" s="139" t="s">
        <v>193</v>
      </c>
      <c r="DA156" s="139" t="s">
        <v>193</v>
      </c>
      <c r="DB156" s="139" t="s">
        <v>193</v>
      </c>
      <c r="DC156" s="139" t="s">
        <v>193</v>
      </c>
      <c r="DD156" s="139" t="s">
        <v>193</v>
      </c>
      <c r="DE156" s="139" t="s">
        <v>193</v>
      </c>
      <c r="DF156" s="139" t="s">
        <v>193</v>
      </c>
      <c r="DG156" s="139" t="s">
        <v>193</v>
      </c>
      <c r="DH156" s="139" t="s">
        <v>193</v>
      </c>
      <c r="DI156" s="139" t="s">
        <v>193</v>
      </c>
      <c r="DJ156" s="139" t="s">
        <v>193</v>
      </c>
      <c r="DK156" s="139" t="s">
        <v>193</v>
      </c>
      <c r="DL156" s="139" t="s">
        <v>193</v>
      </c>
      <c r="DM156" s="139" t="s">
        <v>193</v>
      </c>
      <c r="DN156" s="139" t="s">
        <v>193</v>
      </c>
      <c r="DO156" s="139" t="s">
        <v>193</v>
      </c>
      <c r="DP156" s="139" t="s">
        <v>193</v>
      </c>
      <c r="DQ156" s="139" t="s">
        <v>193</v>
      </c>
      <c r="DR156" s="139" t="s">
        <v>193</v>
      </c>
      <c r="DS156" s="139" t="s">
        <v>193</v>
      </c>
      <c r="DT156" s="139" t="s">
        <v>193</v>
      </c>
      <c r="DU156" s="139" t="s">
        <v>193</v>
      </c>
      <c r="DV156" s="139" t="s">
        <v>193</v>
      </c>
      <c r="DW156" s="139" t="s">
        <v>193</v>
      </c>
      <c r="DX156" s="139" t="s">
        <v>193</v>
      </c>
      <c r="DY156" s="139" t="s">
        <v>193</v>
      </c>
      <c r="DZ156" s="139" t="s">
        <v>193</v>
      </c>
      <c r="EA156" s="139" t="s">
        <v>193</v>
      </c>
      <c r="EB156" s="139" t="s">
        <v>193</v>
      </c>
      <c r="EC156" s="139" t="s">
        <v>193</v>
      </c>
      <c r="ED156" s="139" t="s">
        <v>193</v>
      </c>
      <c r="EE156" s="139" t="s">
        <v>193</v>
      </c>
      <c r="EF156" s="139" t="s">
        <v>193</v>
      </c>
      <c r="EG156" s="139" t="s">
        <v>193</v>
      </c>
      <c r="EH156" s="139" t="s">
        <v>193</v>
      </c>
      <c r="EI156" s="139" t="s">
        <v>193</v>
      </c>
      <c r="EJ156" s="139" t="s">
        <v>193</v>
      </c>
      <c r="EK156" s="139" t="s">
        <v>193</v>
      </c>
      <c r="EL156" s="139" t="s">
        <v>193</v>
      </c>
      <c r="EM156" s="139" t="s">
        <v>193</v>
      </c>
      <c r="EN156" s="139" t="s">
        <v>193</v>
      </c>
      <c r="EO156" s="139" t="s">
        <v>193</v>
      </c>
      <c r="EP156" s="139" t="s">
        <v>193</v>
      </c>
      <c r="EQ156" s="139" t="s">
        <v>193</v>
      </c>
      <c r="ER156" s="139" t="s">
        <v>193</v>
      </c>
      <c r="ES156" s="139" t="s">
        <v>193</v>
      </c>
      <c r="ET156" s="139" t="s">
        <v>193</v>
      </c>
      <c r="EU156" s="139" t="s">
        <v>193</v>
      </c>
      <c r="EV156" s="139" t="s">
        <v>193</v>
      </c>
      <c r="EW156" s="139" t="s">
        <v>193</v>
      </c>
      <c r="EX156" s="139" t="s">
        <v>193</v>
      </c>
      <c r="EY156" s="139" t="s">
        <v>193</v>
      </c>
      <c r="EZ156" s="139" t="s">
        <v>193</v>
      </c>
      <c r="FA156" s="139" t="s">
        <v>193</v>
      </c>
      <c r="FB156" s="139" t="s">
        <v>193</v>
      </c>
      <c r="FC156" s="139" t="s">
        <v>193</v>
      </c>
      <c r="FD156" s="139" t="s">
        <v>193</v>
      </c>
      <c r="FE156" s="139" t="s">
        <v>193</v>
      </c>
      <c r="FF156" s="139" t="s">
        <v>193</v>
      </c>
      <c r="FG156" s="139" t="s">
        <v>193</v>
      </c>
      <c r="FH156" s="139" t="s">
        <v>193</v>
      </c>
      <c r="FI156" s="139" t="s">
        <v>193</v>
      </c>
      <c r="FJ156" s="139" t="s">
        <v>193</v>
      </c>
      <c r="FK156" s="139" t="s">
        <v>193</v>
      </c>
      <c r="FL156" s="139" t="s">
        <v>193</v>
      </c>
      <c r="FM156" s="139" t="s">
        <v>193</v>
      </c>
      <c r="FN156" s="139" t="s">
        <v>193</v>
      </c>
      <c r="FO156" s="139" t="s">
        <v>193</v>
      </c>
      <c r="FP156" s="139" t="s">
        <v>193</v>
      </c>
      <c r="FQ156" s="139" t="s">
        <v>193</v>
      </c>
      <c r="FR156" s="139" t="s">
        <v>193</v>
      </c>
      <c r="FS156" s="139" t="s">
        <v>193</v>
      </c>
      <c r="FT156" s="139" t="s">
        <v>193</v>
      </c>
      <c r="FU156" s="139" t="s">
        <v>193</v>
      </c>
      <c r="FV156" s="139" t="s">
        <v>193</v>
      </c>
      <c r="FW156" s="139" t="s">
        <v>193</v>
      </c>
      <c r="FX156" s="139" t="s">
        <v>193</v>
      </c>
      <c r="FY156" s="139" t="s">
        <v>193</v>
      </c>
      <c r="FZ156" s="139" t="s">
        <v>193</v>
      </c>
      <c r="GA156" s="139" t="s">
        <v>193</v>
      </c>
      <c r="GB156" s="139" t="s">
        <v>193</v>
      </c>
      <c r="GC156" s="139" t="s">
        <v>193</v>
      </c>
      <c r="GD156" s="139" t="s">
        <v>193</v>
      </c>
      <c r="GE156" s="139" t="s">
        <v>193</v>
      </c>
      <c r="GF156" s="139" t="s">
        <v>193</v>
      </c>
      <c r="GG156" s="139" t="s">
        <v>193</v>
      </c>
      <c r="GH156" s="139" t="s">
        <v>193</v>
      </c>
      <c r="GI156" s="139" t="s">
        <v>193</v>
      </c>
      <c r="GJ156" s="139" t="s">
        <v>193</v>
      </c>
      <c r="GK156" s="139" t="s">
        <v>193</v>
      </c>
      <c r="GL156" s="139" t="s">
        <v>193</v>
      </c>
      <c r="GM156" s="139" t="s">
        <v>193</v>
      </c>
      <c r="GN156" s="139" t="s">
        <v>193</v>
      </c>
      <c r="GO156" s="139" t="s">
        <v>193</v>
      </c>
      <c r="GP156" s="139" t="s">
        <v>193</v>
      </c>
      <c r="GQ156" s="139" t="s">
        <v>193</v>
      </c>
      <c r="GR156" s="139" t="s">
        <v>193</v>
      </c>
      <c r="GS156" s="139" t="s">
        <v>193</v>
      </c>
      <c r="GT156" s="139" t="s">
        <v>193</v>
      </c>
      <c r="GU156" s="139" t="s">
        <v>193</v>
      </c>
      <c r="GV156" s="139" t="s">
        <v>193</v>
      </c>
      <c r="GW156" s="139" t="s">
        <v>193</v>
      </c>
      <c r="GX156" s="139" t="s">
        <v>193</v>
      </c>
      <c r="GY156" s="139" t="s">
        <v>193</v>
      </c>
      <c r="GZ156" s="139" t="s">
        <v>193</v>
      </c>
      <c r="HA156" s="139" t="s">
        <v>193</v>
      </c>
      <c r="HB156" s="139" t="s">
        <v>193</v>
      </c>
      <c r="HC156" s="139" t="s">
        <v>193</v>
      </c>
      <c r="HD156" s="139" t="s">
        <v>193</v>
      </c>
      <c r="HE156" s="139" t="s">
        <v>193</v>
      </c>
      <c r="HF156" s="139" t="s">
        <v>193</v>
      </c>
      <c r="HG156" s="139" t="s">
        <v>193</v>
      </c>
      <c r="HH156" s="139" t="s">
        <v>193</v>
      </c>
      <c r="HI156" s="139" t="s">
        <v>193</v>
      </c>
      <c r="HJ156" s="139" t="s">
        <v>193</v>
      </c>
      <c r="HK156" s="139" t="s">
        <v>193</v>
      </c>
      <c r="HL156" s="139" t="s">
        <v>193</v>
      </c>
      <c r="HM156" s="139" t="s">
        <v>193</v>
      </c>
      <c r="HN156" s="139" t="s">
        <v>193</v>
      </c>
      <c r="HO156" s="139" t="s">
        <v>193</v>
      </c>
      <c r="HP156" s="139" t="s">
        <v>193</v>
      </c>
      <c r="HQ156" s="139" t="s">
        <v>193</v>
      </c>
      <c r="HR156" s="139" t="s">
        <v>193</v>
      </c>
      <c r="HS156" s="139" t="s">
        <v>193</v>
      </c>
      <c r="HT156" s="139" t="s">
        <v>193</v>
      </c>
      <c r="HU156" s="139" t="s">
        <v>193</v>
      </c>
      <c r="HV156" s="139" t="s">
        <v>193</v>
      </c>
      <c r="HW156" s="139" t="s">
        <v>193</v>
      </c>
      <c r="HX156" s="139" t="s">
        <v>193</v>
      </c>
      <c r="HY156" s="139" t="s">
        <v>193</v>
      </c>
      <c r="HZ156" s="139" t="s">
        <v>193</v>
      </c>
      <c r="IA156" s="139" t="s">
        <v>193</v>
      </c>
      <c r="IB156" s="139" t="s">
        <v>193</v>
      </c>
      <c r="IC156" s="139" t="s">
        <v>193</v>
      </c>
      <c r="ID156" s="139" t="s">
        <v>193</v>
      </c>
      <c r="IE156" s="139" t="s">
        <v>193</v>
      </c>
      <c r="IF156" s="139" t="s">
        <v>193</v>
      </c>
      <c r="IG156" s="139" t="s">
        <v>193</v>
      </c>
      <c r="IH156" s="139" t="s">
        <v>193</v>
      </c>
      <c r="II156" s="139" t="s">
        <v>193</v>
      </c>
      <c r="IJ156" s="139" t="s">
        <v>193</v>
      </c>
      <c r="IK156" s="139" t="s">
        <v>193</v>
      </c>
      <c r="IL156" s="139" t="s">
        <v>193</v>
      </c>
      <c r="IM156" s="139" t="s">
        <v>193</v>
      </c>
      <c r="IN156" s="139" t="s">
        <v>193</v>
      </c>
      <c r="IO156" s="139" t="s">
        <v>193</v>
      </c>
      <c r="IP156" s="139" t="s">
        <v>193</v>
      </c>
      <c r="IQ156" s="139" t="s">
        <v>193</v>
      </c>
      <c r="IR156" s="139" t="s">
        <v>193</v>
      </c>
      <c r="IS156" s="139" t="s">
        <v>193</v>
      </c>
      <c r="IT156" s="139" t="s">
        <v>193</v>
      </c>
      <c r="IU156" s="139" t="s">
        <v>193</v>
      </c>
      <c r="IV156" s="139" t="s">
        <v>193</v>
      </c>
      <c r="IW156" s="139" t="s">
        <v>193</v>
      </c>
      <c r="IX156" s="139" t="s">
        <v>193</v>
      </c>
      <c r="IY156" s="139" t="s">
        <v>193</v>
      </c>
      <c r="IZ156" s="139" t="s">
        <v>193</v>
      </c>
      <c r="JA156" s="139" t="s">
        <v>193</v>
      </c>
      <c r="JB156" s="139" t="s">
        <v>193</v>
      </c>
      <c r="JC156" s="139" t="s">
        <v>193</v>
      </c>
      <c r="JD156" s="139" t="s">
        <v>193</v>
      </c>
      <c r="JE156" s="139" t="s">
        <v>193</v>
      </c>
      <c r="JF156" s="139" t="s">
        <v>193</v>
      </c>
      <c r="JG156" s="139" t="s">
        <v>193</v>
      </c>
      <c r="JH156" s="139" t="s">
        <v>193</v>
      </c>
      <c r="JI156" s="139" t="s">
        <v>193</v>
      </c>
      <c r="JJ156" s="139" t="s">
        <v>193</v>
      </c>
      <c r="JK156" s="139" t="s">
        <v>193</v>
      </c>
      <c r="JL156" s="139" t="s">
        <v>193</v>
      </c>
      <c r="JM156" s="139" t="s">
        <v>193</v>
      </c>
      <c r="JN156" s="139" t="s">
        <v>193</v>
      </c>
      <c r="JO156" s="139" t="s">
        <v>193</v>
      </c>
      <c r="JP156" s="139" t="s">
        <v>193</v>
      </c>
      <c r="JQ156" s="139" t="s">
        <v>109</v>
      </c>
      <c r="JR156" s="139" t="s">
        <v>505</v>
      </c>
      <c r="JS156" s="139" t="s">
        <v>3366</v>
      </c>
      <c r="JT156" s="139" t="s">
        <v>193</v>
      </c>
      <c r="JU156" s="139" t="s">
        <v>509</v>
      </c>
      <c r="JV156" s="139" t="s">
        <v>3367</v>
      </c>
      <c r="JW156" s="139" t="s">
        <v>3368</v>
      </c>
      <c r="JX156" s="139" t="s">
        <v>796</v>
      </c>
      <c r="JY156" s="139" t="s">
        <v>193</v>
      </c>
      <c r="JZ156" s="139" t="s">
        <v>3320</v>
      </c>
      <c r="KA156" s="139" t="s">
        <v>797</v>
      </c>
      <c r="KB156" s="139" t="s">
        <v>798</v>
      </c>
      <c r="KC156" s="139" t="s">
        <v>799</v>
      </c>
      <c r="KD156" s="139" t="s">
        <v>193</v>
      </c>
      <c r="KE156" s="139" t="s">
        <v>193</v>
      </c>
      <c r="KF156" s="139" t="s">
        <v>193</v>
      </c>
      <c r="KG156" s="139" t="s">
        <v>193</v>
      </c>
      <c r="KH156" s="139" t="s">
        <v>193</v>
      </c>
      <c r="KI156" s="139">
        <v>0</v>
      </c>
      <c r="KJ156" s="139">
        <v>0</v>
      </c>
      <c r="KK156" s="139" t="s">
        <v>193</v>
      </c>
      <c r="KL156" s="139" t="s">
        <v>156</v>
      </c>
      <c r="KM156" s="139">
        <v>0</v>
      </c>
      <c r="KN156" s="139" t="s">
        <v>114</v>
      </c>
      <c r="KO156" s="139" t="s">
        <v>827</v>
      </c>
      <c r="KP156" s="139" t="s">
        <v>109</v>
      </c>
      <c r="KQ156" s="139" t="s">
        <v>510</v>
      </c>
      <c r="KR156" s="139">
        <v>0</v>
      </c>
      <c r="KS156" s="139">
        <v>0</v>
      </c>
      <c r="KT156" s="139">
        <v>0</v>
      </c>
      <c r="KU156" s="139">
        <v>1</v>
      </c>
      <c r="KV156" s="139">
        <v>0</v>
      </c>
      <c r="KW156" s="139">
        <v>0</v>
      </c>
      <c r="KX156" s="139">
        <v>0</v>
      </c>
      <c r="KY156" s="139">
        <v>0</v>
      </c>
      <c r="KZ156" s="139">
        <v>0</v>
      </c>
      <c r="LA156" s="139">
        <v>0</v>
      </c>
      <c r="LB156" s="139">
        <v>0</v>
      </c>
      <c r="LC156" s="139" t="s">
        <v>193</v>
      </c>
      <c r="LD156" s="139" t="s">
        <v>114</v>
      </c>
      <c r="LE156" s="139" t="s">
        <v>193</v>
      </c>
      <c r="LF156" s="139" t="s">
        <v>193</v>
      </c>
      <c r="LG156" s="139" t="s">
        <v>193</v>
      </c>
      <c r="LH156" s="139" t="s">
        <v>193</v>
      </c>
      <c r="LI156" s="139" t="s">
        <v>193</v>
      </c>
      <c r="LJ156" s="139" t="s">
        <v>193</v>
      </c>
      <c r="LK156" s="139" t="s">
        <v>193</v>
      </c>
      <c r="LL156" s="139" t="s">
        <v>193</v>
      </c>
      <c r="LM156" s="139" t="s">
        <v>193</v>
      </c>
      <c r="LN156" s="139" t="s">
        <v>193</v>
      </c>
      <c r="LO156" s="139" t="s">
        <v>193</v>
      </c>
      <c r="LP156" s="139" t="s">
        <v>193</v>
      </c>
      <c r="LQ156" s="139" t="s">
        <v>193</v>
      </c>
    </row>
    <row r="157" spans="1:329" ht="14.4" customHeight="1" x14ac:dyDescent="0.35">
      <c r="A157" s="139" t="s">
        <v>3619</v>
      </c>
      <c r="B157" s="139" t="s">
        <v>3316</v>
      </c>
      <c r="C157" s="139" t="s">
        <v>103</v>
      </c>
      <c r="D157" s="139" t="s">
        <v>103</v>
      </c>
      <c r="E157" s="139" t="s">
        <v>3606</v>
      </c>
      <c r="F157" s="139" t="s">
        <v>106</v>
      </c>
      <c r="G157" s="139" t="s">
        <v>225</v>
      </c>
      <c r="H157" s="139" t="s">
        <v>225</v>
      </c>
      <c r="I157" s="139" t="s">
        <v>3593</v>
      </c>
      <c r="J157" s="139" t="s">
        <v>770</v>
      </c>
      <c r="K157" s="139" t="s">
        <v>489</v>
      </c>
      <c r="L157" s="139" t="s">
        <v>3317</v>
      </c>
      <c r="M157" t="s">
        <v>491</v>
      </c>
      <c r="N157" t="s">
        <v>193</v>
      </c>
      <c r="O157" t="s">
        <v>193</v>
      </c>
      <c r="P157" t="s">
        <v>193</v>
      </c>
      <c r="Q157" t="s">
        <v>193</v>
      </c>
      <c r="R157" t="s">
        <v>193</v>
      </c>
      <c r="S157" t="s">
        <v>193</v>
      </c>
      <c r="T157" t="s">
        <v>193</v>
      </c>
      <c r="U157" t="s">
        <v>193</v>
      </c>
      <c r="V157" t="s">
        <v>193</v>
      </c>
      <c r="W157" t="s">
        <v>193</v>
      </c>
      <c r="X157" t="s">
        <v>193</v>
      </c>
      <c r="Y157" t="s">
        <v>193</v>
      </c>
      <c r="Z157" t="s">
        <v>193</v>
      </c>
      <c r="AA157" t="s">
        <v>193</v>
      </c>
      <c r="AB157" t="s">
        <v>193</v>
      </c>
      <c r="AC157" t="s">
        <v>193</v>
      </c>
      <c r="AD157" t="s">
        <v>193</v>
      </c>
      <c r="AE157" t="s">
        <v>193</v>
      </c>
      <c r="AF157" t="s">
        <v>193</v>
      </c>
      <c r="AG157" t="s">
        <v>193</v>
      </c>
      <c r="AH157" t="s">
        <v>193</v>
      </c>
      <c r="AI157" t="s">
        <v>193</v>
      </c>
      <c r="AJ157" t="s">
        <v>193</v>
      </c>
      <c r="AK157" t="s">
        <v>193</v>
      </c>
      <c r="AL157" t="s">
        <v>193</v>
      </c>
      <c r="AM157" t="s">
        <v>193</v>
      </c>
      <c r="AN157" t="s">
        <v>193</v>
      </c>
      <c r="AO157" t="s">
        <v>193</v>
      </c>
      <c r="AP157" t="s">
        <v>193</v>
      </c>
      <c r="AQ157" t="s">
        <v>193</v>
      </c>
      <c r="AR157" t="s">
        <v>193</v>
      </c>
      <c r="AS157" t="s">
        <v>193</v>
      </c>
      <c r="AT157" t="s">
        <v>193</v>
      </c>
      <c r="AU157" t="s">
        <v>193</v>
      </c>
      <c r="AV157" t="s">
        <v>193</v>
      </c>
      <c r="AW157" t="s">
        <v>193</v>
      </c>
      <c r="AX157" t="s">
        <v>193</v>
      </c>
      <c r="AY157" t="s">
        <v>193</v>
      </c>
      <c r="AZ157" s="192" t="s">
        <v>193</v>
      </c>
      <c r="BA157" s="139" t="s">
        <v>193</v>
      </c>
      <c r="BB157" s="139" t="s">
        <v>193</v>
      </c>
      <c r="BC157" s="192" t="s">
        <v>193</v>
      </c>
      <c r="BD157" s="139" t="s">
        <v>193</v>
      </c>
      <c r="BE157" s="139" t="s">
        <v>193</v>
      </c>
      <c r="BF157" s="192" t="s">
        <v>193</v>
      </c>
      <c r="BG157" s="139" t="s">
        <v>193</v>
      </c>
      <c r="BH157" s="139" t="s">
        <v>193</v>
      </c>
      <c r="BI157" s="192" t="s">
        <v>193</v>
      </c>
      <c r="BJ157" s="139" t="s">
        <v>193</v>
      </c>
      <c r="BK157" s="139" t="s">
        <v>193</v>
      </c>
      <c r="BL157" s="192" t="s">
        <v>193</v>
      </c>
      <c r="BM157" s="139" t="s">
        <v>193</v>
      </c>
      <c r="BN157" s="139" t="s">
        <v>193</v>
      </c>
      <c r="BO157" s="192" t="s">
        <v>193</v>
      </c>
      <c r="BP157" s="139" t="s">
        <v>193</v>
      </c>
      <c r="BQ157" s="139" t="s">
        <v>193</v>
      </c>
      <c r="BR157" s="139" t="s">
        <v>193</v>
      </c>
      <c r="BS157" s="139" t="s">
        <v>193</v>
      </c>
      <c r="BT157" s="139" t="s">
        <v>193</v>
      </c>
      <c r="BU157" s="139" t="s">
        <v>193</v>
      </c>
      <c r="BV157" s="139" t="s">
        <v>193</v>
      </c>
      <c r="BW157" s="139" t="s">
        <v>193</v>
      </c>
      <c r="BX157" s="139" t="s">
        <v>193</v>
      </c>
      <c r="BY157" s="139" t="s">
        <v>193</v>
      </c>
      <c r="BZ157" s="139" t="s">
        <v>193</v>
      </c>
      <c r="CA157" s="192" t="s">
        <v>193</v>
      </c>
      <c r="CB157" s="139" t="s">
        <v>193</v>
      </c>
      <c r="CC157" s="139" t="s">
        <v>193</v>
      </c>
      <c r="CD157" s="139" t="s">
        <v>193</v>
      </c>
      <c r="CE157" s="139" t="s">
        <v>193</v>
      </c>
      <c r="CF157" s="139" t="s">
        <v>193</v>
      </c>
      <c r="CG157" s="139" t="s">
        <v>193</v>
      </c>
      <c r="CH157" s="139" t="s">
        <v>193</v>
      </c>
      <c r="CI157" s="139" t="s">
        <v>193</v>
      </c>
      <c r="CJ157" s="139" t="s">
        <v>193</v>
      </c>
      <c r="CK157" s="139" t="s">
        <v>193</v>
      </c>
      <c r="CL157" s="139" t="s">
        <v>193</v>
      </c>
      <c r="CM157" s="139" t="s">
        <v>193</v>
      </c>
      <c r="CN157" s="139" t="s">
        <v>193</v>
      </c>
      <c r="CO157" s="139" t="s">
        <v>193</v>
      </c>
      <c r="CP157" s="139" t="s">
        <v>193</v>
      </c>
      <c r="CQ157" s="139" t="s">
        <v>193</v>
      </c>
      <c r="CR157" s="139" t="s">
        <v>193</v>
      </c>
      <c r="CS157" s="139" t="s">
        <v>193</v>
      </c>
      <c r="CT157" s="139" t="s">
        <v>193</v>
      </c>
      <c r="CU157" s="139" t="s">
        <v>193</v>
      </c>
      <c r="CV157" s="139" t="s">
        <v>193</v>
      </c>
      <c r="CW157" s="139" t="s">
        <v>193</v>
      </c>
      <c r="CX157" s="139" t="s">
        <v>193</v>
      </c>
      <c r="CY157" s="139" t="s">
        <v>193</v>
      </c>
      <c r="CZ157" s="139" t="s">
        <v>193</v>
      </c>
      <c r="DA157" s="139" t="s">
        <v>193</v>
      </c>
      <c r="DB157" s="139" t="s">
        <v>193</v>
      </c>
      <c r="DC157" s="139" t="s">
        <v>193</v>
      </c>
      <c r="DD157" s="139" t="s">
        <v>193</v>
      </c>
      <c r="DE157" s="139" t="s">
        <v>193</v>
      </c>
      <c r="DF157" s="139" t="s">
        <v>193</v>
      </c>
      <c r="DG157" s="139" t="s">
        <v>193</v>
      </c>
      <c r="DH157" s="139" t="s">
        <v>193</v>
      </c>
      <c r="DI157" s="139" t="s">
        <v>193</v>
      </c>
      <c r="DJ157" s="139" t="s">
        <v>193</v>
      </c>
      <c r="DK157" s="139" t="s">
        <v>193</v>
      </c>
      <c r="DL157" s="139" t="s">
        <v>193</v>
      </c>
      <c r="DM157" s="139" t="s">
        <v>193</v>
      </c>
      <c r="DN157" s="139" t="s">
        <v>193</v>
      </c>
      <c r="DO157" s="139" t="s">
        <v>193</v>
      </c>
      <c r="DP157" s="139" t="s">
        <v>193</v>
      </c>
      <c r="DQ157" s="139" t="s">
        <v>193</v>
      </c>
      <c r="DR157" s="139" t="s">
        <v>193</v>
      </c>
      <c r="DS157" s="139" t="s">
        <v>193</v>
      </c>
      <c r="DT157" s="139" t="s">
        <v>193</v>
      </c>
      <c r="DU157" s="139" t="s">
        <v>193</v>
      </c>
      <c r="DV157" s="139" t="s">
        <v>193</v>
      </c>
      <c r="DW157" s="139" t="s">
        <v>193</v>
      </c>
      <c r="DX157" s="139" t="s">
        <v>193</v>
      </c>
      <c r="DY157" s="139" t="s">
        <v>193</v>
      </c>
      <c r="DZ157" s="139" t="s">
        <v>193</v>
      </c>
      <c r="EA157" s="139" t="s">
        <v>193</v>
      </c>
      <c r="EB157" s="139" t="s">
        <v>193</v>
      </c>
      <c r="EC157" s="139" t="s">
        <v>193</v>
      </c>
      <c r="ED157" s="139" t="s">
        <v>193</v>
      </c>
      <c r="EE157" s="139" t="s">
        <v>193</v>
      </c>
      <c r="EF157" s="139" t="s">
        <v>193</v>
      </c>
      <c r="EG157" s="139" t="s">
        <v>193</v>
      </c>
      <c r="EH157" s="139" t="s">
        <v>193</v>
      </c>
      <c r="EI157" s="139" t="s">
        <v>193</v>
      </c>
      <c r="EJ157" s="139" t="s">
        <v>193</v>
      </c>
      <c r="EK157" s="139" t="s">
        <v>193</v>
      </c>
      <c r="EL157" s="139" t="s">
        <v>193</v>
      </c>
      <c r="EM157" s="139" t="s">
        <v>193</v>
      </c>
      <c r="EN157" s="139" t="s">
        <v>193</v>
      </c>
      <c r="EO157" s="139" t="s">
        <v>193</v>
      </c>
      <c r="EP157" s="139" t="s">
        <v>193</v>
      </c>
      <c r="EQ157" s="139" t="s">
        <v>193</v>
      </c>
      <c r="ER157" s="139" t="s">
        <v>193</v>
      </c>
      <c r="ES157" s="139" t="s">
        <v>193</v>
      </c>
      <c r="ET157" s="139" t="s">
        <v>193</v>
      </c>
      <c r="EU157" s="139" t="s">
        <v>193</v>
      </c>
      <c r="EV157" s="139" t="s">
        <v>193</v>
      </c>
      <c r="EW157" s="139" t="s">
        <v>193</v>
      </c>
      <c r="EX157" s="139" t="s">
        <v>193</v>
      </c>
      <c r="EY157" s="139" t="s">
        <v>193</v>
      </c>
      <c r="EZ157" s="139" t="s">
        <v>193</v>
      </c>
      <c r="FA157" s="139" t="s">
        <v>193</v>
      </c>
      <c r="FB157" s="139" t="s">
        <v>193</v>
      </c>
      <c r="FC157" s="139" t="s">
        <v>193</v>
      </c>
      <c r="FD157" s="139" t="s">
        <v>193</v>
      </c>
      <c r="FE157" s="139" t="s">
        <v>193</v>
      </c>
      <c r="FF157" s="139" t="s">
        <v>193</v>
      </c>
      <c r="FG157" s="139" t="s">
        <v>193</v>
      </c>
      <c r="FH157" s="139" t="s">
        <v>193</v>
      </c>
      <c r="FI157" s="139" t="s">
        <v>193</v>
      </c>
      <c r="FJ157" s="139" t="s">
        <v>193</v>
      </c>
      <c r="FK157" s="139" t="s">
        <v>193</v>
      </c>
      <c r="FL157" s="139" t="s">
        <v>193</v>
      </c>
      <c r="FM157" s="139" t="s">
        <v>193</v>
      </c>
      <c r="FN157" s="139" t="s">
        <v>193</v>
      </c>
      <c r="FO157" s="139" t="s">
        <v>193</v>
      </c>
      <c r="FP157" s="139" t="s">
        <v>193</v>
      </c>
      <c r="FQ157" s="139" t="s">
        <v>193</v>
      </c>
      <c r="FR157" s="139" t="s">
        <v>193</v>
      </c>
      <c r="FS157" s="139" t="s">
        <v>193</v>
      </c>
      <c r="FT157" s="139" t="s">
        <v>193</v>
      </c>
      <c r="FU157" s="139" t="s">
        <v>193</v>
      </c>
      <c r="FV157" s="139" t="s">
        <v>193</v>
      </c>
      <c r="FW157" s="139" t="s">
        <v>193</v>
      </c>
      <c r="FX157" s="139" t="s">
        <v>193</v>
      </c>
      <c r="FY157" s="139" t="s">
        <v>193</v>
      </c>
      <c r="FZ157" s="139" t="s">
        <v>193</v>
      </c>
      <c r="GA157" s="139" t="s">
        <v>193</v>
      </c>
      <c r="GB157" s="139" t="s">
        <v>193</v>
      </c>
      <c r="GC157" s="139" t="s">
        <v>193</v>
      </c>
      <c r="GD157" s="139" t="s">
        <v>193</v>
      </c>
      <c r="GE157" s="139" t="s">
        <v>193</v>
      </c>
      <c r="GF157" s="139" t="s">
        <v>193</v>
      </c>
      <c r="GG157" s="139" t="s">
        <v>193</v>
      </c>
      <c r="GH157" s="139" t="s">
        <v>193</v>
      </c>
      <c r="GI157" s="139" t="s">
        <v>193</v>
      </c>
      <c r="GJ157" s="139" t="s">
        <v>193</v>
      </c>
      <c r="GK157" s="139" t="s">
        <v>193</v>
      </c>
      <c r="GL157" s="139" t="s">
        <v>193</v>
      </c>
      <c r="GM157" s="139" t="s">
        <v>193</v>
      </c>
      <c r="GN157" s="139" t="s">
        <v>193</v>
      </c>
      <c r="GO157" s="139" t="s">
        <v>193</v>
      </c>
      <c r="GP157" s="139" t="s">
        <v>193</v>
      </c>
      <c r="GQ157" s="139" t="s">
        <v>193</v>
      </c>
      <c r="GR157" s="139" t="s">
        <v>193</v>
      </c>
      <c r="GS157" s="139" t="s">
        <v>193</v>
      </c>
      <c r="GT157" s="139" t="s">
        <v>193</v>
      </c>
      <c r="GU157" s="139" t="s">
        <v>193</v>
      </c>
      <c r="GV157" s="139" t="s">
        <v>193</v>
      </c>
      <c r="GW157" s="139" t="s">
        <v>193</v>
      </c>
      <c r="GX157" s="139" t="s">
        <v>193</v>
      </c>
      <c r="GY157" s="139" t="s">
        <v>193</v>
      </c>
      <c r="GZ157" s="139" t="s">
        <v>193</v>
      </c>
      <c r="HA157" s="139" t="s">
        <v>193</v>
      </c>
      <c r="HB157" s="139" t="s">
        <v>193</v>
      </c>
      <c r="HC157" s="139" t="s">
        <v>193</v>
      </c>
      <c r="HD157" s="139" t="s">
        <v>193</v>
      </c>
      <c r="HE157" s="139" t="s">
        <v>193</v>
      </c>
      <c r="HF157" s="139" t="s">
        <v>193</v>
      </c>
      <c r="HG157" s="139" t="s">
        <v>193</v>
      </c>
      <c r="HH157" s="139" t="s">
        <v>193</v>
      </c>
      <c r="HI157" s="139" t="s">
        <v>193</v>
      </c>
      <c r="HJ157" s="139" t="s">
        <v>193</v>
      </c>
      <c r="HK157" s="139" t="s">
        <v>193</v>
      </c>
      <c r="HL157" s="139" t="s">
        <v>193</v>
      </c>
      <c r="HM157" s="139" t="s">
        <v>193</v>
      </c>
      <c r="HN157" s="139" t="s">
        <v>193</v>
      </c>
      <c r="HO157" s="139" t="s">
        <v>193</v>
      </c>
      <c r="HP157" s="139" t="s">
        <v>193</v>
      </c>
      <c r="HQ157" s="139" t="s">
        <v>193</v>
      </c>
      <c r="HR157" s="139" t="s">
        <v>193</v>
      </c>
      <c r="HS157" s="139" t="s">
        <v>193</v>
      </c>
      <c r="HT157" s="139" t="s">
        <v>193</v>
      </c>
      <c r="HU157" s="139" t="s">
        <v>193</v>
      </c>
      <c r="HV157" s="139" t="s">
        <v>193</v>
      </c>
      <c r="HW157" s="139" t="s">
        <v>193</v>
      </c>
      <c r="HX157" s="139" t="s">
        <v>193</v>
      </c>
      <c r="HY157" s="139" t="s">
        <v>193</v>
      </c>
      <c r="HZ157" s="139" t="s">
        <v>193</v>
      </c>
      <c r="IA157" s="139" t="s">
        <v>193</v>
      </c>
      <c r="IB157" s="139" t="s">
        <v>193</v>
      </c>
      <c r="IC157" s="139" t="s">
        <v>193</v>
      </c>
      <c r="ID157" s="139" t="s">
        <v>193</v>
      </c>
      <c r="IE157" s="139" t="s">
        <v>193</v>
      </c>
      <c r="IF157" s="139" t="s">
        <v>193</v>
      </c>
      <c r="IG157" s="139" t="s">
        <v>193</v>
      </c>
      <c r="IH157" s="139" t="s">
        <v>193</v>
      </c>
      <c r="II157" s="139" t="s">
        <v>193</v>
      </c>
      <c r="IJ157" s="139" t="s">
        <v>193</v>
      </c>
      <c r="IK157" s="139" t="s">
        <v>193</v>
      </c>
      <c r="IL157" s="139" t="s">
        <v>193</v>
      </c>
      <c r="IM157" s="139" t="s">
        <v>193</v>
      </c>
      <c r="IN157" s="139" t="s">
        <v>193</v>
      </c>
      <c r="IO157" s="139" t="s">
        <v>193</v>
      </c>
      <c r="IP157" s="139" t="s">
        <v>193</v>
      </c>
      <c r="IQ157" s="139" t="s">
        <v>193</v>
      </c>
      <c r="IR157" s="139" t="s">
        <v>193</v>
      </c>
      <c r="IS157" s="139" t="s">
        <v>193</v>
      </c>
      <c r="IT157" s="139" t="s">
        <v>193</v>
      </c>
      <c r="IU157" s="139" t="s">
        <v>193</v>
      </c>
      <c r="IV157" s="139" t="s">
        <v>193</v>
      </c>
      <c r="IW157" s="139" t="s">
        <v>193</v>
      </c>
      <c r="IX157" s="139" t="s">
        <v>193</v>
      </c>
      <c r="IY157" s="139" t="s">
        <v>193</v>
      </c>
      <c r="IZ157" s="139" t="s">
        <v>193</v>
      </c>
      <c r="JA157" s="139" t="s">
        <v>193</v>
      </c>
      <c r="JB157" s="139" t="s">
        <v>193</v>
      </c>
      <c r="JC157" s="139" t="s">
        <v>193</v>
      </c>
      <c r="JD157" s="139" t="s">
        <v>193</v>
      </c>
      <c r="JE157" s="139" t="s">
        <v>193</v>
      </c>
      <c r="JF157" s="139" t="s">
        <v>193</v>
      </c>
      <c r="JG157" s="139" t="s">
        <v>193</v>
      </c>
      <c r="JH157" s="139" t="s">
        <v>193</v>
      </c>
      <c r="JI157" s="139" t="s">
        <v>193</v>
      </c>
      <c r="JJ157" s="139" t="s">
        <v>193</v>
      </c>
      <c r="JK157" s="139" t="s">
        <v>193</v>
      </c>
      <c r="JL157" s="139" t="s">
        <v>193</v>
      </c>
      <c r="JM157" s="139" t="s">
        <v>193</v>
      </c>
      <c r="JN157" s="139" t="s">
        <v>193</v>
      </c>
      <c r="JO157" s="139" t="s">
        <v>193</v>
      </c>
      <c r="JP157" s="139" t="s">
        <v>193</v>
      </c>
      <c r="JQ157" s="139" t="s">
        <v>109</v>
      </c>
      <c r="JR157" s="139" t="s">
        <v>505</v>
      </c>
      <c r="JS157" s="139" t="s">
        <v>3357</v>
      </c>
      <c r="JT157" s="139" t="s">
        <v>193</v>
      </c>
      <c r="JU157" s="139" t="s">
        <v>516</v>
      </c>
      <c r="JV157" s="139" t="s">
        <v>3358</v>
      </c>
      <c r="JW157" s="139" t="s">
        <v>3357</v>
      </c>
      <c r="JX157" s="139" t="s">
        <v>796</v>
      </c>
      <c r="JY157" s="139" t="s">
        <v>193</v>
      </c>
      <c r="JZ157" s="139" t="s">
        <v>3320</v>
      </c>
      <c r="KA157" s="139" t="s">
        <v>797</v>
      </c>
      <c r="KB157" s="139" t="s">
        <v>798</v>
      </c>
      <c r="KC157" s="139" t="s">
        <v>799</v>
      </c>
      <c r="KD157" s="139" t="s">
        <v>193</v>
      </c>
      <c r="KE157" s="139" t="s">
        <v>193</v>
      </c>
      <c r="KF157" s="139" t="s">
        <v>193</v>
      </c>
      <c r="KG157" s="139" t="s">
        <v>193</v>
      </c>
      <c r="KH157" s="139" t="s">
        <v>193</v>
      </c>
      <c r="KI157" s="139">
        <v>0</v>
      </c>
      <c r="KJ157" s="139">
        <v>0</v>
      </c>
      <c r="KK157" s="139" t="s">
        <v>193</v>
      </c>
      <c r="KL157" s="139" t="s">
        <v>156</v>
      </c>
      <c r="KM157" s="139">
        <v>0</v>
      </c>
      <c r="KN157" s="139" t="s">
        <v>114</v>
      </c>
      <c r="KO157" s="139" t="s">
        <v>705</v>
      </c>
      <c r="KP157" s="139" t="s">
        <v>109</v>
      </c>
      <c r="KQ157" s="139" t="s">
        <v>3620</v>
      </c>
      <c r="KR157" s="139">
        <v>0</v>
      </c>
      <c r="KS157" s="139">
        <v>0</v>
      </c>
      <c r="KT157" s="139">
        <v>0</v>
      </c>
      <c r="KU157" s="139">
        <v>1</v>
      </c>
      <c r="KV157" s="139">
        <v>0</v>
      </c>
      <c r="KW157" s="139">
        <v>1</v>
      </c>
      <c r="KX157" s="139">
        <v>0</v>
      </c>
      <c r="KY157" s="139">
        <v>0</v>
      </c>
      <c r="KZ157" s="139">
        <v>0</v>
      </c>
      <c r="LA157" s="139">
        <v>0</v>
      </c>
      <c r="LB157" s="139">
        <v>0</v>
      </c>
      <c r="LC157" s="139" t="s">
        <v>193</v>
      </c>
      <c r="LD157" s="139" t="s">
        <v>114</v>
      </c>
      <c r="LE157" s="139" t="s">
        <v>193</v>
      </c>
      <c r="LF157" s="139" t="s">
        <v>193</v>
      </c>
      <c r="LG157" s="139" t="s">
        <v>193</v>
      </c>
      <c r="LH157" s="139" t="s">
        <v>193</v>
      </c>
      <c r="LI157" s="139" t="s">
        <v>193</v>
      </c>
      <c r="LJ157" s="139" t="s">
        <v>193</v>
      </c>
      <c r="LK157" s="139" t="s">
        <v>193</v>
      </c>
      <c r="LL157" s="139" t="s">
        <v>193</v>
      </c>
      <c r="LM157" s="139" t="s">
        <v>193</v>
      </c>
      <c r="LN157" s="139" t="s">
        <v>193</v>
      </c>
      <c r="LO157" s="139" t="s">
        <v>193</v>
      </c>
      <c r="LP157" s="139" t="s">
        <v>193</v>
      </c>
      <c r="LQ157" s="139" t="s">
        <v>193</v>
      </c>
    </row>
    <row r="158" spans="1:329" ht="14.4" customHeight="1" x14ac:dyDescent="0.35">
      <c r="A158" s="139" t="s">
        <v>3621</v>
      </c>
      <c r="B158" s="139" t="s">
        <v>3622</v>
      </c>
      <c r="C158" s="139" t="s">
        <v>161</v>
      </c>
      <c r="D158" s="139" t="s">
        <v>161</v>
      </c>
      <c r="E158" s="139" t="s">
        <v>3623</v>
      </c>
      <c r="F158" s="139" t="s">
        <v>117</v>
      </c>
      <c r="G158" s="139" t="s">
        <v>119</v>
      </c>
      <c r="H158" s="139" t="s">
        <v>119</v>
      </c>
      <c r="I158" s="139" t="s">
        <v>3624</v>
      </c>
      <c r="J158" s="139" t="s">
        <v>704</v>
      </c>
      <c r="K158" s="139" t="s">
        <v>536</v>
      </c>
      <c r="L158" s="139" t="s">
        <v>490</v>
      </c>
      <c r="M158" t="s">
        <v>491</v>
      </c>
      <c r="N158" t="s">
        <v>193</v>
      </c>
      <c r="O158" t="s">
        <v>193</v>
      </c>
      <c r="P158" t="s">
        <v>496</v>
      </c>
      <c r="Q158" t="s">
        <v>193</v>
      </c>
      <c r="R158" t="s">
        <v>713</v>
      </c>
      <c r="S158">
        <v>1</v>
      </c>
      <c r="T158">
        <v>1</v>
      </c>
      <c r="U158">
        <v>0</v>
      </c>
      <c r="V158">
        <v>0</v>
      </c>
      <c r="W158">
        <v>0</v>
      </c>
      <c r="X158">
        <v>0</v>
      </c>
      <c r="Y158">
        <v>0</v>
      </c>
      <c r="Z158" t="s">
        <v>110</v>
      </c>
      <c r="AA158" t="s">
        <v>1423</v>
      </c>
      <c r="AB158" t="s">
        <v>112</v>
      </c>
      <c r="AC158">
        <v>1</v>
      </c>
      <c r="AD158">
        <v>0</v>
      </c>
      <c r="AE158">
        <v>0</v>
      </c>
      <c r="AF158">
        <v>0</v>
      </c>
      <c r="AG158">
        <v>0</v>
      </c>
      <c r="AH158">
        <v>0</v>
      </c>
      <c r="AI158">
        <v>0</v>
      </c>
      <c r="AJ158">
        <v>0</v>
      </c>
      <c r="AK158">
        <v>0</v>
      </c>
      <c r="AL158">
        <v>0</v>
      </c>
      <c r="AM158" t="s">
        <v>193</v>
      </c>
      <c r="AN158" t="s">
        <v>128</v>
      </c>
      <c r="AO158" t="s">
        <v>501</v>
      </c>
      <c r="AP158" t="s">
        <v>499</v>
      </c>
      <c r="AQ158">
        <v>1</v>
      </c>
      <c r="AR158">
        <v>1</v>
      </c>
      <c r="AS158">
        <v>1</v>
      </c>
      <c r="AT158">
        <v>1</v>
      </c>
      <c r="AU158">
        <v>1</v>
      </c>
      <c r="AV158">
        <v>1</v>
      </c>
      <c r="AW158">
        <v>1</v>
      </c>
      <c r="AX158">
        <v>0</v>
      </c>
      <c r="AY158" t="s">
        <v>498</v>
      </c>
      <c r="AZ158" s="192">
        <v>87.5</v>
      </c>
      <c r="BA158" s="139" t="s">
        <v>109</v>
      </c>
      <c r="BB158" s="139">
        <v>300</v>
      </c>
      <c r="BC158" s="192">
        <v>115.384615384615</v>
      </c>
      <c r="BD158" s="139" t="s">
        <v>109</v>
      </c>
      <c r="BE158" s="139">
        <v>200</v>
      </c>
      <c r="BF158" s="192">
        <v>86.956521739130395</v>
      </c>
      <c r="BG158" s="139" t="s">
        <v>109</v>
      </c>
      <c r="BH158" s="139">
        <v>250</v>
      </c>
      <c r="BI158" s="192">
        <v>86.2068965517241</v>
      </c>
      <c r="BJ158" s="139" t="s">
        <v>109</v>
      </c>
      <c r="BK158" s="139">
        <v>450</v>
      </c>
      <c r="BL158" s="192">
        <v>187.5</v>
      </c>
      <c r="BM158" s="139" t="s">
        <v>114</v>
      </c>
      <c r="BN158" s="139">
        <v>450</v>
      </c>
      <c r="BO158" s="192">
        <v>187.5</v>
      </c>
      <c r="BP158" s="139" t="s">
        <v>109</v>
      </c>
      <c r="BQ158" s="139" t="s">
        <v>612</v>
      </c>
      <c r="BR158" s="139" t="s">
        <v>109</v>
      </c>
      <c r="BS158" s="139">
        <v>850</v>
      </c>
      <c r="BT158" s="139" t="s">
        <v>193</v>
      </c>
      <c r="BU158" s="139" t="s">
        <v>193</v>
      </c>
      <c r="BV158" s="139" t="s">
        <v>193</v>
      </c>
      <c r="BW158" s="139" t="s">
        <v>193</v>
      </c>
      <c r="BX158" s="139" t="s">
        <v>193</v>
      </c>
      <c r="BY158" s="139" t="s">
        <v>193</v>
      </c>
      <c r="BZ158" s="139" t="s">
        <v>156</v>
      </c>
      <c r="CA158" s="192">
        <v>850</v>
      </c>
      <c r="CB158" s="139" t="s">
        <v>114</v>
      </c>
      <c r="CC158" s="139" t="s">
        <v>109</v>
      </c>
      <c r="CD158" s="139" t="s">
        <v>3625</v>
      </c>
      <c r="CE158" s="139">
        <v>0</v>
      </c>
      <c r="CF158" s="139">
        <v>0</v>
      </c>
      <c r="CG158" s="139">
        <v>0</v>
      </c>
      <c r="CH158" s="139">
        <v>0</v>
      </c>
      <c r="CI158" s="139">
        <v>1</v>
      </c>
      <c r="CJ158" s="139">
        <v>0</v>
      </c>
      <c r="CK158" s="139">
        <v>0</v>
      </c>
      <c r="CL158" s="139">
        <v>1</v>
      </c>
      <c r="CM158" s="139">
        <v>0</v>
      </c>
      <c r="CN158" s="139">
        <v>0</v>
      </c>
      <c r="CO158" s="139">
        <v>0</v>
      </c>
      <c r="CP158" s="139">
        <v>0</v>
      </c>
      <c r="CQ158" s="139">
        <v>0</v>
      </c>
      <c r="CR158" s="139">
        <v>0</v>
      </c>
      <c r="CS158" s="139" t="s">
        <v>193</v>
      </c>
      <c r="CT158" s="139" t="s">
        <v>127</v>
      </c>
      <c r="CU158" s="139">
        <v>0</v>
      </c>
      <c r="CV158" s="139">
        <v>0</v>
      </c>
      <c r="CW158" s="139">
        <v>0</v>
      </c>
      <c r="CX158" s="139">
        <v>0</v>
      </c>
      <c r="CY158" s="139">
        <v>0</v>
      </c>
      <c r="CZ158" s="139">
        <v>0</v>
      </c>
      <c r="DA158" s="139">
        <v>1</v>
      </c>
      <c r="DB158" s="139">
        <v>0</v>
      </c>
      <c r="DC158" s="139" t="s">
        <v>109</v>
      </c>
      <c r="DD158" s="139" t="s">
        <v>114</v>
      </c>
      <c r="DE158" s="139" t="s">
        <v>109</v>
      </c>
      <c r="DF158" s="139" t="s">
        <v>117</v>
      </c>
      <c r="DG158" s="139" t="s">
        <v>789</v>
      </c>
      <c r="DH158" s="139" t="s">
        <v>119</v>
      </c>
      <c r="DI158" s="139" t="s">
        <v>789</v>
      </c>
      <c r="DJ158" s="139" t="s">
        <v>714</v>
      </c>
      <c r="DK158" s="139">
        <v>1</v>
      </c>
      <c r="DL158" s="139">
        <v>1</v>
      </c>
      <c r="DM158" s="139">
        <v>1</v>
      </c>
      <c r="DN158" s="139">
        <v>1</v>
      </c>
      <c r="DO158" s="139">
        <v>1</v>
      </c>
      <c r="DP158" s="139">
        <v>0</v>
      </c>
      <c r="DQ158" s="139">
        <v>1</v>
      </c>
      <c r="DR158" s="139">
        <v>1</v>
      </c>
      <c r="DS158" s="139">
        <v>0</v>
      </c>
      <c r="DT158" s="139" t="s">
        <v>109</v>
      </c>
      <c r="DU158" s="139">
        <v>30</v>
      </c>
      <c r="DV158" s="139">
        <v>30</v>
      </c>
      <c r="DW158" s="139" t="s">
        <v>193</v>
      </c>
      <c r="DX158" s="139" t="s">
        <v>193</v>
      </c>
      <c r="DY158" s="139" t="s">
        <v>193</v>
      </c>
      <c r="DZ158" s="139">
        <v>30</v>
      </c>
      <c r="EA158" s="139" t="s">
        <v>109</v>
      </c>
      <c r="EB158" s="139">
        <v>25</v>
      </c>
      <c r="EC158" s="139" t="s">
        <v>109</v>
      </c>
      <c r="ED158" s="139">
        <v>50</v>
      </c>
      <c r="EE158" s="139" t="s">
        <v>109</v>
      </c>
      <c r="EF158" s="139" t="s">
        <v>193</v>
      </c>
      <c r="EG158" s="139" t="s">
        <v>193</v>
      </c>
      <c r="EH158" s="139" t="s">
        <v>193</v>
      </c>
      <c r="EI158" s="139" t="s">
        <v>193</v>
      </c>
      <c r="EJ158" s="139" t="s">
        <v>193</v>
      </c>
      <c r="EK158" s="139" t="s">
        <v>193</v>
      </c>
      <c r="EL158" s="139" t="s">
        <v>193</v>
      </c>
      <c r="EM158" s="139" t="s">
        <v>193</v>
      </c>
      <c r="EN158" s="139" t="s">
        <v>193</v>
      </c>
      <c r="EO158" s="139" t="s">
        <v>193</v>
      </c>
      <c r="EP158" s="139" t="s">
        <v>193</v>
      </c>
      <c r="EQ158" s="139" t="s">
        <v>109</v>
      </c>
      <c r="ER158" s="139">
        <v>25</v>
      </c>
      <c r="ES158" s="139" t="s">
        <v>193</v>
      </c>
      <c r="ET158" s="139" t="s">
        <v>193</v>
      </c>
      <c r="EU158" s="139">
        <v>25</v>
      </c>
      <c r="EV158" s="139" t="s">
        <v>114</v>
      </c>
      <c r="EW158" s="139" t="s">
        <v>109</v>
      </c>
      <c r="EX158" s="139">
        <v>100</v>
      </c>
      <c r="EY158" s="139" t="s">
        <v>193</v>
      </c>
      <c r="EZ158" s="139" t="s">
        <v>193</v>
      </c>
      <c r="FA158" s="139">
        <v>100</v>
      </c>
      <c r="FB158" s="139" t="s">
        <v>114</v>
      </c>
      <c r="FC158" s="139" t="s">
        <v>109</v>
      </c>
      <c r="FD158" s="139">
        <v>100</v>
      </c>
      <c r="FE158" s="139" t="s">
        <v>193</v>
      </c>
      <c r="FF158" s="139" t="s">
        <v>193</v>
      </c>
      <c r="FG158" s="139" t="s">
        <v>193</v>
      </c>
      <c r="FH158" s="139">
        <v>100</v>
      </c>
      <c r="FI158" s="139" t="s">
        <v>109</v>
      </c>
      <c r="FJ158" s="139" t="s">
        <v>109</v>
      </c>
      <c r="FK158" s="139" t="s">
        <v>193</v>
      </c>
      <c r="FL158" s="139">
        <v>5</v>
      </c>
      <c r="FM158" s="139" t="s">
        <v>193</v>
      </c>
      <c r="FN158" s="139" t="s">
        <v>193</v>
      </c>
      <c r="FO158" s="139" t="s">
        <v>193</v>
      </c>
      <c r="FP158" s="139" t="s">
        <v>193</v>
      </c>
      <c r="FQ158" s="139" t="s">
        <v>193</v>
      </c>
      <c r="FR158" s="139" t="s">
        <v>193</v>
      </c>
      <c r="FS158" s="139" t="s">
        <v>109</v>
      </c>
      <c r="FT158" s="139" t="s">
        <v>156</v>
      </c>
      <c r="FU158" s="139">
        <v>5</v>
      </c>
      <c r="FV158" s="139" t="s">
        <v>114</v>
      </c>
      <c r="FW158" s="139" t="s">
        <v>193</v>
      </c>
      <c r="FX158" s="139" t="s">
        <v>193</v>
      </c>
      <c r="FY158" s="139" t="s">
        <v>193</v>
      </c>
      <c r="FZ158" s="139" t="s">
        <v>193</v>
      </c>
      <c r="GA158" s="139" t="s">
        <v>193</v>
      </c>
      <c r="GB158" s="139" t="s">
        <v>193</v>
      </c>
      <c r="GC158" s="139" t="s">
        <v>193</v>
      </c>
      <c r="GD158" s="139" t="s">
        <v>193</v>
      </c>
      <c r="GE158" s="139" t="s">
        <v>193</v>
      </c>
      <c r="GF158" s="139" t="s">
        <v>193</v>
      </c>
      <c r="GG158" s="139" t="s">
        <v>193</v>
      </c>
      <c r="GH158" s="139" t="s">
        <v>193</v>
      </c>
      <c r="GI158" s="139" t="s">
        <v>193</v>
      </c>
      <c r="GJ158" s="139" t="s">
        <v>193</v>
      </c>
      <c r="GK158" s="139" t="s">
        <v>193</v>
      </c>
      <c r="GL158" s="139" t="s">
        <v>193</v>
      </c>
      <c r="GM158" s="139" t="s">
        <v>193</v>
      </c>
      <c r="GN158" s="139" t="s">
        <v>193</v>
      </c>
      <c r="GO158" s="139" t="s">
        <v>193</v>
      </c>
      <c r="GP158" s="139" t="s">
        <v>193</v>
      </c>
      <c r="GQ158" s="139" t="s">
        <v>193</v>
      </c>
      <c r="GR158" s="139" t="s">
        <v>193</v>
      </c>
      <c r="GS158" s="139" t="s">
        <v>193</v>
      </c>
      <c r="GT158" s="139" t="s">
        <v>193</v>
      </c>
      <c r="GU158" s="139" t="s">
        <v>193</v>
      </c>
      <c r="GV158" s="139" t="s">
        <v>109</v>
      </c>
      <c r="GW158" s="139" t="s">
        <v>114</v>
      </c>
      <c r="GX158" s="139" t="s">
        <v>109</v>
      </c>
      <c r="GY158" s="139" t="s">
        <v>117</v>
      </c>
      <c r="GZ158" s="139" t="s">
        <v>789</v>
      </c>
      <c r="HA158" s="139" t="s">
        <v>119</v>
      </c>
      <c r="HB158" s="139" t="s">
        <v>789</v>
      </c>
      <c r="HC158" s="139" t="s">
        <v>193</v>
      </c>
      <c r="HD158" s="139" t="s">
        <v>193</v>
      </c>
      <c r="HE158" s="139" t="s">
        <v>193</v>
      </c>
      <c r="HF158" s="139" t="s">
        <v>193</v>
      </c>
      <c r="HG158" s="139" t="s">
        <v>193</v>
      </c>
      <c r="HH158" s="139" t="s">
        <v>193</v>
      </c>
      <c r="HI158" s="139" t="s">
        <v>193</v>
      </c>
      <c r="HJ158" s="139" t="s">
        <v>193</v>
      </c>
      <c r="HK158" s="139" t="s">
        <v>193</v>
      </c>
      <c r="HL158" s="139" t="s">
        <v>193</v>
      </c>
      <c r="HM158" s="139" t="s">
        <v>193</v>
      </c>
      <c r="HN158" s="139" t="s">
        <v>193</v>
      </c>
      <c r="HO158" s="139" t="s">
        <v>193</v>
      </c>
      <c r="HP158" s="139" t="s">
        <v>193</v>
      </c>
      <c r="HQ158" s="139" t="s">
        <v>193</v>
      </c>
      <c r="HR158" s="139" t="s">
        <v>193</v>
      </c>
      <c r="HS158" s="139" t="s">
        <v>193</v>
      </c>
      <c r="HT158" s="139" t="s">
        <v>193</v>
      </c>
      <c r="HU158" s="139" t="s">
        <v>193</v>
      </c>
      <c r="HV158" s="139" t="s">
        <v>193</v>
      </c>
      <c r="HW158" s="139" t="s">
        <v>193</v>
      </c>
      <c r="HX158" s="139" t="s">
        <v>193</v>
      </c>
      <c r="HY158" s="139" t="s">
        <v>193</v>
      </c>
      <c r="HZ158" s="139" t="s">
        <v>193</v>
      </c>
      <c r="IA158" s="139" t="s">
        <v>193</v>
      </c>
      <c r="IB158" s="139" t="s">
        <v>193</v>
      </c>
      <c r="IC158" s="139" t="s">
        <v>193</v>
      </c>
      <c r="ID158" s="139" t="s">
        <v>193</v>
      </c>
      <c r="IE158" s="139" t="s">
        <v>193</v>
      </c>
      <c r="IF158" s="139" t="s">
        <v>193</v>
      </c>
      <c r="IG158" s="139" t="s">
        <v>193</v>
      </c>
      <c r="IH158" s="139" t="s">
        <v>193</v>
      </c>
      <c r="II158" s="139" t="s">
        <v>193</v>
      </c>
      <c r="IJ158" s="139" t="s">
        <v>193</v>
      </c>
      <c r="IK158" s="139" t="s">
        <v>193</v>
      </c>
      <c r="IL158" s="139" t="s">
        <v>193</v>
      </c>
      <c r="IM158" s="139" t="s">
        <v>193</v>
      </c>
      <c r="IN158" s="139" t="s">
        <v>109</v>
      </c>
      <c r="IO158" s="139" t="s">
        <v>3340</v>
      </c>
      <c r="IP158" s="139">
        <v>1</v>
      </c>
      <c r="IQ158" s="139">
        <v>0</v>
      </c>
      <c r="IR158" s="139">
        <v>0</v>
      </c>
      <c r="IS158" s="139">
        <v>0</v>
      </c>
      <c r="IT158" s="139">
        <v>0</v>
      </c>
      <c r="IU158" s="139">
        <v>0</v>
      </c>
      <c r="IV158" s="139" t="s">
        <v>193</v>
      </c>
      <c r="IW158" s="139" t="s">
        <v>3626</v>
      </c>
      <c r="IX158" s="139">
        <v>1</v>
      </c>
      <c r="IY158" s="139">
        <v>1</v>
      </c>
      <c r="IZ158" s="139">
        <v>1</v>
      </c>
      <c r="JA158" s="139">
        <v>1</v>
      </c>
      <c r="JB158" s="139">
        <v>1</v>
      </c>
      <c r="JC158" s="139">
        <v>0</v>
      </c>
      <c r="JD158" s="139">
        <v>0</v>
      </c>
      <c r="JE158" s="139">
        <v>0</v>
      </c>
      <c r="JF158" s="139" t="s">
        <v>193</v>
      </c>
      <c r="JG158" s="139" t="s">
        <v>109</v>
      </c>
      <c r="JH158" s="139" t="s">
        <v>193</v>
      </c>
      <c r="JI158" s="139" t="s">
        <v>111</v>
      </c>
      <c r="JJ158" s="139">
        <v>1</v>
      </c>
      <c r="JK158" s="139">
        <v>0</v>
      </c>
      <c r="JL158" s="139">
        <v>0</v>
      </c>
      <c r="JM158" s="139">
        <v>0</v>
      </c>
      <c r="JN158" s="139">
        <v>0</v>
      </c>
      <c r="JO158" s="139">
        <v>0</v>
      </c>
      <c r="JP158" s="139">
        <v>0</v>
      </c>
      <c r="JQ158" s="139" t="s">
        <v>193</v>
      </c>
      <c r="JR158" s="139" t="s">
        <v>193</v>
      </c>
      <c r="JS158" s="139" t="s">
        <v>193</v>
      </c>
      <c r="JT158" s="139" t="s">
        <v>193</v>
      </c>
      <c r="JU158" s="139" t="s">
        <v>193</v>
      </c>
      <c r="JV158" s="139" t="s">
        <v>193</v>
      </c>
      <c r="JW158" s="139" t="s">
        <v>193</v>
      </c>
      <c r="JX158" s="139" t="s">
        <v>193</v>
      </c>
      <c r="JY158" s="139" t="s">
        <v>193</v>
      </c>
      <c r="JZ158" s="139" t="s">
        <v>193</v>
      </c>
      <c r="KA158" s="139" t="s">
        <v>193</v>
      </c>
      <c r="KB158" s="139" t="s">
        <v>193</v>
      </c>
      <c r="KC158" s="139" t="s">
        <v>193</v>
      </c>
      <c r="KD158" s="139" t="s">
        <v>193</v>
      </c>
      <c r="KE158" s="139" t="s">
        <v>193</v>
      </c>
      <c r="KF158" s="139" t="s">
        <v>193</v>
      </c>
      <c r="KG158" s="139" t="s">
        <v>193</v>
      </c>
      <c r="KH158" s="139" t="s">
        <v>193</v>
      </c>
      <c r="KI158" s="139" t="s">
        <v>193</v>
      </c>
      <c r="KJ158" s="139" t="s">
        <v>193</v>
      </c>
      <c r="KK158" s="139" t="s">
        <v>193</v>
      </c>
      <c r="KL158" s="139" t="s">
        <v>193</v>
      </c>
      <c r="KM158" s="139" t="s">
        <v>193</v>
      </c>
      <c r="KN158" s="139" t="s">
        <v>193</v>
      </c>
      <c r="KO158" s="139" t="s">
        <v>193</v>
      </c>
      <c r="KP158" s="139" t="s">
        <v>193</v>
      </c>
      <c r="KQ158" s="139" t="s">
        <v>193</v>
      </c>
      <c r="KR158" s="139" t="s">
        <v>193</v>
      </c>
      <c r="KS158" s="139" t="s">
        <v>193</v>
      </c>
      <c r="KT158" s="139" t="s">
        <v>193</v>
      </c>
      <c r="KU158" s="139" t="s">
        <v>193</v>
      </c>
      <c r="KV158" s="139" t="s">
        <v>193</v>
      </c>
      <c r="KW158" s="139" t="s">
        <v>193</v>
      </c>
      <c r="KX158" s="139" t="s">
        <v>193</v>
      </c>
      <c r="KY158" s="139" t="s">
        <v>193</v>
      </c>
      <c r="KZ158" s="139" t="s">
        <v>193</v>
      </c>
      <c r="LA158" s="139" t="s">
        <v>193</v>
      </c>
      <c r="LB158" s="139" t="s">
        <v>193</v>
      </c>
      <c r="LC158" s="139" t="s">
        <v>193</v>
      </c>
      <c r="LD158" s="139" t="s">
        <v>193</v>
      </c>
      <c r="LE158" s="139" t="s">
        <v>193</v>
      </c>
      <c r="LF158" s="139" t="s">
        <v>193</v>
      </c>
      <c r="LG158" s="139" t="s">
        <v>193</v>
      </c>
      <c r="LH158" s="139" t="s">
        <v>193</v>
      </c>
      <c r="LI158" s="139" t="s">
        <v>193</v>
      </c>
      <c r="LJ158" s="139" t="s">
        <v>193</v>
      </c>
      <c r="LK158" s="139" t="s">
        <v>193</v>
      </c>
      <c r="LL158" s="139" t="s">
        <v>193</v>
      </c>
      <c r="LM158" s="139" t="s">
        <v>193</v>
      </c>
      <c r="LN158" s="139" t="s">
        <v>193</v>
      </c>
      <c r="LO158" s="139" t="s">
        <v>193</v>
      </c>
      <c r="LP158" s="139" t="s">
        <v>193</v>
      </c>
      <c r="LQ158" s="139" t="s">
        <v>193</v>
      </c>
    </row>
    <row r="159" spans="1:329" ht="14.4" customHeight="1" x14ac:dyDescent="0.35">
      <c r="A159" s="139" t="s">
        <v>3627</v>
      </c>
      <c r="B159" s="139" t="s">
        <v>3622</v>
      </c>
      <c r="C159" s="139" t="s">
        <v>161</v>
      </c>
      <c r="D159" s="139" t="s">
        <v>161</v>
      </c>
      <c r="E159" s="139" t="s">
        <v>3623</v>
      </c>
      <c r="F159" s="139" t="s">
        <v>117</v>
      </c>
      <c r="G159" s="139" t="s">
        <v>119</v>
      </c>
      <c r="H159" s="139" t="s">
        <v>119</v>
      </c>
      <c r="I159" s="139" t="s">
        <v>3624</v>
      </c>
      <c r="J159" s="139" t="s">
        <v>704</v>
      </c>
      <c r="K159" s="139" t="s">
        <v>536</v>
      </c>
      <c r="L159" s="139" t="s">
        <v>490</v>
      </c>
      <c r="M159" t="s">
        <v>494</v>
      </c>
      <c r="N159" t="s">
        <v>193</v>
      </c>
      <c r="O159" t="s">
        <v>193</v>
      </c>
      <c r="P159" t="s">
        <v>496</v>
      </c>
      <c r="Q159" t="s">
        <v>193</v>
      </c>
      <c r="R159" t="s">
        <v>713</v>
      </c>
      <c r="S159">
        <v>1</v>
      </c>
      <c r="T159">
        <v>1</v>
      </c>
      <c r="U159">
        <v>0</v>
      </c>
      <c r="V159">
        <v>0</v>
      </c>
      <c r="W159">
        <v>0</v>
      </c>
      <c r="X159">
        <v>0</v>
      </c>
      <c r="Y159">
        <v>0</v>
      </c>
      <c r="Z159" t="s">
        <v>110</v>
      </c>
      <c r="AA159" t="s">
        <v>1423</v>
      </c>
      <c r="AB159" t="s">
        <v>112</v>
      </c>
      <c r="AC159">
        <v>1</v>
      </c>
      <c r="AD159">
        <v>0</v>
      </c>
      <c r="AE159">
        <v>0</v>
      </c>
      <c r="AF159">
        <v>0</v>
      </c>
      <c r="AG159">
        <v>0</v>
      </c>
      <c r="AH159">
        <v>0</v>
      </c>
      <c r="AI159">
        <v>0</v>
      </c>
      <c r="AJ159">
        <v>0</v>
      </c>
      <c r="AK159">
        <v>0</v>
      </c>
      <c r="AL159">
        <v>0</v>
      </c>
      <c r="AM159" t="s">
        <v>193</v>
      </c>
      <c r="AN159" t="s">
        <v>113</v>
      </c>
      <c r="AO159" t="s">
        <v>501</v>
      </c>
      <c r="AP159" t="s">
        <v>499</v>
      </c>
      <c r="AQ159">
        <v>1</v>
      </c>
      <c r="AR159">
        <v>1</v>
      </c>
      <c r="AS159">
        <v>1</v>
      </c>
      <c r="AT159">
        <v>1</v>
      </c>
      <c r="AU159">
        <v>1</v>
      </c>
      <c r="AV159">
        <v>1</v>
      </c>
      <c r="AW159">
        <v>1</v>
      </c>
      <c r="AX159">
        <v>0</v>
      </c>
      <c r="AY159" t="s">
        <v>498</v>
      </c>
      <c r="AZ159" s="192">
        <v>87.5</v>
      </c>
      <c r="BA159" s="139" t="s">
        <v>109</v>
      </c>
      <c r="BB159" s="139">
        <v>300</v>
      </c>
      <c r="BC159" s="192">
        <v>115.384615384615</v>
      </c>
      <c r="BD159" s="139" t="s">
        <v>109</v>
      </c>
      <c r="BE159" s="139">
        <v>225</v>
      </c>
      <c r="BF159" s="192">
        <v>97.826086956521706</v>
      </c>
      <c r="BG159" s="139" t="s">
        <v>109</v>
      </c>
      <c r="BH159" s="139">
        <v>250</v>
      </c>
      <c r="BI159" s="192">
        <v>86.2068965517241</v>
      </c>
      <c r="BJ159" s="139" t="s">
        <v>109</v>
      </c>
      <c r="BK159" s="139">
        <v>450</v>
      </c>
      <c r="BL159" s="192">
        <v>187.5</v>
      </c>
      <c r="BM159" s="139" t="s">
        <v>114</v>
      </c>
      <c r="BN159" s="139">
        <v>450</v>
      </c>
      <c r="BO159" s="192">
        <v>187.5</v>
      </c>
      <c r="BP159" s="139" t="s">
        <v>109</v>
      </c>
      <c r="BQ159" s="139" t="s">
        <v>612</v>
      </c>
      <c r="BR159" s="139" t="s">
        <v>109</v>
      </c>
      <c r="BS159" s="139">
        <v>800</v>
      </c>
      <c r="BT159" s="139" t="s">
        <v>193</v>
      </c>
      <c r="BU159" s="139" t="s">
        <v>193</v>
      </c>
      <c r="BV159" s="139" t="s">
        <v>193</v>
      </c>
      <c r="BW159" s="139" t="s">
        <v>193</v>
      </c>
      <c r="BX159" s="139" t="s">
        <v>193</v>
      </c>
      <c r="BY159" s="139" t="s">
        <v>193</v>
      </c>
      <c r="BZ159" s="139" t="s">
        <v>156</v>
      </c>
      <c r="CA159" s="192">
        <v>800</v>
      </c>
      <c r="CB159" s="139" t="s">
        <v>109</v>
      </c>
      <c r="CC159" s="139" t="s">
        <v>114</v>
      </c>
      <c r="CD159" s="139" t="s">
        <v>193</v>
      </c>
      <c r="CE159" s="139" t="s">
        <v>193</v>
      </c>
      <c r="CF159" s="139" t="s">
        <v>193</v>
      </c>
      <c r="CG159" s="139" t="s">
        <v>193</v>
      </c>
      <c r="CH159" s="139" t="s">
        <v>193</v>
      </c>
      <c r="CI159" s="139" t="s">
        <v>193</v>
      </c>
      <c r="CJ159" s="139" t="s">
        <v>193</v>
      </c>
      <c r="CK159" s="139" t="s">
        <v>193</v>
      </c>
      <c r="CL159" s="139" t="s">
        <v>193</v>
      </c>
      <c r="CM159" s="139" t="s">
        <v>193</v>
      </c>
      <c r="CN159" s="139" t="s">
        <v>193</v>
      </c>
      <c r="CO159" s="139" t="s">
        <v>193</v>
      </c>
      <c r="CP159" s="139" t="s">
        <v>193</v>
      </c>
      <c r="CQ159" s="139" t="s">
        <v>193</v>
      </c>
      <c r="CR159" s="139" t="s">
        <v>193</v>
      </c>
      <c r="CS159" s="139" t="s">
        <v>193</v>
      </c>
      <c r="CT159" s="139" t="s">
        <v>193</v>
      </c>
      <c r="CU159" s="139" t="s">
        <v>193</v>
      </c>
      <c r="CV159" s="139" t="s">
        <v>193</v>
      </c>
      <c r="CW159" s="139" t="s">
        <v>193</v>
      </c>
      <c r="CX159" s="139" t="s">
        <v>193</v>
      </c>
      <c r="CY159" s="139" t="s">
        <v>193</v>
      </c>
      <c r="CZ159" s="139" t="s">
        <v>193</v>
      </c>
      <c r="DA159" s="139" t="s">
        <v>193</v>
      </c>
      <c r="DB159" s="139" t="s">
        <v>193</v>
      </c>
      <c r="DC159" s="139" t="s">
        <v>114</v>
      </c>
      <c r="DD159" s="139" t="s">
        <v>109</v>
      </c>
      <c r="DE159" s="139" t="s">
        <v>109</v>
      </c>
      <c r="DF159" s="139" t="s">
        <v>117</v>
      </c>
      <c r="DG159" s="139" t="s">
        <v>789</v>
      </c>
      <c r="DH159" s="139" t="s">
        <v>119</v>
      </c>
      <c r="DI159" s="139" t="s">
        <v>789</v>
      </c>
      <c r="DJ159" s="139" t="s">
        <v>714</v>
      </c>
      <c r="DK159" s="139">
        <v>1</v>
      </c>
      <c r="DL159" s="139">
        <v>1</v>
      </c>
      <c r="DM159" s="139">
        <v>1</v>
      </c>
      <c r="DN159" s="139">
        <v>1</v>
      </c>
      <c r="DO159" s="139">
        <v>1</v>
      </c>
      <c r="DP159" s="139">
        <v>0</v>
      </c>
      <c r="DQ159" s="139">
        <v>1</v>
      </c>
      <c r="DR159" s="139">
        <v>1</v>
      </c>
      <c r="DS159" s="139">
        <v>0</v>
      </c>
      <c r="DT159" s="139" t="s">
        <v>109</v>
      </c>
      <c r="DU159" s="139">
        <v>30</v>
      </c>
      <c r="DV159" s="139">
        <v>30</v>
      </c>
      <c r="DW159" s="139" t="s">
        <v>193</v>
      </c>
      <c r="DX159" s="139" t="s">
        <v>193</v>
      </c>
      <c r="DY159" s="139" t="s">
        <v>193</v>
      </c>
      <c r="DZ159" s="139">
        <v>30</v>
      </c>
      <c r="EA159" s="139" t="s">
        <v>109</v>
      </c>
      <c r="EB159" s="139">
        <v>25</v>
      </c>
      <c r="EC159" s="139" t="s">
        <v>109</v>
      </c>
      <c r="ED159" s="139">
        <v>20</v>
      </c>
      <c r="EE159" s="139" t="s">
        <v>109</v>
      </c>
      <c r="EF159" s="139" t="s">
        <v>193</v>
      </c>
      <c r="EG159" s="139" t="s">
        <v>193</v>
      </c>
      <c r="EH159" s="139" t="s">
        <v>193</v>
      </c>
      <c r="EI159" s="139" t="s">
        <v>193</v>
      </c>
      <c r="EJ159" s="139" t="s">
        <v>193</v>
      </c>
      <c r="EK159" s="139" t="s">
        <v>193</v>
      </c>
      <c r="EL159" s="139" t="s">
        <v>193</v>
      </c>
      <c r="EM159" s="139" t="s">
        <v>193</v>
      </c>
      <c r="EN159" s="139" t="s">
        <v>193</v>
      </c>
      <c r="EO159" s="139" t="s">
        <v>193</v>
      </c>
      <c r="EP159" s="139" t="s">
        <v>193</v>
      </c>
      <c r="EQ159" s="139" t="s">
        <v>109</v>
      </c>
      <c r="ER159" s="139">
        <v>25</v>
      </c>
      <c r="ES159" s="139" t="s">
        <v>193</v>
      </c>
      <c r="ET159" s="139" t="s">
        <v>193</v>
      </c>
      <c r="EU159" s="139">
        <v>25</v>
      </c>
      <c r="EV159" s="139" t="s">
        <v>109</v>
      </c>
      <c r="EW159" s="139" t="s">
        <v>109</v>
      </c>
      <c r="EX159" s="139">
        <v>75</v>
      </c>
      <c r="EY159" s="139" t="s">
        <v>193</v>
      </c>
      <c r="EZ159" s="139" t="s">
        <v>193</v>
      </c>
      <c r="FA159" s="139">
        <v>25</v>
      </c>
      <c r="FB159" s="139" t="s">
        <v>109</v>
      </c>
      <c r="FC159" s="139" t="s">
        <v>109</v>
      </c>
      <c r="FD159" s="139">
        <v>75</v>
      </c>
      <c r="FE159" s="139" t="s">
        <v>193</v>
      </c>
      <c r="FF159" s="139" t="s">
        <v>193</v>
      </c>
      <c r="FG159" s="139" t="s">
        <v>193</v>
      </c>
      <c r="FH159" s="139">
        <v>75</v>
      </c>
      <c r="FI159" s="139" t="s">
        <v>109</v>
      </c>
      <c r="FJ159" s="139" t="s">
        <v>109</v>
      </c>
      <c r="FK159" s="139" t="s">
        <v>193</v>
      </c>
      <c r="FL159" s="139">
        <v>5</v>
      </c>
      <c r="FM159" s="139" t="s">
        <v>193</v>
      </c>
      <c r="FN159" s="139" t="s">
        <v>193</v>
      </c>
      <c r="FO159" s="139" t="s">
        <v>193</v>
      </c>
      <c r="FP159" s="139" t="s">
        <v>193</v>
      </c>
      <c r="FQ159" s="139" t="s">
        <v>193</v>
      </c>
      <c r="FR159" s="139" t="s">
        <v>193</v>
      </c>
      <c r="FS159" s="139" t="s">
        <v>109</v>
      </c>
      <c r="FT159" s="139" t="s">
        <v>156</v>
      </c>
      <c r="FU159" s="139">
        <v>5</v>
      </c>
      <c r="FV159" s="139" t="s">
        <v>114</v>
      </c>
      <c r="FW159" s="139" t="s">
        <v>193</v>
      </c>
      <c r="FX159" s="139" t="s">
        <v>193</v>
      </c>
      <c r="FY159" s="139" t="s">
        <v>193</v>
      </c>
      <c r="FZ159" s="139" t="s">
        <v>193</v>
      </c>
      <c r="GA159" s="139" t="s">
        <v>193</v>
      </c>
      <c r="GB159" s="139" t="s">
        <v>193</v>
      </c>
      <c r="GC159" s="139" t="s">
        <v>193</v>
      </c>
      <c r="GD159" s="139" t="s">
        <v>193</v>
      </c>
      <c r="GE159" s="139" t="s">
        <v>193</v>
      </c>
      <c r="GF159" s="139" t="s">
        <v>193</v>
      </c>
      <c r="GG159" s="139" t="s">
        <v>193</v>
      </c>
      <c r="GH159" s="139" t="s">
        <v>193</v>
      </c>
      <c r="GI159" s="139" t="s">
        <v>193</v>
      </c>
      <c r="GJ159" s="139" t="s">
        <v>193</v>
      </c>
      <c r="GK159" s="139" t="s">
        <v>193</v>
      </c>
      <c r="GL159" s="139" t="s">
        <v>193</v>
      </c>
      <c r="GM159" s="139" t="s">
        <v>193</v>
      </c>
      <c r="GN159" s="139" t="s">
        <v>193</v>
      </c>
      <c r="GO159" s="139" t="s">
        <v>193</v>
      </c>
      <c r="GP159" s="139" t="s">
        <v>193</v>
      </c>
      <c r="GQ159" s="139" t="s">
        <v>193</v>
      </c>
      <c r="GR159" s="139" t="s">
        <v>193</v>
      </c>
      <c r="GS159" s="139" t="s">
        <v>193</v>
      </c>
      <c r="GT159" s="139" t="s">
        <v>193</v>
      </c>
      <c r="GU159" s="139" t="s">
        <v>193</v>
      </c>
      <c r="GV159" s="139" t="s">
        <v>114</v>
      </c>
      <c r="GW159" s="139" t="s">
        <v>109</v>
      </c>
      <c r="GX159" s="139" t="s">
        <v>109</v>
      </c>
      <c r="GY159" s="139" t="s">
        <v>117</v>
      </c>
      <c r="GZ159" s="139" t="s">
        <v>789</v>
      </c>
      <c r="HA159" s="139" t="s">
        <v>119</v>
      </c>
      <c r="HB159" s="139" t="s">
        <v>789</v>
      </c>
      <c r="HC159" s="139" t="s">
        <v>193</v>
      </c>
      <c r="HD159" s="139" t="s">
        <v>193</v>
      </c>
      <c r="HE159" s="139" t="s">
        <v>193</v>
      </c>
      <c r="HF159" s="139" t="s">
        <v>193</v>
      </c>
      <c r="HG159" s="139" t="s">
        <v>193</v>
      </c>
      <c r="HH159" s="139" t="s">
        <v>193</v>
      </c>
      <c r="HI159" s="139" t="s">
        <v>193</v>
      </c>
      <c r="HJ159" s="139" t="s">
        <v>193</v>
      </c>
      <c r="HK159" s="139" t="s">
        <v>193</v>
      </c>
      <c r="HL159" s="139" t="s">
        <v>193</v>
      </c>
      <c r="HM159" s="139" t="s">
        <v>193</v>
      </c>
      <c r="HN159" s="139" t="s">
        <v>193</v>
      </c>
      <c r="HO159" s="139" t="s">
        <v>193</v>
      </c>
      <c r="HP159" s="139" t="s">
        <v>193</v>
      </c>
      <c r="HQ159" s="139" t="s">
        <v>193</v>
      </c>
      <c r="HR159" s="139" t="s">
        <v>193</v>
      </c>
      <c r="HS159" s="139" t="s">
        <v>193</v>
      </c>
      <c r="HT159" s="139" t="s">
        <v>193</v>
      </c>
      <c r="HU159" s="139" t="s">
        <v>193</v>
      </c>
      <c r="HV159" s="139" t="s">
        <v>193</v>
      </c>
      <c r="HW159" s="139" t="s">
        <v>193</v>
      </c>
      <c r="HX159" s="139" t="s">
        <v>193</v>
      </c>
      <c r="HY159" s="139" t="s">
        <v>193</v>
      </c>
      <c r="HZ159" s="139" t="s">
        <v>193</v>
      </c>
      <c r="IA159" s="139" t="s">
        <v>193</v>
      </c>
      <c r="IB159" s="139" t="s">
        <v>193</v>
      </c>
      <c r="IC159" s="139" t="s">
        <v>193</v>
      </c>
      <c r="ID159" s="139" t="s">
        <v>193</v>
      </c>
      <c r="IE159" s="139" t="s">
        <v>193</v>
      </c>
      <c r="IF159" s="139" t="s">
        <v>193</v>
      </c>
      <c r="IG159" s="139" t="s">
        <v>193</v>
      </c>
      <c r="IH159" s="139" t="s">
        <v>193</v>
      </c>
      <c r="II159" s="139" t="s">
        <v>193</v>
      </c>
      <c r="IJ159" s="139" t="s">
        <v>193</v>
      </c>
      <c r="IK159" s="139" t="s">
        <v>193</v>
      </c>
      <c r="IL159" s="139" t="s">
        <v>193</v>
      </c>
      <c r="IM159" s="139" t="s">
        <v>193</v>
      </c>
      <c r="IN159" s="139" t="s">
        <v>109</v>
      </c>
      <c r="IO159" s="139" t="s">
        <v>3340</v>
      </c>
      <c r="IP159" s="139">
        <v>1</v>
      </c>
      <c r="IQ159" s="139">
        <v>0</v>
      </c>
      <c r="IR159" s="139">
        <v>0</v>
      </c>
      <c r="IS159" s="139">
        <v>0</v>
      </c>
      <c r="IT159" s="139">
        <v>0</v>
      </c>
      <c r="IU159" s="139">
        <v>0</v>
      </c>
      <c r="IV159" s="139" t="s">
        <v>193</v>
      </c>
      <c r="IW159" s="139" t="s">
        <v>3628</v>
      </c>
      <c r="IX159" s="139">
        <v>1</v>
      </c>
      <c r="IY159" s="139">
        <v>1</v>
      </c>
      <c r="IZ159" s="139">
        <v>1</v>
      </c>
      <c r="JA159" s="139">
        <v>1</v>
      </c>
      <c r="JB159" s="139">
        <v>1</v>
      </c>
      <c r="JC159" s="139">
        <v>0</v>
      </c>
      <c r="JD159" s="139">
        <v>0</v>
      </c>
      <c r="JE159" s="139">
        <v>0</v>
      </c>
      <c r="JF159" s="139" t="s">
        <v>193</v>
      </c>
      <c r="JG159" s="139" t="s">
        <v>109</v>
      </c>
      <c r="JH159" s="139" t="s">
        <v>193</v>
      </c>
      <c r="JI159" s="139" t="s">
        <v>111</v>
      </c>
      <c r="JJ159" s="139">
        <v>1</v>
      </c>
      <c r="JK159" s="139">
        <v>0</v>
      </c>
      <c r="JL159" s="139">
        <v>0</v>
      </c>
      <c r="JM159" s="139">
        <v>0</v>
      </c>
      <c r="JN159" s="139">
        <v>0</v>
      </c>
      <c r="JO159" s="139">
        <v>0</v>
      </c>
      <c r="JP159" s="139">
        <v>0</v>
      </c>
      <c r="JQ159" s="139" t="s">
        <v>193</v>
      </c>
      <c r="JR159" s="139" t="s">
        <v>193</v>
      </c>
      <c r="JS159" s="139" t="s">
        <v>193</v>
      </c>
      <c r="JT159" s="139" t="s">
        <v>193</v>
      </c>
      <c r="JU159" s="139" t="s">
        <v>193</v>
      </c>
      <c r="JV159" s="139" t="s">
        <v>193</v>
      </c>
      <c r="JW159" s="139" t="s">
        <v>193</v>
      </c>
      <c r="JX159" s="139" t="s">
        <v>193</v>
      </c>
      <c r="JY159" s="139" t="s">
        <v>193</v>
      </c>
      <c r="JZ159" s="139" t="s">
        <v>193</v>
      </c>
      <c r="KA159" s="139" t="s">
        <v>193</v>
      </c>
      <c r="KB159" s="139" t="s">
        <v>193</v>
      </c>
      <c r="KC159" s="139" t="s">
        <v>193</v>
      </c>
      <c r="KD159" s="139" t="s">
        <v>193</v>
      </c>
      <c r="KE159" s="139" t="s">
        <v>193</v>
      </c>
      <c r="KF159" s="139" t="s">
        <v>193</v>
      </c>
      <c r="KG159" s="139" t="s">
        <v>193</v>
      </c>
      <c r="KH159" s="139" t="s">
        <v>193</v>
      </c>
      <c r="KI159" s="139" t="s">
        <v>193</v>
      </c>
      <c r="KJ159" s="139" t="s">
        <v>193</v>
      </c>
      <c r="KK159" s="139" t="s">
        <v>193</v>
      </c>
      <c r="KL159" s="139" t="s">
        <v>193</v>
      </c>
      <c r="KM159" s="139" t="s">
        <v>193</v>
      </c>
      <c r="KN159" s="139" t="s">
        <v>193</v>
      </c>
      <c r="KO159" s="139" t="s">
        <v>193</v>
      </c>
      <c r="KP159" s="139" t="s">
        <v>193</v>
      </c>
      <c r="KQ159" s="139" t="s">
        <v>193</v>
      </c>
      <c r="KR159" s="139" t="s">
        <v>193</v>
      </c>
      <c r="KS159" s="139" t="s">
        <v>193</v>
      </c>
      <c r="KT159" s="139" t="s">
        <v>193</v>
      </c>
      <c r="KU159" s="139" t="s">
        <v>193</v>
      </c>
      <c r="KV159" s="139" t="s">
        <v>193</v>
      </c>
      <c r="KW159" s="139" t="s">
        <v>193</v>
      </c>
      <c r="KX159" s="139" t="s">
        <v>193</v>
      </c>
      <c r="KY159" s="139" t="s">
        <v>193</v>
      </c>
      <c r="KZ159" s="139" t="s">
        <v>193</v>
      </c>
      <c r="LA159" s="139" t="s">
        <v>193</v>
      </c>
      <c r="LB159" s="139" t="s">
        <v>193</v>
      </c>
      <c r="LC159" s="139" t="s">
        <v>193</v>
      </c>
      <c r="LD159" s="139" t="s">
        <v>193</v>
      </c>
      <c r="LE159" s="139" t="s">
        <v>193</v>
      </c>
      <c r="LF159" s="139" t="s">
        <v>193</v>
      </c>
      <c r="LG159" s="139" t="s">
        <v>193</v>
      </c>
      <c r="LH159" s="139" t="s">
        <v>193</v>
      </c>
      <c r="LI159" s="139" t="s">
        <v>193</v>
      </c>
      <c r="LJ159" s="139" t="s">
        <v>193</v>
      </c>
      <c r="LK159" s="139" t="s">
        <v>193</v>
      </c>
      <c r="LL159" s="139" t="s">
        <v>193</v>
      </c>
      <c r="LM159" s="139" t="s">
        <v>193</v>
      </c>
      <c r="LN159" s="139" t="s">
        <v>193</v>
      </c>
      <c r="LO159" s="139" t="s">
        <v>193</v>
      </c>
      <c r="LP159" s="139" t="s">
        <v>193</v>
      </c>
      <c r="LQ159" s="139" t="s">
        <v>193</v>
      </c>
    </row>
    <row r="160" spans="1:329" ht="14.4" customHeight="1" x14ac:dyDescent="0.35">
      <c r="A160" s="139" t="s">
        <v>3629</v>
      </c>
      <c r="B160" s="139" t="s">
        <v>3622</v>
      </c>
      <c r="C160" s="139" t="s">
        <v>161</v>
      </c>
      <c r="D160" s="139" t="s">
        <v>161</v>
      </c>
      <c r="E160" s="139" t="s">
        <v>3623</v>
      </c>
      <c r="F160" s="139" t="s">
        <v>117</v>
      </c>
      <c r="G160" s="139" t="s">
        <v>119</v>
      </c>
      <c r="H160" s="139" t="s">
        <v>119</v>
      </c>
      <c r="I160" s="139" t="s">
        <v>3624</v>
      </c>
      <c r="J160" s="139" t="s">
        <v>704</v>
      </c>
      <c r="K160" s="139" t="s">
        <v>536</v>
      </c>
      <c r="L160" s="139" t="s">
        <v>490</v>
      </c>
      <c r="M160" t="s">
        <v>491</v>
      </c>
      <c r="N160" t="s">
        <v>193</v>
      </c>
      <c r="O160" t="s">
        <v>193</v>
      </c>
      <c r="P160" t="s">
        <v>496</v>
      </c>
      <c r="Q160" t="s">
        <v>193</v>
      </c>
      <c r="R160" t="s">
        <v>3417</v>
      </c>
      <c r="S160">
        <v>0</v>
      </c>
      <c r="T160">
        <v>0</v>
      </c>
      <c r="U160">
        <v>0</v>
      </c>
      <c r="V160">
        <v>1</v>
      </c>
      <c r="W160">
        <v>1</v>
      </c>
      <c r="X160">
        <v>0</v>
      </c>
      <c r="Y160">
        <v>0</v>
      </c>
      <c r="Z160" t="s">
        <v>3953</v>
      </c>
      <c r="AA160" t="s">
        <v>3554</v>
      </c>
      <c r="AB160" t="s">
        <v>112</v>
      </c>
      <c r="AC160">
        <v>1</v>
      </c>
      <c r="AD160">
        <v>0</v>
      </c>
      <c r="AE160">
        <v>0</v>
      </c>
      <c r="AF160">
        <v>0</v>
      </c>
      <c r="AG160">
        <v>0</v>
      </c>
      <c r="AH160">
        <v>0</v>
      </c>
      <c r="AI160">
        <v>0</v>
      </c>
      <c r="AJ160">
        <v>0</v>
      </c>
      <c r="AK160">
        <v>0</v>
      </c>
      <c r="AL160">
        <v>0</v>
      </c>
      <c r="AM160" t="s">
        <v>193</v>
      </c>
      <c r="AN160" t="s">
        <v>113</v>
      </c>
      <c r="AO160" t="s">
        <v>501</v>
      </c>
      <c r="AP160" t="s">
        <v>193</v>
      </c>
      <c r="AQ160" t="s">
        <v>193</v>
      </c>
      <c r="AR160" t="s">
        <v>193</v>
      </c>
      <c r="AS160" t="s">
        <v>193</v>
      </c>
      <c r="AT160" t="s">
        <v>193</v>
      </c>
      <c r="AU160" t="s">
        <v>193</v>
      </c>
      <c r="AV160" t="s">
        <v>193</v>
      </c>
      <c r="AW160" t="s">
        <v>193</v>
      </c>
      <c r="AX160" t="s">
        <v>193</v>
      </c>
      <c r="AY160" t="s">
        <v>193</v>
      </c>
      <c r="AZ160" s="192" t="s">
        <v>193</v>
      </c>
      <c r="BA160" s="139" t="s">
        <v>193</v>
      </c>
      <c r="BB160" s="139" t="s">
        <v>193</v>
      </c>
      <c r="BC160" s="192" t="s">
        <v>193</v>
      </c>
      <c r="BD160" s="139" t="s">
        <v>193</v>
      </c>
      <c r="BE160" s="139" t="s">
        <v>193</v>
      </c>
      <c r="BF160" s="192" t="s">
        <v>193</v>
      </c>
      <c r="BG160" s="139" t="s">
        <v>193</v>
      </c>
      <c r="BH160" s="139" t="s">
        <v>193</v>
      </c>
      <c r="BI160" s="192" t="s">
        <v>193</v>
      </c>
      <c r="BJ160" s="139" t="s">
        <v>193</v>
      </c>
      <c r="BK160" s="139" t="s">
        <v>193</v>
      </c>
      <c r="BL160" s="192" t="s">
        <v>193</v>
      </c>
      <c r="BM160" s="139" t="s">
        <v>193</v>
      </c>
      <c r="BN160" s="139" t="s">
        <v>193</v>
      </c>
      <c r="BO160" s="192" t="s">
        <v>193</v>
      </c>
      <c r="BP160" s="139" t="s">
        <v>193</v>
      </c>
      <c r="BQ160" s="139" t="s">
        <v>193</v>
      </c>
      <c r="BR160" s="139" t="s">
        <v>193</v>
      </c>
      <c r="BS160" s="139" t="s">
        <v>193</v>
      </c>
      <c r="BT160" s="139" t="s">
        <v>193</v>
      </c>
      <c r="BU160" s="139" t="s">
        <v>193</v>
      </c>
      <c r="BV160" s="139" t="s">
        <v>193</v>
      </c>
      <c r="BW160" s="139" t="s">
        <v>193</v>
      </c>
      <c r="BX160" s="139" t="s">
        <v>193</v>
      </c>
      <c r="BY160" s="139" t="s">
        <v>193</v>
      </c>
      <c r="BZ160" s="139" t="s">
        <v>193</v>
      </c>
      <c r="CA160" s="192" t="s">
        <v>193</v>
      </c>
      <c r="CB160" s="139" t="s">
        <v>193</v>
      </c>
      <c r="CC160" s="139" t="s">
        <v>193</v>
      </c>
      <c r="CD160" s="139" t="s">
        <v>193</v>
      </c>
      <c r="CE160" s="139" t="s">
        <v>193</v>
      </c>
      <c r="CF160" s="139" t="s">
        <v>193</v>
      </c>
      <c r="CG160" s="139" t="s">
        <v>193</v>
      </c>
      <c r="CH160" s="139" t="s">
        <v>193</v>
      </c>
      <c r="CI160" s="139" t="s">
        <v>193</v>
      </c>
      <c r="CJ160" s="139" t="s">
        <v>193</v>
      </c>
      <c r="CK160" s="139" t="s">
        <v>193</v>
      </c>
      <c r="CL160" s="139" t="s">
        <v>193</v>
      </c>
      <c r="CM160" s="139" t="s">
        <v>193</v>
      </c>
      <c r="CN160" s="139" t="s">
        <v>193</v>
      </c>
      <c r="CO160" s="139" t="s">
        <v>193</v>
      </c>
      <c r="CP160" s="139" t="s">
        <v>193</v>
      </c>
      <c r="CQ160" s="139" t="s">
        <v>193</v>
      </c>
      <c r="CR160" s="139" t="s">
        <v>193</v>
      </c>
      <c r="CS160" s="139" t="s">
        <v>193</v>
      </c>
      <c r="CT160" s="139" t="s">
        <v>193</v>
      </c>
      <c r="CU160" s="139" t="s">
        <v>193</v>
      </c>
      <c r="CV160" s="139" t="s">
        <v>193</v>
      </c>
      <c r="CW160" s="139" t="s">
        <v>193</v>
      </c>
      <c r="CX160" s="139" t="s">
        <v>193</v>
      </c>
      <c r="CY160" s="139" t="s">
        <v>193</v>
      </c>
      <c r="CZ160" s="139" t="s">
        <v>193</v>
      </c>
      <c r="DA160" s="139" t="s">
        <v>193</v>
      </c>
      <c r="DB160" s="139" t="s">
        <v>193</v>
      </c>
      <c r="DC160" s="139" t="s">
        <v>193</v>
      </c>
      <c r="DD160" s="139" t="s">
        <v>193</v>
      </c>
      <c r="DE160" s="139" t="s">
        <v>193</v>
      </c>
      <c r="DF160" s="139" t="s">
        <v>193</v>
      </c>
      <c r="DG160" s="139" t="s">
        <v>193</v>
      </c>
      <c r="DH160" s="139" t="s">
        <v>193</v>
      </c>
      <c r="DI160" s="139" t="s">
        <v>193</v>
      </c>
      <c r="DJ160" s="139" t="s">
        <v>193</v>
      </c>
      <c r="DK160" s="139" t="s">
        <v>193</v>
      </c>
      <c r="DL160" s="139" t="s">
        <v>193</v>
      </c>
      <c r="DM160" s="139" t="s">
        <v>193</v>
      </c>
      <c r="DN160" s="139" t="s">
        <v>193</v>
      </c>
      <c r="DO160" s="139" t="s">
        <v>193</v>
      </c>
      <c r="DP160" s="139" t="s">
        <v>193</v>
      </c>
      <c r="DQ160" s="139" t="s">
        <v>193</v>
      </c>
      <c r="DR160" s="139" t="s">
        <v>193</v>
      </c>
      <c r="DS160" s="139" t="s">
        <v>193</v>
      </c>
      <c r="DT160" s="139" t="s">
        <v>193</v>
      </c>
      <c r="DU160" s="139" t="s">
        <v>193</v>
      </c>
      <c r="DV160" s="139" t="s">
        <v>193</v>
      </c>
      <c r="DW160" s="139" t="s">
        <v>193</v>
      </c>
      <c r="DX160" s="139" t="s">
        <v>193</v>
      </c>
      <c r="DY160" s="139" t="s">
        <v>193</v>
      </c>
      <c r="DZ160" s="139" t="s">
        <v>193</v>
      </c>
      <c r="EA160" s="139" t="s">
        <v>193</v>
      </c>
      <c r="EB160" s="139" t="s">
        <v>193</v>
      </c>
      <c r="EC160" s="139" t="s">
        <v>193</v>
      </c>
      <c r="ED160" s="139" t="s">
        <v>193</v>
      </c>
      <c r="EE160" s="139" t="s">
        <v>193</v>
      </c>
      <c r="EF160" s="139" t="s">
        <v>193</v>
      </c>
      <c r="EG160" s="139" t="s">
        <v>193</v>
      </c>
      <c r="EH160" s="139" t="s">
        <v>193</v>
      </c>
      <c r="EI160" s="139" t="s">
        <v>193</v>
      </c>
      <c r="EJ160" s="139" t="s">
        <v>193</v>
      </c>
      <c r="EK160" s="139" t="s">
        <v>193</v>
      </c>
      <c r="EL160" s="139" t="s">
        <v>193</v>
      </c>
      <c r="EM160" s="139" t="s">
        <v>193</v>
      </c>
      <c r="EN160" s="139" t="s">
        <v>193</v>
      </c>
      <c r="EO160" s="139" t="s">
        <v>193</v>
      </c>
      <c r="EP160" s="139" t="s">
        <v>193</v>
      </c>
      <c r="EQ160" s="139" t="s">
        <v>193</v>
      </c>
      <c r="ER160" s="139" t="s">
        <v>193</v>
      </c>
      <c r="ES160" s="139" t="s">
        <v>193</v>
      </c>
      <c r="ET160" s="139" t="s">
        <v>193</v>
      </c>
      <c r="EU160" s="139" t="s">
        <v>193</v>
      </c>
      <c r="EV160" s="139" t="s">
        <v>193</v>
      </c>
      <c r="EW160" s="139" t="s">
        <v>193</v>
      </c>
      <c r="EX160" s="139" t="s">
        <v>193</v>
      </c>
      <c r="EY160" s="139" t="s">
        <v>193</v>
      </c>
      <c r="EZ160" s="139" t="s">
        <v>193</v>
      </c>
      <c r="FA160" s="139" t="s">
        <v>193</v>
      </c>
      <c r="FB160" s="139" t="s">
        <v>193</v>
      </c>
      <c r="FC160" s="139" t="s">
        <v>193</v>
      </c>
      <c r="FD160" s="139" t="s">
        <v>193</v>
      </c>
      <c r="FE160" s="139" t="s">
        <v>193</v>
      </c>
      <c r="FF160" s="139" t="s">
        <v>193</v>
      </c>
      <c r="FG160" s="139" t="s">
        <v>193</v>
      </c>
      <c r="FH160" s="139" t="s">
        <v>193</v>
      </c>
      <c r="FI160" s="139" t="s">
        <v>193</v>
      </c>
      <c r="FJ160" s="139" t="s">
        <v>193</v>
      </c>
      <c r="FK160" s="139" t="s">
        <v>193</v>
      </c>
      <c r="FL160" s="139" t="s">
        <v>193</v>
      </c>
      <c r="FM160" s="139" t="s">
        <v>193</v>
      </c>
      <c r="FN160" s="139" t="s">
        <v>193</v>
      </c>
      <c r="FO160" s="139" t="s">
        <v>193</v>
      </c>
      <c r="FP160" s="139" t="s">
        <v>193</v>
      </c>
      <c r="FQ160" s="139" t="s">
        <v>193</v>
      </c>
      <c r="FR160" s="139" t="s">
        <v>193</v>
      </c>
      <c r="FS160" s="139" t="s">
        <v>193</v>
      </c>
      <c r="FT160" s="139" t="s">
        <v>193</v>
      </c>
      <c r="FU160" s="139" t="s">
        <v>193</v>
      </c>
      <c r="FV160" s="139" t="s">
        <v>193</v>
      </c>
      <c r="FW160" s="139" t="s">
        <v>193</v>
      </c>
      <c r="FX160" s="139" t="s">
        <v>193</v>
      </c>
      <c r="FY160" s="139" t="s">
        <v>193</v>
      </c>
      <c r="FZ160" s="139" t="s">
        <v>193</v>
      </c>
      <c r="GA160" s="139" t="s">
        <v>193</v>
      </c>
      <c r="GB160" s="139" t="s">
        <v>193</v>
      </c>
      <c r="GC160" s="139" t="s">
        <v>193</v>
      </c>
      <c r="GD160" s="139" t="s">
        <v>193</v>
      </c>
      <c r="GE160" s="139" t="s">
        <v>193</v>
      </c>
      <c r="GF160" s="139" t="s">
        <v>193</v>
      </c>
      <c r="GG160" s="139" t="s">
        <v>193</v>
      </c>
      <c r="GH160" s="139" t="s">
        <v>193</v>
      </c>
      <c r="GI160" s="139" t="s">
        <v>193</v>
      </c>
      <c r="GJ160" s="139" t="s">
        <v>193</v>
      </c>
      <c r="GK160" s="139" t="s">
        <v>193</v>
      </c>
      <c r="GL160" s="139" t="s">
        <v>193</v>
      </c>
      <c r="GM160" s="139" t="s">
        <v>193</v>
      </c>
      <c r="GN160" s="139" t="s">
        <v>193</v>
      </c>
      <c r="GO160" s="139" t="s">
        <v>193</v>
      </c>
      <c r="GP160" s="139" t="s">
        <v>193</v>
      </c>
      <c r="GQ160" s="139" t="s">
        <v>193</v>
      </c>
      <c r="GR160" s="139" t="s">
        <v>193</v>
      </c>
      <c r="GS160" s="139" t="s">
        <v>193</v>
      </c>
      <c r="GT160" s="139" t="s">
        <v>193</v>
      </c>
      <c r="GU160" s="139" t="s">
        <v>193</v>
      </c>
      <c r="GV160" s="139" t="s">
        <v>193</v>
      </c>
      <c r="GW160" s="139" t="s">
        <v>193</v>
      </c>
      <c r="GX160" s="139" t="s">
        <v>193</v>
      </c>
      <c r="GY160" s="139" t="s">
        <v>193</v>
      </c>
      <c r="GZ160" s="139" t="s">
        <v>193</v>
      </c>
      <c r="HA160" s="139" t="s">
        <v>193</v>
      </c>
      <c r="HB160" s="139" t="s">
        <v>193</v>
      </c>
      <c r="HC160" s="139" t="s">
        <v>193</v>
      </c>
      <c r="HD160" s="139" t="s">
        <v>193</v>
      </c>
      <c r="HE160" s="139" t="s">
        <v>193</v>
      </c>
      <c r="HF160" s="139" t="s">
        <v>193</v>
      </c>
      <c r="HG160" s="139" t="s">
        <v>193</v>
      </c>
      <c r="HH160" s="139" t="s">
        <v>193</v>
      </c>
      <c r="HI160" s="139" t="s">
        <v>193</v>
      </c>
      <c r="HJ160" s="139" t="s">
        <v>3419</v>
      </c>
      <c r="HK160" s="139">
        <v>1</v>
      </c>
      <c r="HL160" s="139">
        <v>1</v>
      </c>
      <c r="HM160" s="139">
        <v>1</v>
      </c>
      <c r="HN160" s="139">
        <v>1</v>
      </c>
      <c r="HO160" s="139">
        <v>1</v>
      </c>
      <c r="HP160" s="139">
        <v>1</v>
      </c>
      <c r="HQ160" s="139">
        <v>1</v>
      </c>
      <c r="HR160" s="139">
        <v>0</v>
      </c>
      <c r="HS160" s="139" t="s">
        <v>3553</v>
      </c>
      <c r="HT160" s="139" t="s">
        <v>193</v>
      </c>
      <c r="HU160" s="139">
        <v>400</v>
      </c>
      <c r="HV160" s="139">
        <v>400</v>
      </c>
      <c r="HW160" s="139">
        <v>50</v>
      </c>
      <c r="HX160" s="139">
        <v>125</v>
      </c>
      <c r="HY160" s="139">
        <v>15</v>
      </c>
      <c r="HZ160" s="139">
        <v>75</v>
      </c>
      <c r="IA160" s="139">
        <v>75</v>
      </c>
      <c r="IB160" s="139" t="s">
        <v>109</v>
      </c>
      <c r="IC160" s="139" t="s">
        <v>193</v>
      </c>
      <c r="ID160" s="139" t="s">
        <v>3421</v>
      </c>
      <c r="IE160" s="139">
        <v>1</v>
      </c>
      <c r="IF160" s="139">
        <v>1</v>
      </c>
      <c r="IG160" s="139">
        <v>1</v>
      </c>
      <c r="IH160" s="139">
        <v>400</v>
      </c>
      <c r="II160" s="139">
        <v>250</v>
      </c>
      <c r="IJ160" s="139">
        <v>25</v>
      </c>
      <c r="IK160" s="139" t="s">
        <v>114</v>
      </c>
      <c r="IL160" s="139" t="s">
        <v>193</v>
      </c>
      <c r="IM160" s="139" t="s">
        <v>193</v>
      </c>
      <c r="IN160" s="139" t="s">
        <v>109</v>
      </c>
      <c r="IO160" s="139" t="s">
        <v>3340</v>
      </c>
      <c r="IP160" s="139">
        <v>1</v>
      </c>
      <c r="IQ160" s="139">
        <v>0</v>
      </c>
      <c r="IR160" s="139">
        <v>0</v>
      </c>
      <c r="IS160" s="139">
        <v>0</v>
      </c>
      <c r="IT160" s="139">
        <v>0</v>
      </c>
      <c r="IU160" s="139">
        <v>0</v>
      </c>
      <c r="IV160" s="139" t="s">
        <v>193</v>
      </c>
      <c r="IW160" s="139" t="s">
        <v>3599</v>
      </c>
      <c r="IX160" s="139">
        <v>0</v>
      </c>
      <c r="IY160" s="139">
        <v>1</v>
      </c>
      <c r="IZ160" s="139">
        <v>1</v>
      </c>
      <c r="JA160" s="139">
        <v>0</v>
      </c>
      <c r="JB160" s="139">
        <v>0</v>
      </c>
      <c r="JC160" s="139">
        <v>0</v>
      </c>
      <c r="JD160" s="139">
        <v>0</v>
      </c>
      <c r="JE160" s="139">
        <v>0</v>
      </c>
      <c r="JF160" s="139" t="s">
        <v>193</v>
      </c>
      <c r="JG160" s="139" t="s">
        <v>109</v>
      </c>
      <c r="JH160" s="139" t="s">
        <v>193</v>
      </c>
      <c r="JI160" s="139" t="s">
        <v>3417</v>
      </c>
      <c r="JJ160" s="139">
        <v>0</v>
      </c>
      <c r="JK160" s="139">
        <v>0</v>
      </c>
      <c r="JL160" s="139">
        <v>0</v>
      </c>
      <c r="JM160" s="139">
        <v>1</v>
      </c>
      <c r="JN160" s="139">
        <v>1</v>
      </c>
      <c r="JO160" s="139">
        <v>0</v>
      </c>
      <c r="JP160" s="139">
        <v>0</v>
      </c>
      <c r="JQ160" s="139" t="s">
        <v>193</v>
      </c>
      <c r="JR160" s="139" t="s">
        <v>193</v>
      </c>
      <c r="JS160" s="139" t="s">
        <v>193</v>
      </c>
      <c r="JT160" s="139" t="s">
        <v>193</v>
      </c>
      <c r="JU160" s="139" t="s">
        <v>193</v>
      </c>
      <c r="JV160" s="139" t="s">
        <v>193</v>
      </c>
      <c r="JW160" s="139" t="s">
        <v>193</v>
      </c>
      <c r="JX160" s="139" t="s">
        <v>193</v>
      </c>
      <c r="JY160" s="139" t="s">
        <v>193</v>
      </c>
      <c r="JZ160" s="139" t="s">
        <v>193</v>
      </c>
      <c r="KA160" s="139" t="s">
        <v>193</v>
      </c>
      <c r="KB160" s="139" t="s">
        <v>193</v>
      </c>
      <c r="KC160" s="139" t="s">
        <v>193</v>
      </c>
      <c r="KD160" s="139" t="s">
        <v>193</v>
      </c>
      <c r="KE160" s="139" t="s">
        <v>193</v>
      </c>
      <c r="KF160" s="139" t="s">
        <v>193</v>
      </c>
      <c r="KG160" s="139" t="s">
        <v>193</v>
      </c>
      <c r="KH160" s="139" t="s">
        <v>193</v>
      </c>
      <c r="KI160" s="139" t="s">
        <v>193</v>
      </c>
      <c r="KJ160" s="139" t="s">
        <v>193</v>
      </c>
      <c r="KK160" s="139" t="s">
        <v>193</v>
      </c>
      <c r="KL160" s="139" t="s">
        <v>193</v>
      </c>
      <c r="KM160" s="139" t="s">
        <v>193</v>
      </c>
      <c r="KN160" s="139" t="s">
        <v>193</v>
      </c>
      <c r="KO160" s="139" t="s">
        <v>193</v>
      </c>
      <c r="KP160" s="139" t="s">
        <v>193</v>
      </c>
      <c r="KQ160" s="139" t="s">
        <v>193</v>
      </c>
      <c r="KR160" s="139" t="s">
        <v>193</v>
      </c>
      <c r="KS160" s="139" t="s">
        <v>193</v>
      </c>
      <c r="KT160" s="139" t="s">
        <v>193</v>
      </c>
      <c r="KU160" s="139" t="s">
        <v>193</v>
      </c>
      <c r="KV160" s="139" t="s">
        <v>193</v>
      </c>
      <c r="KW160" s="139" t="s">
        <v>193</v>
      </c>
      <c r="KX160" s="139" t="s">
        <v>193</v>
      </c>
      <c r="KY160" s="139" t="s">
        <v>193</v>
      </c>
      <c r="KZ160" s="139" t="s">
        <v>193</v>
      </c>
      <c r="LA160" s="139" t="s">
        <v>193</v>
      </c>
      <c r="LB160" s="139" t="s">
        <v>193</v>
      </c>
      <c r="LC160" s="139" t="s">
        <v>193</v>
      </c>
      <c r="LD160" s="139" t="s">
        <v>193</v>
      </c>
      <c r="LE160" s="139" t="s">
        <v>193</v>
      </c>
      <c r="LF160" s="139" t="s">
        <v>193</v>
      </c>
      <c r="LG160" s="139" t="s">
        <v>193</v>
      </c>
      <c r="LH160" s="139" t="s">
        <v>193</v>
      </c>
      <c r="LI160" s="139" t="s">
        <v>193</v>
      </c>
      <c r="LJ160" s="139" t="s">
        <v>193</v>
      </c>
      <c r="LK160" s="139" t="s">
        <v>193</v>
      </c>
      <c r="LL160" s="139" t="s">
        <v>193</v>
      </c>
      <c r="LM160" s="139" t="s">
        <v>193</v>
      </c>
      <c r="LN160" s="139" t="s">
        <v>193</v>
      </c>
      <c r="LO160" s="139" t="s">
        <v>193</v>
      </c>
      <c r="LP160" s="139" t="s">
        <v>193</v>
      </c>
      <c r="LQ160" s="139" t="s">
        <v>193</v>
      </c>
    </row>
    <row r="161" spans="1:329" ht="14.4" customHeight="1" x14ac:dyDescent="0.35">
      <c r="A161" s="139" t="s">
        <v>3630</v>
      </c>
      <c r="B161" s="139" t="s">
        <v>3622</v>
      </c>
      <c r="C161" s="139" t="s">
        <v>161</v>
      </c>
      <c r="D161" s="139" t="s">
        <v>161</v>
      </c>
      <c r="E161" s="139" t="s">
        <v>3623</v>
      </c>
      <c r="F161" s="139" t="s">
        <v>117</v>
      </c>
      <c r="G161" s="139" t="s">
        <v>119</v>
      </c>
      <c r="H161" s="139" t="s">
        <v>119</v>
      </c>
      <c r="I161" s="139" t="s">
        <v>3624</v>
      </c>
      <c r="J161" s="139" t="s">
        <v>704</v>
      </c>
      <c r="K161" s="139" t="s">
        <v>536</v>
      </c>
      <c r="L161" s="139" t="s">
        <v>490</v>
      </c>
      <c r="M161" t="s">
        <v>491</v>
      </c>
      <c r="N161" t="s">
        <v>193</v>
      </c>
      <c r="O161" t="s">
        <v>193</v>
      </c>
      <c r="P161" t="s">
        <v>496</v>
      </c>
      <c r="Q161" t="s">
        <v>193</v>
      </c>
      <c r="R161" t="s">
        <v>4380</v>
      </c>
      <c r="S161">
        <v>0</v>
      </c>
      <c r="T161">
        <v>1</v>
      </c>
      <c r="U161">
        <v>0</v>
      </c>
      <c r="V161">
        <v>1</v>
      </c>
      <c r="W161">
        <v>1</v>
      </c>
      <c r="X161">
        <v>0</v>
      </c>
      <c r="Y161">
        <v>0</v>
      </c>
      <c r="Z161" t="s">
        <v>130</v>
      </c>
      <c r="AA161" t="s">
        <v>701</v>
      </c>
      <c r="AB161" t="s">
        <v>112</v>
      </c>
      <c r="AC161">
        <v>1</v>
      </c>
      <c r="AD161">
        <v>0</v>
      </c>
      <c r="AE161">
        <v>0</v>
      </c>
      <c r="AF161">
        <v>0</v>
      </c>
      <c r="AG161">
        <v>0</v>
      </c>
      <c r="AH161">
        <v>0</v>
      </c>
      <c r="AI161">
        <v>0</v>
      </c>
      <c r="AJ161">
        <v>0</v>
      </c>
      <c r="AK161">
        <v>0</v>
      </c>
      <c r="AL161">
        <v>0</v>
      </c>
      <c r="AM161" t="s">
        <v>193</v>
      </c>
      <c r="AN161" t="s">
        <v>113</v>
      </c>
      <c r="AO161" t="s">
        <v>501</v>
      </c>
      <c r="AP161" t="s">
        <v>193</v>
      </c>
      <c r="AQ161" t="s">
        <v>193</v>
      </c>
      <c r="AR161" t="s">
        <v>193</v>
      </c>
      <c r="AS161" t="s">
        <v>193</v>
      </c>
      <c r="AT161" t="s">
        <v>193</v>
      </c>
      <c r="AU161" t="s">
        <v>193</v>
      </c>
      <c r="AV161" t="s">
        <v>193</v>
      </c>
      <c r="AW161" t="s">
        <v>193</v>
      </c>
      <c r="AX161" t="s">
        <v>193</v>
      </c>
      <c r="AY161" t="s">
        <v>193</v>
      </c>
      <c r="AZ161" s="192" t="s">
        <v>193</v>
      </c>
      <c r="BA161" s="139" t="s">
        <v>193</v>
      </c>
      <c r="BB161" s="139" t="s">
        <v>193</v>
      </c>
      <c r="BC161" s="192" t="s">
        <v>193</v>
      </c>
      <c r="BD161" s="139" t="s">
        <v>193</v>
      </c>
      <c r="BE161" s="139" t="s">
        <v>193</v>
      </c>
      <c r="BF161" s="192" t="s">
        <v>193</v>
      </c>
      <c r="BG161" s="139" t="s">
        <v>193</v>
      </c>
      <c r="BH161" s="139" t="s">
        <v>193</v>
      </c>
      <c r="BI161" s="192" t="s">
        <v>193</v>
      </c>
      <c r="BJ161" s="139" t="s">
        <v>193</v>
      </c>
      <c r="BK161" s="139" t="s">
        <v>193</v>
      </c>
      <c r="BL161" s="192" t="s">
        <v>193</v>
      </c>
      <c r="BM161" s="139" t="s">
        <v>193</v>
      </c>
      <c r="BN161" s="139" t="s">
        <v>193</v>
      </c>
      <c r="BO161" s="192" t="s">
        <v>193</v>
      </c>
      <c r="BP161" s="139" t="s">
        <v>193</v>
      </c>
      <c r="BQ161" s="139" t="s">
        <v>193</v>
      </c>
      <c r="BR161" s="139" t="s">
        <v>193</v>
      </c>
      <c r="BS161" s="139" t="s">
        <v>193</v>
      </c>
      <c r="BT161" s="139" t="s">
        <v>193</v>
      </c>
      <c r="BU161" s="139" t="s">
        <v>193</v>
      </c>
      <c r="BV161" s="139" t="s">
        <v>193</v>
      </c>
      <c r="BW161" s="139" t="s">
        <v>193</v>
      </c>
      <c r="BX161" s="139" t="s">
        <v>193</v>
      </c>
      <c r="BY161" s="139" t="s">
        <v>193</v>
      </c>
      <c r="BZ161" s="139" t="s">
        <v>193</v>
      </c>
      <c r="CA161" s="192" t="s">
        <v>193</v>
      </c>
      <c r="CB161" s="139" t="s">
        <v>193</v>
      </c>
      <c r="CC161" s="139" t="s">
        <v>193</v>
      </c>
      <c r="CD161" s="139" t="s">
        <v>193</v>
      </c>
      <c r="CE161" s="139" t="s">
        <v>193</v>
      </c>
      <c r="CF161" s="139" t="s">
        <v>193</v>
      </c>
      <c r="CG161" s="139" t="s">
        <v>193</v>
      </c>
      <c r="CH161" s="139" t="s">
        <v>193</v>
      </c>
      <c r="CI161" s="139" t="s">
        <v>193</v>
      </c>
      <c r="CJ161" s="139" t="s">
        <v>193</v>
      </c>
      <c r="CK161" s="139" t="s">
        <v>193</v>
      </c>
      <c r="CL161" s="139" t="s">
        <v>193</v>
      </c>
      <c r="CM161" s="139" t="s">
        <v>193</v>
      </c>
      <c r="CN161" s="139" t="s">
        <v>193</v>
      </c>
      <c r="CO161" s="139" t="s">
        <v>193</v>
      </c>
      <c r="CP161" s="139" t="s">
        <v>193</v>
      </c>
      <c r="CQ161" s="139" t="s">
        <v>193</v>
      </c>
      <c r="CR161" s="139" t="s">
        <v>193</v>
      </c>
      <c r="CS161" s="139" t="s">
        <v>193</v>
      </c>
      <c r="CT161" s="139" t="s">
        <v>193</v>
      </c>
      <c r="CU161" s="139" t="s">
        <v>193</v>
      </c>
      <c r="CV161" s="139" t="s">
        <v>193</v>
      </c>
      <c r="CW161" s="139" t="s">
        <v>193</v>
      </c>
      <c r="CX161" s="139" t="s">
        <v>193</v>
      </c>
      <c r="CY161" s="139" t="s">
        <v>193</v>
      </c>
      <c r="CZ161" s="139" t="s">
        <v>193</v>
      </c>
      <c r="DA161" s="139" t="s">
        <v>193</v>
      </c>
      <c r="DB161" s="139" t="s">
        <v>193</v>
      </c>
      <c r="DC161" s="139" t="s">
        <v>193</v>
      </c>
      <c r="DD161" s="139" t="s">
        <v>193</v>
      </c>
      <c r="DE161" s="139" t="s">
        <v>193</v>
      </c>
      <c r="DF161" s="139" t="s">
        <v>193</v>
      </c>
      <c r="DG161" s="139" t="s">
        <v>193</v>
      </c>
      <c r="DH161" s="139" t="s">
        <v>193</v>
      </c>
      <c r="DI161" s="139" t="s">
        <v>193</v>
      </c>
      <c r="DJ161" s="139" t="s">
        <v>717</v>
      </c>
      <c r="DK161" s="139">
        <v>1</v>
      </c>
      <c r="DL161" s="139">
        <v>1</v>
      </c>
      <c r="DM161" s="139">
        <v>1</v>
      </c>
      <c r="DN161" s="139">
        <v>1</v>
      </c>
      <c r="DO161" s="139">
        <v>1</v>
      </c>
      <c r="DP161" s="139">
        <v>1</v>
      </c>
      <c r="DQ161" s="139">
        <v>1</v>
      </c>
      <c r="DR161" s="139">
        <v>1</v>
      </c>
      <c r="DS161" s="139">
        <v>0</v>
      </c>
      <c r="DT161" s="139" t="s">
        <v>109</v>
      </c>
      <c r="DU161" s="139">
        <v>30</v>
      </c>
      <c r="DV161" s="139">
        <v>30</v>
      </c>
      <c r="DW161" s="139" t="s">
        <v>193</v>
      </c>
      <c r="DX161" s="139" t="s">
        <v>193</v>
      </c>
      <c r="DY161" s="139" t="s">
        <v>193</v>
      </c>
      <c r="DZ161" s="139">
        <v>30</v>
      </c>
      <c r="EA161" s="139" t="s">
        <v>109</v>
      </c>
      <c r="EB161" s="139">
        <v>25</v>
      </c>
      <c r="EC161" s="139" t="s">
        <v>109</v>
      </c>
      <c r="ED161" s="139">
        <v>25</v>
      </c>
      <c r="EE161" s="139" t="s">
        <v>109</v>
      </c>
      <c r="EF161" s="139" t="s">
        <v>114</v>
      </c>
      <c r="EG161" s="139" t="s">
        <v>193</v>
      </c>
      <c r="EH161" s="139" t="s">
        <v>193</v>
      </c>
      <c r="EI161" s="139" t="s">
        <v>121</v>
      </c>
      <c r="EJ161" s="139" t="s">
        <v>122</v>
      </c>
      <c r="EK161" s="139" t="s">
        <v>508</v>
      </c>
      <c r="EL161" s="139">
        <v>100</v>
      </c>
      <c r="EM161" s="139">
        <v>20</v>
      </c>
      <c r="EN161" s="139">
        <v>200</v>
      </c>
      <c r="EO161" s="139">
        <v>200</v>
      </c>
      <c r="EP161" s="139" t="s">
        <v>109</v>
      </c>
      <c r="EQ161" s="139" t="s">
        <v>109</v>
      </c>
      <c r="ER161" s="139">
        <v>50</v>
      </c>
      <c r="ES161" s="139" t="s">
        <v>193</v>
      </c>
      <c r="ET161" s="139" t="s">
        <v>193</v>
      </c>
      <c r="EU161" s="139">
        <v>50</v>
      </c>
      <c r="EV161" s="139" t="s">
        <v>109</v>
      </c>
      <c r="EW161" s="139" t="s">
        <v>109</v>
      </c>
      <c r="EX161" s="139">
        <v>75</v>
      </c>
      <c r="EY161" s="139" t="s">
        <v>193</v>
      </c>
      <c r="EZ161" s="139" t="s">
        <v>193</v>
      </c>
      <c r="FA161" s="139">
        <v>75</v>
      </c>
      <c r="FB161" s="139" t="s">
        <v>109</v>
      </c>
      <c r="FC161" s="139" t="s">
        <v>109</v>
      </c>
      <c r="FD161" s="139">
        <v>100</v>
      </c>
      <c r="FE161" s="139" t="s">
        <v>193</v>
      </c>
      <c r="FF161" s="139" t="s">
        <v>193</v>
      </c>
      <c r="FG161" s="139" t="s">
        <v>193</v>
      </c>
      <c r="FH161" s="139">
        <v>100</v>
      </c>
      <c r="FI161" s="139" t="s">
        <v>109</v>
      </c>
      <c r="FJ161" s="139" t="s">
        <v>109</v>
      </c>
      <c r="FK161" s="139" t="s">
        <v>193</v>
      </c>
      <c r="FL161" s="139">
        <v>5</v>
      </c>
      <c r="FM161" s="139" t="s">
        <v>193</v>
      </c>
      <c r="FN161" s="139" t="s">
        <v>193</v>
      </c>
      <c r="FO161" s="139" t="s">
        <v>193</v>
      </c>
      <c r="FP161" s="139" t="s">
        <v>193</v>
      </c>
      <c r="FQ161" s="139" t="s">
        <v>193</v>
      </c>
      <c r="FR161" s="139" t="s">
        <v>193</v>
      </c>
      <c r="FS161" s="139" t="s">
        <v>109</v>
      </c>
      <c r="FT161" s="139" t="s">
        <v>156</v>
      </c>
      <c r="FU161" s="139">
        <v>5</v>
      </c>
      <c r="FV161" s="139" t="s">
        <v>114</v>
      </c>
      <c r="FW161" s="139" t="s">
        <v>193</v>
      </c>
      <c r="FX161" s="139" t="s">
        <v>193</v>
      </c>
      <c r="FY161" s="139" t="s">
        <v>193</v>
      </c>
      <c r="FZ161" s="139" t="s">
        <v>193</v>
      </c>
      <c r="GA161" s="139" t="s">
        <v>193</v>
      </c>
      <c r="GB161" s="139" t="s">
        <v>193</v>
      </c>
      <c r="GC161" s="139" t="s">
        <v>193</v>
      </c>
      <c r="GD161" s="139" t="s">
        <v>193</v>
      </c>
      <c r="GE161" s="139" t="s">
        <v>193</v>
      </c>
      <c r="GF161" s="139" t="s">
        <v>193</v>
      </c>
      <c r="GG161" s="139" t="s">
        <v>193</v>
      </c>
      <c r="GH161" s="139" t="s">
        <v>193</v>
      </c>
      <c r="GI161" s="139" t="s">
        <v>193</v>
      </c>
      <c r="GJ161" s="139" t="s">
        <v>193</v>
      </c>
      <c r="GK161" s="139" t="s">
        <v>193</v>
      </c>
      <c r="GL161" s="139" t="s">
        <v>193</v>
      </c>
      <c r="GM161" s="139" t="s">
        <v>193</v>
      </c>
      <c r="GN161" s="139" t="s">
        <v>193</v>
      </c>
      <c r="GO161" s="139" t="s">
        <v>193</v>
      </c>
      <c r="GP161" s="139" t="s">
        <v>193</v>
      </c>
      <c r="GQ161" s="139" t="s">
        <v>193</v>
      </c>
      <c r="GR161" s="139" t="s">
        <v>193</v>
      </c>
      <c r="GS161" s="139" t="s">
        <v>193</v>
      </c>
      <c r="GT161" s="139" t="s">
        <v>193</v>
      </c>
      <c r="GU161" s="139" t="s">
        <v>193</v>
      </c>
      <c r="GV161" s="139" t="s">
        <v>114</v>
      </c>
      <c r="GW161" s="139" t="s">
        <v>114</v>
      </c>
      <c r="GX161" s="139" t="s">
        <v>109</v>
      </c>
      <c r="GY161" s="139" t="s">
        <v>117</v>
      </c>
      <c r="GZ161" s="139" t="s">
        <v>789</v>
      </c>
      <c r="HA161" s="139" t="s">
        <v>119</v>
      </c>
      <c r="HB161" s="139" t="s">
        <v>789</v>
      </c>
      <c r="HC161" s="139" t="s">
        <v>193</v>
      </c>
      <c r="HD161" s="139" t="s">
        <v>193</v>
      </c>
      <c r="HE161" s="139" t="s">
        <v>193</v>
      </c>
      <c r="HF161" s="139" t="s">
        <v>193</v>
      </c>
      <c r="HG161" s="139" t="s">
        <v>193</v>
      </c>
      <c r="HH161" s="139" t="s">
        <v>193</v>
      </c>
      <c r="HI161" s="139" t="s">
        <v>193</v>
      </c>
      <c r="HJ161" s="139" t="s">
        <v>3416</v>
      </c>
      <c r="HK161" s="139">
        <v>0</v>
      </c>
      <c r="HL161" s="139">
        <v>0</v>
      </c>
      <c r="HM161" s="139">
        <v>1</v>
      </c>
      <c r="HN161" s="139">
        <v>1</v>
      </c>
      <c r="HO161" s="139">
        <v>1</v>
      </c>
      <c r="HP161" s="139">
        <v>1</v>
      </c>
      <c r="HQ161" s="139">
        <v>1</v>
      </c>
      <c r="HR161" s="139">
        <v>0</v>
      </c>
      <c r="HS161" s="139" t="s">
        <v>193</v>
      </c>
      <c r="HT161" s="139" t="s">
        <v>193</v>
      </c>
      <c r="HU161" s="139">
        <v>175</v>
      </c>
      <c r="HV161" s="139" t="s">
        <v>193</v>
      </c>
      <c r="HW161" s="139">
        <v>25</v>
      </c>
      <c r="HX161" s="139">
        <v>100</v>
      </c>
      <c r="HY161" s="139">
        <v>15</v>
      </c>
      <c r="HZ161" s="139">
        <v>50</v>
      </c>
      <c r="IA161" s="139">
        <v>75</v>
      </c>
      <c r="IB161" s="139" t="s">
        <v>114</v>
      </c>
      <c r="IC161" s="139" t="s">
        <v>193</v>
      </c>
      <c r="ID161" s="139" t="s">
        <v>3631</v>
      </c>
      <c r="IE161" s="139">
        <v>0</v>
      </c>
      <c r="IF161" s="139">
        <v>1</v>
      </c>
      <c r="IG161" s="139">
        <v>1</v>
      </c>
      <c r="IH161" s="139" t="s">
        <v>193</v>
      </c>
      <c r="II161" s="139">
        <v>200</v>
      </c>
      <c r="IJ161" s="139">
        <v>25</v>
      </c>
      <c r="IK161" s="139" t="s">
        <v>114</v>
      </c>
      <c r="IL161" s="139" t="s">
        <v>193</v>
      </c>
      <c r="IM161" s="139" t="s">
        <v>193</v>
      </c>
      <c r="IN161" s="139" t="s">
        <v>109</v>
      </c>
      <c r="IO161" s="139" t="s">
        <v>3340</v>
      </c>
      <c r="IP161" s="139">
        <v>1</v>
      </c>
      <c r="IQ161" s="139">
        <v>0</v>
      </c>
      <c r="IR161" s="139">
        <v>0</v>
      </c>
      <c r="IS161" s="139">
        <v>0</v>
      </c>
      <c r="IT161" s="139">
        <v>0</v>
      </c>
      <c r="IU161" s="139">
        <v>0</v>
      </c>
      <c r="IV161" s="139" t="s">
        <v>193</v>
      </c>
      <c r="IW161" s="139" t="s">
        <v>3632</v>
      </c>
      <c r="IX161" s="139">
        <v>1</v>
      </c>
      <c r="IY161" s="139">
        <v>1</v>
      </c>
      <c r="IZ161" s="139">
        <v>1</v>
      </c>
      <c r="JA161" s="139">
        <v>0</v>
      </c>
      <c r="JB161" s="139">
        <v>0</v>
      </c>
      <c r="JC161" s="139">
        <v>0</v>
      </c>
      <c r="JD161" s="139">
        <v>0</v>
      </c>
      <c r="JE161" s="139">
        <v>0</v>
      </c>
      <c r="JF161" s="139" t="s">
        <v>193</v>
      </c>
      <c r="JG161" s="139" t="s">
        <v>109</v>
      </c>
      <c r="JH161" s="139" t="s">
        <v>193</v>
      </c>
      <c r="JI161" s="139" t="s">
        <v>3510</v>
      </c>
      <c r="JJ161" s="139">
        <v>0</v>
      </c>
      <c r="JK161" s="139">
        <v>0</v>
      </c>
      <c r="JL161" s="139">
        <v>0</v>
      </c>
      <c r="JM161" s="139">
        <v>0</v>
      </c>
      <c r="JN161" s="139">
        <v>1</v>
      </c>
      <c r="JO161" s="139">
        <v>0</v>
      </c>
      <c r="JP161" s="139">
        <v>0</v>
      </c>
      <c r="JQ161" s="139" t="s">
        <v>193</v>
      </c>
      <c r="JR161" s="139" t="s">
        <v>193</v>
      </c>
      <c r="JS161" s="139" t="s">
        <v>193</v>
      </c>
      <c r="JT161" s="139" t="s">
        <v>193</v>
      </c>
      <c r="JU161" s="139" t="s">
        <v>193</v>
      </c>
      <c r="JV161" s="139" t="s">
        <v>193</v>
      </c>
      <c r="JW161" s="139" t="s">
        <v>193</v>
      </c>
      <c r="JX161" s="139" t="s">
        <v>193</v>
      </c>
      <c r="JY161" s="139" t="s">
        <v>193</v>
      </c>
      <c r="JZ161" s="139" t="s">
        <v>193</v>
      </c>
      <c r="KA161" s="139" t="s">
        <v>193</v>
      </c>
      <c r="KB161" s="139" t="s">
        <v>193</v>
      </c>
      <c r="KC161" s="139" t="s">
        <v>193</v>
      </c>
      <c r="KD161" s="139" t="s">
        <v>193</v>
      </c>
      <c r="KE161" s="139" t="s">
        <v>193</v>
      </c>
      <c r="KF161" s="139" t="s">
        <v>193</v>
      </c>
      <c r="KG161" s="139" t="s">
        <v>193</v>
      </c>
      <c r="KH161" s="139" t="s">
        <v>193</v>
      </c>
      <c r="KI161" s="139" t="s">
        <v>193</v>
      </c>
      <c r="KJ161" s="139" t="s">
        <v>193</v>
      </c>
      <c r="KK161" s="139" t="s">
        <v>193</v>
      </c>
      <c r="KL161" s="139" t="s">
        <v>193</v>
      </c>
      <c r="KM161" s="139" t="s">
        <v>193</v>
      </c>
      <c r="KN161" s="139" t="s">
        <v>193</v>
      </c>
      <c r="KO161" s="139" t="s">
        <v>193</v>
      </c>
      <c r="KP161" s="139" t="s">
        <v>193</v>
      </c>
      <c r="KQ161" s="139" t="s">
        <v>193</v>
      </c>
      <c r="KR161" s="139" t="s">
        <v>193</v>
      </c>
      <c r="KS161" s="139" t="s">
        <v>193</v>
      </c>
      <c r="KT161" s="139" t="s">
        <v>193</v>
      </c>
      <c r="KU161" s="139" t="s">
        <v>193</v>
      </c>
      <c r="KV161" s="139" t="s">
        <v>193</v>
      </c>
      <c r="KW161" s="139" t="s">
        <v>193</v>
      </c>
      <c r="KX161" s="139" t="s">
        <v>193</v>
      </c>
      <c r="KY161" s="139" t="s">
        <v>193</v>
      </c>
      <c r="KZ161" s="139" t="s">
        <v>193</v>
      </c>
      <c r="LA161" s="139" t="s">
        <v>193</v>
      </c>
      <c r="LB161" s="139" t="s">
        <v>193</v>
      </c>
      <c r="LC161" s="139" t="s">
        <v>193</v>
      </c>
      <c r="LD161" s="139" t="s">
        <v>193</v>
      </c>
      <c r="LE161" s="139" t="s">
        <v>193</v>
      </c>
      <c r="LF161" s="139" t="s">
        <v>193</v>
      </c>
      <c r="LG161" s="139" t="s">
        <v>193</v>
      </c>
      <c r="LH161" s="139" t="s">
        <v>193</v>
      </c>
      <c r="LI161" s="139" t="s">
        <v>193</v>
      </c>
      <c r="LJ161" s="139" t="s">
        <v>193</v>
      </c>
      <c r="LK161" s="139" t="s">
        <v>193</v>
      </c>
      <c r="LL161" s="139" t="s">
        <v>193</v>
      </c>
      <c r="LM161" s="139" t="s">
        <v>193</v>
      </c>
      <c r="LN161" s="139" t="s">
        <v>193</v>
      </c>
      <c r="LO161" s="139" t="s">
        <v>193</v>
      </c>
      <c r="LP161" s="139" t="s">
        <v>193</v>
      </c>
      <c r="LQ161" s="139" t="s">
        <v>193</v>
      </c>
    </row>
    <row r="162" spans="1:329" ht="14.4" customHeight="1" x14ac:dyDescent="0.35">
      <c r="A162" s="139" t="s">
        <v>3633</v>
      </c>
      <c r="B162" s="139" t="s">
        <v>3622</v>
      </c>
      <c r="C162" s="139" t="s">
        <v>161</v>
      </c>
      <c r="D162" s="139" t="s">
        <v>161</v>
      </c>
      <c r="E162" s="139" t="s">
        <v>3623</v>
      </c>
      <c r="F162" s="139" t="s">
        <v>117</v>
      </c>
      <c r="G162" s="139" t="s">
        <v>119</v>
      </c>
      <c r="H162" s="139" t="s">
        <v>119</v>
      </c>
      <c r="I162" s="139" t="s">
        <v>3624</v>
      </c>
      <c r="J162" s="139" t="s">
        <v>704</v>
      </c>
      <c r="K162" s="139" t="s">
        <v>536</v>
      </c>
      <c r="L162" s="139" t="s">
        <v>490</v>
      </c>
      <c r="M162" t="s">
        <v>491</v>
      </c>
      <c r="N162" t="s">
        <v>193</v>
      </c>
      <c r="O162" t="s">
        <v>193</v>
      </c>
      <c r="P162" t="s">
        <v>492</v>
      </c>
      <c r="Q162" t="s">
        <v>193</v>
      </c>
      <c r="R162" t="s">
        <v>4384</v>
      </c>
      <c r="S162">
        <v>1</v>
      </c>
      <c r="T162">
        <v>0</v>
      </c>
      <c r="U162">
        <v>0</v>
      </c>
      <c r="V162">
        <v>0</v>
      </c>
      <c r="W162">
        <v>1</v>
      </c>
      <c r="X162">
        <v>0</v>
      </c>
      <c r="Y162">
        <v>0</v>
      </c>
      <c r="Z162" t="s">
        <v>110</v>
      </c>
      <c r="AA162" t="s">
        <v>1423</v>
      </c>
      <c r="AB162" t="s">
        <v>112</v>
      </c>
      <c r="AC162">
        <v>1</v>
      </c>
      <c r="AD162">
        <v>0</v>
      </c>
      <c r="AE162">
        <v>0</v>
      </c>
      <c r="AF162">
        <v>0</v>
      </c>
      <c r="AG162">
        <v>0</v>
      </c>
      <c r="AH162">
        <v>0</v>
      </c>
      <c r="AI162">
        <v>0</v>
      </c>
      <c r="AJ162">
        <v>0</v>
      </c>
      <c r="AK162">
        <v>0</v>
      </c>
      <c r="AL162">
        <v>0</v>
      </c>
      <c r="AM162" t="s">
        <v>193</v>
      </c>
      <c r="AN162" t="s">
        <v>128</v>
      </c>
      <c r="AO162" t="s">
        <v>501</v>
      </c>
      <c r="AP162" t="s">
        <v>499</v>
      </c>
      <c r="AQ162">
        <v>1</v>
      </c>
      <c r="AR162">
        <v>1</v>
      </c>
      <c r="AS162">
        <v>1</v>
      </c>
      <c r="AT162">
        <v>1</v>
      </c>
      <c r="AU162">
        <v>1</v>
      </c>
      <c r="AV162">
        <v>1</v>
      </c>
      <c r="AW162">
        <v>1</v>
      </c>
      <c r="AX162">
        <v>0</v>
      </c>
      <c r="AY162" t="s">
        <v>498</v>
      </c>
      <c r="AZ162" s="192">
        <v>100</v>
      </c>
      <c r="BA162" s="139" t="s">
        <v>109</v>
      </c>
      <c r="BB162" s="139">
        <v>300</v>
      </c>
      <c r="BC162" s="192">
        <v>115.384615384615</v>
      </c>
      <c r="BD162" s="139" t="s">
        <v>109</v>
      </c>
      <c r="BE162" s="139">
        <v>200</v>
      </c>
      <c r="BF162" s="192">
        <v>86.956521739130395</v>
      </c>
      <c r="BG162" s="139" t="s">
        <v>109</v>
      </c>
      <c r="BH162" s="139">
        <v>250</v>
      </c>
      <c r="BI162" s="192">
        <v>86.2068965517241</v>
      </c>
      <c r="BJ162" s="139" t="s">
        <v>109</v>
      </c>
      <c r="BK162" s="139">
        <v>450</v>
      </c>
      <c r="BL162" s="192">
        <v>187.5</v>
      </c>
      <c r="BM162" s="139" t="s">
        <v>114</v>
      </c>
      <c r="BN162" s="139">
        <v>600</v>
      </c>
      <c r="BO162" s="192">
        <v>250</v>
      </c>
      <c r="BP162" s="139" t="s">
        <v>114</v>
      </c>
      <c r="BQ162" s="139" t="s">
        <v>622</v>
      </c>
      <c r="BR162" s="139" t="s">
        <v>114</v>
      </c>
      <c r="BS162" s="139" t="s">
        <v>193</v>
      </c>
      <c r="BT162" s="139" t="s">
        <v>193</v>
      </c>
      <c r="BU162" s="139" t="s">
        <v>121</v>
      </c>
      <c r="BV162" s="139" t="s">
        <v>122</v>
      </c>
      <c r="BW162" s="139" t="s">
        <v>121</v>
      </c>
      <c r="BX162" s="139">
        <v>500</v>
      </c>
      <c r="BY162" s="139">
        <v>125</v>
      </c>
      <c r="BZ162" s="139">
        <v>946.25</v>
      </c>
      <c r="CA162" s="192">
        <v>946.25</v>
      </c>
      <c r="CB162" s="139" t="s">
        <v>109</v>
      </c>
      <c r="CC162" s="139" t="s">
        <v>109</v>
      </c>
      <c r="CD162" s="139" t="s">
        <v>3634</v>
      </c>
      <c r="CE162" s="139">
        <v>0</v>
      </c>
      <c r="CF162" s="139">
        <v>1</v>
      </c>
      <c r="CG162" s="139">
        <v>0</v>
      </c>
      <c r="CH162" s="139">
        <v>0</v>
      </c>
      <c r="CI162" s="139">
        <v>0</v>
      </c>
      <c r="CJ162" s="139">
        <v>0</v>
      </c>
      <c r="CK162" s="139">
        <v>0</v>
      </c>
      <c r="CL162" s="139">
        <v>1</v>
      </c>
      <c r="CM162" s="139">
        <v>0</v>
      </c>
      <c r="CN162" s="139">
        <v>0</v>
      </c>
      <c r="CO162" s="139">
        <v>0</v>
      </c>
      <c r="CP162" s="139">
        <v>0</v>
      </c>
      <c r="CQ162" s="139">
        <v>0</v>
      </c>
      <c r="CR162" s="139">
        <v>0</v>
      </c>
      <c r="CS162" s="139" t="s">
        <v>193</v>
      </c>
      <c r="CT162" s="139" t="s">
        <v>127</v>
      </c>
      <c r="CU162" s="139">
        <v>0</v>
      </c>
      <c r="CV162" s="139">
        <v>0</v>
      </c>
      <c r="CW162" s="139">
        <v>0</v>
      </c>
      <c r="CX162" s="139">
        <v>0</v>
      </c>
      <c r="CY162" s="139">
        <v>0</v>
      </c>
      <c r="CZ162" s="139">
        <v>0</v>
      </c>
      <c r="DA162" s="139">
        <v>1</v>
      </c>
      <c r="DB162" s="139">
        <v>0</v>
      </c>
      <c r="DC162" s="139" t="s">
        <v>114</v>
      </c>
      <c r="DD162" s="139" t="s">
        <v>114</v>
      </c>
      <c r="DE162" s="139" t="s">
        <v>109</v>
      </c>
      <c r="DF162" s="139" t="s">
        <v>117</v>
      </c>
      <c r="DG162" s="139" t="s">
        <v>789</v>
      </c>
      <c r="DH162" s="139" t="s">
        <v>119</v>
      </c>
      <c r="DI162" s="139" t="s">
        <v>789</v>
      </c>
      <c r="DJ162" s="139" t="s">
        <v>193</v>
      </c>
      <c r="DK162" s="139" t="s">
        <v>193</v>
      </c>
      <c r="DL162" s="139" t="s">
        <v>193</v>
      </c>
      <c r="DM162" s="139" t="s">
        <v>193</v>
      </c>
      <c r="DN162" s="139" t="s">
        <v>193</v>
      </c>
      <c r="DO162" s="139" t="s">
        <v>193</v>
      </c>
      <c r="DP162" s="139" t="s">
        <v>193</v>
      </c>
      <c r="DQ162" s="139" t="s">
        <v>193</v>
      </c>
      <c r="DR162" s="139" t="s">
        <v>193</v>
      </c>
      <c r="DS162" s="139" t="s">
        <v>193</v>
      </c>
      <c r="DT162" s="139" t="s">
        <v>193</v>
      </c>
      <c r="DU162" s="139" t="s">
        <v>193</v>
      </c>
      <c r="DV162" s="139" t="s">
        <v>193</v>
      </c>
      <c r="DW162" s="139" t="s">
        <v>193</v>
      </c>
      <c r="DX162" s="139" t="s">
        <v>193</v>
      </c>
      <c r="DY162" s="139" t="s">
        <v>193</v>
      </c>
      <c r="DZ162" s="139" t="s">
        <v>193</v>
      </c>
      <c r="EA162" s="139" t="s">
        <v>193</v>
      </c>
      <c r="EB162" s="139" t="s">
        <v>193</v>
      </c>
      <c r="EC162" s="139" t="s">
        <v>193</v>
      </c>
      <c r="ED162" s="139" t="s">
        <v>193</v>
      </c>
      <c r="EE162" s="139" t="s">
        <v>193</v>
      </c>
      <c r="EF162" s="139" t="s">
        <v>193</v>
      </c>
      <c r="EG162" s="139" t="s">
        <v>193</v>
      </c>
      <c r="EH162" s="139" t="s">
        <v>193</v>
      </c>
      <c r="EI162" s="139" t="s">
        <v>193</v>
      </c>
      <c r="EJ162" s="139" t="s">
        <v>193</v>
      </c>
      <c r="EK162" s="139" t="s">
        <v>193</v>
      </c>
      <c r="EL162" s="139" t="s">
        <v>193</v>
      </c>
      <c r="EM162" s="139" t="s">
        <v>193</v>
      </c>
      <c r="EN162" s="139" t="s">
        <v>193</v>
      </c>
      <c r="EO162" s="139" t="s">
        <v>193</v>
      </c>
      <c r="EP162" s="139" t="s">
        <v>193</v>
      </c>
      <c r="EQ162" s="139" t="s">
        <v>193</v>
      </c>
      <c r="ER162" s="139" t="s">
        <v>193</v>
      </c>
      <c r="ES162" s="139" t="s">
        <v>193</v>
      </c>
      <c r="ET162" s="139" t="s">
        <v>193</v>
      </c>
      <c r="EU162" s="139" t="s">
        <v>193</v>
      </c>
      <c r="EV162" s="139" t="s">
        <v>193</v>
      </c>
      <c r="EW162" s="139" t="s">
        <v>193</v>
      </c>
      <c r="EX162" s="139" t="s">
        <v>193</v>
      </c>
      <c r="EY162" s="139" t="s">
        <v>193</v>
      </c>
      <c r="EZ162" s="139" t="s">
        <v>193</v>
      </c>
      <c r="FA162" s="139" t="s">
        <v>193</v>
      </c>
      <c r="FB162" s="139" t="s">
        <v>193</v>
      </c>
      <c r="FC162" s="139" t="s">
        <v>193</v>
      </c>
      <c r="FD162" s="139" t="s">
        <v>193</v>
      </c>
      <c r="FE162" s="139" t="s">
        <v>193</v>
      </c>
      <c r="FF162" s="139" t="s">
        <v>193</v>
      </c>
      <c r="FG162" s="139" t="s">
        <v>193</v>
      </c>
      <c r="FH162" s="139" t="s">
        <v>193</v>
      </c>
      <c r="FI162" s="139" t="s">
        <v>193</v>
      </c>
      <c r="FJ162" s="139" t="s">
        <v>193</v>
      </c>
      <c r="FK162" s="139" t="s">
        <v>193</v>
      </c>
      <c r="FL162" s="139" t="s">
        <v>193</v>
      </c>
      <c r="FM162" s="139" t="s">
        <v>193</v>
      </c>
      <c r="FN162" s="139" t="s">
        <v>193</v>
      </c>
      <c r="FO162" s="139" t="s">
        <v>193</v>
      </c>
      <c r="FP162" s="139" t="s">
        <v>193</v>
      </c>
      <c r="FQ162" s="139" t="s">
        <v>193</v>
      </c>
      <c r="FR162" s="139" t="s">
        <v>193</v>
      </c>
      <c r="FS162" s="139" t="s">
        <v>193</v>
      </c>
      <c r="FT162" s="139" t="s">
        <v>193</v>
      </c>
      <c r="FU162" s="139" t="s">
        <v>193</v>
      </c>
      <c r="FV162" s="139" t="s">
        <v>193</v>
      </c>
      <c r="FW162" s="139" t="s">
        <v>193</v>
      </c>
      <c r="FX162" s="139" t="s">
        <v>193</v>
      </c>
      <c r="FY162" s="139" t="s">
        <v>193</v>
      </c>
      <c r="FZ162" s="139" t="s">
        <v>193</v>
      </c>
      <c r="GA162" s="139" t="s">
        <v>193</v>
      </c>
      <c r="GB162" s="139" t="s">
        <v>193</v>
      </c>
      <c r="GC162" s="139" t="s">
        <v>193</v>
      </c>
      <c r="GD162" s="139" t="s">
        <v>193</v>
      </c>
      <c r="GE162" s="139" t="s">
        <v>193</v>
      </c>
      <c r="GF162" s="139" t="s">
        <v>193</v>
      </c>
      <c r="GG162" s="139" t="s">
        <v>193</v>
      </c>
      <c r="GH162" s="139" t="s">
        <v>193</v>
      </c>
      <c r="GI162" s="139" t="s">
        <v>193</v>
      </c>
      <c r="GJ162" s="139" t="s">
        <v>193</v>
      </c>
      <c r="GK162" s="139" t="s">
        <v>193</v>
      </c>
      <c r="GL162" s="139" t="s">
        <v>193</v>
      </c>
      <c r="GM162" s="139" t="s">
        <v>193</v>
      </c>
      <c r="GN162" s="139" t="s">
        <v>193</v>
      </c>
      <c r="GO162" s="139" t="s">
        <v>193</v>
      </c>
      <c r="GP162" s="139" t="s">
        <v>193</v>
      </c>
      <c r="GQ162" s="139" t="s">
        <v>193</v>
      </c>
      <c r="GR162" s="139" t="s">
        <v>193</v>
      </c>
      <c r="GS162" s="139" t="s">
        <v>193</v>
      </c>
      <c r="GT162" s="139" t="s">
        <v>193</v>
      </c>
      <c r="GU162" s="139" t="s">
        <v>193</v>
      </c>
      <c r="GV162" s="139" t="s">
        <v>193</v>
      </c>
      <c r="GW162" s="139" t="s">
        <v>193</v>
      </c>
      <c r="GX162" s="139" t="s">
        <v>193</v>
      </c>
      <c r="GY162" s="139" t="s">
        <v>193</v>
      </c>
      <c r="GZ162" s="139" t="s">
        <v>193</v>
      </c>
      <c r="HA162" s="139" t="s">
        <v>193</v>
      </c>
      <c r="HB162" s="139" t="s">
        <v>193</v>
      </c>
      <c r="HC162" s="139" t="s">
        <v>193</v>
      </c>
      <c r="HD162" s="139" t="s">
        <v>193</v>
      </c>
      <c r="HE162" s="139" t="s">
        <v>193</v>
      </c>
      <c r="HF162" s="139" t="s">
        <v>193</v>
      </c>
      <c r="HG162" s="139" t="s">
        <v>193</v>
      </c>
      <c r="HH162" s="139" t="s">
        <v>193</v>
      </c>
      <c r="HI162" s="139" t="s">
        <v>193</v>
      </c>
      <c r="HJ162" s="139" t="s">
        <v>193</v>
      </c>
      <c r="HK162" s="139" t="s">
        <v>193</v>
      </c>
      <c r="HL162" s="139" t="s">
        <v>193</v>
      </c>
      <c r="HM162" s="139" t="s">
        <v>193</v>
      </c>
      <c r="HN162" s="139" t="s">
        <v>193</v>
      </c>
      <c r="HO162" s="139" t="s">
        <v>193</v>
      </c>
      <c r="HP162" s="139" t="s">
        <v>193</v>
      </c>
      <c r="HQ162" s="139" t="s">
        <v>193</v>
      </c>
      <c r="HR162" s="139" t="s">
        <v>193</v>
      </c>
      <c r="HS162" s="139" t="s">
        <v>193</v>
      </c>
      <c r="HT162" s="139" t="s">
        <v>193</v>
      </c>
      <c r="HU162" s="139" t="s">
        <v>193</v>
      </c>
      <c r="HV162" s="139" t="s">
        <v>193</v>
      </c>
      <c r="HW162" s="139" t="s">
        <v>193</v>
      </c>
      <c r="HX162" s="139" t="s">
        <v>193</v>
      </c>
      <c r="HY162" s="139" t="s">
        <v>193</v>
      </c>
      <c r="HZ162" s="139" t="s">
        <v>193</v>
      </c>
      <c r="IA162" s="139" t="s">
        <v>193</v>
      </c>
      <c r="IB162" s="139" t="s">
        <v>193</v>
      </c>
      <c r="IC162" s="139" t="s">
        <v>193</v>
      </c>
      <c r="ID162" s="139" t="s">
        <v>3635</v>
      </c>
      <c r="IE162" s="139">
        <v>1</v>
      </c>
      <c r="IF162" s="139">
        <v>0</v>
      </c>
      <c r="IG162" s="139">
        <v>0</v>
      </c>
      <c r="IH162" s="139">
        <v>250</v>
      </c>
      <c r="II162" s="139" t="s">
        <v>193</v>
      </c>
      <c r="IJ162" s="139" t="s">
        <v>193</v>
      </c>
      <c r="IK162" s="139" t="s">
        <v>114</v>
      </c>
      <c r="IL162" s="139" t="s">
        <v>193</v>
      </c>
      <c r="IM162" s="139" t="s">
        <v>193</v>
      </c>
      <c r="IN162" s="139" t="s">
        <v>109</v>
      </c>
      <c r="IO162" s="139" t="s">
        <v>3340</v>
      </c>
      <c r="IP162" s="139">
        <v>1</v>
      </c>
      <c r="IQ162" s="139">
        <v>0</v>
      </c>
      <c r="IR162" s="139">
        <v>0</v>
      </c>
      <c r="IS162" s="139">
        <v>0</v>
      </c>
      <c r="IT162" s="139">
        <v>0</v>
      </c>
      <c r="IU162" s="139">
        <v>0</v>
      </c>
      <c r="IV162" s="139" t="s">
        <v>193</v>
      </c>
      <c r="IW162" s="139" t="s">
        <v>3336</v>
      </c>
      <c r="IX162" s="139">
        <v>0</v>
      </c>
      <c r="IY162" s="139">
        <v>1</v>
      </c>
      <c r="IZ162" s="139">
        <v>1</v>
      </c>
      <c r="JA162" s="139">
        <v>1</v>
      </c>
      <c r="JB162" s="139">
        <v>0</v>
      </c>
      <c r="JC162" s="139">
        <v>0</v>
      </c>
      <c r="JD162" s="139">
        <v>0</v>
      </c>
      <c r="JE162" s="139">
        <v>0</v>
      </c>
      <c r="JF162" s="139" t="s">
        <v>193</v>
      </c>
      <c r="JG162" s="139" t="s">
        <v>109</v>
      </c>
      <c r="JH162" s="139" t="s">
        <v>193</v>
      </c>
      <c r="JI162" s="139" t="s">
        <v>111</v>
      </c>
      <c r="JJ162" s="139">
        <v>1</v>
      </c>
      <c r="JK162" s="139">
        <v>0</v>
      </c>
      <c r="JL162" s="139">
        <v>0</v>
      </c>
      <c r="JM162" s="139">
        <v>0</v>
      </c>
      <c r="JN162" s="139">
        <v>0</v>
      </c>
      <c r="JO162" s="139">
        <v>0</v>
      </c>
      <c r="JP162" s="139">
        <v>0</v>
      </c>
      <c r="JQ162" s="139" t="s">
        <v>193</v>
      </c>
      <c r="JR162" s="139" t="s">
        <v>193</v>
      </c>
      <c r="JS162" s="139" t="s">
        <v>193</v>
      </c>
      <c r="JT162" s="139" t="s">
        <v>193</v>
      </c>
      <c r="JU162" s="139" t="s">
        <v>193</v>
      </c>
      <c r="JV162" s="139" t="s">
        <v>193</v>
      </c>
      <c r="JW162" s="139" t="s">
        <v>193</v>
      </c>
      <c r="JX162" s="139" t="s">
        <v>193</v>
      </c>
      <c r="JY162" s="139" t="s">
        <v>193</v>
      </c>
      <c r="JZ162" s="139" t="s">
        <v>193</v>
      </c>
      <c r="KA162" s="139" t="s">
        <v>193</v>
      </c>
      <c r="KB162" s="139" t="s">
        <v>193</v>
      </c>
      <c r="KC162" s="139" t="s">
        <v>193</v>
      </c>
      <c r="KD162" s="139" t="s">
        <v>193</v>
      </c>
      <c r="KE162" s="139" t="s">
        <v>193</v>
      </c>
      <c r="KF162" s="139" t="s">
        <v>193</v>
      </c>
      <c r="KG162" s="139" t="s">
        <v>193</v>
      </c>
      <c r="KH162" s="139" t="s">
        <v>193</v>
      </c>
      <c r="KI162" s="139" t="s">
        <v>193</v>
      </c>
      <c r="KJ162" s="139" t="s">
        <v>193</v>
      </c>
      <c r="KK162" s="139" t="s">
        <v>193</v>
      </c>
      <c r="KL162" s="139" t="s">
        <v>193</v>
      </c>
      <c r="KM162" s="139" t="s">
        <v>193</v>
      </c>
      <c r="KN162" s="139" t="s">
        <v>193</v>
      </c>
      <c r="KO162" s="139" t="s">
        <v>193</v>
      </c>
      <c r="KP162" s="139" t="s">
        <v>193</v>
      </c>
      <c r="KQ162" s="139" t="s">
        <v>193</v>
      </c>
      <c r="KR162" s="139" t="s">
        <v>193</v>
      </c>
      <c r="KS162" s="139" t="s">
        <v>193</v>
      </c>
      <c r="KT162" s="139" t="s">
        <v>193</v>
      </c>
      <c r="KU162" s="139" t="s">
        <v>193</v>
      </c>
      <c r="KV162" s="139" t="s">
        <v>193</v>
      </c>
      <c r="KW162" s="139" t="s">
        <v>193</v>
      </c>
      <c r="KX162" s="139" t="s">
        <v>193</v>
      </c>
      <c r="KY162" s="139" t="s">
        <v>193</v>
      </c>
      <c r="KZ162" s="139" t="s">
        <v>193</v>
      </c>
      <c r="LA162" s="139" t="s">
        <v>193</v>
      </c>
      <c r="LB162" s="139" t="s">
        <v>193</v>
      </c>
      <c r="LC162" s="139" t="s">
        <v>193</v>
      </c>
      <c r="LD162" s="139" t="s">
        <v>193</v>
      </c>
      <c r="LE162" s="139" t="s">
        <v>193</v>
      </c>
      <c r="LF162" s="139" t="s">
        <v>193</v>
      </c>
      <c r="LG162" s="139" t="s">
        <v>193</v>
      </c>
      <c r="LH162" s="139" t="s">
        <v>193</v>
      </c>
      <c r="LI162" s="139" t="s">
        <v>193</v>
      </c>
      <c r="LJ162" s="139" t="s">
        <v>193</v>
      </c>
      <c r="LK162" s="139" t="s">
        <v>193</v>
      </c>
      <c r="LL162" s="139" t="s">
        <v>193</v>
      </c>
      <c r="LM162" s="139" t="s">
        <v>193</v>
      </c>
      <c r="LN162" s="139" t="s">
        <v>193</v>
      </c>
      <c r="LO162" s="139" t="s">
        <v>193</v>
      </c>
      <c r="LP162" s="139" t="s">
        <v>193</v>
      </c>
      <c r="LQ162" s="139" t="s">
        <v>193</v>
      </c>
    </row>
    <row r="163" spans="1:329" ht="14.4" customHeight="1" x14ac:dyDescent="0.35">
      <c r="A163" s="139" t="s">
        <v>3636</v>
      </c>
      <c r="B163" s="139" t="s">
        <v>3622</v>
      </c>
      <c r="C163" s="139" t="s">
        <v>161</v>
      </c>
      <c r="D163" s="139" t="s">
        <v>161</v>
      </c>
      <c r="E163" s="139" t="s">
        <v>3623</v>
      </c>
      <c r="F163" s="139" t="s">
        <v>117</v>
      </c>
      <c r="G163" s="139" t="s">
        <v>119</v>
      </c>
      <c r="H163" s="139" t="s">
        <v>119</v>
      </c>
      <c r="I163" s="139" t="s">
        <v>3624</v>
      </c>
      <c r="J163" s="139" t="s">
        <v>704</v>
      </c>
      <c r="K163" s="139" t="s">
        <v>536</v>
      </c>
      <c r="L163" s="139" t="s">
        <v>490</v>
      </c>
      <c r="M163" t="s">
        <v>494</v>
      </c>
      <c r="N163" t="s">
        <v>193</v>
      </c>
      <c r="O163" t="s">
        <v>193</v>
      </c>
      <c r="P163" t="s">
        <v>496</v>
      </c>
      <c r="Q163" t="s">
        <v>193</v>
      </c>
      <c r="R163" t="s">
        <v>3417</v>
      </c>
      <c r="S163">
        <v>0</v>
      </c>
      <c r="T163">
        <v>0</v>
      </c>
      <c r="U163">
        <v>0</v>
      </c>
      <c r="V163">
        <v>1</v>
      </c>
      <c r="W163">
        <v>1</v>
      </c>
      <c r="X163">
        <v>0</v>
      </c>
      <c r="Y163">
        <v>0</v>
      </c>
      <c r="Z163" t="s">
        <v>3953</v>
      </c>
      <c r="AA163" t="s">
        <v>3554</v>
      </c>
      <c r="AB163" t="s">
        <v>112</v>
      </c>
      <c r="AC163">
        <v>1</v>
      </c>
      <c r="AD163">
        <v>0</v>
      </c>
      <c r="AE163">
        <v>0</v>
      </c>
      <c r="AF163">
        <v>0</v>
      </c>
      <c r="AG163">
        <v>0</v>
      </c>
      <c r="AH163">
        <v>0</v>
      </c>
      <c r="AI163">
        <v>0</v>
      </c>
      <c r="AJ163">
        <v>0</v>
      </c>
      <c r="AK163">
        <v>0</v>
      </c>
      <c r="AL163">
        <v>0</v>
      </c>
      <c r="AM163" t="s">
        <v>193</v>
      </c>
      <c r="AN163" t="s">
        <v>113</v>
      </c>
      <c r="AO163" t="s">
        <v>493</v>
      </c>
      <c r="AP163" t="s">
        <v>193</v>
      </c>
      <c r="AQ163" t="s">
        <v>193</v>
      </c>
      <c r="AR163" t="s">
        <v>193</v>
      </c>
      <c r="AS163" t="s">
        <v>193</v>
      </c>
      <c r="AT163" t="s">
        <v>193</v>
      </c>
      <c r="AU163" t="s">
        <v>193</v>
      </c>
      <c r="AV163" t="s">
        <v>193</v>
      </c>
      <c r="AW163" t="s">
        <v>193</v>
      </c>
      <c r="AX163" t="s">
        <v>193</v>
      </c>
      <c r="AY163" t="s">
        <v>193</v>
      </c>
      <c r="AZ163" s="192" t="s">
        <v>193</v>
      </c>
      <c r="BA163" s="139" t="s">
        <v>193</v>
      </c>
      <c r="BB163" s="139" t="s">
        <v>193</v>
      </c>
      <c r="BC163" s="192" t="s">
        <v>193</v>
      </c>
      <c r="BD163" s="139" t="s">
        <v>193</v>
      </c>
      <c r="BE163" s="139" t="s">
        <v>193</v>
      </c>
      <c r="BF163" s="192" t="s">
        <v>193</v>
      </c>
      <c r="BG163" s="139" t="s">
        <v>193</v>
      </c>
      <c r="BH163" s="139" t="s">
        <v>193</v>
      </c>
      <c r="BI163" s="192" t="s">
        <v>193</v>
      </c>
      <c r="BJ163" s="139" t="s">
        <v>193</v>
      </c>
      <c r="BK163" s="139" t="s">
        <v>193</v>
      </c>
      <c r="BL163" s="192" t="s">
        <v>193</v>
      </c>
      <c r="BM163" s="139" t="s">
        <v>193</v>
      </c>
      <c r="BN163" s="139" t="s">
        <v>193</v>
      </c>
      <c r="BO163" s="192" t="s">
        <v>193</v>
      </c>
      <c r="BP163" s="139" t="s">
        <v>193</v>
      </c>
      <c r="BQ163" s="139" t="s">
        <v>193</v>
      </c>
      <c r="BR163" s="139" t="s">
        <v>193</v>
      </c>
      <c r="BS163" s="139" t="s">
        <v>193</v>
      </c>
      <c r="BT163" s="139" t="s">
        <v>193</v>
      </c>
      <c r="BU163" s="139" t="s">
        <v>193</v>
      </c>
      <c r="BV163" s="139" t="s">
        <v>193</v>
      </c>
      <c r="BW163" s="139" t="s">
        <v>193</v>
      </c>
      <c r="BX163" s="139" t="s">
        <v>193</v>
      </c>
      <c r="BY163" s="139" t="s">
        <v>193</v>
      </c>
      <c r="BZ163" s="139" t="s">
        <v>193</v>
      </c>
      <c r="CA163" s="192" t="s">
        <v>193</v>
      </c>
      <c r="CB163" s="139" t="s">
        <v>193</v>
      </c>
      <c r="CC163" s="139" t="s">
        <v>193</v>
      </c>
      <c r="CD163" s="139" t="s">
        <v>193</v>
      </c>
      <c r="CE163" s="139" t="s">
        <v>193</v>
      </c>
      <c r="CF163" s="139" t="s">
        <v>193</v>
      </c>
      <c r="CG163" s="139" t="s">
        <v>193</v>
      </c>
      <c r="CH163" s="139" t="s">
        <v>193</v>
      </c>
      <c r="CI163" s="139" t="s">
        <v>193</v>
      </c>
      <c r="CJ163" s="139" t="s">
        <v>193</v>
      </c>
      <c r="CK163" s="139" t="s">
        <v>193</v>
      </c>
      <c r="CL163" s="139" t="s">
        <v>193</v>
      </c>
      <c r="CM163" s="139" t="s">
        <v>193</v>
      </c>
      <c r="CN163" s="139" t="s">
        <v>193</v>
      </c>
      <c r="CO163" s="139" t="s">
        <v>193</v>
      </c>
      <c r="CP163" s="139" t="s">
        <v>193</v>
      </c>
      <c r="CQ163" s="139" t="s">
        <v>193</v>
      </c>
      <c r="CR163" s="139" t="s">
        <v>193</v>
      </c>
      <c r="CS163" s="139" t="s">
        <v>193</v>
      </c>
      <c r="CT163" s="139" t="s">
        <v>193</v>
      </c>
      <c r="CU163" s="139" t="s">
        <v>193</v>
      </c>
      <c r="CV163" s="139" t="s">
        <v>193</v>
      </c>
      <c r="CW163" s="139" t="s">
        <v>193</v>
      </c>
      <c r="CX163" s="139" t="s">
        <v>193</v>
      </c>
      <c r="CY163" s="139" t="s">
        <v>193</v>
      </c>
      <c r="CZ163" s="139" t="s">
        <v>193</v>
      </c>
      <c r="DA163" s="139" t="s">
        <v>193</v>
      </c>
      <c r="DB163" s="139" t="s">
        <v>193</v>
      </c>
      <c r="DC163" s="139" t="s">
        <v>193</v>
      </c>
      <c r="DD163" s="139" t="s">
        <v>193</v>
      </c>
      <c r="DE163" s="139" t="s">
        <v>193</v>
      </c>
      <c r="DF163" s="139" t="s">
        <v>193</v>
      </c>
      <c r="DG163" s="139" t="s">
        <v>193</v>
      </c>
      <c r="DH163" s="139" t="s">
        <v>193</v>
      </c>
      <c r="DI163" s="139" t="s">
        <v>193</v>
      </c>
      <c r="DJ163" s="139" t="s">
        <v>193</v>
      </c>
      <c r="DK163" s="139" t="s">
        <v>193</v>
      </c>
      <c r="DL163" s="139" t="s">
        <v>193</v>
      </c>
      <c r="DM163" s="139" t="s">
        <v>193</v>
      </c>
      <c r="DN163" s="139" t="s">
        <v>193</v>
      </c>
      <c r="DO163" s="139" t="s">
        <v>193</v>
      </c>
      <c r="DP163" s="139" t="s">
        <v>193</v>
      </c>
      <c r="DQ163" s="139" t="s">
        <v>193</v>
      </c>
      <c r="DR163" s="139" t="s">
        <v>193</v>
      </c>
      <c r="DS163" s="139" t="s">
        <v>193</v>
      </c>
      <c r="DT163" s="139" t="s">
        <v>193</v>
      </c>
      <c r="DU163" s="139" t="s">
        <v>193</v>
      </c>
      <c r="DV163" s="139" t="s">
        <v>193</v>
      </c>
      <c r="DW163" s="139" t="s">
        <v>193</v>
      </c>
      <c r="DX163" s="139" t="s">
        <v>193</v>
      </c>
      <c r="DY163" s="139" t="s">
        <v>193</v>
      </c>
      <c r="DZ163" s="139" t="s">
        <v>193</v>
      </c>
      <c r="EA163" s="139" t="s">
        <v>193</v>
      </c>
      <c r="EB163" s="139" t="s">
        <v>193</v>
      </c>
      <c r="EC163" s="139" t="s">
        <v>193</v>
      </c>
      <c r="ED163" s="139" t="s">
        <v>193</v>
      </c>
      <c r="EE163" s="139" t="s">
        <v>193</v>
      </c>
      <c r="EF163" s="139" t="s">
        <v>193</v>
      </c>
      <c r="EG163" s="139" t="s">
        <v>193</v>
      </c>
      <c r="EH163" s="139" t="s">
        <v>193</v>
      </c>
      <c r="EI163" s="139" t="s">
        <v>193</v>
      </c>
      <c r="EJ163" s="139" t="s">
        <v>193</v>
      </c>
      <c r="EK163" s="139" t="s">
        <v>193</v>
      </c>
      <c r="EL163" s="139" t="s">
        <v>193</v>
      </c>
      <c r="EM163" s="139" t="s">
        <v>193</v>
      </c>
      <c r="EN163" s="139" t="s">
        <v>193</v>
      </c>
      <c r="EO163" s="139" t="s">
        <v>193</v>
      </c>
      <c r="EP163" s="139" t="s">
        <v>193</v>
      </c>
      <c r="EQ163" s="139" t="s">
        <v>193</v>
      </c>
      <c r="ER163" s="139" t="s">
        <v>193</v>
      </c>
      <c r="ES163" s="139" t="s">
        <v>193</v>
      </c>
      <c r="ET163" s="139" t="s">
        <v>193</v>
      </c>
      <c r="EU163" s="139" t="s">
        <v>193</v>
      </c>
      <c r="EV163" s="139" t="s">
        <v>193</v>
      </c>
      <c r="EW163" s="139" t="s">
        <v>193</v>
      </c>
      <c r="EX163" s="139" t="s">
        <v>193</v>
      </c>
      <c r="EY163" s="139" t="s">
        <v>193</v>
      </c>
      <c r="EZ163" s="139" t="s">
        <v>193</v>
      </c>
      <c r="FA163" s="139" t="s">
        <v>193</v>
      </c>
      <c r="FB163" s="139" t="s">
        <v>193</v>
      </c>
      <c r="FC163" s="139" t="s">
        <v>193</v>
      </c>
      <c r="FD163" s="139" t="s">
        <v>193</v>
      </c>
      <c r="FE163" s="139" t="s">
        <v>193</v>
      </c>
      <c r="FF163" s="139" t="s">
        <v>193</v>
      </c>
      <c r="FG163" s="139" t="s">
        <v>193</v>
      </c>
      <c r="FH163" s="139" t="s">
        <v>193</v>
      </c>
      <c r="FI163" s="139" t="s">
        <v>193</v>
      </c>
      <c r="FJ163" s="139" t="s">
        <v>193</v>
      </c>
      <c r="FK163" s="139" t="s">
        <v>193</v>
      </c>
      <c r="FL163" s="139" t="s">
        <v>193</v>
      </c>
      <c r="FM163" s="139" t="s">
        <v>193</v>
      </c>
      <c r="FN163" s="139" t="s">
        <v>193</v>
      </c>
      <c r="FO163" s="139" t="s">
        <v>193</v>
      </c>
      <c r="FP163" s="139" t="s">
        <v>193</v>
      </c>
      <c r="FQ163" s="139" t="s">
        <v>193</v>
      </c>
      <c r="FR163" s="139" t="s">
        <v>193</v>
      </c>
      <c r="FS163" s="139" t="s">
        <v>193</v>
      </c>
      <c r="FT163" s="139" t="s">
        <v>193</v>
      </c>
      <c r="FU163" s="139" t="s">
        <v>193</v>
      </c>
      <c r="FV163" s="139" t="s">
        <v>193</v>
      </c>
      <c r="FW163" s="139" t="s">
        <v>193</v>
      </c>
      <c r="FX163" s="139" t="s">
        <v>193</v>
      </c>
      <c r="FY163" s="139" t="s">
        <v>193</v>
      </c>
      <c r="FZ163" s="139" t="s">
        <v>193</v>
      </c>
      <c r="GA163" s="139" t="s">
        <v>193</v>
      </c>
      <c r="GB163" s="139" t="s">
        <v>193</v>
      </c>
      <c r="GC163" s="139" t="s">
        <v>193</v>
      </c>
      <c r="GD163" s="139" t="s">
        <v>193</v>
      </c>
      <c r="GE163" s="139" t="s">
        <v>193</v>
      </c>
      <c r="GF163" s="139" t="s">
        <v>193</v>
      </c>
      <c r="GG163" s="139" t="s">
        <v>193</v>
      </c>
      <c r="GH163" s="139" t="s">
        <v>193</v>
      </c>
      <c r="GI163" s="139" t="s">
        <v>193</v>
      </c>
      <c r="GJ163" s="139" t="s">
        <v>193</v>
      </c>
      <c r="GK163" s="139" t="s">
        <v>193</v>
      </c>
      <c r="GL163" s="139" t="s">
        <v>193</v>
      </c>
      <c r="GM163" s="139" t="s">
        <v>193</v>
      </c>
      <c r="GN163" s="139" t="s">
        <v>193</v>
      </c>
      <c r="GO163" s="139" t="s">
        <v>193</v>
      </c>
      <c r="GP163" s="139" t="s">
        <v>193</v>
      </c>
      <c r="GQ163" s="139" t="s">
        <v>193</v>
      </c>
      <c r="GR163" s="139" t="s">
        <v>193</v>
      </c>
      <c r="GS163" s="139" t="s">
        <v>193</v>
      </c>
      <c r="GT163" s="139" t="s">
        <v>193</v>
      </c>
      <c r="GU163" s="139" t="s">
        <v>193</v>
      </c>
      <c r="GV163" s="139" t="s">
        <v>193</v>
      </c>
      <c r="GW163" s="139" t="s">
        <v>193</v>
      </c>
      <c r="GX163" s="139" t="s">
        <v>193</v>
      </c>
      <c r="GY163" s="139" t="s">
        <v>193</v>
      </c>
      <c r="GZ163" s="139" t="s">
        <v>193</v>
      </c>
      <c r="HA163" s="139" t="s">
        <v>193</v>
      </c>
      <c r="HB163" s="139" t="s">
        <v>193</v>
      </c>
      <c r="HC163" s="139" t="s">
        <v>193</v>
      </c>
      <c r="HD163" s="139" t="s">
        <v>193</v>
      </c>
      <c r="HE163" s="139" t="s">
        <v>193</v>
      </c>
      <c r="HF163" s="139" t="s">
        <v>193</v>
      </c>
      <c r="HG163" s="139" t="s">
        <v>193</v>
      </c>
      <c r="HH163" s="139" t="s">
        <v>193</v>
      </c>
      <c r="HI163" s="139" t="s">
        <v>193</v>
      </c>
      <c r="HJ163" s="139" t="s">
        <v>3416</v>
      </c>
      <c r="HK163" s="139">
        <v>0</v>
      </c>
      <c r="HL163" s="139">
        <v>0</v>
      </c>
      <c r="HM163" s="139">
        <v>1</v>
      </c>
      <c r="HN163" s="139">
        <v>1</v>
      </c>
      <c r="HO163" s="139">
        <v>1</v>
      </c>
      <c r="HP163" s="139">
        <v>1</v>
      </c>
      <c r="HQ163" s="139">
        <v>1</v>
      </c>
      <c r="HR163" s="139">
        <v>0</v>
      </c>
      <c r="HS163" s="139" t="s">
        <v>193</v>
      </c>
      <c r="HT163" s="139" t="s">
        <v>193</v>
      </c>
      <c r="HU163" s="139" t="s">
        <v>193</v>
      </c>
      <c r="HV163" s="139" t="s">
        <v>193</v>
      </c>
      <c r="HW163" s="139">
        <v>50</v>
      </c>
      <c r="HX163" s="139">
        <v>100</v>
      </c>
      <c r="HY163" s="139">
        <v>15</v>
      </c>
      <c r="HZ163" s="139">
        <v>50</v>
      </c>
      <c r="IA163" s="139">
        <v>75</v>
      </c>
      <c r="IB163" s="139" t="s">
        <v>109</v>
      </c>
      <c r="IC163" s="139" t="s">
        <v>193</v>
      </c>
      <c r="ID163" s="139" t="s">
        <v>3421</v>
      </c>
      <c r="IE163" s="139">
        <v>1</v>
      </c>
      <c r="IF163" s="139">
        <v>1</v>
      </c>
      <c r="IG163" s="139">
        <v>1</v>
      </c>
      <c r="IH163" s="139">
        <v>250</v>
      </c>
      <c r="II163" s="139">
        <v>250</v>
      </c>
      <c r="IJ163" s="139">
        <v>25</v>
      </c>
      <c r="IK163" s="139" t="s">
        <v>114</v>
      </c>
      <c r="IL163" s="139" t="s">
        <v>193</v>
      </c>
      <c r="IM163" s="139" t="s">
        <v>193</v>
      </c>
      <c r="IN163" s="139" t="s">
        <v>109</v>
      </c>
      <c r="IO163" s="139" t="s">
        <v>3340</v>
      </c>
      <c r="IP163" s="139">
        <v>1</v>
      </c>
      <c r="IQ163" s="139">
        <v>0</v>
      </c>
      <c r="IR163" s="139">
        <v>0</v>
      </c>
      <c r="IS163" s="139">
        <v>0</v>
      </c>
      <c r="IT163" s="139">
        <v>0</v>
      </c>
      <c r="IU163" s="139">
        <v>0</v>
      </c>
      <c r="IV163" s="139" t="s">
        <v>193</v>
      </c>
      <c r="IW163" s="139" t="s">
        <v>3376</v>
      </c>
      <c r="IX163" s="139">
        <v>1</v>
      </c>
      <c r="IY163" s="139">
        <v>1</v>
      </c>
      <c r="IZ163" s="139">
        <v>1</v>
      </c>
      <c r="JA163" s="139">
        <v>1</v>
      </c>
      <c r="JB163" s="139">
        <v>0</v>
      </c>
      <c r="JC163" s="139">
        <v>0</v>
      </c>
      <c r="JD163" s="139">
        <v>0</v>
      </c>
      <c r="JE163" s="139">
        <v>0</v>
      </c>
      <c r="JF163" s="139" t="s">
        <v>193</v>
      </c>
      <c r="JG163" s="139" t="s">
        <v>109</v>
      </c>
      <c r="JH163" s="139" t="s">
        <v>193</v>
      </c>
      <c r="JI163" s="139" t="s">
        <v>3417</v>
      </c>
      <c r="JJ163" s="139">
        <v>0</v>
      </c>
      <c r="JK163" s="139">
        <v>0</v>
      </c>
      <c r="JL163" s="139">
        <v>0</v>
      </c>
      <c r="JM163" s="139">
        <v>1</v>
      </c>
      <c r="JN163" s="139">
        <v>1</v>
      </c>
      <c r="JO163" s="139">
        <v>0</v>
      </c>
      <c r="JP163" s="139">
        <v>0</v>
      </c>
      <c r="JQ163" s="139" t="s">
        <v>193</v>
      </c>
      <c r="JR163" s="139" t="s">
        <v>193</v>
      </c>
      <c r="JS163" s="139" t="s">
        <v>193</v>
      </c>
      <c r="JT163" s="139" t="s">
        <v>193</v>
      </c>
      <c r="JU163" s="139" t="s">
        <v>193</v>
      </c>
      <c r="JV163" s="139" t="s">
        <v>193</v>
      </c>
      <c r="JW163" s="139" t="s">
        <v>193</v>
      </c>
      <c r="JX163" s="139" t="s">
        <v>193</v>
      </c>
      <c r="JY163" s="139" t="s">
        <v>193</v>
      </c>
      <c r="JZ163" s="139" t="s">
        <v>193</v>
      </c>
      <c r="KA163" s="139" t="s">
        <v>193</v>
      </c>
      <c r="KB163" s="139" t="s">
        <v>193</v>
      </c>
      <c r="KC163" s="139" t="s">
        <v>193</v>
      </c>
      <c r="KD163" s="139" t="s">
        <v>193</v>
      </c>
      <c r="KE163" s="139" t="s">
        <v>193</v>
      </c>
      <c r="KF163" s="139" t="s">
        <v>193</v>
      </c>
      <c r="KG163" s="139" t="s">
        <v>193</v>
      </c>
      <c r="KH163" s="139" t="s">
        <v>193</v>
      </c>
      <c r="KI163" s="139" t="s">
        <v>193</v>
      </c>
      <c r="KJ163" s="139" t="s">
        <v>193</v>
      </c>
      <c r="KK163" s="139" t="s">
        <v>193</v>
      </c>
      <c r="KL163" s="139" t="s">
        <v>193</v>
      </c>
      <c r="KM163" s="139" t="s">
        <v>193</v>
      </c>
      <c r="KN163" s="139" t="s">
        <v>193</v>
      </c>
      <c r="KO163" s="139" t="s">
        <v>193</v>
      </c>
      <c r="KP163" s="139" t="s">
        <v>193</v>
      </c>
      <c r="KQ163" s="139" t="s">
        <v>193</v>
      </c>
      <c r="KR163" s="139" t="s">
        <v>193</v>
      </c>
      <c r="KS163" s="139" t="s">
        <v>193</v>
      </c>
      <c r="KT163" s="139" t="s">
        <v>193</v>
      </c>
      <c r="KU163" s="139" t="s">
        <v>193</v>
      </c>
      <c r="KV163" s="139" t="s">
        <v>193</v>
      </c>
      <c r="KW163" s="139" t="s">
        <v>193</v>
      </c>
      <c r="KX163" s="139" t="s">
        <v>193</v>
      </c>
      <c r="KY163" s="139" t="s">
        <v>193</v>
      </c>
      <c r="KZ163" s="139" t="s">
        <v>193</v>
      </c>
      <c r="LA163" s="139" t="s">
        <v>193</v>
      </c>
      <c r="LB163" s="139" t="s">
        <v>193</v>
      </c>
      <c r="LC163" s="139" t="s">
        <v>193</v>
      </c>
      <c r="LD163" s="139" t="s">
        <v>193</v>
      </c>
      <c r="LE163" s="139" t="s">
        <v>193</v>
      </c>
      <c r="LF163" s="139" t="s">
        <v>193</v>
      </c>
      <c r="LG163" s="139" t="s">
        <v>193</v>
      </c>
      <c r="LH163" s="139" t="s">
        <v>193</v>
      </c>
      <c r="LI163" s="139" t="s">
        <v>193</v>
      </c>
      <c r="LJ163" s="139" t="s">
        <v>193</v>
      </c>
      <c r="LK163" s="139" t="s">
        <v>193</v>
      </c>
      <c r="LL163" s="139" t="s">
        <v>193</v>
      </c>
      <c r="LM163" s="139" t="s">
        <v>193</v>
      </c>
      <c r="LN163" s="139" t="s">
        <v>193</v>
      </c>
      <c r="LO163" s="139" t="s">
        <v>193</v>
      </c>
      <c r="LP163" s="139" t="s">
        <v>193</v>
      </c>
      <c r="LQ163" s="139" t="s">
        <v>193</v>
      </c>
    </row>
    <row r="164" spans="1:329" ht="14.4" customHeight="1" x14ac:dyDescent="0.35">
      <c r="A164" s="139" t="s">
        <v>3637</v>
      </c>
      <c r="B164" s="139" t="s">
        <v>3622</v>
      </c>
      <c r="C164" s="139" t="s">
        <v>161</v>
      </c>
      <c r="D164" s="139" t="s">
        <v>161</v>
      </c>
      <c r="E164" s="139" t="s">
        <v>3623</v>
      </c>
      <c r="F164" s="139" t="s">
        <v>117</v>
      </c>
      <c r="G164" s="139" t="s">
        <v>119</v>
      </c>
      <c r="H164" s="139" t="s">
        <v>119</v>
      </c>
      <c r="I164" s="139" t="s">
        <v>3624</v>
      </c>
      <c r="J164" s="139" t="s">
        <v>704</v>
      </c>
      <c r="K164" s="139" t="s">
        <v>536</v>
      </c>
      <c r="L164" s="139" t="s">
        <v>490</v>
      </c>
      <c r="M164" t="s">
        <v>491</v>
      </c>
      <c r="N164" t="s">
        <v>193</v>
      </c>
      <c r="O164" t="s">
        <v>193</v>
      </c>
      <c r="P164" t="s">
        <v>496</v>
      </c>
      <c r="Q164" t="s">
        <v>193</v>
      </c>
      <c r="R164" t="s">
        <v>3554</v>
      </c>
      <c r="S164">
        <v>0</v>
      </c>
      <c r="T164">
        <v>0</v>
      </c>
      <c r="U164">
        <v>0</v>
      </c>
      <c r="V164">
        <v>1</v>
      </c>
      <c r="W164">
        <v>0</v>
      </c>
      <c r="X164">
        <v>0</v>
      </c>
      <c r="Y164">
        <v>0</v>
      </c>
      <c r="Z164" t="s">
        <v>3953</v>
      </c>
      <c r="AA164" t="s">
        <v>3554</v>
      </c>
      <c r="AB164" t="s">
        <v>112</v>
      </c>
      <c r="AC164">
        <v>1</v>
      </c>
      <c r="AD164">
        <v>0</v>
      </c>
      <c r="AE164">
        <v>0</v>
      </c>
      <c r="AF164">
        <v>0</v>
      </c>
      <c r="AG164">
        <v>0</v>
      </c>
      <c r="AH164">
        <v>0</v>
      </c>
      <c r="AI164">
        <v>0</v>
      </c>
      <c r="AJ164">
        <v>0</v>
      </c>
      <c r="AK164">
        <v>0</v>
      </c>
      <c r="AL164">
        <v>0</v>
      </c>
      <c r="AM164" t="s">
        <v>193</v>
      </c>
      <c r="AN164" t="s">
        <v>113</v>
      </c>
      <c r="AO164" t="s">
        <v>501</v>
      </c>
      <c r="AP164" t="s">
        <v>193</v>
      </c>
      <c r="AQ164" t="s">
        <v>193</v>
      </c>
      <c r="AR164" t="s">
        <v>193</v>
      </c>
      <c r="AS164" t="s">
        <v>193</v>
      </c>
      <c r="AT164" t="s">
        <v>193</v>
      </c>
      <c r="AU164" t="s">
        <v>193</v>
      </c>
      <c r="AV164" t="s">
        <v>193</v>
      </c>
      <c r="AW164" t="s">
        <v>193</v>
      </c>
      <c r="AX164" t="s">
        <v>193</v>
      </c>
      <c r="AY164" t="s">
        <v>193</v>
      </c>
      <c r="AZ164" s="192" t="s">
        <v>193</v>
      </c>
      <c r="BA164" s="139" t="s">
        <v>193</v>
      </c>
      <c r="BB164" s="139" t="s">
        <v>193</v>
      </c>
      <c r="BC164" s="192" t="s">
        <v>193</v>
      </c>
      <c r="BD164" s="139" t="s">
        <v>193</v>
      </c>
      <c r="BE164" s="139" t="s">
        <v>193</v>
      </c>
      <c r="BF164" s="192" t="s">
        <v>193</v>
      </c>
      <c r="BG164" s="139" t="s">
        <v>193</v>
      </c>
      <c r="BH164" s="139" t="s">
        <v>193</v>
      </c>
      <c r="BI164" s="192" t="s">
        <v>193</v>
      </c>
      <c r="BJ164" s="139" t="s">
        <v>193</v>
      </c>
      <c r="BK164" s="139" t="s">
        <v>193</v>
      </c>
      <c r="BL164" s="192" t="s">
        <v>193</v>
      </c>
      <c r="BM164" s="139" t="s">
        <v>193</v>
      </c>
      <c r="BN164" s="139" t="s">
        <v>193</v>
      </c>
      <c r="BO164" s="192" t="s">
        <v>193</v>
      </c>
      <c r="BP164" s="139" t="s">
        <v>193</v>
      </c>
      <c r="BQ164" s="139" t="s">
        <v>193</v>
      </c>
      <c r="BR164" s="139" t="s">
        <v>193</v>
      </c>
      <c r="BS164" s="139" t="s">
        <v>193</v>
      </c>
      <c r="BT164" s="139" t="s">
        <v>193</v>
      </c>
      <c r="BU164" s="139" t="s">
        <v>193</v>
      </c>
      <c r="BV164" s="139" t="s">
        <v>193</v>
      </c>
      <c r="BW164" s="139" t="s">
        <v>193</v>
      </c>
      <c r="BX164" s="139" t="s">
        <v>193</v>
      </c>
      <c r="BY164" s="139" t="s">
        <v>193</v>
      </c>
      <c r="BZ164" s="139" t="s">
        <v>193</v>
      </c>
      <c r="CA164" s="192" t="s">
        <v>193</v>
      </c>
      <c r="CB164" s="139" t="s">
        <v>193</v>
      </c>
      <c r="CC164" s="139" t="s">
        <v>193</v>
      </c>
      <c r="CD164" s="139" t="s">
        <v>193</v>
      </c>
      <c r="CE164" s="139" t="s">
        <v>193</v>
      </c>
      <c r="CF164" s="139" t="s">
        <v>193</v>
      </c>
      <c r="CG164" s="139" t="s">
        <v>193</v>
      </c>
      <c r="CH164" s="139" t="s">
        <v>193</v>
      </c>
      <c r="CI164" s="139" t="s">
        <v>193</v>
      </c>
      <c r="CJ164" s="139" t="s">
        <v>193</v>
      </c>
      <c r="CK164" s="139" t="s">
        <v>193</v>
      </c>
      <c r="CL164" s="139" t="s">
        <v>193</v>
      </c>
      <c r="CM164" s="139" t="s">
        <v>193</v>
      </c>
      <c r="CN164" s="139" t="s">
        <v>193</v>
      </c>
      <c r="CO164" s="139" t="s">
        <v>193</v>
      </c>
      <c r="CP164" s="139" t="s">
        <v>193</v>
      </c>
      <c r="CQ164" s="139" t="s">
        <v>193</v>
      </c>
      <c r="CR164" s="139" t="s">
        <v>193</v>
      </c>
      <c r="CS164" s="139" t="s">
        <v>193</v>
      </c>
      <c r="CT164" s="139" t="s">
        <v>193</v>
      </c>
      <c r="CU164" s="139" t="s">
        <v>193</v>
      </c>
      <c r="CV164" s="139" t="s">
        <v>193</v>
      </c>
      <c r="CW164" s="139" t="s">
        <v>193</v>
      </c>
      <c r="CX164" s="139" t="s">
        <v>193</v>
      </c>
      <c r="CY164" s="139" t="s">
        <v>193</v>
      </c>
      <c r="CZ164" s="139" t="s">
        <v>193</v>
      </c>
      <c r="DA164" s="139" t="s">
        <v>193</v>
      </c>
      <c r="DB164" s="139" t="s">
        <v>193</v>
      </c>
      <c r="DC164" s="139" t="s">
        <v>193</v>
      </c>
      <c r="DD164" s="139" t="s">
        <v>193</v>
      </c>
      <c r="DE164" s="139" t="s">
        <v>193</v>
      </c>
      <c r="DF164" s="139" t="s">
        <v>193</v>
      </c>
      <c r="DG164" s="139" t="s">
        <v>193</v>
      </c>
      <c r="DH164" s="139" t="s">
        <v>193</v>
      </c>
      <c r="DI164" s="139" t="s">
        <v>193</v>
      </c>
      <c r="DJ164" s="139" t="s">
        <v>193</v>
      </c>
      <c r="DK164" s="139" t="s">
        <v>193</v>
      </c>
      <c r="DL164" s="139" t="s">
        <v>193</v>
      </c>
      <c r="DM164" s="139" t="s">
        <v>193</v>
      </c>
      <c r="DN164" s="139" t="s">
        <v>193</v>
      </c>
      <c r="DO164" s="139" t="s">
        <v>193</v>
      </c>
      <c r="DP164" s="139" t="s">
        <v>193</v>
      </c>
      <c r="DQ164" s="139" t="s">
        <v>193</v>
      </c>
      <c r="DR164" s="139" t="s">
        <v>193</v>
      </c>
      <c r="DS164" s="139" t="s">
        <v>193</v>
      </c>
      <c r="DT164" s="139" t="s">
        <v>193</v>
      </c>
      <c r="DU164" s="139" t="s">
        <v>193</v>
      </c>
      <c r="DV164" s="139" t="s">
        <v>193</v>
      </c>
      <c r="DW164" s="139" t="s">
        <v>193</v>
      </c>
      <c r="DX164" s="139" t="s">
        <v>193</v>
      </c>
      <c r="DY164" s="139" t="s">
        <v>193</v>
      </c>
      <c r="DZ164" s="139" t="s">
        <v>193</v>
      </c>
      <c r="EA164" s="139" t="s">
        <v>193</v>
      </c>
      <c r="EB164" s="139" t="s">
        <v>193</v>
      </c>
      <c r="EC164" s="139" t="s">
        <v>193</v>
      </c>
      <c r="ED164" s="139" t="s">
        <v>193</v>
      </c>
      <c r="EE164" s="139" t="s">
        <v>193</v>
      </c>
      <c r="EF164" s="139" t="s">
        <v>193</v>
      </c>
      <c r="EG164" s="139" t="s">
        <v>193</v>
      </c>
      <c r="EH164" s="139" t="s">
        <v>193</v>
      </c>
      <c r="EI164" s="139" t="s">
        <v>193</v>
      </c>
      <c r="EJ164" s="139" t="s">
        <v>193</v>
      </c>
      <c r="EK164" s="139" t="s">
        <v>193</v>
      </c>
      <c r="EL164" s="139" t="s">
        <v>193</v>
      </c>
      <c r="EM164" s="139" t="s">
        <v>193</v>
      </c>
      <c r="EN164" s="139" t="s">
        <v>193</v>
      </c>
      <c r="EO164" s="139" t="s">
        <v>193</v>
      </c>
      <c r="EP164" s="139" t="s">
        <v>193</v>
      </c>
      <c r="EQ164" s="139" t="s">
        <v>193</v>
      </c>
      <c r="ER164" s="139" t="s">
        <v>193</v>
      </c>
      <c r="ES164" s="139" t="s">
        <v>193</v>
      </c>
      <c r="ET164" s="139" t="s">
        <v>193</v>
      </c>
      <c r="EU164" s="139" t="s">
        <v>193</v>
      </c>
      <c r="EV164" s="139" t="s">
        <v>193</v>
      </c>
      <c r="EW164" s="139" t="s">
        <v>193</v>
      </c>
      <c r="EX164" s="139" t="s">
        <v>193</v>
      </c>
      <c r="EY164" s="139" t="s">
        <v>193</v>
      </c>
      <c r="EZ164" s="139" t="s">
        <v>193</v>
      </c>
      <c r="FA164" s="139" t="s">
        <v>193</v>
      </c>
      <c r="FB164" s="139" t="s">
        <v>193</v>
      </c>
      <c r="FC164" s="139" t="s">
        <v>193</v>
      </c>
      <c r="FD164" s="139" t="s">
        <v>193</v>
      </c>
      <c r="FE164" s="139" t="s">
        <v>193</v>
      </c>
      <c r="FF164" s="139" t="s">
        <v>193</v>
      </c>
      <c r="FG164" s="139" t="s">
        <v>193</v>
      </c>
      <c r="FH164" s="139" t="s">
        <v>193</v>
      </c>
      <c r="FI164" s="139" t="s">
        <v>193</v>
      </c>
      <c r="FJ164" s="139" t="s">
        <v>193</v>
      </c>
      <c r="FK164" s="139" t="s">
        <v>193</v>
      </c>
      <c r="FL164" s="139" t="s">
        <v>193</v>
      </c>
      <c r="FM164" s="139" t="s">
        <v>193</v>
      </c>
      <c r="FN164" s="139" t="s">
        <v>193</v>
      </c>
      <c r="FO164" s="139" t="s">
        <v>193</v>
      </c>
      <c r="FP164" s="139" t="s">
        <v>193</v>
      </c>
      <c r="FQ164" s="139" t="s">
        <v>193</v>
      </c>
      <c r="FR164" s="139" t="s">
        <v>193</v>
      </c>
      <c r="FS164" s="139" t="s">
        <v>193</v>
      </c>
      <c r="FT164" s="139" t="s">
        <v>193</v>
      </c>
      <c r="FU164" s="139" t="s">
        <v>193</v>
      </c>
      <c r="FV164" s="139" t="s">
        <v>193</v>
      </c>
      <c r="FW164" s="139" t="s">
        <v>193</v>
      </c>
      <c r="FX164" s="139" t="s">
        <v>193</v>
      </c>
      <c r="FY164" s="139" t="s">
        <v>193</v>
      </c>
      <c r="FZ164" s="139" t="s">
        <v>193</v>
      </c>
      <c r="GA164" s="139" t="s">
        <v>193</v>
      </c>
      <c r="GB164" s="139" t="s">
        <v>193</v>
      </c>
      <c r="GC164" s="139" t="s">
        <v>193</v>
      </c>
      <c r="GD164" s="139" t="s">
        <v>193</v>
      </c>
      <c r="GE164" s="139" t="s">
        <v>193</v>
      </c>
      <c r="GF164" s="139" t="s">
        <v>193</v>
      </c>
      <c r="GG164" s="139" t="s">
        <v>193</v>
      </c>
      <c r="GH164" s="139" t="s">
        <v>193</v>
      </c>
      <c r="GI164" s="139" t="s">
        <v>193</v>
      </c>
      <c r="GJ164" s="139" t="s">
        <v>193</v>
      </c>
      <c r="GK164" s="139" t="s">
        <v>193</v>
      </c>
      <c r="GL164" s="139" t="s">
        <v>193</v>
      </c>
      <c r="GM164" s="139" t="s">
        <v>193</v>
      </c>
      <c r="GN164" s="139" t="s">
        <v>193</v>
      </c>
      <c r="GO164" s="139" t="s">
        <v>193</v>
      </c>
      <c r="GP164" s="139" t="s">
        <v>193</v>
      </c>
      <c r="GQ164" s="139" t="s">
        <v>193</v>
      </c>
      <c r="GR164" s="139" t="s">
        <v>193</v>
      </c>
      <c r="GS164" s="139" t="s">
        <v>193</v>
      </c>
      <c r="GT164" s="139" t="s">
        <v>193</v>
      </c>
      <c r="GU164" s="139" t="s">
        <v>193</v>
      </c>
      <c r="GV164" s="139" t="s">
        <v>193</v>
      </c>
      <c r="GW164" s="139" t="s">
        <v>193</v>
      </c>
      <c r="GX164" s="139" t="s">
        <v>193</v>
      </c>
      <c r="GY164" s="139" t="s">
        <v>193</v>
      </c>
      <c r="GZ164" s="139" t="s">
        <v>193</v>
      </c>
      <c r="HA164" s="139" t="s">
        <v>193</v>
      </c>
      <c r="HB164" s="139" t="s">
        <v>193</v>
      </c>
      <c r="HC164" s="139" t="s">
        <v>193</v>
      </c>
      <c r="HD164" s="139" t="s">
        <v>193</v>
      </c>
      <c r="HE164" s="139" t="s">
        <v>193</v>
      </c>
      <c r="HF164" s="139" t="s">
        <v>193</v>
      </c>
      <c r="HG164" s="139" t="s">
        <v>193</v>
      </c>
      <c r="HH164" s="139" t="s">
        <v>193</v>
      </c>
      <c r="HI164" s="139" t="s">
        <v>193</v>
      </c>
      <c r="HJ164" s="139" t="s">
        <v>3638</v>
      </c>
      <c r="HK164" s="139">
        <v>1</v>
      </c>
      <c r="HL164" s="139">
        <v>1</v>
      </c>
      <c r="HM164" s="139">
        <v>0</v>
      </c>
      <c r="HN164" s="139">
        <v>0</v>
      </c>
      <c r="HO164" s="139">
        <v>0</v>
      </c>
      <c r="HP164" s="139">
        <v>0</v>
      </c>
      <c r="HQ164" s="139">
        <v>0</v>
      </c>
      <c r="HR164" s="139">
        <v>0</v>
      </c>
      <c r="HS164" s="139" t="s">
        <v>3553</v>
      </c>
      <c r="HT164" s="139" t="s">
        <v>193</v>
      </c>
      <c r="HU164" s="139">
        <v>1500</v>
      </c>
      <c r="HV164" s="139">
        <v>300</v>
      </c>
      <c r="HW164" s="139" t="s">
        <v>193</v>
      </c>
      <c r="HX164" s="139" t="s">
        <v>193</v>
      </c>
      <c r="HY164" s="139" t="s">
        <v>193</v>
      </c>
      <c r="HZ164" s="139" t="s">
        <v>193</v>
      </c>
      <c r="IA164" s="139" t="s">
        <v>193</v>
      </c>
      <c r="IB164" s="139" t="s">
        <v>114</v>
      </c>
      <c r="IC164" s="139" t="s">
        <v>193</v>
      </c>
      <c r="ID164" s="139" t="s">
        <v>193</v>
      </c>
      <c r="IE164" s="139" t="s">
        <v>193</v>
      </c>
      <c r="IF164" s="139" t="s">
        <v>193</v>
      </c>
      <c r="IG164" s="139" t="s">
        <v>193</v>
      </c>
      <c r="IH164" s="139" t="s">
        <v>193</v>
      </c>
      <c r="II164" s="139" t="s">
        <v>193</v>
      </c>
      <c r="IJ164" s="139" t="s">
        <v>193</v>
      </c>
      <c r="IK164" s="139" t="s">
        <v>193</v>
      </c>
      <c r="IL164" s="139" t="s">
        <v>193</v>
      </c>
      <c r="IM164" s="139" t="s">
        <v>193</v>
      </c>
      <c r="IN164" s="139" t="s">
        <v>109</v>
      </c>
      <c r="IO164" s="139" t="s">
        <v>3340</v>
      </c>
      <c r="IP164" s="139">
        <v>1</v>
      </c>
      <c r="IQ164" s="139">
        <v>0</v>
      </c>
      <c r="IR164" s="139">
        <v>0</v>
      </c>
      <c r="IS164" s="139">
        <v>0</v>
      </c>
      <c r="IT164" s="139">
        <v>0</v>
      </c>
      <c r="IU164" s="139">
        <v>0</v>
      </c>
      <c r="IV164" s="139" t="s">
        <v>193</v>
      </c>
      <c r="IW164" s="139" t="s">
        <v>3632</v>
      </c>
      <c r="IX164" s="139">
        <v>1</v>
      </c>
      <c r="IY164" s="139">
        <v>1</v>
      </c>
      <c r="IZ164" s="139">
        <v>1</v>
      </c>
      <c r="JA164" s="139">
        <v>0</v>
      </c>
      <c r="JB164" s="139">
        <v>0</v>
      </c>
      <c r="JC164" s="139">
        <v>0</v>
      </c>
      <c r="JD164" s="139">
        <v>0</v>
      </c>
      <c r="JE164" s="139">
        <v>0</v>
      </c>
      <c r="JF164" s="139" t="s">
        <v>193</v>
      </c>
      <c r="JG164" s="139" t="s">
        <v>114</v>
      </c>
      <c r="JH164" s="139" t="s">
        <v>193</v>
      </c>
      <c r="JI164" s="139" t="s">
        <v>193</v>
      </c>
      <c r="JJ164" s="139" t="s">
        <v>193</v>
      </c>
      <c r="JK164" s="139" t="s">
        <v>193</v>
      </c>
      <c r="JL164" s="139" t="s">
        <v>193</v>
      </c>
      <c r="JM164" s="139" t="s">
        <v>193</v>
      </c>
      <c r="JN164" s="139" t="s">
        <v>193</v>
      </c>
      <c r="JO164" s="139" t="s">
        <v>193</v>
      </c>
      <c r="JP164" s="139" t="s">
        <v>193</v>
      </c>
      <c r="JQ164" s="139" t="s">
        <v>193</v>
      </c>
      <c r="JR164" s="139" t="s">
        <v>193</v>
      </c>
      <c r="JS164" s="139" t="s">
        <v>193</v>
      </c>
      <c r="JT164" s="139" t="s">
        <v>193</v>
      </c>
      <c r="JU164" s="139" t="s">
        <v>193</v>
      </c>
      <c r="JV164" s="139" t="s">
        <v>193</v>
      </c>
      <c r="JW164" s="139" t="s">
        <v>193</v>
      </c>
      <c r="JX164" s="139" t="s">
        <v>193</v>
      </c>
      <c r="JY164" s="139" t="s">
        <v>193</v>
      </c>
      <c r="JZ164" s="139" t="s">
        <v>193</v>
      </c>
      <c r="KA164" s="139" t="s">
        <v>193</v>
      </c>
      <c r="KB164" s="139" t="s">
        <v>193</v>
      </c>
      <c r="KC164" s="139" t="s">
        <v>193</v>
      </c>
      <c r="KD164" s="139" t="s">
        <v>193</v>
      </c>
      <c r="KE164" s="139" t="s">
        <v>193</v>
      </c>
      <c r="KF164" s="139" t="s">
        <v>193</v>
      </c>
      <c r="KG164" s="139" t="s">
        <v>193</v>
      </c>
      <c r="KH164" s="139" t="s">
        <v>193</v>
      </c>
      <c r="KI164" s="139" t="s">
        <v>193</v>
      </c>
      <c r="KJ164" s="139" t="s">
        <v>193</v>
      </c>
      <c r="KK164" s="139" t="s">
        <v>193</v>
      </c>
      <c r="KL164" s="139" t="s">
        <v>193</v>
      </c>
      <c r="KM164" s="139" t="s">
        <v>193</v>
      </c>
      <c r="KN164" s="139" t="s">
        <v>193</v>
      </c>
      <c r="KO164" s="139" t="s">
        <v>193</v>
      </c>
      <c r="KP164" s="139" t="s">
        <v>193</v>
      </c>
      <c r="KQ164" s="139" t="s">
        <v>193</v>
      </c>
      <c r="KR164" s="139" t="s">
        <v>193</v>
      </c>
      <c r="KS164" s="139" t="s">
        <v>193</v>
      </c>
      <c r="KT164" s="139" t="s">
        <v>193</v>
      </c>
      <c r="KU164" s="139" t="s">
        <v>193</v>
      </c>
      <c r="KV164" s="139" t="s">
        <v>193</v>
      </c>
      <c r="KW164" s="139" t="s">
        <v>193</v>
      </c>
      <c r="KX164" s="139" t="s">
        <v>193</v>
      </c>
      <c r="KY164" s="139" t="s">
        <v>193</v>
      </c>
      <c r="KZ164" s="139" t="s">
        <v>193</v>
      </c>
      <c r="LA164" s="139" t="s">
        <v>193</v>
      </c>
      <c r="LB164" s="139" t="s">
        <v>193</v>
      </c>
      <c r="LC164" s="139" t="s">
        <v>193</v>
      </c>
      <c r="LD164" s="139" t="s">
        <v>193</v>
      </c>
      <c r="LE164" s="139" t="s">
        <v>193</v>
      </c>
      <c r="LF164" s="139" t="s">
        <v>193</v>
      </c>
      <c r="LG164" s="139" t="s">
        <v>193</v>
      </c>
      <c r="LH164" s="139" t="s">
        <v>193</v>
      </c>
      <c r="LI164" s="139" t="s">
        <v>193</v>
      </c>
      <c r="LJ164" s="139" t="s">
        <v>193</v>
      </c>
      <c r="LK164" s="139" t="s">
        <v>193</v>
      </c>
      <c r="LL164" s="139" t="s">
        <v>193</v>
      </c>
      <c r="LM164" s="139" t="s">
        <v>193</v>
      </c>
      <c r="LN164" s="139" t="s">
        <v>193</v>
      </c>
      <c r="LO164" s="139" t="s">
        <v>193</v>
      </c>
      <c r="LP164" s="139" t="s">
        <v>193</v>
      </c>
      <c r="LQ164" s="139" t="s">
        <v>193</v>
      </c>
    </row>
    <row r="165" spans="1:329" ht="14.4" customHeight="1" x14ac:dyDescent="0.35">
      <c r="A165" s="139" t="s">
        <v>3639</v>
      </c>
      <c r="B165" s="139" t="s">
        <v>3622</v>
      </c>
      <c r="C165" s="139" t="s">
        <v>161</v>
      </c>
      <c r="D165" s="139" t="s">
        <v>161</v>
      </c>
      <c r="E165" s="139" t="s">
        <v>3623</v>
      </c>
      <c r="F165" s="139" t="s">
        <v>117</v>
      </c>
      <c r="G165" s="139" t="s">
        <v>119</v>
      </c>
      <c r="H165" s="139" t="s">
        <v>119</v>
      </c>
      <c r="I165" s="139" t="s">
        <v>3624</v>
      </c>
      <c r="J165" s="139" t="s">
        <v>704</v>
      </c>
      <c r="K165" s="139" t="s">
        <v>536</v>
      </c>
      <c r="L165" s="139" t="s">
        <v>490</v>
      </c>
      <c r="M165" t="s">
        <v>491</v>
      </c>
      <c r="N165" t="s">
        <v>193</v>
      </c>
      <c r="O165" t="s">
        <v>193</v>
      </c>
      <c r="P165" t="s">
        <v>496</v>
      </c>
      <c r="Q165" t="s">
        <v>193</v>
      </c>
      <c r="R165" t="s">
        <v>3350</v>
      </c>
      <c r="S165">
        <v>0</v>
      </c>
      <c r="T165">
        <v>0</v>
      </c>
      <c r="U165">
        <v>0</v>
      </c>
      <c r="V165">
        <v>0</v>
      </c>
      <c r="W165">
        <v>0</v>
      </c>
      <c r="X165">
        <v>1</v>
      </c>
      <c r="Y165">
        <v>0</v>
      </c>
      <c r="Z165" t="s">
        <v>3871</v>
      </c>
      <c r="AA165" t="s">
        <v>3350</v>
      </c>
      <c r="AB165" t="s">
        <v>112</v>
      </c>
      <c r="AC165">
        <v>1</v>
      </c>
      <c r="AD165">
        <v>0</v>
      </c>
      <c r="AE165">
        <v>0</v>
      </c>
      <c r="AF165">
        <v>0</v>
      </c>
      <c r="AG165">
        <v>0</v>
      </c>
      <c r="AH165">
        <v>0</v>
      </c>
      <c r="AI165">
        <v>0</v>
      </c>
      <c r="AJ165">
        <v>0</v>
      </c>
      <c r="AK165">
        <v>0</v>
      </c>
      <c r="AL165">
        <v>0</v>
      </c>
      <c r="AM165" t="s">
        <v>193</v>
      </c>
      <c r="AN165" t="s">
        <v>113</v>
      </c>
      <c r="AO165" t="s">
        <v>493</v>
      </c>
      <c r="AP165" t="s">
        <v>193</v>
      </c>
      <c r="AQ165" t="s">
        <v>193</v>
      </c>
      <c r="AR165" t="s">
        <v>193</v>
      </c>
      <c r="AS165" t="s">
        <v>193</v>
      </c>
      <c r="AT165" t="s">
        <v>193</v>
      </c>
      <c r="AU165" t="s">
        <v>193</v>
      </c>
      <c r="AV165" t="s">
        <v>193</v>
      </c>
      <c r="AW165" t="s">
        <v>193</v>
      </c>
      <c r="AX165" t="s">
        <v>193</v>
      </c>
      <c r="AY165" t="s">
        <v>193</v>
      </c>
      <c r="AZ165" s="192" t="s">
        <v>193</v>
      </c>
      <c r="BA165" s="139" t="s">
        <v>193</v>
      </c>
      <c r="BB165" s="139" t="s">
        <v>193</v>
      </c>
      <c r="BC165" s="192" t="s">
        <v>193</v>
      </c>
      <c r="BD165" s="139" t="s">
        <v>193</v>
      </c>
      <c r="BE165" s="139" t="s">
        <v>193</v>
      </c>
      <c r="BF165" s="192" t="s">
        <v>193</v>
      </c>
      <c r="BG165" s="139" t="s">
        <v>193</v>
      </c>
      <c r="BH165" s="139" t="s">
        <v>193</v>
      </c>
      <c r="BI165" s="192" t="s">
        <v>193</v>
      </c>
      <c r="BJ165" s="139" t="s">
        <v>193</v>
      </c>
      <c r="BK165" s="139" t="s">
        <v>193</v>
      </c>
      <c r="BL165" s="192" t="s">
        <v>193</v>
      </c>
      <c r="BM165" s="139" t="s">
        <v>193</v>
      </c>
      <c r="BN165" s="139" t="s">
        <v>193</v>
      </c>
      <c r="BO165" s="192" t="s">
        <v>193</v>
      </c>
      <c r="BP165" s="139" t="s">
        <v>193</v>
      </c>
      <c r="BQ165" s="139" t="s">
        <v>193</v>
      </c>
      <c r="BR165" s="139" t="s">
        <v>193</v>
      </c>
      <c r="BS165" s="139" t="s">
        <v>193</v>
      </c>
      <c r="BT165" s="139" t="s">
        <v>193</v>
      </c>
      <c r="BU165" s="139" t="s">
        <v>193</v>
      </c>
      <c r="BV165" s="139" t="s">
        <v>193</v>
      </c>
      <c r="BW165" s="139" t="s">
        <v>193</v>
      </c>
      <c r="BX165" s="139" t="s">
        <v>193</v>
      </c>
      <c r="BY165" s="139" t="s">
        <v>193</v>
      </c>
      <c r="BZ165" s="139" t="s">
        <v>193</v>
      </c>
      <c r="CA165" s="192" t="s">
        <v>193</v>
      </c>
      <c r="CB165" s="139" t="s">
        <v>193</v>
      </c>
      <c r="CC165" s="139" t="s">
        <v>193</v>
      </c>
      <c r="CD165" s="139" t="s">
        <v>193</v>
      </c>
      <c r="CE165" s="139" t="s">
        <v>193</v>
      </c>
      <c r="CF165" s="139" t="s">
        <v>193</v>
      </c>
      <c r="CG165" s="139" t="s">
        <v>193</v>
      </c>
      <c r="CH165" s="139" t="s">
        <v>193</v>
      </c>
      <c r="CI165" s="139" t="s">
        <v>193</v>
      </c>
      <c r="CJ165" s="139" t="s">
        <v>193</v>
      </c>
      <c r="CK165" s="139" t="s">
        <v>193</v>
      </c>
      <c r="CL165" s="139" t="s">
        <v>193</v>
      </c>
      <c r="CM165" s="139" t="s">
        <v>193</v>
      </c>
      <c r="CN165" s="139" t="s">
        <v>193</v>
      </c>
      <c r="CO165" s="139" t="s">
        <v>193</v>
      </c>
      <c r="CP165" s="139" t="s">
        <v>193</v>
      </c>
      <c r="CQ165" s="139" t="s">
        <v>193</v>
      </c>
      <c r="CR165" s="139" t="s">
        <v>193</v>
      </c>
      <c r="CS165" s="139" t="s">
        <v>193</v>
      </c>
      <c r="CT165" s="139" t="s">
        <v>193</v>
      </c>
      <c r="CU165" s="139" t="s">
        <v>193</v>
      </c>
      <c r="CV165" s="139" t="s">
        <v>193</v>
      </c>
      <c r="CW165" s="139" t="s">
        <v>193</v>
      </c>
      <c r="CX165" s="139" t="s">
        <v>193</v>
      </c>
      <c r="CY165" s="139" t="s">
        <v>193</v>
      </c>
      <c r="CZ165" s="139" t="s">
        <v>193</v>
      </c>
      <c r="DA165" s="139" t="s">
        <v>193</v>
      </c>
      <c r="DB165" s="139" t="s">
        <v>193</v>
      </c>
      <c r="DC165" s="139" t="s">
        <v>193</v>
      </c>
      <c r="DD165" s="139" t="s">
        <v>193</v>
      </c>
      <c r="DE165" s="139" t="s">
        <v>193</v>
      </c>
      <c r="DF165" s="139" t="s">
        <v>193</v>
      </c>
      <c r="DG165" s="139" t="s">
        <v>193</v>
      </c>
      <c r="DH165" s="139" t="s">
        <v>193</v>
      </c>
      <c r="DI165" s="139" t="s">
        <v>193</v>
      </c>
      <c r="DJ165" s="139" t="s">
        <v>193</v>
      </c>
      <c r="DK165" s="139" t="s">
        <v>193</v>
      </c>
      <c r="DL165" s="139" t="s">
        <v>193</v>
      </c>
      <c r="DM165" s="139" t="s">
        <v>193</v>
      </c>
      <c r="DN165" s="139" t="s">
        <v>193</v>
      </c>
      <c r="DO165" s="139" t="s">
        <v>193</v>
      </c>
      <c r="DP165" s="139" t="s">
        <v>193</v>
      </c>
      <c r="DQ165" s="139" t="s">
        <v>193</v>
      </c>
      <c r="DR165" s="139" t="s">
        <v>193</v>
      </c>
      <c r="DS165" s="139" t="s">
        <v>193</v>
      </c>
      <c r="DT165" s="139" t="s">
        <v>193</v>
      </c>
      <c r="DU165" s="139" t="s">
        <v>193</v>
      </c>
      <c r="DV165" s="139" t="s">
        <v>193</v>
      </c>
      <c r="DW165" s="139" t="s">
        <v>193</v>
      </c>
      <c r="DX165" s="139" t="s">
        <v>193</v>
      </c>
      <c r="DY165" s="139" t="s">
        <v>193</v>
      </c>
      <c r="DZ165" s="139" t="s">
        <v>193</v>
      </c>
      <c r="EA165" s="139" t="s">
        <v>193</v>
      </c>
      <c r="EB165" s="139" t="s">
        <v>193</v>
      </c>
      <c r="EC165" s="139" t="s">
        <v>193</v>
      </c>
      <c r="ED165" s="139" t="s">
        <v>193</v>
      </c>
      <c r="EE165" s="139" t="s">
        <v>193</v>
      </c>
      <c r="EF165" s="139" t="s">
        <v>193</v>
      </c>
      <c r="EG165" s="139" t="s">
        <v>193</v>
      </c>
      <c r="EH165" s="139" t="s">
        <v>193</v>
      </c>
      <c r="EI165" s="139" t="s">
        <v>193</v>
      </c>
      <c r="EJ165" s="139" t="s">
        <v>193</v>
      </c>
      <c r="EK165" s="139" t="s">
        <v>193</v>
      </c>
      <c r="EL165" s="139" t="s">
        <v>193</v>
      </c>
      <c r="EM165" s="139" t="s">
        <v>193</v>
      </c>
      <c r="EN165" s="139" t="s">
        <v>193</v>
      </c>
      <c r="EO165" s="139" t="s">
        <v>193</v>
      </c>
      <c r="EP165" s="139" t="s">
        <v>193</v>
      </c>
      <c r="EQ165" s="139" t="s">
        <v>193</v>
      </c>
      <c r="ER165" s="139" t="s">
        <v>193</v>
      </c>
      <c r="ES165" s="139" t="s">
        <v>193</v>
      </c>
      <c r="ET165" s="139" t="s">
        <v>193</v>
      </c>
      <c r="EU165" s="139" t="s">
        <v>193</v>
      </c>
      <c r="EV165" s="139" t="s">
        <v>193</v>
      </c>
      <c r="EW165" s="139" t="s">
        <v>193</v>
      </c>
      <c r="EX165" s="139" t="s">
        <v>193</v>
      </c>
      <c r="EY165" s="139" t="s">
        <v>193</v>
      </c>
      <c r="EZ165" s="139" t="s">
        <v>193</v>
      </c>
      <c r="FA165" s="139" t="s">
        <v>193</v>
      </c>
      <c r="FB165" s="139" t="s">
        <v>193</v>
      </c>
      <c r="FC165" s="139" t="s">
        <v>193</v>
      </c>
      <c r="FD165" s="139" t="s">
        <v>193</v>
      </c>
      <c r="FE165" s="139" t="s">
        <v>193</v>
      </c>
      <c r="FF165" s="139" t="s">
        <v>193</v>
      </c>
      <c r="FG165" s="139" t="s">
        <v>193</v>
      </c>
      <c r="FH165" s="139" t="s">
        <v>193</v>
      </c>
      <c r="FI165" s="139" t="s">
        <v>193</v>
      </c>
      <c r="FJ165" s="139" t="s">
        <v>193</v>
      </c>
      <c r="FK165" s="139" t="s">
        <v>193</v>
      </c>
      <c r="FL165" s="139" t="s">
        <v>193</v>
      </c>
      <c r="FM165" s="139" t="s">
        <v>193</v>
      </c>
      <c r="FN165" s="139" t="s">
        <v>193</v>
      </c>
      <c r="FO165" s="139" t="s">
        <v>193</v>
      </c>
      <c r="FP165" s="139" t="s">
        <v>193</v>
      </c>
      <c r="FQ165" s="139" t="s">
        <v>193</v>
      </c>
      <c r="FR165" s="139" t="s">
        <v>193</v>
      </c>
      <c r="FS165" s="139" t="s">
        <v>193</v>
      </c>
      <c r="FT165" s="139" t="s">
        <v>193</v>
      </c>
      <c r="FU165" s="139" t="s">
        <v>193</v>
      </c>
      <c r="FV165" s="139" t="s">
        <v>193</v>
      </c>
      <c r="FW165" s="139" t="s">
        <v>193</v>
      </c>
      <c r="FX165" s="139" t="s">
        <v>193</v>
      </c>
      <c r="FY165" s="139" t="s">
        <v>193</v>
      </c>
      <c r="FZ165" s="139" t="s">
        <v>193</v>
      </c>
      <c r="GA165" s="139" t="s">
        <v>193</v>
      </c>
      <c r="GB165" s="139" t="s">
        <v>193</v>
      </c>
      <c r="GC165" s="139" t="s">
        <v>193</v>
      </c>
      <c r="GD165" s="139" t="s">
        <v>193</v>
      </c>
      <c r="GE165" s="139" t="s">
        <v>193</v>
      </c>
      <c r="GF165" s="139" t="s">
        <v>193</v>
      </c>
      <c r="GG165" s="139" t="s">
        <v>193</v>
      </c>
      <c r="GH165" s="139" t="s">
        <v>193</v>
      </c>
      <c r="GI165" s="139" t="s">
        <v>193</v>
      </c>
      <c r="GJ165" s="139" t="s">
        <v>193</v>
      </c>
      <c r="GK165" s="139" t="s">
        <v>193</v>
      </c>
      <c r="GL165" s="139" t="s">
        <v>193</v>
      </c>
      <c r="GM165" s="139" t="s">
        <v>193</v>
      </c>
      <c r="GN165" s="139" t="s">
        <v>193</v>
      </c>
      <c r="GO165" s="139" t="s">
        <v>193</v>
      </c>
      <c r="GP165" s="139" t="s">
        <v>193</v>
      </c>
      <c r="GQ165" s="139" t="s">
        <v>193</v>
      </c>
      <c r="GR165" s="139" t="s">
        <v>193</v>
      </c>
      <c r="GS165" s="139" t="s">
        <v>193</v>
      </c>
      <c r="GT165" s="139" t="s">
        <v>193</v>
      </c>
      <c r="GU165" s="139" t="s">
        <v>193</v>
      </c>
      <c r="GV165" s="139" t="s">
        <v>193</v>
      </c>
      <c r="GW165" s="139" t="s">
        <v>193</v>
      </c>
      <c r="GX165" s="139" t="s">
        <v>193</v>
      </c>
      <c r="GY165" s="139" t="s">
        <v>193</v>
      </c>
      <c r="GZ165" s="139" t="s">
        <v>193</v>
      </c>
      <c r="HA165" s="139" t="s">
        <v>193</v>
      </c>
      <c r="HB165" s="139" t="s">
        <v>193</v>
      </c>
      <c r="HC165" s="139" t="s">
        <v>193</v>
      </c>
      <c r="HD165" s="139" t="s">
        <v>193</v>
      </c>
      <c r="HE165" s="139" t="s">
        <v>193</v>
      </c>
      <c r="HF165" s="139" t="s">
        <v>193</v>
      </c>
      <c r="HG165" s="139" t="s">
        <v>193</v>
      </c>
      <c r="HH165" s="139" t="s">
        <v>193</v>
      </c>
      <c r="HI165" s="139" t="s">
        <v>193</v>
      </c>
      <c r="HJ165" s="139" t="s">
        <v>193</v>
      </c>
      <c r="HK165" s="139" t="s">
        <v>193</v>
      </c>
      <c r="HL165" s="139" t="s">
        <v>193</v>
      </c>
      <c r="HM165" s="139" t="s">
        <v>193</v>
      </c>
      <c r="HN165" s="139" t="s">
        <v>193</v>
      </c>
      <c r="HO165" s="139" t="s">
        <v>193</v>
      </c>
      <c r="HP165" s="139" t="s">
        <v>193</v>
      </c>
      <c r="HQ165" s="139" t="s">
        <v>193</v>
      </c>
      <c r="HR165" s="139" t="s">
        <v>193</v>
      </c>
      <c r="HS165" s="139" t="s">
        <v>193</v>
      </c>
      <c r="HT165" s="139" t="s">
        <v>193</v>
      </c>
      <c r="HU165" s="139" t="s">
        <v>193</v>
      </c>
      <c r="HV165" s="139" t="s">
        <v>193</v>
      </c>
      <c r="HW165" s="139" t="s">
        <v>193</v>
      </c>
      <c r="HX165" s="139" t="s">
        <v>193</v>
      </c>
      <c r="HY165" s="139" t="s">
        <v>193</v>
      </c>
      <c r="HZ165" s="139" t="s">
        <v>193</v>
      </c>
      <c r="IA165" s="139" t="s">
        <v>193</v>
      </c>
      <c r="IB165" s="139" t="s">
        <v>193</v>
      </c>
      <c r="IC165" s="139" t="s">
        <v>193</v>
      </c>
      <c r="ID165" s="139" t="s">
        <v>193</v>
      </c>
      <c r="IE165" s="139" t="s">
        <v>193</v>
      </c>
      <c r="IF165" s="139" t="s">
        <v>193</v>
      </c>
      <c r="IG165" s="139" t="s">
        <v>193</v>
      </c>
      <c r="IH165" s="139" t="s">
        <v>193</v>
      </c>
      <c r="II165" s="139" t="s">
        <v>193</v>
      </c>
      <c r="IJ165" s="139" t="s">
        <v>193</v>
      </c>
      <c r="IK165" s="139" t="s">
        <v>193</v>
      </c>
      <c r="IL165" s="139">
        <v>50</v>
      </c>
      <c r="IM165" s="139" t="s">
        <v>114</v>
      </c>
      <c r="IN165" s="139" t="s">
        <v>109</v>
      </c>
      <c r="IO165" s="139" t="s">
        <v>3340</v>
      </c>
      <c r="IP165" s="139">
        <v>1</v>
      </c>
      <c r="IQ165" s="139">
        <v>0</v>
      </c>
      <c r="IR165" s="139">
        <v>0</v>
      </c>
      <c r="IS165" s="139">
        <v>0</v>
      </c>
      <c r="IT165" s="139">
        <v>0</v>
      </c>
      <c r="IU165" s="139">
        <v>0</v>
      </c>
      <c r="IV165" s="139" t="s">
        <v>193</v>
      </c>
      <c r="IW165" s="139" t="s">
        <v>3436</v>
      </c>
      <c r="IX165" s="139">
        <v>1</v>
      </c>
      <c r="IY165" s="139">
        <v>0</v>
      </c>
      <c r="IZ165" s="139">
        <v>0</v>
      </c>
      <c r="JA165" s="139">
        <v>0</v>
      </c>
      <c r="JB165" s="139">
        <v>0</v>
      </c>
      <c r="JC165" s="139">
        <v>0</v>
      </c>
      <c r="JD165" s="139">
        <v>0</v>
      </c>
      <c r="JE165" s="139">
        <v>0</v>
      </c>
      <c r="JF165" s="139" t="s">
        <v>193</v>
      </c>
      <c r="JG165" s="139" t="s">
        <v>114</v>
      </c>
      <c r="JH165" s="139" t="s">
        <v>193</v>
      </c>
      <c r="JI165" s="139" t="s">
        <v>193</v>
      </c>
      <c r="JJ165" s="139" t="s">
        <v>193</v>
      </c>
      <c r="JK165" s="139" t="s">
        <v>193</v>
      </c>
      <c r="JL165" s="139" t="s">
        <v>193</v>
      </c>
      <c r="JM165" s="139" t="s">
        <v>193</v>
      </c>
      <c r="JN165" s="139" t="s">
        <v>193</v>
      </c>
      <c r="JO165" s="139" t="s">
        <v>193</v>
      </c>
      <c r="JP165" s="139" t="s">
        <v>193</v>
      </c>
      <c r="JQ165" s="139" t="s">
        <v>193</v>
      </c>
      <c r="JR165" s="139" t="s">
        <v>193</v>
      </c>
      <c r="JS165" s="139" t="s">
        <v>193</v>
      </c>
      <c r="JT165" s="139" t="s">
        <v>193</v>
      </c>
      <c r="JU165" s="139" t="s">
        <v>193</v>
      </c>
      <c r="JV165" s="139" t="s">
        <v>193</v>
      </c>
      <c r="JW165" s="139" t="s">
        <v>193</v>
      </c>
      <c r="JX165" s="139" t="s">
        <v>193</v>
      </c>
      <c r="JY165" s="139" t="s">
        <v>193</v>
      </c>
      <c r="JZ165" s="139" t="s">
        <v>193</v>
      </c>
      <c r="KA165" s="139" t="s">
        <v>193</v>
      </c>
      <c r="KB165" s="139" t="s">
        <v>193</v>
      </c>
      <c r="KC165" s="139" t="s">
        <v>193</v>
      </c>
      <c r="KD165" s="139" t="s">
        <v>193</v>
      </c>
      <c r="KE165" s="139" t="s">
        <v>193</v>
      </c>
      <c r="KF165" s="139" t="s">
        <v>193</v>
      </c>
      <c r="KG165" s="139" t="s">
        <v>193</v>
      </c>
      <c r="KH165" s="139" t="s">
        <v>193</v>
      </c>
      <c r="KI165" s="139" t="s">
        <v>193</v>
      </c>
      <c r="KJ165" s="139" t="s">
        <v>193</v>
      </c>
      <c r="KK165" s="139" t="s">
        <v>193</v>
      </c>
      <c r="KL165" s="139" t="s">
        <v>193</v>
      </c>
      <c r="KM165" s="139" t="s">
        <v>193</v>
      </c>
      <c r="KN165" s="139" t="s">
        <v>193</v>
      </c>
      <c r="KO165" s="139" t="s">
        <v>193</v>
      </c>
      <c r="KP165" s="139" t="s">
        <v>193</v>
      </c>
      <c r="KQ165" s="139" t="s">
        <v>193</v>
      </c>
      <c r="KR165" s="139" t="s">
        <v>193</v>
      </c>
      <c r="KS165" s="139" t="s">
        <v>193</v>
      </c>
      <c r="KT165" s="139" t="s">
        <v>193</v>
      </c>
      <c r="KU165" s="139" t="s">
        <v>193</v>
      </c>
      <c r="KV165" s="139" t="s">
        <v>193</v>
      </c>
      <c r="KW165" s="139" t="s">
        <v>193</v>
      </c>
      <c r="KX165" s="139" t="s">
        <v>193</v>
      </c>
      <c r="KY165" s="139" t="s">
        <v>193</v>
      </c>
      <c r="KZ165" s="139" t="s">
        <v>193</v>
      </c>
      <c r="LA165" s="139" t="s">
        <v>193</v>
      </c>
      <c r="LB165" s="139" t="s">
        <v>193</v>
      </c>
      <c r="LC165" s="139" t="s">
        <v>193</v>
      </c>
      <c r="LD165" s="139" t="s">
        <v>193</v>
      </c>
      <c r="LE165" s="139" t="s">
        <v>193</v>
      </c>
      <c r="LF165" s="139" t="s">
        <v>193</v>
      </c>
      <c r="LG165" s="139" t="s">
        <v>193</v>
      </c>
      <c r="LH165" s="139" t="s">
        <v>193</v>
      </c>
      <c r="LI165" s="139" t="s">
        <v>193</v>
      </c>
      <c r="LJ165" s="139" t="s">
        <v>193</v>
      </c>
      <c r="LK165" s="139" t="s">
        <v>193</v>
      </c>
      <c r="LL165" s="139" t="s">
        <v>193</v>
      </c>
      <c r="LM165" s="139" t="s">
        <v>193</v>
      </c>
      <c r="LN165" s="139" t="s">
        <v>193</v>
      </c>
      <c r="LO165" s="139" t="s">
        <v>193</v>
      </c>
      <c r="LP165" s="139" t="s">
        <v>193</v>
      </c>
      <c r="LQ165" s="139" t="s">
        <v>193</v>
      </c>
    </row>
    <row r="166" spans="1:329" ht="14.4" customHeight="1" x14ac:dyDescent="0.35">
      <c r="A166" s="139" t="s">
        <v>3640</v>
      </c>
      <c r="B166" s="139" t="s">
        <v>3622</v>
      </c>
      <c r="C166" s="139" t="s">
        <v>161</v>
      </c>
      <c r="D166" s="139" t="s">
        <v>161</v>
      </c>
      <c r="E166" s="139" t="s">
        <v>3623</v>
      </c>
      <c r="F166" s="139" t="s">
        <v>117</v>
      </c>
      <c r="G166" s="139" t="s">
        <v>119</v>
      </c>
      <c r="H166" s="139" t="s">
        <v>119</v>
      </c>
      <c r="I166" s="139" t="s">
        <v>3624</v>
      </c>
      <c r="J166" s="139" t="s">
        <v>704</v>
      </c>
      <c r="K166" s="139" t="s">
        <v>536</v>
      </c>
      <c r="L166" s="139" t="s">
        <v>490</v>
      </c>
      <c r="M166" t="s">
        <v>494</v>
      </c>
      <c r="N166" t="s">
        <v>193</v>
      </c>
      <c r="O166" t="s">
        <v>193</v>
      </c>
      <c r="P166" t="s">
        <v>496</v>
      </c>
      <c r="Q166" t="s">
        <v>193</v>
      </c>
      <c r="R166" t="s">
        <v>3502</v>
      </c>
      <c r="S166">
        <v>0</v>
      </c>
      <c r="T166">
        <v>0</v>
      </c>
      <c r="U166">
        <v>1</v>
      </c>
      <c r="V166">
        <v>0</v>
      </c>
      <c r="W166">
        <v>0</v>
      </c>
      <c r="X166">
        <v>0</v>
      </c>
      <c r="Y166">
        <v>0</v>
      </c>
      <c r="Z166" t="s">
        <v>4014</v>
      </c>
      <c r="AA166" t="s">
        <v>3502</v>
      </c>
      <c r="AB166" t="s">
        <v>112</v>
      </c>
      <c r="AC166">
        <v>1</v>
      </c>
      <c r="AD166">
        <v>0</v>
      </c>
      <c r="AE166">
        <v>0</v>
      </c>
      <c r="AF166">
        <v>0</v>
      </c>
      <c r="AG166">
        <v>0</v>
      </c>
      <c r="AH166">
        <v>0</v>
      </c>
      <c r="AI166">
        <v>0</v>
      </c>
      <c r="AJ166">
        <v>0</v>
      </c>
      <c r="AK166">
        <v>0</v>
      </c>
      <c r="AL166">
        <v>0</v>
      </c>
      <c r="AM166" t="s">
        <v>193</v>
      </c>
      <c r="AN166" t="s">
        <v>128</v>
      </c>
      <c r="AO166" t="s">
        <v>501</v>
      </c>
      <c r="AP166" t="s">
        <v>193</v>
      </c>
      <c r="AQ166" t="s">
        <v>193</v>
      </c>
      <c r="AR166" t="s">
        <v>193</v>
      </c>
      <c r="AS166" t="s">
        <v>193</v>
      </c>
      <c r="AT166" t="s">
        <v>193</v>
      </c>
      <c r="AU166" t="s">
        <v>193</v>
      </c>
      <c r="AV166" t="s">
        <v>193</v>
      </c>
      <c r="AW166" t="s">
        <v>193</v>
      </c>
      <c r="AX166" t="s">
        <v>193</v>
      </c>
      <c r="AY166" t="s">
        <v>193</v>
      </c>
      <c r="AZ166" s="192" t="s">
        <v>193</v>
      </c>
      <c r="BA166" s="139" t="s">
        <v>193</v>
      </c>
      <c r="BB166" s="139" t="s">
        <v>193</v>
      </c>
      <c r="BC166" s="192" t="s">
        <v>193</v>
      </c>
      <c r="BD166" s="139" t="s">
        <v>193</v>
      </c>
      <c r="BE166" s="139" t="s">
        <v>193</v>
      </c>
      <c r="BF166" s="192" t="s">
        <v>193</v>
      </c>
      <c r="BG166" s="139" t="s">
        <v>193</v>
      </c>
      <c r="BH166" s="139" t="s">
        <v>193</v>
      </c>
      <c r="BI166" s="192" t="s">
        <v>193</v>
      </c>
      <c r="BJ166" s="139" t="s">
        <v>193</v>
      </c>
      <c r="BK166" s="139" t="s">
        <v>193</v>
      </c>
      <c r="BL166" s="192" t="s">
        <v>193</v>
      </c>
      <c r="BM166" s="139" t="s">
        <v>193</v>
      </c>
      <c r="BN166" s="139" t="s">
        <v>193</v>
      </c>
      <c r="BO166" s="192" t="s">
        <v>193</v>
      </c>
      <c r="BP166" s="139" t="s">
        <v>193</v>
      </c>
      <c r="BQ166" s="139" t="s">
        <v>193</v>
      </c>
      <c r="BR166" s="139" t="s">
        <v>193</v>
      </c>
      <c r="BS166" s="139" t="s">
        <v>193</v>
      </c>
      <c r="BT166" s="139" t="s">
        <v>193</v>
      </c>
      <c r="BU166" s="139" t="s">
        <v>193</v>
      </c>
      <c r="BV166" s="139" t="s">
        <v>193</v>
      </c>
      <c r="BW166" s="139" t="s">
        <v>193</v>
      </c>
      <c r="BX166" s="139" t="s">
        <v>193</v>
      </c>
      <c r="BY166" s="139" t="s">
        <v>193</v>
      </c>
      <c r="BZ166" s="139" t="s">
        <v>193</v>
      </c>
      <c r="CA166" s="192" t="s">
        <v>193</v>
      </c>
      <c r="CB166" s="139" t="s">
        <v>193</v>
      </c>
      <c r="CC166" s="139" t="s">
        <v>193</v>
      </c>
      <c r="CD166" s="139" t="s">
        <v>193</v>
      </c>
      <c r="CE166" s="139" t="s">
        <v>193</v>
      </c>
      <c r="CF166" s="139" t="s">
        <v>193</v>
      </c>
      <c r="CG166" s="139" t="s">
        <v>193</v>
      </c>
      <c r="CH166" s="139" t="s">
        <v>193</v>
      </c>
      <c r="CI166" s="139" t="s">
        <v>193</v>
      </c>
      <c r="CJ166" s="139" t="s">
        <v>193</v>
      </c>
      <c r="CK166" s="139" t="s">
        <v>193</v>
      </c>
      <c r="CL166" s="139" t="s">
        <v>193</v>
      </c>
      <c r="CM166" s="139" t="s">
        <v>193</v>
      </c>
      <c r="CN166" s="139" t="s">
        <v>193</v>
      </c>
      <c r="CO166" s="139" t="s">
        <v>193</v>
      </c>
      <c r="CP166" s="139" t="s">
        <v>193</v>
      </c>
      <c r="CQ166" s="139" t="s">
        <v>193</v>
      </c>
      <c r="CR166" s="139" t="s">
        <v>193</v>
      </c>
      <c r="CS166" s="139" t="s">
        <v>193</v>
      </c>
      <c r="CT166" s="139" t="s">
        <v>193</v>
      </c>
      <c r="CU166" s="139" t="s">
        <v>193</v>
      </c>
      <c r="CV166" s="139" t="s">
        <v>193</v>
      </c>
      <c r="CW166" s="139" t="s">
        <v>193</v>
      </c>
      <c r="CX166" s="139" t="s">
        <v>193</v>
      </c>
      <c r="CY166" s="139" t="s">
        <v>193</v>
      </c>
      <c r="CZ166" s="139" t="s">
        <v>193</v>
      </c>
      <c r="DA166" s="139" t="s">
        <v>193</v>
      </c>
      <c r="DB166" s="139" t="s">
        <v>193</v>
      </c>
      <c r="DC166" s="139" t="s">
        <v>193</v>
      </c>
      <c r="DD166" s="139" t="s">
        <v>193</v>
      </c>
      <c r="DE166" s="139" t="s">
        <v>193</v>
      </c>
      <c r="DF166" s="139" t="s">
        <v>193</v>
      </c>
      <c r="DG166" s="139" t="s">
        <v>193</v>
      </c>
      <c r="DH166" s="139" t="s">
        <v>193</v>
      </c>
      <c r="DI166" s="139" t="s">
        <v>193</v>
      </c>
      <c r="DJ166" s="139" t="s">
        <v>193</v>
      </c>
      <c r="DK166" s="139" t="s">
        <v>193</v>
      </c>
      <c r="DL166" s="139" t="s">
        <v>193</v>
      </c>
      <c r="DM166" s="139" t="s">
        <v>193</v>
      </c>
      <c r="DN166" s="139" t="s">
        <v>193</v>
      </c>
      <c r="DO166" s="139" t="s">
        <v>193</v>
      </c>
      <c r="DP166" s="139" t="s">
        <v>193</v>
      </c>
      <c r="DQ166" s="139" t="s">
        <v>193</v>
      </c>
      <c r="DR166" s="139" t="s">
        <v>193</v>
      </c>
      <c r="DS166" s="139" t="s">
        <v>193</v>
      </c>
      <c r="DT166" s="139" t="s">
        <v>193</v>
      </c>
      <c r="DU166" s="139" t="s">
        <v>193</v>
      </c>
      <c r="DV166" s="139" t="s">
        <v>193</v>
      </c>
      <c r="DW166" s="139" t="s">
        <v>193</v>
      </c>
      <c r="DX166" s="139" t="s">
        <v>193</v>
      </c>
      <c r="DY166" s="139" t="s">
        <v>193</v>
      </c>
      <c r="DZ166" s="139" t="s">
        <v>193</v>
      </c>
      <c r="EA166" s="139" t="s">
        <v>193</v>
      </c>
      <c r="EB166" s="139" t="s">
        <v>193</v>
      </c>
      <c r="EC166" s="139" t="s">
        <v>193</v>
      </c>
      <c r="ED166" s="139" t="s">
        <v>193</v>
      </c>
      <c r="EE166" s="139" t="s">
        <v>193</v>
      </c>
      <c r="EF166" s="139" t="s">
        <v>193</v>
      </c>
      <c r="EG166" s="139" t="s">
        <v>193</v>
      </c>
      <c r="EH166" s="139" t="s">
        <v>193</v>
      </c>
      <c r="EI166" s="139" t="s">
        <v>193</v>
      </c>
      <c r="EJ166" s="139" t="s">
        <v>193</v>
      </c>
      <c r="EK166" s="139" t="s">
        <v>193</v>
      </c>
      <c r="EL166" s="139" t="s">
        <v>193</v>
      </c>
      <c r="EM166" s="139" t="s">
        <v>193</v>
      </c>
      <c r="EN166" s="139" t="s">
        <v>193</v>
      </c>
      <c r="EO166" s="139" t="s">
        <v>193</v>
      </c>
      <c r="EP166" s="139" t="s">
        <v>193</v>
      </c>
      <c r="EQ166" s="139" t="s">
        <v>193</v>
      </c>
      <c r="ER166" s="139" t="s">
        <v>193</v>
      </c>
      <c r="ES166" s="139" t="s">
        <v>193</v>
      </c>
      <c r="ET166" s="139" t="s">
        <v>193</v>
      </c>
      <c r="EU166" s="139" t="s">
        <v>193</v>
      </c>
      <c r="EV166" s="139" t="s">
        <v>193</v>
      </c>
      <c r="EW166" s="139" t="s">
        <v>193</v>
      </c>
      <c r="EX166" s="139" t="s">
        <v>193</v>
      </c>
      <c r="EY166" s="139" t="s">
        <v>193</v>
      </c>
      <c r="EZ166" s="139" t="s">
        <v>193</v>
      </c>
      <c r="FA166" s="139" t="s">
        <v>193</v>
      </c>
      <c r="FB166" s="139" t="s">
        <v>193</v>
      </c>
      <c r="FC166" s="139" t="s">
        <v>193</v>
      </c>
      <c r="FD166" s="139" t="s">
        <v>193</v>
      </c>
      <c r="FE166" s="139" t="s">
        <v>193</v>
      </c>
      <c r="FF166" s="139" t="s">
        <v>193</v>
      </c>
      <c r="FG166" s="139" t="s">
        <v>193</v>
      </c>
      <c r="FH166" s="139" t="s">
        <v>193</v>
      </c>
      <c r="FI166" s="139" t="s">
        <v>193</v>
      </c>
      <c r="FJ166" s="139" t="s">
        <v>193</v>
      </c>
      <c r="FK166" s="139" t="s">
        <v>193</v>
      </c>
      <c r="FL166" s="139" t="s">
        <v>193</v>
      </c>
      <c r="FM166" s="139" t="s">
        <v>193</v>
      </c>
      <c r="FN166" s="139" t="s">
        <v>193</v>
      </c>
      <c r="FO166" s="139" t="s">
        <v>193</v>
      </c>
      <c r="FP166" s="139" t="s">
        <v>193</v>
      </c>
      <c r="FQ166" s="139" t="s">
        <v>193</v>
      </c>
      <c r="FR166" s="139" t="s">
        <v>193</v>
      </c>
      <c r="FS166" s="139" t="s">
        <v>193</v>
      </c>
      <c r="FT166" s="139" t="s">
        <v>193</v>
      </c>
      <c r="FU166" s="139" t="s">
        <v>193</v>
      </c>
      <c r="FV166" s="139" t="s">
        <v>193</v>
      </c>
      <c r="FW166" s="139" t="s">
        <v>193</v>
      </c>
      <c r="FX166" s="139" t="s">
        <v>193</v>
      </c>
      <c r="FY166" s="139" t="s">
        <v>193</v>
      </c>
      <c r="FZ166" s="139" t="s">
        <v>193</v>
      </c>
      <c r="GA166" s="139" t="s">
        <v>193</v>
      </c>
      <c r="GB166" s="139" t="s">
        <v>193</v>
      </c>
      <c r="GC166" s="139" t="s">
        <v>193</v>
      </c>
      <c r="GD166" s="139" t="s">
        <v>193</v>
      </c>
      <c r="GE166" s="139" t="s">
        <v>193</v>
      </c>
      <c r="GF166" s="139" t="s">
        <v>193</v>
      </c>
      <c r="GG166" s="139" t="s">
        <v>193</v>
      </c>
      <c r="GH166" s="139" t="s">
        <v>193</v>
      </c>
      <c r="GI166" s="139" t="s">
        <v>193</v>
      </c>
      <c r="GJ166" s="139" t="s">
        <v>193</v>
      </c>
      <c r="GK166" s="139" t="s">
        <v>193</v>
      </c>
      <c r="GL166" s="139" t="s">
        <v>193</v>
      </c>
      <c r="GM166" s="139" t="s">
        <v>193</v>
      </c>
      <c r="GN166" s="139" t="s">
        <v>193</v>
      </c>
      <c r="GO166" s="139" t="s">
        <v>193</v>
      </c>
      <c r="GP166" s="139" t="s">
        <v>193</v>
      </c>
      <c r="GQ166" s="139" t="s">
        <v>193</v>
      </c>
      <c r="GR166" s="139" t="s">
        <v>193</v>
      </c>
      <c r="GS166" s="139" t="s">
        <v>193</v>
      </c>
      <c r="GT166" s="139" t="s">
        <v>193</v>
      </c>
      <c r="GU166" s="139" t="s">
        <v>193</v>
      </c>
      <c r="GV166" s="139" t="s">
        <v>193</v>
      </c>
      <c r="GW166" s="139" t="s">
        <v>193</v>
      </c>
      <c r="GX166" s="139" t="s">
        <v>193</v>
      </c>
      <c r="GY166" s="139" t="s">
        <v>193</v>
      </c>
      <c r="GZ166" s="139" t="s">
        <v>193</v>
      </c>
      <c r="HA166" s="139" t="s">
        <v>193</v>
      </c>
      <c r="HB166" s="139" t="s">
        <v>193</v>
      </c>
      <c r="HC166" s="139" t="s">
        <v>109</v>
      </c>
      <c r="HD166" s="139">
        <v>400</v>
      </c>
      <c r="HE166" s="139" t="s">
        <v>193</v>
      </c>
      <c r="HF166" s="139" t="s">
        <v>193</v>
      </c>
      <c r="HG166" s="139" t="s">
        <v>193</v>
      </c>
      <c r="HH166" s="139" t="s">
        <v>193</v>
      </c>
      <c r="HI166" s="139" t="s">
        <v>193</v>
      </c>
      <c r="HJ166" s="139" t="s">
        <v>193</v>
      </c>
      <c r="HK166" s="139" t="s">
        <v>193</v>
      </c>
      <c r="HL166" s="139" t="s">
        <v>193</v>
      </c>
      <c r="HM166" s="139" t="s">
        <v>193</v>
      </c>
      <c r="HN166" s="139" t="s">
        <v>193</v>
      </c>
      <c r="HO166" s="139" t="s">
        <v>193</v>
      </c>
      <c r="HP166" s="139" t="s">
        <v>193</v>
      </c>
      <c r="HQ166" s="139" t="s">
        <v>193</v>
      </c>
      <c r="HR166" s="139" t="s">
        <v>193</v>
      </c>
      <c r="HS166" s="139" t="s">
        <v>193</v>
      </c>
      <c r="HT166" s="139" t="s">
        <v>193</v>
      </c>
      <c r="HU166" s="139" t="s">
        <v>193</v>
      </c>
      <c r="HV166" s="139" t="s">
        <v>193</v>
      </c>
      <c r="HW166" s="139" t="s">
        <v>193</v>
      </c>
      <c r="HX166" s="139" t="s">
        <v>193</v>
      </c>
      <c r="HY166" s="139" t="s">
        <v>193</v>
      </c>
      <c r="HZ166" s="139" t="s">
        <v>193</v>
      </c>
      <c r="IA166" s="139" t="s">
        <v>193</v>
      </c>
      <c r="IB166" s="139" t="s">
        <v>193</v>
      </c>
      <c r="IC166" s="139" t="s">
        <v>193</v>
      </c>
      <c r="ID166" s="139" t="s">
        <v>193</v>
      </c>
      <c r="IE166" s="139" t="s">
        <v>193</v>
      </c>
      <c r="IF166" s="139" t="s">
        <v>193</v>
      </c>
      <c r="IG166" s="139" t="s">
        <v>193</v>
      </c>
      <c r="IH166" s="139" t="s">
        <v>193</v>
      </c>
      <c r="II166" s="139" t="s">
        <v>193</v>
      </c>
      <c r="IJ166" s="139" t="s">
        <v>193</v>
      </c>
      <c r="IK166" s="139" t="s">
        <v>193</v>
      </c>
      <c r="IL166" s="139" t="s">
        <v>193</v>
      </c>
      <c r="IM166" s="139" t="s">
        <v>193</v>
      </c>
      <c r="IN166" s="139" t="s">
        <v>109</v>
      </c>
      <c r="IO166" s="139" t="s">
        <v>3340</v>
      </c>
      <c r="IP166" s="139">
        <v>1</v>
      </c>
      <c r="IQ166" s="139">
        <v>0</v>
      </c>
      <c r="IR166" s="139">
        <v>0</v>
      </c>
      <c r="IS166" s="139">
        <v>0</v>
      </c>
      <c r="IT166" s="139">
        <v>0</v>
      </c>
      <c r="IU166" s="139">
        <v>0</v>
      </c>
      <c r="IV166" s="139" t="s">
        <v>193</v>
      </c>
      <c r="IW166" s="139" t="s">
        <v>3436</v>
      </c>
      <c r="IX166" s="139">
        <v>1</v>
      </c>
      <c r="IY166" s="139">
        <v>0</v>
      </c>
      <c r="IZ166" s="139">
        <v>0</v>
      </c>
      <c r="JA166" s="139">
        <v>0</v>
      </c>
      <c r="JB166" s="139">
        <v>0</v>
      </c>
      <c r="JC166" s="139">
        <v>0</v>
      </c>
      <c r="JD166" s="139">
        <v>0</v>
      </c>
      <c r="JE166" s="139">
        <v>0</v>
      </c>
      <c r="JF166" s="139" t="s">
        <v>193</v>
      </c>
      <c r="JG166" s="139" t="s">
        <v>114</v>
      </c>
      <c r="JH166" s="139" t="s">
        <v>193</v>
      </c>
      <c r="JI166" s="139" t="s">
        <v>193</v>
      </c>
      <c r="JJ166" s="139" t="s">
        <v>193</v>
      </c>
      <c r="JK166" s="139" t="s">
        <v>193</v>
      </c>
      <c r="JL166" s="139" t="s">
        <v>193</v>
      </c>
      <c r="JM166" s="139" t="s">
        <v>193</v>
      </c>
      <c r="JN166" s="139" t="s">
        <v>193</v>
      </c>
      <c r="JO166" s="139" t="s">
        <v>193</v>
      </c>
      <c r="JP166" s="139" t="s">
        <v>193</v>
      </c>
      <c r="JQ166" s="139" t="s">
        <v>193</v>
      </c>
      <c r="JR166" s="139" t="s">
        <v>193</v>
      </c>
      <c r="JS166" s="139" t="s">
        <v>193</v>
      </c>
      <c r="JT166" s="139" t="s">
        <v>193</v>
      </c>
      <c r="JU166" s="139" t="s">
        <v>193</v>
      </c>
      <c r="JV166" s="139" t="s">
        <v>193</v>
      </c>
      <c r="JW166" s="139" t="s">
        <v>193</v>
      </c>
      <c r="JX166" s="139" t="s">
        <v>193</v>
      </c>
      <c r="JY166" s="139" t="s">
        <v>193</v>
      </c>
      <c r="JZ166" s="139" t="s">
        <v>193</v>
      </c>
      <c r="KA166" s="139" t="s">
        <v>193</v>
      </c>
      <c r="KB166" s="139" t="s">
        <v>193</v>
      </c>
      <c r="KC166" s="139" t="s">
        <v>193</v>
      </c>
      <c r="KD166" s="139" t="s">
        <v>193</v>
      </c>
      <c r="KE166" s="139" t="s">
        <v>193</v>
      </c>
      <c r="KF166" s="139" t="s">
        <v>193</v>
      </c>
      <c r="KG166" s="139" t="s">
        <v>193</v>
      </c>
      <c r="KH166" s="139" t="s">
        <v>193</v>
      </c>
      <c r="KI166" s="139" t="s">
        <v>193</v>
      </c>
      <c r="KJ166" s="139" t="s">
        <v>193</v>
      </c>
      <c r="KK166" s="139" t="s">
        <v>193</v>
      </c>
      <c r="KL166" s="139" t="s">
        <v>193</v>
      </c>
      <c r="KM166" s="139" t="s">
        <v>193</v>
      </c>
      <c r="KN166" s="139" t="s">
        <v>193</v>
      </c>
      <c r="KO166" s="139" t="s">
        <v>193</v>
      </c>
      <c r="KP166" s="139" t="s">
        <v>193</v>
      </c>
      <c r="KQ166" s="139" t="s">
        <v>193</v>
      </c>
      <c r="KR166" s="139" t="s">
        <v>193</v>
      </c>
      <c r="KS166" s="139" t="s">
        <v>193</v>
      </c>
      <c r="KT166" s="139" t="s">
        <v>193</v>
      </c>
      <c r="KU166" s="139" t="s">
        <v>193</v>
      </c>
      <c r="KV166" s="139" t="s">
        <v>193</v>
      </c>
      <c r="KW166" s="139" t="s">
        <v>193</v>
      </c>
      <c r="KX166" s="139" t="s">
        <v>193</v>
      </c>
      <c r="KY166" s="139" t="s">
        <v>193</v>
      </c>
      <c r="KZ166" s="139" t="s">
        <v>193</v>
      </c>
      <c r="LA166" s="139" t="s">
        <v>193</v>
      </c>
      <c r="LB166" s="139" t="s">
        <v>193</v>
      </c>
      <c r="LC166" s="139" t="s">
        <v>193</v>
      </c>
      <c r="LD166" s="139" t="s">
        <v>193</v>
      </c>
      <c r="LE166" s="139" t="s">
        <v>193</v>
      </c>
      <c r="LF166" s="139" t="s">
        <v>193</v>
      </c>
      <c r="LG166" s="139" t="s">
        <v>193</v>
      </c>
      <c r="LH166" s="139" t="s">
        <v>193</v>
      </c>
      <c r="LI166" s="139" t="s">
        <v>193</v>
      </c>
      <c r="LJ166" s="139" t="s">
        <v>193</v>
      </c>
      <c r="LK166" s="139" t="s">
        <v>193</v>
      </c>
      <c r="LL166" s="139" t="s">
        <v>193</v>
      </c>
      <c r="LM166" s="139" t="s">
        <v>193</v>
      </c>
      <c r="LN166" s="139" t="s">
        <v>193</v>
      </c>
      <c r="LO166" s="139" t="s">
        <v>193</v>
      </c>
      <c r="LP166" s="139" t="s">
        <v>193</v>
      </c>
      <c r="LQ166" s="139" t="s">
        <v>193</v>
      </c>
    </row>
    <row r="167" spans="1:329" ht="14.4" customHeight="1" x14ac:dyDescent="0.35">
      <c r="A167" s="139" t="s">
        <v>3641</v>
      </c>
      <c r="B167" s="139" t="s">
        <v>3622</v>
      </c>
      <c r="C167" s="139" t="s">
        <v>161</v>
      </c>
      <c r="D167" s="139" t="s">
        <v>161</v>
      </c>
      <c r="E167" s="139" t="s">
        <v>3623</v>
      </c>
      <c r="F167" s="139" t="s">
        <v>117</v>
      </c>
      <c r="G167" s="139" t="s">
        <v>119</v>
      </c>
      <c r="H167" s="139" t="s">
        <v>119</v>
      </c>
      <c r="I167" s="139" t="s">
        <v>3624</v>
      </c>
      <c r="J167" s="139" t="s">
        <v>704</v>
      </c>
      <c r="K167" s="139" t="s">
        <v>536</v>
      </c>
      <c r="L167" s="139" t="s">
        <v>490</v>
      </c>
      <c r="M167" t="s">
        <v>491</v>
      </c>
      <c r="N167" t="s">
        <v>193</v>
      </c>
      <c r="O167" t="s">
        <v>193</v>
      </c>
      <c r="P167" t="s">
        <v>496</v>
      </c>
      <c r="Q167" t="s">
        <v>193</v>
      </c>
      <c r="R167" t="s">
        <v>3350</v>
      </c>
      <c r="S167">
        <v>0</v>
      </c>
      <c r="T167">
        <v>0</v>
      </c>
      <c r="U167">
        <v>0</v>
      </c>
      <c r="V167">
        <v>0</v>
      </c>
      <c r="W167">
        <v>0</v>
      </c>
      <c r="X167">
        <v>1</v>
      </c>
      <c r="Y167">
        <v>0</v>
      </c>
      <c r="Z167" t="s">
        <v>3871</v>
      </c>
      <c r="AA167" t="s">
        <v>3350</v>
      </c>
      <c r="AB167" t="s">
        <v>112</v>
      </c>
      <c r="AC167">
        <v>1</v>
      </c>
      <c r="AD167">
        <v>0</v>
      </c>
      <c r="AE167">
        <v>0</v>
      </c>
      <c r="AF167">
        <v>0</v>
      </c>
      <c r="AG167">
        <v>0</v>
      </c>
      <c r="AH167">
        <v>0</v>
      </c>
      <c r="AI167">
        <v>0</v>
      </c>
      <c r="AJ167">
        <v>0</v>
      </c>
      <c r="AK167">
        <v>0</v>
      </c>
      <c r="AL167">
        <v>0</v>
      </c>
      <c r="AM167" t="s">
        <v>193</v>
      </c>
      <c r="AN167" t="s">
        <v>113</v>
      </c>
      <c r="AO167" t="s">
        <v>501</v>
      </c>
      <c r="AP167" t="s">
        <v>193</v>
      </c>
      <c r="AQ167" t="s">
        <v>193</v>
      </c>
      <c r="AR167" t="s">
        <v>193</v>
      </c>
      <c r="AS167" t="s">
        <v>193</v>
      </c>
      <c r="AT167" t="s">
        <v>193</v>
      </c>
      <c r="AU167" t="s">
        <v>193</v>
      </c>
      <c r="AV167" t="s">
        <v>193</v>
      </c>
      <c r="AW167" t="s">
        <v>193</v>
      </c>
      <c r="AX167" t="s">
        <v>193</v>
      </c>
      <c r="AY167" t="s">
        <v>193</v>
      </c>
      <c r="AZ167" s="192" t="s">
        <v>193</v>
      </c>
      <c r="BA167" s="139" t="s">
        <v>193</v>
      </c>
      <c r="BB167" s="139" t="s">
        <v>193</v>
      </c>
      <c r="BC167" s="192" t="s">
        <v>193</v>
      </c>
      <c r="BD167" s="139" t="s">
        <v>193</v>
      </c>
      <c r="BE167" s="139" t="s">
        <v>193</v>
      </c>
      <c r="BF167" s="192" t="s">
        <v>193</v>
      </c>
      <c r="BG167" s="139" t="s">
        <v>193</v>
      </c>
      <c r="BH167" s="139" t="s">
        <v>193</v>
      </c>
      <c r="BI167" s="192" t="s">
        <v>193</v>
      </c>
      <c r="BJ167" s="139" t="s">
        <v>193</v>
      </c>
      <c r="BK167" s="139" t="s">
        <v>193</v>
      </c>
      <c r="BL167" s="192" t="s">
        <v>193</v>
      </c>
      <c r="BM167" s="139" t="s">
        <v>193</v>
      </c>
      <c r="BN167" s="139" t="s">
        <v>193</v>
      </c>
      <c r="BO167" s="192" t="s">
        <v>193</v>
      </c>
      <c r="BP167" s="139" t="s">
        <v>193</v>
      </c>
      <c r="BQ167" s="139" t="s">
        <v>193</v>
      </c>
      <c r="BR167" s="139" t="s">
        <v>193</v>
      </c>
      <c r="BS167" s="139" t="s">
        <v>193</v>
      </c>
      <c r="BT167" s="139" t="s">
        <v>193</v>
      </c>
      <c r="BU167" s="139" t="s">
        <v>193</v>
      </c>
      <c r="BV167" s="139" t="s">
        <v>193</v>
      </c>
      <c r="BW167" s="139" t="s">
        <v>193</v>
      </c>
      <c r="BX167" s="139" t="s">
        <v>193</v>
      </c>
      <c r="BY167" s="139" t="s">
        <v>193</v>
      </c>
      <c r="BZ167" s="139" t="s">
        <v>193</v>
      </c>
      <c r="CA167" s="192" t="s">
        <v>193</v>
      </c>
      <c r="CB167" s="139" t="s">
        <v>193</v>
      </c>
      <c r="CC167" s="139" t="s">
        <v>193</v>
      </c>
      <c r="CD167" s="139" t="s">
        <v>193</v>
      </c>
      <c r="CE167" s="139" t="s">
        <v>193</v>
      </c>
      <c r="CF167" s="139" t="s">
        <v>193</v>
      </c>
      <c r="CG167" s="139" t="s">
        <v>193</v>
      </c>
      <c r="CH167" s="139" t="s">
        <v>193</v>
      </c>
      <c r="CI167" s="139" t="s">
        <v>193</v>
      </c>
      <c r="CJ167" s="139" t="s">
        <v>193</v>
      </c>
      <c r="CK167" s="139" t="s">
        <v>193</v>
      </c>
      <c r="CL167" s="139" t="s">
        <v>193</v>
      </c>
      <c r="CM167" s="139" t="s">
        <v>193</v>
      </c>
      <c r="CN167" s="139" t="s">
        <v>193</v>
      </c>
      <c r="CO167" s="139" t="s">
        <v>193</v>
      </c>
      <c r="CP167" s="139" t="s">
        <v>193</v>
      </c>
      <c r="CQ167" s="139" t="s">
        <v>193</v>
      </c>
      <c r="CR167" s="139" t="s">
        <v>193</v>
      </c>
      <c r="CS167" s="139" t="s">
        <v>193</v>
      </c>
      <c r="CT167" s="139" t="s">
        <v>193</v>
      </c>
      <c r="CU167" s="139" t="s">
        <v>193</v>
      </c>
      <c r="CV167" s="139" t="s">
        <v>193</v>
      </c>
      <c r="CW167" s="139" t="s">
        <v>193</v>
      </c>
      <c r="CX167" s="139" t="s">
        <v>193</v>
      </c>
      <c r="CY167" s="139" t="s">
        <v>193</v>
      </c>
      <c r="CZ167" s="139" t="s">
        <v>193</v>
      </c>
      <c r="DA167" s="139" t="s">
        <v>193</v>
      </c>
      <c r="DB167" s="139" t="s">
        <v>193</v>
      </c>
      <c r="DC167" s="139" t="s">
        <v>193</v>
      </c>
      <c r="DD167" s="139" t="s">
        <v>193</v>
      </c>
      <c r="DE167" s="139" t="s">
        <v>193</v>
      </c>
      <c r="DF167" s="139" t="s">
        <v>193</v>
      </c>
      <c r="DG167" s="139" t="s">
        <v>193</v>
      </c>
      <c r="DH167" s="139" t="s">
        <v>193</v>
      </c>
      <c r="DI167" s="139" t="s">
        <v>193</v>
      </c>
      <c r="DJ167" s="139" t="s">
        <v>193</v>
      </c>
      <c r="DK167" s="139" t="s">
        <v>193</v>
      </c>
      <c r="DL167" s="139" t="s">
        <v>193</v>
      </c>
      <c r="DM167" s="139" t="s">
        <v>193</v>
      </c>
      <c r="DN167" s="139" t="s">
        <v>193</v>
      </c>
      <c r="DO167" s="139" t="s">
        <v>193</v>
      </c>
      <c r="DP167" s="139" t="s">
        <v>193</v>
      </c>
      <c r="DQ167" s="139" t="s">
        <v>193</v>
      </c>
      <c r="DR167" s="139" t="s">
        <v>193</v>
      </c>
      <c r="DS167" s="139" t="s">
        <v>193</v>
      </c>
      <c r="DT167" s="139" t="s">
        <v>193</v>
      </c>
      <c r="DU167" s="139" t="s">
        <v>193</v>
      </c>
      <c r="DV167" s="139" t="s">
        <v>193</v>
      </c>
      <c r="DW167" s="139" t="s">
        <v>193</v>
      </c>
      <c r="DX167" s="139" t="s">
        <v>193</v>
      </c>
      <c r="DY167" s="139" t="s">
        <v>193</v>
      </c>
      <c r="DZ167" s="139" t="s">
        <v>193</v>
      </c>
      <c r="EA167" s="139" t="s">
        <v>193</v>
      </c>
      <c r="EB167" s="139" t="s">
        <v>193</v>
      </c>
      <c r="EC167" s="139" t="s">
        <v>193</v>
      </c>
      <c r="ED167" s="139" t="s">
        <v>193</v>
      </c>
      <c r="EE167" s="139" t="s">
        <v>193</v>
      </c>
      <c r="EF167" s="139" t="s">
        <v>193</v>
      </c>
      <c r="EG167" s="139" t="s">
        <v>193</v>
      </c>
      <c r="EH167" s="139" t="s">
        <v>193</v>
      </c>
      <c r="EI167" s="139" t="s">
        <v>193</v>
      </c>
      <c r="EJ167" s="139" t="s">
        <v>193</v>
      </c>
      <c r="EK167" s="139" t="s">
        <v>193</v>
      </c>
      <c r="EL167" s="139" t="s">
        <v>193</v>
      </c>
      <c r="EM167" s="139" t="s">
        <v>193</v>
      </c>
      <c r="EN167" s="139" t="s">
        <v>193</v>
      </c>
      <c r="EO167" s="139" t="s">
        <v>193</v>
      </c>
      <c r="EP167" s="139" t="s">
        <v>193</v>
      </c>
      <c r="EQ167" s="139" t="s">
        <v>193</v>
      </c>
      <c r="ER167" s="139" t="s">
        <v>193</v>
      </c>
      <c r="ES167" s="139" t="s">
        <v>193</v>
      </c>
      <c r="ET167" s="139" t="s">
        <v>193</v>
      </c>
      <c r="EU167" s="139" t="s">
        <v>193</v>
      </c>
      <c r="EV167" s="139" t="s">
        <v>193</v>
      </c>
      <c r="EW167" s="139" t="s">
        <v>193</v>
      </c>
      <c r="EX167" s="139" t="s">
        <v>193</v>
      </c>
      <c r="EY167" s="139" t="s">
        <v>193</v>
      </c>
      <c r="EZ167" s="139" t="s">
        <v>193</v>
      </c>
      <c r="FA167" s="139" t="s">
        <v>193</v>
      </c>
      <c r="FB167" s="139" t="s">
        <v>193</v>
      </c>
      <c r="FC167" s="139" t="s">
        <v>193</v>
      </c>
      <c r="FD167" s="139" t="s">
        <v>193</v>
      </c>
      <c r="FE167" s="139" t="s">
        <v>193</v>
      </c>
      <c r="FF167" s="139" t="s">
        <v>193</v>
      </c>
      <c r="FG167" s="139" t="s">
        <v>193</v>
      </c>
      <c r="FH167" s="139" t="s">
        <v>193</v>
      </c>
      <c r="FI167" s="139" t="s">
        <v>193</v>
      </c>
      <c r="FJ167" s="139" t="s">
        <v>193</v>
      </c>
      <c r="FK167" s="139" t="s">
        <v>193</v>
      </c>
      <c r="FL167" s="139" t="s">
        <v>193</v>
      </c>
      <c r="FM167" s="139" t="s">
        <v>193</v>
      </c>
      <c r="FN167" s="139" t="s">
        <v>193</v>
      </c>
      <c r="FO167" s="139" t="s">
        <v>193</v>
      </c>
      <c r="FP167" s="139" t="s">
        <v>193</v>
      </c>
      <c r="FQ167" s="139" t="s">
        <v>193</v>
      </c>
      <c r="FR167" s="139" t="s">
        <v>193</v>
      </c>
      <c r="FS167" s="139" t="s">
        <v>193</v>
      </c>
      <c r="FT167" s="139" t="s">
        <v>193</v>
      </c>
      <c r="FU167" s="139" t="s">
        <v>193</v>
      </c>
      <c r="FV167" s="139" t="s">
        <v>193</v>
      </c>
      <c r="FW167" s="139" t="s">
        <v>193</v>
      </c>
      <c r="FX167" s="139" t="s">
        <v>193</v>
      </c>
      <c r="FY167" s="139" t="s">
        <v>193</v>
      </c>
      <c r="FZ167" s="139" t="s">
        <v>193</v>
      </c>
      <c r="GA167" s="139" t="s">
        <v>193</v>
      </c>
      <c r="GB167" s="139" t="s">
        <v>193</v>
      </c>
      <c r="GC167" s="139" t="s">
        <v>193</v>
      </c>
      <c r="GD167" s="139" t="s">
        <v>193</v>
      </c>
      <c r="GE167" s="139" t="s">
        <v>193</v>
      </c>
      <c r="GF167" s="139" t="s">
        <v>193</v>
      </c>
      <c r="GG167" s="139" t="s">
        <v>193</v>
      </c>
      <c r="GH167" s="139" t="s">
        <v>193</v>
      </c>
      <c r="GI167" s="139" t="s">
        <v>193</v>
      </c>
      <c r="GJ167" s="139" t="s">
        <v>193</v>
      </c>
      <c r="GK167" s="139" t="s">
        <v>193</v>
      </c>
      <c r="GL167" s="139" t="s">
        <v>193</v>
      </c>
      <c r="GM167" s="139" t="s">
        <v>193</v>
      </c>
      <c r="GN167" s="139" t="s">
        <v>193</v>
      </c>
      <c r="GO167" s="139" t="s">
        <v>193</v>
      </c>
      <c r="GP167" s="139" t="s">
        <v>193</v>
      </c>
      <c r="GQ167" s="139" t="s">
        <v>193</v>
      </c>
      <c r="GR167" s="139" t="s">
        <v>193</v>
      </c>
      <c r="GS167" s="139" t="s">
        <v>193</v>
      </c>
      <c r="GT167" s="139" t="s">
        <v>193</v>
      </c>
      <c r="GU167" s="139" t="s">
        <v>193</v>
      </c>
      <c r="GV167" s="139" t="s">
        <v>193</v>
      </c>
      <c r="GW167" s="139" t="s">
        <v>193</v>
      </c>
      <c r="GX167" s="139" t="s">
        <v>193</v>
      </c>
      <c r="GY167" s="139" t="s">
        <v>193</v>
      </c>
      <c r="GZ167" s="139" t="s">
        <v>193</v>
      </c>
      <c r="HA167" s="139" t="s">
        <v>193</v>
      </c>
      <c r="HB167" s="139" t="s">
        <v>193</v>
      </c>
      <c r="HC167" s="139" t="s">
        <v>193</v>
      </c>
      <c r="HD167" s="139" t="s">
        <v>193</v>
      </c>
      <c r="HE167" s="139" t="s">
        <v>193</v>
      </c>
      <c r="HF167" s="139" t="s">
        <v>193</v>
      </c>
      <c r="HG167" s="139" t="s">
        <v>193</v>
      </c>
      <c r="HH167" s="139" t="s">
        <v>193</v>
      </c>
      <c r="HI167" s="139" t="s">
        <v>193</v>
      </c>
      <c r="HJ167" s="139" t="s">
        <v>193</v>
      </c>
      <c r="HK167" s="139" t="s">
        <v>193</v>
      </c>
      <c r="HL167" s="139" t="s">
        <v>193</v>
      </c>
      <c r="HM167" s="139" t="s">
        <v>193</v>
      </c>
      <c r="HN167" s="139" t="s">
        <v>193</v>
      </c>
      <c r="HO167" s="139" t="s">
        <v>193</v>
      </c>
      <c r="HP167" s="139" t="s">
        <v>193</v>
      </c>
      <c r="HQ167" s="139" t="s">
        <v>193</v>
      </c>
      <c r="HR167" s="139" t="s">
        <v>193</v>
      </c>
      <c r="HS167" s="139" t="s">
        <v>193</v>
      </c>
      <c r="HT167" s="139" t="s">
        <v>193</v>
      </c>
      <c r="HU167" s="139" t="s">
        <v>193</v>
      </c>
      <c r="HV167" s="139" t="s">
        <v>193</v>
      </c>
      <c r="HW167" s="139" t="s">
        <v>193</v>
      </c>
      <c r="HX167" s="139" t="s">
        <v>193</v>
      </c>
      <c r="HY167" s="139" t="s">
        <v>193</v>
      </c>
      <c r="HZ167" s="139" t="s">
        <v>193</v>
      </c>
      <c r="IA167" s="139" t="s">
        <v>193</v>
      </c>
      <c r="IB167" s="139" t="s">
        <v>193</v>
      </c>
      <c r="IC167" s="139" t="s">
        <v>193</v>
      </c>
      <c r="ID167" s="139" t="s">
        <v>193</v>
      </c>
      <c r="IE167" s="139" t="s">
        <v>193</v>
      </c>
      <c r="IF167" s="139" t="s">
        <v>193</v>
      </c>
      <c r="IG167" s="139" t="s">
        <v>193</v>
      </c>
      <c r="IH167" s="139" t="s">
        <v>193</v>
      </c>
      <c r="II167" s="139" t="s">
        <v>193</v>
      </c>
      <c r="IJ167" s="139" t="s">
        <v>193</v>
      </c>
      <c r="IK167" s="139" t="s">
        <v>193</v>
      </c>
      <c r="IL167" s="139">
        <v>50</v>
      </c>
      <c r="IM167" s="139" t="s">
        <v>114</v>
      </c>
      <c r="IN167" s="139" t="s">
        <v>109</v>
      </c>
      <c r="IO167" s="139" t="s">
        <v>3340</v>
      </c>
      <c r="IP167" s="139">
        <v>1</v>
      </c>
      <c r="IQ167" s="139">
        <v>0</v>
      </c>
      <c r="IR167" s="139">
        <v>0</v>
      </c>
      <c r="IS167" s="139">
        <v>0</v>
      </c>
      <c r="IT167" s="139">
        <v>0</v>
      </c>
      <c r="IU167" s="139">
        <v>0</v>
      </c>
      <c r="IV167" s="139" t="s">
        <v>193</v>
      </c>
      <c r="IW167" s="139" t="s">
        <v>3436</v>
      </c>
      <c r="IX167" s="139">
        <v>1</v>
      </c>
      <c r="IY167" s="139">
        <v>0</v>
      </c>
      <c r="IZ167" s="139">
        <v>0</v>
      </c>
      <c r="JA167" s="139">
        <v>0</v>
      </c>
      <c r="JB167" s="139">
        <v>0</v>
      </c>
      <c r="JC167" s="139">
        <v>0</v>
      </c>
      <c r="JD167" s="139">
        <v>0</v>
      </c>
      <c r="JE167" s="139">
        <v>0</v>
      </c>
      <c r="JF167" s="139" t="s">
        <v>193</v>
      </c>
      <c r="JG167" s="139" t="s">
        <v>114</v>
      </c>
      <c r="JH167" s="139" t="s">
        <v>193</v>
      </c>
      <c r="JI167" s="139" t="s">
        <v>193</v>
      </c>
      <c r="JJ167" s="139" t="s">
        <v>193</v>
      </c>
      <c r="JK167" s="139" t="s">
        <v>193</v>
      </c>
      <c r="JL167" s="139" t="s">
        <v>193</v>
      </c>
      <c r="JM167" s="139" t="s">
        <v>193</v>
      </c>
      <c r="JN167" s="139" t="s">
        <v>193</v>
      </c>
      <c r="JO167" s="139" t="s">
        <v>193</v>
      </c>
      <c r="JP167" s="139" t="s">
        <v>193</v>
      </c>
      <c r="JQ167" s="139" t="s">
        <v>193</v>
      </c>
      <c r="JR167" s="139" t="s">
        <v>193</v>
      </c>
      <c r="JS167" s="139" t="s">
        <v>193</v>
      </c>
      <c r="JT167" s="139" t="s">
        <v>193</v>
      </c>
      <c r="JU167" s="139" t="s">
        <v>193</v>
      </c>
      <c r="JV167" s="139" t="s">
        <v>193</v>
      </c>
      <c r="JW167" s="139" t="s">
        <v>193</v>
      </c>
      <c r="JX167" s="139" t="s">
        <v>193</v>
      </c>
      <c r="JY167" s="139" t="s">
        <v>193</v>
      </c>
      <c r="JZ167" s="139" t="s">
        <v>193</v>
      </c>
      <c r="KA167" s="139" t="s">
        <v>193</v>
      </c>
      <c r="KB167" s="139" t="s">
        <v>193</v>
      </c>
      <c r="KC167" s="139" t="s">
        <v>193</v>
      </c>
      <c r="KD167" s="139" t="s">
        <v>193</v>
      </c>
      <c r="KE167" s="139" t="s">
        <v>193</v>
      </c>
      <c r="KF167" s="139" t="s">
        <v>193</v>
      </c>
      <c r="KG167" s="139" t="s">
        <v>193</v>
      </c>
      <c r="KH167" s="139" t="s">
        <v>193</v>
      </c>
      <c r="KI167" s="139" t="s">
        <v>193</v>
      </c>
      <c r="KJ167" s="139" t="s">
        <v>193</v>
      </c>
      <c r="KK167" s="139" t="s">
        <v>193</v>
      </c>
      <c r="KL167" s="139" t="s">
        <v>193</v>
      </c>
      <c r="KM167" s="139" t="s">
        <v>193</v>
      </c>
      <c r="KN167" s="139" t="s">
        <v>193</v>
      </c>
      <c r="KO167" s="139" t="s">
        <v>193</v>
      </c>
      <c r="KP167" s="139" t="s">
        <v>193</v>
      </c>
      <c r="KQ167" s="139" t="s">
        <v>193</v>
      </c>
      <c r="KR167" s="139" t="s">
        <v>193</v>
      </c>
      <c r="KS167" s="139" t="s">
        <v>193</v>
      </c>
      <c r="KT167" s="139" t="s">
        <v>193</v>
      </c>
      <c r="KU167" s="139" t="s">
        <v>193</v>
      </c>
      <c r="KV167" s="139" t="s">
        <v>193</v>
      </c>
      <c r="KW167" s="139" t="s">
        <v>193</v>
      </c>
      <c r="KX167" s="139" t="s">
        <v>193</v>
      </c>
      <c r="KY167" s="139" t="s">
        <v>193</v>
      </c>
      <c r="KZ167" s="139" t="s">
        <v>193</v>
      </c>
      <c r="LA167" s="139" t="s">
        <v>193</v>
      </c>
      <c r="LB167" s="139" t="s">
        <v>193</v>
      </c>
      <c r="LC167" s="139" t="s">
        <v>193</v>
      </c>
      <c r="LD167" s="139" t="s">
        <v>193</v>
      </c>
      <c r="LE167" s="139" t="s">
        <v>193</v>
      </c>
      <c r="LF167" s="139" t="s">
        <v>193</v>
      </c>
      <c r="LG167" s="139" t="s">
        <v>193</v>
      </c>
      <c r="LH167" s="139" t="s">
        <v>193</v>
      </c>
      <c r="LI167" s="139" t="s">
        <v>193</v>
      </c>
      <c r="LJ167" s="139" t="s">
        <v>193</v>
      </c>
      <c r="LK167" s="139" t="s">
        <v>193</v>
      </c>
      <c r="LL167" s="139" t="s">
        <v>193</v>
      </c>
      <c r="LM167" s="139" t="s">
        <v>193</v>
      </c>
      <c r="LN167" s="139" t="s">
        <v>193</v>
      </c>
      <c r="LO167" s="139" t="s">
        <v>193</v>
      </c>
      <c r="LP167" s="139" t="s">
        <v>193</v>
      </c>
      <c r="LQ167" s="139" t="s">
        <v>193</v>
      </c>
    </row>
    <row r="168" spans="1:329" ht="14.4" customHeight="1" x14ac:dyDescent="0.35">
      <c r="A168" s="139" t="s">
        <v>3642</v>
      </c>
      <c r="B168" s="139" t="s">
        <v>3622</v>
      </c>
      <c r="C168" s="139" t="s">
        <v>161</v>
      </c>
      <c r="D168" s="139" t="s">
        <v>161</v>
      </c>
      <c r="E168" s="139" t="s">
        <v>3623</v>
      </c>
      <c r="F168" s="139" t="s">
        <v>117</v>
      </c>
      <c r="G168" s="139" t="s">
        <v>119</v>
      </c>
      <c r="H168" s="139" t="s">
        <v>119</v>
      </c>
      <c r="I168" s="139" t="s">
        <v>3624</v>
      </c>
      <c r="J168" s="139" t="s">
        <v>704</v>
      </c>
      <c r="K168" s="139" t="s">
        <v>536</v>
      </c>
      <c r="L168" s="139" t="s">
        <v>490</v>
      </c>
      <c r="M168" t="s">
        <v>491</v>
      </c>
      <c r="N168" t="s">
        <v>193</v>
      </c>
      <c r="O168" t="s">
        <v>193</v>
      </c>
      <c r="P168" t="s">
        <v>496</v>
      </c>
      <c r="Q168" t="s">
        <v>193</v>
      </c>
      <c r="R168" t="s">
        <v>3554</v>
      </c>
      <c r="S168">
        <v>0</v>
      </c>
      <c r="T168">
        <v>0</v>
      </c>
      <c r="U168">
        <v>0</v>
      </c>
      <c r="V168">
        <v>1</v>
      </c>
      <c r="W168">
        <v>0</v>
      </c>
      <c r="X168">
        <v>0</v>
      </c>
      <c r="Y168">
        <v>0</v>
      </c>
      <c r="Z168" t="s">
        <v>3953</v>
      </c>
      <c r="AA168" t="s">
        <v>3554</v>
      </c>
      <c r="AB168" t="s">
        <v>112</v>
      </c>
      <c r="AC168">
        <v>1</v>
      </c>
      <c r="AD168">
        <v>0</v>
      </c>
      <c r="AE168">
        <v>0</v>
      </c>
      <c r="AF168">
        <v>0</v>
      </c>
      <c r="AG168">
        <v>0</v>
      </c>
      <c r="AH168">
        <v>0</v>
      </c>
      <c r="AI168">
        <v>0</v>
      </c>
      <c r="AJ168">
        <v>0</v>
      </c>
      <c r="AK168">
        <v>0</v>
      </c>
      <c r="AL168">
        <v>0</v>
      </c>
      <c r="AM168" t="s">
        <v>193</v>
      </c>
      <c r="AN168" t="s">
        <v>113</v>
      </c>
      <c r="AO168" t="s">
        <v>501</v>
      </c>
      <c r="AP168" t="s">
        <v>193</v>
      </c>
      <c r="AQ168" t="s">
        <v>193</v>
      </c>
      <c r="AR168" t="s">
        <v>193</v>
      </c>
      <c r="AS168" t="s">
        <v>193</v>
      </c>
      <c r="AT168" t="s">
        <v>193</v>
      </c>
      <c r="AU168" t="s">
        <v>193</v>
      </c>
      <c r="AV168" t="s">
        <v>193</v>
      </c>
      <c r="AW168" t="s">
        <v>193</v>
      </c>
      <c r="AX168" t="s">
        <v>193</v>
      </c>
      <c r="AY168" t="s">
        <v>193</v>
      </c>
      <c r="AZ168" s="192" t="s">
        <v>193</v>
      </c>
      <c r="BA168" s="139" t="s">
        <v>193</v>
      </c>
      <c r="BB168" s="139" t="s">
        <v>193</v>
      </c>
      <c r="BC168" s="192" t="s">
        <v>193</v>
      </c>
      <c r="BD168" s="139" t="s">
        <v>193</v>
      </c>
      <c r="BE168" s="139" t="s">
        <v>193</v>
      </c>
      <c r="BF168" s="192" t="s">
        <v>193</v>
      </c>
      <c r="BG168" s="139" t="s">
        <v>193</v>
      </c>
      <c r="BH168" s="139" t="s">
        <v>193</v>
      </c>
      <c r="BI168" s="192" t="s">
        <v>193</v>
      </c>
      <c r="BJ168" s="139" t="s">
        <v>193</v>
      </c>
      <c r="BK168" s="139" t="s">
        <v>193</v>
      </c>
      <c r="BL168" s="192" t="s">
        <v>193</v>
      </c>
      <c r="BM168" s="139" t="s">
        <v>193</v>
      </c>
      <c r="BN168" s="139" t="s">
        <v>193</v>
      </c>
      <c r="BO168" s="192" t="s">
        <v>193</v>
      </c>
      <c r="BP168" s="139" t="s">
        <v>193</v>
      </c>
      <c r="BQ168" s="139" t="s">
        <v>193</v>
      </c>
      <c r="BR168" s="139" t="s">
        <v>193</v>
      </c>
      <c r="BS168" s="139" t="s">
        <v>193</v>
      </c>
      <c r="BT168" s="139" t="s">
        <v>193</v>
      </c>
      <c r="BU168" s="139" t="s">
        <v>193</v>
      </c>
      <c r="BV168" s="139" t="s">
        <v>193</v>
      </c>
      <c r="BW168" s="139" t="s">
        <v>193</v>
      </c>
      <c r="BX168" s="139" t="s">
        <v>193</v>
      </c>
      <c r="BY168" s="139" t="s">
        <v>193</v>
      </c>
      <c r="BZ168" s="139" t="s">
        <v>193</v>
      </c>
      <c r="CA168" s="192" t="s">
        <v>193</v>
      </c>
      <c r="CB168" s="139" t="s">
        <v>193</v>
      </c>
      <c r="CC168" s="139" t="s">
        <v>193</v>
      </c>
      <c r="CD168" s="139" t="s">
        <v>193</v>
      </c>
      <c r="CE168" s="139" t="s">
        <v>193</v>
      </c>
      <c r="CF168" s="139" t="s">
        <v>193</v>
      </c>
      <c r="CG168" s="139" t="s">
        <v>193</v>
      </c>
      <c r="CH168" s="139" t="s">
        <v>193</v>
      </c>
      <c r="CI168" s="139" t="s">
        <v>193</v>
      </c>
      <c r="CJ168" s="139" t="s">
        <v>193</v>
      </c>
      <c r="CK168" s="139" t="s">
        <v>193</v>
      </c>
      <c r="CL168" s="139" t="s">
        <v>193</v>
      </c>
      <c r="CM168" s="139" t="s">
        <v>193</v>
      </c>
      <c r="CN168" s="139" t="s">
        <v>193</v>
      </c>
      <c r="CO168" s="139" t="s">
        <v>193</v>
      </c>
      <c r="CP168" s="139" t="s">
        <v>193</v>
      </c>
      <c r="CQ168" s="139" t="s">
        <v>193</v>
      </c>
      <c r="CR168" s="139" t="s">
        <v>193</v>
      </c>
      <c r="CS168" s="139" t="s">
        <v>193</v>
      </c>
      <c r="CT168" s="139" t="s">
        <v>193</v>
      </c>
      <c r="CU168" s="139" t="s">
        <v>193</v>
      </c>
      <c r="CV168" s="139" t="s">
        <v>193</v>
      </c>
      <c r="CW168" s="139" t="s">
        <v>193</v>
      </c>
      <c r="CX168" s="139" t="s">
        <v>193</v>
      </c>
      <c r="CY168" s="139" t="s">
        <v>193</v>
      </c>
      <c r="CZ168" s="139" t="s">
        <v>193</v>
      </c>
      <c r="DA168" s="139" t="s">
        <v>193</v>
      </c>
      <c r="DB168" s="139" t="s">
        <v>193</v>
      </c>
      <c r="DC168" s="139" t="s">
        <v>193</v>
      </c>
      <c r="DD168" s="139" t="s">
        <v>193</v>
      </c>
      <c r="DE168" s="139" t="s">
        <v>193</v>
      </c>
      <c r="DF168" s="139" t="s">
        <v>193</v>
      </c>
      <c r="DG168" s="139" t="s">
        <v>193</v>
      </c>
      <c r="DH168" s="139" t="s">
        <v>193</v>
      </c>
      <c r="DI168" s="139" t="s">
        <v>193</v>
      </c>
      <c r="DJ168" s="139" t="s">
        <v>193</v>
      </c>
      <c r="DK168" s="139" t="s">
        <v>193</v>
      </c>
      <c r="DL168" s="139" t="s">
        <v>193</v>
      </c>
      <c r="DM168" s="139" t="s">
        <v>193</v>
      </c>
      <c r="DN168" s="139" t="s">
        <v>193</v>
      </c>
      <c r="DO168" s="139" t="s">
        <v>193</v>
      </c>
      <c r="DP168" s="139" t="s">
        <v>193</v>
      </c>
      <c r="DQ168" s="139" t="s">
        <v>193</v>
      </c>
      <c r="DR168" s="139" t="s">
        <v>193</v>
      </c>
      <c r="DS168" s="139" t="s">
        <v>193</v>
      </c>
      <c r="DT168" s="139" t="s">
        <v>193</v>
      </c>
      <c r="DU168" s="139" t="s">
        <v>193</v>
      </c>
      <c r="DV168" s="139" t="s">
        <v>193</v>
      </c>
      <c r="DW168" s="139" t="s">
        <v>193</v>
      </c>
      <c r="DX168" s="139" t="s">
        <v>193</v>
      </c>
      <c r="DY168" s="139" t="s">
        <v>193</v>
      </c>
      <c r="DZ168" s="139" t="s">
        <v>193</v>
      </c>
      <c r="EA168" s="139" t="s">
        <v>193</v>
      </c>
      <c r="EB168" s="139" t="s">
        <v>193</v>
      </c>
      <c r="EC168" s="139" t="s">
        <v>193</v>
      </c>
      <c r="ED168" s="139" t="s">
        <v>193</v>
      </c>
      <c r="EE168" s="139" t="s">
        <v>193</v>
      </c>
      <c r="EF168" s="139" t="s">
        <v>193</v>
      </c>
      <c r="EG168" s="139" t="s">
        <v>193</v>
      </c>
      <c r="EH168" s="139" t="s">
        <v>193</v>
      </c>
      <c r="EI168" s="139" t="s">
        <v>193</v>
      </c>
      <c r="EJ168" s="139" t="s">
        <v>193</v>
      </c>
      <c r="EK168" s="139" t="s">
        <v>193</v>
      </c>
      <c r="EL168" s="139" t="s">
        <v>193</v>
      </c>
      <c r="EM168" s="139" t="s">
        <v>193</v>
      </c>
      <c r="EN168" s="139" t="s">
        <v>193</v>
      </c>
      <c r="EO168" s="139" t="s">
        <v>193</v>
      </c>
      <c r="EP168" s="139" t="s">
        <v>193</v>
      </c>
      <c r="EQ168" s="139" t="s">
        <v>193</v>
      </c>
      <c r="ER168" s="139" t="s">
        <v>193</v>
      </c>
      <c r="ES168" s="139" t="s">
        <v>193</v>
      </c>
      <c r="ET168" s="139" t="s">
        <v>193</v>
      </c>
      <c r="EU168" s="139" t="s">
        <v>193</v>
      </c>
      <c r="EV168" s="139" t="s">
        <v>193</v>
      </c>
      <c r="EW168" s="139" t="s">
        <v>193</v>
      </c>
      <c r="EX168" s="139" t="s">
        <v>193</v>
      </c>
      <c r="EY168" s="139" t="s">
        <v>193</v>
      </c>
      <c r="EZ168" s="139" t="s">
        <v>193</v>
      </c>
      <c r="FA168" s="139" t="s">
        <v>193</v>
      </c>
      <c r="FB168" s="139" t="s">
        <v>193</v>
      </c>
      <c r="FC168" s="139" t="s">
        <v>193</v>
      </c>
      <c r="FD168" s="139" t="s">
        <v>193</v>
      </c>
      <c r="FE168" s="139" t="s">
        <v>193</v>
      </c>
      <c r="FF168" s="139" t="s">
        <v>193</v>
      </c>
      <c r="FG168" s="139" t="s">
        <v>193</v>
      </c>
      <c r="FH168" s="139" t="s">
        <v>193</v>
      </c>
      <c r="FI168" s="139" t="s">
        <v>193</v>
      </c>
      <c r="FJ168" s="139" t="s">
        <v>193</v>
      </c>
      <c r="FK168" s="139" t="s">
        <v>193</v>
      </c>
      <c r="FL168" s="139" t="s">
        <v>193</v>
      </c>
      <c r="FM168" s="139" t="s">
        <v>193</v>
      </c>
      <c r="FN168" s="139" t="s">
        <v>193</v>
      </c>
      <c r="FO168" s="139" t="s">
        <v>193</v>
      </c>
      <c r="FP168" s="139" t="s">
        <v>193</v>
      </c>
      <c r="FQ168" s="139" t="s">
        <v>193</v>
      </c>
      <c r="FR168" s="139" t="s">
        <v>193</v>
      </c>
      <c r="FS168" s="139" t="s">
        <v>193</v>
      </c>
      <c r="FT168" s="139" t="s">
        <v>193</v>
      </c>
      <c r="FU168" s="139" t="s">
        <v>193</v>
      </c>
      <c r="FV168" s="139" t="s">
        <v>193</v>
      </c>
      <c r="FW168" s="139" t="s">
        <v>193</v>
      </c>
      <c r="FX168" s="139" t="s">
        <v>193</v>
      </c>
      <c r="FY168" s="139" t="s">
        <v>193</v>
      </c>
      <c r="FZ168" s="139" t="s">
        <v>193</v>
      </c>
      <c r="GA168" s="139" t="s">
        <v>193</v>
      </c>
      <c r="GB168" s="139" t="s">
        <v>193</v>
      </c>
      <c r="GC168" s="139" t="s">
        <v>193</v>
      </c>
      <c r="GD168" s="139" t="s">
        <v>193</v>
      </c>
      <c r="GE168" s="139" t="s">
        <v>193</v>
      </c>
      <c r="GF168" s="139" t="s">
        <v>193</v>
      </c>
      <c r="GG168" s="139" t="s">
        <v>193</v>
      </c>
      <c r="GH168" s="139" t="s">
        <v>193</v>
      </c>
      <c r="GI168" s="139" t="s">
        <v>193</v>
      </c>
      <c r="GJ168" s="139" t="s">
        <v>193</v>
      </c>
      <c r="GK168" s="139" t="s">
        <v>193</v>
      </c>
      <c r="GL168" s="139" t="s">
        <v>193</v>
      </c>
      <c r="GM168" s="139" t="s">
        <v>193</v>
      </c>
      <c r="GN168" s="139" t="s">
        <v>193</v>
      </c>
      <c r="GO168" s="139" t="s">
        <v>193</v>
      </c>
      <c r="GP168" s="139" t="s">
        <v>193</v>
      </c>
      <c r="GQ168" s="139" t="s">
        <v>193</v>
      </c>
      <c r="GR168" s="139" t="s">
        <v>193</v>
      </c>
      <c r="GS168" s="139" t="s">
        <v>193</v>
      </c>
      <c r="GT168" s="139" t="s">
        <v>193</v>
      </c>
      <c r="GU168" s="139" t="s">
        <v>193</v>
      </c>
      <c r="GV168" s="139" t="s">
        <v>193</v>
      </c>
      <c r="GW168" s="139" t="s">
        <v>193</v>
      </c>
      <c r="GX168" s="139" t="s">
        <v>193</v>
      </c>
      <c r="GY168" s="139" t="s">
        <v>193</v>
      </c>
      <c r="GZ168" s="139" t="s">
        <v>193</v>
      </c>
      <c r="HA168" s="139" t="s">
        <v>193</v>
      </c>
      <c r="HB168" s="139" t="s">
        <v>193</v>
      </c>
      <c r="HC168" s="139" t="s">
        <v>193</v>
      </c>
      <c r="HD168" s="139" t="s">
        <v>193</v>
      </c>
      <c r="HE168" s="139" t="s">
        <v>193</v>
      </c>
      <c r="HF168" s="139" t="s">
        <v>193</v>
      </c>
      <c r="HG168" s="139" t="s">
        <v>193</v>
      </c>
      <c r="HH168" s="139" t="s">
        <v>193</v>
      </c>
      <c r="HI168" s="139" t="s">
        <v>193</v>
      </c>
      <c r="HJ168" s="139" t="s">
        <v>3638</v>
      </c>
      <c r="HK168" s="139">
        <v>1</v>
      </c>
      <c r="HL168" s="139">
        <v>1</v>
      </c>
      <c r="HM168" s="139">
        <v>0</v>
      </c>
      <c r="HN168" s="139">
        <v>0</v>
      </c>
      <c r="HO168" s="139">
        <v>0</v>
      </c>
      <c r="HP168" s="139">
        <v>0</v>
      </c>
      <c r="HQ168" s="139">
        <v>0</v>
      </c>
      <c r="HR168" s="139">
        <v>0</v>
      </c>
      <c r="HS168" s="139" t="s">
        <v>3553</v>
      </c>
      <c r="HT168" s="139" t="s">
        <v>193</v>
      </c>
      <c r="HU168" s="139">
        <v>1250</v>
      </c>
      <c r="HV168" s="139">
        <v>400</v>
      </c>
      <c r="HW168" s="139" t="s">
        <v>193</v>
      </c>
      <c r="HX168" s="139" t="s">
        <v>193</v>
      </c>
      <c r="HY168" s="139" t="s">
        <v>193</v>
      </c>
      <c r="HZ168" s="139" t="s">
        <v>193</v>
      </c>
      <c r="IA168" s="139" t="s">
        <v>193</v>
      </c>
      <c r="IB168" s="139" t="s">
        <v>114</v>
      </c>
      <c r="IC168" s="139" t="s">
        <v>193</v>
      </c>
      <c r="ID168" s="139" t="s">
        <v>193</v>
      </c>
      <c r="IE168" s="139" t="s">
        <v>193</v>
      </c>
      <c r="IF168" s="139" t="s">
        <v>193</v>
      </c>
      <c r="IG168" s="139" t="s">
        <v>193</v>
      </c>
      <c r="IH168" s="139" t="s">
        <v>193</v>
      </c>
      <c r="II168" s="139" t="s">
        <v>193</v>
      </c>
      <c r="IJ168" s="139" t="s">
        <v>193</v>
      </c>
      <c r="IK168" s="139" t="s">
        <v>193</v>
      </c>
      <c r="IL168" s="139" t="s">
        <v>193</v>
      </c>
      <c r="IM168" s="139" t="s">
        <v>193</v>
      </c>
      <c r="IN168" s="139" t="s">
        <v>109</v>
      </c>
      <c r="IO168" s="139" t="s">
        <v>3340</v>
      </c>
      <c r="IP168" s="139">
        <v>1</v>
      </c>
      <c r="IQ168" s="139">
        <v>0</v>
      </c>
      <c r="IR168" s="139">
        <v>0</v>
      </c>
      <c r="IS168" s="139">
        <v>0</v>
      </c>
      <c r="IT168" s="139">
        <v>0</v>
      </c>
      <c r="IU168" s="139">
        <v>0</v>
      </c>
      <c r="IV168" s="139" t="s">
        <v>193</v>
      </c>
      <c r="IW168" s="139" t="s">
        <v>3436</v>
      </c>
      <c r="IX168" s="139">
        <v>1</v>
      </c>
      <c r="IY168" s="139">
        <v>0</v>
      </c>
      <c r="IZ168" s="139">
        <v>0</v>
      </c>
      <c r="JA168" s="139">
        <v>0</v>
      </c>
      <c r="JB168" s="139">
        <v>0</v>
      </c>
      <c r="JC168" s="139">
        <v>0</v>
      </c>
      <c r="JD168" s="139">
        <v>0</v>
      </c>
      <c r="JE168" s="139">
        <v>0</v>
      </c>
      <c r="JF168" s="139" t="s">
        <v>193</v>
      </c>
      <c r="JG168" s="139" t="s">
        <v>114</v>
      </c>
      <c r="JH168" s="139" t="s">
        <v>193</v>
      </c>
      <c r="JI168" s="139" t="s">
        <v>193</v>
      </c>
      <c r="JJ168" s="139" t="s">
        <v>193</v>
      </c>
      <c r="JK168" s="139" t="s">
        <v>193</v>
      </c>
      <c r="JL168" s="139" t="s">
        <v>193</v>
      </c>
      <c r="JM168" s="139" t="s">
        <v>193</v>
      </c>
      <c r="JN168" s="139" t="s">
        <v>193</v>
      </c>
      <c r="JO168" s="139" t="s">
        <v>193</v>
      </c>
      <c r="JP168" s="139" t="s">
        <v>193</v>
      </c>
      <c r="JQ168" s="139" t="s">
        <v>193</v>
      </c>
      <c r="JR168" s="139" t="s">
        <v>193</v>
      </c>
      <c r="JS168" s="139" t="s">
        <v>193</v>
      </c>
      <c r="JT168" s="139" t="s">
        <v>193</v>
      </c>
      <c r="JU168" s="139" t="s">
        <v>193</v>
      </c>
      <c r="JV168" s="139" t="s">
        <v>193</v>
      </c>
      <c r="JW168" s="139" t="s">
        <v>193</v>
      </c>
      <c r="JX168" s="139" t="s">
        <v>193</v>
      </c>
      <c r="JY168" s="139" t="s">
        <v>193</v>
      </c>
      <c r="JZ168" s="139" t="s">
        <v>193</v>
      </c>
      <c r="KA168" s="139" t="s">
        <v>193</v>
      </c>
      <c r="KB168" s="139" t="s">
        <v>193</v>
      </c>
      <c r="KC168" s="139" t="s">
        <v>193</v>
      </c>
      <c r="KD168" s="139" t="s">
        <v>193</v>
      </c>
      <c r="KE168" s="139" t="s">
        <v>193</v>
      </c>
      <c r="KF168" s="139" t="s">
        <v>193</v>
      </c>
      <c r="KG168" s="139" t="s">
        <v>193</v>
      </c>
      <c r="KH168" s="139" t="s">
        <v>193</v>
      </c>
      <c r="KI168" s="139" t="s">
        <v>193</v>
      </c>
      <c r="KJ168" s="139" t="s">
        <v>193</v>
      </c>
      <c r="KK168" s="139" t="s">
        <v>193</v>
      </c>
      <c r="KL168" s="139" t="s">
        <v>193</v>
      </c>
      <c r="KM168" s="139" t="s">
        <v>193</v>
      </c>
      <c r="KN168" s="139" t="s">
        <v>193</v>
      </c>
      <c r="KO168" s="139" t="s">
        <v>193</v>
      </c>
      <c r="KP168" s="139" t="s">
        <v>193</v>
      </c>
      <c r="KQ168" s="139" t="s">
        <v>193</v>
      </c>
      <c r="KR168" s="139" t="s">
        <v>193</v>
      </c>
      <c r="KS168" s="139" t="s">
        <v>193</v>
      </c>
      <c r="KT168" s="139" t="s">
        <v>193</v>
      </c>
      <c r="KU168" s="139" t="s">
        <v>193</v>
      </c>
      <c r="KV168" s="139" t="s">
        <v>193</v>
      </c>
      <c r="KW168" s="139" t="s">
        <v>193</v>
      </c>
      <c r="KX168" s="139" t="s">
        <v>193</v>
      </c>
      <c r="KY168" s="139" t="s">
        <v>193</v>
      </c>
      <c r="KZ168" s="139" t="s">
        <v>193</v>
      </c>
      <c r="LA168" s="139" t="s">
        <v>193</v>
      </c>
      <c r="LB168" s="139" t="s">
        <v>193</v>
      </c>
      <c r="LC168" s="139" t="s">
        <v>193</v>
      </c>
      <c r="LD168" s="139" t="s">
        <v>193</v>
      </c>
      <c r="LE168" s="139" t="s">
        <v>193</v>
      </c>
      <c r="LF168" s="139" t="s">
        <v>193</v>
      </c>
      <c r="LG168" s="139" t="s">
        <v>193</v>
      </c>
      <c r="LH168" s="139" t="s">
        <v>193</v>
      </c>
      <c r="LI168" s="139" t="s">
        <v>193</v>
      </c>
      <c r="LJ168" s="139" t="s">
        <v>193</v>
      </c>
      <c r="LK168" s="139" t="s">
        <v>193</v>
      </c>
      <c r="LL168" s="139" t="s">
        <v>193</v>
      </c>
      <c r="LM168" s="139" t="s">
        <v>193</v>
      </c>
      <c r="LN168" s="139" t="s">
        <v>193</v>
      </c>
      <c r="LO168" s="139" t="s">
        <v>193</v>
      </c>
      <c r="LP168" s="139" t="s">
        <v>193</v>
      </c>
      <c r="LQ168" s="139" t="s">
        <v>193</v>
      </c>
    </row>
    <row r="169" spans="1:329" ht="14.4" customHeight="1" x14ac:dyDescent="0.35">
      <c r="A169" s="139" t="s">
        <v>3643</v>
      </c>
      <c r="B169" s="139" t="s">
        <v>3622</v>
      </c>
      <c r="C169" s="139" t="s">
        <v>161</v>
      </c>
      <c r="D169" s="139" t="s">
        <v>161</v>
      </c>
      <c r="E169" s="139" t="s">
        <v>3644</v>
      </c>
      <c r="F169" s="139" t="s">
        <v>117</v>
      </c>
      <c r="G169" s="139" t="s">
        <v>119</v>
      </c>
      <c r="H169" s="139" t="s">
        <v>119</v>
      </c>
      <c r="I169" s="139" t="s">
        <v>3624</v>
      </c>
      <c r="J169" s="139" t="s">
        <v>704</v>
      </c>
      <c r="K169" s="139" t="s">
        <v>536</v>
      </c>
      <c r="L169" s="139" t="s">
        <v>490</v>
      </c>
      <c r="M169" t="s">
        <v>491</v>
      </c>
      <c r="N169" t="s">
        <v>193</v>
      </c>
      <c r="O169" t="s">
        <v>193</v>
      </c>
      <c r="P169" t="s">
        <v>496</v>
      </c>
      <c r="Q169" t="s">
        <v>193</v>
      </c>
      <c r="R169" t="s">
        <v>4406</v>
      </c>
      <c r="S169">
        <v>1</v>
      </c>
      <c r="T169">
        <v>0</v>
      </c>
      <c r="U169">
        <v>0</v>
      </c>
      <c r="V169">
        <v>0</v>
      </c>
      <c r="W169">
        <v>0</v>
      </c>
      <c r="X169">
        <v>1</v>
      </c>
      <c r="Y169">
        <v>0</v>
      </c>
      <c r="Z169" t="s">
        <v>110</v>
      </c>
      <c r="AA169" t="s">
        <v>1423</v>
      </c>
      <c r="AB169" t="s">
        <v>112</v>
      </c>
      <c r="AC169">
        <v>1</v>
      </c>
      <c r="AD169">
        <v>0</v>
      </c>
      <c r="AE169">
        <v>0</v>
      </c>
      <c r="AF169">
        <v>0</v>
      </c>
      <c r="AG169">
        <v>0</v>
      </c>
      <c r="AH169">
        <v>0</v>
      </c>
      <c r="AI169">
        <v>0</v>
      </c>
      <c r="AJ169">
        <v>0</v>
      </c>
      <c r="AK169">
        <v>0</v>
      </c>
      <c r="AL169">
        <v>0</v>
      </c>
      <c r="AM169" t="s">
        <v>193</v>
      </c>
      <c r="AN169" t="s">
        <v>143</v>
      </c>
      <c r="AO169" t="s">
        <v>501</v>
      </c>
      <c r="AP169" t="s">
        <v>499</v>
      </c>
      <c r="AQ169">
        <v>1</v>
      </c>
      <c r="AR169">
        <v>1</v>
      </c>
      <c r="AS169">
        <v>1</v>
      </c>
      <c r="AT169">
        <v>1</v>
      </c>
      <c r="AU169">
        <v>1</v>
      </c>
      <c r="AV169">
        <v>1</v>
      </c>
      <c r="AW169">
        <v>1</v>
      </c>
      <c r="AX169">
        <v>0</v>
      </c>
      <c r="AY169" t="s">
        <v>498</v>
      </c>
      <c r="AZ169" s="192">
        <v>87.5</v>
      </c>
      <c r="BA169" s="139" t="s">
        <v>132</v>
      </c>
      <c r="BB169" s="139">
        <v>275</v>
      </c>
      <c r="BC169" s="192">
        <v>105.76923076923001</v>
      </c>
      <c r="BD169" s="139" t="s">
        <v>109</v>
      </c>
      <c r="BE169" s="139">
        <v>150</v>
      </c>
      <c r="BF169" s="192">
        <v>65.2173913043478</v>
      </c>
      <c r="BG169" s="139" t="s">
        <v>114</v>
      </c>
      <c r="BH169" s="139">
        <v>250</v>
      </c>
      <c r="BI169" s="192">
        <v>86.2068965517241</v>
      </c>
      <c r="BJ169" s="139" t="s">
        <v>109</v>
      </c>
      <c r="BK169" s="139">
        <v>425</v>
      </c>
      <c r="BL169" s="192">
        <v>177.083333333333</v>
      </c>
      <c r="BM169" s="139" t="s">
        <v>109</v>
      </c>
      <c r="BN169" s="139">
        <v>450</v>
      </c>
      <c r="BO169" s="192">
        <v>187.5</v>
      </c>
      <c r="BP169" s="139" t="s">
        <v>109</v>
      </c>
      <c r="BQ169" s="139" t="s">
        <v>622</v>
      </c>
      <c r="BR169" s="139" t="s">
        <v>109</v>
      </c>
      <c r="BS169" s="139">
        <v>400</v>
      </c>
      <c r="BT169" s="139" t="s">
        <v>193</v>
      </c>
      <c r="BU169" s="139" t="s">
        <v>193</v>
      </c>
      <c r="BV169" s="139" t="s">
        <v>193</v>
      </c>
      <c r="BW169" s="139" t="s">
        <v>193</v>
      </c>
      <c r="BX169" s="139" t="s">
        <v>193</v>
      </c>
      <c r="BY169" s="139" t="s">
        <v>193</v>
      </c>
      <c r="BZ169" s="139" t="s">
        <v>156</v>
      </c>
      <c r="CA169" s="192">
        <v>400</v>
      </c>
      <c r="CB169" s="139" t="s">
        <v>109</v>
      </c>
      <c r="CC169" s="139" t="s">
        <v>114</v>
      </c>
      <c r="CD169" s="139" t="s">
        <v>193</v>
      </c>
      <c r="CE169" s="139" t="s">
        <v>193</v>
      </c>
      <c r="CF169" s="139" t="s">
        <v>193</v>
      </c>
      <c r="CG169" s="139" t="s">
        <v>193</v>
      </c>
      <c r="CH169" s="139" t="s">
        <v>193</v>
      </c>
      <c r="CI169" s="139" t="s">
        <v>193</v>
      </c>
      <c r="CJ169" s="139" t="s">
        <v>193</v>
      </c>
      <c r="CK169" s="139" t="s">
        <v>193</v>
      </c>
      <c r="CL169" s="139" t="s">
        <v>193</v>
      </c>
      <c r="CM169" s="139" t="s">
        <v>193</v>
      </c>
      <c r="CN169" s="139" t="s">
        <v>193</v>
      </c>
      <c r="CO169" s="139" t="s">
        <v>193</v>
      </c>
      <c r="CP169" s="139" t="s">
        <v>193</v>
      </c>
      <c r="CQ169" s="139" t="s">
        <v>193</v>
      </c>
      <c r="CR169" s="139" t="s">
        <v>193</v>
      </c>
      <c r="CS169" s="139" t="s">
        <v>193</v>
      </c>
      <c r="CT169" s="139" t="s">
        <v>193</v>
      </c>
      <c r="CU169" s="139" t="s">
        <v>193</v>
      </c>
      <c r="CV169" s="139" t="s">
        <v>193</v>
      </c>
      <c r="CW169" s="139" t="s">
        <v>193</v>
      </c>
      <c r="CX169" s="139" t="s">
        <v>193</v>
      </c>
      <c r="CY169" s="139" t="s">
        <v>193</v>
      </c>
      <c r="CZ169" s="139" t="s">
        <v>193</v>
      </c>
      <c r="DA169" s="139" t="s">
        <v>193</v>
      </c>
      <c r="DB169" s="139" t="s">
        <v>193</v>
      </c>
      <c r="DC169" s="139" t="s">
        <v>109</v>
      </c>
      <c r="DD169" s="139" t="s">
        <v>114</v>
      </c>
      <c r="DE169" s="139" t="s">
        <v>109</v>
      </c>
      <c r="DF169" s="139" t="s">
        <v>117</v>
      </c>
      <c r="DG169" s="139" t="s">
        <v>789</v>
      </c>
      <c r="DH169" s="139" t="s">
        <v>119</v>
      </c>
      <c r="DI169" s="139" t="s">
        <v>789</v>
      </c>
      <c r="DJ169" s="139" t="s">
        <v>193</v>
      </c>
      <c r="DK169" s="139" t="s">
        <v>193</v>
      </c>
      <c r="DL169" s="139" t="s">
        <v>193</v>
      </c>
      <c r="DM169" s="139" t="s">
        <v>193</v>
      </c>
      <c r="DN169" s="139" t="s">
        <v>193</v>
      </c>
      <c r="DO169" s="139" t="s">
        <v>193</v>
      </c>
      <c r="DP169" s="139" t="s">
        <v>193</v>
      </c>
      <c r="DQ169" s="139" t="s">
        <v>193</v>
      </c>
      <c r="DR169" s="139" t="s">
        <v>193</v>
      </c>
      <c r="DS169" s="139" t="s">
        <v>193</v>
      </c>
      <c r="DT169" s="139" t="s">
        <v>193</v>
      </c>
      <c r="DU169" s="139" t="s">
        <v>193</v>
      </c>
      <c r="DV169" s="139" t="s">
        <v>193</v>
      </c>
      <c r="DW169" s="139" t="s">
        <v>193</v>
      </c>
      <c r="DX169" s="139" t="s">
        <v>193</v>
      </c>
      <c r="DY169" s="139" t="s">
        <v>193</v>
      </c>
      <c r="DZ169" s="139" t="s">
        <v>193</v>
      </c>
      <c r="EA169" s="139" t="s">
        <v>193</v>
      </c>
      <c r="EB169" s="139" t="s">
        <v>193</v>
      </c>
      <c r="EC169" s="139" t="s">
        <v>193</v>
      </c>
      <c r="ED169" s="139" t="s">
        <v>193</v>
      </c>
      <c r="EE169" s="139" t="s">
        <v>193</v>
      </c>
      <c r="EF169" s="139" t="s">
        <v>193</v>
      </c>
      <c r="EG169" s="139" t="s">
        <v>193</v>
      </c>
      <c r="EH169" s="139" t="s">
        <v>193</v>
      </c>
      <c r="EI169" s="139" t="s">
        <v>193</v>
      </c>
      <c r="EJ169" s="139" t="s">
        <v>193</v>
      </c>
      <c r="EK169" s="139" t="s">
        <v>193</v>
      </c>
      <c r="EL169" s="139" t="s">
        <v>193</v>
      </c>
      <c r="EM169" s="139" t="s">
        <v>193</v>
      </c>
      <c r="EN169" s="139" t="s">
        <v>193</v>
      </c>
      <c r="EO169" s="139" t="s">
        <v>193</v>
      </c>
      <c r="EP169" s="139" t="s">
        <v>193</v>
      </c>
      <c r="EQ169" s="139" t="s">
        <v>193</v>
      </c>
      <c r="ER169" s="139" t="s">
        <v>193</v>
      </c>
      <c r="ES169" s="139" t="s">
        <v>193</v>
      </c>
      <c r="ET169" s="139" t="s">
        <v>193</v>
      </c>
      <c r="EU169" s="139" t="s">
        <v>193</v>
      </c>
      <c r="EV169" s="139" t="s">
        <v>193</v>
      </c>
      <c r="EW169" s="139" t="s">
        <v>193</v>
      </c>
      <c r="EX169" s="139" t="s">
        <v>193</v>
      </c>
      <c r="EY169" s="139" t="s">
        <v>193</v>
      </c>
      <c r="EZ169" s="139" t="s">
        <v>193</v>
      </c>
      <c r="FA169" s="139" t="s">
        <v>193</v>
      </c>
      <c r="FB169" s="139" t="s">
        <v>193</v>
      </c>
      <c r="FC169" s="139" t="s">
        <v>193</v>
      </c>
      <c r="FD169" s="139" t="s">
        <v>193</v>
      </c>
      <c r="FE169" s="139" t="s">
        <v>193</v>
      </c>
      <c r="FF169" s="139" t="s">
        <v>193</v>
      </c>
      <c r="FG169" s="139" t="s">
        <v>193</v>
      </c>
      <c r="FH169" s="139" t="s">
        <v>193</v>
      </c>
      <c r="FI169" s="139" t="s">
        <v>193</v>
      </c>
      <c r="FJ169" s="139" t="s">
        <v>193</v>
      </c>
      <c r="FK169" s="139" t="s">
        <v>193</v>
      </c>
      <c r="FL169" s="139" t="s">
        <v>193</v>
      </c>
      <c r="FM169" s="139" t="s">
        <v>193</v>
      </c>
      <c r="FN169" s="139" t="s">
        <v>193</v>
      </c>
      <c r="FO169" s="139" t="s">
        <v>193</v>
      </c>
      <c r="FP169" s="139" t="s">
        <v>193</v>
      </c>
      <c r="FQ169" s="139" t="s">
        <v>193</v>
      </c>
      <c r="FR169" s="139" t="s">
        <v>193</v>
      </c>
      <c r="FS169" s="139" t="s">
        <v>193</v>
      </c>
      <c r="FT169" s="139" t="s">
        <v>193</v>
      </c>
      <c r="FU169" s="139" t="s">
        <v>193</v>
      </c>
      <c r="FV169" s="139" t="s">
        <v>193</v>
      </c>
      <c r="FW169" s="139" t="s">
        <v>193</v>
      </c>
      <c r="FX169" s="139" t="s">
        <v>193</v>
      </c>
      <c r="FY169" s="139" t="s">
        <v>193</v>
      </c>
      <c r="FZ169" s="139" t="s">
        <v>193</v>
      </c>
      <c r="GA169" s="139" t="s">
        <v>193</v>
      </c>
      <c r="GB169" s="139" t="s">
        <v>193</v>
      </c>
      <c r="GC169" s="139" t="s">
        <v>193</v>
      </c>
      <c r="GD169" s="139" t="s">
        <v>193</v>
      </c>
      <c r="GE169" s="139" t="s">
        <v>193</v>
      </c>
      <c r="GF169" s="139" t="s">
        <v>193</v>
      </c>
      <c r="GG169" s="139" t="s">
        <v>193</v>
      </c>
      <c r="GH169" s="139" t="s">
        <v>193</v>
      </c>
      <c r="GI169" s="139" t="s">
        <v>193</v>
      </c>
      <c r="GJ169" s="139" t="s">
        <v>193</v>
      </c>
      <c r="GK169" s="139" t="s">
        <v>193</v>
      </c>
      <c r="GL169" s="139" t="s">
        <v>193</v>
      </c>
      <c r="GM169" s="139" t="s">
        <v>193</v>
      </c>
      <c r="GN169" s="139" t="s">
        <v>193</v>
      </c>
      <c r="GO169" s="139" t="s">
        <v>193</v>
      </c>
      <c r="GP169" s="139" t="s">
        <v>193</v>
      </c>
      <c r="GQ169" s="139" t="s">
        <v>193</v>
      </c>
      <c r="GR169" s="139" t="s">
        <v>193</v>
      </c>
      <c r="GS169" s="139" t="s">
        <v>193</v>
      </c>
      <c r="GT169" s="139" t="s">
        <v>193</v>
      </c>
      <c r="GU169" s="139" t="s">
        <v>193</v>
      </c>
      <c r="GV169" s="139" t="s">
        <v>193</v>
      </c>
      <c r="GW169" s="139" t="s">
        <v>193</v>
      </c>
      <c r="GX169" s="139" t="s">
        <v>193</v>
      </c>
      <c r="GY169" s="139" t="s">
        <v>193</v>
      </c>
      <c r="GZ169" s="139" t="s">
        <v>193</v>
      </c>
      <c r="HA169" s="139" t="s">
        <v>193</v>
      </c>
      <c r="HB169" s="139" t="s">
        <v>193</v>
      </c>
      <c r="HC169" s="139" t="s">
        <v>193</v>
      </c>
      <c r="HD169" s="139" t="s">
        <v>193</v>
      </c>
      <c r="HE169" s="139" t="s">
        <v>193</v>
      </c>
      <c r="HF169" s="139" t="s">
        <v>193</v>
      </c>
      <c r="HG169" s="139" t="s">
        <v>193</v>
      </c>
      <c r="HH169" s="139" t="s">
        <v>193</v>
      </c>
      <c r="HI169" s="139" t="s">
        <v>193</v>
      </c>
      <c r="HJ169" s="139" t="s">
        <v>193</v>
      </c>
      <c r="HK169" s="139" t="s">
        <v>193</v>
      </c>
      <c r="HL169" s="139" t="s">
        <v>193</v>
      </c>
      <c r="HM169" s="139" t="s">
        <v>193</v>
      </c>
      <c r="HN169" s="139" t="s">
        <v>193</v>
      </c>
      <c r="HO169" s="139" t="s">
        <v>193</v>
      </c>
      <c r="HP169" s="139" t="s">
        <v>193</v>
      </c>
      <c r="HQ169" s="139" t="s">
        <v>193</v>
      </c>
      <c r="HR169" s="139" t="s">
        <v>193</v>
      </c>
      <c r="HS169" s="139" t="s">
        <v>193</v>
      </c>
      <c r="HT169" s="139" t="s">
        <v>193</v>
      </c>
      <c r="HU169" s="139" t="s">
        <v>193</v>
      </c>
      <c r="HV169" s="139" t="s">
        <v>193</v>
      </c>
      <c r="HW169" s="139" t="s">
        <v>193</v>
      </c>
      <c r="HX169" s="139" t="s">
        <v>193</v>
      </c>
      <c r="HY169" s="139" t="s">
        <v>193</v>
      </c>
      <c r="HZ169" s="139" t="s">
        <v>193</v>
      </c>
      <c r="IA169" s="139" t="s">
        <v>193</v>
      </c>
      <c r="IB169" s="139" t="s">
        <v>193</v>
      </c>
      <c r="IC169" s="139" t="s">
        <v>193</v>
      </c>
      <c r="ID169" s="139" t="s">
        <v>193</v>
      </c>
      <c r="IE169" s="139" t="s">
        <v>193</v>
      </c>
      <c r="IF169" s="139" t="s">
        <v>193</v>
      </c>
      <c r="IG169" s="139" t="s">
        <v>193</v>
      </c>
      <c r="IH169" s="139" t="s">
        <v>193</v>
      </c>
      <c r="II169" s="139" t="s">
        <v>193</v>
      </c>
      <c r="IJ169" s="139" t="s">
        <v>193</v>
      </c>
      <c r="IK169" s="139" t="s">
        <v>193</v>
      </c>
      <c r="IL169" s="139">
        <v>50</v>
      </c>
      <c r="IM169" s="139" t="s">
        <v>114</v>
      </c>
      <c r="IN169" s="139" t="s">
        <v>114</v>
      </c>
      <c r="IO169" s="139" t="s">
        <v>193</v>
      </c>
      <c r="IP169" s="139" t="s">
        <v>193</v>
      </c>
      <c r="IQ169" s="139" t="s">
        <v>193</v>
      </c>
      <c r="IR169" s="139" t="s">
        <v>193</v>
      </c>
      <c r="IS169" s="139" t="s">
        <v>193</v>
      </c>
      <c r="IT169" s="139" t="s">
        <v>193</v>
      </c>
      <c r="IU169" s="139" t="s">
        <v>193</v>
      </c>
      <c r="IV169" s="139" t="s">
        <v>193</v>
      </c>
      <c r="IW169" s="139" t="s">
        <v>3599</v>
      </c>
      <c r="IX169" s="139">
        <v>0</v>
      </c>
      <c r="IY169" s="139">
        <v>1</v>
      </c>
      <c r="IZ169" s="139">
        <v>1</v>
      </c>
      <c r="JA169" s="139">
        <v>0</v>
      </c>
      <c r="JB169" s="139">
        <v>0</v>
      </c>
      <c r="JC169" s="139">
        <v>0</v>
      </c>
      <c r="JD169" s="139">
        <v>0</v>
      </c>
      <c r="JE169" s="139">
        <v>0</v>
      </c>
      <c r="JF169" s="139" t="s">
        <v>193</v>
      </c>
      <c r="JG169" s="139" t="s">
        <v>109</v>
      </c>
      <c r="JH169" s="139" t="s">
        <v>193</v>
      </c>
      <c r="JI169" s="139" t="s">
        <v>111</v>
      </c>
      <c r="JJ169" s="139">
        <v>1</v>
      </c>
      <c r="JK169" s="139">
        <v>0</v>
      </c>
      <c r="JL169" s="139">
        <v>0</v>
      </c>
      <c r="JM169" s="139">
        <v>0</v>
      </c>
      <c r="JN169" s="139">
        <v>0</v>
      </c>
      <c r="JO169" s="139">
        <v>0</v>
      </c>
      <c r="JP169" s="139">
        <v>0</v>
      </c>
      <c r="JQ169" s="139" t="s">
        <v>193</v>
      </c>
      <c r="JR169" s="139" t="s">
        <v>193</v>
      </c>
      <c r="JS169" s="139" t="s">
        <v>193</v>
      </c>
      <c r="JT169" s="139" t="s">
        <v>193</v>
      </c>
      <c r="JU169" s="139" t="s">
        <v>193</v>
      </c>
      <c r="JV169" s="139" t="s">
        <v>193</v>
      </c>
      <c r="JW169" s="139" t="s">
        <v>193</v>
      </c>
      <c r="JX169" s="139" t="s">
        <v>193</v>
      </c>
      <c r="JY169" s="139" t="s">
        <v>193</v>
      </c>
      <c r="JZ169" s="139" t="s">
        <v>193</v>
      </c>
      <c r="KA169" s="139" t="s">
        <v>193</v>
      </c>
      <c r="KB169" s="139" t="s">
        <v>193</v>
      </c>
      <c r="KC169" s="139" t="s">
        <v>193</v>
      </c>
      <c r="KD169" s="139" t="s">
        <v>193</v>
      </c>
      <c r="KE169" s="139" t="s">
        <v>193</v>
      </c>
      <c r="KF169" s="139" t="s">
        <v>193</v>
      </c>
      <c r="KG169" s="139" t="s">
        <v>193</v>
      </c>
      <c r="KH169" s="139" t="s">
        <v>193</v>
      </c>
      <c r="KI169" s="139" t="s">
        <v>193</v>
      </c>
      <c r="KJ169" s="139" t="s">
        <v>193</v>
      </c>
      <c r="KK169" s="139" t="s">
        <v>193</v>
      </c>
      <c r="KL169" s="139" t="s">
        <v>193</v>
      </c>
      <c r="KM169" s="139" t="s">
        <v>193</v>
      </c>
      <c r="KN169" s="139" t="s">
        <v>193</v>
      </c>
      <c r="KO169" s="139" t="s">
        <v>193</v>
      </c>
      <c r="KP169" s="139" t="s">
        <v>193</v>
      </c>
      <c r="KQ169" s="139" t="s">
        <v>193</v>
      </c>
      <c r="KR169" s="139" t="s">
        <v>193</v>
      </c>
      <c r="KS169" s="139" t="s">
        <v>193</v>
      </c>
      <c r="KT169" s="139" t="s">
        <v>193</v>
      </c>
      <c r="KU169" s="139" t="s">
        <v>193</v>
      </c>
      <c r="KV169" s="139" t="s">
        <v>193</v>
      </c>
      <c r="KW169" s="139" t="s">
        <v>193</v>
      </c>
      <c r="KX169" s="139" t="s">
        <v>193</v>
      </c>
      <c r="KY169" s="139" t="s">
        <v>193</v>
      </c>
      <c r="KZ169" s="139" t="s">
        <v>193</v>
      </c>
      <c r="LA169" s="139" t="s">
        <v>193</v>
      </c>
      <c r="LB169" s="139" t="s">
        <v>193</v>
      </c>
      <c r="LC169" s="139" t="s">
        <v>193</v>
      </c>
      <c r="LD169" s="139" t="s">
        <v>193</v>
      </c>
      <c r="LE169" s="139" t="s">
        <v>193</v>
      </c>
      <c r="LF169" s="139" t="s">
        <v>193</v>
      </c>
      <c r="LG169" s="139" t="s">
        <v>193</v>
      </c>
      <c r="LH169" s="139" t="s">
        <v>193</v>
      </c>
      <c r="LI169" s="139" t="s">
        <v>193</v>
      </c>
      <c r="LJ169" s="139" t="s">
        <v>193</v>
      </c>
      <c r="LK169" s="139" t="s">
        <v>193</v>
      </c>
      <c r="LL169" s="139" t="s">
        <v>193</v>
      </c>
      <c r="LM169" s="139" t="s">
        <v>193</v>
      </c>
      <c r="LN169" s="139" t="s">
        <v>193</v>
      </c>
      <c r="LO169" s="139" t="s">
        <v>193</v>
      </c>
      <c r="LP169" s="139" t="s">
        <v>193</v>
      </c>
      <c r="LQ169" s="139" t="s">
        <v>193</v>
      </c>
    </row>
    <row r="170" spans="1:329" ht="14.4" customHeight="1" x14ac:dyDescent="0.35">
      <c r="A170" s="139" t="s">
        <v>3645</v>
      </c>
      <c r="B170" s="139" t="s">
        <v>3622</v>
      </c>
      <c r="C170" s="139" t="s">
        <v>161</v>
      </c>
      <c r="D170" s="139" t="s">
        <v>161</v>
      </c>
      <c r="E170" s="139" t="s">
        <v>3644</v>
      </c>
      <c r="F170" s="139" t="s">
        <v>117</v>
      </c>
      <c r="G170" s="139" t="s">
        <v>119</v>
      </c>
      <c r="H170" s="139" t="s">
        <v>119</v>
      </c>
      <c r="I170" s="139" t="s">
        <v>3624</v>
      </c>
      <c r="J170" s="139" t="s">
        <v>704</v>
      </c>
      <c r="K170" s="139" t="s">
        <v>536</v>
      </c>
      <c r="L170" s="139" t="s">
        <v>490</v>
      </c>
      <c r="M170" t="s">
        <v>491</v>
      </c>
      <c r="N170" t="s">
        <v>193</v>
      </c>
      <c r="O170" t="s">
        <v>193</v>
      </c>
      <c r="P170" t="s">
        <v>496</v>
      </c>
      <c r="Q170" t="s">
        <v>193</v>
      </c>
      <c r="R170" t="s">
        <v>713</v>
      </c>
      <c r="S170">
        <v>1</v>
      </c>
      <c r="T170">
        <v>1</v>
      </c>
      <c r="U170">
        <v>0</v>
      </c>
      <c r="V170">
        <v>0</v>
      </c>
      <c r="W170">
        <v>0</v>
      </c>
      <c r="X170">
        <v>0</v>
      </c>
      <c r="Y170">
        <v>0</v>
      </c>
      <c r="Z170" t="s">
        <v>110</v>
      </c>
      <c r="AA170" t="s">
        <v>1423</v>
      </c>
      <c r="AB170" t="s">
        <v>112</v>
      </c>
      <c r="AC170">
        <v>1</v>
      </c>
      <c r="AD170">
        <v>0</v>
      </c>
      <c r="AE170">
        <v>0</v>
      </c>
      <c r="AF170">
        <v>0</v>
      </c>
      <c r="AG170">
        <v>0</v>
      </c>
      <c r="AH170">
        <v>0</v>
      </c>
      <c r="AI170">
        <v>0</v>
      </c>
      <c r="AJ170">
        <v>0</v>
      </c>
      <c r="AK170">
        <v>0</v>
      </c>
      <c r="AL170">
        <v>0</v>
      </c>
      <c r="AM170" t="s">
        <v>193</v>
      </c>
      <c r="AN170" t="s">
        <v>143</v>
      </c>
      <c r="AO170" t="s">
        <v>501</v>
      </c>
      <c r="AP170" t="s">
        <v>503</v>
      </c>
      <c r="AQ170">
        <v>1</v>
      </c>
      <c r="AR170">
        <v>1</v>
      </c>
      <c r="AS170">
        <v>1</v>
      </c>
      <c r="AT170">
        <v>1</v>
      </c>
      <c r="AU170">
        <v>1</v>
      </c>
      <c r="AV170">
        <v>0</v>
      </c>
      <c r="AW170">
        <v>1</v>
      </c>
      <c r="AX170">
        <v>0</v>
      </c>
      <c r="AY170" t="s">
        <v>498</v>
      </c>
      <c r="AZ170" s="192">
        <v>100</v>
      </c>
      <c r="BA170" s="139" t="s">
        <v>109</v>
      </c>
      <c r="BB170" s="139">
        <v>300</v>
      </c>
      <c r="BC170" s="192">
        <v>115.384615384615</v>
      </c>
      <c r="BD170" s="139" t="s">
        <v>109</v>
      </c>
      <c r="BE170" s="139">
        <v>200</v>
      </c>
      <c r="BF170" s="192">
        <v>86.956521739130395</v>
      </c>
      <c r="BG170" s="139" t="s">
        <v>109</v>
      </c>
      <c r="BH170" s="139">
        <v>300</v>
      </c>
      <c r="BI170" s="192">
        <v>103.448275862068</v>
      </c>
      <c r="BJ170" s="139" t="s">
        <v>109</v>
      </c>
      <c r="BK170" s="139">
        <v>500</v>
      </c>
      <c r="BL170" s="192">
        <v>208.333333333333</v>
      </c>
      <c r="BM170" s="139" t="s">
        <v>109</v>
      </c>
      <c r="BN170" s="139" t="s">
        <v>193</v>
      </c>
      <c r="BO170" s="192" t="s">
        <v>193</v>
      </c>
      <c r="BP170" s="139" t="s">
        <v>193</v>
      </c>
      <c r="BQ170" s="139" t="s">
        <v>622</v>
      </c>
      <c r="BR170" s="139" t="s">
        <v>109</v>
      </c>
      <c r="BS170" s="139">
        <v>375</v>
      </c>
      <c r="BT170" s="139" t="s">
        <v>193</v>
      </c>
      <c r="BU170" s="139" t="s">
        <v>193</v>
      </c>
      <c r="BV170" s="139" t="s">
        <v>193</v>
      </c>
      <c r="BW170" s="139" t="s">
        <v>193</v>
      </c>
      <c r="BX170" s="139" t="s">
        <v>193</v>
      </c>
      <c r="BY170" s="139" t="s">
        <v>193</v>
      </c>
      <c r="BZ170" s="139" t="s">
        <v>156</v>
      </c>
      <c r="CA170" s="192">
        <v>375</v>
      </c>
      <c r="CB170" s="139" t="s">
        <v>109</v>
      </c>
      <c r="CC170" s="139" t="s">
        <v>109</v>
      </c>
      <c r="CD170" s="139" t="s">
        <v>3444</v>
      </c>
      <c r="CE170" s="139">
        <v>1</v>
      </c>
      <c r="CF170" s="139">
        <v>0</v>
      </c>
      <c r="CG170" s="139">
        <v>0</v>
      </c>
      <c r="CH170" s="139">
        <v>0</v>
      </c>
      <c r="CI170" s="139">
        <v>1</v>
      </c>
      <c r="CJ170" s="139">
        <v>1</v>
      </c>
      <c r="CK170" s="139">
        <v>0</v>
      </c>
      <c r="CL170" s="139">
        <v>0</v>
      </c>
      <c r="CM170" s="139">
        <v>0</v>
      </c>
      <c r="CN170" s="139">
        <v>0</v>
      </c>
      <c r="CO170" s="139">
        <v>0</v>
      </c>
      <c r="CP170" s="139">
        <v>0</v>
      </c>
      <c r="CQ170" s="139">
        <v>0</v>
      </c>
      <c r="CR170" s="139">
        <v>0</v>
      </c>
      <c r="CS170" s="139" t="s">
        <v>193</v>
      </c>
      <c r="CT170" s="139" t="s">
        <v>3646</v>
      </c>
      <c r="CU170" s="139">
        <v>0</v>
      </c>
      <c r="CV170" s="139">
        <v>1</v>
      </c>
      <c r="CW170" s="139">
        <v>0</v>
      </c>
      <c r="CX170" s="139">
        <v>0</v>
      </c>
      <c r="CY170" s="139">
        <v>1</v>
      </c>
      <c r="CZ170" s="139">
        <v>0</v>
      </c>
      <c r="DA170" s="139">
        <v>0</v>
      </c>
      <c r="DB170" s="139">
        <v>0</v>
      </c>
      <c r="DC170" s="139" t="s">
        <v>114</v>
      </c>
      <c r="DD170" s="139" t="s">
        <v>114</v>
      </c>
      <c r="DE170" s="139" t="s">
        <v>109</v>
      </c>
      <c r="DF170" s="139" t="s">
        <v>117</v>
      </c>
      <c r="DG170" s="139" t="s">
        <v>789</v>
      </c>
      <c r="DH170" s="139" t="s">
        <v>119</v>
      </c>
      <c r="DI170" s="139" t="s">
        <v>789</v>
      </c>
      <c r="DJ170" s="139" t="s">
        <v>3647</v>
      </c>
      <c r="DK170" s="139">
        <v>1</v>
      </c>
      <c r="DL170" s="139">
        <v>0</v>
      </c>
      <c r="DM170" s="139">
        <v>0</v>
      </c>
      <c r="DN170" s="139">
        <v>1</v>
      </c>
      <c r="DO170" s="139">
        <v>0</v>
      </c>
      <c r="DP170" s="139">
        <v>0</v>
      </c>
      <c r="DQ170" s="139">
        <v>1</v>
      </c>
      <c r="DR170" s="139">
        <v>0</v>
      </c>
      <c r="DS170" s="139">
        <v>0</v>
      </c>
      <c r="DT170" s="139" t="s">
        <v>109</v>
      </c>
      <c r="DU170" s="139">
        <v>30</v>
      </c>
      <c r="DV170" s="139">
        <v>30</v>
      </c>
      <c r="DW170" s="139" t="s">
        <v>193</v>
      </c>
      <c r="DX170" s="139" t="s">
        <v>193</v>
      </c>
      <c r="DY170" s="139" t="s">
        <v>193</v>
      </c>
      <c r="DZ170" s="139">
        <v>30</v>
      </c>
      <c r="EA170" s="139" t="s">
        <v>109</v>
      </c>
      <c r="EB170" s="139" t="s">
        <v>193</v>
      </c>
      <c r="EC170" s="139" t="s">
        <v>193</v>
      </c>
      <c r="ED170" s="139">
        <v>25</v>
      </c>
      <c r="EE170" s="139" t="s">
        <v>109</v>
      </c>
      <c r="EF170" s="139" t="s">
        <v>193</v>
      </c>
      <c r="EG170" s="139" t="s">
        <v>193</v>
      </c>
      <c r="EH170" s="139" t="s">
        <v>193</v>
      </c>
      <c r="EI170" s="139" t="s">
        <v>193</v>
      </c>
      <c r="EJ170" s="139" t="s">
        <v>193</v>
      </c>
      <c r="EK170" s="139" t="s">
        <v>193</v>
      </c>
      <c r="EL170" s="139" t="s">
        <v>193</v>
      </c>
      <c r="EM170" s="139" t="s">
        <v>193</v>
      </c>
      <c r="EN170" s="139" t="s">
        <v>193</v>
      </c>
      <c r="EO170" s="139" t="s">
        <v>193</v>
      </c>
      <c r="EP170" s="139" t="s">
        <v>193</v>
      </c>
      <c r="EQ170" s="139" t="s">
        <v>193</v>
      </c>
      <c r="ER170" s="139" t="s">
        <v>193</v>
      </c>
      <c r="ES170" s="139" t="s">
        <v>193</v>
      </c>
      <c r="ET170" s="139" t="s">
        <v>193</v>
      </c>
      <c r="EU170" s="139" t="s">
        <v>193</v>
      </c>
      <c r="EV170" s="139" t="s">
        <v>193</v>
      </c>
      <c r="EW170" s="139" t="s">
        <v>193</v>
      </c>
      <c r="EX170" s="139" t="s">
        <v>193</v>
      </c>
      <c r="EY170" s="139" t="s">
        <v>193</v>
      </c>
      <c r="EZ170" s="139" t="s">
        <v>193</v>
      </c>
      <c r="FA170" s="139" t="s">
        <v>193</v>
      </c>
      <c r="FB170" s="139" t="s">
        <v>193</v>
      </c>
      <c r="FC170" s="139" t="s">
        <v>193</v>
      </c>
      <c r="FD170" s="139" t="s">
        <v>193</v>
      </c>
      <c r="FE170" s="139" t="s">
        <v>193</v>
      </c>
      <c r="FF170" s="139" t="s">
        <v>193</v>
      </c>
      <c r="FG170" s="139" t="s">
        <v>193</v>
      </c>
      <c r="FH170" s="139" t="s">
        <v>193</v>
      </c>
      <c r="FI170" s="139" t="s">
        <v>193</v>
      </c>
      <c r="FJ170" s="139" t="s">
        <v>109</v>
      </c>
      <c r="FK170" s="139" t="s">
        <v>193</v>
      </c>
      <c r="FL170" s="139">
        <v>10</v>
      </c>
      <c r="FM170" s="139" t="s">
        <v>193</v>
      </c>
      <c r="FN170" s="139" t="s">
        <v>193</v>
      </c>
      <c r="FO170" s="139" t="s">
        <v>193</v>
      </c>
      <c r="FP170" s="139" t="s">
        <v>193</v>
      </c>
      <c r="FQ170" s="139" t="s">
        <v>193</v>
      </c>
      <c r="FR170" s="139" t="s">
        <v>193</v>
      </c>
      <c r="FS170" s="139" t="s">
        <v>109</v>
      </c>
      <c r="FT170" s="139" t="s">
        <v>156</v>
      </c>
      <c r="FU170" s="139">
        <v>10</v>
      </c>
      <c r="FV170" s="139" t="s">
        <v>114</v>
      </c>
      <c r="FW170" s="139" t="s">
        <v>193</v>
      </c>
      <c r="FX170" s="139" t="s">
        <v>193</v>
      </c>
      <c r="FY170" s="139" t="s">
        <v>193</v>
      </c>
      <c r="FZ170" s="139" t="s">
        <v>193</v>
      </c>
      <c r="GA170" s="139" t="s">
        <v>193</v>
      </c>
      <c r="GB170" s="139" t="s">
        <v>193</v>
      </c>
      <c r="GC170" s="139" t="s">
        <v>193</v>
      </c>
      <c r="GD170" s="139" t="s">
        <v>193</v>
      </c>
      <c r="GE170" s="139" t="s">
        <v>193</v>
      </c>
      <c r="GF170" s="139" t="s">
        <v>193</v>
      </c>
      <c r="GG170" s="139" t="s">
        <v>193</v>
      </c>
      <c r="GH170" s="139" t="s">
        <v>193</v>
      </c>
      <c r="GI170" s="139" t="s">
        <v>193</v>
      </c>
      <c r="GJ170" s="139" t="s">
        <v>193</v>
      </c>
      <c r="GK170" s="139" t="s">
        <v>193</v>
      </c>
      <c r="GL170" s="139" t="s">
        <v>193</v>
      </c>
      <c r="GM170" s="139" t="s">
        <v>193</v>
      </c>
      <c r="GN170" s="139" t="s">
        <v>193</v>
      </c>
      <c r="GO170" s="139" t="s">
        <v>193</v>
      </c>
      <c r="GP170" s="139" t="s">
        <v>193</v>
      </c>
      <c r="GQ170" s="139" t="s">
        <v>193</v>
      </c>
      <c r="GR170" s="139" t="s">
        <v>193</v>
      </c>
      <c r="GS170" s="139" t="s">
        <v>193</v>
      </c>
      <c r="GT170" s="139" t="s">
        <v>193</v>
      </c>
      <c r="GU170" s="139" t="s">
        <v>193</v>
      </c>
      <c r="GV170" s="139" t="s">
        <v>109</v>
      </c>
      <c r="GW170" s="139" t="s">
        <v>109</v>
      </c>
      <c r="GX170" s="139" t="s">
        <v>109</v>
      </c>
      <c r="GY170" s="139" t="s">
        <v>117</v>
      </c>
      <c r="GZ170" s="139" t="s">
        <v>789</v>
      </c>
      <c r="HA170" s="139" t="s">
        <v>119</v>
      </c>
      <c r="HB170" s="139" t="s">
        <v>789</v>
      </c>
      <c r="HC170" s="139" t="s">
        <v>193</v>
      </c>
      <c r="HD170" s="139" t="s">
        <v>193</v>
      </c>
      <c r="HE170" s="139" t="s">
        <v>193</v>
      </c>
      <c r="HF170" s="139" t="s">
        <v>193</v>
      </c>
      <c r="HG170" s="139" t="s">
        <v>193</v>
      </c>
      <c r="HH170" s="139" t="s">
        <v>193</v>
      </c>
      <c r="HI170" s="139" t="s">
        <v>193</v>
      </c>
      <c r="HJ170" s="139" t="s">
        <v>193</v>
      </c>
      <c r="HK170" s="139" t="s">
        <v>193</v>
      </c>
      <c r="HL170" s="139" t="s">
        <v>193</v>
      </c>
      <c r="HM170" s="139" t="s">
        <v>193</v>
      </c>
      <c r="HN170" s="139" t="s">
        <v>193</v>
      </c>
      <c r="HO170" s="139" t="s">
        <v>193</v>
      </c>
      <c r="HP170" s="139" t="s">
        <v>193</v>
      </c>
      <c r="HQ170" s="139" t="s">
        <v>193</v>
      </c>
      <c r="HR170" s="139" t="s">
        <v>193</v>
      </c>
      <c r="HS170" s="139" t="s">
        <v>193</v>
      </c>
      <c r="HT170" s="139" t="s">
        <v>193</v>
      </c>
      <c r="HU170" s="139" t="s">
        <v>193</v>
      </c>
      <c r="HV170" s="139" t="s">
        <v>193</v>
      </c>
      <c r="HW170" s="139" t="s">
        <v>193</v>
      </c>
      <c r="HX170" s="139" t="s">
        <v>193</v>
      </c>
      <c r="HY170" s="139" t="s">
        <v>193</v>
      </c>
      <c r="HZ170" s="139" t="s">
        <v>193</v>
      </c>
      <c r="IA170" s="139" t="s">
        <v>193</v>
      </c>
      <c r="IB170" s="139" t="s">
        <v>193</v>
      </c>
      <c r="IC170" s="139" t="s">
        <v>193</v>
      </c>
      <c r="ID170" s="139" t="s">
        <v>193</v>
      </c>
      <c r="IE170" s="139" t="s">
        <v>193</v>
      </c>
      <c r="IF170" s="139" t="s">
        <v>193</v>
      </c>
      <c r="IG170" s="139" t="s">
        <v>193</v>
      </c>
      <c r="IH170" s="139" t="s">
        <v>193</v>
      </c>
      <c r="II170" s="139" t="s">
        <v>193</v>
      </c>
      <c r="IJ170" s="139" t="s">
        <v>193</v>
      </c>
      <c r="IK170" s="139" t="s">
        <v>193</v>
      </c>
      <c r="IL170" s="139" t="s">
        <v>193</v>
      </c>
      <c r="IM170" s="139" t="s">
        <v>193</v>
      </c>
      <c r="IN170" s="139" t="s">
        <v>114</v>
      </c>
      <c r="IO170" s="139" t="s">
        <v>193</v>
      </c>
      <c r="IP170" s="139" t="s">
        <v>193</v>
      </c>
      <c r="IQ170" s="139" t="s">
        <v>193</v>
      </c>
      <c r="IR170" s="139" t="s">
        <v>193</v>
      </c>
      <c r="IS170" s="139" t="s">
        <v>193</v>
      </c>
      <c r="IT170" s="139" t="s">
        <v>193</v>
      </c>
      <c r="IU170" s="139" t="s">
        <v>193</v>
      </c>
      <c r="IV170" s="139" t="s">
        <v>193</v>
      </c>
      <c r="IW170" s="139" t="s">
        <v>3632</v>
      </c>
      <c r="IX170" s="139">
        <v>1</v>
      </c>
      <c r="IY170" s="139">
        <v>1</v>
      </c>
      <c r="IZ170" s="139">
        <v>1</v>
      </c>
      <c r="JA170" s="139">
        <v>0</v>
      </c>
      <c r="JB170" s="139">
        <v>0</v>
      </c>
      <c r="JC170" s="139">
        <v>0</v>
      </c>
      <c r="JD170" s="139">
        <v>0</v>
      </c>
      <c r="JE170" s="139">
        <v>0</v>
      </c>
      <c r="JF170" s="139" t="s">
        <v>193</v>
      </c>
      <c r="JG170" s="139" t="s">
        <v>109</v>
      </c>
      <c r="JH170" s="139" t="s">
        <v>193</v>
      </c>
      <c r="JI170" s="139" t="s">
        <v>111</v>
      </c>
      <c r="JJ170" s="139">
        <v>1</v>
      </c>
      <c r="JK170" s="139">
        <v>0</v>
      </c>
      <c r="JL170" s="139">
        <v>0</v>
      </c>
      <c r="JM170" s="139">
        <v>0</v>
      </c>
      <c r="JN170" s="139">
        <v>0</v>
      </c>
      <c r="JO170" s="139">
        <v>0</v>
      </c>
      <c r="JP170" s="139">
        <v>0</v>
      </c>
      <c r="JQ170" s="139" t="s">
        <v>193</v>
      </c>
      <c r="JR170" s="139" t="s">
        <v>193</v>
      </c>
      <c r="JS170" s="139" t="s">
        <v>193</v>
      </c>
      <c r="JT170" s="139" t="s">
        <v>193</v>
      </c>
      <c r="JU170" s="139" t="s">
        <v>193</v>
      </c>
      <c r="JV170" s="139" t="s">
        <v>193</v>
      </c>
      <c r="JW170" s="139" t="s">
        <v>193</v>
      </c>
      <c r="JX170" s="139" t="s">
        <v>193</v>
      </c>
      <c r="JY170" s="139" t="s">
        <v>193</v>
      </c>
      <c r="JZ170" s="139" t="s">
        <v>193</v>
      </c>
      <c r="KA170" s="139" t="s">
        <v>193</v>
      </c>
      <c r="KB170" s="139" t="s">
        <v>193</v>
      </c>
      <c r="KC170" s="139" t="s">
        <v>193</v>
      </c>
      <c r="KD170" s="139" t="s">
        <v>193</v>
      </c>
      <c r="KE170" s="139" t="s">
        <v>193</v>
      </c>
      <c r="KF170" s="139" t="s">
        <v>193</v>
      </c>
      <c r="KG170" s="139" t="s">
        <v>193</v>
      </c>
      <c r="KH170" s="139" t="s">
        <v>193</v>
      </c>
      <c r="KI170" s="139" t="s">
        <v>193</v>
      </c>
      <c r="KJ170" s="139" t="s">
        <v>193</v>
      </c>
      <c r="KK170" s="139" t="s">
        <v>193</v>
      </c>
      <c r="KL170" s="139" t="s">
        <v>193</v>
      </c>
      <c r="KM170" s="139" t="s">
        <v>193</v>
      </c>
      <c r="KN170" s="139" t="s">
        <v>193</v>
      </c>
      <c r="KO170" s="139" t="s">
        <v>193</v>
      </c>
      <c r="KP170" s="139" t="s">
        <v>193</v>
      </c>
      <c r="KQ170" s="139" t="s">
        <v>193</v>
      </c>
      <c r="KR170" s="139" t="s">
        <v>193</v>
      </c>
      <c r="KS170" s="139" t="s">
        <v>193</v>
      </c>
      <c r="KT170" s="139" t="s">
        <v>193</v>
      </c>
      <c r="KU170" s="139" t="s">
        <v>193</v>
      </c>
      <c r="KV170" s="139" t="s">
        <v>193</v>
      </c>
      <c r="KW170" s="139" t="s">
        <v>193</v>
      </c>
      <c r="KX170" s="139" t="s">
        <v>193</v>
      </c>
      <c r="KY170" s="139" t="s">
        <v>193</v>
      </c>
      <c r="KZ170" s="139" t="s">
        <v>193</v>
      </c>
      <c r="LA170" s="139" t="s">
        <v>193</v>
      </c>
      <c r="LB170" s="139" t="s">
        <v>193</v>
      </c>
      <c r="LC170" s="139" t="s">
        <v>193</v>
      </c>
      <c r="LD170" s="139" t="s">
        <v>193</v>
      </c>
      <c r="LE170" s="139" t="s">
        <v>193</v>
      </c>
      <c r="LF170" s="139" t="s">
        <v>193</v>
      </c>
      <c r="LG170" s="139" t="s">
        <v>193</v>
      </c>
      <c r="LH170" s="139" t="s">
        <v>193</v>
      </c>
      <c r="LI170" s="139" t="s">
        <v>193</v>
      </c>
      <c r="LJ170" s="139" t="s">
        <v>193</v>
      </c>
      <c r="LK170" s="139" t="s">
        <v>193</v>
      </c>
      <c r="LL170" s="139" t="s">
        <v>193</v>
      </c>
      <c r="LM170" s="139" t="s">
        <v>193</v>
      </c>
      <c r="LN170" s="139" t="s">
        <v>193</v>
      </c>
      <c r="LO170" s="139" t="s">
        <v>193</v>
      </c>
      <c r="LP170" s="139" t="s">
        <v>193</v>
      </c>
      <c r="LQ170" s="139" t="s">
        <v>193</v>
      </c>
    </row>
    <row r="171" spans="1:329" ht="14.4" customHeight="1" x14ac:dyDescent="0.35">
      <c r="A171" s="139" t="s">
        <v>3648</v>
      </c>
      <c r="B171" s="139" t="s">
        <v>3622</v>
      </c>
      <c r="C171" s="139" t="s">
        <v>161</v>
      </c>
      <c r="D171" s="139" t="s">
        <v>161</v>
      </c>
      <c r="E171" s="139" t="s">
        <v>3644</v>
      </c>
      <c r="F171" s="139" t="s">
        <v>117</v>
      </c>
      <c r="G171" s="139" t="s">
        <v>119</v>
      </c>
      <c r="H171" s="139" t="s">
        <v>119</v>
      </c>
      <c r="I171" s="139" t="s">
        <v>3624</v>
      </c>
      <c r="J171" s="139" t="s">
        <v>704</v>
      </c>
      <c r="K171" s="139" t="s">
        <v>536</v>
      </c>
      <c r="L171" s="139" t="s">
        <v>490</v>
      </c>
      <c r="M171" t="s">
        <v>491</v>
      </c>
      <c r="N171" t="s">
        <v>193</v>
      </c>
      <c r="O171" t="s">
        <v>193</v>
      </c>
      <c r="P171" t="s">
        <v>496</v>
      </c>
      <c r="Q171" t="s">
        <v>193</v>
      </c>
      <c r="R171" t="s">
        <v>4413</v>
      </c>
      <c r="S171">
        <v>1</v>
      </c>
      <c r="T171">
        <v>0</v>
      </c>
      <c r="U171">
        <v>0</v>
      </c>
      <c r="V171">
        <v>1</v>
      </c>
      <c r="W171">
        <v>1</v>
      </c>
      <c r="X171">
        <v>0</v>
      </c>
      <c r="Y171">
        <v>0</v>
      </c>
      <c r="Z171" t="s">
        <v>110</v>
      </c>
      <c r="AA171" t="s">
        <v>1423</v>
      </c>
      <c r="AB171" t="s">
        <v>112</v>
      </c>
      <c r="AC171">
        <v>1</v>
      </c>
      <c r="AD171">
        <v>0</v>
      </c>
      <c r="AE171">
        <v>0</v>
      </c>
      <c r="AF171">
        <v>0</v>
      </c>
      <c r="AG171">
        <v>0</v>
      </c>
      <c r="AH171">
        <v>0</v>
      </c>
      <c r="AI171">
        <v>0</v>
      </c>
      <c r="AJ171">
        <v>0</v>
      </c>
      <c r="AK171">
        <v>0</v>
      </c>
      <c r="AL171">
        <v>0</v>
      </c>
      <c r="AM171" t="s">
        <v>193</v>
      </c>
      <c r="AN171" t="s">
        <v>113</v>
      </c>
      <c r="AO171" t="s">
        <v>501</v>
      </c>
      <c r="AP171" t="s">
        <v>4414</v>
      </c>
      <c r="AQ171">
        <v>0</v>
      </c>
      <c r="AR171">
        <v>0</v>
      </c>
      <c r="AS171">
        <v>0</v>
      </c>
      <c r="AT171">
        <v>1</v>
      </c>
      <c r="AU171">
        <v>1</v>
      </c>
      <c r="AV171">
        <v>0</v>
      </c>
      <c r="AW171">
        <v>0</v>
      </c>
      <c r="AX171">
        <v>0</v>
      </c>
      <c r="AY171" t="s">
        <v>498</v>
      </c>
      <c r="AZ171" s="192" t="s">
        <v>193</v>
      </c>
      <c r="BA171" s="139" t="s">
        <v>193</v>
      </c>
      <c r="BB171" s="139" t="s">
        <v>193</v>
      </c>
      <c r="BC171" s="192" t="s">
        <v>193</v>
      </c>
      <c r="BD171" s="139" t="s">
        <v>193</v>
      </c>
      <c r="BE171" s="139" t="s">
        <v>193</v>
      </c>
      <c r="BF171" s="192" t="s">
        <v>193</v>
      </c>
      <c r="BG171" s="139" t="s">
        <v>193</v>
      </c>
      <c r="BH171" s="139">
        <v>250</v>
      </c>
      <c r="BI171" s="192">
        <v>86.2068965517241</v>
      </c>
      <c r="BJ171" s="139" t="s">
        <v>114</v>
      </c>
      <c r="BK171" s="139">
        <v>400</v>
      </c>
      <c r="BL171" s="192">
        <v>166.666666666666</v>
      </c>
      <c r="BM171" s="139" t="s">
        <v>109</v>
      </c>
      <c r="BN171" s="139" t="s">
        <v>193</v>
      </c>
      <c r="BO171" s="192" t="s">
        <v>193</v>
      </c>
      <c r="BP171" s="139" t="s">
        <v>193</v>
      </c>
      <c r="BQ171" s="139" t="s">
        <v>193</v>
      </c>
      <c r="BR171" s="139" t="s">
        <v>193</v>
      </c>
      <c r="BS171" s="139" t="s">
        <v>193</v>
      </c>
      <c r="BT171" s="139" t="s">
        <v>193</v>
      </c>
      <c r="BU171" s="139" t="s">
        <v>193</v>
      </c>
      <c r="BV171" s="139" t="s">
        <v>193</v>
      </c>
      <c r="BW171" s="139" t="s">
        <v>193</v>
      </c>
      <c r="BX171" s="139" t="s">
        <v>193</v>
      </c>
      <c r="BY171" s="139" t="s">
        <v>193</v>
      </c>
      <c r="BZ171" s="139" t="s">
        <v>193</v>
      </c>
      <c r="CA171" s="192" t="s">
        <v>193</v>
      </c>
      <c r="CB171" s="139" t="s">
        <v>193</v>
      </c>
      <c r="CC171" s="139" t="s">
        <v>114</v>
      </c>
      <c r="CD171" s="139" t="s">
        <v>193</v>
      </c>
      <c r="CE171" s="139" t="s">
        <v>193</v>
      </c>
      <c r="CF171" s="139" t="s">
        <v>193</v>
      </c>
      <c r="CG171" s="139" t="s">
        <v>193</v>
      </c>
      <c r="CH171" s="139" t="s">
        <v>193</v>
      </c>
      <c r="CI171" s="139" t="s">
        <v>193</v>
      </c>
      <c r="CJ171" s="139" t="s">
        <v>193</v>
      </c>
      <c r="CK171" s="139" t="s">
        <v>193</v>
      </c>
      <c r="CL171" s="139" t="s">
        <v>193</v>
      </c>
      <c r="CM171" s="139" t="s">
        <v>193</v>
      </c>
      <c r="CN171" s="139" t="s">
        <v>193</v>
      </c>
      <c r="CO171" s="139" t="s">
        <v>193</v>
      </c>
      <c r="CP171" s="139" t="s">
        <v>193</v>
      </c>
      <c r="CQ171" s="139" t="s">
        <v>193</v>
      </c>
      <c r="CR171" s="139" t="s">
        <v>193</v>
      </c>
      <c r="CS171" s="139" t="s">
        <v>193</v>
      </c>
      <c r="CT171" s="139" t="s">
        <v>193</v>
      </c>
      <c r="CU171" s="139" t="s">
        <v>193</v>
      </c>
      <c r="CV171" s="139" t="s">
        <v>193</v>
      </c>
      <c r="CW171" s="139" t="s">
        <v>193</v>
      </c>
      <c r="CX171" s="139" t="s">
        <v>193</v>
      </c>
      <c r="CY171" s="139" t="s">
        <v>193</v>
      </c>
      <c r="CZ171" s="139" t="s">
        <v>193</v>
      </c>
      <c r="DA171" s="139" t="s">
        <v>193</v>
      </c>
      <c r="DB171" s="139" t="s">
        <v>193</v>
      </c>
      <c r="DC171" s="139" t="s">
        <v>109</v>
      </c>
      <c r="DD171" s="139" t="s">
        <v>109</v>
      </c>
      <c r="DE171" s="139" t="s">
        <v>109</v>
      </c>
      <c r="DF171" s="139" t="s">
        <v>123</v>
      </c>
      <c r="DG171" s="139" t="s">
        <v>785</v>
      </c>
      <c r="DH171" s="139" t="s">
        <v>124</v>
      </c>
      <c r="DI171" s="139" t="s">
        <v>785</v>
      </c>
      <c r="DJ171" s="139" t="s">
        <v>193</v>
      </c>
      <c r="DK171" s="139" t="s">
        <v>193</v>
      </c>
      <c r="DL171" s="139" t="s">
        <v>193</v>
      </c>
      <c r="DM171" s="139" t="s">
        <v>193</v>
      </c>
      <c r="DN171" s="139" t="s">
        <v>193</v>
      </c>
      <c r="DO171" s="139" t="s">
        <v>193</v>
      </c>
      <c r="DP171" s="139" t="s">
        <v>193</v>
      </c>
      <c r="DQ171" s="139" t="s">
        <v>193</v>
      </c>
      <c r="DR171" s="139" t="s">
        <v>193</v>
      </c>
      <c r="DS171" s="139" t="s">
        <v>193</v>
      </c>
      <c r="DT171" s="139" t="s">
        <v>193</v>
      </c>
      <c r="DU171" s="139" t="s">
        <v>193</v>
      </c>
      <c r="DV171" s="139" t="s">
        <v>193</v>
      </c>
      <c r="DW171" s="139" t="s">
        <v>193</v>
      </c>
      <c r="DX171" s="139" t="s">
        <v>193</v>
      </c>
      <c r="DY171" s="139" t="s">
        <v>193</v>
      </c>
      <c r="DZ171" s="139" t="s">
        <v>193</v>
      </c>
      <c r="EA171" s="139" t="s">
        <v>193</v>
      </c>
      <c r="EB171" s="139" t="s">
        <v>193</v>
      </c>
      <c r="EC171" s="139" t="s">
        <v>193</v>
      </c>
      <c r="ED171" s="139" t="s">
        <v>193</v>
      </c>
      <c r="EE171" s="139" t="s">
        <v>193</v>
      </c>
      <c r="EF171" s="139" t="s">
        <v>193</v>
      </c>
      <c r="EG171" s="139" t="s">
        <v>193</v>
      </c>
      <c r="EH171" s="139" t="s">
        <v>193</v>
      </c>
      <c r="EI171" s="139" t="s">
        <v>193</v>
      </c>
      <c r="EJ171" s="139" t="s">
        <v>193</v>
      </c>
      <c r="EK171" s="139" t="s">
        <v>193</v>
      </c>
      <c r="EL171" s="139" t="s">
        <v>193</v>
      </c>
      <c r="EM171" s="139" t="s">
        <v>193</v>
      </c>
      <c r="EN171" s="139" t="s">
        <v>193</v>
      </c>
      <c r="EO171" s="139" t="s">
        <v>193</v>
      </c>
      <c r="EP171" s="139" t="s">
        <v>193</v>
      </c>
      <c r="EQ171" s="139" t="s">
        <v>193</v>
      </c>
      <c r="ER171" s="139" t="s">
        <v>193</v>
      </c>
      <c r="ES171" s="139" t="s">
        <v>193</v>
      </c>
      <c r="ET171" s="139" t="s">
        <v>193</v>
      </c>
      <c r="EU171" s="139" t="s">
        <v>193</v>
      </c>
      <c r="EV171" s="139" t="s">
        <v>193</v>
      </c>
      <c r="EW171" s="139" t="s">
        <v>193</v>
      </c>
      <c r="EX171" s="139" t="s">
        <v>193</v>
      </c>
      <c r="EY171" s="139" t="s">
        <v>193</v>
      </c>
      <c r="EZ171" s="139" t="s">
        <v>193</v>
      </c>
      <c r="FA171" s="139" t="s">
        <v>193</v>
      </c>
      <c r="FB171" s="139" t="s">
        <v>193</v>
      </c>
      <c r="FC171" s="139" t="s">
        <v>193</v>
      </c>
      <c r="FD171" s="139" t="s">
        <v>193</v>
      </c>
      <c r="FE171" s="139" t="s">
        <v>193</v>
      </c>
      <c r="FF171" s="139" t="s">
        <v>193</v>
      </c>
      <c r="FG171" s="139" t="s">
        <v>193</v>
      </c>
      <c r="FH171" s="139" t="s">
        <v>193</v>
      </c>
      <c r="FI171" s="139" t="s">
        <v>193</v>
      </c>
      <c r="FJ171" s="139" t="s">
        <v>193</v>
      </c>
      <c r="FK171" s="139" t="s">
        <v>193</v>
      </c>
      <c r="FL171" s="139" t="s">
        <v>193</v>
      </c>
      <c r="FM171" s="139" t="s">
        <v>193</v>
      </c>
      <c r="FN171" s="139" t="s">
        <v>193</v>
      </c>
      <c r="FO171" s="139" t="s">
        <v>193</v>
      </c>
      <c r="FP171" s="139" t="s">
        <v>193</v>
      </c>
      <c r="FQ171" s="139" t="s">
        <v>193</v>
      </c>
      <c r="FR171" s="139" t="s">
        <v>193</v>
      </c>
      <c r="FS171" s="139" t="s">
        <v>193</v>
      </c>
      <c r="FT171" s="139" t="s">
        <v>193</v>
      </c>
      <c r="FU171" s="139" t="s">
        <v>193</v>
      </c>
      <c r="FV171" s="139" t="s">
        <v>193</v>
      </c>
      <c r="FW171" s="139" t="s">
        <v>193</v>
      </c>
      <c r="FX171" s="139" t="s">
        <v>193</v>
      </c>
      <c r="FY171" s="139" t="s">
        <v>193</v>
      </c>
      <c r="FZ171" s="139" t="s">
        <v>193</v>
      </c>
      <c r="GA171" s="139" t="s">
        <v>193</v>
      </c>
      <c r="GB171" s="139" t="s">
        <v>193</v>
      </c>
      <c r="GC171" s="139" t="s">
        <v>193</v>
      </c>
      <c r="GD171" s="139" t="s">
        <v>193</v>
      </c>
      <c r="GE171" s="139" t="s">
        <v>193</v>
      </c>
      <c r="GF171" s="139" t="s">
        <v>193</v>
      </c>
      <c r="GG171" s="139" t="s">
        <v>193</v>
      </c>
      <c r="GH171" s="139" t="s">
        <v>193</v>
      </c>
      <c r="GI171" s="139" t="s">
        <v>193</v>
      </c>
      <c r="GJ171" s="139" t="s">
        <v>193</v>
      </c>
      <c r="GK171" s="139" t="s">
        <v>193</v>
      </c>
      <c r="GL171" s="139" t="s">
        <v>193</v>
      </c>
      <c r="GM171" s="139" t="s">
        <v>193</v>
      </c>
      <c r="GN171" s="139" t="s">
        <v>193</v>
      </c>
      <c r="GO171" s="139" t="s">
        <v>193</v>
      </c>
      <c r="GP171" s="139" t="s">
        <v>193</v>
      </c>
      <c r="GQ171" s="139" t="s">
        <v>193</v>
      </c>
      <c r="GR171" s="139" t="s">
        <v>193</v>
      </c>
      <c r="GS171" s="139" t="s">
        <v>193</v>
      </c>
      <c r="GT171" s="139" t="s">
        <v>193</v>
      </c>
      <c r="GU171" s="139" t="s">
        <v>193</v>
      </c>
      <c r="GV171" s="139" t="s">
        <v>193</v>
      </c>
      <c r="GW171" s="139" t="s">
        <v>193</v>
      </c>
      <c r="GX171" s="139" t="s">
        <v>193</v>
      </c>
      <c r="GY171" s="139" t="s">
        <v>193</v>
      </c>
      <c r="GZ171" s="139" t="s">
        <v>193</v>
      </c>
      <c r="HA171" s="139" t="s">
        <v>193</v>
      </c>
      <c r="HB171" s="139" t="s">
        <v>193</v>
      </c>
      <c r="HC171" s="139" t="s">
        <v>193</v>
      </c>
      <c r="HD171" s="139" t="s">
        <v>193</v>
      </c>
      <c r="HE171" s="139" t="s">
        <v>193</v>
      </c>
      <c r="HF171" s="139" t="s">
        <v>193</v>
      </c>
      <c r="HG171" s="139" t="s">
        <v>193</v>
      </c>
      <c r="HH171" s="139" t="s">
        <v>193</v>
      </c>
      <c r="HI171" s="139" t="s">
        <v>193</v>
      </c>
      <c r="HJ171" s="139" t="s">
        <v>3649</v>
      </c>
      <c r="HK171" s="139">
        <v>1</v>
      </c>
      <c r="HL171" s="139">
        <v>1</v>
      </c>
      <c r="HM171" s="139">
        <v>1</v>
      </c>
      <c r="HN171" s="139">
        <v>1</v>
      </c>
      <c r="HO171" s="139">
        <v>1</v>
      </c>
      <c r="HP171" s="139">
        <v>1</v>
      </c>
      <c r="HQ171" s="139">
        <v>1</v>
      </c>
      <c r="HR171" s="139">
        <v>0</v>
      </c>
      <c r="HS171" s="139" t="s">
        <v>3553</v>
      </c>
      <c r="HT171" s="139" t="s">
        <v>193</v>
      </c>
      <c r="HU171" s="139">
        <v>200</v>
      </c>
      <c r="HV171" s="139">
        <v>300</v>
      </c>
      <c r="HW171" s="139">
        <v>100</v>
      </c>
      <c r="HX171" s="139">
        <v>75</v>
      </c>
      <c r="HY171" s="139">
        <v>15</v>
      </c>
      <c r="HZ171" s="139">
        <v>75</v>
      </c>
      <c r="IA171" s="139">
        <v>100</v>
      </c>
      <c r="IB171" s="139" t="s">
        <v>109</v>
      </c>
      <c r="IC171" s="139" t="s">
        <v>193</v>
      </c>
      <c r="ID171" s="139" t="s">
        <v>3588</v>
      </c>
      <c r="IE171" s="139">
        <v>1</v>
      </c>
      <c r="IF171" s="139">
        <v>1</v>
      </c>
      <c r="IG171" s="139">
        <v>1</v>
      </c>
      <c r="IH171" s="139">
        <v>200</v>
      </c>
      <c r="II171" s="139">
        <v>750</v>
      </c>
      <c r="IJ171" s="139">
        <v>25</v>
      </c>
      <c r="IK171" s="139" t="s">
        <v>109</v>
      </c>
      <c r="IL171" s="139" t="s">
        <v>193</v>
      </c>
      <c r="IM171" s="139" t="s">
        <v>193</v>
      </c>
      <c r="IN171" s="139" t="s">
        <v>109</v>
      </c>
      <c r="IO171" s="139" t="s">
        <v>3340</v>
      </c>
      <c r="IP171" s="139">
        <v>1</v>
      </c>
      <c r="IQ171" s="139">
        <v>0</v>
      </c>
      <c r="IR171" s="139">
        <v>0</v>
      </c>
      <c r="IS171" s="139">
        <v>0</v>
      </c>
      <c r="IT171" s="139">
        <v>0</v>
      </c>
      <c r="IU171" s="139">
        <v>0</v>
      </c>
      <c r="IV171" s="139" t="s">
        <v>193</v>
      </c>
      <c r="IW171" s="139" t="s">
        <v>3336</v>
      </c>
      <c r="IX171" s="139">
        <v>0</v>
      </c>
      <c r="IY171" s="139">
        <v>1</v>
      </c>
      <c r="IZ171" s="139">
        <v>1</v>
      </c>
      <c r="JA171" s="139">
        <v>1</v>
      </c>
      <c r="JB171" s="139">
        <v>0</v>
      </c>
      <c r="JC171" s="139">
        <v>0</v>
      </c>
      <c r="JD171" s="139">
        <v>0</v>
      </c>
      <c r="JE171" s="139">
        <v>0</v>
      </c>
      <c r="JF171" s="139" t="s">
        <v>193</v>
      </c>
      <c r="JG171" s="139" t="s">
        <v>109</v>
      </c>
      <c r="JH171" s="139" t="s">
        <v>193</v>
      </c>
      <c r="JI171" s="139" t="s">
        <v>3554</v>
      </c>
      <c r="JJ171" s="139">
        <v>0</v>
      </c>
      <c r="JK171" s="139">
        <v>0</v>
      </c>
      <c r="JL171" s="139">
        <v>0</v>
      </c>
      <c r="JM171" s="139">
        <v>1</v>
      </c>
      <c r="JN171" s="139">
        <v>0</v>
      </c>
      <c r="JO171" s="139">
        <v>0</v>
      </c>
      <c r="JP171" s="139">
        <v>0</v>
      </c>
      <c r="JQ171" s="139" t="s">
        <v>193</v>
      </c>
      <c r="JR171" s="139" t="s">
        <v>193</v>
      </c>
      <c r="JS171" s="139" t="s">
        <v>193</v>
      </c>
      <c r="JT171" s="139" t="s">
        <v>193</v>
      </c>
      <c r="JU171" s="139" t="s">
        <v>193</v>
      </c>
      <c r="JV171" s="139" t="s">
        <v>193</v>
      </c>
      <c r="JW171" s="139" t="s">
        <v>193</v>
      </c>
      <c r="JX171" s="139" t="s">
        <v>193</v>
      </c>
      <c r="JY171" s="139" t="s">
        <v>193</v>
      </c>
      <c r="JZ171" s="139" t="s">
        <v>193</v>
      </c>
      <c r="KA171" s="139" t="s">
        <v>193</v>
      </c>
      <c r="KB171" s="139" t="s">
        <v>193</v>
      </c>
      <c r="KC171" s="139" t="s">
        <v>193</v>
      </c>
      <c r="KD171" s="139" t="s">
        <v>193</v>
      </c>
      <c r="KE171" s="139" t="s">
        <v>193</v>
      </c>
      <c r="KF171" s="139" t="s">
        <v>193</v>
      </c>
      <c r="KG171" s="139" t="s">
        <v>193</v>
      </c>
      <c r="KH171" s="139" t="s">
        <v>193</v>
      </c>
      <c r="KI171" s="139" t="s">
        <v>193</v>
      </c>
      <c r="KJ171" s="139" t="s">
        <v>193</v>
      </c>
      <c r="KK171" s="139" t="s">
        <v>193</v>
      </c>
      <c r="KL171" s="139" t="s">
        <v>193</v>
      </c>
      <c r="KM171" s="139" t="s">
        <v>193</v>
      </c>
      <c r="KN171" s="139" t="s">
        <v>193</v>
      </c>
      <c r="KO171" s="139" t="s">
        <v>193</v>
      </c>
      <c r="KP171" s="139" t="s">
        <v>193</v>
      </c>
      <c r="KQ171" s="139" t="s">
        <v>193</v>
      </c>
      <c r="KR171" s="139" t="s">
        <v>193</v>
      </c>
      <c r="KS171" s="139" t="s">
        <v>193</v>
      </c>
      <c r="KT171" s="139" t="s">
        <v>193</v>
      </c>
      <c r="KU171" s="139" t="s">
        <v>193</v>
      </c>
      <c r="KV171" s="139" t="s">
        <v>193</v>
      </c>
      <c r="KW171" s="139" t="s">
        <v>193</v>
      </c>
      <c r="KX171" s="139" t="s">
        <v>193</v>
      </c>
      <c r="KY171" s="139" t="s">
        <v>193</v>
      </c>
      <c r="KZ171" s="139" t="s">
        <v>193</v>
      </c>
      <c r="LA171" s="139" t="s">
        <v>193</v>
      </c>
      <c r="LB171" s="139" t="s">
        <v>193</v>
      </c>
      <c r="LC171" s="139" t="s">
        <v>193</v>
      </c>
      <c r="LD171" s="139" t="s">
        <v>193</v>
      </c>
      <c r="LE171" s="139" t="s">
        <v>193</v>
      </c>
      <c r="LF171" s="139" t="s">
        <v>193</v>
      </c>
      <c r="LG171" s="139" t="s">
        <v>193</v>
      </c>
      <c r="LH171" s="139" t="s">
        <v>193</v>
      </c>
      <c r="LI171" s="139" t="s">
        <v>193</v>
      </c>
      <c r="LJ171" s="139" t="s">
        <v>193</v>
      </c>
      <c r="LK171" s="139" t="s">
        <v>193</v>
      </c>
      <c r="LL171" s="139" t="s">
        <v>193</v>
      </c>
      <c r="LM171" s="139" t="s">
        <v>193</v>
      </c>
      <c r="LN171" s="139" t="s">
        <v>193</v>
      </c>
      <c r="LO171" s="139" t="s">
        <v>193</v>
      </c>
      <c r="LP171" s="139" t="s">
        <v>193</v>
      </c>
      <c r="LQ171" s="139" t="s">
        <v>193</v>
      </c>
    </row>
    <row r="172" spans="1:329" ht="14.4" customHeight="1" x14ac:dyDescent="0.35">
      <c r="A172" s="139" t="s">
        <v>3650</v>
      </c>
      <c r="B172" s="139" t="s">
        <v>3622</v>
      </c>
      <c r="C172" s="139" t="s">
        <v>161</v>
      </c>
      <c r="D172" s="139" t="s">
        <v>161</v>
      </c>
      <c r="E172" s="139" t="s">
        <v>3644</v>
      </c>
      <c r="F172" s="139" t="s">
        <v>117</v>
      </c>
      <c r="G172" s="139" t="s">
        <v>119</v>
      </c>
      <c r="H172" s="139" t="s">
        <v>119</v>
      </c>
      <c r="I172" s="139" t="s">
        <v>3624</v>
      </c>
      <c r="J172" s="139" t="s">
        <v>704</v>
      </c>
      <c r="K172" s="139" t="s">
        <v>536</v>
      </c>
      <c r="L172" s="139" t="s">
        <v>490</v>
      </c>
      <c r="M172" t="s">
        <v>491</v>
      </c>
      <c r="N172" t="s">
        <v>193</v>
      </c>
      <c r="O172" t="s">
        <v>193</v>
      </c>
      <c r="P172" t="s">
        <v>496</v>
      </c>
      <c r="Q172" t="s">
        <v>193</v>
      </c>
      <c r="R172" t="s">
        <v>4418</v>
      </c>
      <c r="S172">
        <v>0</v>
      </c>
      <c r="T172">
        <v>1</v>
      </c>
      <c r="U172">
        <v>1</v>
      </c>
      <c r="V172">
        <v>0</v>
      </c>
      <c r="W172">
        <v>0</v>
      </c>
      <c r="X172">
        <v>0</v>
      </c>
      <c r="Y172">
        <v>0</v>
      </c>
      <c r="Z172" t="s">
        <v>130</v>
      </c>
      <c r="AA172" t="s">
        <v>701</v>
      </c>
      <c r="AB172" t="s">
        <v>112</v>
      </c>
      <c r="AC172">
        <v>1</v>
      </c>
      <c r="AD172">
        <v>0</v>
      </c>
      <c r="AE172">
        <v>0</v>
      </c>
      <c r="AF172">
        <v>0</v>
      </c>
      <c r="AG172">
        <v>0</v>
      </c>
      <c r="AH172">
        <v>0</v>
      </c>
      <c r="AI172">
        <v>0</v>
      </c>
      <c r="AJ172">
        <v>0</v>
      </c>
      <c r="AK172">
        <v>0</v>
      </c>
      <c r="AL172">
        <v>0</v>
      </c>
      <c r="AM172" t="s">
        <v>193</v>
      </c>
      <c r="AN172" t="s">
        <v>113</v>
      </c>
      <c r="AO172" t="s">
        <v>501</v>
      </c>
      <c r="AP172" t="s">
        <v>193</v>
      </c>
      <c r="AQ172" t="s">
        <v>193</v>
      </c>
      <c r="AR172" t="s">
        <v>193</v>
      </c>
      <c r="AS172" t="s">
        <v>193</v>
      </c>
      <c r="AT172" t="s">
        <v>193</v>
      </c>
      <c r="AU172" t="s">
        <v>193</v>
      </c>
      <c r="AV172" t="s">
        <v>193</v>
      </c>
      <c r="AW172" t="s">
        <v>193</v>
      </c>
      <c r="AX172" t="s">
        <v>193</v>
      </c>
      <c r="AY172" t="s">
        <v>193</v>
      </c>
      <c r="AZ172" s="192" t="s">
        <v>193</v>
      </c>
      <c r="BA172" s="139" t="s">
        <v>193</v>
      </c>
      <c r="BB172" s="139" t="s">
        <v>193</v>
      </c>
      <c r="BC172" s="192" t="s">
        <v>193</v>
      </c>
      <c r="BD172" s="139" t="s">
        <v>193</v>
      </c>
      <c r="BE172" s="139" t="s">
        <v>193</v>
      </c>
      <c r="BF172" s="192" t="s">
        <v>193</v>
      </c>
      <c r="BG172" s="139" t="s">
        <v>193</v>
      </c>
      <c r="BH172" s="139" t="s">
        <v>193</v>
      </c>
      <c r="BI172" s="192" t="s">
        <v>193</v>
      </c>
      <c r="BJ172" s="139" t="s">
        <v>193</v>
      </c>
      <c r="BK172" s="139" t="s">
        <v>193</v>
      </c>
      <c r="BL172" s="192" t="s">
        <v>193</v>
      </c>
      <c r="BM172" s="139" t="s">
        <v>193</v>
      </c>
      <c r="BN172" s="139" t="s">
        <v>193</v>
      </c>
      <c r="BO172" s="192" t="s">
        <v>193</v>
      </c>
      <c r="BP172" s="139" t="s">
        <v>193</v>
      </c>
      <c r="BQ172" s="139" t="s">
        <v>193</v>
      </c>
      <c r="BR172" s="139" t="s">
        <v>193</v>
      </c>
      <c r="BS172" s="139" t="s">
        <v>193</v>
      </c>
      <c r="BT172" s="139" t="s">
        <v>193</v>
      </c>
      <c r="BU172" s="139" t="s">
        <v>193</v>
      </c>
      <c r="BV172" s="139" t="s">
        <v>193</v>
      </c>
      <c r="BW172" s="139" t="s">
        <v>193</v>
      </c>
      <c r="BX172" s="139" t="s">
        <v>193</v>
      </c>
      <c r="BY172" s="139" t="s">
        <v>193</v>
      </c>
      <c r="BZ172" s="139" t="s">
        <v>193</v>
      </c>
      <c r="CA172" s="192" t="s">
        <v>193</v>
      </c>
      <c r="CB172" s="139" t="s">
        <v>193</v>
      </c>
      <c r="CC172" s="139" t="s">
        <v>193</v>
      </c>
      <c r="CD172" s="139" t="s">
        <v>193</v>
      </c>
      <c r="CE172" s="139" t="s">
        <v>193</v>
      </c>
      <c r="CF172" s="139" t="s">
        <v>193</v>
      </c>
      <c r="CG172" s="139" t="s">
        <v>193</v>
      </c>
      <c r="CH172" s="139" t="s">
        <v>193</v>
      </c>
      <c r="CI172" s="139" t="s">
        <v>193</v>
      </c>
      <c r="CJ172" s="139" t="s">
        <v>193</v>
      </c>
      <c r="CK172" s="139" t="s">
        <v>193</v>
      </c>
      <c r="CL172" s="139" t="s">
        <v>193</v>
      </c>
      <c r="CM172" s="139" t="s">
        <v>193</v>
      </c>
      <c r="CN172" s="139" t="s">
        <v>193</v>
      </c>
      <c r="CO172" s="139" t="s">
        <v>193</v>
      </c>
      <c r="CP172" s="139" t="s">
        <v>193</v>
      </c>
      <c r="CQ172" s="139" t="s">
        <v>193</v>
      </c>
      <c r="CR172" s="139" t="s">
        <v>193</v>
      </c>
      <c r="CS172" s="139" t="s">
        <v>193</v>
      </c>
      <c r="CT172" s="139" t="s">
        <v>193</v>
      </c>
      <c r="CU172" s="139" t="s">
        <v>193</v>
      </c>
      <c r="CV172" s="139" t="s">
        <v>193</v>
      </c>
      <c r="CW172" s="139" t="s">
        <v>193</v>
      </c>
      <c r="CX172" s="139" t="s">
        <v>193</v>
      </c>
      <c r="CY172" s="139" t="s">
        <v>193</v>
      </c>
      <c r="CZ172" s="139" t="s">
        <v>193</v>
      </c>
      <c r="DA172" s="139" t="s">
        <v>193</v>
      </c>
      <c r="DB172" s="139" t="s">
        <v>193</v>
      </c>
      <c r="DC172" s="139" t="s">
        <v>193</v>
      </c>
      <c r="DD172" s="139" t="s">
        <v>193</v>
      </c>
      <c r="DE172" s="139" t="s">
        <v>193</v>
      </c>
      <c r="DF172" s="139" t="s">
        <v>193</v>
      </c>
      <c r="DG172" s="139" t="s">
        <v>193</v>
      </c>
      <c r="DH172" s="139" t="s">
        <v>193</v>
      </c>
      <c r="DI172" s="139" t="s">
        <v>193</v>
      </c>
      <c r="DJ172" s="139" t="s">
        <v>3651</v>
      </c>
      <c r="DK172" s="139">
        <v>0</v>
      </c>
      <c r="DL172" s="139">
        <v>0</v>
      </c>
      <c r="DM172" s="139">
        <v>1</v>
      </c>
      <c r="DN172" s="139">
        <v>0</v>
      </c>
      <c r="DO172" s="139">
        <v>1</v>
      </c>
      <c r="DP172" s="139">
        <v>0</v>
      </c>
      <c r="DQ172" s="139">
        <v>0</v>
      </c>
      <c r="DR172" s="139">
        <v>1</v>
      </c>
      <c r="DS172" s="139">
        <v>0</v>
      </c>
      <c r="DT172" s="139" t="s">
        <v>193</v>
      </c>
      <c r="DU172" s="139" t="s">
        <v>193</v>
      </c>
      <c r="DV172" s="139" t="s">
        <v>193</v>
      </c>
      <c r="DW172" s="139" t="s">
        <v>193</v>
      </c>
      <c r="DX172" s="139" t="s">
        <v>193</v>
      </c>
      <c r="DY172" s="139" t="s">
        <v>193</v>
      </c>
      <c r="DZ172" s="139" t="s">
        <v>193</v>
      </c>
      <c r="EA172" s="139" t="s">
        <v>193</v>
      </c>
      <c r="EB172" s="139" t="s">
        <v>193</v>
      </c>
      <c r="EC172" s="139" t="s">
        <v>193</v>
      </c>
      <c r="ED172" s="139" t="s">
        <v>193</v>
      </c>
      <c r="EE172" s="139" t="s">
        <v>193</v>
      </c>
      <c r="EF172" s="139" t="s">
        <v>193</v>
      </c>
      <c r="EG172" s="139" t="s">
        <v>193</v>
      </c>
      <c r="EH172" s="139" t="s">
        <v>193</v>
      </c>
      <c r="EI172" s="139" t="s">
        <v>193</v>
      </c>
      <c r="EJ172" s="139" t="s">
        <v>193</v>
      </c>
      <c r="EK172" s="139" t="s">
        <v>193</v>
      </c>
      <c r="EL172" s="139" t="s">
        <v>193</v>
      </c>
      <c r="EM172" s="139" t="s">
        <v>193</v>
      </c>
      <c r="EN172" s="139" t="s">
        <v>193</v>
      </c>
      <c r="EO172" s="139" t="s">
        <v>193</v>
      </c>
      <c r="EP172" s="139" t="s">
        <v>193</v>
      </c>
      <c r="EQ172" s="139" t="s">
        <v>109</v>
      </c>
      <c r="ER172" s="139">
        <v>25</v>
      </c>
      <c r="ES172" s="139" t="s">
        <v>193</v>
      </c>
      <c r="ET172" s="139" t="s">
        <v>193</v>
      </c>
      <c r="EU172" s="139">
        <v>25</v>
      </c>
      <c r="EV172" s="139" t="s">
        <v>109</v>
      </c>
      <c r="EW172" s="139" t="s">
        <v>109</v>
      </c>
      <c r="EX172" s="139">
        <v>75</v>
      </c>
      <c r="EY172" s="139" t="s">
        <v>193</v>
      </c>
      <c r="EZ172" s="139" t="s">
        <v>193</v>
      </c>
      <c r="FA172" s="139">
        <v>75</v>
      </c>
      <c r="FB172" s="139" t="s">
        <v>109</v>
      </c>
      <c r="FC172" s="139" t="s">
        <v>109</v>
      </c>
      <c r="FD172" s="139">
        <v>75</v>
      </c>
      <c r="FE172" s="139" t="s">
        <v>193</v>
      </c>
      <c r="FF172" s="139" t="s">
        <v>193</v>
      </c>
      <c r="FG172" s="139" t="s">
        <v>193</v>
      </c>
      <c r="FH172" s="139">
        <v>75</v>
      </c>
      <c r="FI172" s="139" t="s">
        <v>109</v>
      </c>
      <c r="FJ172" s="139" t="s">
        <v>193</v>
      </c>
      <c r="FK172" s="139" t="s">
        <v>193</v>
      </c>
      <c r="FL172" s="139" t="s">
        <v>193</v>
      </c>
      <c r="FM172" s="139" t="s">
        <v>193</v>
      </c>
      <c r="FN172" s="139" t="s">
        <v>193</v>
      </c>
      <c r="FO172" s="139" t="s">
        <v>193</v>
      </c>
      <c r="FP172" s="139" t="s">
        <v>193</v>
      </c>
      <c r="FQ172" s="139" t="s">
        <v>193</v>
      </c>
      <c r="FR172" s="139" t="s">
        <v>193</v>
      </c>
      <c r="FS172" s="139" t="s">
        <v>193</v>
      </c>
      <c r="FT172" s="139" t="s">
        <v>193</v>
      </c>
      <c r="FU172" s="139" t="s">
        <v>193</v>
      </c>
      <c r="FV172" s="139" t="s">
        <v>114</v>
      </c>
      <c r="FW172" s="139" t="s">
        <v>193</v>
      </c>
      <c r="FX172" s="139" t="s">
        <v>193</v>
      </c>
      <c r="FY172" s="139" t="s">
        <v>193</v>
      </c>
      <c r="FZ172" s="139" t="s">
        <v>193</v>
      </c>
      <c r="GA172" s="139" t="s">
        <v>193</v>
      </c>
      <c r="GB172" s="139" t="s">
        <v>193</v>
      </c>
      <c r="GC172" s="139" t="s">
        <v>193</v>
      </c>
      <c r="GD172" s="139" t="s">
        <v>193</v>
      </c>
      <c r="GE172" s="139" t="s">
        <v>193</v>
      </c>
      <c r="GF172" s="139" t="s">
        <v>193</v>
      </c>
      <c r="GG172" s="139" t="s">
        <v>193</v>
      </c>
      <c r="GH172" s="139" t="s">
        <v>193</v>
      </c>
      <c r="GI172" s="139" t="s">
        <v>193</v>
      </c>
      <c r="GJ172" s="139" t="s">
        <v>193</v>
      </c>
      <c r="GK172" s="139" t="s">
        <v>193</v>
      </c>
      <c r="GL172" s="139" t="s">
        <v>193</v>
      </c>
      <c r="GM172" s="139" t="s">
        <v>193</v>
      </c>
      <c r="GN172" s="139" t="s">
        <v>193</v>
      </c>
      <c r="GO172" s="139" t="s">
        <v>193</v>
      </c>
      <c r="GP172" s="139" t="s">
        <v>193</v>
      </c>
      <c r="GQ172" s="139" t="s">
        <v>193</v>
      </c>
      <c r="GR172" s="139" t="s">
        <v>193</v>
      </c>
      <c r="GS172" s="139" t="s">
        <v>193</v>
      </c>
      <c r="GT172" s="139" t="s">
        <v>193</v>
      </c>
      <c r="GU172" s="139" t="s">
        <v>193</v>
      </c>
      <c r="GV172" s="139" t="s">
        <v>109</v>
      </c>
      <c r="GW172" s="139" t="s">
        <v>114</v>
      </c>
      <c r="GX172" s="139" t="s">
        <v>109</v>
      </c>
      <c r="GY172" s="139" t="s">
        <v>117</v>
      </c>
      <c r="GZ172" s="139" t="s">
        <v>789</v>
      </c>
      <c r="HA172" s="139" t="s">
        <v>119</v>
      </c>
      <c r="HB172" s="139" t="s">
        <v>789</v>
      </c>
      <c r="HC172" s="139" t="s">
        <v>109</v>
      </c>
      <c r="HD172" s="139">
        <v>250</v>
      </c>
      <c r="HE172" s="139" t="s">
        <v>193</v>
      </c>
      <c r="HF172" s="139" t="s">
        <v>193</v>
      </c>
      <c r="HG172" s="139" t="s">
        <v>193</v>
      </c>
      <c r="HH172" s="139" t="s">
        <v>3652</v>
      </c>
      <c r="HI172" s="139" t="s">
        <v>193</v>
      </c>
      <c r="HJ172" s="139" t="s">
        <v>193</v>
      </c>
      <c r="HK172" s="139" t="s">
        <v>193</v>
      </c>
      <c r="HL172" s="139" t="s">
        <v>193</v>
      </c>
      <c r="HM172" s="139" t="s">
        <v>193</v>
      </c>
      <c r="HN172" s="139" t="s">
        <v>193</v>
      </c>
      <c r="HO172" s="139" t="s">
        <v>193</v>
      </c>
      <c r="HP172" s="139" t="s">
        <v>193</v>
      </c>
      <c r="HQ172" s="139" t="s">
        <v>193</v>
      </c>
      <c r="HR172" s="139" t="s">
        <v>193</v>
      </c>
      <c r="HS172" s="139" t="s">
        <v>193</v>
      </c>
      <c r="HT172" s="139" t="s">
        <v>193</v>
      </c>
      <c r="HU172" s="139" t="s">
        <v>193</v>
      </c>
      <c r="HV172" s="139" t="s">
        <v>193</v>
      </c>
      <c r="HW172" s="139" t="s">
        <v>193</v>
      </c>
      <c r="HX172" s="139" t="s">
        <v>193</v>
      </c>
      <c r="HY172" s="139" t="s">
        <v>193</v>
      </c>
      <c r="HZ172" s="139" t="s">
        <v>193</v>
      </c>
      <c r="IA172" s="139" t="s">
        <v>193</v>
      </c>
      <c r="IB172" s="139" t="s">
        <v>193</v>
      </c>
      <c r="IC172" s="139" t="s">
        <v>193</v>
      </c>
      <c r="ID172" s="139" t="s">
        <v>193</v>
      </c>
      <c r="IE172" s="139" t="s">
        <v>193</v>
      </c>
      <c r="IF172" s="139" t="s">
        <v>193</v>
      </c>
      <c r="IG172" s="139" t="s">
        <v>193</v>
      </c>
      <c r="IH172" s="139" t="s">
        <v>193</v>
      </c>
      <c r="II172" s="139" t="s">
        <v>193</v>
      </c>
      <c r="IJ172" s="139" t="s">
        <v>193</v>
      </c>
      <c r="IK172" s="139" t="s">
        <v>193</v>
      </c>
      <c r="IL172" s="139" t="s">
        <v>193</v>
      </c>
      <c r="IM172" s="139" t="s">
        <v>193</v>
      </c>
      <c r="IN172" s="139" t="s">
        <v>114</v>
      </c>
      <c r="IO172" s="139" t="s">
        <v>193</v>
      </c>
      <c r="IP172" s="139" t="s">
        <v>193</v>
      </c>
      <c r="IQ172" s="139" t="s">
        <v>193</v>
      </c>
      <c r="IR172" s="139" t="s">
        <v>193</v>
      </c>
      <c r="IS172" s="139" t="s">
        <v>193</v>
      </c>
      <c r="IT172" s="139" t="s">
        <v>193</v>
      </c>
      <c r="IU172" s="139" t="s">
        <v>193</v>
      </c>
      <c r="IV172" s="139" t="s">
        <v>193</v>
      </c>
      <c r="IW172" s="139" t="s">
        <v>3599</v>
      </c>
      <c r="IX172" s="139">
        <v>0</v>
      </c>
      <c r="IY172" s="139">
        <v>1</v>
      </c>
      <c r="IZ172" s="139">
        <v>1</v>
      </c>
      <c r="JA172" s="139">
        <v>0</v>
      </c>
      <c r="JB172" s="139">
        <v>0</v>
      </c>
      <c r="JC172" s="139">
        <v>0</v>
      </c>
      <c r="JD172" s="139">
        <v>0</v>
      </c>
      <c r="JE172" s="139">
        <v>0</v>
      </c>
      <c r="JF172" s="139" t="s">
        <v>193</v>
      </c>
      <c r="JG172" s="139" t="s">
        <v>114</v>
      </c>
      <c r="JH172" s="139" t="s">
        <v>193</v>
      </c>
      <c r="JI172" s="139" t="s">
        <v>193</v>
      </c>
      <c r="JJ172" s="139" t="s">
        <v>193</v>
      </c>
      <c r="JK172" s="139" t="s">
        <v>193</v>
      </c>
      <c r="JL172" s="139" t="s">
        <v>193</v>
      </c>
      <c r="JM172" s="139" t="s">
        <v>193</v>
      </c>
      <c r="JN172" s="139" t="s">
        <v>193</v>
      </c>
      <c r="JO172" s="139" t="s">
        <v>193</v>
      </c>
      <c r="JP172" s="139" t="s">
        <v>193</v>
      </c>
      <c r="JQ172" s="139" t="s">
        <v>193</v>
      </c>
      <c r="JR172" s="139" t="s">
        <v>193</v>
      </c>
      <c r="JS172" s="139" t="s">
        <v>193</v>
      </c>
      <c r="JT172" s="139" t="s">
        <v>193</v>
      </c>
      <c r="JU172" s="139" t="s">
        <v>193</v>
      </c>
      <c r="JV172" s="139" t="s">
        <v>193</v>
      </c>
      <c r="JW172" s="139" t="s">
        <v>193</v>
      </c>
      <c r="JX172" s="139" t="s">
        <v>193</v>
      </c>
      <c r="JY172" s="139" t="s">
        <v>193</v>
      </c>
      <c r="JZ172" s="139" t="s">
        <v>193</v>
      </c>
      <c r="KA172" s="139" t="s">
        <v>193</v>
      </c>
      <c r="KB172" s="139" t="s">
        <v>193</v>
      </c>
      <c r="KC172" s="139" t="s">
        <v>193</v>
      </c>
      <c r="KD172" s="139" t="s">
        <v>193</v>
      </c>
      <c r="KE172" s="139" t="s">
        <v>193</v>
      </c>
      <c r="KF172" s="139" t="s">
        <v>193</v>
      </c>
      <c r="KG172" s="139" t="s">
        <v>193</v>
      </c>
      <c r="KH172" s="139" t="s">
        <v>193</v>
      </c>
      <c r="KI172" s="139" t="s">
        <v>193</v>
      </c>
      <c r="KJ172" s="139" t="s">
        <v>193</v>
      </c>
      <c r="KK172" s="139" t="s">
        <v>193</v>
      </c>
      <c r="KL172" s="139" t="s">
        <v>193</v>
      </c>
      <c r="KM172" s="139" t="s">
        <v>193</v>
      </c>
      <c r="KN172" s="139" t="s">
        <v>193</v>
      </c>
      <c r="KO172" s="139" t="s">
        <v>193</v>
      </c>
      <c r="KP172" s="139" t="s">
        <v>193</v>
      </c>
      <c r="KQ172" s="139" t="s">
        <v>193</v>
      </c>
      <c r="KR172" s="139" t="s">
        <v>193</v>
      </c>
      <c r="KS172" s="139" t="s">
        <v>193</v>
      </c>
      <c r="KT172" s="139" t="s">
        <v>193</v>
      </c>
      <c r="KU172" s="139" t="s">
        <v>193</v>
      </c>
      <c r="KV172" s="139" t="s">
        <v>193</v>
      </c>
      <c r="KW172" s="139" t="s">
        <v>193</v>
      </c>
      <c r="KX172" s="139" t="s">
        <v>193</v>
      </c>
      <c r="KY172" s="139" t="s">
        <v>193</v>
      </c>
      <c r="KZ172" s="139" t="s">
        <v>193</v>
      </c>
      <c r="LA172" s="139" t="s">
        <v>193</v>
      </c>
      <c r="LB172" s="139" t="s">
        <v>193</v>
      </c>
      <c r="LC172" s="139" t="s">
        <v>193</v>
      </c>
      <c r="LD172" s="139" t="s">
        <v>193</v>
      </c>
      <c r="LE172" s="139" t="s">
        <v>193</v>
      </c>
      <c r="LF172" s="139" t="s">
        <v>193</v>
      </c>
      <c r="LG172" s="139" t="s">
        <v>193</v>
      </c>
      <c r="LH172" s="139" t="s">
        <v>193</v>
      </c>
      <c r="LI172" s="139" t="s">
        <v>193</v>
      </c>
      <c r="LJ172" s="139" t="s">
        <v>193</v>
      </c>
      <c r="LK172" s="139" t="s">
        <v>193</v>
      </c>
      <c r="LL172" s="139" t="s">
        <v>193</v>
      </c>
      <c r="LM172" s="139" t="s">
        <v>193</v>
      </c>
      <c r="LN172" s="139" t="s">
        <v>193</v>
      </c>
      <c r="LO172" s="139" t="s">
        <v>193</v>
      </c>
      <c r="LP172" s="139" t="s">
        <v>193</v>
      </c>
      <c r="LQ172" s="139" t="s">
        <v>193</v>
      </c>
    </row>
    <row r="173" spans="1:329" ht="14.4" customHeight="1" x14ac:dyDescent="0.35">
      <c r="A173" s="139" t="s">
        <v>3653</v>
      </c>
      <c r="B173" s="139" t="s">
        <v>3622</v>
      </c>
      <c r="C173" s="139" t="s">
        <v>161</v>
      </c>
      <c r="D173" s="139" t="s">
        <v>161</v>
      </c>
      <c r="E173" s="139" t="s">
        <v>3644</v>
      </c>
      <c r="F173" s="139" t="s">
        <v>117</v>
      </c>
      <c r="G173" s="139" t="s">
        <v>119</v>
      </c>
      <c r="H173" s="139" t="s">
        <v>119</v>
      </c>
      <c r="I173" s="139" t="s">
        <v>3624</v>
      </c>
      <c r="J173" s="139" t="s">
        <v>704</v>
      </c>
      <c r="K173" s="139" t="s">
        <v>536</v>
      </c>
      <c r="L173" s="139" t="s">
        <v>490</v>
      </c>
      <c r="M173" t="s">
        <v>491</v>
      </c>
      <c r="N173" t="s">
        <v>193</v>
      </c>
      <c r="O173" t="s">
        <v>193</v>
      </c>
      <c r="P173" t="s">
        <v>496</v>
      </c>
      <c r="Q173" t="s">
        <v>193</v>
      </c>
      <c r="R173" t="s">
        <v>4418</v>
      </c>
      <c r="S173">
        <v>0</v>
      </c>
      <c r="T173">
        <v>1</v>
      </c>
      <c r="U173">
        <v>1</v>
      </c>
      <c r="V173">
        <v>0</v>
      </c>
      <c r="W173">
        <v>0</v>
      </c>
      <c r="X173">
        <v>0</v>
      </c>
      <c r="Y173">
        <v>0</v>
      </c>
      <c r="Z173" t="s">
        <v>130</v>
      </c>
      <c r="AA173" t="s">
        <v>701</v>
      </c>
      <c r="AB173" t="s">
        <v>112</v>
      </c>
      <c r="AC173">
        <v>1</v>
      </c>
      <c r="AD173">
        <v>0</v>
      </c>
      <c r="AE173">
        <v>0</v>
      </c>
      <c r="AF173">
        <v>0</v>
      </c>
      <c r="AG173">
        <v>0</v>
      </c>
      <c r="AH173">
        <v>0</v>
      </c>
      <c r="AI173">
        <v>0</v>
      </c>
      <c r="AJ173">
        <v>0</v>
      </c>
      <c r="AK173">
        <v>0</v>
      </c>
      <c r="AL173">
        <v>0</v>
      </c>
      <c r="AM173" t="s">
        <v>193</v>
      </c>
      <c r="AN173" t="s">
        <v>113</v>
      </c>
      <c r="AO173" t="s">
        <v>501</v>
      </c>
      <c r="AP173" t="s">
        <v>193</v>
      </c>
      <c r="AQ173" t="s">
        <v>193</v>
      </c>
      <c r="AR173" t="s">
        <v>193</v>
      </c>
      <c r="AS173" t="s">
        <v>193</v>
      </c>
      <c r="AT173" t="s">
        <v>193</v>
      </c>
      <c r="AU173" t="s">
        <v>193</v>
      </c>
      <c r="AV173" t="s">
        <v>193</v>
      </c>
      <c r="AW173" t="s">
        <v>193</v>
      </c>
      <c r="AX173" t="s">
        <v>193</v>
      </c>
      <c r="AY173" t="s">
        <v>193</v>
      </c>
      <c r="AZ173" s="192" t="s">
        <v>193</v>
      </c>
      <c r="BA173" s="139" t="s">
        <v>193</v>
      </c>
      <c r="BB173" s="139" t="s">
        <v>193</v>
      </c>
      <c r="BC173" s="192" t="s">
        <v>193</v>
      </c>
      <c r="BD173" s="139" t="s">
        <v>193</v>
      </c>
      <c r="BE173" s="139" t="s">
        <v>193</v>
      </c>
      <c r="BF173" s="192" t="s">
        <v>193</v>
      </c>
      <c r="BG173" s="139" t="s">
        <v>193</v>
      </c>
      <c r="BH173" s="139" t="s">
        <v>193</v>
      </c>
      <c r="BI173" s="192" t="s">
        <v>193</v>
      </c>
      <c r="BJ173" s="139" t="s">
        <v>193</v>
      </c>
      <c r="BK173" s="139" t="s">
        <v>193</v>
      </c>
      <c r="BL173" s="192" t="s">
        <v>193</v>
      </c>
      <c r="BM173" s="139" t="s">
        <v>193</v>
      </c>
      <c r="BN173" s="139" t="s">
        <v>193</v>
      </c>
      <c r="BO173" s="192" t="s">
        <v>193</v>
      </c>
      <c r="BP173" s="139" t="s">
        <v>193</v>
      </c>
      <c r="BQ173" s="139" t="s">
        <v>193</v>
      </c>
      <c r="BR173" s="139" t="s">
        <v>193</v>
      </c>
      <c r="BS173" s="139" t="s">
        <v>193</v>
      </c>
      <c r="BT173" s="139" t="s">
        <v>193</v>
      </c>
      <c r="BU173" s="139" t="s">
        <v>193</v>
      </c>
      <c r="BV173" s="139" t="s">
        <v>193</v>
      </c>
      <c r="BW173" s="139" t="s">
        <v>193</v>
      </c>
      <c r="BX173" s="139" t="s">
        <v>193</v>
      </c>
      <c r="BY173" s="139" t="s">
        <v>193</v>
      </c>
      <c r="BZ173" s="139" t="s">
        <v>193</v>
      </c>
      <c r="CA173" s="192" t="s">
        <v>193</v>
      </c>
      <c r="CB173" s="139" t="s">
        <v>193</v>
      </c>
      <c r="CC173" s="139" t="s">
        <v>193</v>
      </c>
      <c r="CD173" s="139" t="s">
        <v>193</v>
      </c>
      <c r="CE173" s="139" t="s">
        <v>193</v>
      </c>
      <c r="CF173" s="139" t="s">
        <v>193</v>
      </c>
      <c r="CG173" s="139" t="s">
        <v>193</v>
      </c>
      <c r="CH173" s="139" t="s">
        <v>193</v>
      </c>
      <c r="CI173" s="139" t="s">
        <v>193</v>
      </c>
      <c r="CJ173" s="139" t="s">
        <v>193</v>
      </c>
      <c r="CK173" s="139" t="s">
        <v>193</v>
      </c>
      <c r="CL173" s="139" t="s">
        <v>193</v>
      </c>
      <c r="CM173" s="139" t="s">
        <v>193</v>
      </c>
      <c r="CN173" s="139" t="s">
        <v>193</v>
      </c>
      <c r="CO173" s="139" t="s">
        <v>193</v>
      </c>
      <c r="CP173" s="139" t="s">
        <v>193</v>
      </c>
      <c r="CQ173" s="139" t="s">
        <v>193</v>
      </c>
      <c r="CR173" s="139" t="s">
        <v>193</v>
      </c>
      <c r="CS173" s="139" t="s">
        <v>193</v>
      </c>
      <c r="CT173" s="139" t="s">
        <v>193</v>
      </c>
      <c r="CU173" s="139" t="s">
        <v>193</v>
      </c>
      <c r="CV173" s="139" t="s">
        <v>193</v>
      </c>
      <c r="CW173" s="139" t="s">
        <v>193</v>
      </c>
      <c r="CX173" s="139" t="s">
        <v>193</v>
      </c>
      <c r="CY173" s="139" t="s">
        <v>193</v>
      </c>
      <c r="CZ173" s="139" t="s">
        <v>193</v>
      </c>
      <c r="DA173" s="139" t="s">
        <v>193</v>
      </c>
      <c r="DB173" s="139" t="s">
        <v>193</v>
      </c>
      <c r="DC173" s="139" t="s">
        <v>193</v>
      </c>
      <c r="DD173" s="139" t="s">
        <v>193</v>
      </c>
      <c r="DE173" s="139" t="s">
        <v>193</v>
      </c>
      <c r="DF173" s="139" t="s">
        <v>193</v>
      </c>
      <c r="DG173" s="139" t="s">
        <v>193</v>
      </c>
      <c r="DH173" s="139" t="s">
        <v>193</v>
      </c>
      <c r="DI173" s="139" t="s">
        <v>193</v>
      </c>
      <c r="DJ173" s="139" t="s">
        <v>714</v>
      </c>
      <c r="DK173" s="139">
        <v>1</v>
      </c>
      <c r="DL173" s="139">
        <v>1</v>
      </c>
      <c r="DM173" s="139">
        <v>1</v>
      </c>
      <c r="DN173" s="139">
        <v>1</v>
      </c>
      <c r="DO173" s="139">
        <v>1</v>
      </c>
      <c r="DP173" s="139">
        <v>0</v>
      </c>
      <c r="DQ173" s="139">
        <v>1</v>
      </c>
      <c r="DR173" s="139">
        <v>1</v>
      </c>
      <c r="DS173" s="139">
        <v>0</v>
      </c>
      <c r="DT173" s="139" t="s">
        <v>109</v>
      </c>
      <c r="DU173" s="139">
        <v>30</v>
      </c>
      <c r="DV173" s="139">
        <v>30</v>
      </c>
      <c r="DW173" s="139" t="s">
        <v>193</v>
      </c>
      <c r="DX173" s="139" t="s">
        <v>193</v>
      </c>
      <c r="DY173" s="139" t="s">
        <v>193</v>
      </c>
      <c r="DZ173" s="139">
        <v>30</v>
      </c>
      <c r="EA173" s="139" t="s">
        <v>109</v>
      </c>
      <c r="EB173" s="139">
        <v>25</v>
      </c>
      <c r="EC173" s="139" t="s">
        <v>109</v>
      </c>
      <c r="ED173" s="139">
        <v>50</v>
      </c>
      <c r="EE173" s="139" t="s">
        <v>109</v>
      </c>
      <c r="EF173" s="139" t="s">
        <v>193</v>
      </c>
      <c r="EG173" s="139" t="s">
        <v>193</v>
      </c>
      <c r="EH173" s="139" t="s">
        <v>193</v>
      </c>
      <c r="EI173" s="139" t="s">
        <v>193</v>
      </c>
      <c r="EJ173" s="139" t="s">
        <v>193</v>
      </c>
      <c r="EK173" s="139" t="s">
        <v>193</v>
      </c>
      <c r="EL173" s="139" t="s">
        <v>193</v>
      </c>
      <c r="EM173" s="139" t="s">
        <v>193</v>
      </c>
      <c r="EN173" s="139" t="s">
        <v>193</v>
      </c>
      <c r="EO173" s="139" t="s">
        <v>193</v>
      </c>
      <c r="EP173" s="139" t="s">
        <v>193</v>
      </c>
      <c r="EQ173" s="139" t="s">
        <v>109</v>
      </c>
      <c r="ER173" s="139">
        <v>30</v>
      </c>
      <c r="ES173" s="139" t="s">
        <v>193</v>
      </c>
      <c r="ET173" s="139" t="s">
        <v>193</v>
      </c>
      <c r="EU173" s="139">
        <v>30</v>
      </c>
      <c r="EV173" s="139" t="s">
        <v>109</v>
      </c>
      <c r="EW173" s="139" t="s">
        <v>109</v>
      </c>
      <c r="EX173" s="139">
        <v>100</v>
      </c>
      <c r="EY173" s="139" t="s">
        <v>193</v>
      </c>
      <c r="EZ173" s="139" t="s">
        <v>193</v>
      </c>
      <c r="FA173" s="139">
        <v>100</v>
      </c>
      <c r="FB173" s="139" t="s">
        <v>109</v>
      </c>
      <c r="FC173" s="139" t="s">
        <v>109</v>
      </c>
      <c r="FD173" s="139">
        <v>75</v>
      </c>
      <c r="FE173" s="139" t="s">
        <v>193</v>
      </c>
      <c r="FF173" s="139" t="s">
        <v>193</v>
      </c>
      <c r="FG173" s="139" t="s">
        <v>193</v>
      </c>
      <c r="FH173" s="139">
        <v>75</v>
      </c>
      <c r="FI173" s="139" t="s">
        <v>109</v>
      </c>
      <c r="FJ173" s="139" t="s">
        <v>109</v>
      </c>
      <c r="FK173" s="139" t="s">
        <v>193</v>
      </c>
      <c r="FL173" s="139">
        <v>5</v>
      </c>
      <c r="FM173" s="139" t="s">
        <v>193</v>
      </c>
      <c r="FN173" s="139" t="s">
        <v>193</v>
      </c>
      <c r="FO173" s="139" t="s">
        <v>193</v>
      </c>
      <c r="FP173" s="139" t="s">
        <v>193</v>
      </c>
      <c r="FQ173" s="139" t="s">
        <v>193</v>
      </c>
      <c r="FR173" s="139" t="s">
        <v>193</v>
      </c>
      <c r="FS173" s="139" t="s">
        <v>109</v>
      </c>
      <c r="FT173" s="139" t="s">
        <v>156</v>
      </c>
      <c r="FU173" s="139">
        <v>5</v>
      </c>
      <c r="FV173" s="139" t="s">
        <v>114</v>
      </c>
      <c r="FW173" s="139" t="s">
        <v>193</v>
      </c>
      <c r="FX173" s="139" t="s">
        <v>193</v>
      </c>
      <c r="FY173" s="139" t="s">
        <v>193</v>
      </c>
      <c r="FZ173" s="139" t="s">
        <v>193</v>
      </c>
      <c r="GA173" s="139" t="s">
        <v>193</v>
      </c>
      <c r="GB173" s="139" t="s">
        <v>193</v>
      </c>
      <c r="GC173" s="139" t="s">
        <v>193</v>
      </c>
      <c r="GD173" s="139" t="s">
        <v>193</v>
      </c>
      <c r="GE173" s="139" t="s">
        <v>193</v>
      </c>
      <c r="GF173" s="139" t="s">
        <v>193</v>
      </c>
      <c r="GG173" s="139" t="s">
        <v>193</v>
      </c>
      <c r="GH173" s="139" t="s">
        <v>193</v>
      </c>
      <c r="GI173" s="139" t="s">
        <v>193</v>
      </c>
      <c r="GJ173" s="139" t="s">
        <v>193</v>
      </c>
      <c r="GK173" s="139" t="s">
        <v>193</v>
      </c>
      <c r="GL173" s="139" t="s">
        <v>193</v>
      </c>
      <c r="GM173" s="139" t="s">
        <v>193</v>
      </c>
      <c r="GN173" s="139" t="s">
        <v>193</v>
      </c>
      <c r="GO173" s="139" t="s">
        <v>193</v>
      </c>
      <c r="GP173" s="139" t="s">
        <v>193</v>
      </c>
      <c r="GQ173" s="139" t="s">
        <v>193</v>
      </c>
      <c r="GR173" s="139" t="s">
        <v>193</v>
      </c>
      <c r="GS173" s="139" t="s">
        <v>193</v>
      </c>
      <c r="GT173" s="139" t="s">
        <v>193</v>
      </c>
      <c r="GU173" s="139" t="s">
        <v>193</v>
      </c>
      <c r="GV173" s="139" t="s">
        <v>109</v>
      </c>
      <c r="GW173" s="139" t="s">
        <v>114</v>
      </c>
      <c r="GX173" s="139" t="s">
        <v>109</v>
      </c>
      <c r="GY173" s="139" t="s">
        <v>117</v>
      </c>
      <c r="GZ173" s="139" t="s">
        <v>789</v>
      </c>
      <c r="HA173" s="139" t="s">
        <v>119</v>
      </c>
      <c r="HB173" s="139" t="s">
        <v>789</v>
      </c>
      <c r="HC173" s="139" t="s">
        <v>109</v>
      </c>
      <c r="HD173" s="139">
        <v>250</v>
      </c>
      <c r="HE173" s="139" t="s">
        <v>193</v>
      </c>
      <c r="HF173" s="139" t="s">
        <v>193</v>
      </c>
      <c r="HG173" s="139" t="s">
        <v>193</v>
      </c>
      <c r="HH173" s="139" t="s">
        <v>193</v>
      </c>
      <c r="HI173" s="139" t="s">
        <v>193</v>
      </c>
      <c r="HJ173" s="139" t="s">
        <v>193</v>
      </c>
      <c r="HK173" s="139" t="s">
        <v>193</v>
      </c>
      <c r="HL173" s="139" t="s">
        <v>193</v>
      </c>
      <c r="HM173" s="139" t="s">
        <v>193</v>
      </c>
      <c r="HN173" s="139" t="s">
        <v>193</v>
      </c>
      <c r="HO173" s="139" t="s">
        <v>193</v>
      </c>
      <c r="HP173" s="139" t="s">
        <v>193</v>
      </c>
      <c r="HQ173" s="139" t="s">
        <v>193</v>
      </c>
      <c r="HR173" s="139" t="s">
        <v>193</v>
      </c>
      <c r="HS173" s="139" t="s">
        <v>193</v>
      </c>
      <c r="HT173" s="139" t="s">
        <v>193</v>
      </c>
      <c r="HU173" s="139" t="s">
        <v>193</v>
      </c>
      <c r="HV173" s="139" t="s">
        <v>193</v>
      </c>
      <c r="HW173" s="139" t="s">
        <v>193</v>
      </c>
      <c r="HX173" s="139" t="s">
        <v>193</v>
      </c>
      <c r="HY173" s="139" t="s">
        <v>193</v>
      </c>
      <c r="HZ173" s="139" t="s">
        <v>193</v>
      </c>
      <c r="IA173" s="139" t="s">
        <v>193</v>
      </c>
      <c r="IB173" s="139" t="s">
        <v>193</v>
      </c>
      <c r="IC173" s="139" t="s">
        <v>193</v>
      </c>
      <c r="ID173" s="139" t="s">
        <v>193</v>
      </c>
      <c r="IE173" s="139" t="s">
        <v>193</v>
      </c>
      <c r="IF173" s="139" t="s">
        <v>193</v>
      </c>
      <c r="IG173" s="139" t="s">
        <v>193</v>
      </c>
      <c r="IH173" s="139" t="s">
        <v>193</v>
      </c>
      <c r="II173" s="139" t="s">
        <v>193</v>
      </c>
      <c r="IJ173" s="139" t="s">
        <v>193</v>
      </c>
      <c r="IK173" s="139" t="s">
        <v>193</v>
      </c>
      <c r="IL173" s="139" t="s">
        <v>193</v>
      </c>
      <c r="IM173" s="139" t="s">
        <v>193</v>
      </c>
      <c r="IN173" s="139" t="s">
        <v>114</v>
      </c>
      <c r="IO173" s="139" t="s">
        <v>193</v>
      </c>
      <c r="IP173" s="139" t="s">
        <v>193</v>
      </c>
      <c r="IQ173" s="139" t="s">
        <v>193</v>
      </c>
      <c r="IR173" s="139" t="s">
        <v>193</v>
      </c>
      <c r="IS173" s="139" t="s">
        <v>193</v>
      </c>
      <c r="IT173" s="139" t="s">
        <v>193</v>
      </c>
      <c r="IU173" s="139" t="s">
        <v>193</v>
      </c>
      <c r="IV173" s="139" t="s">
        <v>193</v>
      </c>
      <c r="IW173" s="139" t="s">
        <v>3599</v>
      </c>
      <c r="IX173" s="139">
        <v>0</v>
      </c>
      <c r="IY173" s="139">
        <v>1</v>
      </c>
      <c r="IZ173" s="139">
        <v>1</v>
      </c>
      <c r="JA173" s="139">
        <v>0</v>
      </c>
      <c r="JB173" s="139">
        <v>0</v>
      </c>
      <c r="JC173" s="139">
        <v>0</v>
      </c>
      <c r="JD173" s="139">
        <v>0</v>
      </c>
      <c r="JE173" s="139">
        <v>0</v>
      </c>
      <c r="JF173" s="139" t="s">
        <v>193</v>
      </c>
      <c r="JG173" s="139" t="s">
        <v>114</v>
      </c>
      <c r="JH173" s="139" t="s">
        <v>193</v>
      </c>
      <c r="JI173" s="139" t="s">
        <v>193</v>
      </c>
      <c r="JJ173" s="139" t="s">
        <v>193</v>
      </c>
      <c r="JK173" s="139" t="s">
        <v>193</v>
      </c>
      <c r="JL173" s="139" t="s">
        <v>193</v>
      </c>
      <c r="JM173" s="139" t="s">
        <v>193</v>
      </c>
      <c r="JN173" s="139" t="s">
        <v>193</v>
      </c>
      <c r="JO173" s="139" t="s">
        <v>193</v>
      </c>
      <c r="JP173" s="139" t="s">
        <v>193</v>
      </c>
      <c r="JQ173" s="139" t="s">
        <v>193</v>
      </c>
      <c r="JR173" s="139" t="s">
        <v>193</v>
      </c>
      <c r="JS173" s="139" t="s">
        <v>193</v>
      </c>
      <c r="JT173" s="139" t="s">
        <v>193</v>
      </c>
      <c r="JU173" s="139" t="s">
        <v>193</v>
      </c>
      <c r="JV173" s="139" t="s">
        <v>193</v>
      </c>
      <c r="JW173" s="139" t="s">
        <v>193</v>
      </c>
      <c r="JX173" s="139" t="s">
        <v>193</v>
      </c>
      <c r="JY173" s="139" t="s">
        <v>193</v>
      </c>
      <c r="JZ173" s="139" t="s">
        <v>193</v>
      </c>
      <c r="KA173" s="139" t="s">
        <v>193</v>
      </c>
      <c r="KB173" s="139" t="s">
        <v>193</v>
      </c>
      <c r="KC173" s="139" t="s">
        <v>193</v>
      </c>
      <c r="KD173" s="139" t="s">
        <v>193</v>
      </c>
      <c r="KE173" s="139" t="s">
        <v>193</v>
      </c>
      <c r="KF173" s="139" t="s">
        <v>193</v>
      </c>
      <c r="KG173" s="139" t="s">
        <v>193</v>
      </c>
      <c r="KH173" s="139" t="s">
        <v>193</v>
      </c>
      <c r="KI173" s="139" t="s">
        <v>193</v>
      </c>
      <c r="KJ173" s="139" t="s">
        <v>193</v>
      </c>
      <c r="KK173" s="139" t="s">
        <v>193</v>
      </c>
      <c r="KL173" s="139" t="s">
        <v>193</v>
      </c>
      <c r="KM173" s="139" t="s">
        <v>193</v>
      </c>
      <c r="KN173" s="139" t="s">
        <v>193</v>
      </c>
      <c r="KO173" s="139" t="s">
        <v>193</v>
      </c>
      <c r="KP173" s="139" t="s">
        <v>193</v>
      </c>
      <c r="KQ173" s="139" t="s">
        <v>193</v>
      </c>
      <c r="KR173" s="139" t="s">
        <v>193</v>
      </c>
      <c r="KS173" s="139" t="s">
        <v>193</v>
      </c>
      <c r="KT173" s="139" t="s">
        <v>193</v>
      </c>
      <c r="KU173" s="139" t="s">
        <v>193</v>
      </c>
      <c r="KV173" s="139" t="s">
        <v>193</v>
      </c>
      <c r="KW173" s="139" t="s">
        <v>193</v>
      </c>
      <c r="KX173" s="139" t="s">
        <v>193</v>
      </c>
      <c r="KY173" s="139" t="s">
        <v>193</v>
      </c>
      <c r="KZ173" s="139" t="s">
        <v>193</v>
      </c>
      <c r="LA173" s="139" t="s">
        <v>193</v>
      </c>
      <c r="LB173" s="139" t="s">
        <v>193</v>
      </c>
      <c r="LC173" s="139" t="s">
        <v>193</v>
      </c>
      <c r="LD173" s="139" t="s">
        <v>193</v>
      </c>
      <c r="LE173" s="139" t="s">
        <v>193</v>
      </c>
      <c r="LF173" s="139" t="s">
        <v>193</v>
      </c>
      <c r="LG173" s="139" t="s">
        <v>193</v>
      </c>
      <c r="LH173" s="139" t="s">
        <v>193</v>
      </c>
      <c r="LI173" s="139" t="s">
        <v>193</v>
      </c>
      <c r="LJ173" s="139" t="s">
        <v>193</v>
      </c>
      <c r="LK173" s="139" t="s">
        <v>193</v>
      </c>
      <c r="LL173" s="139" t="s">
        <v>193</v>
      </c>
      <c r="LM173" s="139" t="s">
        <v>193</v>
      </c>
      <c r="LN173" s="139" t="s">
        <v>193</v>
      </c>
      <c r="LO173" s="139" t="s">
        <v>193</v>
      </c>
      <c r="LP173" s="139" t="s">
        <v>193</v>
      </c>
      <c r="LQ173" s="139" t="s">
        <v>193</v>
      </c>
    </row>
    <row r="174" spans="1:329" ht="14.4" customHeight="1" x14ac:dyDescent="0.35">
      <c r="A174" s="139" t="s">
        <v>3654</v>
      </c>
      <c r="B174" s="139" t="s">
        <v>3622</v>
      </c>
      <c r="C174" s="139" t="s">
        <v>161</v>
      </c>
      <c r="D174" s="139" t="s">
        <v>161</v>
      </c>
      <c r="E174" s="139" t="s">
        <v>3644</v>
      </c>
      <c r="F174" s="139" t="s">
        <v>117</v>
      </c>
      <c r="G174" s="139" t="s">
        <v>119</v>
      </c>
      <c r="H174" s="139" t="s">
        <v>119</v>
      </c>
      <c r="I174" s="139" t="s">
        <v>3624</v>
      </c>
      <c r="J174" s="139" t="s">
        <v>704</v>
      </c>
      <c r="K174" s="139" t="s">
        <v>536</v>
      </c>
      <c r="L174" s="139" t="s">
        <v>490</v>
      </c>
      <c r="M174" t="s">
        <v>491</v>
      </c>
      <c r="N174" t="s">
        <v>193</v>
      </c>
      <c r="O174" t="s">
        <v>193</v>
      </c>
      <c r="P174" t="s">
        <v>496</v>
      </c>
      <c r="Q174" t="s">
        <v>193</v>
      </c>
      <c r="R174" t="s">
        <v>3417</v>
      </c>
      <c r="S174">
        <v>0</v>
      </c>
      <c r="T174">
        <v>0</v>
      </c>
      <c r="U174">
        <v>0</v>
      </c>
      <c r="V174">
        <v>1</v>
      </c>
      <c r="W174">
        <v>1</v>
      </c>
      <c r="X174">
        <v>0</v>
      </c>
      <c r="Y174">
        <v>0</v>
      </c>
      <c r="Z174" t="s">
        <v>3953</v>
      </c>
      <c r="AA174" t="s">
        <v>3554</v>
      </c>
      <c r="AB174" t="s">
        <v>112</v>
      </c>
      <c r="AC174">
        <v>1</v>
      </c>
      <c r="AD174">
        <v>0</v>
      </c>
      <c r="AE174">
        <v>0</v>
      </c>
      <c r="AF174">
        <v>0</v>
      </c>
      <c r="AG174">
        <v>0</v>
      </c>
      <c r="AH174">
        <v>0</v>
      </c>
      <c r="AI174">
        <v>0</v>
      </c>
      <c r="AJ174">
        <v>0</v>
      </c>
      <c r="AK174">
        <v>0</v>
      </c>
      <c r="AL174">
        <v>0</v>
      </c>
      <c r="AM174" t="s">
        <v>193</v>
      </c>
      <c r="AN174" t="s">
        <v>113</v>
      </c>
      <c r="AO174" t="s">
        <v>501</v>
      </c>
      <c r="AP174" t="s">
        <v>193</v>
      </c>
      <c r="AQ174" t="s">
        <v>193</v>
      </c>
      <c r="AR174" t="s">
        <v>193</v>
      </c>
      <c r="AS174" t="s">
        <v>193</v>
      </c>
      <c r="AT174" t="s">
        <v>193</v>
      </c>
      <c r="AU174" t="s">
        <v>193</v>
      </c>
      <c r="AV174" t="s">
        <v>193</v>
      </c>
      <c r="AW174" t="s">
        <v>193</v>
      </c>
      <c r="AX174" t="s">
        <v>193</v>
      </c>
      <c r="AY174" t="s">
        <v>193</v>
      </c>
      <c r="AZ174" s="192" t="s">
        <v>193</v>
      </c>
      <c r="BA174" s="139" t="s">
        <v>193</v>
      </c>
      <c r="BB174" s="139" t="s">
        <v>193</v>
      </c>
      <c r="BC174" s="192" t="s">
        <v>193</v>
      </c>
      <c r="BD174" s="139" t="s">
        <v>193</v>
      </c>
      <c r="BE174" s="139" t="s">
        <v>193</v>
      </c>
      <c r="BF174" s="192" t="s">
        <v>193</v>
      </c>
      <c r="BG174" s="139" t="s">
        <v>193</v>
      </c>
      <c r="BH174" s="139" t="s">
        <v>193</v>
      </c>
      <c r="BI174" s="192" t="s">
        <v>193</v>
      </c>
      <c r="BJ174" s="139" t="s">
        <v>193</v>
      </c>
      <c r="BK174" s="139" t="s">
        <v>193</v>
      </c>
      <c r="BL174" s="192" t="s">
        <v>193</v>
      </c>
      <c r="BM174" s="139" t="s">
        <v>193</v>
      </c>
      <c r="BN174" s="139" t="s">
        <v>193</v>
      </c>
      <c r="BO174" s="192" t="s">
        <v>193</v>
      </c>
      <c r="BP174" s="139" t="s">
        <v>193</v>
      </c>
      <c r="BQ174" s="139" t="s">
        <v>193</v>
      </c>
      <c r="BR174" s="139" t="s">
        <v>193</v>
      </c>
      <c r="BS174" s="139" t="s">
        <v>193</v>
      </c>
      <c r="BT174" s="139" t="s">
        <v>193</v>
      </c>
      <c r="BU174" s="139" t="s">
        <v>193</v>
      </c>
      <c r="BV174" s="139" t="s">
        <v>193</v>
      </c>
      <c r="BW174" s="139" t="s">
        <v>193</v>
      </c>
      <c r="BX174" s="139" t="s">
        <v>193</v>
      </c>
      <c r="BY174" s="139" t="s">
        <v>193</v>
      </c>
      <c r="BZ174" s="139" t="s">
        <v>193</v>
      </c>
      <c r="CA174" s="192" t="s">
        <v>193</v>
      </c>
      <c r="CB174" s="139" t="s">
        <v>193</v>
      </c>
      <c r="CC174" s="139" t="s">
        <v>193</v>
      </c>
      <c r="CD174" s="139" t="s">
        <v>193</v>
      </c>
      <c r="CE174" s="139" t="s">
        <v>193</v>
      </c>
      <c r="CF174" s="139" t="s">
        <v>193</v>
      </c>
      <c r="CG174" s="139" t="s">
        <v>193</v>
      </c>
      <c r="CH174" s="139" t="s">
        <v>193</v>
      </c>
      <c r="CI174" s="139" t="s">
        <v>193</v>
      </c>
      <c r="CJ174" s="139" t="s">
        <v>193</v>
      </c>
      <c r="CK174" s="139" t="s">
        <v>193</v>
      </c>
      <c r="CL174" s="139" t="s">
        <v>193</v>
      </c>
      <c r="CM174" s="139" t="s">
        <v>193</v>
      </c>
      <c r="CN174" s="139" t="s">
        <v>193</v>
      </c>
      <c r="CO174" s="139" t="s">
        <v>193</v>
      </c>
      <c r="CP174" s="139" t="s">
        <v>193</v>
      </c>
      <c r="CQ174" s="139" t="s">
        <v>193</v>
      </c>
      <c r="CR174" s="139" t="s">
        <v>193</v>
      </c>
      <c r="CS174" s="139" t="s">
        <v>193</v>
      </c>
      <c r="CT174" s="139" t="s">
        <v>193</v>
      </c>
      <c r="CU174" s="139" t="s">
        <v>193</v>
      </c>
      <c r="CV174" s="139" t="s">
        <v>193</v>
      </c>
      <c r="CW174" s="139" t="s">
        <v>193</v>
      </c>
      <c r="CX174" s="139" t="s">
        <v>193</v>
      </c>
      <c r="CY174" s="139" t="s">
        <v>193</v>
      </c>
      <c r="CZ174" s="139" t="s">
        <v>193</v>
      </c>
      <c r="DA174" s="139" t="s">
        <v>193</v>
      </c>
      <c r="DB174" s="139" t="s">
        <v>193</v>
      </c>
      <c r="DC174" s="139" t="s">
        <v>193</v>
      </c>
      <c r="DD174" s="139" t="s">
        <v>193</v>
      </c>
      <c r="DE174" s="139" t="s">
        <v>193</v>
      </c>
      <c r="DF174" s="139" t="s">
        <v>193</v>
      </c>
      <c r="DG174" s="139" t="s">
        <v>193</v>
      </c>
      <c r="DH174" s="139" t="s">
        <v>193</v>
      </c>
      <c r="DI174" s="139" t="s">
        <v>193</v>
      </c>
      <c r="DJ174" s="139" t="s">
        <v>193</v>
      </c>
      <c r="DK174" s="139" t="s">
        <v>193</v>
      </c>
      <c r="DL174" s="139" t="s">
        <v>193</v>
      </c>
      <c r="DM174" s="139" t="s">
        <v>193</v>
      </c>
      <c r="DN174" s="139" t="s">
        <v>193</v>
      </c>
      <c r="DO174" s="139" t="s">
        <v>193</v>
      </c>
      <c r="DP174" s="139" t="s">
        <v>193</v>
      </c>
      <c r="DQ174" s="139" t="s">
        <v>193</v>
      </c>
      <c r="DR174" s="139" t="s">
        <v>193</v>
      </c>
      <c r="DS174" s="139" t="s">
        <v>193</v>
      </c>
      <c r="DT174" s="139" t="s">
        <v>193</v>
      </c>
      <c r="DU174" s="139" t="s">
        <v>193</v>
      </c>
      <c r="DV174" s="139" t="s">
        <v>193</v>
      </c>
      <c r="DW174" s="139" t="s">
        <v>193</v>
      </c>
      <c r="DX174" s="139" t="s">
        <v>193</v>
      </c>
      <c r="DY174" s="139" t="s">
        <v>193</v>
      </c>
      <c r="DZ174" s="139" t="s">
        <v>193</v>
      </c>
      <c r="EA174" s="139" t="s">
        <v>193</v>
      </c>
      <c r="EB174" s="139" t="s">
        <v>193</v>
      </c>
      <c r="EC174" s="139" t="s">
        <v>193</v>
      </c>
      <c r="ED174" s="139" t="s">
        <v>193</v>
      </c>
      <c r="EE174" s="139" t="s">
        <v>193</v>
      </c>
      <c r="EF174" s="139" t="s">
        <v>193</v>
      </c>
      <c r="EG174" s="139" t="s">
        <v>193</v>
      </c>
      <c r="EH174" s="139" t="s">
        <v>193</v>
      </c>
      <c r="EI174" s="139" t="s">
        <v>193</v>
      </c>
      <c r="EJ174" s="139" t="s">
        <v>193</v>
      </c>
      <c r="EK174" s="139" t="s">
        <v>193</v>
      </c>
      <c r="EL174" s="139" t="s">
        <v>193</v>
      </c>
      <c r="EM174" s="139" t="s">
        <v>193</v>
      </c>
      <c r="EN174" s="139" t="s">
        <v>193</v>
      </c>
      <c r="EO174" s="139" t="s">
        <v>193</v>
      </c>
      <c r="EP174" s="139" t="s">
        <v>193</v>
      </c>
      <c r="EQ174" s="139" t="s">
        <v>193</v>
      </c>
      <c r="ER174" s="139" t="s">
        <v>193</v>
      </c>
      <c r="ES174" s="139" t="s">
        <v>193</v>
      </c>
      <c r="ET174" s="139" t="s">
        <v>193</v>
      </c>
      <c r="EU174" s="139" t="s">
        <v>193</v>
      </c>
      <c r="EV174" s="139" t="s">
        <v>193</v>
      </c>
      <c r="EW174" s="139" t="s">
        <v>193</v>
      </c>
      <c r="EX174" s="139" t="s">
        <v>193</v>
      </c>
      <c r="EY174" s="139" t="s">
        <v>193</v>
      </c>
      <c r="EZ174" s="139" t="s">
        <v>193</v>
      </c>
      <c r="FA174" s="139" t="s">
        <v>193</v>
      </c>
      <c r="FB174" s="139" t="s">
        <v>193</v>
      </c>
      <c r="FC174" s="139" t="s">
        <v>193</v>
      </c>
      <c r="FD174" s="139" t="s">
        <v>193</v>
      </c>
      <c r="FE174" s="139" t="s">
        <v>193</v>
      </c>
      <c r="FF174" s="139" t="s">
        <v>193</v>
      </c>
      <c r="FG174" s="139" t="s">
        <v>193</v>
      </c>
      <c r="FH174" s="139" t="s">
        <v>193</v>
      </c>
      <c r="FI174" s="139" t="s">
        <v>193</v>
      </c>
      <c r="FJ174" s="139" t="s">
        <v>193</v>
      </c>
      <c r="FK174" s="139" t="s">
        <v>193</v>
      </c>
      <c r="FL174" s="139" t="s">
        <v>193</v>
      </c>
      <c r="FM174" s="139" t="s">
        <v>193</v>
      </c>
      <c r="FN174" s="139" t="s">
        <v>193</v>
      </c>
      <c r="FO174" s="139" t="s">
        <v>193</v>
      </c>
      <c r="FP174" s="139" t="s">
        <v>193</v>
      </c>
      <c r="FQ174" s="139" t="s">
        <v>193</v>
      </c>
      <c r="FR174" s="139" t="s">
        <v>193</v>
      </c>
      <c r="FS174" s="139" t="s">
        <v>193</v>
      </c>
      <c r="FT174" s="139" t="s">
        <v>193</v>
      </c>
      <c r="FU174" s="139" t="s">
        <v>193</v>
      </c>
      <c r="FV174" s="139" t="s">
        <v>193</v>
      </c>
      <c r="FW174" s="139" t="s">
        <v>193</v>
      </c>
      <c r="FX174" s="139" t="s">
        <v>193</v>
      </c>
      <c r="FY174" s="139" t="s">
        <v>193</v>
      </c>
      <c r="FZ174" s="139" t="s">
        <v>193</v>
      </c>
      <c r="GA174" s="139" t="s">
        <v>193</v>
      </c>
      <c r="GB174" s="139" t="s">
        <v>193</v>
      </c>
      <c r="GC174" s="139" t="s">
        <v>193</v>
      </c>
      <c r="GD174" s="139" t="s">
        <v>193</v>
      </c>
      <c r="GE174" s="139" t="s">
        <v>193</v>
      </c>
      <c r="GF174" s="139" t="s">
        <v>193</v>
      </c>
      <c r="GG174" s="139" t="s">
        <v>193</v>
      </c>
      <c r="GH174" s="139" t="s">
        <v>193</v>
      </c>
      <c r="GI174" s="139" t="s">
        <v>193</v>
      </c>
      <c r="GJ174" s="139" t="s">
        <v>193</v>
      </c>
      <c r="GK174" s="139" t="s">
        <v>193</v>
      </c>
      <c r="GL174" s="139" t="s">
        <v>193</v>
      </c>
      <c r="GM174" s="139" t="s">
        <v>193</v>
      </c>
      <c r="GN174" s="139" t="s">
        <v>193</v>
      </c>
      <c r="GO174" s="139" t="s">
        <v>193</v>
      </c>
      <c r="GP174" s="139" t="s">
        <v>193</v>
      </c>
      <c r="GQ174" s="139" t="s">
        <v>193</v>
      </c>
      <c r="GR174" s="139" t="s">
        <v>193</v>
      </c>
      <c r="GS174" s="139" t="s">
        <v>193</v>
      </c>
      <c r="GT174" s="139" t="s">
        <v>193</v>
      </c>
      <c r="GU174" s="139" t="s">
        <v>193</v>
      </c>
      <c r="GV174" s="139" t="s">
        <v>193</v>
      </c>
      <c r="GW174" s="139" t="s">
        <v>193</v>
      </c>
      <c r="GX174" s="139" t="s">
        <v>193</v>
      </c>
      <c r="GY174" s="139" t="s">
        <v>193</v>
      </c>
      <c r="GZ174" s="139" t="s">
        <v>193</v>
      </c>
      <c r="HA174" s="139" t="s">
        <v>193</v>
      </c>
      <c r="HB174" s="139" t="s">
        <v>193</v>
      </c>
      <c r="HC174" s="139" t="s">
        <v>193</v>
      </c>
      <c r="HD174" s="139" t="s">
        <v>193</v>
      </c>
      <c r="HE174" s="139" t="s">
        <v>193</v>
      </c>
      <c r="HF174" s="139" t="s">
        <v>193</v>
      </c>
      <c r="HG174" s="139" t="s">
        <v>193</v>
      </c>
      <c r="HH174" s="139" t="s">
        <v>193</v>
      </c>
      <c r="HI174" s="139" t="s">
        <v>193</v>
      </c>
      <c r="HJ174" s="139" t="s">
        <v>3655</v>
      </c>
      <c r="HK174" s="139">
        <v>1</v>
      </c>
      <c r="HL174" s="139">
        <v>1</v>
      </c>
      <c r="HM174" s="139">
        <v>1</v>
      </c>
      <c r="HN174" s="139">
        <v>1</v>
      </c>
      <c r="HO174" s="139">
        <v>1</v>
      </c>
      <c r="HP174" s="139">
        <v>1</v>
      </c>
      <c r="HQ174" s="139">
        <v>1</v>
      </c>
      <c r="HR174" s="139">
        <v>0</v>
      </c>
      <c r="HS174" s="139" t="s">
        <v>3553</v>
      </c>
      <c r="HT174" s="139" t="s">
        <v>193</v>
      </c>
      <c r="HU174" s="139">
        <v>1000</v>
      </c>
      <c r="HV174" s="139">
        <v>750</v>
      </c>
      <c r="HW174" s="139">
        <v>75</v>
      </c>
      <c r="HX174" s="139">
        <v>75</v>
      </c>
      <c r="HY174" s="139">
        <v>15</v>
      </c>
      <c r="HZ174" s="139">
        <v>100</v>
      </c>
      <c r="IA174" s="139">
        <v>100</v>
      </c>
      <c r="IB174" s="139" t="s">
        <v>114</v>
      </c>
      <c r="IC174" s="139" t="s">
        <v>193</v>
      </c>
      <c r="ID174" s="139" t="s">
        <v>3631</v>
      </c>
      <c r="IE174" s="139">
        <v>0</v>
      </c>
      <c r="IF174" s="139">
        <v>1</v>
      </c>
      <c r="IG174" s="139">
        <v>1</v>
      </c>
      <c r="IH174" s="139" t="s">
        <v>193</v>
      </c>
      <c r="II174" s="139">
        <v>500</v>
      </c>
      <c r="IJ174" s="139">
        <v>25</v>
      </c>
      <c r="IK174" s="139" t="s">
        <v>114</v>
      </c>
      <c r="IL174" s="139" t="s">
        <v>193</v>
      </c>
      <c r="IM174" s="139" t="s">
        <v>193</v>
      </c>
      <c r="IN174" s="139" t="s">
        <v>114</v>
      </c>
      <c r="IO174" s="139" t="s">
        <v>193</v>
      </c>
      <c r="IP174" s="139" t="s">
        <v>193</v>
      </c>
      <c r="IQ174" s="139" t="s">
        <v>193</v>
      </c>
      <c r="IR174" s="139" t="s">
        <v>193</v>
      </c>
      <c r="IS174" s="139" t="s">
        <v>193</v>
      </c>
      <c r="IT174" s="139" t="s">
        <v>193</v>
      </c>
      <c r="IU174" s="139" t="s">
        <v>193</v>
      </c>
      <c r="IV174" s="139" t="s">
        <v>193</v>
      </c>
      <c r="IW174" s="139" t="s">
        <v>3599</v>
      </c>
      <c r="IX174" s="139">
        <v>0</v>
      </c>
      <c r="IY174" s="139">
        <v>1</v>
      </c>
      <c r="IZ174" s="139">
        <v>1</v>
      </c>
      <c r="JA174" s="139">
        <v>0</v>
      </c>
      <c r="JB174" s="139">
        <v>0</v>
      </c>
      <c r="JC174" s="139">
        <v>0</v>
      </c>
      <c r="JD174" s="139">
        <v>0</v>
      </c>
      <c r="JE174" s="139">
        <v>0</v>
      </c>
      <c r="JF174" s="139" t="s">
        <v>193</v>
      </c>
      <c r="JG174" s="139" t="s">
        <v>114</v>
      </c>
      <c r="JH174" s="139" t="s">
        <v>193</v>
      </c>
      <c r="JI174" s="139" t="s">
        <v>193</v>
      </c>
      <c r="JJ174" s="139" t="s">
        <v>193</v>
      </c>
      <c r="JK174" s="139" t="s">
        <v>193</v>
      </c>
      <c r="JL174" s="139" t="s">
        <v>193</v>
      </c>
      <c r="JM174" s="139" t="s">
        <v>193</v>
      </c>
      <c r="JN174" s="139" t="s">
        <v>193</v>
      </c>
      <c r="JO174" s="139" t="s">
        <v>193</v>
      </c>
      <c r="JP174" s="139" t="s">
        <v>193</v>
      </c>
      <c r="JQ174" s="139" t="s">
        <v>193</v>
      </c>
      <c r="JR174" s="139" t="s">
        <v>193</v>
      </c>
      <c r="JS174" s="139" t="s">
        <v>193</v>
      </c>
      <c r="JT174" s="139" t="s">
        <v>193</v>
      </c>
      <c r="JU174" s="139" t="s">
        <v>193</v>
      </c>
      <c r="JV174" s="139" t="s">
        <v>193</v>
      </c>
      <c r="JW174" s="139" t="s">
        <v>193</v>
      </c>
      <c r="JX174" s="139" t="s">
        <v>193</v>
      </c>
      <c r="JY174" s="139" t="s">
        <v>193</v>
      </c>
      <c r="JZ174" s="139" t="s">
        <v>193</v>
      </c>
      <c r="KA174" s="139" t="s">
        <v>193</v>
      </c>
      <c r="KB174" s="139" t="s">
        <v>193</v>
      </c>
      <c r="KC174" s="139" t="s">
        <v>193</v>
      </c>
      <c r="KD174" s="139" t="s">
        <v>193</v>
      </c>
      <c r="KE174" s="139" t="s">
        <v>193</v>
      </c>
      <c r="KF174" s="139" t="s">
        <v>193</v>
      </c>
      <c r="KG174" s="139" t="s">
        <v>193</v>
      </c>
      <c r="KH174" s="139" t="s">
        <v>193</v>
      </c>
      <c r="KI174" s="139" t="s">
        <v>193</v>
      </c>
      <c r="KJ174" s="139" t="s">
        <v>193</v>
      </c>
      <c r="KK174" s="139" t="s">
        <v>193</v>
      </c>
      <c r="KL174" s="139" t="s">
        <v>193</v>
      </c>
      <c r="KM174" s="139" t="s">
        <v>193</v>
      </c>
      <c r="KN174" s="139" t="s">
        <v>193</v>
      </c>
      <c r="KO174" s="139" t="s">
        <v>193</v>
      </c>
      <c r="KP174" s="139" t="s">
        <v>193</v>
      </c>
      <c r="KQ174" s="139" t="s">
        <v>193</v>
      </c>
      <c r="KR174" s="139" t="s">
        <v>193</v>
      </c>
      <c r="KS174" s="139" t="s">
        <v>193</v>
      </c>
      <c r="KT174" s="139" t="s">
        <v>193</v>
      </c>
      <c r="KU174" s="139" t="s">
        <v>193</v>
      </c>
      <c r="KV174" s="139" t="s">
        <v>193</v>
      </c>
      <c r="KW174" s="139" t="s">
        <v>193</v>
      </c>
      <c r="KX174" s="139" t="s">
        <v>193</v>
      </c>
      <c r="KY174" s="139" t="s">
        <v>193</v>
      </c>
      <c r="KZ174" s="139" t="s">
        <v>193</v>
      </c>
      <c r="LA174" s="139" t="s">
        <v>193</v>
      </c>
      <c r="LB174" s="139" t="s">
        <v>193</v>
      </c>
      <c r="LC174" s="139" t="s">
        <v>193</v>
      </c>
      <c r="LD174" s="139" t="s">
        <v>193</v>
      </c>
      <c r="LE174" s="139" t="s">
        <v>193</v>
      </c>
      <c r="LF174" s="139" t="s">
        <v>193</v>
      </c>
      <c r="LG174" s="139" t="s">
        <v>193</v>
      </c>
      <c r="LH174" s="139" t="s">
        <v>193</v>
      </c>
      <c r="LI174" s="139" t="s">
        <v>193</v>
      </c>
      <c r="LJ174" s="139" t="s">
        <v>193</v>
      </c>
      <c r="LK174" s="139" t="s">
        <v>193</v>
      </c>
      <c r="LL174" s="139" t="s">
        <v>193</v>
      </c>
      <c r="LM174" s="139" t="s">
        <v>193</v>
      </c>
      <c r="LN174" s="139" t="s">
        <v>193</v>
      </c>
      <c r="LO174" s="139" t="s">
        <v>193</v>
      </c>
      <c r="LP174" s="139" t="s">
        <v>193</v>
      </c>
      <c r="LQ174" s="139" t="s">
        <v>193</v>
      </c>
    </row>
    <row r="175" spans="1:329" ht="14.4" customHeight="1" x14ac:dyDescent="0.35">
      <c r="A175" s="139" t="s">
        <v>3656</v>
      </c>
      <c r="B175" s="139" t="s">
        <v>3622</v>
      </c>
      <c r="C175" s="139" t="s">
        <v>161</v>
      </c>
      <c r="D175" s="139" t="s">
        <v>161</v>
      </c>
      <c r="E175" s="139" t="s">
        <v>3644</v>
      </c>
      <c r="F175" s="139" t="s">
        <v>117</v>
      </c>
      <c r="G175" s="139" t="s">
        <v>119</v>
      </c>
      <c r="H175" s="139" t="s">
        <v>119</v>
      </c>
      <c r="I175" s="139" t="s">
        <v>3624</v>
      </c>
      <c r="J175" s="139" t="s">
        <v>704</v>
      </c>
      <c r="K175" s="139" t="s">
        <v>536</v>
      </c>
      <c r="L175" s="139" t="s">
        <v>3317</v>
      </c>
      <c r="M175" t="s">
        <v>494</v>
      </c>
      <c r="N175" t="s">
        <v>193</v>
      </c>
      <c r="O175" t="s">
        <v>193</v>
      </c>
      <c r="P175" t="s">
        <v>193</v>
      </c>
      <c r="Q175" t="s">
        <v>193</v>
      </c>
      <c r="R175" t="s">
        <v>193</v>
      </c>
      <c r="S175" t="s">
        <v>193</v>
      </c>
      <c r="T175" t="s">
        <v>193</v>
      </c>
      <c r="U175" t="s">
        <v>193</v>
      </c>
      <c r="V175" t="s">
        <v>193</v>
      </c>
      <c r="W175" t="s">
        <v>193</v>
      </c>
      <c r="X175" t="s">
        <v>193</v>
      </c>
      <c r="Y175" t="s">
        <v>193</v>
      </c>
      <c r="Z175" t="s">
        <v>193</v>
      </c>
      <c r="AA175" t="s">
        <v>193</v>
      </c>
      <c r="AB175" t="s">
        <v>193</v>
      </c>
      <c r="AC175" t="s">
        <v>193</v>
      </c>
      <c r="AD175" t="s">
        <v>193</v>
      </c>
      <c r="AE175" t="s">
        <v>193</v>
      </c>
      <c r="AF175" t="s">
        <v>193</v>
      </c>
      <c r="AG175" t="s">
        <v>193</v>
      </c>
      <c r="AH175" t="s">
        <v>193</v>
      </c>
      <c r="AI175" t="s">
        <v>193</v>
      </c>
      <c r="AJ175" t="s">
        <v>193</v>
      </c>
      <c r="AK175" t="s">
        <v>193</v>
      </c>
      <c r="AL175" t="s">
        <v>193</v>
      </c>
      <c r="AM175" t="s">
        <v>193</v>
      </c>
      <c r="AN175" t="s">
        <v>193</v>
      </c>
      <c r="AO175" t="s">
        <v>193</v>
      </c>
      <c r="AP175" t="s">
        <v>193</v>
      </c>
      <c r="AQ175" t="s">
        <v>193</v>
      </c>
      <c r="AR175" t="s">
        <v>193</v>
      </c>
      <c r="AS175" t="s">
        <v>193</v>
      </c>
      <c r="AT175" t="s">
        <v>193</v>
      </c>
      <c r="AU175" t="s">
        <v>193</v>
      </c>
      <c r="AV175" t="s">
        <v>193</v>
      </c>
      <c r="AW175" t="s">
        <v>193</v>
      </c>
      <c r="AX175" t="s">
        <v>193</v>
      </c>
      <c r="AY175" t="s">
        <v>193</v>
      </c>
      <c r="AZ175" s="192" t="s">
        <v>193</v>
      </c>
      <c r="BA175" s="139" t="s">
        <v>193</v>
      </c>
      <c r="BB175" s="139" t="s">
        <v>193</v>
      </c>
      <c r="BC175" s="192" t="s">
        <v>193</v>
      </c>
      <c r="BD175" s="139" t="s">
        <v>193</v>
      </c>
      <c r="BE175" s="139" t="s">
        <v>193</v>
      </c>
      <c r="BF175" s="192" t="s">
        <v>193</v>
      </c>
      <c r="BG175" s="139" t="s">
        <v>193</v>
      </c>
      <c r="BH175" s="139" t="s">
        <v>193</v>
      </c>
      <c r="BI175" s="192" t="s">
        <v>193</v>
      </c>
      <c r="BJ175" s="139" t="s">
        <v>193</v>
      </c>
      <c r="BK175" s="139" t="s">
        <v>193</v>
      </c>
      <c r="BL175" s="192" t="s">
        <v>193</v>
      </c>
      <c r="BM175" s="139" t="s">
        <v>193</v>
      </c>
      <c r="BN175" s="139" t="s">
        <v>193</v>
      </c>
      <c r="BO175" s="192" t="s">
        <v>193</v>
      </c>
      <c r="BP175" s="139" t="s">
        <v>193</v>
      </c>
      <c r="BQ175" s="139" t="s">
        <v>193</v>
      </c>
      <c r="BR175" s="139" t="s">
        <v>193</v>
      </c>
      <c r="BS175" s="139" t="s">
        <v>193</v>
      </c>
      <c r="BT175" s="139" t="s">
        <v>193</v>
      </c>
      <c r="BU175" s="139" t="s">
        <v>193</v>
      </c>
      <c r="BV175" s="139" t="s">
        <v>193</v>
      </c>
      <c r="BW175" s="139" t="s">
        <v>193</v>
      </c>
      <c r="BX175" s="139" t="s">
        <v>193</v>
      </c>
      <c r="BY175" s="139" t="s">
        <v>193</v>
      </c>
      <c r="BZ175" s="139" t="s">
        <v>193</v>
      </c>
      <c r="CA175" s="192" t="s">
        <v>193</v>
      </c>
      <c r="CB175" s="139" t="s">
        <v>193</v>
      </c>
      <c r="CC175" s="139" t="s">
        <v>193</v>
      </c>
      <c r="CD175" s="139" t="s">
        <v>193</v>
      </c>
      <c r="CE175" s="139" t="s">
        <v>193</v>
      </c>
      <c r="CF175" s="139" t="s">
        <v>193</v>
      </c>
      <c r="CG175" s="139" t="s">
        <v>193</v>
      </c>
      <c r="CH175" s="139" t="s">
        <v>193</v>
      </c>
      <c r="CI175" s="139" t="s">
        <v>193</v>
      </c>
      <c r="CJ175" s="139" t="s">
        <v>193</v>
      </c>
      <c r="CK175" s="139" t="s">
        <v>193</v>
      </c>
      <c r="CL175" s="139" t="s">
        <v>193</v>
      </c>
      <c r="CM175" s="139" t="s">
        <v>193</v>
      </c>
      <c r="CN175" s="139" t="s">
        <v>193</v>
      </c>
      <c r="CO175" s="139" t="s">
        <v>193</v>
      </c>
      <c r="CP175" s="139" t="s">
        <v>193</v>
      </c>
      <c r="CQ175" s="139" t="s">
        <v>193</v>
      </c>
      <c r="CR175" s="139" t="s">
        <v>193</v>
      </c>
      <c r="CS175" s="139" t="s">
        <v>193</v>
      </c>
      <c r="CT175" s="139" t="s">
        <v>193</v>
      </c>
      <c r="CU175" s="139" t="s">
        <v>193</v>
      </c>
      <c r="CV175" s="139" t="s">
        <v>193</v>
      </c>
      <c r="CW175" s="139" t="s">
        <v>193</v>
      </c>
      <c r="CX175" s="139" t="s">
        <v>193</v>
      </c>
      <c r="CY175" s="139" t="s">
        <v>193</v>
      </c>
      <c r="CZ175" s="139" t="s">
        <v>193</v>
      </c>
      <c r="DA175" s="139" t="s">
        <v>193</v>
      </c>
      <c r="DB175" s="139" t="s">
        <v>193</v>
      </c>
      <c r="DC175" s="139" t="s">
        <v>193</v>
      </c>
      <c r="DD175" s="139" t="s">
        <v>193</v>
      </c>
      <c r="DE175" s="139" t="s">
        <v>193</v>
      </c>
      <c r="DF175" s="139" t="s">
        <v>193</v>
      </c>
      <c r="DG175" s="139" t="s">
        <v>193</v>
      </c>
      <c r="DH175" s="139" t="s">
        <v>193</v>
      </c>
      <c r="DI175" s="139" t="s">
        <v>193</v>
      </c>
      <c r="DJ175" s="139" t="s">
        <v>193</v>
      </c>
      <c r="DK175" s="139" t="s">
        <v>193</v>
      </c>
      <c r="DL175" s="139" t="s">
        <v>193</v>
      </c>
      <c r="DM175" s="139" t="s">
        <v>193</v>
      </c>
      <c r="DN175" s="139" t="s">
        <v>193</v>
      </c>
      <c r="DO175" s="139" t="s">
        <v>193</v>
      </c>
      <c r="DP175" s="139" t="s">
        <v>193</v>
      </c>
      <c r="DQ175" s="139" t="s">
        <v>193</v>
      </c>
      <c r="DR175" s="139" t="s">
        <v>193</v>
      </c>
      <c r="DS175" s="139" t="s">
        <v>193</v>
      </c>
      <c r="DT175" s="139" t="s">
        <v>193</v>
      </c>
      <c r="DU175" s="139" t="s">
        <v>193</v>
      </c>
      <c r="DV175" s="139" t="s">
        <v>193</v>
      </c>
      <c r="DW175" s="139" t="s">
        <v>193</v>
      </c>
      <c r="DX175" s="139" t="s">
        <v>193</v>
      </c>
      <c r="DY175" s="139" t="s">
        <v>193</v>
      </c>
      <c r="DZ175" s="139" t="s">
        <v>193</v>
      </c>
      <c r="EA175" s="139" t="s">
        <v>193</v>
      </c>
      <c r="EB175" s="139" t="s">
        <v>193</v>
      </c>
      <c r="EC175" s="139" t="s">
        <v>193</v>
      </c>
      <c r="ED175" s="139" t="s">
        <v>193</v>
      </c>
      <c r="EE175" s="139" t="s">
        <v>193</v>
      </c>
      <c r="EF175" s="139" t="s">
        <v>193</v>
      </c>
      <c r="EG175" s="139" t="s">
        <v>193</v>
      </c>
      <c r="EH175" s="139" t="s">
        <v>193</v>
      </c>
      <c r="EI175" s="139" t="s">
        <v>193</v>
      </c>
      <c r="EJ175" s="139" t="s">
        <v>193</v>
      </c>
      <c r="EK175" s="139" t="s">
        <v>193</v>
      </c>
      <c r="EL175" s="139" t="s">
        <v>193</v>
      </c>
      <c r="EM175" s="139" t="s">
        <v>193</v>
      </c>
      <c r="EN175" s="139" t="s">
        <v>193</v>
      </c>
      <c r="EO175" s="139" t="s">
        <v>193</v>
      </c>
      <c r="EP175" s="139" t="s">
        <v>193</v>
      </c>
      <c r="EQ175" s="139" t="s">
        <v>193</v>
      </c>
      <c r="ER175" s="139" t="s">
        <v>193</v>
      </c>
      <c r="ES175" s="139" t="s">
        <v>193</v>
      </c>
      <c r="ET175" s="139" t="s">
        <v>193</v>
      </c>
      <c r="EU175" s="139" t="s">
        <v>193</v>
      </c>
      <c r="EV175" s="139" t="s">
        <v>193</v>
      </c>
      <c r="EW175" s="139" t="s">
        <v>193</v>
      </c>
      <c r="EX175" s="139" t="s">
        <v>193</v>
      </c>
      <c r="EY175" s="139" t="s">
        <v>193</v>
      </c>
      <c r="EZ175" s="139" t="s">
        <v>193</v>
      </c>
      <c r="FA175" s="139" t="s">
        <v>193</v>
      </c>
      <c r="FB175" s="139" t="s">
        <v>193</v>
      </c>
      <c r="FC175" s="139" t="s">
        <v>193</v>
      </c>
      <c r="FD175" s="139" t="s">
        <v>193</v>
      </c>
      <c r="FE175" s="139" t="s">
        <v>193</v>
      </c>
      <c r="FF175" s="139" t="s">
        <v>193</v>
      </c>
      <c r="FG175" s="139" t="s">
        <v>193</v>
      </c>
      <c r="FH175" s="139" t="s">
        <v>193</v>
      </c>
      <c r="FI175" s="139" t="s">
        <v>193</v>
      </c>
      <c r="FJ175" s="139" t="s">
        <v>193</v>
      </c>
      <c r="FK175" s="139" t="s">
        <v>193</v>
      </c>
      <c r="FL175" s="139" t="s">
        <v>193</v>
      </c>
      <c r="FM175" s="139" t="s">
        <v>193</v>
      </c>
      <c r="FN175" s="139" t="s">
        <v>193</v>
      </c>
      <c r="FO175" s="139" t="s">
        <v>193</v>
      </c>
      <c r="FP175" s="139" t="s">
        <v>193</v>
      </c>
      <c r="FQ175" s="139" t="s">
        <v>193</v>
      </c>
      <c r="FR175" s="139" t="s">
        <v>193</v>
      </c>
      <c r="FS175" s="139" t="s">
        <v>193</v>
      </c>
      <c r="FT175" s="139" t="s">
        <v>193</v>
      </c>
      <c r="FU175" s="139" t="s">
        <v>193</v>
      </c>
      <c r="FV175" s="139" t="s">
        <v>193</v>
      </c>
      <c r="FW175" s="139" t="s">
        <v>193</v>
      </c>
      <c r="FX175" s="139" t="s">
        <v>193</v>
      </c>
      <c r="FY175" s="139" t="s">
        <v>193</v>
      </c>
      <c r="FZ175" s="139" t="s">
        <v>193</v>
      </c>
      <c r="GA175" s="139" t="s">
        <v>193</v>
      </c>
      <c r="GB175" s="139" t="s">
        <v>193</v>
      </c>
      <c r="GC175" s="139" t="s">
        <v>193</v>
      </c>
      <c r="GD175" s="139" t="s">
        <v>193</v>
      </c>
      <c r="GE175" s="139" t="s">
        <v>193</v>
      </c>
      <c r="GF175" s="139" t="s">
        <v>193</v>
      </c>
      <c r="GG175" s="139" t="s">
        <v>193</v>
      </c>
      <c r="GH175" s="139" t="s">
        <v>193</v>
      </c>
      <c r="GI175" s="139" t="s">
        <v>193</v>
      </c>
      <c r="GJ175" s="139" t="s">
        <v>193</v>
      </c>
      <c r="GK175" s="139" t="s">
        <v>193</v>
      </c>
      <c r="GL175" s="139" t="s">
        <v>193</v>
      </c>
      <c r="GM175" s="139" t="s">
        <v>193</v>
      </c>
      <c r="GN175" s="139" t="s">
        <v>193</v>
      </c>
      <c r="GO175" s="139" t="s">
        <v>193</v>
      </c>
      <c r="GP175" s="139" t="s">
        <v>193</v>
      </c>
      <c r="GQ175" s="139" t="s">
        <v>193</v>
      </c>
      <c r="GR175" s="139" t="s">
        <v>193</v>
      </c>
      <c r="GS175" s="139" t="s">
        <v>193</v>
      </c>
      <c r="GT175" s="139" t="s">
        <v>193</v>
      </c>
      <c r="GU175" s="139" t="s">
        <v>193</v>
      </c>
      <c r="GV175" s="139" t="s">
        <v>193</v>
      </c>
      <c r="GW175" s="139" t="s">
        <v>193</v>
      </c>
      <c r="GX175" s="139" t="s">
        <v>193</v>
      </c>
      <c r="GY175" s="139" t="s">
        <v>193</v>
      </c>
      <c r="GZ175" s="139" t="s">
        <v>193</v>
      </c>
      <c r="HA175" s="139" t="s">
        <v>193</v>
      </c>
      <c r="HB175" s="139" t="s">
        <v>193</v>
      </c>
      <c r="HC175" s="139" t="s">
        <v>193</v>
      </c>
      <c r="HD175" s="139" t="s">
        <v>193</v>
      </c>
      <c r="HE175" s="139" t="s">
        <v>193</v>
      </c>
      <c r="HF175" s="139" t="s">
        <v>193</v>
      </c>
      <c r="HG175" s="139" t="s">
        <v>193</v>
      </c>
      <c r="HH175" s="139" t="s">
        <v>193</v>
      </c>
      <c r="HI175" s="139" t="s">
        <v>193</v>
      </c>
      <c r="HJ175" s="139" t="s">
        <v>193</v>
      </c>
      <c r="HK175" s="139" t="s">
        <v>193</v>
      </c>
      <c r="HL175" s="139" t="s">
        <v>193</v>
      </c>
      <c r="HM175" s="139" t="s">
        <v>193</v>
      </c>
      <c r="HN175" s="139" t="s">
        <v>193</v>
      </c>
      <c r="HO175" s="139" t="s">
        <v>193</v>
      </c>
      <c r="HP175" s="139" t="s">
        <v>193</v>
      </c>
      <c r="HQ175" s="139" t="s">
        <v>193</v>
      </c>
      <c r="HR175" s="139" t="s">
        <v>193</v>
      </c>
      <c r="HS175" s="139" t="s">
        <v>193</v>
      </c>
      <c r="HT175" s="139" t="s">
        <v>193</v>
      </c>
      <c r="HU175" s="139" t="s">
        <v>193</v>
      </c>
      <c r="HV175" s="139" t="s">
        <v>193</v>
      </c>
      <c r="HW175" s="139" t="s">
        <v>193</v>
      </c>
      <c r="HX175" s="139" t="s">
        <v>193</v>
      </c>
      <c r="HY175" s="139" t="s">
        <v>193</v>
      </c>
      <c r="HZ175" s="139" t="s">
        <v>193</v>
      </c>
      <c r="IA175" s="139" t="s">
        <v>193</v>
      </c>
      <c r="IB175" s="139" t="s">
        <v>193</v>
      </c>
      <c r="IC175" s="139" t="s">
        <v>193</v>
      </c>
      <c r="ID175" s="139" t="s">
        <v>193</v>
      </c>
      <c r="IE175" s="139" t="s">
        <v>193</v>
      </c>
      <c r="IF175" s="139" t="s">
        <v>193</v>
      </c>
      <c r="IG175" s="139" t="s">
        <v>193</v>
      </c>
      <c r="IH175" s="139" t="s">
        <v>193</v>
      </c>
      <c r="II175" s="139" t="s">
        <v>193</v>
      </c>
      <c r="IJ175" s="139" t="s">
        <v>193</v>
      </c>
      <c r="IK175" s="139" t="s">
        <v>193</v>
      </c>
      <c r="IL175" s="139" t="s">
        <v>193</v>
      </c>
      <c r="IM175" s="139" t="s">
        <v>193</v>
      </c>
      <c r="IN175" s="139" t="s">
        <v>193</v>
      </c>
      <c r="IO175" s="139" t="s">
        <v>193</v>
      </c>
      <c r="IP175" s="139" t="s">
        <v>193</v>
      </c>
      <c r="IQ175" s="139" t="s">
        <v>193</v>
      </c>
      <c r="IR175" s="139" t="s">
        <v>193</v>
      </c>
      <c r="IS175" s="139" t="s">
        <v>193</v>
      </c>
      <c r="IT175" s="139" t="s">
        <v>193</v>
      </c>
      <c r="IU175" s="139" t="s">
        <v>193</v>
      </c>
      <c r="IV175" s="139" t="s">
        <v>193</v>
      </c>
      <c r="IW175" s="139" t="s">
        <v>193</v>
      </c>
      <c r="IX175" s="139" t="s">
        <v>193</v>
      </c>
      <c r="IY175" s="139" t="s">
        <v>193</v>
      </c>
      <c r="IZ175" s="139" t="s">
        <v>193</v>
      </c>
      <c r="JA175" s="139" t="s">
        <v>193</v>
      </c>
      <c r="JB175" s="139" t="s">
        <v>193</v>
      </c>
      <c r="JC175" s="139" t="s">
        <v>193</v>
      </c>
      <c r="JD175" s="139" t="s">
        <v>193</v>
      </c>
      <c r="JE175" s="139" t="s">
        <v>193</v>
      </c>
      <c r="JF175" s="139" t="s">
        <v>193</v>
      </c>
      <c r="JG175" s="139" t="s">
        <v>193</v>
      </c>
      <c r="JH175" s="139" t="s">
        <v>193</v>
      </c>
      <c r="JI175" s="139" t="s">
        <v>193</v>
      </c>
      <c r="JJ175" s="139" t="s">
        <v>193</v>
      </c>
      <c r="JK175" s="139" t="s">
        <v>193</v>
      </c>
      <c r="JL175" s="139" t="s">
        <v>193</v>
      </c>
      <c r="JM175" s="139" t="s">
        <v>193</v>
      </c>
      <c r="JN175" s="139" t="s">
        <v>193</v>
      </c>
      <c r="JO175" s="139" t="s">
        <v>193</v>
      </c>
      <c r="JP175" s="139" t="s">
        <v>193</v>
      </c>
      <c r="JQ175" s="139" t="s">
        <v>109</v>
      </c>
      <c r="JR175" s="139" t="s">
        <v>505</v>
      </c>
      <c r="JS175" s="139" t="s">
        <v>3318</v>
      </c>
      <c r="JT175" s="139" t="s">
        <v>193</v>
      </c>
      <c r="JU175" s="139" t="s">
        <v>506</v>
      </c>
      <c r="JV175" s="139" t="s">
        <v>3319</v>
      </c>
      <c r="JW175" s="139" t="s">
        <v>3318</v>
      </c>
      <c r="JX175" s="139" t="s">
        <v>800</v>
      </c>
      <c r="JY175" s="139" t="s">
        <v>193</v>
      </c>
      <c r="JZ175" s="139" t="s">
        <v>3320</v>
      </c>
      <c r="KA175" s="139" t="s">
        <v>797</v>
      </c>
      <c r="KB175" s="139" t="s">
        <v>798</v>
      </c>
      <c r="KC175" s="139" t="s">
        <v>799</v>
      </c>
      <c r="KD175" s="139" t="s">
        <v>193</v>
      </c>
      <c r="KE175" s="139" t="s">
        <v>193</v>
      </c>
      <c r="KF175" s="139" t="s">
        <v>193</v>
      </c>
      <c r="KG175" s="139" t="s">
        <v>193</v>
      </c>
      <c r="KH175" s="139" t="s">
        <v>193</v>
      </c>
      <c r="KI175" s="139">
        <v>25</v>
      </c>
      <c r="KJ175" s="139">
        <v>5</v>
      </c>
      <c r="KK175" s="139" t="s">
        <v>193</v>
      </c>
      <c r="KL175" s="139" t="s">
        <v>156</v>
      </c>
      <c r="KM175" s="139">
        <v>5</v>
      </c>
      <c r="KN175" s="139" t="s">
        <v>109</v>
      </c>
      <c r="KO175" s="139" t="s">
        <v>193</v>
      </c>
      <c r="KP175" s="139" t="s">
        <v>114</v>
      </c>
      <c r="KQ175" s="139" t="s">
        <v>193</v>
      </c>
      <c r="KR175" s="139" t="s">
        <v>193</v>
      </c>
      <c r="KS175" s="139" t="s">
        <v>193</v>
      </c>
      <c r="KT175" s="139" t="s">
        <v>193</v>
      </c>
      <c r="KU175" s="139" t="s">
        <v>193</v>
      </c>
      <c r="KV175" s="139" t="s">
        <v>193</v>
      </c>
      <c r="KW175" s="139" t="s">
        <v>193</v>
      </c>
      <c r="KX175" s="139" t="s">
        <v>193</v>
      </c>
      <c r="KY175" s="139" t="s">
        <v>193</v>
      </c>
      <c r="KZ175" s="139" t="s">
        <v>193</v>
      </c>
      <c r="LA175" s="139" t="s">
        <v>193</v>
      </c>
      <c r="LB175" s="139" t="s">
        <v>193</v>
      </c>
      <c r="LC175" s="139" t="s">
        <v>193</v>
      </c>
      <c r="LD175" s="139" t="s">
        <v>109</v>
      </c>
      <c r="LE175" s="139" t="s">
        <v>3330</v>
      </c>
      <c r="LF175" s="139">
        <v>0</v>
      </c>
      <c r="LG175" s="139">
        <v>1</v>
      </c>
      <c r="LH175" s="139">
        <v>0</v>
      </c>
      <c r="LI175" s="139" t="s">
        <v>193</v>
      </c>
      <c r="LJ175" s="139" t="s">
        <v>3470</v>
      </c>
      <c r="LK175" s="139">
        <v>0</v>
      </c>
      <c r="LL175" s="139">
        <v>0</v>
      </c>
      <c r="LM175" s="139">
        <v>0</v>
      </c>
      <c r="LN175" s="139">
        <v>1</v>
      </c>
      <c r="LO175" s="139">
        <v>0</v>
      </c>
      <c r="LP175" s="139">
        <v>0</v>
      </c>
      <c r="LQ175" s="139" t="s">
        <v>193</v>
      </c>
    </row>
    <row r="176" spans="1:329" ht="14.4" customHeight="1" x14ac:dyDescent="0.35">
      <c r="A176" s="139" t="s">
        <v>3657</v>
      </c>
      <c r="B176" s="139" t="s">
        <v>3622</v>
      </c>
      <c r="C176" s="139" t="s">
        <v>161</v>
      </c>
      <c r="D176" s="139" t="s">
        <v>161</v>
      </c>
      <c r="E176" s="139" t="s">
        <v>3644</v>
      </c>
      <c r="F176" s="139" t="s">
        <v>117</v>
      </c>
      <c r="G176" s="139" t="s">
        <v>119</v>
      </c>
      <c r="H176" s="139" t="s">
        <v>119</v>
      </c>
      <c r="I176" s="139" t="s">
        <v>3624</v>
      </c>
      <c r="J176" s="139" t="s">
        <v>704</v>
      </c>
      <c r="K176" s="139" t="s">
        <v>536</v>
      </c>
      <c r="L176" s="139" t="s">
        <v>3317</v>
      </c>
      <c r="M176" t="s">
        <v>491</v>
      </c>
      <c r="N176" t="s">
        <v>193</v>
      </c>
      <c r="O176" t="s">
        <v>193</v>
      </c>
      <c r="P176" t="s">
        <v>193</v>
      </c>
      <c r="Q176" t="s">
        <v>193</v>
      </c>
      <c r="R176" t="s">
        <v>193</v>
      </c>
      <c r="S176" t="s">
        <v>193</v>
      </c>
      <c r="T176" t="s">
        <v>193</v>
      </c>
      <c r="U176" t="s">
        <v>193</v>
      </c>
      <c r="V176" t="s">
        <v>193</v>
      </c>
      <c r="W176" t="s">
        <v>193</v>
      </c>
      <c r="X176" t="s">
        <v>193</v>
      </c>
      <c r="Y176" t="s">
        <v>193</v>
      </c>
      <c r="Z176" t="s">
        <v>193</v>
      </c>
      <c r="AA176" t="s">
        <v>193</v>
      </c>
      <c r="AB176" t="s">
        <v>193</v>
      </c>
      <c r="AC176" t="s">
        <v>193</v>
      </c>
      <c r="AD176" t="s">
        <v>193</v>
      </c>
      <c r="AE176" t="s">
        <v>193</v>
      </c>
      <c r="AF176" t="s">
        <v>193</v>
      </c>
      <c r="AG176" t="s">
        <v>193</v>
      </c>
      <c r="AH176" t="s">
        <v>193</v>
      </c>
      <c r="AI176" t="s">
        <v>193</v>
      </c>
      <c r="AJ176" t="s">
        <v>193</v>
      </c>
      <c r="AK176" t="s">
        <v>193</v>
      </c>
      <c r="AL176" t="s">
        <v>193</v>
      </c>
      <c r="AM176" t="s">
        <v>193</v>
      </c>
      <c r="AN176" t="s">
        <v>193</v>
      </c>
      <c r="AO176" t="s">
        <v>193</v>
      </c>
      <c r="AP176" t="s">
        <v>193</v>
      </c>
      <c r="AQ176" t="s">
        <v>193</v>
      </c>
      <c r="AR176" t="s">
        <v>193</v>
      </c>
      <c r="AS176" t="s">
        <v>193</v>
      </c>
      <c r="AT176" t="s">
        <v>193</v>
      </c>
      <c r="AU176" t="s">
        <v>193</v>
      </c>
      <c r="AV176" t="s">
        <v>193</v>
      </c>
      <c r="AW176" t="s">
        <v>193</v>
      </c>
      <c r="AX176" t="s">
        <v>193</v>
      </c>
      <c r="AY176" t="s">
        <v>193</v>
      </c>
      <c r="AZ176" s="192" t="s">
        <v>193</v>
      </c>
      <c r="BA176" s="139" t="s">
        <v>193</v>
      </c>
      <c r="BB176" s="139" t="s">
        <v>193</v>
      </c>
      <c r="BC176" s="192" t="s">
        <v>193</v>
      </c>
      <c r="BD176" s="139" t="s">
        <v>193</v>
      </c>
      <c r="BE176" s="139" t="s">
        <v>193</v>
      </c>
      <c r="BF176" s="192" t="s">
        <v>193</v>
      </c>
      <c r="BG176" s="139" t="s">
        <v>193</v>
      </c>
      <c r="BH176" s="139" t="s">
        <v>193</v>
      </c>
      <c r="BI176" s="192" t="s">
        <v>193</v>
      </c>
      <c r="BJ176" s="139" t="s">
        <v>193</v>
      </c>
      <c r="BK176" s="139" t="s">
        <v>193</v>
      </c>
      <c r="BL176" s="192" t="s">
        <v>193</v>
      </c>
      <c r="BM176" s="139" t="s">
        <v>193</v>
      </c>
      <c r="BN176" s="139" t="s">
        <v>193</v>
      </c>
      <c r="BO176" s="192" t="s">
        <v>193</v>
      </c>
      <c r="BP176" s="139" t="s">
        <v>193</v>
      </c>
      <c r="BQ176" s="139" t="s">
        <v>193</v>
      </c>
      <c r="BR176" s="139" t="s">
        <v>193</v>
      </c>
      <c r="BS176" s="139" t="s">
        <v>193</v>
      </c>
      <c r="BT176" s="139" t="s">
        <v>193</v>
      </c>
      <c r="BU176" s="139" t="s">
        <v>193</v>
      </c>
      <c r="BV176" s="139" t="s">
        <v>193</v>
      </c>
      <c r="BW176" s="139" t="s">
        <v>193</v>
      </c>
      <c r="BX176" s="139" t="s">
        <v>193</v>
      </c>
      <c r="BY176" s="139" t="s">
        <v>193</v>
      </c>
      <c r="BZ176" s="139" t="s">
        <v>193</v>
      </c>
      <c r="CA176" s="192" t="s">
        <v>193</v>
      </c>
      <c r="CB176" s="139" t="s">
        <v>193</v>
      </c>
      <c r="CC176" s="139" t="s">
        <v>193</v>
      </c>
      <c r="CD176" s="139" t="s">
        <v>193</v>
      </c>
      <c r="CE176" s="139" t="s">
        <v>193</v>
      </c>
      <c r="CF176" s="139" t="s">
        <v>193</v>
      </c>
      <c r="CG176" s="139" t="s">
        <v>193</v>
      </c>
      <c r="CH176" s="139" t="s">
        <v>193</v>
      </c>
      <c r="CI176" s="139" t="s">
        <v>193</v>
      </c>
      <c r="CJ176" s="139" t="s">
        <v>193</v>
      </c>
      <c r="CK176" s="139" t="s">
        <v>193</v>
      </c>
      <c r="CL176" s="139" t="s">
        <v>193</v>
      </c>
      <c r="CM176" s="139" t="s">
        <v>193</v>
      </c>
      <c r="CN176" s="139" t="s">
        <v>193</v>
      </c>
      <c r="CO176" s="139" t="s">
        <v>193</v>
      </c>
      <c r="CP176" s="139" t="s">
        <v>193</v>
      </c>
      <c r="CQ176" s="139" t="s">
        <v>193</v>
      </c>
      <c r="CR176" s="139" t="s">
        <v>193</v>
      </c>
      <c r="CS176" s="139" t="s">
        <v>193</v>
      </c>
      <c r="CT176" s="139" t="s">
        <v>193</v>
      </c>
      <c r="CU176" s="139" t="s">
        <v>193</v>
      </c>
      <c r="CV176" s="139" t="s">
        <v>193</v>
      </c>
      <c r="CW176" s="139" t="s">
        <v>193</v>
      </c>
      <c r="CX176" s="139" t="s">
        <v>193</v>
      </c>
      <c r="CY176" s="139" t="s">
        <v>193</v>
      </c>
      <c r="CZ176" s="139" t="s">
        <v>193</v>
      </c>
      <c r="DA176" s="139" t="s">
        <v>193</v>
      </c>
      <c r="DB176" s="139" t="s">
        <v>193</v>
      </c>
      <c r="DC176" s="139" t="s">
        <v>193</v>
      </c>
      <c r="DD176" s="139" t="s">
        <v>193</v>
      </c>
      <c r="DE176" s="139" t="s">
        <v>193</v>
      </c>
      <c r="DF176" s="139" t="s">
        <v>193</v>
      </c>
      <c r="DG176" s="139" t="s">
        <v>193</v>
      </c>
      <c r="DH176" s="139" t="s">
        <v>193</v>
      </c>
      <c r="DI176" s="139" t="s">
        <v>193</v>
      </c>
      <c r="DJ176" s="139" t="s">
        <v>193</v>
      </c>
      <c r="DK176" s="139" t="s">
        <v>193</v>
      </c>
      <c r="DL176" s="139" t="s">
        <v>193</v>
      </c>
      <c r="DM176" s="139" t="s">
        <v>193</v>
      </c>
      <c r="DN176" s="139" t="s">
        <v>193</v>
      </c>
      <c r="DO176" s="139" t="s">
        <v>193</v>
      </c>
      <c r="DP176" s="139" t="s">
        <v>193</v>
      </c>
      <c r="DQ176" s="139" t="s">
        <v>193</v>
      </c>
      <c r="DR176" s="139" t="s">
        <v>193</v>
      </c>
      <c r="DS176" s="139" t="s">
        <v>193</v>
      </c>
      <c r="DT176" s="139" t="s">
        <v>193</v>
      </c>
      <c r="DU176" s="139" t="s">
        <v>193</v>
      </c>
      <c r="DV176" s="139" t="s">
        <v>193</v>
      </c>
      <c r="DW176" s="139" t="s">
        <v>193</v>
      </c>
      <c r="DX176" s="139" t="s">
        <v>193</v>
      </c>
      <c r="DY176" s="139" t="s">
        <v>193</v>
      </c>
      <c r="DZ176" s="139" t="s">
        <v>193</v>
      </c>
      <c r="EA176" s="139" t="s">
        <v>193</v>
      </c>
      <c r="EB176" s="139" t="s">
        <v>193</v>
      </c>
      <c r="EC176" s="139" t="s">
        <v>193</v>
      </c>
      <c r="ED176" s="139" t="s">
        <v>193</v>
      </c>
      <c r="EE176" s="139" t="s">
        <v>193</v>
      </c>
      <c r="EF176" s="139" t="s">
        <v>193</v>
      </c>
      <c r="EG176" s="139" t="s">
        <v>193</v>
      </c>
      <c r="EH176" s="139" t="s">
        <v>193</v>
      </c>
      <c r="EI176" s="139" t="s">
        <v>193</v>
      </c>
      <c r="EJ176" s="139" t="s">
        <v>193</v>
      </c>
      <c r="EK176" s="139" t="s">
        <v>193</v>
      </c>
      <c r="EL176" s="139" t="s">
        <v>193</v>
      </c>
      <c r="EM176" s="139" t="s">
        <v>193</v>
      </c>
      <c r="EN176" s="139" t="s">
        <v>193</v>
      </c>
      <c r="EO176" s="139" t="s">
        <v>193</v>
      </c>
      <c r="EP176" s="139" t="s">
        <v>193</v>
      </c>
      <c r="EQ176" s="139" t="s">
        <v>193</v>
      </c>
      <c r="ER176" s="139" t="s">
        <v>193</v>
      </c>
      <c r="ES176" s="139" t="s">
        <v>193</v>
      </c>
      <c r="ET176" s="139" t="s">
        <v>193</v>
      </c>
      <c r="EU176" s="139" t="s">
        <v>193</v>
      </c>
      <c r="EV176" s="139" t="s">
        <v>193</v>
      </c>
      <c r="EW176" s="139" t="s">
        <v>193</v>
      </c>
      <c r="EX176" s="139" t="s">
        <v>193</v>
      </c>
      <c r="EY176" s="139" t="s">
        <v>193</v>
      </c>
      <c r="EZ176" s="139" t="s">
        <v>193</v>
      </c>
      <c r="FA176" s="139" t="s">
        <v>193</v>
      </c>
      <c r="FB176" s="139" t="s">
        <v>193</v>
      </c>
      <c r="FC176" s="139" t="s">
        <v>193</v>
      </c>
      <c r="FD176" s="139" t="s">
        <v>193</v>
      </c>
      <c r="FE176" s="139" t="s">
        <v>193</v>
      </c>
      <c r="FF176" s="139" t="s">
        <v>193</v>
      </c>
      <c r="FG176" s="139" t="s">
        <v>193</v>
      </c>
      <c r="FH176" s="139" t="s">
        <v>193</v>
      </c>
      <c r="FI176" s="139" t="s">
        <v>193</v>
      </c>
      <c r="FJ176" s="139" t="s">
        <v>193</v>
      </c>
      <c r="FK176" s="139" t="s">
        <v>193</v>
      </c>
      <c r="FL176" s="139" t="s">
        <v>193</v>
      </c>
      <c r="FM176" s="139" t="s">
        <v>193</v>
      </c>
      <c r="FN176" s="139" t="s">
        <v>193</v>
      </c>
      <c r="FO176" s="139" t="s">
        <v>193</v>
      </c>
      <c r="FP176" s="139" t="s">
        <v>193</v>
      </c>
      <c r="FQ176" s="139" t="s">
        <v>193</v>
      </c>
      <c r="FR176" s="139" t="s">
        <v>193</v>
      </c>
      <c r="FS176" s="139" t="s">
        <v>193</v>
      </c>
      <c r="FT176" s="139" t="s">
        <v>193</v>
      </c>
      <c r="FU176" s="139" t="s">
        <v>193</v>
      </c>
      <c r="FV176" s="139" t="s">
        <v>193</v>
      </c>
      <c r="FW176" s="139" t="s">
        <v>193</v>
      </c>
      <c r="FX176" s="139" t="s">
        <v>193</v>
      </c>
      <c r="FY176" s="139" t="s">
        <v>193</v>
      </c>
      <c r="FZ176" s="139" t="s">
        <v>193</v>
      </c>
      <c r="GA176" s="139" t="s">
        <v>193</v>
      </c>
      <c r="GB176" s="139" t="s">
        <v>193</v>
      </c>
      <c r="GC176" s="139" t="s">
        <v>193</v>
      </c>
      <c r="GD176" s="139" t="s">
        <v>193</v>
      </c>
      <c r="GE176" s="139" t="s">
        <v>193</v>
      </c>
      <c r="GF176" s="139" t="s">
        <v>193</v>
      </c>
      <c r="GG176" s="139" t="s">
        <v>193</v>
      </c>
      <c r="GH176" s="139" t="s">
        <v>193</v>
      </c>
      <c r="GI176" s="139" t="s">
        <v>193</v>
      </c>
      <c r="GJ176" s="139" t="s">
        <v>193</v>
      </c>
      <c r="GK176" s="139" t="s">
        <v>193</v>
      </c>
      <c r="GL176" s="139" t="s">
        <v>193</v>
      </c>
      <c r="GM176" s="139" t="s">
        <v>193</v>
      </c>
      <c r="GN176" s="139" t="s">
        <v>193</v>
      </c>
      <c r="GO176" s="139" t="s">
        <v>193</v>
      </c>
      <c r="GP176" s="139" t="s">
        <v>193</v>
      </c>
      <c r="GQ176" s="139" t="s">
        <v>193</v>
      </c>
      <c r="GR176" s="139" t="s">
        <v>193</v>
      </c>
      <c r="GS176" s="139" t="s">
        <v>193</v>
      </c>
      <c r="GT176" s="139" t="s">
        <v>193</v>
      </c>
      <c r="GU176" s="139" t="s">
        <v>193</v>
      </c>
      <c r="GV176" s="139" t="s">
        <v>193</v>
      </c>
      <c r="GW176" s="139" t="s">
        <v>193</v>
      </c>
      <c r="GX176" s="139" t="s">
        <v>193</v>
      </c>
      <c r="GY176" s="139" t="s">
        <v>193</v>
      </c>
      <c r="GZ176" s="139" t="s">
        <v>193</v>
      </c>
      <c r="HA176" s="139" t="s">
        <v>193</v>
      </c>
      <c r="HB176" s="139" t="s">
        <v>193</v>
      </c>
      <c r="HC176" s="139" t="s">
        <v>193</v>
      </c>
      <c r="HD176" s="139" t="s">
        <v>193</v>
      </c>
      <c r="HE176" s="139" t="s">
        <v>193</v>
      </c>
      <c r="HF176" s="139" t="s">
        <v>193</v>
      </c>
      <c r="HG176" s="139" t="s">
        <v>193</v>
      </c>
      <c r="HH176" s="139" t="s">
        <v>193</v>
      </c>
      <c r="HI176" s="139" t="s">
        <v>193</v>
      </c>
      <c r="HJ176" s="139" t="s">
        <v>193</v>
      </c>
      <c r="HK176" s="139" t="s">
        <v>193</v>
      </c>
      <c r="HL176" s="139" t="s">
        <v>193</v>
      </c>
      <c r="HM176" s="139" t="s">
        <v>193</v>
      </c>
      <c r="HN176" s="139" t="s">
        <v>193</v>
      </c>
      <c r="HO176" s="139" t="s">
        <v>193</v>
      </c>
      <c r="HP176" s="139" t="s">
        <v>193</v>
      </c>
      <c r="HQ176" s="139" t="s">
        <v>193</v>
      </c>
      <c r="HR176" s="139" t="s">
        <v>193</v>
      </c>
      <c r="HS176" s="139" t="s">
        <v>193</v>
      </c>
      <c r="HT176" s="139" t="s">
        <v>193</v>
      </c>
      <c r="HU176" s="139" t="s">
        <v>193</v>
      </c>
      <c r="HV176" s="139" t="s">
        <v>193</v>
      </c>
      <c r="HW176" s="139" t="s">
        <v>193</v>
      </c>
      <c r="HX176" s="139" t="s">
        <v>193</v>
      </c>
      <c r="HY176" s="139" t="s">
        <v>193</v>
      </c>
      <c r="HZ176" s="139" t="s">
        <v>193</v>
      </c>
      <c r="IA176" s="139" t="s">
        <v>193</v>
      </c>
      <c r="IB176" s="139" t="s">
        <v>193</v>
      </c>
      <c r="IC176" s="139" t="s">
        <v>193</v>
      </c>
      <c r="ID176" s="139" t="s">
        <v>193</v>
      </c>
      <c r="IE176" s="139" t="s">
        <v>193</v>
      </c>
      <c r="IF176" s="139" t="s">
        <v>193</v>
      </c>
      <c r="IG176" s="139" t="s">
        <v>193</v>
      </c>
      <c r="IH176" s="139" t="s">
        <v>193</v>
      </c>
      <c r="II176" s="139" t="s">
        <v>193</v>
      </c>
      <c r="IJ176" s="139" t="s">
        <v>193</v>
      </c>
      <c r="IK176" s="139" t="s">
        <v>193</v>
      </c>
      <c r="IL176" s="139" t="s">
        <v>193</v>
      </c>
      <c r="IM176" s="139" t="s">
        <v>193</v>
      </c>
      <c r="IN176" s="139" t="s">
        <v>193</v>
      </c>
      <c r="IO176" s="139" t="s">
        <v>193</v>
      </c>
      <c r="IP176" s="139" t="s">
        <v>193</v>
      </c>
      <c r="IQ176" s="139" t="s">
        <v>193</v>
      </c>
      <c r="IR176" s="139" t="s">
        <v>193</v>
      </c>
      <c r="IS176" s="139" t="s">
        <v>193</v>
      </c>
      <c r="IT176" s="139" t="s">
        <v>193</v>
      </c>
      <c r="IU176" s="139" t="s">
        <v>193</v>
      </c>
      <c r="IV176" s="139" t="s">
        <v>193</v>
      </c>
      <c r="IW176" s="139" t="s">
        <v>193</v>
      </c>
      <c r="IX176" s="139" t="s">
        <v>193</v>
      </c>
      <c r="IY176" s="139" t="s">
        <v>193</v>
      </c>
      <c r="IZ176" s="139" t="s">
        <v>193</v>
      </c>
      <c r="JA176" s="139" t="s">
        <v>193</v>
      </c>
      <c r="JB176" s="139" t="s">
        <v>193</v>
      </c>
      <c r="JC176" s="139" t="s">
        <v>193</v>
      </c>
      <c r="JD176" s="139" t="s">
        <v>193</v>
      </c>
      <c r="JE176" s="139" t="s">
        <v>193</v>
      </c>
      <c r="JF176" s="139" t="s">
        <v>193</v>
      </c>
      <c r="JG176" s="139" t="s">
        <v>193</v>
      </c>
      <c r="JH176" s="139" t="s">
        <v>193</v>
      </c>
      <c r="JI176" s="139" t="s">
        <v>193</v>
      </c>
      <c r="JJ176" s="139" t="s">
        <v>193</v>
      </c>
      <c r="JK176" s="139" t="s">
        <v>193</v>
      </c>
      <c r="JL176" s="139" t="s">
        <v>193</v>
      </c>
      <c r="JM176" s="139" t="s">
        <v>193</v>
      </c>
      <c r="JN176" s="139" t="s">
        <v>193</v>
      </c>
      <c r="JO176" s="139" t="s">
        <v>193</v>
      </c>
      <c r="JP176" s="139" t="s">
        <v>193</v>
      </c>
      <c r="JQ176" s="139" t="s">
        <v>109</v>
      </c>
      <c r="JR176" s="139" t="s">
        <v>505</v>
      </c>
      <c r="JS176" s="139" t="s">
        <v>3357</v>
      </c>
      <c r="JT176" s="139" t="s">
        <v>193</v>
      </c>
      <c r="JU176" s="139" t="s">
        <v>516</v>
      </c>
      <c r="JV176" s="139" t="s">
        <v>3358</v>
      </c>
      <c r="JW176" s="139" t="s">
        <v>3357</v>
      </c>
      <c r="JX176" s="139" t="s">
        <v>810</v>
      </c>
      <c r="JY176" s="139" t="s">
        <v>193</v>
      </c>
      <c r="JZ176" s="139" t="s">
        <v>3320</v>
      </c>
      <c r="KA176" s="139" t="s">
        <v>802</v>
      </c>
      <c r="KB176" s="139" t="s">
        <v>803</v>
      </c>
      <c r="KC176" s="139" t="s">
        <v>804</v>
      </c>
      <c r="KD176" s="139" t="s">
        <v>193</v>
      </c>
      <c r="KE176" s="139" t="s">
        <v>193</v>
      </c>
      <c r="KF176" s="139" t="s">
        <v>193</v>
      </c>
      <c r="KG176" s="139" t="s">
        <v>193</v>
      </c>
      <c r="KH176" s="139" t="s">
        <v>193</v>
      </c>
      <c r="KI176" s="139">
        <v>0</v>
      </c>
      <c r="KJ176" s="139">
        <v>0</v>
      </c>
      <c r="KK176" s="139" t="s">
        <v>193</v>
      </c>
      <c r="KL176" s="139" t="s">
        <v>156</v>
      </c>
      <c r="KM176" s="139">
        <v>0</v>
      </c>
      <c r="KN176" s="139" t="s">
        <v>114</v>
      </c>
      <c r="KO176" s="139" t="s">
        <v>705</v>
      </c>
      <c r="KP176" s="139" t="s">
        <v>114</v>
      </c>
      <c r="KQ176" s="139" t="s">
        <v>193</v>
      </c>
      <c r="KR176" s="139" t="s">
        <v>193</v>
      </c>
      <c r="KS176" s="139" t="s">
        <v>193</v>
      </c>
      <c r="KT176" s="139" t="s">
        <v>193</v>
      </c>
      <c r="KU176" s="139" t="s">
        <v>193</v>
      </c>
      <c r="KV176" s="139" t="s">
        <v>193</v>
      </c>
      <c r="KW176" s="139" t="s">
        <v>193</v>
      </c>
      <c r="KX176" s="139" t="s">
        <v>193</v>
      </c>
      <c r="KY176" s="139" t="s">
        <v>193</v>
      </c>
      <c r="KZ176" s="139" t="s">
        <v>193</v>
      </c>
      <c r="LA176" s="139" t="s">
        <v>193</v>
      </c>
      <c r="LB176" s="139" t="s">
        <v>193</v>
      </c>
      <c r="LC176" s="139" t="s">
        <v>193</v>
      </c>
      <c r="LD176" s="139" t="s">
        <v>114</v>
      </c>
      <c r="LE176" s="139" t="s">
        <v>193</v>
      </c>
      <c r="LF176" s="139" t="s">
        <v>193</v>
      </c>
      <c r="LG176" s="139" t="s">
        <v>193</v>
      </c>
      <c r="LH176" s="139" t="s">
        <v>193</v>
      </c>
      <c r="LI176" s="139" t="s">
        <v>193</v>
      </c>
      <c r="LJ176" s="139" t="s">
        <v>193</v>
      </c>
      <c r="LK176" s="139" t="s">
        <v>193</v>
      </c>
      <c r="LL176" s="139" t="s">
        <v>193</v>
      </c>
      <c r="LM176" s="139" t="s">
        <v>193</v>
      </c>
      <c r="LN176" s="139" t="s">
        <v>193</v>
      </c>
      <c r="LO176" s="139" t="s">
        <v>193</v>
      </c>
      <c r="LP176" s="139" t="s">
        <v>193</v>
      </c>
      <c r="LQ176" s="139" t="s">
        <v>193</v>
      </c>
    </row>
    <row r="177" spans="1:329" ht="14.4" customHeight="1" x14ac:dyDescent="0.35">
      <c r="A177" s="139" t="s">
        <v>3658</v>
      </c>
      <c r="B177" s="139" t="s">
        <v>3622</v>
      </c>
      <c r="C177" s="139" t="s">
        <v>161</v>
      </c>
      <c r="D177" s="139" t="s">
        <v>161</v>
      </c>
      <c r="E177" s="139" t="s">
        <v>3644</v>
      </c>
      <c r="F177" s="139" t="s">
        <v>117</v>
      </c>
      <c r="G177" s="139" t="s">
        <v>119</v>
      </c>
      <c r="H177" s="139" t="s">
        <v>119</v>
      </c>
      <c r="I177" s="139" t="s">
        <v>3624</v>
      </c>
      <c r="J177" s="139" t="s">
        <v>704</v>
      </c>
      <c r="K177" s="139" t="s">
        <v>536</v>
      </c>
      <c r="L177" s="139" t="s">
        <v>3317</v>
      </c>
      <c r="M177" t="s">
        <v>491</v>
      </c>
      <c r="N177" t="s">
        <v>193</v>
      </c>
      <c r="O177" t="s">
        <v>193</v>
      </c>
      <c r="P177" t="s">
        <v>193</v>
      </c>
      <c r="Q177" t="s">
        <v>193</v>
      </c>
      <c r="R177" t="s">
        <v>193</v>
      </c>
      <c r="S177" t="s">
        <v>193</v>
      </c>
      <c r="T177" t="s">
        <v>193</v>
      </c>
      <c r="U177" t="s">
        <v>193</v>
      </c>
      <c r="V177" t="s">
        <v>193</v>
      </c>
      <c r="W177" t="s">
        <v>193</v>
      </c>
      <c r="X177" t="s">
        <v>193</v>
      </c>
      <c r="Y177" t="s">
        <v>193</v>
      </c>
      <c r="Z177" t="s">
        <v>193</v>
      </c>
      <c r="AA177" t="s">
        <v>193</v>
      </c>
      <c r="AB177" t="s">
        <v>193</v>
      </c>
      <c r="AC177" t="s">
        <v>193</v>
      </c>
      <c r="AD177" t="s">
        <v>193</v>
      </c>
      <c r="AE177" t="s">
        <v>193</v>
      </c>
      <c r="AF177" t="s">
        <v>193</v>
      </c>
      <c r="AG177" t="s">
        <v>193</v>
      </c>
      <c r="AH177" t="s">
        <v>193</v>
      </c>
      <c r="AI177" t="s">
        <v>193</v>
      </c>
      <c r="AJ177" t="s">
        <v>193</v>
      </c>
      <c r="AK177" t="s">
        <v>193</v>
      </c>
      <c r="AL177" t="s">
        <v>193</v>
      </c>
      <c r="AM177" t="s">
        <v>193</v>
      </c>
      <c r="AN177" t="s">
        <v>193</v>
      </c>
      <c r="AO177" t="s">
        <v>193</v>
      </c>
      <c r="AP177" t="s">
        <v>193</v>
      </c>
      <c r="AQ177" t="s">
        <v>193</v>
      </c>
      <c r="AR177" t="s">
        <v>193</v>
      </c>
      <c r="AS177" t="s">
        <v>193</v>
      </c>
      <c r="AT177" t="s">
        <v>193</v>
      </c>
      <c r="AU177" t="s">
        <v>193</v>
      </c>
      <c r="AV177" t="s">
        <v>193</v>
      </c>
      <c r="AW177" t="s">
        <v>193</v>
      </c>
      <c r="AX177" t="s">
        <v>193</v>
      </c>
      <c r="AY177" t="s">
        <v>193</v>
      </c>
      <c r="AZ177" s="192" t="s">
        <v>193</v>
      </c>
      <c r="BA177" s="139" t="s">
        <v>193</v>
      </c>
      <c r="BB177" s="139" t="s">
        <v>193</v>
      </c>
      <c r="BC177" s="192" t="s">
        <v>193</v>
      </c>
      <c r="BD177" s="139" t="s">
        <v>193</v>
      </c>
      <c r="BE177" s="139" t="s">
        <v>193</v>
      </c>
      <c r="BF177" s="192" t="s">
        <v>193</v>
      </c>
      <c r="BG177" s="139" t="s">
        <v>193</v>
      </c>
      <c r="BH177" s="139" t="s">
        <v>193</v>
      </c>
      <c r="BI177" s="192" t="s">
        <v>193</v>
      </c>
      <c r="BJ177" s="139" t="s">
        <v>193</v>
      </c>
      <c r="BK177" s="139" t="s">
        <v>193</v>
      </c>
      <c r="BL177" s="192" t="s">
        <v>193</v>
      </c>
      <c r="BM177" s="139" t="s">
        <v>193</v>
      </c>
      <c r="BN177" s="139" t="s">
        <v>193</v>
      </c>
      <c r="BO177" s="192" t="s">
        <v>193</v>
      </c>
      <c r="BP177" s="139" t="s">
        <v>193</v>
      </c>
      <c r="BQ177" s="139" t="s">
        <v>193</v>
      </c>
      <c r="BR177" s="139" t="s">
        <v>193</v>
      </c>
      <c r="BS177" s="139" t="s">
        <v>193</v>
      </c>
      <c r="BT177" s="139" t="s">
        <v>193</v>
      </c>
      <c r="BU177" s="139" t="s">
        <v>193</v>
      </c>
      <c r="BV177" s="139" t="s">
        <v>193</v>
      </c>
      <c r="BW177" s="139" t="s">
        <v>193</v>
      </c>
      <c r="BX177" s="139" t="s">
        <v>193</v>
      </c>
      <c r="BY177" s="139" t="s">
        <v>193</v>
      </c>
      <c r="BZ177" s="139" t="s">
        <v>193</v>
      </c>
      <c r="CA177" s="192" t="s">
        <v>193</v>
      </c>
      <c r="CB177" s="139" t="s">
        <v>193</v>
      </c>
      <c r="CC177" s="139" t="s">
        <v>193</v>
      </c>
      <c r="CD177" s="139" t="s">
        <v>193</v>
      </c>
      <c r="CE177" s="139" t="s">
        <v>193</v>
      </c>
      <c r="CF177" s="139" t="s">
        <v>193</v>
      </c>
      <c r="CG177" s="139" t="s">
        <v>193</v>
      </c>
      <c r="CH177" s="139" t="s">
        <v>193</v>
      </c>
      <c r="CI177" s="139" t="s">
        <v>193</v>
      </c>
      <c r="CJ177" s="139" t="s">
        <v>193</v>
      </c>
      <c r="CK177" s="139" t="s">
        <v>193</v>
      </c>
      <c r="CL177" s="139" t="s">
        <v>193</v>
      </c>
      <c r="CM177" s="139" t="s">
        <v>193</v>
      </c>
      <c r="CN177" s="139" t="s">
        <v>193</v>
      </c>
      <c r="CO177" s="139" t="s">
        <v>193</v>
      </c>
      <c r="CP177" s="139" t="s">
        <v>193</v>
      </c>
      <c r="CQ177" s="139" t="s">
        <v>193</v>
      </c>
      <c r="CR177" s="139" t="s">
        <v>193</v>
      </c>
      <c r="CS177" s="139" t="s">
        <v>193</v>
      </c>
      <c r="CT177" s="139" t="s">
        <v>193</v>
      </c>
      <c r="CU177" s="139" t="s">
        <v>193</v>
      </c>
      <c r="CV177" s="139" t="s">
        <v>193</v>
      </c>
      <c r="CW177" s="139" t="s">
        <v>193</v>
      </c>
      <c r="CX177" s="139" t="s">
        <v>193</v>
      </c>
      <c r="CY177" s="139" t="s">
        <v>193</v>
      </c>
      <c r="CZ177" s="139" t="s">
        <v>193</v>
      </c>
      <c r="DA177" s="139" t="s">
        <v>193</v>
      </c>
      <c r="DB177" s="139" t="s">
        <v>193</v>
      </c>
      <c r="DC177" s="139" t="s">
        <v>193</v>
      </c>
      <c r="DD177" s="139" t="s">
        <v>193</v>
      </c>
      <c r="DE177" s="139" t="s">
        <v>193</v>
      </c>
      <c r="DF177" s="139" t="s">
        <v>193</v>
      </c>
      <c r="DG177" s="139" t="s">
        <v>193</v>
      </c>
      <c r="DH177" s="139" t="s">
        <v>193</v>
      </c>
      <c r="DI177" s="139" t="s">
        <v>193</v>
      </c>
      <c r="DJ177" s="139" t="s">
        <v>193</v>
      </c>
      <c r="DK177" s="139" t="s">
        <v>193</v>
      </c>
      <c r="DL177" s="139" t="s">
        <v>193</v>
      </c>
      <c r="DM177" s="139" t="s">
        <v>193</v>
      </c>
      <c r="DN177" s="139" t="s">
        <v>193</v>
      </c>
      <c r="DO177" s="139" t="s">
        <v>193</v>
      </c>
      <c r="DP177" s="139" t="s">
        <v>193</v>
      </c>
      <c r="DQ177" s="139" t="s">
        <v>193</v>
      </c>
      <c r="DR177" s="139" t="s">
        <v>193</v>
      </c>
      <c r="DS177" s="139" t="s">
        <v>193</v>
      </c>
      <c r="DT177" s="139" t="s">
        <v>193</v>
      </c>
      <c r="DU177" s="139" t="s">
        <v>193</v>
      </c>
      <c r="DV177" s="139" t="s">
        <v>193</v>
      </c>
      <c r="DW177" s="139" t="s">
        <v>193</v>
      </c>
      <c r="DX177" s="139" t="s">
        <v>193</v>
      </c>
      <c r="DY177" s="139" t="s">
        <v>193</v>
      </c>
      <c r="DZ177" s="139" t="s">
        <v>193</v>
      </c>
      <c r="EA177" s="139" t="s">
        <v>193</v>
      </c>
      <c r="EB177" s="139" t="s">
        <v>193</v>
      </c>
      <c r="EC177" s="139" t="s">
        <v>193</v>
      </c>
      <c r="ED177" s="139" t="s">
        <v>193</v>
      </c>
      <c r="EE177" s="139" t="s">
        <v>193</v>
      </c>
      <c r="EF177" s="139" t="s">
        <v>193</v>
      </c>
      <c r="EG177" s="139" t="s">
        <v>193</v>
      </c>
      <c r="EH177" s="139" t="s">
        <v>193</v>
      </c>
      <c r="EI177" s="139" t="s">
        <v>193</v>
      </c>
      <c r="EJ177" s="139" t="s">
        <v>193</v>
      </c>
      <c r="EK177" s="139" t="s">
        <v>193</v>
      </c>
      <c r="EL177" s="139" t="s">
        <v>193</v>
      </c>
      <c r="EM177" s="139" t="s">
        <v>193</v>
      </c>
      <c r="EN177" s="139" t="s">
        <v>193</v>
      </c>
      <c r="EO177" s="139" t="s">
        <v>193</v>
      </c>
      <c r="EP177" s="139" t="s">
        <v>193</v>
      </c>
      <c r="EQ177" s="139" t="s">
        <v>193</v>
      </c>
      <c r="ER177" s="139" t="s">
        <v>193</v>
      </c>
      <c r="ES177" s="139" t="s">
        <v>193</v>
      </c>
      <c r="ET177" s="139" t="s">
        <v>193</v>
      </c>
      <c r="EU177" s="139" t="s">
        <v>193</v>
      </c>
      <c r="EV177" s="139" t="s">
        <v>193</v>
      </c>
      <c r="EW177" s="139" t="s">
        <v>193</v>
      </c>
      <c r="EX177" s="139" t="s">
        <v>193</v>
      </c>
      <c r="EY177" s="139" t="s">
        <v>193</v>
      </c>
      <c r="EZ177" s="139" t="s">
        <v>193</v>
      </c>
      <c r="FA177" s="139" t="s">
        <v>193</v>
      </c>
      <c r="FB177" s="139" t="s">
        <v>193</v>
      </c>
      <c r="FC177" s="139" t="s">
        <v>193</v>
      </c>
      <c r="FD177" s="139" t="s">
        <v>193</v>
      </c>
      <c r="FE177" s="139" t="s">
        <v>193</v>
      </c>
      <c r="FF177" s="139" t="s">
        <v>193</v>
      </c>
      <c r="FG177" s="139" t="s">
        <v>193</v>
      </c>
      <c r="FH177" s="139" t="s">
        <v>193</v>
      </c>
      <c r="FI177" s="139" t="s">
        <v>193</v>
      </c>
      <c r="FJ177" s="139" t="s">
        <v>193</v>
      </c>
      <c r="FK177" s="139" t="s">
        <v>193</v>
      </c>
      <c r="FL177" s="139" t="s">
        <v>193</v>
      </c>
      <c r="FM177" s="139" t="s">
        <v>193</v>
      </c>
      <c r="FN177" s="139" t="s">
        <v>193</v>
      </c>
      <c r="FO177" s="139" t="s">
        <v>193</v>
      </c>
      <c r="FP177" s="139" t="s">
        <v>193</v>
      </c>
      <c r="FQ177" s="139" t="s">
        <v>193</v>
      </c>
      <c r="FR177" s="139" t="s">
        <v>193</v>
      </c>
      <c r="FS177" s="139" t="s">
        <v>193</v>
      </c>
      <c r="FT177" s="139" t="s">
        <v>193</v>
      </c>
      <c r="FU177" s="139" t="s">
        <v>193</v>
      </c>
      <c r="FV177" s="139" t="s">
        <v>193</v>
      </c>
      <c r="FW177" s="139" t="s">
        <v>193</v>
      </c>
      <c r="FX177" s="139" t="s">
        <v>193</v>
      </c>
      <c r="FY177" s="139" t="s">
        <v>193</v>
      </c>
      <c r="FZ177" s="139" t="s">
        <v>193</v>
      </c>
      <c r="GA177" s="139" t="s">
        <v>193</v>
      </c>
      <c r="GB177" s="139" t="s">
        <v>193</v>
      </c>
      <c r="GC177" s="139" t="s">
        <v>193</v>
      </c>
      <c r="GD177" s="139" t="s">
        <v>193</v>
      </c>
      <c r="GE177" s="139" t="s">
        <v>193</v>
      </c>
      <c r="GF177" s="139" t="s">
        <v>193</v>
      </c>
      <c r="GG177" s="139" t="s">
        <v>193</v>
      </c>
      <c r="GH177" s="139" t="s">
        <v>193</v>
      </c>
      <c r="GI177" s="139" t="s">
        <v>193</v>
      </c>
      <c r="GJ177" s="139" t="s">
        <v>193</v>
      </c>
      <c r="GK177" s="139" t="s">
        <v>193</v>
      </c>
      <c r="GL177" s="139" t="s">
        <v>193</v>
      </c>
      <c r="GM177" s="139" t="s">
        <v>193</v>
      </c>
      <c r="GN177" s="139" t="s">
        <v>193</v>
      </c>
      <c r="GO177" s="139" t="s">
        <v>193</v>
      </c>
      <c r="GP177" s="139" t="s">
        <v>193</v>
      </c>
      <c r="GQ177" s="139" t="s">
        <v>193</v>
      </c>
      <c r="GR177" s="139" t="s">
        <v>193</v>
      </c>
      <c r="GS177" s="139" t="s">
        <v>193</v>
      </c>
      <c r="GT177" s="139" t="s">
        <v>193</v>
      </c>
      <c r="GU177" s="139" t="s">
        <v>193</v>
      </c>
      <c r="GV177" s="139" t="s">
        <v>193</v>
      </c>
      <c r="GW177" s="139" t="s">
        <v>193</v>
      </c>
      <c r="GX177" s="139" t="s">
        <v>193</v>
      </c>
      <c r="GY177" s="139" t="s">
        <v>193</v>
      </c>
      <c r="GZ177" s="139" t="s">
        <v>193</v>
      </c>
      <c r="HA177" s="139" t="s">
        <v>193</v>
      </c>
      <c r="HB177" s="139" t="s">
        <v>193</v>
      </c>
      <c r="HC177" s="139" t="s">
        <v>193</v>
      </c>
      <c r="HD177" s="139" t="s">
        <v>193</v>
      </c>
      <c r="HE177" s="139" t="s">
        <v>193</v>
      </c>
      <c r="HF177" s="139" t="s">
        <v>193</v>
      </c>
      <c r="HG177" s="139" t="s">
        <v>193</v>
      </c>
      <c r="HH177" s="139" t="s">
        <v>193</v>
      </c>
      <c r="HI177" s="139" t="s">
        <v>193</v>
      </c>
      <c r="HJ177" s="139" t="s">
        <v>193</v>
      </c>
      <c r="HK177" s="139" t="s">
        <v>193</v>
      </c>
      <c r="HL177" s="139" t="s">
        <v>193</v>
      </c>
      <c r="HM177" s="139" t="s">
        <v>193</v>
      </c>
      <c r="HN177" s="139" t="s">
        <v>193</v>
      </c>
      <c r="HO177" s="139" t="s">
        <v>193</v>
      </c>
      <c r="HP177" s="139" t="s">
        <v>193</v>
      </c>
      <c r="HQ177" s="139" t="s">
        <v>193</v>
      </c>
      <c r="HR177" s="139" t="s">
        <v>193</v>
      </c>
      <c r="HS177" s="139" t="s">
        <v>193</v>
      </c>
      <c r="HT177" s="139" t="s">
        <v>193</v>
      </c>
      <c r="HU177" s="139" t="s">
        <v>193</v>
      </c>
      <c r="HV177" s="139" t="s">
        <v>193</v>
      </c>
      <c r="HW177" s="139" t="s">
        <v>193</v>
      </c>
      <c r="HX177" s="139" t="s">
        <v>193</v>
      </c>
      <c r="HY177" s="139" t="s">
        <v>193</v>
      </c>
      <c r="HZ177" s="139" t="s">
        <v>193</v>
      </c>
      <c r="IA177" s="139" t="s">
        <v>193</v>
      </c>
      <c r="IB177" s="139" t="s">
        <v>193</v>
      </c>
      <c r="IC177" s="139" t="s">
        <v>193</v>
      </c>
      <c r="ID177" s="139" t="s">
        <v>193</v>
      </c>
      <c r="IE177" s="139" t="s">
        <v>193</v>
      </c>
      <c r="IF177" s="139" t="s">
        <v>193</v>
      </c>
      <c r="IG177" s="139" t="s">
        <v>193</v>
      </c>
      <c r="IH177" s="139" t="s">
        <v>193</v>
      </c>
      <c r="II177" s="139" t="s">
        <v>193</v>
      </c>
      <c r="IJ177" s="139" t="s">
        <v>193</v>
      </c>
      <c r="IK177" s="139" t="s">
        <v>193</v>
      </c>
      <c r="IL177" s="139" t="s">
        <v>193</v>
      </c>
      <c r="IM177" s="139" t="s">
        <v>193</v>
      </c>
      <c r="IN177" s="139" t="s">
        <v>193</v>
      </c>
      <c r="IO177" s="139" t="s">
        <v>193</v>
      </c>
      <c r="IP177" s="139" t="s">
        <v>193</v>
      </c>
      <c r="IQ177" s="139" t="s">
        <v>193</v>
      </c>
      <c r="IR177" s="139" t="s">
        <v>193</v>
      </c>
      <c r="IS177" s="139" t="s">
        <v>193</v>
      </c>
      <c r="IT177" s="139" t="s">
        <v>193</v>
      </c>
      <c r="IU177" s="139" t="s">
        <v>193</v>
      </c>
      <c r="IV177" s="139" t="s">
        <v>193</v>
      </c>
      <c r="IW177" s="139" t="s">
        <v>193</v>
      </c>
      <c r="IX177" s="139" t="s">
        <v>193</v>
      </c>
      <c r="IY177" s="139" t="s">
        <v>193</v>
      </c>
      <c r="IZ177" s="139" t="s">
        <v>193</v>
      </c>
      <c r="JA177" s="139" t="s">
        <v>193</v>
      </c>
      <c r="JB177" s="139" t="s">
        <v>193</v>
      </c>
      <c r="JC177" s="139" t="s">
        <v>193</v>
      </c>
      <c r="JD177" s="139" t="s">
        <v>193</v>
      </c>
      <c r="JE177" s="139" t="s">
        <v>193</v>
      </c>
      <c r="JF177" s="139" t="s">
        <v>193</v>
      </c>
      <c r="JG177" s="139" t="s">
        <v>193</v>
      </c>
      <c r="JH177" s="139" t="s">
        <v>193</v>
      </c>
      <c r="JI177" s="139" t="s">
        <v>193</v>
      </c>
      <c r="JJ177" s="139" t="s">
        <v>193</v>
      </c>
      <c r="JK177" s="139" t="s">
        <v>193</v>
      </c>
      <c r="JL177" s="139" t="s">
        <v>193</v>
      </c>
      <c r="JM177" s="139" t="s">
        <v>193</v>
      </c>
      <c r="JN177" s="139" t="s">
        <v>193</v>
      </c>
      <c r="JO177" s="139" t="s">
        <v>193</v>
      </c>
      <c r="JP177" s="139" t="s">
        <v>193</v>
      </c>
      <c r="JQ177" s="139" t="s">
        <v>109</v>
      </c>
      <c r="JR177" s="139" t="s">
        <v>505</v>
      </c>
      <c r="JS177" s="139" t="s">
        <v>3318</v>
      </c>
      <c r="JT177" s="139" t="s">
        <v>193</v>
      </c>
      <c r="JU177" s="139" t="s">
        <v>506</v>
      </c>
      <c r="JV177" s="139" t="s">
        <v>3319</v>
      </c>
      <c r="JW177" s="139" t="s">
        <v>3318</v>
      </c>
      <c r="JX177" s="139" t="s">
        <v>800</v>
      </c>
      <c r="JY177" s="139" t="s">
        <v>193</v>
      </c>
      <c r="JZ177" s="139" t="s">
        <v>3320</v>
      </c>
      <c r="KA177" s="139" t="s">
        <v>797</v>
      </c>
      <c r="KB177" s="139" t="s">
        <v>798</v>
      </c>
      <c r="KC177" s="139" t="s">
        <v>799</v>
      </c>
      <c r="KD177" s="139" t="s">
        <v>193</v>
      </c>
      <c r="KE177" s="139" t="s">
        <v>193</v>
      </c>
      <c r="KF177" s="139" t="s">
        <v>193</v>
      </c>
      <c r="KG177" s="139" t="s">
        <v>193</v>
      </c>
      <c r="KH177" s="139" t="s">
        <v>193</v>
      </c>
      <c r="KI177" s="139">
        <v>25</v>
      </c>
      <c r="KJ177" s="139">
        <v>5</v>
      </c>
      <c r="KK177" s="139" t="s">
        <v>193</v>
      </c>
      <c r="KL177" s="139" t="s">
        <v>156</v>
      </c>
      <c r="KM177" s="139">
        <v>5</v>
      </c>
      <c r="KN177" s="139" t="s">
        <v>109</v>
      </c>
      <c r="KO177" s="139" t="s">
        <v>193</v>
      </c>
      <c r="KP177" s="139" t="s">
        <v>114</v>
      </c>
      <c r="KQ177" s="139" t="s">
        <v>193</v>
      </c>
      <c r="KR177" s="139" t="s">
        <v>193</v>
      </c>
      <c r="KS177" s="139" t="s">
        <v>193</v>
      </c>
      <c r="KT177" s="139" t="s">
        <v>193</v>
      </c>
      <c r="KU177" s="139" t="s">
        <v>193</v>
      </c>
      <c r="KV177" s="139" t="s">
        <v>193</v>
      </c>
      <c r="KW177" s="139" t="s">
        <v>193</v>
      </c>
      <c r="KX177" s="139" t="s">
        <v>193</v>
      </c>
      <c r="KY177" s="139" t="s">
        <v>193</v>
      </c>
      <c r="KZ177" s="139" t="s">
        <v>193</v>
      </c>
      <c r="LA177" s="139" t="s">
        <v>193</v>
      </c>
      <c r="LB177" s="139" t="s">
        <v>193</v>
      </c>
      <c r="LC177" s="139" t="s">
        <v>193</v>
      </c>
      <c r="LD177" s="139" t="s">
        <v>114</v>
      </c>
      <c r="LE177" s="139" t="s">
        <v>193</v>
      </c>
      <c r="LF177" s="139" t="s">
        <v>193</v>
      </c>
      <c r="LG177" s="139" t="s">
        <v>193</v>
      </c>
      <c r="LH177" s="139" t="s">
        <v>193</v>
      </c>
      <c r="LI177" s="139" t="s">
        <v>193</v>
      </c>
      <c r="LJ177" s="139" t="s">
        <v>193</v>
      </c>
      <c r="LK177" s="139" t="s">
        <v>193</v>
      </c>
      <c r="LL177" s="139" t="s">
        <v>193</v>
      </c>
      <c r="LM177" s="139" t="s">
        <v>193</v>
      </c>
      <c r="LN177" s="139" t="s">
        <v>193</v>
      </c>
      <c r="LO177" s="139" t="s">
        <v>193</v>
      </c>
      <c r="LP177" s="139" t="s">
        <v>193</v>
      </c>
      <c r="LQ177" s="139" t="s">
        <v>193</v>
      </c>
    </row>
    <row r="178" spans="1:329" ht="14.4" customHeight="1" x14ac:dyDescent="0.35">
      <c r="A178" s="139" t="s">
        <v>3659</v>
      </c>
      <c r="B178" s="139" t="s">
        <v>3622</v>
      </c>
      <c r="C178" s="139" t="s">
        <v>161</v>
      </c>
      <c r="D178" s="139" t="s">
        <v>161</v>
      </c>
      <c r="E178" s="139" t="s">
        <v>3644</v>
      </c>
      <c r="F178" s="139" t="s">
        <v>117</v>
      </c>
      <c r="G178" s="139" t="s">
        <v>119</v>
      </c>
      <c r="H178" s="139" t="s">
        <v>119</v>
      </c>
      <c r="I178" s="139" t="s">
        <v>3624</v>
      </c>
      <c r="J178" s="139" t="s">
        <v>704</v>
      </c>
      <c r="K178" s="139" t="s">
        <v>536</v>
      </c>
      <c r="L178" s="139" t="s">
        <v>3317</v>
      </c>
      <c r="M178" t="s">
        <v>491</v>
      </c>
      <c r="N178" t="s">
        <v>193</v>
      </c>
      <c r="O178" t="s">
        <v>193</v>
      </c>
      <c r="P178" t="s">
        <v>193</v>
      </c>
      <c r="Q178" t="s">
        <v>193</v>
      </c>
      <c r="R178" t="s">
        <v>193</v>
      </c>
      <c r="S178" t="s">
        <v>193</v>
      </c>
      <c r="T178" t="s">
        <v>193</v>
      </c>
      <c r="U178" t="s">
        <v>193</v>
      </c>
      <c r="V178" t="s">
        <v>193</v>
      </c>
      <c r="W178" t="s">
        <v>193</v>
      </c>
      <c r="X178" t="s">
        <v>193</v>
      </c>
      <c r="Y178" t="s">
        <v>193</v>
      </c>
      <c r="Z178" t="s">
        <v>193</v>
      </c>
      <c r="AA178" t="s">
        <v>193</v>
      </c>
      <c r="AB178" t="s">
        <v>193</v>
      </c>
      <c r="AC178" t="s">
        <v>193</v>
      </c>
      <c r="AD178" t="s">
        <v>193</v>
      </c>
      <c r="AE178" t="s">
        <v>193</v>
      </c>
      <c r="AF178" t="s">
        <v>193</v>
      </c>
      <c r="AG178" t="s">
        <v>193</v>
      </c>
      <c r="AH178" t="s">
        <v>193</v>
      </c>
      <c r="AI178" t="s">
        <v>193</v>
      </c>
      <c r="AJ178" t="s">
        <v>193</v>
      </c>
      <c r="AK178" t="s">
        <v>193</v>
      </c>
      <c r="AL178" t="s">
        <v>193</v>
      </c>
      <c r="AM178" t="s">
        <v>193</v>
      </c>
      <c r="AN178" t="s">
        <v>193</v>
      </c>
      <c r="AO178" t="s">
        <v>193</v>
      </c>
      <c r="AP178" t="s">
        <v>193</v>
      </c>
      <c r="AQ178" t="s">
        <v>193</v>
      </c>
      <c r="AR178" t="s">
        <v>193</v>
      </c>
      <c r="AS178" t="s">
        <v>193</v>
      </c>
      <c r="AT178" t="s">
        <v>193</v>
      </c>
      <c r="AU178" t="s">
        <v>193</v>
      </c>
      <c r="AV178" t="s">
        <v>193</v>
      </c>
      <c r="AW178" t="s">
        <v>193</v>
      </c>
      <c r="AX178" t="s">
        <v>193</v>
      </c>
      <c r="AY178" t="s">
        <v>193</v>
      </c>
      <c r="AZ178" s="192" t="s">
        <v>193</v>
      </c>
      <c r="BA178" s="139" t="s">
        <v>193</v>
      </c>
      <c r="BB178" s="139" t="s">
        <v>193</v>
      </c>
      <c r="BC178" s="192" t="s">
        <v>193</v>
      </c>
      <c r="BD178" s="139" t="s">
        <v>193</v>
      </c>
      <c r="BE178" s="139" t="s">
        <v>193</v>
      </c>
      <c r="BF178" s="192" t="s">
        <v>193</v>
      </c>
      <c r="BG178" s="139" t="s">
        <v>193</v>
      </c>
      <c r="BH178" s="139" t="s">
        <v>193</v>
      </c>
      <c r="BI178" s="192" t="s">
        <v>193</v>
      </c>
      <c r="BJ178" s="139" t="s">
        <v>193</v>
      </c>
      <c r="BK178" s="139" t="s">
        <v>193</v>
      </c>
      <c r="BL178" s="192" t="s">
        <v>193</v>
      </c>
      <c r="BM178" s="139" t="s">
        <v>193</v>
      </c>
      <c r="BN178" s="139" t="s">
        <v>193</v>
      </c>
      <c r="BO178" s="192" t="s">
        <v>193</v>
      </c>
      <c r="BP178" s="139" t="s">
        <v>193</v>
      </c>
      <c r="BQ178" s="139" t="s">
        <v>193</v>
      </c>
      <c r="BR178" s="139" t="s">
        <v>193</v>
      </c>
      <c r="BS178" s="139" t="s">
        <v>193</v>
      </c>
      <c r="BT178" s="139" t="s">
        <v>193</v>
      </c>
      <c r="BU178" s="139" t="s">
        <v>193</v>
      </c>
      <c r="BV178" s="139" t="s">
        <v>193</v>
      </c>
      <c r="BW178" s="139" t="s">
        <v>193</v>
      </c>
      <c r="BX178" s="139" t="s">
        <v>193</v>
      </c>
      <c r="BY178" s="139" t="s">
        <v>193</v>
      </c>
      <c r="BZ178" s="139" t="s">
        <v>193</v>
      </c>
      <c r="CA178" s="192" t="s">
        <v>193</v>
      </c>
      <c r="CB178" s="139" t="s">
        <v>193</v>
      </c>
      <c r="CC178" s="139" t="s">
        <v>193</v>
      </c>
      <c r="CD178" s="139" t="s">
        <v>193</v>
      </c>
      <c r="CE178" s="139" t="s">
        <v>193</v>
      </c>
      <c r="CF178" s="139" t="s">
        <v>193</v>
      </c>
      <c r="CG178" s="139" t="s">
        <v>193</v>
      </c>
      <c r="CH178" s="139" t="s">
        <v>193</v>
      </c>
      <c r="CI178" s="139" t="s">
        <v>193</v>
      </c>
      <c r="CJ178" s="139" t="s">
        <v>193</v>
      </c>
      <c r="CK178" s="139" t="s">
        <v>193</v>
      </c>
      <c r="CL178" s="139" t="s">
        <v>193</v>
      </c>
      <c r="CM178" s="139" t="s">
        <v>193</v>
      </c>
      <c r="CN178" s="139" t="s">
        <v>193</v>
      </c>
      <c r="CO178" s="139" t="s">
        <v>193</v>
      </c>
      <c r="CP178" s="139" t="s">
        <v>193</v>
      </c>
      <c r="CQ178" s="139" t="s">
        <v>193</v>
      </c>
      <c r="CR178" s="139" t="s">
        <v>193</v>
      </c>
      <c r="CS178" s="139" t="s">
        <v>193</v>
      </c>
      <c r="CT178" s="139" t="s">
        <v>193</v>
      </c>
      <c r="CU178" s="139" t="s">
        <v>193</v>
      </c>
      <c r="CV178" s="139" t="s">
        <v>193</v>
      </c>
      <c r="CW178" s="139" t="s">
        <v>193</v>
      </c>
      <c r="CX178" s="139" t="s">
        <v>193</v>
      </c>
      <c r="CY178" s="139" t="s">
        <v>193</v>
      </c>
      <c r="CZ178" s="139" t="s">
        <v>193</v>
      </c>
      <c r="DA178" s="139" t="s">
        <v>193</v>
      </c>
      <c r="DB178" s="139" t="s">
        <v>193</v>
      </c>
      <c r="DC178" s="139" t="s">
        <v>193</v>
      </c>
      <c r="DD178" s="139" t="s">
        <v>193</v>
      </c>
      <c r="DE178" s="139" t="s">
        <v>193</v>
      </c>
      <c r="DF178" s="139" t="s">
        <v>193</v>
      </c>
      <c r="DG178" s="139" t="s">
        <v>193</v>
      </c>
      <c r="DH178" s="139" t="s">
        <v>193</v>
      </c>
      <c r="DI178" s="139" t="s">
        <v>193</v>
      </c>
      <c r="DJ178" s="139" t="s">
        <v>193</v>
      </c>
      <c r="DK178" s="139" t="s">
        <v>193</v>
      </c>
      <c r="DL178" s="139" t="s">
        <v>193</v>
      </c>
      <c r="DM178" s="139" t="s">
        <v>193</v>
      </c>
      <c r="DN178" s="139" t="s">
        <v>193</v>
      </c>
      <c r="DO178" s="139" t="s">
        <v>193</v>
      </c>
      <c r="DP178" s="139" t="s">
        <v>193</v>
      </c>
      <c r="DQ178" s="139" t="s">
        <v>193</v>
      </c>
      <c r="DR178" s="139" t="s">
        <v>193</v>
      </c>
      <c r="DS178" s="139" t="s">
        <v>193</v>
      </c>
      <c r="DT178" s="139" t="s">
        <v>193</v>
      </c>
      <c r="DU178" s="139" t="s">
        <v>193</v>
      </c>
      <c r="DV178" s="139" t="s">
        <v>193</v>
      </c>
      <c r="DW178" s="139" t="s">
        <v>193</v>
      </c>
      <c r="DX178" s="139" t="s">
        <v>193</v>
      </c>
      <c r="DY178" s="139" t="s">
        <v>193</v>
      </c>
      <c r="DZ178" s="139" t="s">
        <v>193</v>
      </c>
      <c r="EA178" s="139" t="s">
        <v>193</v>
      </c>
      <c r="EB178" s="139" t="s">
        <v>193</v>
      </c>
      <c r="EC178" s="139" t="s">
        <v>193</v>
      </c>
      <c r="ED178" s="139" t="s">
        <v>193</v>
      </c>
      <c r="EE178" s="139" t="s">
        <v>193</v>
      </c>
      <c r="EF178" s="139" t="s">
        <v>193</v>
      </c>
      <c r="EG178" s="139" t="s">
        <v>193</v>
      </c>
      <c r="EH178" s="139" t="s">
        <v>193</v>
      </c>
      <c r="EI178" s="139" t="s">
        <v>193</v>
      </c>
      <c r="EJ178" s="139" t="s">
        <v>193</v>
      </c>
      <c r="EK178" s="139" t="s">
        <v>193</v>
      </c>
      <c r="EL178" s="139" t="s">
        <v>193</v>
      </c>
      <c r="EM178" s="139" t="s">
        <v>193</v>
      </c>
      <c r="EN178" s="139" t="s">
        <v>193</v>
      </c>
      <c r="EO178" s="139" t="s">
        <v>193</v>
      </c>
      <c r="EP178" s="139" t="s">
        <v>193</v>
      </c>
      <c r="EQ178" s="139" t="s">
        <v>193</v>
      </c>
      <c r="ER178" s="139" t="s">
        <v>193</v>
      </c>
      <c r="ES178" s="139" t="s">
        <v>193</v>
      </c>
      <c r="ET178" s="139" t="s">
        <v>193</v>
      </c>
      <c r="EU178" s="139" t="s">
        <v>193</v>
      </c>
      <c r="EV178" s="139" t="s">
        <v>193</v>
      </c>
      <c r="EW178" s="139" t="s">
        <v>193</v>
      </c>
      <c r="EX178" s="139" t="s">
        <v>193</v>
      </c>
      <c r="EY178" s="139" t="s">
        <v>193</v>
      </c>
      <c r="EZ178" s="139" t="s">
        <v>193</v>
      </c>
      <c r="FA178" s="139" t="s">
        <v>193</v>
      </c>
      <c r="FB178" s="139" t="s">
        <v>193</v>
      </c>
      <c r="FC178" s="139" t="s">
        <v>193</v>
      </c>
      <c r="FD178" s="139" t="s">
        <v>193</v>
      </c>
      <c r="FE178" s="139" t="s">
        <v>193</v>
      </c>
      <c r="FF178" s="139" t="s">
        <v>193</v>
      </c>
      <c r="FG178" s="139" t="s">
        <v>193</v>
      </c>
      <c r="FH178" s="139" t="s">
        <v>193</v>
      </c>
      <c r="FI178" s="139" t="s">
        <v>193</v>
      </c>
      <c r="FJ178" s="139" t="s">
        <v>193</v>
      </c>
      <c r="FK178" s="139" t="s">
        <v>193</v>
      </c>
      <c r="FL178" s="139" t="s">
        <v>193</v>
      </c>
      <c r="FM178" s="139" t="s">
        <v>193</v>
      </c>
      <c r="FN178" s="139" t="s">
        <v>193</v>
      </c>
      <c r="FO178" s="139" t="s">
        <v>193</v>
      </c>
      <c r="FP178" s="139" t="s">
        <v>193</v>
      </c>
      <c r="FQ178" s="139" t="s">
        <v>193</v>
      </c>
      <c r="FR178" s="139" t="s">
        <v>193</v>
      </c>
      <c r="FS178" s="139" t="s">
        <v>193</v>
      </c>
      <c r="FT178" s="139" t="s">
        <v>193</v>
      </c>
      <c r="FU178" s="139" t="s">
        <v>193</v>
      </c>
      <c r="FV178" s="139" t="s">
        <v>193</v>
      </c>
      <c r="FW178" s="139" t="s">
        <v>193</v>
      </c>
      <c r="FX178" s="139" t="s">
        <v>193</v>
      </c>
      <c r="FY178" s="139" t="s">
        <v>193</v>
      </c>
      <c r="FZ178" s="139" t="s">
        <v>193</v>
      </c>
      <c r="GA178" s="139" t="s">
        <v>193</v>
      </c>
      <c r="GB178" s="139" t="s">
        <v>193</v>
      </c>
      <c r="GC178" s="139" t="s">
        <v>193</v>
      </c>
      <c r="GD178" s="139" t="s">
        <v>193</v>
      </c>
      <c r="GE178" s="139" t="s">
        <v>193</v>
      </c>
      <c r="GF178" s="139" t="s">
        <v>193</v>
      </c>
      <c r="GG178" s="139" t="s">
        <v>193</v>
      </c>
      <c r="GH178" s="139" t="s">
        <v>193</v>
      </c>
      <c r="GI178" s="139" t="s">
        <v>193</v>
      </c>
      <c r="GJ178" s="139" t="s">
        <v>193</v>
      </c>
      <c r="GK178" s="139" t="s">
        <v>193</v>
      </c>
      <c r="GL178" s="139" t="s">
        <v>193</v>
      </c>
      <c r="GM178" s="139" t="s">
        <v>193</v>
      </c>
      <c r="GN178" s="139" t="s">
        <v>193</v>
      </c>
      <c r="GO178" s="139" t="s">
        <v>193</v>
      </c>
      <c r="GP178" s="139" t="s">
        <v>193</v>
      </c>
      <c r="GQ178" s="139" t="s">
        <v>193</v>
      </c>
      <c r="GR178" s="139" t="s">
        <v>193</v>
      </c>
      <c r="GS178" s="139" t="s">
        <v>193</v>
      </c>
      <c r="GT178" s="139" t="s">
        <v>193</v>
      </c>
      <c r="GU178" s="139" t="s">
        <v>193</v>
      </c>
      <c r="GV178" s="139" t="s">
        <v>193</v>
      </c>
      <c r="GW178" s="139" t="s">
        <v>193</v>
      </c>
      <c r="GX178" s="139" t="s">
        <v>193</v>
      </c>
      <c r="GY178" s="139" t="s">
        <v>193</v>
      </c>
      <c r="GZ178" s="139" t="s">
        <v>193</v>
      </c>
      <c r="HA178" s="139" t="s">
        <v>193</v>
      </c>
      <c r="HB178" s="139" t="s">
        <v>193</v>
      </c>
      <c r="HC178" s="139" t="s">
        <v>193</v>
      </c>
      <c r="HD178" s="139" t="s">
        <v>193</v>
      </c>
      <c r="HE178" s="139" t="s">
        <v>193</v>
      </c>
      <c r="HF178" s="139" t="s">
        <v>193</v>
      </c>
      <c r="HG178" s="139" t="s">
        <v>193</v>
      </c>
      <c r="HH178" s="139" t="s">
        <v>193</v>
      </c>
      <c r="HI178" s="139" t="s">
        <v>193</v>
      </c>
      <c r="HJ178" s="139" t="s">
        <v>193</v>
      </c>
      <c r="HK178" s="139" t="s">
        <v>193</v>
      </c>
      <c r="HL178" s="139" t="s">
        <v>193</v>
      </c>
      <c r="HM178" s="139" t="s">
        <v>193</v>
      </c>
      <c r="HN178" s="139" t="s">
        <v>193</v>
      </c>
      <c r="HO178" s="139" t="s">
        <v>193</v>
      </c>
      <c r="HP178" s="139" t="s">
        <v>193</v>
      </c>
      <c r="HQ178" s="139" t="s">
        <v>193</v>
      </c>
      <c r="HR178" s="139" t="s">
        <v>193</v>
      </c>
      <c r="HS178" s="139" t="s">
        <v>193</v>
      </c>
      <c r="HT178" s="139" t="s">
        <v>193</v>
      </c>
      <c r="HU178" s="139" t="s">
        <v>193</v>
      </c>
      <c r="HV178" s="139" t="s">
        <v>193</v>
      </c>
      <c r="HW178" s="139" t="s">
        <v>193</v>
      </c>
      <c r="HX178" s="139" t="s">
        <v>193</v>
      </c>
      <c r="HY178" s="139" t="s">
        <v>193</v>
      </c>
      <c r="HZ178" s="139" t="s">
        <v>193</v>
      </c>
      <c r="IA178" s="139" t="s">
        <v>193</v>
      </c>
      <c r="IB178" s="139" t="s">
        <v>193</v>
      </c>
      <c r="IC178" s="139" t="s">
        <v>193</v>
      </c>
      <c r="ID178" s="139" t="s">
        <v>193</v>
      </c>
      <c r="IE178" s="139" t="s">
        <v>193</v>
      </c>
      <c r="IF178" s="139" t="s">
        <v>193</v>
      </c>
      <c r="IG178" s="139" t="s">
        <v>193</v>
      </c>
      <c r="IH178" s="139" t="s">
        <v>193</v>
      </c>
      <c r="II178" s="139" t="s">
        <v>193</v>
      </c>
      <c r="IJ178" s="139" t="s">
        <v>193</v>
      </c>
      <c r="IK178" s="139" t="s">
        <v>193</v>
      </c>
      <c r="IL178" s="139" t="s">
        <v>193</v>
      </c>
      <c r="IM178" s="139" t="s">
        <v>193</v>
      </c>
      <c r="IN178" s="139" t="s">
        <v>193</v>
      </c>
      <c r="IO178" s="139" t="s">
        <v>193</v>
      </c>
      <c r="IP178" s="139" t="s">
        <v>193</v>
      </c>
      <c r="IQ178" s="139" t="s">
        <v>193</v>
      </c>
      <c r="IR178" s="139" t="s">
        <v>193</v>
      </c>
      <c r="IS178" s="139" t="s">
        <v>193</v>
      </c>
      <c r="IT178" s="139" t="s">
        <v>193</v>
      </c>
      <c r="IU178" s="139" t="s">
        <v>193</v>
      </c>
      <c r="IV178" s="139" t="s">
        <v>193</v>
      </c>
      <c r="IW178" s="139" t="s">
        <v>193</v>
      </c>
      <c r="IX178" s="139" t="s">
        <v>193</v>
      </c>
      <c r="IY178" s="139" t="s">
        <v>193</v>
      </c>
      <c r="IZ178" s="139" t="s">
        <v>193</v>
      </c>
      <c r="JA178" s="139" t="s">
        <v>193</v>
      </c>
      <c r="JB178" s="139" t="s">
        <v>193</v>
      </c>
      <c r="JC178" s="139" t="s">
        <v>193</v>
      </c>
      <c r="JD178" s="139" t="s">
        <v>193</v>
      </c>
      <c r="JE178" s="139" t="s">
        <v>193</v>
      </c>
      <c r="JF178" s="139" t="s">
        <v>193</v>
      </c>
      <c r="JG178" s="139" t="s">
        <v>193</v>
      </c>
      <c r="JH178" s="139" t="s">
        <v>193</v>
      </c>
      <c r="JI178" s="139" t="s">
        <v>193</v>
      </c>
      <c r="JJ178" s="139" t="s">
        <v>193</v>
      </c>
      <c r="JK178" s="139" t="s">
        <v>193</v>
      </c>
      <c r="JL178" s="139" t="s">
        <v>193</v>
      </c>
      <c r="JM178" s="139" t="s">
        <v>193</v>
      </c>
      <c r="JN178" s="139" t="s">
        <v>193</v>
      </c>
      <c r="JO178" s="139" t="s">
        <v>193</v>
      </c>
      <c r="JP178" s="139" t="s">
        <v>193</v>
      </c>
      <c r="JQ178" s="139" t="s">
        <v>109</v>
      </c>
      <c r="JR178" s="139" t="s">
        <v>1670</v>
      </c>
      <c r="JS178" s="139" t="s">
        <v>193</v>
      </c>
      <c r="JT178" s="139" t="s">
        <v>193</v>
      </c>
      <c r="JU178" s="139" t="s">
        <v>193</v>
      </c>
      <c r="JV178" s="139" t="s">
        <v>193</v>
      </c>
      <c r="JW178" s="139" t="s">
        <v>193</v>
      </c>
      <c r="JX178" s="139" t="s">
        <v>193</v>
      </c>
      <c r="JY178" s="139" t="s">
        <v>193</v>
      </c>
      <c r="JZ178" s="139" t="s">
        <v>193</v>
      </c>
      <c r="KA178" s="139" t="s">
        <v>193</v>
      </c>
      <c r="KB178" s="139" t="s">
        <v>193</v>
      </c>
      <c r="KC178" s="139" t="s">
        <v>193</v>
      </c>
      <c r="KD178" s="139" t="s">
        <v>193</v>
      </c>
      <c r="KE178" s="139" t="s">
        <v>193</v>
      </c>
      <c r="KF178" s="139" t="s">
        <v>193</v>
      </c>
      <c r="KG178" s="139" t="s">
        <v>193</v>
      </c>
      <c r="KH178" s="139" t="s">
        <v>193</v>
      </c>
      <c r="KI178" s="139" t="s">
        <v>193</v>
      </c>
      <c r="KJ178" s="139" t="s">
        <v>193</v>
      </c>
      <c r="KK178" s="139" t="s">
        <v>193</v>
      </c>
      <c r="KL178" s="139" t="s">
        <v>193</v>
      </c>
      <c r="KM178" s="139" t="s">
        <v>193</v>
      </c>
      <c r="KN178" s="139" t="s">
        <v>193</v>
      </c>
      <c r="KO178" s="139" t="s">
        <v>193</v>
      </c>
      <c r="KP178" s="139" t="s">
        <v>193</v>
      </c>
      <c r="KQ178" s="139" t="s">
        <v>193</v>
      </c>
      <c r="KR178" s="139" t="s">
        <v>193</v>
      </c>
      <c r="KS178" s="139" t="s">
        <v>193</v>
      </c>
      <c r="KT178" s="139" t="s">
        <v>193</v>
      </c>
      <c r="KU178" s="139" t="s">
        <v>193</v>
      </c>
      <c r="KV178" s="139" t="s">
        <v>193</v>
      </c>
      <c r="KW178" s="139" t="s">
        <v>193</v>
      </c>
      <c r="KX178" s="139" t="s">
        <v>193</v>
      </c>
      <c r="KY178" s="139" t="s">
        <v>193</v>
      </c>
      <c r="KZ178" s="139" t="s">
        <v>193</v>
      </c>
      <c r="LA178" s="139" t="s">
        <v>193</v>
      </c>
      <c r="LB178" s="139" t="s">
        <v>193</v>
      </c>
      <c r="LC178" s="139" t="s">
        <v>193</v>
      </c>
      <c r="LD178" s="139" t="s">
        <v>114</v>
      </c>
      <c r="LE178" s="139" t="s">
        <v>193</v>
      </c>
      <c r="LF178" s="139" t="s">
        <v>193</v>
      </c>
      <c r="LG178" s="139" t="s">
        <v>193</v>
      </c>
      <c r="LH178" s="139" t="s">
        <v>193</v>
      </c>
      <c r="LI178" s="139" t="s">
        <v>193</v>
      </c>
      <c r="LJ178" s="139" t="s">
        <v>193</v>
      </c>
      <c r="LK178" s="139" t="s">
        <v>193</v>
      </c>
      <c r="LL178" s="139" t="s">
        <v>193</v>
      </c>
      <c r="LM178" s="139" t="s">
        <v>193</v>
      </c>
      <c r="LN178" s="139" t="s">
        <v>193</v>
      </c>
      <c r="LO178" s="139" t="s">
        <v>193</v>
      </c>
      <c r="LP178" s="139" t="s">
        <v>193</v>
      </c>
      <c r="LQ178" s="139" t="s">
        <v>193</v>
      </c>
    </row>
    <row r="179" spans="1:329" ht="14.4" customHeight="1" x14ac:dyDescent="0.35">
      <c r="A179" s="139" t="s">
        <v>3660</v>
      </c>
      <c r="B179" s="139" t="s">
        <v>3622</v>
      </c>
      <c r="C179" s="139" t="s">
        <v>161</v>
      </c>
      <c r="D179" s="139" t="s">
        <v>161</v>
      </c>
      <c r="E179" s="139" t="s">
        <v>3644</v>
      </c>
      <c r="F179" s="139" t="s">
        <v>117</v>
      </c>
      <c r="G179" s="139" t="s">
        <v>119</v>
      </c>
      <c r="H179" s="139" t="s">
        <v>119</v>
      </c>
      <c r="I179" s="139" t="s">
        <v>3624</v>
      </c>
      <c r="J179" s="139" t="s">
        <v>704</v>
      </c>
      <c r="K179" s="139" t="s">
        <v>536</v>
      </c>
      <c r="L179" s="139" t="s">
        <v>3317</v>
      </c>
      <c r="M179" t="s">
        <v>494</v>
      </c>
      <c r="N179" t="s">
        <v>193</v>
      </c>
      <c r="O179" t="s">
        <v>193</v>
      </c>
      <c r="P179" t="s">
        <v>193</v>
      </c>
      <c r="Q179" t="s">
        <v>193</v>
      </c>
      <c r="R179" t="s">
        <v>193</v>
      </c>
      <c r="S179" t="s">
        <v>193</v>
      </c>
      <c r="T179" t="s">
        <v>193</v>
      </c>
      <c r="U179" t="s">
        <v>193</v>
      </c>
      <c r="V179" t="s">
        <v>193</v>
      </c>
      <c r="W179" t="s">
        <v>193</v>
      </c>
      <c r="X179" t="s">
        <v>193</v>
      </c>
      <c r="Y179" t="s">
        <v>193</v>
      </c>
      <c r="Z179" t="s">
        <v>193</v>
      </c>
      <c r="AA179" t="s">
        <v>193</v>
      </c>
      <c r="AB179" t="s">
        <v>193</v>
      </c>
      <c r="AC179" t="s">
        <v>193</v>
      </c>
      <c r="AD179" t="s">
        <v>193</v>
      </c>
      <c r="AE179" t="s">
        <v>193</v>
      </c>
      <c r="AF179" t="s">
        <v>193</v>
      </c>
      <c r="AG179" t="s">
        <v>193</v>
      </c>
      <c r="AH179" t="s">
        <v>193</v>
      </c>
      <c r="AI179" t="s">
        <v>193</v>
      </c>
      <c r="AJ179" t="s">
        <v>193</v>
      </c>
      <c r="AK179" t="s">
        <v>193</v>
      </c>
      <c r="AL179" t="s">
        <v>193</v>
      </c>
      <c r="AM179" t="s">
        <v>193</v>
      </c>
      <c r="AN179" t="s">
        <v>193</v>
      </c>
      <c r="AO179" t="s">
        <v>193</v>
      </c>
      <c r="AP179" t="s">
        <v>193</v>
      </c>
      <c r="AQ179" t="s">
        <v>193</v>
      </c>
      <c r="AR179" t="s">
        <v>193</v>
      </c>
      <c r="AS179" t="s">
        <v>193</v>
      </c>
      <c r="AT179" t="s">
        <v>193</v>
      </c>
      <c r="AU179" t="s">
        <v>193</v>
      </c>
      <c r="AV179" t="s">
        <v>193</v>
      </c>
      <c r="AW179" t="s">
        <v>193</v>
      </c>
      <c r="AX179" t="s">
        <v>193</v>
      </c>
      <c r="AY179" t="s">
        <v>193</v>
      </c>
      <c r="AZ179" s="192" t="s">
        <v>193</v>
      </c>
      <c r="BA179" s="139" t="s">
        <v>193</v>
      </c>
      <c r="BB179" s="139" t="s">
        <v>193</v>
      </c>
      <c r="BC179" s="192" t="s">
        <v>193</v>
      </c>
      <c r="BD179" s="139" t="s">
        <v>193</v>
      </c>
      <c r="BE179" s="139" t="s">
        <v>193</v>
      </c>
      <c r="BF179" s="192" t="s">
        <v>193</v>
      </c>
      <c r="BG179" s="139" t="s">
        <v>193</v>
      </c>
      <c r="BH179" s="139" t="s">
        <v>193</v>
      </c>
      <c r="BI179" s="192" t="s">
        <v>193</v>
      </c>
      <c r="BJ179" s="139" t="s">
        <v>193</v>
      </c>
      <c r="BK179" s="139" t="s">
        <v>193</v>
      </c>
      <c r="BL179" s="192" t="s">
        <v>193</v>
      </c>
      <c r="BM179" s="139" t="s">
        <v>193</v>
      </c>
      <c r="BN179" s="139" t="s">
        <v>193</v>
      </c>
      <c r="BO179" s="192" t="s">
        <v>193</v>
      </c>
      <c r="BP179" s="139" t="s">
        <v>193</v>
      </c>
      <c r="BQ179" s="139" t="s">
        <v>193</v>
      </c>
      <c r="BR179" s="139" t="s">
        <v>193</v>
      </c>
      <c r="BS179" s="139" t="s">
        <v>193</v>
      </c>
      <c r="BT179" s="139" t="s">
        <v>193</v>
      </c>
      <c r="BU179" s="139" t="s">
        <v>193</v>
      </c>
      <c r="BV179" s="139" t="s">
        <v>193</v>
      </c>
      <c r="BW179" s="139" t="s">
        <v>193</v>
      </c>
      <c r="BX179" s="139" t="s">
        <v>193</v>
      </c>
      <c r="BY179" s="139" t="s">
        <v>193</v>
      </c>
      <c r="BZ179" s="139" t="s">
        <v>193</v>
      </c>
      <c r="CA179" s="192" t="s">
        <v>193</v>
      </c>
      <c r="CB179" s="139" t="s">
        <v>193</v>
      </c>
      <c r="CC179" s="139" t="s">
        <v>193</v>
      </c>
      <c r="CD179" s="139" t="s">
        <v>193</v>
      </c>
      <c r="CE179" s="139" t="s">
        <v>193</v>
      </c>
      <c r="CF179" s="139" t="s">
        <v>193</v>
      </c>
      <c r="CG179" s="139" t="s">
        <v>193</v>
      </c>
      <c r="CH179" s="139" t="s">
        <v>193</v>
      </c>
      <c r="CI179" s="139" t="s">
        <v>193</v>
      </c>
      <c r="CJ179" s="139" t="s">
        <v>193</v>
      </c>
      <c r="CK179" s="139" t="s">
        <v>193</v>
      </c>
      <c r="CL179" s="139" t="s">
        <v>193</v>
      </c>
      <c r="CM179" s="139" t="s">
        <v>193</v>
      </c>
      <c r="CN179" s="139" t="s">
        <v>193</v>
      </c>
      <c r="CO179" s="139" t="s">
        <v>193</v>
      </c>
      <c r="CP179" s="139" t="s">
        <v>193</v>
      </c>
      <c r="CQ179" s="139" t="s">
        <v>193</v>
      </c>
      <c r="CR179" s="139" t="s">
        <v>193</v>
      </c>
      <c r="CS179" s="139" t="s">
        <v>193</v>
      </c>
      <c r="CT179" s="139" t="s">
        <v>193</v>
      </c>
      <c r="CU179" s="139" t="s">
        <v>193</v>
      </c>
      <c r="CV179" s="139" t="s">
        <v>193</v>
      </c>
      <c r="CW179" s="139" t="s">
        <v>193</v>
      </c>
      <c r="CX179" s="139" t="s">
        <v>193</v>
      </c>
      <c r="CY179" s="139" t="s">
        <v>193</v>
      </c>
      <c r="CZ179" s="139" t="s">
        <v>193</v>
      </c>
      <c r="DA179" s="139" t="s">
        <v>193</v>
      </c>
      <c r="DB179" s="139" t="s">
        <v>193</v>
      </c>
      <c r="DC179" s="139" t="s">
        <v>193</v>
      </c>
      <c r="DD179" s="139" t="s">
        <v>193</v>
      </c>
      <c r="DE179" s="139" t="s">
        <v>193</v>
      </c>
      <c r="DF179" s="139" t="s">
        <v>193</v>
      </c>
      <c r="DG179" s="139" t="s">
        <v>193</v>
      </c>
      <c r="DH179" s="139" t="s">
        <v>193</v>
      </c>
      <c r="DI179" s="139" t="s">
        <v>193</v>
      </c>
      <c r="DJ179" s="139" t="s">
        <v>193</v>
      </c>
      <c r="DK179" s="139" t="s">
        <v>193</v>
      </c>
      <c r="DL179" s="139" t="s">
        <v>193</v>
      </c>
      <c r="DM179" s="139" t="s">
        <v>193</v>
      </c>
      <c r="DN179" s="139" t="s">
        <v>193</v>
      </c>
      <c r="DO179" s="139" t="s">
        <v>193</v>
      </c>
      <c r="DP179" s="139" t="s">
        <v>193</v>
      </c>
      <c r="DQ179" s="139" t="s">
        <v>193</v>
      </c>
      <c r="DR179" s="139" t="s">
        <v>193</v>
      </c>
      <c r="DS179" s="139" t="s">
        <v>193</v>
      </c>
      <c r="DT179" s="139" t="s">
        <v>193</v>
      </c>
      <c r="DU179" s="139" t="s">
        <v>193</v>
      </c>
      <c r="DV179" s="139" t="s">
        <v>193</v>
      </c>
      <c r="DW179" s="139" t="s">
        <v>193</v>
      </c>
      <c r="DX179" s="139" t="s">
        <v>193</v>
      </c>
      <c r="DY179" s="139" t="s">
        <v>193</v>
      </c>
      <c r="DZ179" s="139" t="s">
        <v>193</v>
      </c>
      <c r="EA179" s="139" t="s">
        <v>193</v>
      </c>
      <c r="EB179" s="139" t="s">
        <v>193</v>
      </c>
      <c r="EC179" s="139" t="s">
        <v>193</v>
      </c>
      <c r="ED179" s="139" t="s">
        <v>193</v>
      </c>
      <c r="EE179" s="139" t="s">
        <v>193</v>
      </c>
      <c r="EF179" s="139" t="s">
        <v>193</v>
      </c>
      <c r="EG179" s="139" t="s">
        <v>193</v>
      </c>
      <c r="EH179" s="139" t="s">
        <v>193</v>
      </c>
      <c r="EI179" s="139" t="s">
        <v>193</v>
      </c>
      <c r="EJ179" s="139" t="s">
        <v>193</v>
      </c>
      <c r="EK179" s="139" t="s">
        <v>193</v>
      </c>
      <c r="EL179" s="139" t="s">
        <v>193</v>
      </c>
      <c r="EM179" s="139" t="s">
        <v>193</v>
      </c>
      <c r="EN179" s="139" t="s">
        <v>193</v>
      </c>
      <c r="EO179" s="139" t="s">
        <v>193</v>
      </c>
      <c r="EP179" s="139" t="s">
        <v>193</v>
      </c>
      <c r="EQ179" s="139" t="s">
        <v>193</v>
      </c>
      <c r="ER179" s="139" t="s">
        <v>193</v>
      </c>
      <c r="ES179" s="139" t="s">
        <v>193</v>
      </c>
      <c r="ET179" s="139" t="s">
        <v>193</v>
      </c>
      <c r="EU179" s="139" t="s">
        <v>193</v>
      </c>
      <c r="EV179" s="139" t="s">
        <v>193</v>
      </c>
      <c r="EW179" s="139" t="s">
        <v>193</v>
      </c>
      <c r="EX179" s="139" t="s">
        <v>193</v>
      </c>
      <c r="EY179" s="139" t="s">
        <v>193</v>
      </c>
      <c r="EZ179" s="139" t="s">
        <v>193</v>
      </c>
      <c r="FA179" s="139" t="s">
        <v>193</v>
      </c>
      <c r="FB179" s="139" t="s">
        <v>193</v>
      </c>
      <c r="FC179" s="139" t="s">
        <v>193</v>
      </c>
      <c r="FD179" s="139" t="s">
        <v>193</v>
      </c>
      <c r="FE179" s="139" t="s">
        <v>193</v>
      </c>
      <c r="FF179" s="139" t="s">
        <v>193</v>
      </c>
      <c r="FG179" s="139" t="s">
        <v>193</v>
      </c>
      <c r="FH179" s="139" t="s">
        <v>193</v>
      </c>
      <c r="FI179" s="139" t="s">
        <v>193</v>
      </c>
      <c r="FJ179" s="139" t="s">
        <v>193</v>
      </c>
      <c r="FK179" s="139" t="s">
        <v>193</v>
      </c>
      <c r="FL179" s="139" t="s">
        <v>193</v>
      </c>
      <c r="FM179" s="139" t="s">
        <v>193</v>
      </c>
      <c r="FN179" s="139" t="s">
        <v>193</v>
      </c>
      <c r="FO179" s="139" t="s">
        <v>193</v>
      </c>
      <c r="FP179" s="139" t="s">
        <v>193</v>
      </c>
      <c r="FQ179" s="139" t="s">
        <v>193</v>
      </c>
      <c r="FR179" s="139" t="s">
        <v>193</v>
      </c>
      <c r="FS179" s="139" t="s">
        <v>193</v>
      </c>
      <c r="FT179" s="139" t="s">
        <v>193</v>
      </c>
      <c r="FU179" s="139" t="s">
        <v>193</v>
      </c>
      <c r="FV179" s="139" t="s">
        <v>193</v>
      </c>
      <c r="FW179" s="139" t="s">
        <v>193</v>
      </c>
      <c r="FX179" s="139" t="s">
        <v>193</v>
      </c>
      <c r="FY179" s="139" t="s">
        <v>193</v>
      </c>
      <c r="FZ179" s="139" t="s">
        <v>193</v>
      </c>
      <c r="GA179" s="139" t="s">
        <v>193</v>
      </c>
      <c r="GB179" s="139" t="s">
        <v>193</v>
      </c>
      <c r="GC179" s="139" t="s">
        <v>193</v>
      </c>
      <c r="GD179" s="139" t="s">
        <v>193</v>
      </c>
      <c r="GE179" s="139" t="s">
        <v>193</v>
      </c>
      <c r="GF179" s="139" t="s">
        <v>193</v>
      </c>
      <c r="GG179" s="139" t="s">
        <v>193</v>
      </c>
      <c r="GH179" s="139" t="s">
        <v>193</v>
      </c>
      <c r="GI179" s="139" t="s">
        <v>193</v>
      </c>
      <c r="GJ179" s="139" t="s">
        <v>193</v>
      </c>
      <c r="GK179" s="139" t="s">
        <v>193</v>
      </c>
      <c r="GL179" s="139" t="s">
        <v>193</v>
      </c>
      <c r="GM179" s="139" t="s">
        <v>193</v>
      </c>
      <c r="GN179" s="139" t="s">
        <v>193</v>
      </c>
      <c r="GO179" s="139" t="s">
        <v>193</v>
      </c>
      <c r="GP179" s="139" t="s">
        <v>193</v>
      </c>
      <c r="GQ179" s="139" t="s">
        <v>193</v>
      </c>
      <c r="GR179" s="139" t="s">
        <v>193</v>
      </c>
      <c r="GS179" s="139" t="s">
        <v>193</v>
      </c>
      <c r="GT179" s="139" t="s">
        <v>193</v>
      </c>
      <c r="GU179" s="139" t="s">
        <v>193</v>
      </c>
      <c r="GV179" s="139" t="s">
        <v>193</v>
      </c>
      <c r="GW179" s="139" t="s">
        <v>193</v>
      </c>
      <c r="GX179" s="139" t="s">
        <v>193</v>
      </c>
      <c r="GY179" s="139" t="s">
        <v>193</v>
      </c>
      <c r="GZ179" s="139" t="s">
        <v>193</v>
      </c>
      <c r="HA179" s="139" t="s">
        <v>193</v>
      </c>
      <c r="HB179" s="139" t="s">
        <v>193</v>
      </c>
      <c r="HC179" s="139" t="s">
        <v>193</v>
      </c>
      <c r="HD179" s="139" t="s">
        <v>193</v>
      </c>
      <c r="HE179" s="139" t="s">
        <v>193</v>
      </c>
      <c r="HF179" s="139" t="s">
        <v>193</v>
      </c>
      <c r="HG179" s="139" t="s">
        <v>193</v>
      </c>
      <c r="HH179" s="139" t="s">
        <v>193</v>
      </c>
      <c r="HI179" s="139" t="s">
        <v>193</v>
      </c>
      <c r="HJ179" s="139" t="s">
        <v>193</v>
      </c>
      <c r="HK179" s="139" t="s">
        <v>193</v>
      </c>
      <c r="HL179" s="139" t="s">
        <v>193</v>
      </c>
      <c r="HM179" s="139" t="s">
        <v>193</v>
      </c>
      <c r="HN179" s="139" t="s">
        <v>193</v>
      </c>
      <c r="HO179" s="139" t="s">
        <v>193</v>
      </c>
      <c r="HP179" s="139" t="s">
        <v>193</v>
      </c>
      <c r="HQ179" s="139" t="s">
        <v>193</v>
      </c>
      <c r="HR179" s="139" t="s">
        <v>193</v>
      </c>
      <c r="HS179" s="139" t="s">
        <v>193</v>
      </c>
      <c r="HT179" s="139" t="s">
        <v>193</v>
      </c>
      <c r="HU179" s="139" t="s">
        <v>193</v>
      </c>
      <c r="HV179" s="139" t="s">
        <v>193</v>
      </c>
      <c r="HW179" s="139" t="s">
        <v>193</v>
      </c>
      <c r="HX179" s="139" t="s">
        <v>193</v>
      </c>
      <c r="HY179" s="139" t="s">
        <v>193</v>
      </c>
      <c r="HZ179" s="139" t="s">
        <v>193</v>
      </c>
      <c r="IA179" s="139" t="s">
        <v>193</v>
      </c>
      <c r="IB179" s="139" t="s">
        <v>193</v>
      </c>
      <c r="IC179" s="139" t="s">
        <v>193</v>
      </c>
      <c r="ID179" s="139" t="s">
        <v>193</v>
      </c>
      <c r="IE179" s="139" t="s">
        <v>193</v>
      </c>
      <c r="IF179" s="139" t="s">
        <v>193</v>
      </c>
      <c r="IG179" s="139" t="s">
        <v>193</v>
      </c>
      <c r="IH179" s="139" t="s">
        <v>193</v>
      </c>
      <c r="II179" s="139" t="s">
        <v>193</v>
      </c>
      <c r="IJ179" s="139" t="s">
        <v>193</v>
      </c>
      <c r="IK179" s="139" t="s">
        <v>193</v>
      </c>
      <c r="IL179" s="139" t="s">
        <v>193</v>
      </c>
      <c r="IM179" s="139" t="s">
        <v>193</v>
      </c>
      <c r="IN179" s="139" t="s">
        <v>193</v>
      </c>
      <c r="IO179" s="139" t="s">
        <v>193</v>
      </c>
      <c r="IP179" s="139" t="s">
        <v>193</v>
      </c>
      <c r="IQ179" s="139" t="s">
        <v>193</v>
      </c>
      <c r="IR179" s="139" t="s">
        <v>193</v>
      </c>
      <c r="IS179" s="139" t="s">
        <v>193</v>
      </c>
      <c r="IT179" s="139" t="s">
        <v>193</v>
      </c>
      <c r="IU179" s="139" t="s">
        <v>193</v>
      </c>
      <c r="IV179" s="139" t="s">
        <v>193</v>
      </c>
      <c r="IW179" s="139" t="s">
        <v>193</v>
      </c>
      <c r="IX179" s="139" t="s">
        <v>193</v>
      </c>
      <c r="IY179" s="139" t="s">
        <v>193</v>
      </c>
      <c r="IZ179" s="139" t="s">
        <v>193</v>
      </c>
      <c r="JA179" s="139" t="s">
        <v>193</v>
      </c>
      <c r="JB179" s="139" t="s">
        <v>193</v>
      </c>
      <c r="JC179" s="139" t="s">
        <v>193</v>
      </c>
      <c r="JD179" s="139" t="s">
        <v>193</v>
      </c>
      <c r="JE179" s="139" t="s">
        <v>193</v>
      </c>
      <c r="JF179" s="139" t="s">
        <v>193</v>
      </c>
      <c r="JG179" s="139" t="s">
        <v>193</v>
      </c>
      <c r="JH179" s="139" t="s">
        <v>193</v>
      </c>
      <c r="JI179" s="139" t="s">
        <v>193</v>
      </c>
      <c r="JJ179" s="139" t="s">
        <v>193</v>
      </c>
      <c r="JK179" s="139" t="s">
        <v>193</v>
      </c>
      <c r="JL179" s="139" t="s">
        <v>193</v>
      </c>
      <c r="JM179" s="139" t="s">
        <v>193</v>
      </c>
      <c r="JN179" s="139" t="s">
        <v>193</v>
      </c>
      <c r="JO179" s="139" t="s">
        <v>193</v>
      </c>
      <c r="JP179" s="139" t="s">
        <v>193</v>
      </c>
      <c r="JQ179" s="139" t="s">
        <v>109</v>
      </c>
      <c r="JR179" s="139" t="s">
        <v>505</v>
      </c>
      <c r="JS179" s="139" t="s">
        <v>3357</v>
      </c>
      <c r="JT179" s="139" t="s">
        <v>193</v>
      </c>
      <c r="JU179" s="139" t="s">
        <v>516</v>
      </c>
      <c r="JV179" s="139" t="s">
        <v>3358</v>
      </c>
      <c r="JW179" s="139" t="s">
        <v>3357</v>
      </c>
      <c r="JX179" s="139" t="s">
        <v>810</v>
      </c>
      <c r="JY179" s="139" t="s">
        <v>193</v>
      </c>
      <c r="JZ179" s="139" t="s">
        <v>3320</v>
      </c>
      <c r="KA179" s="139" t="s">
        <v>802</v>
      </c>
      <c r="KB179" s="139" t="s">
        <v>803</v>
      </c>
      <c r="KC179" s="139" t="s">
        <v>804</v>
      </c>
      <c r="KD179" s="139" t="s">
        <v>193</v>
      </c>
      <c r="KE179" s="139" t="s">
        <v>193</v>
      </c>
      <c r="KF179" s="139" t="s">
        <v>193</v>
      </c>
      <c r="KG179" s="139" t="s">
        <v>193</v>
      </c>
      <c r="KH179" s="139" t="s">
        <v>193</v>
      </c>
      <c r="KI179" s="139">
        <v>10</v>
      </c>
      <c r="KJ179" s="139">
        <v>10</v>
      </c>
      <c r="KK179" s="139" t="s">
        <v>193</v>
      </c>
      <c r="KL179" s="139" t="s">
        <v>156</v>
      </c>
      <c r="KM179" s="139">
        <v>10</v>
      </c>
      <c r="KN179" s="139" t="s">
        <v>109</v>
      </c>
      <c r="KO179" s="139" t="s">
        <v>193</v>
      </c>
      <c r="KP179" s="139" t="s">
        <v>114</v>
      </c>
      <c r="KQ179" s="139" t="s">
        <v>193</v>
      </c>
      <c r="KR179" s="139" t="s">
        <v>193</v>
      </c>
      <c r="KS179" s="139" t="s">
        <v>193</v>
      </c>
      <c r="KT179" s="139" t="s">
        <v>193</v>
      </c>
      <c r="KU179" s="139" t="s">
        <v>193</v>
      </c>
      <c r="KV179" s="139" t="s">
        <v>193</v>
      </c>
      <c r="KW179" s="139" t="s">
        <v>193</v>
      </c>
      <c r="KX179" s="139" t="s">
        <v>193</v>
      </c>
      <c r="KY179" s="139" t="s">
        <v>193</v>
      </c>
      <c r="KZ179" s="139" t="s">
        <v>193</v>
      </c>
      <c r="LA179" s="139" t="s">
        <v>193</v>
      </c>
      <c r="LB179" s="139" t="s">
        <v>193</v>
      </c>
      <c r="LC179" s="139" t="s">
        <v>193</v>
      </c>
      <c r="LD179" s="139" t="s">
        <v>109</v>
      </c>
      <c r="LE179" s="139" t="s">
        <v>3330</v>
      </c>
      <c r="LF179" s="139">
        <v>0</v>
      </c>
      <c r="LG179" s="139">
        <v>1</v>
      </c>
      <c r="LH179" s="139">
        <v>0</v>
      </c>
      <c r="LI179" s="139" t="s">
        <v>193</v>
      </c>
      <c r="LJ179" s="139" t="s">
        <v>3470</v>
      </c>
      <c r="LK179" s="139">
        <v>0</v>
      </c>
      <c r="LL179" s="139">
        <v>0</v>
      </c>
      <c r="LM179" s="139">
        <v>0</v>
      </c>
      <c r="LN179" s="139">
        <v>1</v>
      </c>
      <c r="LO179" s="139">
        <v>0</v>
      </c>
      <c r="LP179" s="139">
        <v>0</v>
      </c>
      <c r="LQ179" s="139" t="s">
        <v>193</v>
      </c>
    </row>
    <row r="180" spans="1:329" ht="14.4" customHeight="1" x14ac:dyDescent="0.35">
      <c r="A180" s="139" t="s">
        <v>3661</v>
      </c>
      <c r="B180" s="139" t="s">
        <v>3571</v>
      </c>
      <c r="C180" s="139" t="s">
        <v>3662</v>
      </c>
      <c r="D180" s="139" t="s">
        <v>3662</v>
      </c>
      <c r="E180" s="139" t="s">
        <v>3663</v>
      </c>
      <c r="F180" s="139" t="s">
        <v>123</v>
      </c>
      <c r="G180" s="139" t="s">
        <v>124</v>
      </c>
      <c r="H180" s="139" t="s">
        <v>124</v>
      </c>
      <c r="I180" s="139" t="s">
        <v>3664</v>
      </c>
      <c r="J180" s="139" t="s">
        <v>3665</v>
      </c>
      <c r="K180" s="139" t="s">
        <v>536</v>
      </c>
      <c r="L180" s="139" t="s">
        <v>490</v>
      </c>
      <c r="M180" t="s">
        <v>491</v>
      </c>
      <c r="N180" t="s">
        <v>193</v>
      </c>
      <c r="O180" t="s">
        <v>193</v>
      </c>
      <c r="P180" t="s">
        <v>496</v>
      </c>
      <c r="Q180" t="s">
        <v>193</v>
      </c>
      <c r="R180" t="s">
        <v>111</v>
      </c>
      <c r="S180">
        <v>1</v>
      </c>
      <c r="T180">
        <v>0</v>
      </c>
      <c r="U180">
        <v>0</v>
      </c>
      <c r="V180">
        <v>0</v>
      </c>
      <c r="W180">
        <v>0</v>
      </c>
      <c r="X180">
        <v>0</v>
      </c>
      <c r="Y180">
        <v>0</v>
      </c>
      <c r="Z180" t="s">
        <v>110</v>
      </c>
      <c r="AA180" t="s">
        <v>1423</v>
      </c>
      <c r="AB180" t="s">
        <v>112</v>
      </c>
      <c r="AC180">
        <v>1</v>
      </c>
      <c r="AD180">
        <v>0</v>
      </c>
      <c r="AE180">
        <v>0</v>
      </c>
      <c r="AF180">
        <v>0</v>
      </c>
      <c r="AG180">
        <v>0</v>
      </c>
      <c r="AH180">
        <v>0</v>
      </c>
      <c r="AI180">
        <v>0</v>
      </c>
      <c r="AJ180">
        <v>0</v>
      </c>
      <c r="AK180">
        <v>0</v>
      </c>
      <c r="AL180">
        <v>0</v>
      </c>
      <c r="AM180" t="s">
        <v>193</v>
      </c>
      <c r="AN180" t="s">
        <v>143</v>
      </c>
      <c r="AO180" t="s">
        <v>142</v>
      </c>
      <c r="AP180" t="s">
        <v>847</v>
      </c>
      <c r="AQ180">
        <v>1</v>
      </c>
      <c r="AR180">
        <v>1</v>
      </c>
      <c r="AS180">
        <v>1</v>
      </c>
      <c r="AT180">
        <v>1</v>
      </c>
      <c r="AU180">
        <v>1</v>
      </c>
      <c r="AV180">
        <v>1</v>
      </c>
      <c r="AW180">
        <v>1</v>
      </c>
      <c r="AX180">
        <v>0</v>
      </c>
      <c r="AY180" t="s">
        <v>498</v>
      </c>
      <c r="AZ180" s="192">
        <v>100</v>
      </c>
      <c r="BA180" s="139" t="s">
        <v>114</v>
      </c>
      <c r="BB180" s="139">
        <v>300</v>
      </c>
      <c r="BC180" s="192">
        <v>115.384615384615</v>
      </c>
      <c r="BD180" s="139" t="s">
        <v>109</v>
      </c>
      <c r="BE180" s="139">
        <v>325</v>
      </c>
      <c r="BF180" s="192">
        <v>141.304347826086</v>
      </c>
      <c r="BG180" s="139" t="s">
        <v>109</v>
      </c>
      <c r="BH180" s="139">
        <v>300</v>
      </c>
      <c r="BI180" s="192">
        <v>103.448275862068</v>
      </c>
      <c r="BJ180" s="139" t="s">
        <v>114</v>
      </c>
      <c r="BK180" s="139">
        <v>550</v>
      </c>
      <c r="BL180" s="192">
        <v>229.166666666666</v>
      </c>
      <c r="BM180" s="139" t="s">
        <v>114</v>
      </c>
      <c r="BN180" s="139">
        <v>750</v>
      </c>
      <c r="BO180" s="192">
        <v>312.5</v>
      </c>
      <c r="BP180" s="139" t="s">
        <v>114</v>
      </c>
      <c r="BQ180" s="139" t="s">
        <v>612</v>
      </c>
      <c r="BR180" s="139" t="s">
        <v>109</v>
      </c>
      <c r="BS180" s="139">
        <v>950</v>
      </c>
      <c r="BT180" s="139" t="s">
        <v>193</v>
      </c>
      <c r="BU180" s="139" t="s">
        <v>193</v>
      </c>
      <c r="BV180" s="139" t="s">
        <v>193</v>
      </c>
      <c r="BW180" s="139" t="s">
        <v>193</v>
      </c>
      <c r="BX180" s="139" t="s">
        <v>193</v>
      </c>
      <c r="BY180" s="139" t="s">
        <v>193</v>
      </c>
      <c r="BZ180" s="139" t="s">
        <v>156</v>
      </c>
      <c r="CA180" s="192">
        <v>950</v>
      </c>
      <c r="CB180" s="139" t="s">
        <v>109</v>
      </c>
      <c r="CC180" s="139" t="s">
        <v>109</v>
      </c>
      <c r="CD180" s="139" t="s">
        <v>3666</v>
      </c>
      <c r="CE180" s="139">
        <v>0</v>
      </c>
      <c r="CF180" s="139">
        <v>0</v>
      </c>
      <c r="CG180" s="139">
        <v>0</v>
      </c>
      <c r="CH180" s="139">
        <v>0</v>
      </c>
      <c r="CI180" s="139">
        <v>1</v>
      </c>
      <c r="CJ180" s="139">
        <v>1</v>
      </c>
      <c r="CK180" s="139">
        <v>0</v>
      </c>
      <c r="CL180" s="139">
        <v>0</v>
      </c>
      <c r="CM180" s="139">
        <v>0</v>
      </c>
      <c r="CN180" s="139">
        <v>0</v>
      </c>
      <c r="CO180" s="139">
        <v>0</v>
      </c>
      <c r="CP180" s="139">
        <v>0</v>
      </c>
      <c r="CQ180" s="139">
        <v>0</v>
      </c>
      <c r="CR180" s="139">
        <v>0</v>
      </c>
      <c r="CS180" s="139" t="s">
        <v>193</v>
      </c>
      <c r="CT180" s="139" t="s">
        <v>3667</v>
      </c>
      <c r="CU180" s="139">
        <v>1</v>
      </c>
      <c r="CV180" s="139">
        <v>1</v>
      </c>
      <c r="CW180" s="139">
        <v>1</v>
      </c>
      <c r="CX180" s="139">
        <v>1</v>
      </c>
      <c r="CY180" s="139">
        <v>1</v>
      </c>
      <c r="CZ180" s="139">
        <v>1</v>
      </c>
      <c r="DA180" s="139">
        <v>0</v>
      </c>
      <c r="DB180" s="139">
        <v>0</v>
      </c>
      <c r="DC180" s="139" t="s">
        <v>114</v>
      </c>
      <c r="DD180" s="139" t="s">
        <v>114</v>
      </c>
      <c r="DE180" s="139" t="s">
        <v>109</v>
      </c>
      <c r="DF180" s="139" t="s">
        <v>123</v>
      </c>
      <c r="DG180" s="139" t="s">
        <v>789</v>
      </c>
      <c r="DH180" s="139" t="s">
        <v>124</v>
      </c>
      <c r="DI180" s="139" t="s">
        <v>789</v>
      </c>
      <c r="DJ180" s="139" t="s">
        <v>193</v>
      </c>
      <c r="DK180" s="139" t="s">
        <v>193</v>
      </c>
      <c r="DL180" s="139" t="s">
        <v>193</v>
      </c>
      <c r="DM180" s="139" t="s">
        <v>193</v>
      </c>
      <c r="DN180" s="139" t="s">
        <v>193</v>
      </c>
      <c r="DO180" s="139" t="s">
        <v>193</v>
      </c>
      <c r="DP180" s="139" t="s">
        <v>193</v>
      </c>
      <c r="DQ180" s="139" t="s">
        <v>193</v>
      </c>
      <c r="DR180" s="139" t="s">
        <v>193</v>
      </c>
      <c r="DS180" s="139" t="s">
        <v>193</v>
      </c>
      <c r="DT180" s="139" t="s">
        <v>193</v>
      </c>
      <c r="DU180" s="139" t="s">
        <v>193</v>
      </c>
      <c r="DV180" s="139" t="s">
        <v>193</v>
      </c>
      <c r="DW180" s="139" t="s">
        <v>193</v>
      </c>
      <c r="DX180" s="139" t="s">
        <v>193</v>
      </c>
      <c r="DY180" s="139" t="s">
        <v>193</v>
      </c>
      <c r="DZ180" s="139" t="s">
        <v>193</v>
      </c>
      <c r="EA180" s="139" t="s">
        <v>193</v>
      </c>
      <c r="EB180" s="139" t="s">
        <v>193</v>
      </c>
      <c r="EC180" s="139" t="s">
        <v>193</v>
      </c>
      <c r="ED180" s="139" t="s">
        <v>193</v>
      </c>
      <c r="EE180" s="139" t="s">
        <v>193</v>
      </c>
      <c r="EF180" s="139" t="s">
        <v>193</v>
      </c>
      <c r="EG180" s="139" t="s">
        <v>193</v>
      </c>
      <c r="EH180" s="139" t="s">
        <v>193</v>
      </c>
      <c r="EI180" s="139" t="s">
        <v>193</v>
      </c>
      <c r="EJ180" s="139" t="s">
        <v>193</v>
      </c>
      <c r="EK180" s="139" t="s">
        <v>193</v>
      </c>
      <c r="EL180" s="139" t="s">
        <v>193</v>
      </c>
      <c r="EM180" s="139" t="s">
        <v>193</v>
      </c>
      <c r="EN180" s="139" t="s">
        <v>193</v>
      </c>
      <c r="EO180" s="139" t="s">
        <v>193</v>
      </c>
      <c r="EP180" s="139" t="s">
        <v>193</v>
      </c>
      <c r="EQ180" s="139" t="s">
        <v>193</v>
      </c>
      <c r="ER180" s="139" t="s">
        <v>193</v>
      </c>
      <c r="ES180" s="139" t="s">
        <v>193</v>
      </c>
      <c r="ET180" s="139" t="s">
        <v>193</v>
      </c>
      <c r="EU180" s="139" t="s">
        <v>193</v>
      </c>
      <c r="EV180" s="139" t="s">
        <v>193</v>
      </c>
      <c r="EW180" s="139" t="s">
        <v>193</v>
      </c>
      <c r="EX180" s="139" t="s">
        <v>193</v>
      </c>
      <c r="EY180" s="139" t="s">
        <v>193</v>
      </c>
      <c r="EZ180" s="139" t="s">
        <v>193</v>
      </c>
      <c r="FA180" s="139" t="s">
        <v>193</v>
      </c>
      <c r="FB180" s="139" t="s">
        <v>193</v>
      </c>
      <c r="FC180" s="139" t="s">
        <v>193</v>
      </c>
      <c r="FD180" s="139" t="s">
        <v>193</v>
      </c>
      <c r="FE180" s="139" t="s">
        <v>193</v>
      </c>
      <c r="FF180" s="139" t="s">
        <v>193</v>
      </c>
      <c r="FG180" s="139" t="s">
        <v>193</v>
      </c>
      <c r="FH180" s="139" t="s">
        <v>193</v>
      </c>
      <c r="FI180" s="139" t="s">
        <v>193</v>
      </c>
      <c r="FJ180" s="139" t="s">
        <v>193</v>
      </c>
      <c r="FK180" s="139" t="s">
        <v>193</v>
      </c>
      <c r="FL180" s="139" t="s">
        <v>193</v>
      </c>
      <c r="FM180" s="139" t="s">
        <v>193</v>
      </c>
      <c r="FN180" s="139" t="s">
        <v>193</v>
      </c>
      <c r="FO180" s="139" t="s">
        <v>193</v>
      </c>
      <c r="FP180" s="139" t="s">
        <v>193</v>
      </c>
      <c r="FQ180" s="139" t="s">
        <v>193</v>
      </c>
      <c r="FR180" s="139" t="s">
        <v>193</v>
      </c>
      <c r="FS180" s="139" t="s">
        <v>193</v>
      </c>
      <c r="FT180" s="139" t="s">
        <v>193</v>
      </c>
      <c r="FU180" s="139" t="s">
        <v>193</v>
      </c>
      <c r="FV180" s="139" t="s">
        <v>193</v>
      </c>
      <c r="FW180" s="139" t="s">
        <v>193</v>
      </c>
      <c r="FX180" s="139" t="s">
        <v>193</v>
      </c>
      <c r="FY180" s="139" t="s">
        <v>193</v>
      </c>
      <c r="FZ180" s="139" t="s">
        <v>193</v>
      </c>
      <c r="GA180" s="139" t="s">
        <v>193</v>
      </c>
      <c r="GB180" s="139" t="s">
        <v>193</v>
      </c>
      <c r="GC180" s="139" t="s">
        <v>193</v>
      </c>
      <c r="GD180" s="139" t="s">
        <v>193</v>
      </c>
      <c r="GE180" s="139" t="s">
        <v>193</v>
      </c>
      <c r="GF180" s="139" t="s">
        <v>193</v>
      </c>
      <c r="GG180" s="139" t="s">
        <v>193</v>
      </c>
      <c r="GH180" s="139" t="s">
        <v>193</v>
      </c>
      <c r="GI180" s="139" t="s">
        <v>193</v>
      </c>
      <c r="GJ180" s="139" t="s">
        <v>193</v>
      </c>
      <c r="GK180" s="139" t="s">
        <v>193</v>
      </c>
      <c r="GL180" s="139" t="s">
        <v>193</v>
      </c>
      <c r="GM180" s="139" t="s">
        <v>193</v>
      </c>
      <c r="GN180" s="139" t="s">
        <v>193</v>
      </c>
      <c r="GO180" s="139" t="s">
        <v>193</v>
      </c>
      <c r="GP180" s="139" t="s">
        <v>193</v>
      </c>
      <c r="GQ180" s="139" t="s">
        <v>193</v>
      </c>
      <c r="GR180" s="139" t="s">
        <v>193</v>
      </c>
      <c r="GS180" s="139" t="s">
        <v>193</v>
      </c>
      <c r="GT180" s="139" t="s">
        <v>193</v>
      </c>
      <c r="GU180" s="139" t="s">
        <v>193</v>
      </c>
      <c r="GV180" s="139" t="s">
        <v>193</v>
      </c>
      <c r="GW180" s="139" t="s">
        <v>193</v>
      </c>
      <c r="GX180" s="139" t="s">
        <v>193</v>
      </c>
      <c r="GY180" s="139" t="s">
        <v>193</v>
      </c>
      <c r="GZ180" s="139" t="s">
        <v>193</v>
      </c>
      <c r="HA180" s="139" t="s">
        <v>193</v>
      </c>
      <c r="HB180" s="139" t="s">
        <v>193</v>
      </c>
      <c r="HC180" s="139" t="s">
        <v>193</v>
      </c>
      <c r="HD180" s="139" t="s">
        <v>193</v>
      </c>
      <c r="HE180" s="139" t="s">
        <v>193</v>
      </c>
      <c r="HF180" s="139" t="s">
        <v>193</v>
      </c>
      <c r="HG180" s="139" t="s">
        <v>193</v>
      </c>
      <c r="HH180" s="139" t="s">
        <v>193</v>
      </c>
      <c r="HI180" s="139" t="s">
        <v>193</v>
      </c>
      <c r="HJ180" s="139" t="s">
        <v>193</v>
      </c>
      <c r="HK180" s="139" t="s">
        <v>193</v>
      </c>
      <c r="HL180" s="139" t="s">
        <v>193</v>
      </c>
      <c r="HM180" s="139" t="s">
        <v>193</v>
      </c>
      <c r="HN180" s="139" t="s">
        <v>193</v>
      </c>
      <c r="HO180" s="139" t="s">
        <v>193</v>
      </c>
      <c r="HP180" s="139" t="s">
        <v>193</v>
      </c>
      <c r="HQ180" s="139" t="s">
        <v>193</v>
      </c>
      <c r="HR180" s="139" t="s">
        <v>193</v>
      </c>
      <c r="HS180" s="139" t="s">
        <v>193</v>
      </c>
      <c r="HT180" s="139" t="s">
        <v>193</v>
      </c>
      <c r="HU180" s="139" t="s">
        <v>193</v>
      </c>
      <c r="HV180" s="139" t="s">
        <v>193</v>
      </c>
      <c r="HW180" s="139" t="s">
        <v>193</v>
      </c>
      <c r="HX180" s="139" t="s">
        <v>193</v>
      </c>
      <c r="HY180" s="139" t="s">
        <v>193</v>
      </c>
      <c r="HZ180" s="139" t="s">
        <v>193</v>
      </c>
      <c r="IA180" s="139" t="s">
        <v>193</v>
      </c>
      <c r="IB180" s="139" t="s">
        <v>193</v>
      </c>
      <c r="IC180" s="139" t="s">
        <v>193</v>
      </c>
      <c r="ID180" s="139" t="s">
        <v>193</v>
      </c>
      <c r="IE180" s="139" t="s">
        <v>193</v>
      </c>
      <c r="IF180" s="139" t="s">
        <v>193</v>
      </c>
      <c r="IG180" s="139" t="s">
        <v>193</v>
      </c>
      <c r="IH180" s="139" t="s">
        <v>193</v>
      </c>
      <c r="II180" s="139" t="s">
        <v>193</v>
      </c>
      <c r="IJ180" s="139" t="s">
        <v>193</v>
      </c>
      <c r="IK180" s="139" t="s">
        <v>193</v>
      </c>
      <c r="IL180" s="139" t="s">
        <v>193</v>
      </c>
      <c r="IM180" s="139" t="s">
        <v>193</v>
      </c>
      <c r="IN180" s="139" t="s">
        <v>114</v>
      </c>
      <c r="IO180" s="139" t="s">
        <v>193</v>
      </c>
      <c r="IP180" s="139" t="s">
        <v>193</v>
      </c>
      <c r="IQ180" s="139" t="s">
        <v>193</v>
      </c>
      <c r="IR180" s="139" t="s">
        <v>193</v>
      </c>
      <c r="IS180" s="139" t="s">
        <v>193</v>
      </c>
      <c r="IT180" s="139" t="s">
        <v>193</v>
      </c>
      <c r="IU180" s="139" t="s">
        <v>193</v>
      </c>
      <c r="IV180" s="139" t="s">
        <v>193</v>
      </c>
      <c r="IW180" s="139" t="s">
        <v>132</v>
      </c>
      <c r="IX180" s="139">
        <v>0</v>
      </c>
      <c r="IY180" s="139">
        <v>0</v>
      </c>
      <c r="IZ180" s="139">
        <v>0</v>
      </c>
      <c r="JA180" s="139">
        <v>0</v>
      </c>
      <c r="JB180" s="139">
        <v>0</v>
      </c>
      <c r="JC180" s="139">
        <v>0</v>
      </c>
      <c r="JD180" s="139">
        <v>0</v>
      </c>
      <c r="JE180" s="139">
        <v>1</v>
      </c>
      <c r="JF180" s="139" t="s">
        <v>193</v>
      </c>
      <c r="JG180" s="139" t="s">
        <v>109</v>
      </c>
      <c r="JH180" s="139" t="s">
        <v>193</v>
      </c>
      <c r="JI180" s="139" t="s">
        <v>111</v>
      </c>
      <c r="JJ180" s="139">
        <v>1</v>
      </c>
      <c r="JK180" s="139">
        <v>0</v>
      </c>
      <c r="JL180" s="139">
        <v>0</v>
      </c>
      <c r="JM180" s="139">
        <v>0</v>
      </c>
      <c r="JN180" s="139">
        <v>0</v>
      </c>
      <c r="JO180" s="139">
        <v>0</v>
      </c>
      <c r="JP180" s="139">
        <v>0</v>
      </c>
      <c r="JQ180" s="139" t="s">
        <v>193</v>
      </c>
      <c r="JR180" s="139" t="s">
        <v>193</v>
      </c>
      <c r="JS180" s="139" t="s">
        <v>193</v>
      </c>
      <c r="JT180" s="139" t="s">
        <v>193</v>
      </c>
      <c r="JU180" s="139" t="s">
        <v>193</v>
      </c>
      <c r="JV180" s="139" t="s">
        <v>193</v>
      </c>
      <c r="JW180" s="139" t="s">
        <v>193</v>
      </c>
      <c r="JX180" s="139" t="s">
        <v>193</v>
      </c>
      <c r="JY180" s="139" t="s">
        <v>193</v>
      </c>
      <c r="JZ180" s="139" t="s">
        <v>193</v>
      </c>
      <c r="KA180" s="139" t="s">
        <v>193</v>
      </c>
      <c r="KB180" s="139" t="s">
        <v>193</v>
      </c>
      <c r="KC180" s="139" t="s">
        <v>193</v>
      </c>
      <c r="KD180" s="139" t="s">
        <v>193</v>
      </c>
      <c r="KE180" s="139" t="s">
        <v>193</v>
      </c>
      <c r="KF180" s="139" t="s">
        <v>193</v>
      </c>
      <c r="KG180" s="139" t="s">
        <v>193</v>
      </c>
      <c r="KH180" s="139" t="s">
        <v>193</v>
      </c>
      <c r="KI180" s="139" t="s">
        <v>193</v>
      </c>
      <c r="KJ180" s="139" t="s">
        <v>193</v>
      </c>
      <c r="KK180" s="139" t="s">
        <v>193</v>
      </c>
      <c r="KL180" s="139" t="s">
        <v>193</v>
      </c>
      <c r="KM180" s="139" t="s">
        <v>193</v>
      </c>
      <c r="KN180" s="139" t="s">
        <v>193</v>
      </c>
      <c r="KO180" s="139" t="s">
        <v>193</v>
      </c>
      <c r="KP180" s="139" t="s">
        <v>193</v>
      </c>
      <c r="KQ180" s="139" t="s">
        <v>193</v>
      </c>
      <c r="KR180" s="139" t="s">
        <v>193</v>
      </c>
      <c r="KS180" s="139" t="s">
        <v>193</v>
      </c>
      <c r="KT180" s="139" t="s">
        <v>193</v>
      </c>
      <c r="KU180" s="139" t="s">
        <v>193</v>
      </c>
      <c r="KV180" s="139" t="s">
        <v>193</v>
      </c>
      <c r="KW180" s="139" t="s">
        <v>193</v>
      </c>
      <c r="KX180" s="139" t="s">
        <v>193</v>
      </c>
      <c r="KY180" s="139" t="s">
        <v>193</v>
      </c>
      <c r="KZ180" s="139" t="s">
        <v>193</v>
      </c>
      <c r="LA180" s="139" t="s">
        <v>193</v>
      </c>
      <c r="LB180" s="139" t="s">
        <v>193</v>
      </c>
      <c r="LC180" s="139" t="s">
        <v>193</v>
      </c>
      <c r="LD180" s="139" t="s">
        <v>193</v>
      </c>
      <c r="LE180" s="139" t="s">
        <v>193</v>
      </c>
      <c r="LF180" s="139" t="s">
        <v>193</v>
      </c>
      <c r="LG180" s="139" t="s">
        <v>193</v>
      </c>
      <c r="LH180" s="139" t="s">
        <v>193</v>
      </c>
      <c r="LI180" s="139" t="s">
        <v>193</v>
      </c>
      <c r="LJ180" s="139" t="s">
        <v>193</v>
      </c>
      <c r="LK180" s="139" t="s">
        <v>193</v>
      </c>
      <c r="LL180" s="139" t="s">
        <v>193</v>
      </c>
      <c r="LM180" s="139" t="s">
        <v>193</v>
      </c>
      <c r="LN180" s="139" t="s">
        <v>193</v>
      </c>
      <c r="LO180" s="139" t="s">
        <v>193</v>
      </c>
      <c r="LP180" s="139" t="s">
        <v>193</v>
      </c>
      <c r="LQ180" s="139" t="s">
        <v>193</v>
      </c>
    </row>
    <row r="181" spans="1:329" ht="14.4" customHeight="1" x14ac:dyDescent="0.35">
      <c r="A181" s="139" t="s">
        <v>3668</v>
      </c>
      <c r="B181" s="139" t="s">
        <v>3571</v>
      </c>
      <c r="C181" s="139" t="s">
        <v>3662</v>
      </c>
      <c r="D181" s="139" t="s">
        <v>3662</v>
      </c>
      <c r="E181" s="139" t="s">
        <v>3663</v>
      </c>
      <c r="F181" s="139" t="s">
        <v>123</v>
      </c>
      <c r="G181" s="139" t="s">
        <v>124</v>
      </c>
      <c r="H181" s="139" t="s">
        <v>124</v>
      </c>
      <c r="I181" s="139" t="s">
        <v>3664</v>
      </c>
      <c r="J181" s="139" t="s">
        <v>3665</v>
      </c>
      <c r="K181" s="139" t="s">
        <v>536</v>
      </c>
      <c r="L181" s="139" t="s">
        <v>490</v>
      </c>
      <c r="M181" t="s">
        <v>491</v>
      </c>
      <c r="N181" t="s">
        <v>193</v>
      </c>
      <c r="O181" t="s">
        <v>193</v>
      </c>
      <c r="P181" t="s">
        <v>496</v>
      </c>
      <c r="Q181" t="s">
        <v>193</v>
      </c>
      <c r="R181" t="s">
        <v>111</v>
      </c>
      <c r="S181">
        <v>1</v>
      </c>
      <c r="T181">
        <v>0</v>
      </c>
      <c r="U181">
        <v>0</v>
      </c>
      <c r="V181">
        <v>0</v>
      </c>
      <c r="W181">
        <v>0</v>
      </c>
      <c r="X181">
        <v>0</v>
      </c>
      <c r="Y181">
        <v>0</v>
      </c>
      <c r="Z181" t="s">
        <v>110</v>
      </c>
      <c r="AA181" t="s">
        <v>1423</v>
      </c>
      <c r="AB181" t="s">
        <v>112</v>
      </c>
      <c r="AC181">
        <v>1</v>
      </c>
      <c r="AD181">
        <v>0</v>
      </c>
      <c r="AE181">
        <v>0</v>
      </c>
      <c r="AF181">
        <v>0</v>
      </c>
      <c r="AG181">
        <v>0</v>
      </c>
      <c r="AH181">
        <v>0</v>
      </c>
      <c r="AI181">
        <v>0</v>
      </c>
      <c r="AJ181">
        <v>0</v>
      </c>
      <c r="AK181">
        <v>0</v>
      </c>
      <c r="AL181">
        <v>0</v>
      </c>
      <c r="AM181" t="s">
        <v>193</v>
      </c>
      <c r="AN181" t="s">
        <v>143</v>
      </c>
      <c r="AO181" t="s">
        <v>501</v>
      </c>
      <c r="AP181" t="s">
        <v>499</v>
      </c>
      <c r="AQ181">
        <v>1</v>
      </c>
      <c r="AR181">
        <v>1</v>
      </c>
      <c r="AS181">
        <v>1</v>
      </c>
      <c r="AT181">
        <v>1</v>
      </c>
      <c r="AU181">
        <v>1</v>
      </c>
      <c r="AV181">
        <v>1</v>
      </c>
      <c r="AW181">
        <v>1</v>
      </c>
      <c r="AX181">
        <v>0</v>
      </c>
      <c r="AY181" t="s">
        <v>498</v>
      </c>
      <c r="AZ181" s="192">
        <v>112.5</v>
      </c>
      <c r="BA181" s="139" t="s">
        <v>114</v>
      </c>
      <c r="BB181" s="139">
        <v>325</v>
      </c>
      <c r="BC181" s="192">
        <v>125</v>
      </c>
      <c r="BD181" s="139" t="s">
        <v>109</v>
      </c>
      <c r="BE181" s="139">
        <v>250</v>
      </c>
      <c r="BF181" s="192">
        <v>108.695652173913</v>
      </c>
      <c r="BG181" s="139" t="s">
        <v>114</v>
      </c>
      <c r="BH181" s="139">
        <v>300</v>
      </c>
      <c r="BI181" s="192">
        <v>103.448275862068</v>
      </c>
      <c r="BJ181" s="139" t="s">
        <v>109</v>
      </c>
      <c r="BK181" s="139">
        <v>500</v>
      </c>
      <c r="BL181" s="192">
        <v>208.333333333333</v>
      </c>
      <c r="BM181" s="139" t="s">
        <v>114</v>
      </c>
      <c r="BN181" s="139">
        <v>750</v>
      </c>
      <c r="BO181" s="192">
        <v>312.5</v>
      </c>
      <c r="BP181" s="139" t="s">
        <v>114</v>
      </c>
      <c r="BQ181" s="139" t="s">
        <v>612</v>
      </c>
      <c r="BR181" s="139" t="s">
        <v>109</v>
      </c>
      <c r="BS181" s="139">
        <v>950</v>
      </c>
      <c r="BT181" s="139" t="s">
        <v>193</v>
      </c>
      <c r="BU181" s="139" t="s">
        <v>193</v>
      </c>
      <c r="BV181" s="139" t="s">
        <v>193</v>
      </c>
      <c r="BW181" s="139" t="s">
        <v>193</v>
      </c>
      <c r="BX181" s="139" t="s">
        <v>193</v>
      </c>
      <c r="BY181" s="139" t="s">
        <v>193</v>
      </c>
      <c r="BZ181" s="139" t="s">
        <v>156</v>
      </c>
      <c r="CA181" s="192">
        <v>950</v>
      </c>
      <c r="CB181" s="139" t="s">
        <v>109</v>
      </c>
      <c r="CC181" s="139" t="s">
        <v>114</v>
      </c>
      <c r="CD181" s="139" t="s">
        <v>193</v>
      </c>
      <c r="CE181" s="139" t="s">
        <v>193</v>
      </c>
      <c r="CF181" s="139" t="s">
        <v>193</v>
      </c>
      <c r="CG181" s="139" t="s">
        <v>193</v>
      </c>
      <c r="CH181" s="139" t="s">
        <v>193</v>
      </c>
      <c r="CI181" s="139" t="s">
        <v>193</v>
      </c>
      <c r="CJ181" s="139" t="s">
        <v>193</v>
      </c>
      <c r="CK181" s="139" t="s">
        <v>193</v>
      </c>
      <c r="CL181" s="139" t="s">
        <v>193</v>
      </c>
      <c r="CM181" s="139" t="s">
        <v>193</v>
      </c>
      <c r="CN181" s="139" t="s">
        <v>193</v>
      </c>
      <c r="CO181" s="139" t="s">
        <v>193</v>
      </c>
      <c r="CP181" s="139" t="s">
        <v>193</v>
      </c>
      <c r="CQ181" s="139" t="s">
        <v>193</v>
      </c>
      <c r="CR181" s="139" t="s">
        <v>193</v>
      </c>
      <c r="CS181" s="139" t="s">
        <v>193</v>
      </c>
      <c r="CT181" s="139" t="s">
        <v>193</v>
      </c>
      <c r="CU181" s="139" t="s">
        <v>193</v>
      </c>
      <c r="CV181" s="139" t="s">
        <v>193</v>
      </c>
      <c r="CW181" s="139" t="s">
        <v>193</v>
      </c>
      <c r="CX181" s="139" t="s">
        <v>193</v>
      </c>
      <c r="CY181" s="139" t="s">
        <v>193</v>
      </c>
      <c r="CZ181" s="139" t="s">
        <v>193</v>
      </c>
      <c r="DA181" s="139" t="s">
        <v>193</v>
      </c>
      <c r="DB181" s="139" t="s">
        <v>193</v>
      </c>
      <c r="DC181" s="139" t="s">
        <v>114</v>
      </c>
      <c r="DD181" s="139" t="s">
        <v>114</v>
      </c>
      <c r="DE181" s="139" t="s">
        <v>109</v>
      </c>
      <c r="DF181" s="139" t="s">
        <v>123</v>
      </c>
      <c r="DG181" s="139" t="s">
        <v>789</v>
      </c>
      <c r="DH181" s="139" t="s">
        <v>151</v>
      </c>
      <c r="DI181" s="139" t="s">
        <v>785</v>
      </c>
      <c r="DJ181" s="139" t="s">
        <v>193</v>
      </c>
      <c r="DK181" s="139" t="s">
        <v>193</v>
      </c>
      <c r="DL181" s="139" t="s">
        <v>193</v>
      </c>
      <c r="DM181" s="139" t="s">
        <v>193</v>
      </c>
      <c r="DN181" s="139" t="s">
        <v>193</v>
      </c>
      <c r="DO181" s="139" t="s">
        <v>193</v>
      </c>
      <c r="DP181" s="139" t="s">
        <v>193</v>
      </c>
      <c r="DQ181" s="139" t="s">
        <v>193</v>
      </c>
      <c r="DR181" s="139" t="s">
        <v>193</v>
      </c>
      <c r="DS181" s="139" t="s">
        <v>193</v>
      </c>
      <c r="DT181" s="139" t="s">
        <v>193</v>
      </c>
      <c r="DU181" s="139" t="s">
        <v>193</v>
      </c>
      <c r="DV181" s="139" t="s">
        <v>193</v>
      </c>
      <c r="DW181" s="139" t="s">
        <v>193</v>
      </c>
      <c r="DX181" s="139" t="s">
        <v>193</v>
      </c>
      <c r="DY181" s="139" t="s">
        <v>193</v>
      </c>
      <c r="DZ181" s="139" t="s">
        <v>193</v>
      </c>
      <c r="EA181" s="139" t="s">
        <v>193</v>
      </c>
      <c r="EB181" s="139" t="s">
        <v>193</v>
      </c>
      <c r="EC181" s="139" t="s">
        <v>193</v>
      </c>
      <c r="ED181" s="139" t="s">
        <v>193</v>
      </c>
      <c r="EE181" s="139" t="s">
        <v>193</v>
      </c>
      <c r="EF181" s="139" t="s">
        <v>193</v>
      </c>
      <c r="EG181" s="139" t="s">
        <v>193</v>
      </c>
      <c r="EH181" s="139" t="s">
        <v>193</v>
      </c>
      <c r="EI181" s="139" t="s">
        <v>193</v>
      </c>
      <c r="EJ181" s="139" t="s">
        <v>193</v>
      </c>
      <c r="EK181" s="139" t="s">
        <v>193</v>
      </c>
      <c r="EL181" s="139" t="s">
        <v>193</v>
      </c>
      <c r="EM181" s="139" t="s">
        <v>193</v>
      </c>
      <c r="EN181" s="139" t="s">
        <v>193</v>
      </c>
      <c r="EO181" s="139" t="s">
        <v>193</v>
      </c>
      <c r="EP181" s="139" t="s">
        <v>193</v>
      </c>
      <c r="EQ181" s="139" t="s">
        <v>193</v>
      </c>
      <c r="ER181" s="139" t="s">
        <v>193</v>
      </c>
      <c r="ES181" s="139" t="s">
        <v>193</v>
      </c>
      <c r="ET181" s="139" t="s">
        <v>193</v>
      </c>
      <c r="EU181" s="139" t="s">
        <v>193</v>
      </c>
      <c r="EV181" s="139" t="s">
        <v>193</v>
      </c>
      <c r="EW181" s="139" t="s">
        <v>193</v>
      </c>
      <c r="EX181" s="139" t="s">
        <v>193</v>
      </c>
      <c r="EY181" s="139" t="s">
        <v>193</v>
      </c>
      <c r="EZ181" s="139" t="s">
        <v>193</v>
      </c>
      <c r="FA181" s="139" t="s">
        <v>193</v>
      </c>
      <c r="FB181" s="139" t="s">
        <v>193</v>
      </c>
      <c r="FC181" s="139" t="s">
        <v>193</v>
      </c>
      <c r="FD181" s="139" t="s">
        <v>193</v>
      </c>
      <c r="FE181" s="139" t="s">
        <v>193</v>
      </c>
      <c r="FF181" s="139" t="s">
        <v>193</v>
      </c>
      <c r="FG181" s="139" t="s">
        <v>193</v>
      </c>
      <c r="FH181" s="139" t="s">
        <v>193</v>
      </c>
      <c r="FI181" s="139" t="s">
        <v>193</v>
      </c>
      <c r="FJ181" s="139" t="s">
        <v>193</v>
      </c>
      <c r="FK181" s="139" t="s">
        <v>193</v>
      </c>
      <c r="FL181" s="139" t="s">
        <v>193</v>
      </c>
      <c r="FM181" s="139" t="s">
        <v>193</v>
      </c>
      <c r="FN181" s="139" t="s">
        <v>193</v>
      </c>
      <c r="FO181" s="139" t="s">
        <v>193</v>
      </c>
      <c r="FP181" s="139" t="s">
        <v>193</v>
      </c>
      <c r="FQ181" s="139" t="s">
        <v>193</v>
      </c>
      <c r="FR181" s="139" t="s">
        <v>193</v>
      </c>
      <c r="FS181" s="139" t="s">
        <v>193</v>
      </c>
      <c r="FT181" s="139" t="s">
        <v>193</v>
      </c>
      <c r="FU181" s="139" t="s">
        <v>193</v>
      </c>
      <c r="FV181" s="139" t="s">
        <v>193</v>
      </c>
      <c r="FW181" s="139" t="s">
        <v>193</v>
      </c>
      <c r="FX181" s="139" t="s">
        <v>193</v>
      </c>
      <c r="FY181" s="139" t="s">
        <v>193</v>
      </c>
      <c r="FZ181" s="139" t="s">
        <v>193</v>
      </c>
      <c r="GA181" s="139" t="s">
        <v>193</v>
      </c>
      <c r="GB181" s="139" t="s">
        <v>193</v>
      </c>
      <c r="GC181" s="139" t="s">
        <v>193</v>
      </c>
      <c r="GD181" s="139" t="s">
        <v>193</v>
      </c>
      <c r="GE181" s="139" t="s">
        <v>193</v>
      </c>
      <c r="GF181" s="139" t="s">
        <v>193</v>
      </c>
      <c r="GG181" s="139" t="s">
        <v>193</v>
      </c>
      <c r="GH181" s="139" t="s">
        <v>193</v>
      </c>
      <c r="GI181" s="139" t="s">
        <v>193</v>
      </c>
      <c r="GJ181" s="139" t="s">
        <v>193</v>
      </c>
      <c r="GK181" s="139" t="s">
        <v>193</v>
      </c>
      <c r="GL181" s="139" t="s">
        <v>193</v>
      </c>
      <c r="GM181" s="139" t="s">
        <v>193</v>
      </c>
      <c r="GN181" s="139" t="s">
        <v>193</v>
      </c>
      <c r="GO181" s="139" t="s">
        <v>193</v>
      </c>
      <c r="GP181" s="139" t="s">
        <v>193</v>
      </c>
      <c r="GQ181" s="139" t="s">
        <v>193</v>
      </c>
      <c r="GR181" s="139" t="s">
        <v>193</v>
      </c>
      <c r="GS181" s="139" t="s">
        <v>193</v>
      </c>
      <c r="GT181" s="139" t="s">
        <v>193</v>
      </c>
      <c r="GU181" s="139" t="s">
        <v>193</v>
      </c>
      <c r="GV181" s="139" t="s">
        <v>193</v>
      </c>
      <c r="GW181" s="139" t="s">
        <v>193</v>
      </c>
      <c r="GX181" s="139" t="s">
        <v>193</v>
      </c>
      <c r="GY181" s="139" t="s">
        <v>193</v>
      </c>
      <c r="GZ181" s="139" t="s">
        <v>193</v>
      </c>
      <c r="HA181" s="139" t="s">
        <v>193</v>
      </c>
      <c r="HB181" s="139" t="s">
        <v>193</v>
      </c>
      <c r="HC181" s="139" t="s">
        <v>193</v>
      </c>
      <c r="HD181" s="139" t="s">
        <v>193</v>
      </c>
      <c r="HE181" s="139" t="s">
        <v>193</v>
      </c>
      <c r="HF181" s="139" t="s">
        <v>193</v>
      </c>
      <c r="HG181" s="139" t="s">
        <v>193</v>
      </c>
      <c r="HH181" s="139" t="s">
        <v>193</v>
      </c>
      <c r="HI181" s="139" t="s">
        <v>193</v>
      </c>
      <c r="HJ181" s="139" t="s">
        <v>193</v>
      </c>
      <c r="HK181" s="139" t="s">
        <v>193</v>
      </c>
      <c r="HL181" s="139" t="s">
        <v>193</v>
      </c>
      <c r="HM181" s="139" t="s">
        <v>193</v>
      </c>
      <c r="HN181" s="139" t="s">
        <v>193</v>
      </c>
      <c r="HO181" s="139" t="s">
        <v>193</v>
      </c>
      <c r="HP181" s="139" t="s">
        <v>193</v>
      </c>
      <c r="HQ181" s="139" t="s">
        <v>193</v>
      </c>
      <c r="HR181" s="139" t="s">
        <v>193</v>
      </c>
      <c r="HS181" s="139" t="s">
        <v>193</v>
      </c>
      <c r="HT181" s="139" t="s">
        <v>193</v>
      </c>
      <c r="HU181" s="139" t="s">
        <v>193</v>
      </c>
      <c r="HV181" s="139" t="s">
        <v>193</v>
      </c>
      <c r="HW181" s="139" t="s">
        <v>193</v>
      </c>
      <c r="HX181" s="139" t="s">
        <v>193</v>
      </c>
      <c r="HY181" s="139" t="s">
        <v>193</v>
      </c>
      <c r="HZ181" s="139" t="s">
        <v>193</v>
      </c>
      <c r="IA181" s="139" t="s">
        <v>193</v>
      </c>
      <c r="IB181" s="139" t="s">
        <v>193</v>
      </c>
      <c r="IC181" s="139" t="s">
        <v>193</v>
      </c>
      <c r="ID181" s="139" t="s">
        <v>193</v>
      </c>
      <c r="IE181" s="139" t="s">
        <v>193</v>
      </c>
      <c r="IF181" s="139" t="s">
        <v>193</v>
      </c>
      <c r="IG181" s="139" t="s">
        <v>193</v>
      </c>
      <c r="IH181" s="139" t="s">
        <v>193</v>
      </c>
      <c r="II181" s="139" t="s">
        <v>193</v>
      </c>
      <c r="IJ181" s="139" t="s">
        <v>193</v>
      </c>
      <c r="IK181" s="139" t="s">
        <v>193</v>
      </c>
      <c r="IL181" s="139" t="s">
        <v>193</v>
      </c>
      <c r="IM181" s="139" t="s">
        <v>193</v>
      </c>
      <c r="IN181" s="139" t="s">
        <v>114</v>
      </c>
      <c r="IO181" s="139" t="s">
        <v>193</v>
      </c>
      <c r="IP181" s="139" t="s">
        <v>193</v>
      </c>
      <c r="IQ181" s="139" t="s">
        <v>193</v>
      </c>
      <c r="IR181" s="139" t="s">
        <v>193</v>
      </c>
      <c r="IS181" s="139" t="s">
        <v>193</v>
      </c>
      <c r="IT181" s="139" t="s">
        <v>193</v>
      </c>
      <c r="IU181" s="139" t="s">
        <v>193</v>
      </c>
      <c r="IV181" s="139" t="s">
        <v>193</v>
      </c>
      <c r="IW181" s="139" t="s">
        <v>3348</v>
      </c>
      <c r="IX181" s="139">
        <v>1</v>
      </c>
      <c r="IY181" s="139">
        <v>0</v>
      </c>
      <c r="IZ181" s="139">
        <v>0</v>
      </c>
      <c r="JA181" s="139">
        <v>0</v>
      </c>
      <c r="JB181" s="139">
        <v>1</v>
      </c>
      <c r="JC181" s="139">
        <v>0</v>
      </c>
      <c r="JD181" s="139">
        <v>0</v>
      </c>
      <c r="JE181" s="139">
        <v>0</v>
      </c>
      <c r="JF181" s="139" t="s">
        <v>193</v>
      </c>
      <c r="JG181" s="139" t="s">
        <v>132</v>
      </c>
      <c r="JH181" s="139" t="s">
        <v>193</v>
      </c>
      <c r="JI181" s="139" t="s">
        <v>193</v>
      </c>
      <c r="JJ181" s="139" t="s">
        <v>193</v>
      </c>
      <c r="JK181" s="139" t="s">
        <v>193</v>
      </c>
      <c r="JL181" s="139" t="s">
        <v>193</v>
      </c>
      <c r="JM181" s="139" t="s">
        <v>193</v>
      </c>
      <c r="JN181" s="139" t="s">
        <v>193</v>
      </c>
      <c r="JO181" s="139" t="s">
        <v>193</v>
      </c>
      <c r="JP181" s="139" t="s">
        <v>193</v>
      </c>
      <c r="JQ181" s="139" t="s">
        <v>193</v>
      </c>
      <c r="JR181" s="139" t="s">
        <v>193</v>
      </c>
      <c r="JS181" s="139" t="s">
        <v>193</v>
      </c>
      <c r="JT181" s="139" t="s">
        <v>193</v>
      </c>
      <c r="JU181" s="139" t="s">
        <v>193</v>
      </c>
      <c r="JV181" s="139" t="s">
        <v>193</v>
      </c>
      <c r="JW181" s="139" t="s">
        <v>193</v>
      </c>
      <c r="JX181" s="139" t="s">
        <v>193</v>
      </c>
      <c r="JY181" s="139" t="s">
        <v>193</v>
      </c>
      <c r="JZ181" s="139" t="s">
        <v>193</v>
      </c>
      <c r="KA181" s="139" t="s">
        <v>193</v>
      </c>
      <c r="KB181" s="139" t="s">
        <v>193</v>
      </c>
      <c r="KC181" s="139" t="s">
        <v>193</v>
      </c>
      <c r="KD181" s="139" t="s">
        <v>193</v>
      </c>
      <c r="KE181" s="139" t="s">
        <v>193</v>
      </c>
      <c r="KF181" s="139" t="s">
        <v>193</v>
      </c>
      <c r="KG181" s="139" t="s">
        <v>193</v>
      </c>
      <c r="KH181" s="139" t="s">
        <v>193</v>
      </c>
      <c r="KI181" s="139" t="s">
        <v>193</v>
      </c>
      <c r="KJ181" s="139" t="s">
        <v>193</v>
      </c>
      <c r="KK181" s="139" t="s">
        <v>193</v>
      </c>
      <c r="KL181" s="139" t="s">
        <v>193</v>
      </c>
      <c r="KM181" s="139" t="s">
        <v>193</v>
      </c>
      <c r="KN181" s="139" t="s">
        <v>193</v>
      </c>
      <c r="KO181" s="139" t="s">
        <v>193</v>
      </c>
      <c r="KP181" s="139" t="s">
        <v>193</v>
      </c>
      <c r="KQ181" s="139" t="s">
        <v>193</v>
      </c>
      <c r="KR181" s="139" t="s">
        <v>193</v>
      </c>
      <c r="KS181" s="139" t="s">
        <v>193</v>
      </c>
      <c r="KT181" s="139" t="s">
        <v>193</v>
      </c>
      <c r="KU181" s="139" t="s">
        <v>193</v>
      </c>
      <c r="KV181" s="139" t="s">
        <v>193</v>
      </c>
      <c r="KW181" s="139" t="s">
        <v>193</v>
      </c>
      <c r="KX181" s="139" t="s">
        <v>193</v>
      </c>
      <c r="KY181" s="139" t="s">
        <v>193</v>
      </c>
      <c r="KZ181" s="139" t="s">
        <v>193</v>
      </c>
      <c r="LA181" s="139" t="s">
        <v>193</v>
      </c>
      <c r="LB181" s="139" t="s">
        <v>193</v>
      </c>
      <c r="LC181" s="139" t="s">
        <v>193</v>
      </c>
      <c r="LD181" s="139" t="s">
        <v>193</v>
      </c>
      <c r="LE181" s="139" t="s">
        <v>193</v>
      </c>
      <c r="LF181" s="139" t="s">
        <v>193</v>
      </c>
      <c r="LG181" s="139" t="s">
        <v>193</v>
      </c>
      <c r="LH181" s="139" t="s">
        <v>193</v>
      </c>
      <c r="LI181" s="139" t="s">
        <v>193</v>
      </c>
      <c r="LJ181" s="139" t="s">
        <v>193</v>
      </c>
      <c r="LK181" s="139" t="s">
        <v>193</v>
      </c>
      <c r="LL181" s="139" t="s">
        <v>193</v>
      </c>
      <c r="LM181" s="139" t="s">
        <v>193</v>
      </c>
      <c r="LN181" s="139" t="s">
        <v>193</v>
      </c>
      <c r="LO181" s="139" t="s">
        <v>193</v>
      </c>
      <c r="LP181" s="139" t="s">
        <v>193</v>
      </c>
      <c r="LQ181" s="139" t="s">
        <v>193</v>
      </c>
    </row>
    <row r="182" spans="1:329" ht="14.4" customHeight="1" x14ac:dyDescent="0.35">
      <c r="A182" s="139" t="s">
        <v>3669</v>
      </c>
      <c r="B182" s="139" t="s">
        <v>3571</v>
      </c>
      <c r="C182" s="139" t="s">
        <v>3662</v>
      </c>
      <c r="D182" s="139" t="s">
        <v>3662</v>
      </c>
      <c r="E182" s="139" t="s">
        <v>3663</v>
      </c>
      <c r="F182" s="139" t="s">
        <v>123</v>
      </c>
      <c r="G182" s="139" t="s">
        <v>124</v>
      </c>
      <c r="H182" s="139" t="s">
        <v>124</v>
      </c>
      <c r="I182" s="139" t="s">
        <v>3664</v>
      </c>
      <c r="J182" s="139" t="s">
        <v>3665</v>
      </c>
      <c r="K182" s="139" t="s">
        <v>536</v>
      </c>
      <c r="L182" s="139" t="s">
        <v>490</v>
      </c>
      <c r="M182" t="s">
        <v>491</v>
      </c>
      <c r="N182" t="s">
        <v>193</v>
      </c>
      <c r="O182" t="s">
        <v>193</v>
      </c>
      <c r="P182" t="s">
        <v>496</v>
      </c>
      <c r="Q182" t="s">
        <v>193</v>
      </c>
      <c r="R182" t="s">
        <v>111</v>
      </c>
      <c r="S182">
        <v>1</v>
      </c>
      <c r="T182">
        <v>0</v>
      </c>
      <c r="U182">
        <v>0</v>
      </c>
      <c r="V182">
        <v>0</v>
      </c>
      <c r="W182">
        <v>0</v>
      </c>
      <c r="X182">
        <v>0</v>
      </c>
      <c r="Y182">
        <v>0</v>
      </c>
      <c r="Z182" t="s">
        <v>110</v>
      </c>
      <c r="AA182" t="s">
        <v>1423</v>
      </c>
      <c r="AB182" t="s">
        <v>112</v>
      </c>
      <c r="AC182">
        <v>1</v>
      </c>
      <c r="AD182">
        <v>0</v>
      </c>
      <c r="AE182">
        <v>0</v>
      </c>
      <c r="AF182">
        <v>0</v>
      </c>
      <c r="AG182">
        <v>0</v>
      </c>
      <c r="AH182">
        <v>0</v>
      </c>
      <c r="AI182">
        <v>0</v>
      </c>
      <c r="AJ182">
        <v>0</v>
      </c>
      <c r="AK182">
        <v>0</v>
      </c>
      <c r="AL182">
        <v>0</v>
      </c>
      <c r="AM182" t="s">
        <v>193</v>
      </c>
      <c r="AN182" t="s">
        <v>143</v>
      </c>
      <c r="AO182" t="s">
        <v>501</v>
      </c>
      <c r="AP182" t="s">
        <v>499</v>
      </c>
      <c r="AQ182">
        <v>1</v>
      </c>
      <c r="AR182">
        <v>1</v>
      </c>
      <c r="AS182">
        <v>1</v>
      </c>
      <c r="AT182">
        <v>1</v>
      </c>
      <c r="AU182">
        <v>1</v>
      </c>
      <c r="AV182">
        <v>1</v>
      </c>
      <c r="AW182">
        <v>1</v>
      </c>
      <c r="AX182">
        <v>0</v>
      </c>
      <c r="AY182" t="s">
        <v>498</v>
      </c>
      <c r="AZ182" s="192">
        <v>112.5</v>
      </c>
      <c r="BA182" s="139" t="s">
        <v>114</v>
      </c>
      <c r="BB182" s="139">
        <v>300</v>
      </c>
      <c r="BC182" s="192">
        <v>115.384615384615</v>
      </c>
      <c r="BD182" s="139" t="s">
        <v>114</v>
      </c>
      <c r="BE182" s="139">
        <v>225</v>
      </c>
      <c r="BF182" s="192">
        <v>97.826086956521706</v>
      </c>
      <c r="BG182" s="139" t="s">
        <v>109</v>
      </c>
      <c r="BH182" s="139">
        <v>300</v>
      </c>
      <c r="BI182" s="192">
        <v>103.448275862068</v>
      </c>
      <c r="BJ182" s="139" t="s">
        <v>109</v>
      </c>
      <c r="BK182" s="139">
        <v>500</v>
      </c>
      <c r="BL182" s="192">
        <v>208.333333333333</v>
      </c>
      <c r="BM182" s="139" t="s">
        <v>114</v>
      </c>
      <c r="BN182" s="139">
        <v>700</v>
      </c>
      <c r="BO182" s="192">
        <v>291.666666666666</v>
      </c>
      <c r="BP182" s="139" t="s">
        <v>109</v>
      </c>
      <c r="BQ182" s="139" t="s">
        <v>612</v>
      </c>
      <c r="BR182" s="139" t="s">
        <v>109</v>
      </c>
      <c r="BS182" s="139">
        <v>950</v>
      </c>
      <c r="BT182" s="139" t="s">
        <v>193</v>
      </c>
      <c r="BU182" s="139" t="s">
        <v>193</v>
      </c>
      <c r="BV182" s="139" t="s">
        <v>193</v>
      </c>
      <c r="BW182" s="139" t="s">
        <v>193</v>
      </c>
      <c r="BX182" s="139" t="s">
        <v>193</v>
      </c>
      <c r="BY182" s="139" t="s">
        <v>193</v>
      </c>
      <c r="BZ182" s="139" t="s">
        <v>156</v>
      </c>
      <c r="CA182" s="192">
        <v>950</v>
      </c>
      <c r="CB182" s="139" t="s">
        <v>109</v>
      </c>
      <c r="CC182" s="139" t="s">
        <v>114</v>
      </c>
      <c r="CD182" s="139" t="s">
        <v>193</v>
      </c>
      <c r="CE182" s="139" t="s">
        <v>193</v>
      </c>
      <c r="CF182" s="139" t="s">
        <v>193</v>
      </c>
      <c r="CG182" s="139" t="s">
        <v>193</v>
      </c>
      <c r="CH182" s="139" t="s">
        <v>193</v>
      </c>
      <c r="CI182" s="139" t="s">
        <v>193</v>
      </c>
      <c r="CJ182" s="139" t="s">
        <v>193</v>
      </c>
      <c r="CK182" s="139" t="s">
        <v>193</v>
      </c>
      <c r="CL182" s="139" t="s">
        <v>193</v>
      </c>
      <c r="CM182" s="139" t="s">
        <v>193</v>
      </c>
      <c r="CN182" s="139" t="s">
        <v>193</v>
      </c>
      <c r="CO182" s="139" t="s">
        <v>193</v>
      </c>
      <c r="CP182" s="139" t="s">
        <v>193</v>
      </c>
      <c r="CQ182" s="139" t="s">
        <v>193</v>
      </c>
      <c r="CR182" s="139" t="s">
        <v>193</v>
      </c>
      <c r="CS182" s="139" t="s">
        <v>193</v>
      </c>
      <c r="CT182" s="139" t="s">
        <v>193</v>
      </c>
      <c r="CU182" s="139" t="s">
        <v>193</v>
      </c>
      <c r="CV182" s="139" t="s">
        <v>193</v>
      </c>
      <c r="CW182" s="139" t="s">
        <v>193</v>
      </c>
      <c r="CX182" s="139" t="s">
        <v>193</v>
      </c>
      <c r="CY182" s="139" t="s">
        <v>193</v>
      </c>
      <c r="CZ182" s="139" t="s">
        <v>193</v>
      </c>
      <c r="DA182" s="139" t="s">
        <v>193</v>
      </c>
      <c r="DB182" s="139" t="s">
        <v>193</v>
      </c>
      <c r="DC182" s="139" t="s">
        <v>109</v>
      </c>
      <c r="DD182" s="139" t="s">
        <v>114</v>
      </c>
      <c r="DE182" s="139" t="s">
        <v>109</v>
      </c>
      <c r="DF182" s="139" t="s">
        <v>123</v>
      </c>
      <c r="DG182" s="139" t="s">
        <v>789</v>
      </c>
      <c r="DH182" s="139" t="s">
        <v>124</v>
      </c>
      <c r="DI182" s="139" t="s">
        <v>789</v>
      </c>
      <c r="DJ182" s="139" t="s">
        <v>193</v>
      </c>
      <c r="DK182" s="139" t="s">
        <v>193</v>
      </c>
      <c r="DL182" s="139" t="s">
        <v>193</v>
      </c>
      <c r="DM182" s="139" t="s">
        <v>193</v>
      </c>
      <c r="DN182" s="139" t="s">
        <v>193</v>
      </c>
      <c r="DO182" s="139" t="s">
        <v>193</v>
      </c>
      <c r="DP182" s="139" t="s">
        <v>193</v>
      </c>
      <c r="DQ182" s="139" t="s">
        <v>193</v>
      </c>
      <c r="DR182" s="139" t="s">
        <v>193</v>
      </c>
      <c r="DS182" s="139" t="s">
        <v>193</v>
      </c>
      <c r="DT182" s="139" t="s">
        <v>193</v>
      </c>
      <c r="DU182" s="139" t="s">
        <v>193</v>
      </c>
      <c r="DV182" s="139" t="s">
        <v>193</v>
      </c>
      <c r="DW182" s="139" t="s">
        <v>193</v>
      </c>
      <c r="DX182" s="139" t="s">
        <v>193</v>
      </c>
      <c r="DY182" s="139" t="s">
        <v>193</v>
      </c>
      <c r="DZ182" s="139" t="s">
        <v>193</v>
      </c>
      <c r="EA182" s="139" t="s">
        <v>193</v>
      </c>
      <c r="EB182" s="139" t="s">
        <v>193</v>
      </c>
      <c r="EC182" s="139" t="s">
        <v>193</v>
      </c>
      <c r="ED182" s="139" t="s">
        <v>193</v>
      </c>
      <c r="EE182" s="139" t="s">
        <v>193</v>
      </c>
      <c r="EF182" s="139" t="s">
        <v>193</v>
      </c>
      <c r="EG182" s="139" t="s">
        <v>193</v>
      </c>
      <c r="EH182" s="139" t="s">
        <v>193</v>
      </c>
      <c r="EI182" s="139" t="s">
        <v>193</v>
      </c>
      <c r="EJ182" s="139" t="s">
        <v>193</v>
      </c>
      <c r="EK182" s="139" t="s">
        <v>193</v>
      </c>
      <c r="EL182" s="139" t="s">
        <v>193</v>
      </c>
      <c r="EM182" s="139" t="s">
        <v>193</v>
      </c>
      <c r="EN182" s="139" t="s">
        <v>193</v>
      </c>
      <c r="EO182" s="139" t="s">
        <v>193</v>
      </c>
      <c r="EP182" s="139" t="s">
        <v>193</v>
      </c>
      <c r="EQ182" s="139" t="s">
        <v>193</v>
      </c>
      <c r="ER182" s="139" t="s">
        <v>193</v>
      </c>
      <c r="ES182" s="139" t="s">
        <v>193</v>
      </c>
      <c r="ET182" s="139" t="s">
        <v>193</v>
      </c>
      <c r="EU182" s="139" t="s">
        <v>193</v>
      </c>
      <c r="EV182" s="139" t="s">
        <v>193</v>
      </c>
      <c r="EW182" s="139" t="s">
        <v>193</v>
      </c>
      <c r="EX182" s="139" t="s">
        <v>193</v>
      </c>
      <c r="EY182" s="139" t="s">
        <v>193</v>
      </c>
      <c r="EZ182" s="139" t="s">
        <v>193</v>
      </c>
      <c r="FA182" s="139" t="s">
        <v>193</v>
      </c>
      <c r="FB182" s="139" t="s">
        <v>193</v>
      </c>
      <c r="FC182" s="139" t="s">
        <v>193</v>
      </c>
      <c r="FD182" s="139" t="s">
        <v>193</v>
      </c>
      <c r="FE182" s="139" t="s">
        <v>193</v>
      </c>
      <c r="FF182" s="139" t="s">
        <v>193</v>
      </c>
      <c r="FG182" s="139" t="s">
        <v>193</v>
      </c>
      <c r="FH182" s="139" t="s">
        <v>193</v>
      </c>
      <c r="FI182" s="139" t="s">
        <v>193</v>
      </c>
      <c r="FJ182" s="139" t="s">
        <v>193</v>
      </c>
      <c r="FK182" s="139" t="s">
        <v>193</v>
      </c>
      <c r="FL182" s="139" t="s">
        <v>193</v>
      </c>
      <c r="FM182" s="139" t="s">
        <v>193</v>
      </c>
      <c r="FN182" s="139" t="s">
        <v>193</v>
      </c>
      <c r="FO182" s="139" t="s">
        <v>193</v>
      </c>
      <c r="FP182" s="139" t="s">
        <v>193</v>
      </c>
      <c r="FQ182" s="139" t="s">
        <v>193</v>
      </c>
      <c r="FR182" s="139" t="s">
        <v>193</v>
      </c>
      <c r="FS182" s="139" t="s">
        <v>193</v>
      </c>
      <c r="FT182" s="139" t="s">
        <v>193</v>
      </c>
      <c r="FU182" s="139" t="s">
        <v>193</v>
      </c>
      <c r="FV182" s="139" t="s">
        <v>193</v>
      </c>
      <c r="FW182" s="139" t="s">
        <v>193</v>
      </c>
      <c r="FX182" s="139" t="s">
        <v>193</v>
      </c>
      <c r="FY182" s="139" t="s">
        <v>193</v>
      </c>
      <c r="FZ182" s="139" t="s">
        <v>193</v>
      </c>
      <c r="GA182" s="139" t="s">
        <v>193</v>
      </c>
      <c r="GB182" s="139" t="s">
        <v>193</v>
      </c>
      <c r="GC182" s="139" t="s">
        <v>193</v>
      </c>
      <c r="GD182" s="139" t="s">
        <v>193</v>
      </c>
      <c r="GE182" s="139" t="s">
        <v>193</v>
      </c>
      <c r="GF182" s="139" t="s">
        <v>193</v>
      </c>
      <c r="GG182" s="139" t="s">
        <v>193</v>
      </c>
      <c r="GH182" s="139" t="s">
        <v>193</v>
      </c>
      <c r="GI182" s="139" t="s">
        <v>193</v>
      </c>
      <c r="GJ182" s="139" t="s">
        <v>193</v>
      </c>
      <c r="GK182" s="139" t="s">
        <v>193</v>
      </c>
      <c r="GL182" s="139" t="s">
        <v>193</v>
      </c>
      <c r="GM182" s="139" t="s">
        <v>193</v>
      </c>
      <c r="GN182" s="139" t="s">
        <v>193</v>
      </c>
      <c r="GO182" s="139" t="s">
        <v>193</v>
      </c>
      <c r="GP182" s="139" t="s">
        <v>193</v>
      </c>
      <c r="GQ182" s="139" t="s">
        <v>193</v>
      </c>
      <c r="GR182" s="139" t="s">
        <v>193</v>
      </c>
      <c r="GS182" s="139" t="s">
        <v>193</v>
      </c>
      <c r="GT182" s="139" t="s">
        <v>193</v>
      </c>
      <c r="GU182" s="139" t="s">
        <v>193</v>
      </c>
      <c r="GV182" s="139" t="s">
        <v>193</v>
      </c>
      <c r="GW182" s="139" t="s">
        <v>193</v>
      </c>
      <c r="GX182" s="139" t="s">
        <v>193</v>
      </c>
      <c r="GY182" s="139" t="s">
        <v>193</v>
      </c>
      <c r="GZ182" s="139" t="s">
        <v>193</v>
      </c>
      <c r="HA182" s="139" t="s">
        <v>193</v>
      </c>
      <c r="HB182" s="139" t="s">
        <v>193</v>
      </c>
      <c r="HC182" s="139" t="s">
        <v>193</v>
      </c>
      <c r="HD182" s="139" t="s">
        <v>193</v>
      </c>
      <c r="HE182" s="139" t="s">
        <v>193</v>
      </c>
      <c r="HF182" s="139" t="s">
        <v>193</v>
      </c>
      <c r="HG182" s="139" t="s">
        <v>193</v>
      </c>
      <c r="HH182" s="139" t="s">
        <v>193</v>
      </c>
      <c r="HI182" s="139" t="s">
        <v>193</v>
      </c>
      <c r="HJ182" s="139" t="s">
        <v>193</v>
      </c>
      <c r="HK182" s="139" t="s">
        <v>193</v>
      </c>
      <c r="HL182" s="139" t="s">
        <v>193</v>
      </c>
      <c r="HM182" s="139" t="s">
        <v>193</v>
      </c>
      <c r="HN182" s="139" t="s">
        <v>193</v>
      </c>
      <c r="HO182" s="139" t="s">
        <v>193</v>
      </c>
      <c r="HP182" s="139" t="s">
        <v>193</v>
      </c>
      <c r="HQ182" s="139" t="s">
        <v>193</v>
      </c>
      <c r="HR182" s="139" t="s">
        <v>193</v>
      </c>
      <c r="HS182" s="139" t="s">
        <v>193</v>
      </c>
      <c r="HT182" s="139" t="s">
        <v>193</v>
      </c>
      <c r="HU182" s="139" t="s">
        <v>193</v>
      </c>
      <c r="HV182" s="139" t="s">
        <v>193</v>
      </c>
      <c r="HW182" s="139" t="s">
        <v>193</v>
      </c>
      <c r="HX182" s="139" t="s">
        <v>193</v>
      </c>
      <c r="HY182" s="139" t="s">
        <v>193</v>
      </c>
      <c r="HZ182" s="139" t="s">
        <v>193</v>
      </c>
      <c r="IA182" s="139" t="s">
        <v>193</v>
      </c>
      <c r="IB182" s="139" t="s">
        <v>193</v>
      </c>
      <c r="IC182" s="139" t="s">
        <v>193</v>
      </c>
      <c r="ID182" s="139" t="s">
        <v>193</v>
      </c>
      <c r="IE182" s="139" t="s">
        <v>193</v>
      </c>
      <c r="IF182" s="139" t="s">
        <v>193</v>
      </c>
      <c r="IG182" s="139" t="s">
        <v>193</v>
      </c>
      <c r="IH182" s="139" t="s">
        <v>193</v>
      </c>
      <c r="II182" s="139" t="s">
        <v>193</v>
      </c>
      <c r="IJ182" s="139" t="s">
        <v>193</v>
      </c>
      <c r="IK182" s="139" t="s">
        <v>193</v>
      </c>
      <c r="IL182" s="139" t="s">
        <v>193</v>
      </c>
      <c r="IM182" s="139" t="s">
        <v>193</v>
      </c>
      <c r="IN182" s="139" t="s">
        <v>114</v>
      </c>
      <c r="IO182" s="139" t="s">
        <v>193</v>
      </c>
      <c r="IP182" s="139" t="s">
        <v>193</v>
      </c>
      <c r="IQ182" s="139" t="s">
        <v>193</v>
      </c>
      <c r="IR182" s="139" t="s">
        <v>193</v>
      </c>
      <c r="IS182" s="139" t="s">
        <v>193</v>
      </c>
      <c r="IT182" s="139" t="s">
        <v>193</v>
      </c>
      <c r="IU182" s="139" t="s">
        <v>193</v>
      </c>
      <c r="IV182" s="139" t="s">
        <v>193</v>
      </c>
      <c r="IW182" s="139" t="s">
        <v>3348</v>
      </c>
      <c r="IX182" s="139">
        <v>1</v>
      </c>
      <c r="IY182" s="139">
        <v>0</v>
      </c>
      <c r="IZ182" s="139">
        <v>0</v>
      </c>
      <c r="JA182" s="139">
        <v>0</v>
      </c>
      <c r="JB182" s="139">
        <v>1</v>
      </c>
      <c r="JC182" s="139">
        <v>0</v>
      </c>
      <c r="JD182" s="139">
        <v>0</v>
      </c>
      <c r="JE182" s="139">
        <v>0</v>
      </c>
      <c r="JF182" s="139" t="s">
        <v>193</v>
      </c>
      <c r="JG182" s="139" t="s">
        <v>109</v>
      </c>
      <c r="JH182" s="139" t="s">
        <v>193</v>
      </c>
      <c r="JI182" s="139" t="s">
        <v>111</v>
      </c>
      <c r="JJ182" s="139">
        <v>1</v>
      </c>
      <c r="JK182" s="139">
        <v>0</v>
      </c>
      <c r="JL182" s="139">
        <v>0</v>
      </c>
      <c r="JM182" s="139">
        <v>0</v>
      </c>
      <c r="JN182" s="139">
        <v>0</v>
      </c>
      <c r="JO182" s="139">
        <v>0</v>
      </c>
      <c r="JP182" s="139">
        <v>0</v>
      </c>
      <c r="JQ182" s="139" t="s">
        <v>193</v>
      </c>
      <c r="JR182" s="139" t="s">
        <v>193</v>
      </c>
      <c r="JS182" s="139" t="s">
        <v>193</v>
      </c>
      <c r="JT182" s="139" t="s">
        <v>193</v>
      </c>
      <c r="JU182" s="139" t="s">
        <v>193</v>
      </c>
      <c r="JV182" s="139" t="s">
        <v>193</v>
      </c>
      <c r="JW182" s="139" t="s">
        <v>193</v>
      </c>
      <c r="JX182" s="139" t="s">
        <v>193</v>
      </c>
      <c r="JY182" s="139" t="s">
        <v>193</v>
      </c>
      <c r="JZ182" s="139" t="s">
        <v>193</v>
      </c>
      <c r="KA182" s="139" t="s">
        <v>193</v>
      </c>
      <c r="KB182" s="139" t="s">
        <v>193</v>
      </c>
      <c r="KC182" s="139" t="s">
        <v>193</v>
      </c>
      <c r="KD182" s="139" t="s">
        <v>193</v>
      </c>
      <c r="KE182" s="139" t="s">
        <v>193</v>
      </c>
      <c r="KF182" s="139" t="s">
        <v>193</v>
      </c>
      <c r="KG182" s="139" t="s">
        <v>193</v>
      </c>
      <c r="KH182" s="139" t="s">
        <v>193</v>
      </c>
      <c r="KI182" s="139" t="s">
        <v>193</v>
      </c>
      <c r="KJ182" s="139" t="s">
        <v>193</v>
      </c>
      <c r="KK182" s="139" t="s">
        <v>193</v>
      </c>
      <c r="KL182" s="139" t="s">
        <v>193</v>
      </c>
      <c r="KM182" s="139" t="s">
        <v>193</v>
      </c>
      <c r="KN182" s="139" t="s">
        <v>193</v>
      </c>
      <c r="KO182" s="139" t="s">
        <v>193</v>
      </c>
      <c r="KP182" s="139" t="s">
        <v>193</v>
      </c>
      <c r="KQ182" s="139" t="s">
        <v>193</v>
      </c>
      <c r="KR182" s="139" t="s">
        <v>193</v>
      </c>
      <c r="KS182" s="139" t="s">
        <v>193</v>
      </c>
      <c r="KT182" s="139" t="s">
        <v>193</v>
      </c>
      <c r="KU182" s="139" t="s">
        <v>193</v>
      </c>
      <c r="KV182" s="139" t="s">
        <v>193</v>
      </c>
      <c r="KW182" s="139" t="s">
        <v>193</v>
      </c>
      <c r="KX182" s="139" t="s">
        <v>193</v>
      </c>
      <c r="KY182" s="139" t="s">
        <v>193</v>
      </c>
      <c r="KZ182" s="139" t="s">
        <v>193</v>
      </c>
      <c r="LA182" s="139" t="s">
        <v>193</v>
      </c>
      <c r="LB182" s="139" t="s">
        <v>193</v>
      </c>
      <c r="LC182" s="139" t="s">
        <v>193</v>
      </c>
      <c r="LD182" s="139" t="s">
        <v>193</v>
      </c>
      <c r="LE182" s="139" t="s">
        <v>193</v>
      </c>
      <c r="LF182" s="139" t="s">
        <v>193</v>
      </c>
      <c r="LG182" s="139" t="s">
        <v>193</v>
      </c>
      <c r="LH182" s="139" t="s">
        <v>193</v>
      </c>
      <c r="LI182" s="139" t="s">
        <v>193</v>
      </c>
      <c r="LJ182" s="139" t="s">
        <v>193</v>
      </c>
      <c r="LK182" s="139" t="s">
        <v>193</v>
      </c>
      <c r="LL182" s="139" t="s">
        <v>193</v>
      </c>
      <c r="LM182" s="139" t="s">
        <v>193</v>
      </c>
      <c r="LN182" s="139" t="s">
        <v>193</v>
      </c>
      <c r="LO182" s="139" t="s">
        <v>193</v>
      </c>
      <c r="LP182" s="139" t="s">
        <v>193</v>
      </c>
      <c r="LQ182" s="139" t="s">
        <v>193</v>
      </c>
    </row>
    <row r="183" spans="1:329" ht="14.4" customHeight="1" x14ac:dyDescent="0.35">
      <c r="A183" s="139" t="s">
        <v>3670</v>
      </c>
      <c r="B183" s="139" t="s">
        <v>3571</v>
      </c>
      <c r="C183" s="139" t="s">
        <v>3662</v>
      </c>
      <c r="D183" s="139" t="s">
        <v>3662</v>
      </c>
      <c r="E183" s="139" t="s">
        <v>3663</v>
      </c>
      <c r="F183" s="139" t="s">
        <v>123</v>
      </c>
      <c r="G183" s="139" t="s">
        <v>124</v>
      </c>
      <c r="H183" s="139" t="s">
        <v>124</v>
      </c>
      <c r="I183" s="139" t="s">
        <v>3664</v>
      </c>
      <c r="J183" s="139" t="s">
        <v>3665</v>
      </c>
      <c r="K183" s="139" t="s">
        <v>536</v>
      </c>
      <c r="L183" s="139" t="s">
        <v>490</v>
      </c>
      <c r="M183" t="s">
        <v>494</v>
      </c>
      <c r="N183" t="s">
        <v>193</v>
      </c>
      <c r="O183" t="s">
        <v>193</v>
      </c>
      <c r="P183" t="s">
        <v>496</v>
      </c>
      <c r="Q183" t="s">
        <v>193</v>
      </c>
      <c r="R183" t="s">
        <v>3417</v>
      </c>
      <c r="S183">
        <v>0</v>
      </c>
      <c r="T183">
        <v>0</v>
      </c>
      <c r="U183">
        <v>0</v>
      </c>
      <c r="V183">
        <v>1</v>
      </c>
      <c r="W183">
        <v>1</v>
      </c>
      <c r="X183">
        <v>0</v>
      </c>
      <c r="Y183">
        <v>0</v>
      </c>
      <c r="Z183" t="s">
        <v>3953</v>
      </c>
      <c r="AA183" t="s">
        <v>3554</v>
      </c>
      <c r="AB183" t="s">
        <v>112</v>
      </c>
      <c r="AC183">
        <v>1</v>
      </c>
      <c r="AD183">
        <v>0</v>
      </c>
      <c r="AE183">
        <v>0</v>
      </c>
      <c r="AF183">
        <v>0</v>
      </c>
      <c r="AG183">
        <v>0</v>
      </c>
      <c r="AH183">
        <v>0</v>
      </c>
      <c r="AI183">
        <v>0</v>
      </c>
      <c r="AJ183">
        <v>0</v>
      </c>
      <c r="AK183">
        <v>0</v>
      </c>
      <c r="AL183">
        <v>0</v>
      </c>
      <c r="AM183" t="s">
        <v>193</v>
      </c>
      <c r="AN183" t="s">
        <v>143</v>
      </c>
      <c r="AO183" t="s">
        <v>493</v>
      </c>
      <c r="AP183" t="s">
        <v>193</v>
      </c>
      <c r="AQ183" t="s">
        <v>193</v>
      </c>
      <c r="AR183" t="s">
        <v>193</v>
      </c>
      <c r="AS183" t="s">
        <v>193</v>
      </c>
      <c r="AT183" t="s">
        <v>193</v>
      </c>
      <c r="AU183" t="s">
        <v>193</v>
      </c>
      <c r="AV183" t="s">
        <v>193</v>
      </c>
      <c r="AW183" t="s">
        <v>193</v>
      </c>
      <c r="AX183" t="s">
        <v>193</v>
      </c>
      <c r="AY183" t="s">
        <v>193</v>
      </c>
      <c r="AZ183" s="192" t="s">
        <v>193</v>
      </c>
      <c r="BA183" s="139" t="s">
        <v>193</v>
      </c>
      <c r="BB183" s="139" t="s">
        <v>193</v>
      </c>
      <c r="BC183" s="192" t="s">
        <v>193</v>
      </c>
      <c r="BD183" s="139" t="s">
        <v>193</v>
      </c>
      <c r="BE183" s="139" t="s">
        <v>193</v>
      </c>
      <c r="BF183" s="192" t="s">
        <v>193</v>
      </c>
      <c r="BG183" s="139" t="s">
        <v>193</v>
      </c>
      <c r="BH183" s="139" t="s">
        <v>193</v>
      </c>
      <c r="BI183" s="192" t="s">
        <v>193</v>
      </c>
      <c r="BJ183" s="139" t="s">
        <v>193</v>
      </c>
      <c r="BK183" s="139" t="s">
        <v>193</v>
      </c>
      <c r="BL183" s="192" t="s">
        <v>193</v>
      </c>
      <c r="BM183" s="139" t="s">
        <v>193</v>
      </c>
      <c r="BN183" s="139" t="s">
        <v>193</v>
      </c>
      <c r="BO183" s="192" t="s">
        <v>193</v>
      </c>
      <c r="BP183" s="139" t="s">
        <v>193</v>
      </c>
      <c r="BQ183" s="139" t="s">
        <v>193</v>
      </c>
      <c r="BR183" s="139" t="s">
        <v>193</v>
      </c>
      <c r="BS183" s="139" t="s">
        <v>193</v>
      </c>
      <c r="BT183" s="139" t="s">
        <v>193</v>
      </c>
      <c r="BU183" s="139" t="s">
        <v>193</v>
      </c>
      <c r="BV183" s="139" t="s">
        <v>193</v>
      </c>
      <c r="BW183" s="139" t="s">
        <v>193</v>
      </c>
      <c r="BX183" s="139" t="s">
        <v>193</v>
      </c>
      <c r="BY183" s="139" t="s">
        <v>193</v>
      </c>
      <c r="BZ183" s="139" t="s">
        <v>193</v>
      </c>
      <c r="CA183" s="192" t="s">
        <v>193</v>
      </c>
      <c r="CB183" s="139" t="s">
        <v>193</v>
      </c>
      <c r="CC183" s="139" t="s">
        <v>193</v>
      </c>
      <c r="CD183" s="139" t="s">
        <v>193</v>
      </c>
      <c r="CE183" s="139" t="s">
        <v>193</v>
      </c>
      <c r="CF183" s="139" t="s">
        <v>193</v>
      </c>
      <c r="CG183" s="139" t="s">
        <v>193</v>
      </c>
      <c r="CH183" s="139" t="s">
        <v>193</v>
      </c>
      <c r="CI183" s="139" t="s">
        <v>193</v>
      </c>
      <c r="CJ183" s="139" t="s">
        <v>193</v>
      </c>
      <c r="CK183" s="139" t="s">
        <v>193</v>
      </c>
      <c r="CL183" s="139" t="s">
        <v>193</v>
      </c>
      <c r="CM183" s="139" t="s">
        <v>193</v>
      </c>
      <c r="CN183" s="139" t="s">
        <v>193</v>
      </c>
      <c r="CO183" s="139" t="s">
        <v>193</v>
      </c>
      <c r="CP183" s="139" t="s">
        <v>193</v>
      </c>
      <c r="CQ183" s="139" t="s">
        <v>193</v>
      </c>
      <c r="CR183" s="139" t="s">
        <v>193</v>
      </c>
      <c r="CS183" s="139" t="s">
        <v>193</v>
      </c>
      <c r="CT183" s="139" t="s">
        <v>193</v>
      </c>
      <c r="CU183" s="139" t="s">
        <v>193</v>
      </c>
      <c r="CV183" s="139" t="s">
        <v>193</v>
      </c>
      <c r="CW183" s="139" t="s">
        <v>193</v>
      </c>
      <c r="CX183" s="139" t="s">
        <v>193</v>
      </c>
      <c r="CY183" s="139" t="s">
        <v>193</v>
      </c>
      <c r="CZ183" s="139" t="s">
        <v>193</v>
      </c>
      <c r="DA183" s="139" t="s">
        <v>193</v>
      </c>
      <c r="DB183" s="139" t="s">
        <v>193</v>
      </c>
      <c r="DC183" s="139" t="s">
        <v>193</v>
      </c>
      <c r="DD183" s="139" t="s">
        <v>193</v>
      </c>
      <c r="DE183" s="139" t="s">
        <v>193</v>
      </c>
      <c r="DF183" s="139" t="s">
        <v>193</v>
      </c>
      <c r="DG183" s="139" t="s">
        <v>193</v>
      </c>
      <c r="DH183" s="139" t="s">
        <v>193</v>
      </c>
      <c r="DI183" s="139" t="s">
        <v>193</v>
      </c>
      <c r="DJ183" s="139" t="s">
        <v>193</v>
      </c>
      <c r="DK183" s="139" t="s">
        <v>193</v>
      </c>
      <c r="DL183" s="139" t="s">
        <v>193</v>
      </c>
      <c r="DM183" s="139" t="s">
        <v>193</v>
      </c>
      <c r="DN183" s="139" t="s">
        <v>193</v>
      </c>
      <c r="DO183" s="139" t="s">
        <v>193</v>
      </c>
      <c r="DP183" s="139" t="s">
        <v>193</v>
      </c>
      <c r="DQ183" s="139" t="s">
        <v>193</v>
      </c>
      <c r="DR183" s="139" t="s">
        <v>193</v>
      </c>
      <c r="DS183" s="139" t="s">
        <v>193</v>
      </c>
      <c r="DT183" s="139" t="s">
        <v>193</v>
      </c>
      <c r="DU183" s="139" t="s">
        <v>193</v>
      </c>
      <c r="DV183" s="139" t="s">
        <v>193</v>
      </c>
      <c r="DW183" s="139" t="s">
        <v>193</v>
      </c>
      <c r="DX183" s="139" t="s">
        <v>193</v>
      </c>
      <c r="DY183" s="139" t="s">
        <v>193</v>
      </c>
      <c r="DZ183" s="139" t="s">
        <v>193</v>
      </c>
      <c r="EA183" s="139" t="s">
        <v>193</v>
      </c>
      <c r="EB183" s="139" t="s">
        <v>193</v>
      </c>
      <c r="EC183" s="139" t="s">
        <v>193</v>
      </c>
      <c r="ED183" s="139" t="s">
        <v>193</v>
      </c>
      <c r="EE183" s="139" t="s">
        <v>193</v>
      </c>
      <c r="EF183" s="139" t="s">
        <v>193</v>
      </c>
      <c r="EG183" s="139" t="s">
        <v>193</v>
      </c>
      <c r="EH183" s="139" t="s">
        <v>193</v>
      </c>
      <c r="EI183" s="139" t="s">
        <v>193</v>
      </c>
      <c r="EJ183" s="139" t="s">
        <v>193</v>
      </c>
      <c r="EK183" s="139" t="s">
        <v>193</v>
      </c>
      <c r="EL183" s="139" t="s">
        <v>193</v>
      </c>
      <c r="EM183" s="139" t="s">
        <v>193</v>
      </c>
      <c r="EN183" s="139" t="s">
        <v>193</v>
      </c>
      <c r="EO183" s="139" t="s">
        <v>193</v>
      </c>
      <c r="EP183" s="139" t="s">
        <v>193</v>
      </c>
      <c r="EQ183" s="139" t="s">
        <v>193</v>
      </c>
      <c r="ER183" s="139" t="s">
        <v>193</v>
      </c>
      <c r="ES183" s="139" t="s">
        <v>193</v>
      </c>
      <c r="ET183" s="139" t="s">
        <v>193</v>
      </c>
      <c r="EU183" s="139" t="s">
        <v>193</v>
      </c>
      <c r="EV183" s="139" t="s">
        <v>193</v>
      </c>
      <c r="EW183" s="139" t="s">
        <v>193</v>
      </c>
      <c r="EX183" s="139" t="s">
        <v>193</v>
      </c>
      <c r="EY183" s="139" t="s">
        <v>193</v>
      </c>
      <c r="EZ183" s="139" t="s">
        <v>193</v>
      </c>
      <c r="FA183" s="139" t="s">
        <v>193</v>
      </c>
      <c r="FB183" s="139" t="s">
        <v>193</v>
      </c>
      <c r="FC183" s="139" t="s">
        <v>193</v>
      </c>
      <c r="FD183" s="139" t="s">
        <v>193</v>
      </c>
      <c r="FE183" s="139" t="s">
        <v>193</v>
      </c>
      <c r="FF183" s="139" t="s">
        <v>193</v>
      </c>
      <c r="FG183" s="139" t="s">
        <v>193</v>
      </c>
      <c r="FH183" s="139" t="s">
        <v>193</v>
      </c>
      <c r="FI183" s="139" t="s">
        <v>193</v>
      </c>
      <c r="FJ183" s="139" t="s">
        <v>193</v>
      </c>
      <c r="FK183" s="139" t="s">
        <v>193</v>
      </c>
      <c r="FL183" s="139" t="s">
        <v>193</v>
      </c>
      <c r="FM183" s="139" t="s">
        <v>193</v>
      </c>
      <c r="FN183" s="139" t="s">
        <v>193</v>
      </c>
      <c r="FO183" s="139" t="s">
        <v>193</v>
      </c>
      <c r="FP183" s="139" t="s">
        <v>193</v>
      </c>
      <c r="FQ183" s="139" t="s">
        <v>193</v>
      </c>
      <c r="FR183" s="139" t="s">
        <v>193</v>
      </c>
      <c r="FS183" s="139" t="s">
        <v>193</v>
      </c>
      <c r="FT183" s="139" t="s">
        <v>193</v>
      </c>
      <c r="FU183" s="139" t="s">
        <v>193</v>
      </c>
      <c r="FV183" s="139" t="s">
        <v>193</v>
      </c>
      <c r="FW183" s="139" t="s">
        <v>193</v>
      </c>
      <c r="FX183" s="139" t="s">
        <v>193</v>
      </c>
      <c r="FY183" s="139" t="s">
        <v>193</v>
      </c>
      <c r="FZ183" s="139" t="s">
        <v>193</v>
      </c>
      <c r="GA183" s="139" t="s">
        <v>193</v>
      </c>
      <c r="GB183" s="139" t="s">
        <v>193</v>
      </c>
      <c r="GC183" s="139" t="s">
        <v>193</v>
      </c>
      <c r="GD183" s="139" t="s">
        <v>193</v>
      </c>
      <c r="GE183" s="139" t="s">
        <v>193</v>
      </c>
      <c r="GF183" s="139" t="s">
        <v>193</v>
      </c>
      <c r="GG183" s="139" t="s">
        <v>193</v>
      </c>
      <c r="GH183" s="139" t="s">
        <v>193</v>
      </c>
      <c r="GI183" s="139" t="s">
        <v>193</v>
      </c>
      <c r="GJ183" s="139" t="s">
        <v>193</v>
      </c>
      <c r="GK183" s="139" t="s">
        <v>193</v>
      </c>
      <c r="GL183" s="139" t="s">
        <v>193</v>
      </c>
      <c r="GM183" s="139" t="s">
        <v>193</v>
      </c>
      <c r="GN183" s="139" t="s">
        <v>193</v>
      </c>
      <c r="GO183" s="139" t="s">
        <v>193</v>
      </c>
      <c r="GP183" s="139" t="s">
        <v>193</v>
      </c>
      <c r="GQ183" s="139" t="s">
        <v>193</v>
      </c>
      <c r="GR183" s="139" t="s">
        <v>193</v>
      </c>
      <c r="GS183" s="139" t="s">
        <v>193</v>
      </c>
      <c r="GT183" s="139" t="s">
        <v>193</v>
      </c>
      <c r="GU183" s="139" t="s">
        <v>193</v>
      </c>
      <c r="GV183" s="139" t="s">
        <v>193</v>
      </c>
      <c r="GW183" s="139" t="s">
        <v>193</v>
      </c>
      <c r="GX183" s="139" t="s">
        <v>193</v>
      </c>
      <c r="GY183" s="139" t="s">
        <v>193</v>
      </c>
      <c r="GZ183" s="139" t="s">
        <v>193</v>
      </c>
      <c r="HA183" s="139" t="s">
        <v>193</v>
      </c>
      <c r="HB183" s="139" t="s">
        <v>193</v>
      </c>
      <c r="HC183" s="139" t="s">
        <v>193</v>
      </c>
      <c r="HD183" s="139" t="s">
        <v>193</v>
      </c>
      <c r="HE183" s="139" t="s">
        <v>193</v>
      </c>
      <c r="HF183" s="139" t="s">
        <v>193</v>
      </c>
      <c r="HG183" s="139" t="s">
        <v>193</v>
      </c>
      <c r="HH183" s="139" t="s">
        <v>193</v>
      </c>
      <c r="HI183" s="139" t="s">
        <v>193</v>
      </c>
      <c r="HJ183" s="139" t="s">
        <v>3566</v>
      </c>
      <c r="HK183" s="139">
        <v>1</v>
      </c>
      <c r="HL183" s="139">
        <v>0</v>
      </c>
      <c r="HM183" s="139">
        <v>1</v>
      </c>
      <c r="HN183" s="139">
        <v>1</v>
      </c>
      <c r="HO183" s="139">
        <v>1</v>
      </c>
      <c r="HP183" s="139">
        <v>1</v>
      </c>
      <c r="HQ183" s="139">
        <v>1</v>
      </c>
      <c r="HR183" s="139">
        <v>0</v>
      </c>
      <c r="HS183" s="139" t="s">
        <v>3567</v>
      </c>
      <c r="HT183" s="139">
        <v>1500</v>
      </c>
      <c r="HU183" s="139">
        <v>650</v>
      </c>
      <c r="HV183" s="139" t="s">
        <v>193</v>
      </c>
      <c r="HW183" s="139">
        <v>25</v>
      </c>
      <c r="HX183" s="139">
        <v>100</v>
      </c>
      <c r="HY183" s="139">
        <v>15</v>
      </c>
      <c r="HZ183" s="139">
        <v>75</v>
      </c>
      <c r="IA183" s="139">
        <v>75</v>
      </c>
      <c r="IB183" s="139" t="s">
        <v>109</v>
      </c>
      <c r="IC183" s="139" t="s">
        <v>193</v>
      </c>
      <c r="ID183" s="139" t="s">
        <v>3671</v>
      </c>
      <c r="IE183" s="139">
        <v>1</v>
      </c>
      <c r="IF183" s="139">
        <v>1</v>
      </c>
      <c r="IG183" s="139">
        <v>0</v>
      </c>
      <c r="IH183" s="139">
        <v>300</v>
      </c>
      <c r="II183" s="139">
        <v>400</v>
      </c>
      <c r="IJ183" s="139" t="s">
        <v>193</v>
      </c>
      <c r="IK183" s="139" t="s">
        <v>109</v>
      </c>
      <c r="IL183" s="139" t="s">
        <v>193</v>
      </c>
      <c r="IM183" s="139" t="s">
        <v>193</v>
      </c>
      <c r="IN183" s="139" t="s">
        <v>114</v>
      </c>
      <c r="IO183" s="139" t="s">
        <v>193</v>
      </c>
      <c r="IP183" s="139" t="s">
        <v>193</v>
      </c>
      <c r="IQ183" s="139" t="s">
        <v>193</v>
      </c>
      <c r="IR183" s="139" t="s">
        <v>193</v>
      </c>
      <c r="IS183" s="139" t="s">
        <v>193</v>
      </c>
      <c r="IT183" s="139" t="s">
        <v>193</v>
      </c>
      <c r="IU183" s="139" t="s">
        <v>193</v>
      </c>
      <c r="IV183" s="139" t="s">
        <v>193</v>
      </c>
      <c r="IW183" s="139" t="s">
        <v>3426</v>
      </c>
      <c r="IX183" s="139">
        <v>0</v>
      </c>
      <c r="IY183" s="139">
        <v>0</v>
      </c>
      <c r="IZ183" s="139">
        <v>0</v>
      </c>
      <c r="JA183" s="139">
        <v>0</v>
      </c>
      <c r="JB183" s="139">
        <v>0</v>
      </c>
      <c r="JC183" s="139">
        <v>1</v>
      </c>
      <c r="JD183" s="139">
        <v>0</v>
      </c>
      <c r="JE183" s="139">
        <v>0</v>
      </c>
      <c r="JF183" s="139" t="s">
        <v>193</v>
      </c>
      <c r="JG183" s="139" t="s">
        <v>109</v>
      </c>
      <c r="JH183" s="139" t="s">
        <v>193</v>
      </c>
      <c r="JI183" s="139" t="s">
        <v>3417</v>
      </c>
      <c r="JJ183" s="139">
        <v>0</v>
      </c>
      <c r="JK183" s="139">
        <v>0</v>
      </c>
      <c r="JL183" s="139">
        <v>0</v>
      </c>
      <c r="JM183" s="139">
        <v>1</v>
      </c>
      <c r="JN183" s="139">
        <v>1</v>
      </c>
      <c r="JO183" s="139">
        <v>0</v>
      </c>
      <c r="JP183" s="139">
        <v>0</v>
      </c>
      <c r="JQ183" s="139" t="s">
        <v>193</v>
      </c>
      <c r="JR183" s="139" t="s">
        <v>193</v>
      </c>
      <c r="JS183" s="139" t="s">
        <v>193</v>
      </c>
      <c r="JT183" s="139" t="s">
        <v>193</v>
      </c>
      <c r="JU183" s="139" t="s">
        <v>193</v>
      </c>
      <c r="JV183" s="139" t="s">
        <v>193</v>
      </c>
      <c r="JW183" s="139" t="s">
        <v>193</v>
      </c>
      <c r="JX183" s="139" t="s">
        <v>193</v>
      </c>
      <c r="JY183" s="139" t="s">
        <v>193</v>
      </c>
      <c r="JZ183" s="139" t="s">
        <v>193</v>
      </c>
      <c r="KA183" s="139" t="s">
        <v>193</v>
      </c>
      <c r="KB183" s="139" t="s">
        <v>193</v>
      </c>
      <c r="KC183" s="139" t="s">
        <v>193</v>
      </c>
      <c r="KD183" s="139" t="s">
        <v>193</v>
      </c>
      <c r="KE183" s="139" t="s">
        <v>193</v>
      </c>
      <c r="KF183" s="139" t="s">
        <v>193</v>
      </c>
      <c r="KG183" s="139" t="s">
        <v>193</v>
      </c>
      <c r="KH183" s="139" t="s">
        <v>193</v>
      </c>
      <c r="KI183" s="139" t="s">
        <v>193</v>
      </c>
      <c r="KJ183" s="139" t="s">
        <v>193</v>
      </c>
      <c r="KK183" s="139" t="s">
        <v>193</v>
      </c>
      <c r="KL183" s="139" t="s">
        <v>193</v>
      </c>
      <c r="KM183" s="139" t="s">
        <v>193</v>
      </c>
      <c r="KN183" s="139" t="s">
        <v>193</v>
      </c>
      <c r="KO183" s="139" t="s">
        <v>193</v>
      </c>
      <c r="KP183" s="139" t="s">
        <v>193</v>
      </c>
      <c r="KQ183" s="139" t="s">
        <v>193</v>
      </c>
      <c r="KR183" s="139" t="s">
        <v>193</v>
      </c>
      <c r="KS183" s="139" t="s">
        <v>193</v>
      </c>
      <c r="KT183" s="139" t="s">
        <v>193</v>
      </c>
      <c r="KU183" s="139" t="s">
        <v>193</v>
      </c>
      <c r="KV183" s="139" t="s">
        <v>193</v>
      </c>
      <c r="KW183" s="139" t="s">
        <v>193</v>
      </c>
      <c r="KX183" s="139" t="s">
        <v>193</v>
      </c>
      <c r="KY183" s="139" t="s">
        <v>193</v>
      </c>
      <c r="KZ183" s="139" t="s">
        <v>193</v>
      </c>
      <c r="LA183" s="139" t="s">
        <v>193</v>
      </c>
      <c r="LB183" s="139" t="s">
        <v>193</v>
      </c>
      <c r="LC183" s="139" t="s">
        <v>193</v>
      </c>
      <c r="LD183" s="139" t="s">
        <v>193</v>
      </c>
      <c r="LE183" s="139" t="s">
        <v>193</v>
      </c>
      <c r="LF183" s="139" t="s">
        <v>193</v>
      </c>
      <c r="LG183" s="139" t="s">
        <v>193</v>
      </c>
      <c r="LH183" s="139" t="s">
        <v>193</v>
      </c>
      <c r="LI183" s="139" t="s">
        <v>193</v>
      </c>
      <c r="LJ183" s="139" t="s">
        <v>193</v>
      </c>
      <c r="LK183" s="139" t="s">
        <v>193</v>
      </c>
      <c r="LL183" s="139" t="s">
        <v>193</v>
      </c>
      <c r="LM183" s="139" t="s">
        <v>193</v>
      </c>
      <c r="LN183" s="139" t="s">
        <v>193</v>
      </c>
      <c r="LO183" s="139" t="s">
        <v>193</v>
      </c>
      <c r="LP183" s="139" t="s">
        <v>193</v>
      </c>
      <c r="LQ183" s="139" t="s">
        <v>193</v>
      </c>
    </row>
    <row r="184" spans="1:329" ht="14.4" customHeight="1" x14ac:dyDescent="0.35">
      <c r="A184" s="139" t="s">
        <v>3672</v>
      </c>
      <c r="B184" s="139" t="s">
        <v>3571</v>
      </c>
      <c r="C184" s="139" t="s">
        <v>3662</v>
      </c>
      <c r="D184" s="139" t="s">
        <v>3662</v>
      </c>
      <c r="E184" s="139" t="s">
        <v>3663</v>
      </c>
      <c r="F184" s="139" t="s">
        <v>123</v>
      </c>
      <c r="G184" s="139" t="s">
        <v>124</v>
      </c>
      <c r="H184" s="139" t="s">
        <v>124</v>
      </c>
      <c r="I184" s="139" t="s">
        <v>3664</v>
      </c>
      <c r="J184" s="139" t="s">
        <v>3665</v>
      </c>
      <c r="K184" s="139" t="s">
        <v>536</v>
      </c>
      <c r="L184" s="139" t="s">
        <v>490</v>
      </c>
      <c r="M184" t="s">
        <v>491</v>
      </c>
      <c r="N184" t="s">
        <v>193</v>
      </c>
      <c r="O184" t="s">
        <v>193</v>
      </c>
      <c r="P184" t="s">
        <v>496</v>
      </c>
      <c r="Q184" t="s">
        <v>193</v>
      </c>
      <c r="R184" t="s">
        <v>701</v>
      </c>
      <c r="S184">
        <v>0</v>
      </c>
      <c r="T184">
        <v>1</v>
      </c>
      <c r="U184">
        <v>0</v>
      </c>
      <c r="V184">
        <v>0</v>
      </c>
      <c r="W184">
        <v>0</v>
      </c>
      <c r="X184">
        <v>0</v>
      </c>
      <c r="Y184">
        <v>0</v>
      </c>
      <c r="Z184" t="s">
        <v>130</v>
      </c>
      <c r="AA184" t="s">
        <v>701</v>
      </c>
      <c r="AB184" t="s">
        <v>112</v>
      </c>
      <c r="AC184">
        <v>1</v>
      </c>
      <c r="AD184">
        <v>0</v>
      </c>
      <c r="AE184">
        <v>0</v>
      </c>
      <c r="AF184">
        <v>0</v>
      </c>
      <c r="AG184">
        <v>0</v>
      </c>
      <c r="AH184">
        <v>0</v>
      </c>
      <c r="AI184">
        <v>0</v>
      </c>
      <c r="AJ184">
        <v>0</v>
      </c>
      <c r="AK184">
        <v>0</v>
      </c>
      <c r="AL184">
        <v>0</v>
      </c>
      <c r="AM184" t="s">
        <v>193</v>
      </c>
      <c r="AN184" t="s">
        <v>143</v>
      </c>
      <c r="AO184" t="s">
        <v>142</v>
      </c>
      <c r="AP184" t="s">
        <v>193</v>
      </c>
      <c r="AQ184" t="s">
        <v>193</v>
      </c>
      <c r="AR184" t="s">
        <v>193</v>
      </c>
      <c r="AS184" t="s">
        <v>193</v>
      </c>
      <c r="AT184" t="s">
        <v>193</v>
      </c>
      <c r="AU184" t="s">
        <v>193</v>
      </c>
      <c r="AV184" t="s">
        <v>193</v>
      </c>
      <c r="AW184" t="s">
        <v>193</v>
      </c>
      <c r="AX184" t="s">
        <v>193</v>
      </c>
      <c r="AY184" t="s">
        <v>193</v>
      </c>
      <c r="AZ184" s="192" t="s">
        <v>193</v>
      </c>
      <c r="BA184" s="139" t="s">
        <v>193</v>
      </c>
      <c r="BB184" s="139" t="s">
        <v>193</v>
      </c>
      <c r="BC184" s="192" t="s">
        <v>193</v>
      </c>
      <c r="BD184" s="139" t="s">
        <v>193</v>
      </c>
      <c r="BE184" s="139" t="s">
        <v>193</v>
      </c>
      <c r="BF184" s="192" t="s">
        <v>193</v>
      </c>
      <c r="BG184" s="139" t="s">
        <v>193</v>
      </c>
      <c r="BH184" s="139" t="s">
        <v>193</v>
      </c>
      <c r="BI184" s="192" t="s">
        <v>193</v>
      </c>
      <c r="BJ184" s="139" t="s">
        <v>193</v>
      </c>
      <c r="BK184" s="139" t="s">
        <v>193</v>
      </c>
      <c r="BL184" s="192" t="s">
        <v>193</v>
      </c>
      <c r="BM184" s="139" t="s">
        <v>193</v>
      </c>
      <c r="BN184" s="139" t="s">
        <v>193</v>
      </c>
      <c r="BO184" s="192" t="s">
        <v>193</v>
      </c>
      <c r="BP184" s="139" t="s">
        <v>193</v>
      </c>
      <c r="BQ184" s="139" t="s">
        <v>193</v>
      </c>
      <c r="BR184" s="139" t="s">
        <v>193</v>
      </c>
      <c r="BS184" s="139" t="s">
        <v>193</v>
      </c>
      <c r="BT184" s="139" t="s">
        <v>193</v>
      </c>
      <c r="BU184" s="139" t="s">
        <v>193</v>
      </c>
      <c r="BV184" s="139" t="s">
        <v>193</v>
      </c>
      <c r="BW184" s="139" t="s">
        <v>193</v>
      </c>
      <c r="BX184" s="139" t="s">
        <v>193</v>
      </c>
      <c r="BY184" s="139" t="s">
        <v>193</v>
      </c>
      <c r="BZ184" s="139" t="s">
        <v>193</v>
      </c>
      <c r="CA184" s="192" t="s">
        <v>193</v>
      </c>
      <c r="CB184" s="139" t="s">
        <v>193</v>
      </c>
      <c r="CC184" s="139" t="s">
        <v>193</v>
      </c>
      <c r="CD184" s="139" t="s">
        <v>193</v>
      </c>
      <c r="CE184" s="139" t="s">
        <v>193</v>
      </c>
      <c r="CF184" s="139" t="s">
        <v>193</v>
      </c>
      <c r="CG184" s="139" t="s">
        <v>193</v>
      </c>
      <c r="CH184" s="139" t="s">
        <v>193</v>
      </c>
      <c r="CI184" s="139" t="s">
        <v>193</v>
      </c>
      <c r="CJ184" s="139" t="s">
        <v>193</v>
      </c>
      <c r="CK184" s="139" t="s">
        <v>193</v>
      </c>
      <c r="CL184" s="139" t="s">
        <v>193</v>
      </c>
      <c r="CM184" s="139" t="s">
        <v>193</v>
      </c>
      <c r="CN184" s="139" t="s">
        <v>193</v>
      </c>
      <c r="CO184" s="139" t="s">
        <v>193</v>
      </c>
      <c r="CP184" s="139" t="s">
        <v>193</v>
      </c>
      <c r="CQ184" s="139" t="s">
        <v>193</v>
      </c>
      <c r="CR184" s="139" t="s">
        <v>193</v>
      </c>
      <c r="CS184" s="139" t="s">
        <v>193</v>
      </c>
      <c r="CT184" s="139" t="s">
        <v>193</v>
      </c>
      <c r="CU184" s="139" t="s">
        <v>193</v>
      </c>
      <c r="CV184" s="139" t="s">
        <v>193</v>
      </c>
      <c r="CW184" s="139" t="s">
        <v>193</v>
      </c>
      <c r="CX184" s="139" t="s">
        <v>193</v>
      </c>
      <c r="CY184" s="139" t="s">
        <v>193</v>
      </c>
      <c r="CZ184" s="139" t="s">
        <v>193</v>
      </c>
      <c r="DA184" s="139" t="s">
        <v>193</v>
      </c>
      <c r="DB184" s="139" t="s">
        <v>193</v>
      </c>
      <c r="DC184" s="139" t="s">
        <v>193</v>
      </c>
      <c r="DD184" s="139" t="s">
        <v>193</v>
      </c>
      <c r="DE184" s="139" t="s">
        <v>193</v>
      </c>
      <c r="DF184" s="139" t="s">
        <v>193</v>
      </c>
      <c r="DG184" s="139" t="s">
        <v>193</v>
      </c>
      <c r="DH184" s="139" t="s">
        <v>193</v>
      </c>
      <c r="DI184" s="139" t="s">
        <v>193</v>
      </c>
      <c r="DJ184" s="139" t="s">
        <v>817</v>
      </c>
      <c r="DK184" s="139">
        <v>0</v>
      </c>
      <c r="DL184" s="139">
        <v>1</v>
      </c>
      <c r="DM184" s="139">
        <v>1</v>
      </c>
      <c r="DN184" s="139">
        <v>0</v>
      </c>
      <c r="DO184" s="139">
        <v>0</v>
      </c>
      <c r="DP184" s="139">
        <v>0</v>
      </c>
      <c r="DQ184" s="139">
        <v>0</v>
      </c>
      <c r="DR184" s="139">
        <v>1</v>
      </c>
      <c r="DS184" s="139">
        <v>0</v>
      </c>
      <c r="DT184" s="139" t="s">
        <v>193</v>
      </c>
      <c r="DU184" s="139" t="s">
        <v>193</v>
      </c>
      <c r="DV184" s="139" t="s">
        <v>193</v>
      </c>
      <c r="DW184" s="139" t="s">
        <v>193</v>
      </c>
      <c r="DX184" s="139" t="s">
        <v>193</v>
      </c>
      <c r="DY184" s="139" t="s">
        <v>193</v>
      </c>
      <c r="DZ184" s="139" t="s">
        <v>193</v>
      </c>
      <c r="EA184" s="139" t="s">
        <v>193</v>
      </c>
      <c r="EB184" s="139">
        <v>15</v>
      </c>
      <c r="EC184" s="139" t="s">
        <v>109</v>
      </c>
      <c r="ED184" s="139" t="s">
        <v>193</v>
      </c>
      <c r="EE184" s="139" t="s">
        <v>193</v>
      </c>
      <c r="EF184" s="139" t="s">
        <v>193</v>
      </c>
      <c r="EG184" s="139" t="s">
        <v>193</v>
      </c>
      <c r="EH184" s="139" t="s">
        <v>193</v>
      </c>
      <c r="EI184" s="139" t="s">
        <v>193</v>
      </c>
      <c r="EJ184" s="139" t="s">
        <v>193</v>
      </c>
      <c r="EK184" s="139" t="s">
        <v>193</v>
      </c>
      <c r="EL184" s="139" t="s">
        <v>193</v>
      </c>
      <c r="EM184" s="139" t="s">
        <v>193</v>
      </c>
      <c r="EN184" s="139" t="s">
        <v>193</v>
      </c>
      <c r="EO184" s="139" t="s">
        <v>193</v>
      </c>
      <c r="EP184" s="139" t="s">
        <v>193</v>
      </c>
      <c r="EQ184" s="139" t="s">
        <v>109</v>
      </c>
      <c r="ER184" s="139">
        <v>15</v>
      </c>
      <c r="ES184" s="139" t="s">
        <v>193</v>
      </c>
      <c r="ET184" s="139" t="s">
        <v>193</v>
      </c>
      <c r="EU184" s="139">
        <v>15</v>
      </c>
      <c r="EV184" s="139" t="s">
        <v>109</v>
      </c>
      <c r="EW184" s="139" t="s">
        <v>109</v>
      </c>
      <c r="EX184" s="139">
        <v>75</v>
      </c>
      <c r="EY184" s="139" t="s">
        <v>193</v>
      </c>
      <c r="EZ184" s="139" t="s">
        <v>193</v>
      </c>
      <c r="FA184" s="139">
        <v>75</v>
      </c>
      <c r="FB184" s="139" t="s">
        <v>109</v>
      </c>
      <c r="FC184" s="139" t="s">
        <v>193</v>
      </c>
      <c r="FD184" s="139" t="s">
        <v>193</v>
      </c>
      <c r="FE184" s="139" t="s">
        <v>193</v>
      </c>
      <c r="FF184" s="139" t="s">
        <v>193</v>
      </c>
      <c r="FG184" s="139" t="s">
        <v>193</v>
      </c>
      <c r="FH184" s="139" t="s">
        <v>193</v>
      </c>
      <c r="FI184" s="139" t="s">
        <v>193</v>
      </c>
      <c r="FJ184" s="139" t="s">
        <v>193</v>
      </c>
      <c r="FK184" s="139" t="s">
        <v>193</v>
      </c>
      <c r="FL184" s="139" t="s">
        <v>193</v>
      </c>
      <c r="FM184" s="139" t="s">
        <v>193</v>
      </c>
      <c r="FN184" s="139" t="s">
        <v>193</v>
      </c>
      <c r="FO184" s="139" t="s">
        <v>193</v>
      </c>
      <c r="FP184" s="139" t="s">
        <v>193</v>
      </c>
      <c r="FQ184" s="139" t="s">
        <v>193</v>
      </c>
      <c r="FR184" s="139" t="s">
        <v>193</v>
      </c>
      <c r="FS184" s="139" t="s">
        <v>193</v>
      </c>
      <c r="FT184" s="139" t="s">
        <v>193</v>
      </c>
      <c r="FU184" s="139" t="s">
        <v>193</v>
      </c>
      <c r="FV184" s="139" t="s">
        <v>114</v>
      </c>
      <c r="FW184" s="139" t="s">
        <v>193</v>
      </c>
      <c r="FX184" s="139" t="s">
        <v>193</v>
      </c>
      <c r="FY184" s="139" t="s">
        <v>193</v>
      </c>
      <c r="FZ184" s="139" t="s">
        <v>193</v>
      </c>
      <c r="GA184" s="139" t="s">
        <v>193</v>
      </c>
      <c r="GB184" s="139" t="s">
        <v>193</v>
      </c>
      <c r="GC184" s="139" t="s">
        <v>193</v>
      </c>
      <c r="GD184" s="139" t="s">
        <v>193</v>
      </c>
      <c r="GE184" s="139" t="s">
        <v>193</v>
      </c>
      <c r="GF184" s="139" t="s">
        <v>193</v>
      </c>
      <c r="GG184" s="139" t="s">
        <v>193</v>
      </c>
      <c r="GH184" s="139" t="s">
        <v>193</v>
      </c>
      <c r="GI184" s="139" t="s">
        <v>193</v>
      </c>
      <c r="GJ184" s="139" t="s">
        <v>193</v>
      </c>
      <c r="GK184" s="139" t="s">
        <v>193</v>
      </c>
      <c r="GL184" s="139" t="s">
        <v>193</v>
      </c>
      <c r="GM184" s="139" t="s">
        <v>193</v>
      </c>
      <c r="GN184" s="139" t="s">
        <v>193</v>
      </c>
      <c r="GO184" s="139" t="s">
        <v>193</v>
      </c>
      <c r="GP184" s="139" t="s">
        <v>193</v>
      </c>
      <c r="GQ184" s="139" t="s">
        <v>193</v>
      </c>
      <c r="GR184" s="139" t="s">
        <v>193</v>
      </c>
      <c r="GS184" s="139" t="s">
        <v>193</v>
      </c>
      <c r="GT184" s="139" t="s">
        <v>193</v>
      </c>
      <c r="GU184" s="139" t="s">
        <v>193</v>
      </c>
      <c r="GV184" s="139" t="s">
        <v>114</v>
      </c>
      <c r="GW184" s="139" t="s">
        <v>114</v>
      </c>
      <c r="GX184" s="139" t="s">
        <v>109</v>
      </c>
      <c r="GY184" s="139" t="s">
        <v>123</v>
      </c>
      <c r="GZ184" s="139" t="s">
        <v>789</v>
      </c>
      <c r="HA184" s="139" t="s">
        <v>124</v>
      </c>
      <c r="HB184" s="139" t="s">
        <v>789</v>
      </c>
      <c r="HC184" s="139" t="s">
        <v>193</v>
      </c>
      <c r="HD184" s="139" t="s">
        <v>193</v>
      </c>
      <c r="HE184" s="139" t="s">
        <v>193</v>
      </c>
      <c r="HF184" s="139" t="s">
        <v>193</v>
      </c>
      <c r="HG184" s="139" t="s">
        <v>193</v>
      </c>
      <c r="HH184" s="139" t="s">
        <v>193</v>
      </c>
      <c r="HI184" s="139" t="s">
        <v>193</v>
      </c>
      <c r="HJ184" s="139" t="s">
        <v>193</v>
      </c>
      <c r="HK184" s="139" t="s">
        <v>193</v>
      </c>
      <c r="HL184" s="139" t="s">
        <v>193</v>
      </c>
      <c r="HM184" s="139" t="s">
        <v>193</v>
      </c>
      <c r="HN184" s="139" t="s">
        <v>193</v>
      </c>
      <c r="HO184" s="139" t="s">
        <v>193</v>
      </c>
      <c r="HP184" s="139" t="s">
        <v>193</v>
      </c>
      <c r="HQ184" s="139" t="s">
        <v>193</v>
      </c>
      <c r="HR184" s="139" t="s">
        <v>193</v>
      </c>
      <c r="HS184" s="139" t="s">
        <v>193</v>
      </c>
      <c r="HT184" s="139" t="s">
        <v>193</v>
      </c>
      <c r="HU184" s="139" t="s">
        <v>193</v>
      </c>
      <c r="HV184" s="139" t="s">
        <v>193</v>
      </c>
      <c r="HW184" s="139" t="s">
        <v>193</v>
      </c>
      <c r="HX184" s="139" t="s">
        <v>193</v>
      </c>
      <c r="HY184" s="139" t="s">
        <v>193</v>
      </c>
      <c r="HZ184" s="139" t="s">
        <v>193</v>
      </c>
      <c r="IA184" s="139" t="s">
        <v>193</v>
      </c>
      <c r="IB184" s="139" t="s">
        <v>193</v>
      </c>
      <c r="IC184" s="139" t="s">
        <v>193</v>
      </c>
      <c r="ID184" s="139" t="s">
        <v>193</v>
      </c>
      <c r="IE184" s="139" t="s">
        <v>193</v>
      </c>
      <c r="IF184" s="139" t="s">
        <v>193</v>
      </c>
      <c r="IG184" s="139" t="s">
        <v>193</v>
      </c>
      <c r="IH184" s="139" t="s">
        <v>193</v>
      </c>
      <c r="II184" s="139" t="s">
        <v>193</v>
      </c>
      <c r="IJ184" s="139" t="s">
        <v>193</v>
      </c>
      <c r="IK184" s="139" t="s">
        <v>193</v>
      </c>
      <c r="IL184" s="139" t="s">
        <v>193</v>
      </c>
      <c r="IM184" s="139" t="s">
        <v>193</v>
      </c>
      <c r="IN184" s="139" t="s">
        <v>114</v>
      </c>
      <c r="IO184" s="139" t="s">
        <v>193</v>
      </c>
      <c r="IP184" s="139" t="s">
        <v>193</v>
      </c>
      <c r="IQ184" s="139" t="s">
        <v>193</v>
      </c>
      <c r="IR184" s="139" t="s">
        <v>193</v>
      </c>
      <c r="IS184" s="139" t="s">
        <v>193</v>
      </c>
      <c r="IT184" s="139" t="s">
        <v>193</v>
      </c>
      <c r="IU184" s="139" t="s">
        <v>193</v>
      </c>
      <c r="IV184" s="139" t="s">
        <v>193</v>
      </c>
      <c r="IW184" s="139" t="s">
        <v>3464</v>
      </c>
      <c r="IX184" s="139">
        <v>0</v>
      </c>
      <c r="IY184" s="139">
        <v>1</v>
      </c>
      <c r="IZ184" s="139">
        <v>0</v>
      </c>
      <c r="JA184" s="139">
        <v>0</v>
      </c>
      <c r="JB184" s="139">
        <v>0</v>
      </c>
      <c r="JC184" s="139">
        <v>0</v>
      </c>
      <c r="JD184" s="139">
        <v>0</v>
      </c>
      <c r="JE184" s="139">
        <v>0</v>
      </c>
      <c r="JF184" s="139" t="s">
        <v>193</v>
      </c>
      <c r="JG184" s="139" t="s">
        <v>109</v>
      </c>
      <c r="JH184" s="139" t="s">
        <v>193</v>
      </c>
      <c r="JI184" s="139" t="s">
        <v>701</v>
      </c>
      <c r="JJ184" s="139">
        <v>0</v>
      </c>
      <c r="JK184" s="139">
        <v>1</v>
      </c>
      <c r="JL184" s="139">
        <v>0</v>
      </c>
      <c r="JM184" s="139">
        <v>0</v>
      </c>
      <c r="JN184" s="139">
        <v>0</v>
      </c>
      <c r="JO184" s="139">
        <v>0</v>
      </c>
      <c r="JP184" s="139">
        <v>0</v>
      </c>
      <c r="JQ184" s="139" t="s">
        <v>193</v>
      </c>
      <c r="JR184" s="139" t="s">
        <v>193</v>
      </c>
      <c r="JS184" s="139" t="s">
        <v>193</v>
      </c>
      <c r="JT184" s="139" t="s">
        <v>193</v>
      </c>
      <c r="JU184" s="139" t="s">
        <v>193</v>
      </c>
      <c r="JV184" s="139" t="s">
        <v>193</v>
      </c>
      <c r="JW184" s="139" t="s">
        <v>193</v>
      </c>
      <c r="JX184" s="139" t="s">
        <v>193</v>
      </c>
      <c r="JY184" s="139" t="s">
        <v>193</v>
      </c>
      <c r="JZ184" s="139" t="s">
        <v>193</v>
      </c>
      <c r="KA184" s="139" t="s">
        <v>193</v>
      </c>
      <c r="KB184" s="139" t="s">
        <v>193</v>
      </c>
      <c r="KC184" s="139" t="s">
        <v>193</v>
      </c>
      <c r="KD184" s="139" t="s">
        <v>193</v>
      </c>
      <c r="KE184" s="139" t="s">
        <v>193</v>
      </c>
      <c r="KF184" s="139" t="s">
        <v>193</v>
      </c>
      <c r="KG184" s="139" t="s">
        <v>193</v>
      </c>
      <c r="KH184" s="139" t="s">
        <v>193</v>
      </c>
      <c r="KI184" s="139" t="s">
        <v>193</v>
      </c>
      <c r="KJ184" s="139" t="s">
        <v>193</v>
      </c>
      <c r="KK184" s="139" t="s">
        <v>193</v>
      </c>
      <c r="KL184" s="139" t="s">
        <v>193</v>
      </c>
      <c r="KM184" s="139" t="s">
        <v>193</v>
      </c>
      <c r="KN184" s="139" t="s">
        <v>193</v>
      </c>
      <c r="KO184" s="139" t="s">
        <v>193</v>
      </c>
      <c r="KP184" s="139" t="s">
        <v>193</v>
      </c>
      <c r="KQ184" s="139" t="s">
        <v>193</v>
      </c>
      <c r="KR184" s="139" t="s">
        <v>193</v>
      </c>
      <c r="KS184" s="139" t="s">
        <v>193</v>
      </c>
      <c r="KT184" s="139" t="s">
        <v>193</v>
      </c>
      <c r="KU184" s="139" t="s">
        <v>193</v>
      </c>
      <c r="KV184" s="139" t="s">
        <v>193</v>
      </c>
      <c r="KW184" s="139" t="s">
        <v>193</v>
      </c>
      <c r="KX184" s="139" t="s">
        <v>193</v>
      </c>
      <c r="KY184" s="139" t="s">
        <v>193</v>
      </c>
      <c r="KZ184" s="139" t="s">
        <v>193</v>
      </c>
      <c r="LA184" s="139" t="s">
        <v>193</v>
      </c>
      <c r="LB184" s="139" t="s">
        <v>193</v>
      </c>
      <c r="LC184" s="139" t="s">
        <v>193</v>
      </c>
      <c r="LD184" s="139" t="s">
        <v>193</v>
      </c>
      <c r="LE184" s="139" t="s">
        <v>193</v>
      </c>
      <c r="LF184" s="139" t="s">
        <v>193</v>
      </c>
      <c r="LG184" s="139" t="s">
        <v>193</v>
      </c>
      <c r="LH184" s="139" t="s">
        <v>193</v>
      </c>
      <c r="LI184" s="139" t="s">
        <v>193</v>
      </c>
      <c r="LJ184" s="139" t="s">
        <v>193</v>
      </c>
      <c r="LK184" s="139" t="s">
        <v>193</v>
      </c>
      <c r="LL184" s="139" t="s">
        <v>193</v>
      </c>
      <c r="LM184" s="139" t="s">
        <v>193</v>
      </c>
      <c r="LN184" s="139" t="s">
        <v>193</v>
      </c>
      <c r="LO184" s="139" t="s">
        <v>193</v>
      </c>
      <c r="LP184" s="139" t="s">
        <v>193</v>
      </c>
      <c r="LQ184" s="139" t="s">
        <v>193</v>
      </c>
    </row>
    <row r="185" spans="1:329" ht="14.4" customHeight="1" x14ac:dyDescent="0.35">
      <c r="A185" s="139" t="s">
        <v>3673</v>
      </c>
      <c r="B185" s="139" t="s">
        <v>3571</v>
      </c>
      <c r="C185" s="139" t="s">
        <v>3662</v>
      </c>
      <c r="D185" s="139" t="s">
        <v>3662</v>
      </c>
      <c r="E185" s="139" t="s">
        <v>3663</v>
      </c>
      <c r="F185" s="139" t="s">
        <v>123</v>
      </c>
      <c r="G185" s="139" t="s">
        <v>124</v>
      </c>
      <c r="H185" s="139" t="s">
        <v>124</v>
      </c>
      <c r="I185" s="139" t="s">
        <v>3664</v>
      </c>
      <c r="J185" s="139" t="s">
        <v>3665</v>
      </c>
      <c r="K185" s="139" t="s">
        <v>536</v>
      </c>
      <c r="L185" s="139" t="s">
        <v>490</v>
      </c>
      <c r="M185" t="s">
        <v>491</v>
      </c>
      <c r="N185" t="s">
        <v>193</v>
      </c>
      <c r="O185" t="s">
        <v>193</v>
      </c>
      <c r="P185" t="s">
        <v>496</v>
      </c>
      <c r="Q185" t="s">
        <v>193</v>
      </c>
      <c r="R185" t="s">
        <v>3677</v>
      </c>
      <c r="S185">
        <v>0</v>
      </c>
      <c r="T185">
        <v>1</v>
      </c>
      <c r="U185">
        <v>0</v>
      </c>
      <c r="V185">
        <v>0</v>
      </c>
      <c r="W185">
        <v>1</v>
      </c>
      <c r="X185">
        <v>0</v>
      </c>
      <c r="Y185">
        <v>0</v>
      </c>
      <c r="Z185" t="s">
        <v>130</v>
      </c>
      <c r="AA185" t="s">
        <v>701</v>
      </c>
      <c r="AB185" t="s">
        <v>112</v>
      </c>
      <c r="AC185">
        <v>1</v>
      </c>
      <c r="AD185">
        <v>0</v>
      </c>
      <c r="AE185">
        <v>0</v>
      </c>
      <c r="AF185">
        <v>0</v>
      </c>
      <c r="AG185">
        <v>0</v>
      </c>
      <c r="AH185">
        <v>0</v>
      </c>
      <c r="AI185">
        <v>0</v>
      </c>
      <c r="AJ185">
        <v>0</v>
      </c>
      <c r="AK185">
        <v>0</v>
      </c>
      <c r="AL185">
        <v>0</v>
      </c>
      <c r="AM185" t="s">
        <v>193</v>
      </c>
      <c r="AN185" t="s">
        <v>142</v>
      </c>
      <c r="AO185" t="s">
        <v>501</v>
      </c>
      <c r="AP185" t="s">
        <v>193</v>
      </c>
      <c r="AQ185" t="s">
        <v>193</v>
      </c>
      <c r="AR185" t="s">
        <v>193</v>
      </c>
      <c r="AS185" t="s">
        <v>193</v>
      </c>
      <c r="AT185" t="s">
        <v>193</v>
      </c>
      <c r="AU185" t="s">
        <v>193</v>
      </c>
      <c r="AV185" t="s">
        <v>193</v>
      </c>
      <c r="AW185" t="s">
        <v>193</v>
      </c>
      <c r="AX185" t="s">
        <v>193</v>
      </c>
      <c r="AY185" t="s">
        <v>193</v>
      </c>
      <c r="AZ185" s="192" t="s">
        <v>193</v>
      </c>
      <c r="BA185" s="139" t="s">
        <v>193</v>
      </c>
      <c r="BB185" s="139" t="s">
        <v>193</v>
      </c>
      <c r="BC185" s="192" t="s">
        <v>193</v>
      </c>
      <c r="BD185" s="139" t="s">
        <v>193</v>
      </c>
      <c r="BE185" s="139" t="s">
        <v>193</v>
      </c>
      <c r="BF185" s="192" t="s">
        <v>193</v>
      </c>
      <c r="BG185" s="139" t="s">
        <v>193</v>
      </c>
      <c r="BH185" s="139" t="s">
        <v>193</v>
      </c>
      <c r="BI185" s="192" t="s">
        <v>193</v>
      </c>
      <c r="BJ185" s="139" t="s">
        <v>193</v>
      </c>
      <c r="BK185" s="139" t="s">
        <v>193</v>
      </c>
      <c r="BL185" s="192" t="s">
        <v>193</v>
      </c>
      <c r="BM185" s="139" t="s">
        <v>193</v>
      </c>
      <c r="BN185" s="139" t="s">
        <v>193</v>
      </c>
      <c r="BO185" s="192" t="s">
        <v>193</v>
      </c>
      <c r="BP185" s="139" t="s">
        <v>193</v>
      </c>
      <c r="BQ185" s="139" t="s">
        <v>193</v>
      </c>
      <c r="BR185" s="139" t="s">
        <v>193</v>
      </c>
      <c r="BS185" s="139" t="s">
        <v>193</v>
      </c>
      <c r="BT185" s="139" t="s">
        <v>193</v>
      </c>
      <c r="BU185" s="139" t="s">
        <v>193</v>
      </c>
      <c r="BV185" s="139" t="s">
        <v>193</v>
      </c>
      <c r="BW185" s="139" t="s">
        <v>193</v>
      </c>
      <c r="BX185" s="139" t="s">
        <v>193</v>
      </c>
      <c r="BY185" s="139" t="s">
        <v>193</v>
      </c>
      <c r="BZ185" s="139" t="s">
        <v>193</v>
      </c>
      <c r="CA185" s="192" t="s">
        <v>193</v>
      </c>
      <c r="CB185" s="139" t="s">
        <v>193</v>
      </c>
      <c r="CC185" s="139" t="s">
        <v>193</v>
      </c>
      <c r="CD185" s="139" t="s">
        <v>193</v>
      </c>
      <c r="CE185" s="139" t="s">
        <v>193</v>
      </c>
      <c r="CF185" s="139" t="s">
        <v>193</v>
      </c>
      <c r="CG185" s="139" t="s">
        <v>193</v>
      </c>
      <c r="CH185" s="139" t="s">
        <v>193</v>
      </c>
      <c r="CI185" s="139" t="s">
        <v>193</v>
      </c>
      <c r="CJ185" s="139" t="s">
        <v>193</v>
      </c>
      <c r="CK185" s="139" t="s">
        <v>193</v>
      </c>
      <c r="CL185" s="139" t="s">
        <v>193</v>
      </c>
      <c r="CM185" s="139" t="s">
        <v>193</v>
      </c>
      <c r="CN185" s="139" t="s">
        <v>193</v>
      </c>
      <c r="CO185" s="139" t="s">
        <v>193</v>
      </c>
      <c r="CP185" s="139" t="s">
        <v>193</v>
      </c>
      <c r="CQ185" s="139" t="s">
        <v>193</v>
      </c>
      <c r="CR185" s="139" t="s">
        <v>193</v>
      </c>
      <c r="CS185" s="139" t="s">
        <v>193</v>
      </c>
      <c r="CT185" s="139" t="s">
        <v>193</v>
      </c>
      <c r="CU185" s="139" t="s">
        <v>193</v>
      </c>
      <c r="CV185" s="139" t="s">
        <v>193</v>
      </c>
      <c r="CW185" s="139" t="s">
        <v>193</v>
      </c>
      <c r="CX185" s="139" t="s">
        <v>193</v>
      </c>
      <c r="CY185" s="139" t="s">
        <v>193</v>
      </c>
      <c r="CZ185" s="139" t="s">
        <v>193</v>
      </c>
      <c r="DA185" s="139" t="s">
        <v>193</v>
      </c>
      <c r="DB185" s="139" t="s">
        <v>193</v>
      </c>
      <c r="DC185" s="139" t="s">
        <v>193</v>
      </c>
      <c r="DD185" s="139" t="s">
        <v>193</v>
      </c>
      <c r="DE185" s="139" t="s">
        <v>193</v>
      </c>
      <c r="DF185" s="139" t="s">
        <v>193</v>
      </c>
      <c r="DG185" s="139" t="s">
        <v>193</v>
      </c>
      <c r="DH185" s="139" t="s">
        <v>193</v>
      </c>
      <c r="DI185" s="139" t="s">
        <v>193</v>
      </c>
      <c r="DJ185" s="139" t="s">
        <v>703</v>
      </c>
      <c r="DK185" s="139">
        <v>1</v>
      </c>
      <c r="DL185" s="139">
        <v>0</v>
      </c>
      <c r="DM185" s="139">
        <v>0</v>
      </c>
      <c r="DN185" s="139">
        <v>0</v>
      </c>
      <c r="DO185" s="139">
        <v>0</v>
      </c>
      <c r="DP185" s="139">
        <v>0</v>
      </c>
      <c r="DQ185" s="139">
        <v>1</v>
      </c>
      <c r="DR185" s="139">
        <v>0</v>
      </c>
      <c r="DS185" s="139">
        <v>0</v>
      </c>
      <c r="DT185" s="139" t="s">
        <v>109</v>
      </c>
      <c r="DU185" s="139">
        <v>40</v>
      </c>
      <c r="DV185" s="139">
        <v>40</v>
      </c>
      <c r="DW185" s="139" t="s">
        <v>193</v>
      </c>
      <c r="DX185" s="139" t="s">
        <v>193</v>
      </c>
      <c r="DY185" s="139" t="s">
        <v>193</v>
      </c>
      <c r="DZ185" s="139">
        <v>40</v>
      </c>
      <c r="EA185" s="139" t="s">
        <v>109</v>
      </c>
      <c r="EB185" s="139" t="s">
        <v>193</v>
      </c>
      <c r="EC185" s="139" t="s">
        <v>193</v>
      </c>
      <c r="ED185" s="139" t="s">
        <v>193</v>
      </c>
      <c r="EE185" s="139" t="s">
        <v>193</v>
      </c>
      <c r="EF185" s="139" t="s">
        <v>193</v>
      </c>
      <c r="EG185" s="139" t="s">
        <v>193</v>
      </c>
      <c r="EH185" s="139" t="s">
        <v>193</v>
      </c>
      <c r="EI185" s="139" t="s">
        <v>193</v>
      </c>
      <c r="EJ185" s="139" t="s">
        <v>193</v>
      </c>
      <c r="EK185" s="139" t="s">
        <v>193</v>
      </c>
      <c r="EL185" s="139" t="s">
        <v>193</v>
      </c>
      <c r="EM185" s="139" t="s">
        <v>193</v>
      </c>
      <c r="EN185" s="139" t="s">
        <v>193</v>
      </c>
      <c r="EO185" s="139" t="s">
        <v>193</v>
      </c>
      <c r="EP185" s="139" t="s">
        <v>193</v>
      </c>
      <c r="EQ185" s="139" t="s">
        <v>193</v>
      </c>
      <c r="ER185" s="139" t="s">
        <v>193</v>
      </c>
      <c r="ES185" s="139" t="s">
        <v>193</v>
      </c>
      <c r="ET185" s="139" t="s">
        <v>193</v>
      </c>
      <c r="EU185" s="139" t="s">
        <v>193</v>
      </c>
      <c r="EV185" s="139" t="s">
        <v>193</v>
      </c>
      <c r="EW185" s="139" t="s">
        <v>193</v>
      </c>
      <c r="EX185" s="139" t="s">
        <v>193</v>
      </c>
      <c r="EY185" s="139" t="s">
        <v>193</v>
      </c>
      <c r="EZ185" s="139" t="s">
        <v>193</v>
      </c>
      <c r="FA185" s="139" t="s">
        <v>193</v>
      </c>
      <c r="FB185" s="139" t="s">
        <v>193</v>
      </c>
      <c r="FC185" s="139" t="s">
        <v>193</v>
      </c>
      <c r="FD185" s="139" t="s">
        <v>193</v>
      </c>
      <c r="FE185" s="139" t="s">
        <v>193</v>
      </c>
      <c r="FF185" s="139" t="s">
        <v>193</v>
      </c>
      <c r="FG185" s="139" t="s">
        <v>193</v>
      </c>
      <c r="FH185" s="139" t="s">
        <v>193</v>
      </c>
      <c r="FI185" s="139" t="s">
        <v>193</v>
      </c>
      <c r="FJ185" s="139" t="s">
        <v>109</v>
      </c>
      <c r="FK185" s="139" t="s">
        <v>193</v>
      </c>
      <c r="FL185" s="139">
        <v>5</v>
      </c>
      <c r="FM185" s="139" t="s">
        <v>193</v>
      </c>
      <c r="FN185" s="139" t="s">
        <v>193</v>
      </c>
      <c r="FO185" s="139" t="s">
        <v>193</v>
      </c>
      <c r="FP185" s="139" t="s">
        <v>193</v>
      </c>
      <c r="FQ185" s="139" t="s">
        <v>193</v>
      </c>
      <c r="FR185" s="139" t="s">
        <v>193</v>
      </c>
      <c r="FS185" s="139" t="s">
        <v>114</v>
      </c>
      <c r="FT185" s="139" t="s">
        <v>156</v>
      </c>
      <c r="FU185" s="139">
        <v>5</v>
      </c>
      <c r="FV185" s="139" t="s">
        <v>114</v>
      </c>
      <c r="FW185" s="139" t="s">
        <v>193</v>
      </c>
      <c r="FX185" s="139" t="s">
        <v>193</v>
      </c>
      <c r="FY185" s="139" t="s">
        <v>193</v>
      </c>
      <c r="FZ185" s="139" t="s">
        <v>193</v>
      </c>
      <c r="GA185" s="139" t="s">
        <v>193</v>
      </c>
      <c r="GB185" s="139" t="s">
        <v>193</v>
      </c>
      <c r="GC185" s="139" t="s">
        <v>193</v>
      </c>
      <c r="GD185" s="139" t="s">
        <v>193</v>
      </c>
      <c r="GE185" s="139" t="s">
        <v>193</v>
      </c>
      <c r="GF185" s="139" t="s">
        <v>193</v>
      </c>
      <c r="GG185" s="139" t="s">
        <v>193</v>
      </c>
      <c r="GH185" s="139" t="s">
        <v>193</v>
      </c>
      <c r="GI185" s="139" t="s">
        <v>193</v>
      </c>
      <c r="GJ185" s="139" t="s">
        <v>193</v>
      </c>
      <c r="GK185" s="139" t="s">
        <v>193</v>
      </c>
      <c r="GL185" s="139" t="s">
        <v>193</v>
      </c>
      <c r="GM185" s="139" t="s">
        <v>193</v>
      </c>
      <c r="GN185" s="139" t="s">
        <v>193</v>
      </c>
      <c r="GO185" s="139" t="s">
        <v>193</v>
      </c>
      <c r="GP185" s="139" t="s">
        <v>193</v>
      </c>
      <c r="GQ185" s="139" t="s">
        <v>193</v>
      </c>
      <c r="GR185" s="139" t="s">
        <v>193</v>
      </c>
      <c r="GS185" s="139" t="s">
        <v>193</v>
      </c>
      <c r="GT185" s="139" t="s">
        <v>193</v>
      </c>
      <c r="GU185" s="139" t="s">
        <v>193</v>
      </c>
      <c r="GV185" s="139" t="s">
        <v>114</v>
      </c>
      <c r="GW185" s="139" t="s">
        <v>114</v>
      </c>
      <c r="GX185" s="139" t="s">
        <v>109</v>
      </c>
      <c r="GY185" s="139" t="s">
        <v>123</v>
      </c>
      <c r="GZ185" s="139" t="s">
        <v>789</v>
      </c>
      <c r="HA185" s="139" t="s">
        <v>124</v>
      </c>
      <c r="HB185" s="139" t="s">
        <v>789</v>
      </c>
      <c r="HC185" s="139" t="s">
        <v>193</v>
      </c>
      <c r="HD185" s="139" t="s">
        <v>193</v>
      </c>
      <c r="HE185" s="139" t="s">
        <v>193</v>
      </c>
      <c r="HF185" s="139" t="s">
        <v>193</v>
      </c>
      <c r="HG185" s="139" t="s">
        <v>193</v>
      </c>
      <c r="HH185" s="139" t="s">
        <v>193</v>
      </c>
      <c r="HI185" s="139" t="s">
        <v>193</v>
      </c>
      <c r="HJ185" s="139" t="s">
        <v>193</v>
      </c>
      <c r="HK185" s="139" t="s">
        <v>193</v>
      </c>
      <c r="HL185" s="139" t="s">
        <v>193</v>
      </c>
      <c r="HM185" s="139" t="s">
        <v>193</v>
      </c>
      <c r="HN185" s="139" t="s">
        <v>193</v>
      </c>
      <c r="HO185" s="139" t="s">
        <v>193</v>
      </c>
      <c r="HP185" s="139" t="s">
        <v>193</v>
      </c>
      <c r="HQ185" s="139" t="s">
        <v>193</v>
      </c>
      <c r="HR185" s="139" t="s">
        <v>193</v>
      </c>
      <c r="HS185" s="139" t="s">
        <v>193</v>
      </c>
      <c r="HT185" s="139" t="s">
        <v>193</v>
      </c>
      <c r="HU185" s="139" t="s">
        <v>193</v>
      </c>
      <c r="HV185" s="139" t="s">
        <v>193</v>
      </c>
      <c r="HW185" s="139" t="s">
        <v>193</v>
      </c>
      <c r="HX185" s="139" t="s">
        <v>193</v>
      </c>
      <c r="HY185" s="139" t="s">
        <v>193</v>
      </c>
      <c r="HZ185" s="139" t="s">
        <v>193</v>
      </c>
      <c r="IA185" s="139" t="s">
        <v>193</v>
      </c>
      <c r="IB185" s="139" t="s">
        <v>193</v>
      </c>
      <c r="IC185" s="139" t="s">
        <v>193</v>
      </c>
      <c r="ID185" s="139" t="s">
        <v>3674</v>
      </c>
      <c r="IE185" s="139">
        <v>0</v>
      </c>
      <c r="IF185" s="139">
        <v>0</v>
      </c>
      <c r="IG185" s="139">
        <v>1</v>
      </c>
      <c r="IH185" s="139" t="s">
        <v>193</v>
      </c>
      <c r="II185" s="139" t="s">
        <v>193</v>
      </c>
      <c r="IJ185" s="139">
        <v>30</v>
      </c>
      <c r="IK185" s="139" t="s">
        <v>114</v>
      </c>
      <c r="IL185" s="139" t="s">
        <v>193</v>
      </c>
      <c r="IM185" s="139" t="s">
        <v>193</v>
      </c>
      <c r="IN185" s="139" t="s">
        <v>132</v>
      </c>
      <c r="IO185" s="139" t="s">
        <v>193</v>
      </c>
      <c r="IP185" s="139" t="s">
        <v>193</v>
      </c>
      <c r="IQ185" s="139" t="s">
        <v>193</v>
      </c>
      <c r="IR185" s="139" t="s">
        <v>193</v>
      </c>
      <c r="IS185" s="139" t="s">
        <v>193</v>
      </c>
      <c r="IT185" s="139" t="s">
        <v>193</v>
      </c>
      <c r="IU185" s="139" t="s">
        <v>193</v>
      </c>
      <c r="IV185" s="139" t="s">
        <v>193</v>
      </c>
      <c r="IW185" s="139" t="s">
        <v>3426</v>
      </c>
      <c r="IX185" s="139">
        <v>0</v>
      </c>
      <c r="IY185" s="139">
        <v>0</v>
      </c>
      <c r="IZ185" s="139">
        <v>0</v>
      </c>
      <c r="JA185" s="139">
        <v>0</v>
      </c>
      <c r="JB185" s="139">
        <v>0</v>
      </c>
      <c r="JC185" s="139">
        <v>1</v>
      </c>
      <c r="JD185" s="139">
        <v>0</v>
      </c>
      <c r="JE185" s="139">
        <v>0</v>
      </c>
      <c r="JF185" s="139" t="s">
        <v>193</v>
      </c>
      <c r="JG185" s="139" t="s">
        <v>114</v>
      </c>
      <c r="JH185" s="139" t="s">
        <v>193</v>
      </c>
      <c r="JI185" s="139" t="s">
        <v>193</v>
      </c>
      <c r="JJ185" s="139" t="s">
        <v>193</v>
      </c>
      <c r="JK185" s="139" t="s">
        <v>193</v>
      </c>
      <c r="JL185" s="139" t="s">
        <v>193</v>
      </c>
      <c r="JM185" s="139" t="s">
        <v>193</v>
      </c>
      <c r="JN185" s="139" t="s">
        <v>193</v>
      </c>
      <c r="JO185" s="139" t="s">
        <v>193</v>
      </c>
      <c r="JP185" s="139" t="s">
        <v>193</v>
      </c>
      <c r="JQ185" s="139" t="s">
        <v>193</v>
      </c>
      <c r="JR185" s="139" t="s">
        <v>193</v>
      </c>
      <c r="JS185" s="139" t="s">
        <v>193</v>
      </c>
      <c r="JT185" s="139" t="s">
        <v>193</v>
      </c>
      <c r="JU185" s="139" t="s">
        <v>193</v>
      </c>
      <c r="JV185" s="139" t="s">
        <v>193</v>
      </c>
      <c r="JW185" s="139" t="s">
        <v>193</v>
      </c>
      <c r="JX185" s="139" t="s">
        <v>193</v>
      </c>
      <c r="JY185" s="139" t="s">
        <v>193</v>
      </c>
      <c r="JZ185" s="139" t="s">
        <v>193</v>
      </c>
      <c r="KA185" s="139" t="s">
        <v>193</v>
      </c>
      <c r="KB185" s="139" t="s">
        <v>193</v>
      </c>
      <c r="KC185" s="139" t="s">
        <v>193</v>
      </c>
      <c r="KD185" s="139" t="s">
        <v>193</v>
      </c>
      <c r="KE185" s="139" t="s">
        <v>193</v>
      </c>
      <c r="KF185" s="139" t="s">
        <v>193</v>
      </c>
      <c r="KG185" s="139" t="s">
        <v>193</v>
      </c>
      <c r="KH185" s="139" t="s">
        <v>193</v>
      </c>
      <c r="KI185" s="139" t="s">
        <v>193</v>
      </c>
      <c r="KJ185" s="139" t="s">
        <v>193</v>
      </c>
      <c r="KK185" s="139" t="s">
        <v>193</v>
      </c>
      <c r="KL185" s="139" t="s">
        <v>193</v>
      </c>
      <c r="KM185" s="139" t="s">
        <v>193</v>
      </c>
      <c r="KN185" s="139" t="s">
        <v>193</v>
      </c>
      <c r="KO185" s="139" t="s">
        <v>193</v>
      </c>
      <c r="KP185" s="139" t="s">
        <v>193</v>
      </c>
      <c r="KQ185" s="139" t="s">
        <v>193</v>
      </c>
      <c r="KR185" s="139" t="s">
        <v>193</v>
      </c>
      <c r="KS185" s="139" t="s">
        <v>193</v>
      </c>
      <c r="KT185" s="139" t="s">
        <v>193</v>
      </c>
      <c r="KU185" s="139" t="s">
        <v>193</v>
      </c>
      <c r="KV185" s="139" t="s">
        <v>193</v>
      </c>
      <c r="KW185" s="139" t="s">
        <v>193</v>
      </c>
      <c r="KX185" s="139" t="s">
        <v>193</v>
      </c>
      <c r="KY185" s="139" t="s">
        <v>193</v>
      </c>
      <c r="KZ185" s="139" t="s">
        <v>193</v>
      </c>
      <c r="LA185" s="139" t="s">
        <v>193</v>
      </c>
      <c r="LB185" s="139" t="s">
        <v>193</v>
      </c>
      <c r="LC185" s="139" t="s">
        <v>193</v>
      </c>
      <c r="LD185" s="139" t="s">
        <v>193</v>
      </c>
      <c r="LE185" s="139" t="s">
        <v>193</v>
      </c>
      <c r="LF185" s="139" t="s">
        <v>193</v>
      </c>
      <c r="LG185" s="139" t="s">
        <v>193</v>
      </c>
      <c r="LH185" s="139" t="s">
        <v>193</v>
      </c>
      <c r="LI185" s="139" t="s">
        <v>193</v>
      </c>
      <c r="LJ185" s="139" t="s">
        <v>193</v>
      </c>
      <c r="LK185" s="139" t="s">
        <v>193</v>
      </c>
      <c r="LL185" s="139" t="s">
        <v>193</v>
      </c>
      <c r="LM185" s="139" t="s">
        <v>193</v>
      </c>
      <c r="LN185" s="139" t="s">
        <v>193</v>
      </c>
      <c r="LO185" s="139" t="s">
        <v>193</v>
      </c>
      <c r="LP185" s="139" t="s">
        <v>193</v>
      </c>
      <c r="LQ185" s="139" t="s">
        <v>193</v>
      </c>
    </row>
    <row r="186" spans="1:329" ht="14.4" customHeight="1" x14ac:dyDescent="0.35">
      <c r="A186" s="139" t="s">
        <v>3675</v>
      </c>
      <c r="B186" s="139" t="s">
        <v>3571</v>
      </c>
      <c r="C186" s="139" t="s">
        <v>3662</v>
      </c>
      <c r="D186" s="139" t="s">
        <v>3662</v>
      </c>
      <c r="E186" s="139" t="s">
        <v>3663</v>
      </c>
      <c r="F186" s="139" t="s">
        <v>123</v>
      </c>
      <c r="G186" s="139" t="s">
        <v>124</v>
      </c>
      <c r="H186" s="139" t="s">
        <v>124</v>
      </c>
      <c r="I186" s="139" t="s">
        <v>3664</v>
      </c>
      <c r="J186" s="139" t="s">
        <v>3665</v>
      </c>
      <c r="K186" s="139" t="s">
        <v>536</v>
      </c>
      <c r="L186" s="139" t="s">
        <v>490</v>
      </c>
      <c r="M186" t="s">
        <v>491</v>
      </c>
      <c r="N186" t="s">
        <v>193</v>
      </c>
      <c r="O186" t="s">
        <v>193</v>
      </c>
      <c r="P186" t="s">
        <v>496</v>
      </c>
      <c r="Q186" t="s">
        <v>193</v>
      </c>
      <c r="R186" t="s">
        <v>3677</v>
      </c>
      <c r="S186">
        <v>0</v>
      </c>
      <c r="T186">
        <v>1</v>
      </c>
      <c r="U186">
        <v>0</v>
      </c>
      <c r="V186">
        <v>0</v>
      </c>
      <c r="W186">
        <v>1</v>
      </c>
      <c r="X186">
        <v>0</v>
      </c>
      <c r="Y186">
        <v>0</v>
      </c>
      <c r="Z186" t="s">
        <v>130</v>
      </c>
      <c r="AA186" t="s">
        <v>701</v>
      </c>
      <c r="AB186" t="s">
        <v>112</v>
      </c>
      <c r="AC186">
        <v>1</v>
      </c>
      <c r="AD186">
        <v>0</v>
      </c>
      <c r="AE186">
        <v>0</v>
      </c>
      <c r="AF186">
        <v>0</v>
      </c>
      <c r="AG186">
        <v>0</v>
      </c>
      <c r="AH186">
        <v>0</v>
      </c>
      <c r="AI186">
        <v>0</v>
      </c>
      <c r="AJ186">
        <v>0</v>
      </c>
      <c r="AK186">
        <v>0</v>
      </c>
      <c r="AL186">
        <v>0</v>
      </c>
      <c r="AM186" t="s">
        <v>193</v>
      </c>
      <c r="AN186" t="s">
        <v>128</v>
      </c>
      <c r="AO186" t="s">
        <v>142</v>
      </c>
      <c r="AP186" t="s">
        <v>193</v>
      </c>
      <c r="AQ186" t="s">
        <v>193</v>
      </c>
      <c r="AR186" t="s">
        <v>193</v>
      </c>
      <c r="AS186" t="s">
        <v>193</v>
      </c>
      <c r="AT186" t="s">
        <v>193</v>
      </c>
      <c r="AU186" t="s">
        <v>193</v>
      </c>
      <c r="AV186" t="s">
        <v>193</v>
      </c>
      <c r="AW186" t="s">
        <v>193</v>
      </c>
      <c r="AX186" t="s">
        <v>193</v>
      </c>
      <c r="AY186" t="s">
        <v>193</v>
      </c>
      <c r="AZ186" s="192" t="s">
        <v>193</v>
      </c>
      <c r="BA186" s="139" t="s">
        <v>193</v>
      </c>
      <c r="BB186" s="139" t="s">
        <v>193</v>
      </c>
      <c r="BC186" s="192" t="s">
        <v>193</v>
      </c>
      <c r="BD186" s="139" t="s">
        <v>193</v>
      </c>
      <c r="BE186" s="139" t="s">
        <v>193</v>
      </c>
      <c r="BF186" s="192" t="s">
        <v>193</v>
      </c>
      <c r="BG186" s="139" t="s">
        <v>193</v>
      </c>
      <c r="BH186" s="139" t="s">
        <v>193</v>
      </c>
      <c r="BI186" s="192" t="s">
        <v>193</v>
      </c>
      <c r="BJ186" s="139" t="s">
        <v>193</v>
      </c>
      <c r="BK186" s="139" t="s">
        <v>193</v>
      </c>
      <c r="BL186" s="192" t="s">
        <v>193</v>
      </c>
      <c r="BM186" s="139" t="s">
        <v>193</v>
      </c>
      <c r="BN186" s="139" t="s">
        <v>193</v>
      </c>
      <c r="BO186" s="192" t="s">
        <v>193</v>
      </c>
      <c r="BP186" s="139" t="s">
        <v>193</v>
      </c>
      <c r="BQ186" s="139" t="s">
        <v>193</v>
      </c>
      <c r="BR186" s="139" t="s">
        <v>193</v>
      </c>
      <c r="BS186" s="139" t="s">
        <v>193</v>
      </c>
      <c r="BT186" s="139" t="s">
        <v>193</v>
      </c>
      <c r="BU186" s="139" t="s">
        <v>193</v>
      </c>
      <c r="BV186" s="139" t="s">
        <v>193</v>
      </c>
      <c r="BW186" s="139" t="s">
        <v>193</v>
      </c>
      <c r="BX186" s="139" t="s">
        <v>193</v>
      </c>
      <c r="BY186" s="139" t="s">
        <v>193</v>
      </c>
      <c r="BZ186" s="139" t="s">
        <v>193</v>
      </c>
      <c r="CA186" s="192" t="s">
        <v>193</v>
      </c>
      <c r="CB186" s="139" t="s">
        <v>193</v>
      </c>
      <c r="CC186" s="139" t="s">
        <v>193</v>
      </c>
      <c r="CD186" s="139" t="s">
        <v>193</v>
      </c>
      <c r="CE186" s="139" t="s">
        <v>193</v>
      </c>
      <c r="CF186" s="139" t="s">
        <v>193</v>
      </c>
      <c r="CG186" s="139" t="s">
        <v>193</v>
      </c>
      <c r="CH186" s="139" t="s">
        <v>193</v>
      </c>
      <c r="CI186" s="139" t="s">
        <v>193</v>
      </c>
      <c r="CJ186" s="139" t="s">
        <v>193</v>
      </c>
      <c r="CK186" s="139" t="s">
        <v>193</v>
      </c>
      <c r="CL186" s="139" t="s">
        <v>193</v>
      </c>
      <c r="CM186" s="139" t="s">
        <v>193</v>
      </c>
      <c r="CN186" s="139" t="s">
        <v>193</v>
      </c>
      <c r="CO186" s="139" t="s">
        <v>193</v>
      </c>
      <c r="CP186" s="139" t="s">
        <v>193</v>
      </c>
      <c r="CQ186" s="139" t="s">
        <v>193</v>
      </c>
      <c r="CR186" s="139" t="s">
        <v>193</v>
      </c>
      <c r="CS186" s="139" t="s">
        <v>193</v>
      </c>
      <c r="CT186" s="139" t="s">
        <v>193</v>
      </c>
      <c r="CU186" s="139" t="s">
        <v>193</v>
      </c>
      <c r="CV186" s="139" t="s">
        <v>193</v>
      </c>
      <c r="CW186" s="139" t="s">
        <v>193</v>
      </c>
      <c r="CX186" s="139" t="s">
        <v>193</v>
      </c>
      <c r="CY186" s="139" t="s">
        <v>193</v>
      </c>
      <c r="CZ186" s="139" t="s">
        <v>193</v>
      </c>
      <c r="DA186" s="139" t="s">
        <v>193</v>
      </c>
      <c r="DB186" s="139" t="s">
        <v>193</v>
      </c>
      <c r="DC186" s="139" t="s">
        <v>193</v>
      </c>
      <c r="DD186" s="139" t="s">
        <v>193</v>
      </c>
      <c r="DE186" s="139" t="s">
        <v>193</v>
      </c>
      <c r="DF186" s="139" t="s">
        <v>193</v>
      </c>
      <c r="DG186" s="139" t="s">
        <v>193</v>
      </c>
      <c r="DH186" s="139" t="s">
        <v>193</v>
      </c>
      <c r="DI186" s="139" t="s">
        <v>193</v>
      </c>
      <c r="DJ186" s="139" t="s">
        <v>3676</v>
      </c>
      <c r="DK186" s="139">
        <v>0</v>
      </c>
      <c r="DL186" s="139">
        <v>0</v>
      </c>
      <c r="DM186" s="139">
        <v>1</v>
      </c>
      <c r="DN186" s="139">
        <v>1</v>
      </c>
      <c r="DO186" s="139">
        <v>1</v>
      </c>
      <c r="DP186" s="139">
        <v>0</v>
      </c>
      <c r="DQ186" s="139">
        <v>0</v>
      </c>
      <c r="DR186" s="139">
        <v>1</v>
      </c>
      <c r="DS186" s="139">
        <v>0</v>
      </c>
      <c r="DT186" s="139" t="s">
        <v>193</v>
      </c>
      <c r="DU186" s="139" t="s">
        <v>193</v>
      </c>
      <c r="DV186" s="139" t="s">
        <v>193</v>
      </c>
      <c r="DW186" s="139" t="s">
        <v>193</v>
      </c>
      <c r="DX186" s="139" t="s">
        <v>193</v>
      </c>
      <c r="DY186" s="139" t="s">
        <v>193</v>
      </c>
      <c r="DZ186" s="139" t="s">
        <v>193</v>
      </c>
      <c r="EA186" s="139" t="s">
        <v>193</v>
      </c>
      <c r="EB186" s="139" t="s">
        <v>193</v>
      </c>
      <c r="EC186" s="139" t="s">
        <v>193</v>
      </c>
      <c r="ED186" s="139">
        <v>20</v>
      </c>
      <c r="EE186" s="139" t="s">
        <v>114</v>
      </c>
      <c r="EF186" s="139" t="s">
        <v>193</v>
      </c>
      <c r="EG186" s="139" t="s">
        <v>193</v>
      </c>
      <c r="EH186" s="139" t="s">
        <v>193</v>
      </c>
      <c r="EI186" s="139" t="s">
        <v>193</v>
      </c>
      <c r="EJ186" s="139" t="s">
        <v>193</v>
      </c>
      <c r="EK186" s="139" t="s">
        <v>193</v>
      </c>
      <c r="EL186" s="139" t="s">
        <v>193</v>
      </c>
      <c r="EM186" s="139" t="s">
        <v>193</v>
      </c>
      <c r="EN186" s="139" t="s">
        <v>193</v>
      </c>
      <c r="EO186" s="139" t="s">
        <v>193</v>
      </c>
      <c r="EP186" s="139" t="s">
        <v>193</v>
      </c>
      <c r="EQ186" s="139" t="s">
        <v>109</v>
      </c>
      <c r="ER186" s="139">
        <v>25</v>
      </c>
      <c r="ES186" s="139" t="s">
        <v>193</v>
      </c>
      <c r="ET186" s="139" t="s">
        <v>193</v>
      </c>
      <c r="EU186" s="139">
        <v>25</v>
      </c>
      <c r="EV186" s="139" t="s">
        <v>114</v>
      </c>
      <c r="EW186" s="139" t="s">
        <v>109</v>
      </c>
      <c r="EX186" s="139">
        <v>75</v>
      </c>
      <c r="EY186" s="139" t="s">
        <v>193</v>
      </c>
      <c r="EZ186" s="139" t="s">
        <v>193</v>
      </c>
      <c r="FA186" s="139">
        <v>75</v>
      </c>
      <c r="FB186" s="139" t="s">
        <v>114</v>
      </c>
      <c r="FC186" s="139" t="s">
        <v>109</v>
      </c>
      <c r="FD186" s="139">
        <v>75</v>
      </c>
      <c r="FE186" s="139" t="s">
        <v>193</v>
      </c>
      <c r="FF186" s="139" t="s">
        <v>193</v>
      </c>
      <c r="FG186" s="139" t="s">
        <v>193</v>
      </c>
      <c r="FH186" s="139">
        <v>75</v>
      </c>
      <c r="FI186" s="139" t="s">
        <v>109</v>
      </c>
      <c r="FJ186" s="139" t="s">
        <v>193</v>
      </c>
      <c r="FK186" s="139" t="s">
        <v>193</v>
      </c>
      <c r="FL186" s="139" t="s">
        <v>193</v>
      </c>
      <c r="FM186" s="139" t="s">
        <v>193</v>
      </c>
      <c r="FN186" s="139" t="s">
        <v>193</v>
      </c>
      <c r="FO186" s="139" t="s">
        <v>193</v>
      </c>
      <c r="FP186" s="139" t="s">
        <v>193</v>
      </c>
      <c r="FQ186" s="139" t="s">
        <v>193</v>
      </c>
      <c r="FR186" s="139" t="s">
        <v>193</v>
      </c>
      <c r="FS186" s="139" t="s">
        <v>193</v>
      </c>
      <c r="FT186" s="139" t="s">
        <v>193</v>
      </c>
      <c r="FU186" s="139" t="s">
        <v>193</v>
      </c>
      <c r="FV186" s="139" t="s">
        <v>114</v>
      </c>
      <c r="FW186" s="139" t="s">
        <v>193</v>
      </c>
      <c r="FX186" s="139" t="s">
        <v>193</v>
      </c>
      <c r="FY186" s="139" t="s">
        <v>193</v>
      </c>
      <c r="FZ186" s="139" t="s">
        <v>193</v>
      </c>
      <c r="GA186" s="139" t="s">
        <v>193</v>
      </c>
      <c r="GB186" s="139" t="s">
        <v>193</v>
      </c>
      <c r="GC186" s="139" t="s">
        <v>193</v>
      </c>
      <c r="GD186" s="139" t="s">
        <v>193</v>
      </c>
      <c r="GE186" s="139" t="s">
        <v>193</v>
      </c>
      <c r="GF186" s="139" t="s">
        <v>193</v>
      </c>
      <c r="GG186" s="139" t="s">
        <v>193</v>
      </c>
      <c r="GH186" s="139" t="s">
        <v>193</v>
      </c>
      <c r="GI186" s="139" t="s">
        <v>193</v>
      </c>
      <c r="GJ186" s="139" t="s">
        <v>193</v>
      </c>
      <c r="GK186" s="139" t="s">
        <v>193</v>
      </c>
      <c r="GL186" s="139" t="s">
        <v>193</v>
      </c>
      <c r="GM186" s="139" t="s">
        <v>193</v>
      </c>
      <c r="GN186" s="139" t="s">
        <v>193</v>
      </c>
      <c r="GO186" s="139" t="s">
        <v>193</v>
      </c>
      <c r="GP186" s="139" t="s">
        <v>193</v>
      </c>
      <c r="GQ186" s="139" t="s">
        <v>193</v>
      </c>
      <c r="GR186" s="139" t="s">
        <v>193</v>
      </c>
      <c r="GS186" s="139" t="s">
        <v>193</v>
      </c>
      <c r="GT186" s="139" t="s">
        <v>193</v>
      </c>
      <c r="GU186" s="139" t="s">
        <v>193</v>
      </c>
      <c r="GV186" s="139" t="s">
        <v>114</v>
      </c>
      <c r="GW186" s="139" t="s">
        <v>114</v>
      </c>
      <c r="GX186" s="139" t="s">
        <v>109</v>
      </c>
      <c r="GY186" s="139" t="s">
        <v>123</v>
      </c>
      <c r="GZ186" s="139" t="s">
        <v>789</v>
      </c>
      <c r="HA186" s="139" t="s">
        <v>124</v>
      </c>
      <c r="HB186" s="139" t="s">
        <v>789</v>
      </c>
      <c r="HC186" s="139" t="s">
        <v>193</v>
      </c>
      <c r="HD186" s="139" t="s">
        <v>193</v>
      </c>
      <c r="HE186" s="139" t="s">
        <v>193</v>
      </c>
      <c r="HF186" s="139" t="s">
        <v>193</v>
      </c>
      <c r="HG186" s="139" t="s">
        <v>193</v>
      </c>
      <c r="HH186" s="139" t="s">
        <v>193</v>
      </c>
      <c r="HI186" s="139" t="s">
        <v>193</v>
      </c>
      <c r="HJ186" s="139" t="s">
        <v>193</v>
      </c>
      <c r="HK186" s="139" t="s">
        <v>193</v>
      </c>
      <c r="HL186" s="139" t="s">
        <v>193</v>
      </c>
      <c r="HM186" s="139" t="s">
        <v>193</v>
      </c>
      <c r="HN186" s="139" t="s">
        <v>193</v>
      </c>
      <c r="HO186" s="139" t="s">
        <v>193</v>
      </c>
      <c r="HP186" s="139" t="s">
        <v>193</v>
      </c>
      <c r="HQ186" s="139" t="s">
        <v>193</v>
      </c>
      <c r="HR186" s="139" t="s">
        <v>193</v>
      </c>
      <c r="HS186" s="139" t="s">
        <v>193</v>
      </c>
      <c r="HT186" s="139" t="s">
        <v>193</v>
      </c>
      <c r="HU186" s="139" t="s">
        <v>193</v>
      </c>
      <c r="HV186" s="139" t="s">
        <v>193</v>
      </c>
      <c r="HW186" s="139" t="s">
        <v>193</v>
      </c>
      <c r="HX186" s="139" t="s">
        <v>193</v>
      </c>
      <c r="HY186" s="139" t="s">
        <v>193</v>
      </c>
      <c r="HZ186" s="139" t="s">
        <v>193</v>
      </c>
      <c r="IA186" s="139" t="s">
        <v>193</v>
      </c>
      <c r="IB186" s="139" t="s">
        <v>193</v>
      </c>
      <c r="IC186" s="139" t="s">
        <v>193</v>
      </c>
      <c r="ID186" s="139" t="s">
        <v>3674</v>
      </c>
      <c r="IE186" s="139">
        <v>0</v>
      </c>
      <c r="IF186" s="139">
        <v>0</v>
      </c>
      <c r="IG186" s="139">
        <v>1</v>
      </c>
      <c r="IH186" s="139" t="s">
        <v>193</v>
      </c>
      <c r="II186" s="139" t="s">
        <v>193</v>
      </c>
      <c r="IJ186" s="139">
        <v>25</v>
      </c>
      <c r="IK186" s="139" t="s">
        <v>114</v>
      </c>
      <c r="IL186" s="139" t="s">
        <v>193</v>
      </c>
      <c r="IM186" s="139" t="s">
        <v>193</v>
      </c>
      <c r="IN186" s="139" t="s">
        <v>114</v>
      </c>
      <c r="IO186" s="139" t="s">
        <v>193</v>
      </c>
      <c r="IP186" s="139" t="s">
        <v>193</v>
      </c>
      <c r="IQ186" s="139" t="s">
        <v>193</v>
      </c>
      <c r="IR186" s="139" t="s">
        <v>193</v>
      </c>
      <c r="IS186" s="139" t="s">
        <v>193</v>
      </c>
      <c r="IT186" s="139" t="s">
        <v>193</v>
      </c>
      <c r="IU186" s="139" t="s">
        <v>193</v>
      </c>
      <c r="IV186" s="139" t="s">
        <v>193</v>
      </c>
      <c r="IW186" s="139" t="s">
        <v>3488</v>
      </c>
      <c r="IX186" s="139">
        <v>0</v>
      </c>
      <c r="IY186" s="139">
        <v>0</v>
      </c>
      <c r="IZ186" s="139">
        <v>0</v>
      </c>
      <c r="JA186" s="139">
        <v>0</v>
      </c>
      <c r="JB186" s="139">
        <v>1</v>
      </c>
      <c r="JC186" s="139">
        <v>0</v>
      </c>
      <c r="JD186" s="139">
        <v>0</v>
      </c>
      <c r="JE186" s="139">
        <v>0</v>
      </c>
      <c r="JF186" s="139" t="s">
        <v>193</v>
      </c>
      <c r="JG186" s="139" t="s">
        <v>109</v>
      </c>
      <c r="JH186" s="139" t="s">
        <v>193</v>
      </c>
      <c r="JI186" s="139" t="s">
        <v>3677</v>
      </c>
      <c r="JJ186" s="139">
        <v>0</v>
      </c>
      <c r="JK186" s="139">
        <v>1</v>
      </c>
      <c r="JL186" s="139">
        <v>0</v>
      </c>
      <c r="JM186" s="139">
        <v>0</v>
      </c>
      <c r="JN186" s="139">
        <v>1</v>
      </c>
      <c r="JO186" s="139">
        <v>0</v>
      </c>
      <c r="JP186" s="139">
        <v>0</v>
      </c>
      <c r="JQ186" s="139" t="s">
        <v>193</v>
      </c>
      <c r="JR186" s="139" t="s">
        <v>193</v>
      </c>
      <c r="JS186" s="139" t="s">
        <v>193</v>
      </c>
      <c r="JT186" s="139" t="s">
        <v>193</v>
      </c>
      <c r="JU186" s="139" t="s">
        <v>193</v>
      </c>
      <c r="JV186" s="139" t="s">
        <v>193</v>
      </c>
      <c r="JW186" s="139" t="s">
        <v>193</v>
      </c>
      <c r="JX186" s="139" t="s">
        <v>193</v>
      </c>
      <c r="JY186" s="139" t="s">
        <v>193</v>
      </c>
      <c r="JZ186" s="139" t="s">
        <v>193</v>
      </c>
      <c r="KA186" s="139" t="s">
        <v>193</v>
      </c>
      <c r="KB186" s="139" t="s">
        <v>193</v>
      </c>
      <c r="KC186" s="139" t="s">
        <v>193</v>
      </c>
      <c r="KD186" s="139" t="s">
        <v>193</v>
      </c>
      <c r="KE186" s="139" t="s">
        <v>193</v>
      </c>
      <c r="KF186" s="139" t="s">
        <v>193</v>
      </c>
      <c r="KG186" s="139" t="s">
        <v>193</v>
      </c>
      <c r="KH186" s="139" t="s">
        <v>193</v>
      </c>
      <c r="KI186" s="139" t="s">
        <v>193</v>
      </c>
      <c r="KJ186" s="139" t="s">
        <v>193</v>
      </c>
      <c r="KK186" s="139" t="s">
        <v>193</v>
      </c>
      <c r="KL186" s="139" t="s">
        <v>193</v>
      </c>
      <c r="KM186" s="139" t="s">
        <v>193</v>
      </c>
      <c r="KN186" s="139" t="s">
        <v>193</v>
      </c>
      <c r="KO186" s="139" t="s">
        <v>193</v>
      </c>
      <c r="KP186" s="139" t="s">
        <v>193</v>
      </c>
      <c r="KQ186" s="139" t="s">
        <v>193</v>
      </c>
      <c r="KR186" s="139" t="s">
        <v>193</v>
      </c>
      <c r="KS186" s="139" t="s">
        <v>193</v>
      </c>
      <c r="KT186" s="139" t="s">
        <v>193</v>
      </c>
      <c r="KU186" s="139" t="s">
        <v>193</v>
      </c>
      <c r="KV186" s="139" t="s">
        <v>193</v>
      </c>
      <c r="KW186" s="139" t="s">
        <v>193</v>
      </c>
      <c r="KX186" s="139" t="s">
        <v>193</v>
      </c>
      <c r="KY186" s="139" t="s">
        <v>193</v>
      </c>
      <c r="KZ186" s="139" t="s">
        <v>193</v>
      </c>
      <c r="LA186" s="139" t="s">
        <v>193</v>
      </c>
      <c r="LB186" s="139" t="s">
        <v>193</v>
      </c>
      <c r="LC186" s="139" t="s">
        <v>193</v>
      </c>
      <c r="LD186" s="139" t="s">
        <v>193</v>
      </c>
      <c r="LE186" s="139" t="s">
        <v>193</v>
      </c>
      <c r="LF186" s="139" t="s">
        <v>193</v>
      </c>
      <c r="LG186" s="139" t="s">
        <v>193</v>
      </c>
      <c r="LH186" s="139" t="s">
        <v>193</v>
      </c>
      <c r="LI186" s="139" t="s">
        <v>193</v>
      </c>
      <c r="LJ186" s="139" t="s">
        <v>193</v>
      </c>
      <c r="LK186" s="139" t="s">
        <v>193</v>
      </c>
      <c r="LL186" s="139" t="s">
        <v>193</v>
      </c>
      <c r="LM186" s="139" t="s">
        <v>193</v>
      </c>
      <c r="LN186" s="139" t="s">
        <v>193</v>
      </c>
      <c r="LO186" s="139" t="s">
        <v>193</v>
      </c>
      <c r="LP186" s="139" t="s">
        <v>193</v>
      </c>
      <c r="LQ186" s="139" t="s">
        <v>193</v>
      </c>
    </row>
    <row r="187" spans="1:329" ht="14.4" customHeight="1" x14ac:dyDescent="0.35">
      <c r="A187" s="139" t="s">
        <v>3678</v>
      </c>
      <c r="B187" s="139" t="s">
        <v>3571</v>
      </c>
      <c r="C187" s="139" t="s">
        <v>3662</v>
      </c>
      <c r="D187" s="139" t="s">
        <v>3662</v>
      </c>
      <c r="E187" s="139" t="s">
        <v>3663</v>
      </c>
      <c r="F187" s="139" t="s">
        <v>123</v>
      </c>
      <c r="G187" s="139" t="s">
        <v>124</v>
      </c>
      <c r="H187" s="139" t="s">
        <v>124</v>
      </c>
      <c r="I187" s="139" t="s">
        <v>3664</v>
      </c>
      <c r="J187" s="139" t="s">
        <v>3665</v>
      </c>
      <c r="K187" s="139" t="s">
        <v>536</v>
      </c>
      <c r="L187" s="139" t="s">
        <v>490</v>
      </c>
      <c r="M187" t="s">
        <v>491</v>
      </c>
      <c r="N187" t="s">
        <v>193</v>
      </c>
      <c r="O187" t="s">
        <v>193</v>
      </c>
      <c r="P187" t="s">
        <v>496</v>
      </c>
      <c r="Q187" t="s">
        <v>193</v>
      </c>
      <c r="R187" t="s">
        <v>701</v>
      </c>
      <c r="S187">
        <v>0</v>
      </c>
      <c r="T187">
        <v>1</v>
      </c>
      <c r="U187">
        <v>0</v>
      </c>
      <c r="V187">
        <v>0</v>
      </c>
      <c r="W187">
        <v>0</v>
      </c>
      <c r="X187">
        <v>0</v>
      </c>
      <c r="Y187">
        <v>0</v>
      </c>
      <c r="Z187" t="s">
        <v>130</v>
      </c>
      <c r="AA187" t="s">
        <v>701</v>
      </c>
      <c r="AB187" t="s">
        <v>112</v>
      </c>
      <c r="AC187">
        <v>1</v>
      </c>
      <c r="AD187">
        <v>0</v>
      </c>
      <c r="AE187">
        <v>0</v>
      </c>
      <c r="AF187">
        <v>0</v>
      </c>
      <c r="AG187">
        <v>0</v>
      </c>
      <c r="AH187">
        <v>0</v>
      </c>
      <c r="AI187">
        <v>0</v>
      </c>
      <c r="AJ187">
        <v>0</v>
      </c>
      <c r="AK187">
        <v>0</v>
      </c>
      <c r="AL187">
        <v>0</v>
      </c>
      <c r="AM187" t="s">
        <v>193</v>
      </c>
      <c r="AN187" t="s">
        <v>113</v>
      </c>
      <c r="AO187" t="s">
        <v>493</v>
      </c>
      <c r="AP187" t="s">
        <v>193</v>
      </c>
      <c r="AQ187" t="s">
        <v>193</v>
      </c>
      <c r="AR187" t="s">
        <v>193</v>
      </c>
      <c r="AS187" t="s">
        <v>193</v>
      </c>
      <c r="AT187" t="s">
        <v>193</v>
      </c>
      <c r="AU187" t="s">
        <v>193</v>
      </c>
      <c r="AV187" t="s">
        <v>193</v>
      </c>
      <c r="AW187" t="s">
        <v>193</v>
      </c>
      <c r="AX187" t="s">
        <v>193</v>
      </c>
      <c r="AY187" t="s">
        <v>193</v>
      </c>
      <c r="AZ187" s="192" t="s">
        <v>193</v>
      </c>
      <c r="BA187" s="139" t="s">
        <v>193</v>
      </c>
      <c r="BB187" s="139" t="s">
        <v>193</v>
      </c>
      <c r="BC187" s="192" t="s">
        <v>193</v>
      </c>
      <c r="BD187" s="139" t="s">
        <v>193</v>
      </c>
      <c r="BE187" s="139" t="s">
        <v>193</v>
      </c>
      <c r="BF187" s="192" t="s">
        <v>193</v>
      </c>
      <c r="BG187" s="139" t="s">
        <v>193</v>
      </c>
      <c r="BH187" s="139" t="s">
        <v>193</v>
      </c>
      <c r="BI187" s="192" t="s">
        <v>193</v>
      </c>
      <c r="BJ187" s="139" t="s">
        <v>193</v>
      </c>
      <c r="BK187" s="139" t="s">
        <v>193</v>
      </c>
      <c r="BL187" s="192" t="s">
        <v>193</v>
      </c>
      <c r="BM187" s="139" t="s">
        <v>193</v>
      </c>
      <c r="BN187" s="139" t="s">
        <v>193</v>
      </c>
      <c r="BO187" s="192" t="s">
        <v>193</v>
      </c>
      <c r="BP187" s="139" t="s">
        <v>193</v>
      </c>
      <c r="BQ187" s="139" t="s">
        <v>193</v>
      </c>
      <c r="BR187" s="139" t="s">
        <v>193</v>
      </c>
      <c r="BS187" s="139" t="s">
        <v>193</v>
      </c>
      <c r="BT187" s="139" t="s">
        <v>193</v>
      </c>
      <c r="BU187" s="139" t="s">
        <v>193</v>
      </c>
      <c r="BV187" s="139" t="s">
        <v>193</v>
      </c>
      <c r="BW187" s="139" t="s">
        <v>193</v>
      </c>
      <c r="BX187" s="139" t="s">
        <v>193</v>
      </c>
      <c r="BY187" s="139" t="s">
        <v>193</v>
      </c>
      <c r="BZ187" s="139" t="s">
        <v>193</v>
      </c>
      <c r="CA187" s="192" t="s">
        <v>193</v>
      </c>
      <c r="CB187" s="139" t="s">
        <v>193</v>
      </c>
      <c r="CC187" s="139" t="s">
        <v>193</v>
      </c>
      <c r="CD187" s="139" t="s">
        <v>193</v>
      </c>
      <c r="CE187" s="139" t="s">
        <v>193</v>
      </c>
      <c r="CF187" s="139" t="s">
        <v>193</v>
      </c>
      <c r="CG187" s="139" t="s">
        <v>193</v>
      </c>
      <c r="CH187" s="139" t="s">
        <v>193</v>
      </c>
      <c r="CI187" s="139" t="s">
        <v>193</v>
      </c>
      <c r="CJ187" s="139" t="s">
        <v>193</v>
      </c>
      <c r="CK187" s="139" t="s">
        <v>193</v>
      </c>
      <c r="CL187" s="139" t="s">
        <v>193</v>
      </c>
      <c r="CM187" s="139" t="s">
        <v>193</v>
      </c>
      <c r="CN187" s="139" t="s">
        <v>193</v>
      </c>
      <c r="CO187" s="139" t="s">
        <v>193</v>
      </c>
      <c r="CP187" s="139" t="s">
        <v>193</v>
      </c>
      <c r="CQ187" s="139" t="s">
        <v>193</v>
      </c>
      <c r="CR187" s="139" t="s">
        <v>193</v>
      </c>
      <c r="CS187" s="139" t="s">
        <v>193</v>
      </c>
      <c r="CT187" s="139" t="s">
        <v>193</v>
      </c>
      <c r="CU187" s="139" t="s">
        <v>193</v>
      </c>
      <c r="CV187" s="139" t="s">
        <v>193</v>
      </c>
      <c r="CW187" s="139" t="s">
        <v>193</v>
      </c>
      <c r="CX187" s="139" t="s">
        <v>193</v>
      </c>
      <c r="CY187" s="139" t="s">
        <v>193</v>
      </c>
      <c r="CZ187" s="139" t="s">
        <v>193</v>
      </c>
      <c r="DA187" s="139" t="s">
        <v>193</v>
      </c>
      <c r="DB187" s="139" t="s">
        <v>193</v>
      </c>
      <c r="DC187" s="139" t="s">
        <v>193</v>
      </c>
      <c r="DD187" s="139" t="s">
        <v>193</v>
      </c>
      <c r="DE187" s="139" t="s">
        <v>193</v>
      </c>
      <c r="DF187" s="139" t="s">
        <v>193</v>
      </c>
      <c r="DG187" s="139" t="s">
        <v>193</v>
      </c>
      <c r="DH187" s="139" t="s">
        <v>193</v>
      </c>
      <c r="DI187" s="139" t="s">
        <v>193</v>
      </c>
      <c r="DJ187" s="139" t="s">
        <v>504</v>
      </c>
      <c r="DK187" s="139">
        <v>0</v>
      </c>
      <c r="DL187" s="139">
        <v>1</v>
      </c>
      <c r="DM187" s="139">
        <v>1</v>
      </c>
      <c r="DN187" s="139">
        <v>1</v>
      </c>
      <c r="DO187" s="139">
        <v>1</v>
      </c>
      <c r="DP187" s="139">
        <v>0</v>
      </c>
      <c r="DQ187" s="139">
        <v>0</v>
      </c>
      <c r="DR187" s="139">
        <v>1</v>
      </c>
      <c r="DS187" s="139">
        <v>0</v>
      </c>
      <c r="DT187" s="139" t="s">
        <v>193</v>
      </c>
      <c r="DU187" s="139" t="s">
        <v>193</v>
      </c>
      <c r="DV187" s="139" t="s">
        <v>193</v>
      </c>
      <c r="DW187" s="139" t="s">
        <v>193</v>
      </c>
      <c r="DX187" s="139" t="s">
        <v>193</v>
      </c>
      <c r="DY187" s="139" t="s">
        <v>193</v>
      </c>
      <c r="DZ187" s="139" t="s">
        <v>193</v>
      </c>
      <c r="EA187" s="139" t="s">
        <v>193</v>
      </c>
      <c r="EB187" s="139">
        <v>25</v>
      </c>
      <c r="EC187" s="139" t="s">
        <v>132</v>
      </c>
      <c r="ED187" s="139">
        <v>50</v>
      </c>
      <c r="EE187" s="139" t="s">
        <v>109</v>
      </c>
      <c r="EF187" s="139" t="s">
        <v>193</v>
      </c>
      <c r="EG187" s="139" t="s">
        <v>193</v>
      </c>
      <c r="EH187" s="139" t="s">
        <v>193</v>
      </c>
      <c r="EI187" s="139" t="s">
        <v>193</v>
      </c>
      <c r="EJ187" s="139" t="s">
        <v>193</v>
      </c>
      <c r="EK187" s="139" t="s">
        <v>193</v>
      </c>
      <c r="EL187" s="139" t="s">
        <v>193</v>
      </c>
      <c r="EM187" s="139" t="s">
        <v>193</v>
      </c>
      <c r="EN187" s="139" t="s">
        <v>193</v>
      </c>
      <c r="EO187" s="139" t="s">
        <v>193</v>
      </c>
      <c r="EP187" s="139" t="s">
        <v>193</v>
      </c>
      <c r="EQ187" s="139" t="s">
        <v>109</v>
      </c>
      <c r="ER187" s="139">
        <v>25</v>
      </c>
      <c r="ES187" s="139" t="s">
        <v>193</v>
      </c>
      <c r="ET187" s="139" t="s">
        <v>193</v>
      </c>
      <c r="EU187" s="139">
        <v>25</v>
      </c>
      <c r="EV187" s="139" t="s">
        <v>114</v>
      </c>
      <c r="EW187" s="139" t="s">
        <v>109</v>
      </c>
      <c r="EX187" s="139">
        <v>75</v>
      </c>
      <c r="EY187" s="139" t="s">
        <v>193</v>
      </c>
      <c r="EZ187" s="139" t="s">
        <v>193</v>
      </c>
      <c r="FA187" s="139">
        <v>75</v>
      </c>
      <c r="FB187" s="139" t="s">
        <v>109</v>
      </c>
      <c r="FC187" s="139" t="s">
        <v>109</v>
      </c>
      <c r="FD187" s="139">
        <v>75</v>
      </c>
      <c r="FE187" s="139" t="s">
        <v>193</v>
      </c>
      <c r="FF187" s="139" t="s">
        <v>193</v>
      </c>
      <c r="FG187" s="139" t="s">
        <v>193</v>
      </c>
      <c r="FH187" s="139">
        <v>75</v>
      </c>
      <c r="FI187" s="139" t="s">
        <v>109</v>
      </c>
      <c r="FJ187" s="139" t="s">
        <v>193</v>
      </c>
      <c r="FK187" s="139" t="s">
        <v>193</v>
      </c>
      <c r="FL187" s="139" t="s">
        <v>193</v>
      </c>
      <c r="FM187" s="139" t="s">
        <v>193</v>
      </c>
      <c r="FN187" s="139" t="s">
        <v>193</v>
      </c>
      <c r="FO187" s="139" t="s">
        <v>193</v>
      </c>
      <c r="FP187" s="139" t="s">
        <v>193</v>
      </c>
      <c r="FQ187" s="139" t="s">
        <v>193</v>
      </c>
      <c r="FR187" s="139" t="s">
        <v>193</v>
      </c>
      <c r="FS187" s="139" t="s">
        <v>193</v>
      </c>
      <c r="FT187" s="139" t="s">
        <v>193</v>
      </c>
      <c r="FU187" s="139" t="s">
        <v>193</v>
      </c>
      <c r="FV187" s="139" t="s">
        <v>114</v>
      </c>
      <c r="FW187" s="139" t="s">
        <v>193</v>
      </c>
      <c r="FX187" s="139" t="s">
        <v>193</v>
      </c>
      <c r="FY187" s="139" t="s">
        <v>193</v>
      </c>
      <c r="FZ187" s="139" t="s">
        <v>193</v>
      </c>
      <c r="GA187" s="139" t="s">
        <v>193</v>
      </c>
      <c r="GB187" s="139" t="s">
        <v>193</v>
      </c>
      <c r="GC187" s="139" t="s">
        <v>193</v>
      </c>
      <c r="GD187" s="139" t="s">
        <v>193</v>
      </c>
      <c r="GE187" s="139" t="s">
        <v>193</v>
      </c>
      <c r="GF187" s="139" t="s">
        <v>193</v>
      </c>
      <c r="GG187" s="139" t="s">
        <v>193</v>
      </c>
      <c r="GH187" s="139" t="s">
        <v>193</v>
      </c>
      <c r="GI187" s="139" t="s">
        <v>193</v>
      </c>
      <c r="GJ187" s="139" t="s">
        <v>193</v>
      </c>
      <c r="GK187" s="139" t="s">
        <v>193</v>
      </c>
      <c r="GL187" s="139" t="s">
        <v>193</v>
      </c>
      <c r="GM187" s="139" t="s">
        <v>193</v>
      </c>
      <c r="GN187" s="139" t="s">
        <v>193</v>
      </c>
      <c r="GO187" s="139" t="s">
        <v>193</v>
      </c>
      <c r="GP187" s="139" t="s">
        <v>193</v>
      </c>
      <c r="GQ187" s="139" t="s">
        <v>193</v>
      </c>
      <c r="GR187" s="139" t="s">
        <v>193</v>
      </c>
      <c r="GS187" s="139" t="s">
        <v>193</v>
      </c>
      <c r="GT187" s="139" t="s">
        <v>193</v>
      </c>
      <c r="GU187" s="139" t="s">
        <v>193</v>
      </c>
      <c r="GV187" s="139" t="s">
        <v>114</v>
      </c>
      <c r="GW187" s="139" t="s">
        <v>114</v>
      </c>
      <c r="GX187" s="139" t="s">
        <v>109</v>
      </c>
      <c r="GY187" s="139" t="s">
        <v>123</v>
      </c>
      <c r="GZ187" s="139" t="s">
        <v>789</v>
      </c>
      <c r="HA187" s="139" t="s">
        <v>124</v>
      </c>
      <c r="HB187" s="139" t="s">
        <v>789</v>
      </c>
      <c r="HC187" s="139" t="s">
        <v>193</v>
      </c>
      <c r="HD187" s="139" t="s">
        <v>193</v>
      </c>
      <c r="HE187" s="139" t="s">
        <v>193</v>
      </c>
      <c r="HF187" s="139" t="s">
        <v>193</v>
      </c>
      <c r="HG187" s="139" t="s">
        <v>193</v>
      </c>
      <c r="HH187" s="139" t="s">
        <v>193</v>
      </c>
      <c r="HI187" s="139" t="s">
        <v>193</v>
      </c>
      <c r="HJ187" s="139" t="s">
        <v>193</v>
      </c>
      <c r="HK187" s="139" t="s">
        <v>193</v>
      </c>
      <c r="HL187" s="139" t="s">
        <v>193</v>
      </c>
      <c r="HM187" s="139" t="s">
        <v>193</v>
      </c>
      <c r="HN187" s="139" t="s">
        <v>193</v>
      </c>
      <c r="HO187" s="139" t="s">
        <v>193</v>
      </c>
      <c r="HP187" s="139" t="s">
        <v>193</v>
      </c>
      <c r="HQ187" s="139" t="s">
        <v>193</v>
      </c>
      <c r="HR187" s="139" t="s">
        <v>193</v>
      </c>
      <c r="HS187" s="139" t="s">
        <v>193</v>
      </c>
      <c r="HT187" s="139" t="s">
        <v>193</v>
      </c>
      <c r="HU187" s="139" t="s">
        <v>193</v>
      </c>
      <c r="HV187" s="139" t="s">
        <v>193</v>
      </c>
      <c r="HW187" s="139" t="s">
        <v>193</v>
      </c>
      <c r="HX187" s="139" t="s">
        <v>193</v>
      </c>
      <c r="HY187" s="139" t="s">
        <v>193</v>
      </c>
      <c r="HZ187" s="139" t="s">
        <v>193</v>
      </c>
      <c r="IA187" s="139" t="s">
        <v>193</v>
      </c>
      <c r="IB187" s="139" t="s">
        <v>193</v>
      </c>
      <c r="IC187" s="139" t="s">
        <v>193</v>
      </c>
      <c r="ID187" s="139" t="s">
        <v>193</v>
      </c>
      <c r="IE187" s="139" t="s">
        <v>193</v>
      </c>
      <c r="IF187" s="139" t="s">
        <v>193</v>
      </c>
      <c r="IG187" s="139" t="s">
        <v>193</v>
      </c>
      <c r="IH187" s="139" t="s">
        <v>193</v>
      </c>
      <c r="II187" s="139" t="s">
        <v>193</v>
      </c>
      <c r="IJ187" s="139" t="s">
        <v>193</v>
      </c>
      <c r="IK187" s="139" t="s">
        <v>193</v>
      </c>
      <c r="IL187" s="139" t="s">
        <v>193</v>
      </c>
      <c r="IM187" s="139" t="s">
        <v>193</v>
      </c>
      <c r="IN187" s="139" t="s">
        <v>114</v>
      </c>
      <c r="IO187" s="139" t="s">
        <v>193</v>
      </c>
      <c r="IP187" s="139" t="s">
        <v>193</v>
      </c>
      <c r="IQ187" s="139" t="s">
        <v>193</v>
      </c>
      <c r="IR187" s="139" t="s">
        <v>193</v>
      </c>
      <c r="IS187" s="139" t="s">
        <v>193</v>
      </c>
      <c r="IT187" s="139" t="s">
        <v>193</v>
      </c>
      <c r="IU187" s="139" t="s">
        <v>193</v>
      </c>
      <c r="IV187" s="139" t="s">
        <v>193</v>
      </c>
      <c r="IW187" s="139" t="s">
        <v>3461</v>
      </c>
      <c r="IX187" s="139">
        <v>0</v>
      </c>
      <c r="IY187" s="139">
        <v>0</v>
      </c>
      <c r="IZ187" s="139">
        <v>0</v>
      </c>
      <c r="JA187" s="139">
        <v>1</v>
      </c>
      <c r="JB187" s="139">
        <v>0</v>
      </c>
      <c r="JC187" s="139">
        <v>0</v>
      </c>
      <c r="JD187" s="139">
        <v>0</v>
      </c>
      <c r="JE187" s="139">
        <v>0</v>
      </c>
      <c r="JF187" s="139" t="s">
        <v>193</v>
      </c>
      <c r="JG187" s="139" t="s">
        <v>109</v>
      </c>
      <c r="JH187" s="139" t="s">
        <v>193</v>
      </c>
      <c r="JI187" s="139" t="s">
        <v>701</v>
      </c>
      <c r="JJ187" s="139">
        <v>0</v>
      </c>
      <c r="JK187" s="139">
        <v>1</v>
      </c>
      <c r="JL187" s="139">
        <v>0</v>
      </c>
      <c r="JM187" s="139">
        <v>0</v>
      </c>
      <c r="JN187" s="139">
        <v>0</v>
      </c>
      <c r="JO187" s="139">
        <v>0</v>
      </c>
      <c r="JP187" s="139">
        <v>0</v>
      </c>
      <c r="JQ187" s="139" t="s">
        <v>193</v>
      </c>
      <c r="JR187" s="139" t="s">
        <v>193</v>
      </c>
      <c r="JS187" s="139" t="s">
        <v>193</v>
      </c>
      <c r="JT187" s="139" t="s">
        <v>193</v>
      </c>
      <c r="JU187" s="139" t="s">
        <v>193</v>
      </c>
      <c r="JV187" s="139" t="s">
        <v>193</v>
      </c>
      <c r="JW187" s="139" t="s">
        <v>193</v>
      </c>
      <c r="JX187" s="139" t="s">
        <v>193</v>
      </c>
      <c r="JY187" s="139" t="s">
        <v>193</v>
      </c>
      <c r="JZ187" s="139" t="s">
        <v>193</v>
      </c>
      <c r="KA187" s="139" t="s">
        <v>193</v>
      </c>
      <c r="KB187" s="139" t="s">
        <v>193</v>
      </c>
      <c r="KC187" s="139" t="s">
        <v>193</v>
      </c>
      <c r="KD187" s="139" t="s">
        <v>193</v>
      </c>
      <c r="KE187" s="139" t="s">
        <v>193</v>
      </c>
      <c r="KF187" s="139" t="s">
        <v>193</v>
      </c>
      <c r="KG187" s="139" t="s">
        <v>193</v>
      </c>
      <c r="KH187" s="139" t="s">
        <v>193</v>
      </c>
      <c r="KI187" s="139" t="s">
        <v>193</v>
      </c>
      <c r="KJ187" s="139" t="s">
        <v>193</v>
      </c>
      <c r="KK187" s="139" t="s">
        <v>193</v>
      </c>
      <c r="KL187" s="139" t="s">
        <v>193</v>
      </c>
      <c r="KM187" s="139" t="s">
        <v>193</v>
      </c>
      <c r="KN187" s="139" t="s">
        <v>193</v>
      </c>
      <c r="KO187" s="139" t="s">
        <v>193</v>
      </c>
      <c r="KP187" s="139" t="s">
        <v>193</v>
      </c>
      <c r="KQ187" s="139" t="s">
        <v>193</v>
      </c>
      <c r="KR187" s="139" t="s">
        <v>193</v>
      </c>
      <c r="KS187" s="139" t="s">
        <v>193</v>
      </c>
      <c r="KT187" s="139" t="s">
        <v>193</v>
      </c>
      <c r="KU187" s="139" t="s">
        <v>193</v>
      </c>
      <c r="KV187" s="139" t="s">
        <v>193</v>
      </c>
      <c r="KW187" s="139" t="s">
        <v>193</v>
      </c>
      <c r="KX187" s="139" t="s">
        <v>193</v>
      </c>
      <c r="KY187" s="139" t="s">
        <v>193</v>
      </c>
      <c r="KZ187" s="139" t="s">
        <v>193</v>
      </c>
      <c r="LA187" s="139" t="s">
        <v>193</v>
      </c>
      <c r="LB187" s="139" t="s">
        <v>193</v>
      </c>
      <c r="LC187" s="139" t="s">
        <v>193</v>
      </c>
      <c r="LD187" s="139" t="s">
        <v>193</v>
      </c>
      <c r="LE187" s="139" t="s">
        <v>193</v>
      </c>
      <c r="LF187" s="139" t="s">
        <v>193</v>
      </c>
      <c r="LG187" s="139" t="s">
        <v>193</v>
      </c>
      <c r="LH187" s="139" t="s">
        <v>193</v>
      </c>
      <c r="LI187" s="139" t="s">
        <v>193</v>
      </c>
      <c r="LJ187" s="139" t="s">
        <v>193</v>
      </c>
      <c r="LK187" s="139" t="s">
        <v>193</v>
      </c>
      <c r="LL187" s="139" t="s">
        <v>193</v>
      </c>
      <c r="LM187" s="139" t="s">
        <v>193</v>
      </c>
      <c r="LN187" s="139" t="s">
        <v>193</v>
      </c>
      <c r="LO187" s="139" t="s">
        <v>193</v>
      </c>
      <c r="LP187" s="139" t="s">
        <v>193</v>
      </c>
      <c r="LQ187" s="139" t="s">
        <v>193</v>
      </c>
    </row>
    <row r="188" spans="1:329" ht="14.4" customHeight="1" x14ac:dyDescent="0.35">
      <c r="A188" s="139" t="s">
        <v>3679</v>
      </c>
      <c r="B188" s="139" t="s">
        <v>3571</v>
      </c>
      <c r="C188" s="139" t="s">
        <v>3662</v>
      </c>
      <c r="D188" s="139" t="s">
        <v>3662</v>
      </c>
      <c r="E188" s="139" t="s">
        <v>3663</v>
      </c>
      <c r="F188" s="139" t="s">
        <v>123</v>
      </c>
      <c r="G188" s="139" t="s">
        <v>124</v>
      </c>
      <c r="H188" s="139" t="s">
        <v>124</v>
      </c>
      <c r="I188" s="139" t="s">
        <v>3664</v>
      </c>
      <c r="J188" s="139" t="s">
        <v>3665</v>
      </c>
      <c r="K188" s="139" t="s">
        <v>536</v>
      </c>
      <c r="L188" s="139" t="s">
        <v>490</v>
      </c>
      <c r="M188" t="s">
        <v>491</v>
      </c>
      <c r="N188" t="s">
        <v>193</v>
      </c>
      <c r="O188" t="s">
        <v>193</v>
      </c>
      <c r="P188" t="s">
        <v>496</v>
      </c>
      <c r="Q188" t="s">
        <v>193</v>
      </c>
      <c r="R188" t="s">
        <v>713</v>
      </c>
      <c r="S188">
        <v>1</v>
      </c>
      <c r="T188">
        <v>1</v>
      </c>
      <c r="U188">
        <v>0</v>
      </c>
      <c r="V188">
        <v>0</v>
      </c>
      <c r="W188">
        <v>0</v>
      </c>
      <c r="X188">
        <v>0</v>
      </c>
      <c r="Y188">
        <v>0</v>
      </c>
      <c r="Z188" t="s">
        <v>110</v>
      </c>
      <c r="AA188" t="s">
        <v>1423</v>
      </c>
      <c r="AB188" t="s">
        <v>112</v>
      </c>
      <c r="AC188">
        <v>1</v>
      </c>
      <c r="AD188">
        <v>0</v>
      </c>
      <c r="AE188">
        <v>0</v>
      </c>
      <c r="AF188">
        <v>0</v>
      </c>
      <c r="AG188">
        <v>0</v>
      </c>
      <c r="AH188">
        <v>0</v>
      </c>
      <c r="AI188">
        <v>0</v>
      </c>
      <c r="AJ188">
        <v>0</v>
      </c>
      <c r="AK188">
        <v>0</v>
      </c>
      <c r="AL188">
        <v>0</v>
      </c>
      <c r="AM188" t="s">
        <v>193</v>
      </c>
      <c r="AN188" t="s">
        <v>142</v>
      </c>
      <c r="AO188" t="s">
        <v>501</v>
      </c>
      <c r="AP188" t="s">
        <v>186</v>
      </c>
      <c r="AQ188">
        <v>0</v>
      </c>
      <c r="AR188">
        <v>0</v>
      </c>
      <c r="AS188">
        <v>0</v>
      </c>
      <c r="AT188">
        <v>1</v>
      </c>
      <c r="AU188">
        <v>0</v>
      </c>
      <c r="AV188">
        <v>0</v>
      </c>
      <c r="AW188">
        <v>0</v>
      </c>
      <c r="AX188">
        <v>0</v>
      </c>
      <c r="AY188" t="s">
        <v>498</v>
      </c>
      <c r="AZ188" s="192" t="s">
        <v>193</v>
      </c>
      <c r="BA188" s="139" t="s">
        <v>193</v>
      </c>
      <c r="BB188" s="139" t="s">
        <v>193</v>
      </c>
      <c r="BC188" s="192" t="s">
        <v>193</v>
      </c>
      <c r="BD188" s="139" t="s">
        <v>193</v>
      </c>
      <c r="BE188" s="139" t="s">
        <v>193</v>
      </c>
      <c r="BF188" s="192" t="s">
        <v>193</v>
      </c>
      <c r="BG188" s="139" t="s">
        <v>193</v>
      </c>
      <c r="BH188" s="139">
        <v>275</v>
      </c>
      <c r="BI188" s="192">
        <v>94.827586206896498</v>
      </c>
      <c r="BJ188" s="139" t="s">
        <v>109</v>
      </c>
      <c r="BK188" s="139" t="s">
        <v>193</v>
      </c>
      <c r="BL188" s="192" t="s">
        <v>193</v>
      </c>
      <c r="BM188" s="139" t="s">
        <v>193</v>
      </c>
      <c r="BN188" s="139" t="s">
        <v>193</v>
      </c>
      <c r="BO188" s="192" t="s">
        <v>193</v>
      </c>
      <c r="BP188" s="139" t="s">
        <v>193</v>
      </c>
      <c r="BQ188" s="139" t="s">
        <v>193</v>
      </c>
      <c r="BR188" s="139" t="s">
        <v>193</v>
      </c>
      <c r="BS188" s="139" t="s">
        <v>193</v>
      </c>
      <c r="BT188" s="139" t="s">
        <v>193</v>
      </c>
      <c r="BU188" s="139" t="s">
        <v>193</v>
      </c>
      <c r="BV188" s="139" t="s">
        <v>193</v>
      </c>
      <c r="BW188" s="139" t="s">
        <v>193</v>
      </c>
      <c r="BX188" s="139" t="s">
        <v>193</v>
      </c>
      <c r="BY188" s="139" t="s">
        <v>193</v>
      </c>
      <c r="BZ188" s="139" t="s">
        <v>193</v>
      </c>
      <c r="CA188" s="192" t="s">
        <v>193</v>
      </c>
      <c r="CB188" s="139" t="s">
        <v>193</v>
      </c>
      <c r="CC188" s="139" t="s">
        <v>109</v>
      </c>
      <c r="CD188" s="139" t="s">
        <v>719</v>
      </c>
      <c r="CE188" s="139">
        <v>0</v>
      </c>
      <c r="CF188" s="139">
        <v>0</v>
      </c>
      <c r="CG188" s="139">
        <v>0</v>
      </c>
      <c r="CH188" s="139">
        <v>0</v>
      </c>
      <c r="CI188" s="139">
        <v>0</v>
      </c>
      <c r="CJ188" s="139">
        <v>0</v>
      </c>
      <c r="CK188" s="139">
        <v>0</v>
      </c>
      <c r="CL188" s="139">
        <v>0</v>
      </c>
      <c r="CM188" s="139">
        <v>0</v>
      </c>
      <c r="CN188" s="139">
        <v>0</v>
      </c>
      <c r="CO188" s="139">
        <v>1</v>
      </c>
      <c r="CP188" s="139">
        <v>0</v>
      </c>
      <c r="CQ188" s="139">
        <v>0</v>
      </c>
      <c r="CR188" s="139">
        <v>0</v>
      </c>
      <c r="CS188" s="139" t="s">
        <v>193</v>
      </c>
      <c r="CT188" s="139" t="s">
        <v>186</v>
      </c>
      <c r="CU188" s="139">
        <v>0</v>
      </c>
      <c r="CV188" s="139">
        <v>0</v>
      </c>
      <c r="CW188" s="139">
        <v>0</v>
      </c>
      <c r="CX188" s="139">
        <v>1</v>
      </c>
      <c r="CY188" s="139">
        <v>0</v>
      </c>
      <c r="CZ188" s="139">
        <v>0</v>
      </c>
      <c r="DA188" s="139">
        <v>0</v>
      </c>
      <c r="DB188" s="139">
        <v>0</v>
      </c>
      <c r="DC188" s="139" t="s">
        <v>109</v>
      </c>
      <c r="DD188" s="139" t="s">
        <v>114</v>
      </c>
      <c r="DE188" s="139" t="s">
        <v>109</v>
      </c>
      <c r="DF188" s="139" t="s">
        <v>123</v>
      </c>
      <c r="DG188" s="139" t="s">
        <v>789</v>
      </c>
      <c r="DH188" s="139" t="s">
        <v>124</v>
      </c>
      <c r="DI188" s="139" t="s">
        <v>789</v>
      </c>
      <c r="DJ188" s="139" t="s">
        <v>504</v>
      </c>
      <c r="DK188" s="139">
        <v>0</v>
      </c>
      <c r="DL188" s="139">
        <v>1</v>
      </c>
      <c r="DM188" s="139">
        <v>1</v>
      </c>
      <c r="DN188" s="139">
        <v>1</v>
      </c>
      <c r="DO188" s="139">
        <v>1</v>
      </c>
      <c r="DP188" s="139">
        <v>0</v>
      </c>
      <c r="DQ188" s="139">
        <v>0</v>
      </c>
      <c r="DR188" s="139">
        <v>1</v>
      </c>
      <c r="DS188" s="139">
        <v>0</v>
      </c>
      <c r="DT188" s="139" t="s">
        <v>193</v>
      </c>
      <c r="DU188" s="139" t="s">
        <v>193</v>
      </c>
      <c r="DV188" s="139" t="s">
        <v>193</v>
      </c>
      <c r="DW188" s="139" t="s">
        <v>193</v>
      </c>
      <c r="DX188" s="139" t="s">
        <v>193</v>
      </c>
      <c r="DY188" s="139" t="s">
        <v>193</v>
      </c>
      <c r="DZ188" s="139" t="s">
        <v>193</v>
      </c>
      <c r="EA188" s="139" t="s">
        <v>193</v>
      </c>
      <c r="EB188" s="139">
        <v>25</v>
      </c>
      <c r="EC188" s="139" t="s">
        <v>109</v>
      </c>
      <c r="ED188" s="139">
        <v>50</v>
      </c>
      <c r="EE188" s="139" t="s">
        <v>109</v>
      </c>
      <c r="EF188" s="139" t="s">
        <v>193</v>
      </c>
      <c r="EG188" s="139" t="s">
        <v>193</v>
      </c>
      <c r="EH188" s="139" t="s">
        <v>193</v>
      </c>
      <c r="EI188" s="139" t="s">
        <v>193</v>
      </c>
      <c r="EJ188" s="139" t="s">
        <v>193</v>
      </c>
      <c r="EK188" s="139" t="s">
        <v>193</v>
      </c>
      <c r="EL188" s="139" t="s">
        <v>193</v>
      </c>
      <c r="EM188" s="139" t="s">
        <v>193</v>
      </c>
      <c r="EN188" s="139" t="s">
        <v>193</v>
      </c>
      <c r="EO188" s="139" t="s">
        <v>193</v>
      </c>
      <c r="EP188" s="139" t="s">
        <v>193</v>
      </c>
      <c r="EQ188" s="139" t="s">
        <v>109</v>
      </c>
      <c r="ER188" s="139">
        <v>25</v>
      </c>
      <c r="ES188" s="139" t="s">
        <v>193</v>
      </c>
      <c r="ET188" s="139" t="s">
        <v>193</v>
      </c>
      <c r="EU188" s="139">
        <v>25</v>
      </c>
      <c r="EV188" s="139" t="s">
        <v>109</v>
      </c>
      <c r="EW188" s="139" t="s">
        <v>109</v>
      </c>
      <c r="EX188" s="139">
        <v>75</v>
      </c>
      <c r="EY188" s="139" t="s">
        <v>193</v>
      </c>
      <c r="EZ188" s="139" t="s">
        <v>193</v>
      </c>
      <c r="FA188" s="139">
        <v>75</v>
      </c>
      <c r="FB188" s="139" t="s">
        <v>109</v>
      </c>
      <c r="FC188" s="139" t="s">
        <v>109</v>
      </c>
      <c r="FD188" s="139">
        <v>85</v>
      </c>
      <c r="FE188" s="139" t="s">
        <v>193</v>
      </c>
      <c r="FF188" s="139" t="s">
        <v>193</v>
      </c>
      <c r="FG188" s="139" t="s">
        <v>193</v>
      </c>
      <c r="FH188" s="139">
        <v>85</v>
      </c>
      <c r="FI188" s="139" t="s">
        <v>109</v>
      </c>
      <c r="FJ188" s="139" t="s">
        <v>193</v>
      </c>
      <c r="FK188" s="139" t="s">
        <v>193</v>
      </c>
      <c r="FL188" s="139" t="s">
        <v>193</v>
      </c>
      <c r="FM188" s="139" t="s">
        <v>193</v>
      </c>
      <c r="FN188" s="139" t="s">
        <v>193</v>
      </c>
      <c r="FO188" s="139" t="s">
        <v>193</v>
      </c>
      <c r="FP188" s="139" t="s">
        <v>193</v>
      </c>
      <c r="FQ188" s="139" t="s">
        <v>193</v>
      </c>
      <c r="FR188" s="139" t="s">
        <v>193</v>
      </c>
      <c r="FS188" s="139" t="s">
        <v>193</v>
      </c>
      <c r="FT188" s="139" t="s">
        <v>193</v>
      </c>
      <c r="FU188" s="139" t="s">
        <v>193</v>
      </c>
      <c r="FV188" s="139" t="s">
        <v>114</v>
      </c>
      <c r="FW188" s="139" t="s">
        <v>193</v>
      </c>
      <c r="FX188" s="139" t="s">
        <v>193</v>
      </c>
      <c r="FY188" s="139" t="s">
        <v>193</v>
      </c>
      <c r="FZ188" s="139" t="s">
        <v>193</v>
      </c>
      <c r="GA188" s="139" t="s">
        <v>193</v>
      </c>
      <c r="GB188" s="139" t="s">
        <v>193</v>
      </c>
      <c r="GC188" s="139" t="s">
        <v>193</v>
      </c>
      <c r="GD188" s="139" t="s">
        <v>193</v>
      </c>
      <c r="GE188" s="139" t="s">
        <v>193</v>
      </c>
      <c r="GF188" s="139" t="s">
        <v>193</v>
      </c>
      <c r="GG188" s="139" t="s">
        <v>193</v>
      </c>
      <c r="GH188" s="139" t="s">
        <v>193</v>
      </c>
      <c r="GI188" s="139" t="s">
        <v>193</v>
      </c>
      <c r="GJ188" s="139" t="s">
        <v>193</v>
      </c>
      <c r="GK188" s="139" t="s">
        <v>193</v>
      </c>
      <c r="GL188" s="139" t="s">
        <v>193</v>
      </c>
      <c r="GM188" s="139" t="s">
        <v>193</v>
      </c>
      <c r="GN188" s="139" t="s">
        <v>193</v>
      </c>
      <c r="GO188" s="139" t="s">
        <v>193</v>
      </c>
      <c r="GP188" s="139" t="s">
        <v>193</v>
      </c>
      <c r="GQ188" s="139" t="s">
        <v>193</v>
      </c>
      <c r="GR188" s="139" t="s">
        <v>193</v>
      </c>
      <c r="GS188" s="139" t="s">
        <v>193</v>
      </c>
      <c r="GT188" s="139" t="s">
        <v>193</v>
      </c>
      <c r="GU188" s="139" t="s">
        <v>193</v>
      </c>
      <c r="GV188" s="139" t="s">
        <v>114</v>
      </c>
      <c r="GW188" s="139" t="s">
        <v>114</v>
      </c>
      <c r="GX188" s="139" t="s">
        <v>109</v>
      </c>
      <c r="GY188" s="139" t="s">
        <v>123</v>
      </c>
      <c r="GZ188" s="139" t="s">
        <v>789</v>
      </c>
      <c r="HA188" s="139" t="s">
        <v>124</v>
      </c>
      <c r="HB188" s="139" t="s">
        <v>789</v>
      </c>
      <c r="HC188" s="139" t="s">
        <v>193</v>
      </c>
      <c r="HD188" s="139" t="s">
        <v>193</v>
      </c>
      <c r="HE188" s="139" t="s">
        <v>193</v>
      </c>
      <c r="HF188" s="139" t="s">
        <v>193</v>
      </c>
      <c r="HG188" s="139" t="s">
        <v>193</v>
      </c>
      <c r="HH188" s="139" t="s">
        <v>193</v>
      </c>
      <c r="HI188" s="139" t="s">
        <v>193</v>
      </c>
      <c r="HJ188" s="139" t="s">
        <v>193</v>
      </c>
      <c r="HK188" s="139" t="s">
        <v>193</v>
      </c>
      <c r="HL188" s="139" t="s">
        <v>193</v>
      </c>
      <c r="HM188" s="139" t="s">
        <v>193</v>
      </c>
      <c r="HN188" s="139" t="s">
        <v>193</v>
      </c>
      <c r="HO188" s="139" t="s">
        <v>193</v>
      </c>
      <c r="HP188" s="139" t="s">
        <v>193</v>
      </c>
      <c r="HQ188" s="139" t="s">
        <v>193</v>
      </c>
      <c r="HR188" s="139" t="s">
        <v>193</v>
      </c>
      <c r="HS188" s="139" t="s">
        <v>193</v>
      </c>
      <c r="HT188" s="139" t="s">
        <v>193</v>
      </c>
      <c r="HU188" s="139" t="s">
        <v>193</v>
      </c>
      <c r="HV188" s="139" t="s">
        <v>193</v>
      </c>
      <c r="HW188" s="139" t="s">
        <v>193</v>
      </c>
      <c r="HX188" s="139" t="s">
        <v>193</v>
      </c>
      <c r="HY188" s="139" t="s">
        <v>193</v>
      </c>
      <c r="HZ188" s="139" t="s">
        <v>193</v>
      </c>
      <c r="IA188" s="139" t="s">
        <v>193</v>
      </c>
      <c r="IB188" s="139" t="s">
        <v>193</v>
      </c>
      <c r="IC188" s="139" t="s">
        <v>193</v>
      </c>
      <c r="ID188" s="139" t="s">
        <v>193</v>
      </c>
      <c r="IE188" s="139" t="s">
        <v>193</v>
      </c>
      <c r="IF188" s="139" t="s">
        <v>193</v>
      </c>
      <c r="IG188" s="139" t="s">
        <v>193</v>
      </c>
      <c r="IH188" s="139" t="s">
        <v>193</v>
      </c>
      <c r="II188" s="139" t="s">
        <v>193</v>
      </c>
      <c r="IJ188" s="139" t="s">
        <v>193</v>
      </c>
      <c r="IK188" s="139" t="s">
        <v>193</v>
      </c>
      <c r="IL188" s="139" t="s">
        <v>193</v>
      </c>
      <c r="IM188" s="139" t="s">
        <v>193</v>
      </c>
      <c r="IN188" s="139" t="s">
        <v>114</v>
      </c>
      <c r="IO188" s="139" t="s">
        <v>193</v>
      </c>
      <c r="IP188" s="139" t="s">
        <v>193</v>
      </c>
      <c r="IQ188" s="139" t="s">
        <v>193</v>
      </c>
      <c r="IR188" s="139" t="s">
        <v>193</v>
      </c>
      <c r="IS188" s="139" t="s">
        <v>193</v>
      </c>
      <c r="IT188" s="139" t="s">
        <v>193</v>
      </c>
      <c r="IU188" s="139" t="s">
        <v>193</v>
      </c>
      <c r="IV188" s="139" t="s">
        <v>193</v>
      </c>
      <c r="IW188" s="139" t="s">
        <v>3426</v>
      </c>
      <c r="IX188" s="139">
        <v>0</v>
      </c>
      <c r="IY188" s="139">
        <v>0</v>
      </c>
      <c r="IZ188" s="139">
        <v>0</v>
      </c>
      <c r="JA188" s="139">
        <v>0</v>
      </c>
      <c r="JB188" s="139">
        <v>0</v>
      </c>
      <c r="JC188" s="139">
        <v>1</v>
      </c>
      <c r="JD188" s="139">
        <v>0</v>
      </c>
      <c r="JE188" s="139">
        <v>0</v>
      </c>
      <c r="JF188" s="139" t="s">
        <v>193</v>
      </c>
      <c r="JG188" s="139" t="s">
        <v>114</v>
      </c>
      <c r="JH188" s="139" t="s">
        <v>193</v>
      </c>
      <c r="JI188" s="139" t="s">
        <v>193</v>
      </c>
      <c r="JJ188" s="139" t="s">
        <v>193</v>
      </c>
      <c r="JK188" s="139" t="s">
        <v>193</v>
      </c>
      <c r="JL188" s="139" t="s">
        <v>193</v>
      </c>
      <c r="JM188" s="139" t="s">
        <v>193</v>
      </c>
      <c r="JN188" s="139" t="s">
        <v>193</v>
      </c>
      <c r="JO188" s="139" t="s">
        <v>193</v>
      </c>
      <c r="JP188" s="139" t="s">
        <v>193</v>
      </c>
      <c r="JQ188" s="139" t="s">
        <v>193</v>
      </c>
      <c r="JR188" s="139" t="s">
        <v>193</v>
      </c>
      <c r="JS188" s="139" t="s">
        <v>193</v>
      </c>
      <c r="JT188" s="139" t="s">
        <v>193</v>
      </c>
      <c r="JU188" s="139" t="s">
        <v>193</v>
      </c>
      <c r="JV188" s="139" t="s">
        <v>193</v>
      </c>
      <c r="JW188" s="139" t="s">
        <v>193</v>
      </c>
      <c r="JX188" s="139" t="s">
        <v>193</v>
      </c>
      <c r="JY188" s="139" t="s">
        <v>193</v>
      </c>
      <c r="JZ188" s="139" t="s">
        <v>193</v>
      </c>
      <c r="KA188" s="139" t="s">
        <v>193</v>
      </c>
      <c r="KB188" s="139" t="s">
        <v>193</v>
      </c>
      <c r="KC188" s="139" t="s">
        <v>193</v>
      </c>
      <c r="KD188" s="139" t="s">
        <v>193</v>
      </c>
      <c r="KE188" s="139" t="s">
        <v>193</v>
      </c>
      <c r="KF188" s="139" t="s">
        <v>193</v>
      </c>
      <c r="KG188" s="139" t="s">
        <v>193</v>
      </c>
      <c r="KH188" s="139" t="s">
        <v>193</v>
      </c>
      <c r="KI188" s="139" t="s">
        <v>193</v>
      </c>
      <c r="KJ188" s="139" t="s">
        <v>193</v>
      </c>
      <c r="KK188" s="139" t="s">
        <v>193</v>
      </c>
      <c r="KL188" s="139" t="s">
        <v>193</v>
      </c>
      <c r="KM188" s="139" t="s">
        <v>193</v>
      </c>
      <c r="KN188" s="139" t="s">
        <v>193</v>
      </c>
      <c r="KO188" s="139" t="s">
        <v>193</v>
      </c>
      <c r="KP188" s="139" t="s">
        <v>193</v>
      </c>
      <c r="KQ188" s="139" t="s">
        <v>193</v>
      </c>
      <c r="KR188" s="139" t="s">
        <v>193</v>
      </c>
      <c r="KS188" s="139" t="s">
        <v>193</v>
      </c>
      <c r="KT188" s="139" t="s">
        <v>193</v>
      </c>
      <c r="KU188" s="139" t="s">
        <v>193</v>
      </c>
      <c r="KV188" s="139" t="s">
        <v>193</v>
      </c>
      <c r="KW188" s="139" t="s">
        <v>193</v>
      </c>
      <c r="KX188" s="139" t="s">
        <v>193</v>
      </c>
      <c r="KY188" s="139" t="s">
        <v>193</v>
      </c>
      <c r="KZ188" s="139" t="s">
        <v>193</v>
      </c>
      <c r="LA188" s="139" t="s">
        <v>193</v>
      </c>
      <c r="LB188" s="139" t="s">
        <v>193</v>
      </c>
      <c r="LC188" s="139" t="s">
        <v>193</v>
      </c>
      <c r="LD188" s="139" t="s">
        <v>193</v>
      </c>
      <c r="LE188" s="139" t="s">
        <v>193</v>
      </c>
      <c r="LF188" s="139" t="s">
        <v>193</v>
      </c>
      <c r="LG188" s="139" t="s">
        <v>193</v>
      </c>
      <c r="LH188" s="139" t="s">
        <v>193</v>
      </c>
      <c r="LI188" s="139" t="s">
        <v>193</v>
      </c>
      <c r="LJ188" s="139" t="s">
        <v>193</v>
      </c>
      <c r="LK188" s="139" t="s">
        <v>193</v>
      </c>
      <c r="LL188" s="139" t="s">
        <v>193</v>
      </c>
      <c r="LM188" s="139" t="s">
        <v>193</v>
      </c>
      <c r="LN188" s="139" t="s">
        <v>193</v>
      </c>
      <c r="LO188" s="139" t="s">
        <v>193</v>
      </c>
      <c r="LP188" s="139" t="s">
        <v>193</v>
      </c>
      <c r="LQ188" s="139" t="s">
        <v>193</v>
      </c>
    </row>
    <row r="189" spans="1:329" ht="14.4" customHeight="1" x14ac:dyDescent="0.35">
      <c r="A189" s="139" t="s">
        <v>3680</v>
      </c>
      <c r="B189" s="139" t="s">
        <v>3622</v>
      </c>
      <c r="C189" s="139" t="s">
        <v>3662</v>
      </c>
      <c r="D189" s="139" t="s">
        <v>3662</v>
      </c>
      <c r="E189" s="139" t="s">
        <v>3663</v>
      </c>
      <c r="F189" s="139" t="s">
        <v>123</v>
      </c>
      <c r="G189" s="139" t="s">
        <v>124</v>
      </c>
      <c r="H189" s="139" t="s">
        <v>124</v>
      </c>
      <c r="I189" s="139" t="s">
        <v>3664</v>
      </c>
      <c r="J189" s="139" t="s">
        <v>3665</v>
      </c>
      <c r="K189" s="139" t="s">
        <v>536</v>
      </c>
      <c r="L189" s="139" t="s">
        <v>3317</v>
      </c>
      <c r="M189" t="s">
        <v>494</v>
      </c>
      <c r="N189" t="s">
        <v>193</v>
      </c>
      <c r="O189" t="s">
        <v>193</v>
      </c>
      <c r="P189" t="s">
        <v>193</v>
      </c>
      <c r="Q189" t="s">
        <v>193</v>
      </c>
      <c r="R189" t="s">
        <v>193</v>
      </c>
      <c r="S189" t="s">
        <v>193</v>
      </c>
      <c r="T189" t="s">
        <v>193</v>
      </c>
      <c r="U189" t="s">
        <v>193</v>
      </c>
      <c r="V189" t="s">
        <v>193</v>
      </c>
      <c r="W189" t="s">
        <v>193</v>
      </c>
      <c r="X189" t="s">
        <v>193</v>
      </c>
      <c r="Y189" t="s">
        <v>193</v>
      </c>
      <c r="Z189" t="s">
        <v>193</v>
      </c>
      <c r="AA189" t="s">
        <v>193</v>
      </c>
      <c r="AB189" t="s">
        <v>193</v>
      </c>
      <c r="AC189" t="s">
        <v>193</v>
      </c>
      <c r="AD189" t="s">
        <v>193</v>
      </c>
      <c r="AE189" t="s">
        <v>193</v>
      </c>
      <c r="AF189" t="s">
        <v>193</v>
      </c>
      <c r="AG189" t="s">
        <v>193</v>
      </c>
      <c r="AH189" t="s">
        <v>193</v>
      </c>
      <c r="AI189" t="s">
        <v>193</v>
      </c>
      <c r="AJ189" t="s">
        <v>193</v>
      </c>
      <c r="AK189" t="s">
        <v>193</v>
      </c>
      <c r="AL189" t="s">
        <v>193</v>
      </c>
      <c r="AM189" t="s">
        <v>193</v>
      </c>
      <c r="AN189" t="s">
        <v>193</v>
      </c>
      <c r="AO189" t="s">
        <v>193</v>
      </c>
      <c r="AP189" t="s">
        <v>193</v>
      </c>
      <c r="AQ189" t="s">
        <v>193</v>
      </c>
      <c r="AR189" t="s">
        <v>193</v>
      </c>
      <c r="AS189" t="s">
        <v>193</v>
      </c>
      <c r="AT189" t="s">
        <v>193</v>
      </c>
      <c r="AU189" t="s">
        <v>193</v>
      </c>
      <c r="AV189" t="s">
        <v>193</v>
      </c>
      <c r="AW189" t="s">
        <v>193</v>
      </c>
      <c r="AX189" t="s">
        <v>193</v>
      </c>
      <c r="AY189" t="s">
        <v>193</v>
      </c>
      <c r="AZ189" s="192" t="s">
        <v>193</v>
      </c>
      <c r="BA189" s="139" t="s">
        <v>193</v>
      </c>
      <c r="BB189" s="139" t="s">
        <v>193</v>
      </c>
      <c r="BC189" s="192" t="s">
        <v>193</v>
      </c>
      <c r="BD189" s="139" t="s">
        <v>193</v>
      </c>
      <c r="BE189" s="139" t="s">
        <v>193</v>
      </c>
      <c r="BF189" s="192" t="s">
        <v>193</v>
      </c>
      <c r="BG189" s="139" t="s">
        <v>193</v>
      </c>
      <c r="BH189" s="139" t="s">
        <v>193</v>
      </c>
      <c r="BI189" s="192" t="s">
        <v>193</v>
      </c>
      <c r="BJ189" s="139" t="s">
        <v>193</v>
      </c>
      <c r="BK189" s="139" t="s">
        <v>193</v>
      </c>
      <c r="BL189" s="192" t="s">
        <v>193</v>
      </c>
      <c r="BM189" s="139" t="s">
        <v>193</v>
      </c>
      <c r="BN189" s="139" t="s">
        <v>193</v>
      </c>
      <c r="BO189" s="192" t="s">
        <v>193</v>
      </c>
      <c r="BP189" s="139" t="s">
        <v>193</v>
      </c>
      <c r="BQ189" s="139" t="s">
        <v>193</v>
      </c>
      <c r="BR189" s="139" t="s">
        <v>193</v>
      </c>
      <c r="BS189" s="139" t="s">
        <v>193</v>
      </c>
      <c r="BT189" s="139" t="s">
        <v>193</v>
      </c>
      <c r="BU189" s="139" t="s">
        <v>193</v>
      </c>
      <c r="BV189" s="139" t="s">
        <v>193</v>
      </c>
      <c r="BW189" s="139" t="s">
        <v>193</v>
      </c>
      <c r="BX189" s="139" t="s">
        <v>193</v>
      </c>
      <c r="BY189" s="139" t="s">
        <v>193</v>
      </c>
      <c r="BZ189" s="139" t="s">
        <v>193</v>
      </c>
      <c r="CA189" s="192" t="s">
        <v>193</v>
      </c>
      <c r="CB189" s="139" t="s">
        <v>193</v>
      </c>
      <c r="CC189" s="139" t="s">
        <v>193</v>
      </c>
      <c r="CD189" s="139" t="s">
        <v>193</v>
      </c>
      <c r="CE189" s="139" t="s">
        <v>193</v>
      </c>
      <c r="CF189" s="139" t="s">
        <v>193</v>
      </c>
      <c r="CG189" s="139" t="s">
        <v>193</v>
      </c>
      <c r="CH189" s="139" t="s">
        <v>193</v>
      </c>
      <c r="CI189" s="139" t="s">
        <v>193</v>
      </c>
      <c r="CJ189" s="139" t="s">
        <v>193</v>
      </c>
      <c r="CK189" s="139" t="s">
        <v>193</v>
      </c>
      <c r="CL189" s="139" t="s">
        <v>193</v>
      </c>
      <c r="CM189" s="139" t="s">
        <v>193</v>
      </c>
      <c r="CN189" s="139" t="s">
        <v>193</v>
      </c>
      <c r="CO189" s="139" t="s">
        <v>193</v>
      </c>
      <c r="CP189" s="139" t="s">
        <v>193</v>
      </c>
      <c r="CQ189" s="139" t="s">
        <v>193</v>
      </c>
      <c r="CR189" s="139" t="s">
        <v>193</v>
      </c>
      <c r="CS189" s="139" t="s">
        <v>193</v>
      </c>
      <c r="CT189" s="139" t="s">
        <v>193</v>
      </c>
      <c r="CU189" s="139" t="s">
        <v>193</v>
      </c>
      <c r="CV189" s="139" t="s">
        <v>193</v>
      </c>
      <c r="CW189" s="139" t="s">
        <v>193</v>
      </c>
      <c r="CX189" s="139" t="s">
        <v>193</v>
      </c>
      <c r="CY189" s="139" t="s">
        <v>193</v>
      </c>
      <c r="CZ189" s="139" t="s">
        <v>193</v>
      </c>
      <c r="DA189" s="139" t="s">
        <v>193</v>
      </c>
      <c r="DB189" s="139" t="s">
        <v>193</v>
      </c>
      <c r="DC189" s="139" t="s">
        <v>193</v>
      </c>
      <c r="DD189" s="139" t="s">
        <v>193</v>
      </c>
      <c r="DE189" s="139" t="s">
        <v>193</v>
      </c>
      <c r="DF189" s="139" t="s">
        <v>193</v>
      </c>
      <c r="DG189" s="139" t="s">
        <v>193</v>
      </c>
      <c r="DH189" s="139" t="s">
        <v>193</v>
      </c>
      <c r="DI189" s="139" t="s">
        <v>193</v>
      </c>
      <c r="DJ189" s="139" t="s">
        <v>193</v>
      </c>
      <c r="DK189" s="139" t="s">
        <v>193</v>
      </c>
      <c r="DL189" s="139" t="s">
        <v>193</v>
      </c>
      <c r="DM189" s="139" t="s">
        <v>193</v>
      </c>
      <c r="DN189" s="139" t="s">
        <v>193</v>
      </c>
      <c r="DO189" s="139" t="s">
        <v>193</v>
      </c>
      <c r="DP189" s="139" t="s">
        <v>193</v>
      </c>
      <c r="DQ189" s="139" t="s">
        <v>193</v>
      </c>
      <c r="DR189" s="139" t="s">
        <v>193</v>
      </c>
      <c r="DS189" s="139" t="s">
        <v>193</v>
      </c>
      <c r="DT189" s="139" t="s">
        <v>193</v>
      </c>
      <c r="DU189" s="139" t="s">
        <v>193</v>
      </c>
      <c r="DV189" s="139" t="s">
        <v>193</v>
      </c>
      <c r="DW189" s="139" t="s">
        <v>193</v>
      </c>
      <c r="DX189" s="139" t="s">
        <v>193</v>
      </c>
      <c r="DY189" s="139" t="s">
        <v>193</v>
      </c>
      <c r="DZ189" s="139" t="s">
        <v>193</v>
      </c>
      <c r="EA189" s="139" t="s">
        <v>193</v>
      </c>
      <c r="EB189" s="139" t="s">
        <v>193</v>
      </c>
      <c r="EC189" s="139" t="s">
        <v>193</v>
      </c>
      <c r="ED189" s="139" t="s">
        <v>193</v>
      </c>
      <c r="EE189" s="139" t="s">
        <v>193</v>
      </c>
      <c r="EF189" s="139" t="s">
        <v>193</v>
      </c>
      <c r="EG189" s="139" t="s">
        <v>193</v>
      </c>
      <c r="EH189" s="139" t="s">
        <v>193</v>
      </c>
      <c r="EI189" s="139" t="s">
        <v>193</v>
      </c>
      <c r="EJ189" s="139" t="s">
        <v>193</v>
      </c>
      <c r="EK189" s="139" t="s">
        <v>193</v>
      </c>
      <c r="EL189" s="139" t="s">
        <v>193</v>
      </c>
      <c r="EM189" s="139" t="s">
        <v>193</v>
      </c>
      <c r="EN189" s="139" t="s">
        <v>193</v>
      </c>
      <c r="EO189" s="139" t="s">
        <v>193</v>
      </c>
      <c r="EP189" s="139" t="s">
        <v>193</v>
      </c>
      <c r="EQ189" s="139" t="s">
        <v>193</v>
      </c>
      <c r="ER189" s="139" t="s">
        <v>193</v>
      </c>
      <c r="ES189" s="139" t="s">
        <v>193</v>
      </c>
      <c r="ET189" s="139" t="s">
        <v>193</v>
      </c>
      <c r="EU189" s="139" t="s">
        <v>193</v>
      </c>
      <c r="EV189" s="139" t="s">
        <v>193</v>
      </c>
      <c r="EW189" s="139" t="s">
        <v>193</v>
      </c>
      <c r="EX189" s="139" t="s">
        <v>193</v>
      </c>
      <c r="EY189" s="139" t="s">
        <v>193</v>
      </c>
      <c r="EZ189" s="139" t="s">
        <v>193</v>
      </c>
      <c r="FA189" s="139" t="s">
        <v>193</v>
      </c>
      <c r="FB189" s="139" t="s">
        <v>193</v>
      </c>
      <c r="FC189" s="139" t="s">
        <v>193</v>
      </c>
      <c r="FD189" s="139" t="s">
        <v>193</v>
      </c>
      <c r="FE189" s="139" t="s">
        <v>193</v>
      </c>
      <c r="FF189" s="139" t="s">
        <v>193</v>
      </c>
      <c r="FG189" s="139" t="s">
        <v>193</v>
      </c>
      <c r="FH189" s="139" t="s">
        <v>193</v>
      </c>
      <c r="FI189" s="139" t="s">
        <v>193</v>
      </c>
      <c r="FJ189" s="139" t="s">
        <v>193</v>
      </c>
      <c r="FK189" s="139" t="s">
        <v>193</v>
      </c>
      <c r="FL189" s="139" t="s">
        <v>193</v>
      </c>
      <c r="FM189" s="139" t="s">
        <v>193</v>
      </c>
      <c r="FN189" s="139" t="s">
        <v>193</v>
      </c>
      <c r="FO189" s="139" t="s">
        <v>193</v>
      </c>
      <c r="FP189" s="139" t="s">
        <v>193</v>
      </c>
      <c r="FQ189" s="139" t="s">
        <v>193</v>
      </c>
      <c r="FR189" s="139" t="s">
        <v>193</v>
      </c>
      <c r="FS189" s="139" t="s">
        <v>193</v>
      </c>
      <c r="FT189" s="139" t="s">
        <v>193</v>
      </c>
      <c r="FU189" s="139" t="s">
        <v>193</v>
      </c>
      <c r="FV189" s="139" t="s">
        <v>193</v>
      </c>
      <c r="FW189" s="139" t="s">
        <v>193</v>
      </c>
      <c r="FX189" s="139" t="s">
        <v>193</v>
      </c>
      <c r="FY189" s="139" t="s">
        <v>193</v>
      </c>
      <c r="FZ189" s="139" t="s">
        <v>193</v>
      </c>
      <c r="GA189" s="139" t="s">
        <v>193</v>
      </c>
      <c r="GB189" s="139" t="s">
        <v>193</v>
      </c>
      <c r="GC189" s="139" t="s">
        <v>193</v>
      </c>
      <c r="GD189" s="139" t="s">
        <v>193</v>
      </c>
      <c r="GE189" s="139" t="s">
        <v>193</v>
      </c>
      <c r="GF189" s="139" t="s">
        <v>193</v>
      </c>
      <c r="GG189" s="139" t="s">
        <v>193</v>
      </c>
      <c r="GH189" s="139" t="s">
        <v>193</v>
      </c>
      <c r="GI189" s="139" t="s">
        <v>193</v>
      </c>
      <c r="GJ189" s="139" t="s">
        <v>193</v>
      </c>
      <c r="GK189" s="139" t="s">
        <v>193</v>
      </c>
      <c r="GL189" s="139" t="s">
        <v>193</v>
      </c>
      <c r="GM189" s="139" t="s">
        <v>193</v>
      </c>
      <c r="GN189" s="139" t="s">
        <v>193</v>
      </c>
      <c r="GO189" s="139" t="s">
        <v>193</v>
      </c>
      <c r="GP189" s="139" t="s">
        <v>193</v>
      </c>
      <c r="GQ189" s="139" t="s">
        <v>193</v>
      </c>
      <c r="GR189" s="139" t="s">
        <v>193</v>
      </c>
      <c r="GS189" s="139" t="s">
        <v>193</v>
      </c>
      <c r="GT189" s="139" t="s">
        <v>193</v>
      </c>
      <c r="GU189" s="139" t="s">
        <v>193</v>
      </c>
      <c r="GV189" s="139" t="s">
        <v>193</v>
      </c>
      <c r="GW189" s="139" t="s">
        <v>193</v>
      </c>
      <c r="GX189" s="139" t="s">
        <v>193</v>
      </c>
      <c r="GY189" s="139" t="s">
        <v>193</v>
      </c>
      <c r="GZ189" s="139" t="s">
        <v>193</v>
      </c>
      <c r="HA189" s="139" t="s">
        <v>193</v>
      </c>
      <c r="HB189" s="139" t="s">
        <v>193</v>
      </c>
      <c r="HC189" s="139" t="s">
        <v>193</v>
      </c>
      <c r="HD189" s="139" t="s">
        <v>193</v>
      </c>
      <c r="HE189" s="139" t="s">
        <v>193</v>
      </c>
      <c r="HF189" s="139" t="s">
        <v>193</v>
      </c>
      <c r="HG189" s="139" t="s">
        <v>193</v>
      </c>
      <c r="HH189" s="139" t="s">
        <v>193</v>
      </c>
      <c r="HI189" s="139" t="s">
        <v>193</v>
      </c>
      <c r="HJ189" s="139" t="s">
        <v>193</v>
      </c>
      <c r="HK189" s="139" t="s">
        <v>193</v>
      </c>
      <c r="HL189" s="139" t="s">
        <v>193</v>
      </c>
      <c r="HM189" s="139" t="s">
        <v>193</v>
      </c>
      <c r="HN189" s="139" t="s">
        <v>193</v>
      </c>
      <c r="HO189" s="139" t="s">
        <v>193</v>
      </c>
      <c r="HP189" s="139" t="s">
        <v>193</v>
      </c>
      <c r="HQ189" s="139" t="s">
        <v>193</v>
      </c>
      <c r="HR189" s="139" t="s">
        <v>193</v>
      </c>
      <c r="HS189" s="139" t="s">
        <v>193</v>
      </c>
      <c r="HT189" s="139" t="s">
        <v>193</v>
      </c>
      <c r="HU189" s="139" t="s">
        <v>193</v>
      </c>
      <c r="HV189" s="139" t="s">
        <v>193</v>
      </c>
      <c r="HW189" s="139" t="s">
        <v>193</v>
      </c>
      <c r="HX189" s="139" t="s">
        <v>193</v>
      </c>
      <c r="HY189" s="139" t="s">
        <v>193</v>
      </c>
      <c r="HZ189" s="139" t="s">
        <v>193</v>
      </c>
      <c r="IA189" s="139" t="s">
        <v>193</v>
      </c>
      <c r="IB189" s="139" t="s">
        <v>193</v>
      </c>
      <c r="IC189" s="139" t="s">
        <v>193</v>
      </c>
      <c r="ID189" s="139" t="s">
        <v>193</v>
      </c>
      <c r="IE189" s="139" t="s">
        <v>193</v>
      </c>
      <c r="IF189" s="139" t="s">
        <v>193</v>
      </c>
      <c r="IG189" s="139" t="s">
        <v>193</v>
      </c>
      <c r="IH189" s="139" t="s">
        <v>193</v>
      </c>
      <c r="II189" s="139" t="s">
        <v>193</v>
      </c>
      <c r="IJ189" s="139" t="s">
        <v>193</v>
      </c>
      <c r="IK189" s="139" t="s">
        <v>193</v>
      </c>
      <c r="IL189" s="139" t="s">
        <v>193</v>
      </c>
      <c r="IM189" s="139" t="s">
        <v>193</v>
      </c>
      <c r="IN189" s="139" t="s">
        <v>193</v>
      </c>
      <c r="IO189" s="139" t="s">
        <v>193</v>
      </c>
      <c r="IP189" s="139" t="s">
        <v>193</v>
      </c>
      <c r="IQ189" s="139" t="s">
        <v>193</v>
      </c>
      <c r="IR189" s="139" t="s">
        <v>193</v>
      </c>
      <c r="IS189" s="139" t="s">
        <v>193</v>
      </c>
      <c r="IT189" s="139" t="s">
        <v>193</v>
      </c>
      <c r="IU189" s="139" t="s">
        <v>193</v>
      </c>
      <c r="IV189" s="139" t="s">
        <v>193</v>
      </c>
      <c r="IW189" s="139" t="s">
        <v>193</v>
      </c>
      <c r="IX189" s="139" t="s">
        <v>193</v>
      </c>
      <c r="IY189" s="139" t="s">
        <v>193</v>
      </c>
      <c r="IZ189" s="139" t="s">
        <v>193</v>
      </c>
      <c r="JA189" s="139" t="s">
        <v>193</v>
      </c>
      <c r="JB189" s="139" t="s">
        <v>193</v>
      </c>
      <c r="JC189" s="139" t="s">
        <v>193</v>
      </c>
      <c r="JD189" s="139" t="s">
        <v>193</v>
      </c>
      <c r="JE189" s="139" t="s">
        <v>193</v>
      </c>
      <c r="JF189" s="139" t="s">
        <v>193</v>
      </c>
      <c r="JG189" s="139" t="s">
        <v>193</v>
      </c>
      <c r="JH189" s="139" t="s">
        <v>193</v>
      </c>
      <c r="JI189" s="139" t="s">
        <v>193</v>
      </c>
      <c r="JJ189" s="139" t="s">
        <v>193</v>
      </c>
      <c r="JK189" s="139" t="s">
        <v>193</v>
      </c>
      <c r="JL189" s="139" t="s">
        <v>193</v>
      </c>
      <c r="JM189" s="139" t="s">
        <v>193</v>
      </c>
      <c r="JN189" s="139" t="s">
        <v>193</v>
      </c>
      <c r="JO189" s="139" t="s">
        <v>193</v>
      </c>
      <c r="JP189" s="139" t="s">
        <v>193</v>
      </c>
      <c r="JQ189" s="139" t="s">
        <v>109</v>
      </c>
      <c r="JR189" s="139" t="s">
        <v>505</v>
      </c>
      <c r="JS189" s="139" t="s">
        <v>3325</v>
      </c>
      <c r="JT189" s="139" t="s">
        <v>193</v>
      </c>
      <c r="JU189" s="139" t="s">
        <v>711</v>
      </c>
      <c r="JV189" s="139" t="s">
        <v>3326</v>
      </c>
      <c r="JW189" s="139" t="s">
        <v>3325</v>
      </c>
      <c r="JX189" s="139" t="s">
        <v>810</v>
      </c>
      <c r="JY189" s="139" t="s">
        <v>193</v>
      </c>
      <c r="JZ189" s="139" t="s">
        <v>3320</v>
      </c>
      <c r="KA189" s="139" t="s">
        <v>797</v>
      </c>
      <c r="KB189" s="139" t="s">
        <v>798</v>
      </c>
      <c r="KC189" s="139" t="s">
        <v>799</v>
      </c>
      <c r="KD189" s="139" t="s">
        <v>193</v>
      </c>
      <c r="KE189" s="139" t="s">
        <v>193</v>
      </c>
      <c r="KF189" s="139" t="s">
        <v>193</v>
      </c>
      <c r="KG189" s="139" t="s">
        <v>193</v>
      </c>
      <c r="KH189" s="139" t="s">
        <v>193</v>
      </c>
      <c r="KI189" s="139">
        <v>0</v>
      </c>
      <c r="KJ189" s="139">
        <v>0</v>
      </c>
      <c r="KK189" s="139" t="s">
        <v>193</v>
      </c>
      <c r="KL189" s="139" t="s">
        <v>156</v>
      </c>
      <c r="KM189" s="139">
        <v>0</v>
      </c>
      <c r="KN189" s="139" t="s">
        <v>114</v>
      </c>
      <c r="KO189" s="139" t="s">
        <v>712</v>
      </c>
      <c r="KP189" s="139" t="s">
        <v>109</v>
      </c>
      <c r="KQ189" s="139" t="s">
        <v>520</v>
      </c>
      <c r="KR189" s="139">
        <v>0</v>
      </c>
      <c r="KS189" s="139">
        <v>0</v>
      </c>
      <c r="KT189" s="139">
        <v>0</v>
      </c>
      <c r="KU189" s="139">
        <v>0</v>
      </c>
      <c r="KV189" s="139">
        <v>0</v>
      </c>
      <c r="KW189" s="139">
        <v>1</v>
      </c>
      <c r="KX189" s="139">
        <v>0</v>
      </c>
      <c r="KY189" s="139">
        <v>0</v>
      </c>
      <c r="KZ189" s="139">
        <v>0</v>
      </c>
      <c r="LA189" s="139">
        <v>0</v>
      </c>
      <c r="LB189" s="139">
        <v>0</v>
      </c>
      <c r="LC189" s="139" t="s">
        <v>193</v>
      </c>
      <c r="LD189" s="139" t="s">
        <v>114</v>
      </c>
      <c r="LE189" s="139" t="s">
        <v>193</v>
      </c>
      <c r="LF189" s="139" t="s">
        <v>193</v>
      </c>
      <c r="LG189" s="139" t="s">
        <v>193</v>
      </c>
      <c r="LH189" s="139" t="s">
        <v>193</v>
      </c>
      <c r="LI189" s="139" t="s">
        <v>193</v>
      </c>
      <c r="LJ189" s="139" t="s">
        <v>193</v>
      </c>
      <c r="LK189" s="139" t="s">
        <v>193</v>
      </c>
      <c r="LL189" s="139" t="s">
        <v>193</v>
      </c>
      <c r="LM189" s="139" t="s">
        <v>193</v>
      </c>
      <c r="LN189" s="139" t="s">
        <v>193</v>
      </c>
      <c r="LO189" s="139" t="s">
        <v>193</v>
      </c>
      <c r="LP189" s="139" t="s">
        <v>193</v>
      </c>
      <c r="LQ189" s="139" t="s">
        <v>193</v>
      </c>
    </row>
    <row r="190" spans="1:329" ht="14.4" customHeight="1" x14ac:dyDescent="0.35">
      <c r="A190" s="139" t="s">
        <v>3681</v>
      </c>
      <c r="B190" s="139" t="s">
        <v>3622</v>
      </c>
      <c r="C190" s="139" t="s">
        <v>3662</v>
      </c>
      <c r="D190" s="139" t="s">
        <v>3662</v>
      </c>
      <c r="E190" s="139" t="s">
        <v>3663</v>
      </c>
      <c r="F190" s="139" t="s">
        <v>123</v>
      </c>
      <c r="G190" s="139" t="s">
        <v>124</v>
      </c>
      <c r="H190" s="139" t="s">
        <v>124</v>
      </c>
      <c r="I190" s="139" t="s">
        <v>3664</v>
      </c>
      <c r="J190" s="139" t="s">
        <v>3665</v>
      </c>
      <c r="K190" s="139" t="s">
        <v>536</v>
      </c>
      <c r="L190" s="139" t="s">
        <v>490</v>
      </c>
      <c r="M190" t="s">
        <v>491</v>
      </c>
      <c r="N190" t="s">
        <v>193</v>
      </c>
      <c r="O190" t="s">
        <v>193</v>
      </c>
      <c r="P190" t="s">
        <v>496</v>
      </c>
      <c r="Q190" t="s">
        <v>193</v>
      </c>
      <c r="R190" t="s">
        <v>111</v>
      </c>
      <c r="S190">
        <v>1</v>
      </c>
      <c r="T190">
        <v>0</v>
      </c>
      <c r="U190">
        <v>0</v>
      </c>
      <c r="V190">
        <v>0</v>
      </c>
      <c r="W190">
        <v>0</v>
      </c>
      <c r="X190">
        <v>0</v>
      </c>
      <c r="Y190">
        <v>0</v>
      </c>
      <c r="Z190" t="s">
        <v>110</v>
      </c>
      <c r="AA190" t="s">
        <v>1423</v>
      </c>
      <c r="AB190" t="s">
        <v>112</v>
      </c>
      <c r="AC190">
        <v>1</v>
      </c>
      <c r="AD190">
        <v>0</v>
      </c>
      <c r="AE190">
        <v>0</v>
      </c>
      <c r="AF190">
        <v>0</v>
      </c>
      <c r="AG190">
        <v>0</v>
      </c>
      <c r="AH190">
        <v>0</v>
      </c>
      <c r="AI190">
        <v>0</v>
      </c>
      <c r="AJ190">
        <v>0</v>
      </c>
      <c r="AK190">
        <v>0</v>
      </c>
      <c r="AL190">
        <v>0</v>
      </c>
      <c r="AM190" t="s">
        <v>193</v>
      </c>
      <c r="AN190" t="s">
        <v>142</v>
      </c>
      <c r="AO190" t="s">
        <v>501</v>
      </c>
      <c r="AP190" t="s">
        <v>499</v>
      </c>
      <c r="AQ190">
        <v>1</v>
      </c>
      <c r="AR190">
        <v>1</v>
      </c>
      <c r="AS190">
        <v>1</v>
      </c>
      <c r="AT190">
        <v>1</v>
      </c>
      <c r="AU190">
        <v>1</v>
      </c>
      <c r="AV190">
        <v>1</v>
      </c>
      <c r="AW190">
        <v>1</v>
      </c>
      <c r="AX190">
        <v>0</v>
      </c>
      <c r="AY190" t="s">
        <v>498</v>
      </c>
      <c r="AZ190" s="192">
        <v>125</v>
      </c>
      <c r="BA190" s="139" t="s">
        <v>109</v>
      </c>
      <c r="BB190" s="139">
        <v>300</v>
      </c>
      <c r="BC190" s="192">
        <v>115.384615384615</v>
      </c>
      <c r="BD190" s="139" t="s">
        <v>109</v>
      </c>
      <c r="BE190" s="139">
        <v>250</v>
      </c>
      <c r="BF190" s="192">
        <v>108.695652173913</v>
      </c>
      <c r="BG190" s="139" t="s">
        <v>114</v>
      </c>
      <c r="BH190" s="139">
        <v>275</v>
      </c>
      <c r="BI190" s="192">
        <v>94.827586206896498</v>
      </c>
      <c r="BJ190" s="139" t="s">
        <v>109</v>
      </c>
      <c r="BK190" s="139">
        <v>500</v>
      </c>
      <c r="BL190" s="192">
        <v>208.333333333333</v>
      </c>
      <c r="BM190" s="139" t="s">
        <v>114</v>
      </c>
      <c r="BN190" s="139">
        <v>750</v>
      </c>
      <c r="BO190" s="192">
        <v>312.5</v>
      </c>
      <c r="BP190" s="139" t="s">
        <v>114</v>
      </c>
      <c r="BQ190" s="139" t="s">
        <v>612</v>
      </c>
      <c r="BR190" s="139" t="s">
        <v>109</v>
      </c>
      <c r="BS190" s="139">
        <v>750</v>
      </c>
      <c r="BT190" s="139" t="s">
        <v>193</v>
      </c>
      <c r="BU190" s="139" t="s">
        <v>193</v>
      </c>
      <c r="BV190" s="139" t="s">
        <v>193</v>
      </c>
      <c r="BW190" s="139" t="s">
        <v>193</v>
      </c>
      <c r="BX190" s="139" t="s">
        <v>193</v>
      </c>
      <c r="BY190" s="139" t="s">
        <v>193</v>
      </c>
      <c r="BZ190" s="139" t="s">
        <v>156</v>
      </c>
      <c r="CA190" s="192">
        <v>750</v>
      </c>
      <c r="CB190" s="139" t="s">
        <v>132</v>
      </c>
      <c r="CC190" s="139" t="s">
        <v>109</v>
      </c>
      <c r="CD190" s="139" t="s">
        <v>3682</v>
      </c>
      <c r="CE190" s="139">
        <v>0</v>
      </c>
      <c r="CF190" s="139">
        <v>0</v>
      </c>
      <c r="CG190" s="139">
        <v>0</v>
      </c>
      <c r="CH190" s="139">
        <v>0</v>
      </c>
      <c r="CI190" s="139">
        <v>0</v>
      </c>
      <c r="CJ190" s="139">
        <v>1</v>
      </c>
      <c r="CK190" s="139">
        <v>1</v>
      </c>
      <c r="CL190" s="139">
        <v>0</v>
      </c>
      <c r="CM190" s="139">
        <v>0</v>
      </c>
      <c r="CN190" s="139">
        <v>0</v>
      </c>
      <c r="CO190" s="139">
        <v>1</v>
      </c>
      <c r="CP190" s="139">
        <v>0</v>
      </c>
      <c r="CQ190" s="139">
        <v>0</v>
      </c>
      <c r="CR190" s="139">
        <v>0</v>
      </c>
      <c r="CS190" s="139" t="s">
        <v>193</v>
      </c>
      <c r="CT190" s="139" t="s">
        <v>186</v>
      </c>
      <c r="CU190" s="139">
        <v>0</v>
      </c>
      <c r="CV190" s="139">
        <v>0</v>
      </c>
      <c r="CW190" s="139">
        <v>0</v>
      </c>
      <c r="CX190" s="139">
        <v>1</v>
      </c>
      <c r="CY190" s="139">
        <v>0</v>
      </c>
      <c r="CZ190" s="139">
        <v>0</v>
      </c>
      <c r="DA190" s="139">
        <v>0</v>
      </c>
      <c r="DB190" s="139">
        <v>0</v>
      </c>
      <c r="DC190" s="139" t="s">
        <v>114</v>
      </c>
      <c r="DD190" s="139" t="s">
        <v>114</v>
      </c>
      <c r="DE190" s="139" t="s">
        <v>109</v>
      </c>
      <c r="DF190" s="139" t="s">
        <v>123</v>
      </c>
      <c r="DG190" s="139" t="s">
        <v>789</v>
      </c>
      <c r="DH190" s="139" t="s">
        <v>151</v>
      </c>
      <c r="DI190" s="139" t="s">
        <v>785</v>
      </c>
      <c r="DJ190" s="139" t="s">
        <v>193</v>
      </c>
      <c r="DK190" s="139" t="s">
        <v>193</v>
      </c>
      <c r="DL190" s="139" t="s">
        <v>193</v>
      </c>
      <c r="DM190" s="139" t="s">
        <v>193</v>
      </c>
      <c r="DN190" s="139" t="s">
        <v>193</v>
      </c>
      <c r="DO190" s="139" t="s">
        <v>193</v>
      </c>
      <c r="DP190" s="139" t="s">
        <v>193</v>
      </c>
      <c r="DQ190" s="139" t="s">
        <v>193</v>
      </c>
      <c r="DR190" s="139" t="s">
        <v>193</v>
      </c>
      <c r="DS190" s="139" t="s">
        <v>193</v>
      </c>
      <c r="DT190" s="139" t="s">
        <v>193</v>
      </c>
      <c r="DU190" s="139" t="s">
        <v>193</v>
      </c>
      <c r="DV190" s="139" t="s">
        <v>193</v>
      </c>
      <c r="DW190" s="139" t="s">
        <v>193</v>
      </c>
      <c r="DX190" s="139" t="s">
        <v>193</v>
      </c>
      <c r="DY190" s="139" t="s">
        <v>193</v>
      </c>
      <c r="DZ190" s="139" t="s">
        <v>193</v>
      </c>
      <c r="EA190" s="139" t="s">
        <v>193</v>
      </c>
      <c r="EB190" s="139" t="s">
        <v>193</v>
      </c>
      <c r="EC190" s="139" t="s">
        <v>193</v>
      </c>
      <c r="ED190" s="139" t="s">
        <v>193</v>
      </c>
      <c r="EE190" s="139" t="s">
        <v>193</v>
      </c>
      <c r="EF190" s="139" t="s">
        <v>193</v>
      </c>
      <c r="EG190" s="139" t="s">
        <v>193</v>
      </c>
      <c r="EH190" s="139" t="s">
        <v>193</v>
      </c>
      <c r="EI190" s="139" t="s">
        <v>193</v>
      </c>
      <c r="EJ190" s="139" t="s">
        <v>193</v>
      </c>
      <c r="EK190" s="139" t="s">
        <v>193</v>
      </c>
      <c r="EL190" s="139" t="s">
        <v>193</v>
      </c>
      <c r="EM190" s="139" t="s">
        <v>193</v>
      </c>
      <c r="EN190" s="139" t="s">
        <v>193</v>
      </c>
      <c r="EO190" s="139" t="s">
        <v>193</v>
      </c>
      <c r="EP190" s="139" t="s">
        <v>193</v>
      </c>
      <c r="EQ190" s="139" t="s">
        <v>193</v>
      </c>
      <c r="ER190" s="139" t="s">
        <v>193</v>
      </c>
      <c r="ES190" s="139" t="s">
        <v>193</v>
      </c>
      <c r="ET190" s="139" t="s">
        <v>193</v>
      </c>
      <c r="EU190" s="139" t="s">
        <v>193</v>
      </c>
      <c r="EV190" s="139" t="s">
        <v>193</v>
      </c>
      <c r="EW190" s="139" t="s">
        <v>193</v>
      </c>
      <c r="EX190" s="139" t="s">
        <v>193</v>
      </c>
      <c r="EY190" s="139" t="s">
        <v>193</v>
      </c>
      <c r="EZ190" s="139" t="s">
        <v>193</v>
      </c>
      <c r="FA190" s="139" t="s">
        <v>193</v>
      </c>
      <c r="FB190" s="139" t="s">
        <v>193</v>
      </c>
      <c r="FC190" s="139" t="s">
        <v>193</v>
      </c>
      <c r="FD190" s="139" t="s">
        <v>193</v>
      </c>
      <c r="FE190" s="139" t="s">
        <v>193</v>
      </c>
      <c r="FF190" s="139" t="s">
        <v>193</v>
      </c>
      <c r="FG190" s="139" t="s">
        <v>193</v>
      </c>
      <c r="FH190" s="139" t="s">
        <v>193</v>
      </c>
      <c r="FI190" s="139" t="s">
        <v>193</v>
      </c>
      <c r="FJ190" s="139" t="s">
        <v>193</v>
      </c>
      <c r="FK190" s="139" t="s">
        <v>193</v>
      </c>
      <c r="FL190" s="139" t="s">
        <v>193</v>
      </c>
      <c r="FM190" s="139" t="s">
        <v>193</v>
      </c>
      <c r="FN190" s="139" t="s">
        <v>193</v>
      </c>
      <c r="FO190" s="139" t="s">
        <v>193</v>
      </c>
      <c r="FP190" s="139" t="s">
        <v>193</v>
      </c>
      <c r="FQ190" s="139" t="s">
        <v>193</v>
      </c>
      <c r="FR190" s="139" t="s">
        <v>193</v>
      </c>
      <c r="FS190" s="139" t="s">
        <v>193</v>
      </c>
      <c r="FT190" s="139" t="s">
        <v>193</v>
      </c>
      <c r="FU190" s="139" t="s">
        <v>193</v>
      </c>
      <c r="FV190" s="139" t="s">
        <v>193</v>
      </c>
      <c r="FW190" s="139" t="s">
        <v>193</v>
      </c>
      <c r="FX190" s="139" t="s">
        <v>193</v>
      </c>
      <c r="FY190" s="139" t="s">
        <v>193</v>
      </c>
      <c r="FZ190" s="139" t="s">
        <v>193</v>
      </c>
      <c r="GA190" s="139" t="s">
        <v>193</v>
      </c>
      <c r="GB190" s="139" t="s">
        <v>193</v>
      </c>
      <c r="GC190" s="139" t="s">
        <v>193</v>
      </c>
      <c r="GD190" s="139" t="s">
        <v>193</v>
      </c>
      <c r="GE190" s="139" t="s">
        <v>193</v>
      </c>
      <c r="GF190" s="139" t="s">
        <v>193</v>
      </c>
      <c r="GG190" s="139" t="s">
        <v>193</v>
      </c>
      <c r="GH190" s="139" t="s">
        <v>193</v>
      </c>
      <c r="GI190" s="139" t="s">
        <v>193</v>
      </c>
      <c r="GJ190" s="139" t="s">
        <v>193</v>
      </c>
      <c r="GK190" s="139" t="s">
        <v>193</v>
      </c>
      <c r="GL190" s="139" t="s">
        <v>193</v>
      </c>
      <c r="GM190" s="139" t="s">
        <v>193</v>
      </c>
      <c r="GN190" s="139" t="s">
        <v>193</v>
      </c>
      <c r="GO190" s="139" t="s">
        <v>193</v>
      </c>
      <c r="GP190" s="139" t="s">
        <v>193</v>
      </c>
      <c r="GQ190" s="139" t="s">
        <v>193</v>
      </c>
      <c r="GR190" s="139" t="s">
        <v>193</v>
      </c>
      <c r="GS190" s="139" t="s">
        <v>193</v>
      </c>
      <c r="GT190" s="139" t="s">
        <v>193</v>
      </c>
      <c r="GU190" s="139" t="s">
        <v>193</v>
      </c>
      <c r="GV190" s="139" t="s">
        <v>193</v>
      </c>
      <c r="GW190" s="139" t="s">
        <v>193</v>
      </c>
      <c r="GX190" s="139" t="s">
        <v>193</v>
      </c>
      <c r="GY190" s="139" t="s">
        <v>193</v>
      </c>
      <c r="GZ190" s="139" t="s">
        <v>193</v>
      </c>
      <c r="HA190" s="139" t="s">
        <v>193</v>
      </c>
      <c r="HB190" s="139" t="s">
        <v>193</v>
      </c>
      <c r="HC190" s="139" t="s">
        <v>193</v>
      </c>
      <c r="HD190" s="139" t="s">
        <v>193</v>
      </c>
      <c r="HE190" s="139" t="s">
        <v>193</v>
      </c>
      <c r="HF190" s="139" t="s">
        <v>193</v>
      </c>
      <c r="HG190" s="139" t="s">
        <v>193</v>
      </c>
      <c r="HH190" s="139" t="s">
        <v>193</v>
      </c>
      <c r="HI190" s="139" t="s">
        <v>193</v>
      </c>
      <c r="HJ190" s="139" t="s">
        <v>193</v>
      </c>
      <c r="HK190" s="139" t="s">
        <v>193</v>
      </c>
      <c r="HL190" s="139" t="s">
        <v>193</v>
      </c>
      <c r="HM190" s="139" t="s">
        <v>193</v>
      </c>
      <c r="HN190" s="139" t="s">
        <v>193</v>
      </c>
      <c r="HO190" s="139" t="s">
        <v>193</v>
      </c>
      <c r="HP190" s="139" t="s">
        <v>193</v>
      </c>
      <c r="HQ190" s="139" t="s">
        <v>193</v>
      </c>
      <c r="HR190" s="139" t="s">
        <v>193</v>
      </c>
      <c r="HS190" s="139" t="s">
        <v>193</v>
      </c>
      <c r="HT190" s="139" t="s">
        <v>193</v>
      </c>
      <c r="HU190" s="139" t="s">
        <v>193</v>
      </c>
      <c r="HV190" s="139" t="s">
        <v>193</v>
      </c>
      <c r="HW190" s="139" t="s">
        <v>193</v>
      </c>
      <c r="HX190" s="139" t="s">
        <v>193</v>
      </c>
      <c r="HY190" s="139" t="s">
        <v>193</v>
      </c>
      <c r="HZ190" s="139" t="s">
        <v>193</v>
      </c>
      <c r="IA190" s="139" t="s">
        <v>193</v>
      </c>
      <c r="IB190" s="139" t="s">
        <v>193</v>
      </c>
      <c r="IC190" s="139" t="s">
        <v>193</v>
      </c>
      <c r="ID190" s="139" t="s">
        <v>193</v>
      </c>
      <c r="IE190" s="139" t="s">
        <v>193</v>
      </c>
      <c r="IF190" s="139" t="s">
        <v>193</v>
      </c>
      <c r="IG190" s="139" t="s">
        <v>193</v>
      </c>
      <c r="IH190" s="139" t="s">
        <v>193</v>
      </c>
      <c r="II190" s="139" t="s">
        <v>193</v>
      </c>
      <c r="IJ190" s="139" t="s">
        <v>193</v>
      </c>
      <c r="IK190" s="139" t="s">
        <v>193</v>
      </c>
      <c r="IL190" s="139" t="s">
        <v>193</v>
      </c>
      <c r="IM190" s="139" t="s">
        <v>193</v>
      </c>
      <c r="IN190" s="139" t="s">
        <v>132</v>
      </c>
      <c r="IO190" s="139" t="s">
        <v>193</v>
      </c>
      <c r="IP190" s="139" t="s">
        <v>193</v>
      </c>
      <c r="IQ190" s="139" t="s">
        <v>193</v>
      </c>
      <c r="IR190" s="139" t="s">
        <v>193</v>
      </c>
      <c r="IS190" s="139" t="s">
        <v>193</v>
      </c>
      <c r="IT190" s="139" t="s">
        <v>193</v>
      </c>
      <c r="IU190" s="139" t="s">
        <v>193</v>
      </c>
      <c r="IV190" s="139" t="s">
        <v>193</v>
      </c>
      <c r="IW190" s="139" t="s">
        <v>3426</v>
      </c>
      <c r="IX190" s="139">
        <v>0</v>
      </c>
      <c r="IY190" s="139">
        <v>0</v>
      </c>
      <c r="IZ190" s="139">
        <v>0</v>
      </c>
      <c r="JA190" s="139">
        <v>0</v>
      </c>
      <c r="JB190" s="139">
        <v>0</v>
      </c>
      <c r="JC190" s="139">
        <v>1</v>
      </c>
      <c r="JD190" s="139">
        <v>0</v>
      </c>
      <c r="JE190" s="139">
        <v>0</v>
      </c>
      <c r="JF190" s="139" t="s">
        <v>193</v>
      </c>
      <c r="JG190" s="139" t="s">
        <v>109</v>
      </c>
      <c r="JH190" s="139" t="s">
        <v>193</v>
      </c>
      <c r="JI190" s="139" t="s">
        <v>111</v>
      </c>
      <c r="JJ190" s="139">
        <v>1</v>
      </c>
      <c r="JK190" s="139">
        <v>0</v>
      </c>
      <c r="JL190" s="139">
        <v>0</v>
      </c>
      <c r="JM190" s="139">
        <v>0</v>
      </c>
      <c r="JN190" s="139">
        <v>0</v>
      </c>
      <c r="JO190" s="139">
        <v>0</v>
      </c>
      <c r="JP190" s="139">
        <v>0</v>
      </c>
      <c r="JQ190" s="139" t="s">
        <v>193</v>
      </c>
      <c r="JR190" s="139" t="s">
        <v>193</v>
      </c>
      <c r="JS190" s="139" t="s">
        <v>193</v>
      </c>
      <c r="JT190" s="139" t="s">
        <v>193</v>
      </c>
      <c r="JU190" s="139" t="s">
        <v>193</v>
      </c>
      <c r="JV190" s="139" t="s">
        <v>193</v>
      </c>
      <c r="JW190" s="139" t="s">
        <v>193</v>
      </c>
      <c r="JX190" s="139" t="s">
        <v>193</v>
      </c>
      <c r="JY190" s="139" t="s">
        <v>193</v>
      </c>
      <c r="JZ190" s="139" t="s">
        <v>193</v>
      </c>
      <c r="KA190" s="139" t="s">
        <v>193</v>
      </c>
      <c r="KB190" s="139" t="s">
        <v>193</v>
      </c>
      <c r="KC190" s="139" t="s">
        <v>193</v>
      </c>
      <c r="KD190" s="139" t="s">
        <v>193</v>
      </c>
      <c r="KE190" s="139" t="s">
        <v>193</v>
      </c>
      <c r="KF190" s="139" t="s">
        <v>193</v>
      </c>
      <c r="KG190" s="139" t="s">
        <v>193</v>
      </c>
      <c r="KH190" s="139" t="s">
        <v>193</v>
      </c>
      <c r="KI190" s="139" t="s">
        <v>193</v>
      </c>
      <c r="KJ190" s="139" t="s">
        <v>193</v>
      </c>
      <c r="KK190" s="139" t="s">
        <v>193</v>
      </c>
      <c r="KL190" s="139" t="s">
        <v>193</v>
      </c>
      <c r="KM190" s="139" t="s">
        <v>193</v>
      </c>
      <c r="KN190" s="139" t="s">
        <v>193</v>
      </c>
      <c r="KO190" s="139" t="s">
        <v>193</v>
      </c>
      <c r="KP190" s="139" t="s">
        <v>193</v>
      </c>
      <c r="KQ190" s="139" t="s">
        <v>193</v>
      </c>
      <c r="KR190" s="139" t="s">
        <v>193</v>
      </c>
      <c r="KS190" s="139" t="s">
        <v>193</v>
      </c>
      <c r="KT190" s="139" t="s">
        <v>193</v>
      </c>
      <c r="KU190" s="139" t="s">
        <v>193</v>
      </c>
      <c r="KV190" s="139" t="s">
        <v>193</v>
      </c>
      <c r="KW190" s="139" t="s">
        <v>193</v>
      </c>
      <c r="KX190" s="139" t="s">
        <v>193</v>
      </c>
      <c r="KY190" s="139" t="s">
        <v>193</v>
      </c>
      <c r="KZ190" s="139" t="s">
        <v>193</v>
      </c>
      <c r="LA190" s="139" t="s">
        <v>193</v>
      </c>
      <c r="LB190" s="139" t="s">
        <v>193</v>
      </c>
      <c r="LC190" s="139" t="s">
        <v>193</v>
      </c>
      <c r="LD190" s="139" t="s">
        <v>193</v>
      </c>
      <c r="LE190" s="139" t="s">
        <v>193</v>
      </c>
      <c r="LF190" s="139" t="s">
        <v>193</v>
      </c>
      <c r="LG190" s="139" t="s">
        <v>193</v>
      </c>
      <c r="LH190" s="139" t="s">
        <v>193</v>
      </c>
      <c r="LI190" s="139" t="s">
        <v>193</v>
      </c>
      <c r="LJ190" s="139" t="s">
        <v>193</v>
      </c>
      <c r="LK190" s="139" t="s">
        <v>193</v>
      </c>
      <c r="LL190" s="139" t="s">
        <v>193</v>
      </c>
      <c r="LM190" s="139" t="s">
        <v>193</v>
      </c>
      <c r="LN190" s="139" t="s">
        <v>193</v>
      </c>
      <c r="LO190" s="139" t="s">
        <v>193</v>
      </c>
      <c r="LP190" s="139" t="s">
        <v>193</v>
      </c>
      <c r="LQ190" s="139" t="s">
        <v>193</v>
      </c>
    </row>
    <row r="191" spans="1:329" ht="14.4" customHeight="1" x14ac:dyDescent="0.35">
      <c r="A191" s="139" t="s">
        <v>3683</v>
      </c>
      <c r="B191" s="139" t="s">
        <v>3622</v>
      </c>
      <c r="C191" s="139" t="s">
        <v>3662</v>
      </c>
      <c r="D191" s="139" t="s">
        <v>3662</v>
      </c>
      <c r="E191" s="139" t="s">
        <v>3663</v>
      </c>
      <c r="F191" s="139" t="s">
        <v>123</v>
      </c>
      <c r="G191" s="139" t="s">
        <v>124</v>
      </c>
      <c r="H191" s="139" t="s">
        <v>124</v>
      </c>
      <c r="I191" s="139" t="s">
        <v>3664</v>
      </c>
      <c r="J191" s="139" t="s">
        <v>3665</v>
      </c>
      <c r="K191" s="139" t="s">
        <v>536</v>
      </c>
      <c r="L191" s="139" t="s">
        <v>490</v>
      </c>
      <c r="M191" t="s">
        <v>491</v>
      </c>
      <c r="N191" t="s">
        <v>193</v>
      </c>
      <c r="O191" t="s">
        <v>193</v>
      </c>
      <c r="P191" t="s">
        <v>496</v>
      </c>
      <c r="Q191" t="s">
        <v>193</v>
      </c>
      <c r="R191" t="s">
        <v>3677</v>
      </c>
      <c r="S191">
        <v>0</v>
      </c>
      <c r="T191">
        <v>1</v>
      </c>
      <c r="U191">
        <v>0</v>
      </c>
      <c r="V191">
        <v>0</v>
      </c>
      <c r="W191">
        <v>1</v>
      </c>
      <c r="X191">
        <v>0</v>
      </c>
      <c r="Y191">
        <v>0</v>
      </c>
      <c r="Z191" t="s">
        <v>130</v>
      </c>
      <c r="AA191" t="s">
        <v>701</v>
      </c>
      <c r="AB191" t="s">
        <v>112</v>
      </c>
      <c r="AC191">
        <v>1</v>
      </c>
      <c r="AD191">
        <v>0</v>
      </c>
      <c r="AE191">
        <v>0</v>
      </c>
      <c r="AF191">
        <v>0</v>
      </c>
      <c r="AG191">
        <v>0</v>
      </c>
      <c r="AH191">
        <v>0</v>
      </c>
      <c r="AI191">
        <v>0</v>
      </c>
      <c r="AJ191">
        <v>0</v>
      </c>
      <c r="AK191">
        <v>0</v>
      </c>
      <c r="AL191">
        <v>0</v>
      </c>
      <c r="AM191" t="s">
        <v>193</v>
      </c>
      <c r="AN191" t="s">
        <v>143</v>
      </c>
      <c r="AO191" t="s">
        <v>501</v>
      </c>
      <c r="AP191" t="s">
        <v>193</v>
      </c>
      <c r="AQ191" t="s">
        <v>193</v>
      </c>
      <c r="AR191" t="s">
        <v>193</v>
      </c>
      <c r="AS191" t="s">
        <v>193</v>
      </c>
      <c r="AT191" t="s">
        <v>193</v>
      </c>
      <c r="AU191" t="s">
        <v>193</v>
      </c>
      <c r="AV191" t="s">
        <v>193</v>
      </c>
      <c r="AW191" t="s">
        <v>193</v>
      </c>
      <c r="AX191" t="s">
        <v>193</v>
      </c>
      <c r="AY191" t="s">
        <v>193</v>
      </c>
      <c r="AZ191" s="192" t="s">
        <v>193</v>
      </c>
      <c r="BA191" s="139" t="s">
        <v>193</v>
      </c>
      <c r="BB191" s="139" t="s">
        <v>193</v>
      </c>
      <c r="BC191" s="192" t="s">
        <v>193</v>
      </c>
      <c r="BD191" s="139" t="s">
        <v>193</v>
      </c>
      <c r="BE191" s="139" t="s">
        <v>193</v>
      </c>
      <c r="BF191" s="192" t="s">
        <v>193</v>
      </c>
      <c r="BG191" s="139" t="s">
        <v>193</v>
      </c>
      <c r="BH191" s="139" t="s">
        <v>193</v>
      </c>
      <c r="BI191" s="192" t="s">
        <v>193</v>
      </c>
      <c r="BJ191" s="139" t="s">
        <v>193</v>
      </c>
      <c r="BK191" s="139" t="s">
        <v>193</v>
      </c>
      <c r="BL191" s="192" t="s">
        <v>193</v>
      </c>
      <c r="BM191" s="139" t="s">
        <v>193</v>
      </c>
      <c r="BN191" s="139" t="s">
        <v>193</v>
      </c>
      <c r="BO191" s="192" t="s">
        <v>193</v>
      </c>
      <c r="BP191" s="139" t="s">
        <v>193</v>
      </c>
      <c r="BQ191" s="139" t="s">
        <v>193</v>
      </c>
      <c r="BR191" s="139" t="s">
        <v>193</v>
      </c>
      <c r="BS191" s="139" t="s">
        <v>193</v>
      </c>
      <c r="BT191" s="139" t="s">
        <v>193</v>
      </c>
      <c r="BU191" s="139" t="s">
        <v>193</v>
      </c>
      <c r="BV191" s="139" t="s">
        <v>193</v>
      </c>
      <c r="BW191" s="139" t="s">
        <v>193</v>
      </c>
      <c r="BX191" s="139" t="s">
        <v>193</v>
      </c>
      <c r="BY191" s="139" t="s">
        <v>193</v>
      </c>
      <c r="BZ191" s="139" t="s">
        <v>193</v>
      </c>
      <c r="CA191" s="192" t="s">
        <v>193</v>
      </c>
      <c r="CB191" s="139" t="s">
        <v>193</v>
      </c>
      <c r="CC191" s="139" t="s">
        <v>193</v>
      </c>
      <c r="CD191" s="139" t="s">
        <v>193</v>
      </c>
      <c r="CE191" s="139" t="s">
        <v>193</v>
      </c>
      <c r="CF191" s="139" t="s">
        <v>193</v>
      </c>
      <c r="CG191" s="139" t="s">
        <v>193</v>
      </c>
      <c r="CH191" s="139" t="s">
        <v>193</v>
      </c>
      <c r="CI191" s="139" t="s">
        <v>193</v>
      </c>
      <c r="CJ191" s="139" t="s">
        <v>193</v>
      </c>
      <c r="CK191" s="139" t="s">
        <v>193</v>
      </c>
      <c r="CL191" s="139" t="s">
        <v>193</v>
      </c>
      <c r="CM191" s="139" t="s">
        <v>193</v>
      </c>
      <c r="CN191" s="139" t="s">
        <v>193</v>
      </c>
      <c r="CO191" s="139" t="s">
        <v>193</v>
      </c>
      <c r="CP191" s="139" t="s">
        <v>193</v>
      </c>
      <c r="CQ191" s="139" t="s">
        <v>193</v>
      </c>
      <c r="CR191" s="139" t="s">
        <v>193</v>
      </c>
      <c r="CS191" s="139" t="s">
        <v>193</v>
      </c>
      <c r="CT191" s="139" t="s">
        <v>193</v>
      </c>
      <c r="CU191" s="139" t="s">
        <v>193</v>
      </c>
      <c r="CV191" s="139" t="s">
        <v>193</v>
      </c>
      <c r="CW191" s="139" t="s">
        <v>193</v>
      </c>
      <c r="CX191" s="139" t="s">
        <v>193</v>
      </c>
      <c r="CY191" s="139" t="s">
        <v>193</v>
      </c>
      <c r="CZ191" s="139" t="s">
        <v>193</v>
      </c>
      <c r="DA191" s="139" t="s">
        <v>193</v>
      </c>
      <c r="DB191" s="139" t="s">
        <v>193</v>
      </c>
      <c r="DC191" s="139" t="s">
        <v>193</v>
      </c>
      <c r="DD191" s="139" t="s">
        <v>193</v>
      </c>
      <c r="DE191" s="139" t="s">
        <v>193</v>
      </c>
      <c r="DF191" s="139" t="s">
        <v>193</v>
      </c>
      <c r="DG191" s="139" t="s">
        <v>193</v>
      </c>
      <c r="DH191" s="139" t="s">
        <v>193</v>
      </c>
      <c r="DI191" s="139" t="s">
        <v>193</v>
      </c>
      <c r="DJ191" s="139" t="s">
        <v>3346</v>
      </c>
      <c r="DK191" s="139">
        <v>1</v>
      </c>
      <c r="DL191" s="139">
        <v>0</v>
      </c>
      <c r="DM191" s="139">
        <v>0</v>
      </c>
      <c r="DN191" s="139">
        <v>1</v>
      </c>
      <c r="DO191" s="139">
        <v>1</v>
      </c>
      <c r="DP191" s="139">
        <v>0</v>
      </c>
      <c r="DQ191" s="139">
        <v>1</v>
      </c>
      <c r="DR191" s="139">
        <v>0</v>
      </c>
      <c r="DS191" s="139">
        <v>0</v>
      </c>
      <c r="DT191" s="139" t="s">
        <v>109</v>
      </c>
      <c r="DU191" s="139">
        <v>30</v>
      </c>
      <c r="DV191" s="139">
        <v>30</v>
      </c>
      <c r="DW191" s="139" t="s">
        <v>193</v>
      </c>
      <c r="DX191" s="139" t="s">
        <v>193</v>
      </c>
      <c r="DY191" s="139" t="s">
        <v>193</v>
      </c>
      <c r="DZ191" s="139">
        <v>30</v>
      </c>
      <c r="EA191" s="139" t="s">
        <v>114</v>
      </c>
      <c r="EB191" s="139" t="s">
        <v>193</v>
      </c>
      <c r="EC191" s="139" t="s">
        <v>193</v>
      </c>
      <c r="ED191" s="139">
        <v>20</v>
      </c>
      <c r="EE191" s="139" t="s">
        <v>114</v>
      </c>
      <c r="EF191" s="139" t="s">
        <v>193</v>
      </c>
      <c r="EG191" s="139" t="s">
        <v>193</v>
      </c>
      <c r="EH191" s="139" t="s">
        <v>193</v>
      </c>
      <c r="EI191" s="139" t="s">
        <v>193</v>
      </c>
      <c r="EJ191" s="139" t="s">
        <v>193</v>
      </c>
      <c r="EK191" s="139" t="s">
        <v>193</v>
      </c>
      <c r="EL191" s="139" t="s">
        <v>193</v>
      </c>
      <c r="EM191" s="139" t="s">
        <v>193</v>
      </c>
      <c r="EN191" s="139" t="s">
        <v>193</v>
      </c>
      <c r="EO191" s="139" t="s">
        <v>193</v>
      </c>
      <c r="EP191" s="139" t="s">
        <v>193</v>
      </c>
      <c r="EQ191" s="139" t="s">
        <v>193</v>
      </c>
      <c r="ER191" s="139" t="s">
        <v>193</v>
      </c>
      <c r="ES191" s="139" t="s">
        <v>193</v>
      </c>
      <c r="ET191" s="139" t="s">
        <v>193</v>
      </c>
      <c r="EU191" s="139" t="s">
        <v>193</v>
      </c>
      <c r="EV191" s="139" t="s">
        <v>193</v>
      </c>
      <c r="EW191" s="139" t="s">
        <v>193</v>
      </c>
      <c r="EX191" s="139" t="s">
        <v>193</v>
      </c>
      <c r="EY191" s="139" t="s">
        <v>193</v>
      </c>
      <c r="EZ191" s="139" t="s">
        <v>193</v>
      </c>
      <c r="FA191" s="139" t="s">
        <v>193</v>
      </c>
      <c r="FB191" s="139" t="s">
        <v>193</v>
      </c>
      <c r="FC191" s="139" t="s">
        <v>109</v>
      </c>
      <c r="FD191" s="139">
        <v>75</v>
      </c>
      <c r="FE191" s="139" t="s">
        <v>193</v>
      </c>
      <c r="FF191" s="139" t="s">
        <v>193</v>
      </c>
      <c r="FG191" s="139" t="s">
        <v>193</v>
      </c>
      <c r="FH191" s="139">
        <v>75</v>
      </c>
      <c r="FI191" s="139" t="s">
        <v>109</v>
      </c>
      <c r="FJ191" s="139" t="s">
        <v>109</v>
      </c>
      <c r="FK191" s="139" t="s">
        <v>193</v>
      </c>
      <c r="FL191" s="139">
        <v>5</v>
      </c>
      <c r="FM191" s="139" t="s">
        <v>193</v>
      </c>
      <c r="FN191" s="139" t="s">
        <v>193</v>
      </c>
      <c r="FO191" s="139" t="s">
        <v>193</v>
      </c>
      <c r="FP191" s="139" t="s">
        <v>193</v>
      </c>
      <c r="FQ191" s="139" t="s">
        <v>193</v>
      </c>
      <c r="FR191" s="139" t="s">
        <v>193</v>
      </c>
      <c r="FS191" s="139" t="s">
        <v>114</v>
      </c>
      <c r="FT191" s="139" t="s">
        <v>156</v>
      </c>
      <c r="FU191" s="139">
        <v>5</v>
      </c>
      <c r="FV191" s="139" t="s">
        <v>114</v>
      </c>
      <c r="FW191" s="139" t="s">
        <v>193</v>
      </c>
      <c r="FX191" s="139" t="s">
        <v>193</v>
      </c>
      <c r="FY191" s="139" t="s">
        <v>193</v>
      </c>
      <c r="FZ191" s="139" t="s">
        <v>193</v>
      </c>
      <c r="GA191" s="139" t="s">
        <v>193</v>
      </c>
      <c r="GB191" s="139" t="s">
        <v>193</v>
      </c>
      <c r="GC191" s="139" t="s">
        <v>193</v>
      </c>
      <c r="GD191" s="139" t="s">
        <v>193</v>
      </c>
      <c r="GE191" s="139" t="s">
        <v>193</v>
      </c>
      <c r="GF191" s="139" t="s">
        <v>193</v>
      </c>
      <c r="GG191" s="139" t="s">
        <v>193</v>
      </c>
      <c r="GH191" s="139" t="s">
        <v>193</v>
      </c>
      <c r="GI191" s="139" t="s">
        <v>193</v>
      </c>
      <c r="GJ191" s="139" t="s">
        <v>193</v>
      </c>
      <c r="GK191" s="139" t="s">
        <v>193</v>
      </c>
      <c r="GL191" s="139" t="s">
        <v>193</v>
      </c>
      <c r="GM191" s="139" t="s">
        <v>193</v>
      </c>
      <c r="GN191" s="139" t="s">
        <v>193</v>
      </c>
      <c r="GO191" s="139" t="s">
        <v>193</v>
      </c>
      <c r="GP191" s="139" t="s">
        <v>193</v>
      </c>
      <c r="GQ191" s="139" t="s">
        <v>193</v>
      </c>
      <c r="GR191" s="139" t="s">
        <v>193</v>
      </c>
      <c r="GS191" s="139" t="s">
        <v>193</v>
      </c>
      <c r="GT191" s="139" t="s">
        <v>193</v>
      </c>
      <c r="GU191" s="139" t="s">
        <v>193</v>
      </c>
      <c r="GV191" s="139" t="s">
        <v>114</v>
      </c>
      <c r="GW191" s="139" t="s">
        <v>114</v>
      </c>
      <c r="GX191" s="139" t="s">
        <v>109</v>
      </c>
      <c r="GY191" s="139" t="s">
        <v>123</v>
      </c>
      <c r="GZ191" s="139" t="s">
        <v>789</v>
      </c>
      <c r="HA191" s="139" t="s">
        <v>124</v>
      </c>
      <c r="HB191" s="139" t="s">
        <v>789</v>
      </c>
      <c r="HC191" s="139" t="s">
        <v>193</v>
      </c>
      <c r="HD191" s="139" t="s">
        <v>193</v>
      </c>
      <c r="HE191" s="139" t="s">
        <v>193</v>
      </c>
      <c r="HF191" s="139" t="s">
        <v>193</v>
      </c>
      <c r="HG191" s="139" t="s">
        <v>193</v>
      </c>
      <c r="HH191" s="139" t="s">
        <v>193</v>
      </c>
      <c r="HI191" s="139" t="s">
        <v>193</v>
      </c>
      <c r="HJ191" s="139" t="s">
        <v>193</v>
      </c>
      <c r="HK191" s="139" t="s">
        <v>193</v>
      </c>
      <c r="HL191" s="139" t="s">
        <v>193</v>
      </c>
      <c r="HM191" s="139" t="s">
        <v>193</v>
      </c>
      <c r="HN191" s="139" t="s">
        <v>193</v>
      </c>
      <c r="HO191" s="139" t="s">
        <v>193</v>
      </c>
      <c r="HP191" s="139" t="s">
        <v>193</v>
      </c>
      <c r="HQ191" s="139" t="s">
        <v>193</v>
      </c>
      <c r="HR191" s="139" t="s">
        <v>193</v>
      </c>
      <c r="HS191" s="139" t="s">
        <v>193</v>
      </c>
      <c r="HT191" s="139" t="s">
        <v>193</v>
      </c>
      <c r="HU191" s="139" t="s">
        <v>193</v>
      </c>
      <c r="HV191" s="139" t="s">
        <v>193</v>
      </c>
      <c r="HW191" s="139" t="s">
        <v>193</v>
      </c>
      <c r="HX191" s="139" t="s">
        <v>193</v>
      </c>
      <c r="HY191" s="139" t="s">
        <v>193</v>
      </c>
      <c r="HZ191" s="139" t="s">
        <v>193</v>
      </c>
      <c r="IA191" s="139" t="s">
        <v>193</v>
      </c>
      <c r="IB191" s="139" t="s">
        <v>193</v>
      </c>
      <c r="IC191" s="139" t="s">
        <v>193</v>
      </c>
      <c r="ID191" s="139" t="s">
        <v>3674</v>
      </c>
      <c r="IE191" s="139">
        <v>0</v>
      </c>
      <c r="IF191" s="139">
        <v>0</v>
      </c>
      <c r="IG191" s="139">
        <v>1</v>
      </c>
      <c r="IH191" s="139" t="s">
        <v>193</v>
      </c>
      <c r="II191" s="139" t="s">
        <v>193</v>
      </c>
      <c r="IJ191" s="139">
        <v>25</v>
      </c>
      <c r="IK191" s="139" t="s">
        <v>114</v>
      </c>
      <c r="IL191" s="139" t="s">
        <v>193</v>
      </c>
      <c r="IM191" s="139" t="s">
        <v>193</v>
      </c>
      <c r="IN191" s="139" t="s">
        <v>114</v>
      </c>
      <c r="IO191" s="139" t="s">
        <v>193</v>
      </c>
      <c r="IP191" s="139" t="s">
        <v>193</v>
      </c>
      <c r="IQ191" s="139" t="s">
        <v>193</v>
      </c>
      <c r="IR191" s="139" t="s">
        <v>193</v>
      </c>
      <c r="IS191" s="139" t="s">
        <v>193</v>
      </c>
      <c r="IT191" s="139" t="s">
        <v>193</v>
      </c>
      <c r="IU191" s="139" t="s">
        <v>193</v>
      </c>
      <c r="IV191" s="139" t="s">
        <v>193</v>
      </c>
      <c r="IW191" s="139" t="s">
        <v>3426</v>
      </c>
      <c r="IX191" s="139">
        <v>0</v>
      </c>
      <c r="IY191" s="139">
        <v>0</v>
      </c>
      <c r="IZ191" s="139">
        <v>0</v>
      </c>
      <c r="JA191" s="139">
        <v>0</v>
      </c>
      <c r="JB191" s="139">
        <v>0</v>
      </c>
      <c r="JC191" s="139">
        <v>1</v>
      </c>
      <c r="JD191" s="139">
        <v>0</v>
      </c>
      <c r="JE191" s="139">
        <v>0</v>
      </c>
      <c r="JF191" s="139" t="s">
        <v>193</v>
      </c>
      <c r="JG191" s="139" t="s">
        <v>114</v>
      </c>
      <c r="JH191" s="139" t="s">
        <v>193</v>
      </c>
      <c r="JI191" s="139" t="s">
        <v>193</v>
      </c>
      <c r="JJ191" s="139" t="s">
        <v>193</v>
      </c>
      <c r="JK191" s="139" t="s">
        <v>193</v>
      </c>
      <c r="JL191" s="139" t="s">
        <v>193</v>
      </c>
      <c r="JM191" s="139" t="s">
        <v>193</v>
      </c>
      <c r="JN191" s="139" t="s">
        <v>193</v>
      </c>
      <c r="JO191" s="139" t="s">
        <v>193</v>
      </c>
      <c r="JP191" s="139" t="s">
        <v>193</v>
      </c>
      <c r="JQ191" s="139" t="s">
        <v>193</v>
      </c>
      <c r="JR191" s="139" t="s">
        <v>193</v>
      </c>
      <c r="JS191" s="139" t="s">
        <v>193</v>
      </c>
      <c r="JT191" s="139" t="s">
        <v>193</v>
      </c>
      <c r="JU191" s="139" t="s">
        <v>193</v>
      </c>
      <c r="JV191" s="139" t="s">
        <v>193</v>
      </c>
      <c r="JW191" s="139" t="s">
        <v>193</v>
      </c>
      <c r="JX191" s="139" t="s">
        <v>193</v>
      </c>
      <c r="JY191" s="139" t="s">
        <v>193</v>
      </c>
      <c r="JZ191" s="139" t="s">
        <v>193</v>
      </c>
      <c r="KA191" s="139" t="s">
        <v>193</v>
      </c>
      <c r="KB191" s="139" t="s">
        <v>193</v>
      </c>
      <c r="KC191" s="139" t="s">
        <v>193</v>
      </c>
      <c r="KD191" s="139" t="s">
        <v>193</v>
      </c>
      <c r="KE191" s="139" t="s">
        <v>193</v>
      </c>
      <c r="KF191" s="139" t="s">
        <v>193</v>
      </c>
      <c r="KG191" s="139" t="s">
        <v>193</v>
      </c>
      <c r="KH191" s="139" t="s">
        <v>193</v>
      </c>
      <c r="KI191" s="139" t="s">
        <v>193</v>
      </c>
      <c r="KJ191" s="139" t="s">
        <v>193</v>
      </c>
      <c r="KK191" s="139" t="s">
        <v>193</v>
      </c>
      <c r="KL191" s="139" t="s">
        <v>193</v>
      </c>
      <c r="KM191" s="139" t="s">
        <v>193</v>
      </c>
      <c r="KN191" s="139" t="s">
        <v>193</v>
      </c>
      <c r="KO191" s="139" t="s">
        <v>193</v>
      </c>
      <c r="KP191" s="139" t="s">
        <v>193</v>
      </c>
      <c r="KQ191" s="139" t="s">
        <v>193</v>
      </c>
      <c r="KR191" s="139" t="s">
        <v>193</v>
      </c>
      <c r="KS191" s="139" t="s">
        <v>193</v>
      </c>
      <c r="KT191" s="139" t="s">
        <v>193</v>
      </c>
      <c r="KU191" s="139" t="s">
        <v>193</v>
      </c>
      <c r="KV191" s="139" t="s">
        <v>193</v>
      </c>
      <c r="KW191" s="139" t="s">
        <v>193</v>
      </c>
      <c r="KX191" s="139" t="s">
        <v>193</v>
      </c>
      <c r="KY191" s="139" t="s">
        <v>193</v>
      </c>
      <c r="KZ191" s="139" t="s">
        <v>193</v>
      </c>
      <c r="LA191" s="139" t="s">
        <v>193</v>
      </c>
      <c r="LB191" s="139" t="s">
        <v>193</v>
      </c>
      <c r="LC191" s="139" t="s">
        <v>193</v>
      </c>
      <c r="LD191" s="139" t="s">
        <v>193</v>
      </c>
      <c r="LE191" s="139" t="s">
        <v>193</v>
      </c>
      <c r="LF191" s="139" t="s">
        <v>193</v>
      </c>
      <c r="LG191" s="139" t="s">
        <v>193</v>
      </c>
      <c r="LH191" s="139" t="s">
        <v>193</v>
      </c>
      <c r="LI191" s="139" t="s">
        <v>193</v>
      </c>
      <c r="LJ191" s="139" t="s">
        <v>193</v>
      </c>
      <c r="LK191" s="139" t="s">
        <v>193</v>
      </c>
      <c r="LL191" s="139" t="s">
        <v>193</v>
      </c>
      <c r="LM191" s="139" t="s">
        <v>193</v>
      </c>
      <c r="LN191" s="139" t="s">
        <v>193</v>
      </c>
      <c r="LO191" s="139" t="s">
        <v>193</v>
      </c>
      <c r="LP191" s="139" t="s">
        <v>193</v>
      </c>
      <c r="LQ191" s="139" t="s">
        <v>193</v>
      </c>
    </row>
    <row r="192" spans="1:329" ht="14.4" customHeight="1" x14ac:dyDescent="0.35">
      <c r="A192" s="139" t="s">
        <v>3684</v>
      </c>
      <c r="B192" s="139" t="s">
        <v>3622</v>
      </c>
      <c r="C192" s="139" t="s">
        <v>3662</v>
      </c>
      <c r="D192" s="139" t="s">
        <v>3662</v>
      </c>
      <c r="E192" s="139" t="s">
        <v>3663</v>
      </c>
      <c r="F192" s="139" t="s">
        <v>123</v>
      </c>
      <c r="G192" s="139" t="s">
        <v>124</v>
      </c>
      <c r="H192" s="139" t="s">
        <v>124</v>
      </c>
      <c r="I192" s="139" t="s">
        <v>3664</v>
      </c>
      <c r="J192" s="139" t="s">
        <v>3665</v>
      </c>
      <c r="K192" s="139" t="s">
        <v>536</v>
      </c>
      <c r="L192" s="139" t="s">
        <v>490</v>
      </c>
      <c r="M192" t="s">
        <v>491</v>
      </c>
      <c r="N192" t="s">
        <v>193</v>
      </c>
      <c r="O192" t="s">
        <v>193</v>
      </c>
      <c r="P192" t="s">
        <v>496</v>
      </c>
      <c r="Q192" t="s">
        <v>193</v>
      </c>
      <c r="R192" t="s">
        <v>4483</v>
      </c>
      <c r="S192">
        <v>1</v>
      </c>
      <c r="T192">
        <v>1</v>
      </c>
      <c r="U192">
        <v>0</v>
      </c>
      <c r="V192">
        <v>0</v>
      </c>
      <c r="W192">
        <v>1</v>
      </c>
      <c r="X192">
        <v>0</v>
      </c>
      <c r="Y192">
        <v>0</v>
      </c>
      <c r="Z192" t="s">
        <v>130</v>
      </c>
      <c r="AA192" t="s">
        <v>701</v>
      </c>
      <c r="AB192" t="s">
        <v>112</v>
      </c>
      <c r="AC192">
        <v>1</v>
      </c>
      <c r="AD192">
        <v>0</v>
      </c>
      <c r="AE192">
        <v>0</v>
      </c>
      <c r="AF192">
        <v>0</v>
      </c>
      <c r="AG192">
        <v>0</v>
      </c>
      <c r="AH192">
        <v>0</v>
      </c>
      <c r="AI192">
        <v>0</v>
      </c>
      <c r="AJ192">
        <v>0</v>
      </c>
      <c r="AK192">
        <v>0</v>
      </c>
      <c r="AL192">
        <v>0</v>
      </c>
      <c r="AM192" t="s">
        <v>193</v>
      </c>
      <c r="AN192" t="s">
        <v>143</v>
      </c>
      <c r="AO192" t="s">
        <v>493</v>
      </c>
      <c r="AP192" t="s">
        <v>4484</v>
      </c>
      <c r="AQ192">
        <v>1</v>
      </c>
      <c r="AR192">
        <v>1</v>
      </c>
      <c r="AS192">
        <v>0</v>
      </c>
      <c r="AT192">
        <v>1</v>
      </c>
      <c r="AU192">
        <v>1</v>
      </c>
      <c r="AV192">
        <v>1</v>
      </c>
      <c r="AW192">
        <v>0</v>
      </c>
      <c r="AX192">
        <v>0</v>
      </c>
      <c r="AY192" t="s">
        <v>498</v>
      </c>
      <c r="AZ192" s="192">
        <v>125</v>
      </c>
      <c r="BA192" s="139" t="s">
        <v>109</v>
      </c>
      <c r="BB192" s="139">
        <v>300</v>
      </c>
      <c r="BC192" s="192">
        <v>115.384615384615</v>
      </c>
      <c r="BD192" s="139" t="s">
        <v>109</v>
      </c>
      <c r="BE192" s="139" t="s">
        <v>193</v>
      </c>
      <c r="BF192" s="192" t="s">
        <v>193</v>
      </c>
      <c r="BG192" s="139" t="s">
        <v>193</v>
      </c>
      <c r="BH192" s="139">
        <v>300</v>
      </c>
      <c r="BI192" s="192">
        <v>103.448275862068</v>
      </c>
      <c r="BJ192" s="139" t="s">
        <v>109</v>
      </c>
      <c r="BK192" s="139">
        <v>500</v>
      </c>
      <c r="BL192" s="192">
        <v>208.333333333333</v>
      </c>
      <c r="BM192" s="139" t="s">
        <v>114</v>
      </c>
      <c r="BN192" s="139">
        <v>750</v>
      </c>
      <c r="BO192" s="192">
        <v>312.5</v>
      </c>
      <c r="BP192" s="139" t="s">
        <v>114</v>
      </c>
      <c r="BQ192" s="139" t="s">
        <v>193</v>
      </c>
      <c r="BR192" s="139" t="s">
        <v>193</v>
      </c>
      <c r="BS192" s="139" t="s">
        <v>193</v>
      </c>
      <c r="BT192" s="139" t="s">
        <v>193</v>
      </c>
      <c r="BU192" s="139" t="s">
        <v>193</v>
      </c>
      <c r="BV192" s="139" t="s">
        <v>193</v>
      </c>
      <c r="BW192" s="139" t="s">
        <v>193</v>
      </c>
      <c r="BX192" s="139" t="s">
        <v>193</v>
      </c>
      <c r="BY192" s="139" t="s">
        <v>193</v>
      </c>
      <c r="BZ192" s="139" t="s">
        <v>193</v>
      </c>
      <c r="CA192" s="192" t="s">
        <v>193</v>
      </c>
      <c r="CB192" s="139" t="s">
        <v>193</v>
      </c>
      <c r="CC192" s="139" t="s">
        <v>114</v>
      </c>
      <c r="CD192" s="139" t="s">
        <v>193</v>
      </c>
      <c r="CE192" s="139" t="s">
        <v>193</v>
      </c>
      <c r="CF192" s="139" t="s">
        <v>193</v>
      </c>
      <c r="CG192" s="139" t="s">
        <v>193</v>
      </c>
      <c r="CH192" s="139" t="s">
        <v>193</v>
      </c>
      <c r="CI192" s="139" t="s">
        <v>193</v>
      </c>
      <c r="CJ192" s="139" t="s">
        <v>193</v>
      </c>
      <c r="CK192" s="139" t="s">
        <v>193</v>
      </c>
      <c r="CL192" s="139" t="s">
        <v>193</v>
      </c>
      <c r="CM192" s="139" t="s">
        <v>193</v>
      </c>
      <c r="CN192" s="139" t="s">
        <v>193</v>
      </c>
      <c r="CO192" s="139" t="s">
        <v>193</v>
      </c>
      <c r="CP192" s="139" t="s">
        <v>193</v>
      </c>
      <c r="CQ192" s="139" t="s">
        <v>193</v>
      </c>
      <c r="CR192" s="139" t="s">
        <v>193</v>
      </c>
      <c r="CS192" s="139" t="s">
        <v>193</v>
      </c>
      <c r="CT192" s="139" t="s">
        <v>193</v>
      </c>
      <c r="CU192" s="139" t="s">
        <v>193</v>
      </c>
      <c r="CV192" s="139" t="s">
        <v>193</v>
      </c>
      <c r="CW192" s="139" t="s">
        <v>193</v>
      </c>
      <c r="CX192" s="139" t="s">
        <v>193</v>
      </c>
      <c r="CY192" s="139" t="s">
        <v>193</v>
      </c>
      <c r="CZ192" s="139" t="s">
        <v>193</v>
      </c>
      <c r="DA192" s="139" t="s">
        <v>193</v>
      </c>
      <c r="DB192" s="139" t="s">
        <v>193</v>
      </c>
      <c r="DC192" s="139" t="s">
        <v>114</v>
      </c>
      <c r="DD192" s="139" t="s">
        <v>109</v>
      </c>
      <c r="DE192" s="139" t="s">
        <v>109</v>
      </c>
      <c r="DF192" s="139" t="s">
        <v>123</v>
      </c>
      <c r="DG192" s="139" t="s">
        <v>789</v>
      </c>
      <c r="DH192" s="139" t="s">
        <v>124</v>
      </c>
      <c r="DI192" s="139" t="s">
        <v>789</v>
      </c>
      <c r="DJ192" s="139" t="s">
        <v>3685</v>
      </c>
      <c r="DK192" s="139">
        <v>1</v>
      </c>
      <c r="DL192" s="139">
        <v>0</v>
      </c>
      <c r="DM192" s="139">
        <v>1</v>
      </c>
      <c r="DN192" s="139">
        <v>1</v>
      </c>
      <c r="DO192" s="139">
        <v>1</v>
      </c>
      <c r="DP192" s="139">
        <v>1</v>
      </c>
      <c r="DQ192" s="139">
        <v>1</v>
      </c>
      <c r="DR192" s="139">
        <v>1</v>
      </c>
      <c r="DS192" s="139">
        <v>0</v>
      </c>
      <c r="DT192" s="139" t="s">
        <v>109</v>
      </c>
      <c r="DU192" s="139">
        <v>35</v>
      </c>
      <c r="DV192" s="139">
        <v>35</v>
      </c>
      <c r="DW192" s="139" t="s">
        <v>193</v>
      </c>
      <c r="DX192" s="139" t="s">
        <v>193</v>
      </c>
      <c r="DY192" s="139" t="s">
        <v>193</v>
      </c>
      <c r="DZ192" s="139">
        <v>35</v>
      </c>
      <c r="EA192" s="139" t="s">
        <v>132</v>
      </c>
      <c r="EB192" s="139" t="s">
        <v>193</v>
      </c>
      <c r="EC192" s="139" t="s">
        <v>193</v>
      </c>
      <c r="ED192" s="139">
        <v>20</v>
      </c>
      <c r="EE192" s="139" t="s">
        <v>114</v>
      </c>
      <c r="EF192" s="139" t="s">
        <v>114</v>
      </c>
      <c r="EG192" s="139" t="s">
        <v>193</v>
      </c>
      <c r="EH192" s="139" t="s">
        <v>193</v>
      </c>
      <c r="EI192" s="139" t="s">
        <v>121</v>
      </c>
      <c r="EJ192" s="139" t="s">
        <v>122</v>
      </c>
      <c r="EK192" s="139" t="s">
        <v>508</v>
      </c>
      <c r="EL192" s="139">
        <v>470</v>
      </c>
      <c r="EM192" s="139">
        <v>150</v>
      </c>
      <c r="EN192" s="139">
        <v>319.14893617021198</v>
      </c>
      <c r="EO192" s="192">
        <v>319.14893617021198</v>
      </c>
      <c r="EP192" s="139" t="s">
        <v>109</v>
      </c>
      <c r="EQ192" s="139" t="s">
        <v>109</v>
      </c>
      <c r="ER192" s="139">
        <v>25</v>
      </c>
      <c r="ES192" s="139" t="s">
        <v>193</v>
      </c>
      <c r="ET192" s="139" t="s">
        <v>193</v>
      </c>
      <c r="EU192" s="139">
        <v>25</v>
      </c>
      <c r="EV192" s="139" t="s">
        <v>114</v>
      </c>
      <c r="EW192" s="139" t="s">
        <v>109</v>
      </c>
      <c r="EX192" s="139">
        <v>75</v>
      </c>
      <c r="EY192" s="139" t="s">
        <v>193</v>
      </c>
      <c r="EZ192" s="139" t="s">
        <v>193</v>
      </c>
      <c r="FA192" s="139">
        <v>75</v>
      </c>
      <c r="FB192" s="139" t="s">
        <v>109</v>
      </c>
      <c r="FC192" s="139" t="s">
        <v>109</v>
      </c>
      <c r="FD192" s="139">
        <v>75</v>
      </c>
      <c r="FE192" s="139" t="s">
        <v>193</v>
      </c>
      <c r="FF192" s="139" t="s">
        <v>193</v>
      </c>
      <c r="FG192" s="139" t="s">
        <v>193</v>
      </c>
      <c r="FH192" s="139">
        <v>75</v>
      </c>
      <c r="FI192" s="139" t="s">
        <v>109</v>
      </c>
      <c r="FJ192" s="139" t="s">
        <v>109</v>
      </c>
      <c r="FK192" s="139" t="s">
        <v>193</v>
      </c>
      <c r="FL192" s="139">
        <v>5</v>
      </c>
      <c r="FM192" s="139" t="s">
        <v>193</v>
      </c>
      <c r="FN192" s="139" t="s">
        <v>193</v>
      </c>
      <c r="FO192" s="139" t="s">
        <v>193</v>
      </c>
      <c r="FP192" s="139" t="s">
        <v>193</v>
      </c>
      <c r="FQ192" s="139" t="s">
        <v>193</v>
      </c>
      <c r="FR192" s="139" t="s">
        <v>193</v>
      </c>
      <c r="FS192" s="139" t="s">
        <v>114</v>
      </c>
      <c r="FT192" s="139" t="s">
        <v>156</v>
      </c>
      <c r="FU192" s="139">
        <v>5</v>
      </c>
      <c r="FV192" s="139" t="s">
        <v>114</v>
      </c>
      <c r="FW192" s="139" t="s">
        <v>193</v>
      </c>
      <c r="FX192" s="139" t="s">
        <v>193</v>
      </c>
      <c r="FY192" s="139" t="s">
        <v>193</v>
      </c>
      <c r="FZ192" s="139" t="s">
        <v>193</v>
      </c>
      <c r="GA192" s="139" t="s">
        <v>193</v>
      </c>
      <c r="GB192" s="139" t="s">
        <v>193</v>
      </c>
      <c r="GC192" s="139" t="s">
        <v>193</v>
      </c>
      <c r="GD192" s="139" t="s">
        <v>193</v>
      </c>
      <c r="GE192" s="139" t="s">
        <v>193</v>
      </c>
      <c r="GF192" s="139" t="s">
        <v>193</v>
      </c>
      <c r="GG192" s="139" t="s">
        <v>193</v>
      </c>
      <c r="GH192" s="139" t="s">
        <v>193</v>
      </c>
      <c r="GI192" s="139" t="s">
        <v>193</v>
      </c>
      <c r="GJ192" s="139" t="s">
        <v>193</v>
      </c>
      <c r="GK192" s="139" t="s">
        <v>193</v>
      </c>
      <c r="GL192" s="139" t="s">
        <v>193</v>
      </c>
      <c r="GM192" s="139" t="s">
        <v>193</v>
      </c>
      <c r="GN192" s="139" t="s">
        <v>193</v>
      </c>
      <c r="GO192" s="139" t="s">
        <v>193</v>
      </c>
      <c r="GP192" s="139" t="s">
        <v>193</v>
      </c>
      <c r="GQ192" s="139" t="s">
        <v>193</v>
      </c>
      <c r="GR192" s="139" t="s">
        <v>193</v>
      </c>
      <c r="GS192" s="139" t="s">
        <v>193</v>
      </c>
      <c r="GT192" s="139" t="s">
        <v>193</v>
      </c>
      <c r="GU192" s="139" t="s">
        <v>193</v>
      </c>
      <c r="GV192" s="139" t="s">
        <v>114</v>
      </c>
      <c r="GW192" s="139" t="s">
        <v>109</v>
      </c>
      <c r="GX192" s="139" t="s">
        <v>109</v>
      </c>
      <c r="GY192" s="139" t="s">
        <v>123</v>
      </c>
      <c r="GZ192" s="139" t="s">
        <v>789</v>
      </c>
      <c r="HA192" s="139" t="s">
        <v>124</v>
      </c>
      <c r="HB192" s="139" t="s">
        <v>789</v>
      </c>
      <c r="HC192" s="139" t="s">
        <v>193</v>
      </c>
      <c r="HD192" s="139" t="s">
        <v>193</v>
      </c>
      <c r="HE192" s="139" t="s">
        <v>193</v>
      </c>
      <c r="HF192" s="139" t="s">
        <v>193</v>
      </c>
      <c r="HG192" s="139" t="s">
        <v>193</v>
      </c>
      <c r="HH192" s="139" t="s">
        <v>193</v>
      </c>
      <c r="HI192" s="139" t="s">
        <v>193</v>
      </c>
      <c r="HJ192" s="139" t="s">
        <v>193</v>
      </c>
      <c r="HK192" s="139" t="s">
        <v>193</v>
      </c>
      <c r="HL192" s="139" t="s">
        <v>193</v>
      </c>
      <c r="HM192" s="139" t="s">
        <v>193</v>
      </c>
      <c r="HN192" s="139" t="s">
        <v>193</v>
      </c>
      <c r="HO192" s="139" t="s">
        <v>193</v>
      </c>
      <c r="HP192" s="139" t="s">
        <v>193</v>
      </c>
      <c r="HQ192" s="139" t="s">
        <v>193</v>
      </c>
      <c r="HR192" s="139" t="s">
        <v>193</v>
      </c>
      <c r="HS192" s="139" t="s">
        <v>193</v>
      </c>
      <c r="HT192" s="139" t="s">
        <v>193</v>
      </c>
      <c r="HU192" s="139" t="s">
        <v>193</v>
      </c>
      <c r="HV192" s="139" t="s">
        <v>193</v>
      </c>
      <c r="HW192" s="139" t="s">
        <v>193</v>
      </c>
      <c r="HX192" s="139" t="s">
        <v>193</v>
      </c>
      <c r="HY192" s="139" t="s">
        <v>193</v>
      </c>
      <c r="HZ192" s="139" t="s">
        <v>193</v>
      </c>
      <c r="IA192" s="139" t="s">
        <v>193</v>
      </c>
      <c r="IB192" s="139" t="s">
        <v>193</v>
      </c>
      <c r="IC192" s="139" t="s">
        <v>193</v>
      </c>
      <c r="ID192" s="139" t="s">
        <v>3674</v>
      </c>
      <c r="IE192" s="139">
        <v>0</v>
      </c>
      <c r="IF192" s="139">
        <v>0</v>
      </c>
      <c r="IG192" s="139">
        <v>1</v>
      </c>
      <c r="IH192" s="139" t="s">
        <v>193</v>
      </c>
      <c r="II192" s="139" t="s">
        <v>193</v>
      </c>
      <c r="IJ192" s="139">
        <v>25</v>
      </c>
      <c r="IK192" s="139" t="s">
        <v>114</v>
      </c>
      <c r="IL192" s="139" t="s">
        <v>193</v>
      </c>
      <c r="IM192" s="139" t="s">
        <v>193</v>
      </c>
      <c r="IN192" s="139" t="s">
        <v>114</v>
      </c>
      <c r="IO192" s="139" t="s">
        <v>193</v>
      </c>
      <c r="IP192" s="139" t="s">
        <v>193</v>
      </c>
      <c r="IQ192" s="139" t="s">
        <v>193</v>
      </c>
      <c r="IR192" s="139" t="s">
        <v>193</v>
      </c>
      <c r="IS192" s="139" t="s">
        <v>193</v>
      </c>
      <c r="IT192" s="139" t="s">
        <v>193</v>
      </c>
      <c r="IU192" s="139" t="s">
        <v>193</v>
      </c>
      <c r="IV192" s="139" t="s">
        <v>193</v>
      </c>
      <c r="IW192" s="139" t="s">
        <v>132</v>
      </c>
      <c r="IX192" s="139">
        <v>0</v>
      </c>
      <c r="IY192" s="139">
        <v>0</v>
      </c>
      <c r="IZ192" s="139">
        <v>0</v>
      </c>
      <c r="JA192" s="139">
        <v>0</v>
      </c>
      <c r="JB192" s="139">
        <v>0</v>
      </c>
      <c r="JC192" s="139">
        <v>0</v>
      </c>
      <c r="JD192" s="139">
        <v>0</v>
      </c>
      <c r="JE192" s="139">
        <v>1</v>
      </c>
      <c r="JF192" s="139" t="s">
        <v>193</v>
      </c>
      <c r="JG192" s="139" t="s">
        <v>114</v>
      </c>
      <c r="JH192" s="139" t="s">
        <v>193</v>
      </c>
      <c r="JI192" s="139" t="s">
        <v>193</v>
      </c>
      <c r="JJ192" s="139" t="s">
        <v>193</v>
      </c>
      <c r="JK192" s="139" t="s">
        <v>193</v>
      </c>
      <c r="JL192" s="139" t="s">
        <v>193</v>
      </c>
      <c r="JM192" s="139" t="s">
        <v>193</v>
      </c>
      <c r="JN192" s="139" t="s">
        <v>193</v>
      </c>
      <c r="JO192" s="139" t="s">
        <v>193</v>
      </c>
      <c r="JP192" s="139" t="s">
        <v>193</v>
      </c>
      <c r="JQ192" s="139" t="s">
        <v>193</v>
      </c>
      <c r="JR192" s="139" t="s">
        <v>193</v>
      </c>
      <c r="JS192" s="139" t="s">
        <v>193</v>
      </c>
      <c r="JT192" s="139" t="s">
        <v>193</v>
      </c>
      <c r="JU192" s="139" t="s">
        <v>193</v>
      </c>
      <c r="JV192" s="139" t="s">
        <v>193</v>
      </c>
      <c r="JW192" s="139" t="s">
        <v>193</v>
      </c>
      <c r="JX192" s="139" t="s">
        <v>193</v>
      </c>
      <c r="JY192" s="139" t="s">
        <v>193</v>
      </c>
      <c r="JZ192" s="139" t="s">
        <v>193</v>
      </c>
      <c r="KA192" s="139" t="s">
        <v>193</v>
      </c>
      <c r="KB192" s="139" t="s">
        <v>193</v>
      </c>
      <c r="KC192" s="139" t="s">
        <v>193</v>
      </c>
      <c r="KD192" s="139" t="s">
        <v>193</v>
      </c>
      <c r="KE192" s="139" t="s">
        <v>193</v>
      </c>
      <c r="KF192" s="139" t="s">
        <v>193</v>
      </c>
      <c r="KG192" s="139" t="s">
        <v>193</v>
      </c>
      <c r="KH192" s="139" t="s">
        <v>193</v>
      </c>
      <c r="KI192" s="139" t="s">
        <v>193</v>
      </c>
      <c r="KJ192" s="139" t="s">
        <v>193</v>
      </c>
      <c r="KK192" s="139" t="s">
        <v>193</v>
      </c>
      <c r="KL192" s="139" t="s">
        <v>193</v>
      </c>
      <c r="KM192" s="139" t="s">
        <v>193</v>
      </c>
      <c r="KN192" s="139" t="s">
        <v>193</v>
      </c>
      <c r="KO192" s="139" t="s">
        <v>193</v>
      </c>
      <c r="KP192" s="139" t="s">
        <v>193</v>
      </c>
      <c r="KQ192" s="139" t="s">
        <v>193</v>
      </c>
      <c r="KR192" s="139" t="s">
        <v>193</v>
      </c>
      <c r="KS192" s="139" t="s">
        <v>193</v>
      </c>
      <c r="KT192" s="139" t="s">
        <v>193</v>
      </c>
      <c r="KU192" s="139" t="s">
        <v>193</v>
      </c>
      <c r="KV192" s="139" t="s">
        <v>193</v>
      </c>
      <c r="KW192" s="139" t="s">
        <v>193</v>
      </c>
      <c r="KX192" s="139" t="s">
        <v>193</v>
      </c>
      <c r="KY192" s="139" t="s">
        <v>193</v>
      </c>
      <c r="KZ192" s="139" t="s">
        <v>193</v>
      </c>
      <c r="LA192" s="139" t="s">
        <v>193</v>
      </c>
      <c r="LB192" s="139" t="s">
        <v>193</v>
      </c>
      <c r="LC192" s="139" t="s">
        <v>193</v>
      </c>
      <c r="LD192" s="139" t="s">
        <v>193</v>
      </c>
      <c r="LE192" s="139" t="s">
        <v>193</v>
      </c>
      <c r="LF192" s="139" t="s">
        <v>193</v>
      </c>
      <c r="LG192" s="139" t="s">
        <v>193</v>
      </c>
      <c r="LH192" s="139" t="s">
        <v>193</v>
      </c>
      <c r="LI192" s="139" t="s">
        <v>193</v>
      </c>
      <c r="LJ192" s="139" t="s">
        <v>193</v>
      </c>
      <c r="LK192" s="139" t="s">
        <v>193</v>
      </c>
      <c r="LL192" s="139" t="s">
        <v>193</v>
      </c>
      <c r="LM192" s="139" t="s">
        <v>193</v>
      </c>
      <c r="LN192" s="139" t="s">
        <v>193</v>
      </c>
      <c r="LO192" s="139" t="s">
        <v>193</v>
      </c>
      <c r="LP192" s="139" t="s">
        <v>193</v>
      </c>
      <c r="LQ192" s="139" t="s">
        <v>193</v>
      </c>
    </row>
    <row r="193" spans="1:329" ht="14.4" customHeight="1" x14ac:dyDescent="0.35">
      <c r="A193" s="139" t="s">
        <v>3686</v>
      </c>
      <c r="B193" s="139" t="s">
        <v>3622</v>
      </c>
      <c r="C193" s="139" t="s">
        <v>3662</v>
      </c>
      <c r="D193" s="139" t="s">
        <v>3662</v>
      </c>
      <c r="E193" s="139" t="s">
        <v>3663</v>
      </c>
      <c r="F193" s="139" t="s">
        <v>123</v>
      </c>
      <c r="G193" s="139" t="s">
        <v>124</v>
      </c>
      <c r="H193" s="139" t="s">
        <v>124</v>
      </c>
      <c r="I193" s="139" t="s">
        <v>3664</v>
      </c>
      <c r="J193" s="139" t="s">
        <v>3665</v>
      </c>
      <c r="K193" s="139" t="s">
        <v>536</v>
      </c>
      <c r="L193" s="139" t="s">
        <v>3317</v>
      </c>
      <c r="M193" t="s">
        <v>491</v>
      </c>
      <c r="N193" t="s">
        <v>193</v>
      </c>
      <c r="O193" t="s">
        <v>193</v>
      </c>
      <c r="P193" t="s">
        <v>193</v>
      </c>
      <c r="Q193" t="s">
        <v>193</v>
      </c>
      <c r="R193" t="s">
        <v>193</v>
      </c>
      <c r="S193" t="s">
        <v>193</v>
      </c>
      <c r="T193" t="s">
        <v>193</v>
      </c>
      <c r="U193" t="s">
        <v>193</v>
      </c>
      <c r="V193" t="s">
        <v>193</v>
      </c>
      <c r="W193" t="s">
        <v>193</v>
      </c>
      <c r="X193" t="s">
        <v>193</v>
      </c>
      <c r="Y193" t="s">
        <v>193</v>
      </c>
      <c r="Z193" t="s">
        <v>193</v>
      </c>
      <c r="AA193" t="s">
        <v>193</v>
      </c>
      <c r="AB193" t="s">
        <v>193</v>
      </c>
      <c r="AC193" t="s">
        <v>193</v>
      </c>
      <c r="AD193" t="s">
        <v>193</v>
      </c>
      <c r="AE193" t="s">
        <v>193</v>
      </c>
      <c r="AF193" t="s">
        <v>193</v>
      </c>
      <c r="AG193" t="s">
        <v>193</v>
      </c>
      <c r="AH193" t="s">
        <v>193</v>
      </c>
      <c r="AI193" t="s">
        <v>193</v>
      </c>
      <c r="AJ193" t="s">
        <v>193</v>
      </c>
      <c r="AK193" t="s">
        <v>193</v>
      </c>
      <c r="AL193" t="s">
        <v>193</v>
      </c>
      <c r="AM193" t="s">
        <v>193</v>
      </c>
      <c r="AN193" t="s">
        <v>193</v>
      </c>
      <c r="AO193" t="s">
        <v>193</v>
      </c>
      <c r="AP193" t="s">
        <v>193</v>
      </c>
      <c r="AQ193" t="s">
        <v>193</v>
      </c>
      <c r="AR193" t="s">
        <v>193</v>
      </c>
      <c r="AS193" t="s">
        <v>193</v>
      </c>
      <c r="AT193" t="s">
        <v>193</v>
      </c>
      <c r="AU193" t="s">
        <v>193</v>
      </c>
      <c r="AV193" t="s">
        <v>193</v>
      </c>
      <c r="AW193" t="s">
        <v>193</v>
      </c>
      <c r="AX193" t="s">
        <v>193</v>
      </c>
      <c r="AY193" t="s">
        <v>193</v>
      </c>
      <c r="AZ193" s="192" t="s">
        <v>193</v>
      </c>
      <c r="BA193" s="139" t="s">
        <v>193</v>
      </c>
      <c r="BB193" s="139" t="s">
        <v>193</v>
      </c>
      <c r="BC193" s="192" t="s">
        <v>193</v>
      </c>
      <c r="BD193" s="139" t="s">
        <v>193</v>
      </c>
      <c r="BE193" s="139" t="s">
        <v>193</v>
      </c>
      <c r="BF193" s="192" t="s">
        <v>193</v>
      </c>
      <c r="BG193" s="139" t="s">
        <v>193</v>
      </c>
      <c r="BH193" s="139" t="s">
        <v>193</v>
      </c>
      <c r="BI193" s="192" t="s">
        <v>193</v>
      </c>
      <c r="BJ193" s="139" t="s">
        <v>193</v>
      </c>
      <c r="BK193" s="139" t="s">
        <v>193</v>
      </c>
      <c r="BL193" s="192" t="s">
        <v>193</v>
      </c>
      <c r="BM193" s="139" t="s">
        <v>193</v>
      </c>
      <c r="BN193" s="139" t="s">
        <v>193</v>
      </c>
      <c r="BO193" s="192" t="s">
        <v>193</v>
      </c>
      <c r="BP193" s="139" t="s">
        <v>193</v>
      </c>
      <c r="BQ193" s="139" t="s">
        <v>193</v>
      </c>
      <c r="BR193" s="139" t="s">
        <v>193</v>
      </c>
      <c r="BS193" s="139" t="s">
        <v>193</v>
      </c>
      <c r="BT193" s="139" t="s">
        <v>193</v>
      </c>
      <c r="BU193" s="139" t="s">
        <v>193</v>
      </c>
      <c r="BV193" s="139" t="s">
        <v>193</v>
      </c>
      <c r="BW193" s="139" t="s">
        <v>193</v>
      </c>
      <c r="BX193" s="139" t="s">
        <v>193</v>
      </c>
      <c r="BY193" s="139" t="s">
        <v>193</v>
      </c>
      <c r="BZ193" s="139" t="s">
        <v>193</v>
      </c>
      <c r="CA193" s="192" t="s">
        <v>193</v>
      </c>
      <c r="CB193" s="139" t="s">
        <v>193</v>
      </c>
      <c r="CC193" s="139" t="s">
        <v>193</v>
      </c>
      <c r="CD193" s="139" t="s">
        <v>193</v>
      </c>
      <c r="CE193" s="139" t="s">
        <v>193</v>
      </c>
      <c r="CF193" s="139" t="s">
        <v>193</v>
      </c>
      <c r="CG193" s="139" t="s">
        <v>193</v>
      </c>
      <c r="CH193" s="139" t="s">
        <v>193</v>
      </c>
      <c r="CI193" s="139" t="s">
        <v>193</v>
      </c>
      <c r="CJ193" s="139" t="s">
        <v>193</v>
      </c>
      <c r="CK193" s="139" t="s">
        <v>193</v>
      </c>
      <c r="CL193" s="139" t="s">
        <v>193</v>
      </c>
      <c r="CM193" s="139" t="s">
        <v>193</v>
      </c>
      <c r="CN193" s="139" t="s">
        <v>193</v>
      </c>
      <c r="CO193" s="139" t="s">
        <v>193</v>
      </c>
      <c r="CP193" s="139" t="s">
        <v>193</v>
      </c>
      <c r="CQ193" s="139" t="s">
        <v>193</v>
      </c>
      <c r="CR193" s="139" t="s">
        <v>193</v>
      </c>
      <c r="CS193" s="139" t="s">
        <v>193</v>
      </c>
      <c r="CT193" s="139" t="s">
        <v>193</v>
      </c>
      <c r="CU193" s="139" t="s">
        <v>193</v>
      </c>
      <c r="CV193" s="139" t="s">
        <v>193</v>
      </c>
      <c r="CW193" s="139" t="s">
        <v>193</v>
      </c>
      <c r="CX193" s="139" t="s">
        <v>193</v>
      </c>
      <c r="CY193" s="139" t="s">
        <v>193</v>
      </c>
      <c r="CZ193" s="139" t="s">
        <v>193</v>
      </c>
      <c r="DA193" s="139" t="s">
        <v>193</v>
      </c>
      <c r="DB193" s="139" t="s">
        <v>193</v>
      </c>
      <c r="DC193" s="139" t="s">
        <v>193</v>
      </c>
      <c r="DD193" s="139" t="s">
        <v>193</v>
      </c>
      <c r="DE193" s="139" t="s">
        <v>193</v>
      </c>
      <c r="DF193" s="139" t="s">
        <v>193</v>
      </c>
      <c r="DG193" s="139" t="s">
        <v>193</v>
      </c>
      <c r="DH193" s="139" t="s">
        <v>193</v>
      </c>
      <c r="DI193" s="139" t="s">
        <v>193</v>
      </c>
      <c r="DJ193" s="139" t="s">
        <v>193</v>
      </c>
      <c r="DK193" s="139" t="s">
        <v>193</v>
      </c>
      <c r="DL193" s="139" t="s">
        <v>193</v>
      </c>
      <c r="DM193" s="139" t="s">
        <v>193</v>
      </c>
      <c r="DN193" s="139" t="s">
        <v>193</v>
      </c>
      <c r="DO193" s="139" t="s">
        <v>193</v>
      </c>
      <c r="DP193" s="139" t="s">
        <v>193</v>
      </c>
      <c r="DQ193" s="139" t="s">
        <v>193</v>
      </c>
      <c r="DR193" s="139" t="s">
        <v>193</v>
      </c>
      <c r="DS193" s="139" t="s">
        <v>193</v>
      </c>
      <c r="DT193" s="139" t="s">
        <v>193</v>
      </c>
      <c r="DU193" s="139" t="s">
        <v>193</v>
      </c>
      <c r="DV193" s="139" t="s">
        <v>193</v>
      </c>
      <c r="DW193" s="139" t="s">
        <v>193</v>
      </c>
      <c r="DX193" s="139" t="s">
        <v>193</v>
      </c>
      <c r="DY193" s="139" t="s">
        <v>193</v>
      </c>
      <c r="DZ193" s="139" t="s">
        <v>193</v>
      </c>
      <c r="EA193" s="139" t="s">
        <v>193</v>
      </c>
      <c r="EB193" s="139" t="s">
        <v>193</v>
      </c>
      <c r="EC193" s="139" t="s">
        <v>193</v>
      </c>
      <c r="ED193" s="139" t="s">
        <v>193</v>
      </c>
      <c r="EE193" s="139" t="s">
        <v>193</v>
      </c>
      <c r="EF193" s="139" t="s">
        <v>193</v>
      </c>
      <c r="EG193" s="139" t="s">
        <v>193</v>
      </c>
      <c r="EH193" s="139" t="s">
        <v>193</v>
      </c>
      <c r="EI193" s="139" t="s">
        <v>193</v>
      </c>
      <c r="EJ193" s="139" t="s">
        <v>193</v>
      </c>
      <c r="EK193" s="139" t="s">
        <v>193</v>
      </c>
      <c r="EL193" s="139" t="s">
        <v>193</v>
      </c>
      <c r="EM193" s="139" t="s">
        <v>193</v>
      </c>
      <c r="EN193" s="139" t="s">
        <v>193</v>
      </c>
      <c r="EO193" s="139" t="s">
        <v>193</v>
      </c>
      <c r="EP193" s="139" t="s">
        <v>193</v>
      </c>
      <c r="EQ193" s="139" t="s">
        <v>193</v>
      </c>
      <c r="ER193" s="139" t="s">
        <v>193</v>
      </c>
      <c r="ES193" s="139" t="s">
        <v>193</v>
      </c>
      <c r="ET193" s="139" t="s">
        <v>193</v>
      </c>
      <c r="EU193" s="139" t="s">
        <v>193</v>
      </c>
      <c r="EV193" s="139" t="s">
        <v>193</v>
      </c>
      <c r="EW193" s="139" t="s">
        <v>193</v>
      </c>
      <c r="EX193" s="139" t="s">
        <v>193</v>
      </c>
      <c r="EY193" s="139" t="s">
        <v>193</v>
      </c>
      <c r="EZ193" s="139" t="s">
        <v>193</v>
      </c>
      <c r="FA193" s="139" t="s">
        <v>193</v>
      </c>
      <c r="FB193" s="139" t="s">
        <v>193</v>
      </c>
      <c r="FC193" s="139" t="s">
        <v>193</v>
      </c>
      <c r="FD193" s="139" t="s">
        <v>193</v>
      </c>
      <c r="FE193" s="139" t="s">
        <v>193</v>
      </c>
      <c r="FF193" s="139" t="s">
        <v>193</v>
      </c>
      <c r="FG193" s="139" t="s">
        <v>193</v>
      </c>
      <c r="FH193" s="139" t="s">
        <v>193</v>
      </c>
      <c r="FI193" s="139" t="s">
        <v>193</v>
      </c>
      <c r="FJ193" s="139" t="s">
        <v>193</v>
      </c>
      <c r="FK193" s="139" t="s">
        <v>193</v>
      </c>
      <c r="FL193" s="139" t="s">
        <v>193</v>
      </c>
      <c r="FM193" s="139" t="s">
        <v>193</v>
      </c>
      <c r="FN193" s="139" t="s">
        <v>193</v>
      </c>
      <c r="FO193" s="139" t="s">
        <v>193</v>
      </c>
      <c r="FP193" s="139" t="s">
        <v>193</v>
      </c>
      <c r="FQ193" s="139" t="s">
        <v>193</v>
      </c>
      <c r="FR193" s="139" t="s">
        <v>193</v>
      </c>
      <c r="FS193" s="139" t="s">
        <v>193</v>
      </c>
      <c r="FT193" s="139" t="s">
        <v>193</v>
      </c>
      <c r="FU193" s="139" t="s">
        <v>193</v>
      </c>
      <c r="FV193" s="139" t="s">
        <v>193</v>
      </c>
      <c r="FW193" s="139" t="s">
        <v>193</v>
      </c>
      <c r="FX193" s="139" t="s">
        <v>193</v>
      </c>
      <c r="FY193" s="139" t="s">
        <v>193</v>
      </c>
      <c r="FZ193" s="139" t="s">
        <v>193</v>
      </c>
      <c r="GA193" s="139" t="s">
        <v>193</v>
      </c>
      <c r="GB193" s="139" t="s">
        <v>193</v>
      </c>
      <c r="GC193" s="139" t="s">
        <v>193</v>
      </c>
      <c r="GD193" s="139" t="s">
        <v>193</v>
      </c>
      <c r="GE193" s="139" t="s">
        <v>193</v>
      </c>
      <c r="GF193" s="139" t="s">
        <v>193</v>
      </c>
      <c r="GG193" s="139" t="s">
        <v>193</v>
      </c>
      <c r="GH193" s="139" t="s">
        <v>193</v>
      </c>
      <c r="GI193" s="139" t="s">
        <v>193</v>
      </c>
      <c r="GJ193" s="139" t="s">
        <v>193</v>
      </c>
      <c r="GK193" s="139" t="s">
        <v>193</v>
      </c>
      <c r="GL193" s="139" t="s">
        <v>193</v>
      </c>
      <c r="GM193" s="139" t="s">
        <v>193</v>
      </c>
      <c r="GN193" s="139" t="s">
        <v>193</v>
      </c>
      <c r="GO193" s="139" t="s">
        <v>193</v>
      </c>
      <c r="GP193" s="139" t="s">
        <v>193</v>
      </c>
      <c r="GQ193" s="139" t="s">
        <v>193</v>
      </c>
      <c r="GR193" s="139" t="s">
        <v>193</v>
      </c>
      <c r="GS193" s="139" t="s">
        <v>193</v>
      </c>
      <c r="GT193" s="139" t="s">
        <v>193</v>
      </c>
      <c r="GU193" s="139" t="s">
        <v>193</v>
      </c>
      <c r="GV193" s="139" t="s">
        <v>193</v>
      </c>
      <c r="GW193" s="139" t="s">
        <v>193</v>
      </c>
      <c r="GX193" s="139" t="s">
        <v>193</v>
      </c>
      <c r="GY193" s="139" t="s">
        <v>193</v>
      </c>
      <c r="GZ193" s="139" t="s">
        <v>193</v>
      </c>
      <c r="HA193" s="139" t="s">
        <v>193</v>
      </c>
      <c r="HB193" s="139" t="s">
        <v>193</v>
      </c>
      <c r="HC193" s="139" t="s">
        <v>193</v>
      </c>
      <c r="HD193" s="139" t="s">
        <v>193</v>
      </c>
      <c r="HE193" s="139" t="s">
        <v>193</v>
      </c>
      <c r="HF193" s="139" t="s">
        <v>193</v>
      </c>
      <c r="HG193" s="139" t="s">
        <v>193</v>
      </c>
      <c r="HH193" s="139" t="s">
        <v>193</v>
      </c>
      <c r="HI193" s="139" t="s">
        <v>193</v>
      </c>
      <c r="HJ193" s="139" t="s">
        <v>193</v>
      </c>
      <c r="HK193" s="139" t="s">
        <v>193</v>
      </c>
      <c r="HL193" s="139" t="s">
        <v>193</v>
      </c>
      <c r="HM193" s="139" t="s">
        <v>193</v>
      </c>
      <c r="HN193" s="139" t="s">
        <v>193</v>
      </c>
      <c r="HO193" s="139" t="s">
        <v>193</v>
      </c>
      <c r="HP193" s="139" t="s">
        <v>193</v>
      </c>
      <c r="HQ193" s="139" t="s">
        <v>193</v>
      </c>
      <c r="HR193" s="139" t="s">
        <v>193</v>
      </c>
      <c r="HS193" s="139" t="s">
        <v>193</v>
      </c>
      <c r="HT193" s="139" t="s">
        <v>193</v>
      </c>
      <c r="HU193" s="139" t="s">
        <v>193</v>
      </c>
      <c r="HV193" s="139" t="s">
        <v>193</v>
      </c>
      <c r="HW193" s="139" t="s">
        <v>193</v>
      </c>
      <c r="HX193" s="139" t="s">
        <v>193</v>
      </c>
      <c r="HY193" s="139" t="s">
        <v>193</v>
      </c>
      <c r="HZ193" s="139" t="s">
        <v>193</v>
      </c>
      <c r="IA193" s="139" t="s">
        <v>193</v>
      </c>
      <c r="IB193" s="139" t="s">
        <v>193</v>
      </c>
      <c r="IC193" s="139" t="s">
        <v>193</v>
      </c>
      <c r="ID193" s="139" t="s">
        <v>193</v>
      </c>
      <c r="IE193" s="139" t="s">
        <v>193</v>
      </c>
      <c r="IF193" s="139" t="s">
        <v>193</v>
      </c>
      <c r="IG193" s="139" t="s">
        <v>193</v>
      </c>
      <c r="IH193" s="139" t="s">
        <v>193</v>
      </c>
      <c r="II193" s="139" t="s">
        <v>193</v>
      </c>
      <c r="IJ193" s="139" t="s">
        <v>193</v>
      </c>
      <c r="IK193" s="139" t="s">
        <v>193</v>
      </c>
      <c r="IL193" s="139" t="s">
        <v>193</v>
      </c>
      <c r="IM193" s="139" t="s">
        <v>193</v>
      </c>
      <c r="IN193" s="139" t="s">
        <v>193</v>
      </c>
      <c r="IO193" s="139" t="s">
        <v>193</v>
      </c>
      <c r="IP193" s="139" t="s">
        <v>193</v>
      </c>
      <c r="IQ193" s="139" t="s">
        <v>193</v>
      </c>
      <c r="IR193" s="139" t="s">
        <v>193</v>
      </c>
      <c r="IS193" s="139" t="s">
        <v>193</v>
      </c>
      <c r="IT193" s="139" t="s">
        <v>193</v>
      </c>
      <c r="IU193" s="139" t="s">
        <v>193</v>
      </c>
      <c r="IV193" s="139" t="s">
        <v>193</v>
      </c>
      <c r="IW193" s="139" t="s">
        <v>193</v>
      </c>
      <c r="IX193" s="139" t="s">
        <v>193</v>
      </c>
      <c r="IY193" s="139" t="s">
        <v>193</v>
      </c>
      <c r="IZ193" s="139" t="s">
        <v>193</v>
      </c>
      <c r="JA193" s="139" t="s">
        <v>193</v>
      </c>
      <c r="JB193" s="139" t="s">
        <v>193</v>
      </c>
      <c r="JC193" s="139" t="s">
        <v>193</v>
      </c>
      <c r="JD193" s="139" t="s">
        <v>193</v>
      </c>
      <c r="JE193" s="139" t="s">
        <v>193</v>
      </c>
      <c r="JF193" s="139" t="s">
        <v>193</v>
      </c>
      <c r="JG193" s="139" t="s">
        <v>193</v>
      </c>
      <c r="JH193" s="139" t="s">
        <v>193</v>
      </c>
      <c r="JI193" s="139" t="s">
        <v>193</v>
      </c>
      <c r="JJ193" s="139" t="s">
        <v>193</v>
      </c>
      <c r="JK193" s="139" t="s">
        <v>193</v>
      </c>
      <c r="JL193" s="139" t="s">
        <v>193</v>
      </c>
      <c r="JM193" s="139" t="s">
        <v>193</v>
      </c>
      <c r="JN193" s="139" t="s">
        <v>193</v>
      </c>
      <c r="JO193" s="139" t="s">
        <v>193</v>
      </c>
      <c r="JP193" s="139" t="s">
        <v>193</v>
      </c>
      <c r="JQ193" s="139" t="s">
        <v>109</v>
      </c>
      <c r="JR193" s="139" t="s">
        <v>505</v>
      </c>
      <c r="JS193" s="139" t="s">
        <v>3318</v>
      </c>
      <c r="JT193" s="139" t="s">
        <v>193</v>
      </c>
      <c r="JU193" s="139" t="s">
        <v>506</v>
      </c>
      <c r="JV193" s="139" t="s">
        <v>3319</v>
      </c>
      <c r="JW193" s="139" t="s">
        <v>3318</v>
      </c>
      <c r="JX193" s="139" t="s">
        <v>810</v>
      </c>
      <c r="JY193" s="139" t="s">
        <v>193</v>
      </c>
      <c r="JZ193" s="139" t="s">
        <v>3360</v>
      </c>
      <c r="KA193" s="139" t="s">
        <v>797</v>
      </c>
      <c r="KB193" s="139" t="s">
        <v>798</v>
      </c>
      <c r="KC193" s="139" t="s">
        <v>799</v>
      </c>
      <c r="KD193" s="139" t="s">
        <v>193</v>
      </c>
      <c r="KE193" s="139" t="s">
        <v>193</v>
      </c>
      <c r="KF193" s="139" t="s">
        <v>193</v>
      </c>
      <c r="KG193" s="139" t="s">
        <v>193</v>
      </c>
      <c r="KH193" s="139" t="s">
        <v>193</v>
      </c>
      <c r="KI193" s="139">
        <v>25</v>
      </c>
      <c r="KJ193" s="139">
        <v>5</v>
      </c>
      <c r="KK193" s="139" t="s">
        <v>193</v>
      </c>
      <c r="KL193" s="139" t="s">
        <v>156</v>
      </c>
      <c r="KM193" s="139">
        <v>5</v>
      </c>
      <c r="KN193" s="139" t="s">
        <v>132</v>
      </c>
      <c r="KO193" s="139" t="s">
        <v>193</v>
      </c>
      <c r="KP193" s="139" t="s">
        <v>114</v>
      </c>
      <c r="KQ193" s="139" t="s">
        <v>193</v>
      </c>
      <c r="KR193" s="139" t="s">
        <v>193</v>
      </c>
      <c r="KS193" s="139" t="s">
        <v>193</v>
      </c>
      <c r="KT193" s="139" t="s">
        <v>193</v>
      </c>
      <c r="KU193" s="139" t="s">
        <v>193</v>
      </c>
      <c r="KV193" s="139" t="s">
        <v>193</v>
      </c>
      <c r="KW193" s="139" t="s">
        <v>193</v>
      </c>
      <c r="KX193" s="139" t="s">
        <v>193</v>
      </c>
      <c r="KY193" s="139" t="s">
        <v>193</v>
      </c>
      <c r="KZ193" s="139" t="s">
        <v>193</v>
      </c>
      <c r="LA193" s="139" t="s">
        <v>193</v>
      </c>
      <c r="LB193" s="139" t="s">
        <v>193</v>
      </c>
      <c r="LC193" s="139" t="s">
        <v>193</v>
      </c>
      <c r="LD193" s="139" t="s">
        <v>109</v>
      </c>
      <c r="LE193" s="139" t="s">
        <v>3469</v>
      </c>
      <c r="LF193" s="139">
        <v>1</v>
      </c>
      <c r="LG193" s="139">
        <v>0</v>
      </c>
      <c r="LH193" s="139">
        <v>0</v>
      </c>
      <c r="LI193" s="139" t="s">
        <v>193</v>
      </c>
      <c r="LJ193" s="139" t="s">
        <v>3361</v>
      </c>
      <c r="LK193" s="139">
        <v>0</v>
      </c>
      <c r="LL193" s="139">
        <v>1</v>
      </c>
      <c r="LM193" s="139">
        <v>0</v>
      </c>
      <c r="LN193" s="139">
        <v>0</v>
      </c>
      <c r="LO193" s="139">
        <v>0</v>
      </c>
      <c r="LP193" s="139">
        <v>0</v>
      </c>
      <c r="LQ193" s="139" t="s">
        <v>193</v>
      </c>
    </row>
    <row r="194" spans="1:329" ht="14.4" customHeight="1" x14ac:dyDescent="0.35">
      <c r="A194" s="139" t="s">
        <v>3687</v>
      </c>
      <c r="B194" s="139" t="s">
        <v>3622</v>
      </c>
      <c r="C194" s="139" t="s">
        <v>3662</v>
      </c>
      <c r="D194" s="139" t="s">
        <v>3662</v>
      </c>
      <c r="E194" s="139" t="s">
        <v>3663</v>
      </c>
      <c r="F194" s="139" t="s">
        <v>123</v>
      </c>
      <c r="G194" s="139" t="s">
        <v>124</v>
      </c>
      <c r="H194" s="139" t="s">
        <v>124</v>
      </c>
      <c r="I194" s="139" t="s">
        <v>3664</v>
      </c>
      <c r="J194" s="139" t="s">
        <v>3665</v>
      </c>
      <c r="K194" s="139" t="s">
        <v>536</v>
      </c>
      <c r="L194" s="139" t="s">
        <v>490</v>
      </c>
      <c r="M194" t="s">
        <v>491</v>
      </c>
      <c r="N194" t="s">
        <v>193</v>
      </c>
      <c r="O194" t="s">
        <v>193</v>
      </c>
      <c r="P194" t="s">
        <v>496</v>
      </c>
      <c r="Q194" t="s">
        <v>193</v>
      </c>
      <c r="R194" t="s">
        <v>3554</v>
      </c>
      <c r="S194">
        <v>0</v>
      </c>
      <c r="T194">
        <v>0</v>
      </c>
      <c r="U194">
        <v>0</v>
      </c>
      <c r="V194">
        <v>1</v>
      </c>
      <c r="W194">
        <v>0</v>
      </c>
      <c r="X194">
        <v>0</v>
      </c>
      <c r="Y194">
        <v>0</v>
      </c>
      <c r="Z194" t="s">
        <v>3953</v>
      </c>
      <c r="AA194" t="s">
        <v>3554</v>
      </c>
      <c r="AB194" t="s">
        <v>112</v>
      </c>
      <c r="AC194">
        <v>1</v>
      </c>
      <c r="AD194">
        <v>0</v>
      </c>
      <c r="AE194">
        <v>0</v>
      </c>
      <c r="AF194">
        <v>0</v>
      </c>
      <c r="AG194">
        <v>0</v>
      </c>
      <c r="AH194">
        <v>0</v>
      </c>
      <c r="AI194">
        <v>0</v>
      </c>
      <c r="AJ194">
        <v>0</v>
      </c>
      <c r="AK194">
        <v>0</v>
      </c>
      <c r="AL194">
        <v>0</v>
      </c>
      <c r="AM194" t="s">
        <v>193</v>
      </c>
      <c r="AN194" t="s">
        <v>113</v>
      </c>
      <c r="AO194" t="s">
        <v>501</v>
      </c>
      <c r="AP194" t="s">
        <v>193</v>
      </c>
      <c r="AQ194" t="s">
        <v>193</v>
      </c>
      <c r="AR194" t="s">
        <v>193</v>
      </c>
      <c r="AS194" t="s">
        <v>193</v>
      </c>
      <c r="AT194" t="s">
        <v>193</v>
      </c>
      <c r="AU194" t="s">
        <v>193</v>
      </c>
      <c r="AV194" t="s">
        <v>193</v>
      </c>
      <c r="AW194" t="s">
        <v>193</v>
      </c>
      <c r="AX194" t="s">
        <v>193</v>
      </c>
      <c r="AY194" t="s">
        <v>193</v>
      </c>
      <c r="AZ194" s="192" t="s">
        <v>193</v>
      </c>
      <c r="BA194" s="139" t="s">
        <v>193</v>
      </c>
      <c r="BB194" s="139" t="s">
        <v>193</v>
      </c>
      <c r="BC194" s="192" t="s">
        <v>193</v>
      </c>
      <c r="BD194" s="139" t="s">
        <v>193</v>
      </c>
      <c r="BE194" s="139" t="s">
        <v>193</v>
      </c>
      <c r="BF194" s="192" t="s">
        <v>193</v>
      </c>
      <c r="BG194" s="139" t="s">
        <v>193</v>
      </c>
      <c r="BH194" s="139" t="s">
        <v>193</v>
      </c>
      <c r="BI194" s="192" t="s">
        <v>193</v>
      </c>
      <c r="BJ194" s="139" t="s">
        <v>193</v>
      </c>
      <c r="BK194" s="139" t="s">
        <v>193</v>
      </c>
      <c r="BL194" s="192" t="s">
        <v>193</v>
      </c>
      <c r="BM194" s="139" t="s">
        <v>193</v>
      </c>
      <c r="BN194" s="139" t="s">
        <v>193</v>
      </c>
      <c r="BO194" s="192" t="s">
        <v>193</v>
      </c>
      <c r="BP194" s="139" t="s">
        <v>193</v>
      </c>
      <c r="BQ194" s="139" t="s">
        <v>193</v>
      </c>
      <c r="BR194" s="139" t="s">
        <v>193</v>
      </c>
      <c r="BS194" s="139" t="s">
        <v>193</v>
      </c>
      <c r="BT194" s="139" t="s">
        <v>193</v>
      </c>
      <c r="BU194" s="139" t="s">
        <v>193</v>
      </c>
      <c r="BV194" s="139" t="s">
        <v>193</v>
      </c>
      <c r="BW194" s="139" t="s">
        <v>193</v>
      </c>
      <c r="BX194" s="139" t="s">
        <v>193</v>
      </c>
      <c r="BY194" s="139" t="s">
        <v>193</v>
      </c>
      <c r="BZ194" s="139" t="s">
        <v>193</v>
      </c>
      <c r="CA194" s="192" t="s">
        <v>193</v>
      </c>
      <c r="CB194" s="139" t="s">
        <v>193</v>
      </c>
      <c r="CC194" s="139" t="s">
        <v>193</v>
      </c>
      <c r="CD194" s="139" t="s">
        <v>193</v>
      </c>
      <c r="CE194" s="139" t="s">
        <v>193</v>
      </c>
      <c r="CF194" s="139" t="s">
        <v>193</v>
      </c>
      <c r="CG194" s="139" t="s">
        <v>193</v>
      </c>
      <c r="CH194" s="139" t="s">
        <v>193</v>
      </c>
      <c r="CI194" s="139" t="s">
        <v>193</v>
      </c>
      <c r="CJ194" s="139" t="s">
        <v>193</v>
      </c>
      <c r="CK194" s="139" t="s">
        <v>193</v>
      </c>
      <c r="CL194" s="139" t="s">
        <v>193</v>
      </c>
      <c r="CM194" s="139" t="s">
        <v>193</v>
      </c>
      <c r="CN194" s="139" t="s">
        <v>193</v>
      </c>
      <c r="CO194" s="139" t="s">
        <v>193</v>
      </c>
      <c r="CP194" s="139" t="s">
        <v>193</v>
      </c>
      <c r="CQ194" s="139" t="s">
        <v>193</v>
      </c>
      <c r="CR194" s="139" t="s">
        <v>193</v>
      </c>
      <c r="CS194" s="139" t="s">
        <v>193</v>
      </c>
      <c r="CT194" s="139" t="s">
        <v>193</v>
      </c>
      <c r="CU194" s="139" t="s">
        <v>193</v>
      </c>
      <c r="CV194" s="139" t="s">
        <v>193</v>
      </c>
      <c r="CW194" s="139" t="s">
        <v>193</v>
      </c>
      <c r="CX194" s="139" t="s">
        <v>193</v>
      </c>
      <c r="CY194" s="139" t="s">
        <v>193</v>
      </c>
      <c r="CZ194" s="139" t="s">
        <v>193</v>
      </c>
      <c r="DA194" s="139" t="s">
        <v>193</v>
      </c>
      <c r="DB194" s="139" t="s">
        <v>193</v>
      </c>
      <c r="DC194" s="139" t="s">
        <v>193</v>
      </c>
      <c r="DD194" s="139" t="s">
        <v>193</v>
      </c>
      <c r="DE194" s="139" t="s">
        <v>193</v>
      </c>
      <c r="DF194" s="139" t="s">
        <v>193</v>
      </c>
      <c r="DG194" s="139" t="s">
        <v>193</v>
      </c>
      <c r="DH194" s="139" t="s">
        <v>193</v>
      </c>
      <c r="DI194" s="139" t="s">
        <v>193</v>
      </c>
      <c r="DJ194" s="139" t="s">
        <v>193</v>
      </c>
      <c r="DK194" s="139" t="s">
        <v>193</v>
      </c>
      <c r="DL194" s="139" t="s">
        <v>193</v>
      </c>
      <c r="DM194" s="139" t="s">
        <v>193</v>
      </c>
      <c r="DN194" s="139" t="s">
        <v>193</v>
      </c>
      <c r="DO194" s="139" t="s">
        <v>193</v>
      </c>
      <c r="DP194" s="139" t="s">
        <v>193</v>
      </c>
      <c r="DQ194" s="139" t="s">
        <v>193</v>
      </c>
      <c r="DR194" s="139" t="s">
        <v>193</v>
      </c>
      <c r="DS194" s="139" t="s">
        <v>193</v>
      </c>
      <c r="DT194" s="139" t="s">
        <v>193</v>
      </c>
      <c r="DU194" s="139" t="s">
        <v>193</v>
      </c>
      <c r="DV194" s="139" t="s">
        <v>193</v>
      </c>
      <c r="DW194" s="139" t="s">
        <v>193</v>
      </c>
      <c r="DX194" s="139" t="s">
        <v>193</v>
      </c>
      <c r="DY194" s="139" t="s">
        <v>193</v>
      </c>
      <c r="DZ194" s="139" t="s">
        <v>193</v>
      </c>
      <c r="EA194" s="139" t="s">
        <v>193</v>
      </c>
      <c r="EB194" s="139" t="s">
        <v>193</v>
      </c>
      <c r="EC194" s="139" t="s">
        <v>193</v>
      </c>
      <c r="ED194" s="139" t="s">
        <v>193</v>
      </c>
      <c r="EE194" s="139" t="s">
        <v>193</v>
      </c>
      <c r="EF194" s="139" t="s">
        <v>193</v>
      </c>
      <c r="EG194" s="139" t="s">
        <v>193</v>
      </c>
      <c r="EH194" s="139" t="s">
        <v>193</v>
      </c>
      <c r="EI194" s="139" t="s">
        <v>193</v>
      </c>
      <c r="EJ194" s="139" t="s">
        <v>193</v>
      </c>
      <c r="EK194" s="139" t="s">
        <v>193</v>
      </c>
      <c r="EL194" s="139" t="s">
        <v>193</v>
      </c>
      <c r="EM194" s="139" t="s">
        <v>193</v>
      </c>
      <c r="EN194" s="139" t="s">
        <v>193</v>
      </c>
      <c r="EO194" s="139" t="s">
        <v>193</v>
      </c>
      <c r="EP194" s="139" t="s">
        <v>193</v>
      </c>
      <c r="EQ194" s="139" t="s">
        <v>193</v>
      </c>
      <c r="ER194" s="139" t="s">
        <v>193</v>
      </c>
      <c r="ES194" s="139" t="s">
        <v>193</v>
      </c>
      <c r="ET194" s="139" t="s">
        <v>193</v>
      </c>
      <c r="EU194" s="139" t="s">
        <v>193</v>
      </c>
      <c r="EV194" s="139" t="s">
        <v>193</v>
      </c>
      <c r="EW194" s="139" t="s">
        <v>193</v>
      </c>
      <c r="EX194" s="139" t="s">
        <v>193</v>
      </c>
      <c r="EY194" s="139" t="s">
        <v>193</v>
      </c>
      <c r="EZ194" s="139" t="s">
        <v>193</v>
      </c>
      <c r="FA194" s="139" t="s">
        <v>193</v>
      </c>
      <c r="FB194" s="139" t="s">
        <v>193</v>
      </c>
      <c r="FC194" s="139" t="s">
        <v>193</v>
      </c>
      <c r="FD194" s="139" t="s">
        <v>193</v>
      </c>
      <c r="FE194" s="139" t="s">
        <v>193</v>
      </c>
      <c r="FF194" s="139" t="s">
        <v>193</v>
      </c>
      <c r="FG194" s="139" t="s">
        <v>193</v>
      </c>
      <c r="FH194" s="139" t="s">
        <v>193</v>
      </c>
      <c r="FI194" s="139" t="s">
        <v>193</v>
      </c>
      <c r="FJ194" s="139" t="s">
        <v>193</v>
      </c>
      <c r="FK194" s="139" t="s">
        <v>193</v>
      </c>
      <c r="FL194" s="139" t="s">
        <v>193</v>
      </c>
      <c r="FM194" s="139" t="s">
        <v>193</v>
      </c>
      <c r="FN194" s="139" t="s">
        <v>193</v>
      </c>
      <c r="FO194" s="139" t="s">
        <v>193</v>
      </c>
      <c r="FP194" s="139" t="s">
        <v>193</v>
      </c>
      <c r="FQ194" s="139" t="s">
        <v>193</v>
      </c>
      <c r="FR194" s="139" t="s">
        <v>193</v>
      </c>
      <c r="FS194" s="139" t="s">
        <v>193</v>
      </c>
      <c r="FT194" s="139" t="s">
        <v>193</v>
      </c>
      <c r="FU194" s="139" t="s">
        <v>193</v>
      </c>
      <c r="FV194" s="139" t="s">
        <v>193</v>
      </c>
      <c r="FW194" s="139" t="s">
        <v>193</v>
      </c>
      <c r="FX194" s="139" t="s">
        <v>193</v>
      </c>
      <c r="FY194" s="139" t="s">
        <v>193</v>
      </c>
      <c r="FZ194" s="139" t="s">
        <v>193</v>
      </c>
      <c r="GA194" s="139" t="s">
        <v>193</v>
      </c>
      <c r="GB194" s="139" t="s">
        <v>193</v>
      </c>
      <c r="GC194" s="139" t="s">
        <v>193</v>
      </c>
      <c r="GD194" s="139" t="s">
        <v>193</v>
      </c>
      <c r="GE194" s="139" t="s">
        <v>193</v>
      </c>
      <c r="GF194" s="139" t="s">
        <v>193</v>
      </c>
      <c r="GG194" s="139" t="s">
        <v>193</v>
      </c>
      <c r="GH194" s="139" t="s">
        <v>193</v>
      </c>
      <c r="GI194" s="139" t="s">
        <v>193</v>
      </c>
      <c r="GJ194" s="139" t="s">
        <v>193</v>
      </c>
      <c r="GK194" s="139" t="s">
        <v>193</v>
      </c>
      <c r="GL194" s="139" t="s">
        <v>193</v>
      </c>
      <c r="GM194" s="139" t="s">
        <v>193</v>
      </c>
      <c r="GN194" s="139" t="s">
        <v>193</v>
      </c>
      <c r="GO194" s="139" t="s">
        <v>193</v>
      </c>
      <c r="GP194" s="139" t="s">
        <v>193</v>
      </c>
      <c r="GQ194" s="139" t="s">
        <v>193</v>
      </c>
      <c r="GR194" s="139" t="s">
        <v>193</v>
      </c>
      <c r="GS194" s="139" t="s">
        <v>193</v>
      </c>
      <c r="GT194" s="139" t="s">
        <v>193</v>
      </c>
      <c r="GU194" s="139" t="s">
        <v>193</v>
      </c>
      <c r="GV194" s="139" t="s">
        <v>193</v>
      </c>
      <c r="GW194" s="139" t="s">
        <v>193</v>
      </c>
      <c r="GX194" s="139" t="s">
        <v>193</v>
      </c>
      <c r="GY194" s="139" t="s">
        <v>193</v>
      </c>
      <c r="GZ194" s="139" t="s">
        <v>193</v>
      </c>
      <c r="HA194" s="139" t="s">
        <v>193</v>
      </c>
      <c r="HB194" s="139" t="s">
        <v>193</v>
      </c>
      <c r="HC194" s="139" t="s">
        <v>193</v>
      </c>
      <c r="HD194" s="139" t="s">
        <v>193</v>
      </c>
      <c r="HE194" s="139" t="s">
        <v>193</v>
      </c>
      <c r="HF194" s="139" t="s">
        <v>193</v>
      </c>
      <c r="HG194" s="139" t="s">
        <v>193</v>
      </c>
      <c r="HH194" s="139" t="s">
        <v>193</v>
      </c>
      <c r="HI194" s="139" t="s">
        <v>193</v>
      </c>
      <c r="HJ194" s="139" t="s">
        <v>3688</v>
      </c>
      <c r="HK194" s="139">
        <v>1</v>
      </c>
      <c r="HL194" s="139">
        <v>1</v>
      </c>
      <c r="HM194" s="139">
        <v>1</v>
      </c>
      <c r="HN194" s="139">
        <v>1</v>
      </c>
      <c r="HO194" s="139">
        <v>1</v>
      </c>
      <c r="HP194" s="139">
        <v>1</v>
      </c>
      <c r="HQ194" s="139">
        <v>1</v>
      </c>
      <c r="HR194" s="139">
        <v>0</v>
      </c>
      <c r="HS194" s="139" t="s">
        <v>3420</v>
      </c>
      <c r="HT194" s="139">
        <v>6000</v>
      </c>
      <c r="HU194" s="139" t="s">
        <v>193</v>
      </c>
      <c r="HV194" s="139">
        <v>500</v>
      </c>
      <c r="HW194" s="139">
        <v>125</v>
      </c>
      <c r="HX194" s="139">
        <v>125</v>
      </c>
      <c r="HY194" s="139">
        <v>20</v>
      </c>
      <c r="HZ194" s="139">
        <v>250</v>
      </c>
      <c r="IA194" s="139">
        <v>75</v>
      </c>
      <c r="IB194" s="139" t="s">
        <v>109</v>
      </c>
      <c r="IC194" s="139" t="s">
        <v>193</v>
      </c>
      <c r="ID194" s="139" t="s">
        <v>193</v>
      </c>
      <c r="IE194" s="139" t="s">
        <v>193</v>
      </c>
      <c r="IF194" s="139" t="s">
        <v>193</v>
      </c>
      <c r="IG194" s="139" t="s">
        <v>193</v>
      </c>
      <c r="IH194" s="139" t="s">
        <v>193</v>
      </c>
      <c r="II194" s="139" t="s">
        <v>193</v>
      </c>
      <c r="IJ194" s="139" t="s">
        <v>193</v>
      </c>
      <c r="IK194" s="139" t="s">
        <v>193</v>
      </c>
      <c r="IL194" s="139" t="s">
        <v>193</v>
      </c>
      <c r="IM194" s="139" t="s">
        <v>193</v>
      </c>
      <c r="IN194" s="139" t="s">
        <v>114</v>
      </c>
      <c r="IO194" s="139" t="s">
        <v>193</v>
      </c>
      <c r="IP194" s="139" t="s">
        <v>193</v>
      </c>
      <c r="IQ194" s="139" t="s">
        <v>193</v>
      </c>
      <c r="IR194" s="139" t="s">
        <v>193</v>
      </c>
      <c r="IS194" s="139" t="s">
        <v>193</v>
      </c>
      <c r="IT194" s="139" t="s">
        <v>193</v>
      </c>
      <c r="IU194" s="139" t="s">
        <v>193</v>
      </c>
      <c r="IV194" s="139" t="s">
        <v>193</v>
      </c>
      <c r="IW194" s="139" t="s">
        <v>3461</v>
      </c>
      <c r="IX194" s="139">
        <v>0</v>
      </c>
      <c r="IY194" s="139">
        <v>0</v>
      </c>
      <c r="IZ194" s="139">
        <v>0</v>
      </c>
      <c r="JA194" s="139">
        <v>1</v>
      </c>
      <c r="JB194" s="139">
        <v>0</v>
      </c>
      <c r="JC194" s="139">
        <v>0</v>
      </c>
      <c r="JD194" s="139">
        <v>0</v>
      </c>
      <c r="JE194" s="139">
        <v>0</v>
      </c>
      <c r="JF194" s="139" t="s">
        <v>193</v>
      </c>
      <c r="JG194" s="139" t="s">
        <v>109</v>
      </c>
      <c r="JH194" s="139" t="s">
        <v>193</v>
      </c>
      <c r="JI194" s="139" t="s">
        <v>3554</v>
      </c>
      <c r="JJ194" s="139">
        <v>0</v>
      </c>
      <c r="JK194" s="139">
        <v>0</v>
      </c>
      <c r="JL194" s="139">
        <v>0</v>
      </c>
      <c r="JM194" s="139">
        <v>1</v>
      </c>
      <c r="JN194" s="139">
        <v>0</v>
      </c>
      <c r="JO194" s="139">
        <v>0</v>
      </c>
      <c r="JP194" s="139">
        <v>0</v>
      </c>
      <c r="JQ194" s="139" t="s">
        <v>193</v>
      </c>
      <c r="JR194" s="139" t="s">
        <v>193</v>
      </c>
      <c r="JS194" s="139" t="s">
        <v>193</v>
      </c>
      <c r="JT194" s="139" t="s">
        <v>193</v>
      </c>
      <c r="JU194" s="139" t="s">
        <v>193</v>
      </c>
      <c r="JV194" s="139" t="s">
        <v>193</v>
      </c>
      <c r="JW194" s="139" t="s">
        <v>193</v>
      </c>
      <c r="JX194" s="139" t="s">
        <v>193</v>
      </c>
      <c r="JY194" s="139" t="s">
        <v>193</v>
      </c>
      <c r="JZ194" s="139" t="s">
        <v>193</v>
      </c>
      <c r="KA194" s="139" t="s">
        <v>193</v>
      </c>
      <c r="KB194" s="139" t="s">
        <v>193</v>
      </c>
      <c r="KC194" s="139" t="s">
        <v>193</v>
      </c>
      <c r="KD194" s="139" t="s">
        <v>193</v>
      </c>
      <c r="KE194" s="139" t="s">
        <v>193</v>
      </c>
      <c r="KF194" s="139" t="s">
        <v>193</v>
      </c>
      <c r="KG194" s="139" t="s">
        <v>193</v>
      </c>
      <c r="KH194" s="139" t="s">
        <v>193</v>
      </c>
      <c r="KI194" s="139" t="s">
        <v>193</v>
      </c>
      <c r="KJ194" s="139" t="s">
        <v>193</v>
      </c>
      <c r="KK194" s="139" t="s">
        <v>193</v>
      </c>
      <c r="KL194" s="139" t="s">
        <v>193</v>
      </c>
      <c r="KM194" s="139" t="s">
        <v>193</v>
      </c>
      <c r="KN194" s="139" t="s">
        <v>193</v>
      </c>
      <c r="KO194" s="139" t="s">
        <v>193</v>
      </c>
      <c r="KP194" s="139" t="s">
        <v>193</v>
      </c>
      <c r="KQ194" s="139" t="s">
        <v>193</v>
      </c>
      <c r="KR194" s="139" t="s">
        <v>193</v>
      </c>
      <c r="KS194" s="139" t="s">
        <v>193</v>
      </c>
      <c r="KT194" s="139" t="s">
        <v>193</v>
      </c>
      <c r="KU194" s="139" t="s">
        <v>193</v>
      </c>
      <c r="KV194" s="139" t="s">
        <v>193</v>
      </c>
      <c r="KW194" s="139" t="s">
        <v>193</v>
      </c>
      <c r="KX194" s="139" t="s">
        <v>193</v>
      </c>
      <c r="KY194" s="139" t="s">
        <v>193</v>
      </c>
      <c r="KZ194" s="139" t="s">
        <v>193</v>
      </c>
      <c r="LA194" s="139" t="s">
        <v>193</v>
      </c>
      <c r="LB194" s="139" t="s">
        <v>193</v>
      </c>
      <c r="LC194" s="139" t="s">
        <v>193</v>
      </c>
      <c r="LD194" s="139" t="s">
        <v>193</v>
      </c>
      <c r="LE194" s="139" t="s">
        <v>193</v>
      </c>
      <c r="LF194" s="139" t="s">
        <v>193</v>
      </c>
      <c r="LG194" s="139" t="s">
        <v>193</v>
      </c>
      <c r="LH194" s="139" t="s">
        <v>193</v>
      </c>
      <c r="LI194" s="139" t="s">
        <v>193</v>
      </c>
      <c r="LJ194" s="139" t="s">
        <v>193</v>
      </c>
      <c r="LK194" s="139" t="s">
        <v>193</v>
      </c>
      <c r="LL194" s="139" t="s">
        <v>193</v>
      </c>
      <c r="LM194" s="139" t="s">
        <v>193</v>
      </c>
      <c r="LN194" s="139" t="s">
        <v>193</v>
      </c>
      <c r="LO194" s="139" t="s">
        <v>193</v>
      </c>
      <c r="LP194" s="139" t="s">
        <v>193</v>
      </c>
      <c r="LQ194" s="139" t="s">
        <v>193</v>
      </c>
    </row>
    <row r="195" spans="1:329" ht="14.4" customHeight="1" x14ac:dyDescent="0.35">
      <c r="A195" s="139" t="s">
        <v>3689</v>
      </c>
      <c r="B195" s="139" t="s">
        <v>3622</v>
      </c>
      <c r="C195" s="139" t="s">
        <v>3662</v>
      </c>
      <c r="D195" s="139" t="s">
        <v>3662</v>
      </c>
      <c r="E195" s="139" t="s">
        <v>3663</v>
      </c>
      <c r="F195" s="139" t="s">
        <v>123</v>
      </c>
      <c r="G195" s="139" t="s">
        <v>124</v>
      </c>
      <c r="H195" s="139" t="s">
        <v>124</v>
      </c>
      <c r="I195" s="139" t="s">
        <v>3664</v>
      </c>
      <c r="J195" s="139" t="s">
        <v>3665</v>
      </c>
      <c r="K195" s="139" t="s">
        <v>536</v>
      </c>
      <c r="L195" s="139" t="s">
        <v>490</v>
      </c>
      <c r="M195" t="s">
        <v>491</v>
      </c>
      <c r="N195" t="s">
        <v>193</v>
      </c>
      <c r="O195" t="s">
        <v>193</v>
      </c>
      <c r="P195" t="s">
        <v>496</v>
      </c>
      <c r="Q195" t="s">
        <v>193</v>
      </c>
      <c r="R195" t="s">
        <v>701</v>
      </c>
      <c r="S195">
        <v>0</v>
      </c>
      <c r="T195">
        <v>1</v>
      </c>
      <c r="U195">
        <v>0</v>
      </c>
      <c r="V195">
        <v>0</v>
      </c>
      <c r="W195">
        <v>0</v>
      </c>
      <c r="X195">
        <v>0</v>
      </c>
      <c r="Y195">
        <v>0</v>
      </c>
      <c r="Z195" t="s">
        <v>130</v>
      </c>
      <c r="AA195" t="s">
        <v>701</v>
      </c>
      <c r="AB195" t="s">
        <v>112</v>
      </c>
      <c r="AC195">
        <v>1</v>
      </c>
      <c r="AD195">
        <v>0</v>
      </c>
      <c r="AE195">
        <v>0</v>
      </c>
      <c r="AF195">
        <v>0</v>
      </c>
      <c r="AG195">
        <v>0</v>
      </c>
      <c r="AH195">
        <v>0</v>
      </c>
      <c r="AI195">
        <v>0</v>
      </c>
      <c r="AJ195">
        <v>0</v>
      </c>
      <c r="AK195">
        <v>0</v>
      </c>
      <c r="AL195">
        <v>0</v>
      </c>
      <c r="AM195" t="s">
        <v>193</v>
      </c>
      <c r="AN195" t="s">
        <v>143</v>
      </c>
      <c r="AO195" t="s">
        <v>142</v>
      </c>
      <c r="AP195" t="s">
        <v>193</v>
      </c>
      <c r="AQ195" t="s">
        <v>193</v>
      </c>
      <c r="AR195" t="s">
        <v>193</v>
      </c>
      <c r="AS195" t="s">
        <v>193</v>
      </c>
      <c r="AT195" t="s">
        <v>193</v>
      </c>
      <c r="AU195" t="s">
        <v>193</v>
      </c>
      <c r="AV195" t="s">
        <v>193</v>
      </c>
      <c r="AW195" t="s">
        <v>193</v>
      </c>
      <c r="AX195" t="s">
        <v>193</v>
      </c>
      <c r="AY195" t="s">
        <v>193</v>
      </c>
      <c r="AZ195" s="192" t="s">
        <v>193</v>
      </c>
      <c r="BA195" s="139" t="s">
        <v>193</v>
      </c>
      <c r="BB195" s="139" t="s">
        <v>193</v>
      </c>
      <c r="BC195" s="192" t="s">
        <v>193</v>
      </c>
      <c r="BD195" s="139" t="s">
        <v>193</v>
      </c>
      <c r="BE195" s="139" t="s">
        <v>193</v>
      </c>
      <c r="BF195" s="192" t="s">
        <v>193</v>
      </c>
      <c r="BG195" s="139" t="s">
        <v>193</v>
      </c>
      <c r="BH195" s="139" t="s">
        <v>193</v>
      </c>
      <c r="BI195" s="192" t="s">
        <v>193</v>
      </c>
      <c r="BJ195" s="139" t="s">
        <v>193</v>
      </c>
      <c r="BK195" s="139" t="s">
        <v>193</v>
      </c>
      <c r="BL195" s="192" t="s">
        <v>193</v>
      </c>
      <c r="BM195" s="139" t="s">
        <v>193</v>
      </c>
      <c r="BN195" s="139" t="s">
        <v>193</v>
      </c>
      <c r="BO195" s="192" t="s">
        <v>193</v>
      </c>
      <c r="BP195" s="139" t="s">
        <v>193</v>
      </c>
      <c r="BQ195" s="139" t="s">
        <v>193</v>
      </c>
      <c r="BR195" s="139" t="s">
        <v>193</v>
      </c>
      <c r="BS195" s="139" t="s">
        <v>193</v>
      </c>
      <c r="BT195" s="139" t="s">
        <v>193</v>
      </c>
      <c r="BU195" s="139" t="s">
        <v>193</v>
      </c>
      <c r="BV195" s="139" t="s">
        <v>193</v>
      </c>
      <c r="BW195" s="139" t="s">
        <v>193</v>
      </c>
      <c r="BX195" s="139" t="s">
        <v>193</v>
      </c>
      <c r="BY195" s="139" t="s">
        <v>193</v>
      </c>
      <c r="BZ195" s="139" t="s">
        <v>193</v>
      </c>
      <c r="CA195" s="192" t="s">
        <v>193</v>
      </c>
      <c r="CB195" s="139" t="s">
        <v>193</v>
      </c>
      <c r="CC195" s="139" t="s">
        <v>193</v>
      </c>
      <c r="CD195" s="139" t="s">
        <v>193</v>
      </c>
      <c r="CE195" s="139" t="s">
        <v>193</v>
      </c>
      <c r="CF195" s="139" t="s">
        <v>193</v>
      </c>
      <c r="CG195" s="139" t="s">
        <v>193</v>
      </c>
      <c r="CH195" s="139" t="s">
        <v>193</v>
      </c>
      <c r="CI195" s="139" t="s">
        <v>193</v>
      </c>
      <c r="CJ195" s="139" t="s">
        <v>193</v>
      </c>
      <c r="CK195" s="139" t="s">
        <v>193</v>
      </c>
      <c r="CL195" s="139" t="s">
        <v>193</v>
      </c>
      <c r="CM195" s="139" t="s">
        <v>193</v>
      </c>
      <c r="CN195" s="139" t="s">
        <v>193</v>
      </c>
      <c r="CO195" s="139" t="s">
        <v>193</v>
      </c>
      <c r="CP195" s="139" t="s">
        <v>193</v>
      </c>
      <c r="CQ195" s="139" t="s">
        <v>193</v>
      </c>
      <c r="CR195" s="139" t="s">
        <v>193</v>
      </c>
      <c r="CS195" s="139" t="s">
        <v>193</v>
      </c>
      <c r="CT195" s="139" t="s">
        <v>193</v>
      </c>
      <c r="CU195" s="139" t="s">
        <v>193</v>
      </c>
      <c r="CV195" s="139" t="s">
        <v>193</v>
      </c>
      <c r="CW195" s="139" t="s">
        <v>193</v>
      </c>
      <c r="CX195" s="139" t="s">
        <v>193</v>
      </c>
      <c r="CY195" s="139" t="s">
        <v>193</v>
      </c>
      <c r="CZ195" s="139" t="s">
        <v>193</v>
      </c>
      <c r="DA195" s="139" t="s">
        <v>193</v>
      </c>
      <c r="DB195" s="139" t="s">
        <v>193</v>
      </c>
      <c r="DC195" s="139" t="s">
        <v>193</v>
      </c>
      <c r="DD195" s="139" t="s">
        <v>193</v>
      </c>
      <c r="DE195" s="139" t="s">
        <v>193</v>
      </c>
      <c r="DF195" s="139" t="s">
        <v>193</v>
      </c>
      <c r="DG195" s="139" t="s">
        <v>193</v>
      </c>
      <c r="DH195" s="139" t="s">
        <v>193</v>
      </c>
      <c r="DI195" s="139" t="s">
        <v>193</v>
      </c>
      <c r="DJ195" s="139" t="s">
        <v>504</v>
      </c>
      <c r="DK195" s="139">
        <v>0</v>
      </c>
      <c r="DL195" s="139">
        <v>1</v>
      </c>
      <c r="DM195" s="139">
        <v>1</v>
      </c>
      <c r="DN195" s="139">
        <v>1</v>
      </c>
      <c r="DO195" s="139">
        <v>1</v>
      </c>
      <c r="DP195" s="139">
        <v>0</v>
      </c>
      <c r="DQ195" s="139">
        <v>0</v>
      </c>
      <c r="DR195" s="139">
        <v>1</v>
      </c>
      <c r="DS195" s="139">
        <v>0</v>
      </c>
      <c r="DT195" s="139" t="s">
        <v>193</v>
      </c>
      <c r="DU195" s="139" t="s">
        <v>193</v>
      </c>
      <c r="DV195" s="139" t="s">
        <v>193</v>
      </c>
      <c r="DW195" s="139" t="s">
        <v>193</v>
      </c>
      <c r="DX195" s="139" t="s">
        <v>193</v>
      </c>
      <c r="DY195" s="139" t="s">
        <v>193</v>
      </c>
      <c r="DZ195" s="139" t="s">
        <v>193</v>
      </c>
      <c r="EA195" s="139" t="s">
        <v>193</v>
      </c>
      <c r="EB195" s="139">
        <v>25</v>
      </c>
      <c r="EC195" s="139" t="s">
        <v>109</v>
      </c>
      <c r="ED195" s="139">
        <v>20</v>
      </c>
      <c r="EE195" s="139" t="s">
        <v>114</v>
      </c>
      <c r="EF195" s="139" t="s">
        <v>193</v>
      </c>
      <c r="EG195" s="139" t="s">
        <v>193</v>
      </c>
      <c r="EH195" s="139" t="s">
        <v>193</v>
      </c>
      <c r="EI195" s="139" t="s">
        <v>193</v>
      </c>
      <c r="EJ195" s="139" t="s">
        <v>193</v>
      </c>
      <c r="EK195" s="139" t="s">
        <v>193</v>
      </c>
      <c r="EL195" s="139" t="s">
        <v>193</v>
      </c>
      <c r="EM195" s="139" t="s">
        <v>193</v>
      </c>
      <c r="EN195" s="139" t="s">
        <v>193</v>
      </c>
      <c r="EO195" s="139" t="s">
        <v>193</v>
      </c>
      <c r="EP195" s="139" t="s">
        <v>193</v>
      </c>
      <c r="EQ195" s="139" t="s">
        <v>109</v>
      </c>
      <c r="ER195" s="139">
        <v>25</v>
      </c>
      <c r="ES195" s="139" t="s">
        <v>193</v>
      </c>
      <c r="ET195" s="139" t="s">
        <v>193</v>
      </c>
      <c r="EU195" s="139">
        <v>25</v>
      </c>
      <c r="EV195" s="139" t="s">
        <v>109</v>
      </c>
      <c r="EW195" s="139" t="s">
        <v>114</v>
      </c>
      <c r="EX195" s="139" t="s">
        <v>193</v>
      </c>
      <c r="EY195" s="139">
        <v>170</v>
      </c>
      <c r="EZ195" s="139">
        <v>75</v>
      </c>
      <c r="FA195" s="192">
        <v>37.5</v>
      </c>
      <c r="FB195" s="139" t="s">
        <v>109</v>
      </c>
      <c r="FC195" s="139" t="s">
        <v>109</v>
      </c>
      <c r="FD195" s="139">
        <v>75</v>
      </c>
      <c r="FE195" s="139" t="s">
        <v>193</v>
      </c>
      <c r="FF195" s="139" t="s">
        <v>193</v>
      </c>
      <c r="FG195" s="139" t="s">
        <v>193</v>
      </c>
      <c r="FH195" s="139">
        <v>75</v>
      </c>
      <c r="FI195" s="139" t="s">
        <v>109</v>
      </c>
      <c r="FJ195" s="139" t="s">
        <v>193</v>
      </c>
      <c r="FK195" s="139" t="s">
        <v>193</v>
      </c>
      <c r="FL195" s="139" t="s">
        <v>193</v>
      </c>
      <c r="FM195" s="139" t="s">
        <v>193</v>
      </c>
      <c r="FN195" s="139" t="s">
        <v>193</v>
      </c>
      <c r="FO195" s="139" t="s">
        <v>193</v>
      </c>
      <c r="FP195" s="139" t="s">
        <v>193</v>
      </c>
      <c r="FQ195" s="139" t="s">
        <v>193</v>
      </c>
      <c r="FR195" s="139" t="s">
        <v>193</v>
      </c>
      <c r="FS195" s="139" t="s">
        <v>193</v>
      </c>
      <c r="FT195" s="139" t="s">
        <v>193</v>
      </c>
      <c r="FU195" s="139" t="s">
        <v>193</v>
      </c>
      <c r="FV195" s="139" t="s">
        <v>114</v>
      </c>
      <c r="FW195" s="139" t="s">
        <v>193</v>
      </c>
      <c r="FX195" s="139" t="s">
        <v>193</v>
      </c>
      <c r="FY195" s="139" t="s">
        <v>193</v>
      </c>
      <c r="FZ195" s="139" t="s">
        <v>193</v>
      </c>
      <c r="GA195" s="139" t="s">
        <v>193</v>
      </c>
      <c r="GB195" s="139" t="s">
        <v>193</v>
      </c>
      <c r="GC195" s="139" t="s">
        <v>193</v>
      </c>
      <c r="GD195" s="139" t="s">
        <v>193</v>
      </c>
      <c r="GE195" s="139" t="s">
        <v>193</v>
      </c>
      <c r="GF195" s="139" t="s">
        <v>193</v>
      </c>
      <c r="GG195" s="139" t="s">
        <v>193</v>
      </c>
      <c r="GH195" s="139" t="s">
        <v>193</v>
      </c>
      <c r="GI195" s="139" t="s">
        <v>193</v>
      </c>
      <c r="GJ195" s="139" t="s">
        <v>193</v>
      </c>
      <c r="GK195" s="139" t="s">
        <v>193</v>
      </c>
      <c r="GL195" s="139" t="s">
        <v>193</v>
      </c>
      <c r="GM195" s="139" t="s">
        <v>193</v>
      </c>
      <c r="GN195" s="139" t="s">
        <v>193</v>
      </c>
      <c r="GO195" s="139" t="s">
        <v>193</v>
      </c>
      <c r="GP195" s="139" t="s">
        <v>193</v>
      </c>
      <c r="GQ195" s="139" t="s">
        <v>193</v>
      </c>
      <c r="GR195" s="139" t="s">
        <v>193</v>
      </c>
      <c r="GS195" s="139" t="s">
        <v>193</v>
      </c>
      <c r="GT195" s="139" t="s">
        <v>193</v>
      </c>
      <c r="GU195" s="139" t="s">
        <v>193</v>
      </c>
      <c r="GV195" s="139" t="s">
        <v>109</v>
      </c>
      <c r="GW195" s="139" t="s">
        <v>109</v>
      </c>
      <c r="GX195" s="139" t="s">
        <v>109</v>
      </c>
      <c r="GY195" s="139" t="s">
        <v>123</v>
      </c>
      <c r="GZ195" s="139" t="s">
        <v>789</v>
      </c>
      <c r="HA195" s="139" t="s">
        <v>124</v>
      </c>
      <c r="HB195" s="139" t="s">
        <v>789</v>
      </c>
      <c r="HC195" s="139" t="s">
        <v>193</v>
      </c>
      <c r="HD195" s="139" t="s">
        <v>193</v>
      </c>
      <c r="HE195" s="139" t="s">
        <v>193</v>
      </c>
      <c r="HF195" s="139" t="s">
        <v>193</v>
      </c>
      <c r="HG195" s="139" t="s">
        <v>193</v>
      </c>
      <c r="HH195" s="139" t="s">
        <v>193</v>
      </c>
      <c r="HI195" s="139" t="s">
        <v>193</v>
      </c>
      <c r="HJ195" s="139" t="s">
        <v>193</v>
      </c>
      <c r="HK195" s="139" t="s">
        <v>193</v>
      </c>
      <c r="HL195" s="139" t="s">
        <v>193</v>
      </c>
      <c r="HM195" s="139" t="s">
        <v>193</v>
      </c>
      <c r="HN195" s="139" t="s">
        <v>193</v>
      </c>
      <c r="HO195" s="139" t="s">
        <v>193</v>
      </c>
      <c r="HP195" s="139" t="s">
        <v>193</v>
      </c>
      <c r="HQ195" s="139" t="s">
        <v>193</v>
      </c>
      <c r="HR195" s="139" t="s">
        <v>193</v>
      </c>
      <c r="HS195" s="139" t="s">
        <v>193</v>
      </c>
      <c r="HT195" s="139" t="s">
        <v>193</v>
      </c>
      <c r="HU195" s="139" t="s">
        <v>193</v>
      </c>
      <c r="HV195" s="139" t="s">
        <v>193</v>
      </c>
      <c r="HW195" s="139" t="s">
        <v>193</v>
      </c>
      <c r="HX195" s="139" t="s">
        <v>193</v>
      </c>
      <c r="HY195" s="139" t="s">
        <v>193</v>
      </c>
      <c r="HZ195" s="139" t="s">
        <v>193</v>
      </c>
      <c r="IA195" s="139" t="s">
        <v>193</v>
      </c>
      <c r="IB195" s="139" t="s">
        <v>193</v>
      </c>
      <c r="IC195" s="139" t="s">
        <v>193</v>
      </c>
      <c r="ID195" s="139" t="s">
        <v>193</v>
      </c>
      <c r="IE195" s="139" t="s">
        <v>193</v>
      </c>
      <c r="IF195" s="139" t="s">
        <v>193</v>
      </c>
      <c r="IG195" s="139" t="s">
        <v>193</v>
      </c>
      <c r="IH195" s="139" t="s">
        <v>193</v>
      </c>
      <c r="II195" s="139" t="s">
        <v>193</v>
      </c>
      <c r="IJ195" s="139" t="s">
        <v>193</v>
      </c>
      <c r="IK195" s="139" t="s">
        <v>193</v>
      </c>
      <c r="IL195" s="139" t="s">
        <v>193</v>
      </c>
      <c r="IM195" s="139" t="s">
        <v>193</v>
      </c>
      <c r="IN195" s="139" t="s">
        <v>132</v>
      </c>
      <c r="IO195" s="139" t="s">
        <v>193</v>
      </c>
      <c r="IP195" s="139" t="s">
        <v>193</v>
      </c>
      <c r="IQ195" s="139" t="s">
        <v>193</v>
      </c>
      <c r="IR195" s="139" t="s">
        <v>193</v>
      </c>
      <c r="IS195" s="139" t="s">
        <v>193</v>
      </c>
      <c r="IT195" s="139" t="s">
        <v>193</v>
      </c>
      <c r="IU195" s="139" t="s">
        <v>193</v>
      </c>
      <c r="IV195" s="139" t="s">
        <v>193</v>
      </c>
      <c r="IW195" s="139" t="s">
        <v>3426</v>
      </c>
      <c r="IX195" s="139">
        <v>0</v>
      </c>
      <c r="IY195" s="139">
        <v>0</v>
      </c>
      <c r="IZ195" s="139">
        <v>0</v>
      </c>
      <c r="JA195" s="139">
        <v>0</v>
      </c>
      <c r="JB195" s="139">
        <v>0</v>
      </c>
      <c r="JC195" s="139">
        <v>1</v>
      </c>
      <c r="JD195" s="139">
        <v>0</v>
      </c>
      <c r="JE195" s="139">
        <v>0</v>
      </c>
      <c r="JF195" s="139" t="s">
        <v>193</v>
      </c>
      <c r="JG195" s="139" t="s">
        <v>109</v>
      </c>
      <c r="JH195" s="139" t="s">
        <v>193</v>
      </c>
      <c r="JI195" s="139" t="s">
        <v>701</v>
      </c>
      <c r="JJ195" s="139">
        <v>0</v>
      </c>
      <c r="JK195" s="139">
        <v>1</v>
      </c>
      <c r="JL195" s="139">
        <v>0</v>
      </c>
      <c r="JM195" s="139">
        <v>0</v>
      </c>
      <c r="JN195" s="139">
        <v>0</v>
      </c>
      <c r="JO195" s="139">
        <v>0</v>
      </c>
      <c r="JP195" s="139">
        <v>0</v>
      </c>
      <c r="JQ195" s="139" t="s">
        <v>193</v>
      </c>
      <c r="JR195" s="139" t="s">
        <v>193</v>
      </c>
      <c r="JS195" s="139" t="s">
        <v>193</v>
      </c>
      <c r="JT195" s="139" t="s">
        <v>193</v>
      </c>
      <c r="JU195" s="139" t="s">
        <v>193</v>
      </c>
      <c r="JV195" s="139" t="s">
        <v>193</v>
      </c>
      <c r="JW195" s="139" t="s">
        <v>193</v>
      </c>
      <c r="JX195" s="139" t="s">
        <v>193</v>
      </c>
      <c r="JY195" s="139" t="s">
        <v>193</v>
      </c>
      <c r="JZ195" s="139" t="s">
        <v>193</v>
      </c>
      <c r="KA195" s="139" t="s">
        <v>193</v>
      </c>
      <c r="KB195" s="139" t="s">
        <v>193</v>
      </c>
      <c r="KC195" s="139" t="s">
        <v>193</v>
      </c>
      <c r="KD195" s="139" t="s">
        <v>193</v>
      </c>
      <c r="KE195" s="139" t="s">
        <v>193</v>
      </c>
      <c r="KF195" s="139" t="s">
        <v>193</v>
      </c>
      <c r="KG195" s="139" t="s">
        <v>193</v>
      </c>
      <c r="KH195" s="139" t="s">
        <v>193</v>
      </c>
      <c r="KI195" s="139" t="s">
        <v>193</v>
      </c>
      <c r="KJ195" s="139" t="s">
        <v>193</v>
      </c>
      <c r="KK195" s="139" t="s">
        <v>193</v>
      </c>
      <c r="KL195" s="139" t="s">
        <v>193</v>
      </c>
      <c r="KM195" s="139" t="s">
        <v>193</v>
      </c>
      <c r="KN195" s="139" t="s">
        <v>193</v>
      </c>
      <c r="KO195" s="139" t="s">
        <v>193</v>
      </c>
      <c r="KP195" s="139" t="s">
        <v>193</v>
      </c>
      <c r="KQ195" s="139" t="s">
        <v>193</v>
      </c>
      <c r="KR195" s="139" t="s">
        <v>193</v>
      </c>
      <c r="KS195" s="139" t="s">
        <v>193</v>
      </c>
      <c r="KT195" s="139" t="s">
        <v>193</v>
      </c>
      <c r="KU195" s="139" t="s">
        <v>193</v>
      </c>
      <c r="KV195" s="139" t="s">
        <v>193</v>
      </c>
      <c r="KW195" s="139" t="s">
        <v>193</v>
      </c>
      <c r="KX195" s="139" t="s">
        <v>193</v>
      </c>
      <c r="KY195" s="139" t="s">
        <v>193</v>
      </c>
      <c r="KZ195" s="139" t="s">
        <v>193</v>
      </c>
      <c r="LA195" s="139" t="s">
        <v>193</v>
      </c>
      <c r="LB195" s="139" t="s">
        <v>193</v>
      </c>
      <c r="LC195" s="139" t="s">
        <v>193</v>
      </c>
      <c r="LD195" s="139" t="s">
        <v>193</v>
      </c>
      <c r="LE195" s="139" t="s">
        <v>193</v>
      </c>
      <c r="LF195" s="139" t="s">
        <v>193</v>
      </c>
      <c r="LG195" s="139" t="s">
        <v>193</v>
      </c>
      <c r="LH195" s="139" t="s">
        <v>193</v>
      </c>
      <c r="LI195" s="139" t="s">
        <v>193</v>
      </c>
      <c r="LJ195" s="139" t="s">
        <v>193</v>
      </c>
      <c r="LK195" s="139" t="s">
        <v>193</v>
      </c>
      <c r="LL195" s="139" t="s">
        <v>193</v>
      </c>
      <c r="LM195" s="139" t="s">
        <v>193</v>
      </c>
      <c r="LN195" s="139" t="s">
        <v>193</v>
      </c>
      <c r="LO195" s="139" t="s">
        <v>193</v>
      </c>
      <c r="LP195" s="139" t="s">
        <v>193</v>
      </c>
      <c r="LQ195" s="139" t="s">
        <v>193</v>
      </c>
    </row>
    <row r="196" spans="1:329" ht="14.4" customHeight="1" x14ac:dyDescent="0.35">
      <c r="A196" s="139" t="s">
        <v>3690</v>
      </c>
      <c r="B196" s="139" t="s">
        <v>3622</v>
      </c>
      <c r="C196" s="139" t="s">
        <v>3662</v>
      </c>
      <c r="D196" s="139" t="s">
        <v>3662</v>
      </c>
      <c r="E196" s="139" t="s">
        <v>3663</v>
      </c>
      <c r="F196" s="139" t="s">
        <v>123</v>
      </c>
      <c r="G196" s="139" t="s">
        <v>124</v>
      </c>
      <c r="H196" s="139" t="s">
        <v>124</v>
      </c>
      <c r="I196" s="139" t="s">
        <v>3664</v>
      </c>
      <c r="J196" s="139" t="s">
        <v>3665</v>
      </c>
      <c r="K196" s="139" t="s">
        <v>536</v>
      </c>
      <c r="L196" s="139" t="s">
        <v>3317</v>
      </c>
      <c r="M196" t="s">
        <v>491</v>
      </c>
      <c r="N196" t="s">
        <v>193</v>
      </c>
      <c r="O196" t="s">
        <v>193</v>
      </c>
      <c r="P196" t="s">
        <v>193</v>
      </c>
      <c r="Q196" t="s">
        <v>193</v>
      </c>
      <c r="R196" t="s">
        <v>193</v>
      </c>
      <c r="S196" t="s">
        <v>193</v>
      </c>
      <c r="T196" t="s">
        <v>193</v>
      </c>
      <c r="U196" t="s">
        <v>193</v>
      </c>
      <c r="V196" t="s">
        <v>193</v>
      </c>
      <c r="W196" t="s">
        <v>193</v>
      </c>
      <c r="X196" t="s">
        <v>193</v>
      </c>
      <c r="Y196" t="s">
        <v>193</v>
      </c>
      <c r="Z196" t="s">
        <v>193</v>
      </c>
      <c r="AA196" t="s">
        <v>193</v>
      </c>
      <c r="AB196" t="s">
        <v>193</v>
      </c>
      <c r="AC196" t="s">
        <v>193</v>
      </c>
      <c r="AD196" t="s">
        <v>193</v>
      </c>
      <c r="AE196" t="s">
        <v>193</v>
      </c>
      <c r="AF196" t="s">
        <v>193</v>
      </c>
      <c r="AG196" t="s">
        <v>193</v>
      </c>
      <c r="AH196" t="s">
        <v>193</v>
      </c>
      <c r="AI196" t="s">
        <v>193</v>
      </c>
      <c r="AJ196" t="s">
        <v>193</v>
      </c>
      <c r="AK196" t="s">
        <v>193</v>
      </c>
      <c r="AL196" t="s">
        <v>193</v>
      </c>
      <c r="AM196" t="s">
        <v>193</v>
      </c>
      <c r="AN196" t="s">
        <v>193</v>
      </c>
      <c r="AO196" t="s">
        <v>193</v>
      </c>
      <c r="AP196" t="s">
        <v>193</v>
      </c>
      <c r="AQ196" t="s">
        <v>193</v>
      </c>
      <c r="AR196" t="s">
        <v>193</v>
      </c>
      <c r="AS196" t="s">
        <v>193</v>
      </c>
      <c r="AT196" t="s">
        <v>193</v>
      </c>
      <c r="AU196" t="s">
        <v>193</v>
      </c>
      <c r="AV196" t="s">
        <v>193</v>
      </c>
      <c r="AW196" t="s">
        <v>193</v>
      </c>
      <c r="AX196" t="s">
        <v>193</v>
      </c>
      <c r="AY196" t="s">
        <v>193</v>
      </c>
      <c r="AZ196" s="192" t="s">
        <v>193</v>
      </c>
      <c r="BA196" s="139" t="s">
        <v>193</v>
      </c>
      <c r="BB196" s="139" t="s">
        <v>193</v>
      </c>
      <c r="BC196" s="192" t="s">
        <v>193</v>
      </c>
      <c r="BD196" s="139" t="s">
        <v>193</v>
      </c>
      <c r="BE196" s="139" t="s">
        <v>193</v>
      </c>
      <c r="BF196" s="192" t="s">
        <v>193</v>
      </c>
      <c r="BG196" s="139" t="s">
        <v>193</v>
      </c>
      <c r="BH196" s="139" t="s">
        <v>193</v>
      </c>
      <c r="BI196" s="192" t="s">
        <v>193</v>
      </c>
      <c r="BJ196" s="139" t="s">
        <v>193</v>
      </c>
      <c r="BK196" s="139" t="s">
        <v>193</v>
      </c>
      <c r="BL196" s="192" t="s">
        <v>193</v>
      </c>
      <c r="BM196" s="139" t="s">
        <v>193</v>
      </c>
      <c r="BN196" s="139" t="s">
        <v>193</v>
      </c>
      <c r="BO196" s="192" t="s">
        <v>193</v>
      </c>
      <c r="BP196" s="139" t="s">
        <v>193</v>
      </c>
      <c r="BQ196" s="139" t="s">
        <v>193</v>
      </c>
      <c r="BR196" s="139" t="s">
        <v>193</v>
      </c>
      <c r="BS196" s="139" t="s">
        <v>193</v>
      </c>
      <c r="BT196" s="139" t="s">
        <v>193</v>
      </c>
      <c r="BU196" s="139" t="s">
        <v>193</v>
      </c>
      <c r="BV196" s="139" t="s">
        <v>193</v>
      </c>
      <c r="BW196" s="139" t="s">
        <v>193</v>
      </c>
      <c r="BX196" s="139" t="s">
        <v>193</v>
      </c>
      <c r="BY196" s="139" t="s">
        <v>193</v>
      </c>
      <c r="BZ196" s="139" t="s">
        <v>193</v>
      </c>
      <c r="CA196" s="192" t="s">
        <v>193</v>
      </c>
      <c r="CB196" s="139" t="s">
        <v>193</v>
      </c>
      <c r="CC196" s="139" t="s">
        <v>193</v>
      </c>
      <c r="CD196" s="139" t="s">
        <v>193</v>
      </c>
      <c r="CE196" s="139" t="s">
        <v>193</v>
      </c>
      <c r="CF196" s="139" t="s">
        <v>193</v>
      </c>
      <c r="CG196" s="139" t="s">
        <v>193</v>
      </c>
      <c r="CH196" s="139" t="s">
        <v>193</v>
      </c>
      <c r="CI196" s="139" t="s">
        <v>193</v>
      </c>
      <c r="CJ196" s="139" t="s">
        <v>193</v>
      </c>
      <c r="CK196" s="139" t="s">
        <v>193</v>
      </c>
      <c r="CL196" s="139" t="s">
        <v>193</v>
      </c>
      <c r="CM196" s="139" t="s">
        <v>193</v>
      </c>
      <c r="CN196" s="139" t="s">
        <v>193</v>
      </c>
      <c r="CO196" s="139" t="s">
        <v>193</v>
      </c>
      <c r="CP196" s="139" t="s">
        <v>193</v>
      </c>
      <c r="CQ196" s="139" t="s">
        <v>193</v>
      </c>
      <c r="CR196" s="139" t="s">
        <v>193</v>
      </c>
      <c r="CS196" s="139" t="s">
        <v>193</v>
      </c>
      <c r="CT196" s="139" t="s">
        <v>193</v>
      </c>
      <c r="CU196" s="139" t="s">
        <v>193</v>
      </c>
      <c r="CV196" s="139" t="s">
        <v>193</v>
      </c>
      <c r="CW196" s="139" t="s">
        <v>193</v>
      </c>
      <c r="CX196" s="139" t="s">
        <v>193</v>
      </c>
      <c r="CY196" s="139" t="s">
        <v>193</v>
      </c>
      <c r="CZ196" s="139" t="s">
        <v>193</v>
      </c>
      <c r="DA196" s="139" t="s">
        <v>193</v>
      </c>
      <c r="DB196" s="139" t="s">
        <v>193</v>
      </c>
      <c r="DC196" s="139" t="s">
        <v>193</v>
      </c>
      <c r="DD196" s="139" t="s">
        <v>193</v>
      </c>
      <c r="DE196" s="139" t="s">
        <v>193</v>
      </c>
      <c r="DF196" s="139" t="s">
        <v>193</v>
      </c>
      <c r="DG196" s="139" t="s">
        <v>193</v>
      </c>
      <c r="DH196" s="139" t="s">
        <v>193</v>
      </c>
      <c r="DI196" s="139" t="s">
        <v>193</v>
      </c>
      <c r="DJ196" s="139" t="s">
        <v>193</v>
      </c>
      <c r="DK196" s="139" t="s">
        <v>193</v>
      </c>
      <c r="DL196" s="139" t="s">
        <v>193</v>
      </c>
      <c r="DM196" s="139" t="s">
        <v>193</v>
      </c>
      <c r="DN196" s="139" t="s">
        <v>193</v>
      </c>
      <c r="DO196" s="139" t="s">
        <v>193</v>
      </c>
      <c r="DP196" s="139" t="s">
        <v>193</v>
      </c>
      <c r="DQ196" s="139" t="s">
        <v>193</v>
      </c>
      <c r="DR196" s="139" t="s">
        <v>193</v>
      </c>
      <c r="DS196" s="139" t="s">
        <v>193</v>
      </c>
      <c r="DT196" s="139" t="s">
        <v>193</v>
      </c>
      <c r="DU196" s="139" t="s">
        <v>193</v>
      </c>
      <c r="DV196" s="139" t="s">
        <v>193</v>
      </c>
      <c r="DW196" s="139" t="s">
        <v>193</v>
      </c>
      <c r="DX196" s="139" t="s">
        <v>193</v>
      </c>
      <c r="DY196" s="139" t="s">
        <v>193</v>
      </c>
      <c r="DZ196" s="139" t="s">
        <v>193</v>
      </c>
      <c r="EA196" s="139" t="s">
        <v>193</v>
      </c>
      <c r="EB196" s="139" t="s">
        <v>193</v>
      </c>
      <c r="EC196" s="139" t="s">
        <v>193</v>
      </c>
      <c r="ED196" s="139" t="s">
        <v>193</v>
      </c>
      <c r="EE196" s="139" t="s">
        <v>193</v>
      </c>
      <c r="EF196" s="139" t="s">
        <v>193</v>
      </c>
      <c r="EG196" s="139" t="s">
        <v>193</v>
      </c>
      <c r="EH196" s="139" t="s">
        <v>193</v>
      </c>
      <c r="EI196" s="139" t="s">
        <v>193</v>
      </c>
      <c r="EJ196" s="139" t="s">
        <v>193</v>
      </c>
      <c r="EK196" s="139" t="s">
        <v>193</v>
      </c>
      <c r="EL196" s="139" t="s">
        <v>193</v>
      </c>
      <c r="EM196" s="139" t="s">
        <v>193</v>
      </c>
      <c r="EN196" s="139" t="s">
        <v>193</v>
      </c>
      <c r="EO196" s="139" t="s">
        <v>193</v>
      </c>
      <c r="EP196" s="139" t="s">
        <v>193</v>
      </c>
      <c r="EQ196" s="139" t="s">
        <v>193</v>
      </c>
      <c r="ER196" s="139" t="s">
        <v>193</v>
      </c>
      <c r="ES196" s="139" t="s">
        <v>193</v>
      </c>
      <c r="ET196" s="139" t="s">
        <v>193</v>
      </c>
      <c r="EU196" s="139" t="s">
        <v>193</v>
      </c>
      <c r="EV196" s="139" t="s">
        <v>193</v>
      </c>
      <c r="EW196" s="139" t="s">
        <v>193</v>
      </c>
      <c r="EX196" s="139" t="s">
        <v>193</v>
      </c>
      <c r="EY196" s="139" t="s">
        <v>193</v>
      </c>
      <c r="EZ196" s="139" t="s">
        <v>193</v>
      </c>
      <c r="FA196" s="139" t="s">
        <v>193</v>
      </c>
      <c r="FB196" s="139" t="s">
        <v>193</v>
      </c>
      <c r="FC196" s="139" t="s">
        <v>193</v>
      </c>
      <c r="FD196" s="139" t="s">
        <v>193</v>
      </c>
      <c r="FE196" s="139" t="s">
        <v>193</v>
      </c>
      <c r="FF196" s="139" t="s">
        <v>193</v>
      </c>
      <c r="FG196" s="139" t="s">
        <v>193</v>
      </c>
      <c r="FH196" s="139" t="s">
        <v>193</v>
      </c>
      <c r="FI196" s="139" t="s">
        <v>193</v>
      </c>
      <c r="FJ196" s="139" t="s">
        <v>193</v>
      </c>
      <c r="FK196" s="139" t="s">
        <v>193</v>
      </c>
      <c r="FL196" s="139" t="s">
        <v>193</v>
      </c>
      <c r="FM196" s="139" t="s">
        <v>193</v>
      </c>
      <c r="FN196" s="139" t="s">
        <v>193</v>
      </c>
      <c r="FO196" s="139" t="s">
        <v>193</v>
      </c>
      <c r="FP196" s="139" t="s">
        <v>193</v>
      </c>
      <c r="FQ196" s="139" t="s">
        <v>193</v>
      </c>
      <c r="FR196" s="139" t="s">
        <v>193</v>
      </c>
      <c r="FS196" s="139" t="s">
        <v>193</v>
      </c>
      <c r="FT196" s="139" t="s">
        <v>193</v>
      </c>
      <c r="FU196" s="139" t="s">
        <v>193</v>
      </c>
      <c r="FV196" s="139" t="s">
        <v>193</v>
      </c>
      <c r="FW196" s="139" t="s">
        <v>193</v>
      </c>
      <c r="FX196" s="139" t="s">
        <v>193</v>
      </c>
      <c r="FY196" s="139" t="s">
        <v>193</v>
      </c>
      <c r="FZ196" s="139" t="s">
        <v>193</v>
      </c>
      <c r="GA196" s="139" t="s">
        <v>193</v>
      </c>
      <c r="GB196" s="139" t="s">
        <v>193</v>
      </c>
      <c r="GC196" s="139" t="s">
        <v>193</v>
      </c>
      <c r="GD196" s="139" t="s">
        <v>193</v>
      </c>
      <c r="GE196" s="139" t="s">
        <v>193</v>
      </c>
      <c r="GF196" s="139" t="s">
        <v>193</v>
      </c>
      <c r="GG196" s="139" t="s">
        <v>193</v>
      </c>
      <c r="GH196" s="139" t="s">
        <v>193</v>
      </c>
      <c r="GI196" s="139" t="s">
        <v>193</v>
      </c>
      <c r="GJ196" s="139" t="s">
        <v>193</v>
      </c>
      <c r="GK196" s="139" t="s">
        <v>193</v>
      </c>
      <c r="GL196" s="139" t="s">
        <v>193</v>
      </c>
      <c r="GM196" s="139" t="s">
        <v>193</v>
      </c>
      <c r="GN196" s="139" t="s">
        <v>193</v>
      </c>
      <c r="GO196" s="139" t="s">
        <v>193</v>
      </c>
      <c r="GP196" s="139" t="s">
        <v>193</v>
      </c>
      <c r="GQ196" s="139" t="s">
        <v>193</v>
      </c>
      <c r="GR196" s="139" t="s">
        <v>193</v>
      </c>
      <c r="GS196" s="139" t="s">
        <v>193</v>
      </c>
      <c r="GT196" s="139" t="s">
        <v>193</v>
      </c>
      <c r="GU196" s="139" t="s">
        <v>193</v>
      </c>
      <c r="GV196" s="139" t="s">
        <v>193</v>
      </c>
      <c r="GW196" s="139" t="s">
        <v>193</v>
      </c>
      <c r="GX196" s="139" t="s">
        <v>193</v>
      </c>
      <c r="GY196" s="139" t="s">
        <v>193</v>
      </c>
      <c r="GZ196" s="139" t="s">
        <v>193</v>
      </c>
      <c r="HA196" s="139" t="s">
        <v>193</v>
      </c>
      <c r="HB196" s="139" t="s">
        <v>193</v>
      </c>
      <c r="HC196" s="139" t="s">
        <v>193</v>
      </c>
      <c r="HD196" s="139" t="s">
        <v>193</v>
      </c>
      <c r="HE196" s="139" t="s">
        <v>193</v>
      </c>
      <c r="HF196" s="139" t="s">
        <v>193</v>
      </c>
      <c r="HG196" s="139" t="s">
        <v>193</v>
      </c>
      <c r="HH196" s="139" t="s">
        <v>193</v>
      </c>
      <c r="HI196" s="139" t="s">
        <v>193</v>
      </c>
      <c r="HJ196" s="139" t="s">
        <v>193</v>
      </c>
      <c r="HK196" s="139" t="s">
        <v>193</v>
      </c>
      <c r="HL196" s="139" t="s">
        <v>193</v>
      </c>
      <c r="HM196" s="139" t="s">
        <v>193</v>
      </c>
      <c r="HN196" s="139" t="s">
        <v>193</v>
      </c>
      <c r="HO196" s="139" t="s">
        <v>193</v>
      </c>
      <c r="HP196" s="139" t="s">
        <v>193</v>
      </c>
      <c r="HQ196" s="139" t="s">
        <v>193</v>
      </c>
      <c r="HR196" s="139" t="s">
        <v>193</v>
      </c>
      <c r="HS196" s="139" t="s">
        <v>193</v>
      </c>
      <c r="HT196" s="139" t="s">
        <v>193</v>
      </c>
      <c r="HU196" s="139" t="s">
        <v>193</v>
      </c>
      <c r="HV196" s="139" t="s">
        <v>193</v>
      </c>
      <c r="HW196" s="139" t="s">
        <v>193</v>
      </c>
      <c r="HX196" s="139" t="s">
        <v>193</v>
      </c>
      <c r="HY196" s="139" t="s">
        <v>193</v>
      </c>
      <c r="HZ196" s="139" t="s">
        <v>193</v>
      </c>
      <c r="IA196" s="139" t="s">
        <v>193</v>
      </c>
      <c r="IB196" s="139" t="s">
        <v>193</v>
      </c>
      <c r="IC196" s="139" t="s">
        <v>193</v>
      </c>
      <c r="ID196" s="139" t="s">
        <v>193</v>
      </c>
      <c r="IE196" s="139" t="s">
        <v>193</v>
      </c>
      <c r="IF196" s="139" t="s">
        <v>193</v>
      </c>
      <c r="IG196" s="139" t="s">
        <v>193</v>
      </c>
      <c r="IH196" s="139" t="s">
        <v>193</v>
      </c>
      <c r="II196" s="139" t="s">
        <v>193</v>
      </c>
      <c r="IJ196" s="139" t="s">
        <v>193</v>
      </c>
      <c r="IK196" s="139" t="s">
        <v>193</v>
      </c>
      <c r="IL196" s="139" t="s">
        <v>193</v>
      </c>
      <c r="IM196" s="139" t="s">
        <v>193</v>
      </c>
      <c r="IN196" s="139" t="s">
        <v>193</v>
      </c>
      <c r="IO196" s="139" t="s">
        <v>193</v>
      </c>
      <c r="IP196" s="139" t="s">
        <v>193</v>
      </c>
      <c r="IQ196" s="139" t="s">
        <v>193</v>
      </c>
      <c r="IR196" s="139" t="s">
        <v>193</v>
      </c>
      <c r="IS196" s="139" t="s">
        <v>193</v>
      </c>
      <c r="IT196" s="139" t="s">
        <v>193</v>
      </c>
      <c r="IU196" s="139" t="s">
        <v>193</v>
      </c>
      <c r="IV196" s="139" t="s">
        <v>193</v>
      </c>
      <c r="IW196" s="139" t="s">
        <v>193</v>
      </c>
      <c r="IX196" s="139" t="s">
        <v>193</v>
      </c>
      <c r="IY196" s="139" t="s">
        <v>193</v>
      </c>
      <c r="IZ196" s="139" t="s">
        <v>193</v>
      </c>
      <c r="JA196" s="139" t="s">
        <v>193</v>
      </c>
      <c r="JB196" s="139" t="s">
        <v>193</v>
      </c>
      <c r="JC196" s="139" t="s">
        <v>193</v>
      </c>
      <c r="JD196" s="139" t="s">
        <v>193</v>
      </c>
      <c r="JE196" s="139" t="s">
        <v>193</v>
      </c>
      <c r="JF196" s="139" t="s">
        <v>193</v>
      </c>
      <c r="JG196" s="139" t="s">
        <v>193</v>
      </c>
      <c r="JH196" s="139" t="s">
        <v>193</v>
      </c>
      <c r="JI196" s="139" t="s">
        <v>193</v>
      </c>
      <c r="JJ196" s="139" t="s">
        <v>193</v>
      </c>
      <c r="JK196" s="139" t="s">
        <v>193</v>
      </c>
      <c r="JL196" s="139" t="s">
        <v>193</v>
      </c>
      <c r="JM196" s="139" t="s">
        <v>193</v>
      </c>
      <c r="JN196" s="139" t="s">
        <v>193</v>
      </c>
      <c r="JO196" s="139" t="s">
        <v>193</v>
      </c>
      <c r="JP196" s="139" t="s">
        <v>193</v>
      </c>
      <c r="JQ196" s="139" t="s">
        <v>109</v>
      </c>
      <c r="JR196" s="139" t="s">
        <v>505</v>
      </c>
      <c r="JS196" s="139" t="s">
        <v>3318</v>
      </c>
      <c r="JT196" s="139" t="s">
        <v>193</v>
      </c>
      <c r="JU196" s="139" t="s">
        <v>506</v>
      </c>
      <c r="JV196" s="139" t="s">
        <v>3319</v>
      </c>
      <c r="JW196" s="139" t="s">
        <v>3318</v>
      </c>
      <c r="JX196" s="139" t="s">
        <v>796</v>
      </c>
      <c r="JY196" s="139" t="s">
        <v>193</v>
      </c>
      <c r="JZ196" s="139" t="s">
        <v>3320</v>
      </c>
      <c r="KA196" s="139" t="s">
        <v>797</v>
      </c>
      <c r="KB196" s="139" t="s">
        <v>798</v>
      </c>
      <c r="KC196" s="139" t="s">
        <v>799</v>
      </c>
      <c r="KD196" s="139" t="s">
        <v>193</v>
      </c>
      <c r="KE196" s="139" t="s">
        <v>193</v>
      </c>
      <c r="KF196" s="139" t="s">
        <v>193</v>
      </c>
      <c r="KG196" s="139" t="s">
        <v>193</v>
      </c>
      <c r="KH196" s="139" t="s">
        <v>193</v>
      </c>
      <c r="KI196" s="139">
        <v>25</v>
      </c>
      <c r="KJ196" s="139">
        <v>5</v>
      </c>
      <c r="KK196" s="139" t="s">
        <v>193</v>
      </c>
      <c r="KL196" s="139" t="s">
        <v>156</v>
      </c>
      <c r="KM196" s="139">
        <v>5</v>
      </c>
      <c r="KN196" s="139" t="s">
        <v>109</v>
      </c>
      <c r="KO196" s="139" t="s">
        <v>193</v>
      </c>
      <c r="KP196" s="139" t="s">
        <v>114</v>
      </c>
      <c r="KQ196" s="139" t="s">
        <v>193</v>
      </c>
      <c r="KR196" s="139" t="s">
        <v>193</v>
      </c>
      <c r="KS196" s="139" t="s">
        <v>193</v>
      </c>
      <c r="KT196" s="139" t="s">
        <v>193</v>
      </c>
      <c r="KU196" s="139" t="s">
        <v>193</v>
      </c>
      <c r="KV196" s="139" t="s">
        <v>193</v>
      </c>
      <c r="KW196" s="139" t="s">
        <v>193</v>
      </c>
      <c r="KX196" s="139" t="s">
        <v>193</v>
      </c>
      <c r="KY196" s="139" t="s">
        <v>193</v>
      </c>
      <c r="KZ196" s="139" t="s">
        <v>193</v>
      </c>
      <c r="LA196" s="139" t="s">
        <v>193</v>
      </c>
      <c r="LB196" s="139" t="s">
        <v>193</v>
      </c>
      <c r="LC196" s="139" t="s">
        <v>193</v>
      </c>
      <c r="LD196" s="139" t="s">
        <v>114</v>
      </c>
      <c r="LE196" s="139" t="s">
        <v>193</v>
      </c>
      <c r="LF196" s="139" t="s">
        <v>193</v>
      </c>
      <c r="LG196" s="139" t="s">
        <v>193</v>
      </c>
      <c r="LH196" s="139" t="s">
        <v>193</v>
      </c>
      <c r="LI196" s="139" t="s">
        <v>193</v>
      </c>
      <c r="LJ196" s="139" t="s">
        <v>193</v>
      </c>
      <c r="LK196" s="139" t="s">
        <v>193</v>
      </c>
      <c r="LL196" s="139" t="s">
        <v>193</v>
      </c>
      <c r="LM196" s="139" t="s">
        <v>193</v>
      </c>
      <c r="LN196" s="139" t="s">
        <v>193</v>
      </c>
      <c r="LO196" s="139" t="s">
        <v>193</v>
      </c>
      <c r="LP196" s="139" t="s">
        <v>193</v>
      </c>
      <c r="LQ196" s="139" t="s">
        <v>193</v>
      </c>
    </row>
    <row r="197" spans="1:329" ht="14.4" customHeight="1" x14ac:dyDescent="0.35">
      <c r="A197" s="139" t="s">
        <v>3691</v>
      </c>
      <c r="B197" s="139" t="s">
        <v>3622</v>
      </c>
      <c r="C197" s="139" t="s">
        <v>3662</v>
      </c>
      <c r="D197" s="139" t="s">
        <v>3662</v>
      </c>
      <c r="E197" s="139" t="s">
        <v>3663</v>
      </c>
      <c r="F197" s="139" t="s">
        <v>123</v>
      </c>
      <c r="G197" s="139" t="s">
        <v>124</v>
      </c>
      <c r="H197" s="139" t="s">
        <v>124</v>
      </c>
      <c r="I197" s="139" t="s">
        <v>3664</v>
      </c>
      <c r="J197" s="139" t="s">
        <v>3665</v>
      </c>
      <c r="K197" s="139" t="s">
        <v>536</v>
      </c>
      <c r="L197" s="139" t="s">
        <v>3317</v>
      </c>
      <c r="M197" t="s">
        <v>491</v>
      </c>
      <c r="N197" t="s">
        <v>193</v>
      </c>
      <c r="O197" t="s">
        <v>193</v>
      </c>
      <c r="P197" t="s">
        <v>193</v>
      </c>
      <c r="Q197" t="s">
        <v>193</v>
      </c>
      <c r="R197" t="s">
        <v>193</v>
      </c>
      <c r="S197" t="s">
        <v>193</v>
      </c>
      <c r="T197" t="s">
        <v>193</v>
      </c>
      <c r="U197" t="s">
        <v>193</v>
      </c>
      <c r="V197" t="s">
        <v>193</v>
      </c>
      <c r="W197" t="s">
        <v>193</v>
      </c>
      <c r="X197" t="s">
        <v>193</v>
      </c>
      <c r="Y197" t="s">
        <v>193</v>
      </c>
      <c r="Z197" t="s">
        <v>193</v>
      </c>
      <c r="AA197" t="s">
        <v>193</v>
      </c>
      <c r="AB197" t="s">
        <v>193</v>
      </c>
      <c r="AC197" t="s">
        <v>193</v>
      </c>
      <c r="AD197" t="s">
        <v>193</v>
      </c>
      <c r="AE197" t="s">
        <v>193</v>
      </c>
      <c r="AF197" t="s">
        <v>193</v>
      </c>
      <c r="AG197" t="s">
        <v>193</v>
      </c>
      <c r="AH197" t="s">
        <v>193</v>
      </c>
      <c r="AI197" t="s">
        <v>193</v>
      </c>
      <c r="AJ197" t="s">
        <v>193</v>
      </c>
      <c r="AK197" t="s">
        <v>193</v>
      </c>
      <c r="AL197" t="s">
        <v>193</v>
      </c>
      <c r="AM197" t="s">
        <v>193</v>
      </c>
      <c r="AN197" t="s">
        <v>193</v>
      </c>
      <c r="AO197" t="s">
        <v>193</v>
      </c>
      <c r="AP197" t="s">
        <v>193</v>
      </c>
      <c r="AQ197" t="s">
        <v>193</v>
      </c>
      <c r="AR197" t="s">
        <v>193</v>
      </c>
      <c r="AS197" t="s">
        <v>193</v>
      </c>
      <c r="AT197" t="s">
        <v>193</v>
      </c>
      <c r="AU197" t="s">
        <v>193</v>
      </c>
      <c r="AV197" t="s">
        <v>193</v>
      </c>
      <c r="AW197" t="s">
        <v>193</v>
      </c>
      <c r="AX197" t="s">
        <v>193</v>
      </c>
      <c r="AY197" t="s">
        <v>193</v>
      </c>
      <c r="AZ197" s="192" t="s">
        <v>193</v>
      </c>
      <c r="BA197" s="139" t="s">
        <v>193</v>
      </c>
      <c r="BB197" s="139" t="s">
        <v>193</v>
      </c>
      <c r="BC197" s="192" t="s">
        <v>193</v>
      </c>
      <c r="BD197" s="139" t="s">
        <v>193</v>
      </c>
      <c r="BE197" s="139" t="s">
        <v>193</v>
      </c>
      <c r="BF197" s="192" t="s">
        <v>193</v>
      </c>
      <c r="BG197" s="139" t="s">
        <v>193</v>
      </c>
      <c r="BH197" s="139" t="s">
        <v>193</v>
      </c>
      <c r="BI197" s="192" t="s">
        <v>193</v>
      </c>
      <c r="BJ197" s="139" t="s">
        <v>193</v>
      </c>
      <c r="BK197" s="139" t="s">
        <v>193</v>
      </c>
      <c r="BL197" s="192" t="s">
        <v>193</v>
      </c>
      <c r="BM197" s="139" t="s">
        <v>193</v>
      </c>
      <c r="BN197" s="139" t="s">
        <v>193</v>
      </c>
      <c r="BO197" s="192" t="s">
        <v>193</v>
      </c>
      <c r="BP197" s="139" t="s">
        <v>193</v>
      </c>
      <c r="BQ197" s="139" t="s">
        <v>193</v>
      </c>
      <c r="BR197" s="139" t="s">
        <v>193</v>
      </c>
      <c r="BS197" s="139" t="s">
        <v>193</v>
      </c>
      <c r="BT197" s="139" t="s">
        <v>193</v>
      </c>
      <c r="BU197" s="139" t="s">
        <v>193</v>
      </c>
      <c r="BV197" s="139" t="s">
        <v>193</v>
      </c>
      <c r="BW197" s="139" t="s">
        <v>193</v>
      </c>
      <c r="BX197" s="139" t="s">
        <v>193</v>
      </c>
      <c r="BY197" s="139" t="s">
        <v>193</v>
      </c>
      <c r="BZ197" s="139" t="s">
        <v>193</v>
      </c>
      <c r="CA197" s="192" t="s">
        <v>193</v>
      </c>
      <c r="CB197" s="139" t="s">
        <v>193</v>
      </c>
      <c r="CC197" s="139" t="s">
        <v>193</v>
      </c>
      <c r="CD197" s="139" t="s">
        <v>193</v>
      </c>
      <c r="CE197" s="139" t="s">
        <v>193</v>
      </c>
      <c r="CF197" s="139" t="s">
        <v>193</v>
      </c>
      <c r="CG197" s="139" t="s">
        <v>193</v>
      </c>
      <c r="CH197" s="139" t="s">
        <v>193</v>
      </c>
      <c r="CI197" s="139" t="s">
        <v>193</v>
      </c>
      <c r="CJ197" s="139" t="s">
        <v>193</v>
      </c>
      <c r="CK197" s="139" t="s">
        <v>193</v>
      </c>
      <c r="CL197" s="139" t="s">
        <v>193</v>
      </c>
      <c r="CM197" s="139" t="s">
        <v>193</v>
      </c>
      <c r="CN197" s="139" t="s">
        <v>193</v>
      </c>
      <c r="CO197" s="139" t="s">
        <v>193</v>
      </c>
      <c r="CP197" s="139" t="s">
        <v>193</v>
      </c>
      <c r="CQ197" s="139" t="s">
        <v>193</v>
      </c>
      <c r="CR197" s="139" t="s">
        <v>193</v>
      </c>
      <c r="CS197" s="139" t="s">
        <v>193</v>
      </c>
      <c r="CT197" s="139" t="s">
        <v>193</v>
      </c>
      <c r="CU197" s="139" t="s">
        <v>193</v>
      </c>
      <c r="CV197" s="139" t="s">
        <v>193</v>
      </c>
      <c r="CW197" s="139" t="s">
        <v>193</v>
      </c>
      <c r="CX197" s="139" t="s">
        <v>193</v>
      </c>
      <c r="CY197" s="139" t="s">
        <v>193</v>
      </c>
      <c r="CZ197" s="139" t="s">
        <v>193</v>
      </c>
      <c r="DA197" s="139" t="s">
        <v>193</v>
      </c>
      <c r="DB197" s="139" t="s">
        <v>193</v>
      </c>
      <c r="DC197" s="139" t="s">
        <v>193</v>
      </c>
      <c r="DD197" s="139" t="s">
        <v>193</v>
      </c>
      <c r="DE197" s="139" t="s">
        <v>193</v>
      </c>
      <c r="DF197" s="139" t="s">
        <v>193</v>
      </c>
      <c r="DG197" s="139" t="s">
        <v>193</v>
      </c>
      <c r="DH197" s="139" t="s">
        <v>193</v>
      </c>
      <c r="DI197" s="139" t="s">
        <v>193</v>
      </c>
      <c r="DJ197" s="139" t="s">
        <v>193</v>
      </c>
      <c r="DK197" s="139" t="s">
        <v>193</v>
      </c>
      <c r="DL197" s="139" t="s">
        <v>193</v>
      </c>
      <c r="DM197" s="139" t="s">
        <v>193</v>
      </c>
      <c r="DN197" s="139" t="s">
        <v>193</v>
      </c>
      <c r="DO197" s="139" t="s">
        <v>193</v>
      </c>
      <c r="DP197" s="139" t="s">
        <v>193</v>
      </c>
      <c r="DQ197" s="139" t="s">
        <v>193</v>
      </c>
      <c r="DR197" s="139" t="s">
        <v>193</v>
      </c>
      <c r="DS197" s="139" t="s">
        <v>193</v>
      </c>
      <c r="DT197" s="139" t="s">
        <v>193</v>
      </c>
      <c r="DU197" s="139" t="s">
        <v>193</v>
      </c>
      <c r="DV197" s="139" t="s">
        <v>193</v>
      </c>
      <c r="DW197" s="139" t="s">
        <v>193</v>
      </c>
      <c r="DX197" s="139" t="s">
        <v>193</v>
      </c>
      <c r="DY197" s="139" t="s">
        <v>193</v>
      </c>
      <c r="DZ197" s="139" t="s">
        <v>193</v>
      </c>
      <c r="EA197" s="139" t="s">
        <v>193</v>
      </c>
      <c r="EB197" s="139" t="s">
        <v>193</v>
      </c>
      <c r="EC197" s="139" t="s">
        <v>193</v>
      </c>
      <c r="ED197" s="139" t="s">
        <v>193</v>
      </c>
      <c r="EE197" s="139" t="s">
        <v>193</v>
      </c>
      <c r="EF197" s="139" t="s">
        <v>193</v>
      </c>
      <c r="EG197" s="139" t="s">
        <v>193</v>
      </c>
      <c r="EH197" s="139" t="s">
        <v>193</v>
      </c>
      <c r="EI197" s="139" t="s">
        <v>193</v>
      </c>
      <c r="EJ197" s="139" t="s">
        <v>193</v>
      </c>
      <c r="EK197" s="139" t="s">
        <v>193</v>
      </c>
      <c r="EL197" s="139" t="s">
        <v>193</v>
      </c>
      <c r="EM197" s="139" t="s">
        <v>193</v>
      </c>
      <c r="EN197" s="139" t="s">
        <v>193</v>
      </c>
      <c r="EO197" s="139" t="s">
        <v>193</v>
      </c>
      <c r="EP197" s="139" t="s">
        <v>193</v>
      </c>
      <c r="EQ197" s="139" t="s">
        <v>193</v>
      </c>
      <c r="ER197" s="139" t="s">
        <v>193</v>
      </c>
      <c r="ES197" s="139" t="s">
        <v>193</v>
      </c>
      <c r="ET197" s="139" t="s">
        <v>193</v>
      </c>
      <c r="EU197" s="139" t="s">
        <v>193</v>
      </c>
      <c r="EV197" s="139" t="s">
        <v>193</v>
      </c>
      <c r="EW197" s="139" t="s">
        <v>193</v>
      </c>
      <c r="EX197" s="139" t="s">
        <v>193</v>
      </c>
      <c r="EY197" s="139" t="s">
        <v>193</v>
      </c>
      <c r="EZ197" s="139" t="s">
        <v>193</v>
      </c>
      <c r="FA197" s="139" t="s">
        <v>193</v>
      </c>
      <c r="FB197" s="139" t="s">
        <v>193</v>
      </c>
      <c r="FC197" s="139" t="s">
        <v>193</v>
      </c>
      <c r="FD197" s="139" t="s">
        <v>193</v>
      </c>
      <c r="FE197" s="139" t="s">
        <v>193</v>
      </c>
      <c r="FF197" s="139" t="s">
        <v>193</v>
      </c>
      <c r="FG197" s="139" t="s">
        <v>193</v>
      </c>
      <c r="FH197" s="139" t="s">
        <v>193</v>
      </c>
      <c r="FI197" s="139" t="s">
        <v>193</v>
      </c>
      <c r="FJ197" s="139" t="s">
        <v>193</v>
      </c>
      <c r="FK197" s="139" t="s">
        <v>193</v>
      </c>
      <c r="FL197" s="139" t="s">
        <v>193</v>
      </c>
      <c r="FM197" s="139" t="s">
        <v>193</v>
      </c>
      <c r="FN197" s="139" t="s">
        <v>193</v>
      </c>
      <c r="FO197" s="139" t="s">
        <v>193</v>
      </c>
      <c r="FP197" s="139" t="s">
        <v>193</v>
      </c>
      <c r="FQ197" s="139" t="s">
        <v>193</v>
      </c>
      <c r="FR197" s="139" t="s">
        <v>193</v>
      </c>
      <c r="FS197" s="139" t="s">
        <v>193</v>
      </c>
      <c r="FT197" s="139" t="s">
        <v>193</v>
      </c>
      <c r="FU197" s="139" t="s">
        <v>193</v>
      </c>
      <c r="FV197" s="139" t="s">
        <v>193</v>
      </c>
      <c r="FW197" s="139" t="s">
        <v>193</v>
      </c>
      <c r="FX197" s="139" t="s">
        <v>193</v>
      </c>
      <c r="FY197" s="139" t="s">
        <v>193</v>
      </c>
      <c r="FZ197" s="139" t="s">
        <v>193</v>
      </c>
      <c r="GA197" s="139" t="s">
        <v>193</v>
      </c>
      <c r="GB197" s="139" t="s">
        <v>193</v>
      </c>
      <c r="GC197" s="139" t="s">
        <v>193</v>
      </c>
      <c r="GD197" s="139" t="s">
        <v>193</v>
      </c>
      <c r="GE197" s="139" t="s">
        <v>193</v>
      </c>
      <c r="GF197" s="139" t="s">
        <v>193</v>
      </c>
      <c r="GG197" s="139" t="s">
        <v>193</v>
      </c>
      <c r="GH197" s="139" t="s">
        <v>193</v>
      </c>
      <c r="GI197" s="139" t="s">
        <v>193</v>
      </c>
      <c r="GJ197" s="139" t="s">
        <v>193</v>
      </c>
      <c r="GK197" s="139" t="s">
        <v>193</v>
      </c>
      <c r="GL197" s="139" t="s">
        <v>193</v>
      </c>
      <c r="GM197" s="139" t="s">
        <v>193</v>
      </c>
      <c r="GN197" s="139" t="s">
        <v>193</v>
      </c>
      <c r="GO197" s="139" t="s">
        <v>193</v>
      </c>
      <c r="GP197" s="139" t="s">
        <v>193</v>
      </c>
      <c r="GQ197" s="139" t="s">
        <v>193</v>
      </c>
      <c r="GR197" s="139" t="s">
        <v>193</v>
      </c>
      <c r="GS197" s="139" t="s">
        <v>193</v>
      </c>
      <c r="GT197" s="139" t="s">
        <v>193</v>
      </c>
      <c r="GU197" s="139" t="s">
        <v>193</v>
      </c>
      <c r="GV197" s="139" t="s">
        <v>193</v>
      </c>
      <c r="GW197" s="139" t="s">
        <v>193</v>
      </c>
      <c r="GX197" s="139" t="s">
        <v>193</v>
      </c>
      <c r="GY197" s="139" t="s">
        <v>193</v>
      </c>
      <c r="GZ197" s="139" t="s">
        <v>193</v>
      </c>
      <c r="HA197" s="139" t="s">
        <v>193</v>
      </c>
      <c r="HB197" s="139" t="s">
        <v>193</v>
      </c>
      <c r="HC197" s="139" t="s">
        <v>193</v>
      </c>
      <c r="HD197" s="139" t="s">
        <v>193</v>
      </c>
      <c r="HE197" s="139" t="s">
        <v>193</v>
      </c>
      <c r="HF197" s="139" t="s">
        <v>193</v>
      </c>
      <c r="HG197" s="139" t="s">
        <v>193</v>
      </c>
      <c r="HH197" s="139" t="s">
        <v>193</v>
      </c>
      <c r="HI197" s="139" t="s">
        <v>193</v>
      </c>
      <c r="HJ197" s="139" t="s">
        <v>193</v>
      </c>
      <c r="HK197" s="139" t="s">
        <v>193</v>
      </c>
      <c r="HL197" s="139" t="s">
        <v>193</v>
      </c>
      <c r="HM197" s="139" t="s">
        <v>193</v>
      </c>
      <c r="HN197" s="139" t="s">
        <v>193</v>
      </c>
      <c r="HO197" s="139" t="s">
        <v>193</v>
      </c>
      <c r="HP197" s="139" t="s">
        <v>193</v>
      </c>
      <c r="HQ197" s="139" t="s">
        <v>193</v>
      </c>
      <c r="HR197" s="139" t="s">
        <v>193</v>
      </c>
      <c r="HS197" s="139" t="s">
        <v>193</v>
      </c>
      <c r="HT197" s="139" t="s">
        <v>193</v>
      </c>
      <c r="HU197" s="139" t="s">
        <v>193</v>
      </c>
      <c r="HV197" s="139" t="s">
        <v>193</v>
      </c>
      <c r="HW197" s="139" t="s">
        <v>193</v>
      </c>
      <c r="HX197" s="139" t="s">
        <v>193</v>
      </c>
      <c r="HY197" s="139" t="s">
        <v>193</v>
      </c>
      <c r="HZ197" s="139" t="s">
        <v>193</v>
      </c>
      <c r="IA197" s="139" t="s">
        <v>193</v>
      </c>
      <c r="IB197" s="139" t="s">
        <v>193</v>
      </c>
      <c r="IC197" s="139" t="s">
        <v>193</v>
      </c>
      <c r="ID197" s="139" t="s">
        <v>193</v>
      </c>
      <c r="IE197" s="139" t="s">
        <v>193</v>
      </c>
      <c r="IF197" s="139" t="s">
        <v>193</v>
      </c>
      <c r="IG197" s="139" t="s">
        <v>193</v>
      </c>
      <c r="IH197" s="139" t="s">
        <v>193</v>
      </c>
      <c r="II197" s="139" t="s">
        <v>193</v>
      </c>
      <c r="IJ197" s="139" t="s">
        <v>193</v>
      </c>
      <c r="IK197" s="139" t="s">
        <v>193</v>
      </c>
      <c r="IL197" s="139" t="s">
        <v>193</v>
      </c>
      <c r="IM197" s="139" t="s">
        <v>193</v>
      </c>
      <c r="IN197" s="139" t="s">
        <v>193</v>
      </c>
      <c r="IO197" s="139" t="s">
        <v>193</v>
      </c>
      <c r="IP197" s="139" t="s">
        <v>193</v>
      </c>
      <c r="IQ197" s="139" t="s">
        <v>193</v>
      </c>
      <c r="IR197" s="139" t="s">
        <v>193</v>
      </c>
      <c r="IS197" s="139" t="s">
        <v>193</v>
      </c>
      <c r="IT197" s="139" t="s">
        <v>193</v>
      </c>
      <c r="IU197" s="139" t="s">
        <v>193</v>
      </c>
      <c r="IV197" s="139" t="s">
        <v>193</v>
      </c>
      <c r="IW197" s="139" t="s">
        <v>193</v>
      </c>
      <c r="IX197" s="139" t="s">
        <v>193</v>
      </c>
      <c r="IY197" s="139" t="s">
        <v>193</v>
      </c>
      <c r="IZ197" s="139" t="s">
        <v>193</v>
      </c>
      <c r="JA197" s="139" t="s">
        <v>193</v>
      </c>
      <c r="JB197" s="139" t="s">
        <v>193</v>
      </c>
      <c r="JC197" s="139" t="s">
        <v>193</v>
      </c>
      <c r="JD197" s="139" t="s">
        <v>193</v>
      </c>
      <c r="JE197" s="139" t="s">
        <v>193</v>
      </c>
      <c r="JF197" s="139" t="s">
        <v>193</v>
      </c>
      <c r="JG197" s="139" t="s">
        <v>193</v>
      </c>
      <c r="JH197" s="139" t="s">
        <v>193</v>
      </c>
      <c r="JI197" s="139" t="s">
        <v>193</v>
      </c>
      <c r="JJ197" s="139" t="s">
        <v>193</v>
      </c>
      <c r="JK197" s="139" t="s">
        <v>193</v>
      </c>
      <c r="JL197" s="139" t="s">
        <v>193</v>
      </c>
      <c r="JM197" s="139" t="s">
        <v>193</v>
      </c>
      <c r="JN197" s="139" t="s">
        <v>193</v>
      </c>
      <c r="JO197" s="139" t="s">
        <v>193</v>
      </c>
      <c r="JP197" s="139" t="s">
        <v>193</v>
      </c>
      <c r="JQ197" s="139" t="s">
        <v>109</v>
      </c>
      <c r="JR197" s="139" t="s">
        <v>505</v>
      </c>
      <c r="JS197" s="139" t="s">
        <v>3318</v>
      </c>
      <c r="JT197" s="139" t="s">
        <v>193</v>
      </c>
      <c r="JU197" s="139" t="s">
        <v>506</v>
      </c>
      <c r="JV197" s="139" t="s">
        <v>3319</v>
      </c>
      <c r="JW197" s="139" t="s">
        <v>3318</v>
      </c>
      <c r="JX197" s="139" t="s">
        <v>800</v>
      </c>
      <c r="JY197" s="139" t="s">
        <v>193</v>
      </c>
      <c r="JZ197" s="139" t="s">
        <v>3320</v>
      </c>
      <c r="KA197" s="139" t="s">
        <v>802</v>
      </c>
      <c r="KB197" s="139" t="s">
        <v>803</v>
      </c>
      <c r="KC197" s="139" t="s">
        <v>804</v>
      </c>
      <c r="KD197" s="139" t="s">
        <v>193</v>
      </c>
      <c r="KE197" s="139" t="s">
        <v>193</v>
      </c>
      <c r="KF197" s="139" t="s">
        <v>193</v>
      </c>
      <c r="KG197" s="139" t="s">
        <v>193</v>
      </c>
      <c r="KH197" s="139" t="s">
        <v>193</v>
      </c>
      <c r="KI197" s="139">
        <v>30</v>
      </c>
      <c r="KJ197" s="139">
        <v>30</v>
      </c>
      <c r="KK197" s="139" t="s">
        <v>193</v>
      </c>
      <c r="KL197" s="139" t="s">
        <v>156</v>
      </c>
      <c r="KM197" s="139">
        <v>30</v>
      </c>
      <c r="KN197" s="139" t="s">
        <v>109</v>
      </c>
      <c r="KO197" s="139" t="s">
        <v>193</v>
      </c>
      <c r="KP197" s="139" t="s">
        <v>109</v>
      </c>
      <c r="KQ197" s="139" t="s">
        <v>3692</v>
      </c>
      <c r="KR197" s="139">
        <v>1</v>
      </c>
      <c r="KS197" s="139">
        <v>0</v>
      </c>
      <c r="KT197" s="139">
        <v>0</v>
      </c>
      <c r="KU197" s="139">
        <v>0</v>
      </c>
      <c r="KV197" s="139">
        <v>0</v>
      </c>
      <c r="KW197" s="139">
        <v>0</v>
      </c>
      <c r="KX197" s="139">
        <v>0</v>
      </c>
      <c r="KY197" s="139">
        <v>0</v>
      </c>
      <c r="KZ197" s="139">
        <v>1</v>
      </c>
      <c r="LA197" s="139">
        <v>0</v>
      </c>
      <c r="LB197" s="139">
        <v>0</v>
      </c>
      <c r="LC197" s="139" t="s">
        <v>193</v>
      </c>
      <c r="LD197" s="139" t="s">
        <v>114</v>
      </c>
      <c r="LE197" s="139" t="s">
        <v>193</v>
      </c>
      <c r="LF197" s="139" t="s">
        <v>193</v>
      </c>
      <c r="LG197" s="139" t="s">
        <v>193</v>
      </c>
      <c r="LH197" s="139" t="s">
        <v>193</v>
      </c>
      <c r="LI197" s="139" t="s">
        <v>193</v>
      </c>
      <c r="LJ197" s="139" t="s">
        <v>193</v>
      </c>
      <c r="LK197" s="139" t="s">
        <v>193</v>
      </c>
      <c r="LL197" s="139" t="s">
        <v>193</v>
      </c>
      <c r="LM197" s="139" t="s">
        <v>193</v>
      </c>
      <c r="LN197" s="139" t="s">
        <v>193</v>
      </c>
      <c r="LO197" s="139" t="s">
        <v>193</v>
      </c>
      <c r="LP197" s="139" t="s">
        <v>193</v>
      </c>
      <c r="LQ197" s="139" t="s">
        <v>193</v>
      </c>
    </row>
    <row r="198" spans="1:329" ht="14.4" customHeight="1" x14ac:dyDescent="0.35">
      <c r="A198" s="139" t="s">
        <v>3693</v>
      </c>
      <c r="B198" s="139" t="s">
        <v>3622</v>
      </c>
      <c r="C198" s="139" t="s">
        <v>3662</v>
      </c>
      <c r="D198" s="139" t="s">
        <v>3662</v>
      </c>
      <c r="E198" s="139" t="s">
        <v>3663</v>
      </c>
      <c r="F198" s="139" t="s">
        <v>123</v>
      </c>
      <c r="G198" s="139" t="s">
        <v>124</v>
      </c>
      <c r="H198" s="139" t="s">
        <v>124</v>
      </c>
      <c r="I198" s="139" t="s">
        <v>3664</v>
      </c>
      <c r="J198" s="139" t="s">
        <v>3665</v>
      </c>
      <c r="K198" s="139" t="s">
        <v>536</v>
      </c>
      <c r="L198" s="139" t="s">
        <v>3317</v>
      </c>
      <c r="M198" t="s">
        <v>494</v>
      </c>
      <c r="N198" t="s">
        <v>193</v>
      </c>
      <c r="O198" t="s">
        <v>193</v>
      </c>
      <c r="P198" t="s">
        <v>193</v>
      </c>
      <c r="Q198" t="s">
        <v>193</v>
      </c>
      <c r="R198" t="s">
        <v>193</v>
      </c>
      <c r="S198" t="s">
        <v>193</v>
      </c>
      <c r="T198" t="s">
        <v>193</v>
      </c>
      <c r="U198" t="s">
        <v>193</v>
      </c>
      <c r="V198" t="s">
        <v>193</v>
      </c>
      <c r="W198" t="s">
        <v>193</v>
      </c>
      <c r="X198" t="s">
        <v>193</v>
      </c>
      <c r="Y198" t="s">
        <v>193</v>
      </c>
      <c r="Z198" t="s">
        <v>193</v>
      </c>
      <c r="AA198" t="s">
        <v>193</v>
      </c>
      <c r="AB198" t="s">
        <v>193</v>
      </c>
      <c r="AC198" t="s">
        <v>193</v>
      </c>
      <c r="AD198" t="s">
        <v>193</v>
      </c>
      <c r="AE198" t="s">
        <v>193</v>
      </c>
      <c r="AF198" t="s">
        <v>193</v>
      </c>
      <c r="AG198" t="s">
        <v>193</v>
      </c>
      <c r="AH198" t="s">
        <v>193</v>
      </c>
      <c r="AI198" t="s">
        <v>193</v>
      </c>
      <c r="AJ198" t="s">
        <v>193</v>
      </c>
      <c r="AK198" t="s">
        <v>193</v>
      </c>
      <c r="AL198" t="s">
        <v>193</v>
      </c>
      <c r="AM198" t="s">
        <v>193</v>
      </c>
      <c r="AN198" t="s">
        <v>193</v>
      </c>
      <c r="AO198" t="s">
        <v>193</v>
      </c>
      <c r="AP198" t="s">
        <v>193</v>
      </c>
      <c r="AQ198" t="s">
        <v>193</v>
      </c>
      <c r="AR198" t="s">
        <v>193</v>
      </c>
      <c r="AS198" t="s">
        <v>193</v>
      </c>
      <c r="AT198" t="s">
        <v>193</v>
      </c>
      <c r="AU198" t="s">
        <v>193</v>
      </c>
      <c r="AV198" t="s">
        <v>193</v>
      </c>
      <c r="AW198" t="s">
        <v>193</v>
      </c>
      <c r="AX198" t="s">
        <v>193</v>
      </c>
      <c r="AY198" t="s">
        <v>193</v>
      </c>
      <c r="AZ198" s="192" t="s">
        <v>193</v>
      </c>
      <c r="BA198" s="139" t="s">
        <v>193</v>
      </c>
      <c r="BB198" s="139" t="s">
        <v>193</v>
      </c>
      <c r="BC198" s="192" t="s">
        <v>193</v>
      </c>
      <c r="BD198" s="139" t="s">
        <v>193</v>
      </c>
      <c r="BE198" s="139" t="s">
        <v>193</v>
      </c>
      <c r="BF198" s="192" t="s">
        <v>193</v>
      </c>
      <c r="BG198" s="139" t="s">
        <v>193</v>
      </c>
      <c r="BH198" s="139" t="s">
        <v>193</v>
      </c>
      <c r="BI198" s="192" t="s">
        <v>193</v>
      </c>
      <c r="BJ198" s="139" t="s">
        <v>193</v>
      </c>
      <c r="BK198" s="139" t="s">
        <v>193</v>
      </c>
      <c r="BL198" s="192" t="s">
        <v>193</v>
      </c>
      <c r="BM198" s="139" t="s">
        <v>193</v>
      </c>
      <c r="BN198" s="139" t="s">
        <v>193</v>
      </c>
      <c r="BO198" s="192" t="s">
        <v>193</v>
      </c>
      <c r="BP198" s="139" t="s">
        <v>193</v>
      </c>
      <c r="BQ198" s="139" t="s">
        <v>193</v>
      </c>
      <c r="BR198" s="139" t="s">
        <v>193</v>
      </c>
      <c r="BS198" s="139" t="s">
        <v>193</v>
      </c>
      <c r="BT198" s="139" t="s">
        <v>193</v>
      </c>
      <c r="BU198" s="139" t="s">
        <v>193</v>
      </c>
      <c r="BV198" s="139" t="s">
        <v>193</v>
      </c>
      <c r="BW198" s="139" t="s">
        <v>193</v>
      </c>
      <c r="BX198" s="139" t="s">
        <v>193</v>
      </c>
      <c r="BY198" s="139" t="s">
        <v>193</v>
      </c>
      <c r="BZ198" s="139" t="s">
        <v>193</v>
      </c>
      <c r="CA198" s="192" t="s">
        <v>193</v>
      </c>
      <c r="CB198" s="139" t="s">
        <v>193</v>
      </c>
      <c r="CC198" s="139" t="s">
        <v>193</v>
      </c>
      <c r="CD198" s="139" t="s">
        <v>193</v>
      </c>
      <c r="CE198" s="139" t="s">
        <v>193</v>
      </c>
      <c r="CF198" s="139" t="s">
        <v>193</v>
      </c>
      <c r="CG198" s="139" t="s">
        <v>193</v>
      </c>
      <c r="CH198" s="139" t="s">
        <v>193</v>
      </c>
      <c r="CI198" s="139" t="s">
        <v>193</v>
      </c>
      <c r="CJ198" s="139" t="s">
        <v>193</v>
      </c>
      <c r="CK198" s="139" t="s">
        <v>193</v>
      </c>
      <c r="CL198" s="139" t="s">
        <v>193</v>
      </c>
      <c r="CM198" s="139" t="s">
        <v>193</v>
      </c>
      <c r="CN198" s="139" t="s">
        <v>193</v>
      </c>
      <c r="CO198" s="139" t="s">
        <v>193</v>
      </c>
      <c r="CP198" s="139" t="s">
        <v>193</v>
      </c>
      <c r="CQ198" s="139" t="s">
        <v>193</v>
      </c>
      <c r="CR198" s="139" t="s">
        <v>193</v>
      </c>
      <c r="CS198" s="139" t="s">
        <v>193</v>
      </c>
      <c r="CT198" s="139" t="s">
        <v>193</v>
      </c>
      <c r="CU198" s="139" t="s">
        <v>193</v>
      </c>
      <c r="CV198" s="139" t="s">
        <v>193</v>
      </c>
      <c r="CW198" s="139" t="s">
        <v>193</v>
      </c>
      <c r="CX198" s="139" t="s">
        <v>193</v>
      </c>
      <c r="CY198" s="139" t="s">
        <v>193</v>
      </c>
      <c r="CZ198" s="139" t="s">
        <v>193</v>
      </c>
      <c r="DA198" s="139" t="s">
        <v>193</v>
      </c>
      <c r="DB198" s="139" t="s">
        <v>193</v>
      </c>
      <c r="DC198" s="139" t="s">
        <v>193</v>
      </c>
      <c r="DD198" s="139" t="s">
        <v>193</v>
      </c>
      <c r="DE198" s="139" t="s">
        <v>193</v>
      </c>
      <c r="DF198" s="139" t="s">
        <v>193</v>
      </c>
      <c r="DG198" s="139" t="s">
        <v>193</v>
      </c>
      <c r="DH198" s="139" t="s">
        <v>193</v>
      </c>
      <c r="DI198" s="139" t="s">
        <v>193</v>
      </c>
      <c r="DJ198" s="139" t="s">
        <v>193</v>
      </c>
      <c r="DK198" s="139" t="s">
        <v>193</v>
      </c>
      <c r="DL198" s="139" t="s">
        <v>193</v>
      </c>
      <c r="DM198" s="139" t="s">
        <v>193</v>
      </c>
      <c r="DN198" s="139" t="s">
        <v>193</v>
      </c>
      <c r="DO198" s="139" t="s">
        <v>193</v>
      </c>
      <c r="DP198" s="139" t="s">
        <v>193</v>
      </c>
      <c r="DQ198" s="139" t="s">
        <v>193</v>
      </c>
      <c r="DR198" s="139" t="s">
        <v>193</v>
      </c>
      <c r="DS198" s="139" t="s">
        <v>193</v>
      </c>
      <c r="DT198" s="139" t="s">
        <v>193</v>
      </c>
      <c r="DU198" s="139" t="s">
        <v>193</v>
      </c>
      <c r="DV198" s="139" t="s">
        <v>193</v>
      </c>
      <c r="DW198" s="139" t="s">
        <v>193</v>
      </c>
      <c r="DX198" s="139" t="s">
        <v>193</v>
      </c>
      <c r="DY198" s="139" t="s">
        <v>193</v>
      </c>
      <c r="DZ198" s="139" t="s">
        <v>193</v>
      </c>
      <c r="EA198" s="139" t="s">
        <v>193</v>
      </c>
      <c r="EB198" s="139" t="s">
        <v>193</v>
      </c>
      <c r="EC198" s="139" t="s">
        <v>193</v>
      </c>
      <c r="ED198" s="139" t="s">
        <v>193</v>
      </c>
      <c r="EE198" s="139" t="s">
        <v>193</v>
      </c>
      <c r="EF198" s="139" t="s">
        <v>193</v>
      </c>
      <c r="EG198" s="139" t="s">
        <v>193</v>
      </c>
      <c r="EH198" s="139" t="s">
        <v>193</v>
      </c>
      <c r="EI198" s="139" t="s">
        <v>193</v>
      </c>
      <c r="EJ198" s="139" t="s">
        <v>193</v>
      </c>
      <c r="EK198" s="139" t="s">
        <v>193</v>
      </c>
      <c r="EL198" s="139" t="s">
        <v>193</v>
      </c>
      <c r="EM198" s="139" t="s">
        <v>193</v>
      </c>
      <c r="EN198" s="139" t="s">
        <v>193</v>
      </c>
      <c r="EO198" s="139" t="s">
        <v>193</v>
      </c>
      <c r="EP198" s="139" t="s">
        <v>193</v>
      </c>
      <c r="EQ198" s="139" t="s">
        <v>193</v>
      </c>
      <c r="ER198" s="139" t="s">
        <v>193</v>
      </c>
      <c r="ES198" s="139" t="s">
        <v>193</v>
      </c>
      <c r="ET198" s="139" t="s">
        <v>193</v>
      </c>
      <c r="EU198" s="139" t="s">
        <v>193</v>
      </c>
      <c r="EV198" s="139" t="s">
        <v>193</v>
      </c>
      <c r="EW198" s="139" t="s">
        <v>193</v>
      </c>
      <c r="EX198" s="139" t="s">
        <v>193</v>
      </c>
      <c r="EY198" s="139" t="s">
        <v>193</v>
      </c>
      <c r="EZ198" s="139" t="s">
        <v>193</v>
      </c>
      <c r="FA198" s="139" t="s">
        <v>193</v>
      </c>
      <c r="FB198" s="139" t="s">
        <v>193</v>
      </c>
      <c r="FC198" s="139" t="s">
        <v>193</v>
      </c>
      <c r="FD198" s="139" t="s">
        <v>193</v>
      </c>
      <c r="FE198" s="139" t="s">
        <v>193</v>
      </c>
      <c r="FF198" s="139" t="s">
        <v>193</v>
      </c>
      <c r="FG198" s="139" t="s">
        <v>193</v>
      </c>
      <c r="FH198" s="139" t="s">
        <v>193</v>
      </c>
      <c r="FI198" s="139" t="s">
        <v>193</v>
      </c>
      <c r="FJ198" s="139" t="s">
        <v>193</v>
      </c>
      <c r="FK198" s="139" t="s">
        <v>193</v>
      </c>
      <c r="FL198" s="139" t="s">
        <v>193</v>
      </c>
      <c r="FM198" s="139" t="s">
        <v>193</v>
      </c>
      <c r="FN198" s="139" t="s">
        <v>193</v>
      </c>
      <c r="FO198" s="139" t="s">
        <v>193</v>
      </c>
      <c r="FP198" s="139" t="s">
        <v>193</v>
      </c>
      <c r="FQ198" s="139" t="s">
        <v>193</v>
      </c>
      <c r="FR198" s="139" t="s">
        <v>193</v>
      </c>
      <c r="FS198" s="139" t="s">
        <v>193</v>
      </c>
      <c r="FT198" s="139" t="s">
        <v>193</v>
      </c>
      <c r="FU198" s="139" t="s">
        <v>193</v>
      </c>
      <c r="FV198" s="139" t="s">
        <v>193</v>
      </c>
      <c r="FW198" s="139" t="s">
        <v>193</v>
      </c>
      <c r="FX198" s="139" t="s">
        <v>193</v>
      </c>
      <c r="FY198" s="139" t="s">
        <v>193</v>
      </c>
      <c r="FZ198" s="139" t="s">
        <v>193</v>
      </c>
      <c r="GA198" s="139" t="s">
        <v>193</v>
      </c>
      <c r="GB198" s="139" t="s">
        <v>193</v>
      </c>
      <c r="GC198" s="139" t="s">
        <v>193</v>
      </c>
      <c r="GD198" s="139" t="s">
        <v>193</v>
      </c>
      <c r="GE198" s="139" t="s">
        <v>193</v>
      </c>
      <c r="GF198" s="139" t="s">
        <v>193</v>
      </c>
      <c r="GG198" s="139" t="s">
        <v>193</v>
      </c>
      <c r="GH198" s="139" t="s">
        <v>193</v>
      </c>
      <c r="GI198" s="139" t="s">
        <v>193</v>
      </c>
      <c r="GJ198" s="139" t="s">
        <v>193</v>
      </c>
      <c r="GK198" s="139" t="s">
        <v>193</v>
      </c>
      <c r="GL198" s="139" t="s">
        <v>193</v>
      </c>
      <c r="GM198" s="139" t="s">
        <v>193</v>
      </c>
      <c r="GN198" s="139" t="s">
        <v>193</v>
      </c>
      <c r="GO198" s="139" t="s">
        <v>193</v>
      </c>
      <c r="GP198" s="139" t="s">
        <v>193</v>
      </c>
      <c r="GQ198" s="139" t="s">
        <v>193</v>
      </c>
      <c r="GR198" s="139" t="s">
        <v>193</v>
      </c>
      <c r="GS198" s="139" t="s">
        <v>193</v>
      </c>
      <c r="GT198" s="139" t="s">
        <v>193</v>
      </c>
      <c r="GU198" s="139" t="s">
        <v>193</v>
      </c>
      <c r="GV198" s="139" t="s">
        <v>193</v>
      </c>
      <c r="GW198" s="139" t="s">
        <v>193</v>
      </c>
      <c r="GX198" s="139" t="s">
        <v>193</v>
      </c>
      <c r="GY198" s="139" t="s">
        <v>193</v>
      </c>
      <c r="GZ198" s="139" t="s">
        <v>193</v>
      </c>
      <c r="HA198" s="139" t="s">
        <v>193</v>
      </c>
      <c r="HB198" s="139" t="s">
        <v>193</v>
      </c>
      <c r="HC198" s="139" t="s">
        <v>193</v>
      </c>
      <c r="HD198" s="139" t="s">
        <v>193</v>
      </c>
      <c r="HE198" s="139" t="s">
        <v>193</v>
      </c>
      <c r="HF198" s="139" t="s">
        <v>193</v>
      </c>
      <c r="HG198" s="139" t="s">
        <v>193</v>
      </c>
      <c r="HH198" s="139" t="s">
        <v>193</v>
      </c>
      <c r="HI198" s="139" t="s">
        <v>193</v>
      </c>
      <c r="HJ198" s="139" t="s">
        <v>193</v>
      </c>
      <c r="HK198" s="139" t="s">
        <v>193</v>
      </c>
      <c r="HL198" s="139" t="s">
        <v>193</v>
      </c>
      <c r="HM198" s="139" t="s">
        <v>193</v>
      </c>
      <c r="HN198" s="139" t="s">
        <v>193</v>
      </c>
      <c r="HO198" s="139" t="s">
        <v>193</v>
      </c>
      <c r="HP198" s="139" t="s">
        <v>193</v>
      </c>
      <c r="HQ198" s="139" t="s">
        <v>193</v>
      </c>
      <c r="HR198" s="139" t="s">
        <v>193</v>
      </c>
      <c r="HS198" s="139" t="s">
        <v>193</v>
      </c>
      <c r="HT198" s="139" t="s">
        <v>193</v>
      </c>
      <c r="HU198" s="139" t="s">
        <v>193</v>
      </c>
      <c r="HV198" s="139" t="s">
        <v>193</v>
      </c>
      <c r="HW198" s="139" t="s">
        <v>193</v>
      </c>
      <c r="HX198" s="139" t="s">
        <v>193</v>
      </c>
      <c r="HY198" s="139" t="s">
        <v>193</v>
      </c>
      <c r="HZ198" s="139" t="s">
        <v>193</v>
      </c>
      <c r="IA198" s="139" t="s">
        <v>193</v>
      </c>
      <c r="IB198" s="139" t="s">
        <v>193</v>
      </c>
      <c r="IC198" s="139" t="s">
        <v>193</v>
      </c>
      <c r="ID198" s="139" t="s">
        <v>193</v>
      </c>
      <c r="IE198" s="139" t="s">
        <v>193</v>
      </c>
      <c r="IF198" s="139" t="s">
        <v>193</v>
      </c>
      <c r="IG198" s="139" t="s">
        <v>193</v>
      </c>
      <c r="IH198" s="139" t="s">
        <v>193</v>
      </c>
      <c r="II198" s="139" t="s">
        <v>193</v>
      </c>
      <c r="IJ198" s="139" t="s">
        <v>193</v>
      </c>
      <c r="IK198" s="139" t="s">
        <v>193</v>
      </c>
      <c r="IL198" s="139" t="s">
        <v>193</v>
      </c>
      <c r="IM198" s="139" t="s">
        <v>193</v>
      </c>
      <c r="IN198" s="139" t="s">
        <v>193</v>
      </c>
      <c r="IO198" s="139" t="s">
        <v>193</v>
      </c>
      <c r="IP198" s="139" t="s">
        <v>193</v>
      </c>
      <c r="IQ198" s="139" t="s">
        <v>193</v>
      </c>
      <c r="IR198" s="139" t="s">
        <v>193</v>
      </c>
      <c r="IS198" s="139" t="s">
        <v>193</v>
      </c>
      <c r="IT198" s="139" t="s">
        <v>193</v>
      </c>
      <c r="IU198" s="139" t="s">
        <v>193</v>
      </c>
      <c r="IV198" s="139" t="s">
        <v>193</v>
      </c>
      <c r="IW198" s="139" t="s">
        <v>193</v>
      </c>
      <c r="IX198" s="139" t="s">
        <v>193</v>
      </c>
      <c r="IY198" s="139" t="s">
        <v>193</v>
      </c>
      <c r="IZ198" s="139" t="s">
        <v>193</v>
      </c>
      <c r="JA198" s="139" t="s">
        <v>193</v>
      </c>
      <c r="JB198" s="139" t="s">
        <v>193</v>
      </c>
      <c r="JC198" s="139" t="s">
        <v>193</v>
      </c>
      <c r="JD198" s="139" t="s">
        <v>193</v>
      </c>
      <c r="JE198" s="139" t="s">
        <v>193</v>
      </c>
      <c r="JF198" s="139" t="s">
        <v>193</v>
      </c>
      <c r="JG198" s="139" t="s">
        <v>193</v>
      </c>
      <c r="JH198" s="139" t="s">
        <v>193</v>
      </c>
      <c r="JI198" s="139" t="s">
        <v>193</v>
      </c>
      <c r="JJ198" s="139" t="s">
        <v>193</v>
      </c>
      <c r="JK198" s="139" t="s">
        <v>193</v>
      </c>
      <c r="JL198" s="139" t="s">
        <v>193</v>
      </c>
      <c r="JM198" s="139" t="s">
        <v>193</v>
      </c>
      <c r="JN198" s="139" t="s">
        <v>193</v>
      </c>
      <c r="JO198" s="139" t="s">
        <v>193</v>
      </c>
      <c r="JP198" s="139" t="s">
        <v>193</v>
      </c>
      <c r="JQ198" s="139" t="s">
        <v>109</v>
      </c>
      <c r="JR198" s="139" t="s">
        <v>505</v>
      </c>
      <c r="JS198" s="139" t="s">
        <v>3318</v>
      </c>
      <c r="JT198" s="139" t="s">
        <v>193</v>
      </c>
      <c r="JU198" s="139" t="s">
        <v>506</v>
      </c>
      <c r="JV198" s="139" t="s">
        <v>3319</v>
      </c>
      <c r="JW198" s="139" t="s">
        <v>3318</v>
      </c>
      <c r="JX198" s="139" t="s">
        <v>107</v>
      </c>
      <c r="JY198" s="139" t="s">
        <v>3694</v>
      </c>
      <c r="JZ198" s="139" t="s">
        <v>3360</v>
      </c>
      <c r="KA198" s="139" t="s">
        <v>797</v>
      </c>
      <c r="KB198" s="139" t="s">
        <v>798</v>
      </c>
      <c r="KC198" s="139" t="s">
        <v>799</v>
      </c>
      <c r="KD198" s="139" t="s">
        <v>193</v>
      </c>
      <c r="KE198" s="139" t="s">
        <v>193</v>
      </c>
      <c r="KF198" s="139" t="s">
        <v>193</v>
      </c>
      <c r="KG198" s="139" t="s">
        <v>193</v>
      </c>
      <c r="KH198" s="139" t="s">
        <v>193</v>
      </c>
      <c r="KI198" s="139">
        <v>30</v>
      </c>
      <c r="KJ198" s="139">
        <v>6</v>
      </c>
      <c r="KK198" s="139" t="s">
        <v>193</v>
      </c>
      <c r="KL198" s="139" t="s">
        <v>156</v>
      </c>
      <c r="KM198" s="139">
        <v>6</v>
      </c>
      <c r="KN198" s="139" t="s">
        <v>109</v>
      </c>
      <c r="KO198" s="139" t="s">
        <v>193</v>
      </c>
      <c r="KP198" s="139" t="s">
        <v>114</v>
      </c>
      <c r="KQ198" s="139" t="s">
        <v>193</v>
      </c>
      <c r="KR198" s="139" t="s">
        <v>193</v>
      </c>
      <c r="KS198" s="139" t="s">
        <v>193</v>
      </c>
      <c r="KT198" s="139" t="s">
        <v>193</v>
      </c>
      <c r="KU198" s="139" t="s">
        <v>193</v>
      </c>
      <c r="KV198" s="139" t="s">
        <v>193</v>
      </c>
      <c r="KW198" s="139" t="s">
        <v>193</v>
      </c>
      <c r="KX198" s="139" t="s">
        <v>193</v>
      </c>
      <c r="KY198" s="139" t="s">
        <v>193</v>
      </c>
      <c r="KZ198" s="139" t="s">
        <v>193</v>
      </c>
      <c r="LA198" s="139" t="s">
        <v>193</v>
      </c>
      <c r="LB198" s="139" t="s">
        <v>193</v>
      </c>
      <c r="LC198" s="139" t="s">
        <v>193</v>
      </c>
      <c r="LD198" s="139" t="s">
        <v>114</v>
      </c>
      <c r="LE198" s="139" t="s">
        <v>193</v>
      </c>
      <c r="LF198" s="139" t="s">
        <v>193</v>
      </c>
      <c r="LG198" s="139" t="s">
        <v>193</v>
      </c>
      <c r="LH198" s="139" t="s">
        <v>193</v>
      </c>
      <c r="LI198" s="139" t="s">
        <v>193</v>
      </c>
      <c r="LJ198" s="139" t="s">
        <v>193</v>
      </c>
      <c r="LK198" s="139" t="s">
        <v>193</v>
      </c>
      <c r="LL198" s="139" t="s">
        <v>193</v>
      </c>
      <c r="LM198" s="139" t="s">
        <v>193</v>
      </c>
      <c r="LN198" s="139" t="s">
        <v>193</v>
      </c>
      <c r="LO198" s="139" t="s">
        <v>193</v>
      </c>
      <c r="LP198" s="139" t="s">
        <v>193</v>
      </c>
      <c r="LQ198" s="139" t="s">
        <v>193</v>
      </c>
    </row>
    <row r="199" spans="1:329" ht="14.4" customHeight="1" x14ac:dyDescent="0.35">
      <c r="A199" s="139" t="s">
        <v>3695</v>
      </c>
      <c r="B199" s="139" t="s">
        <v>3622</v>
      </c>
      <c r="C199" s="139" t="s">
        <v>3662</v>
      </c>
      <c r="D199" s="139" t="s">
        <v>3662</v>
      </c>
      <c r="E199" s="139" t="s">
        <v>3663</v>
      </c>
      <c r="F199" s="139" t="s">
        <v>123</v>
      </c>
      <c r="G199" s="139" t="s">
        <v>124</v>
      </c>
      <c r="H199" s="139" t="s">
        <v>124</v>
      </c>
      <c r="I199" s="139" t="s">
        <v>3664</v>
      </c>
      <c r="J199" s="139" t="s">
        <v>3665</v>
      </c>
      <c r="K199" s="139" t="s">
        <v>536</v>
      </c>
      <c r="L199" s="139" t="s">
        <v>490</v>
      </c>
      <c r="M199" t="s">
        <v>491</v>
      </c>
      <c r="N199" t="s">
        <v>193</v>
      </c>
      <c r="O199" t="s">
        <v>193</v>
      </c>
      <c r="P199" t="s">
        <v>496</v>
      </c>
      <c r="Q199" t="s">
        <v>193</v>
      </c>
      <c r="R199" t="s">
        <v>3350</v>
      </c>
      <c r="S199">
        <v>0</v>
      </c>
      <c r="T199">
        <v>0</v>
      </c>
      <c r="U199">
        <v>0</v>
      </c>
      <c r="V199">
        <v>0</v>
      </c>
      <c r="W199">
        <v>0</v>
      </c>
      <c r="X199">
        <v>1</v>
      </c>
      <c r="Y199">
        <v>0</v>
      </c>
      <c r="Z199" t="s">
        <v>3871</v>
      </c>
      <c r="AA199" t="s">
        <v>3350</v>
      </c>
      <c r="AB199" t="s">
        <v>112</v>
      </c>
      <c r="AC199">
        <v>1</v>
      </c>
      <c r="AD199">
        <v>0</v>
      </c>
      <c r="AE199">
        <v>0</v>
      </c>
      <c r="AF199">
        <v>0</v>
      </c>
      <c r="AG199">
        <v>0</v>
      </c>
      <c r="AH199">
        <v>0</v>
      </c>
      <c r="AI199">
        <v>0</v>
      </c>
      <c r="AJ199">
        <v>0</v>
      </c>
      <c r="AK199">
        <v>0</v>
      </c>
      <c r="AL199">
        <v>0</v>
      </c>
      <c r="AM199" t="s">
        <v>193</v>
      </c>
      <c r="AN199" t="s">
        <v>143</v>
      </c>
      <c r="AO199" t="s">
        <v>493</v>
      </c>
      <c r="AP199" t="s">
        <v>193</v>
      </c>
      <c r="AQ199" t="s">
        <v>193</v>
      </c>
      <c r="AR199" t="s">
        <v>193</v>
      </c>
      <c r="AS199" t="s">
        <v>193</v>
      </c>
      <c r="AT199" t="s">
        <v>193</v>
      </c>
      <c r="AU199" t="s">
        <v>193</v>
      </c>
      <c r="AV199" t="s">
        <v>193</v>
      </c>
      <c r="AW199" t="s">
        <v>193</v>
      </c>
      <c r="AX199" t="s">
        <v>193</v>
      </c>
      <c r="AY199" t="s">
        <v>193</v>
      </c>
      <c r="AZ199" s="192" t="s">
        <v>193</v>
      </c>
      <c r="BA199" s="139" t="s">
        <v>193</v>
      </c>
      <c r="BB199" s="139" t="s">
        <v>193</v>
      </c>
      <c r="BC199" s="192" t="s">
        <v>193</v>
      </c>
      <c r="BD199" s="139" t="s">
        <v>193</v>
      </c>
      <c r="BE199" s="139" t="s">
        <v>193</v>
      </c>
      <c r="BF199" s="192" t="s">
        <v>193</v>
      </c>
      <c r="BG199" s="139" t="s">
        <v>193</v>
      </c>
      <c r="BH199" s="139" t="s">
        <v>193</v>
      </c>
      <c r="BI199" s="192" t="s">
        <v>193</v>
      </c>
      <c r="BJ199" s="139" t="s">
        <v>193</v>
      </c>
      <c r="BK199" s="139" t="s">
        <v>193</v>
      </c>
      <c r="BL199" s="192" t="s">
        <v>193</v>
      </c>
      <c r="BM199" s="139" t="s">
        <v>193</v>
      </c>
      <c r="BN199" s="139" t="s">
        <v>193</v>
      </c>
      <c r="BO199" s="192" t="s">
        <v>193</v>
      </c>
      <c r="BP199" s="139" t="s">
        <v>193</v>
      </c>
      <c r="BQ199" s="139" t="s">
        <v>193</v>
      </c>
      <c r="BR199" s="139" t="s">
        <v>193</v>
      </c>
      <c r="BS199" s="139" t="s">
        <v>193</v>
      </c>
      <c r="BT199" s="139" t="s">
        <v>193</v>
      </c>
      <c r="BU199" s="139" t="s">
        <v>193</v>
      </c>
      <c r="BV199" s="139" t="s">
        <v>193</v>
      </c>
      <c r="BW199" s="139" t="s">
        <v>193</v>
      </c>
      <c r="BX199" s="139" t="s">
        <v>193</v>
      </c>
      <c r="BY199" s="139" t="s">
        <v>193</v>
      </c>
      <c r="BZ199" s="139" t="s">
        <v>193</v>
      </c>
      <c r="CA199" s="192" t="s">
        <v>193</v>
      </c>
      <c r="CB199" s="139" t="s">
        <v>193</v>
      </c>
      <c r="CC199" s="139" t="s">
        <v>193</v>
      </c>
      <c r="CD199" s="139" t="s">
        <v>193</v>
      </c>
      <c r="CE199" s="139" t="s">
        <v>193</v>
      </c>
      <c r="CF199" s="139" t="s">
        <v>193</v>
      </c>
      <c r="CG199" s="139" t="s">
        <v>193</v>
      </c>
      <c r="CH199" s="139" t="s">
        <v>193</v>
      </c>
      <c r="CI199" s="139" t="s">
        <v>193</v>
      </c>
      <c r="CJ199" s="139" t="s">
        <v>193</v>
      </c>
      <c r="CK199" s="139" t="s">
        <v>193</v>
      </c>
      <c r="CL199" s="139" t="s">
        <v>193</v>
      </c>
      <c r="CM199" s="139" t="s">
        <v>193</v>
      </c>
      <c r="CN199" s="139" t="s">
        <v>193</v>
      </c>
      <c r="CO199" s="139" t="s">
        <v>193</v>
      </c>
      <c r="CP199" s="139" t="s">
        <v>193</v>
      </c>
      <c r="CQ199" s="139" t="s">
        <v>193</v>
      </c>
      <c r="CR199" s="139" t="s">
        <v>193</v>
      </c>
      <c r="CS199" s="139" t="s">
        <v>193</v>
      </c>
      <c r="CT199" s="139" t="s">
        <v>193</v>
      </c>
      <c r="CU199" s="139" t="s">
        <v>193</v>
      </c>
      <c r="CV199" s="139" t="s">
        <v>193</v>
      </c>
      <c r="CW199" s="139" t="s">
        <v>193</v>
      </c>
      <c r="CX199" s="139" t="s">
        <v>193</v>
      </c>
      <c r="CY199" s="139" t="s">
        <v>193</v>
      </c>
      <c r="CZ199" s="139" t="s">
        <v>193</v>
      </c>
      <c r="DA199" s="139" t="s">
        <v>193</v>
      </c>
      <c r="DB199" s="139" t="s">
        <v>193</v>
      </c>
      <c r="DC199" s="139" t="s">
        <v>193</v>
      </c>
      <c r="DD199" s="139" t="s">
        <v>193</v>
      </c>
      <c r="DE199" s="139" t="s">
        <v>193</v>
      </c>
      <c r="DF199" s="139" t="s">
        <v>193</v>
      </c>
      <c r="DG199" s="139" t="s">
        <v>193</v>
      </c>
      <c r="DH199" s="139" t="s">
        <v>193</v>
      </c>
      <c r="DI199" s="139" t="s">
        <v>193</v>
      </c>
      <c r="DJ199" s="139" t="s">
        <v>193</v>
      </c>
      <c r="DK199" s="139" t="s">
        <v>193</v>
      </c>
      <c r="DL199" s="139" t="s">
        <v>193</v>
      </c>
      <c r="DM199" s="139" t="s">
        <v>193</v>
      </c>
      <c r="DN199" s="139" t="s">
        <v>193</v>
      </c>
      <c r="DO199" s="139" t="s">
        <v>193</v>
      </c>
      <c r="DP199" s="139" t="s">
        <v>193</v>
      </c>
      <c r="DQ199" s="139" t="s">
        <v>193</v>
      </c>
      <c r="DR199" s="139" t="s">
        <v>193</v>
      </c>
      <c r="DS199" s="139" t="s">
        <v>193</v>
      </c>
      <c r="DT199" s="139" t="s">
        <v>193</v>
      </c>
      <c r="DU199" s="139" t="s">
        <v>193</v>
      </c>
      <c r="DV199" s="139" t="s">
        <v>193</v>
      </c>
      <c r="DW199" s="139" t="s">
        <v>193</v>
      </c>
      <c r="DX199" s="139" t="s">
        <v>193</v>
      </c>
      <c r="DY199" s="139" t="s">
        <v>193</v>
      </c>
      <c r="DZ199" s="139" t="s">
        <v>193</v>
      </c>
      <c r="EA199" s="139" t="s">
        <v>193</v>
      </c>
      <c r="EB199" s="139" t="s">
        <v>193</v>
      </c>
      <c r="EC199" s="139" t="s">
        <v>193</v>
      </c>
      <c r="ED199" s="139" t="s">
        <v>193</v>
      </c>
      <c r="EE199" s="139" t="s">
        <v>193</v>
      </c>
      <c r="EF199" s="139" t="s">
        <v>193</v>
      </c>
      <c r="EG199" s="139" t="s">
        <v>193</v>
      </c>
      <c r="EH199" s="139" t="s">
        <v>193</v>
      </c>
      <c r="EI199" s="139" t="s">
        <v>193</v>
      </c>
      <c r="EJ199" s="139" t="s">
        <v>193</v>
      </c>
      <c r="EK199" s="139" t="s">
        <v>193</v>
      </c>
      <c r="EL199" s="139" t="s">
        <v>193</v>
      </c>
      <c r="EM199" s="139" t="s">
        <v>193</v>
      </c>
      <c r="EN199" s="139" t="s">
        <v>193</v>
      </c>
      <c r="EO199" s="139" t="s">
        <v>193</v>
      </c>
      <c r="EP199" s="139" t="s">
        <v>193</v>
      </c>
      <c r="EQ199" s="139" t="s">
        <v>193</v>
      </c>
      <c r="ER199" s="139" t="s">
        <v>193</v>
      </c>
      <c r="ES199" s="139" t="s">
        <v>193</v>
      </c>
      <c r="ET199" s="139" t="s">
        <v>193</v>
      </c>
      <c r="EU199" s="139" t="s">
        <v>193</v>
      </c>
      <c r="EV199" s="139" t="s">
        <v>193</v>
      </c>
      <c r="EW199" s="139" t="s">
        <v>193</v>
      </c>
      <c r="EX199" s="139" t="s">
        <v>193</v>
      </c>
      <c r="EY199" s="139" t="s">
        <v>193</v>
      </c>
      <c r="EZ199" s="139" t="s">
        <v>193</v>
      </c>
      <c r="FA199" s="139" t="s">
        <v>193</v>
      </c>
      <c r="FB199" s="139" t="s">
        <v>193</v>
      </c>
      <c r="FC199" s="139" t="s">
        <v>193</v>
      </c>
      <c r="FD199" s="139" t="s">
        <v>193</v>
      </c>
      <c r="FE199" s="139" t="s">
        <v>193</v>
      </c>
      <c r="FF199" s="139" t="s">
        <v>193</v>
      </c>
      <c r="FG199" s="139" t="s">
        <v>193</v>
      </c>
      <c r="FH199" s="139" t="s">
        <v>193</v>
      </c>
      <c r="FI199" s="139" t="s">
        <v>193</v>
      </c>
      <c r="FJ199" s="139" t="s">
        <v>193</v>
      </c>
      <c r="FK199" s="139" t="s">
        <v>193</v>
      </c>
      <c r="FL199" s="139" t="s">
        <v>193</v>
      </c>
      <c r="FM199" s="139" t="s">
        <v>193</v>
      </c>
      <c r="FN199" s="139" t="s">
        <v>193</v>
      </c>
      <c r="FO199" s="139" t="s">
        <v>193</v>
      </c>
      <c r="FP199" s="139" t="s">
        <v>193</v>
      </c>
      <c r="FQ199" s="139" t="s">
        <v>193</v>
      </c>
      <c r="FR199" s="139" t="s">
        <v>193</v>
      </c>
      <c r="FS199" s="139" t="s">
        <v>193</v>
      </c>
      <c r="FT199" s="139" t="s">
        <v>193</v>
      </c>
      <c r="FU199" s="139" t="s">
        <v>193</v>
      </c>
      <c r="FV199" s="139" t="s">
        <v>193</v>
      </c>
      <c r="FW199" s="139" t="s">
        <v>193</v>
      </c>
      <c r="FX199" s="139" t="s">
        <v>193</v>
      </c>
      <c r="FY199" s="139" t="s">
        <v>193</v>
      </c>
      <c r="FZ199" s="139" t="s">
        <v>193</v>
      </c>
      <c r="GA199" s="139" t="s">
        <v>193</v>
      </c>
      <c r="GB199" s="139" t="s">
        <v>193</v>
      </c>
      <c r="GC199" s="139" t="s">
        <v>193</v>
      </c>
      <c r="GD199" s="139" t="s">
        <v>193</v>
      </c>
      <c r="GE199" s="139" t="s">
        <v>193</v>
      </c>
      <c r="GF199" s="139" t="s">
        <v>193</v>
      </c>
      <c r="GG199" s="139" t="s">
        <v>193</v>
      </c>
      <c r="GH199" s="139" t="s">
        <v>193</v>
      </c>
      <c r="GI199" s="139" t="s">
        <v>193</v>
      </c>
      <c r="GJ199" s="139" t="s">
        <v>193</v>
      </c>
      <c r="GK199" s="139" t="s">
        <v>193</v>
      </c>
      <c r="GL199" s="139" t="s">
        <v>193</v>
      </c>
      <c r="GM199" s="139" t="s">
        <v>193</v>
      </c>
      <c r="GN199" s="139" t="s">
        <v>193</v>
      </c>
      <c r="GO199" s="139" t="s">
        <v>193</v>
      </c>
      <c r="GP199" s="139" t="s">
        <v>193</v>
      </c>
      <c r="GQ199" s="139" t="s">
        <v>193</v>
      </c>
      <c r="GR199" s="139" t="s">
        <v>193</v>
      </c>
      <c r="GS199" s="139" t="s">
        <v>193</v>
      </c>
      <c r="GT199" s="139" t="s">
        <v>193</v>
      </c>
      <c r="GU199" s="139" t="s">
        <v>193</v>
      </c>
      <c r="GV199" s="139" t="s">
        <v>193</v>
      </c>
      <c r="GW199" s="139" t="s">
        <v>193</v>
      </c>
      <c r="GX199" s="139" t="s">
        <v>193</v>
      </c>
      <c r="GY199" s="139" t="s">
        <v>193</v>
      </c>
      <c r="GZ199" s="139" t="s">
        <v>193</v>
      </c>
      <c r="HA199" s="139" t="s">
        <v>193</v>
      </c>
      <c r="HB199" s="139" t="s">
        <v>193</v>
      </c>
      <c r="HC199" s="139" t="s">
        <v>193</v>
      </c>
      <c r="HD199" s="139" t="s">
        <v>193</v>
      </c>
      <c r="HE199" s="139" t="s">
        <v>193</v>
      </c>
      <c r="HF199" s="139" t="s">
        <v>193</v>
      </c>
      <c r="HG199" s="139" t="s">
        <v>193</v>
      </c>
      <c r="HH199" s="139" t="s">
        <v>193</v>
      </c>
      <c r="HI199" s="139" t="s">
        <v>193</v>
      </c>
      <c r="HJ199" s="139" t="s">
        <v>193</v>
      </c>
      <c r="HK199" s="139" t="s">
        <v>193</v>
      </c>
      <c r="HL199" s="139" t="s">
        <v>193</v>
      </c>
      <c r="HM199" s="139" t="s">
        <v>193</v>
      </c>
      <c r="HN199" s="139" t="s">
        <v>193</v>
      </c>
      <c r="HO199" s="139" t="s">
        <v>193</v>
      </c>
      <c r="HP199" s="139" t="s">
        <v>193</v>
      </c>
      <c r="HQ199" s="139" t="s">
        <v>193</v>
      </c>
      <c r="HR199" s="139" t="s">
        <v>193</v>
      </c>
      <c r="HS199" s="139" t="s">
        <v>193</v>
      </c>
      <c r="HT199" s="139" t="s">
        <v>193</v>
      </c>
      <c r="HU199" s="139" t="s">
        <v>193</v>
      </c>
      <c r="HV199" s="139" t="s">
        <v>193</v>
      </c>
      <c r="HW199" s="139" t="s">
        <v>193</v>
      </c>
      <c r="HX199" s="139" t="s">
        <v>193</v>
      </c>
      <c r="HY199" s="139" t="s">
        <v>193</v>
      </c>
      <c r="HZ199" s="139" t="s">
        <v>193</v>
      </c>
      <c r="IA199" s="139" t="s">
        <v>193</v>
      </c>
      <c r="IB199" s="139" t="s">
        <v>193</v>
      </c>
      <c r="IC199" s="139" t="s">
        <v>193</v>
      </c>
      <c r="ID199" s="139" t="s">
        <v>193</v>
      </c>
      <c r="IE199" s="139" t="s">
        <v>193</v>
      </c>
      <c r="IF199" s="139" t="s">
        <v>193</v>
      </c>
      <c r="IG199" s="139" t="s">
        <v>193</v>
      </c>
      <c r="IH199" s="139" t="s">
        <v>193</v>
      </c>
      <c r="II199" s="139" t="s">
        <v>193</v>
      </c>
      <c r="IJ199" s="139" t="s">
        <v>193</v>
      </c>
      <c r="IK199" s="139" t="s">
        <v>193</v>
      </c>
      <c r="IL199" s="139">
        <v>50</v>
      </c>
      <c r="IM199" s="139" t="s">
        <v>109</v>
      </c>
      <c r="IN199" s="139" t="s">
        <v>114</v>
      </c>
      <c r="IO199" s="139" t="s">
        <v>193</v>
      </c>
      <c r="IP199" s="139" t="s">
        <v>193</v>
      </c>
      <c r="IQ199" s="139" t="s">
        <v>193</v>
      </c>
      <c r="IR199" s="139" t="s">
        <v>193</v>
      </c>
      <c r="IS199" s="139" t="s">
        <v>193</v>
      </c>
      <c r="IT199" s="139" t="s">
        <v>193</v>
      </c>
      <c r="IU199" s="139" t="s">
        <v>193</v>
      </c>
      <c r="IV199" s="139" t="s">
        <v>193</v>
      </c>
      <c r="IW199" s="139" t="s">
        <v>3426</v>
      </c>
      <c r="IX199" s="139">
        <v>0</v>
      </c>
      <c r="IY199" s="139">
        <v>0</v>
      </c>
      <c r="IZ199" s="139">
        <v>0</v>
      </c>
      <c r="JA199" s="139">
        <v>0</v>
      </c>
      <c r="JB199" s="139">
        <v>0</v>
      </c>
      <c r="JC199" s="139">
        <v>1</v>
      </c>
      <c r="JD199" s="139">
        <v>0</v>
      </c>
      <c r="JE199" s="139">
        <v>0</v>
      </c>
      <c r="JF199" s="139" t="s">
        <v>193</v>
      </c>
      <c r="JG199" s="139" t="s">
        <v>109</v>
      </c>
      <c r="JH199" s="139" t="s">
        <v>193</v>
      </c>
      <c r="JI199" s="139" t="s">
        <v>3350</v>
      </c>
      <c r="JJ199" s="139">
        <v>0</v>
      </c>
      <c r="JK199" s="139">
        <v>0</v>
      </c>
      <c r="JL199" s="139">
        <v>0</v>
      </c>
      <c r="JM199" s="139">
        <v>0</v>
      </c>
      <c r="JN199" s="139">
        <v>0</v>
      </c>
      <c r="JO199" s="139">
        <v>1</v>
      </c>
      <c r="JP199" s="139">
        <v>0</v>
      </c>
      <c r="JQ199" s="139" t="s">
        <v>193</v>
      </c>
      <c r="JR199" s="139" t="s">
        <v>193</v>
      </c>
      <c r="JS199" s="139" t="s">
        <v>193</v>
      </c>
      <c r="JT199" s="139" t="s">
        <v>193</v>
      </c>
      <c r="JU199" s="139" t="s">
        <v>193</v>
      </c>
      <c r="JV199" s="139" t="s">
        <v>193</v>
      </c>
      <c r="JW199" s="139" t="s">
        <v>193</v>
      </c>
      <c r="JX199" s="139" t="s">
        <v>193</v>
      </c>
      <c r="JY199" s="139" t="s">
        <v>193</v>
      </c>
      <c r="JZ199" s="139" t="s">
        <v>193</v>
      </c>
      <c r="KA199" s="139" t="s">
        <v>193</v>
      </c>
      <c r="KB199" s="139" t="s">
        <v>193</v>
      </c>
      <c r="KC199" s="139" t="s">
        <v>193</v>
      </c>
      <c r="KD199" s="139" t="s">
        <v>193</v>
      </c>
      <c r="KE199" s="139" t="s">
        <v>193</v>
      </c>
      <c r="KF199" s="139" t="s">
        <v>193</v>
      </c>
      <c r="KG199" s="139" t="s">
        <v>193</v>
      </c>
      <c r="KH199" s="139" t="s">
        <v>193</v>
      </c>
      <c r="KI199" s="139" t="s">
        <v>193</v>
      </c>
      <c r="KJ199" s="139" t="s">
        <v>193</v>
      </c>
      <c r="KK199" s="139" t="s">
        <v>193</v>
      </c>
      <c r="KL199" s="139" t="s">
        <v>193</v>
      </c>
      <c r="KM199" s="139" t="s">
        <v>193</v>
      </c>
      <c r="KN199" s="139" t="s">
        <v>193</v>
      </c>
      <c r="KO199" s="139" t="s">
        <v>193</v>
      </c>
      <c r="KP199" s="139" t="s">
        <v>193</v>
      </c>
      <c r="KQ199" s="139" t="s">
        <v>193</v>
      </c>
      <c r="KR199" s="139" t="s">
        <v>193</v>
      </c>
      <c r="KS199" s="139" t="s">
        <v>193</v>
      </c>
      <c r="KT199" s="139" t="s">
        <v>193</v>
      </c>
      <c r="KU199" s="139" t="s">
        <v>193</v>
      </c>
      <c r="KV199" s="139" t="s">
        <v>193</v>
      </c>
      <c r="KW199" s="139" t="s">
        <v>193</v>
      </c>
      <c r="KX199" s="139" t="s">
        <v>193</v>
      </c>
      <c r="KY199" s="139" t="s">
        <v>193</v>
      </c>
      <c r="KZ199" s="139" t="s">
        <v>193</v>
      </c>
      <c r="LA199" s="139" t="s">
        <v>193</v>
      </c>
      <c r="LB199" s="139" t="s">
        <v>193</v>
      </c>
      <c r="LC199" s="139" t="s">
        <v>193</v>
      </c>
      <c r="LD199" s="139" t="s">
        <v>193</v>
      </c>
      <c r="LE199" s="139" t="s">
        <v>193</v>
      </c>
      <c r="LF199" s="139" t="s">
        <v>193</v>
      </c>
      <c r="LG199" s="139" t="s">
        <v>193</v>
      </c>
      <c r="LH199" s="139" t="s">
        <v>193</v>
      </c>
      <c r="LI199" s="139" t="s">
        <v>193</v>
      </c>
      <c r="LJ199" s="139" t="s">
        <v>193</v>
      </c>
      <c r="LK199" s="139" t="s">
        <v>193</v>
      </c>
      <c r="LL199" s="139" t="s">
        <v>193</v>
      </c>
      <c r="LM199" s="139" t="s">
        <v>193</v>
      </c>
      <c r="LN199" s="139" t="s">
        <v>193</v>
      </c>
      <c r="LO199" s="139" t="s">
        <v>193</v>
      </c>
      <c r="LP199" s="139" t="s">
        <v>193</v>
      </c>
      <c r="LQ199" s="139" t="s">
        <v>193</v>
      </c>
    </row>
    <row r="200" spans="1:329" ht="14.4" customHeight="1" x14ac:dyDescent="0.35">
      <c r="A200" s="139" t="s">
        <v>3696</v>
      </c>
      <c r="B200" s="139" t="s">
        <v>3622</v>
      </c>
      <c r="C200" s="139" t="s">
        <v>3662</v>
      </c>
      <c r="D200" s="139" t="s">
        <v>3662</v>
      </c>
      <c r="E200" s="139" t="s">
        <v>3663</v>
      </c>
      <c r="F200" s="139" t="s">
        <v>123</v>
      </c>
      <c r="G200" s="139" t="s">
        <v>124</v>
      </c>
      <c r="H200" s="139" t="s">
        <v>124</v>
      </c>
      <c r="I200" s="139" t="s">
        <v>3664</v>
      </c>
      <c r="J200" s="139" t="s">
        <v>3665</v>
      </c>
      <c r="K200" s="139" t="s">
        <v>536</v>
      </c>
      <c r="L200" s="139" t="s">
        <v>490</v>
      </c>
      <c r="M200" t="s">
        <v>491</v>
      </c>
      <c r="N200" t="s">
        <v>193</v>
      </c>
      <c r="O200" t="s">
        <v>193</v>
      </c>
      <c r="P200" t="s">
        <v>496</v>
      </c>
      <c r="Q200" t="s">
        <v>193</v>
      </c>
      <c r="R200" t="s">
        <v>3350</v>
      </c>
      <c r="S200">
        <v>0</v>
      </c>
      <c r="T200">
        <v>0</v>
      </c>
      <c r="U200">
        <v>0</v>
      </c>
      <c r="V200">
        <v>0</v>
      </c>
      <c r="W200">
        <v>0</v>
      </c>
      <c r="X200">
        <v>1</v>
      </c>
      <c r="Y200">
        <v>0</v>
      </c>
      <c r="Z200" t="s">
        <v>3871</v>
      </c>
      <c r="AA200" t="s">
        <v>3350</v>
      </c>
      <c r="AB200" t="s">
        <v>4510</v>
      </c>
      <c r="AC200">
        <v>1</v>
      </c>
      <c r="AD200">
        <v>0</v>
      </c>
      <c r="AE200">
        <v>0</v>
      </c>
      <c r="AF200">
        <v>0</v>
      </c>
      <c r="AG200">
        <v>0</v>
      </c>
      <c r="AH200">
        <v>0</v>
      </c>
      <c r="AI200">
        <v>1</v>
      </c>
      <c r="AJ200">
        <v>0</v>
      </c>
      <c r="AK200">
        <v>0</v>
      </c>
      <c r="AL200">
        <v>0</v>
      </c>
      <c r="AM200" t="s">
        <v>193</v>
      </c>
      <c r="AN200" t="s">
        <v>143</v>
      </c>
      <c r="AO200" t="s">
        <v>493</v>
      </c>
      <c r="AP200" t="s">
        <v>193</v>
      </c>
      <c r="AQ200" t="s">
        <v>193</v>
      </c>
      <c r="AR200" t="s">
        <v>193</v>
      </c>
      <c r="AS200" t="s">
        <v>193</v>
      </c>
      <c r="AT200" t="s">
        <v>193</v>
      </c>
      <c r="AU200" t="s">
        <v>193</v>
      </c>
      <c r="AV200" t="s">
        <v>193</v>
      </c>
      <c r="AW200" t="s">
        <v>193</v>
      </c>
      <c r="AX200" t="s">
        <v>193</v>
      </c>
      <c r="AY200" t="s">
        <v>193</v>
      </c>
      <c r="AZ200" s="192" t="s">
        <v>193</v>
      </c>
      <c r="BA200" s="139" t="s">
        <v>193</v>
      </c>
      <c r="BB200" s="139" t="s">
        <v>193</v>
      </c>
      <c r="BC200" s="192" t="s">
        <v>193</v>
      </c>
      <c r="BD200" s="139" t="s">
        <v>193</v>
      </c>
      <c r="BE200" s="139" t="s">
        <v>193</v>
      </c>
      <c r="BF200" s="192" t="s">
        <v>193</v>
      </c>
      <c r="BG200" s="139" t="s">
        <v>193</v>
      </c>
      <c r="BH200" s="139" t="s">
        <v>193</v>
      </c>
      <c r="BI200" s="192" t="s">
        <v>193</v>
      </c>
      <c r="BJ200" s="139" t="s">
        <v>193</v>
      </c>
      <c r="BK200" s="139" t="s">
        <v>193</v>
      </c>
      <c r="BL200" s="192" t="s">
        <v>193</v>
      </c>
      <c r="BM200" s="139" t="s">
        <v>193</v>
      </c>
      <c r="BN200" s="139" t="s">
        <v>193</v>
      </c>
      <c r="BO200" s="192" t="s">
        <v>193</v>
      </c>
      <c r="BP200" s="139" t="s">
        <v>193</v>
      </c>
      <c r="BQ200" s="139" t="s">
        <v>193</v>
      </c>
      <c r="BR200" s="139" t="s">
        <v>193</v>
      </c>
      <c r="BS200" s="139" t="s">
        <v>193</v>
      </c>
      <c r="BT200" s="139" t="s">
        <v>193</v>
      </c>
      <c r="BU200" s="139" t="s">
        <v>193</v>
      </c>
      <c r="BV200" s="139" t="s">
        <v>193</v>
      </c>
      <c r="BW200" s="139" t="s">
        <v>193</v>
      </c>
      <c r="BX200" s="139" t="s">
        <v>193</v>
      </c>
      <c r="BY200" s="139" t="s">
        <v>193</v>
      </c>
      <c r="BZ200" s="139" t="s">
        <v>193</v>
      </c>
      <c r="CA200" s="192" t="s">
        <v>193</v>
      </c>
      <c r="CB200" s="139" t="s">
        <v>193</v>
      </c>
      <c r="CC200" s="139" t="s">
        <v>193</v>
      </c>
      <c r="CD200" s="139" t="s">
        <v>193</v>
      </c>
      <c r="CE200" s="139" t="s">
        <v>193</v>
      </c>
      <c r="CF200" s="139" t="s">
        <v>193</v>
      </c>
      <c r="CG200" s="139" t="s">
        <v>193</v>
      </c>
      <c r="CH200" s="139" t="s">
        <v>193</v>
      </c>
      <c r="CI200" s="139" t="s">
        <v>193</v>
      </c>
      <c r="CJ200" s="139" t="s">
        <v>193</v>
      </c>
      <c r="CK200" s="139" t="s">
        <v>193</v>
      </c>
      <c r="CL200" s="139" t="s">
        <v>193</v>
      </c>
      <c r="CM200" s="139" t="s">
        <v>193</v>
      </c>
      <c r="CN200" s="139" t="s">
        <v>193</v>
      </c>
      <c r="CO200" s="139" t="s">
        <v>193</v>
      </c>
      <c r="CP200" s="139" t="s">
        <v>193</v>
      </c>
      <c r="CQ200" s="139" t="s">
        <v>193</v>
      </c>
      <c r="CR200" s="139" t="s">
        <v>193</v>
      </c>
      <c r="CS200" s="139" t="s">
        <v>193</v>
      </c>
      <c r="CT200" s="139" t="s">
        <v>193</v>
      </c>
      <c r="CU200" s="139" t="s">
        <v>193</v>
      </c>
      <c r="CV200" s="139" t="s">
        <v>193</v>
      </c>
      <c r="CW200" s="139" t="s">
        <v>193</v>
      </c>
      <c r="CX200" s="139" t="s">
        <v>193</v>
      </c>
      <c r="CY200" s="139" t="s">
        <v>193</v>
      </c>
      <c r="CZ200" s="139" t="s">
        <v>193</v>
      </c>
      <c r="DA200" s="139" t="s">
        <v>193</v>
      </c>
      <c r="DB200" s="139" t="s">
        <v>193</v>
      </c>
      <c r="DC200" s="139" t="s">
        <v>193</v>
      </c>
      <c r="DD200" s="139" t="s">
        <v>193</v>
      </c>
      <c r="DE200" s="139" t="s">
        <v>193</v>
      </c>
      <c r="DF200" s="139" t="s">
        <v>193</v>
      </c>
      <c r="DG200" s="139" t="s">
        <v>193</v>
      </c>
      <c r="DH200" s="139" t="s">
        <v>193</v>
      </c>
      <c r="DI200" s="139" t="s">
        <v>193</v>
      </c>
      <c r="DJ200" s="139" t="s">
        <v>193</v>
      </c>
      <c r="DK200" s="139" t="s">
        <v>193</v>
      </c>
      <c r="DL200" s="139" t="s">
        <v>193</v>
      </c>
      <c r="DM200" s="139" t="s">
        <v>193</v>
      </c>
      <c r="DN200" s="139" t="s">
        <v>193</v>
      </c>
      <c r="DO200" s="139" t="s">
        <v>193</v>
      </c>
      <c r="DP200" s="139" t="s">
        <v>193</v>
      </c>
      <c r="DQ200" s="139" t="s">
        <v>193</v>
      </c>
      <c r="DR200" s="139" t="s">
        <v>193</v>
      </c>
      <c r="DS200" s="139" t="s">
        <v>193</v>
      </c>
      <c r="DT200" s="139" t="s">
        <v>193</v>
      </c>
      <c r="DU200" s="139" t="s">
        <v>193</v>
      </c>
      <c r="DV200" s="139" t="s">
        <v>193</v>
      </c>
      <c r="DW200" s="139" t="s">
        <v>193</v>
      </c>
      <c r="DX200" s="139" t="s">
        <v>193</v>
      </c>
      <c r="DY200" s="139" t="s">
        <v>193</v>
      </c>
      <c r="DZ200" s="139" t="s">
        <v>193</v>
      </c>
      <c r="EA200" s="139" t="s">
        <v>193</v>
      </c>
      <c r="EB200" s="139" t="s">
        <v>193</v>
      </c>
      <c r="EC200" s="139" t="s">
        <v>193</v>
      </c>
      <c r="ED200" s="139" t="s">
        <v>193</v>
      </c>
      <c r="EE200" s="139" t="s">
        <v>193</v>
      </c>
      <c r="EF200" s="139" t="s">
        <v>193</v>
      </c>
      <c r="EG200" s="139" t="s">
        <v>193</v>
      </c>
      <c r="EH200" s="139" t="s">
        <v>193</v>
      </c>
      <c r="EI200" s="139" t="s">
        <v>193</v>
      </c>
      <c r="EJ200" s="139" t="s">
        <v>193</v>
      </c>
      <c r="EK200" s="139" t="s">
        <v>193</v>
      </c>
      <c r="EL200" s="139" t="s">
        <v>193</v>
      </c>
      <c r="EM200" s="139" t="s">
        <v>193</v>
      </c>
      <c r="EN200" s="139" t="s">
        <v>193</v>
      </c>
      <c r="EO200" s="139" t="s">
        <v>193</v>
      </c>
      <c r="EP200" s="139" t="s">
        <v>193</v>
      </c>
      <c r="EQ200" s="139" t="s">
        <v>193</v>
      </c>
      <c r="ER200" s="139" t="s">
        <v>193</v>
      </c>
      <c r="ES200" s="139" t="s">
        <v>193</v>
      </c>
      <c r="ET200" s="139" t="s">
        <v>193</v>
      </c>
      <c r="EU200" s="139" t="s">
        <v>193</v>
      </c>
      <c r="EV200" s="139" t="s">
        <v>193</v>
      </c>
      <c r="EW200" s="139" t="s">
        <v>193</v>
      </c>
      <c r="EX200" s="139" t="s">
        <v>193</v>
      </c>
      <c r="EY200" s="139" t="s">
        <v>193</v>
      </c>
      <c r="EZ200" s="139" t="s">
        <v>193</v>
      </c>
      <c r="FA200" s="139" t="s">
        <v>193</v>
      </c>
      <c r="FB200" s="139" t="s">
        <v>193</v>
      </c>
      <c r="FC200" s="139" t="s">
        <v>193</v>
      </c>
      <c r="FD200" s="139" t="s">
        <v>193</v>
      </c>
      <c r="FE200" s="139" t="s">
        <v>193</v>
      </c>
      <c r="FF200" s="139" t="s">
        <v>193</v>
      </c>
      <c r="FG200" s="139" t="s">
        <v>193</v>
      </c>
      <c r="FH200" s="139" t="s">
        <v>193</v>
      </c>
      <c r="FI200" s="139" t="s">
        <v>193</v>
      </c>
      <c r="FJ200" s="139" t="s">
        <v>193</v>
      </c>
      <c r="FK200" s="139" t="s">
        <v>193</v>
      </c>
      <c r="FL200" s="139" t="s">
        <v>193</v>
      </c>
      <c r="FM200" s="139" t="s">
        <v>193</v>
      </c>
      <c r="FN200" s="139" t="s">
        <v>193</v>
      </c>
      <c r="FO200" s="139" t="s">
        <v>193</v>
      </c>
      <c r="FP200" s="139" t="s">
        <v>193</v>
      </c>
      <c r="FQ200" s="139" t="s">
        <v>193</v>
      </c>
      <c r="FR200" s="139" t="s">
        <v>193</v>
      </c>
      <c r="FS200" s="139" t="s">
        <v>193</v>
      </c>
      <c r="FT200" s="139" t="s">
        <v>193</v>
      </c>
      <c r="FU200" s="139" t="s">
        <v>193</v>
      </c>
      <c r="FV200" s="139" t="s">
        <v>193</v>
      </c>
      <c r="FW200" s="139" t="s">
        <v>193</v>
      </c>
      <c r="FX200" s="139" t="s">
        <v>193</v>
      </c>
      <c r="FY200" s="139" t="s">
        <v>193</v>
      </c>
      <c r="FZ200" s="139" t="s">
        <v>193</v>
      </c>
      <c r="GA200" s="139" t="s">
        <v>193</v>
      </c>
      <c r="GB200" s="139" t="s">
        <v>193</v>
      </c>
      <c r="GC200" s="139" t="s">
        <v>193</v>
      </c>
      <c r="GD200" s="139" t="s">
        <v>193</v>
      </c>
      <c r="GE200" s="139" t="s">
        <v>193</v>
      </c>
      <c r="GF200" s="139" t="s">
        <v>193</v>
      </c>
      <c r="GG200" s="139" t="s">
        <v>193</v>
      </c>
      <c r="GH200" s="139" t="s">
        <v>193</v>
      </c>
      <c r="GI200" s="139" t="s">
        <v>193</v>
      </c>
      <c r="GJ200" s="139" t="s">
        <v>193</v>
      </c>
      <c r="GK200" s="139" t="s">
        <v>193</v>
      </c>
      <c r="GL200" s="139" t="s">
        <v>193</v>
      </c>
      <c r="GM200" s="139" t="s">
        <v>193</v>
      </c>
      <c r="GN200" s="139" t="s">
        <v>193</v>
      </c>
      <c r="GO200" s="139" t="s">
        <v>193</v>
      </c>
      <c r="GP200" s="139" t="s">
        <v>193</v>
      </c>
      <c r="GQ200" s="139" t="s">
        <v>193</v>
      </c>
      <c r="GR200" s="139" t="s">
        <v>193</v>
      </c>
      <c r="GS200" s="139" t="s">
        <v>193</v>
      </c>
      <c r="GT200" s="139" t="s">
        <v>193</v>
      </c>
      <c r="GU200" s="139" t="s">
        <v>193</v>
      </c>
      <c r="GV200" s="139" t="s">
        <v>193</v>
      </c>
      <c r="GW200" s="139" t="s">
        <v>193</v>
      </c>
      <c r="GX200" s="139" t="s">
        <v>193</v>
      </c>
      <c r="GY200" s="139" t="s">
        <v>193</v>
      </c>
      <c r="GZ200" s="139" t="s">
        <v>193</v>
      </c>
      <c r="HA200" s="139" t="s">
        <v>193</v>
      </c>
      <c r="HB200" s="139" t="s">
        <v>193</v>
      </c>
      <c r="HC200" s="139" t="s">
        <v>193</v>
      </c>
      <c r="HD200" s="139" t="s">
        <v>193</v>
      </c>
      <c r="HE200" s="139" t="s">
        <v>193</v>
      </c>
      <c r="HF200" s="139" t="s">
        <v>193</v>
      </c>
      <c r="HG200" s="139" t="s">
        <v>193</v>
      </c>
      <c r="HH200" s="139" t="s">
        <v>193</v>
      </c>
      <c r="HI200" s="139" t="s">
        <v>193</v>
      </c>
      <c r="HJ200" s="139" t="s">
        <v>193</v>
      </c>
      <c r="HK200" s="139" t="s">
        <v>193</v>
      </c>
      <c r="HL200" s="139" t="s">
        <v>193</v>
      </c>
      <c r="HM200" s="139" t="s">
        <v>193</v>
      </c>
      <c r="HN200" s="139" t="s">
        <v>193</v>
      </c>
      <c r="HO200" s="139" t="s">
        <v>193</v>
      </c>
      <c r="HP200" s="139" t="s">
        <v>193</v>
      </c>
      <c r="HQ200" s="139" t="s">
        <v>193</v>
      </c>
      <c r="HR200" s="139" t="s">
        <v>193</v>
      </c>
      <c r="HS200" s="139" t="s">
        <v>193</v>
      </c>
      <c r="HT200" s="139" t="s">
        <v>193</v>
      </c>
      <c r="HU200" s="139" t="s">
        <v>193</v>
      </c>
      <c r="HV200" s="139" t="s">
        <v>193</v>
      </c>
      <c r="HW200" s="139" t="s">
        <v>193</v>
      </c>
      <c r="HX200" s="139" t="s">
        <v>193</v>
      </c>
      <c r="HY200" s="139" t="s">
        <v>193</v>
      </c>
      <c r="HZ200" s="139" t="s">
        <v>193</v>
      </c>
      <c r="IA200" s="139" t="s">
        <v>193</v>
      </c>
      <c r="IB200" s="139" t="s">
        <v>193</v>
      </c>
      <c r="IC200" s="139" t="s">
        <v>193</v>
      </c>
      <c r="ID200" s="139" t="s">
        <v>193</v>
      </c>
      <c r="IE200" s="139" t="s">
        <v>193</v>
      </c>
      <c r="IF200" s="139" t="s">
        <v>193</v>
      </c>
      <c r="IG200" s="139" t="s">
        <v>193</v>
      </c>
      <c r="IH200" s="139" t="s">
        <v>193</v>
      </c>
      <c r="II200" s="139" t="s">
        <v>193</v>
      </c>
      <c r="IJ200" s="139" t="s">
        <v>193</v>
      </c>
      <c r="IK200" s="139" t="s">
        <v>193</v>
      </c>
      <c r="IL200" s="139">
        <v>50</v>
      </c>
      <c r="IM200" s="139" t="s">
        <v>109</v>
      </c>
      <c r="IN200" s="139" t="s">
        <v>114</v>
      </c>
      <c r="IO200" s="139" t="s">
        <v>193</v>
      </c>
      <c r="IP200" s="139" t="s">
        <v>193</v>
      </c>
      <c r="IQ200" s="139" t="s">
        <v>193</v>
      </c>
      <c r="IR200" s="139" t="s">
        <v>193</v>
      </c>
      <c r="IS200" s="139" t="s">
        <v>193</v>
      </c>
      <c r="IT200" s="139" t="s">
        <v>193</v>
      </c>
      <c r="IU200" s="139" t="s">
        <v>193</v>
      </c>
      <c r="IV200" s="139" t="s">
        <v>193</v>
      </c>
      <c r="IW200" s="139" t="s">
        <v>3426</v>
      </c>
      <c r="IX200" s="139">
        <v>0</v>
      </c>
      <c r="IY200" s="139">
        <v>0</v>
      </c>
      <c r="IZ200" s="139">
        <v>0</v>
      </c>
      <c r="JA200" s="139">
        <v>0</v>
      </c>
      <c r="JB200" s="139">
        <v>0</v>
      </c>
      <c r="JC200" s="139">
        <v>1</v>
      </c>
      <c r="JD200" s="139">
        <v>0</v>
      </c>
      <c r="JE200" s="139">
        <v>0</v>
      </c>
      <c r="JF200" s="139" t="s">
        <v>193</v>
      </c>
      <c r="JG200" s="139" t="s">
        <v>109</v>
      </c>
      <c r="JH200" s="139" t="s">
        <v>193</v>
      </c>
      <c r="JI200" s="139" t="s">
        <v>3350</v>
      </c>
      <c r="JJ200" s="139">
        <v>0</v>
      </c>
      <c r="JK200" s="139">
        <v>0</v>
      </c>
      <c r="JL200" s="139">
        <v>0</v>
      </c>
      <c r="JM200" s="139">
        <v>0</v>
      </c>
      <c r="JN200" s="139">
        <v>0</v>
      </c>
      <c r="JO200" s="139">
        <v>1</v>
      </c>
      <c r="JP200" s="139">
        <v>0</v>
      </c>
      <c r="JQ200" s="139" t="s">
        <v>193</v>
      </c>
      <c r="JR200" s="139" t="s">
        <v>193</v>
      </c>
      <c r="JS200" s="139" t="s">
        <v>193</v>
      </c>
      <c r="JT200" s="139" t="s">
        <v>193</v>
      </c>
      <c r="JU200" s="139" t="s">
        <v>193</v>
      </c>
      <c r="JV200" s="139" t="s">
        <v>193</v>
      </c>
      <c r="JW200" s="139" t="s">
        <v>193</v>
      </c>
      <c r="JX200" s="139" t="s">
        <v>193</v>
      </c>
      <c r="JY200" s="139" t="s">
        <v>193</v>
      </c>
      <c r="JZ200" s="139" t="s">
        <v>193</v>
      </c>
      <c r="KA200" s="139" t="s">
        <v>193</v>
      </c>
      <c r="KB200" s="139" t="s">
        <v>193</v>
      </c>
      <c r="KC200" s="139" t="s">
        <v>193</v>
      </c>
      <c r="KD200" s="139" t="s">
        <v>193</v>
      </c>
      <c r="KE200" s="139" t="s">
        <v>193</v>
      </c>
      <c r="KF200" s="139" t="s">
        <v>193</v>
      </c>
      <c r="KG200" s="139" t="s">
        <v>193</v>
      </c>
      <c r="KH200" s="139" t="s">
        <v>193</v>
      </c>
      <c r="KI200" s="139" t="s">
        <v>193</v>
      </c>
      <c r="KJ200" s="139" t="s">
        <v>193</v>
      </c>
      <c r="KK200" s="139" t="s">
        <v>193</v>
      </c>
      <c r="KL200" s="139" t="s">
        <v>193</v>
      </c>
      <c r="KM200" s="139" t="s">
        <v>193</v>
      </c>
      <c r="KN200" s="139" t="s">
        <v>193</v>
      </c>
      <c r="KO200" s="139" t="s">
        <v>193</v>
      </c>
      <c r="KP200" s="139" t="s">
        <v>193</v>
      </c>
      <c r="KQ200" s="139" t="s">
        <v>193</v>
      </c>
      <c r="KR200" s="139" t="s">
        <v>193</v>
      </c>
      <c r="KS200" s="139" t="s">
        <v>193</v>
      </c>
      <c r="KT200" s="139" t="s">
        <v>193</v>
      </c>
      <c r="KU200" s="139" t="s">
        <v>193</v>
      </c>
      <c r="KV200" s="139" t="s">
        <v>193</v>
      </c>
      <c r="KW200" s="139" t="s">
        <v>193</v>
      </c>
      <c r="KX200" s="139" t="s">
        <v>193</v>
      </c>
      <c r="KY200" s="139" t="s">
        <v>193</v>
      </c>
      <c r="KZ200" s="139" t="s">
        <v>193</v>
      </c>
      <c r="LA200" s="139" t="s">
        <v>193</v>
      </c>
      <c r="LB200" s="139" t="s">
        <v>193</v>
      </c>
      <c r="LC200" s="139" t="s">
        <v>193</v>
      </c>
      <c r="LD200" s="139" t="s">
        <v>193</v>
      </c>
      <c r="LE200" s="139" t="s">
        <v>193</v>
      </c>
      <c r="LF200" s="139" t="s">
        <v>193</v>
      </c>
      <c r="LG200" s="139" t="s">
        <v>193</v>
      </c>
      <c r="LH200" s="139" t="s">
        <v>193</v>
      </c>
      <c r="LI200" s="139" t="s">
        <v>193</v>
      </c>
      <c r="LJ200" s="139" t="s">
        <v>193</v>
      </c>
      <c r="LK200" s="139" t="s">
        <v>193</v>
      </c>
      <c r="LL200" s="139" t="s">
        <v>193</v>
      </c>
      <c r="LM200" s="139" t="s">
        <v>193</v>
      </c>
      <c r="LN200" s="139" t="s">
        <v>193</v>
      </c>
      <c r="LO200" s="139" t="s">
        <v>193</v>
      </c>
      <c r="LP200" s="139" t="s">
        <v>193</v>
      </c>
      <c r="LQ200" s="139" t="s">
        <v>193</v>
      </c>
    </row>
    <row r="201" spans="1:329" ht="14.4" customHeight="1" x14ac:dyDescent="0.35">
      <c r="A201" s="139" t="s">
        <v>3697</v>
      </c>
      <c r="B201" s="139" t="s">
        <v>3622</v>
      </c>
      <c r="C201" s="139" t="s">
        <v>3662</v>
      </c>
      <c r="D201" s="139" t="s">
        <v>3662</v>
      </c>
      <c r="E201" s="139" t="s">
        <v>3663</v>
      </c>
      <c r="F201" s="139" t="s">
        <v>123</v>
      </c>
      <c r="G201" s="139" t="s">
        <v>124</v>
      </c>
      <c r="H201" s="139" t="s">
        <v>124</v>
      </c>
      <c r="I201" s="139" t="s">
        <v>3664</v>
      </c>
      <c r="J201" s="139" t="s">
        <v>3665</v>
      </c>
      <c r="K201" s="139" t="s">
        <v>536</v>
      </c>
      <c r="L201" s="139" t="s">
        <v>490</v>
      </c>
      <c r="M201" t="s">
        <v>491</v>
      </c>
      <c r="N201" t="s">
        <v>193</v>
      </c>
      <c r="O201" t="s">
        <v>193</v>
      </c>
      <c r="P201" t="s">
        <v>496</v>
      </c>
      <c r="Q201" t="s">
        <v>193</v>
      </c>
      <c r="R201" t="s">
        <v>3350</v>
      </c>
      <c r="S201">
        <v>0</v>
      </c>
      <c r="T201">
        <v>0</v>
      </c>
      <c r="U201">
        <v>0</v>
      </c>
      <c r="V201">
        <v>0</v>
      </c>
      <c r="W201">
        <v>0</v>
      </c>
      <c r="X201">
        <v>1</v>
      </c>
      <c r="Y201">
        <v>0</v>
      </c>
      <c r="Z201" t="s">
        <v>3871</v>
      </c>
      <c r="AA201" t="s">
        <v>3350</v>
      </c>
      <c r="AB201" t="s">
        <v>112</v>
      </c>
      <c r="AC201">
        <v>1</v>
      </c>
      <c r="AD201">
        <v>0</v>
      </c>
      <c r="AE201">
        <v>0</v>
      </c>
      <c r="AF201">
        <v>0</v>
      </c>
      <c r="AG201">
        <v>0</v>
      </c>
      <c r="AH201">
        <v>0</v>
      </c>
      <c r="AI201">
        <v>0</v>
      </c>
      <c r="AJ201">
        <v>0</v>
      </c>
      <c r="AK201">
        <v>0</v>
      </c>
      <c r="AL201">
        <v>0</v>
      </c>
      <c r="AM201" t="s">
        <v>193</v>
      </c>
      <c r="AN201" t="s">
        <v>143</v>
      </c>
      <c r="AO201" t="s">
        <v>501</v>
      </c>
      <c r="AP201" t="s">
        <v>193</v>
      </c>
      <c r="AQ201" t="s">
        <v>193</v>
      </c>
      <c r="AR201" t="s">
        <v>193</v>
      </c>
      <c r="AS201" t="s">
        <v>193</v>
      </c>
      <c r="AT201" t="s">
        <v>193</v>
      </c>
      <c r="AU201" t="s">
        <v>193</v>
      </c>
      <c r="AV201" t="s">
        <v>193</v>
      </c>
      <c r="AW201" t="s">
        <v>193</v>
      </c>
      <c r="AX201" t="s">
        <v>193</v>
      </c>
      <c r="AY201" t="s">
        <v>193</v>
      </c>
      <c r="AZ201" s="192" t="s">
        <v>193</v>
      </c>
      <c r="BA201" s="139" t="s">
        <v>193</v>
      </c>
      <c r="BB201" s="139" t="s">
        <v>193</v>
      </c>
      <c r="BC201" s="192" t="s">
        <v>193</v>
      </c>
      <c r="BD201" s="139" t="s">
        <v>193</v>
      </c>
      <c r="BE201" s="139" t="s">
        <v>193</v>
      </c>
      <c r="BF201" s="192" t="s">
        <v>193</v>
      </c>
      <c r="BG201" s="139" t="s">
        <v>193</v>
      </c>
      <c r="BH201" s="139" t="s">
        <v>193</v>
      </c>
      <c r="BI201" s="192" t="s">
        <v>193</v>
      </c>
      <c r="BJ201" s="139" t="s">
        <v>193</v>
      </c>
      <c r="BK201" s="139" t="s">
        <v>193</v>
      </c>
      <c r="BL201" s="192" t="s">
        <v>193</v>
      </c>
      <c r="BM201" s="139" t="s">
        <v>193</v>
      </c>
      <c r="BN201" s="139" t="s">
        <v>193</v>
      </c>
      <c r="BO201" s="192" t="s">
        <v>193</v>
      </c>
      <c r="BP201" s="139" t="s">
        <v>193</v>
      </c>
      <c r="BQ201" s="139" t="s">
        <v>193</v>
      </c>
      <c r="BR201" s="139" t="s">
        <v>193</v>
      </c>
      <c r="BS201" s="139" t="s">
        <v>193</v>
      </c>
      <c r="BT201" s="139" t="s">
        <v>193</v>
      </c>
      <c r="BU201" s="139" t="s">
        <v>193</v>
      </c>
      <c r="BV201" s="139" t="s">
        <v>193</v>
      </c>
      <c r="BW201" s="139" t="s">
        <v>193</v>
      </c>
      <c r="BX201" s="139" t="s">
        <v>193</v>
      </c>
      <c r="BY201" s="139" t="s">
        <v>193</v>
      </c>
      <c r="BZ201" s="139" t="s">
        <v>193</v>
      </c>
      <c r="CA201" s="192" t="s">
        <v>193</v>
      </c>
      <c r="CB201" s="139" t="s">
        <v>193</v>
      </c>
      <c r="CC201" s="139" t="s">
        <v>193</v>
      </c>
      <c r="CD201" s="139" t="s">
        <v>193</v>
      </c>
      <c r="CE201" s="139" t="s">
        <v>193</v>
      </c>
      <c r="CF201" s="139" t="s">
        <v>193</v>
      </c>
      <c r="CG201" s="139" t="s">
        <v>193</v>
      </c>
      <c r="CH201" s="139" t="s">
        <v>193</v>
      </c>
      <c r="CI201" s="139" t="s">
        <v>193</v>
      </c>
      <c r="CJ201" s="139" t="s">
        <v>193</v>
      </c>
      <c r="CK201" s="139" t="s">
        <v>193</v>
      </c>
      <c r="CL201" s="139" t="s">
        <v>193</v>
      </c>
      <c r="CM201" s="139" t="s">
        <v>193</v>
      </c>
      <c r="CN201" s="139" t="s">
        <v>193</v>
      </c>
      <c r="CO201" s="139" t="s">
        <v>193</v>
      </c>
      <c r="CP201" s="139" t="s">
        <v>193</v>
      </c>
      <c r="CQ201" s="139" t="s">
        <v>193</v>
      </c>
      <c r="CR201" s="139" t="s">
        <v>193</v>
      </c>
      <c r="CS201" s="139" t="s">
        <v>193</v>
      </c>
      <c r="CT201" s="139" t="s">
        <v>193</v>
      </c>
      <c r="CU201" s="139" t="s">
        <v>193</v>
      </c>
      <c r="CV201" s="139" t="s">
        <v>193</v>
      </c>
      <c r="CW201" s="139" t="s">
        <v>193</v>
      </c>
      <c r="CX201" s="139" t="s">
        <v>193</v>
      </c>
      <c r="CY201" s="139" t="s">
        <v>193</v>
      </c>
      <c r="CZ201" s="139" t="s">
        <v>193</v>
      </c>
      <c r="DA201" s="139" t="s">
        <v>193</v>
      </c>
      <c r="DB201" s="139" t="s">
        <v>193</v>
      </c>
      <c r="DC201" s="139" t="s">
        <v>193</v>
      </c>
      <c r="DD201" s="139" t="s">
        <v>193</v>
      </c>
      <c r="DE201" s="139" t="s">
        <v>193</v>
      </c>
      <c r="DF201" s="139" t="s">
        <v>193</v>
      </c>
      <c r="DG201" s="139" t="s">
        <v>193</v>
      </c>
      <c r="DH201" s="139" t="s">
        <v>193</v>
      </c>
      <c r="DI201" s="139" t="s">
        <v>193</v>
      </c>
      <c r="DJ201" s="139" t="s">
        <v>193</v>
      </c>
      <c r="DK201" s="139" t="s">
        <v>193</v>
      </c>
      <c r="DL201" s="139" t="s">
        <v>193</v>
      </c>
      <c r="DM201" s="139" t="s">
        <v>193</v>
      </c>
      <c r="DN201" s="139" t="s">
        <v>193</v>
      </c>
      <c r="DO201" s="139" t="s">
        <v>193</v>
      </c>
      <c r="DP201" s="139" t="s">
        <v>193</v>
      </c>
      <c r="DQ201" s="139" t="s">
        <v>193</v>
      </c>
      <c r="DR201" s="139" t="s">
        <v>193</v>
      </c>
      <c r="DS201" s="139" t="s">
        <v>193</v>
      </c>
      <c r="DT201" s="139" t="s">
        <v>193</v>
      </c>
      <c r="DU201" s="139" t="s">
        <v>193</v>
      </c>
      <c r="DV201" s="139" t="s">
        <v>193</v>
      </c>
      <c r="DW201" s="139" t="s">
        <v>193</v>
      </c>
      <c r="DX201" s="139" t="s">
        <v>193</v>
      </c>
      <c r="DY201" s="139" t="s">
        <v>193</v>
      </c>
      <c r="DZ201" s="139" t="s">
        <v>193</v>
      </c>
      <c r="EA201" s="139" t="s">
        <v>193</v>
      </c>
      <c r="EB201" s="139" t="s">
        <v>193</v>
      </c>
      <c r="EC201" s="139" t="s">
        <v>193</v>
      </c>
      <c r="ED201" s="139" t="s">
        <v>193</v>
      </c>
      <c r="EE201" s="139" t="s">
        <v>193</v>
      </c>
      <c r="EF201" s="139" t="s">
        <v>193</v>
      </c>
      <c r="EG201" s="139" t="s">
        <v>193</v>
      </c>
      <c r="EH201" s="139" t="s">
        <v>193</v>
      </c>
      <c r="EI201" s="139" t="s">
        <v>193</v>
      </c>
      <c r="EJ201" s="139" t="s">
        <v>193</v>
      </c>
      <c r="EK201" s="139" t="s">
        <v>193</v>
      </c>
      <c r="EL201" s="139" t="s">
        <v>193</v>
      </c>
      <c r="EM201" s="139" t="s">
        <v>193</v>
      </c>
      <c r="EN201" s="139" t="s">
        <v>193</v>
      </c>
      <c r="EO201" s="139" t="s">
        <v>193</v>
      </c>
      <c r="EP201" s="139" t="s">
        <v>193</v>
      </c>
      <c r="EQ201" s="139" t="s">
        <v>193</v>
      </c>
      <c r="ER201" s="139" t="s">
        <v>193</v>
      </c>
      <c r="ES201" s="139" t="s">
        <v>193</v>
      </c>
      <c r="ET201" s="139" t="s">
        <v>193</v>
      </c>
      <c r="EU201" s="139" t="s">
        <v>193</v>
      </c>
      <c r="EV201" s="139" t="s">
        <v>193</v>
      </c>
      <c r="EW201" s="139" t="s">
        <v>193</v>
      </c>
      <c r="EX201" s="139" t="s">
        <v>193</v>
      </c>
      <c r="EY201" s="139" t="s">
        <v>193</v>
      </c>
      <c r="EZ201" s="139" t="s">
        <v>193</v>
      </c>
      <c r="FA201" s="139" t="s">
        <v>193</v>
      </c>
      <c r="FB201" s="139" t="s">
        <v>193</v>
      </c>
      <c r="FC201" s="139" t="s">
        <v>193</v>
      </c>
      <c r="FD201" s="139" t="s">
        <v>193</v>
      </c>
      <c r="FE201" s="139" t="s">
        <v>193</v>
      </c>
      <c r="FF201" s="139" t="s">
        <v>193</v>
      </c>
      <c r="FG201" s="139" t="s">
        <v>193</v>
      </c>
      <c r="FH201" s="139" t="s">
        <v>193</v>
      </c>
      <c r="FI201" s="139" t="s">
        <v>193</v>
      </c>
      <c r="FJ201" s="139" t="s">
        <v>193</v>
      </c>
      <c r="FK201" s="139" t="s">
        <v>193</v>
      </c>
      <c r="FL201" s="139" t="s">
        <v>193</v>
      </c>
      <c r="FM201" s="139" t="s">
        <v>193</v>
      </c>
      <c r="FN201" s="139" t="s">
        <v>193</v>
      </c>
      <c r="FO201" s="139" t="s">
        <v>193</v>
      </c>
      <c r="FP201" s="139" t="s">
        <v>193</v>
      </c>
      <c r="FQ201" s="139" t="s">
        <v>193</v>
      </c>
      <c r="FR201" s="139" t="s">
        <v>193</v>
      </c>
      <c r="FS201" s="139" t="s">
        <v>193</v>
      </c>
      <c r="FT201" s="139" t="s">
        <v>193</v>
      </c>
      <c r="FU201" s="139" t="s">
        <v>193</v>
      </c>
      <c r="FV201" s="139" t="s">
        <v>193</v>
      </c>
      <c r="FW201" s="139" t="s">
        <v>193</v>
      </c>
      <c r="FX201" s="139" t="s">
        <v>193</v>
      </c>
      <c r="FY201" s="139" t="s">
        <v>193</v>
      </c>
      <c r="FZ201" s="139" t="s">
        <v>193</v>
      </c>
      <c r="GA201" s="139" t="s">
        <v>193</v>
      </c>
      <c r="GB201" s="139" t="s">
        <v>193</v>
      </c>
      <c r="GC201" s="139" t="s">
        <v>193</v>
      </c>
      <c r="GD201" s="139" t="s">
        <v>193</v>
      </c>
      <c r="GE201" s="139" t="s">
        <v>193</v>
      </c>
      <c r="GF201" s="139" t="s">
        <v>193</v>
      </c>
      <c r="GG201" s="139" t="s">
        <v>193</v>
      </c>
      <c r="GH201" s="139" t="s">
        <v>193</v>
      </c>
      <c r="GI201" s="139" t="s">
        <v>193</v>
      </c>
      <c r="GJ201" s="139" t="s">
        <v>193</v>
      </c>
      <c r="GK201" s="139" t="s">
        <v>193</v>
      </c>
      <c r="GL201" s="139" t="s">
        <v>193</v>
      </c>
      <c r="GM201" s="139" t="s">
        <v>193</v>
      </c>
      <c r="GN201" s="139" t="s">
        <v>193</v>
      </c>
      <c r="GO201" s="139" t="s">
        <v>193</v>
      </c>
      <c r="GP201" s="139" t="s">
        <v>193</v>
      </c>
      <c r="GQ201" s="139" t="s">
        <v>193</v>
      </c>
      <c r="GR201" s="139" t="s">
        <v>193</v>
      </c>
      <c r="GS201" s="139" t="s">
        <v>193</v>
      </c>
      <c r="GT201" s="139" t="s">
        <v>193</v>
      </c>
      <c r="GU201" s="139" t="s">
        <v>193</v>
      </c>
      <c r="GV201" s="139" t="s">
        <v>193</v>
      </c>
      <c r="GW201" s="139" t="s">
        <v>193</v>
      </c>
      <c r="GX201" s="139" t="s">
        <v>193</v>
      </c>
      <c r="GY201" s="139" t="s">
        <v>193</v>
      </c>
      <c r="GZ201" s="139" t="s">
        <v>193</v>
      </c>
      <c r="HA201" s="139" t="s">
        <v>193</v>
      </c>
      <c r="HB201" s="139" t="s">
        <v>193</v>
      </c>
      <c r="HC201" s="139" t="s">
        <v>193</v>
      </c>
      <c r="HD201" s="139" t="s">
        <v>193</v>
      </c>
      <c r="HE201" s="139" t="s">
        <v>193</v>
      </c>
      <c r="HF201" s="139" t="s">
        <v>193</v>
      </c>
      <c r="HG201" s="139" t="s">
        <v>193</v>
      </c>
      <c r="HH201" s="139" t="s">
        <v>193</v>
      </c>
      <c r="HI201" s="139" t="s">
        <v>193</v>
      </c>
      <c r="HJ201" s="139" t="s">
        <v>193</v>
      </c>
      <c r="HK201" s="139" t="s">
        <v>193</v>
      </c>
      <c r="HL201" s="139" t="s">
        <v>193</v>
      </c>
      <c r="HM201" s="139" t="s">
        <v>193</v>
      </c>
      <c r="HN201" s="139" t="s">
        <v>193</v>
      </c>
      <c r="HO201" s="139" t="s">
        <v>193</v>
      </c>
      <c r="HP201" s="139" t="s">
        <v>193</v>
      </c>
      <c r="HQ201" s="139" t="s">
        <v>193</v>
      </c>
      <c r="HR201" s="139" t="s">
        <v>193</v>
      </c>
      <c r="HS201" s="139" t="s">
        <v>193</v>
      </c>
      <c r="HT201" s="139" t="s">
        <v>193</v>
      </c>
      <c r="HU201" s="139" t="s">
        <v>193</v>
      </c>
      <c r="HV201" s="139" t="s">
        <v>193</v>
      </c>
      <c r="HW201" s="139" t="s">
        <v>193</v>
      </c>
      <c r="HX201" s="139" t="s">
        <v>193</v>
      </c>
      <c r="HY201" s="139" t="s">
        <v>193</v>
      </c>
      <c r="HZ201" s="139" t="s">
        <v>193</v>
      </c>
      <c r="IA201" s="139" t="s">
        <v>193</v>
      </c>
      <c r="IB201" s="139" t="s">
        <v>193</v>
      </c>
      <c r="IC201" s="139" t="s">
        <v>193</v>
      </c>
      <c r="ID201" s="139" t="s">
        <v>193</v>
      </c>
      <c r="IE201" s="139" t="s">
        <v>193</v>
      </c>
      <c r="IF201" s="139" t="s">
        <v>193</v>
      </c>
      <c r="IG201" s="139" t="s">
        <v>193</v>
      </c>
      <c r="IH201" s="139" t="s">
        <v>193</v>
      </c>
      <c r="II201" s="139" t="s">
        <v>193</v>
      </c>
      <c r="IJ201" s="139" t="s">
        <v>193</v>
      </c>
      <c r="IK201" s="139" t="s">
        <v>193</v>
      </c>
      <c r="IL201" s="139">
        <v>25</v>
      </c>
      <c r="IM201" s="139" t="s">
        <v>114</v>
      </c>
      <c r="IN201" s="139" t="s">
        <v>114</v>
      </c>
      <c r="IO201" s="139" t="s">
        <v>193</v>
      </c>
      <c r="IP201" s="139" t="s">
        <v>193</v>
      </c>
      <c r="IQ201" s="139" t="s">
        <v>193</v>
      </c>
      <c r="IR201" s="139" t="s">
        <v>193</v>
      </c>
      <c r="IS201" s="139" t="s">
        <v>193</v>
      </c>
      <c r="IT201" s="139" t="s">
        <v>193</v>
      </c>
      <c r="IU201" s="139" t="s">
        <v>193</v>
      </c>
      <c r="IV201" s="139" t="s">
        <v>193</v>
      </c>
      <c r="IW201" s="139" t="s">
        <v>3426</v>
      </c>
      <c r="IX201" s="139">
        <v>0</v>
      </c>
      <c r="IY201" s="139">
        <v>0</v>
      </c>
      <c r="IZ201" s="139">
        <v>0</v>
      </c>
      <c r="JA201" s="139">
        <v>0</v>
      </c>
      <c r="JB201" s="139">
        <v>0</v>
      </c>
      <c r="JC201" s="139">
        <v>1</v>
      </c>
      <c r="JD201" s="139">
        <v>0</v>
      </c>
      <c r="JE201" s="139">
        <v>0</v>
      </c>
      <c r="JF201" s="139" t="s">
        <v>193</v>
      </c>
      <c r="JG201" s="139" t="s">
        <v>114</v>
      </c>
      <c r="JH201" s="139" t="s">
        <v>193</v>
      </c>
      <c r="JI201" s="139" t="s">
        <v>193</v>
      </c>
      <c r="JJ201" s="139" t="s">
        <v>193</v>
      </c>
      <c r="JK201" s="139" t="s">
        <v>193</v>
      </c>
      <c r="JL201" s="139" t="s">
        <v>193</v>
      </c>
      <c r="JM201" s="139" t="s">
        <v>193</v>
      </c>
      <c r="JN201" s="139" t="s">
        <v>193</v>
      </c>
      <c r="JO201" s="139" t="s">
        <v>193</v>
      </c>
      <c r="JP201" s="139" t="s">
        <v>193</v>
      </c>
      <c r="JQ201" s="139" t="s">
        <v>193</v>
      </c>
      <c r="JR201" s="139" t="s">
        <v>193</v>
      </c>
      <c r="JS201" s="139" t="s">
        <v>193</v>
      </c>
      <c r="JT201" s="139" t="s">
        <v>193</v>
      </c>
      <c r="JU201" s="139" t="s">
        <v>193</v>
      </c>
      <c r="JV201" s="139" t="s">
        <v>193</v>
      </c>
      <c r="JW201" s="139" t="s">
        <v>193</v>
      </c>
      <c r="JX201" s="139" t="s">
        <v>193</v>
      </c>
      <c r="JY201" s="139" t="s">
        <v>193</v>
      </c>
      <c r="JZ201" s="139" t="s">
        <v>193</v>
      </c>
      <c r="KA201" s="139" t="s">
        <v>193</v>
      </c>
      <c r="KB201" s="139" t="s">
        <v>193</v>
      </c>
      <c r="KC201" s="139" t="s">
        <v>193</v>
      </c>
      <c r="KD201" s="139" t="s">
        <v>193</v>
      </c>
      <c r="KE201" s="139" t="s">
        <v>193</v>
      </c>
      <c r="KF201" s="139" t="s">
        <v>193</v>
      </c>
      <c r="KG201" s="139" t="s">
        <v>193</v>
      </c>
      <c r="KH201" s="139" t="s">
        <v>193</v>
      </c>
      <c r="KI201" s="139" t="s">
        <v>193</v>
      </c>
      <c r="KJ201" s="139" t="s">
        <v>193</v>
      </c>
      <c r="KK201" s="139" t="s">
        <v>193</v>
      </c>
      <c r="KL201" s="139" t="s">
        <v>193</v>
      </c>
      <c r="KM201" s="139" t="s">
        <v>193</v>
      </c>
      <c r="KN201" s="139" t="s">
        <v>193</v>
      </c>
      <c r="KO201" s="139" t="s">
        <v>193</v>
      </c>
      <c r="KP201" s="139" t="s">
        <v>193</v>
      </c>
      <c r="KQ201" s="139" t="s">
        <v>193</v>
      </c>
      <c r="KR201" s="139" t="s">
        <v>193</v>
      </c>
      <c r="KS201" s="139" t="s">
        <v>193</v>
      </c>
      <c r="KT201" s="139" t="s">
        <v>193</v>
      </c>
      <c r="KU201" s="139" t="s">
        <v>193</v>
      </c>
      <c r="KV201" s="139" t="s">
        <v>193</v>
      </c>
      <c r="KW201" s="139" t="s">
        <v>193</v>
      </c>
      <c r="KX201" s="139" t="s">
        <v>193</v>
      </c>
      <c r="KY201" s="139" t="s">
        <v>193</v>
      </c>
      <c r="KZ201" s="139" t="s">
        <v>193</v>
      </c>
      <c r="LA201" s="139" t="s">
        <v>193</v>
      </c>
      <c r="LB201" s="139" t="s">
        <v>193</v>
      </c>
      <c r="LC201" s="139" t="s">
        <v>193</v>
      </c>
      <c r="LD201" s="139" t="s">
        <v>193</v>
      </c>
      <c r="LE201" s="139" t="s">
        <v>193</v>
      </c>
      <c r="LF201" s="139" t="s">
        <v>193</v>
      </c>
      <c r="LG201" s="139" t="s">
        <v>193</v>
      </c>
      <c r="LH201" s="139" t="s">
        <v>193</v>
      </c>
      <c r="LI201" s="139" t="s">
        <v>193</v>
      </c>
      <c r="LJ201" s="139" t="s">
        <v>193</v>
      </c>
      <c r="LK201" s="139" t="s">
        <v>193</v>
      </c>
      <c r="LL201" s="139" t="s">
        <v>193</v>
      </c>
      <c r="LM201" s="139" t="s">
        <v>193</v>
      </c>
      <c r="LN201" s="139" t="s">
        <v>193</v>
      </c>
      <c r="LO201" s="139" t="s">
        <v>193</v>
      </c>
      <c r="LP201" s="139" t="s">
        <v>193</v>
      </c>
      <c r="LQ201" s="139" t="s">
        <v>193</v>
      </c>
    </row>
    <row r="202" spans="1:329" ht="14.4" customHeight="1" x14ac:dyDescent="0.35">
      <c r="A202" s="139" t="s">
        <v>3698</v>
      </c>
      <c r="B202" s="139" t="s">
        <v>3622</v>
      </c>
      <c r="C202" s="139" t="s">
        <v>3662</v>
      </c>
      <c r="D202" s="139" t="s">
        <v>3662</v>
      </c>
      <c r="E202" s="139" t="s">
        <v>3663</v>
      </c>
      <c r="F202" s="139" t="s">
        <v>123</v>
      </c>
      <c r="G202" s="139" t="s">
        <v>124</v>
      </c>
      <c r="H202" s="139" t="s">
        <v>124</v>
      </c>
      <c r="I202" s="139" t="s">
        <v>3664</v>
      </c>
      <c r="J202" s="139" t="s">
        <v>3665</v>
      </c>
      <c r="K202" s="139" t="s">
        <v>536</v>
      </c>
      <c r="L202" s="139" t="s">
        <v>490</v>
      </c>
      <c r="M202" t="s">
        <v>491</v>
      </c>
      <c r="N202" t="s">
        <v>193</v>
      </c>
      <c r="O202" t="s">
        <v>193</v>
      </c>
      <c r="P202" t="s">
        <v>496</v>
      </c>
      <c r="Q202" t="s">
        <v>193</v>
      </c>
      <c r="R202" t="s">
        <v>3350</v>
      </c>
      <c r="S202">
        <v>0</v>
      </c>
      <c r="T202">
        <v>0</v>
      </c>
      <c r="U202">
        <v>0</v>
      </c>
      <c r="V202">
        <v>0</v>
      </c>
      <c r="W202">
        <v>0</v>
      </c>
      <c r="X202">
        <v>1</v>
      </c>
      <c r="Y202">
        <v>0</v>
      </c>
      <c r="Z202" t="s">
        <v>3871</v>
      </c>
      <c r="AA202" t="s">
        <v>3350</v>
      </c>
      <c r="AB202" t="s">
        <v>112</v>
      </c>
      <c r="AC202">
        <v>1</v>
      </c>
      <c r="AD202">
        <v>0</v>
      </c>
      <c r="AE202">
        <v>0</v>
      </c>
      <c r="AF202">
        <v>0</v>
      </c>
      <c r="AG202">
        <v>0</v>
      </c>
      <c r="AH202">
        <v>0</v>
      </c>
      <c r="AI202">
        <v>0</v>
      </c>
      <c r="AJ202">
        <v>0</v>
      </c>
      <c r="AK202">
        <v>0</v>
      </c>
      <c r="AL202">
        <v>0</v>
      </c>
      <c r="AM202" t="s">
        <v>193</v>
      </c>
      <c r="AN202" t="s">
        <v>113</v>
      </c>
      <c r="AO202" t="s">
        <v>501</v>
      </c>
      <c r="AP202" t="s">
        <v>193</v>
      </c>
      <c r="AQ202" t="s">
        <v>193</v>
      </c>
      <c r="AR202" t="s">
        <v>193</v>
      </c>
      <c r="AS202" t="s">
        <v>193</v>
      </c>
      <c r="AT202" t="s">
        <v>193</v>
      </c>
      <c r="AU202" t="s">
        <v>193</v>
      </c>
      <c r="AV202" t="s">
        <v>193</v>
      </c>
      <c r="AW202" t="s">
        <v>193</v>
      </c>
      <c r="AX202" t="s">
        <v>193</v>
      </c>
      <c r="AY202" t="s">
        <v>193</v>
      </c>
      <c r="AZ202" s="192" t="s">
        <v>193</v>
      </c>
      <c r="BA202" s="139" t="s">
        <v>193</v>
      </c>
      <c r="BB202" s="139" t="s">
        <v>193</v>
      </c>
      <c r="BC202" s="192" t="s">
        <v>193</v>
      </c>
      <c r="BD202" s="139" t="s">
        <v>193</v>
      </c>
      <c r="BE202" s="139" t="s">
        <v>193</v>
      </c>
      <c r="BF202" s="192" t="s">
        <v>193</v>
      </c>
      <c r="BG202" s="139" t="s">
        <v>193</v>
      </c>
      <c r="BH202" s="139" t="s">
        <v>193</v>
      </c>
      <c r="BI202" s="192" t="s">
        <v>193</v>
      </c>
      <c r="BJ202" s="139" t="s">
        <v>193</v>
      </c>
      <c r="BK202" s="139" t="s">
        <v>193</v>
      </c>
      <c r="BL202" s="192" t="s">
        <v>193</v>
      </c>
      <c r="BM202" s="139" t="s">
        <v>193</v>
      </c>
      <c r="BN202" s="139" t="s">
        <v>193</v>
      </c>
      <c r="BO202" s="192" t="s">
        <v>193</v>
      </c>
      <c r="BP202" s="139" t="s">
        <v>193</v>
      </c>
      <c r="BQ202" s="139" t="s">
        <v>193</v>
      </c>
      <c r="BR202" s="139" t="s">
        <v>193</v>
      </c>
      <c r="BS202" s="139" t="s">
        <v>193</v>
      </c>
      <c r="BT202" s="139" t="s">
        <v>193</v>
      </c>
      <c r="BU202" s="139" t="s">
        <v>193</v>
      </c>
      <c r="BV202" s="139" t="s">
        <v>193</v>
      </c>
      <c r="BW202" s="139" t="s">
        <v>193</v>
      </c>
      <c r="BX202" s="139" t="s">
        <v>193</v>
      </c>
      <c r="BY202" s="139" t="s">
        <v>193</v>
      </c>
      <c r="BZ202" s="139" t="s">
        <v>193</v>
      </c>
      <c r="CA202" s="192" t="s">
        <v>193</v>
      </c>
      <c r="CB202" s="139" t="s">
        <v>193</v>
      </c>
      <c r="CC202" s="139" t="s">
        <v>193</v>
      </c>
      <c r="CD202" s="139" t="s">
        <v>193</v>
      </c>
      <c r="CE202" s="139" t="s">
        <v>193</v>
      </c>
      <c r="CF202" s="139" t="s">
        <v>193</v>
      </c>
      <c r="CG202" s="139" t="s">
        <v>193</v>
      </c>
      <c r="CH202" s="139" t="s">
        <v>193</v>
      </c>
      <c r="CI202" s="139" t="s">
        <v>193</v>
      </c>
      <c r="CJ202" s="139" t="s">
        <v>193</v>
      </c>
      <c r="CK202" s="139" t="s">
        <v>193</v>
      </c>
      <c r="CL202" s="139" t="s">
        <v>193</v>
      </c>
      <c r="CM202" s="139" t="s">
        <v>193</v>
      </c>
      <c r="CN202" s="139" t="s">
        <v>193</v>
      </c>
      <c r="CO202" s="139" t="s">
        <v>193</v>
      </c>
      <c r="CP202" s="139" t="s">
        <v>193</v>
      </c>
      <c r="CQ202" s="139" t="s">
        <v>193</v>
      </c>
      <c r="CR202" s="139" t="s">
        <v>193</v>
      </c>
      <c r="CS202" s="139" t="s">
        <v>193</v>
      </c>
      <c r="CT202" s="139" t="s">
        <v>193</v>
      </c>
      <c r="CU202" s="139" t="s">
        <v>193</v>
      </c>
      <c r="CV202" s="139" t="s">
        <v>193</v>
      </c>
      <c r="CW202" s="139" t="s">
        <v>193</v>
      </c>
      <c r="CX202" s="139" t="s">
        <v>193</v>
      </c>
      <c r="CY202" s="139" t="s">
        <v>193</v>
      </c>
      <c r="CZ202" s="139" t="s">
        <v>193</v>
      </c>
      <c r="DA202" s="139" t="s">
        <v>193</v>
      </c>
      <c r="DB202" s="139" t="s">
        <v>193</v>
      </c>
      <c r="DC202" s="139" t="s">
        <v>193</v>
      </c>
      <c r="DD202" s="139" t="s">
        <v>193</v>
      </c>
      <c r="DE202" s="139" t="s">
        <v>193</v>
      </c>
      <c r="DF202" s="139" t="s">
        <v>193</v>
      </c>
      <c r="DG202" s="139" t="s">
        <v>193</v>
      </c>
      <c r="DH202" s="139" t="s">
        <v>193</v>
      </c>
      <c r="DI202" s="139" t="s">
        <v>193</v>
      </c>
      <c r="DJ202" s="139" t="s">
        <v>193</v>
      </c>
      <c r="DK202" s="139" t="s">
        <v>193</v>
      </c>
      <c r="DL202" s="139" t="s">
        <v>193</v>
      </c>
      <c r="DM202" s="139" t="s">
        <v>193</v>
      </c>
      <c r="DN202" s="139" t="s">
        <v>193</v>
      </c>
      <c r="DO202" s="139" t="s">
        <v>193</v>
      </c>
      <c r="DP202" s="139" t="s">
        <v>193</v>
      </c>
      <c r="DQ202" s="139" t="s">
        <v>193</v>
      </c>
      <c r="DR202" s="139" t="s">
        <v>193</v>
      </c>
      <c r="DS202" s="139" t="s">
        <v>193</v>
      </c>
      <c r="DT202" s="139" t="s">
        <v>193</v>
      </c>
      <c r="DU202" s="139" t="s">
        <v>193</v>
      </c>
      <c r="DV202" s="139" t="s">
        <v>193</v>
      </c>
      <c r="DW202" s="139" t="s">
        <v>193</v>
      </c>
      <c r="DX202" s="139" t="s">
        <v>193</v>
      </c>
      <c r="DY202" s="139" t="s">
        <v>193</v>
      </c>
      <c r="DZ202" s="139" t="s">
        <v>193</v>
      </c>
      <c r="EA202" s="139" t="s">
        <v>193</v>
      </c>
      <c r="EB202" s="139" t="s">
        <v>193</v>
      </c>
      <c r="EC202" s="139" t="s">
        <v>193</v>
      </c>
      <c r="ED202" s="139" t="s">
        <v>193</v>
      </c>
      <c r="EE202" s="139" t="s">
        <v>193</v>
      </c>
      <c r="EF202" s="139" t="s">
        <v>193</v>
      </c>
      <c r="EG202" s="139" t="s">
        <v>193</v>
      </c>
      <c r="EH202" s="139" t="s">
        <v>193</v>
      </c>
      <c r="EI202" s="139" t="s">
        <v>193</v>
      </c>
      <c r="EJ202" s="139" t="s">
        <v>193</v>
      </c>
      <c r="EK202" s="139" t="s">
        <v>193</v>
      </c>
      <c r="EL202" s="139" t="s">
        <v>193</v>
      </c>
      <c r="EM202" s="139" t="s">
        <v>193</v>
      </c>
      <c r="EN202" s="139" t="s">
        <v>193</v>
      </c>
      <c r="EO202" s="139" t="s">
        <v>193</v>
      </c>
      <c r="EP202" s="139" t="s">
        <v>193</v>
      </c>
      <c r="EQ202" s="139" t="s">
        <v>193</v>
      </c>
      <c r="ER202" s="139" t="s">
        <v>193</v>
      </c>
      <c r="ES202" s="139" t="s">
        <v>193</v>
      </c>
      <c r="ET202" s="139" t="s">
        <v>193</v>
      </c>
      <c r="EU202" s="139" t="s">
        <v>193</v>
      </c>
      <c r="EV202" s="139" t="s">
        <v>193</v>
      </c>
      <c r="EW202" s="139" t="s">
        <v>193</v>
      </c>
      <c r="EX202" s="139" t="s">
        <v>193</v>
      </c>
      <c r="EY202" s="139" t="s">
        <v>193</v>
      </c>
      <c r="EZ202" s="139" t="s">
        <v>193</v>
      </c>
      <c r="FA202" s="139" t="s">
        <v>193</v>
      </c>
      <c r="FB202" s="139" t="s">
        <v>193</v>
      </c>
      <c r="FC202" s="139" t="s">
        <v>193</v>
      </c>
      <c r="FD202" s="139" t="s">
        <v>193</v>
      </c>
      <c r="FE202" s="139" t="s">
        <v>193</v>
      </c>
      <c r="FF202" s="139" t="s">
        <v>193</v>
      </c>
      <c r="FG202" s="139" t="s">
        <v>193</v>
      </c>
      <c r="FH202" s="139" t="s">
        <v>193</v>
      </c>
      <c r="FI202" s="139" t="s">
        <v>193</v>
      </c>
      <c r="FJ202" s="139" t="s">
        <v>193</v>
      </c>
      <c r="FK202" s="139" t="s">
        <v>193</v>
      </c>
      <c r="FL202" s="139" t="s">
        <v>193</v>
      </c>
      <c r="FM202" s="139" t="s">
        <v>193</v>
      </c>
      <c r="FN202" s="139" t="s">
        <v>193</v>
      </c>
      <c r="FO202" s="139" t="s">
        <v>193</v>
      </c>
      <c r="FP202" s="139" t="s">
        <v>193</v>
      </c>
      <c r="FQ202" s="139" t="s">
        <v>193</v>
      </c>
      <c r="FR202" s="139" t="s">
        <v>193</v>
      </c>
      <c r="FS202" s="139" t="s">
        <v>193</v>
      </c>
      <c r="FT202" s="139" t="s">
        <v>193</v>
      </c>
      <c r="FU202" s="139" t="s">
        <v>193</v>
      </c>
      <c r="FV202" s="139" t="s">
        <v>193</v>
      </c>
      <c r="FW202" s="139" t="s">
        <v>193</v>
      </c>
      <c r="FX202" s="139" t="s">
        <v>193</v>
      </c>
      <c r="FY202" s="139" t="s">
        <v>193</v>
      </c>
      <c r="FZ202" s="139" t="s">
        <v>193</v>
      </c>
      <c r="GA202" s="139" t="s">
        <v>193</v>
      </c>
      <c r="GB202" s="139" t="s">
        <v>193</v>
      </c>
      <c r="GC202" s="139" t="s">
        <v>193</v>
      </c>
      <c r="GD202" s="139" t="s">
        <v>193</v>
      </c>
      <c r="GE202" s="139" t="s">
        <v>193</v>
      </c>
      <c r="GF202" s="139" t="s">
        <v>193</v>
      </c>
      <c r="GG202" s="139" t="s">
        <v>193</v>
      </c>
      <c r="GH202" s="139" t="s">
        <v>193</v>
      </c>
      <c r="GI202" s="139" t="s">
        <v>193</v>
      </c>
      <c r="GJ202" s="139" t="s">
        <v>193</v>
      </c>
      <c r="GK202" s="139" t="s">
        <v>193</v>
      </c>
      <c r="GL202" s="139" t="s">
        <v>193</v>
      </c>
      <c r="GM202" s="139" t="s">
        <v>193</v>
      </c>
      <c r="GN202" s="139" t="s">
        <v>193</v>
      </c>
      <c r="GO202" s="139" t="s">
        <v>193</v>
      </c>
      <c r="GP202" s="139" t="s">
        <v>193</v>
      </c>
      <c r="GQ202" s="139" t="s">
        <v>193</v>
      </c>
      <c r="GR202" s="139" t="s">
        <v>193</v>
      </c>
      <c r="GS202" s="139" t="s">
        <v>193</v>
      </c>
      <c r="GT202" s="139" t="s">
        <v>193</v>
      </c>
      <c r="GU202" s="139" t="s">
        <v>193</v>
      </c>
      <c r="GV202" s="139" t="s">
        <v>193</v>
      </c>
      <c r="GW202" s="139" t="s">
        <v>193</v>
      </c>
      <c r="GX202" s="139" t="s">
        <v>193</v>
      </c>
      <c r="GY202" s="139" t="s">
        <v>193</v>
      </c>
      <c r="GZ202" s="139" t="s">
        <v>193</v>
      </c>
      <c r="HA202" s="139" t="s">
        <v>193</v>
      </c>
      <c r="HB202" s="139" t="s">
        <v>193</v>
      </c>
      <c r="HC202" s="139" t="s">
        <v>193</v>
      </c>
      <c r="HD202" s="139" t="s">
        <v>193</v>
      </c>
      <c r="HE202" s="139" t="s">
        <v>193</v>
      </c>
      <c r="HF202" s="139" t="s">
        <v>193</v>
      </c>
      <c r="HG202" s="139" t="s">
        <v>193</v>
      </c>
      <c r="HH202" s="139" t="s">
        <v>193</v>
      </c>
      <c r="HI202" s="139" t="s">
        <v>193</v>
      </c>
      <c r="HJ202" s="139" t="s">
        <v>193</v>
      </c>
      <c r="HK202" s="139" t="s">
        <v>193</v>
      </c>
      <c r="HL202" s="139" t="s">
        <v>193</v>
      </c>
      <c r="HM202" s="139" t="s">
        <v>193</v>
      </c>
      <c r="HN202" s="139" t="s">
        <v>193</v>
      </c>
      <c r="HO202" s="139" t="s">
        <v>193</v>
      </c>
      <c r="HP202" s="139" t="s">
        <v>193</v>
      </c>
      <c r="HQ202" s="139" t="s">
        <v>193</v>
      </c>
      <c r="HR202" s="139" t="s">
        <v>193</v>
      </c>
      <c r="HS202" s="139" t="s">
        <v>193</v>
      </c>
      <c r="HT202" s="139" t="s">
        <v>193</v>
      </c>
      <c r="HU202" s="139" t="s">
        <v>193</v>
      </c>
      <c r="HV202" s="139" t="s">
        <v>193</v>
      </c>
      <c r="HW202" s="139" t="s">
        <v>193</v>
      </c>
      <c r="HX202" s="139" t="s">
        <v>193</v>
      </c>
      <c r="HY202" s="139" t="s">
        <v>193</v>
      </c>
      <c r="HZ202" s="139" t="s">
        <v>193</v>
      </c>
      <c r="IA202" s="139" t="s">
        <v>193</v>
      </c>
      <c r="IB202" s="139" t="s">
        <v>193</v>
      </c>
      <c r="IC202" s="139" t="s">
        <v>193</v>
      </c>
      <c r="ID202" s="139" t="s">
        <v>193</v>
      </c>
      <c r="IE202" s="139" t="s">
        <v>193</v>
      </c>
      <c r="IF202" s="139" t="s">
        <v>193</v>
      </c>
      <c r="IG202" s="139" t="s">
        <v>193</v>
      </c>
      <c r="IH202" s="139" t="s">
        <v>193</v>
      </c>
      <c r="II202" s="139" t="s">
        <v>193</v>
      </c>
      <c r="IJ202" s="139" t="s">
        <v>193</v>
      </c>
      <c r="IK202" s="139" t="s">
        <v>193</v>
      </c>
      <c r="IL202" s="139">
        <v>25</v>
      </c>
      <c r="IM202" s="139" t="s">
        <v>109</v>
      </c>
      <c r="IN202" s="139" t="s">
        <v>114</v>
      </c>
      <c r="IO202" s="139" t="s">
        <v>193</v>
      </c>
      <c r="IP202" s="139" t="s">
        <v>193</v>
      </c>
      <c r="IQ202" s="139" t="s">
        <v>193</v>
      </c>
      <c r="IR202" s="139" t="s">
        <v>193</v>
      </c>
      <c r="IS202" s="139" t="s">
        <v>193</v>
      </c>
      <c r="IT202" s="139" t="s">
        <v>193</v>
      </c>
      <c r="IU202" s="139" t="s">
        <v>193</v>
      </c>
      <c r="IV202" s="139" t="s">
        <v>193</v>
      </c>
      <c r="IW202" s="139" t="s">
        <v>3464</v>
      </c>
      <c r="IX202" s="139">
        <v>0</v>
      </c>
      <c r="IY202" s="139">
        <v>1</v>
      </c>
      <c r="IZ202" s="139">
        <v>0</v>
      </c>
      <c r="JA202" s="139">
        <v>0</v>
      </c>
      <c r="JB202" s="139">
        <v>0</v>
      </c>
      <c r="JC202" s="139">
        <v>0</v>
      </c>
      <c r="JD202" s="139">
        <v>0</v>
      </c>
      <c r="JE202" s="139">
        <v>0</v>
      </c>
      <c r="JF202" s="139" t="s">
        <v>193</v>
      </c>
      <c r="JG202" s="139" t="s">
        <v>109</v>
      </c>
      <c r="JH202" s="139" t="s">
        <v>193</v>
      </c>
      <c r="JI202" s="139" t="s">
        <v>3350</v>
      </c>
      <c r="JJ202" s="139">
        <v>0</v>
      </c>
      <c r="JK202" s="139">
        <v>0</v>
      </c>
      <c r="JL202" s="139">
        <v>0</v>
      </c>
      <c r="JM202" s="139">
        <v>0</v>
      </c>
      <c r="JN202" s="139">
        <v>0</v>
      </c>
      <c r="JO202" s="139">
        <v>1</v>
      </c>
      <c r="JP202" s="139">
        <v>0</v>
      </c>
      <c r="JQ202" s="139" t="s">
        <v>193</v>
      </c>
      <c r="JR202" s="139" t="s">
        <v>193</v>
      </c>
      <c r="JS202" s="139" t="s">
        <v>193</v>
      </c>
      <c r="JT202" s="139" t="s">
        <v>193</v>
      </c>
      <c r="JU202" s="139" t="s">
        <v>193</v>
      </c>
      <c r="JV202" s="139" t="s">
        <v>193</v>
      </c>
      <c r="JW202" s="139" t="s">
        <v>193</v>
      </c>
      <c r="JX202" s="139" t="s">
        <v>193</v>
      </c>
      <c r="JY202" s="139" t="s">
        <v>193</v>
      </c>
      <c r="JZ202" s="139" t="s">
        <v>193</v>
      </c>
      <c r="KA202" s="139" t="s">
        <v>193</v>
      </c>
      <c r="KB202" s="139" t="s">
        <v>193</v>
      </c>
      <c r="KC202" s="139" t="s">
        <v>193</v>
      </c>
      <c r="KD202" s="139" t="s">
        <v>193</v>
      </c>
      <c r="KE202" s="139" t="s">
        <v>193</v>
      </c>
      <c r="KF202" s="139" t="s">
        <v>193</v>
      </c>
      <c r="KG202" s="139" t="s">
        <v>193</v>
      </c>
      <c r="KH202" s="139" t="s">
        <v>193</v>
      </c>
      <c r="KI202" s="139" t="s">
        <v>193</v>
      </c>
      <c r="KJ202" s="139" t="s">
        <v>193</v>
      </c>
      <c r="KK202" s="139" t="s">
        <v>193</v>
      </c>
      <c r="KL202" s="139" t="s">
        <v>193</v>
      </c>
      <c r="KM202" s="139" t="s">
        <v>193</v>
      </c>
      <c r="KN202" s="139" t="s">
        <v>193</v>
      </c>
      <c r="KO202" s="139" t="s">
        <v>193</v>
      </c>
      <c r="KP202" s="139" t="s">
        <v>193</v>
      </c>
      <c r="KQ202" s="139" t="s">
        <v>193</v>
      </c>
      <c r="KR202" s="139" t="s">
        <v>193</v>
      </c>
      <c r="KS202" s="139" t="s">
        <v>193</v>
      </c>
      <c r="KT202" s="139" t="s">
        <v>193</v>
      </c>
      <c r="KU202" s="139" t="s">
        <v>193</v>
      </c>
      <c r="KV202" s="139" t="s">
        <v>193</v>
      </c>
      <c r="KW202" s="139" t="s">
        <v>193</v>
      </c>
      <c r="KX202" s="139" t="s">
        <v>193</v>
      </c>
      <c r="KY202" s="139" t="s">
        <v>193</v>
      </c>
      <c r="KZ202" s="139" t="s">
        <v>193</v>
      </c>
      <c r="LA202" s="139" t="s">
        <v>193</v>
      </c>
      <c r="LB202" s="139" t="s">
        <v>193</v>
      </c>
      <c r="LC202" s="139" t="s">
        <v>193</v>
      </c>
      <c r="LD202" s="139" t="s">
        <v>193</v>
      </c>
      <c r="LE202" s="139" t="s">
        <v>193</v>
      </c>
      <c r="LF202" s="139" t="s">
        <v>193</v>
      </c>
      <c r="LG202" s="139" t="s">
        <v>193</v>
      </c>
      <c r="LH202" s="139" t="s">
        <v>193</v>
      </c>
      <c r="LI202" s="139" t="s">
        <v>193</v>
      </c>
      <c r="LJ202" s="139" t="s">
        <v>193</v>
      </c>
      <c r="LK202" s="139" t="s">
        <v>193</v>
      </c>
      <c r="LL202" s="139" t="s">
        <v>193</v>
      </c>
      <c r="LM202" s="139" t="s">
        <v>193</v>
      </c>
      <c r="LN202" s="139" t="s">
        <v>193</v>
      </c>
      <c r="LO202" s="139" t="s">
        <v>193</v>
      </c>
      <c r="LP202" s="139" t="s">
        <v>193</v>
      </c>
      <c r="LQ202" s="139" t="s">
        <v>193</v>
      </c>
    </row>
    <row r="203" spans="1:329" x14ac:dyDescent="0.35">
      <c r="A203" s="139" t="s">
        <v>3699</v>
      </c>
      <c r="B203" s="139" t="s">
        <v>3355</v>
      </c>
      <c r="C203" s="139" t="s">
        <v>836</v>
      </c>
      <c r="D203" s="139" t="s">
        <v>836</v>
      </c>
      <c r="E203" s="139" t="s">
        <v>3700</v>
      </c>
      <c r="F203" s="139" t="s">
        <v>176</v>
      </c>
      <c r="G203" s="139" t="s">
        <v>178</v>
      </c>
      <c r="H203" s="139" t="s">
        <v>178</v>
      </c>
      <c r="I203" s="139" t="s">
        <v>559</v>
      </c>
      <c r="J203" s="139" t="s">
        <v>844</v>
      </c>
      <c r="K203" s="139" t="s">
        <v>536</v>
      </c>
      <c r="L203" s="139" t="s">
        <v>490</v>
      </c>
      <c r="M203" t="s">
        <v>491</v>
      </c>
      <c r="N203" t="s">
        <v>193</v>
      </c>
      <c r="O203" t="s">
        <v>193</v>
      </c>
      <c r="P203" t="s">
        <v>496</v>
      </c>
      <c r="Q203" t="s">
        <v>193</v>
      </c>
      <c r="R203" t="s">
        <v>111</v>
      </c>
      <c r="S203">
        <v>1</v>
      </c>
      <c r="T203">
        <v>0</v>
      </c>
      <c r="U203">
        <v>0</v>
      </c>
      <c r="V203">
        <v>0</v>
      </c>
      <c r="W203">
        <v>0</v>
      </c>
      <c r="X203">
        <v>0</v>
      </c>
      <c r="Y203">
        <v>0</v>
      </c>
      <c r="Z203" t="s">
        <v>110</v>
      </c>
      <c r="AA203" t="s">
        <v>1423</v>
      </c>
      <c r="AB203" t="s">
        <v>512</v>
      </c>
      <c r="AC203">
        <v>1</v>
      </c>
      <c r="AD203">
        <v>0</v>
      </c>
      <c r="AE203">
        <v>0</v>
      </c>
      <c r="AF203">
        <v>0</v>
      </c>
      <c r="AG203">
        <v>1</v>
      </c>
      <c r="AH203">
        <v>0</v>
      </c>
      <c r="AI203">
        <v>0</v>
      </c>
      <c r="AJ203">
        <v>0</v>
      </c>
      <c r="AK203">
        <v>0</v>
      </c>
      <c r="AL203">
        <v>0</v>
      </c>
      <c r="AM203" t="s">
        <v>193</v>
      </c>
      <c r="AN203" t="s">
        <v>113</v>
      </c>
      <c r="AO203" t="s">
        <v>501</v>
      </c>
      <c r="AP203" t="s">
        <v>815</v>
      </c>
      <c r="AQ203">
        <v>1</v>
      </c>
      <c r="AR203">
        <v>1</v>
      </c>
      <c r="AS203">
        <v>1</v>
      </c>
      <c r="AT203">
        <v>1</v>
      </c>
      <c r="AU203">
        <v>1</v>
      </c>
      <c r="AV203">
        <v>0</v>
      </c>
      <c r="AW203">
        <v>0</v>
      </c>
      <c r="AX203">
        <v>0</v>
      </c>
      <c r="AY203" t="s">
        <v>498</v>
      </c>
      <c r="AZ203" s="192">
        <v>250</v>
      </c>
      <c r="BA203" s="139" t="s">
        <v>114</v>
      </c>
      <c r="BB203" s="139">
        <v>300</v>
      </c>
      <c r="BC203" s="192">
        <v>115.384615384615</v>
      </c>
      <c r="BD203" s="139" t="s">
        <v>132</v>
      </c>
      <c r="BE203" s="139">
        <v>352</v>
      </c>
      <c r="BF203" s="192">
        <v>153.04347826086899</v>
      </c>
      <c r="BG203" s="139" t="s">
        <v>132</v>
      </c>
      <c r="BH203" s="139">
        <v>270</v>
      </c>
      <c r="BI203" s="192">
        <v>93.103448275861993</v>
      </c>
      <c r="BJ203" s="139" t="s">
        <v>132</v>
      </c>
      <c r="BK203" s="139">
        <v>510</v>
      </c>
      <c r="BL203" s="192">
        <v>212.5</v>
      </c>
      <c r="BM203" s="139" t="s">
        <v>132</v>
      </c>
      <c r="BN203" s="139" t="s">
        <v>193</v>
      </c>
      <c r="BO203" s="192" t="s">
        <v>193</v>
      </c>
      <c r="BP203" s="139" t="s">
        <v>193</v>
      </c>
      <c r="BQ203" s="139" t="s">
        <v>193</v>
      </c>
      <c r="BR203" s="139" t="s">
        <v>193</v>
      </c>
      <c r="BS203" s="139" t="s">
        <v>193</v>
      </c>
      <c r="BT203" s="139" t="s">
        <v>193</v>
      </c>
      <c r="BU203" s="139" t="s">
        <v>193</v>
      </c>
      <c r="BV203" s="139" t="s">
        <v>193</v>
      </c>
      <c r="BW203" s="139" t="s">
        <v>193</v>
      </c>
      <c r="BX203" s="139" t="s">
        <v>193</v>
      </c>
      <c r="BY203" s="139" t="s">
        <v>193</v>
      </c>
      <c r="BZ203" s="139" t="s">
        <v>193</v>
      </c>
      <c r="CA203" s="192" t="s">
        <v>193</v>
      </c>
      <c r="CB203" s="139" t="s">
        <v>193</v>
      </c>
      <c r="CC203" s="139" t="s">
        <v>109</v>
      </c>
      <c r="CD203" s="139" t="s">
        <v>3701</v>
      </c>
      <c r="CE203" s="139">
        <v>1</v>
      </c>
      <c r="CF203" s="139">
        <v>1</v>
      </c>
      <c r="CG203" s="139">
        <v>0</v>
      </c>
      <c r="CH203" s="139">
        <v>0</v>
      </c>
      <c r="CI203" s="139">
        <v>1</v>
      </c>
      <c r="CJ203" s="139">
        <v>1</v>
      </c>
      <c r="CK203" s="139">
        <v>0</v>
      </c>
      <c r="CL203" s="139">
        <v>0</v>
      </c>
      <c r="CM203" s="139">
        <v>0</v>
      </c>
      <c r="CN203" s="139">
        <v>0</v>
      </c>
      <c r="CO203" s="139">
        <v>0</v>
      </c>
      <c r="CP203" s="139">
        <v>0</v>
      </c>
      <c r="CQ203" s="139">
        <v>0</v>
      </c>
      <c r="CR203" s="139">
        <v>0</v>
      </c>
      <c r="CS203" s="139" t="s">
        <v>193</v>
      </c>
      <c r="CT203" s="139" t="s">
        <v>126</v>
      </c>
      <c r="CU203" s="139">
        <v>0</v>
      </c>
      <c r="CV203" s="139">
        <v>1</v>
      </c>
      <c r="CW203" s="139">
        <v>0</v>
      </c>
      <c r="CX203" s="139">
        <v>0</v>
      </c>
      <c r="CY203" s="139">
        <v>0</v>
      </c>
      <c r="CZ203" s="139">
        <v>0</v>
      </c>
      <c r="DA203" s="139">
        <v>0</v>
      </c>
      <c r="DB203" s="139">
        <v>0</v>
      </c>
      <c r="DC203" s="139" t="s">
        <v>109</v>
      </c>
      <c r="DD203" s="139" t="s">
        <v>114</v>
      </c>
      <c r="DE203" s="139" t="s">
        <v>109</v>
      </c>
      <c r="DF203" s="139" t="s">
        <v>176</v>
      </c>
      <c r="DG203" s="139" t="s">
        <v>789</v>
      </c>
      <c r="DH203" s="139" t="s">
        <v>178</v>
      </c>
      <c r="DI203" s="139" t="s">
        <v>789</v>
      </c>
      <c r="DJ203" s="139" t="s">
        <v>193</v>
      </c>
      <c r="DK203" s="139" t="s">
        <v>193</v>
      </c>
      <c r="DL203" s="139" t="s">
        <v>193</v>
      </c>
      <c r="DM203" s="139" t="s">
        <v>193</v>
      </c>
      <c r="DN203" s="139" t="s">
        <v>193</v>
      </c>
      <c r="DO203" s="139" t="s">
        <v>193</v>
      </c>
      <c r="DP203" s="139" t="s">
        <v>193</v>
      </c>
      <c r="DQ203" s="139" t="s">
        <v>193</v>
      </c>
      <c r="DR203" s="139" t="s">
        <v>193</v>
      </c>
      <c r="DS203" s="139" t="s">
        <v>193</v>
      </c>
      <c r="DT203" s="139" t="s">
        <v>193</v>
      </c>
      <c r="DU203" s="139" t="s">
        <v>193</v>
      </c>
      <c r="DV203" s="139" t="s">
        <v>193</v>
      </c>
      <c r="DW203" s="139" t="s">
        <v>193</v>
      </c>
      <c r="DX203" s="139" t="s">
        <v>193</v>
      </c>
      <c r="DY203" s="139" t="s">
        <v>193</v>
      </c>
      <c r="DZ203" s="139" t="s">
        <v>193</v>
      </c>
      <c r="EA203" s="139" t="s">
        <v>193</v>
      </c>
      <c r="EB203" s="139" t="s">
        <v>193</v>
      </c>
      <c r="EC203" s="139" t="s">
        <v>193</v>
      </c>
      <c r="ED203" s="139" t="s">
        <v>193</v>
      </c>
      <c r="EE203" s="139" t="s">
        <v>193</v>
      </c>
      <c r="EF203" s="139" t="s">
        <v>193</v>
      </c>
      <c r="EG203" s="139" t="s">
        <v>193</v>
      </c>
      <c r="EH203" s="139" t="s">
        <v>193</v>
      </c>
      <c r="EI203" s="139" t="s">
        <v>193</v>
      </c>
      <c r="EJ203" s="139" t="s">
        <v>193</v>
      </c>
      <c r="EK203" s="139" t="s">
        <v>193</v>
      </c>
      <c r="EL203" s="139" t="s">
        <v>193</v>
      </c>
      <c r="EM203" s="139" t="s">
        <v>193</v>
      </c>
      <c r="EN203" s="139" t="s">
        <v>193</v>
      </c>
      <c r="EO203" s="139" t="s">
        <v>193</v>
      </c>
      <c r="EP203" s="139" t="s">
        <v>193</v>
      </c>
      <c r="EQ203" s="139" t="s">
        <v>193</v>
      </c>
      <c r="ER203" s="139" t="s">
        <v>193</v>
      </c>
      <c r="ES203" s="139" t="s">
        <v>193</v>
      </c>
      <c r="ET203" s="139" t="s">
        <v>193</v>
      </c>
      <c r="EU203" s="139" t="s">
        <v>193</v>
      </c>
      <c r="EV203" s="139" t="s">
        <v>193</v>
      </c>
      <c r="EW203" s="139" t="s">
        <v>193</v>
      </c>
      <c r="EX203" s="139" t="s">
        <v>193</v>
      </c>
      <c r="EY203" s="139" t="s">
        <v>193</v>
      </c>
      <c r="EZ203" s="139" t="s">
        <v>193</v>
      </c>
      <c r="FA203" s="139" t="s">
        <v>193</v>
      </c>
      <c r="FB203" s="139" t="s">
        <v>193</v>
      </c>
      <c r="FC203" s="139" t="s">
        <v>193</v>
      </c>
      <c r="FD203" s="139" t="s">
        <v>193</v>
      </c>
      <c r="FE203" s="139" t="s">
        <v>193</v>
      </c>
      <c r="FF203" s="139" t="s">
        <v>193</v>
      </c>
      <c r="FG203" s="139" t="s">
        <v>193</v>
      </c>
      <c r="FH203" s="139" t="s">
        <v>193</v>
      </c>
      <c r="FI203" s="139" t="s">
        <v>193</v>
      </c>
      <c r="FJ203" s="139" t="s">
        <v>193</v>
      </c>
      <c r="FK203" s="139" t="s">
        <v>193</v>
      </c>
      <c r="FL203" s="139" t="s">
        <v>193</v>
      </c>
      <c r="FM203" s="139" t="s">
        <v>193</v>
      </c>
      <c r="FN203" s="139" t="s">
        <v>193</v>
      </c>
      <c r="FO203" s="139" t="s">
        <v>193</v>
      </c>
      <c r="FP203" s="139" t="s">
        <v>193</v>
      </c>
      <c r="FQ203" s="139" t="s">
        <v>193</v>
      </c>
      <c r="FR203" s="139" t="s">
        <v>193</v>
      </c>
      <c r="FS203" s="139" t="s">
        <v>193</v>
      </c>
      <c r="FT203" s="139" t="s">
        <v>193</v>
      </c>
      <c r="FU203" s="139" t="s">
        <v>193</v>
      </c>
      <c r="FV203" s="139" t="s">
        <v>193</v>
      </c>
      <c r="FW203" s="139" t="s">
        <v>193</v>
      </c>
      <c r="FX203" s="139" t="s">
        <v>193</v>
      </c>
      <c r="FY203" s="139" t="s">
        <v>193</v>
      </c>
      <c r="FZ203" s="139" t="s">
        <v>193</v>
      </c>
      <c r="GA203" s="139" t="s">
        <v>193</v>
      </c>
      <c r="GB203" s="139" t="s">
        <v>193</v>
      </c>
      <c r="GC203" s="139" t="s">
        <v>193</v>
      </c>
      <c r="GD203" s="139" t="s">
        <v>193</v>
      </c>
      <c r="GE203" s="139" t="s">
        <v>193</v>
      </c>
      <c r="GF203" s="139" t="s">
        <v>193</v>
      </c>
      <c r="GG203" s="139" t="s">
        <v>193</v>
      </c>
      <c r="GH203" s="139" t="s">
        <v>193</v>
      </c>
      <c r="GI203" s="139" t="s">
        <v>193</v>
      </c>
      <c r="GJ203" s="139" t="s">
        <v>193</v>
      </c>
      <c r="GK203" s="139" t="s">
        <v>193</v>
      </c>
      <c r="GL203" s="139" t="s">
        <v>193</v>
      </c>
      <c r="GM203" s="139" t="s">
        <v>193</v>
      </c>
      <c r="GN203" s="139" t="s">
        <v>193</v>
      </c>
      <c r="GO203" s="139" t="s">
        <v>193</v>
      </c>
      <c r="GP203" s="139" t="s">
        <v>193</v>
      </c>
      <c r="GQ203" s="139" t="s">
        <v>193</v>
      </c>
      <c r="GR203" s="139" t="s">
        <v>193</v>
      </c>
      <c r="GS203" s="139" t="s">
        <v>193</v>
      </c>
      <c r="GT203" s="139" t="s">
        <v>193</v>
      </c>
      <c r="GU203" s="139" t="s">
        <v>193</v>
      </c>
      <c r="GV203" s="139" t="s">
        <v>193</v>
      </c>
      <c r="GW203" s="139" t="s">
        <v>193</v>
      </c>
      <c r="GX203" s="139" t="s">
        <v>193</v>
      </c>
      <c r="GY203" s="139" t="s">
        <v>193</v>
      </c>
      <c r="GZ203" s="139" t="s">
        <v>193</v>
      </c>
      <c r="HA203" s="139" t="s">
        <v>193</v>
      </c>
      <c r="HB203" s="139" t="s">
        <v>193</v>
      </c>
      <c r="HC203" s="139" t="s">
        <v>193</v>
      </c>
      <c r="HD203" s="139" t="s">
        <v>193</v>
      </c>
      <c r="HE203" s="139" t="s">
        <v>193</v>
      </c>
      <c r="HF203" s="139" t="s">
        <v>193</v>
      </c>
      <c r="HG203" s="139" t="s">
        <v>193</v>
      </c>
      <c r="HH203" s="139" t="s">
        <v>193</v>
      </c>
      <c r="HI203" s="139" t="s">
        <v>193</v>
      </c>
      <c r="HJ203" s="139" t="s">
        <v>193</v>
      </c>
      <c r="HK203" s="139" t="s">
        <v>193</v>
      </c>
      <c r="HL203" s="139" t="s">
        <v>193</v>
      </c>
      <c r="HM203" s="139" t="s">
        <v>193</v>
      </c>
      <c r="HN203" s="139" t="s">
        <v>193</v>
      </c>
      <c r="HO203" s="139" t="s">
        <v>193</v>
      </c>
      <c r="HP203" s="139" t="s">
        <v>193</v>
      </c>
      <c r="HQ203" s="139" t="s">
        <v>193</v>
      </c>
      <c r="HR203" s="139" t="s">
        <v>193</v>
      </c>
      <c r="HS203" s="139" t="s">
        <v>193</v>
      </c>
      <c r="HT203" s="139" t="s">
        <v>193</v>
      </c>
      <c r="HU203" s="139" t="s">
        <v>193</v>
      </c>
      <c r="HV203" s="139" t="s">
        <v>193</v>
      </c>
      <c r="HW203" s="139" t="s">
        <v>193</v>
      </c>
      <c r="HX203" s="139" t="s">
        <v>193</v>
      </c>
      <c r="HY203" s="139" t="s">
        <v>193</v>
      </c>
      <c r="HZ203" s="139" t="s">
        <v>193</v>
      </c>
      <c r="IA203" s="139" t="s">
        <v>193</v>
      </c>
      <c r="IB203" s="139" t="s">
        <v>193</v>
      </c>
      <c r="IC203" s="139" t="s">
        <v>193</v>
      </c>
      <c r="ID203" s="139" t="s">
        <v>193</v>
      </c>
      <c r="IE203" s="139" t="s">
        <v>193</v>
      </c>
      <c r="IF203" s="139" t="s">
        <v>193</v>
      </c>
      <c r="IG203" s="139" t="s">
        <v>193</v>
      </c>
      <c r="IH203" s="139" t="s">
        <v>193</v>
      </c>
      <c r="II203" s="139" t="s">
        <v>193</v>
      </c>
      <c r="IJ203" s="139" t="s">
        <v>193</v>
      </c>
      <c r="IK203" s="139" t="s">
        <v>193</v>
      </c>
      <c r="IL203" s="139" t="s">
        <v>193</v>
      </c>
      <c r="IM203" s="139" t="s">
        <v>193</v>
      </c>
      <c r="IN203" s="139" t="s">
        <v>109</v>
      </c>
      <c r="IO203" s="139" t="s">
        <v>3702</v>
      </c>
      <c r="IP203" s="139">
        <v>0</v>
      </c>
      <c r="IQ203" s="139">
        <v>0</v>
      </c>
      <c r="IR203" s="139">
        <v>1</v>
      </c>
      <c r="IS203" s="139">
        <v>0</v>
      </c>
      <c r="IT203" s="139">
        <v>0</v>
      </c>
      <c r="IU203" s="139">
        <v>0</v>
      </c>
      <c r="IV203" s="139" t="s">
        <v>193</v>
      </c>
      <c r="IW203" s="139" t="s">
        <v>3703</v>
      </c>
      <c r="IX203" s="139">
        <v>0</v>
      </c>
      <c r="IY203" s="139">
        <v>1</v>
      </c>
      <c r="IZ203" s="139">
        <v>1</v>
      </c>
      <c r="JA203" s="139">
        <v>0</v>
      </c>
      <c r="JB203" s="139">
        <v>1</v>
      </c>
      <c r="JC203" s="139">
        <v>0</v>
      </c>
      <c r="JD203" s="139">
        <v>0</v>
      </c>
      <c r="JE203" s="139">
        <v>0</v>
      </c>
      <c r="JF203" s="139" t="s">
        <v>193</v>
      </c>
      <c r="JG203" s="139" t="s">
        <v>109</v>
      </c>
      <c r="JH203" s="139" t="s">
        <v>193</v>
      </c>
      <c r="JI203" s="139" t="s">
        <v>111</v>
      </c>
      <c r="JJ203" s="139">
        <v>1</v>
      </c>
      <c r="JK203" s="139">
        <v>0</v>
      </c>
      <c r="JL203" s="139">
        <v>0</v>
      </c>
      <c r="JM203" s="139">
        <v>0</v>
      </c>
      <c r="JN203" s="139">
        <v>0</v>
      </c>
      <c r="JO203" s="139">
        <v>0</v>
      </c>
      <c r="JP203" s="139">
        <v>0</v>
      </c>
      <c r="JQ203" s="139" t="s">
        <v>193</v>
      </c>
      <c r="JR203" s="139" t="s">
        <v>193</v>
      </c>
      <c r="JS203" s="139" t="s">
        <v>193</v>
      </c>
      <c r="JT203" s="139" t="s">
        <v>193</v>
      </c>
      <c r="JU203" s="139" t="s">
        <v>193</v>
      </c>
      <c r="JV203" s="139" t="s">
        <v>193</v>
      </c>
      <c r="JW203" s="139" t="s">
        <v>193</v>
      </c>
      <c r="JX203" s="139" t="s">
        <v>193</v>
      </c>
      <c r="JY203" s="139" t="s">
        <v>193</v>
      </c>
      <c r="JZ203" s="139" t="s">
        <v>193</v>
      </c>
      <c r="KA203" s="139" t="s">
        <v>193</v>
      </c>
      <c r="KB203" s="139" t="s">
        <v>193</v>
      </c>
      <c r="KC203" s="139" t="s">
        <v>193</v>
      </c>
      <c r="KD203" s="139" t="s">
        <v>193</v>
      </c>
      <c r="KE203" s="139" t="s">
        <v>193</v>
      </c>
      <c r="KF203" s="139" t="s">
        <v>193</v>
      </c>
      <c r="KG203" s="139" t="s">
        <v>193</v>
      </c>
      <c r="KH203" s="139" t="s">
        <v>193</v>
      </c>
      <c r="KI203" s="139" t="s">
        <v>193</v>
      </c>
      <c r="KJ203" s="139" t="s">
        <v>193</v>
      </c>
      <c r="KK203" s="139" t="s">
        <v>193</v>
      </c>
      <c r="KL203" s="139" t="s">
        <v>193</v>
      </c>
      <c r="KM203" s="139" t="s">
        <v>193</v>
      </c>
      <c r="KN203" s="139" t="s">
        <v>193</v>
      </c>
      <c r="KO203" s="139" t="s">
        <v>193</v>
      </c>
      <c r="KP203" s="139" t="s">
        <v>193</v>
      </c>
      <c r="KQ203" s="139" t="s">
        <v>193</v>
      </c>
      <c r="KR203" s="139" t="s">
        <v>193</v>
      </c>
      <c r="KS203" s="139" t="s">
        <v>193</v>
      </c>
      <c r="KT203" s="139" t="s">
        <v>193</v>
      </c>
      <c r="KU203" s="139" t="s">
        <v>193</v>
      </c>
      <c r="KV203" s="139" t="s">
        <v>193</v>
      </c>
      <c r="KW203" s="139" t="s">
        <v>193</v>
      </c>
      <c r="KX203" s="139" t="s">
        <v>193</v>
      </c>
      <c r="KY203" s="139" t="s">
        <v>193</v>
      </c>
      <c r="KZ203" s="139" t="s">
        <v>193</v>
      </c>
      <c r="LA203" s="139" t="s">
        <v>193</v>
      </c>
      <c r="LB203" s="139" t="s">
        <v>193</v>
      </c>
      <c r="LC203" s="139" t="s">
        <v>193</v>
      </c>
      <c r="LD203" s="139" t="s">
        <v>193</v>
      </c>
      <c r="LE203" s="139" t="s">
        <v>193</v>
      </c>
      <c r="LF203" s="139" t="s">
        <v>193</v>
      </c>
      <c r="LG203" s="139" t="s">
        <v>193</v>
      </c>
      <c r="LH203" s="139" t="s">
        <v>193</v>
      </c>
      <c r="LI203" s="139" t="s">
        <v>193</v>
      </c>
      <c r="LJ203" s="139" t="s">
        <v>193</v>
      </c>
      <c r="LK203" s="139" t="s">
        <v>193</v>
      </c>
      <c r="LL203" s="139" t="s">
        <v>193</v>
      </c>
      <c r="LM203" s="139" t="s">
        <v>193</v>
      </c>
      <c r="LN203" s="139" t="s">
        <v>193</v>
      </c>
      <c r="LO203" s="139" t="s">
        <v>193</v>
      </c>
      <c r="LP203" s="139" t="s">
        <v>193</v>
      </c>
      <c r="LQ203" s="139" t="s">
        <v>193</v>
      </c>
    </row>
    <row r="204" spans="1:329" x14ac:dyDescent="0.35">
      <c r="A204" s="139" t="s">
        <v>3704</v>
      </c>
      <c r="B204" s="139" t="s">
        <v>3355</v>
      </c>
      <c r="C204" s="139" t="s">
        <v>836</v>
      </c>
      <c r="D204" s="139" t="s">
        <v>836</v>
      </c>
      <c r="E204" s="139" t="s">
        <v>3700</v>
      </c>
      <c r="F204" s="139" t="s">
        <v>176</v>
      </c>
      <c r="G204" s="139" t="s">
        <v>178</v>
      </c>
      <c r="H204" s="139" t="s">
        <v>3705</v>
      </c>
      <c r="I204" s="139" t="s">
        <v>559</v>
      </c>
      <c r="J204" s="139" t="s">
        <v>844</v>
      </c>
      <c r="K204" s="139" t="s">
        <v>536</v>
      </c>
      <c r="L204" s="139" t="s">
        <v>490</v>
      </c>
      <c r="M204" t="s">
        <v>491</v>
      </c>
      <c r="N204" t="s">
        <v>193</v>
      </c>
      <c r="O204" t="s">
        <v>193</v>
      </c>
      <c r="P204" t="s">
        <v>492</v>
      </c>
      <c r="Q204" t="s">
        <v>193</v>
      </c>
      <c r="R204" t="s">
        <v>111</v>
      </c>
      <c r="S204">
        <v>1</v>
      </c>
      <c r="T204">
        <v>0</v>
      </c>
      <c r="U204">
        <v>0</v>
      </c>
      <c r="V204">
        <v>0</v>
      </c>
      <c r="W204">
        <v>0</v>
      </c>
      <c r="X204">
        <v>0</v>
      </c>
      <c r="Y204">
        <v>0</v>
      </c>
      <c r="Z204" t="s">
        <v>110</v>
      </c>
      <c r="AA204" t="s">
        <v>1423</v>
      </c>
      <c r="AB204" t="s">
        <v>512</v>
      </c>
      <c r="AC204">
        <v>1</v>
      </c>
      <c r="AD204">
        <v>0</v>
      </c>
      <c r="AE204">
        <v>0</v>
      </c>
      <c r="AF204">
        <v>0</v>
      </c>
      <c r="AG204">
        <v>1</v>
      </c>
      <c r="AH204">
        <v>0</v>
      </c>
      <c r="AI204">
        <v>0</v>
      </c>
      <c r="AJ204">
        <v>0</v>
      </c>
      <c r="AK204">
        <v>0</v>
      </c>
      <c r="AL204">
        <v>0</v>
      </c>
      <c r="AM204" t="s">
        <v>193</v>
      </c>
      <c r="AN204" t="s">
        <v>143</v>
      </c>
      <c r="AO204" t="s">
        <v>501</v>
      </c>
      <c r="AP204" t="s">
        <v>499</v>
      </c>
      <c r="AQ204">
        <v>1</v>
      </c>
      <c r="AR204">
        <v>1</v>
      </c>
      <c r="AS204">
        <v>1</v>
      </c>
      <c r="AT204">
        <v>1</v>
      </c>
      <c r="AU204">
        <v>1</v>
      </c>
      <c r="AV204">
        <v>1</v>
      </c>
      <c r="AW204">
        <v>1</v>
      </c>
      <c r="AX204">
        <v>0</v>
      </c>
      <c r="AY204" t="s">
        <v>498</v>
      </c>
      <c r="AZ204" s="192">
        <v>262.5</v>
      </c>
      <c r="BA204" s="139" t="s">
        <v>109</v>
      </c>
      <c r="BB204" s="139">
        <v>350</v>
      </c>
      <c r="BC204" s="192">
        <v>134.61538461538399</v>
      </c>
      <c r="BD204" s="139" t="s">
        <v>109</v>
      </c>
      <c r="BE204" s="139">
        <v>350</v>
      </c>
      <c r="BF204" s="192">
        <v>152.173913043478</v>
      </c>
      <c r="BG204" s="139" t="s">
        <v>109</v>
      </c>
      <c r="BH204" s="139">
        <v>350</v>
      </c>
      <c r="BI204" s="192">
        <v>120.689655172413</v>
      </c>
      <c r="BJ204" s="139" t="s">
        <v>109</v>
      </c>
      <c r="BK204" s="139">
        <v>490</v>
      </c>
      <c r="BL204" s="192">
        <v>204.166666666666</v>
      </c>
      <c r="BM204" s="139" t="s">
        <v>114</v>
      </c>
      <c r="BN204" s="139">
        <v>520</v>
      </c>
      <c r="BO204" s="192">
        <v>216.666666666666</v>
      </c>
      <c r="BP204" s="139" t="s">
        <v>114</v>
      </c>
      <c r="BQ204" s="139" t="s">
        <v>612</v>
      </c>
      <c r="BR204" s="139" t="s">
        <v>109</v>
      </c>
      <c r="BS204" s="139">
        <v>900</v>
      </c>
      <c r="BT204" s="139" t="s">
        <v>193</v>
      </c>
      <c r="BU204" s="139" t="s">
        <v>193</v>
      </c>
      <c r="BV204" s="139" t="s">
        <v>193</v>
      </c>
      <c r="BW204" s="139" t="s">
        <v>193</v>
      </c>
      <c r="BX204" s="139" t="s">
        <v>193</v>
      </c>
      <c r="BY204" s="139" t="s">
        <v>193</v>
      </c>
      <c r="BZ204" s="139" t="s">
        <v>156</v>
      </c>
      <c r="CA204" s="192">
        <v>900</v>
      </c>
      <c r="CB204" s="139" t="s">
        <v>114</v>
      </c>
      <c r="CC204" s="139" t="s">
        <v>109</v>
      </c>
      <c r="CD204" s="139" t="s">
        <v>3706</v>
      </c>
      <c r="CE204" s="139">
        <v>1</v>
      </c>
      <c r="CF204" s="139">
        <v>1</v>
      </c>
      <c r="CG204" s="139">
        <v>0</v>
      </c>
      <c r="CH204" s="139">
        <v>0</v>
      </c>
      <c r="CI204" s="139">
        <v>1</v>
      </c>
      <c r="CJ204" s="139">
        <v>0</v>
      </c>
      <c r="CK204" s="139">
        <v>0</v>
      </c>
      <c r="CL204" s="139">
        <v>0</v>
      </c>
      <c r="CM204" s="139">
        <v>0</v>
      </c>
      <c r="CN204" s="139">
        <v>0</v>
      </c>
      <c r="CO204" s="139">
        <v>0</v>
      </c>
      <c r="CP204" s="139">
        <v>0</v>
      </c>
      <c r="CQ204" s="139">
        <v>0</v>
      </c>
      <c r="CR204" s="139">
        <v>0</v>
      </c>
      <c r="CS204" s="139" t="s">
        <v>193</v>
      </c>
      <c r="CT204" s="139" t="s">
        <v>795</v>
      </c>
      <c r="CU204" s="139">
        <v>1</v>
      </c>
      <c r="CV204" s="139">
        <v>1</v>
      </c>
      <c r="CW204" s="139">
        <v>1</v>
      </c>
      <c r="CX204" s="139">
        <v>1</v>
      </c>
      <c r="CY204" s="139">
        <v>0</v>
      </c>
      <c r="CZ204" s="139">
        <v>1</v>
      </c>
      <c r="DA204" s="139">
        <v>1</v>
      </c>
      <c r="DB204" s="139">
        <v>0</v>
      </c>
      <c r="DC204" s="139" t="s">
        <v>109</v>
      </c>
      <c r="DD204" s="139" t="s">
        <v>109</v>
      </c>
      <c r="DE204" s="139" t="s">
        <v>109</v>
      </c>
      <c r="DF204" s="139" t="s">
        <v>176</v>
      </c>
      <c r="DG204" s="139" t="s">
        <v>789</v>
      </c>
      <c r="DH204" s="139" t="s">
        <v>178</v>
      </c>
      <c r="DI204" s="139" t="s">
        <v>789</v>
      </c>
      <c r="DJ204" s="139" t="s">
        <v>193</v>
      </c>
      <c r="DK204" s="139" t="s">
        <v>193</v>
      </c>
      <c r="DL204" s="139" t="s">
        <v>193</v>
      </c>
      <c r="DM204" s="139" t="s">
        <v>193</v>
      </c>
      <c r="DN204" s="139" t="s">
        <v>193</v>
      </c>
      <c r="DO204" s="139" t="s">
        <v>193</v>
      </c>
      <c r="DP204" s="139" t="s">
        <v>193</v>
      </c>
      <c r="DQ204" s="139" t="s">
        <v>193</v>
      </c>
      <c r="DR204" s="139" t="s">
        <v>193</v>
      </c>
      <c r="DS204" s="139" t="s">
        <v>193</v>
      </c>
      <c r="DT204" s="139" t="s">
        <v>193</v>
      </c>
      <c r="DU204" s="139" t="s">
        <v>193</v>
      </c>
      <c r="DV204" s="139" t="s">
        <v>193</v>
      </c>
      <c r="DW204" s="139" t="s">
        <v>193</v>
      </c>
      <c r="DX204" s="139" t="s">
        <v>193</v>
      </c>
      <c r="DY204" s="139" t="s">
        <v>193</v>
      </c>
      <c r="DZ204" s="139" t="s">
        <v>193</v>
      </c>
      <c r="EA204" s="139" t="s">
        <v>193</v>
      </c>
      <c r="EB204" s="139" t="s">
        <v>193</v>
      </c>
      <c r="EC204" s="139" t="s">
        <v>193</v>
      </c>
      <c r="ED204" s="139" t="s">
        <v>193</v>
      </c>
      <c r="EE204" s="139" t="s">
        <v>193</v>
      </c>
      <c r="EF204" s="139" t="s">
        <v>193</v>
      </c>
      <c r="EG204" s="139" t="s">
        <v>193</v>
      </c>
      <c r="EH204" s="139" t="s">
        <v>193</v>
      </c>
      <c r="EI204" s="139" t="s">
        <v>193</v>
      </c>
      <c r="EJ204" s="139" t="s">
        <v>193</v>
      </c>
      <c r="EK204" s="139" t="s">
        <v>193</v>
      </c>
      <c r="EL204" s="139" t="s">
        <v>193</v>
      </c>
      <c r="EM204" s="139" t="s">
        <v>193</v>
      </c>
      <c r="EN204" s="139" t="s">
        <v>193</v>
      </c>
      <c r="EO204" s="139" t="s">
        <v>193</v>
      </c>
      <c r="EP204" s="139" t="s">
        <v>193</v>
      </c>
      <c r="EQ204" s="139" t="s">
        <v>193</v>
      </c>
      <c r="ER204" s="139" t="s">
        <v>193</v>
      </c>
      <c r="ES204" s="139" t="s">
        <v>193</v>
      </c>
      <c r="ET204" s="139" t="s">
        <v>193</v>
      </c>
      <c r="EU204" s="139" t="s">
        <v>193</v>
      </c>
      <c r="EV204" s="139" t="s">
        <v>193</v>
      </c>
      <c r="EW204" s="139" t="s">
        <v>193</v>
      </c>
      <c r="EX204" s="139" t="s">
        <v>193</v>
      </c>
      <c r="EY204" s="139" t="s">
        <v>193</v>
      </c>
      <c r="EZ204" s="139" t="s">
        <v>193</v>
      </c>
      <c r="FA204" s="139" t="s">
        <v>193</v>
      </c>
      <c r="FB204" s="139" t="s">
        <v>193</v>
      </c>
      <c r="FC204" s="139" t="s">
        <v>193</v>
      </c>
      <c r="FD204" s="139" t="s">
        <v>193</v>
      </c>
      <c r="FE204" s="139" t="s">
        <v>193</v>
      </c>
      <c r="FF204" s="139" t="s">
        <v>193</v>
      </c>
      <c r="FG204" s="139" t="s">
        <v>193</v>
      </c>
      <c r="FH204" s="139" t="s">
        <v>193</v>
      </c>
      <c r="FI204" s="139" t="s">
        <v>193</v>
      </c>
      <c r="FJ204" s="139" t="s">
        <v>193</v>
      </c>
      <c r="FK204" s="139" t="s">
        <v>193</v>
      </c>
      <c r="FL204" s="139" t="s">
        <v>193</v>
      </c>
      <c r="FM204" s="139" t="s">
        <v>193</v>
      </c>
      <c r="FN204" s="139" t="s">
        <v>193</v>
      </c>
      <c r="FO204" s="139" t="s">
        <v>193</v>
      </c>
      <c r="FP204" s="139" t="s">
        <v>193</v>
      </c>
      <c r="FQ204" s="139" t="s">
        <v>193</v>
      </c>
      <c r="FR204" s="139" t="s">
        <v>193</v>
      </c>
      <c r="FS204" s="139" t="s">
        <v>193</v>
      </c>
      <c r="FT204" s="139" t="s">
        <v>193</v>
      </c>
      <c r="FU204" s="139" t="s">
        <v>193</v>
      </c>
      <c r="FV204" s="139" t="s">
        <v>193</v>
      </c>
      <c r="FW204" s="139" t="s">
        <v>193</v>
      </c>
      <c r="FX204" s="139" t="s">
        <v>193</v>
      </c>
      <c r="FY204" s="139" t="s">
        <v>193</v>
      </c>
      <c r="FZ204" s="139" t="s">
        <v>193</v>
      </c>
      <c r="GA204" s="139" t="s">
        <v>193</v>
      </c>
      <c r="GB204" s="139" t="s">
        <v>193</v>
      </c>
      <c r="GC204" s="139" t="s">
        <v>193</v>
      </c>
      <c r="GD204" s="139" t="s">
        <v>193</v>
      </c>
      <c r="GE204" s="139" t="s">
        <v>193</v>
      </c>
      <c r="GF204" s="139" t="s">
        <v>193</v>
      </c>
      <c r="GG204" s="139" t="s">
        <v>193</v>
      </c>
      <c r="GH204" s="139" t="s">
        <v>193</v>
      </c>
      <c r="GI204" s="139" t="s">
        <v>193</v>
      </c>
      <c r="GJ204" s="139" t="s">
        <v>193</v>
      </c>
      <c r="GK204" s="139" t="s">
        <v>193</v>
      </c>
      <c r="GL204" s="139" t="s">
        <v>193</v>
      </c>
      <c r="GM204" s="139" t="s">
        <v>193</v>
      </c>
      <c r="GN204" s="139" t="s">
        <v>193</v>
      </c>
      <c r="GO204" s="139" t="s">
        <v>193</v>
      </c>
      <c r="GP204" s="139" t="s">
        <v>193</v>
      </c>
      <c r="GQ204" s="139" t="s">
        <v>193</v>
      </c>
      <c r="GR204" s="139" t="s">
        <v>193</v>
      </c>
      <c r="GS204" s="139" t="s">
        <v>193</v>
      </c>
      <c r="GT204" s="139" t="s">
        <v>193</v>
      </c>
      <c r="GU204" s="139" t="s">
        <v>193</v>
      </c>
      <c r="GV204" s="139" t="s">
        <v>193</v>
      </c>
      <c r="GW204" s="139" t="s">
        <v>193</v>
      </c>
      <c r="GX204" s="139" t="s">
        <v>193</v>
      </c>
      <c r="GY204" s="139" t="s">
        <v>193</v>
      </c>
      <c r="GZ204" s="139" t="s">
        <v>193</v>
      </c>
      <c r="HA204" s="139" t="s">
        <v>193</v>
      </c>
      <c r="HB204" s="139" t="s">
        <v>193</v>
      </c>
      <c r="HC204" s="139" t="s">
        <v>193</v>
      </c>
      <c r="HD204" s="139" t="s">
        <v>193</v>
      </c>
      <c r="HE204" s="139" t="s">
        <v>193</v>
      </c>
      <c r="HF204" s="139" t="s">
        <v>193</v>
      </c>
      <c r="HG204" s="139" t="s">
        <v>193</v>
      </c>
      <c r="HH204" s="139" t="s">
        <v>193</v>
      </c>
      <c r="HI204" s="139" t="s">
        <v>193</v>
      </c>
      <c r="HJ204" s="139" t="s">
        <v>193</v>
      </c>
      <c r="HK204" s="139" t="s">
        <v>193</v>
      </c>
      <c r="HL204" s="139" t="s">
        <v>193</v>
      </c>
      <c r="HM204" s="139" t="s">
        <v>193</v>
      </c>
      <c r="HN204" s="139" t="s">
        <v>193</v>
      </c>
      <c r="HO204" s="139" t="s">
        <v>193</v>
      </c>
      <c r="HP204" s="139" t="s">
        <v>193</v>
      </c>
      <c r="HQ204" s="139" t="s">
        <v>193</v>
      </c>
      <c r="HR204" s="139" t="s">
        <v>193</v>
      </c>
      <c r="HS204" s="139" t="s">
        <v>193</v>
      </c>
      <c r="HT204" s="139" t="s">
        <v>193</v>
      </c>
      <c r="HU204" s="139" t="s">
        <v>193</v>
      </c>
      <c r="HV204" s="139" t="s">
        <v>193</v>
      </c>
      <c r="HW204" s="139" t="s">
        <v>193</v>
      </c>
      <c r="HX204" s="139" t="s">
        <v>193</v>
      </c>
      <c r="HY204" s="139" t="s">
        <v>193</v>
      </c>
      <c r="HZ204" s="139" t="s">
        <v>193</v>
      </c>
      <c r="IA204" s="139" t="s">
        <v>193</v>
      </c>
      <c r="IB204" s="139" t="s">
        <v>193</v>
      </c>
      <c r="IC204" s="139" t="s">
        <v>193</v>
      </c>
      <c r="ID204" s="139" t="s">
        <v>193</v>
      </c>
      <c r="IE204" s="139" t="s">
        <v>193</v>
      </c>
      <c r="IF204" s="139" t="s">
        <v>193</v>
      </c>
      <c r="IG204" s="139" t="s">
        <v>193</v>
      </c>
      <c r="IH204" s="139" t="s">
        <v>193</v>
      </c>
      <c r="II204" s="139" t="s">
        <v>193</v>
      </c>
      <c r="IJ204" s="139" t="s">
        <v>193</v>
      </c>
      <c r="IK204" s="139" t="s">
        <v>193</v>
      </c>
      <c r="IL204" s="139" t="s">
        <v>193</v>
      </c>
      <c r="IM204" s="139" t="s">
        <v>193</v>
      </c>
      <c r="IN204" s="139" t="s">
        <v>109</v>
      </c>
      <c r="IO204" s="139" t="s">
        <v>3702</v>
      </c>
      <c r="IP204" s="139">
        <v>0</v>
      </c>
      <c r="IQ204" s="139">
        <v>0</v>
      </c>
      <c r="IR204" s="139">
        <v>1</v>
      </c>
      <c r="IS204" s="139">
        <v>0</v>
      </c>
      <c r="IT204" s="139">
        <v>0</v>
      </c>
      <c r="IU204" s="139">
        <v>0</v>
      </c>
      <c r="IV204" s="139" t="s">
        <v>193</v>
      </c>
      <c r="IW204" s="139" t="s">
        <v>3461</v>
      </c>
      <c r="IX204" s="139">
        <v>0</v>
      </c>
      <c r="IY204" s="139">
        <v>0</v>
      </c>
      <c r="IZ204" s="139">
        <v>0</v>
      </c>
      <c r="JA204" s="139">
        <v>1</v>
      </c>
      <c r="JB204" s="139">
        <v>0</v>
      </c>
      <c r="JC204" s="139">
        <v>0</v>
      </c>
      <c r="JD204" s="139">
        <v>0</v>
      </c>
      <c r="JE204" s="139">
        <v>0</v>
      </c>
      <c r="JF204" s="139" t="s">
        <v>193</v>
      </c>
      <c r="JG204" s="139" t="s">
        <v>109</v>
      </c>
      <c r="JH204" s="139" t="s">
        <v>193</v>
      </c>
      <c r="JI204" s="139" t="s">
        <v>111</v>
      </c>
      <c r="JJ204" s="139">
        <v>1</v>
      </c>
      <c r="JK204" s="139">
        <v>0</v>
      </c>
      <c r="JL204" s="139">
        <v>0</v>
      </c>
      <c r="JM204" s="139">
        <v>0</v>
      </c>
      <c r="JN204" s="139">
        <v>0</v>
      </c>
      <c r="JO204" s="139">
        <v>0</v>
      </c>
      <c r="JP204" s="139">
        <v>0</v>
      </c>
      <c r="JQ204" s="139" t="s">
        <v>193</v>
      </c>
      <c r="JR204" s="139" t="s">
        <v>193</v>
      </c>
      <c r="JS204" s="139" t="s">
        <v>193</v>
      </c>
      <c r="JT204" s="139" t="s">
        <v>193</v>
      </c>
      <c r="JU204" s="139" t="s">
        <v>193</v>
      </c>
      <c r="JV204" s="139" t="s">
        <v>193</v>
      </c>
      <c r="JW204" s="139" t="s">
        <v>193</v>
      </c>
      <c r="JX204" s="139" t="s">
        <v>193</v>
      </c>
      <c r="JY204" s="139" t="s">
        <v>193</v>
      </c>
      <c r="JZ204" s="139" t="s">
        <v>193</v>
      </c>
      <c r="KA204" s="139" t="s">
        <v>193</v>
      </c>
      <c r="KB204" s="139" t="s">
        <v>193</v>
      </c>
      <c r="KC204" s="139" t="s">
        <v>193</v>
      </c>
      <c r="KD204" s="139" t="s">
        <v>193</v>
      </c>
      <c r="KE204" s="139" t="s">
        <v>193</v>
      </c>
      <c r="KF204" s="139" t="s">
        <v>193</v>
      </c>
      <c r="KG204" s="139" t="s">
        <v>193</v>
      </c>
      <c r="KH204" s="139" t="s">
        <v>193</v>
      </c>
      <c r="KI204" s="139" t="s">
        <v>193</v>
      </c>
      <c r="KJ204" s="139" t="s">
        <v>193</v>
      </c>
      <c r="KK204" s="139" t="s">
        <v>193</v>
      </c>
      <c r="KL204" s="139" t="s">
        <v>193</v>
      </c>
      <c r="KM204" s="139" t="s">
        <v>193</v>
      </c>
      <c r="KN204" s="139" t="s">
        <v>193</v>
      </c>
      <c r="KO204" s="139" t="s">
        <v>193</v>
      </c>
      <c r="KP204" s="139" t="s">
        <v>193</v>
      </c>
      <c r="KQ204" s="139" t="s">
        <v>193</v>
      </c>
      <c r="KR204" s="139" t="s">
        <v>193</v>
      </c>
      <c r="KS204" s="139" t="s">
        <v>193</v>
      </c>
      <c r="KT204" s="139" t="s">
        <v>193</v>
      </c>
      <c r="KU204" s="139" t="s">
        <v>193</v>
      </c>
      <c r="KV204" s="139" t="s">
        <v>193</v>
      </c>
      <c r="KW204" s="139" t="s">
        <v>193</v>
      </c>
      <c r="KX204" s="139" t="s">
        <v>193</v>
      </c>
      <c r="KY204" s="139" t="s">
        <v>193</v>
      </c>
      <c r="KZ204" s="139" t="s">
        <v>193</v>
      </c>
      <c r="LA204" s="139" t="s">
        <v>193</v>
      </c>
      <c r="LB204" s="139" t="s">
        <v>193</v>
      </c>
      <c r="LC204" s="139" t="s">
        <v>193</v>
      </c>
      <c r="LD204" s="139" t="s">
        <v>193</v>
      </c>
      <c r="LE204" s="139" t="s">
        <v>193</v>
      </c>
      <c r="LF204" s="139" t="s">
        <v>193</v>
      </c>
      <c r="LG204" s="139" t="s">
        <v>193</v>
      </c>
      <c r="LH204" s="139" t="s">
        <v>193</v>
      </c>
      <c r="LI204" s="139" t="s">
        <v>193</v>
      </c>
      <c r="LJ204" s="139" t="s">
        <v>193</v>
      </c>
      <c r="LK204" s="139" t="s">
        <v>193</v>
      </c>
      <c r="LL204" s="139" t="s">
        <v>193</v>
      </c>
      <c r="LM204" s="139" t="s">
        <v>193</v>
      </c>
      <c r="LN204" s="139" t="s">
        <v>193</v>
      </c>
      <c r="LO204" s="139" t="s">
        <v>193</v>
      </c>
      <c r="LP204" s="139" t="s">
        <v>193</v>
      </c>
      <c r="LQ204" s="139" t="s">
        <v>193</v>
      </c>
    </row>
    <row r="205" spans="1:329" x14ac:dyDescent="0.35">
      <c r="A205" s="139" t="s">
        <v>3707</v>
      </c>
      <c r="B205" s="139" t="s">
        <v>3355</v>
      </c>
      <c r="C205" s="139" t="s">
        <v>836</v>
      </c>
      <c r="D205" s="139" t="s">
        <v>836</v>
      </c>
      <c r="E205" s="139" t="s">
        <v>3700</v>
      </c>
      <c r="F205" s="139" t="s">
        <v>176</v>
      </c>
      <c r="G205" s="139" t="s">
        <v>178</v>
      </c>
      <c r="H205" s="139" t="s">
        <v>178</v>
      </c>
      <c r="I205" s="139" t="s">
        <v>559</v>
      </c>
      <c r="J205" s="139" t="s">
        <v>844</v>
      </c>
      <c r="K205" s="139" t="s">
        <v>536</v>
      </c>
      <c r="L205" s="139" t="s">
        <v>3317</v>
      </c>
      <c r="M205" t="s">
        <v>491</v>
      </c>
      <c r="N205" t="s">
        <v>193</v>
      </c>
      <c r="O205" t="s">
        <v>193</v>
      </c>
      <c r="P205" t="s">
        <v>193</v>
      </c>
      <c r="Q205" t="s">
        <v>193</v>
      </c>
      <c r="R205" t="s">
        <v>193</v>
      </c>
      <c r="S205" t="s">
        <v>193</v>
      </c>
      <c r="T205" t="s">
        <v>193</v>
      </c>
      <c r="U205" t="s">
        <v>193</v>
      </c>
      <c r="V205" t="s">
        <v>193</v>
      </c>
      <c r="W205" t="s">
        <v>193</v>
      </c>
      <c r="X205" t="s">
        <v>193</v>
      </c>
      <c r="Y205" t="s">
        <v>193</v>
      </c>
      <c r="Z205" t="s">
        <v>193</v>
      </c>
      <c r="AA205" t="s">
        <v>193</v>
      </c>
      <c r="AB205" t="s">
        <v>193</v>
      </c>
      <c r="AC205" t="s">
        <v>193</v>
      </c>
      <c r="AD205" t="s">
        <v>193</v>
      </c>
      <c r="AE205" t="s">
        <v>193</v>
      </c>
      <c r="AF205" t="s">
        <v>193</v>
      </c>
      <c r="AG205" t="s">
        <v>193</v>
      </c>
      <c r="AH205" t="s">
        <v>193</v>
      </c>
      <c r="AI205" t="s">
        <v>193</v>
      </c>
      <c r="AJ205" t="s">
        <v>193</v>
      </c>
      <c r="AK205" t="s">
        <v>193</v>
      </c>
      <c r="AL205" t="s">
        <v>193</v>
      </c>
      <c r="AM205" t="s">
        <v>193</v>
      </c>
      <c r="AN205" t="s">
        <v>193</v>
      </c>
      <c r="AO205" t="s">
        <v>193</v>
      </c>
      <c r="AP205" t="s">
        <v>193</v>
      </c>
      <c r="AQ205" t="s">
        <v>193</v>
      </c>
      <c r="AR205" t="s">
        <v>193</v>
      </c>
      <c r="AS205" t="s">
        <v>193</v>
      </c>
      <c r="AT205" t="s">
        <v>193</v>
      </c>
      <c r="AU205" t="s">
        <v>193</v>
      </c>
      <c r="AV205" t="s">
        <v>193</v>
      </c>
      <c r="AW205" t="s">
        <v>193</v>
      </c>
      <c r="AX205" t="s">
        <v>193</v>
      </c>
      <c r="AY205" t="s">
        <v>193</v>
      </c>
      <c r="AZ205" s="192" t="s">
        <v>193</v>
      </c>
      <c r="BA205" s="139" t="s">
        <v>193</v>
      </c>
      <c r="BB205" s="139" t="s">
        <v>193</v>
      </c>
      <c r="BC205" s="192" t="s">
        <v>193</v>
      </c>
      <c r="BD205" s="139" t="s">
        <v>193</v>
      </c>
      <c r="BE205" s="139" t="s">
        <v>193</v>
      </c>
      <c r="BF205" s="192" t="s">
        <v>193</v>
      </c>
      <c r="BG205" s="139" t="s">
        <v>193</v>
      </c>
      <c r="BH205" s="139" t="s">
        <v>193</v>
      </c>
      <c r="BI205" s="192" t="s">
        <v>193</v>
      </c>
      <c r="BJ205" s="139" t="s">
        <v>193</v>
      </c>
      <c r="BK205" s="139" t="s">
        <v>193</v>
      </c>
      <c r="BL205" s="192" t="s">
        <v>193</v>
      </c>
      <c r="BM205" s="139" t="s">
        <v>193</v>
      </c>
      <c r="BN205" s="139" t="s">
        <v>193</v>
      </c>
      <c r="BO205" s="192" t="s">
        <v>193</v>
      </c>
      <c r="BP205" s="139" t="s">
        <v>193</v>
      </c>
      <c r="BQ205" s="139" t="s">
        <v>193</v>
      </c>
      <c r="BR205" s="139" t="s">
        <v>193</v>
      </c>
      <c r="BS205" s="139" t="s">
        <v>193</v>
      </c>
      <c r="BT205" s="139" t="s">
        <v>193</v>
      </c>
      <c r="BU205" s="139" t="s">
        <v>193</v>
      </c>
      <c r="BV205" s="139" t="s">
        <v>193</v>
      </c>
      <c r="BW205" s="139" t="s">
        <v>193</v>
      </c>
      <c r="BX205" s="139" t="s">
        <v>193</v>
      </c>
      <c r="BY205" s="139" t="s">
        <v>193</v>
      </c>
      <c r="BZ205" s="139" t="s">
        <v>193</v>
      </c>
      <c r="CA205" s="192" t="s">
        <v>193</v>
      </c>
      <c r="CB205" s="139" t="s">
        <v>193</v>
      </c>
      <c r="CC205" s="139" t="s">
        <v>193</v>
      </c>
      <c r="CD205" s="139" t="s">
        <v>193</v>
      </c>
      <c r="CE205" s="139" t="s">
        <v>193</v>
      </c>
      <c r="CF205" s="139" t="s">
        <v>193</v>
      </c>
      <c r="CG205" s="139" t="s">
        <v>193</v>
      </c>
      <c r="CH205" s="139" t="s">
        <v>193</v>
      </c>
      <c r="CI205" s="139" t="s">
        <v>193</v>
      </c>
      <c r="CJ205" s="139" t="s">
        <v>193</v>
      </c>
      <c r="CK205" s="139" t="s">
        <v>193</v>
      </c>
      <c r="CL205" s="139" t="s">
        <v>193</v>
      </c>
      <c r="CM205" s="139" t="s">
        <v>193</v>
      </c>
      <c r="CN205" s="139" t="s">
        <v>193</v>
      </c>
      <c r="CO205" s="139" t="s">
        <v>193</v>
      </c>
      <c r="CP205" s="139" t="s">
        <v>193</v>
      </c>
      <c r="CQ205" s="139" t="s">
        <v>193</v>
      </c>
      <c r="CR205" s="139" t="s">
        <v>193</v>
      </c>
      <c r="CS205" s="139" t="s">
        <v>193</v>
      </c>
      <c r="CT205" s="139" t="s">
        <v>193</v>
      </c>
      <c r="CU205" s="139" t="s">
        <v>193</v>
      </c>
      <c r="CV205" s="139" t="s">
        <v>193</v>
      </c>
      <c r="CW205" s="139" t="s">
        <v>193</v>
      </c>
      <c r="CX205" s="139" t="s">
        <v>193</v>
      </c>
      <c r="CY205" s="139" t="s">
        <v>193</v>
      </c>
      <c r="CZ205" s="139" t="s">
        <v>193</v>
      </c>
      <c r="DA205" s="139" t="s">
        <v>193</v>
      </c>
      <c r="DB205" s="139" t="s">
        <v>193</v>
      </c>
      <c r="DC205" s="139" t="s">
        <v>193</v>
      </c>
      <c r="DD205" s="139" t="s">
        <v>193</v>
      </c>
      <c r="DE205" s="139" t="s">
        <v>193</v>
      </c>
      <c r="DF205" s="139" t="s">
        <v>193</v>
      </c>
      <c r="DG205" s="139" t="s">
        <v>193</v>
      </c>
      <c r="DH205" s="139" t="s">
        <v>193</v>
      </c>
      <c r="DI205" s="139" t="s">
        <v>193</v>
      </c>
      <c r="DJ205" s="139" t="s">
        <v>193</v>
      </c>
      <c r="DK205" s="139" t="s">
        <v>193</v>
      </c>
      <c r="DL205" s="139" t="s">
        <v>193</v>
      </c>
      <c r="DM205" s="139" t="s">
        <v>193</v>
      </c>
      <c r="DN205" s="139" t="s">
        <v>193</v>
      </c>
      <c r="DO205" s="139" t="s">
        <v>193</v>
      </c>
      <c r="DP205" s="139" t="s">
        <v>193</v>
      </c>
      <c r="DQ205" s="139" t="s">
        <v>193</v>
      </c>
      <c r="DR205" s="139" t="s">
        <v>193</v>
      </c>
      <c r="DS205" s="139" t="s">
        <v>193</v>
      </c>
      <c r="DT205" s="139" t="s">
        <v>193</v>
      </c>
      <c r="DU205" s="139" t="s">
        <v>193</v>
      </c>
      <c r="DV205" s="139" t="s">
        <v>193</v>
      </c>
      <c r="DW205" s="139" t="s">
        <v>193</v>
      </c>
      <c r="DX205" s="139" t="s">
        <v>193</v>
      </c>
      <c r="DY205" s="139" t="s">
        <v>193</v>
      </c>
      <c r="DZ205" s="139" t="s">
        <v>193</v>
      </c>
      <c r="EA205" s="139" t="s">
        <v>193</v>
      </c>
      <c r="EB205" s="139" t="s">
        <v>193</v>
      </c>
      <c r="EC205" s="139" t="s">
        <v>193</v>
      </c>
      <c r="ED205" s="139" t="s">
        <v>193</v>
      </c>
      <c r="EE205" s="139" t="s">
        <v>193</v>
      </c>
      <c r="EF205" s="139" t="s">
        <v>193</v>
      </c>
      <c r="EG205" s="139" t="s">
        <v>193</v>
      </c>
      <c r="EH205" s="139" t="s">
        <v>193</v>
      </c>
      <c r="EI205" s="139" t="s">
        <v>193</v>
      </c>
      <c r="EJ205" s="139" t="s">
        <v>193</v>
      </c>
      <c r="EK205" s="139" t="s">
        <v>193</v>
      </c>
      <c r="EL205" s="139" t="s">
        <v>193</v>
      </c>
      <c r="EM205" s="139" t="s">
        <v>193</v>
      </c>
      <c r="EN205" s="139" t="s">
        <v>193</v>
      </c>
      <c r="EO205" s="139" t="s">
        <v>193</v>
      </c>
      <c r="EP205" s="139" t="s">
        <v>193</v>
      </c>
      <c r="EQ205" s="139" t="s">
        <v>193</v>
      </c>
      <c r="ER205" s="139" t="s">
        <v>193</v>
      </c>
      <c r="ES205" s="139" t="s">
        <v>193</v>
      </c>
      <c r="ET205" s="139" t="s">
        <v>193</v>
      </c>
      <c r="EU205" s="139" t="s">
        <v>193</v>
      </c>
      <c r="EV205" s="139" t="s">
        <v>193</v>
      </c>
      <c r="EW205" s="139" t="s">
        <v>193</v>
      </c>
      <c r="EX205" s="139" t="s">
        <v>193</v>
      </c>
      <c r="EY205" s="139" t="s">
        <v>193</v>
      </c>
      <c r="EZ205" s="139" t="s">
        <v>193</v>
      </c>
      <c r="FA205" s="139" t="s">
        <v>193</v>
      </c>
      <c r="FB205" s="139" t="s">
        <v>193</v>
      </c>
      <c r="FC205" s="139" t="s">
        <v>193</v>
      </c>
      <c r="FD205" s="139" t="s">
        <v>193</v>
      </c>
      <c r="FE205" s="139" t="s">
        <v>193</v>
      </c>
      <c r="FF205" s="139" t="s">
        <v>193</v>
      </c>
      <c r="FG205" s="139" t="s">
        <v>193</v>
      </c>
      <c r="FH205" s="139" t="s">
        <v>193</v>
      </c>
      <c r="FI205" s="139" t="s">
        <v>193</v>
      </c>
      <c r="FJ205" s="139" t="s">
        <v>193</v>
      </c>
      <c r="FK205" s="139" t="s">
        <v>193</v>
      </c>
      <c r="FL205" s="139" t="s">
        <v>193</v>
      </c>
      <c r="FM205" s="139" t="s">
        <v>193</v>
      </c>
      <c r="FN205" s="139" t="s">
        <v>193</v>
      </c>
      <c r="FO205" s="139" t="s">
        <v>193</v>
      </c>
      <c r="FP205" s="139" t="s">
        <v>193</v>
      </c>
      <c r="FQ205" s="139" t="s">
        <v>193</v>
      </c>
      <c r="FR205" s="139" t="s">
        <v>193</v>
      </c>
      <c r="FS205" s="139" t="s">
        <v>193</v>
      </c>
      <c r="FT205" s="139" t="s">
        <v>193</v>
      </c>
      <c r="FU205" s="139" t="s">
        <v>193</v>
      </c>
      <c r="FV205" s="139" t="s">
        <v>193</v>
      </c>
      <c r="FW205" s="139" t="s">
        <v>193</v>
      </c>
      <c r="FX205" s="139" t="s">
        <v>193</v>
      </c>
      <c r="FY205" s="139" t="s">
        <v>193</v>
      </c>
      <c r="FZ205" s="139" t="s">
        <v>193</v>
      </c>
      <c r="GA205" s="139" t="s">
        <v>193</v>
      </c>
      <c r="GB205" s="139" t="s">
        <v>193</v>
      </c>
      <c r="GC205" s="139" t="s">
        <v>193</v>
      </c>
      <c r="GD205" s="139" t="s">
        <v>193</v>
      </c>
      <c r="GE205" s="139" t="s">
        <v>193</v>
      </c>
      <c r="GF205" s="139" t="s">
        <v>193</v>
      </c>
      <c r="GG205" s="139" t="s">
        <v>193</v>
      </c>
      <c r="GH205" s="139" t="s">
        <v>193</v>
      </c>
      <c r="GI205" s="139" t="s">
        <v>193</v>
      </c>
      <c r="GJ205" s="139" t="s">
        <v>193</v>
      </c>
      <c r="GK205" s="139" t="s">
        <v>193</v>
      </c>
      <c r="GL205" s="139" t="s">
        <v>193</v>
      </c>
      <c r="GM205" s="139" t="s">
        <v>193</v>
      </c>
      <c r="GN205" s="139" t="s">
        <v>193</v>
      </c>
      <c r="GO205" s="139" t="s">
        <v>193</v>
      </c>
      <c r="GP205" s="139" t="s">
        <v>193</v>
      </c>
      <c r="GQ205" s="139" t="s">
        <v>193</v>
      </c>
      <c r="GR205" s="139" t="s">
        <v>193</v>
      </c>
      <c r="GS205" s="139" t="s">
        <v>193</v>
      </c>
      <c r="GT205" s="139" t="s">
        <v>193</v>
      </c>
      <c r="GU205" s="139" t="s">
        <v>193</v>
      </c>
      <c r="GV205" s="139" t="s">
        <v>193</v>
      </c>
      <c r="GW205" s="139" t="s">
        <v>193</v>
      </c>
      <c r="GX205" s="139" t="s">
        <v>193</v>
      </c>
      <c r="GY205" s="139" t="s">
        <v>193</v>
      </c>
      <c r="GZ205" s="139" t="s">
        <v>193</v>
      </c>
      <c r="HA205" s="139" t="s">
        <v>193</v>
      </c>
      <c r="HB205" s="139" t="s">
        <v>193</v>
      </c>
      <c r="HC205" s="139" t="s">
        <v>193</v>
      </c>
      <c r="HD205" s="139" t="s">
        <v>193</v>
      </c>
      <c r="HE205" s="139" t="s">
        <v>193</v>
      </c>
      <c r="HF205" s="139" t="s">
        <v>193</v>
      </c>
      <c r="HG205" s="139" t="s">
        <v>193</v>
      </c>
      <c r="HH205" s="139" t="s">
        <v>193</v>
      </c>
      <c r="HI205" s="139" t="s">
        <v>193</v>
      </c>
      <c r="HJ205" s="139" t="s">
        <v>193</v>
      </c>
      <c r="HK205" s="139" t="s">
        <v>193</v>
      </c>
      <c r="HL205" s="139" t="s">
        <v>193</v>
      </c>
      <c r="HM205" s="139" t="s">
        <v>193</v>
      </c>
      <c r="HN205" s="139" t="s">
        <v>193</v>
      </c>
      <c r="HO205" s="139" t="s">
        <v>193</v>
      </c>
      <c r="HP205" s="139" t="s">
        <v>193</v>
      </c>
      <c r="HQ205" s="139" t="s">
        <v>193</v>
      </c>
      <c r="HR205" s="139" t="s">
        <v>193</v>
      </c>
      <c r="HS205" s="139" t="s">
        <v>193</v>
      </c>
      <c r="HT205" s="139" t="s">
        <v>193</v>
      </c>
      <c r="HU205" s="139" t="s">
        <v>193</v>
      </c>
      <c r="HV205" s="139" t="s">
        <v>193</v>
      </c>
      <c r="HW205" s="139" t="s">
        <v>193</v>
      </c>
      <c r="HX205" s="139" t="s">
        <v>193</v>
      </c>
      <c r="HY205" s="139" t="s">
        <v>193</v>
      </c>
      <c r="HZ205" s="139" t="s">
        <v>193</v>
      </c>
      <c r="IA205" s="139" t="s">
        <v>193</v>
      </c>
      <c r="IB205" s="139" t="s">
        <v>193</v>
      </c>
      <c r="IC205" s="139" t="s">
        <v>193</v>
      </c>
      <c r="ID205" s="139" t="s">
        <v>193</v>
      </c>
      <c r="IE205" s="139" t="s">
        <v>193</v>
      </c>
      <c r="IF205" s="139" t="s">
        <v>193</v>
      </c>
      <c r="IG205" s="139" t="s">
        <v>193</v>
      </c>
      <c r="IH205" s="139" t="s">
        <v>193</v>
      </c>
      <c r="II205" s="139" t="s">
        <v>193</v>
      </c>
      <c r="IJ205" s="139" t="s">
        <v>193</v>
      </c>
      <c r="IK205" s="139" t="s">
        <v>193</v>
      </c>
      <c r="IL205" s="139" t="s">
        <v>193</v>
      </c>
      <c r="IM205" s="139" t="s">
        <v>193</v>
      </c>
      <c r="IN205" s="139" t="s">
        <v>193</v>
      </c>
      <c r="IO205" s="139" t="s">
        <v>193</v>
      </c>
      <c r="IP205" s="139" t="s">
        <v>193</v>
      </c>
      <c r="IQ205" s="139" t="s">
        <v>193</v>
      </c>
      <c r="IR205" s="139" t="s">
        <v>193</v>
      </c>
      <c r="IS205" s="139" t="s">
        <v>193</v>
      </c>
      <c r="IT205" s="139" t="s">
        <v>193</v>
      </c>
      <c r="IU205" s="139" t="s">
        <v>193</v>
      </c>
      <c r="IV205" s="139" t="s">
        <v>193</v>
      </c>
      <c r="IW205" s="139" t="s">
        <v>193</v>
      </c>
      <c r="IX205" s="139" t="s">
        <v>193</v>
      </c>
      <c r="IY205" s="139" t="s">
        <v>193</v>
      </c>
      <c r="IZ205" s="139" t="s">
        <v>193</v>
      </c>
      <c r="JA205" s="139" t="s">
        <v>193</v>
      </c>
      <c r="JB205" s="139" t="s">
        <v>193</v>
      </c>
      <c r="JC205" s="139" t="s">
        <v>193</v>
      </c>
      <c r="JD205" s="139" t="s">
        <v>193</v>
      </c>
      <c r="JE205" s="139" t="s">
        <v>193</v>
      </c>
      <c r="JF205" s="139" t="s">
        <v>193</v>
      </c>
      <c r="JG205" s="139" t="s">
        <v>193</v>
      </c>
      <c r="JH205" s="139" t="s">
        <v>193</v>
      </c>
      <c r="JI205" s="139" t="s">
        <v>193</v>
      </c>
      <c r="JJ205" s="139" t="s">
        <v>193</v>
      </c>
      <c r="JK205" s="139" t="s">
        <v>193</v>
      </c>
      <c r="JL205" s="139" t="s">
        <v>193</v>
      </c>
      <c r="JM205" s="139" t="s">
        <v>193</v>
      </c>
      <c r="JN205" s="139" t="s">
        <v>193</v>
      </c>
      <c r="JO205" s="139" t="s">
        <v>193</v>
      </c>
      <c r="JP205" s="139" t="s">
        <v>193</v>
      </c>
      <c r="JQ205" s="139" t="s">
        <v>193</v>
      </c>
      <c r="JR205" s="139" t="s">
        <v>193</v>
      </c>
      <c r="JS205" s="139" t="s">
        <v>193</v>
      </c>
      <c r="JT205" s="139" t="s">
        <v>193</v>
      </c>
      <c r="JU205" s="139" t="s">
        <v>193</v>
      </c>
      <c r="JV205" s="139" t="s">
        <v>193</v>
      </c>
      <c r="JW205" s="139" t="s">
        <v>193</v>
      </c>
      <c r="JX205" s="139" t="s">
        <v>193</v>
      </c>
      <c r="JY205" s="139" t="s">
        <v>193</v>
      </c>
      <c r="JZ205" s="139" t="s">
        <v>193</v>
      </c>
      <c r="KA205" s="139" t="s">
        <v>193</v>
      </c>
      <c r="KB205" s="139" t="s">
        <v>193</v>
      </c>
      <c r="KC205" s="139" t="s">
        <v>193</v>
      </c>
      <c r="KD205" s="139" t="s">
        <v>193</v>
      </c>
      <c r="KE205" s="139" t="s">
        <v>193</v>
      </c>
      <c r="KF205" s="139" t="s">
        <v>193</v>
      </c>
      <c r="KG205" s="139" t="s">
        <v>193</v>
      </c>
      <c r="KH205" s="139" t="s">
        <v>193</v>
      </c>
      <c r="KI205" s="139" t="s">
        <v>193</v>
      </c>
      <c r="KJ205" s="139" t="s">
        <v>193</v>
      </c>
      <c r="KK205" s="139" t="s">
        <v>193</v>
      </c>
      <c r="KL205" s="139" t="s">
        <v>193</v>
      </c>
      <c r="KM205" s="139" t="s">
        <v>193</v>
      </c>
      <c r="KN205" s="139" t="s">
        <v>193</v>
      </c>
      <c r="KO205" s="139" t="s">
        <v>193</v>
      </c>
      <c r="KP205" s="139" t="s">
        <v>193</v>
      </c>
      <c r="KQ205" s="139" t="s">
        <v>193</v>
      </c>
      <c r="KR205" s="139" t="s">
        <v>193</v>
      </c>
      <c r="KS205" s="139" t="s">
        <v>193</v>
      </c>
      <c r="KT205" s="139" t="s">
        <v>193</v>
      </c>
      <c r="KU205" s="139" t="s">
        <v>193</v>
      </c>
      <c r="KV205" s="139" t="s">
        <v>193</v>
      </c>
      <c r="KW205" s="139" t="s">
        <v>193</v>
      </c>
      <c r="KX205" s="139" t="s">
        <v>193</v>
      </c>
      <c r="KY205" s="139" t="s">
        <v>193</v>
      </c>
      <c r="KZ205" s="139" t="s">
        <v>193</v>
      </c>
      <c r="LA205" s="139" t="s">
        <v>193</v>
      </c>
      <c r="LB205" s="139" t="s">
        <v>193</v>
      </c>
      <c r="LC205" s="139" t="s">
        <v>193</v>
      </c>
      <c r="LD205" s="139" t="s">
        <v>193</v>
      </c>
      <c r="LE205" s="139" t="s">
        <v>193</v>
      </c>
      <c r="LF205" s="139" t="s">
        <v>193</v>
      </c>
      <c r="LG205" s="139" t="s">
        <v>193</v>
      </c>
      <c r="LH205" s="139" t="s">
        <v>193</v>
      </c>
      <c r="LI205" s="139" t="s">
        <v>193</v>
      </c>
      <c r="LJ205" s="139" t="s">
        <v>193</v>
      </c>
      <c r="LK205" s="139" t="s">
        <v>193</v>
      </c>
      <c r="LL205" s="139" t="s">
        <v>193</v>
      </c>
      <c r="LM205" s="139" t="s">
        <v>193</v>
      </c>
      <c r="LN205" s="139" t="s">
        <v>193</v>
      </c>
      <c r="LO205" s="139" t="s">
        <v>193</v>
      </c>
      <c r="LP205" s="139" t="s">
        <v>193</v>
      </c>
      <c r="LQ205" s="139" t="s">
        <v>193</v>
      </c>
    </row>
    <row r="206" spans="1:329" x14ac:dyDescent="0.35">
      <c r="A206" s="139" t="s">
        <v>3708</v>
      </c>
      <c r="B206" s="139" t="s">
        <v>3355</v>
      </c>
      <c r="C206" s="139" t="s">
        <v>836</v>
      </c>
      <c r="D206" s="139" t="s">
        <v>836</v>
      </c>
      <c r="E206" s="139" t="s">
        <v>3700</v>
      </c>
      <c r="F206" s="139" t="s">
        <v>176</v>
      </c>
      <c r="G206" s="139" t="s">
        <v>178</v>
      </c>
      <c r="H206" s="139" t="s">
        <v>178</v>
      </c>
      <c r="I206" s="139" t="s">
        <v>559</v>
      </c>
      <c r="J206" s="139" t="s">
        <v>844</v>
      </c>
      <c r="K206" s="139" t="s">
        <v>536</v>
      </c>
      <c r="L206" s="139" t="s">
        <v>3317</v>
      </c>
      <c r="M206" t="s">
        <v>491</v>
      </c>
      <c r="N206" t="s">
        <v>193</v>
      </c>
      <c r="O206" t="s">
        <v>193</v>
      </c>
      <c r="P206" t="s">
        <v>193</v>
      </c>
      <c r="Q206" t="s">
        <v>193</v>
      </c>
      <c r="R206" t="s">
        <v>193</v>
      </c>
      <c r="S206" t="s">
        <v>193</v>
      </c>
      <c r="T206" t="s">
        <v>193</v>
      </c>
      <c r="U206" t="s">
        <v>193</v>
      </c>
      <c r="V206" t="s">
        <v>193</v>
      </c>
      <c r="W206" t="s">
        <v>193</v>
      </c>
      <c r="X206" t="s">
        <v>193</v>
      </c>
      <c r="Y206" t="s">
        <v>193</v>
      </c>
      <c r="Z206" t="s">
        <v>193</v>
      </c>
      <c r="AA206" t="s">
        <v>193</v>
      </c>
      <c r="AB206" t="s">
        <v>193</v>
      </c>
      <c r="AC206" t="s">
        <v>193</v>
      </c>
      <c r="AD206" t="s">
        <v>193</v>
      </c>
      <c r="AE206" t="s">
        <v>193</v>
      </c>
      <c r="AF206" t="s">
        <v>193</v>
      </c>
      <c r="AG206" t="s">
        <v>193</v>
      </c>
      <c r="AH206" t="s">
        <v>193</v>
      </c>
      <c r="AI206" t="s">
        <v>193</v>
      </c>
      <c r="AJ206" t="s">
        <v>193</v>
      </c>
      <c r="AK206" t="s">
        <v>193</v>
      </c>
      <c r="AL206" t="s">
        <v>193</v>
      </c>
      <c r="AM206" t="s">
        <v>193</v>
      </c>
      <c r="AN206" t="s">
        <v>193</v>
      </c>
      <c r="AO206" t="s">
        <v>193</v>
      </c>
      <c r="AP206" t="s">
        <v>193</v>
      </c>
      <c r="AQ206" t="s">
        <v>193</v>
      </c>
      <c r="AR206" t="s">
        <v>193</v>
      </c>
      <c r="AS206" t="s">
        <v>193</v>
      </c>
      <c r="AT206" t="s">
        <v>193</v>
      </c>
      <c r="AU206" t="s">
        <v>193</v>
      </c>
      <c r="AV206" t="s">
        <v>193</v>
      </c>
      <c r="AW206" t="s">
        <v>193</v>
      </c>
      <c r="AX206" t="s">
        <v>193</v>
      </c>
      <c r="AY206" t="s">
        <v>193</v>
      </c>
      <c r="AZ206" s="192" t="s">
        <v>193</v>
      </c>
      <c r="BA206" s="139" t="s">
        <v>193</v>
      </c>
      <c r="BB206" s="139" t="s">
        <v>193</v>
      </c>
      <c r="BC206" s="192" t="s">
        <v>193</v>
      </c>
      <c r="BD206" s="139" t="s">
        <v>193</v>
      </c>
      <c r="BE206" s="139" t="s">
        <v>193</v>
      </c>
      <c r="BF206" s="192" t="s">
        <v>193</v>
      </c>
      <c r="BG206" s="139" t="s">
        <v>193</v>
      </c>
      <c r="BH206" s="139" t="s">
        <v>193</v>
      </c>
      <c r="BI206" s="192" t="s">
        <v>193</v>
      </c>
      <c r="BJ206" s="139" t="s">
        <v>193</v>
      </c>
      <c r="BK206" s="139" t="s">
        <v>193</v>
      </c>
      <c r="BL206" s="192" t="s">
        <v>193</v>
      </c>
      <c r="BM206" s="139" t="s">
        <v>193</v>
      </c>
      <c r="BN206" s="139" t="s">
        <v>193</v>
      </c>
      <c r="BO206" s="192" t="s">
        <v>193</v>
      </c>
      <c r="BP206" s="139" t="s">
        <v>193</v>
      </c>
      <c r="BQ206" s="139" t="s">
        <v>193</v>
      </c>
      <c r="BR206" s="139" t="s">
        <v>193</v>
      </c>
      <c r="BS206" s="139" t="s">
        <v>193</v>
      </c>
      <c r="BT206" s="139" t="s">
        <v>193</v>
      </c>
      <c r="BU206" s="139" t="s">
        <v>193</v>
      </c>
      <c r="BV206" s="139" t="s">
        <v>193</v>
      </c>
      <c r="BW206" s="139" t="s">
        <v>193</v>
      </c>
      <c r="BX206" s="139" t="s">
        <v>193</v>
      </c>
      <c r="BY206" s="139" t="s">
        <v>193</v>
      </c>
      <c r="BZ206" s="139" t="s">
        <v>193</v>
      </c>
      <c r="CA206" s="192" t="s">
        <v>193</v>
      </c>
      <c r="CB206" s="139" t="s">
        <v>193</v>
      </c>
      <c r="CC206" s="139" t="s">
        <v>193</v>
      </c>
      <c r="CD206" s="139" t="s">
        <v>193</v>
      </c>
      <c r="CE206" s="139" t="s">
        <v>193</v>
      </c>
      <c r="CF206" s="139" t="s">
        <v>193</v>
      </c>
      <c r="CG206" s="139" t="s">
        <v>193</v>
      </c>
      <c r="CH206" s="139" t="s">
        <v>193</v>
      </c>
      <c r="CI206" s="139" t="s">
        <v>193</v>
      </c>
      <c r="CJ206" s="139" t="s">
        <v>193</v>
      </c>
      <c r="CK206" s="139" t="s">
        <v>193</v>
      </c>
      <c r="CL206" s="139" t="s">
        <v>193</v>
      </c>
      <c r="CM206" s="139" t="s">
        <v>193</v>
      </c>
      <c r="CN206" s="139" t="s">
        <v>193</v>
      </c>
      <c r="CO206" s="139" t="s">
        <v>193</v>
      </c>
      <c r="CP206" s="139" t="s">
        <v>193</v>
      </c>
      <c r="CQ206" s="139" t="s">
        <v>193</v>
      </c>
      <c r="CR206" s="139" t="s">
        <v>193</v>
      </c>
      <c r="CS206" s="139" t="s">
        <v>193</v>
      </c>
      <c r="CT206" s="139" t="s">
        <v>193</v>
      </c>
      <c r="CU206" s="139" t="s">
        <v>193</v>
      </c>
      <c r="CV206" s="139" t="s">
        <v>193</v>
      </c>
      <c r="CW206" s="139" t="s">
        <v>193</v>
      </c>
      <c r="CX206" s="139" t="s">
        <v>193</v>
      </c>
      <c r="CY206" s="139" t="s">
        <v>193</v>
      </c>
      <c r="CZ206" s="139" t="s">
        <v>193</v>
      </c>
      <c r="DA206" s="139" t="s">
        <v>193</v>
      </c>
      <c r="DB206" s="139" t="s">
        <v>193</v>
      </c>
      <c r="DC206" s="139" t="s">
        <v>193</v>
      </c>
      <c r="DD206" s="139" t="s">
        <v>193</v>
      </c>
      <c r="DE206" s="139" t="s">
        <v>193</v>
      </c>
      <c r="DF206" s="139" t="s">
        <v>193</v>
      </c>
      <c r="DG206" s="139" t="s">
        <v>193</v>
      </c>
      <c r="DH206" s="139" t="s">
        <v>193</v>
      </c>
      <c r="DI206" s="139" t="s">
        <v>193</v>
      </c>
      <c r="DJ206" s="139" t="s">
        <v>193</v>
      </c>
      <c r="DK206" s="139" t="s">
        <v>193</v>
      </c>
      <c r="DL206" s="139" t="s">
        <v>193</v>
      </c>
      <c r="DM206" s="139" t="s">
        <v>193</v>
      </c>
      <c r="DN206" s="139" t="s">
        <v>193</v>
      </c>
      <c r="DO206" s="139" t="s">
        <v>193</v>
      </c>
      <c r="DP206" s="139" t="s">
        <v>193</v>
      </c>
      <c r="DQ206" s="139" t="s">
        <v>193</v>
      </c>
      <c r="DR206" s="139" t="s">
        <v>193</v>
      </c>
      <c r="DS206" s="139" t="s">
        <v>193</v>
      </c>
      <c r="DT206" s="139" t="s">
        <v>193</v>
      </c>
      <c r="DU206" s="139" t="s">
        <v>193</v>
      </c>
      <c r="DV206" s="139" t="s">
        <v>193</v>
      </c>
      <c r="DW206" s="139" t="s">
        <v>193</v>
      </c>
      <c r="DX206" s="139" t="s">
        <v>193</v>
      </c>
      <c r="DY206" s="139" t="s">
        <v>193</v>
      </c>
      <c r="DZ206" s="139" t="s">
        <v>193</v>
      </c>
      <c r="EA206" s="139" t="s">
        <v>193</v>
      </c>
      <c r="EB206" s="139" t="s">
        <v>193</v>
      </c>
      <c r="EC206" s="139" t="s">
        <v>193</v>
      </c>
      <c r="ED206" s="139" t="s">
        <v>193</v>
      </c>
      <c r="EE206" s="139" t="s">
        <v>193</v>
      </c>
      <c r="EF206" s="139" t="s">
        <v>193</v>
      </c>
      <c r="EG206" s="139" t="s">
        <v>193</v>
      </c>
      <c r="EH206" s="139" t="s">
        <v>193</v>
      </c>
      <c r="EI206" s="139" t="s">
        <v>193</v>
      </c>
      <c r="EJ206" s="139" t="s">
        <v>193</v>
      </c>
      <c r="EK206" s="139" t="s">
        <v>193</v>
      </c>
      <c r="EL206" s="139" t="s">
        <v>193</v>
      </c>
      <c r="EM206" s="139" t="s">
        <v>193</v>
      </c>
      <c r="EN206" s="139" t="s">
        <v>193</v>
      </c>
      <c r="EO206" s="139" t="s">
        <v>193</v>
      </c>
      <c r="EP206" s="139" t="s">
        <v>193</v>
      </c>
      <c r="EQ206" s="139" t="s">
        <v>193</v>
      </c>
      <c r="ER206" s="139" t="s">
        <v>193</v>
      </c>
      <c r="ES206" s="139" t="s">
        <v>193</v>
      </c>
      <c r="ET206" s="139" t="s">
        <v>193</v>
      </c>
      <c r="EU206" s="139" t="s">
        <v>193</v>
      </c>
      <c r="EV206" s="139" t="s">
        <v>193</v>
      </c>
      <c r="EW206" s="139" t="s">
        <v>193</v>
      </c>
      <c r="EX206" s="139" t="s">
        <v>193</v>
      </c>
      <c r="EY206" s="139" t="s">
        <v>193</v>
      </c>
      <c r="EZ206" s="139" t="s">
        <v>193</v>
      </c>
      <c r="FA206" s="139" t="s">
        <v>193</v>
      </c>
      <c r="FB206" s="139" t="s">
        <v>193</v>
      </c>
      <c r="FC206" s="139" t="s">
        <v>193</v>
      </c>
      <c r="FD206" s="139" t="s">
        <v>193</v>
      </c>
      <c r="FE206" s="139" t="s">
        <v>193</v>
      </c>
      <c r="FF206" s="139" t="s">
        <v>193</v>
      </c>
      <c r="FG206" s="139" t="s">
        <v>193</v>
      </c>
      <c r="FH206" s="139" t="s">
        <v>193</v>
      </c>
      <c r="FI206" s="139" t="s">
        <v>193</v>
      </c>
      <c r="FJ206" s="139" t="s">
        <v>193</v>
      </c>
      <c r="FK206" s="139" t="s">
        <v>193</v>
      </c>
      <c r="FL206" s="139" t="s">
        <v>193</v>
      </c>
      <c r="FM206" s="139" t="s">
        <v>193</v>
      </c>
      <c r="FN206" s="139" t="s">
        <v>193</v>
      </c>
      <c r="FO206" s="139" t="s">
        <v>193</v>
      </c>
      <c r="FP206" s="139" t="s">
        <v>193</v>
      </c>
      <c r="FQ206" s="139" t="s">
        <v>193</v>
      </c>
      <c r="FR206" s="139" t="s">
        <v>193</v>
      </c>
      <c r="FS206" s="139" t="s">
        <v>193</v>
      </c>
      <c r="FT206" s="139" t="s">
        <v>193</v>
      </c>
      <c r="FU206" s="139" t="s">
        <v>193</v>
      </c>
      <c r="FV206" s="139" t="s">
        <v>193</v>
      </c>
      <c r="FW206" s="139" t="s">
        <v>193</v>
      </c>
      <c r="FX206" s="139" t="s">
        <v>193</v>
      </c>
      <c r="FY206" s="139" t="s">
        <v>193</v>
      </c>
      <c r="FZ206" s="139" t="s">
        <v>193</v>
      </c>
      <c r="GA206" s="139" t="s">
        <v>193</v>
      </c>
      <c r="GB206" s="139" t="s">
        <v>193</v>
      </c>
      <c r="GC206" s="139" t="s">
        <v>193</v>
      </c>
      <c r="GD206" s="139" t="s">
        <v>193</v>
      </c>
      <c r="GE206" s="139" t="s">
        <v>193</v>
      </c>
      <c r="GF206" s="139" t="s">
        <v>193</v>
      </c>
      <c r="GG206" s="139" t="s">
        <v>193</v>
      </c>
      <c r="GH206" s="139" t="s">
        <v>193</v>
      </c>
      <c r="GI206" s="139" t="s">
        <v>193</v>
      </c>
      <c r="GJ206" s="139" t="s">
        <v>193</v>
      </c>
      <c r="GK206" s="139" t="s">
        <v>193</v>
      </c>
      <c r="GL206" s="139" t="s">
        <v>193</v>
      </c>
      <c r="GM206" s="139" t="s">
        <v>193</v>
      </c>
      <c r="GN206" s="139" t="s">
        <v>193</v>
      </c>
      <c r="GO206" s="139" t="s">
        <v>193</v>
      </c>
      <c r="GP206" s="139" t="s">
        <v>193</v>
      </c>
      <c r="GQ206" s="139" t="s">
        <v>193</v>
      </c>
      <c r="GR206" s="139" t="s">
        <v>193</v>
      </c>
      <c r="GS206" s="139" t="s">
        <v>193</v>
      </c>
      <c r="GT206" s="139" t="s">
        <v>193</v>
      </c>
      <c r="GU206" s="139" t="s">
        <v>193</v>
      </c>
      <c r="GV206" s="139" t="s">
        <v>193</v>
      </c>
      <c r="GW206" s="139" t="s">
        <v>193</v>
      </c>
      <c r="GX206" s="139" t="s">
        <v>193</v>
      </c>
      <c r="GY206" s="139" t="s">
        <v>193</v>
      </c>
      <c r="GZ206" s="139" t="s">
        <v>193</v>
      </c>
      <c r="HA206" s="139" t="s">
        <v>193</v>
      </c>
      <c r="HB206" s="139" t="s">
        <v>193</v>
      </c>
      <c r="HC206" s="139" t="s">
        <v>193</v>
      </c>
      <c r="HD206" s="139" t="s">
        <v>193</v>
      </c>
      <c r="HE206" s="139" t="s">
        <v>193</v>
      </c>
      <c r="HF206" s="139" t="s">
        <v>193</v>
      </c>
      <c r="HG206" s="139" t="s">
        <v>193</v>
      </c>
      <c r="HH206" s="139" t="s">
        <v>193</v>
      </c>
      <c r="HI206" s="139" t="s">
        <v>193</v>
      </c>
      <c r="HJ206" s="139" t="s">
        <v>193</v>
      </c>
      <c r="HK206" s="139" t="s">
        <v>193</v>
      </c>
      <c r="HL206" s="139" t="s">
        <v>193</v>
      </c>
      <c r="HM206" s="139" t="s">
        <v>193</v>
      </c>
      <c r="HN206" s="139" t="s">
        <v>193</v>
      </c>
      <c r="HO206" s="139" t="s">
        <v>193</v>
      </c>
      <c r="HP206" s="139" t="s">
        <v>193</v>
      </c>
      <c r="HQ206" s="139" t="s">
        <v>193</v>
      </c>
      <c r="HR206" s="139" t="s">
        <v>193</v>
      </c>
      <c r="HS206" s="139" t="s">
        <v>193</v>
      </c>
      <c r="HT206" s="139" t="s">
        <v>193</v>
      </c>
      <c r="HU206" s="139" t="s">
        <v>193</v>
      </c>
      <c r="HV206" s="139" t="s">
        <v>193</v>
      </c>
      <c r="HW206" s="139" t="s">
        <v>193</v>
      </c>
      <c r="HX206" s="139" t="s">
        <v>193</v>
      </c>
      <c r="HY206" s="139" t="s">
        <v>193</v>
      </c>
      <c r="HZ206" s="139" t="s">
        <v>193</v>
      </c>
      <c r="IA206" s="139" t="s">
        <v>193</v>
      </c>
      <c r="IB206" s="139" t="s">
        <v>193</v>
      </c>
      <c r="IC206" s="139" t="s">
        <v>193</v>
      </c>
      <c r="ID206" s="139" t="s">
        <v>193</v>
      </c>
      <c r="IE206" s="139" t="s">
        <v>193</v>
      </c>
      <c r="IF206" s="139" t="s">
        <v>193</v>
      </c>
      <c r="IG206" s="139" t="s">
        <v>193</v>
      </c>
      <c r="IH206" s="139" t="s">
        <v>193</v>
      </c>
      <c r="II206" s="139" t="s">
        <v>193</v>
      </c>
      <c r="IJ206" s="139" t="s">
        <v>193</v>
      </c>
      <c r="IK206" s="139" t="s">
        <v>193</v>
      </c>
      <c r="IL206" s="139" t="s">
        <v>193</v>
      </c>
      <c r="IM206" s="139" t="s">
        <v>193</v>
      </c>
      <c r="IN206" s="139" t="s">
        <v>193</v>
      </c>
      <c r="IO206" s="139" t="s">
        <v>193</v>
      </c>
      <c r="IP206" s="139" t="s">
        <v>193</v>
      </c>
      <c r="IQ206" s="139" t="s">
        <v>193</v>
      </c>
      <c r="IR206" s="139" t="s">
        <v>193</v>
      </c>
      <c r="IS206" s="139" t="s">
        <v>193</v>
      </c>
      <c r="IT206" s="139" t="s">
        <v>193</v>
      </c>
      <c r="IU206" s="139" t="s">
        <v>193</v>
      </c>
      <c r="IV206" s="139" t="s">
        <v>193</v>
      </c>
      <c r="IW206" s="139" t="s">
        <v>193</v>
      </c>
      <c r="IX206" s="139" t="s">
        <v>193</v>
      </c>
      <c r="IY206" s="139" t="s">
        <v>193</v>
      </c>
      <c r="IZ206" s="139" t="s">
        <v>193</v>
      </c>
      <c r="JA206" s="139" t="s">
        <v>193</v>
      </c>
      <c r="JB206" s="139" t="s">
        <v>193</v>
      </c>
      <c r="JC206" s="139" t="s">
        <v>193</v>
      </c>
      <c r="JD206" s="139" t="s">
        <v>193</v>
      </c>
      <c r="JE206" s="139" t="s">
        <v>193</v>
      </c>
      <c r="JF206" s="139" t="s">
        <v>193</v>
      </c>
      <c r="JG206" s="139" t="s">
        <v>193</v>
      </c>
      <c r="JH206" s="139" t="s">
        <v>193</v>
      </c>
      <c r="JI206" s="139" t="s">
        <v>193</v>
      </c>
      <c r="JJ206" s="139" t="s">
        <v>193</v>
      </c>
      <c r="JK206" s="139" t="s">
        <v>193</v>
      </c>
      <c r="JL206" s="139" t="s">
        <v>193</v>
      </c>
      <c r="JM206" s="139" t="s">
        <v>193</v>
      </c>
      <c r="JN206" s="139" t="s">
        <v>193</v>
      </c>
      <c r="JO206" s="139" t="s">
        <v>193</v>
      </c>
      <c r="JP206" s="139" t="s">
        <v>193</v>
      </c>
      <c r="JQ206" s="139" t="s">
        <v>109</v>
      </c>
      <c r="JR206" s="139" t="s">
        <v>505</v>
      </c>
      <c r="JS206" s="139" t="s">
        <v>3532</v>
      </c>
      <c r="JT206" s="139" t="s">
        <v>193</v>
      </c>
      <c r="JU206" s="139" t="s">
        <v>515</v>
      </c>
      <c r="JV206" s="139" t="s">
        <v>3533</v>
      </c>
      <c r="JW206" s="139" t="s">
        <v>3532</v>
      </c>
      <c r="JX206" s="139" t="s">
        <v>810</v>
      </c>
      <c r="JY206" s="139" t="s">
        <v>193</v>
      </c>
      <c r="JZ206" s="139" t="s">
        <v>3320</v>
      </c>
      <c r="KA206" s="139" t="s">
        <v>802</v>
      </c>
      <c r="KB206" s="139" t="s">
        <v>803</v>
      </c>
      <c r="KC206" s="139" t="s">
        <v>804</v>
      </c>
      <c r="KD206" s="139" t="s">
        <v>193</v>
      </c>
      <c r="KE206" s="139" t="s">
        <v>193</v>
      </c>
      <c r="KF206" s="139" t="s">
        <v>193</v>
      </c>
      <c r="KG206" s="139" t="s">
        <v>193</v>
      </c>
      <c r="KH206" s="139" t="s">
        <v>193</v>
      </c>
      <c r="KI206" s="139">
        <v>50</v>
      </c>
      <c r="KJ206" s="139">
        <v>50</v>
      </c>
      <c r="KK206" s="139" t="s">
        <v>193</v>
      </c>
      <c r="KL206" s="139" t="s">
        <v>156</v>
      </c>
      <c r="KM206" s="139">
        <v>50</v>
      </c>
      <c r="KN206" s="139" t="s">
        <v>109</v>
      </c>
      <c r="KO206" s="139" t="s">
        <v>193</v>
      </c>
      <c r="KP206" s="139" t="s">
        <v>109</v>
      </c>
      <c r="KQ206" s="139" t="s">
        <v>3709</v>
      </c>
      <c r="KR206" s="139">
        <v>0</v>
      </c>
      <c r="KS206" s="139">
        <v>1</v>
      </c>
      <c r="KT206" s="139">
        <v>0</v>
      </c>
      <c r="KU206" s="139">
        <v>1</v>
      </c>
      <c r="KV206" s="139">
        <v>0</v>
      </c>
      <c r="KW206" s="139">
        <v>0</v>
      </c>
      <c r="KX206" s="139">
        <v>0</v>
      </c>
      <c r="KY206" s="139">
        <v>0</v>
      </c>
      <c r="KZ206" s="139">
        <v>0</v>
      </c>
      <c r="LA206" s="139">
        <v>0</v>
      </c>
      <c r="LB206" s="139">
        <v>0</v>
      </c>
      <c r="LC206" s="139" t="s">
        <v>193</v>
      </c>
      <c r="LD206" s="139" t="s">
        <v>109</v>
      </c>
      <c r="LE206" s="139" t="s">
        <v>3330</v>
      </c>
      <c r="LF206" s="139">
        <v>0</v>
      </c>
      <c r="LG206" s="139">
        <v>1</v>
      </c>
      <c r="LH206" s="139">
        <v>0</v>
      </c>
      <c r="LI206" s="139" t="s">
        <v>193</v>
      </c>
      <c r="LJ206" s="139" t="s">
        <v>3710</v>
      </c>
      <c r="LK206" s="139">
        <v>1</v>
      </c>
      <c r="LL206" s="139">
        <v>1</v>
      </c>
      <c r="LM206" s="139">
        <v>0</v>
      </c>
      <c r="LN206" s="139">
        <v>0</v>
      </c>
      <c r="LO206" s="139">
        <v>0</v>
      </c>
      <c r="LP206" s="139">
        <v>0</v>
      </c>
      <c r="LQ206" s="139" t="s">
        <v>193</v>
      </c>
    </row>
    <row r="207" spans="1:329" x14ac:dyDescent="0.35">
      <c r="A207" s="139" t="s">
        <v>3711</v>
      </c>
      <c r="B207" s="139" t="s">
        <v>3338</v>
      </c>
      <c r="C207" s="139" t="s">
        <v>836</v>
      </c>
      <c r="D207" s="139" t="s">
        <v>836</v>
      </c>
      <c r="E207" s="139" t="s">
        <v>3712</v>
      </c>
      <c r="F207" s="139" t="s">
        <v>176</v>
      </c>
      <c r="G207" s="139" t="s">
        <v>178</v>
      </c>
      <c r="H207" s="139" t="s">
        <v>178</v>
      </c>
      <c r="I207" s="139" t="s">
        <v>559</v>
      </c>
      <c r="J207" s="139" t="s">
        <v>844</v>
      </c>
      <c r="K207" s="139" t="s">
        <v>536</v>
      </c>
      <c r="L207" s="139" t="s">
        <v>490</v>
      </c>
      <c r="M207" t="s">
        <v>491</v>
      </c>
      <c r="N207" t="s">
        <v>193</v>
      </c>
      <c r="O207" t="s">
        <v>193</v>
      </c>
      <c r="P207" t="s">
        <v>496</v>
      </c>
      <c r="Q207" t="s">
        <v>193</v>
      </c>
      <c r="R207" t="s">
        <v>3554</v>
      </c>
      <c r="S207">
        <v>0</v>
      </c>
      <c r="T207">
        <v>0</v>
      </c>
      <c r="U207">
        <v>0</v>
      </c>
      <c r="V207">
        <v>1</v>
      </c>
      <c r="W207">
        <v>0</v>
      </c>
      <c r="X207">
        <v>0</v>
      </c>
      <c r="Y207">
        <v>0</v>
      </c>
      <c r="Z207" t="s">
        <v>3953</v>
      </c>
      <c r="AA207" t="s">
        <v>3554</v>
      </c>
      <c r="AB207" t="s">
        <v>112</v>
      </c>
      <c r="AC207">
        <v>1</v>
      </c>
      <c r="AD207">
        <v>0</v>
      </c>
      <c r="AE207">
        <v>0</v>
      </c>
      <c r="AF207">
        <v>0</v>
      </c>
      <c r="AG207">
        <v>0</v>
      </c>
      <c r="AH207">
        <v>0</v>
      </c>
      <c r="AI207">
        <v>0</v>
      </c>
      <c r="AJ207">
        <v>0</v>
      </c>
      <c r="AK207">
        <v>0</v>
      </c>
      <c r="AL207">
        <v>0</v>
      </c>
      <c r="AM207" t="s">
        <v>193</v>
      </c>
      <c r="AN207" t="s">
        <v>143</v>
      </c>
      <c r="AO207" t="s">
        <v>501</v>
      </c>
      <c r="AP207" t="s">
        <v>193</v>
      </c>
      <c r="AQ207" t="s">
        <v>193</v>
      </c>
      <c r="AR207" t="s">
        <v>193</v>
      </c>
      <c r="AS207" t="s">
        <v>193</v>
      </c>
      <c r="AT207" t="s">
        <v>193</v>
      </c>
      <c r="AU207" t="s">
        <v>193</v>
      </c>
      <c r="AV207" t="s">
        <v>193</v>
      </c>
      <c r="AW207" t="s">
        <v>193</v>
      </c>
      <c r="AX207" t="s">
        <v>193</v>
      </c>
      <c r="AY207" t="s">
        <v>193</v>
      </c>
      <c r="AZ207" s="192" t="s">
        <v>193</v>
      </c>
      <c r="BA207" s="139" t="s">
        <v>193</v>
      </c>
      <c r="BB207" s="139" t="s">
        <v>193</v>
      </c>
      <c r="BC207" s="192" t="s">
        <v>193</v>
      </c>
      <c r="BD207" s="139" t="s">
        <v>193</v>
      </c>
      <c r="BE207" s="139" t="s">
        <v>193</v>
      </c>
      <c r="BF207" s="192" t="s">
        <v>193</v>
      </c>
      <c r="BG207" s="139" t="s">
        <v>193</v>
      </c>
      <c r="BH207" s="139" t="s">
        <v>193</v>
      </c>
      <c r="BI207" s="192" t="s">
        <v>193</v>
      </c>
      <c r="BJ207" s="139" t="s">
        <v>193</v>
      </c>
      <c r="BK207" s="139" t="s">
        <v>193</v>
      </c>
      <c r="BL207" s="192" t="s">
        <v>193</v>
      </c>
      <c r="BM207" s="139" t="s">
        <v>193</v>
      </c>
      <c r="BN207" s="139" t="s">
        <v>193</v>
      </c>
      <c r="BO207" s="192" t="s">
        <v>193</v>
      </c>
      <c r="BP207" s="139" t="s">
        <v>193</v>
      </c>
      <c r="BQ207" s="139" t="s">
        <v>193</v>
      </c>
      <c r="BR207" s="139" t="s">
        <v>193</v>
      </c>
      <c r="BS207" s="139" t="s">
        <v>193</v>
      </c>
      <c r="BT207" s="139" t="s">
        <v>193</v>
      </c>
      <c r="BU207" s="139" t="s">
        <v>193</v>
      </c>
      <c r="BV207" s="139" t="s">
        <v>193</v>
      </c>
      <c r="BW207" s="139" t="s">
        <v>193</v>
      </c>
      <c r="BX207" s="139" t="s">
        <v>193</v>
      </c>
      <c r="BY207" s="139" t="s">
        <v>193</v>
      </c>
      <c r="BZ207" s="139" t="s">
        <v>193</v>
      </c>
      <c r="CA207" s="192" t="s">
        <v>193</v>
      </c>
      <c r="CB207" s="139" t="s">
        <v>193</v>
      </c>
      <c r="CC207" s="139" t="s">
        <v>193</v>
      </c>
      <c r="CD207" s="139" t="s">
        <v>193</v>
      </c>
      <c r="CE207" s="139" t="s">
        <v>193</v>
      </c>
      <c r="CF207" s="139" t="s">
        <v>193</v>
      </c>
      <c r="CG207" s="139" t="s">
        <v>193</v>
      </c>
      <c r="CH207" s="139" t="s">
        <v>193</v>
      </c>
      <c r="CI207" s="139" t="s">
        <v>193</v>
      </c>
      <c r="CJ207" s="139" t="s">
        <v>193</v>
      </c>
      <c r="CK207" s="139" t="s">
        <v>193</v>
      </c>
      <c r="CL207" s="139" t="s">
        <v>193</v>
      </c>
      <c r="CM207" s="139" t="s">
        <v>193</v>
      </c>
      <c r="CN207" s="139" t="s">
        <v>193</v>
      </c>
      <c r="CO207" s="139" t="s">
        <v>193</v>
      </c>
      <c r="CP207" s="139" t="s">
        <v>193</v>
      </c>
      <c r="CQ207" s="139" t="s">
        <v>193</v>
      </c>
      <c r="CR207" s="139" t="s">
        <v>193</v>
      </c>
      <c r="CS207" s="139" t="s">
        <v>193</v>
      </c>
      <c r="CT207" s="139" t="s">
        <v>193</v>
      </c>
      <c r="CU207" s="139" t="s">
        <v>193</v>
      </c>
      <c r="CV207" s="139" t="s">
        <v>193</v>
      </c>
      <c r="CW207" s="139" t="s">
        <v>193</v>
      </c>
      <c r="CX207" s="139" t="s">
        <v>193</v>
      </c>
      <c r="CY207" s="139" t="s">
        <v>193</v>
      </c>
      <c r="CZ207" s="139" t="s">
        <v>193</v>
      </c>
      <c r="DA207" s="139" t="s">
        <v>193</v>
      </c>
      <c r="DB207" s="139" t="s">
        <v>193</v>
      </c>
      <c r="DC207" s="139" t="s">
        <v>193</v>
      </c>
      <c r="DD207" s="139" t="s">
        <v>193</v>
      </c>
      <c r="DE207" s="139" t="s">
        <v>193</v>
      </c>
      <c r="DF207" s="139" t="s">
        <v>193</v>
      </c>
      <c r="DG207" s="139" t="s">
        <v>193</v>
      </c>
      <c r="DH207" s="139" t="s">
        <v>193</v>
      </c>
      <c r="DI207" s="139" t="s">
        <v>193</v>
      </c>
      <c r="DJ207" s="139" t="s">
        <v>193</v>
      </c>
      <c r="DK207" s="139" t="s">
        <v>193</v>
      </c>
      <c r="DL207" s="139" t="s">
        <v>193</v>
      </c>
      <c r="DM207" s="139" t="s">
        <v>193</v>
      </c>
      <c r="DN207" s="139" t="s">
        <v>193</v>
      </c>
      <c r="DO207" s="139" t="s">
        <v>193</v>
      </c>
      <c r="DP207" s="139" t="s">
        <v>193</v>
      </c>
      <c r="DQ207" s="139" t="s">
        <v>193</v>
      </c>
      <c r="DR207" s="139" t="s">
        <v>193</v>
      </c>
      <c r="DS207" s="139" t="s">
        <v>193</v>
      </c>
      <c r="DT207" s="139" t="s">
        <v>193</v>
      </c>
      <c r="DU207" s="139" t="s">
        <v>193</v>
      </c>
      <c r="DV207" s="139" t="s">
        <v>193</v>
      </c>
      <c r="DW207" s="139" t="s">
        <v>193</v>
      </c>
      <c r="DX207" s="139" t="s">
        <v>193</v>
      </c>
      <c r="DY207" s="139" t="s">
        <v>193</v>
      </c>
      <c r="DZ207" s="139" t="s">
        <v>193</v>
      </c>
      <c r="EA207" s="139" t="s">
        <v>193</v>
      </c>
      <c r="EB207" s="139" t="s">
        <v>193</v>
      </c>
      <c r="EC207" s="139" t="s">
        <v>193</v>
      </c>
      <c r="ED207" s="139" t="s">
        <v>193</v>
      </c>
      <c r="EE207" s="139" t="s">
        <v>193</v>
      </c>
      <c r="EF207" s="139" t="s">
        <v>193</v>
      </c>
      <c r="EG207" s="139" t="s">
        <v>193</v>
      </c>
      <c r="EH207" s="139" t="s">
        <v>193</v>
      </c>
      <c r="EI207" s="139" t="s">
        <v>193</v>
      </c>
      <c r="EJ207" s="139" t="s">
        <v>193</v>
      </c>
      <c r="EK207" s="139" t="s">
        <v>193</v>
      </c>
      <c r="EL207" s="139" t="s">
        <v>193</v>
      </c>
      <c r="EM207" s="139" t="s">
        <v>193</v>
      </c>
      <c r="EN207" s="139" t="s">
        <v>193</v>
      </c>
      <c r="EO207" s="139" t="s">
        <v>193</v>
      </c>
      <c r="EP207" s="139" t="s">
        <v>193</v>
      </c>
      <c r="EQ207" s="139" t="s">
        <v>193</v>
      </c>
      <c r="ER207" s="139" t="s">
        <v>193</v>
      </c>
      <c r="ES207" s="139" t="s">
        <v>193</v>
      </c>
      <c r="ET207" s="139" t="s">
        <v>193</v>
      </c>
      <c r="EU207" s="139" t="s">
        <v>193</v>
      </c>
      <c r="EV207" s="139" t="s">
        <v>193</v>
      </c>
      <c r="EW207" s="139" t="s">
        <v>193</v>
      </c>
      <c r="EX207" s="139" t="s">
        <v>193</v>
      </c>
      <c r="EY207" s="139" t="s">
        <v>193</v>
      </c>
      <c r="EZ207" s="139" t="s">
        <v>193</v>
      </c>
      <c r="FA207" s="139" t="s">
        <v>193</v>
      </c>
      <c r="FB207" s="139" t="s">
        <v>193</v>
      </c>
      <c r="FC207" s="139" t="s">
        <v>193</v>
      </c>
      <c r="FD207" s="139" t="s">
        <v>193</v>
      </c>
      <c r="FE207" s="139" t="s">
        <v>193</v>
      </c>
      <c r="FF207" s="139" t="s">
        <v>193</v>
      </c>
      <c r="FG207" s="139" t="s">
        <v>193</v>
      </c>
      <c r="FH207" s="139" t="s">
        <v>193</v>
      </c>
      <c r="FI207" s="139" t="s">
        <v>193</v>
      </c>
      <c r="FJ207" s="139" t="s">
        <v>193</v>
      </c>
      <c r="FK207" s="139" t="s">
        <v>193</v>
      </c>
      <c r="FL207" s="139" t="s">
        <v>193</v>
      </c>
      <c r="FM207" s="139" t="s">
        <v>193</v>
      </c>
      <c r="FN207" s="139" t="s">
        <v>193</v>
      </c>
      <c r="FO207" s="139" t="s">
        <v>193</v>
      </c>
      <c r="FP207" s="139" t="s">
        <v>193</v>
      </c>
      <c r="FQ207" s="139" t="s">
        <v>193</v>
      </c>
      <c r="FR207" s="139" t="s">
        <v>193</v>
      </c>
      <c r="FS207" s="139" t="s">
        <v>193</v>
      </c>
      <c r="FT207" s="139" t="s">
        <v>193</v>
      </c>
      <c r="FU207" s="139" t="s">
        <v>193</v>
      </c>
      <c r="FV207" s="139" t="s">
        <v>193</v>
      </c>
      <c r="FW207" s="139" t="s">
        <v>193</v>
      </c>
      <c r="FX207" s="139" t="s">
        <v>193</v>
      </c>
      <c r="FY207" s="139" t="s">
        <v>193</v>
      </c>
      <c r="FZ207" s="139" t="s">
        <v>193</v>
      </c>
      <c r="GA207" s="139" t="s">
        <v>193</v>
      </c>
      <c r="GB207" s="139" t="s">
        <v>193</v>
      </c>
      <c r="GC207" s="139" t="s">
        <v>193</v>
      </c>
      <c r="GD207" s="139" t="s">
        <v>193</v>
      </c>
      <c r="GE207" s="139" t="s">
        <v>193</v>
      </c>
      <c r="GF207" s="139" t="s">
        <v>193</v>
      </c>
      <c r="GG207" s="139" t="s">
        <v>193</v>
      </c>
      <c r="GH207" s="139" t="s">
        <v>193</v>
      </c>
      <c r="GI207" s="139" t="s">
        <v>193</v>
      </c>
      <c r="GJ207" s="139" t="s">
        <v>193</v>
      </c>
      <c r="GK207" s="139" t="s">
        <v>193</v>
      </c>
      <c r="GL207" s="139" t="s">
        <v>193</v>
      </c>
      <c r="GM207" s="139" t="s">
        <v>193</v>
      </c>
      <c r="GN207" s="139" t="s">
        <v>193</v>
      </c>
      <c r="GO207" s="139" t="s">
        <v>193</v>
      </c>
      <c r="GP207" s="139" t="s">
        <v>193</v>
      </c>
      <c r="GQ207" s="139" t="s">
        <v>193</v>
      </c>
      <c r="GR207" s="139" t="s">
        <v>193</v>
      </c>
      <c r="GS207" s="139" t="s">
        <v>193</v>
      </c>
      <c r="GT207" s="139" t="s">
        <v>193</v>
      </c>
      <c r="GU207" s="139" t="s">
        <v>193</v>
      </c>
      <c r="GV207" s="139" t="s">
        <v>193</v>
      </c>
      <c r="GW207" s="139" t="s">
        <v>193</v>
      </c>
      <c r="GX207" s="139" t="s">
        <v>193</v>
      </c>
      <c r="GY207" s="139" t="s">
        <v>193</v>
      </c>
      <c r="GZ207" s="139" t="s">
        <v>193</v>
      </c>
      <c r="HA207" s="139" t="s">
        <v>193</v>
      </c>
      <c r="HB207" s="139" t="s">
        <v>193</v>
      </c>
      <c r="HC207" s="139" t="s">
        <v>193</v>
      </c>
      <c r="HD207" s="139" t="s">
        <v>193</v>
      </c>
      <c r="HE207" s="139" t="s">
        <v>193</v>
      </c>
      <c r="HF207" s="139" t="s">
        <v>193</v>
      </c>
      <c r="HG207" s="139" t="s">
        <v>193</v>
      </c>
      <c r="HH207" s="139" t="s">
        <v>193</v>
      </c>
      <c r="HI207" s="139" t="s">
        <v>193</v>
      </c>
      <c r="HJ207" s="139" t="s">
        <v>3713</v>
      </c>
      <c r="HK207" s="139">
        <v>0</v>
      </c>
      <c r="HL207" s="139">
        <v>0</v>
      </c>
      <c r="HM207" s="139">
        <v>1</v>
      </c>
      <c r="HN207" s="139">
        <v>1</v>
      </c>
      <c r="HO207" s="139">
        <v>0</v>
      </c>
      <c r="HP207" s="139">
        <v>1</v>
      </c>
      <c r="HQ207" s="139">
        <v>0</v>
      </c>
      <c r="HR207" s="139">
        <v>0</v>
      </c>
      <c r="HS207" s="139" t="s">
        <v>193</v>
      </c>
      <c r="HT207" s="139" t="s">
        <v>193</v>
      </c>
      <c r="HU207" s="139" t="s">
        <v>193</v>
      </c>
      <c r="HV207" s="139" t="s">
        <v>193</v>
      </c>
      <c r="HW207" s="139">
        <v>25</v>
      </c>
      <c r="HX207" s="139">
        <v>100</v>
      </c>
      <c r="HY207" s="139" t="s">
        <v>193</v>
      </c>
      <c r="HZ207" s="139" t="s">
        <v>193</v>
      </c>
      <c r="IA207" s="139">
        <v>120</v>
      </c>
      <c r="IB207" s="139" t="s">
        <v>109</v>
      </c>
      <c r="IC207" s="139" t="s">
        <v>193</v>
      </c>
      <c r="ID207" s="139" t="s">
        <v>193</v>
      </c>
      <c r="IE207" s="139" t="s">
        <v>193</v>
      </c>
      <c r="IF207" s="139" t="s">
        <v>193</v>
      </c>
      <c r="IG207" s="139" t="s">
        <v>193</v>
      </c>
      <c r="IH207" s="139" t="s">
        <v>193</v>
      </c>
      <c r="II207" s="139" t="s">
        <v>193</v>
      </c>
      <c r="IJ207" s="139" t="s">
        <v>193</v>
      </c>
      <c r="IK207" s="139" t="s">
        <v>193</v>
      </c>
      <c r="IL207" s="139" t="s">
        <v>193</v>
      </c>
      <c r="IM207" s="139" t="s">
        <v>193</v>
      </c>
      <c r="IN207" s="139" t="s">
        <v>114</v>
      </c>
      <c r="IO207" s="139" t="s">
        <v>193</v>
      </c>
      <c r="IP207" s="139" t="s">
        <v>193</v>
      </c>
      <c r="IQ207" s="139" t="s">
        <v>193</v>
      </c>
      <c r="IR207" s="139" t="s">
        <v>193</v>
      </c>
      <c r="IS207" s="139" t="s">
        <v>193</v>
      </c>
      <c r="IT207" s="139" t="s">
        <v>193</v>
      </c>
      <c r="IU207" s="139" t="s">
        <v>193</v>
      </c>
      <c r="IV207" s="139" t="s">
        <v>193</v>
      </c>
      <c r="IW207" s="139" t="s">
        <v>3599</v>
      </c>
      <c r="IX207" s="139">
        <v>0</v>
      </c>
      <c r="IY207" s="139">
        <v>1</v>
      </c>
      <c r="IZ207" s="139">
        <v>1</v>
      </c>
      <c r="JA207" s="139">
        <v>0</v>
      </c>
      <c r="JB207" s="139">
        <v>0</v>
      </c>
      <c r="JC207" s="139">
        <v>0</v>
      </c>
      <c r="JD207" s="139">
        <v>0</v>
      </c>
      <c r="JE207" s="139">
        <v>0</v>
      </c>
      <c r="JF207" s="139" t="s">
        <v>193</v>
      </c>
      <c r="JG207" s="139" t="s">
        <v>109</v>
      </c>
      <c r="JH207" s="139" t="s">
        <v>193</v>
      </c>
      <c r="JI207" s="139" t="s">
        <v>3554</v>
      </c>
      <c r="JJ207" s="139">
        <v>0</v>
      </c>
      <c r="JK207" s="139">
        <v>0</v>
      </c>
      <c r="JL207" s="139">
        <v>0</v>
      </c>
      <c r="JM207" s="139">
        <v>1</v>
      </c>
      <c r="JN207" s="139">
        <v>0</v>
      </c>
      <c r="JO207" s="139">
        <v>0</v>
      </c>
      <c r="JP207" s="139">
        <v>0</v>
      </c>
      <c r="JQ207" s="139" t="s">
        <v>193</v>
      </c>
      <c r="JR207" s="139" t="s">
        <v>193</v>
      </c>
      <c r="JS207" s="139" t="s">
        <v>193</v>
      </c>
      <c r="JT207" s="139" t="s">
        <v>193</v>
      </c>
      <c r="JU207" s="139" t="s">
        <v>193</v>
      </c>
      <c r="JV207" s="139" t="s">
        <v>193</v>
      </c>
      <c r="JW207" s="139" t="s">
        <v>193</v>
      </c>
      <c r="JX207" s="139" t="s">
        <v>193</v>
      </c>
      <c r="JY207" s="139" t="s">
        <v>193</v>
      </c>
      <c r="JZ207" s="139" t="s">
        <v>193</v>
      </c>
      <c r="KA207" s="139" t="s">
        <v>193</v>
      </c>
      <c r="KB207" s="139" t="s">
        <v>193</v>
      </c>
      <c r="KC207" s="139" t="s">
        <v>193</v>
      </c>
      <c r="KD207" s="139" t="s">
        <v>193</v>
      </c>
      <c r="KE207" s="139" t="s">
        <v>193</v>
      </c>
      <c r="KF207" s="139" t="s">
        <v>193</v>
      </c>
      <c r="KG207" s="139" t="s">
        <v>193</v>
      </c>
      <c r="KH207" s="139" t="s">
        <v>193</v>
      </c>
      <c r="KI207" s="139" t="s">
        <v>193</v>
      </c>
      <c r="KJ207" s="139" t="s">
        <v>193</v>
      </c>
      <c r="KK207" s="139" t="s">
        <v>193</v>
      </c>
      <c r="KL207" s="139" t="s">
        <v>193</v>
      </c>
      <c r="KM207" s="139" t="s">
        <v>193</v>
      </c>
      <c r="KN207" s="139" t="s">
        <v>193</v>
      </c>
      <c r="KO207" s="139" t="s">
        <v>193</v>
      </c>
      <c r="KP207" s="139" t="s">
        <v>193</v>
      </c>
      <c r="KQ207" s="139" t="s">
        <v>193</v>
      </c>
      <c r="KR207" s="139" t="s">
        <v>193</v>
      </c>
      <c r="KS207" s="139" t="s">
        <v>193</v>
      </c>
      <c r="KT207" s="139" t="s">
        <v>193</v>
      </c>
      <c r="KU207" s="139" t="s">
        <v>193</v>
      </c>
      <c r="KV207" s="139" t="s">
        <v>193</v>
      </c>
      <c r="KW207" s="139" t="s">
        <v>193</v>
      </c>
      <c r="KX207" s="139" t="s">
        <v>193</v>
      </c>
      <c r="KY207" s="139" t="s">
        <v>193</v>
      </c>
      <c r="KZ207" s="139" t="s">
        <v>193</v>
      </c>
      <c r="LA207" s="139" t="s">
        <v>193</v>
      </c>
      <c r="LB207" s="139" t="s">
        <v>193</v>
      </c>
      <c r="LC207" s="139" t="s">
        <v>193</v>
      </c>
      <c r="LD207" s="139" t="s">
        <v>193</v>
      </c>
      <c r="LE207" s="139" t="s">
        <v>193</v>
      </c>
      <c r="LF207" s="139" t="s">
        <v>193</v>
      </c>
      <c r="LG207" s="139" t="s">
        <v>193</v>
      </c>
      <c r="LH207" s="139" t="s">
        <v>193</v>
      </c>
      <c r="LI207" s="139" t="s">
        <v>193</v>
      </c>
      <c r="LJ207" s="139" t="s">
        <v>193</v>
      </c>
      <c r="LK207" s="139" t="s">
        <v>193</v>
      </c>
      <c r="LL207" s="139" t="s">
        <v>193</v>
      </c>
      <c r="LM207" s="139" t="s">
        <v>193</v>
      </c>
      <c r="LN207" s="139" t="s">
        <v>193</v>
      </c>
      <c r="LO207" s="139" t="s">
        <v>193</v>
      </c>
      <c r="LP207" s="139" t="s">
        <v>193</v>
      </c>
      <c r="LQ207" s="139" t="s">
        <v>193</v>
      </c>
    </row>
    <row r="208" spans="1:329" x14ac:dyDescent="0.35">
      <c r="A208" s="139" t="s">
        <v>3714</v>
      </c>
      <c r="B208" s="139" t="s">
        <v>3338</v>
      </c>
      <c r="C208" s="139" t="s">
        <v>836</v>
      </c>
      <c r="D208" s="139" t="s">
        <v>836</v>
      </c>
      <c r="E208" s="139" t="s">
        <v>3712</v>
      </c>
      <c r="F208" s="139" t="s">
        <v>176</v>
      </c>
      <c r="G208" s="139" t="s">
        <v>178</v>
      </c>
      <c r="H208" s="139" t="s">
        <v>178</v>
      </c>
      <c r="I208" s="139" t="s">
        <v>559</v>
      </c>
      <c r="J208" s="139" t="s">
        <v>844</v>
      </c>
      <c r="K208" s="139" t="s">
        <v>536</v>
      </c>
      <c r="L208" s="139" t="s">
        <v>3317</v>
      </c>
      <c r="M208" t="s">
        <v>494</v>
      </c>
      <c r="N208" t="s">
        <v>193</v>
      </c>
      <c r="O208" t="s">
        <v>193</v>
      </c>
      <c r="P208" t="s">
        <v>193</v>
      </c>
      <c r="Q208" t="s">
        <v>193</v>
      </c>
      <c r="R208" t="s">
        <v>193</v>
      </c>
      <c r="S208" t="s">
        <v>193</v>
      </c>
      <c r="T208" t="s">
        <v>193</v>
      </c>
      <c r="U208" t="s">
        <v>193</v>
      </c>
      <c r="V208" t="s">
        <v>193</v>
      </c>
      <c r="W208" t="s">
        <v>193</v>
      </c>
      <c r="X208" t="s">
        <v>193</v>
      </c>
      <c r="Y208" t="s">
        <v>193</v>
      </c>
      <c r="Z208" t="s">
        <v>193</v>
      </c>
      <c r="AA208" t="s">
        <v>193</v>
      </c>
      <c r="AB208" t="s">
        <v>193</v>
      </c>
      <c r="AC208" t="s">
        <v>193</v>
      </c>
      <c r="AD208" t="s">
        <v>193</v>
      </c>
      <c r="AE208" t="s">
        <v>193</v>
      </c>
      <c r="AF208" t="s">
        <v>193</v>
      </c>
      <c r="AG208" t="s">
        <v>193</v>
      </c>
      <c r="AH208" t="s">
        <v>193</v>
      </c>
      <c r="AI208" t="s">
        <v>193</v>
      </c>
      <c r="AJ208" t="s">
        <v>193</v>
      </c>
      <c r="AK208" t="s">
        <v>193</v>
      </c>
      <c r="AL208" t="s">
        <v>193</v>
      </c>
      <c r="AM208" t="s">
        <v>193</v>
      </c>
      <c r="AN208" t="s">
        <v>193</v>
      </c>
      <c r="AO208" t="s">
        <v>193</v>
      </c>
      <c r="AP208" t="s">
        <v>193</v>
      </c>
      <c r="AQ208" t="s">
        <v>193</v>
      </c>
      <c r="AR208" t="s">
        <v>193</v>
      </c>
      <c r="AS208" t="s">
        <v>193</v>
      </c>
      <c r="AT208" t="s">
        <v>193</v>
      </c>
      <c r="AU208" t="s">
        <v>193</v>
      </c>
      <c r="AV208" t="s">
        <v>193</v>
      </c>
      <c r="AW208" t="s">
        <v>193</v>
      </c>
      <c r="AX208" t="s">
        <v>193</v>
      </c>
      <c r="AY208" t="s">
        <v>193</v>
      </c>
      <c r="AZ208" s="192" t="s">
        <v>193</v>
      </c>
      <c r="BA208" s="139" t="s">
        <v>193</v>
      </c>
      <c r="BB208" s="139" t="s">
        <v>193</v>
      </c>
      <c r="BC208" s="192" t="s">
        <v>193</v>
      </c>
      <c r="BD208" s="139" t="s">
        <v>193</v>
      </c>
      <c r="BE208" s="139" t="s">
        <v>193</v>
      </c>
      <c r="BF208" s="192" t="s">
        <v>193</v>
      </c>
      <c r="BG208" s="139" t="s">
        <v>193</v>
      </c>
      <c r="BH208" s="139" t="s">
        <v>193</v>
      </c>
      <c r="BI208" s="192" t="s">
        <v>193</v>
      </c>
      <c r="BJ208" s="139" t="s">
        <v>193</v>
      </c>
      <c r="BK208" s="139" t="s">
        <v>193</v>
      </c>
      <c r="BL208" s="192" t="s">
        <v>193</v>
      </c>
      <c r="BM208" s="139" t="s">
        <v>193</v>
      </c>
      <c r="BN208" s="139" t="s">
        <v>193</v>
      </c>
      <c r="BO208" s="192" t="s">
        <v>193</v>
      </c>
      <c r="BP208" s="139" t="s">
        <v>193</v>
      </c>
      <c r="BQ208" s="139" t="s">
        <v>193</v>
      </c>
      <c r="BR208" s="139" t="s">
        <v>193</v>
      </c>
      <c r="BS208" s="139" t="s">
        <v>193</v>
      </c>
      <c r="BT208" s="139" t="s">
        <v>193</v>
      </c>
      <c r="BU208" s="139" t="s">
        <v>193</v>
      </c>
      <c r="BV208" s="139" t="s">
        <v>193</v>
      </c>
      <c r="BW208" s="139" t="s">
        <v>193</v>
      </c>
      <c r="BX208" s="139" t="s">
        <v>193</v>
      </c>
      <c r="BY208" s="139" t="s">
        <v>193</v>
      </c>
      <c r="BZ208" s="139" t="s">
        <v>193</v>
      </c>
      <c r="CA208" s="192" t="s">
        <v>193</v>
      </c>
      <c r="CB208" s="139" t="s">
        <v>193</v>
      </c>
      <c r="CC208" s="139" t="s">
        <v>193</v>
      </c>
      <c r="CD208" s="139" t="s">
        <v>193</v>
      </c>
      <c r="CE208" s="139" t="s">
        <v>193</v>
      </c>
      <c r="CF208" s="139" t="s">
        <v>193</v>
      </c>
      <c r="CG208" s="139" t="s">
        <v>193</v>
      </c>
      <c r="CH208" s="139" t="s">
        <v>193</v>
      </c>
      <c r="CI208" s="139" t="s">
        <v>193</v>
      </c>
      <c r="CJ208" s="139" t="s">
        <v>193</v>
      </c>
      <c r="CK208" s="139" t="s">
        <v>193</v>
      </c>
      <c r="CL208" s="139" t="s">
        <v>193</v>
      </c>
      <c r="CM208" s="139" t="s">
        <v>193</v>
      </c>
      <c r="CN208" s="139" t="s">
        <v>193</v>
      </c>
      <c r="CO208" s="139" t="s">
        <v>193</v>
      </c>
      <c r="CP208" s="139" t="s">
        <v>193</v>
      </c>
      <c r="CQ208" s="139" t="s">
        <v>193</v>
      </c>
      <c r="CR208" s="139" t="s">
        <v>193</v>
      </c>
      <c r="CS208" s="139" t="s">
        <v>193</v>
      </c>
      <c r="CT208" s="139" t="s">
        <v>193</v>
      </c>
      <c r="CU208" s="139" t="s">
        <v>193</v>
      </c>
      <c r="CV208" s="139" t="s">
        <v>193</v>
      </c>
      <c r="CW208" s="139" t="s">
        <v>193</v>
      </c>
      <c r="CX208" s="139" t="s">
        <v>193</v>
      </c>
      <c r="CY208" s="139" t="s">
        <v>193</v>
      </c>
      <c r="CZ208" s="139" t="s">
        <v>193</v>
      </c>
      <c r="DA208" s="139" t="s">
        <v>193</v>
      </c>
      <c r="DB208" s="139" t="s">
        <v>193</v>
      </c>
      <c r="DC208" s="139" t="s">
        <v>193</v>
      </c>
      <c r="DD208" s="139" t="s">
        <v>193</v>
      </c>
      <c r="DE208" s="139" t="s">
        <v>193</v>
      </c>
      <c r="DF208" s="139" t="s">
        <v>193</v>
      </c>
      <c r="DG208" s="139" t="s">
        <v>193</v>
      </c>
      <c r="DH208" s="139" t="s">
        <v>193</v>
      </c>
      <c r="DI208" s="139" t="s">
        <v>193</v>
      </c>
      <c r="DJ208" s="139" t="s">
        <v>193</v>
      </c>
      <c r="DK208" s="139" t="s">
        <v>193</v>
      </c>
      <c r="DL208" s="139" t="s">
        <v>193</v>
      </c>
      <c r="DM208" s="139" t="s">
        <v>193</v>
      </c>
      <c r="DN208" s="139" t="s">
        <v>193</v>
      </c>
      <c r="DO208" s="139" t="s">
        <v>193</v>
      </c>
      <c r="DP208" s="139" t="s">
        <v>193</v>
      </c>
      <c r="DQ208" s="139" t="s">
        <v>193</v>
      </c>
      <c r="DR208" s="139" t="s">
        <v>193</v>
      </c>
      <c r="DS208" s="139" t="s">
        <v>193</v>
      </c>
      <c r="DT208" s="139" t="s">
        <v>193</v>
      </c>
      <c r="DU208" s="139" t="s">
        <v>193</v>
      </c>
      <c r="DV208" s="139" t="s">
        <v>193</v>
      </c>
      <c r="DW208" s="139" t="s">
        <v>193</v>
      </c>
      <c r="DX208" s="139" t="s">
        <v>193</v>
      </c>
      <c r="DY208" s="139" t="s">
        <v>193</v>
      </c>
      <c r="DZ208" s="139" t="s">
        <v>193</v>
      </c>
      <c r="EA208" s="139" t="s">
        <v>193</v>
      </c>
      <c r="EB208" s="139" t="s">
        <v>193</v>
      </c>
      <c r="EC208" s="139" t="s">
        <v>193</v>
      </c>
      <c r="ED208" s="139" t="s">
        <v>193</v>
      </c>
      <c r="EE208" s="139" t="s">
        <v>193</v>
      </c>
      <c r="EF208" s="139" t="s">
        <v>193</v>
      </c>
      <c r="EG208" s="139" t="s">
        <v>193</v>
      </c>
      <c r="EH208" s="139" t="s">
        <v>193</v>
      </c>
      <c r="EI208" s="139" t="s">
        <v>193</v>
      </c>
      <c r="EJ208" s="139" t="s">
        <v>193</v>
      </c>
      <c r="EK208" s="139" t="s">
        <v>193</v>
      </c>
      <c r="EL208" s="139" t="s">
        <v>193</v>
      </c>
      <c r="EM208" s="139" t="s">
        <v>193</v>
      </c>
      <c r="EN208" s="139" t="s">
        <v>193</v>
      </c>
      <c r="EO208" s="139" t="s">
        <v>193</v>
      </c>
      <c r="EP208" s="139" t="s">
        <v>193</v>
      </c>
      <c r="EQ208" s="139" t="s">
        <v>193</v>
      </c>
      <c r="ER208" s="139" t="s">
        <v>193</v>
      </c>
      <c r="ES208" s="139" t="s">
        <v>193</v>
      </c>
      <c r="ET208" s="139" t="s">
        <v>193</v>
      </c>
      <c r="EU208" s="139" t="s">
        <v>193</v>
      </c>
      <c r="EV208" s="139" t="s">
        <v>193</v>
      </c>
      <c r="EW208" s="139" t="s">
        <v>193</v>
      </c>
      <c r="EX208" s="139" t="s">
        <v>193</v>
      </c>
      <c r="EY208" s="139" t="s">
        <v>193</v>
      </c>
      <c r="EZ208" s="139" t="s">
        <v>193</v>
      </c>
      <c r="FA208" s="139" t="s">
        <v>193</v>
      </c>
      <c r="FB208" s="139" t="s">
        <v>193</v>
      </c>
      <c r="FC208" s="139" t="s">
        <v>193</v>
      </c>
      <c r="FD208" s="139" t="s">
        <v>193</v>
      </c>
      <c r="FE208" s="139" t="s">
        <v>193</v>
      </c>
      <c r="FF208" s="139" t="s">
        <v>193</v>
      </c>
      <c r="FG208" s="139" t="s">
        <v>193</v>
      </c>
      <c r="FH208" s="139" t="s">
        <v>193</v>
      </c>
      <c r="FI208" s="139" t="s">
        <v>193</v>
      </c>
      <c r="FJ208" s="139" t="s">
        <v>193</v>
      </c>
      <c r="FK208" s="139" t="s">
        <v>193</v>
      </c>
      <c r="FL208" s="139" t="s">
        <v>193</v>
      </c>
      <c r="FM208" s="139" t="s">
        <v>193</v>
      </c>
      <c r="FN208" s="139" t="s">
        <v>193</v>
      </c>
      <c r="FO208" s="139" t="s">
        <v>193</v>
      </c>
      <c r="FP208" s="139" t="s">
        <v>193</v>
      </c>
      <c r="FQ208" s="139" t="s">
        <v>193</v>
      </c>
      <c r="FR208" s="139" t="s">
        <v>193</v>
      </c>
      <c r="FS208" s="139" t="s">
        <v>193</v>
      </c>
      <c r="FT208" s="139" t="s">
        <v>193</v>
      </c>
      <c r="FU208" s="139" t="s">
        <v>193</v>
      </c>
      <c r="FV208" s="139" t="s">
        <v>193</v>
      </c>
      <c r="FW208" s="139" t="s">
        <v>193</v>
      </c>
      <c r="FX208" s="139" t="s">
        <v>193</v>
      </c>
      <c r="FY208" s="139" t="s">
        <v>193</v>
      </c>
      <c r="FZ208" s="139" t="s">
        <v>193</v>
      </c>
      <c r="GA208" s="139" t="s">
        <v>193</v>
      </c>
      <c r="GB208" s="139" t="s">
        <v>193</v>
      </c>
      <c r="GC208" s="139" t="s">
        <v>193</v>
      </c>
      <c r="GD208" s="139" t="s">
        <v>193</v>
      </c>
      <c r="GE208" s="139" t="s">
        <v>193</v>
      </c>
      <c r="GF208" s="139" t="s">
        <v>193</v>
      </c>
      <c r="GG208" s="139" t="s">
        <v>193</v>
      </c>
      <c r="GH208" s="139" t="s">
        <v>193</v>
      </c>
      <c r="GI208" s="139" t="s">
        <v>193</v>
      </c>
      <c r="GJ208" s="139" t="s">
        <v>193</v>
      </c>
      <c r="GK208" s="139" t="s">
        <v>193</v>
      </c>
      <c r="GL208" s="139" t="s">
        <v>193</v>
      </c>
      <c r="GM208" s="139" t="s">
        <v>193</v>
      </c>
      <c r="GN208" s="139" t="s">
        <v>193</v>
      </c>
      <c r="GO208" s="139" t="s">
        <v>193</v>
      </c>
      <c r="GP208" s="139" t="s">
        <v>193</v>
      </c>
      <c r="GQ208" s="139" t="s">
        <v>193</v>
      </c>
      <c r="GR208" s="139" t="s">
        <v>193</v>
      </c>
      <c r="GS208" s="139" t="s">
        <v>193</v>
      </c>
      <c r="GT208" s="139" t="s">
        <v>193</v>
      </c>
      <c r="GU208" s="139" t="s">
        <v>193</v>
      </c>
      <c r="GV208" s="139" t="s">
        <v>193</v>
      </c>
      <c r="GW208" s="139" t="s">
        <v>193</v>
      </c>
      <c r="GX208" s="139" t="s">
        <v>193</v>
      </c>
      <c r="GY208" s="139" t="s">
        <v>193</v>
      </c>
      <c r="GZ208" s="139" t="s">
        <v>193</v>
      </c>
      <c r="HA208" s="139" t="s">
        <v>193</v>
      </c>
      <c r="HB208" s="139" t="s">
        <v>193</v>
      </c>
      <c r="HC208" s="139" t="s">
        <v>193</v>
      </c>
      <c r="HD208" s="139" t="s">
        <v>193</v>
      </c>
      <c r="HE208" s="139" t="s">
        <v>193</v>
      </c>
      <c r="HF208" s="139" t="s">
        <v>193</v>
      </c>
      <c r="HG208" s="139" t="s">
        <v>193</v>
      </c>
      <c r="HH208" s="139" t="s">
        <v>193</v>
      </c>
      <c r="HI208" s="139" t="s">
        <v>193</v>
      </c>
      <c r="HJ208" s="139" t="s">
        <v>193</v>
      </c>
      <c r="HK208" s="139" t="s">
        <v>193</v>
      </c>
      <c r="HL208" s="139" t="s">
        <v>193</v>
      </c>
      <c r="HM208" s="139" t="s">
        <v>193</v>
      </c>
      <c r="HN208" s="139" t="s">
        <v>193</v>
      </c>
      <c r="HO208" s="139" t="s">
        <v>193</v>
      </c>
      <c r="HP208" s="139" t="s">
        <v>193</v>
      </c>
      <c r="HQ208" s="139" t="s">
        <v>193</v>
      </c>
      <c r="HR208" s="139" t="s">
        <v>193</v>
      </c>
      <c r="HS208" s="139" t="s">
        <v>193</v>
      </c>
      <c r="HT208" s="139" t="s">
        <v>193</v>
      </c>
      <c r="HU208" s="139" t="s">
        <v>193</v>
      </c>
      <c r="HV208" s="139" t="s">
        <v>193</v>
      </c>
      <c r="HW208" s="139" t="s">
        <v>193</v>
      </c>
      <c r="HX208" s="139" t="s">
        <v>193</v>
      </c>
      <c r="HY208" s="139" t="s">
        <v>193</v>
      </c>
      <c r="HZ208" s="139" t="s">
        <v>193</v>
      </c>
      <c r="IA208" s="139" t="s">
        <v>193</v>
      </c>
      <c r="IB208" s="139" t="s">
        <v>193</v>
      </c>
      <c r="IC208" s="139" t="s">
        <v>193</v>
      </c>
      <c r="ID208" s="139" t="s">
        <v>193</v>
      </c>
      <c r="IE208" s="139" t="s">
        <v>193</v>
      </c>
      <c r="IF208" s="139" t="s">
        <v>193</v>
      </c>
      <c r="IG208" s="139" t="s">
        <v>193</v>
      </c>
      <c r="IH208" s="139" t="s">
        <v>193</v>
      </c>
      <c r="II208" s="139" t="s">
        <v>193</v>
      </c>
      <c r="IJ208" s="139" t="s">
        <v>193</v>
      </c>
      <c r="IK208" s="139" t="s">
        <v>193</v>
      </c>
      <c r="IL208" s="139" t="s">
        <v>193</v>
      </c>
      <c r="IM208" s="139" t="s">
        <v>193</v>
      </c>
      <c r="IN208" s="139" t="s">
        <v>193</v>
      </c>
      <c r="IO208" s="139" t="s">
        <v>193</v>
      </c>
      <c r="IP208" s="139" t="s">
        <v>193</v>
      </c>
      <c r="IQ208" s="139" t="s">
        <v>193</v>
      </c>
      <c r="IR208" s="139" t="s">
        <v>193</v>
      </c>
      <c r="IS208" s="139" t="s">
        <v>193</v>
      </c>
      <c r="IT208" s="139" t="s">
        <v>193</v>
      </c>
      <c r="IU208" s="139" t="s">
        <v>193</v>
      </c>
      <c r="IV208" s="139" t="s">
        <v>193</v>
      </c>
      <c r="IW208" s="139" t="s">
        <v>193</v>
      </c>
      <c r="IX208" s="139" t="s">
        <v>193</v>
      </c>
      <c r="IY208" s="139" t="s">
        <v>193</v>
      </c>
      <c r="IZ208" s="139" t="s">
        <v>193</v>
      </c>
      <c r="JA208" s="139" t="s">
        <v>193</v>
      </c>
      <c r="JB208" s="139" t="s">
        <v>193</v>
      </c>
      <c r="JC208" s="139" t="s">
        <v>193</v>
      </c>
      <c r="JD208" s="139" t="s">
        <v>193</v>
      </c>
      <c r="JE208" s="139" t="s">
        <v>193</v>
      </c>
      <c r="JF208" s="139" t="s">
        <v>193</v>
      </c>
      <c r="JG208" s="139" t="s">
        <v>193</v>
      </c>
      <c r="JH208" s="139" t="s">
        <v>193</v>
      </c>
      <c r="JI208" s="139" t="s">
        <v>193</v>
      </c>
      <c r="JJ208" s="139" t="s">
        <v>193</v>
      </c>
      <c r="JK208" s="139" t="s">
        <v>193</v>
      </c>
      <c r="JL208" s="139" t="s">
        <v>193</v>
      </c>
      <c r="JM208" s="139" t="s">
        <v>193</v>
      </c>
      <c r="JN208" s="139" t="s">
        <v>193</v>
      </c>
      <c r="JO208" s="139" t="s">
        <v>193</v>
      </c>
      <c r="JP208" s="139" t="s">
        <v>193</v>
      </c>
      <c r="JQ208" s="139" t="s">
        <v>109</v>
      </c>
      <c r="JR208" s="139" t="s">
        <v>1670</v>
      </c>
      <c r="JS208" s="139" t="s">
        <v>193</v>
      </c>
      <c r="JT208" s="139" t="s">
        <v>193</v>
      </c>
      <c r="JU208" s="139" t="s">
        <v>193</v>
      </c>
      <c r="JV208" s="139" t="s">
        <v>193</v>
      </c>
      <c r="JW208" s="139" t="s">
        <v>193</v>
      </c>
      <c r="JX208" s="139" t="s">
        <v>193</v>
      </c>
      <c r="JY208" s="139" t="s">
        <v>193</v>
      </c>
      <c r="JZ208" s="139" t="s">
        <v>193</v>
      </c>
      <c r="KA208" s="139" t="s">
        <v>193</v>
      </c>
      <c r="KB208" s="139" t="s">
        <v>193</v>
      </c>
      <c r="KC208" s="139" t="s">
        <v>193</v>
      </c>
      <c r="KD208" s="139" t="s">
        <v>193</v>
      </c>
      <c r="KE208" s="139" t="s">
        <v>193</v>
      </c>
      <c r="KF208" s="139" t="s">
        <v>193</v>
      </c>
      <c r="KG208" s="139" t="s">
        <v>193</v>
      </c>
      <c r="KH208" s="139" t="s">
        <v>193</v>
      </c>
      <c r="KI208" s="139" t="s">
        <v>193</v>
      </c>
      <c r="KJ208" s="139" t="s">
        <v>193</v>
      </c>
      <c r="KK208" s="139" t="s">
        <v>193</v>
      </c>
      <c r="KL208" s="139" t="s">
        <v>193</v>
      </c>
      <c r="KM208" s="139" t="s">
        <v>193</v>
      </c>
      <c r="KN208" s="139" t="s">
        <v>193</v>
      </c>
      <c r="KO208" s="139" t="s">
        <v>193</v>
      </c>
      <c r="KP208" s="139" t="s">
        <v>193</v>
      </c>
      <c r="KQ208" s="139" t="s">
        <v>193</v>
      </c>
      <c r="KR208" s="139" t="s">
        <v>193</v>
      </c>
      <c r="KS208" s="139" t="s">
        <v>193</v>
      </c>
      <c r="KT208" s="139" t="s">
        <v>193</v>
      </c>
      <c r="KU208" s="139" t="s">
        <v>193</v>
      </c>
      <c r="KV208" s="139" t="s">
        <v>193</v>
      </c>
      <c r="KW208" s="139" t="s">
        <v>193</v>
      </c>
      <c r="KX208" s="139" t="s">
        <v>193</v>
      </c>
      <c r="KY208" s="139" t="s">
        <v>193</v>
      </c>
      <c r="KZ208" s="139" t="s">
        <v>193</v>
      </c>
      <c r="LA208" s="139" t="s">
        <v>193</v>
      </c>
      <c r="LB208" s="139" t="s">
        <v>193</v>
      </c>
      <c r="LC208" s="139" t="s">
        <v>193</v>
      </c>
      <c r="LD208" s="139" t="s">
        <v>109</v>
      </c>
      <c r="LE208" s="139" t="s">
        <v>3469</v>
      </c>
      <c r="LF208" s="139">
        <v>1</v>
      </c>
      <c r="LG208" s="139">
        <v>0</v>
      </c>
      <c r="LH208" s="139">
        <v>0</v>
      </c>
      <c r="LI208" s="139" t="s">
        <v>193</v>
      </c>
      <c r="LJ208" s="139" t="s">
        <v>3715</v>
      </c>
      <c r="LK208" s="139">
        <v>0</v>
      </c>
      <c r="LL208" s="139">
        <v>1</v>
      </c>
      <c r="LM208" s="139">
        <v>1</v>
      </c>
      <c r="LN208" s="139">
        <v>0</v>
      </c>
      <c r="LO208" s="139">
        <v>0</v>
      </c>
      <c r="LP208" s="139">
        <v>0</v>
      </c>
      <c r="LQ208" s="139" t="s">
        <v>193</v>
      </c>
    </row>
    <row r="209" spans="1:329" x14ac:dyDescent="0.35">
      <c r="A209" s="139" t="s">
        <v>3716</v>
      </c>
      <c r="B209" s="139" t="s">
        <v>3355</v>
      </c>
      <c r="C209" s="139" t="s">
        <v>836</v>
      </c>
      <c r="D209" s="139" t="s">
        <v>836</v>
      </c>
      <c r="E209" s="139" t="s">
        <v>3712</v>
      </c>
      <c r="F209" s="139" t="s">
        <v>176</v>
      </c>
      <c r="G209" s="139" t="s">
        <v>178</v>
      </c>
      <c r="H209" s="139" t="s">
        <v>178</v>
      </c>
      <c r="I209" s="139" t="s">
        <v>559</v>
      </c>
      <c r="J209" s="139" t="s">
        <v>844</v>
      </c>
      <c r="K209" s="139" t="s">
        <v>536</v>
      </c>
      <c r="L209" s="139" t="s">
        <v>490</v>
      </c>
      <c r="M209" t="s">
        <v>491</v>
      </c>
      <c r="N209" t="s">
        <v>193</v>
      </c>
      <c r="O209" t="s">
        <v>193</v>
      </c>
      <c r="P209" t="s">
        <v>496</v>
      </c>
      <c r="Q209" t="s">
        <v>193</v>
      </c>
      <c r="R209" t="s">
        <v>4543</v>
      </c>
      <c r="S209">
        <v>0</v>
      </c>
      <c r="T209">
        <v>1</v>
      </c>
      <c r="U209">
        <v>0</v>
      </c>
      <c r="V209">
        <v>1</v>
      </c>
      <c r="W209">
        <v>0</v>
      </c>
      <c r="X209">
        <v>0</v>
      </c>
      <c r="Y209">
        <v>0</v>
      </c>
      <c r="Z209" t="s">
        <v>130</v>
      </c>
      <c r="AA209" t="s">
        <v>701</v>
      </c>
      <c r="AB209" t="s">
        <v>112</v>
      </c>
      <c r="AC209">
        <v>1</v>
      </c>
      <c r="AD209">
        <v>0</v>
      </c>
      <c r="AE209">
        <v>0</v>
      </c>
      <c r="AF209">
        <v>0</v>
      </c>
      <c r="AG209">
        <v>0</v>
      </c>
      <c r="AH209">
        <v>0</v>
      </c>
      <c r="AI209">
        <v>0</v>
      </c>
      <c r="AJ209">
        <v>0</v>
      </c>
      <c r="AK209">
        <v>0</v>
      </c>
      <c r="AL209">
        <v>0</v>
      </c>
      <c r="AM209" t="s">
        <v>193</v>
      </c>
      <c r="AN209" t="s">
        <v>143</v>
      </c>
      <c r="AO209" t="s">
        <v>501</v>
      </c>
      <c r="AP209" t="s">
        <v>193</v>
      </c>
      <c r="AQ209" t="s">
        <v>193</v>
      </c>
      <c r="AR209" t="s">
        <v>193</v>
      </c>
      <c r="AS209" t="s">
        <v>193</v>
      </c>
      <c r="AT209" t="s">
        <v>193</v>
      </c>
      <c r="AU209" t="s">
        <v>193</v>
      </c>
      <c r="AV209" t="s">
        <v>193</v>
      </c>
      <c r="AW209" t="s">
        <v>193</v>
      </c>
      <c r="AX209" t="s">
        <v>193</v>
      </c>
      <c r="AY209" t="s">
        <v>193</v>
      </c>
      <c r="AZ209" s="192" t="s">
        <v>193</v>
      </c>
      <c r="BA209" s="139" t="s">
        <v>193</v>
      </c>
      <c r="BB209" s="139" t="s">
        <v>193</v>
      </c>
      <c r="BC209" s="192" t="s">
        <v>193</v>
      </c>
      <c r="BD209" s="139" t="s">
        <v>193</v>
      </c>
      <c r="BE209" s="139" t="s">
        <v>193</v>
      </c>
      <c r="BF209" s="192" t="s">
        <v>193</v>
      </c>
      <c r="BG209" s="139" t="s">
        <v>193</v>
      </c>
      <c r="BH209" s="139" t="s">
        <v>193</v>
      </c>
      <c r="BI209" s="192" t="s">
        <v>193</v>
      </c>
      <c r="BJ209" s="139" t="s">
        <v>193</v>
      </c>
      <c r="BK209" s="139" t="s">
        <v>193</v>
      </c>
      <c r="BL209" s="192" t="s">
        <v>193</v>
      </c>
      <c r="BM209" s="139" t="s">
        <v>193</v>
      </c>
      <c r="BN209" s="139" t="s">
        <v>193</v>
      </c>
      <c r="BO209" s="192" t="s">
        <v>193</v>
      </c>
      <c r="BP209" s="139" t="s">
        <v>193</v>
      </c>
      <c r="BQ209" s="139" t="s">
        <v>193</v>
      </c>
      <c r="BR209" s="139" t="s">
        <v>193</v>
      </c>
      <c r="BS209" s="139" t="s">
        <v>193</v>
      </c>
      <c r="BT209" s="139" t="s">
        <v>193</v>
      </c>
      <c r="BU209" s="139" t="s">
        <v>193</v>
      </c>
      <c r="BV209" s="139" t="s">
        <v>193</v>
      </c>
      <c r="BW209" s="139" t="s">
        <v>193</v>
      </c>
      <c r="BX209" s="139" t="s">
        <v>193</v>
      </c>
      <c r="BY209" s="139" t="s">
        <v>193</v>
      </c>
      <c r="BZ209" s="139" t="s">
        <v>193</v>
      </c>
      <c r="CA209" s="192" t="s">
        <v>193</v>
      </c>
      <c r="CB209" s="139" t="s">
        <v>193</v>
      </c>
      <c r="CC209" s="139" t="s">
        <v>193</v>
      </c>
      <c r="CD209" s="139" t="s">
        <v>193</v>
      </c>
      <c r="CE209" s="139" t="s">
        <v>193</v>
      </c>
      <c r="CF209" s="139" t="s">
        <v>193</v>
      </c>
      <c r="CG209" s="139" t="s">
        <v>193</v>
      </c>
      <c r="CH209" s="139" t="s">
        <v>193</v>
      </c>
      <c r="CI209" s="139" t="s">
        <v>193</v>
      </c>
      <c r="CJ209" s="139" t="s">
        <v>193</v>
      </c>
      <c r="CK209" s="139" t="s">
        <v>193</v>
      </c>
      <c r="CL209" s="139" t="s">
        <v>193</v>
      </c>
      <c r="CM209" s="139" t="s">
        <v>193</v>
      </c>
      <c r="CN209" s="139" t="s">
        <v>193</v>
      </c>
      <c r="CO209" s="139" t="s">
        <v>193</v>
      </c>
      <c r="CP209" s="139" t="s">
        <v>193</v>
      </c>
      <c r="CQ209" s="139" t="s">
        <v>193</v>
      </c>
      <c r="CR209" s="139" t="s">
        <v>193</v>
      </c>
      <c r="CS209" s="139" t="s">
        <v>193</v>
      </c>
      <c r="CT209" s="139" t="s">
        <v>193</v>
      </c>
      <c r="CU209" s="139" t="s">
        <v>193</v>
      </c>
      <c r="CV209" s="139" t="s">
        <v>193</v>
      </c>
      <c r="CW209" s="139" t="s">
        <v>193</v>
      </c>
      <c r="CX209" s="139" t="s">
        <v>193</v>
      </c>
      <c r="CY209" s="139" t="s">
        <v>193</v>
      </c>
      <c r="CZ209" s="139" t="s">
        <v>193</v>
      </c>
      <c r="DA209" s="139" t="s">
        <v>193</v>
      </c>
      <c r="DB209" s="139" t="s">
        <v>193</v>
      </c>
      <c r="DC209" s="139" t="s">
        <v>193</v>
      </c>
      <c r="DD209" s="139" t="s">
        <v>193</v>
      </c>
      <c r="DE209" s="139" t="s">
        <v>193</v>
      </c>
      <c r="DF209" s="139" t="s">
        <v>193</v>
      </c>
      <c r="DG209" s="139" t="s">
        <v>193</v>
      </c>
      <c r="DH209" s="139" t="s">
        <v>193</v>
      </c>
      <c r="DI209" s="139" t="s">
        <v>193</v>
      </c>
      <c r="DJ209" s="139" t="s">
        <v>504</v>
      </c>
      <c r="DK209" s="139">
        <v>0</v>
      </c>
      <c r="DL209" s="139">
        <v>1</v>
      </c>
      <c r="DM209" s="139">
        <v>1</v>
      </c>
      <c r="DN209" s="139">
        <v>1</v>
      </c>
      <c r="DO209" s="139">
        <v>1</v>
      </c>
      <c r="DP209" s="139">
        <v>0</v>
      </c>
      <c r="DQ209" s="139">
        <v>0</v>
      </c>
      <c r="DR209" s="139">
        <v>1</v>
      </c>
      <c r="DS209" s="139">
        <v>0</v>
      </c>
      <c r="DT209" s="139" t="s">
        <v>193</v>
      </c>
      <c r="DU209" s="139" t="s">
        <v>193</v>
      </c>
      <c r="DV209" s="139" t="s">
        <v>193</v>
      </c>
      <c r="DW209" s="139" t="s">
        <v>193</v>
      </c>
      <c r="DX209" s="139" t="s">
        <v>193</v>
      </c>
      <c r="DY209" s="139" t="s">
        <v>193</v>
      </c>
      <c r="DZ209" s="139" t="s">
        <v>193</v>
      </c>
      <c r="EA209" s="139" t="s">
        <v>193</v>
      </c>
      <c r="EB209" s="139">
        <v>25</v>
      </c>
      <c r="EC209" s="139" t="s">
        <v>109</v>
      </c>
      <c r="ED209" s="139">
        <v>25</v>
      </c>
      <c r="EE209" s="139" t="s">
        <v>132</v>
      </c>
      <c r="EF209" s="139" t="s">
        <v>193</v>
      </c>
      <c r="EG209" s="139" t="s">
        <v>193</v>
      </c>
      <c r="EH209" s="139" t="s">
        <v>193</v>
      </c>
      <c r="EI209" s="139" t="s">
        <v>193</v>
      </c>
      <c r="EJ209" s="139" t="s">
        <v>193</v>
      </c>
      <c r="EK209" s="139" t="s">
        <v>193</v>
      </c>
      <c r="EL209" s="139" t="s">
        <v>193</v>
      </c>
      <c r="EM209" s="139" t="s">
        <v>193</v>
      </c>
      <c r="EN209" s="139" t="s">
        <v>193</v>
      </c>
      <c r="EO209" s="139" t="s">
        <v>193</v>
      </c>
      <c r="EP209" s="139" t="s">
        <v>193</v>
      </c>
      <c r="EQ209" s="139" t="s">
        <v>109</v>
      </c>
      <c r="ER209" s="139">
        <v>25</v>
      </c>
      <c r="ES209" s="139" t="s">
        <v>193</v>
      </c>
      <c r="ET209" s="139" t="s">
        <v>193</v>
      </c>
      <c r="EU209" s="139">
        <v>25</v>
      </c>
      <c r="EV209" s="139" t="s">
        <v>132</v>
      </c>
      <c r="EW209" s="139" t="s">
        <v>109</v>
      </c>
      <c r="EX209" s="139">
        <v>100</v>
      </c>
      <c r="EY209" s="139" t="s">
        <v>193</v>
      </c>
      <c r="EZ209" s="139" t="s">
        <v>193</v>
      </c>
      <c r="FA209" s="139">
        <v>100</v>
      </c>
      <c r="FB209" s="139" t="s">
        <v>132</v>
      </c>
      <c r="FC209" s="139" t="s">
        <v>109</v>
      </c>
      <c r="FD209" s="139">
        <v>50</v>
      </c>
      <c r="FE209" s="139" t="s">
        <v>193</v>
      </c>
      <c r="FF209" s="139" t="s">
        <v>193</v>
      </c>
      <c r="FG209" s="139" t="s">
        <v>193</v>
      </c>
      <c r="FH209" s="139">
        <v>50</v>
      </c>
      <c r="FI209" s="139" t="s">
        <v>109</v>
      </c>
      <c r="FJ209" s="139" t="s">
        <v>193</v>
      </c>
      <c r="FK209" s="139" t="s">
        <v>193</v>
      </c>
      <c r="FL209" s="139" t="s">
        <v>193</v>
      </c>
      <c r="FM209" s="139" t="s">
        <v>193</v>
      </c>
      <c r="FN209" s="139" t="s">
        <v>193</v>
      </c>
      <c r="FO209" s="139" t="s">
        <v>193</v>
      </c>
      <c r="FP209" s="139" t="s">
        <v>193</v>
      </c>
      <c r="FQ209" s="139" t="s">
        <v>193</v>
      </c>
      <c r="FR209" s="139" t="s">
        <v>193</v>
      </c>
      <c r="FS209" s="139" t="s">
        <v>193</v>
      </c>
      <c r="FT209" s="139" t="s">
        <v>193</v>
      </c>
      <c r="FU209" s="139" t="s">
        <v>193</v>
      </c>
      <c r="FV209" s="139" t="s">
        <v>114</v>
      </c>
      <c r="FW209" s="139" t="s">
        <v>193</v>
      </c>
      <c r="FX209" s="139" t="s">
        <v>193</v>
      </c>
      <c r="FY209" s="139" t="s">
        <v>193</v>
      </c>
      <c r="FZ209" s="139" t="s">
        <v>193</v>
      </c>
      <c r="GA209" s="139" t="s">
        <v>193</v>
      </c>
      <c r="GB209" s="139" t="s">
        <v>193</v>
      </c>
      <c r="GC209" s="139" t="s">
        <v>193</v>
      </c>
      <c r="GD209" s="139" t="s">
        <v>193</v>
      </c>
      <c r="GE209" s="139" t="s">
        <v>193</v>
      </c>
      <c r="GF209" s="139" t="s">
        <v>193</v>
      </c>
      <c r="GG209" s="139" t="s">
        <v>193</v>
      </c>
      <c r="GH209" s="139" t="s">
        <v>193</v>
      </c>
      <c r="GI209" s="139" t="s">
        <v>193</v>
      </c>
      <c r="GJ209" s="139" t="s">
        <v>193</v>
      </c>
      <c r="GK209" s="139" t="s">
        <v>193</v>
      </c>
      <c r="GL209" s="139" t="s">
        <v>193</v>
      </c>
      <c r="GM209" s="139" t="s">
        <v>193</v>
      </c>
      <c r="GN209" s="139" t="s">
        <v>193</v>
      </c>
      <c r="GO209" s="139" t="s">
        <v>193</v>
      </c>
      <c r="GP209" s="139" t="s">
        <v>193</v>
      </c>
      <c r="GQ209" s="139" t="s">
        <v>193</v>
      </c>
      <c r="GR209" s="139" t="s">
        <v>193</v>
      </c>
      <c r="GS209" s="139" t="s">
        <v>193</v>
      </c>
      <c r="GT209" s="139" t="s">
        <v>193</v>
      </c>
      <c r="GU209" s="139" t="s">
        <v>193</v>
      </c>
      <c r="GV209" s="139" t="s">
        <v>114</v>
      </c>
      <c r="GW209" s="139" t="s">
        <v>114</v>
      </c>
      <c r="GX209" s="139" t="s">
        <v>109</v>
      </c>
      <c r="GY209" s="139" t="s">
        <v>176</v>
      </c>
      <c r="GZ209" s="139" t="s">
        <v>789</v>
      </c>
      <c r="HA209" s="139" t="s">
        <v>178</v>
      </c>
      <c r="HB209" s="139" t="s">
        <v>789</v>
      </c>
      <c r="HC209" s="139" t="s">
        <v>193</v>
      </c>
      <c r="HD209" s="139" t="s">
        <v>193</v>
      </c>
      <c r="HE209" s="139" t="s">
        <v>193</v>
      </c>
      <c r="HF209" s="139" t="s">
        <v>193</v>
      </c>
      <c r="HG209" s="139" t="s">
        <v>193</v>
      </c>
      <c r="HH209" s="139" t="s">
        <v>193</v>
      </c>
      <c r="HI209" s="139" t="s">
        <v>193</v>
      </c>
      <c r="HJ209" s="139" t="s">
        <v>3717</v>
      </c>
      <c r="HK209" s="139">
        <v>1</v>
      </c>
      <c r="HL209" s="139">
        <v>1</v>
      </c>
      <c r="HM209" s="139">
        <v>1</v>
      </c>
      <c r="HN209" s="139">
        <v>1</v>
      </c>
      <c r="HO209" s="139">
        <v>0</v>
      </c>
      <c r="HP209" s="139">
        <v>1</v>
      </c>
      <c r="HQ209" s="139">
        <v>1</v>
      </c>
      <c r="HR209" s="139">
        <v>0</v>
      </c>
      <c r="HS209" s="139" t="s">
        <v>3553</v>
      </c>
      <c r="HT209" s="139" t="s">
        <v>193</v>
      </c>
      <c r="HU209" s="139">
        <v>1000</v>
      </c>
      <c r="HV209" s="139">
        <v>700</v>
      </c>
      <c r="HW209" s="139">
        <v>100</v>
      </c>
      <c r="HX209" s="139">
        <v>150</v>
      </c>
      <c r="HY209" s="139" t="s">
        <v>193</v>
      </c>
      <c r="HZ209" s="139">
        <v>150</v>
      </c>
      <c r="IA209" s="139">
        <v>150</v>
      </c>
      <c r="IB209" s="139" t="s">
        <v>109</v>
      </c>
      <c r="IC209" s="139" t="s">
        <v>193</v>
      </c>
      <c r="ID209" s="139" t="s">
        <v>193</v>
      </c>
      <c r="IE209" s="139" t="s">
        <v>193</v>
      </c>
      <c r="IF209" s="139" t="s">
        <v>193</v>
      </c>
      <c r="IG209" s="139" t="s">
        <v>193</v>
      </c>
      <c r="IH209" s="139" t="s">
        <v>193</v>
      </c>
      <c r="II209" s="139" t="s">
        <v>193</v>
      </c>
      <c r="IJ209" s="139" t="s">
        <v>193</v>
      </c>
      <c r="IK209" s="139" t="s">
        <v>193</v>
      </c>
      <c r="IL209" s="139" t="s">
        <v>193</v>
      </c>
      <c r="IM209" s="139" t="s">
        <v>193</v>
      </c>
      <c r="IN209" s="139" t="s">
        <v>114</v>
      </c>
      <c r="IO209" s="139" t="s">
        <v>193</v>
      </c>
      <c r="IP209" s="139" t="s">
        <v>193</v>
      </c>
      <c r="IQ209" s="139" t="s">
        <v>193</v>
      </c>
      <c r="IR209" s="139" t="s">
        <v>193</v>
      </c>
      <c r="IS209" s="139" t="s">
        <v>193</v>
      </c>
      <c r="IT209" s="139" t="s">
        <v>193</v>
      </c>
      <c r="IU209" s="139" t="s">
        <v>193</v>
      </c>
      <c r="IV209" s="139" t="s">
        <v>193</v>
      </c>
      <c r="IW209" s="139" t="s">
        <v>3336</v>
      </c>
      <c r="IX209" s="139">
        <v>0</v>
      </c>
      <c r="IY209" s="139">
        <v>1</v>
      </c>
      <c r="IZ209" s="139">
        <v>1</v>
      </c>
      <c r="JA209" s="139">
        <v>1</v>
      </c>
      <c r="JB209" s="139">
        <v>0</v>
      </c>
      <c r="JC209" s="139">
        <v>0</v>
      </c>
      <c r="JD209" s="139">
        <v>0</v>
      </c>
      <c r="JE209" s="139">
        <v>0</v>
      </c>
      <c r="JF209" s="139" t="s">
        <v>193</v>
      </c>
      <c r="JG209" s="139" t="s">
        <v>109</v>
      </c>
      <c r="JH209" s="139" t="s">
        <v>193</v>
      </c>
      <c r="JI209" s="139" t="s">
        <v>3554</v>
      </c>
      <c r="JJ209" s="139">
        <v>0</v>
      </c>
      <c r="JK209" s="139">
        <v>0</v>
      </c>
      <c r="JL209" s="139">
        <v>0</v>
      </c>
      <c r="JM209" s="139">
        <v>1</v>
      </c>
      <c r="JN209" s="139">
        <v>0</v>
      </c>
      <c r="JO209" s="139">
        <v>0</v>
      </c>
      <c r="JP209" s="139">
        <v>0</v>
      </c>
      <c r="JQ209" s="139" t="s">
        <v>193</v>
      </c>
      <c r="JR209" s="139" t="s">
        <v>193</v>
      </c>
      <c r="JS209" s="139" t="s">
        <v>193</v>
      </c>
      <c r="JT209" s="139" t="s">
        <v>193</v>
      </c>
      <c r="JU209" s="139" t="s">
        <v>193</v>
      </c>
      <c r="JV209" s="139" t="s">
        <v>193</v>
      </c>
      <c r="JW209" s="139" t="s">
        <v>193</v>
      </c>
      <c r="JX209" s="139" t="s">
        <v>193</v>
      </c>
      <c r="JY209" s="139" t="s">
        <v>193</v>
      </c>
      <c r="JZ209" s="139" t="s">
        <v>193</v>
      </c>
      <c r="KA209" s="139" t="s">
        <v>193</v>
      </c>
      <c r="KB209" s="139" t="s">
        <v>193</v>
      </c>
      <c r="KC209" s="139" t="s">
        <v>193</v>
      </c>
      <c r="KD209" s="139" t="s">
        <v>193</v>
      </c>
      <c r="KE209" s="139" t="s">
        <v>193</v>
      </c>
      <c r="KF209" s="139" t="s">
        <v>193</v>
      </c>
      <c r="KG209" s="139" t="s">
        <v>193</v>
      </c>
      <c r="KH209" s="139" t="s">
        <v>193</v>
      </c>
      <c r="KI209" s="139" t="s">
        <v>193</v>
      </c>
      <c r="KJ209" s="139" t="s">
        <v>193</v>
      </c>
      <c r="KK209" s="139" t="s">
        <v>193</v>
      </c>
      <c r="KL209" s="139" t="s">
        <v>193</v>
      </c>
      <c r="KM209" s="139" t="s">
        <v>193</v>
      </c>
      <c r="KN209" s="139" t="s">
        <v>193</v>
      </c>
      <c r="KO209" s="139" t="s">
        <v>193</v>
      </c>
      <c r="KP209" s="139" t="s">
        <v>193</v>
      </c>
      <c r="KQ209" s="139" t="s">
        <v>193</v>
      </c>
      <c r="KR209" s="139" t="s">
        <v>193</v>
      </c>
      <c r="KS209" s="139" t="s">
        <v>193</v>
      </c>
      <c r="KT209" s="139" t="s">
        <v>193</v>
      </c>
      <c r="KU209" s="139" t="s">
        <v>193</v>
      </c>
      <c r="KV209" s="139" t="s">
        <v>193</v>
      </c>
      <c r="KW209" s="139" t="s">
        <v>193</v>
      </c>
      <c r="KX209" s="139" t="s">
        <v>193</v>
      </c>
      <c r="KY209" s="139" t="s">
        <v>193</v>
      </c>
      <c r="KZ209" s="139" t="s">
        <v>193</v>
      </c>
      <c r="LA209" s="139" t="s">
        <v>193</v>
      </c>
      <c r="LB209" s="139" t="s">
        <v>193</v>
      </c>
      <c r="LC209" s="139" t="s">
        <v>193</v>
      </c>
      <c r="LD209" s="139" t="s">
        <v>193</v>
      </c>
      <c r="LE209" s="139" t="s">
        <v>193</v>
      </c>
      <c r="LF209" s="139" t="s">
        <v>193</v>
      </c>
      <c r="LG209" s="139" t="s">
        <v>193</v>
      </c>
      <c r="LH209" s="139" t="s">
        <v>193</v>
      </c>
      <c r="LI209" s="139" t="s">
        <v>193</v>
      </c>
      <c r="LJ209" s="139" t="s">
        <v>193</v>
      </c>
      <c r="LK209" s="139" t="s">
        <v>193</v>
      </c>
      <c r="LL209" s="139" t="s">
        <v>193</v>
      </c>
      <c r="LM209" s="139" t="s">
        <v>193</v>
      </c>
      <c r="LN209" s="139" t="s">
        <v>193</v>
      </c>
      <c r="LO209" s="139" t="s">
        <v>193</v>
      </c>
      <c r="LP209" s="139" t="s">
        <v>193</v>
      </c>
      <c r="LQ209" s="139" t="s">
        <v>193</v>
      </c>
    </row>
    <row r="210" spans="1:329" x14ac:dyDescent="0.35">
      <c r="A210" s="139" t="s">
        <v>3718</v>
      </c>
      <c r="B210" s="139" t="s">
        <v>3355</v>
      </c>
      <c r="C210" s="139" t="s">
        <v>836</v>
      </c>
      <c r="D210" s="139" t="s">
        <v>836</v>
      </c>
      <c r="E210" s="139" t="s">
        <v>3712</v>
      </c>
      <c r="F210" s="139" t="s">
        <v>176</v>
      </c>
      <c r="G210" s="139" t="s">
        <v>178</v>
      </c>
      <c r="H210" s="139" t="s">
        <v>178</v>
      </c>
      <c r="I210" s="139" t="s">
        <v>559</v>
      </c>
      <c r="J210" s="139" t="s">
        <v>844</v>
      </c>
      <c r="K210" s="139" t="s">
        <v>536</v>
      </c>
      <c r="L210" s="139" t="s">
        <v>3317</v>
      </c>
      <c r="M210" t="s">
        <v>494</v>
      </c>
      <c r="N210" t="s">
        <v>193</v>
      </c>
      <c r="O210" t="s">
        <v>193</v>
      </c>
      <c r="P210" t="s">
        <v>193</v>
      </c>
      <c r="Q210" t="s">
        <v>193</v>
      </c>
      <c r="R210" t="s">
        <v>193</v>
      </c>
      <c r="S210" t="s">
        <v>193</v>
      </c>
      <c r="T210" t="s">
        <v>193</v>
      </c>
      <c r="U210" t="s">
        <v>193</v>
      </c>
      <c r="V210" t="s">
        <v>193</v>
      </c>
      <c r="W210" t="s">
        <v>193</v>
      </c>
      <c r="X210" t="s">
        <v>193</v>
      </c>
      <c r="Y210" t="s">
        <v>193</v>
      </c>
      <c r="Z210" t="s">
        <v>193</v>
      </c>
      <c r="AA210" t="s">
        <v>193</v>
      </c>
      <c r="AB210" t="s">
        <v>193</v>
      </c>
      <c r="AC210" t="s">
        <v>193</v>
      </c>
      <c r="AD210" t="s">
        <v>193</v>
      </c>
      <c r="AE210" t="s">
        <v>193</v>
      </c>
      <c r="AF210" t="s">
        <v>193</v>
      </c>
      <c r="AG210" t="s">
        <v>193</v>
      </c>
      <c r="AH210" t="s">
        <v>193</v>
      </c>
      <c r="AI210" t="s">
        <v>193</v>
      </c>
      <c r="AJ210" t="s">
        <v>193</v>
      </c>
      <c r="AK210" t="s">
        <v>193</v>
      </c>
      <c r="AL210" t="s">
        <v>193</v>
      </c>
      <c r="AM210" t="s">
        <v>193</v>
      </c>
      <c r="AN210" t="s">
        <v>193</v>
      </c>
      <c r="AO210" t="s">
        <v>193</v>
      </c>
      <c r="AP210" t="s">
        <v>193</v>
      </c>
      <c r="AQ210" t="s">
        <v>193</v>
      </c>
      <c r="AR210" t="s">
        <v>193</v>
      </c>
      <c r="AS210" t="s">
        <v>193</v>
      </c>
      <c r="AT210" t="s">
        <v>193</v>
      </c>
      <c r="AU210" t="s">
        <v>193</v>
      </c>
      <c r="AV210" t="s">
        <v>193</v>
      </c>
      <c r="AW210" t="s">
        <v>193</v>
      </c>
      <c r="AX210" t="s">
        <v>193</v>
      </c>
      <c r="AY210" t="s">
        <v>193</v>
      </c>
      <c r="AZ210" s="192" t="s">
        <v>193</v>
      </c>
      <c r="BA210" s="139" t="s">
        <v>193</v>
      </c>
      <c r="BB210" s="139" t="s">
        <v>193</v>
      </c>
      <c r="BC210" s="192" t="s">
        <v>193</v>
      </c>
      <c r="BD210" s="139" t="s">
        <v>193</v>
      </c>
      <c r="BE210" s="139" t="s">
        <v>193</v>
      </c>
      <c r="BF210" s="192" t="s">
        <v>193</v>
      </c>
      <c r="BG210" s="139" t="s">
        <v>193</v>
      </c>
      <c r="BH210" s="139" t="s">
        <v>193</v>
      </c>
      <c r="BI210" s="192" t="s">
        <v>193</v>
      </c>
      <c r="BJ210" s="139" t="s">
        <v>193</v>
      </c>
      <c r="BK210" s="139" t="s">
        <v>193</v>
      </c>
      <c r="BL210" s="192" t="s">
        <v>193</v>
      </c>
      <c r="BM210" s="139" t="s">
        <v>193</v>
      </c>
      <c r="BN210" s="139" t="s">
        <v>193</v>
      </c>
      <c r="BO210" s="192" t="s">
        <v>193</v>
      </c>
      <c r="BP210" s="139" t="s">
        <v>193</v>
      </c>
      <c r="BQ210" s="139" t="s">
        <v>193</v>
      </c>
      <c r="BR210" s="139" t="s">
        <v>193</v>
      </c>
      <c r="BS210" s="139" t="s">
        <v>193</v>
      </c>
      <c r="BT210" s="139" t="s">
        <v>193</v>
      </c>
      <c r="BU210" s="139" t="s">
        <v>193</v>
      </c>
      <c r="BV210" s="139" t="s">
        <v>193</v>
      </c>
      <c r="BW210" s="139" t="s">
        <v>193</v>
      </c>
      <c r="BX210" s="139" t="s">
        <v>193</v>
      </c>
      <c r="BY210" s="139" t="s">
        <v>193</v>
      </c>
      <c r="BZ210" s="139" t="s">
        <v>193</v>
      </c>
      <c r="CA210" s="192" t="s">
        <v>193</v>
      </c>
      <c r="CB210" s="139" t="s">
        <v>193</v>
      </c>
      <c r="CC210" s="139" t="s">
        <v>193</v>
      </c>
      <c r="CD210" s="139" t="s">
        <v>193</v>
      </c>
      <c r="CE210" s="139" t="s">
        <v>193</v>
      </c>
      <c r="CF210" s="139" t="s">
        <v>193</v>
      </c>
      <c r="CG210" s="139" t="s">
        <v>193</v>
      </c>
      <c r="CH210" s="139" t="s">
        <v>193</v>
      </c>
      <c r="CI210" s="139" t="s">
        <v>193</v>
      </c>
      <c r="CJ210" s="139" t="s">
        <v>193</v>
      </c>
      <c r="CK210" s="139" t="s">
        <v>193</v>
      </c>
      <c r="CL210" s="139" t="s">
        <v>193</v>
      </c>
      <c r="CM210" s="139" t="s">
        <v>193</v>
      </c>
      <c r="CN210" s="139" t="s">
        <v>193</v>
      </c>
      <c r="CO210" s="139" t="s">
        <v>193</v>
      </c>
      <c r="CP210" s="139" t="s">
        <v>193</v>
      </c>
      <c r="CQ210" s="139" t="s">
        <v>193</v>
      </c>
      <c r="CR210" s="139" t="s">
        <v>193</v>
      </c>
      <c r="CS210" s="139" t="s">
        <v>193</v>
      </c>
      <c r="CT210" s="139" t="s">
        <v>193</v>
      </c>
      <c r="CU210" s="139" t="s">
        <v>193</v>
      </c>
      <c r="CV210" s="139" t="s">
        <v>193</v>
      </c>
      <c r="CW210" s="139" t="s">
        <v>193</v>
      </c>
      <c r="CX210" s="139" t="s">
        <v>193</v>
      </c>
      <c r="CY210" s="139" t="s">
        <v>193</v>
      </c>
      <c r="CZ210" s="139" t="s">
        <v>193</v>
      </c>
      <c r="DA210" s="139" t="s">
        <v>193</v>
      </c>
      <c r="DB210" s="139" t="s">
        <v>193</v>
      </c>
      <c r="DC210" s="139" t="s">
        <v>193</v>
      </c>
      <c r="DD210" s="139" t="s">
        <v>193</v>
      </c>
      <c r="DE210" s="139" t="s">
        <v>193</v>
      </c>
      <c r="DF210" s="139" t="s">
        <v>193</v>
      </c>
      <c r="DG210" s="139" t="s">
        <v>193</v>
      </c>
      <c r="DH210" s="139" t="s">
        <v>193</v>
      </c>
      <c r="DI210" s="139" t="s">
        <v>193</v>
      </c>
      <c r="DJ210" s="139" t="s">
        <v>193</v>
      </c>
      <c r="DK210" s="139" t="s">
        <v>193</v>
      </c>
      <c r="DL210" s="139" t="s">
        <v>193</v>
      </c>
      <c r="DM210" s="139" t="s">
        <v>193</v>
      </c>
      <c r="DN210" s="139" t="s">
        <v>193</v>
      </c>
      <c r="DO210" s="139" t="s">
        <v>193</v>
      </c>
      <c r="DP210" s="139" t="s">
        <v>193</v>
      </c>
      <c r="DQ210" s="139" t="s">
        <v>193</v>
      </c>
      <c r="DR210" s="139" t="s">
        <v>193</v>
      </c>
      <c r="DS210" s="139" t="s">
        <v>193</v>
      </c>
      <c r="DT210" s="139" t="s">
        <v>193</v>
      </c>
      <c r="DU210" s="139" t="s">
        <v>193</v>
      </c>
      <c r="DV210" s="139" t="s">
        <v>193</v>
      </c>
      <c r="DW210" s="139" t="s">
        <v>193</v>
      </c>
      <c r="DX210" s="139" t="s">
        <v>193</v>
      </c>
      <c r="DY210" s="139" t="s">
        <v>193</v>
      </c>
      <c r="DZ210" s="139" t="s">
        <v>193</v>
      </c>
      <c r="EA210" s="139" t="s">
        <v>193</v>
      </c>
      <c r="EB210" s="139" t="s">
        <v>193</v>
      </c>
      <c r="EC210" s="139" t="s">
        <v>193</v>
      </c>
      <c r="ED210" s="139" t="s">
        <v>193</v>
      </c>
      <c r="EE210" s="139" t="s">
        <v>193</v>
      </c>
      <c r="EF210" s="139" t="s">
        <v>193</v>
      </c>
      <c r="EG210" s="139" t="s">
        <v>193</v>
      </c>
      <c r="EH210" s="139" t="s">
        <v>193</v>
      </c>
      <c r="EI210" s="139" t="s">
        <v>193</v>
      </c>
      <c r="EJ210" s="139" t="s">
        <v>193</v>
      </c>
      <c r="EK210" s="139" t="s">
        <v>193</v>
      </c>
      <c r="EL210" s="139" t="s">
        <v>193</v>
      </c>
      <c r="EM210" s="139" t="s">
        <v>193</v>
      </c>
      <c r="EN210" s="139" t="s">
        <v>193</v>
      </c>
      <c r="EO210" s="139" t="s">
        <v>193</v>
      </c>
      <c r="EP210" s="139" t="s">
        <v>193</v>
      </c>
      <c r="EQ210" s="139" t="s">
        <v>193</v>
      </c>
      <c r="ER210" s="139" t="s">
        <v>193</v>
      </c>
      <c r="ES210" s="139" t="s">
        <v>193</v>
      </c>
      <c r="ET210" s="139" t="s">
        <v>193</v>
      </c>
      <c r="EU210" s="139" t="s">
        <v>193</v>
      </c>
      <c r="EV210" s="139" t="s">
        <v>193</v>
      </c>
      <c r="EW210" s="139" t="s">
        <v>193</v>
      </c>
      <c r="EX210" s="139" t="s">
        <v>193</v>
      </c>
      <c r="EY210" s="139" t="s">
        <v>193</v>
      </c>
      <c r="EZ210" s="139" t="s">
        <v>193</v>
      </c>
      <c r="FA210" s="139" t="s">
        <v>193</v>
      </c>
      <c r="FB210" s="139" t="s">
        <v>193</v>
      </c>
      <c r="FC210" s="139" t="s">
        <v>193</v>
      </c>
      <c r="FD210" s="139" t="s">
        <v>193</v>
      </c>
      <c r="FE210" s="139" t="s">
        <v>193</v>
      </c>
      <c r="FF210" s="139" t="s">
        <v>193</v>
      </c>
      <c r="FG210" s="139" t="s">
        <v>193</v>
      </c>
      <c r="FH210" s="139" t="s">
        <v>193</v>
      </c>
      <c r="FI210" s="139" t="s">
        <v>193</v>
      </c>
      <c r="FJ210" s="139" t="s">
        <v>193</v>
      </c>
      <c r="FK210" s="139" t="s">
        <v>193</v>
      </c>
      <c r="FL210" s="139" t="s">
        <v>193</v>
      </c>
      <c r="FM210" s="139" t="s">
        <v>193</v>
      </c>
      <c r="FN210" s="139" t="s">
        <v>193</v>
      </c>
      <c r="FO210" s="139" t="s">
        <v>193</v>
      </c>
      <c r="FP210" s="139" t="s">
        <v>193</v>
      </c>
      <c r="FQ210" s="139" t="s">
        <v>193</v>
      </c>
      <c r="FR210" s="139" t="s">
        <v>193</v>
      </c>
      <c r="FS210" s="139" t="s">
        <v>193</v>
      </c>
      <c r="FT210" s="139" t="s">
        <v>193</v>
      </c>
      <c r="FU210" s="139" t="s">
        <v>193</v>
      </c>
      <c r="FV210" s="139" t="s">
        <v>193</v>
      </c>
      <c r="FW210" s="139" t="s">
        <v>193</v>
      </c>
      <c r="FX210" s="139" t="s">
        <v>193</v>
      </c>
      <c r="FY210" s="139" t="s">
        <v>193</v>
      </c>
      <c r="FZ210" s="139" t="s">
        <v>193</v>
      </c>
      <c r="GA210" s="139" t="s">
        <v>193</v>
      </c>
      <c r="GB210" s="139" t="s">
        <v>193</v>
      </c>
      <c r="GC210" s="139" t="s">
        <v>193</v>
      </c>
      <c r="GD210" s="139" t="s">
        <v>193</v>
      </c>
      <c r="GE210" s="139" t="s">
        <v>193</v>
      </c>
      <c r="GF210" s="139" t="s">
        <v>193</v>
      </c>
      <c r="GG210" s="139" t="s">
        <v>193</v>
      </c>
      <c r="GH210" s="139" t="s">
        <v>193</v>
      </c>
      <c r="GI210" s="139" t="s">
        <v>193</v>
      </c>
      <c r="GJ210" s="139" t="s">
        <v>193</v>
      </c>
      <c r="GK210" s="139" t="s">
        <v>193</v>
      </c>
      <c r="GL210" s="139" t="s">
        <v>193</v>
      </c>
      <c r="GM210" s="139" t="s">
        <v>193</v>
      </c>
      <c r="GN210" s="139" t="s">
        <v>193</v>
      </c>
      <c r="GO210" s="139" t="s">
        <v>193</v>
      </c>
      <c r="GP210" s="139" t="s">
        <v>193</v>
      </c>
      <c r="GQ210" s="139" t="s">
        <v>193</v>
      </c>
      <c r="GR210" s="139" t="s">
        <v>193</v>
      </c>
      <c r="GS210" s="139" t="s">
        <v>193</v>
      </c>
      <c r="GT210" s="139" t="s">
        <v>193</v>
      </c>
      <c r="GU210" s="139" t="s">
        <v>193</v>
      </c>
      <c r="GV210" s="139" t="s">
        <v>193</v>
      </c>
      <c r="GW210" s="139" t="s">
        <v>193</v>
      </c>
      <c r="GX210" s="139" t="s">
        <v>193</v>
      </c>
      <c r="GY210" s="139" t="s">
        <v>193</v>
      </c>
      <c r="GZ210" s="139" t="s">
        <v>193</v>
      </c>
      <c r="HA210" s="139" t="s">
        <v>193</v>
      </c>
      <c r="HB210" s="139" t="s">
        <v>193</v>
      </c>
      <c r="HC210" s="139" t="s">
        <v>193</v>
      </c>
      <c r="HD210" s="139" t="s">
        <v>193</v>
      </c>
      <c r="HE210" s="139" t="s">
        <v>193</v>
      </c>
      <c r="HF210" s="139" t="s">
        <v>193</v>
      </c>
      <c r="HG210" s="139" t="s">
        <v>193</v>
      </c>
      <c r="HH210" s="139" t="s">
        <v>193</v>
      </c>
      <c r="HI210" s="139" t="s">
        <v>193</v>
      </c>
      <c r="HJ210" s="139" t="s">
        <v>193</v>
      </c>
      <c r="HK210" s="139" t="s">
        <v>193</v>
      </c>
      <c r="HL210" s="139" t="s">
        <v>193</v>
      </c>
      <c r="HM210" s="139" t="s">
        <v>193</v>
      </c>
      <c r="HN210" s="139" t="s">
        <v>193</v>
      </c>
      <c r="HO210" s="139" t="s">
        <v>193</v>
      </c>
      <c r="HP210" s="139" t="s">
        <v>193</v>
      </c>
      <c r="HQ210" s="139" t="s">
        <v>193</v>
      </c>
      <c r="HR210" s="139" t="s">
        <v>193</v>
      </c>
      <c r="HS210" s="139" t="s">
        <v>193</v>
      </c>
      <c r="HT210" s="139" t="s">
        <v>193</v>
      </c>
      <c r="HU210" s="139" t="s">
        <v>193</v>
      </c>
      <c r="HV210" s="139" t="s">
        <v>193</v>
      </c>
      <c r="HW210" s="139" t="s">
        <v>193</v>
      </c>
      <c r="HX210" s="139" t="s">
        <v>193</v>
      </c>
      <c r="HY210" s="139" t="s">
        <v>193</v>
      </c>
      <c r="HZ210" s="139" t="s">
        <v>193</v>
      </c>
      <c r="IA210" s="139" t="s">
        <v>193</v>
      </c>
      <c r="IB210" s="139" t="s">
        <v>193</v>
      </c>
      <c r="IC210" s="139" t="s">
        <v>193</v>
      </c>
      <c r="ID210" s="139" t="s">
        <v>193</v>
      </c>
      <c r="IE210" s="139" t="s">
        <v>193</v>
      </c>
      <c r="IF210" s="139" t="s">
        <v>193</v>
      </c>
      <c r="IG210" s="139" t="s">
        <v>193</v>
      </c>
      <c r="IH210" s="139" t="s">
        <v>193</v>
      </c>
      <c r="II210" s="139" t="s">
        <v>193</v>
      </c>
      <c r="IJ210" s="139" t="s">
        <v>193</v>
      </c>
      <c r="IK210" s="139" t="s">
        <v>193</v>
      </c>
      <c r="IL210" s="139" t="s">
        <v>193</v>
      </c>
      <c r="IM210" s="139" t="s">
        <v>193</v>
      </c>
      <c r="IN210" s="139" t="s">
        <v>193</v>
      </c>
      <c r="IO210" s="139" t="s">
        <v>193</v>
      </c>
      <c r="IP210" s="139" t="s">
        <v>193</v>
      </c>
      <c r="IQ210" s="139" t="s">
        <v>193</v>
      </c>
      <c r="IR210" s="139" t="s">
        <v>193</v>
      </c>
      <c r="IS210" s="139" t="s">
        <v>193</v>
      </c>
      <c r="IT210" s="139" t="s">
        <v>193</v>
      </c>
      <c r="IU210" s="139" t="s">
        <v>193</v>
      </c>
      <c r="IV210" s="139" t="s">
        <v>193</v>
      </c>
      <c r="IW210" s="139" t="s">
        <v>193</v>
      </c>
      <c r="IX210" s="139" t="s">
        <v>193</v>
      </c>
      <c r="IY210" s="139" t="s">
        <v>193</v>
      </c>
      <c r="IZ210" s="139" t="s">
        <v>193</v>
      </c>
      <c r="JA210" s="139" t="s">
        <v>193</v>
      </c>
      <c r="JB210" s="139" t="s">
        <v>193</v>
      </c>
      <c r="JC210" s="139" t="s">
        <v>193</v>
      </c>
      <c r="JD210" s="139" t="s">
        <v>193</v>
      </c>
      <c r="JE210" s="139" t="s">
        <v>193</v>
      </c>
      <c r="JF210" s="139" t="s">
        <v>193</v>
      </c>
      <c r="JG210" s="139" t="s">
        <v>193</v>
      </c>
      <c r="JH210" s="139" t="s">
        <v>193</v>
      </c>
      <c r="JI210" s="139" t="s">
        <v>193</v>
      </c>
      <c r="JJ210" s="139" t="s">
        <v>193</v>
      </c>
      <c r="JK210" s="139" t="s">
        <v>193</v>
      </c>
      <c r="JL210" s="139" t="s">
        <v>193</v>
      </c>
      <c r="JM210" s="139" t="s">
        <v>193</v>
      </c>
      <c r="JN210" s="139" t="s">
        <v>193</v>
      </c>
      <c r="JO210" s="139" t="s">
        <v>193</v>
      </c>
      <c r="JP210" s="139" t="s">
        <v>193</v>
      </c>
      <c r="JQ210" s="139" t="s">
        <v>109</v>
      </c>
      <c r="JR210" s="139" t="s">
        <v>1670</v>
      </c>
      <c r="JS210" s="139" t="s">
        <v>193</v>
      </c>
      <c r="JT210" s="139" t="s">
        <v>193</v>
      </c>
      <c r="JU210" s="139" t="s">
        <v>193</v>
      </c>
      <c r="JV210" s="139" t="s">
        <v>193</v>
      </c>
      <c r="JW210" s="139" t="s">
        <v>193</v>
      </c>
      <c r="JX210" s="139" t="s">
        <v>193</v>
      </c>
      <c r="JY210" s="139" t="s">
        <v>193</v>
      </c>
      <c r="JZ210" s="139" t="s">
        <v>193</v>
      </c>
      <c r="KA210" s="139" t="s">
        <v>193</v>
      </c>
      <c r="KB210" s="139" t="s">
        <v>193</v>
      </c>
      <c r="KC210" s="139" t="s">
        <v>193</v>
      </c>
      <c r="KD210" s="139" t="s">
        <v>193</v>
      </c>
      <c r="KE210" s="139" t="s">
        <v>193</v>
      </c>
      <c r="KF210" s="139" t="s">
        <v>193</v>
      </c>
      <c r="KG210" s="139" t="s">
        <v>193</v>
      </c>
      <c r="KH210" s="139" t="s">
        <v>193</v>
      </c>
      <c r="KI210" s="139" t="s">
        <v>193</v>
      </c>
      <c r="KJ210" s="139" t="s">
        <v>193</v>
      </c>
      <c r="KK210" s="139" t="s">
        <v>193</v>
      </c>
      <c r="KL210" s="139" t="s">
        <v>193</v>
      </c>
      <c r="KM210" s="139" t="s">
        <v>193</v>
      </c>
      <c r="KN210" s="139" t="s">
        <v>193</v>
      </c>
      <c r="KO210" s="139" t="s">
        <v>193</v>
      </c>
      <c r="KP210" s="139" t="s">
        <v>193</v>
      </c>
      <c r="KQ210" s="139" t="s">
        <v>193</v>
      </c>
      <c r="KR210" s="139" t="s">
        <v>193</v>
      </c>
      <c r="KS210" s="139" t="s">
        <v>193</v>
      </c>
      <c r="KT210" s="139" t="s">
        <v>193</v>
      </c>
      <c r="KU210" s="139" t="s">
        <v>193</v>
      </c>
      <c r="KV210" s="139" t="s">
        <v>193</v>
      </c>
      <c r="KW210" s="139" t="s">
        <v>193</v>
      </c>
      <c r="KX210" s="139" t="s">
        <v>193</v>
      </c>
      <c r="KY210" s="139" t="s">
        <v>193</v>
      </c>
      <c r="KZ210" s="139" t="s">
        <v>193</v>
      </c>
      <c r="LA210" s="139" t="s">
        <v>193</v>
      </c>
      <c r="LB210" s="139" t="s">
        <v>193</v>
      </c>
      <c r="LC210" s="139" t="s">
        <v>193</v>
      </c>
      <c r="LD210" s="139" t="s">
        <v>109</v>
      </c>
      <c r="LE210" s="139" t="s">
        <v>3330</v>
      </c>
      <c r="LF210" s="139">
        <v>0</v>
      </c>
      <c r="LG210" s="139">
        <v>1</v>
      </c>
      <c r="LH210" s="139">
        <v>0</v>
      </c>
      <c r="LI210" s="139" t="s">
        <v>193</v>
      </c>
      <c r="LJ210" s="139" t="s">
        <v>3719</v>
      </c>
      <c r="LK210" s="139">
        <v>0</v>
      </c>
      <c r="LL210" s="139">
        <v>1</v>
      </c>
      <c r="LM210" s="139">
        <v>1</v>
      </c>
      <c r="LN210" s="139">
        <v>0</v>
      </c>
      <c r="LO210" s="139">
        <v>0</v>
      </c>
      <c r="LP210" s="139">
        <v>0</v>
      </c>
      <c r="LQ210" s="139" t="s">
        <v>193</v>
      </c>
    </row>
    <row r="211" spans="1:329" x14ac:dyDescent="0.35">
      <c r="A211" s="139" t="s">
        <v>3720</v>
      </c>
      <c r="B211" s="139" t="s">
        <v>3355</v>
      </c>
      <c r="C211" s="139" t="s">
        <v>836</v>
      </c>
      <c r="D211" s="139" t="s">
        <v>836</v>
      </c>
      <c r="E211" s="139" t="s">
        <v>3712</v>
      </c>
      <c r="F211" s="139" t="s">
        <v>176</v>
      </c>
      <c r="G211" s="139" t="s">
        <v>178</v>
      </c>
      <c r="H211" s="139" t="s">
        <v>178</v>
      </c>
      <c r="I211" s="139" t="s">
        <v>559</v>
      </c>
      <c r="J211" s="139" t="s">
        <v>844</v>
      </c>
      <c r="K211" s="139" t="s">
        <v>536</v>
      </c>
      <c r="L211" s="139" t="s">
        <v>3317</v>
      </c>
      <c r="M211" t="s">
        <v>491</v>
      </c>
      <c r="N211" t="s">
        <v>193</v>
      </c>
      <c r="O211" t="s">
        <v>193</v>
      </c>
      <c r="P211" t="s">
        <v>193</v>
      </c>
      <c r="Q211" t="s">
        <v>193</v>
      </c>
      <c r="R211" t="s">
        <v>193</v>
      </c>
      <c r="S211" t="s">
        <v>193</v>
      </c>
      <c r="T211" t="s">
        <v>193</v>
      </c>
      <c r="U211" t="s">
        <v>193</v>
      </c>
      <c r="V211" t="s">
        <v>193</v>
      </c>
      <c r="W211" t="s">
        <v>193</v>
      </c>
      <c r="X211" t="s">
        <v>193</v>
      </c>
      <c r="Y211" t="s">
        <v>193</v>
      </c>
      <c r="Z211" t="s">
        <v>193</v>
      </c>
      <c r="AA211" t="s">
        <v>193</v>
      </c>
      <c r="AB211" t="s">
        <v>193</v>
      </c>
      <c r="AC211" t="s">
        <v>193</v>
      </c>
      <c r="AD211" t="s">
        <v>193</v>
      </c>
      <c r="AE211" t="s">
        <v>193</v>
      </c>
      <c r="AF211" t="s">
        <v>193</v>
      </c>
      <c r="AG211" t="s">
        <v>193</v>
      </c>
      <c r="AH211" t="s">
        <v>193</v>
      </c>
      <c r="AI211" t="s">
        <v>193</v>
      </c>
      <c r="AJ211" t="s">
        <v>193</v>
      </c>
      <c r="AK211" t="s">
        <v>193</v>
      </c>
      <c r="AL211" t="s">
        <v>193</v>
      </c>
      <c r="AM211" t="s">
        <v>193</v>
      </c>
      <c r="AN211" t="s">
        <v>193</v>
      </c>
      <c r="AO211" t="s">
        <v>193</v>
      </c>
      <c r="AP211" t="s">
        <v>193</v>
      </c>
      <c r="AQ211" t="s">
        <v>193</v>
      </c>
      <c r="AR211" t="s">
        <v>193</v>
      </c>
      <c r="AS211" t="s">
        <v>193</v>
      </c>
      <c r="AT211" t="s">
        <v>193</v>
      </c>
      <c r="AU211" t="s">
        <v>193</v>
      </c>
      <c r="AV211" t="s">
        <v>193</v>
      </c>
      <c r="AW211" t="s">
        <v>193</v>
      </c>
      <c r="AX211" t="s">
        <v>193</v>
      </c>
      <c r="AY211" t="s">
        <v>193</v>
      </c>
      <c r="AZ211" s="192" t="s">
        <v>193</v>
      </c>
      <c r="BA211" s="139" t="s">
        <v>193</v>
      </c>
      <c r="BB211" s="139" t="s">
        <v>193</v>
      </c>
      <c r="BC211" s="192" t="s">
        <v>193</v>
      </c>
      <c r="BD211" s="139" t="s">
        <v>193</v>
      </c>
      <c r="BE211" s="139" t="s">
        <v>193</v>
      </c>
      <c r="BF211" s="192" t="s">
        <v>193</v>
      </c>
      <c r="BG211" s="139" t="s">
        <v>193</v>
      </c>
      <c r="BH211" s="139" t="s">
        <v>193</v>
      </c>
      <c r="BI211" s="192" t="s">
        <v>193</v>
      </c>
      <c r="BJ211" s="139" t="s">
        <v>193</v>
      </c>
      <c r="BK211" s="139" t="s">
        <v>193</v>
      </c>
      <c r="BL211" s="192" t="s">
        <v>193</v>
      </c>
      <c r="BM211" s="139" t="s">
        <v>193</v>
      </c>
      <c r="BN211" s="139" t="s">
        <v>193</v>
      </c>
      <c r="BO211" s="192" t="s">
        <v>193</v>
      </c>
      <c r="BP211" s="139" t="s">
        <v>193</v>
      </c>
      <c r="BQ211" s="139" t="s">
        <v>193</v>
      </c>
      <c r="BR211" s="139" t="s">
        <v>193</v>
      </c>
      <c r="BS211" s="139" t="s">
        <v>193</v>
      </c>
      <c r="BT211" s="139" t="s">
        <v>193</v>
      </c>
      <c r="BU211" s="139" t="s">
        <v>193</v>
      </c>
      <c r="BV211" s="139" t="s">
        <v>193</v>
      </c>
      <c r="BW211" s="139" t="s">
        <v>193</v>
      </c>
      <c r="BX211" s="139" t="s">
        <v>193</v>
      </c>
      <c r="BY211" s="139" t="s">
        <v>193</v>
      </c>
      <c r="BZ211" s="139" t="s">
        <v>193</v>
      </c>
      <c r="CA211" s="192" t="s">
        <v>193</v>
      </c>
      <c r="CB211" s="139" t="s">
        <v>193</v>
      </c>
      <c r="CC211" s="139" t="s">
        <v>193</v>
      </c>
      <c r="CD211" s="139" t="s">
        <v>193</v>
      </c>
      <c r="CE211" s="139" t="s">
        <v>193</v>
      </c>
      <c r="CF211" s="139" t="s">
        <v>193</v>
      </c>
      <c r="CG211" s="139" t="s">
        <v>193</v>
      </c>
      <c r="CH211" s="139" t="s">
        <v>193</v>
      </c>
      <c r="CI211" s="139" t="s">
        <v>193</v>
      </c>
      <c r="CJ211" s="139" t="s">
        <v>193</v>
      </c>
      <c r="CK211" s="139" t="s">
        <v>193</v>
      </c>
      <c r="CL211" s="139" t="s">
        <v>193</v>
      </c>
      <c r="CM211" s="139" t="s">
        <v>193</v>
      </c>
      <c r="CN211" s="139" t="s">
        <v>193</v>
      </c>
      <c r="CO211" s="139" t="s">
        <v>193</v>
      </c>
      <c r="CP211" s="139" t="s">
        <v>193</v>
      </c>
      <c r="CQ211" s="139" t="s">
        <v>193</v>
      </c>
      <c r="CR211" s="139" t="s">
        <v>193</v>
      </c>
      <c r="CS211" s="139" t="s">
        <v>193</v>
      </c>
      <c r="CT211" s="139" t="s">
        <v>193</v>
      </c>
      <c r="CU211" s="139" t="s">
        <v>193</v>
      </c>
      <c r="CV211" s="139" t="s">
        <v>193</v>
      </c>
      <c r="CW211" s="139" t="s">
        <v>193</v>
      </c>
      <c r="CX211" s="139" t="s">
        <v>193</v>
      </c>
      <c r="CY211" s="139" t="s">
        <v>193</v>
      </c>
      <c r="CZ211" s="139" t="s">
        <v>193</v>
      </c>
      <c r="DA211" s="139" t="s">
        <v>193</v>
      </c>
      <c r="DB211" s="139" t="s">
        <v>193</v>
      </c>
      <c r="DC211" s="139" t="s">
        <v>193</v>
      </c>
      <c r="DD211" s="139" t="s">
        <v>193</v>
      </c>
      <c r="DE211" s="139" t="s">
        <v>193</v>
      </c>
      <c r="DF211" s="139" t="s">
        <v>193</v>
      </c>
      <c r="DG211" s="139" t="s">
        <v>193</v>
      </c>
      <c r="DH211" s="139" t="s">
        <v>193</v>
      </c>
      <c r="DI211" s="139" t="s">
        <v>193</v>
      </c>
      <c r="DJ211" s="139" t="s">
        <v>193</v>
      </c>
      <c r="DK211" s="139" t="s">
        <v>193</v>
      </c>
      <c r="DL211" s="139" t="s">
        <v>193</v>
      </c>
      <c r="DM211" s="139" t="s">
        <v>193</v>
      </c>
      <c r="DN211" s="139" t="s">
        <v>193</v>
      </c>
      <c r="DO211" s="139" t="s">
        <v>193</v>
      </c>
      <c r="DP211" s="139" t="s">
        <v>193</v>
      </c>
      <c r="DQ211" s="139" t="s">
        <v>193</v>
      </c>
      <c r="DR211" s="139" t="s">
        <v>193</v>
      </c>
      <c r="DS211" s="139" t="s">
        <v>193</v>
      </c>
      <c r="DT211" s="139" t="s">
        <v>193</v>
      </c>
      <c r="DU211" s="139" t="s">
        <v>193</v>
      </c>
      <c r="DV211" s="139" t="s">
        <v>193</v>
      </c>
      <c r="DW211" s="139" t="s">
        <v>193</v>
      </c>
      <c r="DX211" s="139" t="s">
        <v>193</v>
      </c>
      <c r="DY211" s="139" t="s">
        <v>193</v>
      </c>
      <c r="DZ211" s="139" t="s">
        <v>193</v>
      </c>
      <c r="EA211" s="139" t="s">
        <v>193</v>
      </c>
      <c r="EB211" s="139" t="s">
        <v>193</v>
      </c>
      <c r="EC211" s="139" t="s">
        <v>193</v>
      </c>
      <c r="ED211" s="139" t="s">
        <v>193</v>
      </c>
      <c r="EE211" s="139" t="s">
        <v>193</v>
      </c>
      <c r="EF211" s="139" t="s">
        <v>193</v>
      </c>
      <c r="EG211" s="139" t="s">
        <v>193</v>
      </c>
      <c r="EH211" s="139" t="s">
        <v>193</v>
      </c>
      <c r="EI211" s="139" t="s">
        <v>193</v>
      </c>
      <c r="EJ211" s="139" t="s">
        <v>193</v>
      </c>
      <c r="EK211" s="139" t="s">
        <v>193</v>
      </c>
      <c r="EL211" s="139" t="s">
        <v>193</v>
      </c>
      <c r="EM211" s="139" t="s">
        <v>193</v>
      </c>
      <c r="EN211" s="139" t="s">
        <v>193</v>
      </c>
      <c r="EO211" s="139" t="s">
        <v>193</v>
      </c>
      <c r="EP211" s="139" t="s">
        <v>193</v>
      </c>
      <c r="EQ211" s="139" t="s">
        <v>193</v>
      </c>
      <c r="ER211" s="139" t="s">
        <v>193</v>
      </c>
      <c r="ES211" s="139" t="s">
        <v>193</v>
      </c>
      <c r="ET211" s="139" t="s">
        <v>193</v>
      </c>
      <c r="EU211" s="139" t="s">
        <v>193</v>
      </c>
      <c r="EV211" s="139" t="s">
        <v>193</v>
      </c>
      <c r="EW211" s="139" t="s">
        <v>193</v>
      </c>
      <c r="EX211" s="139" t="s">
        <v>193</v>
      </c>
      <c r="EY211" s="139" t="s">
        <v>193</v>
      </c>
      <c r="EZ211" s="139" t="s">
        <v>193</v>
      </c>
      <c r="FA211" s="139" t="s">
        <v>193</v>
      </c>
      <c r="FB211" s="139" t="s">
        <v>193</v>
      </c>
      <c r="FC211" s="139" t="s">
        <v>193</v>
      </c>
      <c r="FD211" s="139" t="s">
        <v>193</v>
      </c>
      <c r="FE211" s="139" t="s">
        <v>193</v>
      </c>
      <c r="FF211" s="139" t="s">
        <v>193</v>
      </c>
      <c r="FG211" s="139" t="s">
        <v>193</v>
      </c>
      <c r="FH211" s="139" t="s">
        <v>193</v>
      </c>
      <c r="FI211" s="139" t="s">
        <v>193</v>
      </c>
      <c r="FJ211" s="139" t="s">
        <v>193</v>
      </c>
      <c r="FK211" s="139" t="s">
        <v>193</v>
      </c>
      <c r="FL211" s="139" t="s">
        <v>193</v>
      </c>
      <c r="FM211" s="139" t="s">
        <v>193</v>
      </c>
      <c r="FN211" s="139" t="s">
        <v>193</v>
      </c>
      <c r="FO211" s="139" t="s">
        <v>193</v>
      </c>
      <c r="FP211" s="139" t="s">
        <v>193</v>
      </c>
      <c r="FQ211" s="139" t="s">
        <v>193</v>
      </c>
      <c r="FR211" s="139" t="s">
        <v>193</v>
      </c>
      <c r="FS211" s="139" t="s">
        <v>193</v>
      </c>
      <c r="FT211" s="139" t="s">
        <v>193</v>
      </c>
      <c r="FU211" s="139" t="s">
        <v>193</v>
      </c>
      <c r="FV211" s="139" t="s">
        <v>193</v>
      </c>
      <c r="FW211" s="139" t="s">
        <v>193</v>
      </c>
      <c r="FX211" s="139" t="s">
        <v>193</v>
      </c>
      <c r="FY211" s="139" t="s">
        <v>193</v>
      </c>
      <c r="FZ211" s="139" t="s">
        <v>193</v>
      </c>
      <c r="GA211" s="139" t="s">
        <v>193</v>
      </c>
      <c r="GB211" s="139" t="s">
        <v>193</v>
      </c>
      <c r="GC211" s="139" t="s">
        <v>193</v>
      </c>
      <c r="GD211" s="139" t="s">
        <v>193</v>
      </c>
      <c r="GE211" s="139" t="s">
        <v>193</v>
      </c>
      <c r="GF211" s="139" t="s">
        <v>193</v>
      </c>
      <c r="GG211" s="139" t="s">
        <v>193</v>
      </c>
      <c r="GH211" s="139" t="s">
        <v>193</v>
      </c>
      <c r="GI211" s="139" t="s">
        <v>193</v>
      </c>
      <c r="GJ211" s="139" t="s">
        <v>193</v>
      </c>
      <c r="GK211" s="139" t="s">
        <v>193</v>
      </c>
      <c r="GL211" s="139" t="s">
        <v>193</v>
      </c>
      <c r="GM211" s="139" t="s">
        <v>193</v>
      </c>
      <c r="GN211" s="139" t="s">
        <v>193</v>
      </c>
      <c r="GO211" s="139" t="s">
        <v>193</v>
      </c>
      <c r="GP211" s="139" t="s">
        <v>193</v>
      </c>
      <c r="GQ211" s="139" t="s">
        <v>193</v>
      </c>
      <c r="GR211" s="139" t="s">
        <v>193</v>
      </c>
      <c r="GS211" s="139" t="s">
        <v>193</v>
      </c>
      <c r="GT211" s="139" t="s">
        <v>193</v>
      </c>
      <c r="GU211" s="139" t="s">
        <v>193</v>
      </c>
      <c r="GV211" s="139" t="s">
        <v>193</v>
      </c>
      <c r="GW211" s="139" t="s">
        <v>193</v>
      </c>
      <c r="GX211" s="139" t="s">
        <v>193</v>
      </c>
      <c r="GY211" s="139" t="s">
        <v>193</v>
      </c>
      <c r="GZ211" s="139" t="s">
        <v>193</v>
      </c>
      <c r="HA211" s="139" t="s">
        <v>193</v>
      </c>
      <c r="HB211" s="139" t="s">
        <v>193</v>
      </c>
      <c r="HC211" s="139" t="s">
        <v>193</v>
      </c>
      <c r="HD211" s="139" t="s">
        <v>193</v>
      </c>
      <c r="HE211" s="139" t="s">
        <v>193</v>
      </c>
      <c r="HF211" s="139" t="s">
        <v>193</v>
      </c>
      <c r="HG211" s="139" t="s">
        <v>193</v>
      </c>
      <c r="HH211" s="139" t="s">
        <v>193</v>
      </c>
      <c r="HI211" s="139" t="s">
        <v>193</v>
      </c>
      <c r="HJ211" s="139" t="s">
        <v>193</v>
      </c>
      <c r="HK211" s="139" t="s">
        <v>193</v>
      </c>
      <c r="HL211" s="139" t="s">
        <v>193</v>
      </c>
      <c r="HM211" s="139" t="s">
        <v>193</v>
      </c>
      <c r="HN211" s="139" t="s">
        <v>193</v>
      </c>
      <c r="HO211" s="139" t="s">
        <v>193</v>
      </c>
      <c r="HP211" s="139" t="s">
        <v>193</v>
      </c>
      <c r="HQ211" s="139" t="s">
        <v>193</v>
      </c>
      <c r="HR211" s="139" t="s">
        <v>193</v>
      </c>
      <c r="HS211" s="139" t="s">
        <v>193</v>
      </c>
      <c r="HT211" s="139" t="s">
        <v>193</v>
      </c>
      <c r="HU211" s="139" t="s">
        <v>193</v>
      </c>
      <c r="HV211" s="139" t="s">
        <v>193</v>
      </c>
      <c r="HW211" s="139" t="s">
        <v>193</v>
      </c>
      <c r="HX211" s="139" t="s">
        <v>193</v>
      </c>
      <c r="HY211" s="139" t="s">
        <v>193</v>
      </c>
      <c r="HZ211" s="139" t="s">
        <v>193</v>
      </c>
      <c r="IA211" s="139" t="s">
        <v>193</v>
      </c>
      <c r="IB211" s="139" t="s">
        <v>193</v>
      </c>
      <c r="IC211" s="139" t="s">
        <v>193</v>
      </c>
      <c r="ID211" s="139" t="s">
        <v>193</v>
      </c>
      <c r="IE211" s="139" t="s">
        <v>193</v>
      </c>
      <c r="IF211" s="139" t="s">
        <v>193</v>
      </c>
      <c r="IG211" s="139" t="s">
        <v>193</v>
      </c>
      <c r="IH211" s="139" t="s">
        <v>193</v>
      </c>
      <c r="II211" s="139" t="s">
        <v>193</v>
      </c>
      <c r="IJ211" s="139" t="s">
        <v>193</v>
      </c>
      <c r="IK211" s="139" t="s">
        <v>193</v>
      </c>
      <c r="IL211" s="139" t="s">
        <v>193</v>
      </c>
      <c r="IM211" s="139" t="s">
        <v>193</v>
      </c>
      <c r="IN211" s="139" t="s">
        <v>193</v>
      </c>
      <c r="IO211" s="139" t="s">
        <v>193</v>
      </c>
      <c r="IP211" s="139" t="s">
        <v>193</v>
      </c>
      <c r="IQ211" s="139" t="s">
        <v>193</v>
      </c>
      <c r="IR211" s="139" t="s">
        <v>193</v>
      </c>
      <c r="IS211" s="139" t="s">
        <v>193</v>
      </c>
      <c r="IT211" s="139" t="s">
        <v>193</v>
      </c>
      <c r="IU211" s="139" t="s">
        <v>193</v>
      </c>
      <c r="IV211" s="139" t="s">
        <v>193</v>
      </c>
      <c r="IW211" s="139" t="s">
        <v>193</v>
      </c>
      <c r="IX211" s="139" t="s">
        <v>193</v>
      </c>
      <c r="IY211" s="139" t="s">
        <v>193</v>
      </c>
      <c r="IZ211" s="139" t="s">
        <v>193</v>
      </c>
      <c r="JA211" s="139" t="s">
        <v>193</v>
      </c>
      <c r="JB211" s="139" t="s">
        <v>193</v>
      </c>
      <c r="JC211" s="139" t="s">
        <v>193</v>
      </c>
      <c r="JD211" s="139" t="s">
        <v>193</v>
      </c>
      <c r="JE211" s="139" t="s">
        <v>193</v>
      </c>
      <c r="JF211" s="139" t="s">
        <v>193</v>
      </c>
      <c r="JG211" s="139" t="s">
        <v>193</v>
      </c>
      <c r="JH211" s="139" t="s">
        <v>193</v>
      </c>
      <c r="JI211" s="139" t="s">
        <v>193</v>
      </c>
      <c r="JJ211" s="139" t="s">
        <v>193</v>
      </c>
      <c r="JK211" s="139" t="s">
        <v>193</v>
      </c>
      <c r="JL211" s="139" t="s">
        <v>193</v>
      </c>
      <c r="JM211" s="139" t="s">
        <v>193</v>
      </c>
      <c r="JN211" s="139" t="s">
        <v>193</v>
      </c>
      <c r="JO211" s="139" t="s">
        <v>193</v>
      </c>
      <c r="JP211" s="139" t="s">
        <v>193</v>
      </c>
      <c r="JQ211" s="139" t="s">
        <v>109</v>
      </c>
      <c r="JR211" s="139" t="s">
        <v>505</v>
      </c>
      <c r="JS211" s="139" t="s">
        <v>3368</v>
      </c>
      <c r="JT211" s="139" t="s">
        <v>193</v>
      </c>
      <c r="JU211" s="139" t="s">
        <v>519</v>
      </c>
      <c r="JV211" s="139" t="s">
        <v>3543</v>
      </c>
      <c r="JW211" s="139" t="s">
        <v>3368</v>
      </c>
      <c r="JX211" s="139" t="s">
        <v>107</v>
      </c>
      <c r="JY211" s="139" t="s">
        <v>3721</v>
      </c>
      <c r="JZ211" s="139" t="s">
        <v>805</v>
      </c>
      <c r="KA211" s="139" t="s">
        <v>797</v>
      </c>
      <c r="KB211" s="139" t="s">
        <v>798</v>
      </c>
      <c r="KC211" s="139" t="s">
        <v>799</v>
      </c>
      <c r="KD211" s="139" t="s">
        <v>193</v>
      </c>
      <c r="KE211" s="139" t="s">
        <v>193</v>
      </c>
      <c r="KF211" s="139" t="s">
        <v>193</v>
      </c>
      <c r="KG211" s="139" t="s">
        <v>193</v>
      </c>
      <c r="KH211" s="139" t="s">
        <v>193</v>
      </c>
      <c r="KI211" s="139">
        <v>60</v>
      </c>
      <c r="KJ211" s="139">
        <v>12</v>
      </c>
      <c r="KK211" s="139" t="s">
        <v>193</v>
      </c>
      <c r="KL211" s="139" t="s">
        <v>156</v>
      </c>
      <c r="KM211" s="139">
        <v>12</v>
      </c>
      <c r="KN211" s="139" t="s">
        <v>132</v>
      </c>
      <c r="KO211" s="139" t="s">
        <v>193</v>
      </c>
      <c r="KP211" s="139" t="s">
        <v>109</v>
      </c>
      <c r="KQ211" s="139" t="s">
        <v>510</v>
      </c>
      <c r="KR211" s="139">
        <v>0</v>
      </c>
      <c r="KS211" s="139">
        <v>0</v>
      </c>
      <c r="KT211" s="139">
        <v>0</v>
      </c>
      <c r="KU211" s="139">
        <v>1</v>
      </c>
      <c r="KV211" s="139">
        <v>0</v>
      </c>
      <c r="KW211" s="139">
        <v>0</v>
      </c>
      <c r="KX211" s="139">
        <v>0</v>
      </c>
      <c r="KY211" s="139">
        <v>0</v>
      </c>
      <c r="KZ211" s="139">
        <v>0</v>
      </c>
      <c r="LA211" s="139">
        <v>0</v>
      </c>
      <c r="LB211" s="139">
        <v>0</v>
      </c>
      <c r="LC211" s="139" t="s">
        <v>193</v>
      </c>
      <c r="LD211" s="139" t="s">
        <v>114</v>
      </c>
      <c r="LE211" s="139" t="s">
        <v>193</v>
      </c>
      <c r="LF211" s="139" t="s">
        <v>193</v>
      </c>
      <c r="LG211" s="139" t="s">
        <v>193</v>
      </c>
      <c r="LH211" s="139" t="s">
        <v>193</v>
      </c>
      <c r="LI211" s="139" t="s">
        <v>193</v>
      </c>
      <c r="LJ211" s="139" t="s">
        <v>193</v>
      </c>
      <c r="LK211" s="139" t="s">
        <v>193</v>
      </c>
      <c r="LL211" s="139" t="s">
        <v>193</v>
      </c>
      <c r="LM211" s="139" t="s">
        <v>193</v>
      </c>
      <c r="LN211" s="139" t="s">
        <v>193</v>
      </c>
      <c r="LO211" s="139" t="s">
        <v>193</v>
      </c>
      <c r="LP211" s="139" t="s">
        <v>193</v>
      </c>
      <c r="LQ211" s="139" t="s">
        <v>193</v>
      </c>
    </row>
    <row r="212" spans="1:329" x14ac:dyDescent="0.35">
      <c r="A212" s="139" t="s">
        <v>3722</v>
      </c>
      <c r="B212" s="139" t="s">
        <v>3355</v>
      </c>
      <c r="C212" s="139" t="s">
        <v>836</v>
      </c>
      <c r="D212" s="139" t="s">
        <v>836</v>
      </c>
      <c r="E212" s="139" t="s">
        <v>3712</v>
      </c>
      <c r="F212" s="139" t="s">
        <v>176</v>
      </c>
      <c r="G212" s="139" t="s">
        <v>178</v>
      </c>
      <c r="H212" s="139" t="s">
        <v>178</v>
      </c>
      <c r="I212" s="139" t="s">
        <v>559</v>
      </c>
      <c r="J212" s="139" t="s">
        <v>844</v>
      </c>
      <c r="K212" s="139" t="s">
        <v>536</v>
      </c>
      <c r="L212" s="139" t="s">
        <v>3317</v>
      </c>
      <c r="M212" t="s">
        <v>491</v>
      </c>
      <c r="N212" t="s">
        <v>193</v>
      </c>
      <c r="O212" t="s">
        <v>193</v>
      </c>
      <c r="P212" t="s">
        <v>193</v>
      </c>
      <c r="Q212" t="s">
        <v>193</v>
      </c>
      <c r="R212" t="s">
        <v>193</v>
      </c>
      <c r="S212" t="s">
        <v>193</v>
      </c>
      <c r="T212" t="s">
        <v>193</v>
      </c>
      <c r="U212" t="s">
        <v>193</v>
      </c>
      <c r="V212" t="s">
        <v>193</v>
      </c>
      <c r="W212" t="s">
        <v>193</v>
      </c>
      <c r="X212" t="s">
        <v>193</v>
      </c>
      <c r="Y212" t="s">
        <v>193</v>
      </c>
      <c r="Z212" t="s">
        <v>193</v>
      </c>
      <c r="AA212" t="s">
        <v>193</v>
      </c>
      <c r="AB212" t="s">
        <v>193</v>
      </c>
      <c r="AC212" t="s">
        <v>193</v>
      </c>
      <c r="AD212" t="s">
        <v>193</v>
      </c>
      <c r="AE212" t="s">
        <v>193</v>
      </c>
      <c r="AF212" t="s">
        <v>193</v>
      </c>
      <c r="AG212" t="s">
        <v>193</v>
      </c>
      <c r="AH212" t="s">
        <v>193</v>
      </c>
      <c r="AI212" t="s">
        <v>193</v>
      </c>
      <c r="AJ212" t="s">
        <v>193</v>
      </c>
      <c r="AK212" t="s">
        <v>193</v>
      </c>
      <c r="AL212" t="s">
        <v>193</v>
      </c>
      <c r="AM212" t="s">
        <v>193</v>
      </c>
      <c r="AN212" t="s">
        <v>193</v>
      </c>
      <c r="AO212" t="s">
        <v>193</v>
      </c>
      <c r="AP212" t="s">
        <v>193</v>
      </c>
      <c r="AQ212" t="s">
        <v>193</v>
      </c>
      <c r="AR212" t="s">
        <v>193</v>
      </c>
      <c r="AS212" t="s">
        <v>193</v>
      </c>
      <c r="AT212" t="s">
        <v>193</v>
      </c>
      <c r="AU212" t="s">
        <v>193</v>
      </c>
      <c r="AV212" t="s">
        <v>193</v>
      </c>
      <c r="AW212" t="s">
        <v>193</v>
      </c>
      <c r="AX212" t="s">
        <v>193</v>
      </c>
      <c r="AY212" t="s">
        <v>193</v>
      </c>
      <c r="AZ212" s="192" t="s">
        <v>193</v>
      </c>
      <c r="BA212" s="139" t="s">
        <v>193</v>
      </c>
      <c r="BB212" s="139" t="s">
        <v>193</v>
      </c>
      <c r="BC212" s="192" t="s">
        <v>193</v>
      </c>
      <c r="BD212" s="139" t="s">
        <v>193</v>
      </c>
      <c r="BE212" s="139" t="s">
        <v>193</v>
      </c>
      <c r="BF212" s="192" t="s">
        <v>193</v>
      </c>
      <c r="BG212" s="139" t="s">
        <v>193</v>
      </c>
      <c r="BH212" s="139" t="s">
        <v>193</v>
      </c>
      <c r="BI212" s="192" t="s">
        <v>193</v>
      </c>
      <c r="BJ212" s="139" t="s">
        <v>193</v>
      </c>
      <c r="BK212" s="139" t="s">
        <v>193</v>
      </c>
      <c r="BL212" s="192" t="s">
        <v>193</v>
      </c>
      <c r="BM212" s="139" t="s">
        <v>193</v>
      </c>
      <c r="BN212" s="139" t="s">
        <v>193</v>
      </c>
      <c r="BO212" s="192" t="s">
        <v>193</v>
      </c>
      <c r="BP212" s="139" t="s">
        <v>193</v>
      </c>
      <c r="BQ212" s="139" t="s">
        <v>193</v>
      </c>
      <c r="BR212" s="139" t="s">
        <v>193</v>
      </c>
      <c r="BS212" s="139" t="s">
        <v>193</v>
      </c>
      <c r="BT212" s="139" t="s">
        <v>193</v>
      </c>
      <c r="BU212" s="139" t="s">
        <v>193</v>
      </c>
      <c r="BV212" s="139" t="s">
        <v>193</v>
      </c>
      <c r="BW212" s="139" t="s">
        <v>193</v>
      </c>
      <c r="BX212" s="139" t="s">
        <v>193</v>
      </c>
      <c r="BY212" s="139" t="s">
        <v>193</v>
      </c>
      <c r="BZ212" s="139" t="s">
        <v>193</v>
      </c>
      <c r="CA212" s="192" t="s">
        <v>193</v>
      </c>
      <c r="CB212" s="139" t="s">
        <v>193</v>
      </c>
      <c r="CC212" s="139" t="s">
        <v>193</v>
      </c>
      <c r="CD212" s="139" t="s">
        <v>193</v>
      </c>
      <c r="CE212" s="139" t="s">
        <v>193</v>
      </c>
      <c r="CF212" s="139" t="s">
        <v>193</v>
      </c>
      <c r="CG212" s="139" t="s">
        <v>193</v>
      </c>
      <c r="CH212" s="139" t="s">
        <v>193</v>
      </c>
      <c r="CI212" s="139" t="s">
        <v>193</v>
      </c>
      <c r="CJ212" s="139" t="s">
        <v>193</v>
      </c>
      <c r="CK212" s="139" t="s">
        <v>193</v>
      </c>
      <c r="CL212" s="139" t="s">
        <v>193</v>
      </c>
      <c r="CM212" s="139" t="s">
        <v>193</v>
      </c>
      <c r="CN212" s="139" t="s">
        <v>193</v>
      </c>
      <c r="CO212" s="139" t="s">
        <v>193</v>
      </c>
      <c r="CP212" s="139" t="s">
        <v>193</v>
      </c>
      <c r="CQ212" s="139" t="s">
        <v>193</v>
      </c>
      <c r="CR212" s="139" t="s">
        <v>193</v>
      </c>
      <c r="CS212" s="139" t="s">
        <v>193</v>
      </c>
      <c r="CT212" s="139" t="s">
        <v>193</v>
      </c>
      <c r="CU212" s="139" t="s">
        <v>193</v>
      </c>
      <c r="CV212" s="139" t="s">
        <v>193</v>
      </c>
      <c r="CW212" s="139" t="s">
        <v>193</v>
      </c>
      <c r="CX212" s="139" t="s">
        <v>193</v>
      </c>
      <c r="CY212" s="139" t="s">
        <v>193</v>
      </c>
      <c r="CZ212" s="139" t="s">
        <v>193</v>
      </c>
      <c r="DA212" s="139" t="s">
        <v>193</v>
      </c>
      <c r="DB212" s="139" t="s">
        <v>193</v>
      </c>
      <c r="DC212" s="139" t="s">
        <v>193</v>
      </c>
      <c r="DD212" s="139" t="s">
        <v>193</v>
      </c>
      <c r="DE212" s="139" t="s">
        <v>193</v>
      </c>
      <c r="DF212" s="139" t="s">
        <v>193</v>
      </c>
      <c r="DG212" s="139" t="s">
        <v>193</v>
      </c>
      <c r="DH212" s="139" t="s">
        <v>193</v>
      </c>
      <c r="DI212" s="139" t="s">
        <v>193</v>
      </c>
      <c r="DJ212" s="139" t="s">
        <v>193</v>
      </c>
      <c r="DK212" s="139" t="s">
        <v>193</v>
      </c>
      <c r="DL212" s="139" t="s">
        <v>193</v>
      </c>
      <c r="DM212" s="139" t="s">
        <v>193</v>
      </c>
      <c r="DN212" s="139" t="s">
        <v>193</v>
      </c>
      <c r="DO212" s="139" t="s">
        <v>193</v>
      </c>
      <c r="DP212" s="139" t="s">
        <v>193</v>
      </c>
      <c r="DQ212" s="139" t="s">
        <v>193</v>
      </c>
      <c r="DR212" s="139" t="s">
        <v>193</v>
      </c>
      <c r="DS212" s="139" t="s">
        <v>193</v>
      </c>
      <c r="DT212" s="139" t="s">
        <v>193</v>
      </c>
      <c r="DU212" s="139" t="s">
        <v>193</v>
      </c>
      <c r="DV212" s="139" t="s">
        <v>193</v>
      </c>
      <c r="DW212" s="139" t="s">
        <v>193</v>
      </c>
      <c r="DX212" s="139" t="s">
        <v>193</v>
      </c>
      <c r="DY212" s="139" t="s">
        <v>193</v>
      </c>
      <c r="DZ212" s="139" t="s">
        <v>193</v>
      </c>
      <c r="EA212" s="139" t="s">
        <v>193</v>
      </c>
      <c r="EB212" s="139" t="s">
        <v>193</v>
      </c>
      <c r="EC212" s="139" t="s">
        <v>193</v>
      </c>
      <c r="ED212" s="139" t="s">
        <v>193</v>
      </c>
      <c r="EE212" s="139" t="s">
        <v>193</v>
      </c>
      <c r="EF212" s="139" t="s">
        <v>193</v>
      </c>
      <c r="EG212" s="139" t="s">
        <v>193</v>
      </c>
      <c r="EH212" s="139" t="s">
        <v>193</v>
      </c>
      <c r="EI212" s="139" t="s">
        <v>193</v>
      </c>
      <c r="EJ212" s="139" t="s">
        <v>193</v>
      </c>
      <c r="EK212" s="139" t="s">
        <v>193</v>
      </c>
      <c r="EL212" s="139" t="s">
        <v>193</v>
      </c>
      <c r="EM212" s="139" t="s">
        <v>193</v>
      </c>
      <c r="EN212" s="139" t="s">
        <v>193</v>
      </c>
      <c r="EO212" s="139" t="s">
        <v>193</v>
      </c>
      <c r="EP212" s="139" t="s">
        <v>193</v>
      </c>
      <c r="EQ212" s="139" t="s">
        <v>193</v>
      </c>
      <c r="ER212" s="139" t="s">
        <v>193</v>
      </c>
      <c r="ES212" s="139" t="s">
        <v>193</v>
      </c>
      <c r="ET212" s="139" t="s">
        <v>193</v>
      </c>
      <c r="EU212" s="139" t="s">
        <v>193</v>
      </c>
      <c r="EV212" s="139" t="s">
        <v>193</v>
      </c>
      <c r="EW212" s="139" t="s">
        <v>193</v>
      </c>
      <c r="EX212" s="139" t="s">
        <v>193</v>
      </c>
      <c r="EY212" s="139" t="s">
        <v>193</v>
      </c>
      <c r="EZ212" s="139" t="s">
        <v>193</v>
      </c>
      <c r="FA212" s="139" t="s">
        <v>193</v>
      </c>
      <c r="FB212" s="139" t="s">
        <v>193</v>
      </c>
      <c r="FC212" s="139" t="s">
        <v>193</v>
      </c>
      <c r="FD212" s="139" t="s">
        <v>193</v>
      </c>
      <c r="FE212" s="139" t="s">
        <v>193</v>
      </c>
      <c r="FF212" s="139" t="s">
        <v>193</v>
      </c>
      <c r="FG212" s="139" t="s">
        <v>193</v>
      </c>
      <c r="FH212" s="139" t="s">
        <v>193</v>
      </c>
      <c r="FI212" s="139" t="s">
        <v>193</v>
      </c>
      <c r="FJ212" s="139" t="s">
        <v>193</v>
      </c>
      <c r="FK212" s="139" t="s">
        <v>193</v>
      </c>
      <c r="FL212" s="139" t="s">
        <v>193</v>
      </c>
      <c r="FM212" s="139" t="s">
        <v>193</v>
      </c>
      <c r="FN212" s="139" t="s">
        <v>193</v>
      </c>
      <c r="FO212" s="139" t="s">
        <v>193</v>
      </c>
      <c r="FP212" s="139" t="s">
        <v>193</v>
      </c>
      <c r="FQ212" s="139" t="s">
        <v>193</v>
      </c>
      <c r="FR212" s="139" t="s">
        <v>193</v>
      </c>
      <c r="FS212" s="139" t="s">
        <v>193</v>
      </c>
      <c r="FT212" s="139" t="s">
        <v>193</v>
      </c>
      <c r="FU212" s="139" t="s">
        <v>193</v>
      </c>
      <c r="FV212" s="139" t="s">
        <v>193</v>
      </c>
      <c r="FW212" s="139" t="s">
        <v>193</v>
      </c>
      <c r="FX212" s="139" t="s">
        <v>193</v>
      </c>
      <c r="FY212" s="139" t="s">
        <v>193</v>
      </c>
      <c r="FZ212" s="139" t="s">
        <v>193</v>
      </c>
      <c r="GA212" s="139" t="s">
        <v>193</v>
      </c>
      <c r="GB212" s="139" t="s">
        <v>193</v>
      </c>
      <c r="GC212" s="139" t="s">
        <v>193</v>
      </c>
      <c r="GD212" s="139" t="s">
        <v>193</v>
      </c>
      <c r="GE212" s="139" t="s">
        <v>193</v>
      </c>
      <c r="GF212" s="139" t="s">
        <v>193</v>
      </c>
      <c r="GG212" s="139" t="s">
        <v>193</v>
      </c>
      <c r="GH212" s="139" t="s">
        <v>193</v>
      </c>
      <c r="GI212" s="139" t="s">
        <v>193</v>
      </c>
      <c r="GJ212" s="139" t="s">
        <v>193</v>
      </c>
      <c r="GK212" s="139" t="s">
        <v>193</v>
      </c>
      <c r="GL212" s="139" t="s">
        <v>193</v>
      </c>
      <c r="GM212" s="139" t="s">
        <v>193</v>
      </c>
      <c r="GN212" s="139" t="s">
        <v>193</v>
      </c>
      <c r="GO212" s="139" t="s">
        <v>193</v>
      </c>
      <c r="GP212" s="139" t="s">
        <v>193</v>
      </c>
      <c r="GQ212" s="139" t="s">
        <v>193</v>
      </c>
      <c r="GR212" s="139" t="s">
        <v>193</v>
      </c>
      <c r="GS212" s="139" t="s">
        <v>193</v>
      </c>
      <c r="GT212" s="139" t="s">
        <v>193</v>
      </c>
      <c r="GU212" s="139" t="s">
        <v>193</v>
      </c>
      <c r="GV212" s="139" t="s">
        <v>193</v>
      </c>
      <c r="GW212" s="139" t="s">
        <v>193</v>
      </c>
      <c r="GX212" s="139" t="s">
        <v>193</v>
      </c>
      <c r="GY212" s="139" t="s">
        <v>193</v>
      </c>
      <c r="GZ212" s="139" t="s">
        <v>193</v>
      </c>
      <c r="HA212" s="139" t="s">
        <v>193</v>
      </c>
      <c r="HB212" s="139" t="s">
        <v>193</v>
      </c>
      <c r="HC212" s="139" t="s">
        <v>193</v>
      </c>
      <c r="HD212" s="139" t="s">
        <v>193</v>
      </c>
      <c r="HE212" s="139" t="s">
        <v>193</v>
      </c>
      <c r="HF212" s="139" t="s">
        <v>193</v>
      </c>
      <c r="HG212" s="139" t="s">
        <v>193</v>
      </c>
      <c r="HH212" s="139" t="s">
        <v>193</v>
      </c>
      <c r="HI212" s="139" t="s">
        <v>193</v>
      </c>
      <c r="HJ212" s="139" t="s">
        <v>193</v>
      </c>
      <c r="HK212" s="139" t="s">
        <v>193</v>
      </c>
      <c r="HL212" s="139" t="s">
        <v>193</v>
      </c>
      <c r="HM212" s="139" t="s">
        <v>193</v>
      </c>
      <c r="HN212" s="139" t="s">
        <v>193</v>
      </c>
      <c r="HO212" s="139" t="s">
        <v>193</v>
      </c>
      <c r="HP212" s="139" t="s">
        <v>193</v>
      </c>
      <c r="HQ212" s="139" t="s">
        <v>193</v>
      </c>
      <c r="HR212" s="139" t="s">
        <v>193</v>
      </c>
      <c r="HS212" s="139" t="s">
        <v>193</v>
      </c>
      <c r="HT212" s="139" t="s">
        <v>193</v>
      </c>
      <c r="HU212" s="139" t="s">
        <v>193</v>
      </c>
      <c r="HV212" s="139" t="s">
        <v>193</v>
      </c>
      <c r="HW212" s="139" t="s">
        <v>193</v>
      </c>
      <c r="HX212" s="139" t="s">
        <v>193</v>
      </c>
      <c r="HY212" s="139" t="s">
        <v>193</v>
      </c>
      <c r="HZ212" s="139" t="s">
        <v>193</v>
      </c>
      <c r="IA212" s="139" t="s">
        <v>193</v>
      </c>
      <c r="IB212" s="139" t="s">
        <v>193</v>
      </c>
      <c r="IC212" s="139" t="s">
        <v>193</v>
      </c>
      <c r="ID212" s="139" t="s">
        <v>193</v>
      </c>
      <c r="IE212" s="139" t="s">
        <v>193</v>
      </c>
      <c r="IF212" s="139" t="s">
        <v>193</v>
      </c>
      <c r="IG212" s="139" t="s">
        <v>193</v>
      </c>
      <c r="IH212" s="139" t="s">
        <v>193</v>
      </c>
      <c r="II212" s="139" t="s">
        <v>193</v>
      </c>
      <c r="IJ212" s="139" t="s">
        <v>193</v>
      </c>
      <c r="IK212" s="139" t="s">
        <v>193</v>
      </c>
      <c r="IL212" s="139" t="s">
        <v>193</v>
      </c>
      <c r="IM212" s="139" t="s">
        <v>193</v>
      </c>
      <c r="IN212" s="139" t="s">
        <v>193</v>
      </c>
      <c r="IO212" s="139" t="s">
        <v>193</v>
      </c>
      <c r="IP212" s="139" t="s">
        <v>193</v>
      </c>
      <c r="IQ212" s="139" t="s">
        <v>193</v>
      </c>
      <c r="IR212" s="139" t="s">
        <v>193</v>
      </c>
      <c r="IS212" s="139" t="s">
        <v>193</v>
      </c>
      <c r="IT212" s="139" t="s">
        <v>193</v>
      </c>
      <c r="IU212" s="139" t="s">
        <v>193</v>
      </c>
      <c r="IV212" s="139" t="s">
        <v>193</v>
      </c>
      <c r="IW212" s="139" t="s">
        <v>193</v>
      </c>
      <c r="IX212" s="139" t="s">
        <v>193</v>
      </c>
      <c r="IY212" s="139" t="s">
        <v>193</v>
      </c>
      <c r="IZ212" s="139" t="s">
        <v>193</v>
      </c>
      <c r="JA212" s="139" t="s">
        <v>193</v>
      </c>
      <c r="JB212" s="139" t="s">
        <v>193</v>
      </c>
      <c r="JC212" s="139" t="s">
        <v>193</v>
      </c>
      <c r="JD212" s="139" t="s">
        <v>193</v>
      </c>
      <c r="JE212" s="139" t="s">
        <v>193</v>
      </c>
      <c r="JF212" s="139" t="s">
        <v>193</v>
      </c>
      <c r="JG212" s="139" t="s">
        <v>193</v>
      </c>
      <c r="JH212" s="139" t="s">
        <v>193</v>
      </c>
      <c r="JI212" s="139" t="s">
        <v>193</v>
      </c>
      <c r="JJ212" s="139" t="s">
        <v>193</v>
      </c>
      <c r="JK212" s="139" t="s">
        <v>193</v>
      </c>
      <c r="JL212" s="139" t="s">
        <v>193</v>
      </c>
      <c r="JM212" s="139" t="s">
        <v>193</v>
      </c>
      <c r="JN212" s="139" t="s">
        <v>193</v>
      </c>
      <c r="JO212" s="139" t="s">
        <v>193</v>
      </c>
      <c r="JP212" s="139" t="s">
        <v>193</v>
      </c>
      <c r="JQ212" s="139" t="s">
        <v>114</v>
      </c>
      <c r="JR212" s="139" t="s">
        <v>193</v>
      </c>
      <c r="JS212" s="139" t="s">
        <v>193</v>
      </c>
      <c r="JT212" s="139" t="s">
        <v>193</v>
      </c>
      <c r="JU212" s="139" t="s">
        <v>193</v>
      </c>
      <c r="JV212" s="139" t="s">
        <v>193</v>
      </c>
      <c r="JW212" s="139" t="s">
        <v>193</v>
      </c>
      <c r="JX212" s="139" t="s">
        <v>193</v>
      </c>
      <c r="JY212" s="139" t="s">
        <v>193</v>
      </c>
      <c r="JZ212" s="139" t="s">
        <v>193</v>
      </c>
      <c r="KA212" s="139" t="s">
        <v>193</v>
      </c>
      <c r="KB212" s="139" t="s">
        <v>193</v>
      </c>
      <c r="KC212" s="139" t="s">
        <v>193</v>
      </c>
      <c r="KD212" s="139" t="s">
        <v>193</v>
      </c>
      <c r="KE212" s="139" t="s">
        <v>193</v>
      </c>
      <c r="KF212" s="139" t="s">
        <v>193</v>
      </c>
      <c r="KG212" s="139" t="s">
        <v>193</v>
      </c>
      <c r="KH212" s="139" t="s">
        <v>193</v>
      </c>
      <c r="KI212" s="139" t="s">
        <v>193</v>
      </c>
      <c r="KJ212" s="139" t="s">
        <v>193</v>
      </c>
      <c r="KK212" s="139" t="s">
        <v>193</v>
      </c>
      <c r="KL212" s="139" t="s">
        <v>193</v>
      </c>
      <c r="KM212" s="139" t="s">
        <v>193</v>
      </c>
      <c r="KN212" s="139" t="s">
        <v>193</v>
      </c>
      <c r="KO212" s="139" t="s">
        <v>193</v>
      </c>
      <c r="KP212" s="139" t="s">
        <v>193</v>
      </c>
      <c r="KQ212" s="139" t="s">
        <v>193</v>
      </c>
      <c r="KR212" s="139" t="s">
        <v>193</v>
      </c>
      <c r="KS212" s="139" t="s">
        <v>193</v>
      </c>
      <c r="KT212" s="139" t="s">
        <v>193</v>
      </c>
      <c r="KU212" s="139" t="s">
        <v>193</v>
      </c>
      <c r="KV212" s="139" t="s">
        <v>193</v>
      </c>
      <c r="KW212" s="139" t="s">
        <v>193</v>
      </c>
      <c r="KX212" s="139" t="s">
        <v>193</v>
      </c>
      <c r="KY212" s="139" t="s">
        <v>193</v>
      </c>
      <c r="KZ212" s="139" t="s">
        <v>193</v>
      </c>
      <c r="LA212" s="139" t="s">
        <v>193</v>
      </c>
      <c r="LB212" s="139" t="s">
        <v>193</v>
      </c>
      <c r="LC212" s="139" t="s">
        <v>193</v>
      </c>
      <c r="LD212" s="139" t="s">
        <v>109</v>
      </c>
      <c r="LE212" s="139" t="s">
        <v>3330</v>
      </c>
      <c r="LF212" s="139">
        <v>0</v>
      </c>
      <c r="LG212" s="139">
        <v>1</v>
      </c>
      <c r="LH212" s="139">
        <v>0</v>
      </c>
      <c r="LI212" s="139" t="s">
        <v>193</v>
      </c>
      <c r="LJ212" s="139" t="s">
        <v>3361</v>
      </c>
      <c r="LK212" s="139">
        <v>0</v>
      </c>
      <c r="LL212" s="139">
        <v>1</v>
      </c>
      <c r="LM212" s="139">
        <v>0</v>
      </c>
      <c r="LN212" s="139">
        <v>0</v>
      </c>
      <c r="LO212" s="139">
        <v>0</v>
      </c>
      <c r="LP212" s="139">
        <v>0</v>
      </c>
      <c r="LQ212" s="139" t="s">
        <v>193</v>
      </c>
    </row>
    <row r="213" spans="1:329" x14ac:dyDescent="0.35">
      <c r="A213" s="139" t="s">
        <v>3723</v>
      </c>
      <c r="B213" s="139" t="s">
        <v>3355</v>
      </c>
      <c r="C213" s="139" t="s">
        <v>836</v>
      </c>
      <c r="D213" s="139" t="s">
        <v>836</v>
      </c>
      <c r="E213" s="139" t="s">
        <v>3712</v>
      </c>
      <c r="F213" s="139" t="s">
        <v>176</v>
      </c>
      <c r="G213" s="139" t="s">
        <v>178</v>
      </c>
      <c r="H213" s="139" t="s">
        <v>178</v>
      </c>
      <c r="I213" s="139" t="s">
        <v>559</v>
      </c>
      <c r="J213" s="139" t="s">
        <v>844</v>
      </c>
      <c r="K213" s="139" t="s">
        <v>536</v>
      </c>
      <c r="L213" s="139" t="s">
        <v>490</v>
      </c>
      <c r="M213" t="s">
        <v>491</v>
      </c>
      <c r="N213" t="s">
        <v>193</v>
      </c>
      <c r="O213" t="s">
        <v>193</v>
      </c>
      <c r="P213" t="s">
        <v>492</v>
      </c>
      <c r="Q213" t="s">
        <v>193</v>
      </c>
      <c r="R213" t="s">
        <v>4557</v>
      </c>
      <c r="S213">
        <v>1</v>
      </c>
      <c r="T213">
        <v>0</v>
      </c>
      <c r="U213">
        <v>0</v>
      </c>
      <c r="V213">
        <v>0</v>
      </c>
      <c r="W213">
        <v>1</v>
      </c>
      <c r="X213">
        <v>0</v>
      </c>
      <c r="Y213">
        <v>0</v>
      </c>
      <c r="Z213" t="s">
        <v>3990</v>
      </c>
      <c r="AA213" t="s">
        <v>3510</v>
      </c>
      <c r="AB213" t="s">
        <v>112</v>
      </c>
      <c r="AC213">
        <v>1</v>
      </c>
      <c r="AD213">
        <v>0</v>
      </c>
      <c r="AE213">
        <v>0</v>
      </c>
      <c r="AF213">
        <v>0</v>
      </c>
      <c r="AG213">
        <v>0</v>
      </c>
      <c r="AH213">
        <v>0</v>
      </c>
      <c r="AI213">
        <v>0</v>
      </c>
      <c r="AJ213">
        <v>0</v>
      </c>
      <c r="AK213">
        <v>0</v>
      </c>
      <c r="AL213">
        <v>0</v>
      </c>
      <c r="AM213" t="s">
        <v>193</v>
      </c>
      <c r="AN213" t="s">
        <v>142</v>
      </c>
      <c r="AO213" t="s">
        <v>501</v>
      </c>
      <c r="AP213" t="s">
        <v>4558</v>
      </c>
      <c r="AQ213">
        <v>0</v>
      </c>
      <c r="AR213">
        <v>1</v>
      </c>
      <c r="AS213">
        <v>0</v>
      </c>
      <c r="AT213">
        <v>0</v>
      </c>
      <c r="AU213">
        <v>1</v>
      </c>
      <c r="AV213">
        <v>0</v>
      </c>
      <c r="AW213">
        <v>1</v>
      </c>
      <c r="AX213">
        <v>0</v>
      </c>
      <c r="AY213" t="s">
        <v>498</v>
      </c>
      <c r="AZ213" s="192" t="s">
        <v>193</v>
      </c>
      <c r="BA213" s="139" t="s">
        <v>193</v>
      </c>
      <c r="BB213" s="139">
        <v>300</v>
      </c>
      <c r="BC213" s="192">
        <v>115.384615384615</v>
      </c>
      <c r="BD213" s="139" t="s">
        <v>109</v>
      </c>
      <c r="BE213" s="139" t="s">
        <v>193</v>
      </c>
      <c r="BF213" s="192" t="s">
        <v>193</v>
      </c>
      <c r="BG213" s="139" t="s">
        <v>193</v>
      </c>
      <c r="BH213" s="139" t="s">
        <v>193</v>
      </c>
      <c r="BI213" s="192" t="s">
        <v>193</v>
      </c>
      <c r="BJ213" s="139" t="s">
        <v>193</v>
      </c>
      <c r="BK213" s="139">
        <v>600</v>
      </c>
      <c r="BL213" s="192">
        <v>250</v>
      </c>
      <c r="BM213" s="139" t="s">
        <v>114</v>
      </c>
      <c r="BN213" s="139" t="s">
        <v>193</v>
      </c>
      <c r="BO213" s="192" t="s">
        <v>193</v>
      </c>
      <c r="BP213" s="139" t="s">
        <v>193</v>
      </c>
      <c r="BQ213" s="139" t="s">
        <v>622</v>
      </c>
      <c r="BR213" s="139" t="s">
        <v>114</v>
      </c>
      <c r="BS213" s="139" t="s">
        <v>193</v>
      </c>
      <c r="BT213" s="139" t="s">
        <v>193</v>
      </c>
      <c r="BU213" s="139" t="s">
        <v>894</v>
      </c>
      <c r="BV213" s="139" t="s">
        <v>895</v>
      </c>
      <c r="BW213" s="139" t="s">
        <v>894</v>
      </c>
      <c r="BX213" s="139" t="s">
        <v>193</v>
      </c>
      <c r="BY213" s="139" t="s">
        <v>193</v>
      </c>
      <c r="BZ213" s="139" t="s">
        <v>193</v>
      </c>
      <c r="CA213" s="192" t="s">
        <v>193</v>
      </c>
      <c r="CB213" s="139" t="s">
        <v>132</v>
      </c>
      <c r="CC213" s="139" t="s">
        <v>109</v>
      </c>
      <c r="CD213" s="139" t="s">
        <v>3444</v>
      </c>
      <c r="CE213" s="139">
        <v>1</v>
      </c>
      <c r="CF213" s="139">
        <v>0</v>
      </c>
      <c r="CG213" s="139">
        <v>0</v>
      </c>
      <c r="CH213" s="139">
        <v>0</v>
      </c>
      <c r="CI213" s="139">
        <v>1</v>
      </c>
      <c r="CJ213" s="139">
        <v>1</v>
      </c>
      <c r="CK213" s="139">
        <v>0</v>
      </c>
      <c r="CL213" s="139">
        <v>0</v>
      </c>
      <c r="CM213" s="139">
        <v>0</v>
      </c>
      <c r="CN213" s="139">
        <v>0</v>
      </c>
      <c r="CO213" s="139">
        <v>0</v>
      </c>
      <c r="CP213" s="139">
        <v>0</v>
      </c>
      <c r="CQ213" s="139">
        <v>0</v>
      </c>
      <c r="CR213" s="139">
        <v>0</v>
      </c>
      <c r="CS213" s="139" t="s">
        <v>193</v>
      </c>
      <c r="CT213" s="139" t="s">
        <v>131</v>
      </c>
      <c r="CU213" s="139">
        <v>0</v>
      </c>
      <c r="CV213" s="139">
        <v>0</v>
      </c>
      <c r="CW213" s="139">
        <v>0</v>
      </c>
      <c r="CX213" s="139">
        <v>0</v>
      </c>
      <c r="CY213" s="139">
        <v>1</v>
      </c>
      <c r="CZ213" s="139">
        <v>0</v>
      </c>
      <c r="DA213" s="139">
        <v>0</v>
      </c>
      <c r="DB213" s="139">
        <v>0</v>
      </c>
      <c r="DC213" s="139" t="s">
        <v>114</v>
      </c>
      <c r="DD213" s="139" t="s">
        <v>114</v>
      </c>
      <c r="DE213" s="139" t="s">
        <v>109</v>
      </c>
      <c r="DF213" s="139" t="s">
        <v>176</v>
      </c>
      <c r="DG213" s="139" t="s">
        <v>789</v>
      </c>
      <c r="DH213" s="139" t="s">
        <v>178</v>
      </c>
      <c r="DI213" s="139" t="s">
        <v>789</v>
      </c>
      <c r="DJ213" s="139" t="s">
        <v>193</v>
      </c>
      <c r="DK213" s="139" t="s">
        <v>193</v>
      </c>
      <c r="DL213" s="139" t="s">
        <v>193</v>
      </c>
      <c r="DM213" s="139" t="s">
        <v>193</v>
      </c>
      <c r="DN213" s="139" t="s">
        <v>193</v>
      </c>
      <c r="DO213" s="139" t="s">
        <v>193</v>
      </c>
      <c r="DP213" s="139" t="s">
        <v>193</v>
      </c>
      <c r="DQ213" s="139" t="s">
        <v>193</v>
      </c>
      <c r="DR213" s="139" t="s">
        <v>193</v>
      </c>
      <c r="DS213" s="139" t="s">
        <v>193</v>
      </c>
      <c r="DT213" s="139" t="s">
        <v>193</v>
      </c>
      <c r="DU213" s="139" t="s">
        <v>193</v>
      </c>
      <c r="DV213" s="139" t="s">
        <v>193</v>
      </c>
      <c r="DW213" s="139" t="s">
        <v>193</v>
      </c>
      <c r="DX213" s="139" t="s">
        <v>193</v>
      </c>
      <c r="DY213" s="139" t="s">
        <v>193</v>
      </c>
      <c r="DZ213" s="139" t="s">
        <v>193</v>
      </c>
      <c r="EA213" s="139" t="s">
        <v>193</v>
      </c>
      <c r="EB213" s="139" t="s">
        <v>193</v>
      </c>
      <c r="EC213" s="139" t="s">
        <v>193</v>
      </c>
      <c r="ED213" s="139" t="s">
        <v>193</v>
      </c>
      <c r="EE213" s="139" t="s">
        <v>193</v>
      </c>
      <c r="EF213" s="139" t="s">
        <v>193</v>
      </c>
      <c r="EG213" s="139" t="s">
        <v>193</v>
      </c>
      <c r="EH213" s="139" t="s">
        <v>193</v>
      </c>
      <c r="EI213" s="139" t="s">
        <v>193</v>
      </c>
      <c r="EJ213" s="139" t="s">
        <v>193</v>
      </c>
      <c r="EK213" s="139" t="s">
        <v>193</v>
      </c>
      <c r="EL213" s="139" t="s">
        <v>193</v>
      </c>
      <c r="EM213" s="139" t="s">
        <v>193</v>
      </c>
      <c r="EN213" s="139" t="s">
        <v>193</v>
      </c>
      <c r="EO213" s="139" t="s">
        <v>193</v>
      </c>
      <c r="EP213" s="139" t="s">
        <v>193</v>
      </c>
      <c r="EQ213" s="139" t="s">
        <v>193</v>
      </c>
      <c r="ER213" s="139" t="s">
        <v>193</v>
      </c>
      <c r="ES213" s="139" t="s">
        <v>193</v>
      </c>
      <c r="ET213" s="139" t="s">
        <v>193</v>
      </c>
      <c r="EU213" s="139" t="s">
        <v>193</v>
      </c>
      <c r="EV213" s="139" t="s">
        <v>193</v>
      </c>
      <c r="EW213" s="139" t="s">
        <v>193</v>
      </c>
      <c r="EX213" s="139" t="s">
        <v>193</v>
      </c>
      <c r="EY213" s="139" t="s">
        <v>193</v>
      </c>
      <c r="EZ213" s="139" t="s">
        <v>193</v>
      </c>
      <c r="FA213" s="139" t="s">
        <v>193</v>
      </c>
      <c r="FB213" s="139" t="s">
        <v>193</v>
      </c>
      <c r="FC213" s="139" t="s">
        <v>193</v>
      </c>
      <c r="FD213" s="139" t="s">
        <v>193</v>
      </c>
      <c r="FE213" s="139" t="s">
        <v>193</v>
      </c>
      <c r="FF213" s="139" t="s">
        <v>193</v>
      </c>
      <c r="FG213" s="139" t="s">
        <v>193</v>
      </c>
      <c r="FH213" s="139" t="s">
        <v>193</v>
      </c>
      <c r="FI213" s="139" t="s">
        <v>193</v>
      </c>
      <c r="FJ213" s="139" t="s">
        <v>193</v>
      </c>
      <c r="FK213" s="139" t="s">
        <v>193</v>
      </c>
      <c r="FL213" s="139" t="s">
        <v>193</v>
      </c>
      <c r="FM213" s="139" t="s">
        <v>193</v>
      </c>
      <c r="FN213" s="139" t="s">
        <v>193</v>
      </c>
      <c r="FO213" s="139" t="s">
        <v>193</v>
      </c>
      <c r="FP213" s="139" t="s">
        <v>193</v>
      </c>
      <c r="FQ213" s="139" t="s">
        <v>193</v>
      </c>
      <c r="FR213" s="139" t="s">
        <v>193</v>
      </c>
      <c r="FS213" s="139" t="s">
        <v>193</v>
      </c>
      <c r="FT213" s="139" t="s">
        <v>193</v>
      </c>
      <c r="FU213" s="139" t="s">
        <v>193</v>
      </c>
      <c r="FV213" s="139" t="s">
        <v>193</v>
      </c>
      <c r="FW213" s="139" t="s">
        <v>193</v>
      </c>
      <c r="FX213" s="139" t="s">
        <v>193</v>
      </c>
      <c r="FY213" s="139" t="s">
        <v>193</v>
      </c>
      <c r="FZ213" s="139" t="s">
        <v>193</v>
      </c>
      <c r="GA213" s="139" t="s">
        <v>193</v>
      </c>
      <c r="GB213" s="139" t="s">
        <v>193</v>
      </c>
      <c r="GC213" s="139" t="s">
        <v>193</v>
      </c>
      <c r="GD213" s="139" t="s">
        <v>193</v>
      </c>
      <c r="GE213" s="139" t="s">
        <v>193</v>
      </c>
      <c r="GF213" s="139" t="s">
        <v>193</v>
      </c>
      <c r="GG213" s="139" t="s">
        <v>193</v>
      </c>
      <c r="GH213" s="139" t="s">
        <v>193</v>
      </c>
      <c r="GI213" s="139" t="s">
        <v>193</v>
      </c>
      <c r="GJ213" s="139" t="s">
        <v>193</v>
      </c>
      <c r="GK213" s="139" t="s">
        <v>193</v>
      </c>
      <c r="GL213" s="139" t="s">
        <v>193</v>
      </c>
      <c r="GM213" s="139" t="s">
        <v>193</v>
      </c>
      <c r="GN213" s="139" t="s">
        <v>193</v>
      </c>
      <c r="GO213" s="139" t="s">
        <v>193</v>
      </c>
      <c r="GP213" s="139" t="s">
        <v>193</v>
      </c>
      <c r="GQ213" s="139" t="s">
        <v>193</v>
      </c>
      <c r="GR213" s="139" t="s">
        <v>193</v>
      </c>
      <c r="GS213" s="139" t="s">
        <v>193</v>
      </c>
      <c r="GT213" s="139" t="s">
        <v>193</v>
      </c>
      <c r="GU213" s="139" t="s">
        <v>193</v>
      </c>
      <c r="GV213" s="139" t="s">
        <v>193</v>
      </c>
      <c r="GW213" s="139" t="s">
        <v>193</v>
      </c>
      <c r="GX213" s="139" t="s">
        <v>193</v>
      </c>
      <c r="GY213" s="139" t="s">
        <v>193</v>
      </c>
      <c r="GZ213" s="139" t="s">
        <v>193</v>
      </c>
      <c r="HA213" s="139" t="s">
        <v>193</v>
      </c>
      <c r="HB213" s="139" t="s">
        <v>193</v>
      </c>
      <c r="HC213" s="139" t="s">
        <v>193</v>
      </c>
      <c r="HD213" s="139" t="s">
        <v>193</v>
      </c>
      <c r="HE213" s="139" t="s">
        <v>193</v>
      </c>
      <c r="HF213" s="139" t="s">
        <v>193</v>
      </c>
      <c r="HG213" s="139" t="s">
        <v>193</v>
      </c>
      <c r="HH213" s="139" t="s">
        <v>193</v>
      </c>
      <c r="HI213" s="139" t="s">
        <v>193</v>
      </c>
      <c r="HJ213" s="139" t="s">
        <v>193</v>
      </c>
      <c r="HK213" s="139" t="s">
        <v>193</v>
      </c>
      <c r="HL213" s="139" t="s">
        <v>193</v>
      </c>
      <c r="HM213" s="139" t="s">
        <v>193</v>
      </c>
      <c r="HN213" s="139" t="s">
        <v>193</v>
      </c>
      <c r="HO213" s="139" t="s">
        <v>193</v>
      </c>
      <c r="HP213" s="139" t="s">
        <v>193</v>
      </c>
      <c r="HQ213" s="139" t="s">
        <v>193</v>
      </c>
      <c r="HR213" s="139" t="s">
        <v>193</v>
      </c>
      <c r="HS213" s="139" t="s">
        <v>193</v>
      </c>
      <c r="HT213" s="139" t="s">
        <v>193</v>
      </c>
      <c r="HU213" s="139" t="s">
        <v>193</v>
      </c>
      <c r="HV213" s="139" t="s">
        <v>193</v>
      </c>
      <c r="HW213" s="139" t="s">
        <v>193</v>
      </c>
      <c r="HX213" s="139" t="s">
        <v>193</v>
      </c>
      <c r="HY213" s="139" t="s">
        <v>193</v>
      </c>
      <c r="HZ213" s="139" t="s">
        <v>193</v>
      </c>
      <c r="IA213" s="139" t="s">
        <v>193</v>
      </c>
      <c r="IB213" s="139" t="s">
        <v>193</v>
      </c>
      <c r="IC213" s="139" t="s">
        <v>193</v>
      </c>
      <c r="ID213" s="139" t="s">
        <v>3631</v>
      </c>
      <c r="IE213" s="139">
        <v>0</v>
      </c>
      <c r="IF213" s="139">
        <v>1</v>
      </c>
      <c r="IG213" s="139">
        <v>1</v>
      </c>
      <c r="IH213" s="139" t="s">
        <v>193</v>
      </c>
      <c r="II213" s="139">
        <v>500</v>
      </c>
      <c r="IJ213" s="139">
        <v>25</v>
      </c>
      <c r="IK213" s="139" t="s">
        <v>114</v>
      </c>
      <c r="IL213" s="139" t="s">
        <v>193</v>
      </c>
      <c r="IM213" s="139" t="s">
        <v>193</v>
      </c>
      <c r="IN213" s="139" t="s">
        <v>114</v>
      </c>
      <c r="IO213" s="139" t="s">
        <v>193</v>
      </c>
      <c r="IP213" s="139" t="s">
        <v>193</v>
      </c>
      <c r="IQ213" s="139" t="s">
        <v>193</v>
      </c>
      <c r="IR213" s="139" t="s">
        <v>193</v>
      </c>
      <c r="IS213" s="139" t="s">
        <v>193</v>
      </c>
      <c r="IT213" s="139" t="s">
        <v>193</v>
      </c>
      <c r="IU213" s="139" t="s">
        <v>193</v>
      </c>
      <c r="IV213" s="139" t="s">
        <v>193</v>
      </c>
      <c r="IW213" s="139" t="s">
        <v>3599</v>
      </c>
      <c r="IX213" s="139">
        <v>0</v>
      </c>
      <c r="IY213" s="139">
        <v>1</v>
      </c>
      <c r="IZ213" s="139">
        <v>1</v>
      </c>
      <c r="JA213" s="139">
        <v>0</v>
      </c>
      <c r="JB213" s="139">
        <v>0</v>
      </c>
      <c r="JC213" s="139">
        <v>0</v>
      </c>
      <c r="JD213" s="139">
        <v>0</v>
      </c>
      <c r="JE213" s="139">
        <v>0</v>
      </c>
      <c r="JF213" s="139" t="s">
        <v>193</v>
      </c>
      <c r="JG213" s="139" t="s">
        <v>132</v>
      </c>
      <c r="JH213" s="139" t="s">
        <v>193</v>
      </c>
      <c r="JI213" s="139" t="s">
        <v>193</v>
      </c>
      <c r="JJ213" s="139" t="s">
        <v>193</v>
      </c>
      <c r="JK213" s="139" t="s">
        <v>193</v>
      </c>
      <c r="JL213" s="139" t="s">
        <v>193</v>
      </c>
      <c r="JM213" s="139" t="s">
        <v>193</v>
      </c>
      <c r="JN213" s="139" t="s">
        <v>193</v>
      </c>
      <c r="JO213" s="139" t="s">
        <v>193</v>
      </c>
      <c r="JP213" s="139" t="s">
        <v>193</v>
      </c>
      <c r="JQ213" s="139" t="s">
        <v>193</v>
      </c>
      <c r="JR213" s="139" t="s">
        <v>193</v>
      </c>
      <c r="JS213" s="139" t="s">
        <v>193</v>
      </c>
      <c r="JT213" s="139" t="s">
        <v>193</v>
      </c>
      <c r="JU213" s="139" t="s">
        <v>193</v>
      </c>
      <c r="JV213" s="139" t="s">
        <v>193</v>
      </c>
      <c r="JW213" s="139" t="s">
        <v>193</v>
      </c>
      <c r="JX213" s="139" t="s">
        <v>193</v>
      </c>
      <c r="JY213" s="139" t="s">
        <v>193</v>
      </c>
      <c r="JZ213" s="139" t="s">
        <v>193</v>
      </c>
      <c r="KA213" s="139" t="s">
        <v>193</v>
      </c>
      <c r="KB213" s="139" t="s">
        <v>193</v>
      </c>
      <c r="KC213" s="139" t="s">
        <v>193</v>
      </c>
      <c r="KD213" s="139" t="s">
        <v>193</v>
      </c>
      <c r="KE213" s="139" t="s">
        <v>193</v>
      </c>
      <c r="KF213" s="139" t="s">
        <v>193</v>
      </c>
      <c r="KG213" s="139" t="s">
        <v>193</v>
      </c>
      <c r="KH213" s="139" t="s">
        <v>193</v>
      </c>
      <c r="KI213" s="139" t="s">
        <v>193</v>
      </c>
      <c r="KJ213" s="139" t="s">
        <v>193</v>
      </c>
      <c r="KK213" s="139" t="s">
        <v>193</v>
      </c>
      <c r="KL213" s="139" t="s">
        <v>193</v>
      </c>
      <c r="KM213" s="139" t="s">
        <v>193</v>
      </c>
      <c r="KN213" s="139" t="s">
        <v>193</v>
      </c>
      <c r="KO213" s="139" t="s">
        <v>193</v>
      </c>
      <c r="KP213" s="139" t="s">
        <v>193</v>
      </c>
      <c r="KQ213" s="139" t="s">
        <v>193</v>
      </c>
      <c r="KR213" s="139" t="s">
        <v>193</v>
      </c>
      <c r="KS213" s="139" t="s">
        <v>193</v>
      </c>
      <c r="KT213" s="139" t="s">
        <v>193</v>
      </c>
      <c r="KU213" s="139" t="s">
        <v>193</v>
      </c>
      <c r="KV213" s="139" t="s">
        <v>193</v>
      </c>
      <c r="KW213" s="139" t="s">
        <v>193</v>
      </c>
      <c r="KX213" s="139" t="s">
        <v>193</v>
      </c>
      <c r="KY213" s="139" t="s">
        <v>193</v>
      </c>
      <c r="KZ213" s="139" t="s">
        <v>193</v>
      </c>
      <c r="LA213" s="139" t="s">
        <v>193</v>
      </c>
      <c r="LB213" s="139" t="s">
        <v>193</v>
      </c>
      <c r="LC213" s="139" t="s">
        <v>193</v>
      </c>
      <c r="LD213" s="139" t="s">
        <v>193</v>
      </c>
      <c r="LE213" s="139" t="s">
        <v>193</v>
      </c>
      <c r="LF213" s="139" t="s">
        <v>193</v>
      </c>
      <c r="LG213" s="139" t="s">
        <v>193</v>
      </c>
      <c r="LH213" s="139" t="s">
        <v>193</v>
      </c>
      <c r="LI213" s="139" t="s">
        <v>193</v>
      </c>
      <c r="LJ213" s="139" t="s">
        <v>193</v>
      </c>
      <c r="LK213" s="139" t="s">
        <v>193</v>
      </c>
      <c r="LL213" s="139" t="s">
        <v>193</v>
      </c>
      <c r="LM213" s="139" t="s">
        <v>193</v>
      </c>
      <c r="LN213" s="139" t="s">
        <v>193</v>
      </c>
      <c r="LO213" s="139" t="s">
        <v>193</v>
      </c>
      <c r="LP213" s="139" t="s">
        <v>193</v>
      </c>
      <c r="LQ213" s="139" t="s">
        <v>193</v>
      </c>
    </row>
    <row r="214" spans="1:329" x14ac:dyDescent="0.35">
      <c r="A214" s="139" t="s">
        <v>3724</v>
      </c>
      <c r="B214" s="139" t="s">
        <v>3355</v>
      </c>
      <c r="C214" s="139" t="s">
        <v>836</v>
      </c>
      <c r="D214" s="139" t="s">
        <v>836</v>
      </c>
      <c r="E214" s="139" t="s">
        <v>3712</v>
      </c>
      <c r="F214" s="139" t="s">
        <v>176</v>
      </c>
      <c r="G214" s="139" t="s">
        <v>178</v>
      </c>
      <c r="H214" s="139" t="s">
        <v>178</v>
      </c>
      <c r="I214" s="139" t="s">
        <v>559</v>
      </c>
      <c r="J214" s="139" t="s">
        <v>844</v>
      </c>
      <c r="K214" s="139" t="s">
        <v>536</v>
      </c>
      <c r="L214" s="139" t="s">
        <v>490</v>
      </c>
      <c r="M214" t="s">
        <v>494</v>
      </c>
      <c r="N214" t="s">
        <v>193</v>
      </c>
      <c r="O214" t="s">
        <v>193</v>
      </c>
      <c r="P214" t="s">
        <v>514</v>
      </c>
      <c r="Q214" t="s">
        <v>193</v>
      </c>
      <c r="R214" t="s">
        <v>701</v>
      </c>
      <c r="S214">
        <v>0</v>
      </c>
      <c r="T214">
        <v>1</v>
      </c>
      <c r="U214">
        <v>0</v>
      </c>
      <c r="V214">
        <v>0</v>
      </c>
      <c r="W214">
        <v>0</v>
      </c>
      <c r="X214">
        <v>0</v>
      </c>
      <c r="Y214">
        <v>0</v>
      </c>
      <c r="Z214" t="s">
        <v>130</v>
      </c>
      <c r="AA214" t="s">
        <v>701</v>
      </c>
      <c r="AB214" t="s">
        <v>112</v>
      </c>
      <c r="AC214">
        <v>1</v>
      </c>
      <c r="AD214">
        <v>0</v>
      </c>
      <c r="AE214">
        <v>0</v>
      </c>
      <c r="AF214">
        <v>0</v>
      </c>
      <c r="AG214">
        <v>0</v>
      </c>
      <c r="AH214">
        <v>0</v>
      </c>
      <c r="AI214">
        <v>0</v>
      </c>
      <c r="AJ214">
        <v>0</v>
      </c>
      <c r="AK214">
        <v>0</v>
      </c>
      <c r="AL214">
        <v>0</v>
      </c>
      <c r="AM214" t="s">
        <v>193</v>
      </c>
      <c r="AN214" t="s">
        <v>142</v>
      </c>
      <c r="AO214" t="s">
        <v>142</v>
      </c>
      <c r="AP214" t="s">
        <v>193</v>
      </c>
      <c r="AQ214" t="s">
        <v>193</v>
      </c>
      <c r="AR214" t="s">
        <v>193</v>
      </c>
      <c r="AS214" t="s">
        <v>193</v>
      </c>
      <c r="AT214" t="s">
        <v>193</v>
      </c>
      <c r="AU214" t="s">
        <v>193</v>
      </c>
      <c r="AV214" t="s">
        <v>193</v>
      </c>
      <c r="AW214" t="s">
        <v>193</v>
      </c>
      <c r="AX214" t="s">
        <v>193</v>
      </c>
      <c r="AY214" t="s">
        <v>193</v>
      </c>
      <c r="AZ214" s="192" t="s">
        <v>193</v>
      </c>
      <c r="BA214" s="139" t="s">
        <v>193</v>
      </c>
      <c r="BB214" s="139" t="s">
        <v>193</v>
      </c>
      <c r="BC214" s="192" t="s">
        <v>193</v>
      </c>
      <c r="BD214" s="139" t="s">
        <v>193</v>
      </c>
      <c r="BE214" s="139" t="s">
        <v>193</v>
      </c>
      <c r="BF214" s="192" t="s">
        <v>193</v>
      </c>
      <c r="BG214" s="139" t="s">
        <v>193</v>
      </c>
      <c r="BH214" s="139" t="s">
        <v>193</v>
      </c>
      <c r="BI214" s="192" t="s">
        <v>193</v>
      </c>
      <c r="BJ214" s="139" t="s">
        <v>193</v>
      </c>
      <c r="BK214" s="139" t="s">
        <v>193</v>
      </c>
      <c r="BL214" s="192" t="s">
        <v>193</v>
      </c>
      <c r="BM214" s="139" t="s">
        <v>193</v>
      </c>
      <c r="BN214" s="139" t="s">
        <v>193</v>
      </c>
      <c r="BO214" s="192" t="s">
        <v>193</v>
      </c>
      <c r="BP214" s="139" t="s">
        <v>193</v>
      </c>
      <c r="BQ214" s="139" t="s">
        <v>193</v>
      </c>
      <c r="BR214" s="139" t="s">
        <v>193</v>
      </c>
      <c r="BS214" s="139" t="s">
        <v>193</v>
      </c>
      <c r="BT214" s="139" t="s">
        <v>193</v>
      </c>
      <c r="BU214" s="139" t="s">
        <v>193</v>
      </c>
      <c r="BV214" s="139" t="s">
        <v>193</v>
      </c>
      <c r="BW214" s="139" t="s">
        <v>193</v>
      </c>
      <c r="BX214" s="139" t="s">
        <v>193</v>
      </c>
      <c r="BY214" s="139" t="s">
        <v>193</v>
      </c>
      <c r="BZ214" s="139" t="s">
        <v>193</v>
      </c>
      <c r="CA214" s="192" t="s">
        <v>193</v>
      </c>
      <c r="CB214" s="139" t="s">
        <v>193</v>
      </c>
      <c r="CC214" s="139" t="s">
        <v>193</v>
      </c>
      <c r="CD214" s="139" t="s">
        <v>193</v>
      </c>
      <c r="CE214" s="139" t="s">
        <v>193</v>
      </c>
      <c r="CF214" s="139" t="s">
        <v>193</v>
      </c>
      <c r="CG214" s="139" t="s">
        <v>193</v>
      </c>
      <c r="CH214" s="139" t="s">
        <v>193</v>
      </c>
      <c r="CI214" s="139" t="s">
        <v>193</v>
      </c>
      <c r="CJ214" s="139" t="s">
        <v>193</v>
      </c>
      <c r="CK214" s="139" t="s">
        <v>193</v>
      </c>
      <c r="CL214" s="139" t="s">
        <v>193</v>
      </c>
      <c r="CM214" s="139" t="s">
        <v>193</v>
      </c>
      <c r="CN214" s="139" t="s">
        <v>193</v>
      </c>
      <c r="CO214" s="139" t="s">
        <v>193</v>
      </c>
      <c r="CP214" s="139" t="s">
        <v>193</v>
      </c>
      <c r="CQ214" s="139" t="s">
        <v>193</v>
      </c>
      <c r="CR214" s="139" t="s">
        <v>193</v>
      </c>
      <c r="CS214" s="139" t="s">
        <v>193</v>
      </c>
      <c r="CT214" s="139" t="s">
        <v>193</v>
      </c>
      <c r="CU214" s="139" t="s">
        <v>193</v>
      </c>
      <c r="CV214" s="139" t="s">
        <v>193</v>
      </c>
      <c r="CW214" s="139" t="s">
        <v>193</v>
      </c>
      <c r="CX214" s="139" t="s">
        <v>193</v>
      </c>
      <c r="CY214" s="139" t="s">
        <v>193</v>
      </c>
      <c r="CZ214" s="139" t="s">
        <v>193</v>
      </c>
      <c r="DA214" s="139" t="s">
        <v>193</v>
      </c>
      <c r="DB214" s="139" t="s">
        <v>193</v>
      </c>
      <c r="DC214" s="139" t="s">
        <v>193</v>
      </c>
      <c r="DD214" s="139" t="s">
        <v>193</v>
      </c>
      <c r="DE214" s="139" t="s">
        <v>193</v>
      </c>
      <c r="DF214" s="139" t="s">
        <v>193</v>
      </c>
      <c r="DG214" s="139" t="s">
        <v>193</v>
      </c>
      <c r="DH214" s="139" t="s">
        <v>193</v>
      </c>
      <c r="DI214" s="139" t="s">
        <v>193</v>
      </c>
      <c r="DJ214" s="139" t="s">
        <v>3725</v>
      </c>
      <c r="DK214" s="139">
        <v>1</v>
      </c>
      <c r="DL214" s="139">
        <v>1</v>
      </c>
      <c r="DM214" s="139">
        <v>0</v>
      </c>
      <c r="DN214" s="139">
        <v>1</v>
      </c>
      <c r="DO214" s="139">
        <v>1</v>
      </c>
      <c r="DP214" s="139">
        <v>0</v>
      </c>
      <c r="DQ214" s="139">
        <v>1</v>
      </c>
      <c r="DR214" s="139">
        <v>0</v>
      </c>
      <c r="DS214" s="139">
        <v>0</v>
      </c>
      <c r="DT214" s="139" t="s">
        <v>109</v>
      </c>
      <c r="DU214" s="139">
        <v>30</v>
      </c>
      <c r="DV214" s="139">
        <v>30</v>
      </c>
      <c r="DW214" s="139" t="s">
        <v>193</v>
      </c>
      <c r="DX214" s="139" t="s">
        <v>193</v>
      </c>
      <c r="DY214" s="139" t="s">
        <v>193</v>
      </c>
      <c r="DZ214" s="139">
        <v>30</v>
      </c>
      <c r="EA214" s="139" t="s">
        <v>132</v>
      </c>
      <c r="EB214" s="139">
        <v>30</v>
      </c>
      <c r="EC214" s="139" t="s">
        <v>132</v>
      </c>
      <c r="ED214" s="139">
        <v>30</v>
      </c>
      <c r="EE214" s="139" t="s">
        <v>132</v>
      </c>
      <c r="EF214" s="139" t="s">
        <v>193</v>
      </c>
      <c r="EG214" s="139" t="s">
        <v>193</v>
      </c>
      <c r="EH214" s="139" t="s">
        <v>193</v>
      </c>
      <c r="EI214" s="139" t="s">
        <v>193</v>
      </c>
      <c r="EJ214" s="139" t="s">
        <v>193</v>
      </c>
      <c r="EK214" s="139" t="s">
        <v>193</v>
      </c>
      <c r="EL214" s="139" t="s">
        <v>193</v>
      </c>
      <c r="EM214" s="139" t="s">
        <v>193</v>
      </c>
      <c r="EN214" s="139" t="s">
        <v>193</v>
      </c>
      <c r="EO214" s="139" t="s">
        <v>193</v>
      </c>
      <c r="EP214" s="139" t="s">
        <v>193</v>
      </c>
      <c r="EQ214" s="139" t="s">
        <v>193</v>
      </c>
      <c r="ER214" s="139" t="s">
        <v>193</v>
      </c>
      <c r="ES214" s="139" t="s">
        <v>193</v>
      </c>
      <c r="ET214" s="139" t="s">
        <v>193</v>
      </c>
      <c r="EU214" s="139" t="s">
        <v>193</v>
      </c>
      <c r="EV214" s="139" t="s">
        <v>193</v>
      </c>
      <c r="EW214" s="139" t="s">
        <v>193</v>
      </c>
      <c r="EX214" s="139" t="s">
        <v>193</v>
      </c>
      <c r="EY214" s="139" t="s">
        <v>193</v>
      </c>
      <c r="EZ214" s="139" t="s">
        <v>193</v>
      </c>
      <c r="FA214" s="139" t="s">
        <v>193</v>
      </c>
      <c r="FB214" s="139" t="s">
        <v>193</v>
      </c>
      <c r="FC214" s="139" t="s">
        <v>109</v>
      </c>
      <c r="FD214" s="139">
        <v>50</v>
      </c>
      <c r="FE214" s="139" t="s">
        <v>193</v>
      </c>
      <c r="FF214" s="139" t="s">
        <v>193</v>
      </c>
      <c r="FG214" s="139" t="s">
        <v>193</v>
      </c>
      <c r="FH214" s="139">
        <v>50</v>
      </c>
      <c r="FI214" s="139" t="s">
        <v>132</v>
      </c>
      <c r="FJ214" s="139" t="s">
        <v>109</v>
      </c>
      <c r="FK214" s="139" t="s">
        <v>193</v>
      </c>
      <c r="FL214" s="139">
        <v>5</v>
      </c>
      <c r="FM214" s="139" t="s">
        <v>193</v>
      </c>
      <c r="FN214" s="139" t="s">
        <v>193</v>
      </c>
      <c r="FO214" s="139" t="s">
        <v>193</v>
      </c>
      <c r="FP214" s="139" t="s">
        <v>193</v>
      </c>
      <c r="FQ214" s="139" t="s">
        <v>193</v>
      </c>
      <c r="FR214" s="139" t="s">
        <v>193</v>
      </c>
      <c r="FS214" s="139" t="s">
        <v>109</v>
      </c>
      <c r="FT214" s="139" t="s">
        <v>156</v>
      </c>
      <c r="FU214" s="139">
        <v>5</v>
      </c>
      <c r="FV214" s="139" t="s">
        <v>114</v>
      </c>
      <c r="FW214" s="139" t="s">
        <v>193</v>
      </c>
      <c r="FX214" s="139" t="s">
        <v>193</v>
      </c>
      <c r="FY214" s="139" t="s">
        <v>193</v>
      </c>
      <c r="FZ214" s="139" t="s">
        <v>193</v>
      </c>
      <c r="GA214" s="139" t="s">
        <v>193</v>
      </c>
      <c r="GB214" s="139" t="s">
        <v>193</v>
      </c>
      <c r="GC214" s="139" t="s">
        <v>193</v>
      </c>
      <c r="GD214" s="139" t="s">
        <v>193</v>
      </c>
      <c r="GE214" s="139" t="s">
        <v>193</v>
      </c>
      <c r="GF214" s="139" t="s">
        <v>193</v>
      </c>
      <c r="GG214" s="139" t="s">
        <v>193</v>
      </c>
      <c r="GH214" s="139" t="s">
        <v>193</v>
      </c>
      <c r="GI214" s="139" t="s">
        <v>193</v>
      </c>
      <c r="GJ214" s="139" t="s">
        <v>193</v>
      </c>
      <c r="GK214" s="139" t="s">
        <v>193</v>
      </c>
      <c r="GL214" s="139" t="s">
        <v>193</v>
      </c>
      <c r="GM214" s="139" t="s">
        <v>193</v>
      </c>
      <c r="GN214" s="139" t="s">
        <v>193</v>
      </c>
      <c r="GO214" s="139" t="s">
        <v>193</v>
      </c>
      <c r="GP214" s="139" t="s">
        <v>193</v>
      </c>
      <c r="GQ214" s="139" t="s">
        <v>193</v>
      </c>
      <c r="GR214" s="139" t="s">
        <v>193</v>
      </c>
      <c r="GS214" s="139" t="s">
        <v>193</v>
      </c>
      <c r="GT214" s="139" t="s">
        <v>193</v>
      </c>
      <c r="GU214" s="139" t="s">
        <v>193</v>
      </c>
      <c r="GV214" s="139" t="s">
        <v>114</v>
      </c>
      <c r="GW214" s="139" t="s">
        <v>114</v>
      </c>
      <c r="GX214" s="139" t="s">
        <v>109</v>
      </c>
      <c r="GY214" s="139" t="s">
        <v>176</v>
      </c>
      <c r="GZ214" s="139" t="s">
        <v>789</v>
      </c>
      <c r="HA214" s="139" t="s">
        <v>178</v>
      </c>
      <c r="HB214" s="139" t="s">
        <v>789</v>
      </c>
      <c r="HC214" s="139" t="s">
        <v>193</v>
      </c>
      <c r="HD214" s="139" t="s">
        <v>193</v>
      </c>
      <c r="HE214" s="139" t="s">
        <v>193</v>
      </c>
      <c r="HF214" s="139" t="s">
        <v>193</v>
      </c>
      <c r="HG214" s="139" t="s">
        <v>193</v>
      </c>
      <c r="HH214" s="139" t="s">
        <v>193</v>
      </c>
      <c r="HI214" s="139" t="s">
        <v>193</v>
      </c>
      <c r="HJ214" s="139" t="s">
        <v>193</v>
      </c>
      <c r="HK214" s="139" t="s">
        <v>193</v>
      </c>
      <c r="HL214" s="139" t="s">
        <v>193</v>
      </c>
      <c r="HM214" s="139" t="s">
        <v>193</v>
      </c>
      <c r="HN214" s="139" t="s">
        <v>193</v>
      </c>
      <c r="HO214" s="139" t="s">
        <v>193</v>
      </c>
      <c r="HP214" s="139" t="s">
        <v>193</v>
      </c>
      <c r="HQ214" s="139" t="s">
        <v>193</v>
      </c>
      <c r="HR214" s="139" t="s">
        <v>193</v>
      </c>
      <c r="HS214" s="139" t="s">
        <v>193</v>
      </c>
      <c r="HT214" s="139" t="s">
        <v>193</v>
      </c>
      <c r="HU214" s="139" t="s">
        <v>193</v>
      </c>
      <c r="HV214" s="139" t="s">
        <v>193</v>
      </c>
      <c r="HW214" s="139" t="s">
        <v>193</v>
      </c>
      <c r="HX214" s="139" t="s">
        <v>193</v>
      </c>
      <c r="HY214" s="139" t="s">
        <v>193</v>
      </c>
      <c r="HZ214" s="139" t="s">
        <v>193</v>
      </c>
      <c r="IA214" s="139" t="s">
        <v>193</v>
      </c>
      <c r="IB214" s="139" t="s">
        <v>193</v>
      </c>
      <c r="IC214" s="139" t="s">
        <v>193</v>
      </c>
      <c r="ID214" s="139" t="s">
        <v>193</v>
      </c>
      <c r="IE214" s="139" t="s">
        <v>193</v>
      </c>
      <c r="IF214" s="139" t="s">
        <v>193</v>
      </c>
      <c r="IG214" s="139" t="s">
        <v>193</v>
      </c>
      <c r="IH214" s="139" t="s">
        <v>193</v>
      </c>
      <c r="II214" s="139" t="s">
        <v>193</v>
      </c>
      <c r="IJ214" s="139" t="s">
        <v>193</v>
      </c>
      <c r="IK214" s="139" t="s">
        <v>193</v>
      </c>
      <c r="IL214" s="139" t="s">
        <v>193</v>
      </c>
      <c r="IM214" s="139" t="s">
        <v>193</v>
      </c>
      <c r="IN214" s="139" t="s">
        <v>114</v>
      </c>
      <c r="IO214" s="139" t="s">
        <v>193</v>
      </c>
      <c r="IP214" s="139" t="s">
        <v>193</v>
      </c>
      <c r="IQ214" s="139" t="s">
        <v>193</v>
      </c>
      <c r="IR214" s="139" t="s">
        <v>193</v>
      </c>
      <c r="IS214" s="139" t="s">
        <v>193</v>
      </c>
      <c r="IT214" s="139" t="s">
        <v>193</v>
      </c>
      <c r="IU214" s="139" t="s">
        <v>193</v>
      </c>
      <c r="IV214" s="139" t="s">
        <v>193</v>
      </c>
      <c r="IW214" s="139" t="s">
        <v>3599</v>
      </c>
      <c r="IX214" s="139">
        <v>0</v>
      </c>
      <c r="IY214" s="139">
        <v>1</v>
      </c>
      <c r="IZ214" s="139">
        <v>1</v>
      </c>
      <c r="JA214" s="139">
        <v>0</v>
      </c>
      <c r="JB214" s="139">
        <v>0</v>
      </c>
      <c r="JC214" s="139">
        <v>0</v>
      </c>
      <c r="JD214" s="139">
        <v>0</v>
      </c>
      <c r="JE214" s="139">
        <v>0</v>
      </c>
      <c r="JF214" s="139" t="s">
        <v>193</v>
      </c>
      <c r="JG214" s="139" t="s">
        <v>109</v>
      </c>
      <c r="JH214" s="139" t="s">
        <v>193</v>
      </c>
      <c r="JI214" s="139" t="s">
        <v>701</v>
      </c>
      <c r="JJ214" s="139">
        <v>0</v>
      </c>
      <c r="JK214" s="139">
        <v>1</v>
      </c>
      <c r="JL214" s="139">
        <v>0</v>
      </c>
      <c r="JM214" s="139">
        <v>0</v>
      </c>
      <c r="JN214" s="139">
        <v>0</v>
      </c>
      <c r="JO214" s="139">
        <v>0</v>
      </c>
      <c r="JP214" s="139">
        <v>0</v>
      </c>
      <c r="JQ214" s="139" t="s">
        <v>193</v>
      </c>
      <c r="JR214" s="139" t="s">
        <v>193</v>
      </c>
      <c r="JS214" s="139" t="s">
        <v>193</v>
      </c>
      <c r="JT214" s="139" t="s">
        <v>193</v>
      </c>
      <c r="JU214" s="139" t="s">
        <v>193</v>
      </c>
      <c r="JV214" s="139" t="s">
        <v>193</v>
      </c>
      <c r="JW214" s="139" t="s">
        <v>193</v>
      </c>
      <c r="JX214" s="139" t="s">
        <v>193</v>
      </c>
      <c r="JY214" s="139" t="s">
        <v>193</v>
      </c>
      <c r="JZ214" s="139" t="s">
        <v>193</v>
      </c>
      <c r="KA214" s="139" t="s">
        <v>193</v>
      </c>
      <c r="KB214" s="139" t="s">
        <v>193</v>
      </c>
      <c r="KC214" s="139" t="s">
        <v>193</v>
      </c>
      <c r="KD214" s="139" t="s">
        <v>193</v>
      </c>
      <c r="KE214" s="139" t="s">
        <v>193</v>
      </c>
      <c r="KF214" s="139" t="s">
        <v>193</v>
      </c>
      <c r="KG214" s="139" t="s">
        <v>193</v>
      </c>
      <c r="KH214" s="139" t="s">
        <v>193</v>
      </c>
      <c r="KI214" s="139" t="s">
        <v>193</v>
      </c>
      <c r="KJ214" s="139" t="s">
        <v>193</v>
      </c>
      <c r="KK214" s="139" t="s">
        <v>193</v>
      </c>
      <c r="KL214" s="139" t="s">
        <v>193</v>
      </c>
      <c r="KM214" s="139" t="s">
        <v>193</v>
      </c>
      <c r="KN214" s="139" t="s">
        <v>193</v>
      </c>
      <c r="KO214" s="139" t="s">
        <v>193</v>
      </c>
      <c r="KP214" s="139" t="s">
        <v>193</v>
      </c>
      <c r="KQ214" s="139" t="s">
        <v>193</v>
      </c>
      <c r="KR214" s="139" t="s">
        <v>193</v>
      </c>
      <c r="KS214" s="139" t="s">
        <v>193</v>
      </c>
      <c r="KT214" s="139" t="s">
        <v>193</v>
      </c>
      <c r="KU214" s="139" t="s">
        <v>193</v>
      </c>
      <c r="KV214" s="139" t="s">
        <v>193</v>
      </c>
      <c r="KW214" s="139" t="s">
        <v>193</v>
      </c>
      <c r="KX214" s="139" t="s">
        <v>193</v>
      </c>
      <c r="KY214" s="139" t="s">
        <v>193</v>
      </c>
      <c r="KZ214" s="139" t="s">
        <v>193</v>
      </c>
      <c r="LA214" s="139" t="s">
        <v>193</v>
      </c>
      <c r="LB214" s="139" t="s">
        <v>193</v>
      </c>
      <c r="LC214" s="139" t="s">
        <v>193</v>
      </c>
      <c r="LD214" s="139" t="s">
        <v>193</v>
      </c>
      <c r="LE214" s="139" t="s">
        <v>193</v>
      </c>
      <c r="LF214" s="139" t="s">
        <v>193</v>
      </c>
      <c r="LG214" s="139" t="s">
        <v>193</v>
      </c>
      <c r="LH214" s="139" t="s">
        <v>193</v>
      </c>
      <c r="LI214" s="139" t="s">
        <v>193</v>
      </c>
      <c r="LJ214" s="139" t="s">
        <v>193</v>
      </c>
      <c r="LK214" s="139" t="s">
        <v>193</v>
      </c>
      <c r="LL214" s="139" t="s">
        <v>193</v>
      </c>
      <c r="LM214" s="139" t="s">
        <v>193</v>
      </c>
      <c r="LN214" s="139" t="s">
        <v>193</v>
      </c>
      <c r="LO214" s="139" t="s">
        <v>193</v>
      </c>
      <c r="LP214" s="139" t="s">
        <v>193</v>
      </c>
      <c r="LQ214" s="139" t="s">
        <v>193</v>
      </c>
    </row>
    <row r="215" spans="1:329" x14ac:dyDescent="0.35">
      <c r="A215" s="139" t="s">
        <v>3726</v>
      </c>
      <c r="B215" s="139" t="s">
        <v>3355</v>
      </c>
      <c r="C215" s="139" t="s">
        <v>836</v>
      </c>
      <c r="D215" s="139" t="s">
        <v>836</v>
      </c>
      <c r="E215" s="139" t="s">
        <v>3712</v>
      </c>
      <c r="F215" s="139" t="s">
        <v>176</v>
      </c>
      <c r="G215" s="139" t="s">
        <v>178</v>
      </c>
      <c r="H215" s="139" t="s">
        <v>178</v>
      </c>
      <c r="I215" s="139" t="s">
        <v>559</v>
      </c>
      <c r="J215" s="139" t="s">
        <v>844</v>
      </c>
      <c r="K215" s="139" t="s">
        <v>536</v>
      </c>
      <c r="L215" s="139" t="s">
        <v>490</v>
      </c>
      <c r="M215" t="s">
        <v>491</v>
      </c>
      <c r="N215" t="s">
        <v>193</v>
      </c>
      <c r="O215" t="s">
        <v>193</v>
      </c>
      <c r="P215" t="s">
        <v>496</v>
      </c>
      <c r="Q215" t="s">
        <v>193</v>
      </c>
      <c r="R215" t="s">
        <v>111</v>
      </c>
      <c r="S215">
        <v>1</v>
      </c>
      <c r="T215">
        <v>0</v>
      </c>
      <c r="U215">
        <v>0</v>
      </c>
      <c r="V215">
        <v>0</v>
      </c>
      <c r="W215">
        <v>0</v>
      </c>
      <c r="X215">
        <v>0</v>
      </c>
      <c r="Y215">
        <v>0</v>
      </c>
      <c r="Z215" t="s">
        <v>110</v>
      </c>
      <c r="AA215" t="s">
        <v>1423</v>
      </c>
      <c r="AB215" t="s">
        <v>112</v>
      </c>
      <c r="AC215">
        <v>1</v>
      </c>
      <c r="AD215">
        <v>0</v>
      </c>
      <c r="AE215">
        <v>0</v>
      </c>
      <c r="AF215">
        <v>0</v>
      </c>
      <c r="AG215">
        <v>0</v>
      </c>
      <c r="AH215">
        <v>0</v>
      </c>
      <c r="AI215">
        <v>0</v>
      </c>
      <c r="AJ215">
        <v>0</v>
      </c>
      <c r="AK215">
        <v>0</v>
      </c>
      <c r="AL215">
        <v>0</v>
      </c>
      <c r="AM215" t="s">
        <v>193</v>
      </c>
      <c r="AN215" t="s">
        <v>142</v>
      </c>
      <c r="AO215" t="s">
        <v>142</v>
      </c>
      <c r="AP215" t="s">
        <v>718</v>
      </c>
      <c r="AQ215">
        <v>1</v>
      </c>
      <c r="AR215">
        <v>1</v>
      </c>
      <c r="AS215">
        <v>0</v>
      </c>
      <c r="AT215">
        <v>0</v>
      </c>
      <c r="AU215">
        <v>0</v>
      </c>
      <c r="AV215">
        <v>0</v>
      </c>
      <c r="AW215">
        <v>1</v>
      </c>
      <c r="AX215">
        <v>0</v>
      </c>
      <c r="AY215" t="s">
        <v>498</v>
      </c>
      <c r="AZ215" s="192">
        <v>200</v>
      </c>
      <c r="BA215" s="139" t="s">
        <v>109</v>
      </c>
      <c r="BB215" s="139">
        <v>300</v>
      </c>
      <c r="BC215" s="192">
        <v>115.384615384615</v>
      </c>
      <c r="BD215" s="139" t="s">
        <v>109</v>
      </c>
      <c r="BE215" s="139" t="s">
        <v>193</v>
      </c>
      <c r="BF215" s="192" t="s">
        <v>193</v>
      </c>
      <c r="BG215" s="139" t="s">
        <v>193</v>
      </c>
      <c r="BH215" s="139" t="s">
        <v>193</v>
      </c>
      <c r="BI215" s="192" t="s">
        <v>193</v>
      </c>
      <c r="BJ215" s="139" t="s">
        <v>193</v>
      </c>
      <c r="BK215" s="139" t="s">
        <v>193</v>
      </c>
      <c r="BL215" s="192" t="s">
        <v>193</v>
      </c>
      <c r="BM215" s="139" t="s">
        <v>193</v>
      </c>
      <c r="BN215" s="139" t="s">
        <v>193</v>
      </c>
      <c r="BO215" s="192" t="s">
        <v>193</v>
      </c>
      <c r="BP215" s="139" t="s">
        <v>193</v>
      </c>
      <c r="BQ215" s="139" t="s">
        <v>612</v>
      </c>
      <c r="BR215" s="139" t="s">
        <v>109</v>
      </c>
      <c r="BS215" s="139">
        <v>600</v>
      </c>
      <c r="BT215" s="139" t="s">
        <v>193</v>
      </c>
      <c r="BU215" s="139" t="s">
        <v>193</v>
      </c>
      <c r="BV215" s="139" t="s">
        <v>193</v>
      </c>
      <c r="BW215" s="139" t="s">
        <v>193</v>
      </c>
      <c r="BX215" s="139" t="s">
        <v>193</v>
      </c>
      <c r="BY215" s="139" t="s">
        <v>193</v>
      </c>
      <c r="BZ215" s="139" t="s">
        <v>193</v>
      </c>
      <c r="CA215" s="192" t="s">
        <v>193</v>
      </c>
      <c r="CB215" s="139" t="s">
        <v>132</v>
      </c>
      <c r="CC215" s="139" t="s">
        <v>114</v>
      </c>
      <c r="CD215" s="139" t="s">
        <v>193</v>
      </c>
      <c r="CE215" s="139" t="s">
        <v>193</v>
      </c>
      <c r="CF215" s="139" t="s">
        <v>193</v>
      </c>
      <c r="CG215" s="139" t="s">
        <v>193</v>
      </c>
      <c r="CH215" s="139" t="s">
        <v>193</v>
      </c>
      <c r="CI215" s="139" t="s">
        <v>193</v>
      </c>
      <c r="CJ215" s="139" t="s">
        <v>193</v>
      </c>
      <c r="CK215" s="139" t="s">
        <v>193</v>
      </c>
      <c r="CL215" s="139" t="s">
        <v>193</v>
      </c>
      <c r="CM215" s="139" t="s">
        <v>193</v>
      </c>
      <c r="CN215" s="139" t="s">
        <v>193</v>
      </c>
      <c r="CO215" s="139" t="s">
        <v>193</v>
      </c>
      <c r="CP215" s="139" t="s">
        <v>193</v>
      </c>
      <c r="CQ215" s="139" t="s">
        <v>193</v>
      </c>
      <c r="CR215" s="139" t="s">
        <v>193</v>
      </c>
      <c r="CS215" s="139" t="s">
        <v>193</v>
      </c>
      <c r="CT215" s="139" t="s">
        <v>193</v>
      </c>
      <c r="CU215" s="139" t="s">
        <v>193</v>
      </c>
      <c r="CV215" s="139" t="s">
        <v>193</v>
      </c>
      <c r="CW215" s="139" t="s">
        <v>193</v>
      </c>
      <c r="CX215" s="139" t="s">
        <v>193</v>
      </c>
      <c r="CY215" s="139" t="s">
        <v>193</v>
      </c>
      <c r="CZ215" s="139" t="s">
        <v>193</v>
      </c>
      <c r="DA215" s="139" t="s">
        <v>193</v>
      </c>
      <c r="DB215" s="139" t="s">
        <v>193</v>
      </c>
      <c r="DC215" s="139" t="s">
        <v>114</v>
      </c>
      <c r="DD215" s="139" t="s">
        <v>114</v>
      </c>
      <c r="DE215" s="139" t="s">
        <v>109</v>
      </c>
      <c r="DF215" s="139" t="s">
        <v>176</v>
      </c>
      <c r="DG215" s="139" t="s">
        <v>789</v>
      </c>
      <c r="DH215" s="139" t="s">
        <v>178</v>
      </c>
      <c r="DI215" s="139" t="s">
        <v>789</v>
      </c>
      <c r="DJ215" s="139" t="s">
        <v>193</v>
      </c>
      <c r="DK215" s="139" t="s">
        <v>193</v>
      </c>
      <c r="DL215" s="139" t="s">
        <v>193</v>
      </c>
      <c r="DM215" s="139" t="s">
        <v>193</v>
      </c>
      <c r="DN215" s="139" t="s">
        <v>193</v>
      </c>
      <c r="DO215" s="139" t="s">
        <v>193</v>
      </c>
      <c r="DP215" s="139" t="s">
        <v>193</v>
      </c>
      <c r="DQ215" s="139" t="s">
        <v>193</v>
      </c>
      <c r="DR215" s="139" t="s">
        <v>193</v>
      </c>
      <c r="DS215" s="139" t="s">
        <v>193</v>
      </c>
      <c r="DT215" s="139" t="s">
        <v>193</v>
      </c>
      <c r="DU215" s="139" t="s">
        <v>193</v>
      </c>
      <c r="DV215" s="139" t="s">
        <v>193</v>
      </c>
      <c r="DW215" s="139" t="s">
        <v>193</v>
      </c>
      <c r="DX215" s="139" t="s">
        <v>193</v>
      </c>
      <c r="DY215" s="139" t="s">
        <v>193</v>
      </c>
      <c r="DZ215" s="139" t="s">
        <v>193</v>
      </c>
      <c r="EA215" s="139" t="s">
        <v>193</v>
      </c>
      <c r="EB215" s="139" t="s">
        <v>193</v>
      </c>
      <c r="EC215" s="139" t="s">
        <v>193</v>
      </c>
      <c r="ED215" s="139" t="s">
        <v>193</v>
      </c>
      <c r="EE215" s="139" t="s">
        <v>193</v>
      </c>
      <c r="EF215" s="139" t="s">
        <v>193</v>
      </c>
      <c r="EG215" s="139" t="s">
        <v>193</v>
      </c>
      <c r="EH215" s="139" t="s">
        <v>193</v>
      </c>
      <c r="EI215" s="139" t="s">
        <v>193</v>
      </c>
      <c r="EJ215" s="139" t="s">
        <v>193</v>
      </c>
      <c r="EK215" s="139" t="s">
        <v>193</v>
      </c>
      <c r="EL215" s="139" t="s">
        <v>193</v>
      </c>
      <c r="EM215" s="139" t="s">
        <v>193</v>
      </c>
      <c r="EN215" s="139" t="s">
        <v>193</v>
      </c>
      <c r="EO215" s="139" t="s">
        <v>193</v>
      </c>
      <c r="EP215" s="139" t="s">
        <v>193</v>
      </c>
      <c r="EQ215" s="139" t="s">
        <v>193</v>
      </c>
      <c r="ER215" s="139" t="s">
        <v>193</v>
      </c>
      <c r="ES215" s="139" t="s">
        <v>193</v>
      </c>
      <c r="ET215" s="139" t="s">
        <v>193</v>
      </c>
      <c r="EU215" s="139" t="s">
        <v>193</v>
      </c>
      <c r="EV215" s="139" t="s">
        <v>193</v>
      </c>
      <c r="EW215" s="139" t="s">
        <v>193</v>
      </c>
      <c r="EX215" s="139" t="s">
        <v>193</v>
      </c>
      <c r="EY215" s="139" t="s">
        <v>193</v>
      </c>
      <c r="EZ215" s="139" t="s">
        <v>193</v>
      </c>
      <c r="FA215" s="139" t="s">
        <v>193</v>
      </c>
      <c r="FB215" s="139" t="s">
        <v>193</v>
      </c>
      <c r="FC215" s="139" t="s">
        <v>193</v>
      </c>
      <c r="FD215" s="139" t="s">
        <v>193</v>
      </c>
      <c r="FE215" s="139" t="s">
        <v>193</v>
      </c>
      <c r="FF215" s="139" t="s">
        <v>193</v>
      </c>
      <c r="FG215" s="139" t="s">
        <v>193</v>
      </c>
      <c r="FH215" s="139" t="s">
        <v>193</v>
      </c>
      <c r="FI215" s="139" t="s">
        <v>193</v>
      </c>
      <c r="FJ215" s="139" t="s">
        <v>193</v>
      </c>
      <c r="FK215" s="139" t="s">
        <v>193</v>
      </c>
      <c r="FL215" s="139" t="s">
        <v>193</v>
      </c>
      <c r="FM215" s="139" t="s">
        <v>193</v>
      </c>
      <c r="FN215" s="139" t="s">
        <v>193</v>
      </c>
      <c r="FO215" s="139" t="s">
        <v>193</v>
      </c>
      <c r="FP215" s="139" t="s">
        <v>193</v>
      </c>
      <c r="FQ215" s="139" t="s">
        <v>193</v>
      </c>
      <c r="FR215" s="139" t="s">
        <v>193</v>
      </c>
      <c r="FS215" s="139" t="s">
        <v>193</v>
      </c>
      <c r="FT215" s="139" t="s">
        <v>193</v>
      </c>
      <c r="FU215" s="139" t="s">
        <v>193</v>
      </c>
      <c r="FV215" s="139" t="s">
        <v>193</v>
      </c>
      <c r="FW215" s="139" t="s">
        <v>193</v>
      </c>
      <c r="FX215" s="139" t="s">
        <v>193</v>
      </c>
      <c r="FY215" s="139" t="s">
        <v>193</v>
      </c>
      <c r="FZ215" s="139" t="s">
        <v>193</v>
      </c>
      <c r="GA215" s="139" t="s">
        <v>193</v>
      </c>
      <c r="GB215" s="139" t="s">
        <v>193</v>
      </c>
      <c r="GC215" s="139" t="s">
        <v>193</v>
      </c>
      <c r="GD215" s="139" t="s">
        <v>193</v>
      </c>
      <c r="GE215" s="139" t="s">
        <v>193</v>
      </c>
      <c r="GF215" s="139" t="s">
        <v>193</v>
      </c>
      <c r="GG215" s="139" t="s">
        <v>193</v>
      </c>
      <c r="GH215" s="139" t="s">
        <v>193</v>
      </c>
      <c r="GI215" s="139" t="s">
        <v>193</v>
      </c>
      <c r="GJ215" s="139" t="s">
        <v>193</v>
      </c>
      <c r="GK215" s="139" t="s">
        <v>193</v>
      </c>
      <c r="GL215" s="139" t="s">
        <v>193</v>
      </c>
      <c r="GM215" s="139" t="s">
        <v>193</v>
      </c>
      <c r="GN215" s="139" t="s">
        <v>193</v>
      </c>
      <c r="GO215" s="139" t="s">
        <v>193</v>
      </c>
      <c r="GP215" s="139" t="s">
        <v>193</v>
      </c>
      <c r="GQ215" s="139" t="s">
        <v>193</v>
      </c>
      <c r="GR215" s="139" t="s">
        <v>193</v>
      </c>
      <c r="GS215" s="139" t="s">
        <v>193</v>
      </c>
      <c r="GT215" s="139" t="s">
        <v>193</v>
      </c>
      <c r="GU215" s="139" t="s">
        <v>193</v>
      </c>
      <c r="GV215" s="139" t="s">
        <v>193</v>
      </c>
      <c r="GW215" s="139" t="s">
        <v>193</v>
      </c>
      <c r="GX215" s="139" t="s">
        <v>193</v>
      </c>
      <c r="GY215" s="139" t="s">
        <v>193</v>
      </c>
      <c r="GZ215" s="139" t="s">
        <v>193</v>
      </c>
      <c r="HA215" s="139" t="s">
        <v>193</v>
      </c>
      <c r="HB215" s="139" t="s">
        <v>193</v>
      </c>
      <c r="HC215" s="139" t="s">
        <v>193</v>
      </c>
      <c r="HD215" s="139" t="s">
        <v>193</v>
      </c>
      <c r="HE215" s="139" t="s">
        <v>193</v>
      </c>
      <c r="HF215" s="139" t="s">
        <v>193</v>
      </c>
      <c r="HG215" s="139" t="s">
        <v>193</v>
      </c>
      <c r="HH215" s="139" t="s">
        <v>193</v>
      </c>
      <c r="HI215" s="139" t="s">
        <v>193</v>
      </c>
      <c r="HJ215" s="139" t="s">
        <v>193</v>
      </c>
      <c r="HK215" s="139" t="s">
        <v>193</v>
      </c>
      <c r="HL215" s="139" t="s">
        <v>193</v>
      </c>
      <c r="HM215" s="139" t="s">
        <v>193</v>
      </c>
      <c r="HN215" s="139" t="s">
        <v>193</v>
      </c>
      <c r="HO215" s="139" t="s">
        <v>193</v>
      </c>
      <c r="HP215" s="139" t="s">
        <v>193</v>
      </c>
      <c r="HQ215" s="139" t="s">
        <v>193</v>
      </c>
      <c r="HR215" s="139" t="s">
        <v>193</v>
      </c>
      <c r="HS215" s="139" t="s">
        <v>193</v>
      </c>
      <c r="HT215" s="139" t="s">
        <v>193</v>
      </c>
      <c r="HU215" s="139" t="s">
        <v>193</v>
      </c>
      <c r="HV215" s="139" t="s">
        <v>193</v>
      </c>
      <c r="HW215" s="139" t="s">
        <v>193</v>
      </c>
      <c r="HX215" s="139" t="s">
        <v>193</v>
      </c>
      <c r="HY215" s="139" t="s">
        <v>193</v>
      </c>
      <c r="HZ215" s="139" t="s">
        <v>193</v>
      </c>
      <c r="IA215" s="139" t="s">
        <v>193</v>
      </c>
      <c r="IB215" s="139" t="s">
        <v>193</v>
      </c>
      <c r="IC215" s="139" t="s">
        <v>193</v>
      </c>
      <c r="ID215" s="139" t="s">
        <v>193</v>
      </c>
      <c r="IE215" s="139" t="s">
        <v>193</v>
      </c>
      <c r="IF215" s="139" t="s">
        <v>193</v>
      </c>
      <c r="IG215" s="139" t="s">
        <v>193</v>
      </c>
      <c r="IH215" s="139" t="s">
        <v>193</v>
      </c>
      <c r="II215" s="139" t="s">
        <v>193</v>
      </c>
      <c r="IJ215" s="139" t="s">
        <v>193</v>
      </c>
      <c r="IK215" s="139" t="s">
        <v>193</v>
      </c>
      <c r="IL215" s="139" t="s">
        <v>193</v>
      </c>
      <c r="IM215" s="139" t="s">
        <v>193</v>
      </c>
      <c r="IN215" s="139" t="s">
        <v>114</v>
      </c>
      <c r="IO215" s="139" t="s">
        <v>193</v>
      </c>
      <c r="IP215" s="139" t="s">
        <v>193</v>
      </c>
      <c r="IQ215" s="139" t="s">
        <v>193</v>
      </c>
      <c r="IR215" s="139" t="s">
        <v>193</v>
      </c>
      <c r="IS215" s="139" t="s">
        <v>193</v>
      </c>
      <c r="IT215" s="139" t="s">
        <v>193</v>
      </c>
      <c r="IU215" s="139" t="s">
        <v>193</v>
      </c>
      <c r="IV215" s="139" t="s">
        <v>193</v>
      </c>
      <c r="IW215" s="139" t="s">
        <v>3336</v>
      </c>
      <c r="IX215" s="139">
        <v>0</v>
      </c>
      <c r="IY215" s="139">
        <v>1</v>
      </c>
      <c r="IZ215" s="139">
        <v>1</v>
      </c>
      <c r="JA215" s="139">
        <v>1</v>
      </c>
      <c r="JB215" s="139">
        <v>0</v>
      </c>
      <c r="JC215" s="139">
        <v>0</v>
      </c>
      <c r="JD215" s="139">
        <v>0</v>
      </c>
      <c r="JE215" s="139">
        <v>0</v>
      </c>
      <c r="JF215" s="139" t="s">
        <v>193</v>
      </c>
      <c r="JG215" s="139" t="s">
        <v>109</v>
      </c>
      <c r="JH215" s="139" t="s">
        <v>193</v>
      </c>
      <c r="JI215" s="139" t="s">
        <v>111</v>
      </c>
      <c r="JJ215" s="139">
        <v>1</v>
      </c>
      <c r="JK215" s="139">
        <v>0</v>
      </c>
      <c r="JL215" s="139">
        <v>0</v>
      </c>
      <c r="JM215" s="139">
        <v>0</v>
      </c>
      <c r="JN215" s="139">
        <v>0</v>
      </c>
      <c r="JO215" s="139">
        <v>0</v>
      </c>
      <c r="JP215" s="139">
        <v>0</v>
      </c>
      <c r="JQ215" s="139" t="s">
        <v>193</v>
      </c>
      <c r="JR215" s="139" t="s">
        <v>193</v>
      </c>
      <c r="JS215" s="139" t="s">
        <v>193</v>
      </c>
      <c r="JT215" s="139" t="s">
        <v>193</v>
      </c>
      <c r="JU215" s="139" t="s">
        <v>193</v>
      </c>
      <c r="JV215" s="139" t="s">
        <v>193</v>
      </c>
      <c r="JW215" s="139" t="s">
        <v>193</v>
      </c>
      <c r="JX215" s="139" t="s">
        <v>193</v>
      </c>
      <c r="JY215" s="139" t="s">
        <v>193</v>
      </c>
      <c r="JZ215" s="139" t="s">
        <v>193</v>
      </c>
      <c r="KA215" s="139" t="s">
        <v>193</v>
      </c>
      <c r="KB215" s="139" t="s">
        <v>193</v>
      </c>
      <c r="KC215" s="139" t="s">
        <v>193</v>
      </c>
      <c r="KD215" s="139" t="s">
        <v>193</v>
      </c>
      <c r="KE215" s="139" t="s">
        <v>193</v>
      </c>
      <c r="KF215" s="139" t="s">
        <v>193</v>
      </c>
      <c r="KG215" s="139" t="s">
        <v>193</v>
      </c>
      <c r="KH215" s="139" t="s">
        <v>193</v>
      </c>
      <c r="KI215" s="139" t="s">
        <v>193</v>
      </c>
      <c r="KJ215" s="139" t="s">
        <v>193</v>
      </c>
      <c r="KK215" s="139" t="s">
        <v>193</v>
      </c>
      <c r="KL215" s="139" t="s">
        <v>193</v>
      </c>
      <c r="KM215" s="139" t="s">
        <v>193</v>
      </c>
      <c r="KN215" s="139" t="s">
        <v>193</v>
      </c>
      <c r="KO215" s="139" t="s">
        <v>193</v>
      </c>
      <c r="KP215" s="139" t="s">
        <v>193</v>
      </c>
      <c r="KQ215" s="139" t="s">
        <v>193</v>
      </c>
      <c r="KR215" s="139" t="s">
        <v>193</v>
      </c>
      <c r="KS215" s="139" t="s">
        <v>193</v>
      </c>
      <c r="KT215" s="139" t="s">
        <v>193</v>
      </c>
      <c r="KU215" s="139" t="s">
        <v>193</v>
      </c>
      <c r="KV215" s="139" t="s">
        <v>193</v>
      </c>
      <c r="KW215" s="139" t="s">
        <v>193</v>
      </c>
      <c r="KX215" s="139" t="s">
        <v>193</v>
      </c>
      <c r="KY215" s="139" t="s">
        <v>193</v>
      </c>
      <c r="KZ215" s="139" t="s">
        <v>193</v>
      </c>
      <c r="LA215" s="139" t="s">
        <v>193</v>
      </c>
      <c r="LB215" s="139" t="s">
        <v>193</v>
      </c>
      <c r="LC215" s="139" t="s">
        <v>193</v>
      </c>
      <c r="LD215" s="139" t="s">
        <v>193</v>
      </c>
      <c r="LE215" s="139" t="s">
        <v>193</v>
      </c>
      <c r="LF215" s="139" t="s">
        <v>193</v>
      </c>
      <c r="LG215" s="139" t="s">
        <v>193</v>
      </c>
      <c r="LH215" s="139" t="s">
        <v>193</v>
      </c>
      <c r="LI215" s="139" t="s">
        <v>193</v>
      </c>
      <c r="LJ215" s="139" t="s">
        <v>193</v>
      </c>
      <c r="LK215" s="139" t="s">
        <v>193</v>
      </c>
      <c r="LL215" s="139" t="s">
        <v>193</v>
      </c>
      <c r="LM215" s="139" t="s">
        <v>193</v>
      </c>
      <c r="LN215" s="139" t="s">
        <v>193</v>
      </c>
      <c r="LO215" s="139" t="s">
        <v>193</v>
      </c>
      <c r="LP215" s="139" t="s">
        <v>193</v>
      </c>
      <c r="LQ215" s="139" t="s">
        <v>193</v>
      </c>
    </row>
    <row r="216" spans="1:329" ht="14.4" customHeight="1" x14ac:dyDescent="0.35">
      <c r="A216" s="139" t="s">
        <v>3727</v>
      </c>
      <c r="B216" s="139" t="s">
        <v>3338</v>
      </c>
      <c r="C216" s="139" t="s">
        <v>161</v>
      </c>
      <c r="D216" s="139" t="s">
        <v>161</v>
      </c>
      <c r="E216" s="139" t="s">
        <v>163</v>
      </c>
      <c r="F216" s="139" t="s">
        <v>164</v>
      </c>
      <c r="G216" s="139" t="s">
        <v>165</v>
      </c>
      <c r="H216" s="139" t="s">
        <v>165</v>
      </c>
      <c r="I216" s="139" t="s">
        <v>165</v>
      </c>
      <c r="J216" s="139" t="s">
        <v>167</v>
      </c>
      <c r="K216" s="139" t="s">
        <v>536</v>
      </c>
      <c r="L216" s="139" t="s">
        <v>490</v>
      </c>
      <c r="M216" t="s">
        <v>491</v>
      </c>
      <c r="N216" t="s">
        <v>193</v>
      </c>
      <c r="O216" t="s">
        <v>193</v>
      </c>
      <c r="P216" t="s">
        <v>496</v>
      </c>
      <c r="Q216" t="s">
        <v>193</v>
      </c>
      <c r="R216" t="s">
        <v>111</v>
      </c>
      <c r="S216">
        <v>1</v>
      </c>
      <c r="T216">
        <v>0</v>
      </c>
      <c r="U216">
        <v>0</v>
      </c>
      <c r="V216">
        <v>0</v>
      </c>
      <c r="W216">
        <v>0</v>
      </c>
      <c r="X216">
        <v>0</v>
      </c>
      <c r="Y216">
        <v>0</v>
      </c>
      <c r="Z216" t="s">
        <v>110</v>
      </c>
      <c r="AA216" t="s">
        <v>1423</v>
      </c>
      <c r="AB216" t="s">
        <v>112</v>
      </c>
      <c r="AC216">
        <v>1</v>
      </c>
      <c r="AD216">
        <v>0</v>
      </c>
      <c r="AE216">
        <v>0</v>
      </c>
      <c r="AF216">
        <v>0</v>
      </c>
      <c r="AG216">
        <v>0</v>
      </c>
      <c r="AH216">
        <v>0</v>
      </c>
      <c r="AI216">
        <v>0</v>
      </c>
      <c r="AJ216">
        <v>0</v>
      </c>
      <c r="AK216">
        <v>0</v>
      </c>
      <c r="AL216">
        <v>0</v>
      </c>
      <c r="AM216" t="s">
        <v>193</v>
      </c>
      <c r="AN216" t="s">
        <v>113</v>
      </c>
      <c r="AO216" t="s">
        <v>501</v>
      </c>
      <c r="AP216" t="s">
        <v>499</v>
      </c>
      <c r="AQ216">
        <v>1</v>
      </c>
      <c r="AR216">
        <v>1</v>
      </c>
      <c r="AS216">
        <v>1</v>
      </c>
      <c r="AT216">
        <v>1</v>
      </c>
      <c r="AU216">
        <v>1</v>
      </c>
      <c r="AV216">
        <v>1</v>
      </c>
      <c r="AW216">
        <v>1</v>
      </c>
      <c r="AX216">
        <v>0</v>
      </c>
      <c r="AY216" t="s">
        <v>498</v>
      </c>
      <c r="AZ216" s="192">
        <v>140</v>
      </c>
      <c r="BA216" s="139" t="s">
        <v>109</v>
      </c>
      <c r="BB216" s="139">
        <v>350</v>
      </c>
      <c r="BC216" s="192">
        <v>134.61538461538399</v>
      </c>
      <c r="BD216" s="139" t="s">
        <v>109</v>
      </c>
      <c r="BE216" s="139">
        <v>245</v>
      </c>
      <c r="BF216" s="192">
        <v>106.521739130434</v>
      </c>
      <c r="BG216" s="139" t="s">
        <v>109</v>
      </c>
      <c r="BH216" s="139">
        <v>350</v>
      </c>
      <c r="BI216" s="192">
        <v>120.689655172413</v>
      </c>
      <c r="BJ216" s="139" t="s">
        <v>109</v>
      </c>
      <c r="BK216" s="139">
        <v>700</v>
      </c>
      <c r="BL216" s="192">
        <v>291.666666666666</v>
      </c>
      <c r="BM216" s="139" t="s">
        <v>114</v>
      </c>
      <c r="BN216" s="139">
        <v>1050</v>
      </c>
      <c r="BO216" s="192">
        <v>437.5</v>
      </c>
      <c r="BP216" s="139" t="s">
        <v>114</v>
      </c>
      <c r="BQ216" s="139" t="s">
        <v>612</v>
      </c>
      <c r="BR216" s="139" t="s">
        <v>109</v>
      </c>
      <c r="BS216" s="139">
        <v>800</v>
      </c>
      <c r="BT216" s="139" t="s">
        <v>193</v>
      </c>
      <c r="BU216" s="139" t="s">
        <v>193</v>
      </c>
      <c r="BV216" s="139" t="s">
        <v>193</v>
      </c>
      <c r="BW216" s="139" t="s">
        <v>193</v>
      </c>
      <c r="BX216" s="139" t="s">
        <v>193</v>
      </c>
      <c r="BY216" s="139" t="s">
        <v>193</v>
      </c>
      <c r="BZ216" s="139" t="s">
        <v>193</v>
      </c>
      <c r="CA216" s="192" t="s">
        <v>193</v>
      </c>
      <c r="CB216" s="139" t="s">
        <v>109</v>
      </c>
      <c r="CC216" s="139" t="s">
        <v>114</v>
      </c>
      <c r="CD216" s="139" t="s">
        <v>193</v>
      </c>
      <c r="CE216" s="139" t="s">
        <v>193</v>
      </c>
      <c r="CF216" s="139" t="s">
        <v>193</v>
      </c>
      <c r="CG216" s="139" t="s">
        <v>193</v>
      </c>
      <c r="CH216" s="139" t="s">
        <v>193</v>
      </c>
      <c r="CI216" s="139" t="s">
        <v>193</v>
      </c>
      <c r="CJ216" s="139" t="s">
        <v>193</v>
      </c>
      <c r="CK216" s="139" t="s">
        <v>193</v>
      </c>
      <c r="CL216" s="139" t="s">
        <v>193</v>
      </c>
      <c r="CM216" s="139" t="s">
        <v>193</v>
      </c>
      <c r="CN216" s="139" t="s">
        <v>193</v>
      </c>
      <c r="CO216" s="139" t="s">
        <v>193</v>
      </c>
      <c r="CP216" s="139" t="s">
        <v>193</v>
      </c>
      <c r="CQ216" s="139" t="s">
        <v>193</v>
      </c>
      <c r="CR216" s="139" t="s">
        <v>193</v>
      </c>
      <c r="CS216" s="139" t="s">
        <v>193</v>
      </c>
      <c r="CT216" s="139" t="s">
        <v>193</v>
      </c>
      <c r="CU216" s="139" t="s">
        <v>193</v>
      </c>
      <c r="CV216" s="139" t="s">
        <v>193</v>
      </c>
      <c r="CW216" s="139" t="s">
        <v>193</v>
      </c>
      <c r="CX216" s="139" t="s">
        <v>193</v>
      </c>
      <c r="CY216" s="139" t="s">
        <v>193</v>
      </c>
      <c r="CZ216" s="139" t="s">
        <v>193</v>
      </c>
      <c r="DA216" s="139" t="s">
        <v>193</v>
      </c>
      <c r="DB216" s="139" t="s">
        <v>193</v>
      </c>
      <c r="DC216" s="139" t="s">
        <v>109</v>
      </c>
      <c r="DD216" s="139" t="s">
        <v>114</v>
      </c>
      <c r="DE216" s="139" t="s">
        <v>109</v>
      </c>
      <c r="DF216" s="139" t="s">
        <v>164</v>
      </c>
      <c r="DG216" s="139" t="s">
        <v>789</v>
      </c>
      <c r="DH216" s="139" t="s">
        <v>168</v>
      </c>
      <c r="DI216" s="139" t="s">
        <v>785</v>
      </c>
      <c r="DJ216" s="139" t="s">
        <v>193</v>
      </c>
      <c r="DK216" s="139" t="s">
        <v>193</v>
      </c>
      <c r="DL216" s="139" t="s">
        <v>193</v>
      </c>
      <c r="DM216" s="139" t="s">
        <v>193</v>
      </c>
      <c r="DN216" s="139" t="s">
        <v>193</v>
      </c>
      <c r="DO216" s="139" t="s">
        <v>193</v>
      </c>
      <c r="DP216" s="139" t="s">
        <v>193</v>
      </c>
      <c r="DQ216" s="139" t="s">
        <v>193</v>
      </c>
      <c r="DR216" s="139" t="s">
        <v>193</v>
      </c>
      <c r="DS216" s="139" t="s">
        <v>193</v>
      </c>
      <c r="DT216" s="139" t="s">
        <v>193</v>
      </c>
      <c r="DU216" s="139" t="s">
        <v>193</v>
      </c>
      <c r="DV216" s="139" t="s">
        <v>193</v>
      </c>
      <c r="DW216" s="139" t="s">
        <v>193</v>
      </c>
      <c r="DX216" s="139" t="s">
        <v>193</v>
      </c>
      <c r="DY216" s="139" t="s">
        <v>193</v>
      </c>
      <c r="DZ216" s="139" t="s">
        <v>193</v>
      </c>
      <c r="EA216" s="139" t="s">
        <v>193</v>
      </c>
      <c r="EB216" s="139" t="s">
        <v>193</v>
      </c>
      <c r="EC216" s="139" t="s">
        <v>193</v>
      </c>
      <c r="ED216" s="139" t="s">
        <v>193</v>
      </c>
      <c r="EE216" s="139" t="s">
        <v>193</v>
      </c>
      <c r="EF216" s="139" t="s">
        <v>193</v>
      </c>
      <c r="EG216" s="139" t="s">
        <v>193</v>
      </c>
      <c r="EH216" s="139" t="s">
        <v>193</v>
      </c>
      <c r="EI216" s="139" t="s">
        <v>193</v>
      </c>
      <c r="EJ216" s="139" t="s">
        <v>193</v>
      </c>
      <c r="EK216" s="139" t="s">
        <v>193</v>
      </c>
      <c r="EL216" s="139" t="s">
        <v>193</v>
      </c>
      <c r="EM216" s="139" t="s">
        <v>193</v>
      </c>
      <c r="EN216" s="139" t="s">
        <v>193</v>
      </c>
      <c r="EO216" s="139" t="s">
        <v>193</v>
      </c>
      <c r="EP216" s="139" t="s">
        <v>193</v>
      </c>
      <c r="EQ216" s="139" t="s">
        <v>193</v>
      </c>
      <c r="ER216" s="139" t="s">
        <v>193</v>
      </c>
      <c r="ES216" s="139" t="s">
        <v>193</v>
      </c>
      <c r="ET216" s="139" t="s">
        <v>193</v>
      </c>
      <c r="EU216" s="139" t="s">
        <v>193</v>
      </c>
      <c r="EV216" s="139" t="s">
        <v>193</v>
      </c>
      <c r="EW216" s="139" t="s">
        <v>193</v>
      </c>
      <c r="EX216" s="139" t="s">
        <v>193</v>
      </c>
      <c r="EY216" s="139" t="s">
        <v>193</v>
      </c>
      <c r="EZ216" s="139" t="s">
        <v>193</v>
      </c>
      <c r="FA216" s="139" t="s">
        <v>193</v>
      </c>
      <c r="FB216" s="139" t="s">
        <v>193</v>
      </c>
      <c r="FC216" s="139" t="s">
        <v>193</v>
      </c>
      <c r="FD216" s="139" t="s">
        <v>193</v>
      </c>
      <c r="FE216" s="139" t="s">
        <v>193</v>
      </c>
      <c r="FF216" s="139" t="s">
        <v>193</v>
      </c>
      <c r="FG216" s="139" t="s">
        <v>193</v>
      </c>
      <c r="FH216" s="139" t="s">
        <v>193</v>
      </c>
      <c r="FI216" s="139" t="s">
        <v>193</v>
      </c>
      <c r="FJ216" s="139" t="s">
        <v>193</v>
      </c>
      <c r="FK216" s="139" t="s">
        <v>193</v>
      </c>
      <c r="FL216" s="139" t="s">
        <v>193</v>
      </c>
      <c r="FM216" s="139" t="s">
        <v>193</v>
      </c>
      <c r="FN216" s="139" t="s">
        <v>193</v>
      </c>
      <c r="FO216" s="139" t="s">
        <v>193</v>
      </c>
      <c r="FP216" s="139" t="s">
        <v>193</v>
      </c>
      <c r="FQ216" s="139" t="s">
        <v>193</v>
      </c>
      <c r="FR216" s="139" t="s">
        <v>193</v>
      </c>
      <c r="FS216" s="139" t="s">
        <v>193</v>
      </c>
      <c r="FT216" s="139" t="s">
        <v>193</v>
      </c>
      <c r="FU216" s="139" t="s">
        <v>193</v>
      </c>
      <c r="FV216" s="139" t="s">
        <v>193</v>
      </c>
      <c r="FW216" s="139" t="s">
        <v>193</v>
      </c>
      <c r="FX216" s="139" t="s">
        <v>193</v>
      </c>
      <c r="FY216" s="139" t="s">
        <v>193</v>
      </c>
      <c r="FZ216" s="139" t="s">
        <v>193</v>
      </c>
      <c r="GA216" s="139" t="s">
        <v>193</v>
      </c>
      <c r="GB216" s="139" t="s">
        <v>193</v>
      </c>
      <c r="GC216" s="139" t="s">
        <v>193</v>
      </c>
      <c r="GD216" s="139" t="s">
        <v>193</v>
      </c>
      <c r="GE216" s="139" t="s">
        <v>193</v>
      </c>
      <c r="GF216" s="139" t="s">
        <v>193</v>
      </c>
      <c r="GG216" s="139" t="s">
        <v>193</v>
      </c>
      <c r="GH216" s="139" t="s">
        <v>193</v>
      </c>
      <c r="GI216" s="139" t="s">
        <v>193</v>
      </c>
      <c r="GJ216" s="139" t="s">
        <v>193</v>
      </c>
      <c r="GK216" s="139" t="s">
        <v>193</v>
      </c>
      <c r="GL216" s="139" t="s">
        <v>193</v>
      </c>
      <c r="GM216" s="139" t="s">
        <v>193</v>
      </c>
      <c r="GN216" s="139" t="s">
        <v>193</v>
      </c>
      <c r="GO216" s="139" t="s">
        <v>193</v>
      </c>
      <c r="GP216" s="139" t="s">
        <v>193</v>
      </c>
      <c r="GQ216" s="139" t="s">
        <v>193</v>
      </c>
      <c r="GR216" s="139" t="s">
        <v>193</v>
      </c>
      <c r="GS216" s="139" t="s">
        <v>193</v>
      </c>
      <c r="GT216" s="139" t="s">
        <v>193</v>
      </c>
      <c r="GU216" s="139" t="s">
        <v>193</v>
      </c>
      <c r="GV216" s="139" t="s">
        <v>193</v>
      </c>
      <c r="GW216" s="139" t="s">
        <v>193</v>
      </c>
      <c r="GX216" s="139" t="s">
        <v>193</v>
      </c>
      <c r="GY216" s="139" t="s">
        <v>193</v>
      </c>
      <c r="GZ216" s="139" t="s">
        <v>193</v>
      </c>
      <c r="HA216" s="139" t="s">
        <v>193</v>
      </c>
      <c r="HB216" s="139" t="s">
        <v>193</v>
      </c>
      <c r="HC216" s="139" t="s">
        <v>193</v>
      </c>
      <c r="HD216" s="139" t="s">
        <v>193</v>
      </c>
      <c r="HE216" s="139" t="s">
        <v>193</v>
      </c>
      <c r="HF216" s="139" t="s">
        <v>193</v>
      </c>
      <c r="HG216" s="139" t="s">
        <v>193</v>
      </c>
      <c r="HH216" s="139" t="s">
        <v>193</v>
      </c>
      <c r="HI216" s="139" t="s">
        <v>193</v>
      </c>
      <c r="HJ216" s="139" t="s">
        <v>193</v>
      </c>
      <c r="HK216" s="139" t="s">
        <v>193</v>
      </c>
      <c r="HL216" s="139" t="s">
        <v>193</v>
      </c>
      <c r="HM216" s="139" t="s">
        <v>193</v>
      </c>
      <c r="HN216" s="139" t="s">
        <v>193</v>
      </c>
      <c r="HO216" s="139" t="s">
        <v>193</v>
      </c>
      <c r="HP216" s="139" t="s">
        <v>193</v>
      </c>
      <c r="HQ216" s="139" t="s">
        <v>193</v>
      </c>
      <c r="HR216" s="139" t="s">
        <v>193</v>
      </c>
      <c r="HS216" s="139" t="s">
        <v>193</v>
      </c>
      <c r="HT216" s="139" t="s">
        <v>193</v>
      </c>
      <c r="HU216" s="139" t="s">
        <v>193</v>
      </c>
      <c r="HV216" s="139" t="s">
        <v>193</v>
      </c>
      <c r="HW216" s="139" t="s">
        <v>193</v>
      </c>
      <c r="HX216" s="139" t="s">
        <v>193</v>
      </c>
      <c r="HY216" s="139" t="s">
        <v>193</v>
      </c>
      <c r="HZ216" s="139" t="s">
        <v>193</v>
      </c>
      <c r="IA216" s="139" t="s">
        <v>193</v>
      </c>
      <c r="IB216" s="139" t="s">
        <v>193</v>
      </c>
      <c r="IC216" s="139" t="s">
        <v>193</v>
      </c>
      <c r="ID216" s="139" t="s">
        <v>193</v>
      </c>
      <c r="IE216" s="139" t="s">
        <v>193</v>
      </c>
      <c r="IF216" s="139" t="s">
        <v>193</v>
      </c>
      <c r="IG216" s="139" t="s">
        <v>193</v>
      </c>
      <c r="IH216" s="139" t="s">
        <v>193</v>
      </c>
      <c r="II216" s="139" t="s">
        <v>193</v>
      </c>
      <c r="IJ216" s="139" t="s">
        <v>193</v>
      </c>
      <c r="IK216" s="139" t="s">
        <v>193</v>
      </c>
      <c r="IL216" s="139" t="s">
        <v>193</v>
      </c>
      <c r="IM216" s="139" t="s">
        <v>193</v>
      </c>
      <c r="IN216" s="139" t="s">
        <v>114</v>
      </c>
      <c r="IO216" s="139" t="s">
        <v>193</v>
      </c>
      <c r="IP216" s="139" t="s">
        <v>193</v>
      </c>
      <c r="IQ216" s="139" t="s">
        <v>193</v>
      </c>
      <c r="IR216" s="139" t="s">
        <v>193</v>
      </c>
      <c r="IS216" s="139" t="s">
        <v>193</v>
      </c>
      <c r="IT216" s="139" t="s">
        <v>193</v>
      </c>
      <c r="IU216" s="139" t="s">
        <v>193</v>
      </c>
      <c r="IV216" s="139" t="s">
        <v>193</v>
      </c>
      <c r="IW216" s="139" t="s">
        <v>3464</v>
      </c>
      <c r="IX216" s="139">
        <v>0</v>
      </c>
      <c r="IY216" s="139">
        <v>1</v>
      </c>
      <c r="IZ216" s="139">
        <v>0</v>
      </c>
      <c r="JA216" s="139">
        <v>0</v>
      </c>
      <c r="JB216" s="139">
        <v>0</v>
      </c>
      <c r="JC216" s="139">
        <v>0</v>
      </c>
      <c r="JD216" s="139">
        <v>0</v>
      </c>
      <c r="JE216" s="139">
        <v>0</v>
      </c>
      <c r="JF216" s="139" t="s">
        <v>193</v>
      </c>
      <c r="JG216" s="139" t="s">
        <v>114</v>
      </c>
      <c r="JH216" s="139" t="s">
        <v>193</v>
      </c>
      <c r="JI216" s="139" t="s">
        <v>193</v>
      </c>
      <c r="JJ216" s="139" t="s">
        <v>193</v>
      </c>
      <c r="JK216" s="139" t="s">
        <v>193</v>
      </c>
      <c r="JL216" s="139" t="s">
        <v>193</v>
      </c>
      <c r="JM216" s="139" t="s">
        <v>193</v>
      </c>
      <c r="JN216" s="139" t="s">
        <v>193</v>
      </c>
      <c r="JO216" s="139" t="s">
        <v>193</v>
      </c>
      <c r="JP216" s="139" t="s">
        <v>193</v>
      </c>
      <c r="JQ216" s="139" t="s">
        <v>193</v>
      </c>
      <c r="JR216" s="139" t="s">
        <v>193</v>
      </c>
      <c r="JS216" s="139" t="s">
        <v>193</v>
      </c>
      <c r="JT216" s="139" t="s">
        <v>193</v>
      </c>
      <c r="JU216" s="139" t="s">
        <v>193</v>
      </c>
      <c r="JV216" s="139" t="s">
        <v>193</v>
      </c>
      <c r="JW216" s="139" t="s">
        <v>193</v>
      </c>
      <c r="JX216" s="139" t="s">
        <v>193</v>
      </c>
      <c r="JY216" s="139" t="s">
        <v>193</v>
      </c>
      <c r="JZ216" s="139" t="s">
        <v>193</v>
      </c>
      <c r="KA216" s="139" t="s">
        <v>193</v>
      </c>
      <c r="KB216" s="139" t="s">
        <v>193</v>
      </c>
      <c r="KC216" s="139" t="s">
        <v>193</v>
      </c>
      <c r="KD216" s="139" t="s">
        <v>193</v>
      </c>
      <c r="KE216" s="139" t="s">
        <v>193</v>
      </c>
      <c r="KF216" s="139" t="s">
        <v>193</v>
      </c>
      <c r="KG216" s="139" t="s">
        <v>193</v>
      </c>
      <c r="KH216" s="139" t="s">
        <v>193</v>
      </c>
      <c r="KI216" s="139" t="s">
        <v>193</v>
      </c>
      <c r="KJ216" s="139" t="s">
        <v>193</v>
      </c>
      <c r="KK216" s="139" t="s">
        <v>193</v>
      </c>
      <c r="KL216" s="139" t="s">
        <v>193</v>
      </c>
      <c r="KM216" s="139" t="s">
        <v>193</v>
      </c>
      <c r="KN216" s="139" t="s">
        <v>193</v>
      </c>
      <c r="KO216" s="139" t="s">
        <v>193</v>
      </c>
      <c r="KP216" s="139" t="s">
        <v>193</v>
      </c>
      <c r="KQ216" s="139" t="s">
        <v>193</v>
      </c>
      <c r="KR216" s="139" t="s">
        <v>193</v>
      </c>
      <c r="KS216" s="139" t="s">
        <v>193</v>
      </c>
      <c r="KT216" s="139" t="s">
        <v>193</v>
      </c>
      <c r="KU216" s="139" t="s">
        <v>193</v>
      </c>
      <c r="KV216" s="139" t="s">
        <v>193</v>
      </c>
      <c r="KW216" s="139" t="s">
        <v>193</v>
      </c>
      <c r="KX216" s="139" t="s">
        <v>193</v>
      </c>
      <c r="KY216" s="139" t="s">
        <v>193</v>
      </c>
      <c r="KZ216" s="139" t="s">
        <v>193</v>
      </c>
      <c r="LA216" s="139" t="s">
        <v>193</v>
      </c>
      <c r="LB216" s="139" t="s">
        <v>193</v>
      </c>
      <c r="LC216" s="139" t="s">
        <v>193</v>
      </c>
      <c r="LD216" s="139" t="s">
        <v>193</v>
      </c>
      <c r="LE216" s="139" t="s">
        <v>193</v>
      </c>
      <c r="LF216" s="139" t="s">
        <v>193</v>
      </c>
      <c r="LG216" s="139" t="s">
        <v>193</v>
      </c>
      <c r="LH216" s="139" t="s">
        <v>193</v>
      </c>
      <c r="LI216" s="139" t="s">
        <v>193</v>
      </c>
      <c r="LJ216" s="139" t="s">
        <v>193</v>
      </c>
      <c r="LK216" s="139" t="s">
        <v>193</v>
      </c>
      <c r="LL216" s="139" t="s">
        <v>193</v>
      </c>
      <c r="LM216" s="139" t="s">
        <v>193</v>
      </c>
      <c r="LN216" s="139" t="s">
        <v>193</v>
      </c>
      <c r="LO216" s="139" t="s">
        <v>193</v>
      </c>
      <c r="LP216" s="139" t="s">
        <v>193</v>
      </c>
      <c r="LQ216" s="139" t="s">
        <v>193</v>
      </c>
    </row>
    <row r="217" spans="1:329" ht="14.4" customHeight="1" x14ac:dyDescent="0.35">
      <c r="A217" s="139" t="s">
        <v>3728</v>
      </c>
      <c r="B217" s="139" t="s">
        <v>3338</v>
      </c>
      <c r="C217" s="139" t="s">
        <v>161</v>
      </c>
      <c r="D217" s="139" t="s">
        <v>161</v>
      </c>
      <c r="E217" s="139" t="s">
        <v>163</v>
      </c>
      <c r="F217" s="139" t="s">
        <v>164</v>
      </c>
      <c r="G217" s="139" t="s">
        <v>165</v>
      </c>
      <c r="H217" s="139" t="s">
        <v>165</v>
      </c>
      <c r="I217" s="139" t="s">
        <v>165</v>
      </c>
      <c r="J217" s="139" t="s">
        <v>167</v>
      </c>
      <c r="K217" s="139" t="s">
        <v>536</v>
      </c>
      <c r="L217" s="139" t="s">
        <v>490</v>
      </c>
      <c r="M217" t="s">
        <v>491</v>
      </c>
      <c r="N217" t="s">
        <v>193</v>
      </c>
      <c r="O217" t="s">
        <v>193</v>
      </c>
      <c r="P217" t="s">
        <v>496</v>
      </c>
      <c r="Q217" t="s">
        <v>193</v>
      </c>
      <c r="R217" t="s">
        <v>111</v>
      </c>
      <c r="S217">
        <v>1</v>
      </c>
      <c r="T217">
        <v>0</v>
      </c>
      <c r="U217">
        <v>0</v>
      </c>
      <c r="V217">
        <v>0</v>
      </c>
      <c r="W217">
        <v>0</v>
      </c>
      <c r="X217">
        <v>0</v>
      </c>
      <c r="Y217">
        <v>0</v>
      </c>
      <c r="Z217" t="s">
        <v>110</v>
      </c>
      <c r="AA217" t="s">
        <v>1423</v>
      </c>
      <c r="AB217" t="s">
        <v>112</v>
      </c>
      <c r="AC217">
        <v>1</v>
      </c>
      <c r="AD217">
        <v>0</v>
      </c>
      <c r="AE217">
        <v>0</v>
      </c>
      <c r="AF217">
        <v>0</v>
      </c>
      <c r="AG217">
        <v>0</v>
      </c>
      <c r="AH217">
        <v>0</v>
      </c>
      <c r="AI217">
        <v>0</v>
      </c>
      <c r="AJ217">
        <v>0</v>
      </c>
      <c r="AK217">
        <v>0</v>
      </c>
      <c r="AL217">
        <v>0</v>
      </c>
      <c r="AM217" t="s">
        <v>193</v>
      </c>
      <c r="AN217" t="s">
        <v>113</v>
      </c>
      <c r="AO217" t="s">
        <v>501</v>
      </c>
      <c r="AP217" t="s">
        <v>499</v>
      </c>
      <c r="AQ217">
        <v>1</v>
      </c>
      <c r="AR217">
        <v>1</v>
      </c>
      <c r="AS217">
        <v>1</v>
      </c>
      <c r="AT217">
        <v>1</v>
      </c>
      <c r="AU217">
        <v>1</v>
      </c>
      <c r="AV217">
        <v>1</v>
      </c>
      <c r="AW217">
        <v>1</v>
      </c>
      <c r="AX217">
        <v>0</v>
      </c>
      <c r="AY217" t="s">
        <v>498</v>
      </c>
      <c r="AZ217" s="192">
        <v>122.5</v>
      </c>
      <c r="BA217" s="139" t="s">
        <v>109</v>
      </c>
      <c r="BB217" s="139">
        <v>350</v>
      </c>
      <c r="BC217" s="192">
        <v>134.61538461538399</v>
      </c>
      <c r="BD217" s="139" t="s">
        <v>109</v>
      </c>
      <c r="BE217" s="139">
        <v>245</v>
      </c>
      <c r="BF217" s="192">
        <v>106.521739130434</v>
      </c>
      <c r="BG217" s="139" t="s">
        <v>109</v>
      </c>
      <c r="BH217" s="139">
        <v>350</v>
      </c>
      <c r="BI217" s="192">
        <v>120.689655172413</v>
      </c>
      <c r="BJ217" s="139" t="s">
        <v>109</v>
      </c>
      <c r="BK217" s="139">
        <v>700</v>
      </c>
      <c r="BL217" s="192">
        <v>291.666666666666</v>
      </c>
      <c r="BM217" s="139" t="s">
        <v>114</v>
      </c>
      <c r="BN217" s="139">
        <v>1050</v>
      </c>
      <c r="BO217" s="192">
        <v>437.5</v>
      </c>
      <c r="BP217" s="139" t="s">
        <v>114</v>
      </c>
      <c r="BQ217" s="139" t="s">
        <v>612</v>
      </c>
      <c r="BR217" s="139" t="s">
        <v>109</v>
      </c>
      <c r="BS217" s="139">
        <v>800</v>
      </c>
      <c r="BT217" s="139" t="s">
        <v>193</v>
      </c>
      <c r="BU217" s="139" t="s">
        <v>193</v>
      </c>
      <c r="BV217" s="139" t="s">
        <v>193</v>
      </c>
      <c r="BW217" s="139" t="s">
        <v>193</v>
      </c>
      <c r="BX217" s="139" t="s">
        <v>193</v>
      </c>
      <c r="BY217" s="139" t="s">
        <v>193</v>
      </c>
      <c r="BZ217" s="139" t="s">
        <v>193</v>
      </c>
      <c r="CA217" s="192" t="s">
        <v>193</v>
      </c>
      <c r="CB217" s="139" t="s">
        <v>114</v>
      </c>
      <c r="CC217" s="139" t="s">
        <v>114</v>
      </c>
      <c r="CD217" s="139" t="s">
        <v>193</v>
      </c>
      <c r="CE217" s="139" t="s">
        <v>193</v>
      </c>
      <c r="CF217" s="139" t="s">
        <v>193</v>
      </c>
      <c r="CG217" s="139" t="s">
        <v>193</v>
      </c>
      <c r="CH217" s="139" t="s">
        <v>193</v>
      </c>
      <c r="CI217" s="139" t="s">
        <v>193</v>
      </c>
      <c r="CJ217" s="139" t="s">
        <v>193</v>
      </c>
      <c r="CK217" s="139" t="s">
        <v>193</v>
      </c>
      <c r="CL217" s="139" t="s">
        <v>193</v>
      </c>
      <c r="CM217" s="139" t="s">
        <v>193</v>
      </c>
      <c r="CN217" s="139" t="s">
        <v>193</v>
      </c>
      <c r="CO217" s="139" t="s">
        <v>193</v>
      </c>
      <c r="CP217" s="139" t="s">
        <v>193</v>
      </c>
      <c r="CQ217" s="139" t="s">
        <v>193</v>
      </c>
      <c r="CR217" s="139" t="s">
        <v>193</v>
      </c>
      <c r="CS217" s="139" t="s">
        <v>193</v>
      </c>
      <c r="CT217" s="139" t="s">
        <v>193</v>
      </c>
      <c r="CU217" s="139" t="s">
        <v>193</v>
      </c>
      <c r="CV217" s="139" t="s">
        <v>193</v>
      </c>
      <c r="CW217" s="139" t="s">
        <v>193</v>
      </c>
      <c r="CX217" s="139" t="s">
        <v>193</v>
      </c>
      <c r="CY217" s="139" t="s">
        <v>193</v>
      </c>
      <c r="CZ217" s="139" t="s">
        <v>193</v>
      </c>
      <c r="DA217" s="139" t="s">
        <v>193</v>
      </c>
      <c r="DB217" s="139" t="s">
        <v>193</v>
      </c>
      <c r="DC217" s="139" t="s">
        <v>109</v>
      </c>
      <c r="DD217" s="139" t="s">
        <v>114</v>
      </c>
      <c r="DE217" s="139" t="s">
        <v>109</v>
      </c>
      <c r="DF217" s="139" t="s">
        <v>164</v>
      </c>
      <c r="DG217" s="139" t="s">
        <v>789</v>
      </c>
      <c r="DH217" s="139" t="s">
        <v>165</v>
      </c>
      <c r="DI217" s="139" t="s">
        <v>789</v>
      </c>
      <c r="DJ217" s="139" t="s">
        <v>193</v>
      </c>
      <c r="DK217" s="139" t="s">
        <v>193</v>
      </c>
      <c r="DL217" s="139" t="s">
        <v>193</v>
      </c>
      <c r="DM217" s="139" t="s">
        <v>193</v>
      </c>
      <c r="DN217" s="139" t="s">
        <v>193</v>
      </c>
      <c r="DO217" s="139" t="s">
        <v>193</v>
      </c>
      <c r="DP217" s="139" t="s">
        <v>193</v>
      </c>
      <c r="DQ217" s="139" t="s">
        <v>193</v>
      </c>
      <c r="DR217" s="139" t="s">
        <v>193</v>
      </c>
      <c r="DS217" s="139" t="s">
        <v>193</v>
      </c>
      <c r="DT217" s="139" t="s">
        <v>193</v>
      </c>
      <c r="DU217" s="139" t="s">
        <v>193</v>
      </c>
      <c r="DV217" s="139" t="s">
        <v>193</v>
      </c>
      <c r="DW217" s="139" t="s">
        <v>193</v>
      </c>
      <c r="DX217" s="139" t="s">
        <v>193</v>
      </c>
      <c r="DY217" s="139" t="s">
        <v>193</v>
      </c>
      <c r="DZ217" s="139" t="s">
        <v>193</v>
      </c>
      <c r="EA217" s="139" t="s">
        <v>193</v>
      </c>
      <c r="EB217" s="139" t="s">
        <v>193</v>
      </c>
      <c r="EC217" s="139" t="s">
        <v>193</v>
      </c>
      <c r="ED217" s="139" t="s">
        <v>193</v>
      </c>
      <c r="EE217" s="139" t="s">
        <v>193</v>
      </c>
      <c r="EF217" s="139" t="s">
        <v>193</v>
      </c>
      <c r="EG217" s="139" t="s">
        <v>193</v>
      </c>
      <c r="EH217" s="139" t="s">
        <v>193</v>
      </c>
      <c r="EI217" s="139" t="s">
        <v>193</v>
      </c>
      <c r="EJ217" s="139" t="s">
        <v>193</v>
      </c>
      <c r="EK217" s="139" t="s">
        <v>193</v>
      </c>
      <c r="EL217" s="139" t="s">
        <v>193</v>
      </c>
      <c r="EM217" s="139" t="s">
        <v>193</v>
      </c>
      <c r="EN217" s="139" t="s">
        <v>193</v>
      </c>
      <c r="EO217" s="139" t="s">
        <v>193</v>
      </c>
      <c r="EP217" s="139" t="s">
        <v>193</v>
      </c>
      <c r="EQ217" s="139" t="s">
        <v>193</v>
      </c>
      <c r="ER217" s="139" t="s">
        <v>193</v>
      </c>
      <c r="ES217" s="139" t="s">
        <v>193</v>
      </c>
      <c r="ET217" s="139" t="s">
        <v>193</v>
      </c>
      <c r="EU217" s="139" t="s">
        <v>193</v>
      </c>
      <c r="EV217" s="139" t="s">
        <v>193</v>
      </c>
      <c r="EW217" s="139" t="s">
        <v>193</v>
      </c>
      <c r="EX217" s="139" t="s">
        <v>193</v>
      </c>
      <c r="EY217" s="139" t="s">
        <v>193</v>
      </c>
      <c r="EZ217" s="139" t="s">
        <v>193</v>
      </c>
      <c r="FA217" s="139" t="s">
        <v>193</v>
      </c>
      <c r="FB217" s="139" t="s">
        <v>193</v>
      </c>
      <c r="FC217" s="139" t="s">
        <v>193</v>
      </c>
      <c r="FD217" s="139" t="s">
        <v>193</v>
      </c>
      <c r="FE217" s="139" t="s">
        <v>193</v>
      </c>
      <c r="FF217" s="139" t="s">
        <v>193</v>
      </c>
      <c r="FG217" s="139" t="s">
        <v>193</v>
      </c>
      <c r="FH217" s="139" t="s">
        <v>193</v>
      </c>
      <c r="FI217" s="139" t="s">
        <v>193</v>
      </c>
      <c r="FJ217" s="139" t="s">
        <v>193</v>
      </c>
      <c r="FK217" s="139" t="s">
        <v>193</v>
      </c>
      <c r="FL217" s="139" t="s">
        <v>193</v>
      </c>
      <c r="FM217" s="139" t="s">
        <v>193</v>
      </c>
      <c r="FN217" s="139" t="s">
        <v>193</v>
      </c>
      <c r="FO217" s="139" t="s">
        <v>193</v>
      </c>
      <c r="FP217" s="139" t="s">
        <v>193</v>
      </c>
      <c r="FQ217" s="139" t="s">
        <v>193</v>
      </c>
      <c r="FR217" s="139" t="s">
        <v>193</v>
      </c>
      <c r="FS217" s="139" t="s">
        <v>193</v>
      </c>
      <c r="FT217" s="139" t="s">
        <v>193</v>
      </c>
      <c r="FU217" s="139" t="s">
        <v>193</v>
      </c>
      <c r="FV217" s="139" t="s">
        <v>193</v>
      </c>
      <c r="FW217" s="139" t="s">
        <v>193</v>
      </c>
      <c r="FX217" s="139" t="s">
        <v>193</v>
      </c>
      <c r="FY217" s="139" t="s">
        <v>193</v>
      </c>
      <c r="FZ217" s="139" t="s">
        <v>193</v>
      </c>
      <c r="GA217" s="139" t="s">
        <v>193</v>
      </c>
      <c r="GB217" s="139" t="s">
        <v>193</v>
      </c>
      <c r="GC217" s="139" t="s">
        <v>193</v>
      </c>
      <c r="GD217" s="139" t="s">
        <v>193</v>
      </c>
      <c r="GE217" s="139" t="s">
        <v>193</v>
      </c>
      <c r="GF217" s="139" t="s">
        <v>193</v>
      </c>
      <c r="GG217" s="139" t="s">
        <v>193</v>
      </c>
      <c r="GH217" s="139" t="s">
        <v>193</v>
      </c>
      <c r="GI217" s="139" t="s">
        <v>193</v>
      </c>
      <c r="GJ217" s="139" t="s">
        <v>193</v>
      </c>
      <c r="GK217" s="139" t="s">
        <v>193</v>
      </c>
      <c r="GL217" s="139" t="s">
        <v>193</v>
      </c>
      <c r="GM217" s="139" t="s">
        <v>193</v>
      </c>
      <c r="GN217" s="139" t="s">
        <v>193</v>
      </c>
      <c r="GO217" s="139" t="s">
        <v>193</v>
      </c>
      <c r="GP217" s="139" t="s">
        <v>193</v>
      </c>
      <c r="GQ217" s="139" t="s">
        <v>193</v>
      </c>
      <c r="GR217" s="139" t="s">
        <v>193</v>
      </c>
      <c r="GS217" s="139" t="s">
        <v>193</v>
      </c>
      <c r="GT217" s="139" t="s">
        <v>193</v>
      </c>
      <c r="GU217" s="139" t="s">
        <v>193</v>
      </c>
      <c r="GV217" s="139" t="s">
        <v>193</v>
      </c>
      <c r="GW217" s="139" t="s">
        <v>193</v>
      </c>
      <c r="GX217" s="139" t="s">
        <v>193</v>
      </c>
      <c r="GY217" s="139" t="s">
        <v>193</v>
      </c>
      <c r="GZ217" s="139" t="s">
        <v>193</v>
      </c>
      <c r="HA217" s="139" t="s">
        <v>193</v>
      </c>
      <c r="HB217" s="139" t="s">
        <v>193</v>
      </c>
      <c r="HC217" s="139" t="s">
        <v>193</v>
      </c>
      <c r="HD217" s="139" t="s">
        <v>193</v>
      </c>
      <c r="HE217" s="139" t="s">
        <v>193</v>
      </c>
      <c r="HF217" s="139" t="s">
        <v>193</v>
      </c>
      <c r="HG217" s="139" t="s">
        <v>193</v>
      </c>
      <c r="HH217" s="139" t="s">
        <v>193</v>
      </c>
      <c r="HI217" s="139" t="s">
        <v>193</v>
      </c>
      <c r="HJ217" s="139" t="s">
        <v>193</v>
      </c>
      <c r="HK217" s="139" t="s">
        <v>193</v>
      </c>
      <c r="HL217" s="139" t="s">
        <v>193</v>
      </c>
      <c r="HM217" s="139" t="s">
        <v>193</v>
      </c>
      <c r="HN217" s="139" t="s">
        <v>193</v>
      </c>
      <c r="HO217" s="139" t="s">
        <v>193</v>
      </c>
      <c r="HP217" s="139" t="s">
        <v>193</v>
      </c>
      <c r="HQ217" s="139" t="s">
        <v>193</v>
      </c>
      <c r="HR217" s="139" t="s">
        <v>193</v>
      </c>
      <c r="HS217" s="139" t="s">
        <v>193</v>
      </c>
      <c r="HT217" s="139" t="s">
        <v>193</v>
      </c>
      <c r="HU217" s="139" t="s">
        <v>193</v>
      </c>
      <c r="HV217" s="139" t="s">
        <v>193</v>
      </c>
      <c r="HW217" s="139" t="s">
        <v>193</v>
      </c>
      <c r="HX217" s="139" t="s">
        <v>193</v>
      </c>
      <c r="HY217" s="139" t="s">
        <v>193</v>
      </c>
      <c r="HZ217" s="139" t="s">
        <v>193</v>
      </c>
      <c r="IA217" s="139" t="s">
        <v>193</v>
      </c>
      <c r="IB217" s="139" t="s">
        <v>193</v>
      </c>
      <c r="IC217" s="139" t="s">
        <v>193</v>
      </c>
      <c r="ID217" s="139" t="s">
        <v>193</v>
      </c>
      <c r="IE217" s="139" t="s">
        <v>193</v>
      </c>
      <c r="IF217" s="139" t="s">
        <v>193</v>
      </c>
      <c r="IG217" s="139" t="s">
        <v>193</v>
      </c>
      <c r="IH217" s="139" t="s">
        <v>193</v>
      </c>
      <c r="II217" s="139" t="s">
        <v>193</v>
      </c>
      <c r="IJ217" s="139" t="s">
        <v>193</v>
      </c>
      <c r="IK217" s="139" t="s">
        <v>193</v>
      </c>
      <c r="IL217" s="139" t="s">
        <v>193</v>
      </c>
      <c r="IM217" s="139" t="s">
        <v>193</v>
      </c>
      <c r="IN217" s="139" t="s">
        <v>114</v>
      </c>
      <c r="IO217" s="139" t="s">
        <v>193</v>
      </c>
      <c r="IP217" s="139" t="s">
        <v>193</v>
      </c>
      <c r="IQ217" s="139" t="s">
        <v>193</v>
      </c>
      <c r="IR217" s="139" t="s">
        <v>193</v>
      </c>
      <c r="IS217" s="139" t="s">
        <v>193</v>
      </c>
      <c r="IT217" s="139" t="s">
        <v>193</v>
      </c>
      <c r="IU217" s="139" t="s">
        <v>193</v>
      </c>
      <c r="IV217" s="139" t="s">
        <v>193</v>
      </c>
      <c r="IW217" s="139" t="s">
        <v>3426</v>
      </c>
      <c r="IX217" s="139">
        <v>0</v>
      </c>
      <c r="IY217" s="139">
        <v>0</v>
      </c>
      <c r="IZ217" s="139">
        <v>0</v>
      </c>
      <c r="JA217" s="139">
        <v>0</v>
      </c>
      <c r="JB217" s="139">
        <v>0</v>
      </c>
      <c r="JC217" s="139">
        <v>1</v>
      </c>
      <c r="JD217" s="139">
        <v>0</v>
      </c>
      <c r="JE217" s="139">
        <v>0</v>
      </c>
      <c r="JF217" s="139" t="s">
        <v>193</v>
      </c>
      <c r="JG217" s="139" t="s">
        <v>114</v>
      </c>
      <c r="JH217" s="139" t="s">
        <v>193</v>
      </c>
      <c r="JI217" s="139" t="s">
        <v>193</v>
      </c>
      <c r="JJ217" s="139" t="s">
        <v>193</v>
      </c>
      <c r="JK217" s="139" t="s">
        <v>193</v>
      </c>
      <c r="JL217" s="139" t="s">
        <v>193</v>
      </c>
      <c r="JM217" s="139" t="s">
        <v>193</v>
      </c>
      <c r="JN217" s="139" t="s">
        <v>193</v>
      </c>
      <c r="JO217" s="139" t="s">
        <v>193</v>
      </c>
      <c r="JP217" s="139" t="s">
        <v>193</v>
      </c>
      <c r="JQ217" s="139" t="s">
        <v>193</v>
      </c>
      <c r="JR217" s="139" t="s">
        <v>193</v>
      </c>
      <c r="JS217" s="139" t="s">
        <v>193</v>
      </c>
      <c r="JT217" s="139" t="s">
        <v>193</v>
      </c>
      <c r="JU217" s="139" t="s">
        <v>193</v>
      </c>
      <c r="JV217" s="139" t="s">
        <v>193</v>
      </c>
      <c r="JW217" s="139" t="s">
        <v>193</v>
      </c>
      <c r="JX217" s="139" t="s">
        <v>193</v>
      </c>
      <c r="JY217" s="139" t="s">
        <v>193</v>
      </c>
      <c r="JZ217" s="139" t="s">
        <v>193</v>
      </c>
      <c r="KA217" s="139" t="s">
        <v>193</v>
      </c>
      <c r="KB217" s="139" t="s">
        <v>193</v>
      </c>
      <c r="KC217" s="139" t="s">
        <v>193</v>
      </c>
      <c r="KD217" s="139" t="s">
        <v>193</v>
      </c>
      <c r="KE217" s="139" t="s">
        <v>193</v>
      </c>
      <c r="KF217" s="139" t="s">
        <v>193</v>
      </c>
      <c r="KG217" s="139" t="s">
        <v>193</v>
      </c>
      <c r="KH217" s="139" t="s">
        <v>193</v>
      </c>
      <c r="KI217" s="139" t="s">
        <v>193</v>
      </c>
      <c r="KJ217" s="139" t="s">
        <v>193</v>
      </c>
      <c r="KK217" s="139" t="s">
        <v>193</v>
      </c>
      <c r="KL217" s="139" t="s">
        <v>193</v>
      </c>
      <c r="KM217" s="139" t="s">
        <v>193</v>
      </c>
      <c r="KN217" s="139" t="s">
        <v>193</v>
      </c>
      <c r="KO217" s="139" t="s">
        <v>193</v>
      </c>
      <c r="KP217" s="139" t="s">
        <v>193</v>
      </c>
      <c r="KQ217" s="139" t="s">
        <v>193</v>
      </c>
      <c r="KR217" s="139" t="s">
        <v>193</v>
      </c>
      <c r="KS217" s="139" t="s">
        <v>193</v>
      </c>
      <c r="KT217" s="139" t="s">
        <v>193</v>
      </c>
      <c r="KU217" s="139" t="s">
        <v>193</v>
      </c>
      <c r="KV217" s="139" t="s">
        <v>193</v>
      </c>
      <c r="KW217" s="139" t="s">
        <v>193</v>
      </c>
      <c r="KX217" s="139" t="s">
        <v>193</v>
      </c>
      <c r="KY217" s="139" t="s">
        <v>193</v>
      </c>
      <c r="KZ217" s="139" t="s">
        <v>193</v>
      </c>
      <c r="LA217" s="139" t="s">
        <v>193</v>
      </c>
      <c r="LB217" s="139" t="s">
        <v>193</v>
      </c>
      <c r="LC217" s="139" t="s">
        <v>193</v>
      </c>
      <c r="LD217" s="139" t="s">
        <v>193</v>
      </c>
      <c r="LE217" s="139" t="s">
        <v>193</v>
      </c>
      <c r="LF217" s="139" t="s">
        <v>193</v>
      </c>
      <c r="LG217" s="139" t="s">
        <v>193</v>
      </c>
      <c r="LH217" s="139" t="s">
        <v>193</v>
      </c>
      <c r="LI217" s="139" t="s">
        <v>193</v>
      </c>
      <c r="LJ217" s="139" t="s">
        <v>193</v>
      </c>
      <c r="LK217" s="139" t="s">
        <v>193</v>
      </c>
      <c r="LL217" s="139" t="s">
        <v>193</v>
      </c>
      <c r="LM217" s="139" t="s">
        <v>193</v>
      </c>
      <c r="LN217" s="139" t="s">
        <v>193</v>
      </c>
      <c r="LO217" s="139" t="s">
        <v>193</v>
      </c>
      <c r="LP217" s="139" t="s">
        <v>193</v>
      </c>
      <c r="LQ217" s="139" t="s">
        <v>193</v>
      </c>
    </row>
    <row r="218" spans="1:329" ht="14.4" customHeight="1" x14ac:dyDescent="0.35">
      <c r="A218" s="139" t="s">
        <v>3729</v>
      </c>
      <c r="B218" s="139" t="s">
        <v>3338</v>
      </c>
      <c r="C218" s="139" t="s">
        <v>161</v>
      </c>
      <c r="D218" s="139" t="s">
        <v>161</v>
      </c>
      <c r="E218" s="139" t="s">
        <v>163</v>
      </c>
      <c r="F218" s="139" t="s">
        <v>164</v>
      </c>
      <c r="G218" s="139" t="s">
        <v>165</v>
      </c>
      <c r="H218" s="139" t="s">
        <v>165</v>
      </c>
      <c r="I218" s="139" t="s">
        <v>165</v>
      </c>
      <c r="J218" s="139" t="s">
        <v>167</v>
      </c>
      <c r="K218" s="139" t="s">
        <v>536</v>
      </c>
      <c r="L218" s="139" t="s">
        <v>490</v>
      </c>
      <c r="M218" t="s">
        <v>491</v>
      </c>
      <c r="N218" t="s">
        <v>193</v>
      </c>
      <c r="O218" t="s">
        <v>193</v>
      </c>
      <c r="P218" t="s">
        <v>514</v>
      </c>
      <c r="Q218" t="s">
        <v>193</v>
      </c>
      <c r="R218" t="s">
        <v>701</v>
      </c>
      <c r="S218">
        <v>0</v>
      </c>
      <c r="T218">
        <v>1</v>
      </c>
      <c r="U218">
        <v>0</v>
      </c>
      <c r="V218">
        <v>0</v>
      </c>
      <c r="W218">
        <v>0</v>
      </c>
      <c r="X218">
        <v>0</v>
      </c>
      <c r="Y218">
        <v>0</v>
      </c>
      <c r="Z218" t="s">
        <v>130</v>
      </c>
      <c r="AA218" t="s">
        <v>701</v>
      </c>
      <c r="AB218" t="s">
        <v>112</v>
      </c>
      <c r="AC218">
        <v>1</v>
      </c>
      <c r="AD218">
        <v>0</v>
      </c>
      <c r="AE218">
        <v>0</v>
      </c>
      <c r="AF218">
        <v>0</v>
      </c>
      <c r="AG218">
        <v>0</v>
      </c>
      <c r="AH218">
        <v>0</v>
      </c>
      <c r="AI218">
        <v>0</v>
      </c>
      <c r="AJ218">
        <v>0</v>
      </c>
      <c r="AK218">
        <v>0</v>
      </c>
      <c r="AL218">
        <v>0</v>
      </c>
      <c r="AM218" t="s">
        <v>193</v>
      </c>
      <c r="AN218" t="s">
        <v>113</v>
      </c>
      <c r="AO218" t="s">
        <v>501</v>
      </c>
      <c r="AP218" t="s">
        <v>193</v>
      </c>
      <c r="AQ218" t="s">
        <v>193</v>
      </c>
      <c r="AR218" t="s">
        <v>193</v>
      </c>
      <c r="AS218" t="s">
        <v>193</v>
      </c>
      <c r="AT218" t="s">
        <v>193</v>
      </c>
      <c r="AU218" t="s">
        <v>193</v>
      </c>
      <c r="AV218" t="s">
        <v>193</v>
      </c>
      <c r="AW218" t="s">
        <v>193</v>
      </c>
      <c r="AX218" t="s">
        <v>193</v>
      </c>
      <c r="AY218" t="s">
        <v>193</v>
      </c>
      <c r="AZ218" s="192" t="s">
        <v>193</v>
      </c>
      <c r="BA218" s="139" t="s">
        <v>193</v>
      </c>
      <c r="BB218" s="139" t="s">
        <v>193</v>
      </c>
      <c r="BC218" s="192" t="s">
        <v>193</v>
      </c>
      <c r="BD218" s="139" t="s">
        <v>193</v>
      </c>
      <c r="BE218" s="139" t="s">
        <v>193</v>
      </c>
      <c r="BF218" s="192" t="s">
        <v>193</v>
      </c>
      <c r="BG218" s="139" t="s">
        <v>193</v>
      </c>
      <c r="BH218" s="139" t="s">
        <v>193</v>
      </c>
      <c r="BI218" s="192" t="s">
        <v>193</v>
      </c>
      <c r="BJ218" s="139" t="s">
        <v>193</v>
      </c>
      <c r="BK218" s="139" t="s">
        <v>193</v>
      </c>
      <c r="BL218" s="192" t="s">
        <v>193</v>
      </c>
      <c r="BM218" s="139" t="s">
        <v>193</v>
      </c>
      <c r="BN218" s="139" t="s">
        <v>193</v>
      </c>
      <c r="BO218" s="192" t="s">
        <v>193</v>
      </c>
      <c r="BP218" s="139" t="s">
        <v>193</v>
      </c>
      <c r="BQ218" s="139" t="s">
        <v>193</v>
      </c>
      <c r="BR218" s="139" t="s">
        <v>193</v>
      </c>
      <c r="BS218" s="139" t="s">
        <v>193</v>
      </c>
      <c r="BT218" s="139" t="s">
        <v>193</v>
      </c>
      <c r="BU218" s="139" t="s">
        <v>193</v>
      </c>
      <c r="BV218" s="139" t="s">
        <v>193</v>
      </c>
      <c r="BW218" s="139" t="s">
        <v>193</v>
      </c>
      <c r="BX218" s="139" t="s">
        <v>193</v>
      </c>
      <c r="BY218" s="139" t="s">
        <v>193</v>
      </c>
      <c r="BZ218" s="139" t="s">
        <v>193</v>
      </c>
      <c r="CA218" s="192" t="s">
        <v>193</v>
      </c>
      <c r="CB218" s="139" t="s">
        <v>193</v>
      </c>
      <c r="CC218" s="139" t="s">
        <v>193</v>
      </c>
      <c r="CD218" s="139" t="s">
        <v>193</v>
      </c>
      <c r="CE218" s="139" t="s">
        <v>193</v>
      </c>
      <c r="CF218" s="139" t="s">
        <v>193</v>
      </c>
      <c r="CG218" s="139" t="s">
        <v>193</v>
      </c>
      <c r="CH218" s="139" t="s">
        <v>193</v>
      </c>
      <c r="CI218" s="139" t="s">
        <v>193</v>
      </c>
      <c r="CJ218" s="139" t="s">
        <v>193</v>
      </c>
      <c r="CK218" s="139" t="s">
        <v>193</v>
      </c>
      <c r="CL218" s="139" t="s">
        <v>193</v>
      </c>
      <c r="CM218" s="139" t="s">
        <v>193</v>
      </c>
      <c r="CN218" s="139" t="s">
        <v>193</v>
      </c>
      <c r="CO218" s="139" t="s">
        <v>193</v>
      </c>
      <c r="CP218" s="139" t="s">
        <v>193</v>
      </c>
      <c r="CQ218" s="139" t="s">
        <v>193</v>
      </c>
      <c r="CR218" s="139" t="s">
        <v>193</v>
      </c>
      <c r="CS218" s="139" t="s">
        <v>193</v>
      </c>
      <c r="CT218" s="139" t="s">
        <v>193</v>
      </c>
      <c r="CU218" s="139" t="s">
        <v>193</v>
      </c>
      <c r="CV218" s="139" t="s">
        <v>193</v>
      </c>
      <c r="CW218" s="139" t="s">
        <v>193</v>
      </c>
      <c r="CX218" s="139" t="s">
        <v>193</v>
      </c>
      <c r="CY218" s="139" t="s">
        <v>193</v>
      </c>
      <c r="CZ218" s="139" t="s">
        <v>193</v>
      </c>
      <c r="DA218" s="139" t="s">
        <v>193</v>
      </c>
      <c r="DB218" s="139" t="s">
        <v>193</v>
      </c>
      <c r="DC218" s="139" t="s">
        <v>193</v>
      </c>
      <c r="DD218" s="139" t="s">
        <v>193</v>
      </c>
      <c r="DE218" s="139" t="s">
        <v>193</v>
      </c>
      <c r="DF218" s="139" t="s">
        <v>193</v>
      </c>
      <c r="DG218" s="139" t="s">
        <v>193</v>
      </c>
      <c r="DH218" s="139" t="s">
        <v>193</v>
      </c>
      <c r="DI218" s="139" t="s">
        <v>193</v>
      </c>
      <c r="DJ218" s="139" t="s">
        <v>717</v>
      </c>
      <c r="DK218" s="139">
        <v>1</v>
      </c>
      <c r="DL218" s="139">
        <v>1</v>
      </c>
      <c r="DM218" s="139">
        <v>1</v>
      </c>
      <c r="DN218" s="139">
        <v>1</v>
      </c>
      <c r="DO218" s="139">
        <v>1</v>
      </c>
      <c r="DP218" s="139">
        <v>1</v>
      </c>
      <c r="DQ218" s="139">
        <v>1</v>
      </c>
      <c r="DR218" s="139">
        <v>1</v>
      </c>
      <c r="DS218" s="139">
        <v>0</v>
      </c>
      <c r="DT218" s="139" t="s">
        <v>109</v>
      </c>
      <c r="DU218" s="139">
        <v>25</v>
      </c>
      <c r="DV218" s="139">
        <v>25</v>
      </c>
      <c r="DW218" s="139" t="s">
        <v>193</v>
      </c>
      <c r="DX218" s="139" t="s">
        <v>193</v>
      </c>
      <c r="DY218" s="139" t="s">
        <v>193</v>
      </c>
      <c r="DZ218" s="139">
        <v>25</v>
      </c>
      <c r="EA218" s="139" t="s">
        <v>114</v>
      </c>
      <c r="EB218" s="139">
        <v>15</v>
      </c>
      <c r="EC218" s="139" t="s">
        <v>114</v>
      </c>
      <c r="ED218" s="139">
        <v>20</v>
      </c>
      <c r="EE218" s="139" t="s">
        <v>109</v>
      </c>
      <c r="EF218" s="139" t="s">
        <v>114</v>
      </c>
      <c r="EG218" s="139" t="s">
        <v>193</v>
      </c>
      <c r="EH218" s="139" t="s">
        <v>193</v>
      </c>
      <c r="EI218" s="139" t="s">
        <v>121</v>
      </c>
      <c r="EJ218" s="139" t="s">
        <v>122</v>
      </c>
      <c r="EK218" s="139" t="s">
        <v>508</v>
      </c>
      <c r="EL218" s="139">
        <v>100</v>
      </c>
      <c r="EM218" s="139">
        <v>10</v>
      </c>
      <c r="EN218" s="139">
        <v>100</v>
      </c>
      <c r="EO218" s="139">
        <v>100</v>
      </c>
      <c r="EP218" s="139" t="s">
        <v>109</v>
      </c>
      <c r="EQ218" s="139" t="s">
        <v>109</v>
      </c>
      <c r="ER218" s="139">
        <v>15</v>
      </c>
      <c r="ES218" s="139" t="s">
        <v>193</v>
      </c>
      <c r="ET218" s="139" t="s">
        <v>193</v>
      </c>
      <c r="EU218" s="139">
        <v>15</v>
      </c>
      <c r="EV218" s="139" t="s">
        <v>114</v>
      </c>
      <c r="EW218" s="139" t="s">
        <v>114</v>
      </c>
      <c r="EX218" s="139" t="s">
        <v>193</v>
      </c>
      <c r="EY218" s="139">
        <v>150</v>
      </c>
      <c r="EZ218" s="139">
        <v>75</v>
      </c>
      <c r="FA218" s="192">
        <v>42.5</v>
      </c>
      <c r="FB218" s="139" t="s">
        <v>114</v>
      </c>
      <c r="FC218" s="139" t="s">
        <v>109</v>
      </c>
      <c r="FD218" s="139">
        <v>75</v>
      </c>
      <c r="FE218" s="139" t="s">
        <v>193</v>
      </c>
      <c r="FF218" s="139" t="s">
        <v>193</v>
      </c>
      <c r="FG218" s="139" t="s">
        <v>193</v>
      </c>
      <c r="FH218" s="139">
        <v>75</v>
      </c>
      <c r="FI218" s="139" t="s">
        <v>114</v>
      </c>
      <c r="FJ218" s="139" t="s">
        <v>109</v>
      </c>
      <c r="FK218" s="139" t="s">
        <v>193</v>
      </c>
      <c r="FL218" s="139">
        <v>5</v>
      </c>
      <c r="FM218" s="139" t="s">
        <v>193</v>
      </c>
      <c r="FN218" s="139" t="s">
        <v>193</v>
      </c>
      <c r="FO218" s="139" t="s">
        <v>193</v>
      </c>
      <c r="FP218" s="139" t="s">
        <v>193</v>
      </c>
      <c r="FQ218" s="139" t="s">
        <v>193</v>
      </c>
      <c r="FR218" s="139" t="s">
        <v>193</v>
      </c>
      <c r="FS218" s="139" t="s">
        <v>114</v>
      </c>
      <c r="FT218" s="139" t="s">
        <v>156</v>
      </c>
      <c r="FU218" s="139">
        <v>5</v>
      </c>
      <c r="FV218" s="139" t="s">
        <v>114</v>
      </c>
      <c r="FW218" s="139" t="s">
        <v>193</v>
      </c>
      <c r="FX218" s="139" t="s">
        <v>193</v>
      </c>
      <c r="FY218" s="139" t="s">
        <v>193</v>
      </c>
      <c r="FZ218" s="139" t="s">
        <v>193</v>
      </c>
      <c r="GA218" s="139" t="s">
        <v>193</v>
      </c>
      <c r="GB218" s="139" t="s">
        <v>193</v>
      </c>
      <c r="GC218" s="139" t="s">
        <v>193</v>
      </c>
      <c r="GD218" s="139" t="s">
        <v>193</v>
      </c>
      <c r="GE218" s="139" t="s">
        <v>193</v>
      </c>
      <c r="GF218" s="139" t="s">
        <v>193</v>
      </c>
      <c r="GG218" s="139" t="s">
        <v>193</v>
      </c>
      <c r="GH218" s="139" t="s">
        <v>193</v>
      </c>
      <c r="GI218" s="139" t="s">
        <v>193</v>
      </c>
      <c r="GJ218" s="139" t="s">
        <v>193</v>
      </c>
      <c r="GK218" s="139" t="s">
        <v>193</v>
      </c>
      <c r="GL218" s="139" t="s">
        <v>193</v>
      </c>
      <c r="GM218" s="139" t="s">
        <v>193</v>
      </c>
      <c r="GN218" s="139" t="s">
        <v>193</v>
      </c>
      <c r="GO218" s="139" t="s">
        <v>193</v>
      </c>
      <c r="GP218" s="139" t="s">
        <v>193</v>
      </c>
      <c r="GQ218" s="139" t="s">
        <v>193</v>
      </c>
      <c r="GR218" s="139" t="s">
        <v>193</v>
      </c>
      <c r="GS218" s="139" t="s">
        <v>193</v>
      </c>
      <c r="GT218" s="139" t="s">
        <v>193</v>
      </c>
      <c r="GU218" s="139" t="s">
        <v>193</v>
      </c>
      <c r="GV218" s="139" t="s">
        <v>114</v>
      </c>
      <c r="GW218" s="139" t="s">
        <v>114</v>
      </c>
      <c r="GX218" s="139" t="s">
        <v>109</v>
      </c>
      <c r="GY218" s="139" t="s">
        <v>164</v>
      </c>
      <c r="GZ218" s="139" t="s">
        <v>789</v>
      </c>
      <c r="HA218" s="139" t="s">
        <v>165</v>
      </c>
      <c r="HB218" s="139" t="s">
        <v>789</v>
      </c>
      <c r="HC218" s="139" t="s">
        <v>193</v>
      </c>
      <c r="HD218" s="139" t="s">
        <v>193</v>
      </c>
      <c r="HE218" s="139" t="s">
        <v>193</v>
      </c>
      <c r="HF218" s="139" t="s">
        <v>193</v>
      </c>
      <c r="HG218" s="139" t="s">
        <v>193</v>
      </c>
      <c r="HH218" s="139" t="s">
        <v>193</v>
      </c>
      <c r="HI218" s="139" t="s">
        <v>193</v>
      </c>
      <c r="HJ218" s="139" t="s">
        <v>193</v>
      </c>
      <c r="HK218" s="139" t="s">
        <v>193</v>
      </c>
      <c r="HL218" s="139" t="s">
        <v>193</v>
      </c>
      <c r="HM218" s="139" t="s">
        <v>193</v>
      </c>
      <c r="HN218" s="139" t="s">
        <v>193</v>
      </c>
      <c r="HO218" s="139" t="s">
        <v>193</v>
      </c>
      <c r="HP218" s="139" t="s">
        <v>193</v>
      </c>
      <c r="HQ218" s="139" t="s">
        <v>193</v>
      </c>
      <c r="HR218" s="139" t="s">
        <v>193</v>
      </c>
      <c r="HS218" s="139" t="s">
        <v>193</v>
      </c>
      <c r="HT218" s="139" t="s">
        <v>193</v>
      </c>
      <c r="HU218" s="139" t="s">
        <v>193</v>
      </c>
      <c r="HV218" s="139" t="s">
        <v>193</v>
      </c>
      <c r="HW218" s="139" t="s">
        <v>193</v>
      </c>
      <c r="HX218" s="139" t="s">
        <v>193</v>
      </c>
      <c r="HY218" s="139" t="s">
        <v>193</v>
      </c>
      <c r="HZ218" s="139" t="s">
        <v>193</v>
      </c>
      <c r="IA218" s="139" t="s">
        <v>193</v>
      </c>
      <c r="IB218" s="139" t="s">
        <v>193</v>
      </c>
      <c r="IC218" s="139" t="s">
        <v>193</v>
      </c>
      <c r="ID218" s="139" t="s">
        <v>193</v>
      </c>
      <c r="IE218" s="139" t="s">
        <v>193</v>
      </c>
      <c r="IF218" s="139" t="s">
        <v>193</v>
      </c>
      <c r="IG218" s="139" t="s">
        <v>193</v>
      </c>
      <c r="IH218" s="139" t="s">
        <v>193</v>
      </c>
      <c r="II218" s="139" t="s">
        <v>193</v>
      </c>
      <c r="IJ218" s="139" t="s">
        <v>193</v>
      </c>
      <c r="IK218" s="139" t="s">
        <v>193</v>
      </c>
      <c r="IL218" s="139" t="s">
        <v>193</v>
      </c>
      <c r="IM218" s="139" t="s">
        <v>193</v>
      </c>
      <c r="IN218" s="139" t="s">
        <v>114</v>
      </c>
      <c r="IO218" s="139" t="s">
        <v>193</v>
      </c>
      <c r="IP218" s="139" t="s">
        <v>193</v>
      </c>
      <c r="IQ218" s="139" t="s">
        <v>193</v>
      </c>
      <c r="IR218" s="139" t="s">
        <v>193</v>
      </c>
      <c r="IS218" s="139" t="s">
        <v>193</v>
      </c>
      <c r="IT218" s="139" t="s">
        <v>193</v>
      </c>
      <c r="IU218" s="139" t="s">
        <v>193</v>
      </c>
      <c r="IV218" s="139" t="s">
        <v>193</v>
      </c>
      <c r="IW218" s="139" t="s">
        <v>3464</v>
      </c>
      <c r="IX218" s="139">
        <v>0</v>
      </c>
      <c r="IY218" s="139">
        <v>1</v>
      </c>
      <c r="IZ218" s="139">
        <v>0</v>
      </c>
      <c r="JA218" s="139">
        <v>0</v>
      </c>
      <c r="JB218" s="139">
        <v>0</v>
      </c>
      <c r="JC218" s="139">
        <v>0</v>
      </c>
      <c r="JD218" s="139">
        <v>0</v>
      </c>
      <c r="JE218" s="139">
        <v>0</v>
      </c>
      <c r="JF218" s="139" t="s">
        <v>193</v>
      </c>
      <c r="JG218" s="139" t="s">
        <v>114</v>
      </c>
      <c r="JH218" s="139" t="s">
        <v>193</v>
      </c>
      <c r="JI218" s="139" t="s">
        <v>193</v>
      </c>
      <c r="JJ218" s="139" t="s">
        <v>193</v>
      </c>
      <c r="JK218" s="139" t="s">
        <v>193</v>
      </c>
      <c r="JL218" s="139" t="s">
        <v>193</v>
      </c>
      <c r="JM218" s="139" t="s">
        <v>193</v>
      </c>
      <c r="JN218" s="139" t="s">
        <v>193</v>
      </c>
      <c r="JO218" s="139" t="s">
        <v>193</v>
      </c>
      <c r="JP218" s="139" t="s">
        <v>193</v>
      </c>
      <c r="JQ218" s="139" t="s">
        <v>193</v>
      </c>
      <c r="JR218" s="139" t="s">
        <v>193</v>
      </c>
      <c r="JS218" s="139" t="s">
        <v>193</v>
      </c>
      <c r="JT218" s="139" t="s">
        <v>193</v>
      </c>
      <c r="JU218" s="139" t="s">
        <v>193</v>
      </c>
      <c r="JV218" s="139" t="s">
        <v>193</v>
      </c>
      <c r="JW218" s="139" t="s">
        <v>193</v>
      </c>
      <c r="JX218" s="139" t="s">
        <v>193</v>
      </c>
      <c r="JY218" s="139" t="s">
        <v>193</v>
      </c>
      <c r="JZ218" s="139" t="s">
        <v>193</v>
      </c>
      <c r="KA218" s="139" t="s">
        <v>193</v>
      </c>
      <c r="KB218" s="139" t="s">
        <v>193</v>
      </c>
      <c r="KC218" s="139" t="s">
        <v>193</v>
      </c>
      <c r="KD218" s="139" t="s">
        <v>193</v>
      </c>
      <c r="KE218" s="139" t="s">
        <v>193</v>
      </c>
      <c r="KF218" s="139" t="s">
        <v>193</v>
      </c>
      <c r="KG218" s="139" t="s">
        <v>193</v>
      </c>
      <c r="KH218" s="139" t="s">
        <v>193</v>
      </c>
      <c r="KI218" s="139" t="s">
        <v>193</v>
      </c>
      <c r="KJ218" s="139" t="s">
        <v>193</v>
      </c>
      <c r="KK218" s="139" t="s">
        <v>193</v>
      </c>
      <c r="KL218" s="139" t="s">
        <v>193</v>
      </c>
      <c r="KM218" s="139" t="s">
        <v>193</v>
      </c>
      <c r="KN218" s="139" t="s">
        <v>193</v>
      </c>
      <c r="KO218" s="139" t="s">
        <v>193</v>
      </c>
      <c r="KP218" s="139" t="s">
        <v>193</v>
      </c>
      <c r="KQ218" s="139" t="s">
        <v>193</v>
      </c>
      <c r="KR218" s="139" t="s">
        <v>193</v>
      </c>
      <c r="KS218" s="139" t="s">
        <v>193</v>
      </c>
      <c r="KT218" s="139" t="s">
        <v>193</v>
      </c>
      <c r="KU218" s="139" t="s">
        <v>193</v>
      </c>
      <c r="KV218" s="139" t="s">
        <v>193</v>
      </c>
      <c r="KW218" s="139" t="s">
        <v>193</v>
      </c>
      <c r="KX218" s="139" t="s">
        <v>193</v>
      </c>
      <c r="KY218" s="139" t="s">
        <v>193</v>
      </c>
      <c r="KZ218" s="139" t="s">
        <v>193</v>
      </c>
      <c r="LA218" s="139" t="s">
        <v>193</v>
      </c>
      <c r="LB218" s="139" t="s">
        <v>193</v>
      </c>
      <c r="LC218" s="139" t="s">
        <v>193</v>
      </c>
      <c r="LD218" s="139" t="s">
        <v>193</v>
      </c>
      <c r="LE218" s="139" t="s">
        <v>193</v>
      </c>
      <c r="LF218" s="139" t="s">
        <v>193</v>
      </c>
      <c r="LG218" s="139" t="s">
        <v>193</v>
      </c>
      <c r="LH218" s="139" t="s">
        <v>193</v>
      </c>
      <c r="LI218" s="139" t="s">
        <v>193</v>
      </c>
      <c r="LJ218" s="139" t="s">
        <v>193</v>
      </c>
      <c r="LK218" s="139" t="s">
        <v>193</v>
      </c>
      <c r="LL218" s="139" t="s">
        <v>193</v>
      </c>
      <c r="LM218" s="139" t="s">
        <v>193</v>
      </c>
      <c r="LN218" s="139" t="s">
        <v>193</v>
      </c>
      <c r="LO218" s="139" t="s">
        <v>193</v>
      </c>
      <c r="LP218" s="139" t="s">
        <v>193</v>
      </c>
      <c r="LQ218" s="139" t="s">
        <v>193</v>
      </c>
    </row>
    <row r="219" spans="1:329" ht="14.4" customHeight="1" x14ac:dyDescent="0.35">
      <c r="A219" s="139" t="s">
        <v>3730</v>
      </c>
      <c r="B219" s="139" t="s">
        <v>3338</v>
      </c>
      <c r="C219" s="139" t="s">
        <v>161</v>
      </c>
      <c r="D219" s="139" t="s">
        <v>161</v>
      </c>
      <c r="E219" s="139" t="s">
        <v>163</v>
      </c>
      <c r="F219" s="139" t="s">
        <v>164</v>
      </c>
      <c r="G219" s="139" t="s">
        <v>165</v>
      </c>
      <c r="H219" s="139" t="s">
        <v>165</v>
      </c>
      <c r="I219" s="139" t="s">
        <v>165</v>
      </c>
      <c r="J219" s="139" t="s">
        <v>167</v>
      </c>
      <c r="K219" s="139" t="s">
        <v>536</v>
      </c>
      <c r="L219" s="139" t="s">
        <v>490</v>
      </c>
      <c r="M219" t="s">
        <v>491</v>
      </c>
      <c r="N219" t="s">
        <v>193</v>
      </c>
      <c r="O219" t="s">
        <v>193</v>
      </c>
      <c r="P219" t="s">
        <v>514</v>
      </c>
      <c r="Q219" t="s">
        <v>193</v>
      </c>
      <c r="R219" t="s">
        <v>3677</v>
      </c>
      <c r="S219">
        <v>0</v>
      </c>
      <c r="T219">
        <v>1</v>
      </c>
      <c r="U219">
        <v>0</v>
      </c>
      <c r="V219">
        <v>0</v>
      </c>
      <c r="W219">
        <v>1</v>
      </c>
      <c r="X219">
        <v>0</v>
      </c>
      <c r="Y219">
        <v>0</v>
      </c>
      <c r="Z219" t="s">
        <v>130</v>
      </c>
      <c r="AA219" t="s">
        <v>701</v>
      </c>
      <c r="AB219" t="s">
        <v>112</v>
      </c>
      <c r="AC219">
        <v>1</v>
      </c>
      <c r="AD219">
        <v>0</v>
      </c>
      <c r="AE219">
        <v>0</v>
      </c>
      <c r="AF219">
        <v>0</v>
      </c>
      <c r="AG219">
        <v>0</v>
      </c>
      <c r="AH219">
        <v>0</v>
      </c>
      <c r="AI219">
        <v>0</v>
      </c>
      <c r="AJ219">
        <v>0</v>
      </c>
      <c r="AK219">
        <v>0</v>
      </c>
      <c r="AL219">
        <v>0</v>
      </c>
      <c r="AM219" t="s">
        <v>193</v>
      </c>
      <c r="AN219" t="s">
        <v>113</v>
      </c>
      <c r="AO219" t="s">
        <v>501</v>
      </c>
      <c r="AP219" t="s">
        <v>193</v>
      </c>
      <c r="AQ219" t="s">
        <v>193</v>
      </c>
      <c r="AR219" t="s">
        <v>193</v>
      </c>
      <c r="AS219" t="s">
        <v>193</v>
      </c>
      <c r="AT219" t="s">
        <v>193</v>
      </c>
      <c r="AU219" t="s">
        <v>193</v>
      </c>
      <c r="AV219" t="s">
        <v>193</v>
      </c>
      <c r="AW219" t="s">
        <v>193</v>
      </c>
      <c r="AX219" t="s">
        <v>193</v>
      </c>
      <c r="AY219" t="s">
        <v>193</v>
      </c>
      <c r="AZ219" s="192" t="s">
        <v>193</v>
      </c>
      <c r="BA219" s="139" t="s">
        <v>193</v>
      </c>
      <c r="BB219" s="139" t="s">
        <v>193</v>
      </c>
      <c r="BC219" s="192" t="s">
        <v>193</v>
      </c>
      <c r="BD219" s="139" t="s">
        <v>193</v>
      </c>
      <c r="BE219" s="139" t="s">
        <v>193</v>
      </c>
      <c r="BF219" s="192" t="s">
        <v>193</v>
      </c>
      <c r="BG219" s="139" t="s">
        <v>193</v>
      </c>
      <c r="BH219" s="139" t="s">
        <v>193</v>
      </c>
      <c r="BI219" s="192" t="s">
        <v>193</v>
      </c>
      <c r="BJ219" s="139" t="s">
        <v>193</v>
      </c>
      <c r="BK219" s="139" t="s">
        <v>193</v>
      </c>
      <c r="BL219" s="192" t="s">
        <v>193</v>
      </c>
      <c r="BM219" s="139" t="s">
        <v>193</v>
      </c>
      <c r="BN219" s="139" t="s">
        <v>193</v>
      </c>
      <c r="BO219" s="192" t="s">
        <v>193</v>
      </c>
      <c r="BP219" s="139" t="s">
        <v>193</v>
      </c>
      <c r="BQ219" s="139" t="s">
        <v>193</v>
      </c>
      <c r="BR219" s="139" t="s">
        <v>193</v>
      </c>
      <c r="BS219" s="139" t="s">
        <v>193</v>
      </c>
      <c r="BT219" s="139" t="s">
        <v>193</v>
      </c>
      <c r="BU219" s="139" t="s">
        <v>193</v>
      </c>
      <c r="BV219" s="139" t="s">
        <v>193</v>
      </c>
      <c r="BW219" s="139" t="s">
        <v>193</v>
      </c>
      <c r="BX219" s="139" t="s">
        <v>193</v>
      </c>
      <c r="BY219" s="139" t="s">
        <v>193</v>
      </c>
      <c r="BZ219" s="139" t="s">
        <v>193</v>
      </c>
      <c r="CA219" s="192" t="s">
        <v>193</v>
      </c>
      <c r="CB219" s="139" t="s">
        <v>193</v>
      </c>
      <c r="CC219" s="139" t="s">
        <v>193</v>
      </c>
      <c r="CD219" s="139" t="s">
        <v>193</v>
      </c>
      <c r="CE219" s="139" t="s">
        <v>193</v>
      </c>
      <c r="CF219" s="139" t="s">
        <v>193</v>
      </c>
      <c r="CG219" s="139" t="s">
        <v>193</v>
      </c>
      <c r="CH219" s="139" t="s">
        <v>193</v>
      </c>
      <c r="CI219" s="139" t="s">
        <v>193</v>
      </c>
      <c r="CJ219" s="139" t="s">
        <v>193</v>
      </c>
      <c r="CK219" s="139" t="s">
        <v>193</v>
      </c>
      <c r="CL219" s="139" t="s">
        <v>193</v>
      </c>
      <c r="CM219" s="139" t="s">
        <v>193</v>
      </c>
      <c r="CN219" s="139" t="s">
        <v>193</v>
      </c>
      <c r="CO219" s="139" t="s">
        <v>193</v>
      </c>
      <c r="CP219" s="139" t="s">
        <v>193</v>
      </c>
      <c r="CQ219" s="139" t="s">
        <v>193</v>
      </c>
      <c r="CR219" s="139" t="s">
        <v>193</v>
      </c>
      <c r="CS219" s="139" t="s">
        <v>193</v>
      </c>
      <c r="CT219" s="139" t="s">
        <v>193</v>
      </c>
      <c r="CU219" s="139" t="s">
        <v>193</v>
      </c>
      <c r="CV219" s="139" t="s">
        <v>193</v>
      </c>
      <c r="CW219" s="139" t="s">
        <v>193</v>
      </c>
      <c r="CX219" s="139" t="s">
        <v>193</v>
      </c>
      <c r="CY219" s="139" t="s">
        <v>193</v>
      </c>
      <c r="CZ219" s="139" t="s">
        <v>193</v>
      </c>
      <c r="DA219" s="139" t="s">
        <v>193</v>
      </c>
      <c r="DB219" s="139" t="s">
        <v>193</v>
      </c>
      <c r="DC219" s="139" t="s">
        <v>193</v>
      </c>
      <c r="DD219" s="139" t="s">
        <v>193</v>
      </c>
      <c r="DE219" s="139" t="s">
        <v>193</v>
      </c>
      <c r="DF219" s="139" t="s">
        <v>193</v>
      </c>
      <c r="DG219" s="139" t="s">
        <v>193</v>
      </c>
      <c r="DH219" s="139" t="s">
        <v>193</v>
      </c>
      <c r="DI219" s="139" t="s">
        <v>193</v>
      </c>
      <c r="DJ219" s="139" t="s">
        <v>717</v>
      </c>
      <c r="DK219" s="139">
        <v>1</v>
      </c>
      <c r="DL219" s="139">
        <v>1</v>
      </c>
      <c r="DM219" s="139">
        <v>1</v>
      </c>
      <c r="DN219" s="139">
        <v>1</v>
      </c>
      <c r="DO219" s="139">
        <v>1</v>
      </c>
      <c r="DP219" s="139">
        <v>1</v>
      </c>
      <c r="DQ219" s="139">
        <v>1</v>
      </c>
      <c r="DR219" s="139">
        <v>1</v>
      </c>
      <c r="DS219" s="139">
        <v>0</v>
      </c>
      <c r="DT219" s="139" t="s">
        <v>109</v>
      </c>
      <c r="DU219" s="139">
        <v>25</v>
      </c>
      <c r="DV219" s="139">
        <v>25</v>
      </c>
      <c r="DW219" s="139" t="s">
        <v>193</v>
      </c>
      <c r="DX219" s="139" t="s">
        <v>193</v>
      </c>
      <c r="DY219" s="139" t="s">
        <v>193</v>
      </c>
      <c r="DZ219" s="139">
        <v>25</v>
      </c>
      <c r="EA219" s="139" t="s">
        <v>114</v>
      </c>
      <c r="EB219" s="139">
        <v>15</v>
      </c>
      <c r="EC219" s="139" t="s">
        <v>114</v>
      </c>
      <c r="ED219" s="139">
        <v>20</v>
      </c>
      <c r="EE219" s="139" t="s">
        <v>109</v>
      </c>
      <c r="EF219" s="139" t="s">
        <v>114</v>
      </c>
      <c r="EG219" s="139" t="s">
        <v>193</v>
      </c>
      <c r="EH219" s="139" t="s">
        <v>193</v>
      </c>
      <c r="EI219" s="139" t="s">
        <v>121</v>
      </c>
      <c r="EJ219" s="139" t="s">
        <v>122</v>
      </c>
      <c r="EK219" s="139" t="s">
        <v>508</v>
      </c>
      <c r="EL219" s="139">
        <v>100</v>
      </c>
      <c r="EM219" s="139">
        <v>10</v>
      </c>
      <c r="EN219" s="139">
        <v>100</v>
      </c>
      <c r="EO219" s="139">
        <v>100</v>
      </c>
      <c r="EP219" s="139" t="s">
        <v>109</v>
      </c>
      <c r="EQ219" s="139" t="s">
        <v>109</v>
      </c>
      <c r="ER219" s="139">
        <v>25</v>
      </c>
      <c r="ES219" s="139" t="s">
        <v>193</v>
      </c>
      <c r="ET219" s="139" t="s">
        <v>193</v>
      </c>
      <c r="EU219" s="139">
        <v>25</v>
      </c>
      <c r="EV219" s="139" t="s">
        <v>114</v>
      </c>
      <c r="EW219" s="139" t="s">
        <v>114</v>
      </c>
      <c r="EX219" s="139" t="s">
        <v>193</v>
      </c>
      <c r="EY219" s="139">
        <v>150</v>
      </c>
      <c r="EZ219" s="139">
        <v>75</v>
      </c>
      <c r="FA219" s="192">
        <v>42.5</v>
      </c>
      <c r="FB219" s="139" t="s">
        <v>114</v>
      </c>
      <c r="FC219" s="139" t="s">
        <v>109</v>
      </c>
      <c r="FD219" s="139">
        <v>75</v>
      </c>
      <c r="FE219" s="139" t="s">
        <v>193</v>
      </c>
      <c r="FF219" s="139" t="s">
        <v>193</v>
      </c>
      <c r="FG219" s="139" t="s">
        <v>193</v>
      </c>
      <c r="FH219" s="139">
        <v>75</v>
      </c>
      <c r="FI219" s="139" t="s">
        <v>114</v>
      </c>
      <c r="FJ219" s="139" t="s">
        <v>109</v>
      </c>
      <c r="FK219" s="139" t="s">
        <v>193</v>
      </c>
      <c r="FL219" s="139">
        <v>5</v>
      </c>
      <c r="FM219" s="139" t="s">
        <v>193</v>
      </c>
      <c r="FN219" s="139" t="s">
        <v>193</v>
      </c>
      <c r="FO219" s="139" t="s">
        <v>193</v>
      </c>
      <c r="FP219" s="139" t="s">
        <v>193</v>
      </c>
      <c r="FQ219" s="139" t="s">
        <v>193</v>
      </c>
      <c r="FR219" s="139" t="s">
        <v>193</v>
      </c>
      <c r="FS219" s="139" t="s">
        <v>114</v>
      </c>
      <c r="FT219" s="139" t="s">
        <v>156</v>
      </c>
      <c r="FU219" s="139">
        <v>5</v>
      </c>
      <c r="FV219" s="139" t="s">
        <v>114</v>
      </c>
      <c r="FW219" s="139" t="s">
        <v>193</v>
      </c>
      <c r="FX219" s="139" t="s">
        <v>193</v>
      </c>
      <c r="FY219" s="139" t="s">
        <v>193</v>
      </c>
      <c r="FZ219" s="139" t="s">
        <v>193</v>
      </c>
      <c r="GA219" s="139" t="s">
        <v>193</v>
      </c>
      <c r="GB219" s="139" t="s">
        <v>193</v>
      </c>
      <c r="GC219" s="139" t="s">
        <v>193</v>
      </c>
      <c r="GD219" s="139" t="s">
        <v>193</v>
      </c>
      <c r="GE219" s="139" t="s">
        <v>193</v>
      </c>
      <c r="GF219" s="139" t="s">
        <v>193</v>
      </c>
      <c r="GG219" s="139" t="s">
        <v>193</v>
      </c>
      <c r="GH219" s="139" t="s">
        <v>193</v>
      </c>
      <c r="GI219" s="139" t="s">
        <v>193</v>
      </c>
      <c r="GJ219" s="139" t="s">
        <v>193</v>
      </c>
      <c r="GK219" s="139" t="s">
        <v>193</v>
      </c>
      <c r="GL219" s="139" t="s">
        <v>193</v>
      </c>
      <c r="GM219" s="139" t="s">
        <v>193</v>
      </c>
      <c r="GN219" s="139" t="s">
        <v>193</v>
      </c>
      <c r="GO219" s="139" t="s">
        <v>193</v>
      </c>
      <c r="GP219" s="139" t="s">
        <v>193</v>
      </c>
      <c r="GQ219" s="139" t="s">
        <v>193</v>
      </c>
      <c r="GR219" s="139" t="s">
        <v>193</v>
      </c>
      <c r="GS219" s="139" t="s">
        <v>193</v>
      </c>
      <c r="GT219" s="139" t="s">
        <v>193</v>
      </c>
      <c r="GU219" s="139" t="s">
        <v>193</v>
      </c>
      <c r="GV219" s="139" t="s">
        <v>114</v>
      </c>
      <c r="GW219" s="139" t="s">
        <v>114</v>
      </c>
      <c r="GX219" s="139" t="s">
        <v>109</v>
      </c>
      <c r="GY219" s="139" t="s">
        <v>164</v>
      </c>
      <c r="GZ219" s="139" t="s">
        <v>789</v>
      </c>
      <c r="HA219" s="139" t="s">
        <v>168</v>
      </c>
      <c r="HB219" s="139" t="s">
        <v>785</v>
      </c>
      <c r="HC219" s="139" t="s">
        <v>193</v>
      </c>
      <c r="HD219" s="139" t="s">
        <v>193</v>
      </c>
      <c r="HE219" s="139" t="s">
        <v>193</v>
      </c>
      <c r="HF219" s="139" t="s">
        <v>193</v>
      </c>
      <c r="HG219" s="139" t="s">
        <v>193</v>
      </c>
      <c r="HH219" s="139" t="s">
        <v>193</v>
      </c>
      <c r="HI219" s="139" t="s">
        <v>193</v>
      </c>
      <c r="HJ219" s="139" t="s">
        <v>193</v>
      </c>
      <c r="HK219" s="139" t="s">
        <v>193</v>
      </c>
      <c r="HL219" s="139" t="s">
        <v>193</v>
      </c>
      <c r="HM219" s="139" t="s">
        <v>193</v>
      </c>
      <c r="HN219" s="139" t="s">
        <v>193</v>
      </c>
      <c r="HO219" s="139" t="s">
        <v>193</v>
      </c>
      <c r="HP219" s="139" t="s">
        <v>193</v>
      </c>
      <c r="HQ219" s="139" t="s">
        <v>193</v>
      </c>
      <c r="HR219" s="139" t="s">
        <v>193</v>
      </c>
      <c r="HS219" s="139" t="s">
        <v>193</v>
      </c>
      <c r="HT219" s="139" t="s">
        <v>193</v>
      </c>
      <c r="HU219" s="139" t="s">
        <v>193</v>
      </c>
      <c r="HV219" s="139" t="s">
        <v>193</v>
      </c>
      <c r="HW219" s="139" t="s">
        <v>193</v>
      </c>
      <c r="HX219" s="139" t="s">
        <v>193</v>
      </c>
      <c r="HY219" s="139" t="s">
        <v>193</v>
      </c>
      <c r="HZ219" s="139" t="s">
        <v>193</v>
      </c>
      <c r="IA219" s="139" t="s">
        <v>193</v>
      </c>
      <c r="IB219" s="139" t="s">
        <v>193</v>
      </c>
      <c r="IC219" s="139" t="s">
        <v>193</v>
      </c>
      <c r="ID219" s="139" t="s">
        <v>3421</v>
      </c>
      <c r="IE219" s="139">
        <v>1</v>
      </c>
      <c r="IF219" s="139">
        <v>1</v>
      </c>
      <c r="IG219" s="139">
        <v>1</v>
      </c>
      <c r="IH219" s="139">
        <v>200</v>
      </c>
      <c r="II219" s="139">
        <v>250</v>
      </c>
      <c r="IJ219" s="139">
        <v>25</v>
      </c>
      <c r="IK219" s="139" t="s">
        <v>114</v>
      </c>
      <c r="IL219" s="139" t="s">
        <v>193</v>
      </c>
      <c r="IM219" s="139" t="s">
        <v>193</v>
      </c>
      <c r="IN219" s="139" t="s">
        <v>114</v>
      </c>
      <c r="IO219" s="139" t="s">
        <v>193</v>
      </c>
      <c r="IP219" s="139" t="s">
        <v>193</v>
      </c>
      <c r="IQ219" s="139" t="s">
        <v>193</v>
      </c>
      <c r="IR219" s="139" t="s">
        <v>193</v>
      </c>
      <c r="IS219" s="139" t="s">
        <v>193</v>
      </c>
      <c r="IT219" s="139" t="s">
        <v>193</v>
      </c>
      <c r="IU219" s="139" t="s">
        <v>193</v>
      </c>
      <c r="IV219" s="139" t="s">
        <v>193</v>
      </c>
      <c r="IW219" s="139" t="s">
        <v>3464</v>
      </c>
      <c r="IX219" s="139">
        <v>0</v>
      </c>
      <c r="IY219" s="139">
        <v>1</v>
      </c>
      <c r="IZ219" s="139">
        <v>0</v>
      </c>
      <c r="JA219" s="139">
        <v>0</v>
      </c>
      <c r="JB219" s="139">
        <v>0</v>
      </c>
      <c r="JC219" s="139">
        <v>0</v>
      </c>
      <c r="JD219" s="139">
        <v>0</v>
      </c>
      <c r="JE219" s="139">
        <v>0</v>
      </c>
      <c r="JF219" s="139" t="s">
        <v>193</v>
      </c>
      <c r="JG219" s="139" t="s">
        <v>114</v>
      </c>
      <c r="JH219" s="139" t="s">
        <v>193</v>
      </c>
      <c r="JI219" s="139" t="s">
        <v>193</v>
      </c>
      <c r="JJ219" s="139" t="s">
        <v>193</v>
      </c>
      <c r="JK219" s="139" t="s">
        <v>193</v>
      </c>
      <c r="JL219" s="139" t="s">
        <v>193</v>
      </c>
      <c r="JM219" s="139" t="s">
        <v>193</v>
      </c>
      <c r="JN219" s="139" t="s">
        <v>193</v>
      </c>
      <c r="JO219" s="139" t="s">
        <v>193</v>
      </c>
      <c r="JP219" s="139" t="s">
        <v>193</v>
      </c>
      <c r="JQ219" s="139" t="s">
        <v>193</v>
      </c>
      <c r="JR219" s="139" t="s">
        <v>193</v>
      </c>
      <c r="JS219" s="139" t="s">
        <v>193</v>
      </c>
      <c r="JT219" s="139" t="s">
        <v>193</v>
      </c>
      <c r="JU219" s="139" t="s">
        <v>193</v>
      </c>
      <c r="JV219" s="139" t="s">
        <v>193</v>
      </c>
      <c r="JW219" s="139" t="s">
        <v>193</v>
      </c>
      <c r="JX219" s="139" t="s">
        <v>193</v>
      </c>
      <c r="JY219" s="139" t="s">
        <v>193</v>
      </c>
      <c r="JZ219" s="139" t="s">
        <v>193</v>
      </c>
      <c r="KA219" s="139" t="s">
        <v>193</v>
      </c>
      <c r="KB219" s="139" t="s">
        <v>193</v>
      </c>
      <c r="KC219" s="139" t="s">
        <v>193</v>
      </c>
      <c r="KD219" s="139" t="s">
        <v>193</v>
      </c>
      <c r="KE219" s="139" t="s">
        <v>193</v>
      </c>
      <c r="KF219" s="139" t="s">
        <v>193</v>
      </c>
      <c r="KG219" s="139" t="s">
        <v>193</v>
      </c>
      <c r="KH219" s="139" t="s">
        <v>193</v>
      </c>
      <c r="KI219" s="139" t="s">
        <v>193</v>
      </c>
      <c r="KJ219" s="139" t="s">
        <v>193</v>
      </c>
      <c r="KK219" s="139" t="s">
        <v>193</v>
      </c>
      <c r="KL219" s="139" t="s">
        <v>193</v>
      </c>
      <c r="KM219" s="139" t="s">
        <v>193</v>
      </c>
      <c r="KN219" s="139" t="s">
        <v>193</v>
      </c>
      <c r="KO219" s="139" t="s">
        <v>193</v>
      </c>
      <c r="KP219" s="139" t="s">
        <v>193</v>
      </c>
      <c r="KQ219" s="139" t="s">
        <v>193</v>
      </c>
      <c r="KR219" s="139" t="s">
        <v>193</v>
      </c>
      <c r="KS219" s="139" t="s">
        <v>193</v>
      </c>
      <c r="KT219" s="139" t="s">
        <v>193</v>
      </c>
      <c r="KU219" s="139" t="s">
        <v>193</v>
      </c>
      <c r="KV219" s="139" t="s">
        <v>193</v>
      </c>
      <c r="KW219" s="139" t="s">
        <v>193</v>
      </c>
      <c r="KX219" s="139" t="s">
        <v>193</v>
      </c>
      <c r="KY219" s="139" t="s">
        <v>193</v>
      </c>
      <c r="KZ219" s="139" t="s">
        <v>193</v>
      </c>
      <c r="LA219" s="139" t="s">
        <v>193</v>
      </c>
      <c r="LB219" s="139" t="s">
        <v>193</v>
      </c>
      <c r="LC219" s="139" t="s">
        <v>193</v>
      </c>
      <c r="LD219" s="139" t="s">
        <v>193</v>
      </c>
      <c r="LE219" s="139" t="s">
        <v>193</v>
      </c>
      <c r="LF219" s="139" t="s">
        <v>193</v>
      </c>
      <c r="LG219" s="139" t="s">
        <v>193</v>
      </c>
      <c r="LH219" s="139" t="s">
        <v>193</v>
      </c>
      <c r="LI219" s="139" t="s">
        <v>193</v>
      </c>
      <c r="LJ219" s="139" t="s">
        <v>193</v>
      </c>
      <c r="LK219" s="139" t="s">
        <v>193</v>
      </c>
      <c r="LL219" s="139" t="s">
        <v>193</v>
      </c>
      <c r="LM219" s="139" t="s">
        <v>193</v>
      </c>
      <c r="LN219" s="139" t="s">
        <v>193</v>
      </c>
      <c r="LO219" s="139" t="s">
        <v>193</v>
      </c>
      <c r="LP219" s="139" t="s">
        <v>193</v>
      </c>
      <c r="LQ219" s="139" t="s">
        <v>193</v>
      </c>
    </row>
    <row r="220" spans="1:329" ht="14.4" customHeight="1" x14ac:dyDescent="0.35">
      <c r="A220" s="139" t="s">
        <v>3731</v>
      </c>
      <c r="B220" s="139" t="s">
        <v>3338</v>
      </c>
      <c r="C220" s="139" t="s">
        <v>161</v>
      </c>
      <c r="D220" s="139" t="s">
        <v>161</v>
      </c>
      <c r="E220" s="139" t="s">
        <v>163</v>
      </c>
      <c r="F220" s="139" t="s">
        <v>164</v>
      </c>
      <c r="G220" s="139" t="s">
        <v>165</v>
      </c>
      <c r="H220" s="139" t="s">
        <v>165</v>
      </c>
      <c r="I220" s="139" t="s">
        <v>165</v>
      </c>
      <c r="J220" s="139" t="s">
        <v>167</v>
      </c>
      <c r="K220" s="139" t="s">
        <v>536</v>
      </c>
      <c r="L220" s="139" t="s">
        <v>490</v>
      </c>
      <c r="M220" t="s">
        <v>491</v>
      </c>
      <c r="N220" t="s">
        <v>193</v>
      </c>
      <c r="O220" t="s">
        <v>193</v>
      </c>
      <c r="P220" t="s">
        <v>496</v>
      </c>
      <c r="Q220" t="s">
        <v>193</v>
      </c>
      <c r="R220" t="s">
        <v>3417</v>
      </c>
      <c r="S220">
        <v>0</v>
      </c>
      <c r="T220">
        <v>0</v>
      </c>
      <c r="U220">
        <v>0</v>
      </c>
      <c r="V220">
        <v>1</v>
      </c>
      <c r="W220">
        <v>1</v>
      </c>
      <c r="X220">
        <v>0</v>
      </c>
      <c r="Y220">
        <v>0</v>
      </c>
      <c r="Z220" t="s">
        <v>3953</v>
      </c>
      <c r="AA220" t="s">
        <v>3554</v>
      </c>
      <c r="AB220" t="s">
        <v>112</v>
      </c>
      <c r="AC220">
        <v>1</v>
      </c>
      <c r="AD220">
        <v>0</v>
      </c>
      <c r="AE220">
        <v>0</v>
      </c>
      <c r="AF220">
        <v>0</v>
      </c>
      <c r="AG220">
        <v>0</v>
      </c>
      <c r="AH220">
        <v>0</v>
      </c>
      <c r="AI220">
        <v>0</v>
      </c>
      <c r="AJ220">
        <v>0</v>
      </c>
      <c r="AK220">
        <v>0</v>
      </c>
      <c r="AL220">
        <v>0</v>
      </c>
      <c r="AM220" t="s">
        <v>193</v>
      </c>
      <c r="AN220" t="s">
        <v>113</v>
      </c>
      <c r="AO220" t="s">
        <v>501</v>
      </c>
      <c r="AP220" t="s">
        <v>193</v>
      </c>
      <c r="AQ220" t="s">
        <v>193</v>
      </c>
      <c r="AR220" t="s">
        <v>193</v>
      </c>
      <c r="AS220" t="s">
        <v>193</v>
      </c>
      <c r="AT220" t="s">
        <v>193</v>
      </c>
      <c r="AU220" t="s">
        <v>193</v>
      </c>
      <c r="AV220" t="s">
        <v>193</v>
      </c>
      <c r="AW220" t="s">
        <v>193</v>
      </c>
      <c r="AX220" t="s">
        <v>193</v>
      </c>
      <c r="AY220" t="s">
        <v>193</v>
      </c>
      <c r="AZ220" s="192" t="s">
        <v>193</v>
      </c>
      <c r="BA220" s="139" t="s">
        <v>193</v>
      </c>
      <c r="BB220" s="139" t="s">
        <v>193</v>
      </c>
      <c r="BC220" s="192" t="s">
        <v>193</v>
      </c>
      <c r="BD220" s="139" t="s">
        <v>193</v>
      </c>
      <c r="BE220" s="139" t="s">
        <v>193</v>
      </c>
      <c r="BF220" s="192" t="s">
        <v>193</v>
      </c>
      <c r="BG220" s="139" t="s">
        <v>193</v>
      </c>
      <c r="BH220" s="139" t="s">
        <v>193</v>
      </c>
      <c r="BI220" s="192" t="s">
        <v>193</v>
      </c>
      <c r="BJ220" s="139" t="s">
        <v>193</v>
      </c>
      <c r="BK220" s="139" t="s">
        <v>193</v>
      </c>
      <c r="BL220" s="192" t="s">
        <v>193</v>
      </c>
      <c r="BM220" s="139" t="s">
        <v>193</v>
      </c>
      <c r="BN220" s="139" t="s">
        <v>193</v>
      </c>
      <c r="BO220" s="192" t="s">
        <v>193</v>
      </c>
      <c r="BP220" s="139" t="s">
        <v>193</v>
      </c>
      <c r="BQ220" s="139" t="s">
        <v>193</v>
      </c>
      <c r="BR220" s="139" t="s">
        <v>193</v>
      </c>
      <c r="BS220" s="139" t="s">
        <v>193</v>
      </c>
      <c r="BT220" s="139" t="s">
        <v>193</v>
      </c>
      <c r="BU220" s="139" t="s">
        <v>193</v>
      </c>
      <c r="BV220" s="139" t="s">
        <v>193</v>
      </c>
      <c r="BW220" s="139" t="s">
        <v>193</v>
      </c>
      <c r="BX220" s="139" t="s">
        <v>193</v>
      </c>
      <c r="BY220" s="139" t="s">
        <v>193</v>
      </c>
      <c r="BZ220" s="139" t="s">
        <v>193</v>
      </c>
      <c r="CA220" s="192" t="s">
        <v>193</v>
      </c>
      <c r="CB220" s="139" t="s">
        <v>193</v>
      </c>
      <c r="CC220" s="139" t="s">
        <v>193</v>
      </c>
      <c r="CD220" s="139" t="s">
        <v>193</v>
      </c>
      <c r="CE220" s="139" t="s">
        <v>193</v>
      </c>
      <c r="CF220" s="139" t="s">
        <v>193</v>
      </c>
      <c r="CG220" s="139" t="s">
        <v>193</v>
      </c>
      <c r="CH220" s="139" t="s">
        <v>193</v>
      </c>
      <c r="CI220" s="139" t="s">
        <v>193</v>
      </c>
      <c r="CJ220" s="139" t="s">
        <v>193</v>
      </c>
      <c r="CK220" s="139" t="s">
        <v>193</v>
      </c>
      <c r="CL220" s="139" t="s">
        <v>193</v>
      </c>
      <c r="CM220" s="139" t="s">
        <v>193</v>
      </c>
      <c r="CN220" s="139" t="s">
        <v>193</v>
      </c>
      <c r="CO220" s="139" t="s">
        <v>193</v>
      </c>
      <c r="CP220" s="139" t="s">
        <v>193</v>
      </c>
      <c r="CQ220" s="139" t="s">
        <v>193</v>
      </c>
      <c r="CR220" s="139" t="s">
        <v>193</v>
      </c>
      <c r="CS220" s="139" t="s">
        <v>193</v>
      </c>
      <c r="CT220" s="139" t="s">
        <v>193</v>
      </c>
      <c r="CU220" s="139" t="s">
        <v>193</v>
      </c>
      <c r="CV220" s="139" t="s">
        <v>193</v>
      </c>
      <c r="CW220" s="139" t="s">
        <v>193</v>
      </c>
      <c r="CX220" s="139" t="s">
        <v>193</v>
      </c>
      <c r="CY220" s="139" t="s">
        <v>193</v>
      </c>
      <c r="CZ220" s="139" t="s">
        <v>193</v>
      </c>
      <c r="DA220" s="139" t="s">
        <v>193</v>
      </c>
      <c r="DB220" s="139" t="s">
        <v>193</v>
      </c>
      <c r="DC220" s="139" t="s">
        <v>193</v>
      </c>
      <c r="DD220" s="139" t="s">
        <v>193</v>
      </c>
      <c r="DE220" s="139" t="s">
        <v>193</v>
      </c>
      <c r="DF220" s="139" t="s">
        <v>193</v>
      </c>
      <c r="DG220" s="139" t="s">
        <v>193</v>
      </c>
      <c r="DH220" s="139" t="s">
        <v>193</v>
      </c>
      <c r="DI220" s="139" t="s">
        <v>193</v>
      </c>
      <c r="DJ220" s="139" t="s">
        <v>193</v>
      </c>
      <c r="DK220" s="139" t="s">
        <v>193</v>
      </c>
      <c r="DL220" s="139" t="s">
        <v>193</v>
      </c>
      <c r="DM220" s="139" t="s">
        <v>193</v>
      </c>
      <c r="DN220" s="139" t="s">
        <v>193</v>
      </c>
      <c r="DO220" s="139" t="s">
        <v>193</v>
      </c>
      <c r="DP220" s="139" t="s">
        <v>193</v>
      </c>
      <c r="DQ220" s="139" t="s">
        <v>193</v>
      </c>
      <c r="DR220" s="139" t="s">
        <v>193</v>
      </c>
      <c r="DS220" s="139" t="s">
        <v>193</v>
      </c>
      <c r="DT220" s="139" t="s">
        <v>193</v>
      </c>
      <c r="DU220" s="139" t="s">
        <v>193</v>
      </c>
      <c r="DV220" s="139" t="s">
        <v>193</v>
      </c>
      <c r="DW220" s="139" t="s">
        <v>193</v>
      </c>
      <c r="DX220" s="139" t="s">
        <v>193</v>
      </c>
      <c r="DY220" s="139" t="s">
        <v>193</v>
      </c>
      <c r="DZ220" s="139" t="s">
        <v>193</v>
      </c>
      <c r="EA220" s="139" t="s">
        <v>193</v>
      </c>
      <c r="EB220" s="139" t="s">
        <v>193</v>
      </c>
      <c r="EC220" s="139" t="s">
        <v>193</v>
      </c>
      <c r="ED220" s="139" t="s">
        <v>193</v>
      </c>
      <c r="EE220" s="139" t="s">
        <v>193</v>
      </c>
      <c r="EF220" s="139" t="s">
        <v>193</v>
      </c>
      <c r="EG220" s="139" t="s">
        <v>193</v>
      </c>
      <c r="EH220" s="139" t="s">
        <v>193</v>
      </c>
      <c r="EI220" s="139" t="s">
        <v>193</v>
      </c>
      <c r="EJ220" s="139" t="s">
        <v>193</v>
      </c>
      <c r="EK220" s="139" t="s">
        <v>193</v>
      </c>
      <c r="EL220" s="139" t="s">
        <v>193</v>
      </c>
      <c r="EM220" s="139" t="s">
        <v>193</v>
      </c>
      <c r="EN220" s="139" t="s">
        <v>193</v>
      </c>
      <c r="EO220" s="139" t="s">
        <v>193</v>
      </c>
      <c r="EP220" s="139" t="s">
        <v>193</v>
      </c>
      <c r="EQ220" s="139" t="s">
        <v>193</v>
      </c>
      <c r="ER220" s="139" t="s">
        <v>193</v>
      </c>
      <c r="ES220" s="139" t="s">
        <v>193</v>
      </c>
      <c r="ET220" s="139" t="s">
        <v>193</v>
      </c>
      <c r="EU220" s="139" t="s">
        <v>193</v>
      </c>
      <c r="EV220" s="139" t="s">
        <v>193</v>
      </c>
      <c r="EW220" s="139" t="s">
        <v>193</v>
      </c>
      <c r="EX220" s="139" t="s">
        <v>193</v>
      </c>
      <c r="EY220" s="139" t="s">
        <v>193</v>
      </c>
      <c r="EZ220" s="139" t="s">
        <v>193</v>
      </c>
      <c r="FA220" s="139" t="s">
        <v>193</v>
      </c>
      <c r="FB220" s="139" t="s">
        <v>193</v>
      </c>
      <c r="FC220" s="139" t="s">
        <v>193</v>
      </c>
      <c r="FD220" s="139" t="s">
        <v>193</v>
      </c>
      <c r="FE220" s="139" t="s">
        <v>193</v>
      </c>
      <c r="FF220" s="139" t="s">
        <v>193</v>
      </c>
      <c r="FG220" s="139" t="s">
        <v>193</v>
      </c>
      <c r="FH220" s="139" t="s">
        <v>193</v>
      </c>
      <c r="FI220" s="139" t="s">
        <v>193</v>
      </c>
      <c r="FJ220" s="139" t="s">
        <v>193</v>
      </c>
      <c r="FK220" s="139" t="s">
        <v>193</v>
      </c>
      <c r="FL220" s="139" t="s">
        <v>193</v>
      </c>
      <c r="FM220" s="139" t="s">
        <v>193</v>
      </c>
      <c r="FN220" s="139" t="s">
        <v>193</v>
      </c>
      <c r="FO220" s="139" t="s">
        <v>193</v>
      </c>
      <c r="FP220" s="139" t="s">
        <v>193</v>
      </c>
      <c r="FQ220" s="139" t="s">
        <v>193</v>
      </c>
      <c r="FR220" s="139" t="s">
        <v>193</v>
      </c>
      <c r="FS220" s="139" t="s">
        <v>193</v>
      </c>
      <c r="FT220" s="139" t="s">
        <v>193</v>
      </c>
      <c r="FU220" s="139" t="s">
        <v>193</v>
      </c>
      <c r="FV220" s="139" t="s">
        <v>193</v>
      </c>
      <c r="FW220" s="139" t="s">
        <v>193</v>
      </c>
      <c r="FX220" s="139" t="s">
        <v>193</v>
      </c>
      <c r="FY220" s="139" t="s">
        <v>193</v>
      </c>
      <c r="FZ220" s="139" t="s">
        <v>193</v>
      </c>
      <c r="GA220" s="139" t="s">
        <v>193</v>
      </c>
      <c r="GB220" s="139" t="s">
        <v>193</v>
      </c>
      <c r="GC220" s="139" t="s">
        <v>193</v>
      </c>
      <c r="GD220" s="139" t="s">
        <v>193</v>
      </c>
      <c r="GE220" s="139" t="s">
        <v>193</v>
      </c>
      <c r="GF220" s="139" t="s">
        <v>193</v>
      </c>
      <c r="GG220" s="139" t="s">
        <v>193</v>
      </c>
      <c r="GH220" s="139" t="s">
        <v>193</v>
      </c>
      <c r="GI220" s="139" t="s">
        <v>193</v>
      </c>
      <c r="GJ220" s="139" t="s">
        <v>193</v>
      </c>
      <c r="GK220" s="139" t="s">
        <v>193</v>
      </c>
      <c r="GL220" s="139" t="s">
        <v>193</v>
      </c>
      <c r="GM220" s="139" t="s">
        <v>193</v>
      </c>
      <c r="GN220" s="139" t="s">
        <v>193</v>
      </c>
      <c r="GO220" s="139" t="s">
        <v>193</v>
      </c>
      <c r="GP220" s="139" t="s">
        <v>193</v>
      </c>
      <c r="GQ220" s="139" t="s">
        <v>193</v>
      </c>
      <c r="GR220" s="139" t="s">
        <v>193</v>
      </c>
      <c r="GS220" s="139" t="s">
        <v>193</v>
      </c>
      <c r="GT220" s="139" t="s">
        <v>193</v>
      </c>
      <c r="GU220" s="139" t="s">
        <v>193</v>
      </c>
      <c r="GV220" s="139" t="s">
        <v>193</v>
      </c>
      <c r="GW220" s="139" t="s">
        <v>193</v>
      </c>
      <c r="GX220" s="139" t="s">
        <v>193</v>
      </c>
      <c r="GY220" s="139" t="s">
        <v>193</v>
      </c>
      <c r="GZ220" s="139" t="s">
        <v>193</v>
      </c>
      <c r="HA220" s="139" t="s">
        <v>193</v>
      </c>
      <c r="HB220" s="139" t="s">
        <v>193</v>
      </c>
      <c r="HC220" s="139" t="s">
        <v>193</v>
      </c>
      <c r="HD220" s="139" t="s">
        <v>193</v>
      </c>
      <c r="HE220" s="139" t="s">
        <v>193</v>
      </c>
      <c r="HF220" s="139" t="s">
        <v>193</v>
      </c>
      <c r="HG220" s="139" t="s">
        <v>193</v>
      </c>
      <c r="HH220" s="139" t="s">
        <v>193</v>
      </c>
      <c r="HI220" s="139" t="s">
        <v>193</v>
      </c>
      <c r="HJ220" s="139" t="s">
        <v>3566</v>
      </c>
      <c r="HK220" s="139">
        <v>1</v>
      </c>
      <c r="HL220" s="139">
        <v>0</v>
      </c>
      <c r="HM220" s="139">
        <v>1</v>
      </c>
      <c r="HN220" s="139">
        <v>1</v>
      </c>
      <c r="HO220" s="139">
        <v>1</v>
      </c>
      <c r="HP220" s="139">
        <v>1</v>
      </c>
      <c r="HQ220" s="139">
        <v>1</v>
      </c>
      <c r="HR220" s="139">
        <v>0</v>
      </c>
      <c r="HS220" s="139" t="s">
        <v>3553</v>
      </c>
      <c r="HT220" s="139" t="s">
        <v>193</v>
      </c>
      <c r="HU220" s="139">
        <v>1000</v>
      </c>
      <c r="HV220" s="139" t="s">
        <v>193</v>
      </c>
      <c r="HW220" s="139">
        <v>35</v>
      </c>
      <c r="HX220" s="139">
        <v>75</v>
      </c>
      <c r="HY220" s="139">
        <v>20</v>
      </c>
      <c r="HZ220" s="139">
        <v>50</v>
      </c>
      <c r="IA220" s="139">
        <v>75</v>
      </c>
      <c r="IB220" s="139" t="s">
        <v>114</v>
      </c>
      <c r="IC220" s="139" t="s">
        <v>193</v>
      </c>
      <c r="ID220" s="139" t="s">
        <v>3421</v>
      </c>
      <c r="IE220" s="139">
        <v>1</v>
      </c>
      <c r="IF220" s="139">
        <v>1</v>
      </c>
      <c r="IG220" s="139">
        <v>1</v>
      </c>
      <c r="IH220" s="139">
        <v>150</v>
      </c>
      <c r="II220" s="139">
        <v>200</v>
      </c>
      <c r="IJ220" s="139">
        <v>25</v>
      </c>
      <c r="IK220" s="139" t="s">
        <v>114</v>
      </c>
      <c r="IL220" s="139" t="s">
        <v>193</v>
      </c>
      <c r="IM220" s="139" t="s">
        <v>193</v>
      </c>
      <c r="IN220" s="139" t="s">
        <v>114</v>
      </c>
      <c r="IO220" s="139" t="s">
        <v>193</v>
      </c>
      <c r="IP220" s="139" t="s">
        <v>193</v>
      </c>
      <c r="IQ220" s="139" t="s">
        <v>193</v>
      </c>
      <c r="IR220" s="139" t="s">
        <v>193</v>
      </c>
      <c r="IS220" s="139" t="s">
        <v>193</v>
      </c>
      <c r="IT220" s="139" t="s">
        <v>193</v>
      </c>
      <c r="IU220" s="139" t="s">
        <v>193</v>
      </c>
      <c r="IV220" s="139" t="s">
        <v>193</v>
      </c>
      <c r="IW220" s="139" t="s">
        <v>3464</v>
      </c>
      <c r="IX220" s="139">
        <v>0</v>
      </c>
      <c r="IY220" s="139">
        <v>1</v>
      </c>
      <c r="IZ220" s="139">
        <v>0</v>
      </c>
      <c r="JA220" s="139">
        <v>0</v>
      </c>
      <c r="JB220" s="139">
        <v>0</v>
      </c>
      <c r="JC220" s="139">
        <v>0</v>
      </c>
      <c r="JD220" s="139">
        <v>0</v>
      </c>
      <c r="JE220" s="139">
        <v>0</v>
      </c>
      <c r="JF220" s="139" t="s">
        <v>193</v>
      </c>
      <c r="JG220" s="139" t="s">
        <v>114</v>
      </c>
      <c r="JH220" s="139" t="s">
        <v>193</v>
      </c>
      <c r="JI220" s="139" t="s">
        <v>193</v>
      </c>
      <c r="JJ220" s="139" t="s">
        <v>193</v>
      </c>
      <c r="JK220" s="139" t="s">
        <v>193</v>
      </c>
      <c r="JL220" s="139" t="s">
        <v>193</v>
      </c>
      <c r="JM220" s="139" t="s">
        <v>193</v>
      </c>
      <c r="JN220" s="139" t="s">
        <v>193</v>
      </c>
      <c r="JO220" s="139" t="s">
        <v>193</v>
      </c>
      <c r="JP220" s="139" t="s">
        <v>193</v>
      </c>
      <c r="JQ220" s="139" t="s">
        <v>193</v>
      </c>
      <c r="JR220" s="139" t="s">
        <v>193</v>
      </c>
      <c r="JS220" s="139" t="s">
        <v>193</v>
      </c>
      <c r="JT220" s="139" t="s">
        <v>193</v>
      </c>
      <c r="JU220" s="139" t="s">
        <v>193</v>
      </c>
      <c r="JV220" s="139" t="s">
        <v>193</v>
      </c>
      <c r="JW220" s="139" t="s">
        <v>193</v>
      </c>
      <c r="JX220" s="139" t="s">
        <v>193</v>
      </c>
      <c r="JY220" s="139" t="s">
        <v>193</v>
      </c>
      <c r="JZ220" s="139" t="s">
        <v>193</v>
      </c>
      <c r="KA220" s="139" t="s">
        <v>193</v>
      </c>
      <c r="KB220" s="139" t="s">
        <v>193</v>
      </c>
      <c r="KC220" s="139" t="s">
        <v>193</v>
      </c>
      <c r="KD220" s="139" t="s">
        <v>193</v>
      </c>
      <c r="KE220" s="139" t="s">
        <v>193</v>
      </c>
      <c r="KF220" s="139" t="s">
        <v>193</v>
      </c>
      <c r="KG220" s="139" t="s">
        <v>193</v>
      </c>
      <c r="KH220" s="139" t="s">
        <v>193</v>
      </c>
      <c r="KI220" s="139" t="s">
        <v>193</v>
      </c>
      <c r="KJ220" s="139" t="s">
        <v>193</v>
      </c>
      <c r="KK220" s="139" t="s">
        <v>193</v>
      </c>
      <c r="KL220" s="139" t="s">
        <v>193</v>
      </c>
      <c r="KM220" s="139" t="s">
        <v>193</v>
      </c>
      <c r="KN220" s="139" t="s">
        <v>193</v>
      </c>
      <c r="KO220" s="139" t="s">
        <v>193</v>
      </c>
      <c r="KP220" s="139" t="s">
        <v>193</v>
      </c>
      <c r="KQ220" s="139" t="s">
        <v>193</v>
      </c>
      <c r="KR220" s="139" t="s">
        <v>193</v>
      </c>
      <c r="KS220" s="139" t="s">
        <v>193</v>
      </c>
      <c r="KT220" s="139" t="s">
        <v>193</v>
      </c>
      <c r="KU220" s="139" t="s">
        <v>193</v>
      </c>
      <c r="KV220" s="139" t="s">
        <v>193</v>
      </c>
      <c r="KW220" s="139" t="s">
        <v>193</v>
      </c>
      <c r="KX220" s="139" t="s">
        <v>193</v>
      </c>
      <c r="KY220" s="139" t="s">
        <v>193</v>
      </c>
      <c r="KZ220" s="139" t="s">
        <v>193</v>
      </c>
      <c r="LA220" s="139" t="s">
        <v>193</v>
      </c>
      <c r="LB220" s="139" t="s">
        <v>193</v>
      </c>
      <c r="LC220" s="139" t="s">
        <v>193</v>
      </c>
      <c r="LD220" s="139" t="s">
        <v>193</v>
      </c>
      <c r="LE220" s="139" t="s">
        <v>193</v>
      </c>
      <c r="LF220" s="139" t="s">
        <v>193</v>
      </c>
      <c r="LG220" s="139" t="s">
        <v>193</v>
      </c>
      <c r="LH220" s="139" t="s">
        <v>193</v>
      </c>
      <c r="LI220" s="139" t="s">
        <v>193</v>
      </c>
      <c r="LJ220" s="139" t="s">
        <v>193</v>
      </c>
      <c r="LK220" s="139" t="s">
        <v>193</v>
      </c>
      <c r="LL220" s="139" t="s">
        <v>193</v>
      </c>
      <c r="LM220" s="139" t="s">
        <v>193</v>
      </c>
      <c r="LN220" s="139" t="s">
        <v>193</v>
      </c>
      <c r="LO220" s="139" t="s">
        <v>193</v>
      </c>
      <c r="LP220" s="139" t="s">
        <v>193</v>
      </c>
      <c r="LQ220" s="139" t="s">
        <v>193</v>
      </c>
    </row>
    <row r="221" spans="1:329" ht="14.4" customHeight="1" x14ac:dyDescent="0.35">
      <c r="A221" s="139" t="s">
        <v>3732</v>
      </c>
      <c r="B221" s="139" t="s">
        <v>3338</v>
      </c>
      <c r="C221" s="139" t="s">
        <v>161</v>
      </c>
      <c r="D221" s="139" t="s">
        <v>161</v>
      </c>
      <c r="E221" s="139" t="s">
        <v>163</v>
      </c>
      <c r="F221" s="139" t="s">
        <v>164</v>
      </c>
      <c r="G221" s="139" t="s">
        <v>165</v>
      </c>
      <c r="H221" s="139" t="s">
        <v>165</v>
      </c>
      <c r="I221" s="139" t="s">
        <v>165</v>
      </c>
      <c r="J221" s="139" t="s">
        <v>167</v>
      </c>
      <c r="K221" s="139" t="s">
        <v>536</v>
      </c>
      <c r="L221" s="139" t="s">
        <v>490</v>
      </c>
      <c r="M221" t="s">
        <v>491</v>
      </c>
      <c r="N221" t="s">
        <v>193</v>
      </c>
      <c r="O221" t="s">
        <v>193</v>
      </c>
      <c r="P221" t="s">
        <v>496</v>
      </c>
      <c r="Q221" t="s">
        <v>193</v>
      </c>
      <c r="R221" t="s">
        <v>3554</v>
      </c>
      <c r="S221">
        <v>0</v>
      </c>
      <c r="T221">
        <v>0</v>
      </c>
      <c r="U221">
        <v>0</v>
      </c>
      <c r="V221">
        <v>1</v>
      </c>
      <c r="W221">
        <v>0</v>
      </c>
      <c r="X221">
        <v>0</v>
      </c>
      <c r="Y221">
        <v>0</v>
      </c>
      <c r="Z221" t="s">
        <v>3953</v>
      </c>
      <c r="AA221" t="s">
        <v>3554</v>
      </c>
      <c r="AB221" t="s">
        <v>112</v>
      </c>
      <c r="AC221">
        <v>1</v>
      </c>
      <c r="AD221">
        <v>0</v>
      </c>
      <c r="AE221">
        <v>0</v>
      </c>
      <c r="AF221">
        <v>0</v>
      </c>
      <c r="AG221">
        <v>0</v>
      </c>
      <c r="AH221">
        <v>0</v>
      </c>
      <c r="AI221">
        <v>0</v>
      </c>
      <c r="AJ221">
        <v>0</v>
      </c>
      <c r="AK221">
        <v>0</v>
      </c>
      <c r="AL221">
        <v>0</v>
      </c>
      <c r="AM221" t="s">
        <v>193</v>
      </c>
      <c r="AN221" t="s">
        <v>113</v>
      </c>
      <c r="AO221" t="s">
        <v>501</v>
      </c>
      <c r="AP221" t="s">
        <v>193</v>
      </c>
      <c r="AQ221" t="s">
        <v>193</v>
      </c>
      <c r="AR221" t="s">
        <v>193</v>
      </c>
      <c r="AS221" t="s">
        <v>193</v>
      </c>
      <c r="AT221" t="s">
        <v>193</v>
      </c>
      <c r="AU221" t="s">
        <v>193</v>
      </c>
      <c r="AV221" t="s">
        <v>193</v>
      </c>
      <c r="AW221" t="s">
        <v>193</v>
      </c>
      <c r="AX221" t="s">
        <v>193</v>
      </c>
      <c r="AY221" t="s">
        <v>193</v>
      </c>
      <c r="AZ221" s="192" t="s">
        <v>193</v>
      </c>
      <c r="BA221" s="139" t="s">
        <v>193</v>
      </c>
      <c r="BB221" s="139" t="s">
        <v>193</v>
      </c>
      <c r="BC221" s="192" t="s">
        <v>193</v>
      </c>
      <c r="BD221" s="139" t="s">
        <v>193</v>
      </c>
      <c r="BE221" s="139" t="s">
        <v>193</v>
      </c>
      <c r="BF221" s="192" t="s">
        <v>193</v>
      </c>
      <c r="BG221" s="139" t="s">
        <v>193</v>
      </c>
      <c r="BH221" s="139" t="s">
        <v>193</v>
      </c>
      <c r="BI221" s="192" t="s">
        <v>193</v>
      </c>
      <c r="BJ221" s="139" t="s">
        <v>193</v>
      </c>
      <c r="BK221" s="139" t="s">
        <v>193</v>
      </c>
      <c r="BL221" s="192" t="s">
        <v>193</v>
      </c>
      <c r="BM221" s="139" t="s">
        <v>193</v>
      </c>
      <c r="BN221" s="139" t="s">
        <v>193</v>
      </c>
      <c r="BO221" s="192" t="s">
        <v>193</v>
      </c>
      <c r="BP221" s="139" t="s">
        <v>193</v>
      </c>
      <c r="BQ221" s="139" t="s">
        <v>193</v>
      </c>
      <c r="BR221" s="139" t="s">
        <v>193</v>
      </c>
      <c r="BS221" s="139" t="s">
        <v>193</v>
      </c>
      <c r="BT221" s="139" t="s">
        <v>193</v>
      </c>
      <c r="BU221" s="139" t="s">
        <v>193</v>
      </c>
      <c r="BV221" s="139" t="s">
        <v>193</v>
      </c>
      <c r="BW221" s="139" t="s">
        <v>193</v>
      </c>
      <c r="BX221" s="139" t="s">
        <v>193</v>
      </c>
      <c r="BY221" s="139" t="s">
        <v>193</v>
      </c>
      <c r="BZ221" s="139" t="s">
        <v>193</v>
      </c>
      <c r="CA221" s="192" t="s">
        <v>193</v>
      </c>
      <c r="CB221" s="139" t="s">
        <v>193</v>
      </c>
      <c r="CC221" s="139" t="s">
        <v>193</v>
      </c>
      <c r="CD221" s="139" t="s">
        <v>193</v>
      </c>
      <c r="CE221" s="139" t="s">
        <v>193</v>
      </c>
      <c r="CF221" s="139" t="s">
        <v>193</v>
      </c>
      <c r="CG221" s="139" t="s">
        <v>193</v>
      </c>
      <c r="CH221" s="139" t="s">
        <v>193</v>
      </c>
      <c r="CI221" s="139" t="s">
        <v>193</v>
      </c>
      <c r="CJ221" s="139" t="s">
        <v>193</v>
      </c>
      <c r="CK221" s="139" t="s">
        <v>193</v>
      </c>
      <c r="CL221" s="139" t="s">
        <v>193</v>
      </c>
      <c r="CM221" s="139" t="s">
        <v>193</v>
      </c>
      <c r="CN221" s="139" t="s">
        <v>193</v>
      </c>
      <c r="CO221" s="139" t="s">
        <v>193</v>
      </c>
      <c r="CP221" s="139" t="s">
        <v>193</v>
      </c>
      <c r="CQ221" s="139" t="s">
        <v>193</v>
      </c>
      <c r="CR221" s="139" t="s">
        <v>193</v>
      </c>
      <c r="CS221" s="139" t="s">
        <v>193</v>
      </c>
      <c r="CT221" s="139" t="s">
        <v>193</v>
      </c>
      <c r="CU221" s="139" t="s">
        <v>193</v>
      </c>
      <c r="CV221" s="139" t="s">
        <v>193</v>
      </c>
      <c r="CW221" s="139" t="s">
        <v>193</v>
      </c>
      <c r="CX221" s="139" t="s">
        <v>193</v>
      </c>
      <c r="CY221" s="139" t="s">
        <v>193</v>
      </c>
      <c r="CZ221" s="139" t="s">
        <v>193</v>
      </c>
      <c r="DA221" s="139" t="s">
        <v>193</v>
      </c>
      <c r="DB221" s="139" t="s">
        <v>193</v>
      </c>
      <c r="DC221" s="139" t="s">
        <v>193</v>
      </c>
      <c r="DD221" s="139" t="s">
        <v>193</v>
      </c>
      <c r="DE221" s="139" t="s">
        <v>193</v>
      </c>
      <c r="DF221" s="139" t="s">
        <v>193</v>
      </c>
      <c r="DG221" s="139" t="s">
        <v>193</v>
      </c>
      <c r="DH221" s="139" t="s">
        <v>193</v>
      </c>
      <c r="DI221" s="139" t="s">
        <v>193</v>
      </c>
      <c r="DJ221" s="139" t="s">
        <v>193</v>
      </c>
      <c r="DK221" s="139" t="s">
        <v>193</v>
      </c>
      <c r="DL221" s="139" t="s">
        <v>193</v>
      </c>
      <c r="DM221" s="139" t="s">
        <v>193</v>
      </c>
      <c r="DN221" s="139" t="s">
        <v>193</v>
      </c>
      <c r="DO221" s="139" t="s">
        <v>193</v>
      </c>
      <c r="DP221" s="139" t="s">
        <v>193</v>
      </c>
      <c r="DQ221" s="139" t="s">
        <v>193</v>
      </c>
      <c r="DR221" s="139" t="s">
        <v>193</v>
      </c>
      <c r="DS221" s="139" t="s">
        <v>193</v>
      </c>
      <c r="DT221" s="139" t="s">
        <v>193</v>
      </c>
      <c r="DU221" s="139" t="s">
        <v>193</v>
      </c>
      <c r="DV221" s="139" t="s">
        <v>193</v>
      </c>
      <c r="DW221" s="139" t="s">
        <v>193</v>
      </c>
      <c r="DX221" s="139" t="s">
        <v>193</v>
      </c>
      <c r="DY221" s="139" t="s">
        <v>193</v>
      </c>
      <c r="DZ221" s="139" t="s">
        <v>193</v>
      </c>
      <c r="EA221" s="139" t="s">
        <v>193</v>
      </c>
      <c r="EB221" s="139" t="s">
        <v>193</v>
      </c>
      <c r="EC221" s="139" t="s">
        <v>193</v>
      </c>
      <c r="ED221" s="139" t="s">
        <v>193</v>
      </c>
      <c r="EE221" s="139" t="s">
        <v>193</v>
      </c>
      <c r="EF221" s="139" t="s">
        <v>193</v>
      </c>
      <c r="EG221" s="139" t="s">
        <v>193</v>
      </c>
      <c r="EH221" s="139" t="s">
        <v>193</v>
      </c>
      <c r="EI221" s="139" t="s">
        <v>193</v>
      </c>
      <c r="EJ221" s="139" t="s">
        <v>193</v>
      </c>
      <c r="EK221" s="139" t="s">
        <v>193</v>
      </c>
      <c r="EL221" s="139" t="s">
        <v>193</v>
      </c>
      <c r="EM221" s="139" t="s">
        <v>193</v>
      </c>
      <c r="EN221" s="139" t="s">
        <v>193</v>
      </c>
      <c r="EO221" s="139" t="s">
        <v>193</v>
      </c>
      <c r="EP221" s="139" t="s">
        <v>193</v>
      </c>
      <c r="EQ221" s="139" t="s">
        <v>193</v>
      </c>
      <c r="ER221" s="139" t="s">
        <v>193</v>
      </c>
      <c r="ES221" s="139" t="s">
        <v>193</v>
      </c>
      <c r="ET221" s="139" t="s">
        <v>193</v>
      </c>
      <c r="EU221" s="139" t="s">
        <v>193</v>
      </c>
      <c r="EV221" s="139" t="s">
        <v>193</v>
      </c>
      <c r="EW221" s="139" t="s">
        <v>193</v>
      </c>
      <c r="EX221" s="139" t="s">
        <v>193</v>
      </c>
      <c r="EY221" s="139" t="s">
        <v>193</v>
      </c>
      <c r="EZ221" s="139" t="s">
        <v>193</v>
      </c>
      <c r="FA221" s="139" t="s">
        <v>193</v>
      </c>
      <c r="FB221" s="139" t="s">
        <v>193</v>
      </c>
      <c r="FC221" s="139" t="s">
        <v>193</v>
      </c>
      <c r="FD221" s="139" t="s">
        <v>193</v>
      </c>
      <c r="FE221" s="139" t="s">
        <v>193</v>
      </c>
      <c r="FF221" s="139" t="s">
        <v>193</v>
      </c>
      <c r="FG221" s="139" t="s">
        <v>193</v>
      </c>
      <c r="FH221" s="139" t="s">
        <v>193</v>
      </c>
      <c r="FI221" s="139" t="s">
        <v>193</v>
      </c>
      <c r="FJ221" s="139" t="s">
        <v>193</v>
      </c>
      <c r="FK221" s="139" t="s">
        <v>193</v>
      </c>
      <c r="FL221" s="139" t="s">
        <v>193</v>
      </c>
      <c r="FM221" s="139" t="s">
        <v>193</v>
      </c>
      <c r="FN221" s="139" t="s">
        <v>193</v>
      </c>
      <c r="FO221" s="139" t="s">
        <v>193</v>
      </c>
      <c r="FP221" s="139" t="s">
        <v>193</v>
      </c>
      <c r="FQ221" s="139" t="s">
        <v>193</v>
      </c>
      <c r="FR221" s="139" t="s">
        <v>193</v>
      </c>
      <c r="FS221" s="139" t="s">
        <v>193</v>
      </c>
      <c r="FT221" s="139" t="s">
        <v>193</v>
      </c>
      <c r="FU221" s="139" t="s">
        <v>193</v>
      </c>
      <c r="FV221" s="139" t="s">
        <v>193</v>
      </c>
      <c r="FW221" s="139" t="s">
        <v>193</v>
      </c>
      <c r="FX221" s="139" t="s">
        <v>193</v>
      </c>
      <c r="FY221" s="139" t="s">
        <v>193</v>
      </c>
      <c r="FZ221" s="139" t="s">
        <v>193</v>
      </c>
      <c r="GA221" s="139" t="s">
        <v>193</v>
      </c>
      <c r="GB221" s="139" t="s">
        <v>193</v>
      </c>
      <c r="GC221" s="139" t="s">
        <v>193</v>
      </c>
      <c r="GD221" s="139" t="s">
        <v>193</v>
      </c>
      <c r="GE221" s="139" t="s">
        <v>193</v>
      </c>
      <c r="GF221" s="139" t="s">
        <v>193</v>
      </c>
      <c r="GG221" s="139" t="s">
        <v>193</v>
      </c>
      <c r="GH221" s="139" t="s">
        <v>193</v>
      </c>
      <c r="GI221" s="139" t="s">
        <v>193</v>
      </c>
      <c r="GJ221" s="139" t="s">
        <v>193</v>
      </c>
      <c r="GK221" s="139" t="s">
        <v>193</v>
      </c>
      <c r="GL221" s="139" t="s">
        <v>193</v>
      </c>
      <c r="GM221" s="139" t="s">
        <v>193</v>
      </c>
      <c r="GN221" s="139" t="s">
        <v>193</v>
      </c>
      <c r="GO221" s="139" t="s">
        <v>193</v>
      </c>
      <c r="GP221" s="139" t="s">
        <v>193</v>
      </c>
      <c r="GQ221" s="139" t="s">
        <v>193</v>
      </c>
      <c r="GR221" s="139" t="s">
        <v>193</v>
      </c>
      <c r="GS221" s="139" t="s">
        <v>193</v>
      </c>
      <c r="GT221" s="139" t="s">
        <v>193</v>
      </c>
      <c r="GU221" s="139" t="s">
        <v>193</v>
      </c>
      <c r="GV221" s="139" t="s">
        <v>193</v>
      </c>
      <c r="GW221" s="139" t="s">
        <v>193</v>
      </c>
      <c r="GX221" s="139" t="s">
        <v>193</v>
      </c>
      <c r="GY221" s="139" t="s">
        <v>193</v>
      </c>
      <c r="GZ221" s="139" t="s">
        <v>193</v>
      </c>
      <c r="HA221" s="139" t="s">
        <v>193</v>
      </c>
      <c r="HB221" s="139" t="s">
        <v>193</v>
      </c>
      <c r="HC221" s="139" t="s">
        <v>193</v>
      </c>
      <c r="HD221" s="139" t="s">
        <v>193</v>
      </c>
      <c r="HE221" s="139" t="s">
        <v>193</v>
      </c>
      <c r="HF221" s="139" t="s">
        <v>193</v>
      </c>
      <c r="HG221" s="139" t="s">
        <v>193</v>
      </c>
      <c r="HH221" s="139" t="s">
        <v>193</v>
      </c>
      <c r="HI221" s="139" t="s">
        <v>193</v>
      </c>
      <c r="HJ221" s="139" t="s">
        <v>3566</v>
      </c>
      <c r="HK221" s="139">
        <v>1</v>
      </c>
      <c r="HL221" s="139">
        <v>0</v>
      </c>
      <c r="HM221" s="139">
        <v>1</v>
      </c>
      <c r="HN221" s="139">
        <v>1</v>
      </c>
      <c r="HO221" s="139">
        <v>1</v>
      </c>
      <c r="HP221" s="139">
        <v>1</v>
      </c>
      <c r="HQ221" s="139">
        <v>1</v>
      </c>
      <c r="HR221" s="139">
        <v>0</v>
      </c>
      <c r="HS221" s="139" t="s">
        <v>3553</v>
      </c>
      <c r="HT221" s="139" t="s">
        <v>193</v>
      </c>
      <c r="HU221" s="139">
        <v>900</v>
      </c>
      <c r="HV221" s="139" t="s">
        <v>193</v>
      </c>
      <c r="HW221" s="139">
        <v>35</v>
      </c>
      <c r="HX221" s="139">
        <v>75</v>
      </c>
      <c r="HY221" s="139">
        <v>20</v>
      </c>
      <c r="HZ221" s="139">
        <v>50</v>
      </c>
      <c r="IA221" s="139">
        <v>75</v>
      </c>
      <c r="IB221" s="139" t="s">
        <v>114</v>
      </c>
      <c r="IC221" s="139" t="s">
        <v>193</v>
      </c>
      <c r="ID221" s="139" t="s">
        <v>193</v>
      </c>
      <c r="IE221" s="139" t="s">
        <v>193</v>
      </c>
      <c r="IF221" s="139" t="s">
        <v>193</v>
      </c>
      <c r="IG221" s="139" t="s">
        <v>193</v>
      </c>
      <c r="IH221" s="139" t="s">
        <v>193</v>
      </c>
      <c r="II221" s="139" t="s">
        <v>193</v>
      </c>
      <c r="IJ221" s="139" t="s">
        <v>193</v>
      </c>
      <c r="IK221" s="139" t="s">
        <v>193</v>
      </c>
      <c r="IL221" s="139" t="s">
        <v>193</v>
      </c>
      <c r="IM221" s="139" t="s">
        <v>193</v>
      </c>
      <c r="IN221" s="139" t="s">
        <v>114</v>
      </c>
      <c r="IO221" s="139" t="s">
        <v>193</v>
      </c>
      <c r="IP221" s="139" t="s">
        <v>193</v>
      </c>
      <c r="IQ221" s="139" t="s">
        <v>193</v>
      </c>
      <c r="IR221" s="139" t="s">
        <v>193</v>
      </c>
      <c r="IS221" s="139" t="s">
        <v>193</v>
      </c>
      <c r="IT221" s="139" t="s">
        <v>193</v>
      </c>
      <c r="IU221" s="139" t="s">
        <v>193</v>
      </c>
      <c r="IV221" s="139" t="s">
        <v>193</v>
      </c>
      <c r="IW221" s="139" t="s">
        <v>3464</v>
      </c>
      <c r="IX221" s="139">
        <v>0</v>
      </c>
      <c r="IY221" s="139">
        <v>1</v>
      </c>
      <c r="IZ221" s="139">
        <v>0</v>
      </c>
      <c r="JA221" s="139">
        <v>0</v>
      </c>
      <c r="JB221" s="139">
        <v>0</v>
      </c>
      <c r="JC221" s="139">
        <v>0</v>
      </c>
      <c r="JD221" s="139">
        <v>0</v>
      </c>
      <c r="JE221" s="139">
        <v>0</v>
      </c>
      <c r="JF221" s="139" t="s">
        <v>193</v>
      </c>
      <c r="JG221" s="139" t="s">
        <v>114</v>
      </c>
      <c r="JH221" s="139" t="s">
        <v>193</v>
      </c>
      <c r="JI221" s="139" t="s">
        <v>193</v>
      </c>
      <c r="JJ221" s="139" t="s">
        <v>193</v>
      </c>
      <c r="JK221" s="139" t="s">
        <v>193</v>
      </c>
      <c r="JL221" s="139" t="s">
        <v>193</v>
      </c>
      <c r="JM221" s="139" t="s">
        <v>193</v>
      </c>
      <c r="JN221" s="139" t="s">
        <v>193</v>
      </c>
      <c r="JO221" s="139" t="s">
        <v>193</v>
      </c>
      <c r="JP221" s="139" t="s">
        <v>193</v>
      </c>
      <c r="JQ221" s="139" t="s">
        <v>193</v>
      </c>
      <c r="JR221" s="139" t="s">
        <v>193</v>
      </c>
      <c r="JS221" s="139" t="s">
        <v>193</v>
      </c>
      <c r="JT221" s="139" t="s">
        <v>193</v>
      </c>
      <c r="JU221" s="139" t="s">
        <v>193</v>
      </c>
      <c r="JV221" s="139" t="s">
        <v>193</v>
      </c>
      <c r="JW221" s="139" t="s">
        <v>193</v>
      </c>
      <c r="JX221" s="139" t="s">
        <v>193</v>
      </c>
      <c r="JY221" s="139" t="s">
        <v>193</v>
      </c>
      <c r="JZ221" s="139" t="s">
        <v>193</v>
      </c>
      <c r="KA221" s="139" t="s">
        <v>193</v>
      </c>
      <c r="KB221" s="139" t="s">
        <v>193</v>
      </c>
      <c r="KC221" s="139" t="s">
        <v>193</v>
      </c>
      <c r="KD221" s="139" t="s">
        <v>193</v>
      </c>
      <c r="KE221" s="139" t="s">
        <v>193</v>
      </c>
      <c r="KF221" s="139" t="s">
        <v>193</v>
      </c>
      <c r="KG221" s="139" t="s">
        <v>193</v>
      </c>
      <c r="KH221" s="139" t="s">
        <v>193</v>
      </c>
      <c r="KI221" s="139" t="s">
        <v>193</v>
      </c>
      <c r="KJ221" s="139" t="s">
        <v>193</v>
      </c>
      <c r="KK221" s="139" t="s">
        <v>193</v>
      </c>
      <c r="KL221" s="139" t="s">
        <v>193</v>
      </c>
      <c r="KM221" s="139" t="s">
        <v>193</v>
      </c>
      <c r="KN221" s="139" t="s">
        <v>193</v>
      </c>
      <c r="KO221" s="139" t="s">
        <v>193</v>
      </c>
      <c r="KP221" s="139" t="s">
        <v>193</v>
      </c>
      <c r="KQ221" s="139" t="s">
        <v>193</v>
      </c>
      <c r="KR221" s="139" t="s">
        <v>193</v>
      </c>
      <c r="KS221" s="139" t="s">
        <v>193</v>
      </c>
      <c r="KT221" s="139" t="s">
        <v>193</v>
      </c>
      <c r="KU221" s="139" t="s">
        <v>193</v>
      </c>
      <c r="KV221" s="139" t="s">
        <v>193</v>
      </c>
      <c r="KW221" s="139" t="s">
        <v>193</v>
      </c>
      <c r="KX221" s="139" t="s">
        <v>193</v>
      </c>
      <c r="KY221" s="139" t="s">
        <v>193</v>
      </c>
      <c r="KZ221" s="139" t="s">
        <v>193</v>
      </c>
      <c r="LA221" s="139" t="s">
        <v>193</v>
      </c>
      <c r="LB221" s="139" t="s">
        <v>193</v>
      </c>
      <c r="LC221" s="139" t="s">
        <v>193</v>
      </c>
      <c r="LD221" s="139" t="s">
        <v>193</v>
      </c>
      <c r="LE221" s="139" t="s">
        <v>193</v>
      </c>
      <c r="LF221" s="139" t="s">
        <v>193</v>
      </c>
      <c r="LG221" s="139" t="s">
        <v>193</v>
      </c>
      <c r="LH221" s="139" t="s">
        <v>193</v>
      </c>
      <c r="LI221" s="139" t="s">
        <v>193</v>
      </c>
      <c r="LJ221" s="139" t="s">
        <v>193</v>
      </c>
      <c r="LK221" s="139" t="s">
        <v>193</v>
      </c>
      <c r="LL221" s="139" t="s">
        <v>193</v>
      </c>
      <c r="LM221" s="139" t="s">
        <v>193</v>
      </c>
      <c r="LN221" s="139" t="s">
        <v>193</v>
      </c>
      <c r="LO221" s="139" t="s">
        <v>193</v>
      </c>
      <c r="LP221" s="139" t="s">
        <v>193</v>
      </c>
      <c r="LQ221" s="139" t="s">
        <v>193</v>
      </c>
    </row>
    <row r="222" spans="1:329" ht="14.4" customHeight="1" x14ac:dyDescent="0.35">
      <c r="A222" s="139" t="s">
        <v>3733</v>
      </c>
      <c r="B222" s="139" t="s">
        <v>3355</v>
      </c>
      <c r="C222" s="139" t="s">
        <v>161</v>
      </c>
      <c r="D222" s="139" t="s">
        <v>161</v>
      </c>
      <c r="E222" s="139" t="s">
        <v>163</v>
      </c>
      <c r="F222" s="139" t="s">
        <v>164</v>
      </c>
      <c r="G222" s="139" t="s">
        <v>165</v>
      </c>
      <c r="H222" s="139" t="s">
        <v>165</v>
      </c>
      <c r="I222" s="139" t="s">
        <v>165</v>
      </c>
      <c r="J222" s="139" t="s">
        <v>167</v>
      </c>
      <c r="K222" s="139" t="s">
        <v>536</v>
      </c>
      <c r="L222" s="139" t="s">
        <v>490</v>
      </c>
      <c r="M222" t="s">
        <v>491</v>
      </c>
      <c r="N222" t="s">
        <v>193</v>
      </c>
      <c r="O222" t="s">
        <v>193</v>
      </c>
      <c r="P222" t="s">
        <v>496</v>
      </c>
      <c r="Q222" t="s">
        <v>193</v>
      </c>
      <c r="R222" t="s">
        <v>3502</v>
      </c>
      <c r="S222">
        <v>0</v>
      </c>
      <c r="T222">
        <v>0</v>
      </c>
      <c r="U222">
        <v>1</v>
      </c>
      <c r="V222">
        <v>0</v>
      </c>
      <c r="W222">
        <v>0</v>
      </c>
      <c r="X222">
        <v>0</v>
      </c>
      <c r="Y222">
        <v>0</v>
      </c>
      <c r="Z222" t="s">
        <v>4014</v>
      </c>
      <c r="AA222" t="s">
        <v>3502</v>
      </c>
      <c r="AB222" t="s">
        <v>112</v>
      </c>
      <c r="AC222">
        <v>1</v>
      </c>
      <c r="AD222">
        <v>0</v>
      </c>
      <c r="AE222">
        <v>0</v>
      </c>
      <c r="AF222">
        <v>0</v>
      </c>
      <c r="AG222">
        <v>0</v>
      </c>
      <c r="AH222">
        <v>0</v>
      </c>
      <c r="AI222">
        <v>0</v>
      </c>
      <c r="AJ222">
        <v>0</v>
      </c>
      <c r="AK222">
        <v>0</v>
      </c>
      <c r="AL222">
        <v>0</v>
      </c>
      <c r="AM222" t="s">
        <v>193</v>
      </c>
      <c r="AN222" t="s">
        <v>113</v>
      </c>
      <c r="AO222" t="s">
        <v>501</v>
      </c>
      <c r="AP222" t="s">
        <v>193</v>
      </c>
      <c r="AQ222" t="s">
        <v>193</v>
      </c>
      <c r="AR222" t="s">
        <v>193</v>
      </c>
      <c r="AS222" t="s">
        <v>193</v>
      </c>
      <c r="AT222" t="s">
        <v>193</v>
      </c>
      <c r="AU222" t="s">
        <v>193</v>
      </c>
      <c r="AV222" t="s">
        <v>193</v>
      </c>
      <c r="AW222" t="s">
        <v>193</v>
      </c>
      <c r="AX222" t="s">
        <v>193</v>
      </c>
      <c r="AY222" t="s">
        <v>193</v>
      </c>
      <c r="AZ222" s="192" t="s">
        <v>193</v>
      </c>
      <c r="BA222" s="139" t="s">
        <v>193</v>
      </c>
      <c r="BB222" s="139" t="s">
        <v>193</v>
      </c>
      <c r="BC222" s="192" t="s">
        <v>193</v>
      </c>
      <c r="BD222" s="139" t="s">
        <v>193</v>
      </c>
      <c r="BE222" s="139" t="s">
        <v>193</v>
      </c>
      <c r="BF222" s="192" t="s">
        <v>193</v>
      </c>
      <c r="BG222" s="139" t="s">
        <v>193</v>
      </c>
      <c r="BH222" s="139" t="s">
        <v>193</v>
      </c>
      <c r="BI222" s="192" t="s">
        <v>193</v>
      </c>
      <c r="BJ222" s="139" t="s">
        <v>193</v>
      </c>
      <c r="BK222" s="139" t="s">
        <v>193</v>
      </c>
      <c r="BL222" s="192" t="s">
        <v>193</v>
      </c>
      <c r="BM222" s="139" t="s">
        <v>193</v>
      </c>
      <c r="BN222" s="139" t="s">
        <v>193</v>
      </c>
      <c r="BO222" s="192" t="s">
        <v>193</v>
      </c>
      <c r="BP222" s="139" t="s">
        <v>193</v>
      </c>
      <c r="BQ222" s="139" t="s">
        <v>193</v>
      </c>
      <c r="BR222" s="139" t="s">
        <v>193</v>
      </c>
      <c r="BS222" s="139" t="s">
        <v>193</v>
      </c>
      <c r="BT222" s="139" t="s">
        <v>193</v>
      </c>
      <c r="BU222" s="139" t="s">
        <v>193</v>
      </c>
      <c r="BV222" s="139" t="s">
        <v>193</v>
      </c>
      <c r="BW222" s="139" t="s">
        <v>193</v>
      </c>
      <c r="BX222" s="139" t="s">
        <v>193</v>
      </c>
      <c r="BY222" s="139" t="s">
        <v>193</v>
      </c>
      <c r="BZ222" s="139" t="s">
        <v>193</v>
      </c>
      <c r="CA222" s="192" t="s">
        <v>193</v>
      </c>
      <c r="CB222" s="139" t="s">
        <v>193</v>
      </c>
      <c r="CC222" s="139" t="s">
        <v>193</v>
      </c>
      <c r="CD222" s="139" t="s">
        <v>193</v>
      </c>
      <c r="CE222" s="139" t="s">
        <v>193</v>
      </c>
      <c r="CF222" s="139" t="s">
        <v>193</v>
      </c>
      <c r="CG222" s="139" t="s">
        <v>193</v>
      </c>
      <c r="CH222" s="139" t="s">
        <v>193</v>
      </c>
      <c r="CI222" s="139" t="s">
        <v>193</v>
      </c>
      <c r="CJ222" s="139" t="s">
        <v>193</v>
      </c>
      <c r="CK222" s="139" t="s">
        <v>193</v>
      </c>
      <c r="CL222" s="139" t="s">
        <v>193</v>
      </c>
      <c r="CM222" s="139" t="s">
        <v>193</v>
      </c>
      <c r="CN222" s="139" t="s">
        <v>193</v>
      </c>
      <c r="CO222" s="139" t="s">
        <v>193</v>
      </c>
      <c r="CP222" s="139" t="s">
        <v>193</v>
      </c>
      <c r="CQ222" s="139" t="s">
        <v>193</v>
      </c>
      <c r="CR222" s="139" t="s">
        <v>193</v>
      </c>
      <c r="CS222" s="139" t="s">
        <v>193</v>
      </c>
      <c r="CT222" s="139" t="s">
        <v>193</v>
      </c>
      <c r="CU222" s="139" t="s">
        <v>193</v>
      </c>
      <c r="CV222" s="139" t="s">
        <v>193</v>
      </c>
      <c r="CW222" s="139" t="s">
        <v>193</v>
      </c>
      <c r="CX222" s="139" t="s">
        <v>193</v>
      </c>
      <c r="CY222" s="139" t="s">
        <v>193</v>
      </c>
      <c r="CZ222" s="139" t="s">
        <v>193</v>
      </c>
      <c r="DA222" s="139" t="s">
        <v>193</v>
      </c>
      <c r="DB222" s="139" t="s">
        <v>193</v>
      </c>
      <c r="DC222" s="139" t="s">
        <v>193</v>
      </c>
      <c r="DD222" s="139" t="s">
        <v>193</v>
      </c>
      <c r="DE222" s="139" t="s">
        <v>193</v>
      </c>
      <c r="DF222" s="139" t="s">
        <v>193</v>
      </c>
      <c r="DG222" s="139" t="s">
        <v>193</v>
      </c>
      <c r="DH222" s="139" t="s">
        <v>193</v>
      </c>
      <c r="DI222" s="139" t="s">
        <v>193</v>
      </c>
      <c r="DJ222" s="139" t="s">
        <v>193</v>
      </c>
      <c r="DK222" s="139" t="s">
        <v>193</v>
      </c>
      <c r="DL222" s="139" t="s">
        <v>193</v>
      </c>
      <c r="DM222" s="139" t="s">
        <v>193</v>
      </c>
      <c r="DN222" s="139" t="s">
        <v>193</v>
      </c>
      <c r="DO222" s="139" t="s">
        <v>193</v>
      </c>
      <c r="DP222" s="139" t="s">
        <v>193</v>
      </c>
      <c r="DQ222" s="139" t="s">
        <v>193</v>
      </c>
      <c r="DR222" s="139" t="s">
        <v>193</v>
      </c>
      <c r="DS222" s="139" t="s">
        <v>193</v>
      </c>
      <c r="DT222" s="139" t="s">
        <v>193</v>
      </c>
      <c r="DU222" s="139" t="s">
        <v>193</v>
      </c>
      <c r="DV222" s="139" t="s">
        <v>193</v>
      </c>
      <c r="DW222" s="139" t="s">
        <v>193</v>
      </c>
      <c r="DX222" s="139" t="s">
        <v>193</v>
      </c>
      <c r="DY222" s="139" t="s">
        <v>193</v>
      </c>
      <c r="DZ222" s="139" t="s">
        <v>193</v>
      </c>
      <c r="EA222" s="139" t="s">
        <v>193</v>
      </c>
      <c r="EB222" s="139" t="s">
        <v>193</v>
      </c>
      <c r="EC222" s="139" t="s">
        <v>193</v>
      </c>
      <c r="ED222" s="139" t="s">
        <v>193</v>
      </c>
      <c r="EE222" s="139" t="s">
        <v>193</v>
      </c>
      <c r="EF222" s="139" t="s">
        <v>193</v>
      </c>
      <c r="EG222" s="139" t="s">
        <v>193</v>
      </c>
      <c r="EH222" s="139" t="s">
        <v>193</v>
      </c>
      <c r="EI222" s="139" t="s">
        <v>193</v>
      </c>
      <c r="EJ222" s="139" t="s">
        <v>193</v>
      </c>
      <c r="EK222" s="139" t="s">
        <v>193</v>
      </c>
      <c r="EL222" s="139" t="s">
        <v>193</v>
      </c>
      <c r="EM222" s="139" t="s">
        <v>193</v>
      </c>
      <c r="EN222" s="139" t="s">
        <v>193</v>
      </c>
      <c r="EO222" s="139" t="s">
        <v>193</v>
      </c>
      <c r="EP222" s="139" t="s">
        <v>193</v>
      </c>
      <c r="EQ222" s="139" t="s">
        <v>193</v>
      </c>
      <c r="ER222" s="139" t="s">
        <v>193</v>
      </c>
      <c r="ES222" s="139" t="s">
        <v>193</v>
      </c>
      <c r="ET222" s="139" t="s">
        <v>193</v>
      </c>
      <c r="EU222" s="139" t="s">
        <v>193</v>
      </c>
      <c r="EV222" s="139" t="s">
        <v>193</v>
      </c>
      <c r="EW222" s="139" t="s">
        <v>193</v>
      </c>
      <c r="EX222" s="139" t="s">
        <v>193</v>
      </c>
      <c r="EY222" s="139" t="s">
        <v>193</v>
      </c>
      <c r="EZ222" s="139" t="s">
        <v>193</v>
      </c>
      <c r="FA222" s="139" t="s">
        <v>193</v>
      </c>
      <c r="FB222" s="139" t="s">
        <v>193</v>
      </c>
      <c r="FC222" s="139" t="s">
        <v>193</v>
      </c>
      <c r="FD222" s="139" t="s">
        <v>193</v>
      </c>
      <c r="FE222" s="139" t="s">
        <v>193</v>
      </c>
      <c r="FF222" s="139" t="s">
        <v>193</v>
      </c>
      <c r="FG222" s="139" t="s">
        <v>193</v>
      </c>
      <c r="FH222" s="139" t="s">
        <v>193</v>
      </c>
      <c r="FI222" s="139" t="s">
        <v>193</v>
      </c>
      <c r="FJ222" s="139" t="s">
        <v>193</v>
      </c>
      <c r="FK222" s="139" t="s">
        <v>193</v>
      </c>
      <c r="FL222" s="139" t="s">
        <v>193</v>
      </c>
      <c r="FM222" s="139" t="s">
        <v>193</v>
      </c>
      <c r="FN222" s="139" t="s">
        <v>193</v>
      </c>
      <c r="FO222" s="139" t="s">
        <v>193</v>
      </c>
      <c r="FP222" s="139" t="s">
        <v>193</v>
      </c>
      <c r="FQ222" s="139" t="s">
        <v>193</v>
      </c>
      <c r="FR222" s="139" t="s">
        <v>193</v>
      </c>
      <c r="FS222" s="139" t="s">
        <v>193</v>
      </c>
      <c r="FT222" s="139" t="s">
        <v>193</v>
      </c>
      <c r="FU222" s="139" t="s">
        <v>193</v>
      </c>
      <c r="FV222" s="139" t="s">
        <v>193</v>
      </c>
      <c r="FW222" s="139" t="s">
        <v>193</v>
      </c>
      <c r="FX222" s="139" t="s">
        <v>193</v>
      </c>
      <c r="FY222" s="139" t="s">
        <v>193</v>
      </c>
      <c r="FZ222" s="139" t="s">
        <v>193</v>
      </c>
      <c r="GA222" s="139" t="s">
        <v>193</v>
      </c>
      <c r="GB222" s="139" t="s">
        <v>193</v>
      </c>
      <c r="GC222" s="139" t="s">
        <v>193</v>
      </c>
      <c r="GD222" s="139" t="s">
        <v>193</v>
      </c>
      <c r="GE222" s="139" t="s">
        <v>193</v>
      </c>
      <c r="GF222" s="139" t="s">
        <v>193</v>
      </c>
      <c r="GG222" s="139" t="s">
        <v>193</v>
      </c>
      <c r="GH222" s="139" t="s">
        <v>193</v>
      </c>
      <c r="GI222" s="139" t="s">
        <v>193</v>
      </c>
      <c r="GJ222" s="139" t="s">
        <v>193</v>
      </c>
      <c r="GK222" s="139" t="s">
        <v>193</v>
      </c>
      <c r="GL222" s="139" t="s">
        <v>193</v>
      </c>
      <c r="GM222" s="139" t="s">
        <v>193</v>
      </c>
      <c r="GN222" s="139" t="s">
        <v>193</v>
      </c>
      <c r="GO222" s="139" t="s">
        <v>193</v>
      </c>
      <c r="GP222" s="139" t="s">
        <v>193</v>
      </c>
      <c r="GQ222" s="139" t="s">
        <v>193</v>
      </c>
      <c r="GR222" s="139" t="s">
        <v>193</v>
      </c>
      <c r="GS222" s="139" t="s">
        <v>193</v>
      </c>
      <c r="GT222" s="139" t="s">
        <v>193</v>
      </c>
      <c r="GU222" s="139" t="s">
        <v>193</v>
      </c>
      <c r="GV222" s="139" t="s">
        <v>193</v>
      </c>
      <c r="GW222" s="139" t="s">
        <v>193</v>
      </c>
      <c r="GX222" s="139" t="s">
        <v>193</v>
      </c>
      <c r="GY222" s="139" t="s">
        <v>193</v>
      </c>
      <c r="GZ222" s="139" t="s">
        <v>193</v>
      </c>
      <c r="HA222" s="139" t="s">
        <v>193</v>
      </c>
      <c r="HB222" s="139" t="s">
        <v>193</v>
      </c>
      <c r="HC222" s="139" t="s">
        <v>109</v>
      </c>
      <c r="HD222" s="139">
        <v>500</v>
      </c>
      <c r="HE222" s="139" t="s">
        <v>193</v>
      </c>
      <c r="HF222" s="139" t="s">
        <v>193</v>
      </c>
      <c r="HG222" s="139" t="s">
        <v>193</v>
      </c>
      <c r="HH222" s="139" t="s">
        <v>193</v>
      </c>
      <c r="HI222" s="139" t="s">
        <v>193</v>
      </c>
      <c r="HJ222" s="139" t="s">
        <v>193</v>
      </c>
      <c r="HK222" s="139" t="s">
        <v>193</v>
      </c>
      <c r="HL222" s="139" t="s">
        <v>193</v>
      </c>
      <c r="HM222" s="139" t="s">
        <v>193</v>
      </c>
      <c r="HN222" s="139" t="s">
        <v>193</v>
      </c>
      <c r="HO222" s="139" t="s">
        <v>193</v>
      </c>
      <c r="HP222" s="139" t="s">
        <v>193</v>
      </c>
      <c r="HQ222" s="139" t="s">
        <v>193</v>
      </c>
      <c r="HR222" s="139" t="s">
        <v>193</v>
      </c>
      <c r="HS222" s="139" t="s">
        <v>193</v>
      </c>
      <c r="HT222" s="139" t="s">
        <v>193</v>
      </c>
      <c r="HU222" s="139" t="s">
        <v>193</v>
      </c>
      <c r="HV222" s="139" t="s">
        <v>193</v>
      </c>
      <c r="HW222" s="139" t="s">
        <v>193</v>
      </c>
      <c r="HX222" s="139" t="s">
        <v>193</v>
      </c>
      <c r="HY222" s="139" t="s">
        <v>193</v>
      </c>
      <c r="HZ222" s="139" t="s">
        <v>193</v>
      </c>
      <c r="IA222" s="139" t="s">
        <v>193</v>
      </c>
      <c r="IB222" s="139" t="s">
        <v>193</v>
      </c>
      <c r="IC222" s="139" t="s">
        <v>193</v>
      </c>
      <c r="ID222" s="139" t="s">
        <v>193</v>
      </c>
      <c r="IE222" s="139" t="s">
        <v>193</v>
      </c>
      <c r="IF222" s="139" t="s">
        <v>193</v>
      </c>
      <c r="IG222" s="139" t="s">
        <v>193</v>
      </c>
      <c r="IH222" s="139" t="s">
        <v>193</v>
      </c>
      <c r="II222" s="139" t="s">
        <v>193</v>
      </c>
      <c r="IJ222" s="139" t="s">
        <v>193</v>
      </c>
      <c r="IK222" s="139" t="s">
        <v>193</v>
      </c>
      <c r="IL222" s="139" t="s">
        <v>193</v>
      </c>
      <c r="IM222" s="139" t="s">
        <v>193</v>
      </c>
      <c r="IN222" s="139" t="s">
        <v>114</v>
      </c>
      <c r="IO222" s="139" t="s">
        <v>193</v>
      </c>
      <c r="IP222" s="139" t="s">
        <v>193</v>
      </c>
      <c r="IQ222" s="139" t="s">
        <v>193</v>
      </c>
      <c r="IR222" s="139" t="s">
        <v>193</v>
      </c>
      <c r="IS222" s="139" t="s">
        <v>193</v>
      </c>
      <c r="IT222" s="139" t="s">
        <v>193</v>
      </c>
      <c r="IU222" s="139" t="s">
        <v>193</v>
      </c>
      <c r="IV222" s="139" t="s">
        <v>193</v>
      </c>
      <c r="IW222" s="139" t="s">
        <v>3464</v>
      </c>
      <c r="IX222" s="139">
        <v>0</v>
      </c>
      <c r="IY222" s="139">
        <v>1</v>
      </c>
      <c r="IZ222" s="139">
        <v>0</v>
      </c>
      <c r="JA222" s="139">
        <v>0</v>
      </c>
      <c r="JB222" s="139">
        <v>0</v>
      </c>
      <c r="JC222" s="139">
        <v>0</v>
      </c>
      <c r="JD222" s="139">
        <v>0</v>
      </c>
      <c r="JE222" s="139">
        <v>0</v>
      </c>
      <c r="JF222" s="139" t="s">
        <v>193</v>
      </c>
      <c r="JG222" s="139" t="s">
        <v>114</v>
      </c>
      <c r="JH222" s="139" t="s">
        <v>193</v>
      </c>
      <c r="JI222" s="139" t="s">
        <v>193</v>
      </c>
      <c r="JJ222" s="139" t="s">
        <v>193</v>
      </c>
      <c r="JK222" s="139" t="s">
        <v>193</v>
      </c>
      <c r="JL222" s="139" t="s">
        <v>193</v>
      </c>
      <c r="JM222" s="139" t="s">
        <v>193</v>
      </c>
      <c r="JN222" s="139" t="s">
        <v>193</v>
      </c>
      <c r="JO222" s="139" t="s">
        <v>193</v>
      </c>
      <c r="JP222" s="139" t="s">
        <v>193</v>
      </c>
      <c r="JQ222" s="139" t="s">
        <v>193</v>
      </c>
      <c r="JR222" s="139" t="s">
        <v>193</v>
      </c>
      <c r="JS222" s="139" t="s">
        <v>193</v>
      </c>
      <c r="JT222" s="139" t="s">
        <v>193</v>
      </c>
      <c r="JU222" s="139" t="s">
        <v>193</v>
      </c>
      <c r="JV222" s="139" t="s">
        <v>193</v>
      </c>
      <c r="JW222" s="139" t="s">
        <v>193</v>
      </c>
      <c r="JX222" s="139" t="s">
        <v>193</v>
      </c>
      <c r="JY222" s="139" t="s">
        <v>193</v>
      </c>
      <c r="JZ222" s="139" t="s">
        <v>193</v>
      </c>
      <c r="KA222" s="139" t="s">
        <v>193</v>
      </c>
      <c r="KB222" s="139" t="s">
        <v>193</v>
      </c>
      <c r="KC222" s="139" t="s">
        <v>193</v>
      </c>
      <c r="KD222" s="139" t="s">
        <v>193</v>
      </c>
      <c r="KE222" s="139" t="s">
        <v>193</v>
      </c>
      <c r="KF222" s="139" t="s">
        <v>193</v>
      </c>
      <c r="KG222" s="139" t="s">
        <v>193</v>
      </c>
      <c r="KH222" s="139" t="s">
        <v>193</v>
      </c>
      <c r="KI222" s="139" t="s">
        <v>193</v>
      </c>
      <c r="KJ222" s="139" t="s">
        <v>193</v>
      </c>
      <c r="KK222" s="139" t="s">
        <v>193</v>
      </c>
      <c r="KL222" s="139" t="s">
        <v>193</v>
      </c>
      <c r="KM222" s="139" t="s">
        <v>193</v>
      </c>
      <c r="KN222" s="139" t="s">
        <v>193</v>
      </c>
      <c r="KO222" s="139" t="s">
        <v>193</v>
      </c>
      <c r="KP222" s="139" t="s">
        <v>193</v>
      </c>
      <c r="KQ222" s="139" t="s">
        <v>193</v>
      </c>
      <c r="KR222" s="139" t="s">
        <v>193</v>
      </c>
      <c r="KS222" s="139" t="s">
        <v>193</v>
      </c>
      <c r="KT222" s="139" t="s">
        <v>193</v>
      </c>
      <c r="KU222" s="139" t="s">
        <v>193</v>
      </c>
      <c r="KV222" s="139" t="s">
        <v>193</v>
      </c>
      <c r="KW222" s="139" t="s">
        <v>193</v>
      </c>
      <c r="KX222" s="139" t="s">
        <v>193</v>
      </c>
      <c r="KY222" s="139" t="s">
        <v>193</v>
      </c>
      <c r="KZ222" s="139" t="s">
        <v>193</v>
      </c>
      <c r="LA222" s="139" t="s">
        <v>193</v>
      </c>
      <c r="LB222" s="139" t="s">
        <v>193</v>
      </c>
      <c r="LC222" s="139" t="s">
        <v>193</v>
      </c>
      <c r="LD222" s="139" t="s">
        <v>193</v>
      </c>
      <c r="LE222" s="139" t="s">
        <v>193</v>
      </c>
      <c r="LF222" s="139" t="s">
        <v>193</v>
      </c>
      <c r="LG222" s="139" t="s">
        <v>193</v>
      </c>
      <c r="LH222" s="139" t="s">
        <v>193</v>
      </c>
      <c r="LI222" s="139" t="s">
        <v>193</v>
      </c>
      <c r="LJ222" s="139" t="s">
        <v>193</v>
      </c>
      <c r="LK222" s="139" t="s">
        <v>193</v>
      </c>
      <c r="LL222" s="139" t="s">
        <v>193</v>
      </c>
      <c r="LM222" s="139" t="s">
        <v>193</v>
      </c>
      <c r="LN222" s="139" t="s">
        <v>193</v>
      </c>
      <c r="LO222" s="139" t="s">
        <v>193</v>
      </c>
      <c r="LP222" s="139" t="s">
        <v>193</v>
      </c>
      <c r="LQ222" s="139" t="s">
        <v>193</v>
      </c>
    </row>
    <row r="223" spans="1:329" ht="14.4" customHeight="1" x14ac:dyDescent="0.35">
      <c r="A223" s="139" t="s">
        <v>3734</v>
      </c>
      <c r="B223" s="139" t="s">
        <v>3355</v>
      </c>
      <c r="C223" s="139" t="s">
        <v>161</v>
      </c>
      <c r="D223" s="139" t="s">
        <v>161</v>
      </c>
      <c r="E223" s="139" t="s">
        <v>163</v>
      </c>
      <c r="F223" s="139" t="s">
        <v>164</v>
      </c>
      <c r="G223" s="139" t="s">
        <v>165</v>
      </c>
      <c r="H223" s="139" t="s">
        <v>165</v>
      </c>
      <c r="I223" s="139" t="s">
        <v>165</v>
      </c>
      <c r="J223" s="139" t="s">
        <v>167</v>
      </c>
      <c r="K223" s="139" t="s">
        <v>536</v>
      </c>
      <c r="L223" s="139" t="s">
        <v>490</v>
      </c>
      <c r="M223" t="s">
        <v>491</v>
      </c>
      <c r="N223" t="s">
        <v>193</v>
      </c>
      <c r="O223" t="s">
        <v>193</v>
      </c>
      <c r="P223" t="s">
        <v>492</v>
      </c>
      <c r="Q223" t="s">
        <v>193</v>
      </c>
      <c r="R223" t="s">
        <v>3502</v>
      </c>
      <c r="S223">
        <v>0</v>
      </c>
      <c r="T223">
        <v>0</v>
      </c>
      <c r="U223">
        <v>1</v>
      </c>
      <c r="V223">
        <v>0</v>
      </c>
      <c r="W223">
        <v>0</v>
      </c>
      <c r="X223">
        <v>0</v>
      </c>
      <c r="Y223">
        <v>0</v>
      </c>
      <c r="Z223" t="s">
        <v>4014</v>
      </c>
      <c r="AA223" t="s">
        <v>3502</v>
      </c>
      <c r="AB223" t="s">
        <v>112</v>
      </c>
      <c r="AC223">
        <v>1</v>
      </c>
      <c r="AD223">
        <v>0</v>
      </c>
      <c r="AE223">
        <v>0</v>
      </c>
      <c r="AF223">
        <v>0</v>
      </c>
      <c r="AG223">
        <v>0</v>
      </c>
      <c r="AH223">
        <v>0</v>
      </c>
      <c r="AI223">
        <v>0</v>
      </c>
      <c r="AJ223">
        <v>0</v>
      </c>
      <c r="AK223">
        <v>0</v>
      </c>
      <c r="AL223">
        <v>0</v>
      </c>
      <c r="AM223" t="s">
        <v>193</v>
      </c>
      <c r="AN223" t="s">
        <v>113</v>
      </c>
      <c r="AO223" t="s">
        <v>501</v>
      </c>
      <c r="AP223" t="s">
        <v>193</v>
      </c>
      <c r="AQ223" t="s">
        <v>193</v>
      </c>
      <c r="AR223" t="s">
        <v>193</v>
      </c>
      <c r="AS223" t="s">
        <v>193</v>
      </c>
      <c r="AT223" t="s">
        <v>193</v>
      </c>
      <c r="AU223" t="s">
        <v>193</v>
      </c>
      <c r="AV223" t="s">
        <v>193</v>
      </c>
      <c r="AW223" t="s">
        <v>193</v>
      </c>
      <c r="AX223" t="s">
        <v>193</v>
      </c>
      <c r="AY223" t="s">
        <v>193</v>
      </c>
      <c r="AZ223" s="192" t="s">
        <v>193</v>
      </c>
      <c r="BA223" s="139" t="s">
        <v>193</v>
      </c>
      <c r="BB223" s="139" t="s">
        <v>193</v>
      </c>
      <c r="BC223" s="192" t="s">
        <v>193</v>
      </c>
      <c r="BD223" s="139" t="s">
        <v>193</v>
      </c>
      <c r="BE223" s="139" t="s">
        <v>193</v>
      </c>
      <c r="BF223" s="192" t="s">
        <v>193</v>
      </c>
      <c r="BG223" s="139" t="s">
        <v>193</v>
      </c>
      <c r="BH223" s="139" t="s">
        <v>193</v>
      </c>
      <c r="BI223" s="192" t="s">
        <v>193</v>
      </c>
      <c r="BJ223" s="139" t="s">
        <v>193</v>
      </c>
      <c r="BK223" s="139" t="s">
        <v>193</v>
      </c>
      <c r="BL223" s="192" t="s">
        <v>193</v>
      </c>
      <c r="BM223" s="139" t="s">
        <v>193</v>
      </c>
      <c r="BN223" s="139" t="s">
        <v>193</v>
      </c>
      <c r="BO223" s="192" t="s">
        <v>193</v>
      </c>
      <c r="BP223" s="139" t="s">
        <v>193</v>
      </c>
      <c r="BQ223" s="139" t="s">
        <v>193</v>
      </c>
      <c r="BR223" s="139" t="s">
        <v>193</v>
      </c>
      <c r="BS223" s="139" t="s">
        <v>193</v>
      </c>
      <c r="BT223" s="139" t="s">
        <v>193</v>
      </c>
      <c r="BU223" s="139" t="s">
        <v>193</v>
      </c>
      <c r="BV223" s="139" t="s">
        <v>193</v>
      </c>
      <c r="BW223" s="139" t="s">
        <v>193</v>
      </c>
      <c r="BX223" s="139" t="s">
        <v>193</v>
      </c>
      <c r="BY223" s="139" t="s">
        <v>193</v>
      </c>
      <c r="BZ223" s="139" t="s">
        <v>193</v>
      </c>
      <c r="CA223" s="192" t="s">
        <v>193</v>
      </c>
      <c r="CB223" s="139" t="s">
        <v>193</v>
      </c>
      <c r="CC223" s="139" t="s">
        <v>193</v>
      </c>
      <c r="CD223" s="139" t="s">
        <v>193</v>
      </c>
      <c r="CE223" s="139" t="s">
        <v>193</v>
      </c>
      <c r="CF223" s="139" t="s">
        <v>193</v>
      </c>
      <c r="CG223" s="139" t="s">
        <v>193</v>
      </c>
      <c r="CH223" s="139" t="s">
        <v>193</v>
      </c>
      <c r="CI223" s="139" t="s">
        <v>193</v>
      </c>
      <c r="CJ223" s="139" t="s">
        <v>193</v>
      </c>
      <c r="CK223" s="139" t="s">
        <v>193</v>
      </c>
      <c r="CL223" s="139" t="s">
        <v>193</v>
      </c>
      <c r="CM223" s="139" t="s">
        <v>193</v>
      </c>
      <c r="CN223" s="139" t="s">
        <v>193</v>
      </c>
      <c r="CO223" s="139" t="s">
        <v>193</v>
      </c>
      <c r="CP223" s="139" t="s">
        <v>193</v>
      </c>
      <c r="CQ223" s="139" t="s">
        <v>193</v>
      </c>
      <c r="CR223" s="139" t="s">
        <v>193</v>
      </c>
      <c r="CS223" s="139" t="s">
        <v>193</v>
      </c>
      <c r="CT223" s="139" t="s">
        <v>193</v>
      </c>
      <c r="CU223" s="139" t="s">
        <v>193</v>
      </c>
      <c r="CV223" s="139" t="s">
        <v>193</v>
      </c>
      <c r="CW223" s="139" t="s">
        <v>193</v>
      </c>
      <c r="CX223" s="139" t="s">
        <v>193</v>
      </c>
      <c r="CY223" s="139" t="s">
        <v>193</v>
      </c>
      <c r="CZ223" s="139" t="s">
        <v>193</v>
      </c>
      <c r="DA223" s="139" t="s">
        <v>193</v>
      </c>
      <c r="DB223" s="139" t="s">
        <v>193</v>
      </c>
      <c r="DC223" s="139" t="s">
        <v>193</v>
      </c>
      <c r="DD223" s="139" t="s">
        <v>193</v>
      </c>
      <c r="DE223" s="139" t="s">
        <v>193</v>
      </c>
      <c r="DF223" s="139" t="s">
        <v>193</v>
      </c>
      <c r="DG223" s="139" t="s">
        <v>193</v>
      </c>
      <c r="DH223" s="139" t="s">
        <v>193</v>
      </c>
      <c r="DI223" s="139" t="s">
        <v>193</v>
      </c>
      <c r="DJ223" s="139" t="s">
        <v>193</v>
      </c>
      <c r="DK223" s="139" t="s">
        <v>193</v>
      </c>
      <c r="DL223" s="139" t="s">
        <v>193</v>
      </c>
      <c r="DM223" s="139" t="s">
        <v>193</v>
      </c>
      <c r="DN223" s="139" t="s">
        <v>193</v>
      </c>
      <c r="DO223" s="139" t="s">
        <v>193</v>
      </c>
      <c r="DP223" s="139" t="s">
        <v>193</v>
      </c>
      <c r="DQ223" s="139" t="s">
        <v>193</v>
      </c>
      <c r="DR223" s="139" t="s">
        <v>193</v>
      </c>
      <c r="DS223" s="139" t="s">
        <v>193</v>
      </c>
      <c r="DT223" s="139" t="s">
        <v>193</v>
      </c>
      <c r="DU223" s="139" t="s">
        <v>193</v>
      </c>
      <c r="DV223" s="139" t="s">
        <v>193</v>
      </c>
      <c r="DW223" s="139" t="s">
        <v>193</v>
      </c>
      <c r="DX223" s="139" t="s">
        <v>193</v>
      </c>
      <c r="DY223" s="139" t="s">
        <v>193</v>
      </c>
      <c r="DZ223" s="139" t="s">
        <v>193</v>
      </c>
      <c r="EA223" s="139" t="s">
        <v>193</v>
      </c>
      <c r="EB223" s="139" t="s">
        <v>193</v>
      </c>
      <c r="EC223" s="139" t="s">
        <v>193</v>
      </c>
      <c r="ED223" s="139" t="s">
        <v>193</v>
      </c>
      <c r="EE223" s="139" t="s">
        <v>193</v>
      </c>
      <c r="EF223" s="139" t="s">
        <v>193</v>
      </c>
      <c r="EG223" s="139" t="s">
        <v>193</v>
      </c>
      <c r="EH223" s="139" t="s">
        <v>193</v>
      </c>
      <c r="EI223" s="139" t="s">
        <v>193</v>
      </c>
      <c r="EJ223" s="139" t="s">
        <v>193</v>
      </c>
      <c r="EK223" s="139" t="s">
        <v>193</v>
      </c>
      <c r="EL223" s="139" t="s">
        <v>193</v>
      </c>
      <c r="EM223" s="139" t="s">
        <v>193</v>
      </c>
      <c r="EN223" s="139" t="s">
        <v>193</v>
      </c>
      <c r="EO223" s="139" t="s">
        <v>193</v>
      </c>
      <c r="EP223" s="139" t="s">
        <v>193</v>
      </c>
      <c r="EQ223" s="139" t="s">
        <v>193</v>
      </c>
      <c r="ER223" s="139" t="s">
        <v>193</v>
      </c>
      <c r="ES223" s="139" t="s">
        <v>193</v>
      </c>
      <c r="ET223" s="139" t="s">
        <v>193</v>
      </c>
      <c r="EU223" s="139" t="s">
        <v>193</v>
      </c>
      <c r="EV223" s="139" t="s">
        <v>193</v>
      </c>
      <c r="EW223" s="139" t="s">
        <v>193</v>
      </c>
      <c r="EX223" s="139" t="s">
        <v>193</v>
      </c>
      <c r="EY223" s="139" t="s">
        <v>193</v>
      </c>
      <c r="EZ223" s="139" t="s">
        <v>193</v>
      </c>
      <c r="FA223" s="139" t="s">
        <v>193</v>
      </c>
      <c r="FB223" s="139" t="s">
        <v>193</v>
      </c>
      <c r="FC223" s="139" t="s">
        <v>193</v>
      </c>
      <c r="FD223" s="139" t="s">
        <v>193</v>
      </c>
      <c r="FE223" s="139" t="s">
        <v>193</v>
      </c>
      <c r="FF223" s="139" t="s">
        <v>193</v>
      </c>
      <c r="FG223" s="139" t="s">
        <v>193</v>
      </c>
      <c r="FH223" s="139" t="s">
        <v>193</v>
      </c>
      <c r="FI223" s="139" t="s">
        <v>193</v>
      </c>
      <c r="FJ223" s="139" t="s">
        <v>193</v>
      </c>
      <c r="FK223" s="139" t="s">
        <v>193</v>
      </c>
      <c r="FL223" s="139" t="s">
        <v>193</v>
      </c>
      <c r="FM223" s="139" t="s">
        <v>193</v>
      </c>
      <c r="FN223" s="139" t="s">
        <v>193</v>
      </c>
      <c r="FO223" s="139" t="s">
        <v>193</v>
      </c>
      <c r="FP223" s="139" t="s">
        <v>193</v>
      </c>
      <c r="FQ223" s="139" t="s">
        <v>193</v>
      </c>
      <c r="FR223" s="139" t="s">
        <v>193</v>
      </c>
      <c r="FS223" s="139" t="s">
        <v>193</v>
      </c>
      <c r="FT223" s="139" t="s">
        <v>193</v>
      </c>
      <c r="FU223" s="139" t="s">
        <v>193</v>
      </c>
      <c r="FV223" s="139" t="s">
        <v>193</v>
      </c>
      <c r="FW223" s="139" t="s">
        <v>193</v>
      </c>
      <c r="FX223" s="139" t="s">
        <v>193</v>
      </c>
      <c r="FY223" s="139" t="s">
        <v>193</v>
      </c>
      <c r="FZ223" s="139" t="s">
        <v>193</v>
      </c>
      <c r="GA223" s="139" t="s">
        <v>193</v>
      </c>
      <c r="GB223" s="139" t="s">
        <v>193</v>
      </c>
      <c r="GC223" s="139" t="s">
        <v>193</v>
      </c>
      <c r="GD223" s="139" t="s">
        <v>193</v>
      </c>
      <c r="GE223" s="139" t="s">
        <v>193</v>
      </c>
      <c r="GF223" s="139" t="s">
        <v>193</v>
      </c>
      <c r="GG223" s="139" t="s">
        <v>193</v>
      </c>
      <c r="GH223" s="139" t="s">
        <v>193</v>
      </c>
      <c r="GI223" s="139" t="s">
        <v>193</v>
      </c>
      <c r="GJ223" s="139" t="s">
        <v>193</v>
      </c>
      <c r="GK223" s="139" t="s">
        <v>193</v>
      </c>
      <c r="GL223" s="139" t="s">
        <v>193</v>
      </c>
      <c r="GM223" s="139" t="s">
        <v>193</v>
      </c>
      <c r="GN223" s="139" t="s">
        <v>193</v>
      </c>
      <c r="GO223" s="139" t="s">
        <v>193</v>
      </c>
      <c r="GP223" s="139" t="s">
        <v>193</v>
      </c>
      <c r="GQ223" s="139" t="s">
        <v>193</v>
      </c>
      <c r="GR223" s="139" t="s">
        <v>193</v>
      </c>
      <c r="GS223" s="139" t="s">
        <v>193</v>
      </c>
      <c r="GT223" s="139" t="s">
        <v>193</v>
      </c>
      <c r="GU223" s="139" t="s">
        <v>193</v>
      </c>
      <c r="GV223" s="139" t="s">
        <v>193</v>
      </c>
      <c r="GW223" s="139" t="s">
        <v>193</v>
      </c>
      <c r="GX223" s="139" t="s">
        <v>193</v>
      </c>
      <c r="GY223" s="139" t="s">
        <v>193</v>
      </c>
      <c r="GZ223" s="139" t="s">
        <v>193</v>
      </c>
      <c r="HA223" s="139" t="s">
        <v>193</v>
      </c>
      <c r="HB223" s="139" t="s">
        <v>193</v>
      </c>
      <c r="HC223" s="139" t="s">
        <v>109</v>
      </c>
      <c r="HD223" s="139">
        <v>750</v>
      </c>
      <c r="HE223" s="139" t="s">
        <v>193</v>
      </c>
      <c r="HF223" s="139" t="s">
        <v>193</v>
      </c>
      <c r="HG223" s="139" t="s">
        <v>193</v>
      </c>
      <c r="HH223" s="139" t="s">
        <v>193</v>
      </c>
      <c r="HI223" s="139" t="s">
        <v>193</v>
      </c>
      <c r="HJ223" s="139" t="s">
        <v>193</v>
      </c>
      <c r="HK223" s="139" t="s">
        <v>193</v>
      </c>
      <c r="HL223" s="139" t="s">
        <v>193</v>
      </c>
      <c r="HM223" s="139" t="s">
        <v>193</v>
      </c>
      <c r="HN223" s="139" t="s">
        <v>193</v>
      </c>
      <c r="HO223" s="139" t="s">
        <v>193</v>
      </c>
      <c r="HP223" s="139" t="s">
        <v>193</v>
      </c>
      <c r="HQ223" s="139" t="s">
        <v>193</v>
      </c>
      <c r="HR223" s="139" t="s">
        <v>193</v>
      </c>
      <c r="HS223" s="139" t="s">
        <v>193</v>
      </c>
      <c r="HT223" s="139" t="s">
        <v>193</v>
      </c>
      <c r="HU223" s="139" t="s">
        <v>193</v>
      </c>
      <c r="HV223" s="139" t="s">
        <v>193</v>
      </c>
      <c r="HW223" s="139" t="s">
        <v>193</v>
      </c>
      <c r="HX223" s="139" t="s">
        <v>193</v>
      </c>
      <c r="HY223" s="139" t="s">
        <v>193</v>
      </c>
      <c r="HZ223" s="139" t="s">
        <v>193</v>
      </c>
      <c r="IA223" s="139" t="s">
        <v>193</v>
      </c>
      <c r="IB223" s="139" t="s">
        <v>193</v>
      </c>
      <c r="IC223" s="139" t="s">
        <v>193</v>
      </c>
      <c r="ID223" s="139" t="s">
        <v>193</v>
      </c>
      <c r="IE223" s="139" t="s">
        <v>193</v>
      </c>
      <c r="IF223" s="139" t="s">
        <v>193</v>
      </c>
      <c r="IG223" s="139" t="s">
        <v>193</v>
      </c>
      <c r="IH223" s="139" t="s">
        <v>193</v>
      </c>
      <c r="II223" s="139" t="s">
        <v>193</v>
      </c>
      <c r="IJ223" s="139" t="s">
        <v>193</v>
      </c>
      <c r="IK223" s="139" t="s">
        <v>193</v>
      </c>
      <c r="IL223" s="139" t="s">
        <v>193</v>
      </c>
      <c r="IM223" s="139" t="s">
        <v>193</v>
      </c>
      <c r="IN223" s="139" t="s">
        <v>114</v>
      </c>
      <c r="IO223" s="139" t="s">
        <v>193</v>
      </c>
      <c r="IP223" s="139" t="s">
        <v>193</v>
      </c>
      <c r="IQ223" s="139" t="s">
        <v>193</v>
      </c>
      <c r="IR223" s="139" t="s">
        <v>193</v>
      </c>
      <c r="IS223" s="139" t="s">
        <v>193</v>
      </c>
      <c r="IT223" s="139" t="s">
        <v>193</v>
      </c>
      <c r="IU223" s="139" t="s">
        <v>193</v>
      </c>
      <c r="IV223" s="139" t="s">
        <v>193</v>
      </c>
      <c r="IW223" s="139" t="s">
        <v>3426</v>
      </c>
      <c r="IX223" s="139">
        <v>0</v>
      </c>
      <c r="IY223" s="139">
        <v>0</v>
      </c>
      <c r="IZ223" s="139">
        <v>0</v>
      </c>
      <c r="JA223" s="139">
        <v>0</v>
      </c>
      <c r="JB223" s="139">
        <v>0</v>
      </c>
      <c r="JC223" s="139">
        <v>1</v>
      </c>
      <c r="JD223" s="139">
        <v>0</v>
      </c>
      <c r="JE223" s="139">
        <v>0</v>
      </c>
      <c r="JF223" s="139" t="s">
        <v>193</v>
      </c>
      <c r="JG223" s="139" t="s">
        <v>114</v>
      </c>
      <c r="JH223" s="139" t="s">
        <v>193</v>
      </c>
      <c r="JI223" s="139" t="s">
        <v>193</v>
      </c>
      <c r="JJ223" s="139" t="s">
        <v>193</v>
      </c>
      <c r="JK223" s="139" t="s">
        <v>193</v>
      </c>
      <c r="JL223" s="139" t="s">
        <v>193</v>
      </c>
      <c r="JM223" s="139" t="s">
        <v>193</v>
      </c>
      <c r="JN223" s="139" t="s">
        <v>193</v>
      </c>
      <c r="JO223" s="139" t="s">
        <v>193</v>
      </c>
      <c r="JP223" s="139" t="s">
        <v>193</v>
      </c>
      <c r="JQ223" s="139" t="s">
        <v>193</v>
      </c>
      <c r="JR223" s="139" t="s">
        <v>193</v>
      </c>
      <c r="JS223" s="139" t="s">
        <v>193</v>
      </c>
      <c r="JT223" s="139" t="s">
        <v>193</v>
      </c>
      <c r="JU223" s="139" t="s">
        <v>193</v>
      </c>
      <c r="JV223" s="139" t="s">
        <v>193</v>
      </c>
      <c r="JW223" s="139" t="s">
        <v>193</v>
      </c>
      <c r="JX223" s="139" t="s">
        <v>193</v>
      </c>
      <c r="JY223" s="139" t="s">
        <v>193</v>
      </c>
      <c r="JZ223" s="139" t="s">
        <v>193</v>
      </c>
      <c r="KA223" s="139" t="s">
        <v>193</v>
      </c>
      <c r="KB223" s="139" t="s">
        <v>193</v>
      </c>
      <c r="KC223" s="139" t="s">
        <v>193</v>
      </c>
      <c r="KD223" s="139" t="s">
        <v>193</v>
      </c>
      <c r="KE223" s="139" t="s">
        <v>193</v>
      </c>
      <c r="KF223" s="139" t="s">
        <v>193</v>
      </c>
      <c r="KG223" s="139" t="s">
        <v>193</v>
      </c>
      <c r="KH223" s="139" t="s">
        <v>193</v>
      </c>
      <c r="KI223" s="139" t="s">
        <v>193</v>
      </c>
      <c r="KJ223" s="139" t="s">
        <v>193</v>
      </c>
      <c r="KK223" s="139" t="s">
        <v>193</v>
      </c>
      <c r="KL223" s="139" t="s">
        <v>193</v>
      </c>
      <c r="KM223" s="139" t="s">
        <v>193</v>
      </c>
      <c r="KN223" s="139" t="s">
        <v>193</v>
      </c>
      <c r="KO223" s="139" t="s">
        <v>193</v>
      </c>
      <c r="KP223" s="139" t="s">
        <v>193</v>
      </c>
      <c r="KQ223" s="139" t="s">
        <v>193</v>
      </c>
      <c r="KR223" s="139" t="s">
        <v>193</v>
      </c>
      <c r="KS223" s="139" t="s">
        <v>193</v>
      </c>
      <c r="KT223" s="139" t="s">
        <v>193</v>
      </c>
      <c r="KU223" s="139" t="s">
        <v>193</v>
      </c>
      <c r="KV223" s="139" t="s">
        <v>193</v>
      </c>
      <c r="KW223" s="139" t="s">
        <v>193</v>
      </c>
      <c r="KX223" s="139" t="s">
        <v>193</v>
      </c>
      <c r="KY223" s="139" t="s">
        <v>193</v>
      </c>
      <c r="KZ223" s="139" t="s">
        <v>193</v>
      </c>
      <c r="LA223" s="139" t="s">
        <v>193</v>
      </c>
      <c r="LB223" s="139" t="s">
        <v>193</v>
      </c>
      <c r="LC223" s="139" t="s">
        <v>193</v>
      </c>
      <c r="LD223" s="139" t="s">
        <v>193</v>
      </c>
      <c r="LE223" s="139" t="s">
        <v>193</v>
      </c>
      <c r="LF223" s="139" t="s">
        <v>193</v>
      </c>
      <c r="LG223" s="139" t="s">
        <v>193</v>
      </c>
      <c r="LH223" s="139" t="s">
        <v>193</v>
      </c>
      <c r="LI223" s="139" t="s">
        <v>193</v>
      </c>
      <c r="LJ223" s="139" t="s">
        <v>193</v>
      </c>
      <c r="LK223" s="139" t="s">
        <v>193</v>
      </c>
      <c r="LL223" s="139" t="s">
        <v>193</v>
      </c>
      <c r="LM223" s="139" t="s">
        <v>193</v>
      </c>
      <c r="LN223" s="139" t="s">
        <v>193</v>
      </c>
      <c r="LO223" s="139" t="s">
        <v>193</v>
      </c>
      <c r="LP223" s="139" t="s">
        <v>193</v>
      </c>
      <c r="LQ223" s="139" t="s">
        <v>193</v>
      </c>
    </row>
    <row r="224" spans="1:329" ht="14.4" customHeight="1" x14ac:dyDescent="0.35">
      <c r="A224" s="139" t="s">
        <v>3735</v>
      </c>
      <c r="B224" s="139" t="s">
        <v>3355</v>
      </c>
      <c r="C224" s="139" t="s">
        <v>161</v>
      </c>
      <c r="D224" s="139" t="s">
        <v>161</v>
      </c>
      <c r="E224" s="139" t="s">
        <v>163</v>
      </c>
      <c r="F224" s="139" t="s">
        <v>164</v>
      </c>
      <c r="G224" s="139" t="s">
        <v>165</v>
      </c>
      <c r="H224" s="139" t="s">
        <v>165</v>
      </c>
      <c r="I224" s="139" t="s">
        <v>165</v>
      </c>
      <c r="J224" s="139" t="s">
        <v>167</v>
      </c>
      <c r="K224" s="139" t="s">
        <v>536</v>
      </c>
      <c r="L224" s="139" t="s">
        <v>490</v>
      </c>
      <c r="M224" t="s">
        <v>491</v>
      </c>
      <c r="N224" t="s">
        <v>193</v>
      </c>
      <c r="O224" t="s">
        <v>193</v>
      </c>
      <c r="P224" t="s">
        <v>496</v>
      </c>
      <c r="Q224" t="s">
        <v>193</v>
      </c>
      <c r="R224" t="s">
        <v>3350</v>
      </c>
      <c r="S224">
        <v>0</v>
      </c>
      <c r="T224">
        <v>0</v>
      </c>
      <c r="U224">
        <v>0</v>
      </c>
      <c r="V224">
        <v>0</v>
      </c>
      <c r="W224">
        <v>0</v>
      </c>
      <c r="X224">
        <v>1</v>
      </c>
      <c r="Y224">
        <v>0</v>
      </c>
      <c r="Z224" t="s">
        <v>3871</v>
      </c>
      <c r="AA224" t="s">
        <v>3350</v>
      </c>
      <c r="AB224" t="s">
        <v>112</v>
      </c>
      <c r="AC224">
        <v>1</v>
      </c>
      <c r="AD224">
        <v>0</v>
      </c>
      <c r="AE224">
        <v>0</v>
      </c>
      <c r="AF224">
        <v>0</v>
      </c>
      <c r="AG224">
        <v>0</v>
      </c>
      <c r="AH224">
        <v>0</v>
      </c>
      <c r="AI224">
        <v>0</v>
      </c>
      <c r="AJ224">
        <v>0</v>
      </c>
      <c r="AK224">
        <v>0</v>
      </c>
      <c r="AL224">
        <v>0</v>
      </c>
      <c r="AM224" t="s">
        <v>193</v>
      </c>
      <c r="AN224" t="s">
        <v>113</v>
      </c>
      <c r="AO224" t="s">
        <v>501</v>
      </c>
      <c r="AP224" t="s">
        <v>193</v>
      </c>
      <c r="AQ224" t="s">
        <v>193</v>
      </c>
      <c r="AR224" t="s">
        <v>193</v>
      </c>
      <c r="AS224" t="s">
        <v>193</v>
      </c>
      <c r="AT224" t="s">
        <v>193</v>
      </c>
      <c r="AU224" t="s">
        <v>193</v>
      </c>
      <c r="AV224" t="s">
        <v>193</v>
      </c>
      <c r="AW224" t="s">
        <v>193</v>
      </c>
      <c r="AX224" t="s">
        <v>193</v>
      </c>
      <c r="AY224" t="s">
        <v>193</v>
      </c>
      <c r="AZ224" s="192" t="s">
        <v>193</v>
      </c>
      <c r="BA224" s="139" t="s">
        <v>193</v>
      </c>
      <c r="BB224" s="139" t="s">
        <v>193</v>
      </c>
      <c r="BC224" s="192" t="s">
        <v>193</v>
      </c>
      <c r="BD224" s="139" t="s">
        <v>193</v>
      </c>
      <c r="BE224" s="139" t="s">
        <v>193</v>
      </c>
      <c r="BF224" s="192" t="s">
        <v>193</v>
      </c>
      <c r="BG224" s="139" t="s">
        <v>193</v>
      </c>
      <c r="BH224" s="139" t="s">
        <v>193</v>
      </c>
      <c r="BI224" s="192" t="s">
        <v>193</v>
      </c>
      <c r="BJ224" s="139" t="s">
        <v>193</v>
      </c>
      <c r="BK224" s="139" t="s">
        <v>193</v>
      </c>
      <c r="BL224" s="192" t="s">
        <v>193</v>
      </c>
      <c r="BM224" s="139" t="s">
        <v>193</v>
      </c>
      <c r="BN224" s="139" t="s">
        <v>193</v>
      </c>
      <c r="BO224" s="192" t="s">
        <v>193</v>
      </c>
      <c r="BP224" s="139" t="s">
        <v>193</v>
      </c>
      <c r="BQ224" s="139" t="s">
        <v>193</v>
      </c>
      <c r="BR224" s="139" t="s">
        <v>193</v>
      </c>
      <c r="BS224" s="139" t="s">
        <v>193</v>
      </c>
      <c r="BT224" s="139" t="s">
        <v>193</v>
      </c>
      <c r="BU224" s="139" t="s">
        <v>193</v>
      </c>
      <c r="BV224" s="139" t="s">
        <v>193</v>
      </c>
      <c r="BW224" s="139" t="s">
        <v>193</v>
      </c>
      <c r="BX224" s="139" t="s">
        <v>193</v>
      </c>
      <c r="BY224" s="139" t="s">
        <v>193</v>
      </c>
      <c r="BZ224" s="139" t="s">
        <v>193</v>
      </c>
      <c r="CA224" s="192" t="s">
        <v>193</v>
      </c>
      <c r="CB224" s="139" t="s">
        <v>193</v>
      </c>
      <c r="CC224" s="139" t="s">
        <v>193</v>
      </c>
      <c r="CD224" s="139" t="s">
        <v>193</v>
      </c>
      <c r="CE224" s="139" t="s">
        <v>193</v>
      </c>
      <c r="CF224" s="139" t="s">
        <v>193</v>
      </c>
      <c r="CG224" s="139" t="s">
        <v>193</v>
      </c>
      <c r="CH224" s="139" t="s">
        <v>193</v>
      </c>
      <c r="CI224" s="139" t="s">
        <v>193</v>
      </c>
      <c r="CJ224" s="139" t="s">
        <v>193</v>
      </c>
      <c r="CK224" s="139" t="s">
        <v>193</v>
      </c>
      <c r="CL224" s="139" t="s">
        <v>193</v>
      </c>
      <c r="CM224" s="139" t="s">
        <v>193</v>
      </c>
      <c r="CN224" s="139" t="s">
        <v>193</v>
      </c>
      <c r="CO224" s="139" t="s">
        <v>193</v>
      </c>
      <c r="CP224" s="139" t="s">
        <v>193</v>
      </c>
      <c r="CQ224" s="139" t="s">
        <v>193</v>
      </c>
      <c r="CR224" s="139" t="s">
        <v>193</v>
      </c>
      <c r="CS224" s="139" t="s">
        <v>193</v>
      </c>
      <c r="CT224" s="139" t="s">
        <v>193</v>
      </c>
      <c r="CU224" s="139" t="s">
        <v>193</v>
      </c>
      <c r="CV224" s="139" t="s">
        <v>193</v>
      </c>
      <c r="CW224" s="139" t="s">
        <v>193</v>
      </c>
      <c r="CX224" s="139" t="s">
        <v>193</v>
      </c>
      <c r="CY224" s="139" t="s">
        <v>193</v>
      </c>
      <c r="CZ224" s="139" t="s">
        <v>193</v>
      </c>
      <c r="DA224" s="139" t="s">
        <v>193</v>
      </c>
      <c r="DB224" s="139" t="s">
        <v>193</v>
      </c>
      <c r="DC224" s="139" t="s">
        <v>193</v>
      </c>
      <c r="DD224" s="139" t="s">
        <v>193</v>
      </c>
      <c r="DE224" s="139" t="s">
        <v>193</v>
      </c>
      <c r="DF224" s="139" t="s">
        <v>193</v>
      </c>
      <c r="DG224" s="139" t="s">
        <v>193</v>
      </c>
      <c r="DH224" s="139" t="s">
        <v>193</v>
      </c>
      <c r="DI224" s="139" t="s">
        <v>193</v>
      </c>
      <c r="DJ224" s="139" t="s">
        <v>193</v>
      </c>
      <c r="DK224" s="139" t="s">
        <v>193</v>
      </c>
      <c r="DL224" s="139" t="s">
        <v>193</v>
      </c>
      <c r="DM224" s="139" t="s">
        <v>193</v>
      </c>
      <c r="DN224" s="139" t="s">
        <v>193</v>
      </c>
      <c r="DO224" s="139" t="s">
        <v>193</v>
      </c>
      <c r="DP224" s="139" t="s">
        <v>193</v>
      </c>
      <c r="DQ224" s="139" t="s">
        <v>193</v>
      </c>
      <c r="DR224" s="139" t="s">
        <v>193</v>
      </c>
      <c r="DS224" s="139" t="s">
        <v>193</v>
      </c>
      <c r="DT224" s="139" t="s">
        <v>193</v>
      </c>
      <c r="DU224" s="139" t="s">
        <v>193</v>
      </c>
      <c r="DV224" s="139" t="s">
        <v>193</v>
      </c>
      <c r="DW224" s="139" t="s">
        <v>193</v>
      </c>
      <c r="DX224" s="139" t="s">
        <v>193</v>
      </c>
      <c r="DY224" s="139" t="s">
        <v>193</v>
      </c>
      <c r="DZ224" s="139" t="s">
        <v>193</v>
      </c>
      <c r="EA224" s="139" t="s">
        <v>193</v>
      </c>
      <c r="EB224" s="139" t="s">
        <v>193</v>
      </c>
      <c r="EC224" s="139" t="s">
        <v>193</v>
      </c>
      <c r="ED224" s="139" t="s">
        <v>193</v>
      </c>
      <c r="EE224" s="139" t="s">
        <v>193</v>
      </c>
      <c r="EF224" s="139" t="s">
        <v>193</v>
      </c>
      <c r="EG224" s="139" t="s">
        <v>193</v>
      </c>
      <c r="EH224" s="139" t="s">
        <v>193</v>
      </c>
      <c r="EI224" s="139" t="s">
        <v>193</v>
      </c>
      <c r="EJ224" s="139" t="s">
        <v>193</v>
      </c>
      <c r="EK224" s="139" t="s">
        <v>193</v>
      </c>
      <c r="EL224" s="139" t="s">
        <v>193</v>
      </c>
      <c r="EM224" s="139" t="s">
        <v>193</v>
      </c>
      <c r="EN224" s="139" t="s">
        <v>193</v>
      </c>
      <c r="EO224" s="139" t="s">
        <v>193</v>
      </c>
      <c r="EP224" s="139" t="s">
        <v>193</v>
      </c>
      <c r="EQ224" s="139" t="s">
        <v>193</v>
      </c>
      <c r="ER224" s="139" t="s">
        <v>193</v>
      </c>
      <c r="ES224" s="139" t="s">
        <v>193</v>
      </c>
      <c r="ET224" s="139" t="s">
        <v>193</v>
      </c>
      <c r="EU224" s="139" t="s">
        <v>193</v>
      </c>
      <c r="EV224" s="139" t="s">
        <v>193</v>
      </c>
      <c r="EW224" s="139" t="s">
        <v>193</v>
      </c>
      <c r="EX224" s="139" t="s">
        <v>193</v>
      </c>
      <c r="EY224" s="139" t="s">
        <v>193</v>
      </c>
      <c r="EZ224" s="139" t="s">
        <v>193</v>
      </c>
      <c r="FA224" s="139" t="s">
        <v>193</v>
      </c>
      <c r="FB224" s="139" t="s">
        <v>193</v>
      </c>
      <c r="FC224" s="139" t="s">
        <v>193</v>
      </c>
      <c r="FD224" s="139" t="s">
        <v>193</v>
      </c>
      <c r="FE224" s="139" t="s">
        <v>193</v>
      </c>
      <c r="FF224" s="139" t="s">
        <v>193</v>
      </c>
      <c r="FG224" s="139" t="s">
        <v>193</v>
      </c>
      <c r="FH224" s="139" t="s">
        <v>193</v>
      </c>
      <c r="FI224" s="139" t="s">
        <v>193</v>
      </c>
      <c r="FJ224" s="139" t="s">
        <v>193</v>
      </c>
      <c r="FK224" s="139" t="s">
        <v>193</v>
      </c>
      <c r="FL224" s="139" t="s">
        <v>193</v>
      </c>
      <c r="FM224" s="139" t="s">
        <v>193</v>
      </c>
      <c r="FN224" s="139" t="s">
        <v>193</v>
      </c>
      <c r="FO224" s="139" t="s">
        <v>193</v>
      </c>
      <c r="FP224" s="139" t="s">
        <v>193</v>
      </c>
      <c r="FQ224" s="139" t="s">
        <v>193</v>
      </c>
      <c r="FR224" s="139" t="s">
        <v>193</v>
      </c>
      <c r="FS224" s="139" t="s">
        <v>193</v>
      </c>
      <c r="FT224" s="139" t="s">
        <v>193</v>
      </c>
      <c r="FU224" s="139" t="s">
        <v>193</v>
      </c>
      <c r="FV224" s="139" t="s">
        <v>193</v>
      </c>
      <c r="FW224" s="139" t="s">
        <v>193</v>
      </c>
      <c r="FX224" s="139" t="s">
        <v>193</v>
      </c>
      <c r="FY224" s="139" t="s">
        <v>193</v>
      </c>
      <c r="FZ224" s="139" t="s">
        <v>193</v>
      </c>
      <c r="GA224" s="139" t="s">
        <v>193</v>
      </c>
      <c r="GB224" s="139" t="s">
        <v>193</v>
      </c>
      <c r="GC224" s="139" t="s">
        <v>193</v>
      </c>
      <c r="GD224" s="139" t="s">
        <v>193</v>
      </c>
      <c r="GE224" s="139" t="s">
        <v>193</v>
      </c>
      <c r="GF224" s="139" t="s">
        <v>193</v>
      </c>
      <c r="GG224" s="139" t="s">
        <v>193</v>
      </c>
      <c r="GH224" s="139" t="s">
        <v>193</v>
      </c>
      <c r="GI224" s="139" t="s">
        <v>193</v>
      </c>
      <c r="GJ224" s="139" t="s">
        <v>193</v>
      </c>
      <c r="GK224" s="139" t="s">
        <v>193</v>
      </c>
      <c r="GL224" s="139" t="s">
        <v>193</v>
      </c>
      <c r="GM224" s="139" t="s">
        <v>193</v>
      </c>
      <c r="GN224" s="139" t="s">
        <v>193</v>
      </c>
      <c r="GO224" s="139" t="s">
        <v>193</v>
      </c>
      <c r="GP224" s="139" t="s">
        <v>193</v>
      </c>
      <c r="GQ224" s="139" t="s">
        <v>193</v>
      </c>
      <c r="GR224" s="139" t="s">
        <v>193</v>
      </c>
      <c r="GS224" s="139" t="s">
        <v>193</v>
      </c>
      <c r="GT224" s="139" t="s">
        <v>193</v>
      </c>
      <c r="GU224" s="139" t="s">
        <v>193</v>
      </c>
      <c r="GV224" s="139" t="s">
        <v>193</v>
      </c>
      <c r="GW224" s="139" t="s">
        <v>193</v>
      </c>
      <c r="GX224" s="139" t="s">
        <v>193</v>
      </c>
      <c r="GY224" s="139" t="s">
        <v>193</v>
      </c>
      <c r="GZ224" s="139" t="s">
        <v>193</v>
      </c>
      <c r="HA224" s="139" t="s">
        <v>193</v>
      </c>
      <c r="HB224" s="139" t="s">
        <v>193</v>
      </c>
      <c r="HC224" s="139" t="s">
        <v>193</v>
      </c>
      <c r="HD224" s="139" t="s">
        <v>193</v>
      </c>
      <c r="HE224" s="139" t="s">
        <v>193</v>
      </c>
      <c r="HF224" s="139" t="s">
        <v>193</v>
      </c>
      <c r="HG224" s="139" t="s">
        <v>193</v>
      </c>
      <c r="HH224" s="139" t="s">
        <v>193</v>
      </c>
      <c r="HI224" s="139" t="s">
        <v>193</v>
      </c>
      <c r="HJ224" s="139" t="s">
        <v>193</v>
      </c>
      <c r="HK224" s="139" t="s">
        <v>193</v>
      </c>
      <c r="HL224" s="139" t="s">
        <v>193</v>
      </c>
      <c r="HM224" s="139" t="s">
        <v>193</v>
      </c>
      <c r="HN224" s="139" t="s">
        <v>193</v>
      </c>
      <c r="HO224" s="139" t="s">
        <v>193</v>
      </c>
      <c r="HP224" s="139" t="s">
        <v>193</v>
      </c>
      <c r="HQ224" s="139" t="s">
        <v>193</v>
      </c>
      <c r="HR224" s="139" t="s">
        <v>193</v>
      </c>
      <c r="HS224" s="139" t="s">
        <v>193</v>
      </c>
      <c r="HT224" s="139" t="s">
        <v>193</v>
      </c>
      <c r="HU224" s="139" t="s">
        <v>193</v>
      </c>
      <c r="HV224" s="139" t="s">
        <v>193</v>
      </c>
      <c r="HW224" s="139" t="s">
        <v>193</v>
      </c>
      <c r="HX224" s="139" t="s">
        <v>193</v>
      </c>
      <c r="HY224" s="139" t="s">
        <v>193</v>
      </c>
      <c r="HZ224" s="139" t="s">
        <v>193</v>
      </c>
      <c r="IA224" s="139" t="s">
        <v>193</v>
      </c>
      <c r="IB224" s="139" t="s">
        <v>193</v>
      </c>
      <c r="IC224" s="139" t="s">
        <v>193</v>
      </c>
      <c r="ID224" s="139" t="s">
        <v>193</v>
      </c>
      <c r="IE224" s="139" t="s">
        <v>193</v>
      </c>
      <c r="IF224" s="139" t="s">
        <v>193</v>
      </c>
      <c r="IG224" s="139" t="s">
        <v>193</v>
      </c>
      <c r="IH224" s="139" t="s">
        <v>193</v>
      </c>
      <c r="II224" s="139" t="s">
        <v>193</v>
      </c>
      <c r="IJ224" s="139" t="s">
        <v>193</v>
      </c>
      <c r="IK224" s="139" t="s">
        <v>193</v>
      </c>
      <c r="IL224" s="139">
        <v>50</v>
      </c>
      <c r="IM224" s="139" t="s">
        <v>114</v>
      </c>
      <c r="IN224" s="139" t="s">
        <v>114</v>
      </c>
      <c r="IO224" s="139" t="s">
        <v>193</v>
      </c>
      <c r="IP224" s="139" t="s">
        <v>193</v>
      </c>
      <c r="IQ224" s="139" t="s">
        <v>193</v>
      </c>
      <c r="IR224" s="139" t="s">
        <v>193</v>
      </c>
      <c r="IS224" s="139" t="s">
        <v>193</v>
      </c>
      <c r="IT224" s="139" t="s">
        <v>193</v>
      </c>
      <c r="IU224" s="139" t="s">
        <v>193</v>
      </c>
      <c r="IV224" s="139" t="s">
        <v>193</v>
      </c>
      <c r="IW224" s="139" t="s">
        <v>3426</v>
      </c>
      <c r="IX224" s="139">
        <v>0</v>
      </c>
      <c r="IY224" s="139">
        <v>0</v>
      </c>
      <c r="IZ224" s="139">
        <v>0</v>
      </c>
      <c r="JA224" s="139">
        <v>0</v>
      </c>
      <c r="JB224" s="139">
        <v>0</v>
      </c>
      <c r="JC224" s="139">
        <v>1</v>
      </c>
      <c r="JD224" s="139">
        <v>0</v>
      </c>
      <c r="JE224" s="139">
        <v>0</v>
      </c>
      <c r="JF224" s="139" t="s">
        <v>193</v>
      </c>
      <c r="JG224" s="139" t="s">
        <v>114</v>
      </c>
      <c r="JH224" s="139" t="s">
        <v>193</v>
      </c>
      <c r="JI224" s="139" t="s">
        <v>193</v>
      </c>
      <c r="JJ224" s="139" t="s">
        <v>193</v>
      </c>
      <c r="JK224" s="139" t="s">
        <v>193</v>
      </c>
      <c r="JL224" s="139" t="s">
        <v>193</v>
      </c>
      <c r="JM224" s="139" t="s">
        <v>193</v>
      </c>
      <c r="JN224" s="139" t="s">
        <v>193</v>
      </c>
      <c r="JO224" s="139" t="s">
        <v>193</v>
      </c>
      <c r="JP224" s="139" t="s">
        <v>193</v>
      </c>
      <c r="JQ224" s="139" t="s">
        <v>193</v>
      </c>
      <c r="JR224" s="139" t="s">
        <v>193</v>
      </c>
      <c r="JS224" s="139" t="s">
        <v>193</v>
      </c>
      <c r="JT224" s="139" t="s">
        <v>193</v>
      </c>
      <c r="JU224" s="139" t="s">
        <v>193</v>
      </c>
      <c r="JV224" s="139" t="s">
        <v>193</v>
      </c>
      <c r="JW224" s="139" t="s">
        <v>193</v>
      </c>
      <c r="JX224" s="139" t="s">
        <v>193</v>
      </c>
      <c r="JY224" s="139" t="s">
        <v>193</v>
      </c>
      <c r="JZ224" s="139" t="s">
        <v>193</v>
      </c>
      <c r="KA224" s="139" t="s">
        <v>193</v>
      </c>
      <c r="KB224" s="139" t="s">
        <v>193</v>
      </c>
      <c r="KC224" s="139" t="s">
        <v>193</v>
      </c>
      <c r="KD224" s="139" t="s">
        <v>193</v>
      </c>
      <c r="KE224" s="139" t="s">
        <v>193</v>
      </c>
      <c r="KF224" s="139" t="s">
        <v>193</v>
      </c>
      <c r="KG224" s="139" t="s">
        <v>193</v>
      </c>
      <c r="KH224" s="139" t="s">
        <v>193</v>
      </c>
      <c r="KI224" s="139" t="s">
        <v>193</v>
      </c>
      <c r="KJ224" s="139" t="s">
        <v>193</v>
      </c>
      <c r="KK224" s="139" t="s">
        <v>193</v>
      </c>
      <c r="KL224" s="139" t="s">
        <v>193</v>
      </c>
      <c r="KM224" s="139" t="s">
        <v>193</v>
      </c>
      <c r="KN224" s="139" t="s">
        <v>193</v>
      </c>
      <c r="KO224" s="139" t="s">
        <v>193</v>
      </c>
      <c r="KP224" s="139" t="s">
        <v>193</v>
      </c>
      <c r="KQ224" s="139" t="s">
        <v>193</v>
      </c>
      <c r="KR224" s="139" t="s">
        <v>193</v>
      </c>
      <c r="KS224" s="139" t="s">
        <v>193</v>
      </c>
      <c r="KT224" s="139" t="s">
        <v>193</v>
      </c>
      <c r="KU224" s="139" t="s">
        <v>193</v>
      </c>
      <c r="KV224" s="139" t="s">
        <v>193</v>
      </c>
      <c r="KW224" s="139" t="s">
        <v>193</v>
      </c>
      <c r="KX224" s="139" t="s">
        <v>193</v>
      </c>
      <c r="KY224" s="139" t="s">
        <v>193</v>
      </c>
      <c r="KZ224" s="139" t="s">
        <v>193</v>
      </c>
      <c r="LA224" s="139" t="s">
        <v>193</v>
      </c>
      <c r="LB224" s="139" t="s">
        <v>193</v>
      </c>
      <c r="LC224" s="139" t="s">
        <v>193</v>
      </c>
      <c r="LD224" s="139" t="s">
        <v>193</v>
      </c>
      <c r="LE224" s="139" t="s">
        <v>193</v>
      </c>
      <c r="LF224" s="139" t="s">
        <v>193</v>
      </c>
      <c r="LG224" s="139" t="s">
        <v>193</v>
      </c>
      <c r="LH224" s="139" t="s">
        <v>193</v>
      </c>
      <c r="LI224" s="139" t="s">
        <v>193</v>
      </c>
      <c r="LJ224" s="139" t="s">
        <v>193</v>
      </c>
      <c r="LK224" s="139" t="s">
        <v>193</v>
      </c>
      <c r="LL224" s="139" t="s">
        <v>193</v>
      </c>
      <c r="LM224" s="139" t="s">
        <v>193</v>
      </c>
      <c r="LN224" s="139" t="s">
        <v>193</v>
      </c>
      <c r="LO224" s="139" t="s">
        <v>193</v>
      </c>
      <c r="LP224" s="139" t="s">
        <v>193</v>
      </c>
      <c r="LQ224" s="139" t="s">
        <v>193</v>
      </c>
    </row>
    <row r="225" spans="1:329" ht="14.4" customHeight="1" x14ac:dyDescent="0.35">
      <c r="A225" s="139" t="s">
        <v>3736</v>
      </c>
      <c r="B225" s="139" t="s">
        <v>3355</v>
      </c>
      <c r="C225" s="139" t="s">
        <v>161</v>
      </c>
      <c r="D225" s="139" t="s">
        <v>161</v>
      </c>
      <c r="E225" s="139" t="s">
        <v>163</v>
      </c>
      <c r="F225" s="139" t="s">
        <v>164</v>
      </c>
      <c r="G225" s="139" t="s">
        <v>165</v>
      </c>
      <c r="H225" s="139" t="s">
        <v>165</v>
      </c>
      <c r="I225" s="139" t="s">
        <v>165</v>
      </c>
      <c r="J225" s="139" t="s">
        <v>167</v>
      </c>
      <c r="K225" s="139" t="s">
        <v>536</v>
      </c>
      <c r="L225" s="139" t="s">
        <v>490</v>
      </c>
      <c r="M225" t="s">
        <v>491</v>
      </c>
      <c r="N225" t="s">
        <v>193</v>
      </c>
      <c r="O225" t="s">
        <v>193</v>
      </c>
      <c r="P225" t="s">
        <v>496</v>
      </c>
      <c r="Q225" t="s">
        <v>193</v>
      </c>
      <c r="R225" t="s">
        <v>3350</v>
      </c>
      <c r="S225">
        <v>0</v>
      </c>
      <c r="T225">
        <v>0</v>
      </c>
      <c r="U225">
        <v>0</v>
      </c>
      <c r="V225">
        <v>0</v>
      </c>
      <c r="W225">
        <v>0</v>
      </c>
      <c r="X225">
        <v>1</v>
      </c>
      <c r="Y225">
        <v>0</v>
      </c>
      <c r="Z225" t="s">
        <v>3871</v>
      </c>
      <c r="AA225" t="s">
        <v>3350</v>
      </c>
      <c r="AB225" t="s">
        <v>112</v>
      </c>
      <c r="AC225">
        <v>1</v>
      </c>
      <c r="AD225">
        <v>0</v>
      </c>
      <c r="AE225">
        <v>0</v>
      </c>
      <c r="AF225">
        <v>0</v>
      </c>
      <c r="AG225">
        <v>0</v>
      </c>
      <c r="AH225">
        <v>0</v>
      </c>
      <c r="AI225">
        <v>0</v>
      </c>
      <c r="AJ225">
        <v>0</v>
      </c>
      <c r="AK225">
        <v>0</v>
      </c>
      <c r="AL225">
        <v>0</v>
      </c>
      <c r="AM225" t="s">
        <v>193</v>
      </c>
      <c r="AN225" t="s">
        <v>113</v>
      </c>
      <c r="AO225" t="s">
        <v>501</v>
      </c>
      <c r="AP225" t="s">
        <v>193</v>
      </c>
      <c r="AQ225" t="s">
        <v>193</v>
      </c>
      <c r="AR225" t="s">
        <v>193</v>
      </c>
      <c r="AS225" t="s">
        <v>193</v>
      </c>
      <c r="AT225" t="s">
        <v>193</v>
      </c>
      <c r="AU225" t="s">
        <v>193</v>
      </c>
      <c r="AV225" t="s">
        <v>193</v>
      </c>
      <c r="AW225" t="s">
        <v>193</v>
      </c>
      <c r="AX225" t="s">
        <v>193</v>
      </c>
      <c r="AY225" t="s">
        <v>193</v>
      </c>
      <c r="AZ225" s="192" t="s">
        <v>193</v>
      </c>
      <c r="BA225" s="139" t="s">
        <v>193</v>
      </c>
      <c r="BB225" s="139" t="s">
        <v>193</v>
      </c>
      <c r="BC225" s="192" t="s">
        <v>193</v>
      </c>
      <c r="BD225" s="139" t="s">
        <v>193</v>
      </c>
      <c r="BE225" s="139" t="s">
        <v>193</v>
      </c>
      <c r="BF225" s="192" t="s">
        <v>193</v>
      </c>
      <c r="BG225" s="139" t="s">
        <v>193</v>
      </c>
      <c r="BH225" s="139" t="s">
        <v>193</v>
      </c>
      <c r="BI225" s="192" t="s">
        <v>193</v>
      </c>
      <c r="BJ225" s="139" t="s">
        <v>193</v>
      </c>
      <c r="BK225" s="139" t="s">
        <v>193</v>
      </c>
      <c r="BL225" s="192" t="s">
        <v>193</v>
      </c>
      <c r="BM225" s="139" t="s">
        <v>193</v>
      </c>
      <c r="BN225" s="139" t="s">
        <v>193</v>
      </c>
      <c r="BO225" s="192" t="s">
        <v>193</v>
      </c>
      <c r="BP225" s="139" t="s">
        <v>193</v>
      </c>
      <c r="BQ225" s="139" t="s">
        <v>193</v>
      </c>
      <c r="BR225" s="139" t="s">
        <v>193</v>
      </c>
      <c r="BS225" s="139" t="s">
        <v>193</v>
      </c>
      <c r="BT225" s="139" t="s">
        <v>193</v>
      </c>
      <c r="BU225" s="139" t="s">
        <v>193</v>
      </c>
      <c r="BV225" s="139" t="s">
        <v>193</v>
      </c>
      <c r="BW225" s="139" t="s">
        <v>193</v>
      </c>
      <c r="BX225" s="139" t="s">
        <v>193</v>
      </c>
      <c r="BY225" s="139" t="s">
        <v>193</v>
      </c>
      <c r="BZ225" s="139" t="s">
        <v>193</v>
      </c>
      <c r="CA225" s="192" t="s">
        <v>193</v>
      </c>
      <c r="CB225" s="139" t="s">
        <v>193</v>
      </c>
      <c r="CC225" s="139" t="s">
        <v>193</v>
      </c>
      <c r="CD225" s="139" t="s">
        <v>193</v>
      </c>
      <c r="CE225" s="139" t="s">
        <v>193</v>
      </c>
      <c r="CF225" s="139" t="s">
        <v>193</v>
      </c>
      <c r="CG225" s="139" t="s">
        <v>193</v>
      </c>
      <c r="CH225" s="139" t="s">
        <v>193</v>
      </c>
      <c r="CI225" s="139" t="s">
        <v>193</v>
      </c>
      <c r="CJ225" s="139" t="s">
        <v>193</v>
      </c>
      <c r="CK225" s="139" t="s">
        <v>193</v>
      </c>
      <c r="CL225" s="139" t="s">
        <v>193</v>
      </c>
      <c r="CM225" s="139" t="s">
        <v>193</v>
      </c>
      <c r="CN225" s="139" t="s">
        <v>193</v>
      </c>
      <c r="CO225" s="139" t="s">
        <v>193</v>
      </c>
      <c r="CP225" s="139" t="s">
        <v>193</v>
      </c>
      <c r="CQ225" s="139" t="s">
        <v>193</v>
      </c>
      <c r="CR225" s="139" t="s">
        <v>193</v>
      </c>
      <c r="CS225" s="139" t="s">
        <v>193</v>
      </c>
      <c r="CT225" s="139" t="s">
        <v>193</v>
      </c>
      <c r="CU225" s="139" t="s">
        <v>193</v>
      </c>
      <c r="CV225" s="139" t="s">
        <v>193</v>
      </c>
      <c r="CW225" s="139" t="s">
        <v>193</v>
      </c>
      <c r="CX225" s="139" t="s">
        <v>193</v>
      </c>
      <c r="CY225" s="139" t="s">
        <v>193</v>
      </c>
      <c r="CZ225" s="139" t="s">
        <v>193</v>
      </c>
      <c r="DA225" s="139" t="s">
        <v>193</v>
      </c>
      <c r="DB225" s="139" t="s">
        <v>193</v>
      </c>
      <c r="DC225" s="139" t="s">
        <v>193</v>
      </c>
      <c r="DD225" s="139" t="s">
        <v>193</v>
      </c>
      <c r="DE225" s="139" t="s">
        <v>193</v>
      </c>
      <c r="DF225" s="139" t="s">
        <v>193</v>
      </c>
      <c r="DG225" s="139" t="s">
        <v>193</v>
      </c>
      <c r="DH225" s="139" t="s">
        <v>193</v>
      </c>
      <c r="DI225" s="139" t="s">
        <v>193</v>
      </c>
      <c r="DJ225" s="139" t="s">
        <v>193</v>
      </c>
      <c r="DK225" s="139" t="s">
        <v>193</v>
      </c>
      <c r="DL225" s="139" t="s">
        <v>193</v>
      </c>
      <c r="DM225" s="139" t="s">
        <v>193</v>
      </c>
      <c r="DN225" s="139" t="s">
        <v>193</v>
      </c>
      <c r="DO225" s="139" t="s">
        <v>193</v>
      </c>
      <c r="DP225" s="139" t="s">
        <v>193</v>
      </c>
      <c r="DQ225" s="139" t="s">
        <v>193</v>
      </c>
      <c r="DR225" s="139" t="s">
        <v>193</v>
      </c>
      <c r="DS225" s="139" t="s">
        <v>193</v>
      </c>
      <c r="DT225" s="139" t="s">
        <v>193</v>
      </c>
      <c r="DU225" s="139" t="s">
        <v>193</v>
      </c>
      <c r="DV225" s="139" t="s">
        <v>193</v>
      </c>
      <c r="DW225" s="139" t="s">
        <v>193</v>
      </c>
      <c r="DX225" s="139" t="s">
        <v>193</v>
      </c>
      <c r="DY225" s="139" t="s">
        <v>193</v>
      </c>
      <c r="DZ225" s="139" t="s">
        <v>193</v>
      </c>
      <c r="EA225" s="139" t="s">
        <v>193</v>
      </c>
      <c r="EB225" s="139" t="s">
        <v>193</v>
      </c>
      <c r="EC225" s="139" t="s">
        <v>193</v>
      </c>
      <c r="ED225" s="139" t="s">
        <v>193</v>
      </c>
      <c r="EE225" s="139" t="s">
        <v>193</v>
      </c>
      <c r="EF225" s="139" t="s">
        <v>193</v>
      </c>
      <c r="EG225" s="139" t="s">
        <v>193</v>
      </c>
      <c r="EH225" s="139" t="s">
        <v>193</v>
      </c>
      <c r="EI225" s="139" t="s">
        <v>193</v>
      </c>
      <c r="EJ225" s="139" t="s">
        <v>193</v>
      </c>
      <c r="EK225" s="139" t="s">
        <v>193</v>
      </c>
      <c r="EL225" s="139" t="s">
        <v>193</v>
      </c>
      <c r="EM225" s="139" t="s">
        <v>193</v>
      </c>
      <c r="EN225" s="139" t="s">
        <v>193</v>
      </c>
      <c r="EO225" s="139" t="s">
        <v>193</v>
      </c>
      <c r="EP225" s="139" t="s">
        <v>193</v>
      </c>
      <c r="EQ225" s="139" t="s">
        <v>193</v>
      </c>
      <c r="ER225" s="139" t="s">
        <v>193</v>
      </c>
      <c r="ES225" s="139" t="s">
        <v>193</v>
      </c>
      <c r="ET225" s="139" t="s">
        <v>193</v>
      </c>
      <c r="EU225" s="139" t="s">
        <v>193</v>
      </c>
      <c r="EV225" s="139" t="s">
        <v>193</v>
      </c>
      <c r="EW225" s="139" t="s">
        <v>193</v>
      </c>
      <c r="EX225" s="139" t="s">
        <v>193</v>
      </c>
      <c r="EY225" s="139" t="s">
        <v>193</v>
      </c>
      <c r="EZ225" s="139" t="s">
        <v>193</v>
      </c>
      <c r="FA225" s="139" t="s">
        <v>193</v>
      </c>
      <c r="FB225" s="139" t="s">
        <v>193</v>
      </c>
      <c r="FC225" s="139" t="s">
        <v>193</v>
      </c>
      <c r="FD225" s="139" t="s">
        <v>193</v>
      </c>
      <c r="FE225" s="139" t="s">
        <v>193</v>
      </c>
      <c r="FF225" s="139" t="s">
        <v>193</v>
      </c>
      <c r="FG225" s="139" t="s">
        <v>193</v>
      </c>
      <c r="FH225" s="139" t="s">
        <v>193</v>
      </c>
      <c r="FI225" s="139" t="s">
        <v>193</v>
      </c>
      <c r="FJ225" s="139" t="s">
        <v>193</v>
      </c>
      <c r="FK225" s="139" t="s">
        <v>193</v>
      </c>
      <c r="FL225" s="139" t="s">
        <v>193</v>
      </c>
      <c r="FM225" s="139" t="s">
        <v>193</v>
      </c>
      <c r="FN225" s="139" t="s">
        <v>193</v>
      </c>
      <c r="FO225" s="139" t="s">
        <v>193</v>
      </c>
      <c r="FP225" s="139" t="s">
        <v>193</v>
      </c>
      <c r="FQ225" s="139" t="s">
        <v>193</v>
      </c>
      <c r="FR225" s="139" t="s">
        <v>193</v>
      </c>
      <c r="FS225" s="139" t="s">
        <v>193</v>
      </c>
      <c r="FT225" s="139" t="s">
        <v>193</v>
      </c>
      <c r="FU225" s="139" t="s">
        <v>193</v>
      </c>
      <c r="FV225" s="139" t="s">
        <v>193</v>
      </c>
      <c r="FW225" s="139" t="s">
        <v>193</v>
      </c>
      <c r="FX225" s="139" t="s">
        <v>193</v>
      </c>
      <c r="FY225" s="139" t="s">
        <v>193</v>
      </c>
      <c r="FZ225" s="139" t="s">
        <v>193</v>
      </c>
      <c r="GA225" s="139" t="s">
        <v>193</v>
      </c>
      <c r="GB225" s="139" t="s">
        <v>193</v>
      </c>
      <c r="GC225" s="139" t="s">
        <v>193</v>
      </c>
      <c r="GD225" s="139" t="s">
        <v>193</v>
      </c>
      <c r="GE225" s="139" t="s">
        <v>193</v>
      </c>
      <c r="GF225" s="139" t="s">
        <v>193</v>
      </c>
      <c r="GG225" s="139" t="s">
        <v>193</v>
      </c>
      <c r="GH225" s="139" t="s">
        <v>193</v>
      </c>
      <c r="GI225" s="139" t="s">
        <v>193</v>
      </c>
      <c r="GJ225" s="139" t="s">
        <v>193</v>
      </c>
      <c r="GK225" s="139" t="s">
        <v>193</v>
      </c>
      <c r="GL225" s="139" t="s">
        <v>193</v>
      </c>
      <c r="GM225" s="139" t="s">
        <v>193</v>
      </c>
      <c r="GN225" s="139" t="s">
        <v>193</v>
      </c>
      <c r="GO225" s="139" t="s">
        <v>193</v>
      </c>
      <c r="GP225" s="139" t="s">
        <v>193</v>
      </c>
      <c r="GQ225" s="139" t="s">
        <v>193</v>
      </c>
      <c r="GR225" s="139" t="s">
        <v>193</v>
      </c>
      <c r="GS225" s="139" t="s">
        <v>193</v>
      </c>
      <c r="GT225" s="139" t="s">
        <v>193</v>
      </c>
      <c r="GU225" s="139" t="s">
        <v>193</v>
      </c>
      <c r="GV225" s="139" t="s">
        <v>193</v>
      </c>
      <c r="GW225" s="139" t="s">
        <v>193</v>
      </c>
      <c r="GX225" s="139" t="s">
        <v>193</v>
      </c>
      <c r="GY225" s="139" t="s">
        <v>193</v>
      </c>
      <c r="GZ225" s="139" t="s">
        <v>193</v>
      </c>
      <c r="HA225" s="139" t="s">
        <v>193</v>
      </c>
      <c r="HB225" s="139" t="s">
        <v>193</v>
      </c>
      <c r="HC225" s="139" t="s">
        <v>193</v>
      </c>
      <c r="HD225" s="139" t="s">
        <v>193</v>
      </c>
      <c r="HE225" s="139" t="s">
        <v>193</v>
      </c>
      <c r="HF225" s="139" t="s">
        <v>193</v>
      </c>
      <c r="HG225" s="139" t="s">
        <v>193</v>
      </c>
      <c r="HH225" s="139" t="s">
        <v>193</v>
      </c>
      <c r="HI225" s="139" t="s">
        <v>193</v>
      </c>
      <c r="HJ225" s="139" t="s">
        <v>193</v>
      </c>
      <c r="HK225" s="139" t="s">
        <v>193</v>
      </c>
      <c r="HL225" s="139" t="s">
        <v>193</v>
      </c>
      <c r="HM225" s="139" t="s">
        <v>193</v>
      </c>
      <c r="HN225" s="139" t="s">
        <v>193</v>
      </c>
      <c r="HO225" s="139" t="s">
        <v>193</v>
      </c>
      <c r="HP225" s="139" t="s">
        <v>193</v>
      </c>
      <c r="HQ225" s="139" t="s">
        <v>193</v>
      </c>
      <c r="HR225" s="139" t="s">
        <v>193</v>
      </c>
      <c r="HS225" s="139" t="s">
        <v>193</v>
      </c>
      <c r="HT225" s="139" t="s">
        <v>193</v>
      </c>
      <c r="HU225" s="139" t="s">
        <v>193</v>
      </c>
      <c r="HV225" s="139" t="s">
        <v>193</v>
      </c>
      <c r="HW225" s="139" t="s">
        <v>193</v>
      </c>
      <c r="HX225" s="139" t="s">
        <v>193</v>
      </c>
      <c r="HY225" s="139" t="s">
        <v>193</v>
      </c>
      <c r="HZ225" s="139" t="s">
        <v>193</v>
      </c>
      <c r="IA225" s="139" t="s">
        <v>193</v>
      </c>
      <c r="IB225" s="139" t="s">
        <v>193</v>
      </c>
      <c r="IC225" s="139" t="s">
        <v>193</v>
      </c>
      <c r="ID225" s="139" t="s">
        <v>193</v>
      </c>
      <c r="IE225" s="139" t="s">
        <v>193</v>
      </c>
      <c r="IF225" s="139" t="s">
        <v>193</v>
      </c>
      <c r="IG225" s="139" t="s">
        <v>193</v>
      </c>
      <c r="IH225" s="139" t="s">
        <v>193</v>
      </c>
      <c r="II225" s="139" t="s">
        <v>193</v>
      </c>
      <c r="IJ225" s="139" t="s">
        <v>193</v>
      </c>
      <c r="IK225" s="139" t="s">
        <v>193</v>
      </c>
      <c r="IL225" s="139">
        <v>100</v>
      </c>
      <c r="IM225" s="139" t="s">
        <v>114</v>
      </c>
      <c r="IN225" s="139" t="s">
        <v>114</v>
      </c>
      <c r="IO225" s="139" t="s">
        <v>193</v>
      </c>
      <c r="IP225" s="139" t="s">
        <v>193</v>
      </c>
      <c r="IQ225" s="139" t="s">
        <v>193</v>
      </c>
      <c r="IR225" s="139" t="s">
        <v>193</v>
      </c>
      <c r="IS225" s="139" t="s">
        <v>193</v>
      </c>
      <c r="IT225" s="139" t="s">
        <v>193</v>
      </c>
      <c r="IU225" s="139" t="s">
        <v>193</v>
      </c>
      <c r="IV225" s="139" t="s">
        <v>193</v>
      </c>
      <c r="IW225" s="139" t="s">
        <v>3464</v>
      </c>
      <c r="IX225" s="139">
        <v>0</v>
      </c>
      <c r="IY225" s="139">
        <v>1</v>
      </c>
      <c r="IZ225" s="139">
        <v>0</v>
      </c>
      <c r="JA225" s="139">
        <v>0</v>
      </c>
      <c r="JB225" s="139">
        <v>0</v>
      </c>
      <c r="JC225" s="139">
        <v>0</v>
      </c>
      <c r="JD225" s="139">
        <v>0</v>
      </c>
      <c r="JE225" s="139">
        <v>0</v>
      </c>
      <c r="JF225" s="139" t="s">
        <v>193</v>
      </c>
      <c r="JG225" s="139" t="s">
        <v>114</v>
      </c>
      <c r="JH225" s="139" t="s">
        <v>193</v>
      </c>
      <c r="JI225" s="139" t="s">
        <v>193</v>
      </c>
      <c r="JJ225" s="139" t="s">
        <v>193</v>
      </c>
      <c r="JK225" s="139" t="s">
        <v>193</v>
      </c>
      <c r="JL225" s="139" t="s">
        <v>193</v>
      </c>
      <c r="JM225" s="139" t="s">
        <v>193</v>
      </c>
      <c r="JN225" s="139" t="s">
        <v>193</v>
      </c>
      <c r="JO225" s="139" t="s">
        <v>193</v>
      </c>
      <c r="JP225" s="139" t="s">
        <v>193</v>
      </c>
      <c r="JQ225" s="139" t="s">
        <v>193</v>
      </c>
      <c r="JR225" s="139" t="s">
        <v>193</v>
      </c>
      <c r="JS225" s="139" t="s">
        <v>193</v>
      </c>
      <c r="JT225" s="139" t="s">
        <v>193</v>
      </c>
      <c r="JU225" s="139" t="s">
        <v>193</v>
      </c>
      <c r="JV225" s="139" t="s">
        <v>193</v>
      </c>
      <c r="JW225" s="139" t="s">
        <v>193</v>
      </c>
      <c r="JX225" s="139" t="s">
        <v>193</v>
      </c>
      <c r="JY225" s="139" t="s">
        <v>193</v>
      </c>
      <c r="JZ225" s="139" t="s">
        <v>193</v>
      </c>
      <c r="KA225" s="139" t="s">
        <v>193</v>
      </c>
      <c r="KB225" s="139" t="s">
        <v>193</v>
      </c>
      <c r="KC225" s="139" t="s">
        <v>193</v>
      </c>
      <c r="KD225" s="139" t="s">
        <v>193</v>
      </c>
      <c r="KE225" s="139" t="s">
        <v>193</v>
      </c>
      <c r="KF225" s="139" t="s">
        <v>193</v>
      </c>
      <c r="KG225" s="139" t="s">
        <v>193</v>
      </c>
      <c r="KH225" s="139" t="s">
        <v>193</v>
      </c>
      <c r="KI225" s="139" t="s">
        <v>193</v>
      </c>
      <c r="KJ225" s="139" t="s">
        <v>193</v>
      </c>
      <c r="KK225" s="139" t="s">
        <v>193</v>
      </c>
      <c r="KL225" s="139" t="s">
        <v>193</v>
      </c>
      <c r="KM225" s="139" t="s">
        <v>193</v>
      </c>
      <c r="KN225" s="139" t="s">
        <v>193</v>
      </c>
      <c r="KO225" s="139" t="s">
        <v>193</v>
      </c>
      <c r="KP225" s="139" t="s">
        <v>193</v>
      </c>
      <c r="KQ225" s="139" t="s">
        <v>193</v>
      </c>
      <c r="KR225" s="139" t="s">
        <v>193</v>
      </c>
      <c r="KS225" s="139" t="s">
        <v>193</v>
      </c>
      <c r="KT225" s="139" t="s">
        <v>193</v>
      </c>
      <c r="KU225" s="139" t="s">
        <v>193</v>
      </c>
      <c r="KV225" s="139" t="s">
        <v>193</v>
      </c>
      <c r="KW225" s="139" t="s">
        <v>193</v>
      </c>
      <c r="KX225" s="139" t="s">
        <v>193</v>
      </c>
      <c r="KY225" s="139" t="s">
        <v>193</v>
      </c>
      <c r="KZ225" s="139" t="s">
        <v>193</v>
      </c>
      <c r="LA225" s="139" t="s">
        <v>193</v>
      </c>
      <c r="LB225" s="139" t="s">
        <v>193</v>
      </c>
      <c r="LC225" s="139" t="s">
        <v>193</v>
      </c>
      <c r="LD225" s="139" t="s">
        <v>193</v>
      </c>
      <c r="LE225" s="139" t="s">
        <v>193</v>
      </c>
      <c r="LF225" s="139" t="s">
        <v>193</v>
      </c>
      <c r="LG225" s="139" t="s">
        <v>193</v>
      </c>
      <c r="LH225" s="139" t="s">
        <v>193</v>
      </c>
      <c r="LI225" s="139" t="s">
        <v>193</v>
      </c>
      <c r="LJ225" s="139" t="s">
        <v>193</v>
      </c>
      <c r="LK225" s="139" t="s">
        <v>193</v>
      </c>
      <c r="LL225" s="139" t="s">
        <v>193</v>
      </c>
      <c r="LM225" s="139" t="s">
        <v>193</v>
      </c>
      <c r="LN225" s="139" t="s">
        <v>193</v>
      </c>
      <c r="LO225" s="139" t="s">
        <v>193</v>
      </c>
      <c r="LP225" s="139" t="s">
        <v>193</v>
      </c>
      <c r="LQ225" s="139" t="s">
        <v>193</v>
      </c>
    </row>
    <row r="226" spans="1:329" ht="14.4" customHeight="1" x14ac:dyDescent="0.35">
      <c r="A226" s="139" t="s">
        <v>3737</v>
      </c>
      <c r="B226" s="139" t="s">
        <v>3355</v>
      </c>
      <c r="C226" s="139" t="s">
        <v>161</v>
      </c>
      <c r="D226" s="139" t="s">
        <v>161</v>
      </c>
      <c r="E226" s="139" t="s">
        <v>163</v>
      </c>
      <c r="F226" s="139" t="s">
        <v>164</v>
      </c>
      <c r="G226" s="139" t="s">
        <v>165</v>
      </c>
      <c r="H226" s="139" t="s">
        <v>165</v>
      </c>
      <c r="I226" s="139" t="s">
        <v>165</v>
      </c>
      <c r="J226" s="139" t="s">
        <v>167</v>
      </c>
      <c r="K226" s="139" t="s">
        <v>536</v>
      </c>
      <c r="L226" s="139" t="s">
        <v>3317</v>
      </c>
      <c r="M226" t="s">
        <v>494</v>
      </c>
      <c r="N226" t="s">
        <v>193</v>
      </c>
      <c r="O226" t="s">
        <v>193</v>
      </c>
      <c r="P226" t="s">
        <v>193</v>
      </c>
      <c r="Q226" t="s">
        <v>193</v>
      </c>
      <c r="R226" t="s">
        <v>193</v>
      </c>
      <c r="S226" t="s">
        <v>193</v>
      </c>
      <c r="T226" t="s">
        <v>193</v>
      </c>
      <c r="U226" t="s">
        <v>193</v>
      </c>
      <c r="V226" t="s">
        <v>193</v>
      </c>
      <c r="W226" t="s">
        <v>193</v>
      </c>
      <c r="X226" t="s">
        <v>193</v>
      </c>
      <c r="Y226" t="s">
        <v>193</v>
      </c>
      <c r="Z226" t="s">
        <v>193</v>
      </c>
      <c r="AA226" t="s">
        <v>193</v>
      </c>
      <c r="AB226" t="s">
        <v>193</v>
      </c>
      <c r="AC226" t="s">
        <v>193</v>
      </c>
      <c r="AD226" t="s">
        <v>193</v>
      </c>
      <c r="AE226" t="s">
        <v>193</v>
      </c>
      <c r="AF226" t="s">
        <v>193</v>
      </c>
      <c r="AG226" t="s">
        <v>193</v>
      </c>
      <c r="AH226" t="s">
        <v>193</v>
      </c>
      <c r="AI226" t="s">
        <v>193</v>
      </c>
      <c r="AJ226" t="s">
        <v>193</v>
      </c>
      <c r="AK226" t="s">
        <v>193</v>
      </c>
      <c r="AL226" t="s">
        <v>193</v>
      </c>
      <c r="AM226" t="s">
        <v>193</v>
      </c>
      <c r="AN226" t="s">
        <v>193</v>
      </c>
      <c r="AO226" t="s">
        <v>193</v>
      </c>
      <c r="AP226" t="s">
        <v>193</v>
      </c>
      <c r="AQ226" t="s">
        <v>193</v>
      </c>
      <c r="AR226" t="s">
        <v>193</v>
      </c>
      <c r="AS226" t="s">
        <v>193</v>
      </c>
      <c r="AT226" t="s">
        <v>193</v>
      </c>
      <c r="AU226" t="s">
        <v>193</v>
      </c>
      <c r="AV226" t="s">
        <v>193</v>
      </c>
      <c r="AW226" t="s">
        <v>193</v>
      </c>
      <c r="AX226" t="s">
        <v>193</v>
      </c>
      <c r="AY226" t="s">
        <v>193</v>
      </c>
      <c r="AZ226" s="192" t="s">
        <v>193</v>
      </c>
      <c r="BA226" s="139" t="s">
        <v>193</v>
      </c>
      <c r="BB226" s="139" t="s">
        <v>193</v>
      </c>
      <c r="BC226" s="192" t="s">
        <v>193</v>
      </c>
      <c r="BD226" s="139" t="s">
        <v>193</v>
      </c>
      <c r="BE226" s="139" t="s">
        <v>193</v>
      </c>
      <c r="BF226" s="192" t="s">
        <v>193</v>
      </c>
      <c r="BG226" s="139" t="s">
        <v>193</v>
      </c>
      <c r="BH226" s="139" t="s">
        <v>193</v>
      </c>
      <c r="BI226" s="192" t="s">
        <v>193</v>
      </c>
      <c r="BJ226" s="139" t="s">
        <v>193</v>
      </c>
      <c r="BK226" s="139" t="s">
        <v>193</v>
      </c>
      <c r="BL226" s="192" t="s">
        <v>193</v>
      </c>
      <c r="BM226" s="139" t="s">
        <v>193</v>
      </c>
      <c r="BN226" s="139" t="s">
        <v>193</v>
      </c>
      <c r="BO226" s="192" t="s">
        <v>193</v>
      </c>
      <c r="BP226" s="139" t="s">
        <v>193</v>
      </c>
      <c r="BQ226" s="139" t="s">
        <v>193</v>
      </c>
      <c r="BR226" s="139" t="s">
        <v>193</v>
      </c>
      <c r="BS226" s="139" t="s">
        <v>193</v>
      </c>
      <c r="BT226" s="139" t="s">
        <v>193</v>
      </c>
      <c r="BU226" s="139" t="s">
        <v>193</v>
      </c>
      <c r="BV226" s="139" t="s">
        <v>193</v>
      </c>
      <c r="BW226" s="139" t="s">
        <v>193</v>
      </c>
      <c r="BX226" s="139" t="s">
        <v>193</v>
      </c>
      <c r="BY226" s="139" t="s">
        <v>193</v>
      </c>
      <c r="BZ226" s="139" t="s">
        <v>193</v>
      </c>
      <c r="CA226" s="192" t="s">
        <v>193</v>
      </c>
      <c r="CB226" s="139" t="s">
        <v>193</v>
      </c>
      <c r="CC226" s="139" t="s">
        <v>193</v>
      </c>
      <c r="CD226" s="139" t="s">
        <v>193</v>
      </c>
      <c r="CE226" s="139" t="s">
        <v>193</v>
      </c>
      <c r="CF226" s="139" t="s">
        <v>193</v>
      </c>
      <c r="CG226" s="139" t="s">
        <v>193</v>
      </c>
      <c r="CH226" s="139" t="s">
        <v>193</v>
      </c>
      <c r="CI226" s="139" t="s">
        <v>193</v>
      </c>
      <c r="CJ226" s="139" t="s">
        <v>193</v>
      </c>
      <c r="CK226" s="139" t="s">
        <v>193</v>
      </c>
      <c r="CL226" s="139" t="s">
        <v>193</v>
      </c>
      <c r="CM226" s="139" t="s">
        <v>193</v>
      </c>
      <c r="CN226" s="139" t="s">
        <v>193</v>
      </c>
      <c r="CO226" s="139" t="s">
        <v>193</v>
      </c>
      <c r="CP226" s="139" t="s">
        <v>193</v>
      </c>
      <c r="CQ226" s="139" t="s">
        <v>193</v>
      </c>
      <c r="CR226" s="139" t="s">
        <v>193</v>
      </c>
      <c r="CS226" s="139" t="s">
        <v>193</v>
      </c>
      <c r="CT226" s="139" t="s">
        <v>193</v>
      </c>
      <c r="CU226" s="139" t="s">
        <v>193</v>
      </c>
      <c r="CV226" s="139" t="s">
        <v>193</v>
      </c>
      <c r="CW226" s="139" t="s">
        <v>193</v>
      </c>
      <c r="CX226" s="139" t="s">
        <v>193</v>
      </c>
      <c r="CY226" s="139" t="s">
        <v>193</v>
      </c>
      <c r="CZ226" s="139" t="s">
        <v>193</v>
      </c>
      <c r="DA226" s="139" t="s">
        <v>193</v>
      </c>
      <c r="DB226" s="139" t="s">
        <v>193</v>
      </c>
      <c r="DC226" s="139" t="s">
        <v>193</v>
      </c>
      <c r="DD226" s="139" t="s">
        <v>193</v>
      </c>
      <c r="DE226" s="139" t="s">
        <v>193</v>
      </c>
      <c r="DF226" s="139" t="s">
        <v>193</v>
      </c>
      <c r="DG226" s="139" t="s">
        <v>193</v>
      </c>
      <c r="DH226" s="139" t="s">
        <v>193</v>
      </c>
      <c r="DI226" s="139" t="s">
        <v>193</v>
      </c>
      <c r="DJ226" s="139" t="s">
        <v>193</v>
      </c>
      <c r="DK226" s="139" t="s">
        <v>193</v>
      </c>
      <c r="DL226" s="139" t="s">
        <v>193</v>
      </c>
      <c r="DM226" s="139" t="s">
        <v>193</v>
      </c>
      <c r="DN226" s="139" t="s">
        <v>193</v>
      </c>
      <c r="DO226" s="139" t="s">
        <v>193</v>
      </c>
      <c r="DP226" s="139" t="s">
        <v>193</v>
      </c>
      <c r="DQ226" s="139" t="s">
        <v>193</v>
      </c>
      <c r="DR226" s="139" t="s">
        <v>193</v>
      </c>
      <c r="DS226" s="139" t="s">
        <v>193</v>
      </c>
      <c r="DT226" s="139" t="s">
        <v>193</v>
      </c>
      <c r="DU226" s="139" t="s">
        <v>193</v>
      </c>
      <c r="DV226" s="139" t="s">
        <v>193</v>
      </c>
      <c r="DW226" s="139" t="s">
        <v>193</v>
      </c>
      <c r="DX226" s="139" t="s">
        <v>193</v>
      </c>
      <c r="DY226" s="139" t="s">
        <v>193</v>
      </c>
      <c r="DZ226" s="139" t="s">
        <v>193</v>
      </c>
      <c r="EA226" s="139" t="s">
        <v>193</v>
      </c>
      <c r="EB226" s="139" t="s">
        <v>193</v>
      </c>
      <c r="EC226" s="139" t="s">
        <v>193</v>
      </c>
      <c r="ED226" s="139" t="s">
        <v>193</v>
      </c>
      <c r="EE226" s="139" t="s">
        <v>193</v>
      </c>
      <c r="EF226" s="139" t="s">
        <v>193</v>
      </c>
      <c r="EG226" s="139" t="s">
        <v>193</v>
      </c>
      <c r="EH226" s="139" t="s">
        <v>193</v>
      </c>
      <c r="EI226" s="139" t="s">
        <v>193</v>
      </c>
      <c r="EJ226" s="139" t="s">
        <v>193</v>
      </c>
      <c r="EK226" s="139" t="s">
        <v>193</v>
      </c>
      <c r="EL226" s="139" t="s">
        <v>193</v>
      </c>
      <c r="EM226" s="139" t="s">
        <v>193</v>
      </c>
      <c r="EN226" s="139" t="s">
        <v>193</v>
      </c>
      <c r="EO226" s="139" t="s">
        <v>193</v>
      </c>
      <c r="EP226" s="139" t="s">
        <v>193</v>
      </c>
      <c r="EQ226" s="139" t="s">
        <v>193</v>
      </c>
      <c r="ER226" s="139" t="s">
        <v>193</v>
      </c>
      <c r="ES226" s="139" t="s">
        <v>193</v>
      </c>
      <c r="ET226" s="139" t="s">
        <v>193</v>
      </c>
      <c r="EU226" s="139" t="s">
        <v>193</v>
      </c>
      <c r="EV226" s="139" t="s">
        <v>193</v>
      </c>
      <c r="EW226" s="139" t="s">
        <v>193</v>
      </c>
      <c r="EX226" s="139" t="s">
        <v>193</v>
      </c>
      <c r="EY226" s="139" t="s">
        <v>193</v>
      </c>
      <c r="EZ226" s="139" t="s">
        <v>193</v>
      </c>
      <c r="FA226" s="139" t="s">
        <v>193</v>
      </c>
      <c r="FB226" s="139" t="s">
        <v>193</v>
      </c>
      <c r="FC226" s="139" t="s">
        <v>193</v>
      </c>
      <c r="FD226" s="139" t="s">
        <v>193</v>
      </c>
      <c r="FE226" s="139" t="s">
        <v>193</v>
      </c>
      <c r="FF226" s="139" t="s">
        <v>193</v>
      </c>
      <c r="FG226" s="139" t="s">
        <v>193</v>
      </c>
      <c r="FH226" s="139" t="s">
        <v>193</v>
      </c>
      <c r="FI226" s="139" t="s">
        <v>193</v>
      </c>
      <c r="FJ226" s="139" t="s">
        <v>193</v>
      </c>
      <c r="FK226" s="139" t="s">
        <v>193</v>
      </c>
      <c r="FL226" s="139" t="s">
        <v>193</v>
      </c>
      <c r="FM226" s="139" t="s">
        <v>193</v>
      </c>
      <c r="FN226" s="139" t="s">
        <v>193</v>
      </c>
      <c r="FO226" s="139" t="s">
        <v>193</v>
      </c>
      <c r="FP226" s="139" t="s">
        <v>193</v>
      </c>
      <c r="FQ226" s="139" t="s">
        <v>193</v>
      </c>
      <c r="FR226" s="139" t="s">
        <v>193</v>
      </c>
      <c r="FS226" s="139" t="s">
        <v>193</v>
      </c>
      <c r="FT226" s="139" t="s">
        <v>193</v>
      </c>
      <c r="FU226" s="139" t="s">
        <v>193</v>
      </c>
      <c r="FV226" s="139" t="s">
        <v>193</v>
      </c>
      <c r="FW226" s="139" t="s">
        <v>193</v>
      </c>
      <c r="FX226" s="139" t="s">
        <v>193</v>
      </c>
      <c r="FY226" s="139" t="s">
        <v>193</v>
      </c>
      <c r="FZ226" s="139" t="s">
        <v>193</v>
      </c>
      <c r="GA226" s="139" t="s">
        <v>193</v>
      </c>
      <c r="GB226" s="139" t="s">
        <v>193</v>
      </c>
      <c r="GC226" s="139" t="s">
        <v>193</v>
      </c>
      <c r="GD226" s="139" t="s">
        <v>193</v>
      </c>
      <c r="GE226" s="139" t="s">
        <v>193</v>
      </c>
      <c r="GF226" s="139" t="s">
        <v>193</v>
      </c>
      <c r="GG226" s="139" t="s">
        <v>193</v>
      </c>
      <c r="GH226" s="139" t="s">
        <v>193</v>
      </c>
      <c r="GI226" s="139" t="s">
        <v>193</v>
      </c>
      <c r="GJ226" s="139" t="s">
        <v>193</v>
      </c>
      <c r="GK226" s="139" t="s">
        <v>193</v>
      </c>
      <c r="GL226" s="139" t="s">
        <v>193</v>
      </c>
      <c r="GM226" s="139" t="s">
        <v>193</v>
      </c>
      <c r="GN226" s="139" t="s">
        <v>193</v>
      </c>
      <c r="GO226" s="139" t="s">
        <v>193</v>
      </c>
      <c r="GP226" s="139" t="s">
        <v>193</v>
      </c>
      <c r="GQ226" s="139" t="s">
        <v>193</v>
      </c>
      <c r="GR226" s="139" t="s">
        <v>193</v>
      </c>
      <c r="GS226" s="139" t="s">
        <v>193</v>
      </c>
      <c r="GT226" s="139" t="s">
        <v>193</v>
      </c>
      <c r="GU226" s="139" t="s">
        <v>193</v>
      </c>
      <c r="GV226" s="139" t="s">
        <v>193</v>
      </c>
      <c r="GW226" s="139" t="s">
        <v>193</v>
      </c>
      <c r="GX226" s="139" t="s">
        <v>193</v>
      </c>
      <c r="GY226" s="139" t="s">
        <v>193</v>
      </c>
      <c r="GZ226" s="139" t="s">
        <v>193</v>
      </c>
      <c r="HA226" s="139" t="s">
        <v>193</v>
      </c>
      <c r="HB226" s="139" t="s">
        <v>193</v>
      </c>
      <c r="HC226" s="139" t="s">
        <v>193</v>
      </c>
      <c r="HD226" s="139" t="s">
        <v>193</v>
      </c>
      <c r="HE226" s="139" t="s">
        <v>193</v>
      </c>
      <c r="HF226" s="139" t="s">
        <v>193</v>
      </c>
      <c r="HG226" s="139" t="s">
        <v>193</v>
      </c>
      <c r="HH226" s="139" t="s">
        <v>193</v>
      </c>
      <c r="HI226" s="139" t="s">
        <v>193</v>
      </c>
      <c r="HJ226" s="139" t="s">
        <v>193</v>
      </c>
      <c r="HK226" s="139" t="s">
        <v>193</v>
      </c>
      <c r="HL226" s="139" t="s">
        <v>193</v>
      </c>
      <c r="HM226" s="139" t="s">
        <v>193</v>
      </c>
      <c r="HN226" s="139" t="s">
        <v>193</v>
      </c>
      <c r="HO226" s="139" t="s">
        <v>193</v>
      </c>
      <c r="HP226" s="139" t="s">
        <v>193</v>
      </c>
      <c r="HQ226" s="139" t="s">
        <v>193</v>
      </c>
      <c r="HR226" s="139" t="s">
        <v>193</v>
      </c>
      <c r="HS226" s="139" t="s">
        <v>193</v>
      </c>
      <c r="HT226" s="139" t="s">
        <v>193</v>
      </c>
      <c r="HU226" s="139" t="s">
        <v>193</v>
      </c>
      <c r="HV226" s="139" t="s">
        <v>193</v>
      </c>
      <c r="HW226" s="139" t="s">
        <v>193</v>
      </c>
      <c r="HX226" s="139" t="s">
        <v>193</v>
      </c>
      <c r="HY226" s="139" t="s">
        <v>193</v>
      </c>
      <c r="HZ226" s="139" t="s">
        <v>193</v>
      </c>
      <c r="IA226" s="139" t="s">
        <v>193</v>
      </c>
      <c r="IB226" s="139" t="s">
        <v>193</v>
      </c>
      <c r="IC226" s="139" t="s">
        <v>193</v>
      </c>
      <c r="ID226" s="139" t="s">
        <v>193</v>
      </c>
      <c r="IE226" s="139" t="s">
        <v>193</v>
      </c>
      <c r="IF226" s="139" t="s">
        <v>193</v>
      </c>
      <c r="IG226" s="139" t="s">
        <v>193</v>
      </c>
      <c r="IH226" s="139" t="s">
        <v>193</v>
      </c>
      <c r="II226" s="139" t="s">
        <v>193</v>
      </c>
      <c r="IJ226" s="139" t="s">
        <v>193</v>
      </c>
      <c r="IK226" s="139" t="s">
        <v>193</v>
      </c>
      <c r="IL226" s="139" t="s">
        <v>193</v>
      </c>
      <c r="IM226" s="139" t="s">
        <v>193</v>
      </c>
      <c r="IN226" s="139" t="s">
        <v>193</v>
      </c>
      <c r="IO226" s="139" t="s">
        <v>193</v>
      </c>
      <c r="IP226" s="139" t="s">
        <v>193</v>
      </c>
      <c r="IQ226" s="139" t="s">
        <v>193</v>
      </c>
      <c r="IR226" s="139" t="s">
        <v>193</v>
      </c>
      <c r="IS226" s="139" t="s">
        <v>193</v>
      </c>
      <c r="IT226" s="139" t="s">
        <v>193</v>
      </c>
      <c r="IU226" s="139" t="s">
        <v>193</v>
      </c>
      <c r="IV226" s="139" t="s">
        <v>193</v>
      </c>
      <c r="IW226" s="139" t="s">
        <v>193</v>
      </c>
      <c r="IX226" s="139" t="s">
        <v>193</v>
      </c>
      <c r="IY226" s="139" t="s">
        <v>193</v>
      </c>
      <c r="IZ226" s="139" t="s">
        <v>193</v>
      </c>
      <c r="JA226" s="139" t="s">
        <v>193</v>
      </c>
      <c r="JB226" s="139" t="s">
        <v>193</v>
      </c>
      <c r="JC226" s="139" t="s">
        <v>193</v>
      </c>
      <c r="JD226" s="139" t="s">
        <v>193</v>
      </c>
      <c r="JE226" s="139" t="s">
        <v>193</v>
      </c>
      <c r="JF226" s="139" t="s">
        <v>193</v>
      </c>
      <c r="JG226" s="139" t="s">
        <v>193</v>
      </c>
      <c r="JH226" s="139" t="s">
        <v>193</v>
      </c>
      <c r="JI226" s="139" t="s">
        <v>193</v>
      </c>
      <c r="JJ226" s="139" t="s">
        <v>193</v>
      </c>
      <c r="JK226" s="139" t="s">
        <v>193</v>
      </c>
      <c r="JL226" s="139" t="s">
        <v>193</v>
      </c>
      <c r="JM226" s="139" t="s">
        <v>193</v>
      </c>
      <c r="JN226" s="139" t="s">
        <v>193</v>
      </c>
      <c r="JO226" s="139" t="s">
        <v>193</v>
      </c>
      <c r="JP226" s="139" t="s">
        <v>193</v>
      </c>
      <c r="JQ226" s="139" t="s">
        <v>109</v>
      </c>
      <c r="JR226" s="139" t="s">
        <v>505</v>
      </c>
      <c r="JS226" s="139" t="s">
        <v>3318</v>
      </c>
      <c r="JT226" s="139" t="s">
        <v>193</v>
      </c>
      <c r="JU226" s="139" t="s">
        <v>506</v>
      </c>
      <c r="JV226" s="139" t="s">
        <v>3319</v>
      </c>
      <c r="JW226" s="139" t="s">
        <v>3318</v>
      </c>
      <c r="JX226" s="139" t="s">
        <v>800</v>
      </c>
      <c r="JY226" s="139" t="s">
        <v>193</v>
      </c>
      <c r="JZ226" s="139" t="s">
        <v>3320</v>
      </c>
      <c r="KA226" s="139" t="s">
        <v>797</v>
      </c>
      <c r="KB226" s="139" t="s">
        <v>798</v>
      </c>
      <c r="KC226" s="139" t="s">
        <v>799</v>
      </c>
      <c r="KD226" s="139" t="s">
        <v>193</v>
      </c>
      <c r="KE226" s="139" t="s">
        <v>193</v>
      </c>
      <c r="KF226" s="139" t="s">
        <v>193</v>
      </c>
      <c r="KG226" s="139" t="s">
        <v>193</v>
      </c>
      <c r="KH226" s="139" t="s">
        <v>193</v>
      </c>
      <c r="KI226" s="139">
        <v>30</v>
      </c>
      <c r="KJ226" s="139">
        <v>6</v>
      </c>
      <c r="KK226" s="139" t="s">
        <v>193</v>
      </c>
      <c r="KL226" s="139" t="s">
        <v>156</v>
      </c>
      <c r="KM226" s="139">
        <v>6</v>
      </c>
      <c r="KN226" s="139" t="s">
        <v>109</v>
      </c>
      <c r="KO226" s="139" t="s">
        <v>193</v>
      </c>
      <c r="KP226" s="139" t="s">
        <v>114</v>
      </c>
      <c r="KQ226" s="139" t="s">
        <v>193</v>
      </c>
      <c r="KR226" s="139" t="s">
        <v>193</v>
      </c>
      <c r="KS226" s="139" t="s">
        <v>193</v>
      </c>
      <c r="KT226" s="139" t="s">
        <v>193</v>
      </c>
      <c r="KU226" s="139" t="s">
        <v>193</v>
      </c>
      <c r="KV226" s="139" t="s">
        <v>193</v>
      </c>
      <c r="KW226" s="139" t="s">
        <v>193</v>
      </c>
      <c r="KX226" s="139" t="s">
        <v>193</v>
      </c>
      <c r="KY226" s="139" t="s">
        <v>193</v>
      </c>
      <c r="KZ226" s="139" t="s">
        <v>193</v>
      </c>
      <c r="LA226" s="139" t="s">
        <v>193</v>
      </c>
      <c r="LB226" s="139" t="s">
        <v>193</v>
      </c>
      <c r="LC226" s="139" t="s">
        <v>193</v>
      </c>
      <c r="LD226" s="139" t="s">
        <v>114</v>
      </c>
      <c r="LE226" s="139" t="s">
        <v>193</v>
      </c>
      <c r="LF226" s="139" t="s">
        <v>193</v>
      </c>
      <c r="LG226" s="139" t="s">
        <v>193</v>
      </c>
      <c r="LH226" s="139" t="s">
        <v>193</v>
      </c>
      <c r="LI226" s="139" t="s">
        <v>193</v>
      </c>
      <c r="LJ226" s="139" t="s">
        <v>193</v>
      </c>
      <c r="LK226" s="139" t="s">
        <v>193</v>
      </c>
      <c r="LL226" s="139" t="s">
        <v>193</v>
      </c>
      <c r="LM226" s="139" t="s">
        <v>193</v>
      </c>
      <c r="LN226" s="139" t="s">
        <v>193</v>
      </c>
      <c r="LO226" s="139" t="s">
        <v>193</v>
      </c>
      <c r="LP226" s="139" t="s">
        <v>193</v>
      </c>
      <c r="LQ226" s="139" t="s">
        <v>193</v>
      </c>
    </row>
    <row r="227" spans="1:329" ht="14.4" customHeight="1" x14ac:dyDescent="0.35">
      <c r="A227" s="139" t="s">
        <v>3738</v>
      </c>
      <c r="B227" s="139" t="s">
        <v>3355</v>
      </c>
      <c r="C227" s="139" t="s">
        <v>161</v>
      </c>
      <c r="D227" s="139" t="s">
        <v>161</v>
      </c>
      <c r="E227" s="139" t="s">
        <v>163</v>
      </c>
      <c r="F227" s="139" t="s">
        <v>164</v>
      </c>
      <c r="G227" s="139" t="s">
        <v>165</v>
      </c>
      <c r="H227" s="139" t="s">
        <v>165</v>
      </c>
      <c r="I227" s="139" t="s">
        <v>165</v>
      </c>
      <c r="J227" s="139" t="s">
        <v>167</v>
      </c>
      <c r="K227" s="139" t="s">
        <v>536</v>
      </c>
      <c r="L227" s="139" t="s">
        <v>3317</v>
      </c>
      <c r="M227" t="s">
        <v>491</v>
      </c>
      <c r="N227" t="s">
        <v>193</v>
      </c>
      <c r="O227" t="s">
        <v>193</v>
      </c>
      <c r="P227" t="s">
        <v>193</v>
      </c>
      <c r="Q227" t="s">
        <v>193</v>
      </c>
      <c r="R227" t="s">
        <v>193</v>
      </c>
      <c r="S227" t="s">
        <v>193</v>
      </c>
      <c r="T227" t="s">
        <v>193</v>
      </c>
      <c r="U227" t="s">
        <v>193</v>
      </c>
      <c r="V227" t="s">
        <v>193</v>
      </c>
      <c r="W227" t="s">
        <v>193</v>
      </c>
      <c r="X227" t="s">
        <v>193</v>
      </c>
      <c r="Y227" t="s">
        <v>193</v>
      </c>
      <c r="Z227" t="s">
        <v>193</v>
      </c>
      <c r="AA227" t="s">
        <v>193</v>
      </c>
      <c r="AB227" t="s">
        <v>193</v>
      </c>
      <c r="AC227" t="s">
        <v>193</v>
      </c>
      <c r="AD227" t="s">
        <v>193</v>
      </c>
      <c r="AE227" t="s">
        <v>193</v>
      </c>
      <c r="AF227" t="s">
        <v>193</v>
      </c>
      <c r="AG227" t="s">
        <v>193</v>
      </c>
      <c r="AH227" t="s">
        <v>193</v>
      </c>
      <c r="AI227" t="s">
        <v>193</v>
      </c>
      <c r="AJ227" t="s">
        <v>193</v>
      </c>
      <c r="AK227" t="s">
        <v>193</v>
      </c>
      <c r="AL227" t="s">
        <v>193</v>
      </c>
      <c r="AM227" t="s">
        <v>193</v>
      </c>
      <c r="AN227" t="s">
        <v>193</v>
      </c>
      <c r="AO227" t="s">
        <v>193</v>
      </c>
      <c r="AP227" t="s">
        <v>193</v>
      </c>
      <c r="AQ227" t="s">
        <v>193</v>
      </c>
      <c r="AR227" t="s">
        <v>193</v>
      </c>
      <c r="AS227" t="s">
        <v>193</v>
      </c>
      <c r="AT227" t="s">
        <v>193</v>
      </c>
      <c r="AU227" t="s">
        <v>193</v>
      </c>
      <c r="AV227" t="s">
        <v>193</v>
      </c>
      <c r="AW227" t="s">
        <v>193</v>
      </c>
      <c r="AX227" t="s">
        <v>193</v>
      </c>
      <c r="AY227" t="s">
        <v>193</v>
      </c>
      <c r="AZ227" s="192" t="s">
        <v>193</v>
      </c>
      <c r="BA227" s="139" t="s">
        <v>193</v>
      </c>
      <c r="BB227" s="139" t="s">
        <v>193</v>
      </c>
      <c r="BC227" s="192" t="s">
        <v>193</v>
      </c>
      <c r="BD227" s="139" t="s">
        <v>193</v>
      </c>
      <c r="BE227" s="139" t="s">
        <v>193</v>
      </c>
      <c r="BF227" s="192" t="s">
        <v>193</v>
      </c>
      <c r="BG227" s="139" t="s">
        <v>193</v>
      </c>
      <c r="BH227" s="139" t="s">
        <v>193</v>
      </c>
      <c r="BI227" s="192" t="s">
        <v>193</v>
      </c>
      <c r="BJ227" s="139" t="s">
        <v>193</v>
      </c>
      <c r="BK227" s="139" t="s">
        <v>193</v>
      </c>
      <c r="BL227" s="192" t="s">
        <v>193</v>
      </c>
      <c r="BM227" s="139" t="s">
        <v>193</v>
      </c>
      <c r="BN227" s="139" t="s">
        <v>193</v>
      </c>
      <c r="BO227" s="192" t="s">
        <v>193</v>
      </c>
      <c r="BP227" s="139" t="s">
        <v>193</v>
      </c>
      <c r="BQ227" s="139" t="s">
        <v>193</v>
      </c>
      <c r="BR227" s="139" t="s">
        <v>193</v>
      </c>
      <c r="BS227" s="139" t="s">
        <v>193</v>
      </c>
      <c r="BT227" s="139" t="s">
        <v>193</v>
      </c>
      <c r="BU227" s="139" t="s">
        <v>193</v>
      </c>
      <c r="BV227" s="139" t="s">
        <v>193</v>
      </c>
      <c r="BW227" s="139" t="s">
        <v>193</v>
      </c>
      <c r="BX227" s="139" t="s">
        <v>193</v>
      </c>
      <c r="BY227" s="139" t="s">
        <v>193</v>
      </c>
      <c r="BZ227" s="139" t="s">
        <v>193</v>
      </c>
      <c r="CA227" s="192" t="s">
        <v>193</v>
      </c>
      <c r="CB227" s="139" t="s">
        <v>193</v>
      </c>
      <c r="CC227" s="139" t="s">
        <v>193</v>
      </c>
      <c r="CD227" s="139" t="s">
        <v>193</v>
      </c>
      <c r="CE227" s="139" t="s">
        <v>193</v>
      </c>
      <c r="CF227" s="139" t="s">
        <v>193</v>
      </c>
      <c r="CG227" s="139" t="s">
        <v>193</v>
      </c>
      <c r="CH227" s="139" t="s">
        <v>193</v>
      </c>
      <c r="CI227" s="139" t="s">
        <v>193</v>
      </c>
      <c r="CJ227" s="139" t="s">
        <v>193</v>
      </c>
      <c r="CK227" s="139" t="s">
        <v>193</v>
      </c>
      <c r="CL227" s="139" t="s">
        <v>193</v>
      </c>
      <c r="CM227" s="139" t="s">
        <v>193</v>
      </c>
      <c r="CN227" s="139" t="s">
        <v>193</v>
      </c>
      <c r="CO227" s="139" t="s">
        <v>193</v>
      </c>
      <c r="CP227" s="139" t="s">
        <v>193</v>
      </c>
      <c r="CQ227" s="139" t="s">
        <v>193</v>
      </c>
      <c r="CR227" s="139" t="s">
        <v>193</v>
      </c>
      <c r="CS227" s="139" t="s">
        <v>193</v>
      </c>
      <c r="CT227" s="139" t="s">
        <v>193</v>
      </c>
      <c r="CU227" s="139" t="s">
        <v>193</v>
      </c>
      <c r="CV227" s="139" t="s">
        <v>193</v>
      </c>
      <c r="CW227" s="139" t="s">
        <v>193</v>
      </c>
      <c r="CX227" s="139" t="s">
        <v>193</v>
      </c>
      <c r="CY227" s="139" t="s">
        <v>193</v>
      </c>
      <c r="CZ227" s="139" t="s">
        <v>193</v>
      </c>
      <c r="DA227" s="139" t="s">
        <v>193</v>
      </c>
      <c r="DB227" s="139" t="s">
        <v>193</v>
      </c>
      <c r="DC227" s="139" t="s">
        <v>193</v>
      </c>
      <c r="DD227" s="139" t="s">
        <v>193</v>
      </c>
      <c r="DE227" s="139" t="s">
        <v>193</v>
      </c>
      <c r="DF227" s="139" t="s">
        <v>193</v>
      </c>
      <c r="DG227" s="139" t="s">
        <v>193</v>
      </c>
      <c r="DH227" s="139" t="s">
        <v>193</v>
      </c>
      <c r="DI227" s="139" t="s">
        <v>193</v>
      </c>
      <c r="DJ227" s="139" t="s">
        <v>193</v>
      </c>
      <c r="DK227" s="139" t="s">
        <v>193</v>
      </c>
      <c r="DL227" s="139" t="s">
        <v>193</v>
      </c>
      <c r="DM227" s="139" t="s">
        <v>193</v>
      </c>
      <c r="DN227" s="139" t="s">
        <v>193</v>
      </c>
      <c r="DO227" s="139" t="s">
        <v>193</v>
      </c>
      <c r="DP227" s="139" t="s">
        <v>193</v>
      </c>
      <c r="DQ227" s="139" t="s">
        <v>193</v>
      </c>
      <c r="DR227" s="139" t="s">
        <v>193</v>
      </c>
      <c r="DS227" s="139" t="s">
        <v>193</v>
      </c>
      <c r="DT227" s="139" t="s">
        <v>193</v>
      </c>
      <c r="DU227" s="139" t="s">
        <v>193</v>
      </c>
      <c r="DV227" s="139" t="s">
        <v>193</v>
      </c>
      <c r="DW227" s="139" t="s">
        <v>193</v>
      </c>
      <c r="DX227" s="139" t="s">
        <v>193</v>
      </c>
      <c r="DY227" s="139" t="s">
        <v>193</v>
      </c>
      <c r="DZ227" s="139" t="s">
        <v>193</v>
      </c>
      <c r="EA227" s="139" t="s">
        <v>193</v>
      </c>
      <c r="EB227" s="139" t="s">
        <v>193</v>
      </c>
      <c r="EC227" s="139" t="s">
        <v>193</v>
      </c>
      <c r="ED227" s="139" t="s">
        <v>193</v>
      </c>
      <c r="EE227" s="139" t="s">
        <v>193</v>
      </c>
      <c r="EF227" s="139" t="s">
        <v>193</v>
      </c>
      <c r="EG227" s="139" t="s">
        <v>193</v>
      </c>
      <c r="EH227" s="139" t="s">
        <v>193</v>
      </c>
      <c r="EI227" s="139" t="s">
        <v>193</v>
      </c>
      <c r="EJ227" s="139" t="s">
        <v>193</v>
      </c>
      <c r="EK227" s="139" t="s">
        <v>193</v>
      </c>
      <c r="EL227" s="139" t="s">
        <v>193</v>
      </c>
      <c r="EM227" s="139" t="s">
        <v>193</v>
      </c>
      <c r="EN227" s="139" t="s">
        <v>193</v>
      </c>
      <c r="EO227" s="139" t="s">
        <v>193</v>
      </c>
      <c r="EP227" s="139" t="s">
        <v>193</v>
      </c>
      <c r="EQ227" s="139" t="s">
        <v>193</v>
      </c>
      <c r="ER227" s="139" t="s">
        <v>193</v>
      </c>
      <c r="ES227" s="139" t="s">
        <v>193</v>
      </c>
      <c r="ET227" s="139" t="s">
        <v>193</v>
      </c>
      <c r="EU227" s="139" t="s">
        <v>193</v>
      </c>
      <c r="EV227" s="139" t="s">
        <v>193</v>
      </c>
      <c r="EW227" s="139" t="s">
        <v>193</v>
      </c>
      <c r="EX227" s="139" t="s">
        <v>193</v>
      </c>
      <c r="EY227" s="139" t="s">
        <v>193</v>
      </c>
      <c r="EZ227" s="139" t="s">
        <v>193</v>
      </c>
      <c r="FA227" s="139" t="s">
        <v>193</v>
      </c>
      <c r="FB227" s="139" t="s">
        <v>193</v>
      </c>
      <c r="FC227" s="139" t="s">
        <v>193</v>
      </c>
      <c r="FD227" s="139" t="s">
        <v>193</v>
      </c>
      <c r="FE227" s="139" t="s">
        <v>193</v>
      </c>
      <c r="FF227" s="139" t="s">
        <v>193</v>
      </c>
      <c r="FG227" s="139" t="s">
        <v>193</v>
      </c>
      <c r="FH227" s="139" t="s">
        <v>193</v>
      </c>
      <c r="FI227" s="139" t="s">
        <v>193</v>
      </c>
      <c r="FJ227" s="139" t="s">
        <v>193</v>
      </c>
      <c r="FK227" s="139" t="s">
        <v>193</v>
      </c>
      <c r="FL227" s="139" t="s">
        <v>193</v>
      </c>
      <c r="FM227" s="139" t="s">
        <v>193</v>
      </c>
      <c r="FN227" s="139" t="s">
        <v>193</v>
      </c>
      <c r="FO227" s="139" t="s">
        <v>193</v>
      </c>
      <c r="FP227" s="139" t="s">
        <v>193</v>
      </c>
      <c r="FQ227" s="139" t="s">
        <v>193</v>
      </c>
      <c r="FR227" s="139" t="s">
        <v>193</v>
      </c>
      <c r="FS227" s="139" t="s">
        <v>193</v>
      </c>
      <c r="FT227" s="139" t="s">
        <v>193</v>
      </c>
      <c r="FU227" s="139" t="s">
        <v>193</v>
      </c>
      <c r="FV227" s="139" t="s">
        <v>193</v>
      </c>
      <c r="FW227" s="139" t="s">
        <v>193</v>
      </c>
      <c r="FX227" s="139" t="s">
        <v>193</v>
      </c>
      <c r="FY227" s="139" t="s">
        <v>193</v>
      </c>
      <c r="FZ227" s="139" t="s">
        <v>193</v>
      </c>
      <c r="GA227" s="139" t="s">
        <v>193</v>
      </c>
      <c r="GB227" s="139" t="s">
        <v>193</v>
      </c>
      <c r="GC227" s="139" t="s">
        <v>193</v>
      </c>
      <c r="GD227" s="139" t="s">
        <v>193</v>
      </c>
      <c r="GE227" s="139" t="s">
        <v>193</v>
      </c>
      <c r="GF227" s="139" t="s">
        <v>193</v>
      </c>
      <c r="GG227" s="139" t="s">
        <v>193</v>
      </c>
      <c r="GH227" s="139" t="s">
        <v>193</v>
      </c>
      <c r="GI227" s="139" t="s">
        <v>193</v>
      </c>
      <c r="GJ227" s="139" t="s">
        <v>193</v>
      </c>
      <c r="GK227" s="139" t="s">
        <v>193</v>
      </c>
      <c r="GL227" s="139" t="s">
        <v>193</v>
      </c>
      <c r="GM227" s="139" t="s">
        <v>193</v>
      </c>
      <c r="GN227" s="139" t="s">
        <v>193</v>
      </c>
      <c r="GO227" s="139" t="s">
        <v>193</v>
      </c>
      <c r="GP227" s="139" t="s">
        <v>193</v>
      </c>
      <c r="GQ227" s="139" t="s">
        <v>193</v>
      </c>
      <c r="GR227" s="139" t="s">
        <v>193</v>
      </c>
      <c r="GS227" s="139" t="s">
        <v>193</v>
      </c>
      <c r="GT227" s="139" t="s">
        <v>193</v>
      </c>
      <c r="GU227" s="139" t="s">
        <v>193</v>
      </c>
      <c r="GV227" s="139" t="s">
        <v>193</v>
      </c>
      <c r="GW227" s="139" t="s">
        <v>193</v>
      </c>
      <c r="GX227" s="139" t="s">
        <v>193</v>
      </c>
      <c r="GY227" s="139" t="s">
        <v>193</v>
      </c>
      <c r="GZ227" s="139" t="s">
        <v>193</v>
      </c>
      <c r="HA227" s="139" t="s">
        <v>193</v>
      </c>
      <c r="HB227" s="139" t="s">
        <v>193</v>
      </c>
      <c r="HC227" s="139" t="s">
        <v>193</v>
      </c>
      <c r="HD227" s="139" t="s">
        <v>193</v>
      </c>
      <c r="HE227" s="139" t="s">
        <v>193</v>
      </c>
      <c r="HF227" s="139" t="s">
        <v>193</v>
      </c>
      <c r="HG227" s="139" t="s">
        <v>193</v>
      </c>
      <c r="HH227" s="139" t="s">
        <v>193</v>
      </c>
      <c r="HI227" s="139" t="s">
        <v>193</v>
      </c>
      <c r="HJ227" s="139" t="s">
        <v>193</v>
      </c>
      <c r="HK227" s="139" t="s">
        <v>193</v>
      </c>
      <c r="HL227" s="139" t="s">
        <v>193</v>
      </c>
      <c r="HM227" s="139" t="s">
        <v>193</v>
      </c>
      <c r="HN227" s="139" t="s">
        <v>193</v>
      </c>
      <c r="HO227" s="139" t="s">
        <v>193</v>
      </c>
      <c r="HP227" s="139" t="s">
        <v>193</v>
      </c>
      <c r="HQ227" s="139" t="s">
        <v>193</v>
      </c>
      <c r="HR227" s="139" t="s">
        <v>193</v>
      </c>
      <c r="HS227" s="139" t="s">
        <v>193</v>
      </c>
      <c r="HT227" s="139" t="s">
        <v>193</v>
      </c>
      <c r="HU227" s="139" t="s">
        <v>193</v>
      </c>
      <c r="HV227" s="139" t="s">
        <v>193</v>
      </c>
      <c r="HW227" s="139" t="s">
        <v>193</v>
      </c>
      <c r="HX227" s="139" t="s">
        <v>193</v>
      </c>
      <c r="HY227" s="139" t="s">
        <v>193</v>
      </c>
      <c r="HZ227" s="139" t="s">
        <v>193</v>
      </c>
      <c r="IA227" s="139" t="s">
        <v>193</v>
      </c>
      <c r="IB227" s="139" t="s">
        <v>193</v>
      </c>
      <c r="IC227" s="139" t="s">
        <v>193</v>
      </c>
      <c r="ID227" s="139" t="s">
        <v>193</v>
      </c>
      <c r="IE227" s="139" t="s">
        <v>193</v>
      </c>
      <c r="IF227" s="139" t="s">
        <v>193</v>
      </c>
      <c r="IG227" s="139" t="s">
        <v>193</v>
      </c>
      <c r="IH227" s="139" t="s">
        <v>193</v>
      </c>
      <c r="II227" s="139" t="s">
        <v>193</v>
      </c>
      <c r="IJ227" s="139" t="s">
        <v>193</v>
      </c>
      <c r="IK227" s="139" t="s">
        <v>193</v>
      </c>
      <c r="IL227" s="139" t="s">
        <v>193</v>
      </c>
      <c r="IM227" s="139" t="s">
        <v>193</v>
      </c>
      <c r="IN227" s="139" t="s">
        <v>193</v>
      </c>
      <c r="IO227" s="139" t="s">
        <v>193</v>
      </c>
      <c r="IP227" s="139" t="s">
        <v>193</v>
      </c>
      <c r="IQ227" s="139" t="s">
        <v>193</v>
      </c>
      <c r="IR227" s="139" t="s">
        <v>193</v>
      </c>
      <c r="IS227" s="139" t="s">
        <v>193</v>
      </c>
      <c r="IT227" s="139" t="s">
        <v>193</v>
      </c>
      <c r="IU227" s="139" t="s">
        <v>193</v>
      </c>
      <c r="IV227" s="139" t="s">
        <v>193</v>
      </c>
      <c r="IW227" s="139" t="s">
        <v>193</v>
      </c>
      <c r="IX227" s="139" t="s">
        <v>193</v>
      </c>
      <c r="IY227" s="139" t="s">
        <v>193</v>
      </c>
      <c r="IZ227" s="139" t="s">
        <v>193</v>
      </c>
      <c r="JA227" s="139" t="s">
        <v>193</v>
      </c>
      <c r="JB227" s="139" t="s">
        <v>193</v>
      </c>
      <c r="JC227" s="139" t="s">
        <v>193</v>
      </c>
      <c r="JD227" s="139" t="s">
        <v>193</v>
      </c>
      <c r="JE227" s="139" t="s">
        <v>193</v>
      </c>
      <c r="JF227" s="139" t="s">
        <v>193</v>
      </c>
      <c r="JG227" s="139" t="s">
        <v>193</v>
      </c>
      <c r="JH227" s="139" t="s">
        <v>193</v>
      </c>
      <c r="JI227" s="139" t="s">
        <v>193</v>
      </c>
      <c r="JJ227" s="139" t="s">
        <v>193</v>
      </c>
      <c r="JK227" s="139" t="s">
        <v>193</v>
      </c>
      <c r="JL227" s="139" t="s">
        <v>193</v>
      </c>
      <c r="JM227" s="139" t="s">
        <v>193</v>
      </c>
      <c r="JN227" s="139" t="s">
        <v>193</v>
      </c>
      <c r="JO227" s="139" t="s">
        <v>193</v>
      </c>
      <c r="JP227" s="139" t="s">
        <v>193</v>
      </c>
      <c r="JQ227" s="139" t="s">
        <v>109</v>
      </c>
      <c r="JR227" s="139" t="s">
        <v>505</v>
      </c>
      <c r="JS227" s="139" t="s">
        <v>3318</v>
      </c>
      <c r="JT227" s="139" t="s">
        <v>193</v>
      </c>
      <c r="JU227" s="139" t="s">
        <v>506</v>
      </c>
      <c r="JV227" s="139" t="s">
        <v>3319</v>
      </c>
      <c r="JW227" s="139" t="s">
        <v>3318</v>
      </c>
      <c r="JX227" s="139" t="s">
        <v>800</v>
      </c>
      <c r="JY227" s="139" t="s">
        <v>193</v>
      </c>
      <c r="JZ227" s="139" t="s">
        <v>3320</v>
      </c>
      <c r="KA227" s="139" t="s">
        <v>797</v>
      </c>
      <c r="KB227" s="139" t="s">
        <v>798</v>
      </c>
      <c r="KC227" s="139" t="s">
        <v>799</v>
      </c>
      <c r="KD227" s="139" t="s">
        <v>193</v>
      </c>
      <c r="KE227" s="139" t="s">
        <v>193</v>
      </c>
      <c r="KF227" s="139" t="s">
        <v>193</v>
      </c>
      <c r="KG227" s="139" t="s">
        <v>193</v>
      </c>
      <c r="KH227" s="139" t="s">
        <v>193</v>
      </c>
      <c r="KI227" s="139">
        <v>35</v>
      </c>
      <c r="KJ227" s="139">
        <v>7</v>
      </c>
      <c r="KK227" s="139" t="s">
        <v>193</v>
      </c>
      <c r="KL227" s="139" t="s">
        <v>156</v>
      </c>
      <c r="KM227" s="139">
        <v>7</v>
      </c>
      <c r="KN227" s="139" t="s">
        <v>109</v>
      </c>
      <c r="KO227" s="139" t="s">
        <v>193</v>
      </c>
      <c r="KP227" s="139" t="s">
        <v>114</v>
      </c>
      <c r="KQ227" s="139" t="s">
        <v>193</v>
      </c>
      <c r="KR227" s="139" t="s">
        <v>193</v>
      </c>
      <c r="KS227" s="139" t="s">
        <v>193</v>
      </c>
      <c r="KT227" s="139" t="s">
        <v>193</v>
      </c>
      <c r="KU227" s="139" t="s">
        <v>193</v>
      </c>
      <c r="KV227" s="139" t="s">
        <v>193</v>
      </c>
      <c r="KW227" s="139" t="s">
        <v>193</v>
      </c>
      <c r="KX227" s="139" t="s">
        <v>193</v>
      </c>
      <c r="KY227" s="139" t="s">
        <v>193</v>
      </c>
      <c r="KZ227" s="139" t="s">
        <v>193</v>
      </c>
      <c r="LA227" s="139" t="s">
        <v>193</v>
      </c>
      <c r="LB227" s="139" t="s">
        <v>193</v>
      </c>
      <c r="LC227" s="139" t="s">
        <v>193</v>
      </c>
      <c r="LD227" s="139" t="s">
        <v>114</v>
      </c>
      <c r="LE227" s="139" t="s">
        <v>193</v>
      </c>
      <c r="LF227" s="139" t="s">
        <v>193</v>
      </c>
      <c r="LG227" s="139" t="s">
        <v>193</v>
      </c>
      <c r="LH227" s="139" t="s">
        <v>193</v>
      </c>
      <c r="LI227" s="139" t="s">
        <v>193</v>
      </c>
      <c r="LJ227" s="139" t="s">
        <v>193</v>
      </c>
      <c r="LK227" s="139" t="s">
        <v>193</v>
      </c>
      <c r="LL227" s="139" t="s">
        <v>193</v>
      </c>
      <c r="LM227" s="139" t="s">
        <v>193</v>
      </c>
      <c r="LN227" s="139" t="s">
        <v>193</v>
      </c>
      <c r="LO227" s="139" t="s">
        <v>193</v>
      </c>
      <c r="LP227" s="139" t="s">
        <v>193</v>
      </c>
      <c r="LQ227" s="139" t="s">
        <v>193</v>
      </c>
    </row>
    <row r="228" spans="1:329" ht="14.4" customHeight="1" x14ac:dyDescent="0.35">
      <c r="A228" s="139" t="s">
        <v>3739</v>
      </c>
      <c r="B228" s="139" t="s">
        <v>3355</v>
      </c>
      <c r="C228" s="139" t="s">
        <v>161</v>
      </c>
      <c r="D228" s="139" t="s">
        <v>161</v>
      </c>
      <c r="E228" s="139" t="s">
        <v>163</v>
      </c>
      <c r="F228" s="139" t="s">
        <v>164</v>
      </c>
      <c r="G228" s="139" t="s">
        <v>165</v>
      </c>
      <c r="H228" s="139" t="s">
        <v>165</v>
      </c>
      <c r="I228" s="139" t="s">
        <v>165</v>
      </c>
      <c r="J228" s="139" t="s">
        <v>167</v>
      </c>
      <c r="K228" s="139" t="s">
        <v>536</v>
      </c>
      <c r="L228" s="139" t="s">
        <v>3317</v>
      </c>
      <c r="M228" t="s">
        <v>491</v>
      </c>
      <c r="N228" t="s">
        <v>193</v>
      </c>
      <c r="O228" t="s">
        <v>193</v>
      </c>
      <c r="P228" t="s">
        <v>193</v>
      </c>
      <c r="Q228" t="s">
        <v>193</v>
      </c>
      <c r="R228" t="s">
        <v>193</v>
      </c>
      <c r="S228" t="s">
        <v>193</v>
      </c>
      <c r="T228" t="s">
        <v>193</v>
      </c>
      <c r="U228" t="s">
        <v>193</v>
      </c>
      <c r="V228" t="s">
        <v>193</v>
      </c>
      <c r="W228" t="s">
        <v>193</v>
      </c>
      <c r="X228" t="s">
        <v>193</v>
      </c>
      <c r="Y228" t="s">
        <v>193</v>
      </c>
      <c r="Z228" t="s">
        <v>193</v>
      </c>
      <c r="AA228" t="s">
        <v>193</v>
      </c>
      <c r="AB228" t="s">
        <v>193</v>
      </c>
      <c r="AC228" t="s">
        <v>193</v>
      </c>
      <c r="AD228" t="s">
        <v>193</v>
      </c>
      <c r="AE228" t="s">
        <v>193</v>
      </c>
      <c r="AF228" t="s">
        <v>193</v>
      </c>
      <c r="AG228" t="s">
        <v>193</v>
      </c>
      <c r="AH228" t="s">
        <v>193</v>
      </c>
      <c r="AI228" t="s">
        <v>193</v>
      </c>
      <c r="AJ228" t="s">
        <v>193</v>
      </c>
      <c r="AK228" t="s">
        <v>193</v>
      </c>
      <c r="AL228" t="s">
        <v>193</v>
      </c>
      <c r="AM228" t="s">
        <v>193</v>
      </c>
      <c r="AN228" t="s">
        <v>193</v>
      </c>
      <c r="AO228" t="s">
        <v>193</v>
      </c>
      <c r="AP228" t="s">
        <v>193</v>
      </c>
      <c r="AQ228" t="s">
        <v>193</v>
      </c>
      <c r="AR228" t="s">
        <v>193</v>
      </c>
      <c r="AS228" t="s">
        <v>193</v>
      </c>
      <c r="AT228" t="s">
        <v>193</v>
      </c>
      <c r="AU228" t="s">
        <v>193</v>
      </c>
      <c r="AV228" t="s">
        <v>193</v>
      </c>
      <c r="AW228" t="s">
        <v>193</v>
      </c>
      <c r="AX228" t="s">
        <v>193</v>
      </c>
      <c r="AY228" t="s">
        <v>193</v>
      </c>
      <c r="AZ228" s="192" t="s">
        <v>193</v>
      </c>
      <c r="BA228" s="139" t="s">
        <v>193</v>
      </c>
      <c r="BB228" s="139" t="s">
        <v>193</v>
      </c>
      <c r="BC228" s="192" t="s">
        <v>193</v>
      </c>
      <c r="BD228" s="139" t="s">
        <v>193</v>
      </c>
      <c r="BE228" s="139" t="s">
        <v>193</v>
      </c>
      <c r="BF228" s="192" t="s">
        <v>193</v>
      </c>
      <c r="BG228" s="139" t="s">
        <v>193</v>
      </c>
      <c r="BH228" s="139" t="s">
        <v>193</v>
      </c>
      <c r="BI228" s="192" t="s">
        <v>193</v>
      </c>
      <c r="BJ228" s="139" t="s">
        <v>193</v>
      </c>
      <c r="BK228" s="139" t="s">
        <v>193</v>
      </c>
      <c r="BL228" s="192" t="s">
        <v>193</v>
      </c>
      <c r="BM228" s="139" t="s">
        <v>193</v>
      </c>
      <c r="BN228" s="139" t="s">
        <v>193</v>
      </c>
      <c r="BO228" s="192" t="s">
        <v>193</v>
      </c>
      <c r="BP228" s="139" t="s">
        <v>193</v>
      </c>
      <c r="BQ228" s="139" t="s">
        <v>193</v>
      </c>
      <c r="BR228" s="139" t="s">
        <v>193</v>
      </c>
      <c r="BS228" s="139" t="s">
        <v>193</v>
      </c>
      <c r="BT228" s="139" t="s">
        <v>193</v>
      </c>
      <c r="BU228" s="139" t="s">
        <v>193</v>
      </c>
      <c r="BV228" s="139" t="s">
        <v>193</v>
      </c>
      <c r="BW228" s="139" t="s">
        <v>193</v>
      </c>
      <c r="BX228" s="139" t="s">
        <v>193</v>
      </c>
      <c r="BY228" s="139" t="s">
        <v>193</v>
      </c>
      <c r="BZ228" s="139" t="s">
        <v>193</v>
      </c>
      <c r="CA228" s="192" t="s">
        <v>193</v>
      </c>
      <c r="CB228" s="139" t="s">
        <v>193</v>
      </c>
      <c r="CC228" s="139" t="s">
        <v>193</v>
      </c>
      <c r="CD228" s="139" t="s">
        <v>193</v>
      </c>
      <c r="CE228" s="139" t="s">
        <v>193</v>
      </c>
      <c r="CF228" s="139" t="s">
        <v>193</v>
      </c>
      <c r="CG228" s="139" t="s">
        <v>193</v>
      </c>
      <c r="CH228" s="139" t="s">
        <v>193</v>
      </c>
      <c r="CI228" s="139" t="s">
        <v>193</v>
      </c>
      <c r="CJ228" s="139" t="s">
        <v>193</v>
      </c>
      <c r="CK228" s="139" t="s">
        <v>193</v>
      </c>
      <c r="CL228" s="139" t="s">
        <v>193</v>
      </c>
      <c r="CM228" s="139" t="s">
        <v>193</v>
      </c>
      <c r="CN228" s="139" t="s">
        <v>193</v>
      </c>
      <c r="CO228" s="139" t="s">
        <v>193</v>
      </c>
      <c r="CP228" s="139" t="s">
        <v>193</v>
      </c>
      <c r="CQ228" s="139" t="s">
        <v>193</v>
      </c>
      <c r="CR228" s="139" t="s">
        <v>193</v>
      </c>
      <c r="CS228" s="139" t="s">
        <v>193</v>
      </c>
      <c r="CT228" s="139" t="s">
        <v>193</v>
      </c>
      <c r="CU228" s="139" t="s">
        <v>193</v>
      </c>
      <c r="CV228" s="139" t="s">
        <v>193</v>
      </c>
      <c r="CW228" s="139" t="s">
        <v>193</v>
      </c>
      <c r="CX228" s="139" t="s">
        <v>193</v>
      </c>
      <c r="CY228" s="139" t="s">
        <v>193</v>
      </c>
      <c r="CZ228" s="139" t="s">
        <v>193</v>
      </c>
      <c r="DA228" s="139" t="s">
        <v>193</v>
      </c>
      <c r="DB228" s="139" t="s">
        <v>193</v>
      </c>
      <c r="DC228" s="139" t="s">
        <v>193</v>
      </c>
      <c r="DD228" s="139" t="s">
        <v>193</v>
      </c>
      <c r="DE228" s="139" t="s">
        <v>193</v>
      </c>
      <c r="DF228" s="139" t="s">
        <v>193</v>
      </c>
      <c r="DG228" s="139" t="s">
        <v>193</v>
      </c>
      <c r="DH228" s="139" t="s">
        <v>193</v>
      </c>
      <c r="DI228" s="139" t="s">
        <v>193</v>
      </c>
      <c r="DJ228" s="139" t="s">
        <v>193</v>
      </c>
      <c r="DK228" s="139" t="s">
        <v>193</v>
      </c>
      <c r="DL228" s="139" t="s">
        <v>193</v>
      </c>
      <c r="DM228" s="139" t="s">
        <v>193</v>
      </c>
      <c r="DN228" s="139" t="s">
        <v>193</v>
      </c>
      <c r="DO228" s="139" t="s">
        <v>193</v>
      </c>
      <c r="DP228" s="139" t="s">
        <v>193</v>
      </c>
      <c r="DQ228" s="139" t="s">
        <v>193</v>
      </c>
      <c r="DR228" s="139" t="s">
        <v>193</v>
      </c>
      <c r="DS228" s="139" t="s">
        <v>193</v>
      </c>
      <c r="DT228" s="139" t="s">
        <v>193</v>
      </c>
      <c r="DU228" s="139" t="s">
        <v>193</v>
      </c>
      <c r="DV228" s="139" t="s">
        <v>193</v>
      </c>
      <c r="DW228" s="139" t="s">
        <v>193</v>
      </c>
      <c r="DX228" s="139" t="s">
        <v>193</v>
      </c>
      <c r="DY228" s="139" t="s">
        <v>193</v>
      </c>
      <c r="DZ228" s="139" t="s">
        <v>193</v>
      </c>
      <c r="EA228" s="139" t="s">
        <v>193</v>
      </c>
      <c r="EB228" s="139" t="s">
        <v>193</v>
      </c>
      <c r="EC228" s="139" t="s">
        <v>193</v>
      </c>
      <c r="ED228" s="139" t="s">
        <v>193</v>
      </c>
      <c r="EE228" s="139" t="s">
        <v>193</v>
      </c>
      <c r="EF228" s="139" t="s">
        <v>193</v>
      </c>
      <c r="EG228" s="139" t="s">
        <v>193</v>
      </c>
      <c r="EH228" s="139" t="s">
        <v>193</v>
      </c>
      <c r="EI228" s="139" t="s">
        <v>193</v>
      </c>
      <c r="EJ228" s="139" t="s">
        <v>193</v>
      </c>
      <c r="EK228" s="139" t="s">
        <v>193</v>
      </c>
      <c r="EL228" s="139" t="s">
        <v>193</v>
      </c>
      <c r="EM228" s="139" t="s">
        <v>193</v>
      </c>
      <c r="EN228" s="139" t="s">
        <v>193</v>
      </c>
      <c r="EO228" s="139" t="s">
        <v>193</v>
      </c>
      <c r="EP228" s="139" t="s">
        <v>193</v>
      </c>
      <c r="EQ228" s="139" t="s">
        <v>193</v>
      </c>
      <c r="ER228" s="139" t="s">
        <v>193</v>
      </c>
      <c r="ES228" s="139" t="s">
        <v>193</v>
      </c>
      <c r="ET228" s="139" t="s">
        <v>193</v>
      </c>
      <c r="EU228" s="139" t="s">
        <v>193</v>
      </c>
      <c r="EV228" s="139" t="s">
        <v>193</v>
      </c>
      <c r="EW228" s="139" t="s">
        <v>193</v>
      </c>
      <c r="EX228" s="139" t="s">
        <v>193</v>
      </c>
      <c r="EY228" s="139" t="s">
        <v>193</v>
      </c>
      <c r="EZ228" s="139" t="s">
        <v>193</v>
      </c>
      <c r="FA228" s="139" t="s">
        <v>193</v>
      </c>
      <c r="FB228" s="139" t="s">
        <v>193</v>
      </c>
      <c r="FC228" s="139" t="s">
        <v>193</v>
      </c>
      <c r="FD228" s="139" t="s">
        <v>193</v>
      </c>
      <c r="FE228" s="139" t="s">
        <v>193</v>
      </c>
      <c r="FF228" s="139" t="s">
        <v>193</v>
      </c>
      <c r="FG228" s="139" t="s">
        <v>193</v>
      </c>
      <c r="FH228" s="139" t="s">
        <v>193</v>
      </c>
      <c r="FI228" s="139" t="s">
        <v>193</v>
      </c>
      <c r="FJ228" s="139" t="s">
        <v>193</v>
      </c>
      <c r="FK228" s="139" t="s">
        <v>193</v>
      </c>
      <c r="FL228" s="139" t="s">
        <v>193</v>
      </c>
      <c r="FM228" s="139" t="s">
        <v>193</v>
      </c>
      <c r="FN228" s="139" t="s">
        <v>193</v>
      </c>
      <c r="FO228" s="139" t="s">
        <v>193</v>
      </c>
      <c r="FP228" s="139" t="s">
        <v>193</v>
      </c>
      <c r="FQ228" s="139" t="s">
        <v>193</v>
      </c>
      <c r="FR228" s="139" t="s">
        <v>193</v>
      </c>
      <c r="FS228" s="139" t="s">
        <v>193</v>
      </c>
      <c r="FT228" s="139" t="s">
        <v>193</v>
      </c>
      <c r="FU228" s="139" t="s">
        <v>193</v>
      </c>
      <c r="FV228" s="139" t="s">
        <v>193</v>
      </c>
      <c r="FW228" s="139" t="s">
        <v>193</v>
      </c>
      <c r="FX228" s="139" t="s">
        <v>193</v>
      </c>
      <c r="FY228" s="139" t="s">
        <v>193</v>
      </c>
      <c r="FZ228" s="139" t="s">
        <v>193</v>
      </c>
      <c r="GA228" s="139" t="s">
        <v>193</v>
      </c>
      <c r="GB228" s="139" t="s">
        <v>193</v>
      </c>
      <c r="GC228" s="139" t="s">
        <v>193</v>
      </c>
      <c r="GD228" s="139" t="s">
        <v>193</v>
      </c>
      <c r="GE228" s="139" t="s">
        <v>193</v>
      </c>
      <c r="GF228" s="139" t="s">
        <v>193</v>
      </c>
      <c r="GG228" s="139" t="s">
        <v>193</v>
      </c>
      <c r="GH228" s="139" t="s">
        <v>193</v>
      </c>
      <c r="GI228" s="139" t="s">
        <v>193</v>
      </c>
      <c r="GJ228" s="139" t="s">
        <v>193</v>
      </c>
      <c r="GK228" s="139" t="s">
        <v>193</v>
      </c>
      <c r="GL228" s="139" t="s">
        <v>193</v>
      </c>
      <c r="GM228" s="139" t="s">
        <v>193</v>
      </c>
      <c r="GN228" s="139" t="s">
        <v>193</v>
      </c>
      <c r="GO228" s="139" t="s">
        <v>193</v>
      </c>
      <c r="GP228" s="139" t="s">
        <v>193</v>
      </c>
      <c r="GQ228" s="139" t="s">
        <v>193</v>
      </c>
      <c r="GR228" s="139" t="s">
        <v>193</v>
      </c>
      <c r="GS228" s="139" t="s">
        <v>193</v>
      </c>
      <c r="GT228" s="139" t="s">
        <v>193</v>
      </c>
      <c r="GU228" s="139" t="s">
        <v>193</v>
      </c>
      <c r="GV228" s="139" t="s">
        <v>193</v>
      </c>
      <c r="GW228" s="139" t="s">
        <v>193</v>
      </c>
      <c r="GX228" s="139" t="s">
        <v>193</v>
      </c>
      <c r="GY228" s="139" t="s">
        <v>193</v>
      </c>
      <c r="GZ228" s="139" t="s">
        <v>193</v>
      </c>
      <c r="HA228" s="139" t="s">
        <v>193</v>
      </c>
      <c r="HB228" s="139" t="s">
        <v>193</v>
      </c>
      <c r="HC228" s="139" t="s">
        <v>193</v>
      </c>
      <c r="HD228" s="139" t="s">
        <v>193</v>
      </c>
      <c r="HE228" s="139" t="s">
        <v>193</v>
      </c>
      <c r="HF228" s="139" t="s">
        <v>193</v>
      </c>
      <c r="HG228" s="139" t="s">
        <v>193</v>
      </c>
      <c r="HH228" s="139" t="s">
        <v>193</v>
      </c>
      <c r="HI228" s="139" t="s">
        <v>193</v>
      </c>
      <c r="HJ228" s="139" t="s">
        <v>193</v>
      </c>
      <c r="HK228" s="139" t="s">
        <v>193</v>
      </c>
      <c r="HL228" s="139" t="s">
        <v>193</v>
      </c>
      <c r="HM228" s="139" t="s">
        <v>193</v>
      </c>
      <c r="HN228" s="139" t="s">
        <v>193</v>
      </c>
      <c r="HO228" s="139" t="s">
        <v>193</v>
      </c>
      <c r="HP228" s="139" t="s">
        <v>193</v>
      </c>
      <c r="HQ228" s="139" t="s">
        <v>193</v>
      </c>
      <c r="HR228" s="139" t="s">
        <v>193</v>
      </c>
      <c r="HS228" s="139" t="s">
        <v>193</v>
      </c>
      <c r="HT228" s="139" t="s">
        <v>193</v>
      </c>
      <c r="HU228" s="139" t="s">
        <v>193</v>
      </c>
      <c r="HV228" s="139" t="s">
        <v>193</v>
      </c>
      <c r="HW228" s="139" t="s">
        <v>193</v>
      </c>
      <c r="HX228" s="139" t="s">
        <v>193</v>
      </c>
      <c r="HY228" s="139" t="s">
        <v>193</v>
      </c>
      <c r="HZ228" s="139" t="s">
        <v>193</v>
      </c>
      <c r="IA228" s="139" t="s">
        <v>193</v>
      </c>
      <c r="IB228" s="139" t="s">
        <v>193</v>
      </c>
      <c r="IC228" s="139" t="s">
        <v>193</v>
      </c>
      <c r="ID228" s="139" t="s">
        <v>193</v>
      </c>
      <c r="IE228" s="139" t="s">
        <v>193</v>
      </c>
      <c r="IF228" s="139" t="s">
        <v>193</v>
      </c>
      <c r="IG228" s="139" t="s">
        <v>193</v>
      </c>
      <c r="IH228" s="139" t="s">
        <v>193</v>
      </c>
      <c r="II228" s="139" t="s">
        <v>193</v>
      </c>
      <c r="IJ228" s="139" t="s">
        <v>193</v>
      </c>
      <c r="IK228" s="139" t="s">
        <v>193</v>
      </c>
      <c r="IL228" s="139" t="s">
        <v>193</v>
      </c>
      <c r="IM228" s="139" t="s">
        <v>193</v>
      </c>
      <c r="IN228" s="139" t="s">
        <v>193</v>
      </c>
      <c r="IO228" s="139" t="s">
        <v>193</v>
      </c>
      <c r="IP228" s="139" t="s">
        <v>193</v>
      </c>
      <c r="IQ228" s="139" t="s">
        <v>193</v>
      </c>
      <c r="IR228" s="139" t="s">
        <v>193</v>
      </c>
      <c r="IS228" s="139" t="s">
        <v>193</v>
      </c>
      <c r="IT228" s="139" t="s">
        <v>193</v>
      </c>
      <c r="IU228" s="139" t="s">
        <v>193</v>
      </c>
      <c r="IV228" s="139" t="s">
        <v>193</v>
      </c>
      <c r="IW228" s="139" t="s">
        <v>193</v>
      </c>
      <c r="IX228" s="139" t="s">
        <v>193</v>
      </c>
      <c r="IY228" s="139" t="s">
        <v>193</v>
      </c>
      <c r="IZ228" s="139" t="s">
        <v>193</v>
      </c>
      <c r="JA228" s="139" t="s">
        <v>193</v>
      </c>
      <c r="JB228" s="139" t="s">
        <v>193</v>
      </c>
      <c r="JC228" s="139" t="s">
        <v>193</v>
      </c>
      <c r="JD228" s="139" t="s">
        <v>193</v>
      </c>
      <c r="JE228" s="139" t="s">
        <v>193</v>
      </c>
      <c r="JF228" s="139" t="s">
        <v>193</v>
      </c>
      <c r="JG228" s="139" t="s">
        <v>193</v>
      </c>
      <c r="JH228" s="139" t="s">
        <v>193</v>
      </c>
      <c r="JI228" s="139" t="s">
        <v>193</v>
      </c>
      <c r="JJ228" s="139" t="s">
        <v>193</v>
      </c>
      <c r="JK228" s="139" t="s">
        <v>193</v>
      </c>
      <c r="JL228" s="139" t="s">
        <v>193</v>
      </c>
      <c r="JM228" s="139" t="s">
        <v>193</v>
      </c>
      <c r="JN228" s="139" t="s">
        <v>193</v>
      </c>
      <c r="JO228" s="139" t="s">
        <v>193</v>
      </c>
      <c r="JP228" s="139" t="s">
        <v>193</v>
      </c>
      <c r="JQ228" s="139" t="s">
        <v>109</v>
      </c>
      <c r="JR228" s="139" t="s">
        <v>505</v>
      </c>
      <c r="JS228" s="139" t="s">
        <v>3318</v>
      </c>
      <c r="JT228" s="139" t="s">
        <v>193</v>
      </c>
      <c r="JU228" s="139" t="s">
        <v>506</v>
      </c>
      <c r="JV228" s="139" t="s">
        <v>3319</v>
      </c>
      <c r="JW228" s="139" t="s">
        <v>3318</v>
      </c>
      <c r="JX228" s="139" t="s">
        <v>800</v>
      </c>
      <c r="JY228" s="139" t="s">
        <v>193</v>
      </c>
      <c r="JZ228" s="139" t="s">
        <v>3360</v>
      </c>
      <c r="KA228" s="139" t="s">
        <v>797</v>
      </c>
      <c r="KB228" s="139" t="s">
        <v>798</v>
      </c>
      <c r="KC228" s="139" t="s">
        <v>799</v>
      </c>
      <c r="KD228" s="139" t="s">
        <v>193</v>
      </c>
      <c r="KE228" s="139" t="s">
        <v>193</v>
      </c>
      <c r="KF228" s="139" t="s">
        <v>193</v>
      </c>
      <c r="KG228" s="139" t="s">
        <v>193</v>
      </c>
      <c r="KH228" s="139" t="s">
        <v>193</v>
      </c>
      <c r="KI228" s="139">
        <v>40</v>
      </c>
      <c r="KJ228" s="139">
        <v>8</v>
      </c>
      <c r="KK228" s="139" t="s">
        <v>193</v>
      </c>
      <c r="KL228" s="139" t="s">
        <v>156</v>
      </c>
      <c r="KM228" s="139">
        <v>8</v>
      </c>
      <c r="KN228" s="139" t="s">
        <v>109</v>
      </c>
      <c r="KO228" s="139" t="s">
        <v>193</v>
      </c>
      <c r="KP228" s="139" t="s">
        <v>114</v>
      </c>
      <c r="KQ228" s="139" t="s">
        <v>193</v>
      </c>
      <c r="KR228" s="139" t="s">
        <v>193</v>
      </c>
      <c r="KS228" s="139" t="s">
        <v>193</v>
      </c>
      <c r="KT228" s="139" t="s">
        <v>193</v>
      </c>
      <c r="KU228" s="139" t="s">
        <v>193</v>
      </c>
      <c r="KV228" s="139" t="s">
        <v>193</v>
      </c>
      <c r="KW228" s="139" t="s">
        <v>193</v>
      </c>
      <c r="KX228" s="139" t="s">
        <v>193</v>
      </c>
      <c r="KY228" s="139" t="s">
        <v>193</v>
      </c>
      <c r="KZ228" s="139" t="s">
        <v>193</v>
      </c>
      <c r="LA228" s="139" t="s">
        <v>193</v>
      </c>
      <c r="LB228" s="139" t="s">
        <v>193</v>
      </c>
      <c r="LC228" s="139" t="s">
        <v>193</v>
      </c>
      <c r="LD228" s="139" t="s">
        <v>114</v>
      </c>
      <c r="LE228" s="139" t="s">
        <v>193</v>
      </c>
      <c r="LF228" s="139" t="s">
        <v>193</v>
      </c>
      <c r="LG228" s="139" t="s">
        <v>193</v>
      </c>
      <c r="LH228" s="139" t="s">
        <v>193</v>
      </c>
      <c r="LI228" s="139" t="s">
        <v>193</v>
      </c>
      <c r="LJ228" s="139" t="s">
        <v>193</v>
      </c>
      <c r="LK228" s="139" t="s">
        <v>193</v>
      </c>
      <c r="LL228" s="139" t="s">
        <v>193</v>
      </c>
      <c r="LM228" s="139" t="s">
        <v>193</v>
      </c>
      <c r="LN228" s="139" t="s">
        <v>193</v>
      </c>
      <c r="LO228" s="139" t="s">
        <v>193</v>
      </c>
      <c r="LP228" s="139" t="s">
        <v>193</v>
      </c>
      <c r="LQ228" s="139" t="s">
        <v>193</v>
      </c>
    </row>
    <row r="229" spans="1:329" ht="14.4" customHeight="1" x14ac:dyDescent="0.35">
      <c r="A229" s="139" t="s">
        <v>3740</v>
      </c>
      <c r="B229" s="139" t="s">
        <v>3355</v>
      </c>
      <c r="C229" s="139" t="s">
        <v>161</v>
      </c>
      <c r="D229" s="139" t="s">
        <v>161</v>
      </c>
      <c r="E229" s="139" t="s">
        <v>163</v>
      </c>
      <c r="F229" s="139" t="s">
        <v>164</v>
      </c>
      <c r="G229" s="139" t="s">
        <v>165</v>
      </c>
      <c r="H229" s="139" t="s">
        <v>165</v>
      </c>
      <c r="I229" s="139" t="s">
        <v>165</v>
      </c>
      <c r="J229" s="139" t="s">
        <v>167</v>
      </c>
      <c r="K229" s="139" t="s">
        <v>536</v>
      </c>
      <c r="L229" s="139" t="s">
        <v>3317</v>
      </c>
      <c r="M229" t="s">
        <v>491</v>
      </c>
      <c r="N229" t="s">
        <v>193</v>
      </c>
      <c r="O229" t="s">
        <v>193</v>
      </c>
      <c r="P229" t="s">
        <v>193</v>
      </c>
      <c r="Q229" t="s">
        <v>193</v>
      </c>
      <c r="R229" t="s">
        <v>193</v>
      </c>
      <c r="S229" t="s">
        <v>193</v>
      </c>
      <c r="T229" t="s">
        <v>193</v>
      </c>
      <c r="U229" t="s">
        <v>193</v>
      </c>
      <c r="V229" t="s">
        <v>193</v>
      </c>
      <c r="W229" t="s">
        <v>193</v>
      </c>
      <c r="X229" t="s">
        <v>193</v>
      </c>
      <c r="Y229" t="s">
        <v>193</v>
      </c>
      <c r="Z229" t="s">
        <v>193</v>
      </c>
      <c r="AA229" t="s">
        <v>193</v>
      </c>
      <c r="AB229" t="s">
        <v>193</v>
      </c>
      <c r="AC229" t="s">
        <v>193</v>
      </c>
      <c r="AD229" t="s">
        <v>193</v>
      </c>
      <c r="AE229" t="s">
        <v>193</v>
      </c>
      <c r="AF229" t="s">
        <v>193</v>
      </c>
      <c r="AG229" t="s">
        <v>193</v>
      </c>
      <c r="AH229" t="s">
        <v>193</v>
      </c>
      <c r="AI229" t="s">
        <v>193</v>
      </c>
      <c r="AJ229" t="s">
        <v>193</v>
      </c>
      <c r="AK229" t="s">
        <v>193</v>
      </c>
      <c r="AL229" t="s">
        <v>193</v>
      </c>
      <c r="AM229" t="s">
        <v>193</v>
      </c>
      <c r="AN229" t="s">
        <v>193</v>
      </c>
      <c r="AO229" t="s">
        <v>193</v>
      </c>
      <c r="AP229" t="s">
        <v>193</v>
      </c>
      <c r="AQ229" t="s">
        <v>193</v>
      </c>
      <c r="AR229" t="s">
        <v>193</v>
      </c>
      <c r="AS229" t="s">
        <v>193</v>
      </c>
      <c r="AT229" t="s">
        <v>193</v>
      </c>
      <c r="AU229" t="s">
        <v>193</v>
      </c>
      <c r="AV229" t="s">
        <v>193</v>
      </c>
      <c r="AW229" t="s">
        <v>193</v>
      </c>
      <c r="AX229" t="s">
        <v>193</v>
      </c>
      <c r="AY229" t="s">
        <v>193</v>
      </c>
      <c r="AZ229" s="192" t="s">
        <v>193</v>
      </c>
      <c r="BA229" s="139" t="s">
        <v>193</v>
      </c>
      <c r="BB229" s="139" t="s">
        <v>193</v>
      </c>
      <c r="BC229" s="192" t="s">
        <v>193</v>
      </c>
      <c r="BD229" s="139" t="s">
        <v>193</v>
      </c>
      <c r="BE229" s="139" t="s">
        <v>193</v>
      </c>
      <c r="BF229" s="192" t="s">
        <v>193</v>
      </c>
      <c r="BG229" s="139" t="s">
        <v>193</v>
      </c>
      <c r="BH229" s="139" t="s">
        <v>193</v>
      </c>
      <c r="BI229" s="192" t="s">
        <v>193</v>
      </c>
      <c r="BJ229" s="139" t="s">
        <v>193</v>
      </c>
      <c r="BK229" s="139" t="s">
        <v>193</v>
      </c>
      <c r="BL229" s="192" t="s">
        <v>193</v>
      </c>
      <c r="BM229" s="139" t="s">
        <v>193</v>
      </c>
      <c r="BN229" s="139" t="s">
        <v>193</v>
      </c>
      <c r="BO229" s="192" t="s">
        <v>193</v>
      </c>
      <c r="BP229" s="139" t="s">
        <v>193</v>
      </c>
      <c r="BQ229" s="139" t="s">
        <v>193</v>
      </c>
      <c r="BR229" s="139" t="s">
        <v>193</v>
      </c>
      <c r="BS229" s="139" t="s">
        <v>193</v>
      </c>
      <c r="BT229" s="139" t="s">
        <v>193</v>
      </c>
      <c r="BU229" s="139" t="s">
        <v>193</v>
      </c>
      <c r="BV229" s="139" t="s">
        <v>193</v>
      </c>
      <c r="BW229" s="139" t="s">
        <v>193</v>
      </c>
      <c r="BX229" s="139" t="s">
        <v>193</v>
      </c>
      <c r="BY229" s="139" t="s">
        <v>193</v>
      </c>
      <c r="BZ229" s="139" t="s">
        <v>193</v>
      </c>
      <c r="CA229" s="192" t="s">
        <v>193</v>
      </c>
      <c r="CB229" s="139" t="s">
        <v>193</v>
      </c>
      <c r="CC229" s="139" t="s">
        <v>193</v>
      </c>
      <c r="CD229" s="139" t="s">
        <v>193</v>
      </c>
      <c r="CE229" s="139" t="s">
        <v>193</v>
      </c>
      <c r="CF229" s="139" t="s">
        <v>193</v>
      </c>
      <c r="CG229" s="139" t="s">
        <v>193</v>
      </c>
      <c r="CH229" s="139" t="s">
        <v>193</v>
      </c>
      <c r="CI229" s="139" t="s">
        <v>193</v>
      </c>
      <c r="CJ229" s="139" t="s">
        <v>193</v>
      </c>
      <c r="CK229" s="139" t="s">
        <v>193</v>
      </c>
      <c r="CL229" s="139" t="s">
        <v>193</v>
      </c>
      <c r="CM229" s="139" t="s">
        <v>193</v>
      </c>
      <c r="CN229" s="139" t="s">
        <v>193</v>
      </c>
      <c r="CO229" s="139" t="s">
        <v>193</v>
      </c>
      <c r="CP229" s="139" t="s">
        <v>193</v>
      </c>
      <c r="CQ229" s="139" t="s">
        <v>193</v>
      </c>
      <c r="CR229" s="139" t="s">
        <v>193</v>
      </c>
      <c r="CS229" s="139" t="s">
        <v>193</v>
      </c>
      <c r="CT229" s="139" t="s">
        <v>193</v>
      </c>
      <c r="CU229" s="139" t="s">
        <v>193</v>
      </c>
      <c r="CV229" s="139" t="s">
        <v>193</v>
      </c>
      <c r="CW229" s="139" t="s">
        <v>193</v>
      </c>
      <c r="CX229" s="139" t="s">
        <v>193</v>
      </c>
      <c r="CY229" s="139" t="s">
        <v>193</v>
      </c>
      <c r="CZ229" s="139" t="s">
        <v>193</v>
      </c>
      <c r="DA229" s="139" t="s">
        <v>193</v>
      </c>
      <c r="DB229" s="139" t="s">
        <v>193</v>
      </c>
      <c r="DC229" s="139" t="s">
        <v>193</v>
      </c>
      <c r="DD229" s="139" t="s">
        <v>193</v>
      </c>
      <c r="DE229" s="139" t="s">
        <v>193</v>
      </c>
      <c r="DF229" s="139" t="s">
        <v>193</v>
      </c>
      <c r="DG229" s="139" t="s">
        <v>193</v>
      </c>
      <c r="DH229" s="139" t="s">
        <v>193</v>
      </c>
      <c r="DI229" s="139" t="s">
        <v>193</v>
      </c>
      <c r="DJ229" s="139" t="s">
        <v>193</v>
      </c>
      <c r="DK229" s="139" t="s">
        <v>193</v>
      </c>
      <c r="DL229" s="139" t="s">
        <v>193</v>
      </c>
      <c r="DM229" s="139" t="s">
        <v>193</v>
      </c>
      <c r="DN229" s="139" t="s">
        <v>193</v>
      </c>
      <c r="DO229" s="139" t="s">
        <v>193</v>
      </c>
      <c r="DP229" s="139" t="s">
        <v>193</v>
      </c>
      <c r="DQ229" s="139" t="s">
        <v>193</v>
      </c>
      <c r="DR229" s="139" t="s">
        <v>193</v>
      </c>
      <c r="DS229" s="139" t="s">
        <v>193</v>
      </c>
      <c r="DT229" s="139" t="s">
        <v>193</v>
      </c>
      <c r="DU229" s="139" t="s">
        <v>193</v>
      </c>
      <c r="DV229" s="139" t="s">
        <v>193</v>
      </c>
      <c r="DW229" s="139" t="s">
        <v>193</v>
      </c>
      <c r="DX229" s="139" t="s">
        <v>193</v>
      </c>
      <c r="DY229" s="139" t="s">
        <v>193</v>
      </c>
      <c r="DZ229" s="139" t="s">
        <v>193</v>
      </c>
      <c r="EA229" s="139" t="s">
        <v>193</v>
      </c>
      <c r="EB229" s="139" t="s">
        <v>193</v>
      </c>
      <c r="EC229" s="139" t="s">
        <v>193</v>
      </c>
      <c r="ED229" s="139" t="s">
        <v>193</v>
      </c>
      <c r="EE229" s="139" t="s">
        <v>193</v>
      </c>
      <c r="EF229" s="139" t="s">
        <v>193</v>
      </c>
      <c r="EG229" s="139" t="s">
        <v>193</v>
      </c>
      <c r="EH229" s="139" t="s">
        <v>193</v>
      </c>
      <c r="EI229" s="139" t="s">
        <v>193</v>
      </c>
      <c r="EJ229" s="139" t="s">
        <v>193</v>
      </c>
      <c r="EK229" s="139" t="s">
        <v>193</v>
      </c>
      <c r="EL229" s="139" t="s">
        <v>193</v>
      </c>
      <c r="EM229" s="139" t="s">
        <v>193</v>
      </c>
      <c r="EN229" s="139" t="s">
        <v>193</v>
      </c>
      <c r="EO229" s="139" t="s">
        <v>193</v>
      </c>
      <c r="EP229" s="139" t="s">
        <v>193</v>
      </c>
      <c r="EQ229" s="139" t="s">
        <v>193</v>
      </c>
      <c r="ER229" s="139" t="s">
        <v>193</v>
      </c>
      <c r="ES229" s="139" t="s">
        <v>193</v>
      </c>
      <c r="ET229" s="139" t="s">
        <v>193</v>
      </c>
      <c r="EU229" s="139" t="s">
        <v>193</v>
      </c>
      <c r="EV229" s="139" t="s">
        <v>193</v>
      </c>
      <c r="EW229" s="139" t="s">
        <v>193</v>
      </c>
      <c r="EX229" s="139" t="s">
        <v>193</v>
      </c>
      <c r="EY229" s="139" t="s">
        <v>193</v>
      </c>
      <c r="EZ229" s="139" t="s">
        <v>193</v>
      </c>
      <c r="FA229" s="139" t="s">
        <v>193</v>
      </c>
      <c r="FB229" s="139" t="s">
        <v>193</v>
      </c>
      <c r="FC229" s="139" t="s">
        <v>193</v>
      </c>
      <c r="FD229" s="139" t="s">
        <v>193</v>
      </c>
      <c r="FE229" s="139" t="s">
        <v>193</v>
      </c>
      <c r="FF229" s="139" t="s">
        <v>193</v>
      </c>
      <c r="FG229" s="139" t="s">
        <v>193</v>
      </c>
      <c r="FH229" s="139" t="s">
        <v>193</v>
      </c>
      <c r="FI229" s="139" t="s">
        <v>193</v>
      </c>
      <c r="FJ229" s="139" t="s">
        <v>193</v>
      </c>
      <c r="FK229" s="139" t="s">
        <v>193</v>
      </c>
      <c r="FL229" s="139" t="s">
        <v>193</v>
      </c>
      <c r="FM229" s="139" t="s">
        <v>193</v>
      </c>
      <c r="FN229" s="139" t="s">
        <v>193</v>
      </c>
      <c r="FO229" s="139" t="s">
        <v>193</v>
      </c>
      <c r="FP229" s="139" t="s">
        <v>193</v>
      </c>
      <c r="FQ229" s="139" t="s">
        <v>193</v>
      </c>
      <c r="FR229" s="139" t="s">
        <v>193</v>
      </c>
      <c r="FS229" s="139" t="s">
        <v>193</v>
      </c>
      <c r="FT229" s="139" t="s">
        <v>193</v>
      </c>
      <c r="FU229" s="139" t="s">
        <v>193</v>
      </c>
      <c r="FV229" s="139" t="s">
        <v>193</v>
      </c>
      <c r="FW229" s="139" t="s">
        <v>193</v>
      </c>
      <c r="FX229" s="139" t="s">
        <v>193</v>
      </c>
      <c r="FY229" s="139" t="s">
        <v>193</v>
      </c>
      <c r="FZ229" s="139" t="s">
        <v>193</v>
      </c>
      <c r="GA229" s="139" t="s">
        <v>193</v>
      </c>
      <c r="GB229" s="139" t="s">
        <v>193</v>
      </c>
      <c r="GC229" s="139" t="s">
        <v>193</v>
      </c>
      <c r="GD229" s="139" t="s">
        <v>193</v>
      </c>
      <c r="GE229" s="139" t="s">
        <v>193</v>
      </c>
      <c r="GF229" s="139" t="s">
        <v>193</v>
      </c>
      <c r="GG229" s="139" t="s">
        <v>193</v>
      </c>
      <c r="GH229" s="139" t="s">
        <v>193</v>
      </c>
      <c r="GI229" s="139" t="s">
        <v>193</v>
      </c>
      <c r="GJ229" s="139" t="s">
        <v>193</v>
      </c>
      <c r="GK229" s="139" t="s">
        <v>193</v>
      </c>
      <c r="GL229" s="139" t="s">
        <v>193</v>
      </c>
      <c r="GM229" s="139" t="s">
        <v>193</v>
      </c>
      <c r="GN229" s="139" t="s">
        <v>193</v>
      </c>
      <c r="GO229" s="139" t="s">
        <v>193</v>
      </c>
      <c r="GP229" s="139" t="s">
        <v>193</v>
      </c>
      <c r="GQ229" s="139" t="s">
        <v>193</v>
      </c>
      <c r="GR229" s="139" t="s">
        <v>193</v>
      </c>
      <c r="GS229" s="139" t="s">
        <v>193</v>
      </c>
      <c r="GT229" s="139" t="s">
        <v>193</v>
      </c>
      <c r="GU229" s="139" t="s">
        <v>193</v>
      </c>
      <c r="GV229" s="139" t="s">
        <v>193</v>
      </c>
      <c r="GW229" s="139" t="s">
        <v>193</v>
      </c>
      <c r="GX229" s="139" t="s">
        <v>193</v>
      </c>
      <c r="GY229" s="139" t="s">
        <v>193</v>
      </c>
      <c r="GZ229" s="139" t="s">
        <v>193</v>
      </c>
      <c r="HA229" s="139" t="s">
        <v>193</v>
      </c>
      <c r="HB229" s="139" t="s">
        <v>193</v>
      </c>
      <c r="HC229" s="139" t="s">
        <v>193</v>
      </c>
      <c r="HD229" s="139" t="s">
        <v>193</v>
      </c>
      <c r="HE229" s="139" t="s">
        <v>193</v>
      </c>
      <c r="HF229" s="139" t="s">
        <v>193</v>
      </c>
      <c r="HG229" s="139" t="s">
        <v>193</v>
      </c>
      <c r="HH229" s="139" t="s">
        <v>193</v>
      </c>
      <c r="HI229" s="139" t="s">
        <v>193</v>
      </c>
      <c r="HJ229" s="139" t="s">
        <v>193</v>
      </c>
      <c r="HK229" s="139" t="s">
        <v>193</v>
      </c>
      <c r="HL229" s="139" t="s">
        <v>193</v>
      </c>
      <c r="HM229" s="139" t="s">
        <v>193</v>
      </c>
      <c r="HN229" s="139" t="s">
        <v>193</v>
      </c>
      <c r="HO229" s="139" t="s">
        <v>193</v>
      </c>
      <c r="HP229" s="139" t="s">
        <v>193</v>
      </c>
      <c r="HQ229" s="139" t="s">
        <v>193</v>
      </c>
      <c r="HR229" s="139" t="s">
        <v>193</v>
      </c>
      <c r="HS229" s="139" t="s">
        <v>193</v>
      </c>
      <c r="HT229" s="139" t="s">
        <v>193</v>
      </c>
      <c r="HU229" s="139" t="s">
        <v>193</v>
      </c>
      <c r="HV229" s="139" t="s">
        <v>193</v>
      </c>
      <c r="HW229" s="139" t="s">
        <v>193</v>
      </c>
      <c r="HX229" s="139" t="s">
        <v>193</v>
      </c>
      <c r="HY229" s="139" t="s">
        <v>193</v>
      </c>
      <c r="HZ229" s="139" t="s">
        <v>193</v>
      </c>
      <c r="IA229" s="139" t="s">
        <v>193</v>
      </c>
      <c r="IB229" s="139" t="s">
        <v>193</v>
      </c>
      <c r="IC229" s="139" t="s">
        <v>193</v>
      </c>
      <c r="ID229" s="139" t="s">
        <v>193</v>
      </c>
      <c r="IE229" s="139" t="s">
        <v>193</v>
      </c>
      <c r="IF229" s="139" t="s">
        <v>193</v>
      </c>
      <c r="IG229" s="139" t="s">
        <v>193</v>
      </c>
      <c r="IH229" s="139" t="s">
        <v>193</v>
      </c>
      <c r="II229" s="139" t="s">
        <v>193</v>
      </c>
      <c r="IJ229" s="139" t="s">
        <v>193</v>
      </c>
      <c r="IK229" s="139" t="s">
        <v>193</v>
      </c>
      <c r="IL229" s="139" t="s">
        <v>193</v>
      </c>
      <c r="IM229" s="139" t="s">
        <v>193</v>
      </c>
      <c r="IN229" s="139" t="s">
        <v>193</v>
      </c>
      <c r="IO229" s="139" t="s">
        <v>193</v>
      </c>
      <c r="IP229" s="139" t="s">
        <v>193</v>
      </c>
      <c r="IQ229" s="139" t="s">
        <v>193</v>
      </c>
      <c r="IR229" s="139" t="s">
        <v>193</v>
      </c>
      <c r="IS229" s="139" t="s">
        <v>193</v>
      </c>
      <c r="IT229" s="139" t="s">
        <v>193</v>
      </c>
      <c r="IU229" s="139" t="s">
        <v>193</v>
      </c>
      <c r="IV229" s="139" t="s">
        <v>193</v>
      </c>
      <c r="IW229" s="139" t="s">
        <v>193</v>
      </c>
      <c r="IX229" s="139" t="s">
        <v>193</v>
      </c>
      <c r="IY229" s="139" t="s">
        <v>193</v>
      </c>
      <c r="IZ229" s="139" t="s">
        <v>193</v>
      </c>
      <c r="JA229" s="139" t="s">
        <v>193</v>
      </c>
      <c r="JB229" s="139" t="s">
        <v>193</v>
      </c>
      <c r="JC229" s="139" t="s">
        <v>193</v>
      </c>
      <c r="JD229" s="139" t="s">
        <v>193</v>
      </c>
      <c r="JE229" s="139" t="s">
        <v>193</v>
      </c>
      <c r="JF229" s="139" t="s">
        <v>193</v>
      </c>
      <c r="JG229" s="139" t="s">
        <v>193</v>
      </c>
      <c r="JH229" s="139" t="s">
        <v>193</v>
      </c>
      <c r="JI229" s="139" t="s">
        <v>193</v>
      </c>
      <c r="JJ229" s="139" t="s">
        <v>193</v>
      </c>
      <c r="JK229" s="139" t="s">
        <v>193</v>
      </c>
      <c r="JL229" s="139" t="s">
        <v>193</v>
      </c>
      <c r="JM229" s="139" t="s">
        <v>193</v>
      </c>
      <c r="JN229" s="139" t="s">
        <v>193</v>
      </c>
      <c r="JO229" s="139" t="s">
        <v>193</v>
      </c>
      <c r="JP229" s="139" t="s">
        <v>193</v>
      </c>
      <c r="JQ229" s="139" t="s">
        <v>109</v>
      </c>
      <c r="JR229" s="139" t="s">
        <v>505</v>
      </c>
      <c r="JS229" s="139" t="s">
        <v>3318</v>
      </c>
      <c r="JT229" s="139" t="s">
        <v>193</v>
      </c>
      <c r="JU229" s="139" t="s">
        <v>506</v>
      </c>
      <c r="JV229" s="139" t="s">
        <v>3319</v>
      </c>
      <c r="JW229" s="139" t="s">
        <v>3318</v>
      </c>
      <c r="JX229" s="139" t="s">
        <v>800</v>
      </c>
      <c r="JY229" s="139" t="s">
        <v>193</v>
      </c>
      <c r="JZ229" s="139" t="s">
        <v>3320</v>
      </c>
      <c r="KA229" s="139" t="s">
        <v>797</v>
      </c>
      <c r="KB229" s="139" t="s">
        <v>798</v>
      </c>
      <c r="KC229" s="139" t="s">
        <v>799</v>
      </c>
      <c r="KD229" s="139" t="s">
        <v>193</v>
      </c>
      <c r="KE229" s="139" t="s">
        <v>193</v>
      </c>
      <c r="KF229" s="139" t="s">
        <v>193</v>
      </c>
      <c r="KG229" s="139" t="s">
        <v>193</v>
      </c>
      <c r="KH229" s="139" t="s">
        <v>193</v>
      </c>
      <c r="KI229" s="139">
        <v>30</v>
      </c>
      <c r="KJ229" s="139">
        <v>6</v>
      </c>
      <c r="KK229" s="139" t="s">
        <v>193</v>
      </c>
      <c r="KL229" s="139" t="s">
        <v>156</v>
      </c>
      <c r="KM229" s="139">
        <v>6</v>
      </c>
      <c r="KN229" s="139" t="s">
        <v>109</v>
      </c>
      <c r="KO229" s="139" t="s">
        <v>193</v>
      </c>
      <c r="KP229" s="139" t="s">
        <v>114</v>
      </c>
      <c r="KQ229" s="139" t="s">
        <v>193</v>
      </c>
      <c r="KR229" s="139" t="s">
        <v>193</v>
      </c>
      <c r="KS229" s="139" t="s">
        <v>193</v>
      </c>
      <c r="KT229" s="139" t="s">
        <v>193</v>
      </c>
      <c r="KU229" s="139" t="s">
        <v>193</v>
      </c>
      <c r="KV229" s="139" t="s">
        <v>193</v>
      </c>
      <c r="KW229" s="139" t="s">
        <v>193</v>
      </c>
      <c r="KX229" s="139" t="s">
        <v>193</v>
      </c>
      <c r="KY229" s="139" t="s">
        <v>193</v>
      </c>
      <c r="KZ229" s="139" t="s">
        <v>193</v>
      </c>
      <c r="LA229" s="139" t="s">
        <v>193</v>
      </c>
      <c r="LB229" s="139" t="s">
        <v>193</v>
      </c>
      <c r="LC229" s="139" t="s">
        <v>193</v>
      </c>
      <c r="LD229" s="139" t="s">
        <v>114</v>
      </c>
      <c r="LE229" s="139" t="s">
        <v>193</v>
      </c>
      <c r="LF229" s="139" t="s">
        <v>193</v>
      </c>
      <c r="LG229" s="139" t="s">
        <v>193</v>
      </c>
      <c r="LH229" s="139" t="s">
        <v>193</v>
      </c>
      <c r="LI229" s="139" t="s">
        <v>193</v>
      </c>
      <c r="LJ229" s="139" t="s">
        <v>193</v>
      </c>
      <c r="LK229" s="139" t="s">
        <v>193</v>
      </c>
      <c r="LL229" s="139" t="s">
        <v>193</v>
      </c>
      <c r="LM229" s="139" t="s">
        <v>193</v>
      </c>
      <c r="LN229" s="139" t="s">
        <v>193</v>
      </c>
      <c r="LO229" s="139" t="s">
        <v>193</v>
      </c>
      <c r="LP229" s="139" t="s">
        <v>193</v>
      </c>
      <c r="LQ229" s="139" t="s">
        <v>193</v>
      </c>
    </row>
    <row r="230" spans="1:329" ht="14.4" customHeight="1" x14ac:dyDescent="0.35">
      <c r="A230" s="139" t="s">
        <v>3741</v>
      </c>
      <c r="B230" s="139" t="s">
        <v>3355</v>
      </c>
      <c r="C230" s="139" t="s">
        <v>161</v>
      </c>
      <c r="D230" s="139" t="s">
        <v>161</v>
      </c>
      <c r="E230" s="139" t="s">
        <v>163</v>
      </c>
      <c r="F230" s="139" t="s">
        <v>164</v>
      </c>
      <c r="G230" s="139" t="s">
        <v>165</v>
      </c>
      <c r="H230" s="139" t="s">
        <v>165</v>
      </c>
      <c r="I230" s="139" t="s">
        <v>165</v>
      </c>
      <c r="J230" s="139" t="s">
        <v>167</v>
      </c>
      <c r="K230" s="139" t="s">
        <v>536</v>
      </c>
      <c r="L230" s="139" t="s">
        <v>3317</v>
      </c>
      <c r="M230" t="s">
        <v>491</v>
      </c>
      <c r="N230" t="s">
        <v>193</v>
      </c>
      <c r="O230" t="s">
        <v>193</v>
      </c>
      <c r="P230" t="s">
        <v>193</v>
      </c>
      <c r="Q230" t="s">
        <v>193</v>
      </c>
      <c r="R230" t="s">
        <v>193</v>
      </c>
      <c r="S230" t="s">
        <v>193</v>
      </c>
      <c r="T230" t="s">
        <v>193</v>
      </c>
      <c r="U230" t="s">
        <v>193</v>
      </c>
      <c r="V230" t="s">
        <v>193</v>
      </c>
      <c r="W230" t="s">
        <v>193</v>
      </c>
      <c r="X230" t="s">
        <v>193</v>
      </c>
      <c r="Y230" t="s">
        <v>193</v>
      </c>
      <c r="Z230" t="s">
        <v>193</v>
      </c>
      <c r="AA230" t="s">
        <v>193</v>
      </c>
      <c r="AB230" t="s">
        <v>193</v>
      </c>
      <c r="AC230" t="s">
        <v>193</v>
      </c>
      <c r="AD230" t="s">
        <v>193</v>
      </c>
      <c r="AE230" t="s">
        <v>193</v>
      </c>
      <c r="AF230" t="s">
        <v>193</v>
      </c>
      <c r="AG230" t="s">
        <v>193</v>
      </c>
      <c r="AH230" t="s">
        <v>193</v>
      </c>
      <c r="AI230" t="s">
        <v>193</v>
      </c>
      <c r="AJ230" t="s">
        <v>193</v>
      </c>
      <c r="AK230" t="s">
        <v>193</v>
      </c>
      <c r="AL230" t="s">
        <v>193</v>
      </c>
      <c r="AM230" t="s">
        <v>193</v>
      </c>
      <c r="AN230" t="s">
        <v>193</v>
      </c>
      <c r="AO230" t="s">
        <v>193</v>
      </c>
      <c r="AP230" t="s">
        <v>193</v>
      </c>
      <c r="AQ230" t="s">
        <v>193</v>
      </c>
      <c r="AR230" t="s">
        <v>193</v>
      </c>
      <c r="AS230" t="s">
        <v>193</v>
      </c>
      <c r="AT230" t="s">
        <v>193</v>
      </c>
      <c r="AU230" t="s">
        <v>193</v>
      </c>
      <c r="AV230" t="s">
        <v>193</v>
      </c>
      <c r="AW230" t="s">
        <v>193</v>
      </c>
      <c r="AX230" t="s">
        <v>193</v>
      </c>
      <c r="AY230" t="s">
        <v>193</v>
      </c>
      <c r="AZ230" s="192" t="s">
        <v>193</v>
      </c>
      <c r="BA230" s="139" t="s">
        <v>193</v>
      </c>
      <c r="BB230" s="139" t="s">
        <v>193</v>
      </c>
      <c r="BC230" s="192" t="s">
        <v>193</v>
      </c>
      <c r="BD230" s="139" t="s">
        <v>193</v>
      </c>
      <c r="BE230" s="139" t="s">
        <v>193</v>
      </c>
      <c r="BF230" s="192" t="s">
        <v>193</v>
      </c>
      <c r="BG230" s="139" t="s">
        <v>193</v>
      </c>
      <c r="BH230" s="139" t="s">
        <v>193</v>
      </c>
      <c r="BI230" s="192" t="s">
        <v>193</v>
      </c>
      <c r="BJ230" s="139" t="s">
        <v>193</v>
      </c>
      <c r="BK230" s="139" t="s">
        <v>193</v>
      </c>
      <c r="BL230" s="192" t="s">
        <v>193</v>
      </c>
      <c r="BM230" s="139" t="s">
        <v>193</v>
      </c>
      <c r="BN230" s="139" t="s">
        <v>193</v>
      </c>
      <c r="BO230" s="192" t="s">
        <v>193</v>
      </c>
      <c r="BP230" s="139" t="s">
        <v>193</v>
      </c>
      <c r="BQ230" s="139" t="s">
        <v>193</v>
      </c>
      <c r="BR230" s="139" t="s">
        <v>193</v>
      </c>
      <c r="BS230" s="139" t="s">
        <v>193</v>
      </c>
      <c r="BT230" s="139" t="s">
        <v>193</v>
      </c>
      <c r="BU230" s="139" t="s">
        <v>193</v>
      </c>
      <c r="BV230" s="139" t="s">
        <v>193</v>
      </c>
      <c r="BW230" s="139" t="s">
        <v>193</v>
      </c>
      <c r="BX230" s="139" t="s">
        <v>193</v>
      </c>
      <c r="BY230" s="139" t="s">
        <v>193</v>
      </c>
      <c r="BZ230" s="139" t="s">
        <v>193</v>
      </c>
      <c r="CA230" s="192" t="s">
        <v>193</v>
      </c>
      <c r="CB230" s="139" t="s">
        <v>193</v>
      </c>
      <c r="CC230" s="139" t="s">
        <v>193</v>
      </c>
      <c r="CD230" s="139" t="s">
        <v>193</v>
      </c>
      <c r="CE230" s="139" t="s">
        <v>193</v>
      </c>
      <c r="CF230" s="139" t="s">
        <v>193</v>
      </c>
      <c r="CG230" s="139" t="s">
        <v>193</v>
      </c>
      <c r="CH230" s="139" t="s">
        <v>193</v>
      </c>
      <c r="CI230" s="139" t="s">
        <v>193</v>
      </c>
      <c r="CJ230" s="139" t="s">
        <v>193</v>
      </c>
      <c r="CK230" s="139" t="s">
        <v>193</v>
      </c>
      <c r="CL230" s="139" t="s">
        <v>193</v>
      </c>
      <c r="CM230" s="139" t="s">
        <v>193</v>
      </c>
      <c r="CN230" s="139" t="s">
        <v>193</v>
      </c>
      <c r="CO230" s="139" t="s">
        <v>193</v>
      </c>
      <c r="CP230" s="139" t="s">
        <v>193</v>
      </c>
      <c r="CQ230" s="139" t="s">
        <v>193</v>
      </c>
      <c r="CR230" s="139" t="s">
        <v>193</v>
      </c>
      <c r="CS230" s="139" t="s">
        <v>193</v>
      </c>
      <c r="CT230" s="139" t="s">
        <v>193</v>
      </c>
      <c r="CU230" s="139" t="s">
        <v>193</v>
      </c>
      <c r="CV230" s="139" t="s">
        <v>193</v>
      </c>
      <c r="CW230" s="139" t="s">
        <v>193</v>
      </c>
      <c r="CX230" s="139" t="s">
        <v>193</v>
      </c>
      <c r="CY230" s="139" t="s">
        <v>193</v>
      </c>
      <c r="CZ230" s="139" t="s">
        <v>193</v>
      </c>
      <c r="DA230" s="139" t="s">
        <v>193</v>
      </c>
      <c r="DB230" s="139" t="s">
        <v>193</v>
      </c>
      <c r="DC230" s="139" t="s">
        <v>193</v>
      </c>
      <c r="DD230" s="139" t="s">
        <v>193</v>
      </c>
      <c r="DE230" s="139" t="s">
        <v>193</v>
      </c>
      <c r="DF230" s="139" t="s">
        <v>193</v>
      </c>
      <c r="DG230" s="139" t="s">
        <v>193</v>
      </c>
      <c r="DH230" s="139" t="s">
        <v>193</v>
      </c>
      <c r="DI230" s="139" t="s">
        <v>193</v>
      </c>
      <c r="DJ230" s="139" t="s">
        <v>193</v>
      </c>
      <c r="DK230" s="139" t="s">
        <v>193</v>
      </c>
      <c r="DL230" s="139" t="s">
        <v>193</v>
      </c>
      <c r="DM230" s="139" t="s">
        <v>193</v>
      </c>
      <c r="DN230" s="139" t="s">
        <v>193</v>
      </c>
      <c r="DO230" s="139" t="s">
        <v>193</v>
      </c>
      <c r="DP230" s="139" t="s">
        <v>193</v>
      </c>
      <c r="DQ230" s="139" t="s">
        <v>193</v>
      </c>
      <c r="DR230" s="139" t="s">
        <v>193</v>
      </c>
      <c r="DS230" s="139" t="s">
        <v>193</v>
      </c>
      <c r="DT230" s="139" t="s">
        <v>193</v>
      </c>
      <c r="DU230" s="139" t="s">
        <v>193</v>
      </c>
      <c r="DV230" s="139" t="s">
        <v>193</v>
      </c>
      <c r="DW230" s="139" t="s">
        <v>193</v>
      </c>
      <c r="DX230" s="139" t="s">
        <v>193</v>
      </c>
      <c r="DY230" s="139" t="s">
        <v>193</v>
      </c>
      <c r="DZ230" s="139" t="s">
        <v>193</v>
      </c>
      <c r="EA230" s="139" t="s">
        <v>193</v>
      </c>
      <c r="EB230" s="139" t="s">
        <v>193</v>
      </c>
      <c r="EC230" s="139" t="s">
        <v>193</v>
      </c>
      <c r="ED230" s="139" t="s">
        <v>193</v>
      </c>
      <c r="EE230" s="139" t="s">
        <v>193</v>
      </c>
      <c r="EF230" s="139" t="s">
        <v>193</v>
      </c>
      <c r="EG230" s="139" t="s">
        <v>193</v>
      </c>
      <c r="EH230" s="139" t="s">
        <v>193</v>
      </c>
      <c r="EI230" s="139" t="s">
        <v>193</v>
      </c>
      <c r="EJ230" s="139" t="s">
        <v>193</v>
      </c>
      <c r="EK230" s="139" t="s">
        <v>193</v>
      </c>
      <c r="EL230" s="139" t="s">
        <v>193</v>
      </c>
      <c r="EM230" s="139" t="s">
        <v>193</v>
      </c>
      <c r="EN230" s="139" t="s">
        <v>193</v>
      </c>
      <c r="EO230" s="139" t="s">
        <v>193</v>
      </c>
      <c r="EP230" s="139" t="s">
        <v>193</v>
      </c>
      <c r="EQ230" s="139" t="s">
        <v>193</v>
      </c>
      <c r="ER230" s="139" t="s">
        <v>193</v>
      </c>
      <c r="ES230" s="139" t="s">
        <v>193</v>
      </c>
      <c r="ET230" s="139" t="s">
        <v>193</v>
      </c>
      <c r="EU230" s="139" t="s">
        <v>193</v>
      </c>
      <c r="EV230" s="139" t="s">
        <v>193</v>
      </c>
      <c r="EW230" s="139" t="s">
        <v>193</v>
      </c>
      <c r="EX230" s="139" t="s">
        <v>193</v>
      </c>
      <c r="EY230" s="139" t="s">
        <v>193</v>
      </c>
      <c r="EZ230" s="139" t="s">
        <v>193</v>
      </c>
      <c r="FA230" s="139" t="s">
        <v>193</v>
      </c>
      <c r="FB230" s="139" t="s">
        <v>193</v>
      </c>
      <c r="FC230" s="139" t="s">
        <v>193</v>
      </c>
      <c r="FD230" s="139" t="s">
        <v>193</v>
      </c>
      <c r="FE230" s="139" t="s">
        <v>193</v>
      </c>
      <c r="FF230" s="139" t="s">
        <v>193</v>
      </c>
      <c r="FG230" s="139" t="s">
        <v>193</v>
      </c>
      <c r="FH230" s="139" t="s">
        <v>193</v>
      </c>
      <c r="FI230" s="139" t="s">
        <v>193</v>
      </c>
      <c r="FJ230" s="139" t="s">
        <v>193</v>
      </c>
      <c r="FK230" s="139" t="s">
        <v>193</v>
      </c>
      <c r="FL230" s="139" t="s">
        <v>193</v>
      </c>
      <c r="FM230" s="139" t="s">
        <v>193</v>
      </c>
      <c r="FN230" s="139" t="s">
        <v>193</v>
      </c>
      <c r="FO230" s="139" t="s">
        <v>193</v>
      </c>
      <c r="FP230" s="139" t="s">
        <v>193</v>
      </c>
      <c r="FQ230" s="139" t="s">
        <v>193</v>
      </c>
      <c r="FR230" s="139" t="s">
        <v>193</v>
      </c>
      <c r="FS230" s="139" t="s">
        <v>193</v>
      </c>
      <c r="FT230" s="139" t="s">
        <v>193</v>
      </c>
      <c r="FU230" s="139" t="s">
        <v>193</v>
      </c>
      <c r="FV230" s="139" t="s">
        <v>193</v>
      </c>
      <c r="FW230" s="139" t="s">
        <v>193</v>
      </c>
      <c r="FX230" s="139" t="s">
        <v>193</v>
      </c>
      <c r="FY230" s="139" t="s">
        <v>193</v>
      </c>
      <c r="FZ230" s="139" t="s">
        <v>193</v>
      </c>
      <c r="GA230" s="139" t="s">
        <v>193</v>
      </c>
      <c r="GB230" s="139" t="s">
        <v>193</v>
      </c>
      <c r="GC230" s="139" t="s">
        <v>193</v>
      </c>
      <c r="GD230" s="139" t="s">
        <v>193</v>
      </c>
      <c r="GE230" s="139" t="s">
        <v>193</v>
      </c>
      <c r="GF230" s="139" t="s">
        <v>193</v>
      </c>
      <c r="GG230" s="139" t="s">
        <v>193</v>
      </c>
      <c r="GH230" s="139" t="s">
        <v>193</v>
      </c>
      <c r="GI230" s="139" t="s">
        <v>193</v>
      </c>
      <c r="GJ230" s="139" t="s">
        <v>193</v>
      </c>
      <c r="GK230" s="139" t="s">
        <v>193</v>
      </c>
      <c r="GL230" s="139" t="s">
        <v>193</v>
      </c>
      <c r="GM230" s="139" t="s">
        <v>193</v>
      </c>
      <c r="GN230" s="139" t="s">
        <v>193</v>
      </c>
      <c r="GO230" s="139" t="s">
        <v>193</v>
      </c>
      <c r="GP230" s="139" t="s">
        <v>193</v>
      </c>
      <c r="GQ230" s="139" t="s">
        <v>193</v>
      </c>
      <c r="GR230" s="139" t="s">
        <v>193</v>
      </c>
      <c r="GS230" s="139" t="s">
        <v>193</v>
      </c>
      <c r="GT230" s="139" t="s">
        <v>193</v>
      </c>
      <c r="GU230" s="139" t="s">
        <v>193</v>
      </c>
      <c r="GV230" s="139" t="s">
        <v>193</v>
      </c>
      <c r="GW230" s="139" t="s">
        <v>193</v>
      </c>
      <c r="GX230" s="139" t="s">
        <v>193</v>
      </c>
      <c r="GY230" s="139" t="s">
        <v>193</v>
      </c>
      <c r="GZ230" s="139" t="s">
        <v>193</v>
      </c>
      <c r="HA230" s="139" t="s">
        <v>193</v>
      </c>
      <c r="HB230" s="139" t="s">
        <v>193</v>
      </c>
      <c r="HC230" s="139" t="s">
        <v>193</v>
      </c>
      <c r="HD230" s="139" t="s">
        <v>193</v>
      </c>
      <c r="HE230" s="139" t="s">
        <v>193</v>
      </c>
      <c r="HF230" s="139" t="s">
        <v>193</v>
      </c>
      <c r="HG230" s="139" t="s">
        <v>193</v>
      </c>
      <c r="HH230" s="139" t="s">
        <v>193</v>
      </c>
      <c r="HI230" s="139" t="s">
        <v>193</v>
      </c>
      <c r="HJ230" s="139" t="s">
        <v>193</v>
      </c>
      <c r="HK230" s="139" t="s">
        <v>193</v>
      </c>
      <c r="HL230" s="139" t="s">
        <v>193</v>
      </c>
      <c r="HM230" s="139" t="s">
        <v>193</v>
      </c>
      <c r="HN230" s="139" t="s">
        <v>193</v>
      </c>
      <c r="HO230" s="139" t="s">
        <v>193</v>
      </c>
      <c r="HP230" s="139" t="s">
        <v>193</v>
      </c>
      <c r="HQ230" s="139" t="s">
        <v>193</v>
      </c>
      <c r="HR230" s="139" t="s">
        <v>193</v>
      </c>
      <c r="HS230" s="139" t="s">
        <v>193</v>
      </c>
      <c r="HT230" s="139" t="s">
        <v>193</v>
      </c>
      <c r="HU230" s="139" t="s">
        <v>193</v>
      </c>
      <c r="HV230" s="139" t="s">
        <v>193</v>
      </c>
      <c r="HW230" s="139" t="s">
        <v>193</v>
      </c>
      <c r="HX230" s="139" t="s">
        <v>193</v>
      </c>
      <c r="HY230" s="139" t="s">
        <v>193</v>
      </c>
      <c r="HZ230" s="139" t="s">
        <v>193</v>
      </c>
      <c r="IA230" s="139" t="s">
        <v>193</v>
      </c>
      <c r="IB230" s="139" t="s">
        <v>193</v>
      </c>
      <c r="IC230" s="139" t="s">
        <v>193</v>
      </c>
      <c r="ID230" s="139" t="s">
        <v>193</v>
      </c>
      <c r="IE230" s="139" t="s">
        <v>193</v>
      </c>
      <c r="IF230" s="139" t="s">
        <v>193</v>
      </c>
      <c r="IG230" s="139" t="s">
        <v>193</v>
      </c>
      <c r="IH230" s="139" t="s">
        <v>193</v>
      </c>
      <c r="II230" s="139" t="s">
        <v>193</v>
      </c>
      <c r="IJ230" s="139" t="s">
        <v>193</v>
      </c>
      <c r="IK230" s="139" t="s">
        <v>193</v>
      </c>
      <c r="IL230" s="139" t="s">
        <v>193</v>
      </c>
      <c r="IM230" s="139" t="s">
        <v>193</v>
      </c>
      <c r="IN230" s="139" t="s">
        <v>193</v>
      </c>
      <c r="IO230" s="139" t="s">
        <v>193</v>
      </c>
      <c r="IP230" s="139" t="s">
        <v>193</v>
      </c>
      <c r="IQ230" s="139" t="s">
        <v>193</v>
      </c>
      <c r="IR230" s="139" t="s">
        <v>193</v>
      </c>
      <c r="IS230" s="139" t="s">
        <v>193</v>
      </c>
      <c r="IT230" s="139" t="s">
        <v>193</v>
      </c>
      <c r="IU230" s="139" t="s">
        <v>193</v>
      </c>
      <c r="IV230" s="139" t="s">
        <v>193</v>
      </c>
      <c r="IW230" s="139" t="s">
        <v>193</v>
      </c>
      <c r="IX230" s="139" t="s">
        <v>193</v>
      </c>
      <c r="IY230" s="139" t="s">
        <v>193</v>
      </c>
      <c r="IZ230" s="139" t="s">
        <v>193</v>
      </c>
      <c r="JA230" s="139" t="s">
        <v>193</v>
      </c>
      <c r="JB230" s="139" t="s">
        <v>193</v>
      </c>
      <c r="JC230" s="139" t="s">
        <v>193</v>
      </c>
      <c r="JD230" s="139" t="s">
        <v>193</v>
      </c>
      <c r="JE230" s="139" t="s">
        <v>193</v>
      </c>
      <c r="JF230" s="139" t="s">
        <v>193</v>
      </c>
      <c r="JG230" s="139" t="s">
        <v>193</v>
      </c>
      <c r="JH230" s="139" t="s">
        <v>193</v>
      </c>
      <c r="JI230" s="139" t="s">
        <v>193</v>
      </c>
      <c r="JJ230" s="139" t="s">
        <v>193</v>
      </c>
      <c r="JK230" s="139" t="s">
        <v>193</v>
      </c>
      <c r="JL230" s="139" t="s">
        <v>193</v>
      </c>
      <c r="JM230" s="139" t="s">
        <v>193</v>
      </c>
      <c r="JN230" s="139" t="s">
        <v>193</v>
      </c>
      <c r="JO230" s="139" t="s">
        <v>193</v>
      </c>
      <c r="JP230" s="139" t="s">
        <v>193</v>
      </c>
      <c r="JQ230" s="139" t="s">
        <v>109</v>
      </c>
      <c r="JR230" s="139" t="s">
        <v>505</v>
      </c>
      <c r="JS230" s="139" t="s">
        <v>3318</v>
      </c>
      <c r="JT230" s="139" t="s">
        <v>193</v>
      </c>
      <c r="JU230" s="139" t="s">
        <v>506</v>
      </c>
      <c r="JV230" s="139" t="s">
        <v>3319</v>
      </c>
      <c r="JW230" s="139" t="s">
        <v>3318</v>
      </c>
      <c r="JX230" s="139" t="s">
        <v>800</v>
      </c>
      <c r="JY230" s="139" t="s">
        <v>193</v>
      </c>
      <c r="JZ230" s="139" t="s">
        <v>3320</v>
      </c>
      <c r="KA230" s="139" t="s">
        <v>797</v>
      </c>
      <c r="KB230" s="139" t="s">
        <v>798</v>
      </c>
      <c r="KC230" s="139" t="s">
        <v>799</v>
      </c>
      <c r="KD230" s="139" t="s">
        <v>193</v>
      </c>
      <c r="KE230" s="139" t="s">
        <v>193</v>
      </c>
      <c r="KF230" s="139" t="s">
        <v>193</v>
      </c>
      <c r="KG230" s="139" t="s">
        <v>193</v>
      </c>
      <c r="KH230" s="139" t="s">
        <v>193</v>
      </c>
      <c r="KI230" s="139">
        <v>35</v>
      </c>
      <c r="KJ230" s="139">
        <v>7</v>
      </c>
      <c r="KK230" s="139" t="s">
        <v>193</v>
      </c>
      <c r="KL230" s="139" t="s">
        <v>156</v>
      </c>
      <c r="KM230" s="139">
        <v>7</v>
      </c>
      <c r="KN230" s="139" t="s">
        <v>109</v>
      </c>
      <c r="KO230" s="139" t="s">
        <v>193</v>
      </c>
      <c r="KP230" s="139" t="s">
        <v>114</v>
      </c>
      <c r="KQ230" s="139" t="s">
        <v>193</v>
      </c>
      <c r="KR230" s="139" t="s">
        <v>193</v>
      </c>
      <c r="KS230" s="139" t="s">
        <v>193</v>
      </c>
      <c r="KT230" s="139" t="s">
        <v>193</v>
      </c>
      <c r="KU230" s="139" t="s">
        <v>193</v>
      </c>
      <c r="KV230" s="139" t="s">
        <v>193</v>
      </c>
      <c r="KW230" s="139" t="s">
        <v>193</v>
      </c>
      <c r="KX230" s="139" t="s">
        <v>193</v>
      </c>
      <c r="KY230" s="139" t="s">
        <v>193</v>
      </c>
      <c r="KZ230" s="139" t="s">
        <v>193</v>
      </c>
      <c r="LA230" s="139" t="s">
        <v>193</v>
      </c>
      <c r="LB230" s="139" t="s">
        <v>193</v>
      </c>
      <c r="LC230" s="139" t="s">
        <v>193</v>
      </c>
      <c r="LD230" s="139" t="s">
        <v>114</v>
      </c>
      <c r="LE230" s="139" t="s">
        <v>193</v>
      </c>
      <c r="LF230" s="139" t="s">
        <v>193</v>
      </c>
      <c r="LG230" s="139" t="s">
        <v>193</v>
      </c>
      <c r="LH230" s="139" t="s">
        <v>193</v>
      </c>
      <c r="LI230" s="139" t="s">
        <v>193</v>
      </c>
      <c r="LJ230" s="139" t="s">
        <v>193</v>
      </c>
      <c r="LK230" s="139" t="s">
        <v>193</v>
      </c>
      <c r="LL230" s="139" t="s">
        <v>193</v>
      </c>
      <c r="LM230" s="139" t="s">
        <v>193</v>
      </c>
      <c r="LN230" s="139" t="s">
        <v>193</v>
      </c>
      <c r="LO230" s="139" t="s">
        <v>193</v>
      </c>
      <c r="LP230" s="139" t="s">
        <v>193</v>
      </c>
      <c r="LQ230" s="139" t="s">
        <v>193</v>
      </c>
    </row>
    <row r="231" spans="1:329" ht="14.4" customHeight="1" x14ac:dyDescent="0.35">
      <c r="A231" s="139" t="s">
        <v>3742</v>
      </c>
      <c r="B231" s="139" t="s">
        <v>3571</v>
      </c>
      <c r="C231" s="139" t="s">
        <v>836</v>
      </c>
      <c r="D231" s="139" t="s">
        <v>836</v>
      </c>
      <c r="E231" s="139" t="s">
        <v>3743</v>
      </c>
      <c r="F231" s="139" t="s">
        <v>176</v>
      </c>
      <c r="G231" s="139" t="s">
        <v>224</v>
      </c>
      <c r="H231" s="139" t="s">
        <v>224</v>
      </c>
      <c r="I231" s="139" t="s">
        <v>838</v>
      </c>
      <c r="J231" s="139" t="s">
        <v>840</v>
      </c>
      <c r="K231" s="139" t="s">
        <v>489</v>
      </c>
      <c r="L231" s="139" t="s">
        <v>490</v>
      </c>
      <c r="M231" t="s">
        <v>491</v>
      </c>
      <c r="N231" t="s">
        <v>193</v>
      </c>
      <c r="O231" t="s">
        <v>193</v>
      </c>
      <c r="P231" t="s">
        <v>496</v>
      </c>
      <c r="Q231" t="s">
        <v>193</v>
      </c>
      <c r="R231" t="s">
        <v>111</v>
      </c>
      <c r="S231">
        <v>1</v>
      </c>
      <c r="T231">
        <v>0</v>
      </c>
      <c r="U231">
        <v>0</v>
      </c>
      <c r="V231">
        <v>0</v>
      </c>
      <c r="W231">
        <v>0</v>
      </c>
      <c r="X231">
        <v>0</v>
      </c>
      <c r="Y231">
        <v>0</v>
      </c>
      <c r="Z231" t="s">
        <v>110</v>
      </c>
      <c r="AA231" t="s">
        <v>1423</v>
      </c>
      <c r="AB231" t="s">
        <v>112</v>
      </c>
      <c r="AC231">
        <v>1</v>
      </c>
      <c r="AD231">
        <v>0</v>
      </c>
      <c r="AE231">
        <v>0</v>
      </c>
      <c r="AF231">
        <v>0</v>
      </c>
      <c r="AG231">
        <v>0</v>
      </c>
      <c r="AH231">
        <v>0</v>
      </c>
      <c r="AI231">
        <v>0</v>
      </c>
      <c r="AJ231">
        <v>0</v>
      </c>
      <c r="AK231">
        <v>0</v>
      </c>
      <c r="AL231">
        <v>0</v>
      </c>
      <c r="AM231" t="s">
        <v>193</v>
      </c>
      <c r="AN231" t="s">
        <v>113</v>
      </c>
      <c r="AO231" t="s">
        <v>142</v>
      </c>
      <c r="AP231" t="s">
        <v>507</v>
      </c>
      <c r="AQ231">
        <v>1</v>
      </c>
      <c r="AR231">
        <v>1</v>
      </c>
      <c r="AS231">
        <v>1</v>
      </c>
      <c r="AT231">
        <v>1</v>
      </c>
      <c r="AU231">
        <v>0</v>
      </c>
      <c r="AV231">
        <v>0</v>
      </c>
      <c r="AW231">
        <v>1</v>
      </c>
      <c r="AX231">
        <v>0</v>
      </c>
      <c r="AY231" t="s">
        <v>498</v>
      </c>
      <c r="AZ231" s="192">
        <v>115</v>
      </c>
      <c r="BA231" s="139" t="s">
        <v>109</v>
      </c>
      <c r="BB231" s="139">
        <v>350</v>
      </c>
      <c r="BC231" s="192">
        <v>134.61538461538399</v>
      </c>
      <c r="BD231" s="139" t="s">
        <v>109</v>
      </c>
      <c r="BE231" s="139">
        <v>235</v>
      </c>
      <c r="BF231" s="192">
        <v>102.173913043478</v>
      </c>
      <c r="BG231" s="139" t="s">
        <v>109</v>
      </c>
      <c r="BH231" s="139">
        <v>320</v>
      </c>
      <c r="BI231" s="192">
        <v>110.34482758620599</v>
      </c>
      <c r="BJ231" s="139" t="s">
        <v>109</v>
      </c>
      <c r="BK231" s="139" t="s">
        <v>193</v>
      </c>
      <c r="BL231" s="192" t="s">
        <v>193</v>
      </c>
      <c r="BM231" s="139" t="s">
        <v>193</v>
      </c>
      <c r="BN231" s="139" t="s">
        <v>193</v>
      </c>
      <c r="BO231" s="192" t="s">
        <v>193</v>
      </c>
      <c r="BP231" s="139" t="s">
        <v>193</v>
      </c>
      <c r="BQ231" s="139" t="s">
        <v>612</v>
      </c>
      <c r="BR231" s="139" t="s">
        <v>109</v>
      </c>
      <c r="BS231" s="139">
        <v>800</v>
      </c>
      <c r="BT231" s="139" t="s">
        <v>193</v>
      </c>
      <c r="BU231" s="139" t="s">
        <v>193</v>
      </c>
      <c r="BV231" s="139" t="s">
        <v>193</v>
      </c>
      <c r="BW231" s="139" t="s">
        <v>193</v>
      </c>
      <c r="BX231" s="139" t="s">
        <v>193</v>
      </c>
      <c r="BY231" s="139" t="s">
        <v>193</v>
      </c>
      <c r="BZ231" s="139" t="s">
        <v>193</v>
      </c>
      <c r="CA231" s="192" t="s">
        <v>193</v>
      </c>
      <c r="CB231" s="139" t="s">
        <v>109</v>
      </c>
      <c r="CC231" s="139" t="s">
        <v>109</v>
      </c>
      <c r="CD231" s="139" t="s">
        <v>116</v>
      </c>
      <c r="CE231" s="139">
        <v>1</v>
      </c>
      <c r="CF231" s="139">
        <v>0</v>
      </c>
      <c r="CG231" s="139">
        <v>0</v>
      </c>
      <c r="CH231" s="139">
        <v>0</v>
      </c>
      <c r="CI231" s="139">
        <v>0</v>
      </c>
      <c r="CJ231" s="139">
        <v>0</v>
      </c>
      <c r="CK231" s="139">
        <v>0</v>
      </c>
      <c r="CL231" s="139">
        <v>0</v>
      </c>
      <c r="CM231" s="139">
        <v>0</v>
      </c>
      <c r="CN231" s="139">
        <v>0</v>
      </c>
      <c r="CO231" s="139">
        <v>0</v>
      </c>
      <c r="CP231" s="139">
        <v>0</v>
      </c>
      <c r="CQ231" s="139">
        <v>0</v>
      </c>
      <c r="CR231" s="139">
        <v>0</v>
      </c>
      <c r="CS231" s="139" t="s">
        <v>193</v>
      </c>
      <c r="CT231" s="139" t="s">
        <v>3744</v>
      </c>
      <c r="CU231" s="139">
        <v>1</v>
      </c>
      <c r="CV231" s="139">
        <v>1</v>
      </c>
      <c r="CW231" s="139">
        <v>0</v>
      </c>
      <c r="CX231" s="139">
        <v>1</v>
      </c>
      <c r="CY231" s="139">
        <v>0</v>
      </c>
      <c r="CZ231" s="139">
        <v>0</v>
      </c>
      <c r="DA231" s="139">
        <v>1</v>
      </c>
      <c r="DB231" s="139">
        <v>0</v>
      </c>
      <c r="DC231" s="139" t="s">
        <v>109</v>
      </c>
      <c r="DD231" s="139" t="s">
        <v>109</v>
      </c>
      <c r="DE231" s="139" t="s">
        <v>109</v>
      </c>
      <c r="DF231" s="139" t="s">
        <v>176</v>
      </c>
      <c r="DG231" s="139" t="s">
        <v>789</v>
      </c>
      <c r="DH231" s="139" t="s">
        <v>224</v>
      </c>
      <c r="DI231" s="139" t="s">
        <v>789</v>
      </c>
      <c r="DJ231" s="139" t="s">
        <v>193</v>
      </c>
      <c r="DK231" s="139" t="s">
        <v>193</v>
      </c>
      <c r="DL231" s="139" t="s">
        <v>193</v>
      </c>
      <c r="DM231" s="139" t="s">
        <v>193</v>
      </c>
      <c r="DN231" s="139" t="s">
        <v>193</v>
      </c>
      <c r="DO231" s="139" t="s">
        <v>193</v>
      </c>
      <c r="DP231" s="139" t="s">
        <v>193</v>
      </c>
      <c r="DQ231" s="139" t="s">
        <v>193</v>
      </c>
      <c r="DR231" s="139" t="s">
        <v>193</v>
      </c>
      <c r="DS231" s="139" t="s">
        <v>193</v>
      </c>
      <c r="DT231" s="139" t="s">
        <v>193</v>
      </c>
      <c r="DU231" s="139" t="s">
        <v>193</v>
      </c>
      <c r="DV231" s="139" t="s">
        <v>193</v>
      </c>
      <c r="DW231" s="139" t="s">
        <v>193</v>
      </c>
      <c r="DX231" s="139" t="s">
        <v>193</v>
      </c>
      <c r="DY231" s="139" t="s">
        <v>193</v>
      </c>
      <c r="DZ231" s="139" t="s">
        <v>193</v>
      </c>
      <c r="EA231" s="139" t="s">
        <v>193</v>
      </c>
      <c r="EB231" s="139" t="s">
        <v>193</v>
      </c>
      <c r="EC231" s="139" t="s">
        <v>193</v>
      </c>
      <c r="ED231" s="139" t="s">
        <v>193</v>
      </c>
      <c r="EE231" s="139" t="s">
        <v>193</v>
      </c>
      <c r="EF231" s="139" t="s">
        <v>193</v>
      </c>
      <c r="EG231" s="139" t="s">
        <v>193</v>
      </c>
      <c r="EH231" s="139" t="s">
        <v>193</v>
      </c>
      <c r="EI231" s="139" t="s">
        <v>193</v>
      </c>
      <c r="EJ231" s="139" t="s">
        <v>193</v>
      </c>
      <c r="EK231" s="139" t="s">
        <v>193</v>
      </c>
      <c r="EL231" s="139" t="s">
        <v>193</v>
      </c>
      <c r="EM231" s="139" t="s">
        <v>193</v>
      </c>
      <c r="EN231" s="139" t="s">
        <v>193</v>
      </c>
      <c r="EO231" s="139" t="s">
        <v>193</v>
      </c>
      <c r="EP231" s="139" t="s">
        <v>193</v>
      </c>
      <c r="EQ231" s="139" t="s">
        <v>193</v>
      </c>
      <c r="ER231" s="139" t="s">
        <v>193</v>
      </c>
      <c r="ES231" s="139" t="s">
        <v>193</v>
      </c>
      <c r="ET231" s="139" t="s">
        <v>193</v>
      </c>
      <c r="EU231" s="139" t="s">
        <v>193</v>
      </c>
      <c r="EV231" s="139" t="s">
        <v>193</v>
      </c>
      <c r="EW231" s="139" t="s">
        <v>193</v>
      </c>
      <c r="EX231" s="139" t="s">
        <v>193</v>
      </c>
      <c r="EY231" s="139" t="s">
        <v>193</v>
      </c>
      <c r="EZ231" s="139" t="s">
        <v>193</v>
      </c>
      <c r="FA231" s="139" t="s">
        <v>193</v>
      </c>
      <c r="FB231" s="139" t="s">
        <v>193</v>
      </c>
      <c r="FC231" s="139" t="s">
        <v>193</v>
      </c>
      <c r="FD231" s="139" t="s">
        <v>193</v>
      </c>
      <c r="FE231" s="139" t="s">
        <v>193</v>
      </c>
      <c r="FF231" s="139" t="s">
        <v>193</v>
      </c>
      <c r="FG231" s="139" t="s">
        <v>193</v>
      </c>
      <c r="FH231" s="139" t="s">
        <v>193</v>
      </c>
      <c r="FI231" s="139" t="s">
        <v>193</v>
      </c>
      <c r="FJ231" s="139" t="s">
        <v>193</v>
      </c>
      <c r="FK231" s="139" t="s">
        <v>193</v>
      </c>
      <c r="FL231" s="139" t="s">
        <v>193</v>
      </c>
      <c r="FM231" s="139" t="s">
        <v>193</v>
      </c>
      <c r="FN231" s="139" t="s">
        <v>193</v>
      </c>
      <c r="FO231" s="139" t="s">
        <v>193</v>
      </c>
      <c r="FP231" s="139" t="s">
        <v>193</v>
      </c>
      <c r="FQ231" s="139" t="s">
        <v>193</v>
      </c>
      <c r="FR231" s="139" t="s">
        <v>193</v>
      </c>
      <c r="FS231" s="139" t="s">
        <v>193</v>
      </c>
      <c r="FT231" s="139" t="s">
        <v>193</v>
      </c>
      <c r="FU231" s="139" t="s">
        <v>193</v>
      </c>
      <c r="FV231" s="139" t="s">
        <v>193</v>
      </c>
      <c r="FW231" s="139" t="s">
        <v>193</v>
      </c>
      <c r="FX231" s="139" t="s">
        <v>193</v>
      </c>
      <c r="FY231" s="139" t="s">
        <v>193</v>
      </c>
      <c r="FZ231" s="139" t="s">
        <v>193</v>
      </c>
      <c r="GA231" s="139" t="s">
        <v>193</v>
      </c>
      <c r="GB231" s="139" t="s">
        <v>193</v>
      </c>
      <c r="GC231" s="139" t="s">
        <v>193</v>
      </c>
      <c r="GD231" s="139" t="s">
        <v>193</v>
      </c>
      <c r="GE231" s="139" t="s">
        <v>193</v>
      </c>
      <c r="GF231" s="139" t="s">
        <v>193</v>
      </c>
      <c r="GG231" s="139" t="s">
        <v>193</v>
      </c>
      <c r="GH231" s="139" t="s">
        <v>193</v>
      </c>
      <c r="GI231" s="139" t="s">
        <v>193</v>
      </c>
      <c r="GJ231" s="139" t="s">
        <v>193</v>
      </c>
      <c r="GK231" s="139" t="s">
        <v>193</v>
      </c>
      <c r="GL231" s="139" t="s">
        <v>193</v>
      </c>
      <c r="GM231" s="139" t="s">
        <v>193</v>
      </c>
      <c r="GN231" s="139" t="s">
        <v>193</v>
      </c>
      <c r="GO231" s="139" t="s">
        <v>193</v>
      </c>
      <c r="GP231" s="139" t="s">
        <v>193</v>
      </c>
      <c r="GQ231" s="139" t="s">
        <v>193</v>
      </c>
      <c r="GR231" s="139" t="s">
        <v>193</v>
      </c>
      <c r="GS231" s="139" t="s">
        <v>193</v>
      </c>
      <c r="GT231" s="139" t="s">
        <v>193</v>
      </c>
      <c r="GU231" s="139" t="s">
        <v>193</v>
      </c>
      <c r="GV231" s="139" t="s">
        <v>193</v>
      </c>
      <c r="GW231" s="139" t="s">
        <v>193</v>
      </c>
      <c r="GX231" s="139" t="s">
        <v>193</v>
      </c>
      <c r="GY231" s="139" t="s">
        <v>193</v>
      </c>
      <c r="GZ231" s="139" t="s">
        <v>193</v>
      </c>
      <c r="HA231" s="139" t="s">
        <v>193</v>
      </c>
      <c r="HB231" s="139" t="s">
        <v>193</v>
      </c>
      <c r="HC231" s="139" t="s">
        <v>193</v>
      </c>
      <c r="HD231" s="139" t="s">
        <v>193</v>
      </c>
      <c r="HE231" s="139" t="s">
        <v>193</v>
      </c>
      <c r="HF231" s="139" t="s">
        <v>193</v>
      </c>
      <c r="HG231" s="139" t="s">
        <v>193</v>
      </c>
      <c r="HH231" s="139" t="s">
        <v>193</v>
      </c>
      <c r="HI231" s="139" t="s">
        <v>193</v>
      </c>
      <c r="HJ231" s="139" t="s">
        <v>193</v>
      </c>
      <c r="HK231" s="139" t="s">
        <v>193</v>
      </c>
      <c r="HL231" s="139" t="s">
        <v>193</v>
      </c>
      <c r="HM231" s="139" t="s">
        <v>193</v>
      </c>
      <c r="HN231" s="139" t="s">
        <v>193</v>
      </c>
      <c r="HO231" s="139" t="s">
        <v>193</v>
      </c>
      <c r="HP231" s="139" t="s">
        <v>193</v>
      </c>
      <c r="HQ231" s="139" t="s">
        <v>193</v>
      </c>
      <c r="HR231" s="139" t="s">
        <v>193</v>
      </c>
      <c r="HS231" s="139" t="s">
        <v>193</v>
      </c>
      <c r="HT231" s="139" t="s">
        <v>193</v>
      </c>
      <c r="HU231" s="139" t="s">
        <v>193</v>
      </c>
      <c r="HV231" s="139" t="s">
        <v>193</v>
      </c>
      <c r="HW231" s="139" t="s">
        <v>193</v>
      </c>
      <c r="HX231" s="139" t="s">
        <v>193</v>
      </c>
      <c r="HY231" s="139" t="s">
        <v>193</v>
      </c>
      <c r="HZ231" s="139" t="s">
        <v>193</v>
      </c>
      <c r="IA231" s="139" t="s">
        <v>193</v>
      </c>
      <c r="IB231" s="139" t="s">
        <v>193</v>
      </c>
      <c r="IC231" s="139" t="s">
        <v>193</v>
      </c>
      <c r="ID231" s="139" t="s">
        <v>193</v>
      </c>
      <c r="IE231" s="139" t="s">
        <v>193</v>
      </c>
      <c r="IF231" s="139" t="s">
        <v>193</v>
      </c>
      <c r="IG231" s="139" t="s">
        <v>193</v>
      </c>
      <c r="IH231" s="139" t="s">
        <v>193</v>
      </c>
      <c r="II231" s="139" t="s">
        <v>193</v>
      </c>
      <c r="IJ231" s="139" t="s">
        <v>193</v>
      </c>
      <c r="IK231" s="139" t="s">
        <v>193</v>
      </c>
      <c r="IL231" s="139" t="s">
        <v>193</v>
      </c>
      <c r="IM231" s="139" t="s">
        <v>193</v>
      </c>
      <c r="IN231" s="139" t="s">
        <v>114</v>
      </c>
      <c r="IO231" s="139" t="s">
        <v>193</v>
      </c>
      <c r="IP231" s="139" t="s">
        <v>193</v>
      </c>
      <c r="IQ231" s="139" t="s">
        <v>193</v>
      </c>
      <c r="IR231" s="139" t="s">
        <v>193</v>
      </c>
      <c r="IS231" s="139" t="s">
        <v>193</v>
      </c>
      <c r="IT231" s="139" t="s">
        <v>193</v>
      </c>
      <c r="IU231" s="139" t="s">
        <v>193</v>
      </c>
      <c r="IV231" s="139" t="s">
        <v>193</v>
      </c>
      <c r="IW231" s="139" t="s">
        <v>3458</v>
      </c>
      <c r="IX231" s="139">
        <v>0</v>
      </c>
      <c r="IY231" s="139">
        <v>0</v>
      </c>
      <c r="IZ231" s="139">
        <v>1</v>
      </c>
      <c r="JA231" s="139">
        <v>0</v>
      </c>
      <c r="JB231" s="139">
        <v>0</v>
      </c>
      <c r="JC231" s="139">
        <v>0</v>
      </c>
      <c r="JD231" s="139">
        <v>0</v>
      </c>
      <c r="JE231" s="139">
        <v>0</v>
      </c>
      <c r="JF231" s="139" t="s">
        <v>193</v>
      </c>
      <c r="JG231" s="139" t="s">
        <v>109</v>
      </c>
      <c r="JH231" s="139" t="s">
        <v>193</v>
      </c>
      <c r="JI231" s="139" t="s">
        <v>193</v>
      </c>
      <c r="JJ231" s="139" t="s">
        <v>193</v>
      </c>
      <c r="JK231" s="139" t="s">
        <v>193</v>
      </c>
      <c r="JL231" s="139" t="s">
        <v>193</v>
      </c>
      <c r="JM231" s="139" t="s">
        <v>193</v>
      </c>
      <c r="JN231" s="139" t="s">
        <v>193</v>
      </c>
      <c r="JO231" s="139" t="s">
        <v>193</v>
      </c>
      <c r="JP231" s="139" t="s">
        <v>193</v>
      </c>
      <c r="JQ231" s="139" t="s">
        <v>193</v>
      </c>
      <c r="JR231" s="139" t="s">
        <v>193</v>
      </c>
      <c r="JS231" s="139" t="s">
        <v>193</v>
      </c>
      <c r="JT231" s="139" t="s">
        <v>193</v>
      </c>
      <c r="JU231" s="139" t="s">
        <v>193</v>
      </c>
      <c r="JV231" s="139" t="s">
        <v>193</v>
      </c>
      <c r="JW231" s="139" t="s">
        <v>193</v>
      </c>
      <c r="JX231" s="139" t="s">
        <v>193</v>
      </c>
      <c r="JY231" s="139" t="s">
        <v>193</v>
      </c>
      <c r="JZ231" s="139" t="s">
        <v>193</v>
      </c>
      <c r="KA231" s="139" t="s">
        <v>193</v>
      </c>
      <c r="KB231" s="139" t="s">
        <v>193</v>
      </c>
      <c r="KC231" s="139" t="s">
        <v>193</v>
      </c>
      <c r="KD231" s="139" t="s">
        <v>193</v>
      </c>
      <c r="KE231" s="139" t="s">
        <v>193</v>
      </c>
      <c r="KF231" s="139" t="s">
        <v>193</v>
      </c>
      <c r="KG231" s="139" t="s">
        <v>193</v>
      </c>
      <c r="KH231" s="139" t="s">
        <v>193</v>
      </c>
      <c r="KI231" s="139" t="s">
        <v>193</v>
      </c>
      <c r="KJ231" s="139" t="s">
        <v>193</v>
      </c>
      <c r="KK231" s="139" t="s">
        <v>193</v>
      </c>
      <c r="KL231" s="139" t="s">
        <v>193</v>
      </c>
      <c r="KM231" s="139" t="s">
        <v>193</v>
      </c>
      <c r="KN231" s="139" t="s">
        <v>193</v>
      </c>
      <c r="KO231" s="139" t="s">
        <v>193</v>
      </c>
      <c r="KP231" s="139" t="s">
        <v>193</v>
      </c>
      <c r="KQ231" s="139" t="s">
        <v>193</v>
      </c>
      <c r="KR231" s="139" t="s">
        <v>193</v>
      </c>
      <c r="KS231" s="139" t="s">
        <v>193</v>
      </c>
      <c r="KT231" s="139" t="s">
        <v>193</v>
      </c>
      <c r="KU231" s="139" t="s">
        <v>193</v>
      </c>
      <c r="KV231" s="139" t="s">
        <v>193</v>
      </c>
      <c r="KW231" s="139" t="s">
        <v>193</v>
      </c>
      <c r="KX231" s="139" t="s">
        <v>193</v>
      </c>
      <c r="KY231" s="139" t="s">
        <v>193</v>
      </c>
      <c r="KZ231" s="139" t="s">
        <v>193</v>
      </c>
      <c r="LA231" s="139" t="s">
        <v>193</v>
      </c>
      <c r="LB231" s="139" t="s">
        <v>193</v>
      </c>
      <c r="LC231" s="139" t="s">
        <v>193</v>
      </c>
      <c r="LD231" s="139" t="s">
        <v>193</v>
      </c>
      <c r="LE231" s="139" t="s">
        <v>193</v>
      </c>
      <c r="LF231" s="139" t="s">
        <v>193</v>
      </c>
      <c r="LG231" s="139" t="s">
        <v>193</v>
      </c>
      <c r="LH231" s="139" t="s">
        <v>193</v>
      </c>
      <c r="LI231" s="139" t="s">
        <v>193</v>
      </c>
      <c r="LJ231" s="139" t="s">
        <v>193</v>
      </c>
      <c r="LK231" s="139" t="s">
        <v>193</v>
      </c>
      <c r="LL231" s="139" t="s">
        <v>193</v>
      </c>
      <c r="LM231" s="139" t="s">
        <v>193</v>
      </c>
      <c r="LN231" s="139" t="s">
        <v>193</v>
      </c>
      <c r="LO231" s="139" t="s">
        <v>193</v>
      </c>
      <c r="LP231" s="139" t="s">
        <v>193</v>
      </c>
      <c r="LQ231" s="139" t="s">
        <v>193</v>
      </c>
    </row>
    <row r="232" spans="1:329" ht="14.4" customHeight="1" x14ac:dyDescent="0.35">
      <c r="A232" s="139" t="s">
        <v>3745</v>
      </c>
      <c r="B232" s="139" t="s">
        <v>3571</v>
      </c>
      <c r="C232" s="139" t="s">
        <v>836</v>
      </c>
      <c r="D232" s="139" t="s">
        <v>836</v>
      </c>
      <c r="E232" s="139" t="s">
        <v>3743</v>
      </c>
      <c r="F232" s="139" t="s">
        <v>176</v>
      </c>
      <c r="G232" s="139" t="s">
        <v>224</v>
      </c>
      <c r="H232" s="139" t="s">
        <v>224</v>
      </c>
      <c r="I232" s="139" t="s">
        <v>838</v>
      </c>
      <c r="J232" s="139" t="s">
        <v>840</v>
      </c>
      <c r="K232" s="139" t="s">
        <v>489</v>
      </c>
      <c r="L232" s="139" t="s">
        <v>3317</v>
      </c>
      <c r="M232" t="s">
        <v>491</v>
      </c>
      <c r="N232" t="s">
        <v>193</v>
      </c>
      <c r="O232" t="s">
        <v>193</v>
      </c>
      <c r="P232" t="s">
        <v>193</v>
      </c>
      <c r="Q232" t="s">
        <v>193</v>
      </c>
      <c r="R232" t="s">
        <v>193</v>
      </c>
      <c r="S232" t="s">
        <v>193</v>
      </c>
      <c r="T232" t="s">
        <v>193</v>
      </c>
      <c r="U232" t="s">
        <v>193</v>
      </c>
      <c r="V232" t="s">
        <v>193</v>
      </c>
      <c r="W232" t="s">
        <v>193</v>
      </c>
      <c r="X232" t="s">
        <v>193</v>
      </c>
      <c r="Y232" t="s">
        <v>193</v>
      </c>
      <c r="Z232" t="s">
        <v>193</v>
      </c>
      <c r="AA232" t="s">
        <v>193</v>
      </c>
      <c r="AB232" t="s">
        <v>193</v>
      </c>
      <c r="AC232" t="s">
        <v>193</v>
      </c>
      <c r="AD232" t="s">
        <v>193</v>
      </c>
      <c r="AE232" t="s">
        <v>193</v>
      </c>
      <c r="AF232" t="s">
        <v>193</v>
      </c>
      <c r="AG232" t="s">
        <v>193</v>
      </c>
      <c r="AH232" t="s">
        <v>193</v>
      </c>
      <c r="AI232" t="s">
        <v>193</v>
      </c>
      <c r="AJ232" t="s">
        <v>193</v>
      </c>
      <c r="AK232" t="s">
        <v>193</v>
      </c>
      <c r="AL232" t="s">
        <v>193</v>
      </c>
      <c r="AM232" t="s">
        <v>193</v>
      </c>
      <c r="AN232" t="s">
        <v>193</v>
      </c>
      <c r="AO232" t="s">
        <v>193</v>
      </c>
      <c r="AP232" t="s">
        <v>193</v>
      </c>
      <c r="AQ232" t="s">
        <v>193</v>
      </c>
      <c r="AR232" t="s">
        <v>193</v>
      </c>
      <c r="AS232" t="s">
        <v>193</v>
      </c>
      <c r="AT232" t="s">
        <v>193</v>
      </c>
      <c r="AU232" t="s">
        <v>193</v>
      </c>
      <c r="AV232" t="s">
        <v>193</v>
      </c>
      <c r="AW232" t="s">
        <v>193</v>
      </c>
      <c r="AX232" t="s">
        <v>193</v>
      </c>
      <c r="AY232" t="s">
        <v>193</v>
      </c>
      <c r="AZ232" s="192" t="s">
        <v>193</v>
      </c>
      <c r="BA232" s="139" t="s">
        <v>193</v>
      </c>
      <c r="BB232" s="139" t="s">
        <v>193</v>
      </c>
      <c r="BC232" s="192" t="s">
        <v>193</v>
      </c>
      <c r="BD232" s="139" t="s">
        <v>193</v>
      </c>
      <c r="BE232" s="139" t="s">
        <v>193</v>
      </c>
      <c r="BF232" s="192" t="s">
        <v>193</v>
      </c>
      <c r="BG232" s="139" t="s">
        <v>193</v>
      </c>
      <c r="BH232" s="139" t="s">
        <v>193</v>
      </c>
      <c r="BI232" s="192" t="s">
        <v>193</v>
      </c>
      <c r="BJ232" s="139" t="s">
        <v>193</v>
      </c>
      <c r="BK232" s="139" t="s">
        <v>193</v>
      </c>
      <c r="BL232" s="192" t="s">
        <v>193</v>
      </c>
      <c r="BM232" s="139" t="s">
        <v>193</v>
      </c>
      <c r="BN232" s="139" t="s">
        <v>193</v>
      </c>
      <c r="BO232" s="192" t="s">
        <v>193</v>
      </c>
      <c r="BP232" s="139" t="s">
        <v>193</v>
      </c>
      <c r="BQ232" s="139" t="s">
        <v>193</v>
      </c>
      <c r="BR232" s="139" t="s">
        <v>193</v>
      </c>
      <c r="BS232" s="139" t="s">
        <v>193</v>
      </c>
      <c r="BT232" s="139" t="s">
        <v>193</v>
      </c>
      <c r="BU232" s="139" t="s">
        <v>193</v>
      </c>
      <c r="BV232" s="139" t="s">
        <v>193</v>
      </c>
      <c r="BW232" s="139" t="s">
        <v>193</v>
      </c>
      <c r="BX232" s="139" t="s">
        <v>193</v>
      </c>
      <c r="BY232" s="139" t="s">
        <v>193</v>
      </c>
      <c r="BZ232" s="139" t="s">
        <v>193</v>
      </c>
      <c r="CA232" s="192" t="s">
        <v>193</v>
      </c>
      <c r="CB232" s="139" t="s">
        <v>193</v>
      </c>
      <c r="CC232" s="139" t="s">
        <v>193</v>
      </c>
      <c r="CD232" s="139" t="s">
        <v>193</v>
      </c>
      <c r="CE232" s="139" t="s">
        <v>193</v>
      </c>
      <c r="CF232" s="139" t="s">
        <v>193</v>
      </c>
      <c r="CG232" s="139" t="s">
        <v>193</v>
      </c>
      <c r="CH232" s="139" t="s">
        <v>193</v>
      </c>
      <c r="CI232" s="139" t="s">
        <v>193</v>
      </c>
      <c r="CJ232" s="139" t="s">
        <v>193</v>
      </c>
      <c r="CK232" s="139" t="s">
        <v>193</v>
      </c>
      <c r="CL232" s="139" t="s">
        <v>193</v>
      </c>
      <c r="CM232" s="139" t="s">
        <v>193</v>
      </c>
      <c r="CN232" s="139" t="s">
        <v>193</v>
      </c>
      <c r="CO232" s="139" t="s">
        <v>193</v>
      </c>
      <c r="CP232" s="139" t="s">
        <v>193</v>
      </c>
      <c r="CQ232" s="139" t="s">
        <v>193</v>
      </c>
      <c r="CR232" s="139" t="s">
        <v>193</v>
      </c>
      <c r="CS232" s="139" t="s">
        <v>193</v>
      </c>
      <c r="CT232" s="139" t="s">
        <v>193</v>
      </c>
      <c r="CU232" s="139" t="s">
        <v>193</v>
      </c>
      <c r="CV232" s="139" t="s">
        <v>193</v>
      </c>
      <c r="CW232" s="139" t="s">
        <v>193</v>
      </c>
      <c r="CX232" s="139" t="s">
        <v>193</v>
      </c>
      <c r="CY232" s="139" t="s">
        <v>193</v>
      </c>
      <c r="CZ232" s="139" t="s">
        <v>193</v>
      </c>
      <c r="DA232" s="139" t="s">
        <v>193</v>
      </c>
      <c r="DB232" s="139" t="s">
        <v>193</v>
      </c>
      <c r="DC232" s="139" t="s">
        <v>193</v>
      </c>
      <c r="DD232" s="139" t="s">
        <v>193</v>
      </c>
      <c r="DE232" s="139" t="s">
        <v>193</v>
      </c>
      <c r="DF232" s="139" t="s">
        <v>193</v>
      </c>
      <c r="DG232" s="139" t="s">
        <v>193</v>
      </c>
      <c r="DH232" s="139" t="s">
        <v>193</v>
      </c>
      <c r="DI232" s="139" t="s">
        <v>193</v>
      </c>
      <c r="DJ232" s="139" t="s">
        <v>193</v>
      </c>
      <c r="DK232" s="139" t="s">
        <v>193</v>
      </c>
      <c r="DL232" s="139" t="s">
        <v>193</v>
      </c>
      <c r="DM232" s="139" t="s">
        <v>193</v>
      </c>
      <c r="DN232" s="139" t="s">
        <v>193</v>
      </c>
      <c r="DO232" s="139" t="s">
        <v>193</v>
      </c>
      <c r="DP232" s="139" t="s">
        <v>193</v>
      </c>
      <c r="DQ232" s="139" t="s">
        <v>193</v>
      </c>
      <c r="DR232" s="139" t="s">
        <v>193</v>
      </c>
      <c r="DS232" s="139" t="s">
        <v>193</v>
      </c>
      <c r="DT232" s="139" t="s">
        <v>193</v>
      </c>
      <c r="DU232" s="139" t="s">
        <v>193</v>
      </c>
      <c r="DV232" s="139" t="s">
        <v>193</v>
      </c>
      <c r="DW232" s="139" t="s">
        <v>193</v>
      </c>
      <c r="DX232" s="139" t="s">
        <v>193</v>
      </c>
      <c r="DY232" s="139" t="s">
        <v>193</v>
      </c>
      <c r="DZ232" s="139" t="s">
        <v>193</v>
      </c>
      <c r="EA232" s="139" t="s">
        <v>193</v>
      </c>
      <c r="EB232" s="139" t="s">
        <v>193</v>
      </c>
      <c r="EC232" s="139" t="s">
        <v>193</v>
      </c>
      <c r="ED232" s="139" t="s">
        <v>193</v>
      </c>
      <c r="EE232" s="139" t="s">
        <v>193</v>
      </c>
      <c r="EF232" s="139" t="s">
        <v>193</v>
      </c>
      <c r="EG232" s="139" t="s">
        <v>193</v>
      </c>
      <c r="EH232" s="139" t="s">
        <v>193</v>
      </c>
      <c r="EI232" s="139" t="s">
        <v>193</v>
      </c>
      <c r="EJ232" s="139" t="s">
        <v>193</v>
      </c>
      <c r="EK232" s="139" t="s">
        <v>193</v>
      </c>
      <c r="EL232" s="139" t="s">
        <v>193</v>
      </c>
      <c r="EM232" s="139" t="s">
        <v>193</v>
      </c>
      <c r="EN232" s="139" t="s">
        <v>193</v>
      </c>
      <c r="EO232" s="139" t="s">
        <v>193</v>
      </c>
      <c r="EP232" s="139" t="s">
        <v>193</v>
      </c>
      <c r="EQ232" s="139" t="s">
        <v>193</v>
      </c>
      <c r="ER232" s="139" t="s">
        <v>193</v>
      </c>
      <c r="ES232" s="139" t="s">
        <v>193</v>
      </c>
      <c r="ET232" s="139" t="s">
        <v>193</v>
      </c>
      <c r="EU232" s="139" t="s">
        <v>193</v>
      </c>
      <c r="EV232" s="139" t="s">
        <v>193</v>
      </c>
      <c r="EW232" s="139" t="s">
        <v>193</v>
      </c>
      <c r="EX232" s="139" t="s">
        <v>193</v>
      </c>
      <c r="EY232" s="139" t="s">
        <v>193</v>
      </c>
      <c r="EZ232" s="139" t="s">
        <v>193</v>
      </c>
      <c r="FA232" s="139" t="s">
        <v>193</v>
      </c>
      <c r="FB232" s="139" t="s">
        <v>193</v>
      </c>
      <c r="FC232" s="139" t="s">
        <v>193</v>
      </c>
      <c r="FD232" s="139" t="s">
        <v>193</v>
      </c>
      <c r="FE232" s="139" t="s">
        <v>193</v>
      </c>
      <c r="FF232" s="139" t="s">
        <v>193</v>
      </c>
      <c r="FG232" s="139" t="s">
        <v>193</v>
      </c>
      <c r="FH232" s="139" t="s">
        <v>193</v>
      </c>
      <c r="FI232" s="139" t="s">
        <v>193</v>
      </c>
      <c r="FJ232" s="139" t="s">
        <v>193</v>
      </c>
      <c r="FK232" s="139" t="s">
        <v>193</v>
      </c>
      <c r="FL232" s="139" t="s">
        <v>193</v>
      </c>
      <c r="FM232" s="139" t="s">
        <v>193</v>
      </c>
      <c r="FN232" s="139" t="s">
        <v>193</v>
      </c>
      <c r="FO232" s="139" t="s">
        <v>193</v>
      </c>
      <c r="FP232" s="139" t="s">
        <v>193</v>
      </c>
      <c r="FQ232" s="139" t="s">
        <v>193</v>
      </c>
      <c r="FR232" s="139" t="s">
        <v>193</v>
      </c>
      <c r="FS232" s="139" t="s">
        <v>193</v>
      </c>
      <c r="FT232" s="139" t="s">
        <v>193</v>
      </c>
      <c r="FU232" s="139" t="s">
        <v>193</v>
      </c>
      <c r="FV232" s="139" t="s">
        <v>193</v>
      </c>
      <c r="FW232" s="139" t="s">
        <v>193</v>
      </c>
      <c r="FX232" s="139" t="s">
        <v>193</v>
      </c>
      <c r="FY232" s="139" t="s">
        <v>193</v>
      </c>
      <c r="FZ232" s="139" t="s">
        <v>193</v>
      </c>
      <c r="GA232" s="139" t="s">
        <v>193</v>
      </c>
      <c r="GB232" s="139" t="s">
        <v>193</v>
      </c>
      <c r="GC232" s="139" t="s">
        <v>193</v>
      </c>
      <c r="GD232" s="139" t="s">
        <v>193</v>
      </c>
      <c r="GE232" s="139" t="s">
        <v>193</v>
      </c>
      <c r="GF232" s="139" t="s">
        <v>193</v>
      </c>
      <c r="GG232" s="139" t="s">
        <v>193</v>
      </c>
      <c r="GH232" s="139" t="s">
        <v>193</v>
      </c>
      <c r="GI232" s="139" t="s">
        <v>193</v>
      </c>
      <c r="GJ232" s="139" t="s">
        <v>193</v>
      </c>
      <c r="GK232" s="139" t="s">
        <v>193</v>
      </c>
      <c r="GL232" s="139" t="s">
        <v>193</v>
      </c>
      <c r="GM232" s="139" t="s">
        <v>193</v>
      </c>
      <c r="GN232" s="139" t="s">
        <v>193</v>
      </c>
      <c r="GO232" s="139" t="s">
        <v>193</v>
      </c>
      <c r="GP232" s="139" t="s">
        <v>193</v>
      </c>
      <c r="GQ232" s="139" t="s">
        <v>193</v>
      </c>
      <c r="GR232" s="139" t="s">
        <v>193</v>
      </c>
      <c r="GS232" s="139" t="s">
        <v>193</v>
      </c>
      <c r="GT232" s="139" t="s">
        <v>193</v>
      </c>
      <c r="GU232" s="139" t="s">
        <v>193</v>
      </c>
      <c r="GV232" s="139" t="s">
        <v>193</v>
      </c>
      <c r="GW232" s="139" t="s">
        <v>193</v>
      </c>
      <c r="GX232" s="139" t="s">
        <v>193</v>
      </c>
      <c r="GY232" s="139" t="s">
        <v>193</v>
      </c>
      <c r="GZ232" s="139" t="s">
        <v>193</v>
      </c>
      <c r="HA232" s="139" t="s">
        <v>193</v>
      </c>
      <c r="HB232" s="139" t="s">
        <v>193</v>
      </c>
      <c r="HC232" s="139" t="s">
        <v>193</v>
      </c>
      <c r="HD232" s="139" t="s">
        <v>193</v>
      </c>
      <c r="HE232" s="139" t="s">
        <v>193</v>
      </c>
      <c r="HF232" s="139" t="s">
        <v>193</v>
      </c>
      <c r="HG232" s="139" t="s">
        <v>193</v>
      </c>
      <c r="HH232" s="139" t="s">
        <v>193</v>
      </c>
      <c r="HI232" s="139" t="s">
        <v>193</v>
      </c>
      <c r="HJ232" s="139" t="s">
        <v>193</v>
      </c>
      <c r="HK232" s="139" t="s">
        <v>193</v>
      </c>
      <c r="HL232" s="139" t="s">
        <v>193</v>
      </c>
      <c r="HM232" s="139" t="s">
        <v>193</v>
      </c>
      <c r="HN232" s="139" t="s">
        <v>193</v>
      </c>
      <c r="HO232" s="139" t="s">
        <v>193</v>
      </c>
      <c r="HP232" s="139" t="s">
        <v>193</v>
      </c>
      <c r="HQ232" s="139" t="s">
        <v>193</v>
      </c>
      <c r="HR232" s="139" t="s">
        <v>193</v>
      </c>
      <c r="HS232" s="139" t="s">
        <v>193</v>
      </c>
      <c r="HT232" s="139" t="s">
        <v>193</v>
      </c>
      <c r="HU232" s="139" t="s">
        <v>193</v>
      </c>
      <c r="HV232" s="139" t="s">
        <v>193</v>
      </c>
      <c r="HW232" s="139" t="s">
        <v>193</v>
      </c>
      <c r="HX232" s="139" t="s">
        <v>193</v>
      </c>
      <c r="HY232" s="139" t="s">
        <v>193</v>
      </c>
      <c r="HZ232" s="139" t="s">
        <v>193</v>
      </c>
      <c r="IA232" s="139" t="s">
        <v>193</v>
      </c>
      <c r="IB232" s="139" t="s">
        <v>193</v>
      </c>
      <c r="IC232" s="139" t="s">
        <v>193</v>
      </c>
      <c r="ID232" s="139" t="s">
        <v>193</v>
      </c>
      <c r="IE232" s="139" t="s">
        <v>193</v>
      </c>
      <c r="IF232" s="139" t="s">
        <v>193</v>
      </c>
      <c r="IG232" s="139" t="s">
        <v>193</v>
      </c>
      <c r="IH232" s="139" t="s">
        <v>193</v>
      </c>
      <c r="II232" s="139" t="s">
        <v>193</v>
      </c>
      <c r="IJ232" s="139" t="s">
        <v>193</v>
      </c>
      <c r="IK232" s="139" t="s">
        <v>193</v>
      </c>
      <c r="IL232" s="139" t="s">
        <v>193</v>
      </c>
      <c r="IM232" s="139" t="s">
        <v>193</v>
      </c>
      <c r="IN232" s="139" t="s">
        <v>193</v>
      </c>
      <c r="IO232" s="139" t="s">
        <v>193</v>
      </c>
      <c r="IP232" s="139" t="s">
        <v>193</v>
      </c>
      <c r="IQ232" s="139" t="s">
        <v>193</v>
      </c>
      <c r="IR232" s="139" t="s">
        <v>193</v>
      </c>
      <c r="IS232" s="139" t="s">
        <v>193</v>
      </c>
      <c r="IT232" s="139" t="s">
        <v>193</v>
      </c>
      <c r="IU232" s="139" t="s">
        <v>193</v>
      </c>
      <c r="IV232" s="139" t="s">
        <v>193</v>
      </c>
      <c r="IW232" s="139" t="s">
        <v>193</v>
      </c>
      <c r="IX232" s="139" t="s">
        <v>193</v>
      </c>
      <c r="IY232" s="139" t="s">
        <v>193</v>
      </c>
      <c r="IZ232" s="139" t="s">
        <v>193</v>
      </c>
      <c r="JA232" s="139" t="s">
        <v>193</v>
      </c>
      <c r="JB232" s="139" t="s">
        <v>193</v>
      </c>
      <c r="JC232" s="139" t="s">
        <v>193</v>
      </c>
      <c r="JD232" s="139" t="s">
        <v>193</v>
      </c>
      <c r="JE232" s="139" t="s">
        <v>193</v>
      </c>
      <c r="JF232" s="139" t="s">
        <v>193</v>
      </c>
      <c r="JG232" s="139" t="s">
        <v>193</v>
      </c>
      <c r="JH232" s="139" t="s">
        <v>193</v>
      </c>
      <c r="JI232" s="139" t="s">
        <v>193</v>
      </c>
      <c r="JJ232" s="139" t="s">
        <v>193</v>
      </c>
      <c r="JK232" s="139" t="s">
        <v>193</v>
      </c>
      <c r="JL232" s="139" t="s">
        <v>193</v>
      </c>
      <c r="JM232" s="139" t="s">
        <v>193</v>
      </c>
      <c r="JN232" s="139" t="s">
        <v>193</v>
      </c>
      <c r="JO232" s="139" t="s">
        <v>193</v>
      </c>
      <c r="JP232" s="139" t="s">
        <v>193</v>
      </c>
      <c r="JQ232" s="139" t="s">
        <v>109</v>
      </c>
      <c r="JR232" s="139" t="s">
        <v>505</v>
      </c>
      <c r="JS232" s="139" t="s">
        <v>3357</v>
      </c>
      <c r="JT232" s="139" t="s">
        <v>193</v>
      </c>
      <c r="JU232" s="139" t="s">
        <v>516</v>
      </c>
      <c r="JV232" s="139" t="s">
        <v>3358</v>
      </c>
      <c r="JW232" s="139" t="s">
        <v>3357</v>
      </c>
      <c r="JX232" s="139" t="s">
        <v>796</v>
      </c>
      <c r="JY232" s="139" t="s">
        <v>193</v>
      </c>
      <c r="JZ232" s="139" t="s">
        <v>807</v>
      </c>
      <c r="KA232" s="139" t="s">
        <v>1662</v>
      </c>
      <c r="KB232" s="139" t="s">
        <v>1661</v>
      </c>
      <c r="KC232" s="139" t="s">
        <v>1663</v>
      </c>
      <c r="KD232" s="139" t="s">
        <v>193</v>
      </c>
      <c r="KE232" s="139" t="s">
        <v>193</v>
      </c>
      <c r="KF232" s="139" t="s">
        <v>193</v>
      </c>
      <c r="KG232" s="139" t="s">
        <v>193</v>
      </c>
      <c r="KH232" s="139" t="s">
        <v>193</v>
      </c>
      <c r="KI232" s="139" t="s">
        <v>193</v>
      </c>
      <c r="KJ232" s="139" t="s">
        <v>156</v>
      </c>
      <c r="KK232" s="139" t="s">
        <v>193</v>
      </c>
      <c r="KL232" s="139" t="s">
        <v>156</v>
      </c>
      <c r="KM232" s="139" t="s">
        <v>156</v>
      </c>
      <c r="KN232" s="139" t="s">
        <v>132</v>
      </c>
      <c r="KO232" s="139" t="s">
        <v>193</v>
      </c>
      <c r="KP232" s="139" t="s">
        <v>109</v>
      </c>
      <c r="KQ232" s="139" t="s">
        <v>510</v>
      </c>
      <c r="KR232" s="139">
        <v>0</v>
      </c>
      <c r="KS232" s="139">
        <v>0</v>
      </c>
      <c r="KT232" s="139">
        <v>0</v>
      </c>
      <c r="KU232" s="139">
        <v>1</v>
      </c>
      <c r="KV232" s="139">
        <v>0</v>
      </c>
      <c r="KW232" s="139">
        <v>0</v>
      </c>
      <c r="KX232" s="139">
        <v>0</v>
      </c>
      <c r="KY232" s="139">
        <v>0</v>
      </c>
      <c r="KZ232" s="139">
        <v>0</v>
      </c>
      <c r="LA232" s="139">
        <v>0</v>
      </c>
      <c r="LB232" s="139">
        <v>0</v>
      </c>
      <c r="LC232" s="139" t="s">
        <v>193</v>
      </c>
      <c r="LD232" s="139" t="s">
        <v>114</v>
      </c>
      <c r="LE232" s="139" t="s">
        <v>193</v>
      </c>
      <c r="LF232" s="139" t="s">
        <v>193</v>
      </c>
      <c r="LG232" s="139" t="s">
        <v>193</v>
      </c>
      <c r="LH232" s="139" t="s">
        <v>193</v>
      </c>
      <c r="LI232" s="139" t="s">
        <v>193</v>
      </c>
      <c r="LJ232" s="139" t="s">
        <v>193</v>
      </c>
      <c r="LK232" s="139" t="s">
        <v>193</v>
      </c>
      <c r="LL232" s="139" t="s">
        <v>193</v>
      </c>
      <c r="LM232" s="139" t="s">
        <v>193</v>
      </c>
      <c r="LN232" s="139" t="s">
        <v>193</v>
      </c>
      <c r="LO232" s="139" t="s">
        <v>193</v>
      </c>
      <c r="LP232" s="139" t="s">
        <v>193</v>
      </c>
      <c r="LQ232" s="139" t="s">
        <v>193</v>
      </c>
    </row>
    <row r="233" spans="1:329" ht="14.4" customHeight="1" x14ac:dyDescent="0.35">
      <c r="A233" s="139" t="s">
        <v>3746</v>
      </c>
      <c r="B233" s="139" t="s">
        <v>3571</v>
      </c>
      <c r="C233" s="139" t="s">
        <v>836</v>
      </c>
      <c r="D233" s="139" t="s">
        <v>836</v>
      </c>
      <c r="E233" s="139" t="s">
        <v>3743</v>
      </c>
      <c r="F233" s="139" t="s">
        <v>176</v>
      </c>
      <c r="G233" s="139" t="s">
        <v>224</v>
      </c>
      <c r="H233" s="139" t="s">
        <v>224</v>
      </c>
      <c r="I233" s="139" t="s">
        <v>838</v>
      </c>
      <c r="J233" s="139" t="s">
        <v>840</v>
      </c>
      <c r="K233" s="139" t="s">
        <v>489</v>
      </c>
      <c r="L233" s="139" t="s">
        <v>490</v>
      </c>
      <c r="M233" t="s">
        <v>491</v>
      </c>
      <c r="N233" t="s">
        <v>193</v>
      </c>
      <c r="O233" t="s">
        <v>193</v>
      </c>
      <c r="P233" t="s">
        <v>496</v>
      </c>
      <c r="Q233" t="s">
        <v>193</v>
      </c>
      <c r="R233" t="s">
        <v>713</v>
      </c>
      <c r="S233">
        <v>1</v>
      </c>
      <c r="T233">
        <v>1</v>
      </c>
      <c r="U233">
        <v>0</v>
      </c>
      <c r="V233">
        <v>0</v>
      </c>
      <c r="W233">
        <v>0</v>
      </c>
      <c r="X233">
        <v>0</v>
      </c>
      <c r="Y233">
        <v>0</v>
      </c>
      <c r="Z233" t="s">
        <v>110</v>
      </c>
      <c r="AA233" t="s">
        <v>1423</v>
      </c>
      <c r="AB233" t="s">
        <v>112</v>
      </c>
      <c r="AC233">
        <v>1</v>
      </c>
      <c r="AD233">
        <v>0</v>
      </c>
      <c r="AE233">
        <v>0</v>
      </c>
      <c r="AF233">
        <v>0</v>
      </c>
      <c r="AG233">
        <v>0</v>
      </c>
      <c r="AH233">
        <v>0</v>
      </c>
      <c r="AI233">
        <v>0</v>
      </c>
      <c r="AJ233">
        <v>0</v>
      </c>
      <c r="AK233">
        <v>0</v>
      </c>
      <c r="AL233">
        <v>0</v>
      </c>
      <c r="AM233" t="s">
        <v>193</v>
      </c>
      <c r="AN233" t="s">
        <v>113</v>
      </c>
      <c r="AO233" t="s">
        <v>142</v>
      </c>
      <c r="AP233" t="s">
        <v>4625</v>
      </c>
      <c r="AQ233">
        <v>1</v>
      </c>
      <c r="AR233">
        <v>1</v>
      </c>
      <c r="AS233">
        <v>1</v>
      </c>
      <c r="AT233">
        <v>1</v>
      </c>
      <c r="AU233">
        <v>1</v>
      </c>
      <c r="AV233">
        <v>1</v>
      </c>
      <c r="AW233">
        <v>1</v>
      </c>
      <c r="AX233">
        <v>0</v>
      </c>
      <c r="AY233" t="s">
        <v>498</v>
      </c>
      <c r="AZ233" s="192">
        <v>115</v>
      </c>
      <c r="BA233" s="139" t="s">
        <v>109</v>
      </c>
      <c r="BB233" s="139">
        <v>350</v>
      </c>
      <c r="BC233" s="192">
        <v>134.61538461538399</v>
      </c>
      <c r="BD233" s="139" t="s">
        <v>109</v>
      </c>
      <c r="BE233" s="139">
        <v>230</v>
      </c>
      <c r="BF233" s="192">
        <v>100</v>
      </c>
      <c r="BG233" s="139" t="s">
        <v>109</v>
      </c>
      <c r="BH233" s="139">
        <v>260</v>
      </c>
      <c r="BI233" s="192">
        <v>89.655172413793096</v>
      </c>
      <c r="BJ233" s="139" t="s">
        <v>109</v>
      </c>
      <c r="BK233" s="139">
        <v>445</v>
      </c>
      <c r="BL233" s="192">
        <v>185.416666666666</v>
      </c>
      <c r="BM233" s="139" t="s">
        <v>114</v>
      </c>
      <c r="BN233" s="139">
        <v>458</v>
      </c>
      <c r="BO233" s="192">
        <v>190.833333333333</v>
      </c>
      <c r="BP233" s="139" t="s">
        <v>114</v>
      </c>
      <c r="BQ233" s="139" t="s">
        <v>612</v>
      </c>
      <c r="BR233" s="139" t="s">
        <v>109</v>
      </c>
      <c r="BS233" s="139">
        <v>800</v>
      </c>
      <c r="BT233" s="139" t="s">
        <v>193</v>
      </c>
      <c r="BU233" s="139" t="s">
        <v>193</v>
      </c>
      <c r="BV233" s="139" t="s">
        <v>193</v>
      </c>
      <c r="BW233" s="139" t="s">
        <v>193</v>
      </c>
      <c r="BX233" s="139" t="s">
        <v>193</v>
      </c>
      <c r="BY233" s="139" t="s">
        <v>193</v>
      </c>
      <c r="BZ233" s="139" t="s">
        <v>193</v>
      </c>
      <c r="CA233" s="192" t="s">
        <v>193</v>
      </c>
      <c r="CB233" s="139" t="s">
        <v>109</v>
      </c>
      <c r="CC233" s="139" t="s">
        <v>109</v>
      </c>
      <c r="CD233" s="139" t="s">
        <v>116</v>
      </c>
      <c r="CE233" s="139">
        <v>1</v>
      </c>
      <c r="CF233" s="139">
        <v>0</v>
      </c>
      <c r="CG233" s="139">
        <v>0</v>
      </c>
      <c r="CH233" s="139">
        <v>0</v>
      </c>
      <c r="CI233" s="139">
        <v>0</v>
      </c>
      <c r="CJ233" s="139">
        <v>0</v>
      </c>
      <c r="CK233" s="139">
        <v>0</v>
      </c>
      <c r="CL233" s="139">
        <v>0</v>
      </c>
      <c r="CM233" s="139">
        <v>0</v>
      </c>
      <c r="CN233" s="139">
        <v>0</v>
      </c>
      <c r="CO233" s="139">
        <v>0</v>
      </c>
      <c r="CP233" s="139">
        <v>0</v>
      </c>
      <c r="CQ233" s="139">
        <v>0</v>
      </c>
      <c r="CR233" s="139">
        <v>0</v>
      </c>
      <c r="CS233" s="139" t="s">
        <v>193</v>
      </c>
      <c r="CT233" s="139" t="s">
        <v>502</v>
      </c>
      <c r="CU233" s="139">
        <v>1</v>
      </c>
      <c r="CV233" s="139">
        <v>1</v>
      </c>
      <c r="CW233" s="139">
        <v>0</v>
      </c>
      <c r="CX233" s="139">
        <v>1</v>
      </c>
      <c r="CY233" s="139">
        <v>0</v>
      </c>
      <c r="CZ233" s="139">
        <v>0</v>
      </c>
      <c r="DA233" s="139">
        <v>1</v>
      </c>
      <c r="DB233" s="139">
        <v>0</v>
      </c>
      <c r="DC233" s="139" t="s">
        <v>109</v>
      </c>
      <c r="DD233" s="139" t="s">
        <v>109</v>
      </c>
      <c r="DE233" s="139" t="s">
        <v>109</v>
      </c>
      <c r="DF233" s="139" t="s">
        <v>176</v>
      </c>
      <c r="DG233" s="139" t="s">
        <v>789</v>
      </c>
      <c r="DH233" s="139" t="s">
        <v>224</v>
      </c>
      <c r="DI233" s="139" t="s">
        <v>789</v>
      </c>
      <c r="DJ233" s="139" t="s">
        <v>3747</v>
      </c>
      <c r="DK233" s="139">
        <v>1</v>
      </c>
      <c r="DL233" s="139">
        <v>1</v>
      </c>
      <c r="DM233" s="139">
        <v>1</v>
      </c>
      <c r="DN233" s="139">
        <v>1</v>
      </c>
      <c r="DO233" s="139">
        <v>0</v>
      </c>
      <c r="DP233" s="139">
        <v>1</v>
      </c>
      <c r="DQ233" s="139">
        <v>1</v>
      </c>
      <c r="DR233" s="139">
        <v>1</v>
      </c>
      <c r="DS233" s="139">
        <v>0</v>
      </c>
      <c r="DT233" s="139" t="s">
        <v>109</v>
      </c>
      <c r="DU233" s="139">
        <v>35</v>
      </c>
      <c r="DV233" s="139">
        <v>35</v>
      </c>
      <c r="DW233" s="139" t="s">
        <v>193</v>
      </c>
      <c r="DX233" s="139" t="s">
        <v>193</v>
      </c>
      <c r="DY233" s="139" t="s">
        <v>193</v>
      </c>
      <c r="DZ233" s="139">
        <v>35</v>
      </c>
      <c r="EA233" s="139" t="s">
        <v>109</v>
      </c>
      <c r="EB233" s="139">
        <v>25</v>
      </c>
      <c r="EC233" s="139" t="s">
        <v>109</v>
      </c>
      <c r="ED233" s="139">
        <v>35</v>
      </c>
      <c r="EE233" s="139" t="s">
        <v>109</v>
      </c>
      <c r="EF233" s="139" t="s">
        <v>109</v>
      </c>
      <c r="EG233" s="139">
        <v>70</v>
      </c>
      <c r="EH233" s="139" t="s">
        <v>193</v>
      </c>
      <c r="EI233" s="139" t="s">
        <v>193</v>
      </c>
      <c r="EJ233" s="139" t="s">
        <v>193</v>
      </c>
      <c r="EK233" s="139" t="s">
        <v>193</v>
      </c>
      <c r="EL233" s="139" t="s">
        <v>193</v>
      </c>
      <c r="EM233" s="139" t="s">
        <v>193</v>
      </c>
      <c r="EN233" s="139" t="s">
        <v>156</v>
      </c>
      <c r="EO233" s="139">
        <v>70</v>
      </c>
      <c r="EP233" s="139" t="s">
        <v>109</v>
      </c>
      <c r="EQ233" s="139" t="s">
        <v>109</v>
      </c>
      <c r="ER233" s="139">
        <v>50</v>
      </c>
      <c r="ES233" s="139" t="s">
        <v>193</v>
      </c>
      <c r="ET233" s="139" t="s">
        <v>193</v>
      </c>
      <c r="EU233" s="139">
        <v>50</v>
      </c>
      <c r="EV233" s="139" t="s">
        <v>109</v>
      </c>
      <c r="EW233" s="139" t="s">
        <v>109</v>
      </c>
      <c r="EX233" s="139">
        <v>75</v>
      </c>
      <c r="EY233" s="139" t="s">
        <v>193</v>
      </c>
      <c r="EZ233" s="139" t="s">
        <v>193</v>
      </c>
      <c r="FA233" s="139">
        <v>75</v>
      </c>
      <c r="FB233" s="139" t="s">
        <v>109</v>
      </c>
      <c r="FC233" s="139" t="s">
        <v>193</v>
      </c>
      <c r="FD233" s="139" t="s">
        <v>193</v>
      </c>
      <c r="FE233" s="139" t="s">
        <v>193</v>
      </c>
      <c r="FF233" s="139" t="s">
        <v>193</v>
      </c>
      <c r="FG233" s="139" t="s">
        <v>193</v>
      </c>
      <c r="FH233" s="139" t="s">
        <v>193</v>
      </c>
      <c r="FI233" s="139" t="s">
        <v>193</v>
      </c>
      <c r="FJ233" s="139" t="s">
        <v>109</v>
      </c>
      <c r="FK233" s="139" t="s">
        <v>193</v>
      </c>
      <c r="FL233" s="139">
        <v>30</v>
      </c>
      <c r="FM233" s="139" t="s">
        <v>193</v>
      </c>
      <c r="FN233" s="139" t="s">
        <v>193</v>
      </c>
      <c r="FO233" s="139" t="s">
        <v>193</v>
      </c>
      <c r="FP233" s="139" t="s">
        <v>193</v>
      </c>
      <c r="FQ233" s="139" t="s">
        <v>193</v>
      </c>
      <c r="FR233" s="139" t="s">
        <v>193</v>
      </c>
      <c r="FS233" s="139" t="s">
        <v>109</v>
      </c>
      <c r="FT233" s="139" t="s">
        <v>156</v>
      </c>
      <c r="FU233" s="139">
        <v>30</v>
      </c>
      <c r="FV233" s="139" t="s">
        <v>114</v>
      </c>
      <c r="FW233" s="139" t="s">
        <v>193</v>
      </c>
      <c r="FX233" s="139" t="s">
        <v>193</v>
      </c>
      <c r="FY233" s="139" t="s">
        <v>193</v>
      </c>
      <c r="FZ233" s="139" t="s">
        <v>193</v>
      </c>
      <c r="GA233" s="139" t="s">
        <v>193</v>
      </c>
      <c r="GB233" s="139" t="s">
        <v>193</v>
      </c>
      <c r="GC233" s="139" t="s">
        <v>193</v>
      </c>
      <c r="GD233" s="139" t="s">
        <v>193</v>
      </c>
      <c r="GE233" s="139" t="s">
        <v>193</v>
      </c>
      <c r="GF233" s="139" t="s">
        <v>193</v>
      </c>
      <c r="GG233" s="139" t="s">
        <v>193</v>
      </c>
      <c r="GH233" s="139" t="s">
        <v>193</v>
      </c>
      <c r="GI233" s="139" t="s">
        <v>193</v>
      </c>
      <c r="GJ233" s="139" t="s">
        <v>193</v>
      </c>
      <c r="GK233" s="139" t="s">
        <v>193</v>
      </c>
      <c r="GL233" s="139" t="s">
        <v>193</v>
      </c>
      <c r="GM233" s="139" t="s">
        <v>193</v>
      </c>
      <c r="GN233" s="139" t="s">
        <v>193</v>
      </c>
      <c r="GO233" s="139" t="s">
        <v>193</v>
      </c>
      <c r="GP233" s="139" t="s">
        <v>193</v>
      </c>
      <c r="GQ233" s="139" t="s">
        <v>193</v>
      </c>
      <c r="GR233" s="139" t="s">
        <v>193</v>
      </c>
      <c r="GS233" s="139" t="s">
        <v>193</v>
      </c>
      <c r="GT233" s="139" t="s">
        <v>193</v>
      </c>
      <c r="GU233" s="139" t="s">
        <v>193</v>
      </c>
      <c r="GV233" s="139" t="s">
        <v>109</v>
      </c>
      <c r="GW233" s="139" t="s">
        <v>109</v>
      </c>
      <c r="GX233" s="139" t="s">
        <v>109</v>
      </c>
      <c r="GY233" s="139" t="s">
        <v>176</v>
      </c>
      <c r="GZ233" s="139" t="s">
        <v>789</v>
      </c>
      <c r="HA233" s="139" t="s">
        <v>224</v>
      </c>
      <c r="HB233" s="139" t="s">
        <v>789</v>
      </c>
      <c r="HC233" s="139" t="s">
        <v>193</v>
      </c>
      <c r="HD233" s="139" t="s">
        <v>193</v>
      </c>
      <c r="HE233" s="139" t="s">
        <v>193</v>
      </c>
      <c r="HF233" s="139" t="s">
        <v>193</v>
      </c>
      <c r="HG233" s="139" t="s">
        <v>193</v>
      </c>
      <c r="HH233" s="139" t="s">
        <v>193</v>
      </c>
      <c r="HI233" s="139" t="s">
        <v>193</v>
      </c>
      <c r="HJ233" s="139" t="s">
        <v>193</v>
      </c>
      <c r="HK233" s="139" t="s">
        <v>193</v>
      </c>
      <c r="HL233" s="139" t="s">
        <v>193</v>
      </c>
      <c r="HM233" s="139" t="s">
        <v>193</v>
      </c>
      <c r="HN233" s="139" t="s">
        <v>193</v>
      </c>
      <c r="HO233" s="139" t="s">
        <v>193</v>
      </c>
      <c r="HP233" s="139" t="s">
        <v>193</v>
      </c>
      <c r="HQ233" s="139" t="s">
        <v>193</v>
      </c>
      <c r="HR233" s="139" t="s">
        <v>193</v>
      </c>
      <c r="HS233" s="139" t="s">
        <v>193</v>
      </c>
      <c r="HT233" s="139" t="s">
        <v>193</v>
      </c>
      <c r="HU233" s="139" t="s">
        <v>193</v>
      </c>
      <c r="HV233" s="139" t="s">
        <v>193</v>
      </c>
      <c r="HW233" s="139" t="s">
        <v>193</v>
      </c>
      <c r="HX233" s="139" t="s">
        <v>193</v>
      </c>
      <c r="HY233" s="139" t="s">
        <v>193</v>
      </c>
      <c r="HZ233" s="139" t="s">
        <v>193</v>
      </c>
      <c r="IA233" s="139" t="s">
        <v>193</v>
      </c>
      <c r="IB233" s="139" t="s">
        <v>193</v>
      </c>
      <c r="IC233" s="139" t="s">
        <v>193</v>
      </c>
      <c r="ID233" s="139" t="s">
        <v>193</v>
      </c>
      <c r="IE233" s="139" t="s">
        <v>193</v>
      </c>
      <c r="IF233" s="139" t="s">
        <v>193</v>
      </c>
      <c r="IG233" s="139" t="s">
        <v>193</v>
      </c>
      <c r="IH233" s="139" t="s">
        <v>193</v>
      </c>
      <c r="II233" s="139" t="s">
        <v>193</v>
      </c>
      <c r="IJ233" s="139" t="s">
        <v>193</v>
      </c>
      <c r="IK233" s="139" t="s">
        <v>193</v>
      </c>
      <c r="IL233" s="139" t="s">
        <v>193</v>
      </c>
      <c r="IM233" s="139" t="s">
        <v>193</v>
      </c>
      <c r="IN233" s="139" t="s">
        <v>114</v>
      </c>
      <c r="IO233" s="139" t="s">
        <v>193</v>
      </c>
      <c r="IP233" s="139" t="s">
        <v>193</v>
      </c>
      <c r="IQ233" s="139" t="s">
        <v>193</v>
      </c>
      <c r="IR233" s="139" t="s">
        <v>193</v>
      </c>
      <c r="IS233" s="139" t="s">
        <v>193</v>
      </c>
      <c r="IT233" s="139" t="s">
        <v>193</v>
      </c>
      <c r="IU233" s="139" t="s">
        <v>193</v>
      </c>
      <c r="IV233" s="139" t="s">
        <v>193</v>
      </c>
      <c r="IW233" s="139" t="s">
        <v>3599</v>
      </c>
      <c r="IX233" s="139">
        <v>0</v>
      </c>
      <c r="IY233" s="139">
        <v>1</v>
      </c>
      <c r="IZ233" s="139">
        <v>1</v>
      </c>
      <c r="JA233" s="139">
        <v>0</v>
      </c>
      <c r="JB233" s="139">
        <v>0</v>
      </c>
      <c r="JC233" s="139">
        <v>0</v>
      </c>
      <c r="JD233" s="139">
        <v>0</v>
      </c>
      <c r="JE233" s="139">
        <v>0</v>
      </c>
      <c r="JF233" s="139" t="s">
        <v>193</v>
      </c>
      <c r="JG233" s="139" t="s">
        <v>109</v>
      </c>
      <c r="JH233" s="139" t="s">
        <v>193</v>
      </c>
      <c r="JI233" s="139" t="s">
        <v>111</v>
      </c>
      <c r="JJ233" s="139">
        <v>1</v>
      </c>
      <c r="JK233" s="139">
        <v>0</v>
      </c>
      <c r="JL233" s="139">
        <v>0</v>
      </c>
      <c r="JM233" s="139">
        <v>0</v>
      </c>
      <c r="JN233" s="139">
        <v>0</v>
      </c>
      <c r="JO233" s="139">
        <v>0</v>
      </c>
      <c r="JP233" s="139">
        <v>0</v>
      </c>
      <c r="JQ233" s="139" t="s">
        <v>193</v>
      </c>
      <c r="JR233" s="139" t="s">
        <v>193</v>
      </c>
      <c r="JS233" s="139" t="s">
        <v>193</v>
      </c>
      <c r="JT233" s="139" t="s">
        <v>193</v>
      </c>
      <c r="JU233" s="139" t="s">
        <v>193</v>
      </c>
      <c r="JV233" s="139" t="s">
        <v>193</v>
      </c>
      <c r="JW233" s="139" t="s">
        <v>193</v>
      </c>
      <c r="JX233" s="139" t="s">
        <v>193</v>
      </c>
      <c r="JY233" s="139" t="s">
        <v>193</v>
      </c>
      <c r="JZ233" s="139" t="s">
        <v>193</v>
      </c>
      <c r="KA233" s="139" t="s">
        <v>193</v>
      </c>
      <c r="KB233" s="139" t="s">
        <v>193</v>
      </c>
      <c r="KC233" s="139" t="s">
        <v>193</v>
      </c>
      <c r="KD233" s="139" t="s">
        <v>193</v>
      </c>
      <c r="KE233" s="139" t="s">
        <v>193</v>
      </c>
      <c r="KF233" s="139" t="s">
        <v>193</v>
      </c>
      <c r="KG233" s="139" t="s">
        <v>193</v>
      </c>
      <c r="KH233" s="139" t="s">
        <v>193</v>
      </c>
      <c r="KI233" s="139" t="s">
        <v>193</v>
      </c>
      <c r="KJ233" s="139" t="s">
        <v>193</v>
      </c>
      <c r="KK233" s="139" t="s">
        <v>193</v>
      </c>
      <c r="KL233" s="139" t="s">
        <v>193</v>
      </c>
      <c r="KM233" s="139" t="s">
        <v>193</v>
      </c>
      <c r="KN233" s="139" t="s">
        <v>193</v>
      </c>
      <c r="KO233" s="139" t="s">
        <v>193</v>
      </c>
      <c r="KP233" s="139" t="s">
        <v>193</v>
      </c>
      <c r="KQ233" s="139" t="s">
        <v>193</v>
      </c>
      <c r="KR233" s="139" t="s">
        <v>193</v>
      </c>
      <c r="KS233" s="139" t="s">
        <v>193</v>
      </c>
      <c r="KT233" s="139" t="s">
        <v>193</v>
      </c>
      <c r="KU233" s="139" t="s">
        <v>193</v>
      </c>
      <c r="KV233" s="139" t="s">
        <v>193</v>
      </c>
      <c r="KW233" s="139" t="s">
        <v>193</v>
      </c>
      <c r="KX233" s="139" t="s">
        <v>193</v>
      </c>
      <c r="KY233" s="139" t="s">
        <v>193</v>
      </c>
      <c r="KZ233" s="139" t="s">
        <v>193</v>
      </c>
      <c r="LA233" s="139" t="s">
        <v>193</v>
      </c>
      <c r="LB233" s="139" t="s">
        <v>193</v>
      </c>
      <c r="LC233" s="139" t="s">
        <v>193</v>
      </c>
      <c r="LD233" s="139" t="s">
        <v>193</v>
      </c>
      <c r="LE233" s="139" t="s">
        <v>193</v>
      </c>
      <c r="LF233" s="139" t="s">
        <v>193</v>
      </c>
      <c r="LG233" s="139" t="s">
        <v>193</v>
      </c>
      <c r="LH233" s="139" t="s">
        <v>193</v>
      </c>
      <c r="LI233" s="139" t="s">
        <v>193</v>
      </c>
      <c r="LJ233" s="139" t="s">
        <v>193</v>
      </c>
      <c r="LK233" s="139" t="s">
        <v>193</v>
      </c>
      <c r="LL233" s="139" t="s">
        <v>193</v>
      </c>
      <c r="LM233" s="139" t="s">
        <v>193</v>
      </c>
      <c r="LN233" s="139" t="s">
        <v>193</v>
      </c>
      <c r="LO233" s="139" t="s">
        <v>193</v>
      </c>
      <c r="LP233" s="139" t="s">
        <v>193</v>
      </c>
      <c r="LQ233" s="139" t="s">
        <v>193</v>
      </c>
    </row>
    <row r="234" spans="1:329" ht="14.4" customHeight="1" x14ac:dyDescent="0.35">
      <c r="A234" s="139" t="s">
        <v>3748</v>
      </c>
      <c r="B234" s="139" t="s">
        <v>3571</v>
      </c>
      <c r="C234" s="139" t="s">
        <v>836</v>
      </c>
      <c r="D234" s="139" t="s">
        <v>836</v>
      </c>
      <c r="E234" s="139" t="s">
        <v>3743</v>
      </c>
      <c r="F234" s="139" t="s">
        <v>176</v>
      </c>
      <c r="G234" s="139" t="s">
        <v>224</v>
      </c>
      <c r="H234" s="139" t="s">
        <v>224</v>
      </c>
      <c r="I234" s="139" t="s">
        <v>838</v>
      </c>
      <c r="J234" s="139" t="s">
        <v>840</v>
      </c>
      <c r="K234" s="139" t="s">
        <v>489</v>
      </c>
      <c r="L234" s="139" t="s">
        <v>3317</v>
      </c>
      <c r="M234" t="s">
        <v>494</v>
      </c>
      <c r="N234" t="s">
        <v>193</v>
      </c>
      <c r="O234" t="s">
        <v>193</v>
      </c>
      <c r="P234" t="s">
        <v>193</v>
      </c>
      <c r="Q234" t="s">
        <v>193</v>
      </c>
      <c r="R234" t="s">
        <v>193</v>
      </c>
      <c r="S234" t="s">
        <v>193</v>
      </c>
      <c r="T234" t="s">
        <v>193</v>
      </c>
      <c r="U234" t="s">
        <v>193</v>
      </c>
      <c r="V234" t="s">
        <v>193</v>
      </c>
      <c r="W234" t="s">
        <v>193</v>
      </c>
      <c r="X234" t="s">
        <v>193</v>
      </c>
      <c r="Y234" t="s">
        <v>193</v>
      </c>
      <c r="Z234" t="s">
        <v>193</v>
      </c>
      <c r="AA234" t="s">
        <v>193</v>
      </c>
      <c r="AB234" t="s">
        <v>193</v>
      </c>
      <c r="AC234" t="s">
        <v>193</v>
      </c>
      <c r="AD234" t="s">
        <v>193</v>
      </c>
      <c r="AE234" t="s">
        <v>193</v>
      </c>
      <c r="AF234" t="s">
        <v>193</v>
      </c>
      <c r="AG234" t="s">
        <v>193</v>
      </c>
      <c r="AH234" t="s">
        <v>193</v>
      </c>
      <c r="AI234" t="s">
        <v>193</v>
      </c>
      <c r="AJ234" t="s">
        <v>193</v>
      </c>
      <c r="AK234" t="s">
        <v>193</v>
      </c>
      <c r="AL234" t="s">
        <v>193</v>
      </c>
      <c r="AM234" t="s">
        <v>193</v>
      </c>
      <c r="AN234" t="s">
        <v>193</v>
      </c>
      <c r="AO234" t="s">
        <v>193</v>
      </c>
      <c r="AP234" t="s">
        <v>193</v>
      </c>
      <c r="AQ234" t="s">
        <v>193</v>
      </c>
      <c r="AR234" t="s">
        <v>193</v>
      </c>
      <c r="AS234" t="s">
        <v>193</v>
      </c>
      <c r="AT234" t="s">
        <v>193</v>
      </c>
      <c r="AU234" t="s">
        <v>193</v>
      </c>
      <c r="AV234" t="s">
        <v>193</v>
      </c>
      <c r="AW234" t="s">
        <v>193</v>
      </c>
      <c r="AX234" t="s">
        <v>193</v>
      </c>
      <c r="AY234" t="s">
        <v>193</v>
      </c>
      <c r="AZ234" s="192" t="s">
        <v>193</v>
      </c>
      <c r="BA234" s="139" t="s">
        <v>193</v>
      </c>
      <c r="BB234" s="139" t="s">
        <v>193</v>
      </c>
      <c r="BC234" s="192" t="s">
        <v>193</v>
      </c>
      <c r="BD234" s="139" t="s">
        <v>193</v>
      </c>
      <c r="BE234" s="139" t="s">
        <v>193</v>
      </c>
      <c r="BF234" s="192" t="s">
        <v>193</v>
      </c>
      <c r="BG234" s="139" t="s">
        <v>193</v>
      </c>
      <c r="BH234" s="139" t="s">
        <v>193</v>
      </c>
      <c r="BI234" s="192" t="s">
        <v>193</v>
      </c>
      <c r="BJ234" s="139" t="s">
        <v>193</v>
      </c>
      <c r="BK234" s="139" t="s">
        <v>193</v>
      </c>
      <c r="BL234" s="192" t="s">
        <v>193</v>
      </c>
      <c r="BM234" s="139" t="s">
        <v>193</v>
      </c>
      <c r="BN234" s="139" t="s">
        <v>193</v>
      </c>
      <c r="BO234" s="192" t="s">
        <v>193</v>
      </c>
      <c r="BP234" s="139" t="s">
        <v>193</v>
      </c>
      <c r="BQ234" s="139" t="s">
        <v>193</v>
      </c>
      <c r="BR234" s="139" t="s">
        <v>193</v>
      </c>
      <c r="BS234" s="139" t="s">
        <v>193</v>
      </c>
      <c r="BT234" s="139" t="s">
        <v>193</v>
      </c>
      <c r="BU234" s="139" t="s">
        <v>193</v>
      </c>
      <c r="BV234" s="139" t="s">
        <v>193</v>
      </c>
      <c r="BW234" s="139" t="s">
        <v>193</v>
      </c>
      <c r="BX234" s="139" t="s">
        <v>193</v>
      </c>
      <c r="BY234" s="139" t="s">
        <v>193</v>
      </c>
      <c r="BZ234" s="139" t="s">
        <v>193</v>
      </c>
      <c r="CA234" s="192" t="s">
        <v>193</v>
      </c>
      <c r="CB234" s="139" t="s">
        <v>193</v>
      </c>
      <c r="CC234" s="139" t="s">
        <v>193</v>
      </c>
      <c r="CD234" s="139" t="s">
        <v>193</v>
      </c>
      <c r="CE234" s="139" t="s">
        <v>193</v>
      </c>
      <c r="CF234" s="139" t="s">
        <v>193</v>
      </c>
      <c r="CG234" s="139" t="s">
        <v>193</v>
      </c>
      <c r="CH234" s="139" t="s">
        <v>193</v>
      </c>
      <c r="CI234" s="139" t="s">
        <v>193</v>
      </c>
      <c r="CJ234" s="139" t="s">
        <v>193</v>
      </c>
      <c r="CK234" s="139" t="s">
        <v>193</v>
      </c>
      <c r="CL234" s="139" t="s">
        <v>193</v>
      </c>
      <c r="CM234" s="139" t="s">
        <v>193</v>
      </c>
      <c r="CN234" s="139" t="s">
        <v>193</v>
      </c>
      <c r="CO234" s="139" t="s">
        <v>193</v>
      </c>
      <c r="CP234" s="139" t="s">
        <v>193</v>
      </c>
      <c r="CQ234" s="139" t="s">
        <v>193</v>
      </c>
      <c r="CR234" s="139" t="s">
        <v>193</v>
      </c>
      <c r="CS234" s="139" t="s">
        <v>193</v>
      </c>
      <c r="CT234" s="139" t="s">
        <v>193</v>
      </c>
      <c r="CU234" s="139" t="s">
        <v>193</v>
      </c>
      <c r="CV234" s="139" t="s">
        <v>193</v>
      </c>
      <c r="CW234" s="139" t="s">
        <v>193</v>
      </c>
      <c r="CX234" s="139" t="s">
        <v>193</v>
      </c>
      <c r="CY234" s="139" t="s">
        <v>193</v>
      </c>
      <c r="CZ234" s="139" t="s">
        <v>193</v>
      </c>
      <c r="DA234" s="139" t="s">
        <v>193</v>
      </c>
      <c r="DB234" s="139" t="s">
        <v>193</v>
      </c>
      <c r="DC234" s="139" t="s">
        <v>193</v>
      </c>
      <c r="DD234" s="139" t="s">
        <v>193</v>
      </c>
      <c r="DE234" s="139" t="s">
        <v>193</v>
      </c>
      <c r="DF234" s="139" t="s">
        <v>193</v>
      </c>
      <c r="DG234" s="139" t="s">
        <v>193</v>
      </c>
      <c r="DH234" s="139" t="s">
        <v>193</v>
      </c>
      <c r="DI234" s="139" t="s">
        <v>193</v>
      </c>
      <c r="DJ234" s="139" t="s">
        <v>193</v>
      </c>
      <c r="DK234" s="139" t="s">
        <v>193</v>
      </c>
      <c r="DL234" s="139" t="s">
        <v>193</v>
      </c>
      <c r="DM234" s="139" t="s">
        <v>193</v>
      </c>
      <c r="DN234" s="139" t="s">
        <v>193</v>
      </c>
      <c r="DO234" s="139" t="s">
        <v>193</v>
      </c>
      <c r="DP234" s="139" t="s">
        <v>193</v>
      </c>
      <c r="DQ234" s="139" t="s">
        <v>193</v>
      </c>
      <c r="DR234" s="139" t="s">
        <v>193</v>
      </c>
      <c r="DS234" s="139" t="s">
        <v>193</v>
      </c>
      <c r="DT234" s="139" t="s">
        <v>193</v>
      </c>
      <c r="DU234" s="139" t="s">
        <v>193</v>
      </c>
      <c r="DV234" s="139" t="s">
        <v>193</v>
      </c>
      <c r="DW234" s="139" t="s">
        <v>193</v>
      </c>
      <c r="DX234" s="139" t="s">
        <v>193</v>
      </c>
      <c r="DY234" s="139" t="s">
        <v>193</v>
      </c>
      <c r="DZ234" s="139" t="s">
        <v>193</v>
      </c>
      <c r="EA234" s="139" t="s">
        <v>193</v>
      </c>
      <c r="EB234" s="139" t="s">
        <v>193</v>
      </c>
      <c r="EC234" s="139" t="s">
        <v>193</v>
      </c>
      <c r="ED234" s="139" t="s">
        <v>193</v>
      </c>
      <c r="EE234" s="139" t="s">
        <v>193</v>
      </c>
      <c r="EF234" s="139" t="s">
        <v>193</v>
      </c>
      <c r="EG234" s="139" t="s">
        <v>193</v>
      </c>
      <c r="EH234" s="139" t="s">
        <v>193</v>
      </c>
      <c r="EI234" s="139" t="s">
        <v>193</v>
      </c>
      <c r="EJ234" s="139" t="s">
        <v>193</v>
      </c>
      <c r="EK234" s="139" t="s">
        <v>193</v>
      </c>
      <c r="EL234" s="139" t="s">
        <v>193</v>
      </c>
      <c r="EM234" s="139" t="s">
        <v>193</v>
      </c>
      <c r="EN234" s="139" t="s">
        <v>193</v>
      </c>
      <c r="EO234" s="139" t="s">
        <v>193</v>
      </c>
      <c r="EP234" s="139" t="s">
        <v>193</v>
      </c>
      <c r="EQ234" s="139" t="s">
        <v>193</v>
      </c>
      <c r="ER234" s="139" t="s">
        <v>193</v>
      </c>
      <c r="ES234" s="139" t="s">
        <v>193</v>
      </c>
      <c r="ET234" s="139" t="s">
        <v>193</v>
      </c>
      <c r="EU234" s="139" t="s">
        <v>193</v>
      </c>
      <c r="EV234" s="139" t="s">
        <v>193</v>
      </c>
      <c r="EW234" s="139" t="s">
        <v>193</v>
      </c>
      <c r="EX234" s="139" t="s">
        <v>193</v>
      </c>
      <c r="EY234" s="139" t="s">
        <v>193</v>
      </c>
      <c r="EZ234" s="139" t="s">
        <v>193</v>
      </c>
      <c r="FA234" s="139" t="s">
        <v>193</v>
      </c>
      <c r="FB234" s="139" t="s">
        <v>193</v>
      </c>
      <c r="FC234" s="139" t="s">
        <v>193</v>
      </c>
      <c r="FD234" s="139" t="s">
        <v>193</v>
      </c>
      <c r="FE234" s="139" t="s">
        <v>193</v>
      </c>
      <c r="FF234" s="139" t="s">
        <v>193</v>
      </c>
      <c r="FG234" s="139" t="s">
        <v>193</v>
      </c>
      <c r="FH234" s="139" t="s">
        <v>193</v>
      </c>
      <c r="FI234" s="139" t="s">
        <v>193</v>
      </c>
      <c r="FJ234" s="139" t="s">
        <v>193</v>
      </c>
      <c r="FK234" s="139" t="s">
        <v>193</v>
      </c>
      <c r="FL234" s="139" t="s">
        <v>193</v>
      </c>
      <c r="FM234" s="139" t="s">
        <v>193</v>
      </c>
      <c r="FN234" s="139" t="s">
        <v>193</v>
      </c>
      <c r="FO234" s="139" t="s">
        <v>193</v>
      </c>
      <c r="FP234" s="139" t="s">
        <v>193</v>
      </c>
      <c r="FQ234" s="139" t="s">
        <v>193</v>
      </c>
      <c r="FR234" s="139" t="s">
        <v>193</v>
      </c>
      <c r="FS234" s="139" t="s">
        <v>193</v>
      </c>
      <c r="FT234" s="139" t="s">
        <v>193</v>
      </c>
      <c r="FU234" s="139" t="s">
        <v>193</v>
      </c>
      <c r="FV234" s="139" t="s">
        <v>193</v>
      </c>
      <c r="FW234" s="139" t="s">
        <v>193</v>
      </c>
      <c r="FX234" s="139" t="s">
        <v>193</v>
      </c>
      <c r="FY234" s="139" t="s">
        <v>193</v>
      </c>
      <c r="FZ234" s="139" t="s">
        <v>193</v>
      </c>
      <c r="GA234" s="139" t="s">
        <v>193</v>
      </c>
      <c r="GB234" s="139" t="s">
        <v>193</v>
      </c>
      <c r="GC234" s="139" t="s">
        <v>193</v>
      </c>
      <c r="GD234" s="139" t="s">
        <v>193</v>
      </c>
      <c r="GE234" s="139" t="s">
        <v>193</v>
      </c>
      <c r="GF234" s="139" t="s">
        <v>193</v>
      </c>
      <c r="GG234" s="139" t="s">
        <v>193</v>
      </c>
      <c r="GH234" s="139" t="s">
        <v>193</v>
      </c>
      <c r="GI234" s="139" t="s">
        <v>193</v>
      </c>
      <c r="GJ234" s="139" t="s">
        <v>193</v>
      </c>
      <c r="GK234" s="139" t="s">
        <v>193</v>
      </c>
      <c r="GL234" s="139" t="s">
        <v>193</v>
      </c>
      <c r="GM234" s="139" t="s">
        <v>193</v>
      </c>
      <c r="GN234" s="139" t="s">
        <v>193</v>
      </c>
      <c r="GO234" s="139" t="s">
        <v>193</v>
      </c>
      <c r="GP234" s="139" t="s">
        <v>193</v>
      </c>
      <c r="GQ234" s="139" t="s">
        <v>193</v>
      </c>
      <c r="GR234" s="139" t="s">
        <v>193</v>
      </c>
      <c r="GS234" s="139" t="s">
        <v>193</v>
      </c>
      <c r="GT234" s="139" t="s">
        <v>193</v>
      </c>
      <c r="GU234" s="139" t="s">
        <v>193</v>
      </c>
      <c r="GV234" s="139" t="s">
        <v>193</v>
      </c>
      <c r="GW234" s="139" t="s">
        <v>193</v>
      </c>
      <c r="GX234" s="139" t="s">
        <v>193</v>
      </c>
      <c r="GY234" s="139" t="s">
        <v>193</v>
      </c>
      <c r="GZ234" s="139" t="s">
        <v>193</v>
      </c>
      <c r="HA234" s="139" t="s">
        <v>193</v>
      </c>
      <c r="HB234" s="139" t="s">
        <v>193</v>
      </c>
      <c r="HC234" s="139" t="s">
        <v>193</v>
      </c>
      <c r="HD234" s="139" t="s">
        <v>193</v>
      </c>
      <c r="HE234" s="139" t="s">
        <v>193</v>
      </c>
      <c r="HF234" s="139" t="s">
        <v>193</v>
      </c>
      <c r="HG234" s="139" t="s">
        <v>193</v>
      </c>
      <c r="HH234" s="139" t="s">
        <v>193</v>
      </c>
      <c r="HI234" s="139" t="s">
        <v>193</v>
      </c>
      <c r="HJ234" s="139" t="s">
        <v>193</v>
      </c>
      <c r="HK234" s="139" t="s">
        <v>193</v>
      </c>
      <c r="HL234" s="139" t="s">
        <v>193</v>
      </c>
      <c r="HM234" s="139" t="s">
        <v>193</v>
      </c>
      <c r="HN234" s="139" t="s">
        <v>193</v>
      </c>
      <c r="HO234" s="139" t="s">
        <v>193</v>
      </c>
      <c r="HP234" s="139" t="s">
        <v>193</v>
      </c>
      <c r="HQ234" s="139" t="s">
        <v>193</v>
      </c>
      <c r="HR234" s="139" t="s">
        <v>193</v>
      </c>
      <c r="HS234" s="139" t="s">
        <v>193</v>
      </c>
      <c r="HT234" s="139" t="s">
        <v>193</v>
      </c>
      <c r="HU234" s="139" t="s">
        <v>193</v>
      </c>
      <c r="HV234" s="139" t="s">
        <v>193</v>
      </c>
      <c r="HW234" s="139" t="s">
        <v>193</v>
      </c>
      <c r="HX234" s="139" t="s">
        <v>193</v>
      </c>
      <c r="HY234" s="139" t="s">
        <v>193</v>
      </c>
      <c r="HZ234" s="139" t="s">
        <v>193</v>
      </c>
      <c r="IA234" s="139" t="s">
        <v>193</v>
      </c>
      <c r="IB234" s="139" t="s">
        <v>193</v>
      </c>
      <c r="IC234" s="139" t="s">
        <v>193</v>
      </c>
      <c r="ID234" s="139" t="s">
        <v>193</v>
      </c>
      <c r="IE234" s="139" t="s">
        <v>193</v>
      </c>
      <c r="IF234" s="139" t="s">
        <v>193</v>
      </c>
      <c r="IG234" s="139" t="s">
        <v>193</v>
      </c>
      <c r="IH234" s="139" t="s">
        <v>193</v>
      </c>
      <c r="II234" s="139" t="s">
        <v>193</v>
      </c>
      <c r="IJ234" s="139" t="s">
        <v>193</v>
      </c>
      <c r="IK234" s="139" t="s">
        <v>193</v>
      </c>
      <c r="IL234" s="139" t="s">
        <v>193</v>
      </c>
      <c r="IM234" s="139" t="s">
        <v>193</v>
      </c>
      <c r="IN234" s="139" t="s">
        <v>193</v>
      </c>
      <c r="IO234" s="139" t="s">
        <v>193</v>
      </c>
      <c r="IP234" s="139" t="s">
        <v>193</v>
      </c>
      <c r="IQ234" s="139" t="s">
        <v>193</v>
      </c>
      <c r="IR234" s="139" t="s">
        <v>193</v>
      </c>
      <c r="IS234" s="139" t="s">
        <v>193</v>
      </c>
      <c r="IT234" s="139" t="s">
        <v>193</v>
      </c>
      <c r="IU234" s="139" t="s">
        <v>193</v>
      </c>
      <c r="IV234" s="139" t="s">
        <v>193</v>
      </c>
      <c r="IW234" s="139" t="s">
        <v>193</v>
      </c>
      <c r="IX234" s="139" t="s">
        <v>193</v>
      </c>
      <c r="IY234" s="139" t="s">
        <v>193</v>
      </c>
      <c r="IZ234" s="139" t="s">
        <v>193</v>
      </c>
      <c r="JA234" s="139" t="s">
        <v>193</v>
      </c>
      <c r="JB234" s="139" t="s">
        <v>193</v>
      </c>
      <c r="JC234" s="139" t="s">
        <v>193</v>
      </c>
      <c r="JD234" s="139" t="s">
        <v>193</v>
      </c>
      <c r="JE234" s="139" t="s">
        <v>193</v>
      </c>
      <c r="JF234" s="139" t="s">
        <v>193</v>
      </c>
      <c r="JG234" s="139" t="s">
        <v>193</v>
      </c>
      <c r="JH234" s="139" t="s">
        <v>193</v>
      </c>
      <c r="JI234" s="139" t="s">
        <v>193</v>
      </c>
      <c r="JJ234" s="139" t="s">
        <v>193</v>
      </c>
      <c r="JK234" s="139" t="s">
        <v>193</v>
      </c>
      <c r="JL234" s="139" t="s">
        <v>193</v>
      </c>
      <c r="JM234" s="139" t="s">
        <v>193</v>
      </c>
      <c r="JN234" s="139" t="s">
        <v>193</v>
      </c>
      <c r="JO234" s="139" t="s">
        <v>193</v>
      </c>
      <c r="JP234" s="139" t="s">
        <v>193</v>
      </c>
      <c r="JQ234" s="139" t="s">
        <v>114</v>
      </c>
      <c r="JR234" s="139" t="s">
        <v>193</v>
      </c>
      <c r="JS234" s="139" t="s">
        <v>193</v>
      </c>
      <c r="JT234" s="139" t="s">
        <v>193</v>
      </c>
      <c r="JU234" s="139" t="s">
        <v>193</v>
      </c>
      <c r="JV234" s="139" t="s">
        <v>193</v>
      </c>
      <c r="JW234" s="139" t="s">
        <v>193</v>
      </c>
      <c r="JX234" s="139" t="s">
        <v>193</v>
      </c>
      <c r="JY234" s="139" t="s">
        <v>193</v>
      </c>
      <c r="JZ234" s="139" t="s">
        <v>193</v>
      </c>
      <c r="KA234" s="139" t="s">
        <v>193</v>
      </c>
      <c r="KB234" s="139" t="s">
        <v>193</v>
      </c>
      <c r="KC234" s="139" t="s">
        <v>193</v>
      </c>
      <c r="KD234" s="139" t="s">
        <v>193</v>
      </c>
      <c r="KE234" s="139" t="s">
        <v>193</v>
      </c>
      <c r="KF234" s="139" t="s">
        <v>193</v>
      </c>
      <c r="KG234" s="139" t="s">
        <v>193</v>
      </c>
      <c r="KH234" s="139" t="s">
        <v>193</v>
      </c>
      <c r="KI234" s="139" t="s">
        <v>193</v>
      </c>
      <c r="KJ234" s="139" t="s">
        <v>193</v>
      </c>
      <c r="KK234" s="139" t="s">
        <v>193</v>
      </c>
      <c r="KL234" s="139" t="s">
        <v>193</v>
      </c>
      <c r="KM234" s="139" t="s">
        <v>193</v>
      </c>
      <c r="KN234" s="139" t="s">
        <v>193</v>
      </c>
      <c r="KO234" s="139" t="s">
        <v>193</v>
      </c>
      <c r="KP234" s="139" t="s">
        <v>193</v>
      </c>
      <c r="KQ234" s="139" t="s">
        <v>193</v>
      </c>
      <c r="KR234" s="139" t="s">
        <v>193</v>
      </c>
      <c r="KS234" s="139" t="s">
        <v>193</v>
      </c>
      <c r="KT234" s="139" t="s">
        <v>193</v>
      </c>
      <c r="KU234" s="139" t="s">
        <v>193</v>
      </c>
      <c r="KV234" s="139" t="s">
        <v>193</v>
      </c>
      <c r="KW234" s="139" t="s">
        <v>193</v>
      </c>
      <c r="KX234" s="139" t="s">
        <v>193</v>
      </c>
      <c r="KY234" s="139" t="s">
        <v>193</v>
      </c>
      <c r="KZ234" s="139" t="s">
        <v>193</v>
      </c>
      <c r="LA234" s="139" t="s">
        <v>193</v>
      </c>
      <c r="LB234" s="139" t="s">
        <v>193</v>
      </c>
      <c r="LC234" s="139" t="s">
        <v>193</v>
      </c>
      <c r="LD234" s="139" t="s">
        <v>109</v>
      </c>
      <c r="LE234" s="139" t="s">
        <v>3330</v>
      </c>
      <c r="LF234" s="139">
        <v>0</v>
      </c>
      <c r="LG234" s="139">
        <v>1</v>
      </c>
      <c r="LH234" s="139">
        <v>0</v>
      </c>
      <c r="LI234" s="139" t="s">
        <v>193</v>
      </c>
      <c r="LJ234" s="139" t="s">
        <v>3343</v>
      </c>
      <c r="LK234" s="139">
        <v>1</v>
      </c>
      <c r="LL234" s="139">
        <v>0</v>
      </c>
      <c r="LM234" s="139">
        <v>0</v>
      </c>
      <c r="LN234" s="139">
        <v>0</v>
      </c>
      <c r="LO234" s="139">
        <v>0</v>
      </c>
      <c r="LP234" s="139">
        <v>0</v>
      </c>
      <c r="LQ234" s="139" t="s">
        <v>193</v>
      </c>
    </row>
    <row r="235" spans="1:329" ht="14.4" customHeight="1" x14ac:dyDescent="0.35">
      <c r="A235" s="139" t="s">
        <v>3749</v>
      </c>
      <c r="B235" s="139" t="s">
        <v>3571</v>
      </c>
      <c r="C235" s="139" t="s">
        <v>836</v>
      </c>
      <c r="D235" s="139" t="s">
        <v>836</v>
      </c>
      <c r="E235" s="139" t="s">
        <v>3743</v>
      </c>
      <c r="F235" s="139" t="s">
        <v>176</v>
      </c>
      <c r="G235" s="139" t="s">
        <v>224</v>
      </c>
      <c r="H235" s="139" t="s">
        <v>224</v>
      </c>
      <c r="I235" s="139" t="s">
        <v>838</v>
      </c>
      <c r="J235" s="139" t="s">
        <v>840</v>
      </c>
      <c r="K235" s="139" t="s">
        <v>489</v>
      </c>
      <c r="L235" s="139" t="s">
        <v>490</v>
      </c>
      <c r="M235" t="s">
        <v>491</v>
      </c>
      <c r="N235" t="s">
        <v>193</v>
      </c>
      <c r="O235" t="s">
        <v>193</v>
      </c>
      <c r="P235" t="s">
        <v>514</v>
      </c>
      <c r="Q235" t="s">
        <v>193</v>
      </c>
      <c r="R235" t="s">
        <v>713</v>
      </c>
      <c r="S235">
        <v>1</v>
      </c>
      <c r="T235">
        <v>1</v>
      </c>
      <c r="U235">
        <v>0</v>
      </c>
      <c r="V235">
        <v>0</v>
      </c>
      <c r="W235">
        <v>0</v>
      </c>
      <c r="X235">
        <v>0</v>
      </c>
      <c r="Y235">
        <v>0</v>
      </c>
      <c r="Z235" t="s">
        <v>110</v>
      </c>
      <c r="AA235" t="s">
        <v>1423</v>
      </c>
      <c r="AB235" t="s">
        <v>112</v>
      </c>
      <c r="AC235">
        <v>1</v>
      </c>
      <c r="AD235">
        <v>0</v>
      </c>
      <c r="AE235">
        <v>0</v>
      </c>
      <c r="AF235">
        <v>0</v>
      </c>
      <c r="AG235">
        <v>0</v>
      </c>
      <c r="AH235">
        <v>0</v>
      </c>
      <c r="AI235">
        <v>0</v>
      </c>
      <c r="AJ235">
        <v>0</v>
      </c>
      <c r="AK235">
        <v>0</v>
      </c>
      <c r="AL235">
        <v>0</v>
      </c>
      <c r="AM235" t="s">
        <v>193</v>
      </c>
      <c r="AN235" t="s">
        <v>113</v>
      </c>
      <c r="AO235" t="s">
        <v>142</v>
      </c>
      <c r="AP235" t="s">
        <v>502</v>
      </c>
      <c r="AQ235">
        <v>1</v>
      </c>
      <c r="AR235">
        <v>1</v>
      </c>
      <c r="AS235">
        <v>0</v>
      </c>
      <c r="AT235">
        <v>1</v>
      </c>
      <c r="AU235">
        <v>0</v>
      </c>
      <c r="AV235">
        <v>0</v>
      </c>
      <c r="AW235">
        <v>1</v>
      </c>
      <c r="AX235">
        <v>0</v>
      </c>
      <c r="AY235" t="s">
        <v>498</v>
      </c>
      <c r="AZ235" s="192">
        <v>125</v>
      </c>
      <c r="BA235" s="139" t="s">
        <v>109</v>
      </c>
      <c r="BB235" s="139">
        <v>350</v>
      </c>
      <c r="BC235" s="192">
        <v>134.61538461538399</v>
      </c>
      <c r="BD235" s="139" t="s">
        <v>109</v>
      </c>
      <c r="BE235" s="139" t="s">
        <v>193</v>
      </c>
      <c r="BF235" s="192" t="s">
        <v>193</v>
      </c>
      <c r="BG235" s="139" t="s">
        <v>193</v>
      </c>
      <c r="BH235" s="139">
        <v>235</v>
      </c>
      <c r="BI235" s="192">
        <v>81.034482758620697</v>
      </c>
      <c r="BJ235" s="139" t="s">
        <v>109</v>
      </c>
      <c r="BK235" s="139" t="s">
        <v>193</v>
      </c>
      <c r="BL235" s="192" t="s">
        <v>193</v>
      </c>
      <c r="BM235" s="139" t="s">
        <v>193</v>
      </c>
      <c r="BN235" s="139" t="s">
        <v>193</v>
      </c>
      <c r="BO235" s="192" t="s">
        <v>193</v>
      </c>
      <c r="BP235" s="139" t="s">
        <v>193</v>
      </c>
      <c r="BQ235" s="139" t="s">
        <v>612</v>
      </c>
      <c r="BR235" s="139" t="s">
        <v>114</v>
      </c>
      <c r="BS235" s="139" t="s">
        <v>193</v>
      </c>
      <c r="BT235" s="139" t="s">
        <v>193</v>
      </c>
      <c r="BU235" s="139" t="s">
        <v>894</v>
      </c>
      <c r="BV235" s="139" t="s">
        <v>895</v>
      </c>
      <c r="BW235" s="139" t="s">
        <v>894</v>
      </c>
      <c r="BX235" s="139" t="s">
        <v>193</v>
      </c>
      <c r="BY235" s="139" t="s">
        <v>193</v>
      </c>
      <c r="BZ235" s="139" t="s">
        <v>193</v>
      </c>
      <c r="CA235" s="192" t="s">
        <v>193</v>
      </c>
      <c r="CB235" s="139" t="s">
        <v>109</v>
      </c>
      <c r="CC235" s="139" t="s">
        <v>109</v>
      </c>
      <c r="CD235" s="139" t="s">
        <v>3750</v>
      </c>
      <c r="CE235" s="139">
        <v>1</v>
      </c>
      <c r="CF235" s="139">
        <v>0</v>
      </c>
      <c r="CG235" s="139">
        <v>0</v>
      </c>
      <c r="CH235" s="139">
        <v>0</v>
      </c>
      <c r="CI235" s="139">
        <v>1</v>
      </c>
      <c r="CJ235" s="139">
        <v>1</v>
      </c>
      <c r="CK235" s="139">
        <v>0</v>
      </c>
      <c r="CL235" s="139">
        <v>0</v>
      </c>
      <c r="CM235" s="139">
        <v>0</v>
      </c>
      <c r="CN235" s="139">
        <v>0</v>
      </c>
      <c r="CO235" s="139">
        <v>0</v>
      </c>
      <c r="CP235" s="139">
        <v>0</v>
      </c>
      <c r="CQ235" s="139">
        <v>0</v>
      </c>
      <c r="CR235" s="139">
        <v>0</v>
      </c>
      <c r="CS235" s="139" t="s">
        <v>193</v>
      </c>
      <c r="CT235" s="139" t="s">
        <v>822</v>
      </c>
      <c r="CU235" s="139">
        <v>0</v>
      </c>
      <c r="CV235" s="139">
        <v>1</v>
      </c>
      <c r="CW235" s="139">
        <v>0</v>
      </c>
      <c r="CX235" s="139">
        <v>0</v>
      </c>
      <c r="CY235" s="139">
        <v>0</v>
      </c>
      <c r="CZ235" s="139">
        <v>0</v>
      </c>
      <c r="DA235" s="139">
        <v>1</v>
      </c>
      <c r="DB235" s="139">
        <v>0</v>
      </c>
      <c r="DC235" s="139" t="s">
        <v>109</v>
      </c>
      <c r="DD235" s="139" t="s">
        <v>109</v>
      </c>
      <c r="DE235" s="139" t="s">
        <v>109</v>
      </c>
      <c r="DF235" s="139" t="s">
        <v>176</v>
      </c>
      <c r="DG235" s="139" t="s">
        <v>789</v>
      </c>
      <c r="DH235" s="139" t="s">
        <v>224</v>
      </c>
      <c r="DI235" s="139" t="s">
        <v>789</v>
      </c>
      <c r="DJ235" s="139" t="s">
        <v>3751</v>
      </c>
      <c r="DK235" s="139">
        <v>1</v>
      </c>
      <c r="DL235" s="139">
        <v>1</v>
      </c>
      <c r="DM235" s="139">
        <v>1</v>
      </c>
      <c r="DN235" s="139">
        <v>0</v>
      </c>
      <c r="DO235" s="139">
        <v>0</v>
      </c>
      <c r="DP235" s="139">
        <v>1</v>
      </c>
      <c r="DQ235" s="139">
        <v>1</v>
      </c>
      <c r="DR235" s="139">
        <v>1</v>
      </c>
      <c r="DS235" s="139">
        <v>0</v>
      </c>
      <c r="DT235" s="139" t="s">
        <v>109</v>
      </c>
      <c r="DU235" s="139">
        <v>15</v>
      </c>
      <c r="DV235" s="139">
        <v>15</v>
      </c>
      <c r="DW235" s="139" t="s">
        <v>193</v>
      </c>
      <c r="DX235" s="139" t="s">
        <v>193</v>
      </c>
      <c r="DY235" s="139" t="s">
        <v>193</v>
      </c>
      <c r="DZ235" s="139">
        <v>15</v>
      </c>
      <c r="EA235" s="139" t="s">
        <v>109</v>
      </c>
      <c r="EB235" s="139">
        <v>25</v>
      </c>
      <c r="EC235" s="139" t="s">
        <v>109</v>
      </c>
      <c r="ED235" s="139" t="s">
        <v>193</v>
      </c>
      <c r="EE235" s="139" t="s">
        <v>193</v>
      </c>
      <c r="EF235" s="139" t="s">
        <v>114</v>
      </c>
      <c r="EG235" s="139" t="s">
        <v>193</v>
      </c>
      <c r="EH235" s="139" t="s">
        <v>193</v>
      </c>
      <c r="EI235" s="139" t="s">
        <v>144</v>
      </c>
      <c r="EJ235" s="139" t="s">
        <v>145</v>
      </c>
      <c r="EK235" s="139" t="s">
        <v>1501</v>
      </c>
      <c r="EL235" s="139" t="s">
        <v>193</v>
      </c>
      <c r="EM235" s="139" t="s">
        <v>193</v>
      </c>
      <c r="EN235" s="139" t="s">
        <v>193</v>
      </c>
      <c r="EO235" s="139" t="s">
        <v>193</v>
      </c>
      <c r="EP235" s="139" t="s">
        <v>109</v>
      </c>
      <c r="EQ235" s="139" t="s">
        <v>109</v>
      </c>
      <c r="ER235" s="139">
        <v>75</v>
      </c>
      <c r="ES235" s="139" t="s">
        <v>193</v>
      </c>
      <c r="ET235" s="139" t="s">
        <v>193</v>
      </c>
      <c r="EU235" s="139">
        <v>75</v>
      </c>
      <c r="EV235" s="139" t="s">
        <v>109</v>
      </c>
      <c r="EW235" s="139" t="s">
        <v>109</v>
      </c>
      <c r="EX235" s="139">
        <v>75</v>
      </c>
      <c r="EY235" s="139" t="s">
        <v>193</v>
      </c>
      <c r="EZ235" s="139" t="s">
        <v>193</v>
      </c>
      <c r="FA235" s="139">
        <v>75</v>
      </c>
      <c r="FB235" s="139" t="s">
        <v>109</v>
      </c>
      <c r="FC235" s="139" t="s">
        <v>193</v>
      </c>
      <c r="FD235" s="139" t="s">
        <v>193</v>
      </c>
      <c r="FE235" s="139" t="s">
        <v>193</v>
      </c>
      <c r="FF235" s="139" t="s">
        <v>193</v>
      </c>
      <c r="FG235" s="139" t="s">
        <v>193</v>
      </c>
      <c r="FH235" s="139" t="s">
        <v>193</v>
      </c>
      <c r="FI235" s="139" t="s">
        <v>193</v>
      </c>
      <c r="FJ235" s="139" t="s">
        <v>109</v>
      </c>
      <c r="FK235" s="139" t="s">
        <v>193</v>
      </c>
      <c r="FL235" s="139">
        <v>35</v>
      </c>
      <c r="FM235" s="139" t="s">
        <v>193</v>
      </c>
      <c r="FN235" s="139" t="s">
        <v>193</v>
      </c>
      <c r="FO235" s="139" t="s">
        <v>193</v>
      </c>
      <c r="FP235" s="139" t="s">
        <v>193</v>
      </c>
      <c r="FQ235" s="139" t="s">
        <v>193</v>
      </c>
      <c r="FR235" s="139" t="s">
        <v>193</v>
      </c>
      <c r="FS235" s="139" t="s">
        <v>109</v>
      </c>
      <c r="FT235" s="139" t="s">
        <v>156</v>
      </c>
      <c r="FU235" s="139">
        <v>35</v>
      </c>
      <c r="FV235" s="139" t="s">
        <v>114</v>
      </c>
      <c r="FW235" s="139" t="s">
        <v>193</v>
      </c>
      <c r="FX235" s="139" t="s">
        <v>193</v>
      </c>
      <c r="FY235" s="139" t="s">
        <v>193</v>
      </c>
      <c r="FZ235" s="139" t="s">
        <v>193</v>
      </c>
      <c r="GA235" s="139" t="s">
        <v>193</v>
      </c>
      <c r="GB235" s="139" t="s">
        <v>193</v>
      </c>
      <c r="GC235" s="139" t="s">
        <v>193</v>
      </c>
      <c r="GD235" s="139" t="s">
        <v>193</v>
      </c>
      <c r="GE235" s="139" t="s">
        <v>193</v>
      </c>
      <c r="GF235" s="139" t="s">
        <v>193</v>
      </c>
      <c r="GG235" s="139" t="s">
        <v>193</v>
      </c>
      <c r="GH235" s="139" t="s">
        <v>193</v>
      </c>
      <c r="GI235" s="139" t="s">
        <v>193</v>
      </c>
      <c r="GJ235" s="139" t="s">
        <v>193</v>
      </c>
      <c r="GK235" s="139" t="s">
        <v>193</v>
      </c>
      <c r="GL235" s="139" t="s">
        <v>193</v>
      </c>
      <c r="GM235" s="139" t="s">
        <v>193</v>
      </c>
      <c r="GN235" s="139" t="s">
        <v>193</v>
      </c>
      <c r="GO235" s="139" t="s">
        <v>193</v>
      </c>
      <c r="GP235" s="139" t="s">
        <v>193</v>
      </c>
      <c r="GQ235" s="139" t="s">
        <v>193</v>
      </c>
      <c r="GR235" s="139" t="s">
        <v>193</v>
      </c>
      <c r="GS235" s="139" t="s">
        <v>193</v>
      </c>
      <c r="GT235" s="139" t="s">
        <v>193</v>
      </c>
      <c r="GU235" s="139" t="s">
        <v>193</v>
      </c>
      <c r="GV235" s="139" t="s">
        <v>109</v>
      </c>
      <c r="GW235" s="139" t="s">
        <v>114</v>
      </c>
      <c r="GX235" s="139" t="s">
        <v>109</v>
      </c>
      <c r="GY235" s="139" t="s">
        <v>176</v>
      </c>
      <c r="GZ235" s="139" t="s">
        <v>789</v>
      </c>
      <c r="HA235" s="139" t="s">
        <v>224</v>
      </c>
      <c r="HB235" s="139" t="s">
        <v>789</v>
      </c>
      <c r="HC235" s="139" t="s">
        <v>193</v>
      </c>
      <c r="HD235" s="139" t="s">
        <v>193</v>
      </c>
      <c r="HE235" s="139" t="s">
        <v>193</v>
      </c>
      <c r="HF235" s="139" t="s">
        <v>193</v>
      </c>
      <c r="HG235" s="139" t="s">
        <v>193</v>
      </c>
      <c r="HH235" s="139" t="s">
        <v>193</v>
      </c>
      <c r="HI235" s="139" t="s">
        <v>193</v>
      </c>
      <c r="HJ235" s="139" t="s">
        <v>193</v>
      </c>
      <c r="HK235" s="139" t="s">
        <v>193</v>
      </c>
      <c r="HL235" s="139" t="s">
        <v>193</v>
      </c>
      <c r="HM235" s="139" t="s">
        <v>193</v>
      </c>
      <c r="HN235" s="139" t="s">
        <v>193</v>
      </c>
      <c r="HO235" s="139" t="s">
        <v>193</v>
      </c>
      <c r="HP235" s="139" t="s">
        <v>193</v>
      </c>
      <c r="HQ235" s="139" t="s">
        <v>193</v>
      </c>
      <c r="HR235" s="139" t="s">
        <v>193</v>
      </c>
      <c r="HS235" s="139" t="s">
        <v>193</v>
      </c>
      <c r="HT235" s="139" t="s">
        <v>193</v>
      </c>
      <c r="HU235" s="139" t="s">
        <v>193</v>
      </c>
      <c r="HV235" s="139" t="s">
        <v>193</v>
      </c>
      <c r="HW235" s="139" t="s">
        <v>193</v>
      </c>
      <c r="HX235" s="139" t="s">
        <v>193</v>
      </c>
      <c r="HY235" s="139" t="s">
        <v>193</v>
      </c>
      <c r="HZ235" s="139" t="s">
        <v>193</v>
      </c>
      <c r="IA235" s="139" t="s">
        <v>193</v>
      </c>
      <c r="IB235" s="139" t="s">
        <v>193</v>
      </c>
      <c r="IC235" s="139" t="s">
        <v>193</v>
      </c>
      <c r="ID235" s="139" t="s">
        <v>193</v>
      </c>
      <c r="IE235" s="139" t="s">
        <v>193</v>
      </c>
      <c r="IF235" s="139" t="s">
        <v>193</v>
      </c>
      <c r="IG235" s="139" t="s">
        <v>193</v>
      </c>
      <c r="IH235" s="139" t="s">
        <v>193</v>
      </c>
      <c r="II235" s="139" t="s">
        <v>193</v>
      </c>
      <c r="IJ235" s="139" t="s">
        <v>193</v>
      </c>
      <c r="IK235" s="139" t="s">
        <v>193</v>
      </c>
      <c r="IL235" s="139" t="s">
        <v>193</v>
      </c>
      <c r="IM235" s="139" t="s">
        <v>193</v>
      </c>
      <c r="IN235" s="139" t="s">
        <v>109</v>
      </c>
      <c r="IO235" s="139" t="s">
        <v>3752</v>
      </c>
      <c r="IP235" s="139">
        <v>1</v>
      </c>
      <c r="IQ235" s="139">
        <v>1</v>
      </c>
      <c r="IR235" s="139">
        <v>1</v>
      </c>
      <c r="IS235" s="139">
        <v>0</v>
      </c>
      <c r="IT235" s="139">
        <v>0</v>
      </c>
      <c r="IU235" s="139">
        <v>0</v>
      </c>
      <c r="IV235" s="139" t="s">
        <v>193</v>
      </c>
      <c r="IW235" s="139" t="s">
        <v>3753</v>
      </c>
      <c r="IX235" s="139">
        <v>0</v>
      </c>
      <c r="IY235" s="139">
        <v>1</v>
      </c>
      <c r="IZ235" s="139">
        <v>0</v>
      </c>
      <c r="JA235" s="139">
        <v>1</v>
      </c>
      <c r="JB235" s="139">
        <v>0</v>
      </c>
      <c r="JC235" s="139">
        <v>0</v>
      </c>
      <c r="JD235" s="139">
        <v>0</v>
      </c>
      <c r="JE235" s="139">
        <v>0</v>
      </c>
      <c r="JF235" s="139" t="s">
        <v>193</v>
      </c>
      <c r="JG235" s="139" t="s">
        <v>109</v>
      </c>
      <c r="JH235" s="139" t="s">
        <v>193</v>
      </c>
      <c r="JI235" s="139" t="s">
        <v>713</v>
      </c>
      <c r="JJ235" s="139">
        <v>1</v>
      </c>
      <c r="JK235" s="139">
        <v>1</v>
      </c>
      <c r="JL235" s="139">
        <v>0</v>
      </c>
      <c r="JM235" s="139">
        <v>0</v>
      </c>
      <c r="JN235" s="139">
        <v>0</v>
      </c>
      <c r="JO235" s="139">
        <v>0</v>
      </c>
      <c r="JP235" s="139">
        <v>0</v>
      </c>
      <c r="JQ235" s="139" t="s">
        <v>193</v>
      </c>
      <c r="JR235" s="139" t="s">
        <v>193</v>
      </c>
      <c r="JS235" s="139" t="s">
        <v>193</v>
      </c>
      <c r="JT235" s="139" t="s">
        <v>193</v>
      </c>
      <c r="JU235" s="139" t="s">
        <v>193</v>
      </c>
      <c r="JV235" s="139" t="s">
        <v>193</v>
      </c>
      <c r="JW235" s="139" t="s">
        <v>193</v>
      </c>
      <c r="JX235" s="139" t="s">
        <v>193</v>
      </c>
      <c r="JY235" s="139" t="s">
        <v>193</v>
      </c>
      <c r="JZ235" s="139" t="s">
        <v>193</v>
      </c>
      <c r="KA235" s="139" t="s">
        <v>193</v>
      </c>
      <c r="KB235" s="139" t="s">
        <v>193</v>
      </c>
      <c r="KC235" s="139" t="s">
        <v>193</v>
      </c>
      <c r="KD235" s="139" t="s">
        <v>193</v>
      </c>
      <c r="KE235" s="139" t="s">
        <v>193</v>
      </c>
      <c r="KF235" s="139" t="s">
        <v>193</v>
      </c>
      <c r="KG235" s="139" t="s">
        <v>193</v>
      </c>
      <c r="KH235" s="139" t="s">
        <v>193</v>
      </c>
      <c r="KI235" s="139" t="s">
        <v>193</v>
      </c>
      <c r="KJ235" s="139" t="s">
        <v>193</v>
      </c>
      <c r="KK235" s="139" t="s">
        <v>193</v>
      </c>
      <c r="KL235" s="139" t="s">
        <v>193</v>
      </c>
      <c r="KM235" s="139" t="s">
        <v>193</v>
      </c>
      <c r="KN235" s="139" t="s">
        <v>193</v>
      </c>
      <c r="KO235" s="139" t="s">
        <v>193</v>
      </c>
      <c r="KP235" s="139" t="s">
        <v>193</v>
      </c>
      <c r="KQ235" s="139" t="s">
        <v>193</v>
      </c>
      <c r="KR235" s="139" t="s">
        <v>193</v>
      </c>
      <c r="KS235" s="139" t="s">
        <v>193</v>
      </c>
      <c r="KT235" s="139" t="s">
        <v>193</v>
      </c>
      <c r="KU235" s="139" t="s">
        <v>193</v>
      </c>
      <c r="KV235" s="139" t="s">
        <v>193</v>
      </c>
      <c r="KW235" s="139" t="s">
        <v>193</v>
      </c>
      <c r="KX235" s="139" t="s">
        <v>193</v>
      </c>
      <c r="KY235" s="139" t="s">
        <v>193</v>
      </c>
      <c r="KZ235" s="139" t="s">
        <v>193</v>
      </c>
      <c r="LA235" s="139" t="s">
        <v>193</v>
      </c>
      <c r="LB235" s="139" t="s">
        <v>193</v>
      </c>
      <c r="LC235" s="139" t="s">
        <v>193</v>
      </c>
      <c r="LD235" s="139" t="s">
        <v>193</v>
      </c>
      <c r="LE235" s="139" t="s">
        <v>193</v>
      </c>
      <c r="LF235" s="139" t="s">
        <v>193</v>
      </c>
      <c r="LG235" s="139" t="s">
        <v>193</v>
      </c>
      <c r="LH235" s="139" t="s">
        <v>193</v>
      </c>
      <c r="LI235" s="139" t="s">
        <v>193</v>
      </c>
      <c r="LJ235" s="139" t="s">
        <v>193</v>
      </c>
      <c r="LK235" s="139" t="s">
        <v>193</v>
      </c>
      <c r="LL235" s="139" t="s">
        <v>193</v>
      </c>
      <c r="LM235" s="139" t="s">
        <v>193</v>
      </c>
      <c r="LN235" s="139" t="s">
        <v>193</v>
      </c>
      <c r="LO235" s="139" t="s">
        <v>193</v>
      </c>
      <c r="LP235" s="139" t="s">
        <v>193</v>
      </c>
      <c r="LQ235" s="139" t="s">
        <v>193</v>
      </c>
    </row>
    <row r="236" spans="1:329" ht="14.4" customHeight="1" x14ac:dyDescent="0.35">
      <c r="A236" s="139" t="s">
        <v>3754</v>
      </c>
      <c r="B236" s="139" t="s">
        <v>3571</v>
      </c>
      <c r="C236" s="139" t="s">
        <v>836</v>
      </c>
      <c r="D236" s="139" t="s">
        <v>836</v>
      </c>
      <c r="E236" s="139" t="s">
        <v>3743</v>
      </c>
      <c r="F236" s="139" t="s">
        <v>176</v>
      </c>
      <c r="G236" s="139" t="s">
        <v>224</v>
      </c>
      <c r="H236" s="139" t="s">
        <v>224</v>
      </c>
      <c r="I236" s="139" t="s">
        <v>838</v>
      </c>
      <c r="J236" s="139" t="s">
        <v>840</v>
      </c>
      <c r="K236" s="139" t="s">
        <v>489</v>
      </c>
      <c r="L236" s="139" t="s">
        <v>490</v>
      </c>
      <c r="M236" t="s">
        <v>491</v>
      </c>
      <c r="N236" t="s">
        <v>193</v>
      </c>
      <c r="O236" t="s">
        <v>193</v>
      </c>
      <c r="P236" t="s">
        <v>193</v>
      </c>
      <c r="Q236" t="s">
        <v>193</v>
      </c>
      <c r="R236" t="s">
        <v>193</v>
      </c>
      <c r="S236" t="s">
        <v>193</v>
      </c>
      <c r="T236" t="s">
        <v>193</v>
      </c>
      <c r="U236" t="s">
        <v>193</v>
      </c>
      <c r="V236" t="s">
        <v>193</v>
      </c>
      <c r="W236" t="s">
        <v>193</v>
      </c>
      <c r="X236" t="s">
        <v>193</v>
      </c>
      <c r="Y236" t="s">
        <v>193</v>
      </c>
      <c r="Z236" t="s">
        <v>193</v>
      </c>
      <c r="AA236" t="s">
        <v>193</v>
      </c>
      <c r="AB236" t="s">
        <v>193</v>
      </c>
      <c r="AC236" t="s">
        <v>193</v>
      </c>
      <c r="AD236" t="s">
        <v>193</v>
      </c>
      <c r="AE236" t="s">
        <v>193</v>
      </c>
      <c r="AF236" t="s">
        <v>193</v>
      </c>
      <c r="AG236" t="s">
        <v>193</v>
      </c>
      <c r="AH236" t="s">
        <v>193</v>
      </c>
      <c r="AI236" t="s">
        <v>193</v>
      </c>
      <c r="AJ236" t="s">
        <v>193</v>
      </c>
      <c r="AK236" t="s">
        <v>193</v>
      </c>
      <c r="AL236" t="s">
        <v>193</v>
      </c>
      <c r="AM236" t="s">
        <v>193</v>
      </c>
      <c r="AN236" t="s">
        <v>193</v>
      </c>
      <c r="AO236" t="s">
        <v>193</v>
      </c>
      <c r="AP236" t="s">
        <v>193</v>
      </c>
      <c r="AQ236" t="s">
        <v>193</v>
      </c>
      <c r="AR236" t="s">
        <v>193</v>
      </c>
      <c r="AS236" t="s">
        <v>193</v>
      </c>
      <c r="AT236" t="s">
        <v>193</v>
      </c>
      <c r="AU236" t="s">
        <v>193</v>
      </c>
      <c r="AV236" t="s">
        <v>193</v>
      </c>
      <c r="AW236" t="s">
        <v>193</v>
      </c>
      <c r="AX236" t="s">
        <v>193</v>
      </c>
      <c r="AY236" t="s">
        <v>193</v>
      </c>
      <c r="AZ236" s="192" t="s">
        <v>193</v>
      </c>
      <c r="BA236" s="139" t="s">
        <v>193</v>
      </c>
      <c r="BB236" s="139" t="s">
        <v>193</v>
      </c>
      <c r="BC236" s="192" t="s">
        <v>193</v>
      </c>
      <c r="BD236" s="139" t="s">
        <v>193</v>
      </c>
      <c r="BE236" s="139" t="s">
        <v>193</v>
      </c>
      <c r="BF236" s="192" t="s">
        <v>193</v>
      </c>
      <c r="BG236" s="139" t="s">
        <v>193</v>
      </c>
      <c r="BH236" s="139" t="s">
        <v>193</v>
      </c>
      <c r="BI236" s="192" t="s">
        <v>193</v>
      </c>
      <c r="BJ236" s="139" t="s">
        <v>193</v>
      </c>
      <c r="BK236" s="139" t="s">
        <v>193</v>
      </c>
      <c r="BL236" s="192" t="s">
        <v>193</v>
      </c>
      <c r="BM236" s="139" t="s">
        <v>193</v>
      </c>
      <c r="BN236" s="139" t="s">
        <v>193</v>
      </c>
      <c r="BO236" s="192" t="s">
        <v>193</v>
      </c>
      <c r="BP236" s="139" t="s">
        <v>193</v>
      </c>
      <c r="BQ236" s="139" t="s">
        <v>193</v>
      </c>
      <c r="BR236" s="139" t="s">
        <v>193</v>
      </c>
      <c r="BS236" s="139" t="s">
        <v>193</v>
      </c>
      <c r="BT236" s="139" t="s">
        <v>193</v>
      </c>
      <c r="BU236" s="139" t="s">
        <v>193</v>
      </c>
      <c r="BV236" s="139" t="s">
        <v>193</v>
      </c>
      <c r="BW236" s="139" t="s">
        <v>193</v>
      </c>
      <c r="BX236" s="139" t="s">
        <v>193</v>
      </c>
      <c r="BY236" s="139" t="s">
        <v>193</v>
      </c>
      <c r="BZ236" s="139" t="s">
        <v>193</v>
      </c>
      <c r="CA236" s="192" t="s">
        <v>193</v>
      </c>
      <c r="CB236" s="139" t="s">
        <v>193</v>
      </c>
      <c r="CC236" s="139" t="s">
        <v>193</v>
      </c>
      <c r="CD236" s="139" t="s">
        <v>193</v>
      </c>
      <c r="CE236" s="139" t="s">
        <v>193</v>
      </c>
      <c r="CF236" s="139" t="s">
        <v>193</v>
      </c>
      <c r="CG236" s="139" t="s">
        <v>193</v>
      </c>
      <c r="CH236" s="139" t="s">
        <v>193</v>
      </c>
      <c r="CI236" s="139" t="s">
        <v>193</v>
      </c>
      <c r="CJ236" s="139" t="s">
        <v>193</v>
      </c>
      <c r="CK236" s="139" t="s">
        <v>193</v>
      </c>
      <c r="CL236" s="139" t="s">
        <v>193</v>
      </c>
      <c r="CM236" s="139" t="s">
        <v>193</v>
      </c>
      <c r="CN236" s="139" t="s">
        <v>193</v>
      </c>
      <c r="CO236" s="139" t="s">
        <v>193</v>
      </c>
      <c r="CP236" s="139" t="s">
        <v>193</v>
      </c>
      <c r="CQ236" s="139" t="s">
        <v>193</v>
      </c>
      <c r="CR236" s="139" t="s">
        <v>193</v>
      </c>
      <c r="CS236" s="139" t="s">
        <v>193</v>
      </c>
      <c r="CT236" s="139" t="s">
        <v>193</v>
      </c>
      <c r="CU236" s="139" t="s">
        <v>193</v>
      </c>
      <c r="CV236" s="139" t="s">
        <v>193</v>
      </c>
      <c r="CW236" s="139" t="s">
        <v>193</v>
      </c>
      <c r="CX236" s="139" t="s">
        <v>193</v>
      </c>
      <c r="CY236" s="139" t="s">
        <v>193</v>
      </c>
      <c r="CZ236" s="139" t="s">
        <v>193</v>
      </c>
      <c r="DA236" s="139" t="s">
        <v>193</v>
      </c>
      <c r="DB236" s="139" t="s">
        <v>193</v>
      </c>
      <c r="DC236" s="139" t="s">
        <v>193</v>
      </c>
      <c r="DD236" s="139" t="s">
        <v>193</v>
      </c>
      <c r="DE236" s="139" t="s">
        <v>193</v>
      </c>
      <c r="DF236" s="139" t="s">
        <v>193</v>
      </c>
      <c r="DG236" s="139" t="s">
        <v>193</v>
      </c>
      <c r="DH236" s="139" t="s">
        <v>193</v>
      </c>
      <c r="DI236" s="139" t="s">
        <v>193</v>
      </c>
      <c r="DJ236" s="139" t="s">
        <v>193</v>
      </c>
      <c r="DK236" s="139" t="s">
        <v>193</v>
      </c>
      <c r="DL236" s="139" t="s">
        <v>193</v>
      </c>
      <c r="DM236" s="139" t="s">
        <v>193</v>
      </c>
      <c r="DN236" s="139" t="s">
        <v>193</v>
      </c>
      <c r="DO236" s="139" t="s">
        <v>193</v>
      </c>
      <c r="DP236" s="139" t="s">
        <v>193</v>
      </c>
      <c r="DQ236" s="139" t="s">
        <v>193</v>
      </c>
      <c r="DR236" s="139" t="s">
        <v>193</v>
      </c>
      <c r="DS236" s="139" t="s">
        <v>193</v>
      </c>
      <c r="DT236" s="139" t="s">
        <v>193</v>
      </c>
      <c r="DU236" s="139" t="s">
        <v>193</v>
      </c>
      <c r="DV236" s="139" t="s">
        <v>193</v>
      </c>
      <c r="DW236" s="139" t="s">
        <v>193</v>
      </c>
      <c r="DX236" s="139" t="s">
        <v>193</v>
      </c>
      <c r="DY236" s="139" t="s">
        <v>193</v>
      </c>
      <c r="DZ236" s="139" t="s">
        <v>193</v>
      </c>
      <c r="EA236" s="139" t="s">
        <v>193</v>
      </c>
      <c r="EB236" s="139" t="s">
        <v>193</v>
      </c>
      <c r="EC236" s="139" t="s">
        <v>193</v>
      </c>
      <c r="ED236" s="139" t="s">
        <v>193</v>
      </c>
      <c r="EE236" s="139" t="s">
        <v>193</v>
      </c>
      <c r="EF236" s="139" t="s">
        <v>193</v>
      </c>
      <c r="EG236" s="139" t="s">
        <v>193</v>
      </c>
      <c r="EH236" s="139" t="s">
        <v>193</v>
      </c>
      <c r="EI236" s="139" t="s">
        <v>193</v>
      </c>
      <c r="EJ236" s="139" t="s">
        <v>193</v>
      </c>
      <c r="EK236" s="139" t="s">
        <v>193</v>
      </c>
      <c r="EL236" s="139" t="s">
        <v>193</v>
      </c>
      <c r="EM236" s="139" t="s">
        <v>193</v>
      </c>
      <c r="EN236" s="139" t="s">
        <v>193</v>
      </c>
      <c r="EO236" s="139" t="s">
        <v>193</v>
      </c>
      <c r="EP236" s="139" t="s">
        <v>193</v>
      </c>
      <c r="EQ236" s="139" t="s">
        <v>193</v>
      </c>
      <c r="ER236" s="139" t="s">
        <v>193</v>
      </c>
      <c r="ES236" s="139" t="s">
        <v>193</v>
      </c>
      <c r="ET236" s="139" t="s">
        <v>193</v>
      </c>
      <c r="EU236" s="139" t="s">
        <v>193</v>
      </c>
      <c r="EV236" s="139" t="s">
        <v>193</v>
      </c>
      <c r="EW236" s="139" t="s">
        <v>193</v>
      </c>
      <c r="EX236" s="139" t="s">
        <v>193</v>
      </c>
      <c r="EY236" s="139" t="s">
        <v>193</v>
      </c>
      <c r="EZ236" s="139" t="s">
        <v>193</v>
      </c>
      <c r="FA236" s="139" t="s">
        <v>193</v>
      </c>
      <c r="FB236" s="139" t="s">
        <v>193</v>
      </c>
      <c r="FC236" s="139" t="s">
        <v>193</v>
      </c>
      <c r="FD236" s="139" t="s">
        <v>193</v>
      </c>
      <c r="FE236" s="139" t="s">
        <v>193</v>
      </c>
      <c r="FF236" s="139" t="s">
        <v>193</v>
      </c>
      <c r="FG236" s="139" t="s">
        <v>193</v>
      </c>
      <c r="FH236" s="139" t="s">
        <v>193</v>
      </c>
      <c r="FI236" s="139" t="s">
        <v>193</v>
      </c>
      <c r="FJ236" s="139" t="s">
        <v>193</v>
      </c>
      <c r="FK236" s="139" t="s">
        <v>193</v>
      </c>
      <c r="FL236" s="139" t="s">
        <v>193</v>
      </c>
      <c r="FM236" s="139" t="s">
        <v>193</v>
      </c>
      <c r="FN236" s="139" t="s">
        <v>193</v>
      </c>
      <c r="FO236" s="139" t="s">
        <v>193</v>
      </c>
      <c r="FP236" s="139" t="s">
        <v>193</v>
      </c>
      <c r="FQ236" s="139" t="s">
        <v>193</v>
      </c>
      <c r="FR236" s="139" t="s">
        <v>193</v>
      </c>
      <c r="FS236" s="139" t="s">
        <v>193</v>
      </c>
      <c r="FT236" s="139" t="s">
        <v>193</v>
      </c>
      <c r="FU236" s="139" t="s">
        <v>193</v>
      </c>
      <c r="FV236" s="139" t="s">
        <v>193</v>
      </c>
      <c r="FW236" s="139" t="s">
        <v>193</v>
      </c>
      <c r="FX236" s="139" t="s">
        <v>193</v>
      </c>
      <c r="FY236" s="139" t="s">
        <v>193</v>
      </c>
      <c r="FZ236" s="139" t="s">
        <v>193</v>
      </c>
      <c r="GA236" s="139" t="s">
        <v>193</v>
      </c>
      <c r="GB236" s="139" t="s">
        <v>193</v>
      </c>
      <c r="GC236" s="139" t="s">
        <v>193</v>
      </c>
      <c r="GD236" s="139" t="s">
        <v>193</v>
      </c>
      <c r="GE236" s="139" t="s">
        <v>193</v>
      </c>
      <c r="GF236" s="139" t="s">
        <v>193</v>
      </c>
      <c r="GG236" s="139" t="s">
        <v>193</v>
      </c>
      <c r="GH236" s="139" t="s">
        <v>193</v>
      </c>
      <c r="GI236" s="139" t="s">
        <v>193</v>
      </c>
      <c r="GJ236" s="139" t="s">
        <v>193</v>
      </c>
      <c r="GK236" s="139" t="s">
        <v>193</v>
      </c>
      <c r="GL236" s="139" t="s">
        <v>193</v>
      </c>
      <c r="GM236" s="139" t="s">
        <v>193</v>
      </c>
      <c r="GN236" s="139" t="s">
        <v>193</v>
      </c>
      <c r="GO236" s="139" t="s">
        <v>193</v>
      </c>
      <c r="GP236" s="139" t="s">
        <v>193</v>
      </c>
      <c r="GQ236" s="139" t="s">
        <v>193</v>
      </c>
      <c r="GR236" s="139" t="s">
        <v>193</v>
      </c>
      <c r="GS236" s="139" t="s">
        <v>193</v>
      </c>
      <c r="GT236" s="139" t="s">
        <v>193</v>
      </c>
      <c r="GU236" s="139" t="s">
        <v>193</v>
      </c>
      <c r="GV236" s="139" t="s">
        <v>193</v>
      </c>
      <c r="GW236" s="139" t="s">
        <v>193</v>
      </c>
      <c r="GX236" s="139" t="s">
        <v>193</v>
      </c>
      <c r="GY236" s="139" t="s">
        <v>193</v>
      </c>
      <c r="GZ236" s="139" t="s">
        <v>193</v>
      </c>
      <c r="HA236" s="139" t="s">
        <v>193</v>
      </c>
      <c r="HB236" s="139" t="s">
        <v>193</v>
      </c>
      <c r="HC236" s="139" t="s">
        <v>193</v>
      </c>
      <c r="HD236" s="139" t="s">
        <v>193</v>
      </c>
      <c r="HE236" s="139" t="s">
        <v>193</v>
      </c>
      <c r="HF236" s="139" t="s">
        <v>193</v>
      </c>
      <c r="HG236" s="139" t="s">
        <v>193</v>
      </c>
      <c r="HH236" s="139" t="s">
        <v>193</v>
      </c>
      <c r="HI236" s="139" t="s">
        <v>193</v>
      </c>
      <c r="HJ236" s="139" t="s">
        <v>193</v>
      </c>
      <c r="HK236" s="139" t="s">
        <v>193</v>
      </c>
      <c r="HL236" s="139" t="s">
        <v>193</v>
      </c>
      <c r="HM236" s="139" t="s">
        <v>193</v>
      </c>
      <c r="HN236" s="139" t="s">
        <v>193</v>
      </c>
      <c r="HO236" s="139" t="s">
        <v>193</v>
      </c>
      <c r="HP236" s="139" t="s">
        <v>193</v>
      </c>
      <c r="HQ236" s="139" t="s">
        <v>193</v>
      </c>
      <c r="HR236" s="139" t="s">
        <v>193</v>
      </c>
      <c r="HS236" s="139" t="s">
        <v>193</v>
      </c>
      <c r="HT236" s="139" t="s">
        <v>193</v>
      </c>
      <c r="HU236" s="139" t="s">
        <v>193</v>
      </c>
      <c r="HV236" s="139" t="s">
        <v>193</v>
      </c>
      <c r="HW236" s="139" t="s">
        <v>193</v>
      </c>
      <c r="HX236" s="139" t="s">
        <v>193</v>
      </c>
      <c r="HY236" s="139" t="s">
        <v>193</v>
      </c>
      <c r="HZ236" s="139" t="s">
        <v>193</v>
      </c>
      <c r="IA236" s="139" t="s">
        <v>193</v>
      </c>
      <c r="IB236" s="139" t="s">
        <v>193</v>
      </c>
      <c r="IC236" s="139" t="s">
        <v>193</v>
      </c>
      <c r="ID236" s="139" t="s">
        <v>193</v>
      </c>
      <c r="IE236" s="139" t="s">
        <v>193</v>
      </c>
      <c r="IF236" s="139" t="s">
        <v>193</v>
      </c>
      <c r="IG236" s="139" t="s">
        <v>193</v>
      </c>
      <c r="IH236" s="139" t="s">
        <v>193</v>
      </c>
      <c r="II236" s="139" t="s">
        <v>193</v>
      </c>
      <c r="IJ236" s="139" t="s">
        <v>193</v>
      </c>
      <c r="IK236" s="139" t="s">
        <v>193</v>
      </c>
      <c r="IL236" s="139" t="s">
        <v>193</v>
      </c>
      <c r="IM236" s="139" t="s">
        <v>193</v>
      </c>
      <c r="IN236" s="139" t="s">
        <v>193</v>
      </c>
      <c r="IO236" s="139" t="s">
        <v>193</v>
      </c>
      <c r="IP236" s="139" t="s">
        <v>193</v>
      </c>
      <c r="IQ236" s="139" t="s">
        <v>193</v>
      </c>
      <c r="IR236" s="139" t="s">
        <v>193</v>
      </c>
      <c r="IS236" s="139" t="s">
        <v>193</v>
      </c>
      <c r="IT236" s="139" t="s">
        <v>193</v>
      </c>
      <c r="IU236" s="139" t="s">
        <v>193</v>
      </c>
      <c r="IV236" s="139" t="s">
        <v>193</v>
      </c>
      <c r="IW236" s="139" t="s">
        <v>193</v>
      </c>
      <c r="IX236" s="139" t="s">
        <v>193</v>
      </c>
      <c r="IY236" s="139" t="s">
        <v>193</v>
      </c>
      <c r="IZ236" s="139" t="s">
        <v>193</v>
      </c>
      <c r="JA236" s="139" t="s">
        <v>193</v>
      </c>
      <c r="JB236" s="139" t="s">
        <v>193</v>
      </c>
      <c r="JC236" s="139" t="s">
        <v>193</v>
      </c>
      <c r="JD236" s="139" t="s">
        <v>193</v>
      </c>
      <c r="JE236" s="139" t="s">
        <v>193</v>
      </c>
      <c r="JF236" s="139" t="s">
        <v>193</v>
      </c>
      <c r="JG236" s="139" t="s">
        <v>193</v>
      </c>
      <c r="JH236" s="139" t="s">
        <v>193</v>
      </c>
      <c r="JI236" s="139" t="s">
        <v>193</v>
      </c>
      <c r="JJ236" s="139" t="s">
        <v>193</v>
      </c>
      <c r="JK236" s="139" t="s">
        <v>193</v>
      </c>
      <c r="JL236" s="139" t="s">
        <v>193</v>
      </c>
      <c r="JM236" s="139" t="s">
        <v>193</v>
      </c>
      <c r="JN236" s="139" t="s">
        <v>193</v>
      </c>
      <c r="JO236" s="139" t="s">
        <v>193</v>
      </c>
      <c r="JP236" s="139" t="s">
        <v>193</v>
      </c>
      <c r="JQ236" s="139" t="s">
        <v>193</v>
      </c>
      <c r="JR236" s="139" t="s">
        <v>193</v>
      </c>
      <c r="JS236" s="139" t="s">
        <v>193</v>
      </c>
      <c r="JT236" s="139" t="s">
        <v>193</v>
      </c>
      <c r="JU236" s="139" t="s">
        <v>193</v>
      </c>
      <c r="JV236" s="139" t="s">
        <v>193</v>
      </c>
      <c r="JW236" s="139" t="s">
        <v>193</v>
      </c>
      <c r="JX236" s="139" t="s">
        <v>193</v>
      </c>
      <c r="JY236" s="139" t="s">
        <v>193</v>
      </c>
      <c r="JZ236" s="139" t="s">
        <v>193</v>
      </c>
      <c r="KA236" s="139" t="s">
        <v>193</v>
      </c>
      <c r="KB236" s="139" t="s">
        <v>193</v>
      </c>
      <c r="KC236" s="139" t="s">
        <v>193</v>
      </c>
      <c r="KD236" s="139" t="s">
        <v>193</v>
      </c>
      <c r="KE236" s="139" t="s">
        <v>193</v>
      </c>
      <c r="KF236" s="139" t="s">
        <v>193</v>
      </c>
      <c r="KG236" s="139" t="s">
        <v>193</v>
      </c>
      <c r="KH236" s="139" t="s">
        <v>193</v>
      </c>
      <c r="KI236" s="139" t="s">
        <v>193</v>
      </c>
      <c r="KJ236" s="139" t="s">
        <v>193</v>
      </c>
      <c r="KK236" s="139" t="s">
        <v>193</v>
      </c>
      <c r="KL236" s="139" t="s">
        <v>193</v>
      </c>
      <c r="KM236" s="139" t="s">
        <v>193</v>
      </c>
      <c r="KN236" s="139" t="s">
        <v>193</v>
      </c>
      <c r="KO236" s="139" t="s">
        <v>193</v>
      </c>
      <c r="KP236" s="139" t="s">
        <v>193</v>
      </c>
      <c r="KQ236" s="139" t="s">
        <v>193</v>
      </c>
      <c r="KR236" s="139" t="s">
        <v>193</v>
      </c>
      <c r="KS236" s="139" t="s">
        <v>193</v>
      </c>
      <c r="KT236" s="139" t="s">
        <v>193</v>
      </c>
      <c r="KU236" s="139" t="s">
        <v>193</v>
      </c>
      <c r="KV236" s="139" t="s">
        <v>193</v>
      </c>
      <c r="KW236" s="139" t="s">
        <v>193</v>
      </c>
      <c r="KX236" s="139" t="s">
        <v>193</v>
      </c>
      <c r="KY236" s="139" t="s">
        <v>193</v>
      </c>
      <c r="KZ236" s="139" t="s">
        <v>193</v>
      </c>
      <c r="LA236" s="139" t="s">
        <v>193</v>
      </c>
      <c r="LB236" s="139" t="s">
        <v>193</v>
      </c>
      <c r="LC236" s="139" t="s">
        <v>193</v>
      </c>
      <c r="LD236" s="139" t="s">
        <v>193</v>
      </c>
      <c r="LE236" s="139" t="s">
        <v>193</v>
      </c>
      <c r="LF236" s="139" t="s">
        <v>193</v>
      </c>
      <c r="LG236" s="139" t="s">
        <v>193</v>
      </c>
      <c r="LH236" s="139" t="s">
        <v>193</v>
      </c>
      <c r="LI236" s="139" t="s">
        <v>193</v>
      </c>
      <c r="LJ236" s="139" t="s">
        <v>193</v>
      </c>
      <c r="LK236" s="139" t="s">
        <v>193</v>
      </c>
      <c r="LL236" s="139" t="s">
        <v>193</v>
      </c>
      <c r="LM236" s="139" t="s">
        <v>193</v>
      </c>
      <c r="LN236" s="139" t="s">
        <v>193</v>
      </c>
      <c r="LO236" s="139" t="s">
        <v>193</v>
      </c>
      <c r="LP236" s="139" t="s">
        <v>193</v>
      </c>
      <c r="LQ236" s="139" t="s">
        <v>193</v>
      </c>
    </row>
    <row r="237" spans="1:329" ht="14.4" customHeight="1" x14ac:dyDescent="0.35">
      <c r="A237" s="139" t="s">
        <v>3755</v>
      </c>
      <c r="B237" s="139" t="s">
        <v>3571</v>
      </c>
      <c r="C237" s="139" t="s">
        <v>836</v>
      </c>
      <c r="D237" s="139" t="s">
        <v>836</v>
      </c>
      <c r="E237" s="139" t="s">
        <v>3743</v>
      </c>
      <c r="F237" s="139" t="s">
        <v>176</v>
      </c>
      <c r="G237" s="139" t="s">
        <v>224</v>
      </c>
      <c r="H237" s="139" t="s">
        <v>224</v>
      </c>
      <c r="I237" s="139" t="s">
        <v>838</v>
      </c>
      <c r="J237" s="139" t="s">
        <v>840</v>
      </c>
      <c r="K237" s="139" t="s">
        <v>489</v>
      </c>
      <c r="L237" s="139" t="s">
        <v>490</v>
      </c>
      <c r="M237" t="s">
        <v>491</v>
      </c>
      <c r="N237" t="s">
        <v>193</v>
      </c>
      <c r="O237" t="s">
        <v>193</v>
      </c>
      <c r="P237" t="s">
        <v>193</v>
      </c>
      <c r="Q237" t="s">
        <v>193</v>
      </c>
      <c r="R237" t="s">
        <v>193</v>
      </c>
      <c r="S237" t="s">
        <v>193</v>
      </c>
      <c r="T237" t="s">
        <v>193</v>
      </c>
      <c r="U237" t="s">
        <v>193</v>
      </c>
      <c r="V237" t="s">
        <v>193</v>
      </c>
      <c r="W237" t="s">
        <v>193</v>
      </c>
      <c r="X237" t="s">
        <v>193</v>
      </c>
      <c r="Y237" t="s">
        <v>193</v>
      </c>
      <c r="Z237" t="s">
        <v>193</v>
      </c>
      <c r="AA237" t="s">
        <v>193</v>
      </c>
      <c r="AB237" t="s">
        <v>193</v>
      </c>
      <c r="AC237" t="s">
        <v>193</v>
      </c>
      <c r="AD237" t="s">
        <v>193</v>
      </c>
      <c r="AE237" t="s">
        <v>193</v>
      </c>
      <c r="AF237" t="s">
        <v>193</v>
      </c>
      <c r="AG237" t="s">
        <v>193</v>
      </c>
      <c r="AH237" t="s">
        <v>193</v>
      </c>
      <c r="AI237" t="s">
        <v>193</v>
      </c>
      <c r="AJ237" t="s">
        <v>193</v>
      </c>
      <c r="AK237" t="s">
        <v>193</v>
      </c>
      <c r="AL237" t="s">
        <v>193</v>
      </c>
      <c r="AM237" t="s">
        <v>193</v>
      </c>
      <c r="AN237" t="s">
        <v>193</v>
      </c>
      <c r="AO237" t="s">
        <v>193</v>
      </c>
      <c r="AP237" t="s">
        <v>193</v>
      </c>
      <c r="AQ237" t="s">
        <v>193</v>
      </c>
      <c r="AR237" t="s">
        <v>193</v>
      </c>
      <c r="AS237" t="s">
        <v>193</v>
      </c>
      <c r="AT237" t="s">
        <v>193</v>
      </c>
      <c r="AU237" t="s">
        <v>193</v>
      </c>
      <c r="AV237" t="s">
        <v>193</v>
      </c>
      <c r="AW237" t="s">
        <v>193</v>
      </c>
      <c r="AX237" t="s">
        <v>193</v>
      </c>
      <c r="AY237" t="s">
        <v>193</v>
      </c>
      <c r="AZ237" s="192" t="s">
        <v>193</v>
      </c>
      <c r="BA237" s="139" t="s">
        <v>193</v>
      </c>
      <c r="BB237" s="139" t="s">
        <v>193</v>
      </c>
      <c r="BC237" s="192" t="s">
        <v>193</v>
      </c>
      <c r="BD237" s="139" t="s">
        <v>193</v>
      </c>
      <c r="BE237" s="139" t="s">
        <v>193</v>
      </c>
      <c r="BF237" s="192" t="s">
        <v>193</v>
      </c>
      <c r="BG237" s="139" t="s">
        <v>193</v>
      </c>
      <c r="BH237" s="139" t="s">
        <v>193</v>
      </c>
      <c r="BI237" s="192" t="s">
        <v>193</v>
      </c>
      <c r="BJ237" s="139" t="s">
        <v>193</v>
      </c>
      <c r="BK237" s="139" t="s">
        <v>193</v>
      </c>
      <c r="BL237" s="192" t="s">
        <v>193</v>
      </c>
      <c r="BM237" s="139" t="s">
        <v>193</v>
      </c>
      <c r="BN237" s="139" t="s">
        <v>193</v>
      </c>
      <c r="BO237" s="192" t="s">
        <v>193</v>
      </c>
      <c r="BP237" s="139" t="s">
        <v>193</v>
      </c>
      <c r="BQ237" s="139" t="s">
        <v>193</v>
      </c>
      <c r="BR237" s="139" t="s">
        <v>193</v>
      </c>
      <c r="BS237" s="139" t="s">
        <v>193</v>
      </c>
      <c r="BT237" s="139" t="s">
        <v>193</v>
      </c>
      <c r="BU237" s="139" t="s">
        <v>193</v>
      </c>
      <c r="BV237" s="139" t="s">
        <v>193</v>
      </c>
      <c r="BW237" s="139" t="s">
        <v>193</v>
      </c>
      <c r="BX237" s="139" t="s">
        <v>193</v>
      </c>
      <c r="BY237" s="139" t="s">
        <v>193</v>
      </c>
      <c r="BZ237" s="139" t="s">
        <v>193</v>
      </c>
      <c r="CA237" s="192" t="s">
        <v>193</v>
      </c>
      <c r="CB237" s="139" t="s">
        <v>193</v>
      </c>
      <c r="CC237" s="139" t="s">
        <v>193</v>
      </c>
      <c r="CD237" s="139" t="s">
        <v>193</v>
      </c>
      <c r="CE237" s="139" t="s">
        <v>193</v>
      </c>
      <c r="CF237" s="139" t="s">
        <v>193</v>
      </c>
      <c r="CG237" s="139" t="s">
        <v>193</v>
      </c>
      <c r="CH237" s="139" t="s">
        <v>193</v>
      </c>
      <c r="CI237" s="139" t="s">
        <v>193</v>
      </c>
      <c r="CJ237" s="139" t="s">
        <v>193</v>
      </c>
      <c r="CK237" s="139" t="s">
        <v>193</v>
      </c>
      <c r="CL237" s="139" t="s">
        <v>193</v>
      </c>
      <c r="CM237" s="139" t="s">
        <v>193</v>
      </c>
      <c r="CN237" s="139" t="s">
        <v>193</v>
      </c>
      <c r="CO237" s="139" t="s">
        <v>193</v>
      </c>
      <c r="CP237" s="139" t="s">
        <v>193</v>
      </c>
      <c r="CQ237" s="139" t="s">
        <v>193</v>
      </c>
      <c r="CR237" s="139" t="s">
        <v>193</v>
      </c>
      <c r="CS237" s="139" t="s">
        <v>193</v>
      </c>
      <c r="CT237" s="139" t="s">
        <v>193</v>
      </c>
      <c r="CU237" s="139" t="s">
        <v>193</v>
      </c>
      <c r="CV237" s="139" t="s">
        <v>193</v>
      </c>
      <c r="CW237" s="139" t="s">
        <v>193</v>
      </c>
      <c r="CX237" s="139" t="s">
        <v>193</v>
      </c>
      <c r="CY237" s="139" t="s">
        <v>193</v>
      </c>
      <c r="CZ237" s="139" t="s">
        <v>193</v>
      </c>
      <c r="DA237" s="139" t="s">
        <v>193</v>
      </c>
      <c r="DB237" s="139" t="s">
        <v>193</v>
      </c>
      <c r="DC237" s="139" t="s">
        <v>193</v>
      </c>
      <c r="DD237" s="139" t="s">
        <v>193</v>
      </c>
      <c r="DE237" s="139" t="s">
        <v>193</v>
      </c>
      <c r="DF237" s="139" t="s">
        <v>193</v>
      </c>
      <c r="DG237" s="139" t="s">
        <v>193</v>
      </c>
      <c r="DH237" s="139" t="s">
        <v>193</v>
      </c>
      <c r="DI237" s="139" t="s">
        <v>193</v>
      </c>
      <c r="DJ237" s="139" t="s">
        <v>193</v>
      </c>
      <c r="DK237" s="139" t="s">
        <v>193</v>
      </c>
      <c r="DL237" s="139" t="s">
        <v>193</v>
      </c>
      <c r="DM237" s="139" t="s">
        <v>193</v>
      </c>
      <c r="DN237" s="139" t="s">
        <v>193</v>
      </c>
      <c r="DO237" s="139" t="s">
        <v>193</v>
      </c>
      <c r="DP237" s="139" t="s">
        <v>193</v>
      </c>
      <c r="DQ237" s="139" t="s">
        <v>193</v>
      </c>
      <c r="DR237" s="139" t="s">
        <v>193</v>
      </c>
      <c r="DS237" s="139" t="s">
        <v>193</v>
      </c>
      <c r="DT237" s="139" t="s">
        <v>193</v>
      </c>
      <c r="DU237" s="139" t="s">
        <v>193</v>
      </c>
      <c r="DV237" s="139" t="s">
        <v>193</v>
      </c>
      <c r="DW237" s="139" t="s">
        <v>193</v>
      </c>
      <c r="DX237" s="139" t="s">
        <v>193</v>
      </c>
      <c r="DY237" s="139" t="s">
        <v>193</v>
      </c>
      <c r="DZ237" s="139" t="s">
        <v>193</v>
      </c>
      <c r="EA237" s="139" t="s">
        <v>193</v>
      </c>
      <c r="EB237" s="139" t="s">
        <v>193</v>
      </c>
      <c r="EC237" s="139" t="s">
        <v>193</v>
      </c>
      <c r="ED237" s="139" t="s">
        <v>193</v>
      </c>
      <c r="EE237" s="139" t="s">
        <v>193</v>
      </c>
      <c r="EF237" s="139" t="s">
        <v>193</v>
      </c>
      <c r="EG237" s="139" t="s">
        <v>193</v>
      </c>
      <c r="EH237" s="139" t="s">
        <v>193</v>
      </c>
      <c r="EI237" s="139" t="s">
        <v>193</v>
      </c>
      <c r="EJ237" s="139" t="s">
        <v>193</v>
      </c>
      <c r="EK237" s="139" t="s">
        <v>193</v>
      </c>
      <c r="EL237" s="139" t="s">
        <v>193</v>
      </c>
      <c r="EM237" s="139" t="s">
        <v>193</v>
      </c>
      <c r="EN237" s="139" t="s">
        <v>193</v>
      </c>
      <c r="EO237" s="139" t="s">
        <v>193</v>
      </c>
      <c r="EP237" s="139" t="s">
        <v>193</v>
      </c>
      <c r="EQ237" s="139" t="s">
        <v>193</v>
      </c>
      <c r="ER237" s="139" t="s">
        <v>193</v>
      </c>
      <c r="ES237" s="139" t="s">
        <v>193</v>
      </c>
      <c r="ET237" s="139" t="s">
        <v>193</v>
      </c>
      <c r="EU237" s="139" t="s">
        <v>193</v>
      </c>
      <c r="EV237" s="139" t="s">
        <v>193</v>
      </c>
      <c r="EW237" s="139" t="s">
        <v>193</v>
      </c>
      <c r="EX237" s="139" t="s">
        <v>193</v>
      </c>
      <c r="EY237" s="139" t="s">
        <v>193</v>
      </c>
      <c r="EZ237" s="139" t="s">
        <v>193</v>
      </c>
      <c r="FA237" s="139" t="s">
        <v>193</v>
      </c>
      <c r="FB237" s="139" t="s">
        <v>193</v>
      </c>
      <c r="FC237" s="139" t="s">
        <v>193</v>
      </c>
      <c r="FD237" s="139" t="s">
        <v>193</v>
      </c>
      <c r="FE237" s="139" t="s">
        <v>193</v>
      </c>
      <c r="FF237" s="139" t="s">
        <v>193</v>
      </c>
      <c r="FG237" s="139" t="s">
        <v>193</v>
      </c>
      <c r="FH237" s="139" t="s">
        <v>193</v>
      </c>
      <c r="FI237" s="139" t="s">
        <v>193</v>
      </c>
      <c r="FJ237" s="139" t="s">
        <v>193</v>
      </c>
      <c r="FK237" s="139" t="s">
        <v>193</v>
      </c>
      <c r="FL237" s="139" t="s">
        <v>193</v>
      </c>
      <c r="FM237" s="139" t="s">
        <v>193</v>
      </c>
      <c r="FN237" s="139" t="s">
        <v>193</v>
      </c>
      <c r="FO237" s="139" t="s">
        <v>193</v>
      </c>
      <c r="FP237" s="139" t="s">
        <v>193</v>
      </c>
      <c r="FQ237" s="139" t="s">
        <v>193</v>
      </c>
      <c r="FR237" s="139" t="s">
        <v>193</v>
      </c>
      <c r="FS237" s="139" t="s">
        <v>193</v>
      </c>
      <c r="FT237" s="139" t="s">
        <v>193</v>
      </c>
      <c r="FU237" s="139" t="s">
        <v>193</v>
      </c>
      <c r="FV237" s="139" t="s">
        <v>193</v>
      </c>
      <c r="FW237" s="139" t="s">
        <v>193</v>
      </c>
      <c r="FX237" s="139" t="s">
        <v>193</v>
      </c>
      <c r="FY237" s="139" t="s">
        <v>193</v>
      </c>
      <c r="FZ237" s="139" t="s">
        <v>193</v>
      </c>
      <c r="GA237" s="139" t="s">
        <v>193</v>
      </c>
      <c r="GB237" s="139" t="s">
        <v>193</v>
      </c>
      <c r="GC237" s="139" t="s">
        <v>193</v>
      </c>
      <c r="GD237" s="139" t="s">
        <v>193</v>
      </c>
      <c r="GE237" s="139" t="s">
        <v>193</v>
      </c>
      <c r="GF237" s="139" t="s">
        <v>193</v>
      </c>
      <c r="GG237" s="139" t="s">
        <v>193</v>
      </c>
      <c r="GH237" s="139" t="s">
        <v>193</v>
      </c>
      <c r="GI237" s="139" t="s">
        <v>193</v>
      </c>
      <c r="GJ237" s="139" t="s">
        <v>193</v>
      </c>
      <c r="GK237" s="139" t="s">
        <v>193</v>
      </c>
      <c r="GL237" s="139" t="s">
        <v>193</v>
      </c>
      <c r="GM237" s="139" t="s">
        <v>193</v>
      </c>
      <c r="GN237" s="139" t="s">
        <v>193</v>
      </c>
      <c r="GO237" s="139" t="s">
        <v>193</v>
      </c>
      <c r="GP237" s="139" t="s">
        <v>193</v>
      </c>
      <c r="GQ237" s="139" t="s">
        <v>193</v>
      </c>
      <c r="GR237" s="139" t="s">
        <v>193</v>
      </c>
      <c r="GS237" s="139" t="s">
        <v>193</v>
      </c>
      <c r="GT237" s="139" t="s">
        <v>193</v>
      </c>
      <c r="GU237" s="139" t="s">
        <v>193</v>
      </c>
      <c r="GV237" s="139" t="s">
        <v>193</v>
      </c>
      <c r="GW237" s="139" t="s">
        <v>193</v>
      </c>
      <c r="GX237" s="139" t="s">
        <v>193</v>
      </c>
      <c r="GY237" s="139" t="s">
        <v>193</v>
      </c>
      <c r="GZ237" s="139" t="s">
        <v>193</v>
      </c>
      <c r="HA237" s="139" t="s">
        <v>193</v>
      </c>
      <c r="HB237" s="139" t="s">
        <v>193</v>
      </c>
      <c r="HC237" s="139" t="s">
        <v>193</v>
      </c>
      <c r="HD237" s="139" t="s">
        <v>193</v>
      </c>
      <c r="HE237" s="139" t="s">
        <v>193</v>
      </c>
      <c r="HF237" s="139" t="s">
        <v>193</v>
      </c>
      <c r="HG237" s="139" t="s">
        <v>193</v>
      </c>
      <c r="HH237" s="139" t="s">
        <v>193</v>
      </c>
      <c r="HI237" s="139" t="s">
        <v>193</v>
      </c>
      <c r="HJ237" s="139" t="s">
        <v>193</v>
      </c>
      <c r="HK237" s="139" t="s">
        <v>193</v>
      </c>
      <c r="HL237" s="139" t="s">
        <v>193</v>
      </c>
      <c r="HM237" s="139" t="s">
        <v>193</v>
      </c>
      <c r="HN237" s="139" t="s">
        <v>193</v>
      </c>
      <c r="HO237" s="139" t="s">
        <v>193</v>
      </c>
      <c r="HP237" s="139" t="s">
        <v>193</v>
      </c>
      <c r="HQ237" s="139" t="s">
        <v>193</v>
      </c>
      <c r="HR237" s="139" t="s">
        <v>193</v>
      </c>
      <c r="HS237" s="139" t="s">
        <v>193</v>
      </c>
      <c r="HT237" s="139" t="s">
        <v>193</v>
      </c>
      <c r="HU237" s="139" t="s">
        <v>193</v>
      </c>
      <c r="HV237" s="139" t="s">
        <v>193</v>
      </c>
      <c r="HW237" s="139" t="s">
        <v>193</v>
      </c>
      <c r="HX237" s="139" t="s">
        <v>193</v>
      </c>
      <c r="HY237" s="139" t="s">
        <v>193</v>
      </c>
      <c r="HZ237" s="139" t="s">
        <v>193</v>
      </c>
      <c r="IA237" s="139" t="s">
        <v>193</v>
      </c>
      <c r="IB237" s="139" t="s">
        <v>193</v>
      </c>
      <c r="IC237" s="139" t="s">
        <v>193</v>
      </c>
      <c r="ID237" s="139" t="s">
        <v>193</v>
      </c>
      <c r="IE237" s="139" t="s">
        <v>193</v>
      </c>
      <c r="IF237" s="139" t="s">
        <v>193</v>
      </c>
      <c r="IG237" s="139" t="s">
        <v>193</v>
      </c>
      <c r="IH237" s="139" t="s">
        <v>193</v>
      </c>
      <c r="II237" s="139" t="s">
        <v>193</v>
      </c>
      <c r="IJ237" s="139" t="s">
        <v>193</v>
      </c>
      <c r="IK237" s="139" t="s">
        <v>193</v>
      </c>
      <c r="IL237" s="139" t="s">
        <v>193</v>
      </c>
      <c r="IM237" s="139" t="s">
        <v>193</v>
      </c>
      <c r="IN237" s="139" t="s">
        <v>193</v>
      </c>
      <c r="IO237" s="139" t="s">
        <v>193</v>
      </c>
      <c r="IP237" s="139" t="s">
        <v>193</v>
      </c>
      <c r="IQ237" s="139" t="s">
        <v>193</v>
      </c>
      <c r="IR237" s="139" t="s">
        <v>193</v>
      </c>
      <c r="IS237" s="139" t="s">
        <v>193</v>
      </c>
      <c r="IT237" s="139" t="s">
        <v>193</v>
      </c>
      <c r="IU237" s="139" t="s">
        <v>193</v>
      </c>
      <c r="IV237" s="139" t="s">
        <v>193</v>
      </c>
      <c r="IW237" s="139" t="s">
        <v>193</v>
      </c>
      <c r="IX237" s="139" t="s">
        <v>193</v>
      </c>
      <c r="IY237" s="139" t="s">
        <v>193</v>
      </c>
      <c r="IZ237" s="139" t="s">
        <v>193</v>
      </c>
      <c r="JA237" s="139" t="s">
        <v>193</v>
      </c>
      <c r="JB237" s="139" t="s">
        <v>193</v>
      </c>
      <c r="JC237" s="139" t="s">
        <v>193</v>
      </c>
      <c r="JD237" s="139" t="s">
        <v>193</v>
      </c>
      <c r="JE237" s="139" t="s">
        <v>193</v>
      </c>
      <c r="JF237" s="139" t="s">
        <v>193</v>
      </c>
      <c r="JG237" s="139" t="s">
        <v>193</v>
      </c>
      <c r="JH237" s="139" t="s">
        <v>193</v>
      </c>
      <c r="JI237" s="139" t="s">
        <v>193</v>
      </c>
      <c r="JJ237" s="139" t="s">
        <v>193</v>
      </c>
      <c r="JK237" s="139" t="s">
        <v>193</v>
      </c>
      <c r="JL237" s="139" t="s">
        <v>193</v>
      </c>
      <c r="JM237" s="139" t="s">
        <v>193</v>
      </c>
      <c r="JN237" s="139" t="s">
        <v>193</v>
      </c>
      <c r="JO237" s="139" t="s">
        <v>193</v>
      </c>
      <c r="JP237" s="139" t="s">
        <v>193</v>
      </c>
      <c r="JQ237" s="139" t="s">
        <v>193</v>
      </c>
      <c r="JR237" s="139" t="s">
        <v>193</v>
      </c>
      <c r="JS237" s="139" t="s">
        <v>193</v>
      </c>
      <c r="JT237" s="139" t="s">
        <v>193</v>
      </c>
      <c r="JU237" s="139" t="s">
        <v>193</v>
      </c>
      <c r="JV237" s="139" t="s">
        <v>193</v>
      </c>
      <c r="JW237" s="139" t="s">
        <v>193</v>
      </c>
      <c r="JX237" s="139" t="s">
        <v>193</v>
      </c>
      <c r="JY237" s="139" t="s">
        <v>193</v>
      </c>
      <c r="JZ237" s="139" t="s">
        <v>193</v>
      </c>
      <c r="KA237" s="139" t="s">
        <v>193</v>
      </c>
      <c r="KB237" s="139" t="s">
        <v>193</v>
      </c>
      <c r="KC237" s="139" t="s">
        <v>193</v>
      </c>
      <c r="KD237" s="139" t="s">
        <v>193</v>
      </c>
      <c r="KE237" s="139" t="s">
        <v>193</v>
      </c>
      <c r="KF237" s="139" t="s">
        <v>193</v>
      </c>
      <c r="KG237" s="139" t="s">
        <v>193</v>
      </c>
      <c r="KH237" s="139" t="s">
        <v>193</v>
      </c>
      <c r="KI237" s="139" t="s">
        <v>193</v>
      </c>
      <c r="KJ237" s="139" t="s">
        <v>193</v>
      </c>
      <c r="KK237" s="139" t="s">
        <v>193</v>
      </c>
      <c r="KL237" s="139" t="s">
        <v>193</v>
      </c>
      <c r="KM237" s="139" t="s">
        <v>193</v>
      </c>
      <c r="KN237" s="139" t="s">
        <v>193</v>
      </c>
      <c r="KO237" s="139" t="s">
        <v>193</v>
      </c>
      <c r="KP237" s="139" t="s">
        <v>193</v>
      </c>
      <c r="KQ237" s="139" t="s">
        <v>193</v>
      </c>
      <c r="KR237" s="139" t="s">
        <v>193</v>
      </c>
      <c r="KS237" s="139" t="s">
        <v>193</v>
      </c>
      <c r="KT237" s="139" t="s">
        <v>193</v>
      </c>
      <c r="KU237" s="139" t="s">
        <v>193</v>
      </c>
      <c r="KV237" s="139" t="s">
        <v>193</v>
      </c>
      <c r="KW237" s="139" t="s">
        <v>193</v>
      </c>
      <c r="KX237" s="139" t="s">
        <v>193</v>
      </c>
      <c r="KY237" s="139" t="s">
        <v>193</v>
      </c>
      <c r="KZ237" s="139" t="s">
        <v>193</v>
      </c>
      <c r="LA237" s="139" t="s">
        <v>193</v>
      </c>
      <c r="LB237" s="139" t="s">
        <v>193</v>
      </c>
      <c r="LC237" s="139" t="s">
        <v>193</v>
      </c>
      <c r="LD237" s="139" t="s">
        <v>193</v>
      </c>
      <c r="LE237" s="139" t="s">
        <v>193</v>
      </c>
      <c r="LF237" s="139" t="s">
        <v>193</v>
      </c>
      <c r="LG237" s="139" t="s">
        <v>193</v>
      </c>
      <c r="LH237" s="139" t="s">
        <v>193</v>
      </c>
      <c r="LI237" s="139" t="s">
        <v>193</v>
      </c>
      <c r="LJ237" s="139" t="s">
        <v>193</v>
      </c>
      <c r="LK237" s="139" t="s">
        <v>193</v>
      </c>
      <c r="LL237" s="139" t="s">
        <v>193</v>
      </c>
      <c r="LM237" s="139" t="s">
        <v>193</v>
      </c>
      <c r="LN237" s="139" t="s">
        <v>193</v>
      </c>
      <c r="LO237" s="139" t="s">
        <v>193</v>
      </c>
      <c r="LP237" s="139" t="s">
        <v>193</v>
      </c>
      <c r="LQ237" s="139" t="s">
        <v>193</v>
      </c>
    </row>
    <row r="238" spans="1:329" ht="14.4" customHeight="1" x14ac:dyDescent="0.35">
      <c r="A238" s="139" t="s">
        <v>3756</v>
      </c>
      <c r="B238" s="139" t="s">
        <v>3571</v>
      </c>
      <c r="C238" s="139" t="s">
        <v>836</v>
      </c>
      <c r="D238" s="139" t="s">
        <v>836</v>
      </c>
      <c r="E238" s="139" t="s">
        <v>3743</v>
      </c>
      <c r="F238" s="139" t="s">
        <v>176</v>
      </c>
      <c r="G238" s="139" t="s">
        <v>224</v>
      </c>
      <c r="H238" s="139" t="s">
        <v>224</v>
      </c>
      <c r="I238" s="139" t="s">
        <v>838</v>
      </c>
      <c r="J238" s="139" t="s">
        <v>840</v>
      </c>
      <c r="K238" s="139" t="s">
        <v>489</v>
      </c>
      <c r="L238" s="139" t="s">
        <v>490</v>
      </c>
      <c r="M238" t="s">
        <v>491</v>
      </c>
      <c r="N238" t="s">
        <v>193</v>
      </c>
      <c r="O238" t="s">
        <v>193</v>
      </c>
      <c r="P238" t="s">
        <v>496</v>
      </c>
      <c r="Q238" t="s">
        <v>193</v>
      </c>
      <c r="R238" t="s">
        <v>111</v>
      </c>
      <c r="S238">
        <v>1</v>
      </c>
      <c r="T238">
        <v>0</v>
      </c>
      <c r="U238">
        <v>0</v>
      </c>
      <c r="V238">
        <v>0</v>
      </c>
      <c r="W238">
        <v>0</v>
      </c>
      <c r="X238">
        <v>0</v>
      </c>
      <c r="Y238">
        <v>0</v>
      </c>
      <c r="Z238" t="s">
        <v>110</v>
      </c>
      <c r="AA238" t="s">
        <v>1423</v>
      </c>
      <c r="AB238" t="s">
        <v>112</v>
      </c>
      <c r="AC238">
        <v>1</v>
      </c>
      <c r="AD238">
        <v>0</v>
      </c>
      <c r="AE238">
        <v>0</v>
      </c>
      <c r="AF238">
        <v>0</v>
      </c>
      <c r="AG238">
        <v>0</v>
      </c>
      <c r="AH238">
        <v>0</v>
      </c>
      <c r="AI238">
        <v>0</v>
      </c>
      <c r="AJ238">
        <v>0</v>
      </c>
      <c r="AK238">
        <v>0</v>
      </c>
      <c r="AL238">
        <v>0</v>
      </c>
      <c r="AM238" t="s">
        <v>193</v>
      </c>
      <c r="AN238" t="s">
        <v>113</v>
      </c>
      <c r="AO238" t="s">
        <v>142</v>
      </c>
      <c r="AP238" t="s">
        <v>4641</v>
      </c>
      <c r="AQ238">
        <v>1</v>
      </c>
      <c r="AR238">
        <v>1</v>
      </c>
      <c r="AS238">
        <v>1</v>
      </c>
      <c r="AT238">
        <v>0</v>
      </c>
      <c r="AU238">
        <v>1</v>
      </c>
      <c r="AV238">
        <v>0</v>
      </c>
      <c r="AW238">
        <v>1</v>
      </c>
      <c r="AX238">
        <v>0</v>
      </c>
      <c r="AY238" t="s">
        <v>114</v>
      </c>
      <c r="AZ238" s="192" t="s">
        <v>193</v>
      </c>
      <c r="BA238" s="139" t="s">
        <v>193</v>
      </c>
      <c r="BB238" s="139" t="s">
        <v>193</v>
      </c>
      <c r="BC238" s="192" t="s">
        <v>193</v>
      </c>
      <c r="BD238" s="139" t="s">
        <v>193</v>
      </c>
      <c r="BE238" s="139" t="s">
        <v>193</v>
      </c>
      <c r="BF238" s="192" t="s">
        <v>193</v>
      </c>
      <c r="BG238" s="139" t="s">
        <v>193</v>
      </c>
      <c r="BH238" s="139" t="s">
        <v>193</v>
      </c>
      <c r="BI238" s="192" t="s">
        <v>193</v>
      </c>
      <c r="BJ238" s="139" t="s">
        <v>193</v>
      </c>
      <c r="BK238" s="139" t="s">
        <v>193</v>
      </c>
      <c r="BL238" s="192" t="s">
        <v>193</v>
      </c>
      <c r="BM238" s="139" t="s">
        <v>193</v>
      </c>
      <c r="BN238" s="139" t="s">
        <v>193</v>
      </c>
      <c r="BO238" s="192" t="s">
        <v>193</v>
      </c>
      <c r="BP238" s="139" t="s">
        <v>193</v>
      </c>
      <c r="BQ238" s="139" t="s">
        <v>612</v>
      </c>
      <c r="BR238" s="139" t="s">
        <v>114</v>
      </c>
      <c r="BS238" s="139" t="s">
        <v>193</v>
      </c>
      <c r="BT238" s="139" t="s">
        <v>193</v>
      </c>
      <c r="BU238" s="139" t="s">
        <v>894</v>
      </c>
      <c r="BV238" s="139" t="s">
        <v>895</v>
      </c>
      <c r="BW238" s="139" t="s">
        <v>894</v>
      </c>
      <c r="BX238" s="139" t="s">
        <v>193</v>
      </c>
      <c r="BY238" s="139" t="s">
        <v>193</v>
      </c>
      <c r="BZ238" s="139" t="s">
        <v>193</v>
      </c>
      <c r="CA238" s="192" t="s">
        <v>193</v>
      </c>
      <c r="CB238" s="139" t="s">
        <v>109</v>
      </c>
      <c r="CC238" s="139" t="s">
        <v>109</v>
      </c>
      <c r="CD238" s="139" t="s">
        <v>3444</v>
      </c>
      <c r="CE238" s="139">
        <v>1</v>
      </c>
      <c r="CF238" s="139">
        <v>0</v>
      </c>
      <c r="CG238" s="139">
        <v>0</v>
      </c>
      <c r="CH238" s="139">
        <v>0</v>
      </c>
      <c r="CI238" s="139">
        <v>1</v>
      </c>
      <c r="CJ238" s="139">
        <v>1</v>
      </c>
      <c r="CK238" s="139">
        <v>0</v>
      </c>
      <c r="CL238" s="139">
        <v>0</v>
      </c>
      <c r="CM238" s="139">
        <v>0</v>
      </c>
      <c r="CN238" s="139">
        <v>0</v>
      </c>
      <c r="CO238" s="139">
        <v>0</v>
      </c>
      <c r="CP238" s="139">
        <v>0</v>
      </c>
      <c r="CQ238" s="139">
        <v>0</v>
      </c>
      <c r="CR238" s="139">
        <v>0</v>
      </c>
      <c r="CS238" s="139" t="s">
        <v>193</v>
      </c>
      <c r="CT238" s="139" t="s">
        <v>718</v>
      </c>
      <c r="CU238" s="139">
        <v>1</v>
      </c>
      <c r="CV238" s="139">
        <v>1</v>
      </c>
      <c r="CW238" s="139">
        <v>0</v>
      </c>
      <c r="CX238" s="139">
        <v>0</v>
      </c>
      <c r="CY238" s="139">
        <v>0</v>
      </c>
      <c r="CZ238" s="139">
        <v>0</v>
      </c>
      <c r="DA238" s="139">
        <v>1</v>
      </c>
      <c r="DB238" s="139">
        <v>0</v>
      </c>
      <c r="DC238" s="139" t="s">
        <v>109</v>
      </c>
      <c r="DD238" s="139" t="s">
        <v>114</v>
      </c>
      <c r="DE238" s="139" t="s">
        <v>109</v>
      </c>
      <c r="DF238" s="139" t="s">
        <v>176</v>
      </c>
      <c r="DG238" s="139" t="s">
        <v>789</v>
      </c>
      <c r="DH238" s="139" t="s">
        <v>224</v>
      </c>
      <c r="DI238" s="139" t="s">
        <v>789</v>
      </c>
      <c r="DJ238" s="139" t="s">
        <v>193</v>
      </c>
      <c r="DK238" s="139" t="s">
        <v>193</v>
      </c>
      <c r="DL238" s="139" t="s">
        <v>193</v>
      </c>
      <c r="DM238" s="139" t="s">
        <v>193</v>
      </c>
      <c r="DN238" s="139" t="s">
        <v>193</v>
      </c>
      <c r="DO238" s="139" t="s">
        <v>193</v>
      </c>
      <c r="DP238" s="139" t="s">
        <v>193</v>
      </c>
      <c r="DQ238" s="139" t="s">
        <v>193</v>
      </c>
      <c r="DR238" s="139" t="s">
        <v>193</v>
      </c>
      <c r="DS238" s="139" t="s">
        <v>193</v>
      </c>
      <c r="DT238" s="139" t="s">
        <v>193</v>
      </c>
      <c r="DU238" s="139" t="s">
        <v>193</v>
      </c>
      <c r="DV238" s="139" t="s">
        <v>193</v>
      </c>
      <c r="DW238" s="139" t="s">
        <v>193</v>
      </c>
      <c r="DX238" s="139" t="s">
        <v>193</v>
      </c>
      <c r="DY238" s="139" t="s">
        <v>193</v>
      </c>
      <c r="DZ238" s="139" t="s">
        <v>193</v>
      </c>
      <c r="EA238" s="139" t="s">
        <v>193</v>
      </c>
      <c r="EB238" s="139" t="s">
        <v>193</v>
      </c>
      <c r="EC238" s="139" t="s">
        <v>193</v>
      </c>
      <c r="ED238" s="139" t="s">
        <v>193</v>
      </c>
      <c r="EE238" s="139" t="s">
        <v>193</v>
      </c>
      <c r="EF238" s="139" t="s">
        <v>193</v>
      </c>
      <c r="EG238" s="139" t="s">
        <v>193</v>
      </c>
      <c r="EH238" s="139" t="s">
        <v>193</v>
      </c>
      <c r="EI238" s="139" t="s">
        <v>193</v>
      </c>
      <c r="EJ238" s="139" t="s">
        <v>193</v>
      </c>
      <c r="EK238" s="139" t="s">
        <v>193</v>
      </c>
      <c r="EL238" s="139" t="s">
        <v>193</v>
      </c>
      <c r="EM238" s="139" t="s">
        <v>193</v>
      </c>
      <c r="EN238" s="139" t="s">
        <v>193</v>
      </c>
      <c r="EO238" s="139" t="s">
        <v>193</v>
      </c>
      <c r="EP238" s="139" t="s">
        <v>193</v>
      </c>
      <c r="EQ238" s="139" t="s">
        <v>193</v>
      </c>
      <c r="ER238" s="139" t="s">
        <v>193</v>
      </c>
      <c r="ES238" s="139" t="s">
        <v>193</v>
      </c>
      <c r="ET238" s="139" t="s">
        <v>193</v>
      </c>
      <c r="EU238" s="139" t="s">
        <v>193</v>
      </c>
      <c r="EV238" s="139" t="s">
        <v>193</v>
      </c>
      <c r="EW238" s="139" t="s">
        <v>193</v>
      </c>
      <c r="EX238" s="139" t="s">
        <v>193</v>
      </c>
      <c r="EY238" s="139" t="s">
        <v>193</v>
      </c>
      <c r="EZ238" s="139" t="s">
        <v>193</v>
      </c>
      <c r="FA238" s="139" t="s">
        <v>193</v>
      </c>
      <c r="FB238" s="139" t="s">
        <v>193</v>
      </c>
      <c r="FC238" s="139" t="s">
        <v>193</v>
      </c>
      <c r="FD238" s="139" t="s">
        <v>193</v>
      </c>
      <c r="FE238" s="139" t="s">
        <v>193</v>
      </c>
      <c r="FF238" s="139" t="s">
        <v>193</v>
      </c>
      <c r="FG238" s="139" t="s">
        <v>193</v>
      </c>
      <c r="FH238" s="139" t="s">
        <v>193</v>
      </c>
      <c r="FI238" s="139" t="s">
        <v>193</v>
      </c>
      <c r="FJ238" s="139" t="s">
        <v>193</v>
      </c>
      <c r="FK238" s="139" t="s">
        <v>193</v>
      </c>
      <c r="FL238" s="139" t="s">
        <v>193</v>
      </c>
      <c r="FM238" s="139" t="s">
        <v>193</v>
      </c>
      <c r="FN238" s="139" t="s">
        <v>193</v>
      </c>
      <c r="FO238" s="139" t="s">
        <v>193</v>
      </c>
      <c r="FP238" s="139" t="s">
        <v>193</v>
      </c>
      <c r="FQ238" s="139" t="s">
        <v>193</v>
      </c>
      <c r="FR238" s="139" t="s">
        <v>193</v>
      </c>
      <c r="FS238" s="139" t="s">
        <v>193</v>
      </c>
      <c r="FT238" s="139" t="s">
        <v>193</v>
      </c>
      <c r="FU238" s="139" t="s">
        <v>193</v>
      </c>
      <c r="FV238" s="139" t="s">
        <v>193</v>
      </c>
      <c r="FW238" s="139" t="s">
        <v>193</v>
      </c>
      <c r="FX238" s="139" t="s">
        <v>193</v>
      </c>
      <c r="FY238" s="139" t="s">
        <v>193</v>
      </c>
      <c r="FZ238" s="139" t="s">
        <v>193</v>
      </c>
      <c r="GA238" s="139" t="s">
        <v>193</v>
      </c>
      <c r="GB238" s="139" t="s">
        <v>193</v>
      </c>
      <c r="GC238" s="139" t="s">
        <v>193</v>
      </c>
      <c r="GD238" s="139" t="s">
        <v>193</v>
      </c>
      <c r="GE238" s="139" t="s">
        <v>193</v>
      </c>
      <c r="GF238" s="139" t="s">
        <v>193</v>
      </c>
      <c r="GG238" s="139" t="s">
        <v>193</v>
      </c>
      <c r="GH238" s="139" t="s">
        <v>193</v>
      </c>
      <c r="GI238" s="139" t="s">
        <v>193</v>
      </c>
      <c r="GJ238" s="139" t="s">
        <v>193</v>
      </c>
      <c r="GK238" s="139" t="s">
        <v>193</v>
      </c>
      <c r="GL238" s="139" t="s">
        <v>193</v>
      </c>
      <c r="GM238" s="139" t="s">
        <v>193</v>
      </c>
      <c r="GN238" s="139" t="s">
        <v>193</v>
      </c>
      <c r="GO238" s="139" t="s">
        <v>193</v>
      </c>
      <c r="GP238" s="139" t="s">
        <v>193</v>
      </c>
      <c r="GQ238" s="139" t="s">
        <v>193</v>
      </c>
      <c r="GR238" s="139" t="s">
        <v>193</v>
      </c>
      <c r="GS238" s="139" t="s">
        <v>193</v>
      </c>
      <c r="GT238" s="139" t="s">
        <v>193</v>
      </c>
      <c r="GU238" s="139" t="s">
        <v>193</v>
      </c>
      <c r="GV238" s="139" t="s">
        <v>193</v>
      </c>
      <c r="GW238" s="139" t="s">
        <v>193</v>
      </c>
      <c r="GX238" s="139" t="s">
        <v>193</v>
      </c>
      <c r="GY238" s="139" t="s">
        <v>193</v>
      </c>
      <c r="GZ238" s="139" t="s">
        <v>193</v>
      </c>
      <c r="HA238" s="139" t="s">
        <v>193</v>
      </c>
      <c r="HB238" s="139" t="s">
        <v>193</v>
      </c>
      <c r="HC238" s="139" t="s">
        <v>193</v>
      </c>
      <c r="HD238" s="139" t="s">
        <v>193</v>
      </c>
      <c r="HE238" s="139" t="s">
        <v>193</v>
      </c>
      <c r="HF238" s="139" t="s">
        <v>193</v>
      </c>
      <c r="HG238" s="139" t="s">
        <v>193</v>
      </c>
      <c r="HH238" s="139" t="s">
        <v>193</v>
      </c>
      <c r="HI238" s="139" t="s">
        <v>193</v>
      </c>
      <c r="HJ238" s="139" t="s">
        <v>193</v>
      </c>
      <c r="HK238" s="139" t="s">
        <v>193</v>
      </c>
      <c r="HL238" s="139" t="s">
        <v>193</v>
      </c>
      <c r="HM238" s="139" t="s">
        <v>193</v>
      </c>
      <c r="HN238" s="139" t="s">
        <v>193</v>
      </c>
      <c r="HO238" s="139" t="s">
        <v>193</v>
      </c>
      <c r="HP238" s="139" t="s">
        <v>193</v>
      </c>
      <c r="HQ238" s="139" t="s">
        <v>193</v>
      </c>
      <c r="HR238" s="139" t="s">
        <v>193</v>
      </c>
      <c r="HS238" s="139" t="s">
        <v>193</v>
      </c>
      <c r="HT238" s="139" t="s">
        <v>193</v>
      </c>
      <c r="HU238" s="139" t="s">
        <v>193</v>
      </c>
      <c r="HV238" s="139" t="s">
        <v>193</v>
      </c>
      <c r="HW238" s="139" t="s">
        <v>193</v>
      </c>
      <c r="HX238" s="139" t="s">
        <v>193</v>
      </c>
      <c r="HY238" s="139" t="s">
        <v>193</v>
      </c>
      <c r="HZ238" s="139" t="s">
        <v>193</v>
      </c>
      <c r="IA238" s="139" t="s">
        <v>193</v>
      </c>
      <c r="IB238" s="139" t="s">
        <v>193</v>
      </c>
      <c r="IC238" s="139" t="s">
        <v>193</v>
      </c>
      <c r="ID238" s="139" t="s">
        <v>193</v>
      </c>
      <c r="IE238" s="139" t="s">
        <v>193</v>
      </c>
      <c r="IF238" s="139" t="s">
        <v>193</v>
      </c>
      <c r="IG238" s="139" t="s">
        <v>193</v>
      </c>
      <c r="IH238" s="139" t="s">
        <v>193</v>
      </c>
      <c r="II238" s="139" t="s">
        <v>193</v>
      </c>
      <c r="IJ238" s="139" t="s">
        <v>193</v>
      </c>
      <c r="IK238" s="139" t="s">
        <v>193</v>
      </c>
      <c r="IL238" s="139" t="s">
        <v>193</v>
      </c>
      <c r="IM238" s="139" t="s">
        <v>193</v>
      </c>
      <c r="IN238" s="139" t="s">
        <v>132</v>
      </c>
      <c r="IO238" s="139" t="s">
        <v>193</v>
      </c>
      <c r="IP238" s="139" t="s">
        <v>193</v>
      </c>
      <c r="IQ238" s="139" t="s">
        <v>193</v>
      </c>
      <c r="IR238" s="139" t="s">
        <v>193</v>
      </c>
      <c r="IS238" s="139" t="s">
        <v>193</v>
      </c>
      <c r="IT238" s="139" t="s">
        <v>193</v>
      </c>
      <c r="IU238" s="139" t="s">
        <v>193</v>
      </c>
      <c r="IV238" s="139" t="s">
        <v>193</v>
      </c>
      <c r="IW238" s="139" t="s">
        <v>3436</v>
      </c>
      <c r="IX238" s="139">
        <v>1</v>
      </c>
      <c r="IY238" s="139">
        <v>0</v>
      </c>
      <c r="IZ238" s="139">
        <v>0</v>
      </c>
      <c r="JA238" s="139">
        <v>0</v>
      </c>
      <c r="JB238" s="139">
        <v>0</v>
      </c>
      <c r="JC238" s="139">
        <v>0</v>
      </c>
      <c r="JD238" s="139">
        <v>0</v>
      </c>
      <c r="JE238" s="139">
        <v>0</v>
      </c>
      <c r="JF238" s="139" t="s">
        <v>193</v>
      </c>
      <c r="JG238" s="139" t="s">
        <v>109</v>
      </c>
      <c r="JH238" s="139" t="s">
        <v>193</v>
      </c>
      <c r="JI238" s="139" t="s">
        <v>111</v>
      </c>
      <c r="JJ238" s="139">
        <v>1</v>
      </c>
      <c r="JK238" s="139">
        <v>0</v>
      </c>
      <c r="JL238" s="139">
        <v>0</v>
      </c>
      <c r="JM238" s="139">
        <v>0</v>
      </c>
      <c r="JN238" s="139">
        <v>0</v>
      </c>
      <c r="JO238" s="139">
        <v>0</v>
      </c>
      <c r="JP238" s="139">
        <v>0</v>
      </c>
      <c r="JQ238" s="139" t="s">
        <v>193</v>
      </c>
      <c r="JR238" s="139" t="s">
        <v>193</v>
      </c>
      <c r="JS238" s="139" t="s">
        <v>193</v>
      </c>
      <c r="JT238" s="139" t="s">
        <v>193</v>
      </c>
      <c r="JU238" s="139" t="s">
        <v>193</v>
      </c>
      <c r="JV238" s="139" t="s">
        <v>193</v>
      </c>
      <c r="JW238" s="139" t="s">
        <v>193</v>
      </c>
      <c r="JX238" s="139" t="s">
        <v>193</v>
      </c>
      <c r="JY238" s="139" t="s">
        <v>193</v>
      </c>
      <c r="JZ238" s="139" t="s">
        <v>193</v>
      </c>
      <c r="KA238" s="139" t="s">
        <v>193</v>
      </c>
      <c r="KB238" s="139" t="s">
        <v>193</v>
      </c>
      <c r="KC238" s="139" t="s">
        <v>193</v>
      </c>
      <c r="KD238" s="139" t="s">
        <v>193</v>
      </c>
      <c r="KE238" s="139" t="s">
        <v>193</v>
      </c>
      <c r="KF238" s="139" t="s">
        <v>193</v>
      </c>
      <c r="KG238" s="139" t="s">
        <v>193</v>
      </c>
      <c r="KH238" s="139" t="s">
        <v>193</v>
      </c>
      <c r="KI238" s="139" t="s">
        <v>193</v>
      </c>
      <c r="KJ238" s="139" t="s">
        <v>193</v>
      </c>
      <c r="KK238" s="139" t="s">
        <v>193</v>
      </c>
      <c r="KL238" s="139" t="s">
        <v>193</v>
      </c>
      <c r="KM238" s="139" t="s">
        <v>193</v>
      </c>
      <c r="KN238" s="139" t="s">
        <v>193</v>
      </c>
      <c r="KO238" s="139" t="s">
        <v>193</v>
      </c>
      <c r="KP238" s="139" t="s">
        <v>193</v>
      </c>
      <c r="KQ238" s="139" t="s">
        <v>193</v>
      </c>
      <c r="KR238" s="139" t="s">
        <v>193</v>
      </c>
      <c r="KS238" s="139" t="s">
        <v>193</v>
      </c>
      <c r="KT238" s="139" t="s">
        <v>193</v>
      </c>
      <c r="KU238" s="139" t="s">
        <v>193</v>
      </c>
      <c r="KV238" s="139" t="s">
        <v>193</v>
      </c>
      <c r="KW238" s="139" t="s">
        <v>193</v>
      </c>
      <c r="KX238" s="139" t="s">
        <v>193</v>
      </c>
      <c r="KY238" s="139" t="s">
        <v>193</v>
      </c>
      <c r="KZ238" s="139" t="s">
        <v>193</v>
      </c>
      <c r="LA238" s="139" t="s">
        <v>193</v>
      </c>
      <c r="LB238" s="139" t="s">
        <v>193</v>
      </c>
      <c r="LC238" s="139" t="s">
        <v>193</v>
      </c>
      <c r="LD238" s="139" t="s">
        <v>193</v>
      </c>
      <c r="LE238" s="139" t="s">
        <v>193</v>
      </c>
      <c r="LF238" s="139" t="s">
        <v>193</v>
      </c>
      <c r="LG238" s="139" t="s">
        <v>193</v>
      </c>
      <c r="LH238" s="139" t="s">
        <v>193</v>
      </c>
      <c r="LI238" s="139" t="s">
        <v>193</v>
      </c>
      <c r="LJ238" s="139" t="s">
        <v>193</v>
      </c>
      <c r="LK238" s="139" t="s">
        <v>193</v>
      </c>
      <c r="LL238" s="139" t="s">
        <v>193</v>
      </c>
      <c r="LM238" s="139" t="s">
        <v>193</v>
      </c>
      <c r="LN238" s="139" t="s">
        <v>193</v>
      </c>
      <c r="LO238" s="139" t="s">
        <v>193</v>
      </c>
      <c r="LP238" s="139" t="s">
        <v>193</v>
      </c>
      <c r="LQ238" s="139" t="s">
        <v>193</v>
      </c>
    </row>
    <row r="239" spans="1:329" ht="14.4" customHeight="1" x14ac:dyDescent="0.35">
      <c r="A239" s="139" t="s">
        <v>3757</v>
      </c>
      <c r="B239" s="139" t="s">
        <v>3571</v>
      </c>
      <c r="C239" s="139" t="s">
        <v>836</v>
      </c>
      <c r="D239" s="139" t="s">
        <v>836</v>
      </c>
      <c r="E239" s="139" t="s">
        <v>3743</v>
      </c>
      <c r="F239" s="139" t="s">
        <v>176</v>
      </c>
      <c r="G239" s="139" t="s">
        <v>224</v>
      </c>
      <c r="H239" s="139" t="s">
        <v>224</v>
      </c>
      <c r="I239" s="139" t="s">
        <v>838</v>
      </c>
      <c r="J239" s="139" t="s">
        <v>840</v>
      </c>
      <c r="K239" s="139" t="s">
        <v>489</v>
      </c>
      <c r="L239" s="139" t="s">
        <v>490</v>
      </c>
      <c r="M239" t="s">
        <v>491</v>
      </c>
      <c r="N239" t="s">
        <v>193</v>
      </c>
      <c r="O239" t="s">
        <v>193</v>
      </c>
      <c r="P239" t="s">
        <v>193</v>
      </c>
      <c r="Q239" t="s">
        <v>193</v>
      </c>
      <c r="R239" t="s">
        <v>193</v>
      </c>
      <c r="S239" t="s">
        <v>193</v>
      </c>
      <c r="T239" t="s">
        <v>193</v>
      </c>
      <c r="U239" t="s">
        <v>193</v>
      </c>
      <c r="V239" t="s">
        <v>193</v>
      </c>
      <c r="W239" t="s">
        <v>193</v>
      </c>
      <c r="X239" t="s">
        <v>193</v>
      </c>
      <c r="Y239" t="s">
        <v>193</v>
      </c>
      <c r="Z239" t="s">
        <v>193</v>
      </c>
      <c r="AA239" t="s">
        <v>193</v>
      </c>
      <c r="AB239" t="s">
        <v>193</v>
      </c>
      <c r="AC239" t="s">
        <v>193</v>
      </c>
      <c r="AD239" t="s">
        <v>193</v>
      </c>
      <c r="AE239" t="s">
        <v>193</v>
      </c>
      <c r="AF239" t="s">
        <v>193</v>
      </c>
      <c r="AG239" t="s">
        <v>193</v>
      </c>
      <c r="AH239" t="s">
        <v>193</v>
      </c>
      <c r="AI239" t="s">
        <v>193</v>
      </c>
      <c r="AJ239" t="s">
        <v>193</v>
      </c>
      <c r="AK239" t="s">
        <v>193</v>
      </c>
      <c r="AL239" t="s">
        <v>193</v>
      </c>
      <c r="AM239" t="s">
        <v>193</v>
      </c>
      <c r="AN239" t="s">
        <v>193</v>
      </c>
      <c r="AO239" t="s">
        <v>193</v>
      </c>
      <c r="AP239" t="s">
        <v>193</v>
      </c>
      <c r="AQ239" t="s">
        <v>193</v>
      </c>
      <c r="AR239" t="s">
        <v>193</v>
      </c>
      <c r="AS239" t="s">
        <v>193</v>
      </c>
      <c r="AT239" t="s">
        <v>193</v>
      </c>
      <c r="AU239" t="s">
        <v>193</v>
      </c>
      <c r="AV239" t="s">
        <v>193</v>
      </c>
      <c r="AW239" t="s">
        <v>193</v>
      </c>
      <c r="AX239" t="s">
        <v>193</v>
      </c>
      <c r="AY239" t="s">
        <v>193</v>
      </c>
      <c r="AZ239" s="192" t="s">
        <v>193</v>
      </c>
      <c r="BA239" s="139" t="s">
        <v>193</v>
      </c>
      <c r="BB239" s="139" t="s">
        <v>193</v>
      </c>
      <c r="BC239" s="192" t="s">
        <v>193</v>
      </c>
      <c r="BD239" s="139" t="s">
        <v>193</v>
      </c>
      <c r="BE239" s="139" t="s">
        <v>193</v>
      </c>
      <c r="BF239" s="192" t="s">
        <v>193</v>
      </c>
      <c r="BG239" s="139" t="s">
        <v>193</v>
      </c>
      <c r="BH239" s="139" t="s">
        <v>193</v>
      </c>
      <c r="BI239" s="192" t="s">
        <v>193</v>
      </c>
      <c r="BJ239" s="139" t="s">
        <v>193</v>
      </c>
      <c r="BK239" s="139" t="s">
        <v>193</v>
      </c>
      <c r="BL239" s="192" t="s">
        <v>193</v>
      </c>
      <c r="BM239" s="139" t="s">
        <v>193</v>
      </c>
      <c r="BN239" s="139" t="s">
        <v>193</v>
      </c>
      <c r="BO239" s="192" t="s">
        <v>193</v>
      </c>
      <c r="BP239" s="139" t="s">
        <v>193</v>
      </c>
      <c r="BQ239" s="139" t="s">
        <v>193</v>
      </c>
      <c r="BR239" s="139" t="s">
        <v>193</v>
      </c>
      <c r="BS239" s="139" t="s">
        <v>193</v>
      </c>
      <c r="BT239" s="139" t="s">
        <v>193</v>
      </c>
      <c r="BU239" s="139" t="s">
        <v>193</v>
      </c>
      <c r="BV239" s="139" t="s">
        <v>193</v>
      </c>
      <c r="BW239" s="139" t="s">
        <v>193</v>
      </c>
      <c r="BX239" s="139" t="s">
        <v>193</v>
      </c>
      <c r="BY239" s="139" t="s">
        <v>193</v>
      </c>
      <c r="BZ239" s="139" t="s">
        <v>193</v>
      </c>
      <c r="CA239" s="192" t="s">
        <v>193</v>
      </c>
      <c r="CB239" s="139" t="s">
        <v>193</v>
      </c>
      <c r="CC239" s="139" t="s">
        <v>193</v>
      </c>
      <c r="CD239" s="139" t="s">
        <v>193</v>
      </c>
      <c r="CE239" s="139" t="s">
        <v>193</v>
      </c>
      <c r="CF239" s="139" t="s">
        <v>193</v>
      </c>
      <c r="CG239" s="139" t="s">
        <v>193</v>
      </c>
      <c r="CH239" s="139" t="s">
        <v>193</v>
      </c>
      <c r="CI239" s="139" t="s">
        <v>193</v>
      </c>
      <c r="CJ239" s="139" t="s">
        <v>193</v>
      </c>
      <c r="CK239" s="139" t="s">
        <v>193</v>
      </c>
      <c r="CL239" s="139" t="s">
        <v>193</v>
      </c>
      <c r="CM239" s="139" t="s">
        <v>193</v>
      </c>
      <c r="CN239" s="139" t="s">
        <v>193</v>
      </c>
      <c r="CO239" s="139" t="s">
        <v>193</v>
      </c>
      <c r="CP239" s="139" t="s">
        <v>193</v>
      </c>
      <c r="CQ239" s="139" t="s">
        <v>193</v>
      </c>
      <c r="CR239" s="139" t="s">
        <v>193</v>
      </c>
      <c r="CS239" s="139" t="s">
        <v>193</v>
      </c>
      <c r="CT239" s="139" t="s">
        <v>193</v>
      </c>
      <c r="CU239" s="139" t="s">
        <v>193</v>
      </c>
      <c r="CV239" s="139" t="s">
        <v>193</v>
      </c>
      <c r="CW239" s="139" t="s">
        <v>193</v>
      </c>
      <c r="CX239" s="139" t="s">
        <v>193</v>
      </c>
      <c r="CY239" s="139" t="s">
        <v>193</v>
      </c>
      <c r="CZ239" s="139" t="s">
        <v>193</v>
      </c>
      <c r="DA239" s="139" t="s">
        <v>193</v>
      </c>
      <c r="DB239" s="139" t="s">
        <v>193</v>
      </c>
      <c r="DC239" s="139" t="s">
        <v>193</v>
      </c>
      <c r="DD239" s="139" t="s">
        <v>193</v>
      </c>
      <c r="DE239" s="139" t="s">
        <v>193</v>
      </c>
      <c r="DF239" s="139" t="s">
        <v>193</v>
      </c>
      <c r="DG239" s="139" t="s">
        <v>193</v>
      </c>
      <c r="DH239" s="139" t="s">
        <v>193</v>
      </c>
      <c r="DI239" s="139" t="s">
        <v>193</v>
      </c>
      <c r="DJ239" s="139" t="s">
        <v>193</v>
      </c>
      <c r="DK239" s="139" t="s">
        <v>193</v>
      </c>
      <c r="DL239" s="139" t="s">
        <v>193</v>
      </c>
      <c r="DM239" s="139" t="s">
        <v>193</v>
      </c>
      <c r="DN239" s="139" t="s">
        <v>193</v>
      </c>
      <c r="DO239" s="139" t="s">
        <v>193</v>
      </c>
      <c r="DP239" s="139" t="s">
        <v>193</v>
      </c>
      <c r="DQ239" s="139" t="s">
        <v>193</v>
      </c>
      <c r="DR239" s="139" t="s">
        <v>193</v>
      </c>
      <c r="DS239" s="139" t="s">
        <v>193</v>
      </c>
      <c r="DT239" s="139" t="s">
        <v>193</v>
      </c>
      <c r="DU239" s="139" t="s">
        <v>193</v>
      </c>
      <c r="DV239" s="139" t="s">
        <v>193</v>
      </c>
      <c r="DW239" s="139" t="s">
        <v>193</v>
      </c>
      <c r="DX239" s="139" t="s">
        <v>193</v>
      </c>
      <c r="DY239" s="139" t="s">
        <v>193</v>
      </c>
      <c r="DZ239" s="139" t="s">
        <v>193</v>
      </c>
      <c r="EA239" s="139" t="s">
        <v>193</v>
      </c>
      <c r="EB239" s="139" t="s">
        <v>193</v>
      </c>
      <c r="EC239" s="139" t="s">
        <v>193</v>
      </c>
      <c r="ED239" s="139" t="s">
        <v>193</v>
      </c>
      <c r="EE239" s="139" t="s">
        <v>193</v>
      </c>
      <c r="EF239" s="139" t="s">
        <v>193</v>
      </c>
      <c r="EG239" s="139" t="s">
        <v>193</v>
      </c>
      <c r="EH239" s="139" t="s">
        <v>193</v>
      </c>
      <c r="EI239" s="139" t="s">
        <v>193</v>
      </c>
      <c r="EJ239" s="139" t="s">
        <v>193</v>
      </c>
      <c r="EK239" s="139" t="s">
        <v>193</v>
      </c>
      <c r="EL239" s="139" t="s">
        <v>193</v>
      </c>
      <c r="EM239" s="139" t="s">
        <v>193</v>
      </c>
      <c r="EN239" s="139" t="s">
        <v>193</v>
      </c>
      <c r="EO239" s="139" t="s">
        <v>193</v>
      </c>
      <c r="EP239" s="139" t="s">
        <v>193</v>
      </c>
      <c r="EQ239" s="139" t="s">
        <v>193</v>
      </c>
      <c r="ER239" s="139" t="s">
        <v>193</v>
      </c>
      <c r="ES239" s="139" t="s">
        <v>193</v>
      </c>
      <c r="ET239" s="139" t="s">
        <v>193</v>
      </c>
      <c r="EU239" s="139" t="s">
        <v>193</v>
      </c>
      <c r="EV239" s="139" t="s">
        <v>193</v>
      </c>
      <c r="EW239" s="139" t="s">
        <v>193</v>
      </c>
      <c r="EX239" s="139" t="s">
        <v>193</v>
      </c>
      <c r="EY239" s="139" t="s">
        <v>193</v>
      </c>
      <c r="EZ239" s="139" t="s">
        <v>193</v>
      </c>
      <c r="FA239" s="139" t="s">
        <v>193</v>
      </c>
      <c r="FB239" s="139" t="s">
        <v>193</v>
      </c>
      <c r="FC239" s="139" t="s">
        <v>193</v>
      </c>
      <c r="FD239" s="139" t="s">
        <v>193</v>
      </c>
      <c r="FE239" s="139" t="s">
        <v>193</v>
      </c>
      <c r="FF239" s="139" t="s">
        <v>193</v>
      </c>
      <c r="FG239" s="139" t="s">
        <v>193</v>
      </c>
      <c r="FH239" s="139" t="s">
        <v>193</v>
      </c>
      <c r="FI239" s="139" t="s">
        <v>193</v>
      </c>
      <c r="FJ239" s="139" t="s">
        <v>193</v>
      </c>
      <c r="FK239" s="139" t="s">
        <v>193</v>
      </c>
      <c r="FL239" s="139" t="s">
        <v>193</v>
      </c>
      <c r="FM239" s="139" t="s">
        <v>193</v>
      </c>
      <c r="FN239" s="139" t="s">
        <v>193</v>
      </c>
      <c r="FO239" s="139" t="s">
        <v>193</v>
      </c>
      <c r="FP239" s="139" t="s">
        <v>193</v>
      </c>
      <c r="FQ239" s="139" t="s">
        <v>193</v>
      </c>
      <c r="FR239" s="139" t="s">
        <v>193</v>
      </c>
      <c r="FS239" s="139" t="s">
        <v>193</v>
      </c>
      <c r="FT239" s="139" t="s">
        <v>193</v>
      </c>
      <c r="FU239" s="139" t="s">
        <v>193</v>
      </c>
      <c r="FV239" s="139" t="s">
        <v>193</v>
      </c>
      <c r="FW239" s="139" t="s">
        <v>193</v>
      </c>
      <c r="FX239" s="139" t="s">
        <v>193</v>
      </c>
      <c r="FY239" s="139" t="s">
        <v>193</v>
      </c>
      <c r="FZ239" s="139" t="s">
        <v>193</v>
      </c>
      <c r="GA239" s="139" t="s">
        <v>193</v>
      </c>
      <c r="GB239" s="139" t="s">
        <v>193</v>
      </c>
      <c r="GC239" s="139" t="s">
        <v>193</v>
      </c>
      <c r="GD239" s="139" t="s">
        <v>193</v>
      </c>
      <c r="GE239" s="139" t="s">
        <v>193</v>
      </c>
      <c r="GF239" s="139" t="s">
        <v>193</v>
      </c>
      <c r="GG239" s="139" t="s">
        <v>193</v>
      </c>
      <c r="GH239" s="139" t="s">
        <v>193</v>
      </c>
      <c r="GI239" s="139" t="s">
        <v>193</v>
      </c>
      <c r="GJ239" s="139" t="s">
        <v>193</v>
      </c>
      <c r="GK239" s="139" t="s">
        <v>193</v>
      </c>
      <c r="GL239" s="139" t="s">
        <v>193</v>
      </c>
      <c r="GM239" s="139" t="s">
        <v>193</v>
      </c>
      <c r="GN239" s="139" t="s">
        <v>193</v>
      </c>
      <c r="GO239" s="139" t="s">
        <v>193</v>
      </c>
      <c r="GP239" s="139" t="s">
        <v>193</v>
      </c>
      <c r="GQ239" s="139" t="s">
        <v>193</v>
      </c>
      <c r="GR239" s="139" t="s">
        <v>193</v>
      </c>
      <c r="GS239" s="139" t="s">
        <v>193</v>
      </c>
      <c r="GT239" s="139" t="s">
        <v>193</v>
      </c>
      <c r="GU239" s="139" t="s">
        <v>193</v>
      </c>
      <c r="GV239" s="139" t="s">
        <v>193</v>
      </c>
      <c r="GW239" s="139" t="s">
        <v>193</v>
      </c>
      <c r="GX239" s="139" t="s">
        <v>193</v>
      </c>
      <c r="GY239" s="139" t="s">
        <v>193</v>
      </c>
      <c r="GZ239" s="139" t="s">
        <v>193</v>
      </c>
      <c r="HA239" s="139" t="s">
        <v>193</v>
      </c>
      <c r="HB239" s="139" t="s">
        <v>193</v>
      </c>
      <c r="HC239" s="139" t="s">
        <v>193</v>
      </c>
      <c r="HD239" s="139" t="s">
        <v>193</v>
      </c>
      <c r="HE239" s="139" t="s">
        <v>193</v>
      </c>
      <c r="HF239" s="139" t="s">
        <v>193</v>
      </c>
      <c r="HG239" s="139" t="s">
        <v>193</v>
      </c>
      <c r="HH239" s="139" t="s">
        <v>193</v>
      </c>
      <c r="HI239" s="139" t="s">
        <v>193</v>
      </c>
      <c r="HJ239" s="139" t="s">
        <v>193</v>
      </c>
      <c r="HK239" s="139" t="s">
        <v>193</v>
      </c>
      <c r="HL239" s="139" t="s">
        <v>193</v>
      </c>
      <c r="HM239" s="139" t="s">
        <v>193</v>
      </c>
      <c r="HN239" s="139" t="s">
        <v>193</v>
      </c>
      <c r="HO239" s="139" t="s">
        <v>193</v>
      </c>
      <c r="HP239" s="139" t="s">
        <v>193</v>
      </c>
      <c r="HQ239" s="139" t="s">
        <v>193</v>
      </c>
      <c r="HR239" s="139" t="s">
        <v>193</v>
      </c>
      <c r="HS239" s="139" t="s">
        <v>193</v>
      </c>
      <c r="HT239" s="139" t="s">
        <v>193</v>
      </c>
      <c r="HU239" s="139" t="s">
        <v>193</v>
      </c>
      <c r="HV239" s="139" t="s">
        <v>193</v>
      </c>
      <c r="HW239" s="139" t="s">
        <v>193</v>
      </c>
      <c r="HX239" s="139" t="s">
        <v>193</v>
      </c>
      <c r="HY239" s="139" t="s">
        <v>193</v>
      </c>
      <c r="HZ239" s="139" t="s">
        <v>193</v>
      </c>
      <c r="IA239" s="139" t="s">
        <v>193</v>
      </c>
      <c r="IB239" s="139" t="s">
        <v>193</v>
      </c>
      <c r="IC239" s="139" t="s">
        <v>193</v>
      </c>
      <c r="ID239" s="139" t="s">
        <v>193</v>
      </c>
      <c r="IE239" s="139" t="s">
        <v>193</v>
      </c>
      <c r="IF239" s="139" t="s">
        <v>193</v>
      </c>
      <c r="IG239" s="139" t="s">
        <v>193</v>
      </c>
      <c r="IH239" s="139" t="s">
        <v>193</v>
      </c>
      <c r="II239" s="139" t="s">
        <v>193</v>
      </c>
      <c r="IJ239" s="139" t="s">
        <v>193</v>
      </c>
      <c r="IK239" s="139" t="s">
        <v>193</v>
      </c>
      <c r="IL239" s="139" t="s">
        <v>193</v>
      </c>
      <c r="IM239" s="139" t="s">
        <v>193</v>
      </c>
      <c r="IN239" s="139" t="s">
        <v>193</v>
      </c>
      <c r="IO239" s="139" t="s">
        <v>193</v>
      </c>
      <c r="IP239" s="139" t="s">
        <v>193</v>
      </c>
      <c r="IQ239" s="139" t="s">
        <v>193</v>
      </c>
      <c r="IR239" s="139" t="s">
        <v>193</v>
      </c>
      <c r="IS239" s="139" t="s">
        <v>193</v>
      </c>
      <c r="IT239" s="139" t="s">
        <v>193</v>
      </c>
      <c r="IU239" s="139" t="s">
        <v>193</v>
      </c>
      <c r="IV239" s="139" t="s">
        <v>193</v>
      </c>
      <c r="IW239" s="139" t="s">
        <v>193</v>
      </c>
      <c r="IX239" s="139" t="s">
        <v>193</v>
      </c>
      <c r="IY239" s="139" t="s">
        <v>193</v>
      </c>
      <c r="IZ239" s="139" t="s">
        <v>193</v>
      </c>
      <c r="JA239" s="139" t="s">
        <v>193</v>
      </c>
      <c r="JB239" s="139" t="s">
        <v>193</v>
      </c>
      <c r="JC239" s="139" t="s">
        <v>193</v>
      </c>
      <c r="JD239" s="139" t="s">
        <v>193</v>
      </c>
      <c r="JE239" s="139" t="s">
        <v>193</v>
      </c>
      <c r="JF239" s="139" t="s">
        <v>193</v>
      </c>
      <c r="JG239" s="139" t="s">
        <v>193</v>
      </c>
      <c r="JH239" s="139" t="s">
        <v>193</v>
      </c>
      <c r="JI239" s="139" t="s">
        <v>193</v>
      </c>
      <c r="JJ239" s="139" t="s">
        <v>193</v>
      </c>
      <c r="JK239" s="139" t="s">
        <v>193</v>
      </c>
      <c r="JL239" s="139" t="s">
        <v>193</v>
      </c>
      <c r="JM239" s="139" t="s">
        <v>193</v>
      </c>
      <c r="JN239" s="139" t="s">
        <v>193</v>
      </c>
      <c r="JO239" s="139" t="s">
        <v>193</v>
      </c>
      <c r="JP239" s="139" t="s">
        <v>193</v>
      </c>
      <c r="JQ239" s="139" t="s">
        <v>193</v>
      </c>
      <c r="JR239" s="139" t="s">
        <v>193</v>
      </c>
      <c r="JS239" s="139" t="s">
        <v>193</v>
      </c>
      <c r="JT239" s="139" t="s">
        <v>193</v>
      </c>
      <c r="JU239" s="139" t="s">
        <v>193</v>
      </c>
      <c r="JV239" s="139" t="s">
        <v>193</v>
      </c>
      <c r="JW239" s="139" t="s">
        <v>193</v>
      </c>
      <c r="JX239" s="139" t="s">
        <v>193</v>
      </c>
      <c r="JY239" s="139" t="s">
        <v>193</v>
      </c>
      <c r="JZ239" s="139" t="s">
        <v>193</v>
      </c>
      <c r="KA239" s="139" t="s">
        <v>193</v>
      </c>
      <c r="KB239" s="139" t="s">
        <v>193</v>
      </c>
      <c r="KC239" s="139" t="s">
        <v>193</v>
      </c>
      <c r="KD239" s="139" t="s">
        <v>193</v>
      </c>
      <c r="KE239" s="139" t="s">
        <v>193</v>
      </c>
      <c r="KF239" s="139" t="s">
        <v>193</v>
      </c>
      <c r="KG239" s="139" t="s">
        <v>193</v>
      </c>
      <c r="KH239" s="139" t="s">
        <v>193</v>
      </c>
      <c r="KI239" s="139" t="s">
        <v>193</v>
      </c>
      <c r="KJ239" s="139" t="s">
        <v>193</v>
      </c>
      <c r="KK239" s="139" t="s">
        <v>193</v>
      </c>
      <c r="KL239" s="139" t="s">
        <v>193</v>
      </c>
      <c r="KM239" s="139" t="s">
        <v>193</v>
      </c>
      <c r="KN239" s="139" t="s">
        <v>193</v>
      </c>
      <c r="KO239" s="139" t="s">
        <v>193</v>
      </c>
      <c r="KP239" s="139" t="s">
        <v>193</v>
      </c>
      <c r="KQ239" s="139" t="s">
        <v>193</v>
      </c>
      <c r="KR239" s="139" t="s">
        <v>193</v>
      </c>
      <c r="KS239" s="139" t="s">
        <v>193</v>
      </c>
      <c r="KT239" s="139" t="s">
        <v>193</v>
      </c>
      <c r="KU239" s="139" t="s">
        <v>193</v>
      </c>
      <c r="KV239" s="139" t="s">
        <v>193</v>
      </c>
      <c r="KW239" s="139" t="s">
        <v>193</v>
      </c>
      <c r="KX239" s="139" t="s">
        <v>193</v>
      </c>
      <c r="KY239" s="139" t="s">
        <v>193</v>
      </c>
      <c r="KZ239" s="139" t="s">
        <v>193</v>
      </c>
      <c r="LA239" s="139" t="s">
        <v>193</v>
      </c>
      <c r="LB239" s="139" t="s">
        <v>193</v>
      </c>
      <c r="LC239" s="139" t="s">
        <v>193</v>
      </c>
      <c r="LD239" s="139" t="s">
        <v>193</v>
      </c>
      <c r="LE239" s="139" t="s">
        <v>193</v>
      </c>
      <c r="LF239" s="139" t="s">
        <v>193</v>
      </c>
      <c r="LG239" s="139" t="s">
        <v>193</v>
      </c>
      <c r="LH239" s="139" t="s">
        <v>193</v>
      </c>
      <c r="LI239" s="139" t="s">
        <v>193</v>
      </c>
      <c r="LJ239" s="139" t="s">
        <v>193</v>
      </c>
      <c r="LK239" s="139" t="s">
        <v>193</v>
      </c>
      <c r="LL239" s="139" t="s">
        <v>193</v>
      </c>
      <c r="LM239" s="139" t="s">
        <v>193</v>
      </c>
      <c r="LN239" s="139" t="s">
        <v>193</v>
      </c>
      <c r="LO239" s="139" t="s">
        <v>193</v>
      </c>
      <c r="LP239" s="139" t="s">
        <v>193</v>
      </c>
      <c r="LQ239" s="139" t="s">
        <v>193</v>
      </c>
    </row>
    <row r="240" spans="1:329" ht="14.4" customHeight="1" x14ac:dyDescent="0.35">
      <c r="A240" s="139" t="s">
        <v>3758</v>
      </c>
      <c r="B240" s="139" t="s">
        <v>3571</v>
      </c>
      <c r="C240" s="139" t="s">
        <v>836</v>
      </c>
      <c r="D240" s="139" t="s">
        <v>836</v>
      </c>
      <c r="E240" s="139" t="s">
        <v>3743</v>
      </c>
      <c r="F240" s="139" t="s">
        <v>176</v>
      </c>
      <c r="G240" s="139" t="s">
        <v>224</v>
      </c>
      <c r="H240" s="139" t="s">
        <v>224</v>
      </c>
      <c r="I240" s="139" t="s">
        <v>838</v>
      </c>
      <c r="J240" s="139" t="s">
        <v>840</v>
      </c>
      <c r="K240" s="139" t="s">
        <v>489</v>
      </c>
      <c r="L240" s="139" t="s">
        <v>490</v>
      </c>
      <c r="M240" t="s">
        <v>491</v>
      </c>
      <c r="N240" t="s">
        <v>193</v>
      </c>
      <c r="O240" t="s">
        <v>193</v>
      </c>
      <c r="P240" t="s">
        <v>193</v>
      </c>
      <c r="Q240" t="s">
        <v>193</v>
      </c>
      <c r="R240" t="s">
        <v>193</v>
      </c>
      <c r="S240" t="s">
        <v>193</v>
      </c>
      <c r="T240" t="s">
        <v>193</v>
      </c>
      <c r="U240" t="s">
        <v>193</v>
      </c>
      <c r="V240" t="s">
        <v>193</v>
      </c>
      <c r="W240" t="s">
        <v>193</v>
      </c>
      <c r="X240" t="s">
        <v>193</v>
      </c>
      <c r="Y240" t="s">
        <v>193</v>
      </c>
      <c r="Z240" t="s">
        <v>193</v>
      </c>
      <c r="AA240" t="s">
        <v>193</v>
      </c>
      <c r="AB240" t="s">
        <v>193</v>
      </c>
      <c r="AC240" t="s">
        <v>193</v>
      </c>
      <c r="AD240" t="s">
        <v>193</v>
      </c>
      <c r="AE240" t="s">
        <v>193</v>
      </c>
      <c r="AF240" t="s">
        <v>193</v>
      </c>
      <c r="AG240" t="s">
        <v>193</v>
      </c>
      <c r="AH240" t="s">
        <v>193</v>
      </c>
      <c r="AI240" t="s">
        <v>193</v>
      </c>
      <c r="AJ240" t="s">
        <v>193</v>
      </c>
      <c r="AK240" t="s">
        <v>193</v>
      </c>
      <c r="AL240" t="s">
        <v>193</v>
      </c>
      <c r="AM240" t="s">
        <v>193</v>
      </c>
      <c r="AN240" t="s">
        <v>193</v>
      </c>
      <c r="AO240" t="s">
        <v>193</v>
      </c>
      <c r="AP240" t="s">
        <v>193</v>
      </c>
      <c r="AQ240" t="s">
        <v>193</v>
      </c>
      <c r="AR240" t="s">
        <v>193</v>
      </c>
      <c r="AS240" t="s">
        <v>193</v>
      </c>
      <c r="AT240" t="s">
        <v>193</v>
      </c>
      <c r="AU240" t="s">
        <v>193</v>
      </c>
      <c r="AV240" t="s">
        <v>193</v>
      </c>
      <c r="AW240" t="s">
        <v>193</v>
      </c>
      <c r="AX240" t="s">
        <v>193</v>
      </c>
      <c r="AY240" t="s">
        <v>193</v>
      </c>
      <c r="AZ240" s="192" t="s">
        <v>193</v>
      </c>
      <c r="BA240" s="139" t="s">
        <v>193</v>
      </c>
      <c r="BB240" s="139" t="s">
        <v>193</v>
      </c>
      <c r="BC240" s="192" t="s">
        <v>193</v>
      </c>
      <c r="BD240" s="139" t="s">
        <v>193</v>
      </c>
      <c r="BE240" s="139" t="s">
        <v>193</v>
      </c>
      <c r="BF240" s="192" t="s">
        <v>193</v>
      </c>
      <c r="BG240" s="139" t="s">
        <v>193</v>
      </c>
      <c r="BH240" s="139" t="s">
        <v>193</v>
      </c>
      <c r="BI240" s="192" t="s">
        <v>193</v>
      </c>
      <c r="BJ240" s="139" t="s">
        <v>193</v>
      </c>
      <c r="BK240" s="139" t="s">
        <v>193</v>
      </c>
      <c r="BL240" s="192" t="s">
        <v>193</v>
      </c>
      <c r="BM240" s="139" t="s">
        <v>193</v>
      </c>
      <c r="BN240" s="139" t="s">
        <v>193</v>
      </c>
      <c r="BO240" s="192" t="s">
        <v>193</v>
      </c>
      <c r="BP240" s="139" t="s">
        <v>193</v>
      </c>
      <c r="BQ240" s="139" t="s">
        <v>193</v>
      </c>
      <c r="BR240" s="139" t="s">
        <v>193</v>
      </c>
      <c r="BS240" s="139" t="s">
        <v>193</v>
      </c>
      <c r="BT240" s="139" t="s">
        <v>193</v>
      </c>
      <c r="BU240" s="139" t="s">
        <v>193</v>
      </c>
      <c r="BV240" s="139" t="s">
        <v>193</v>
      </c>
      <c r="BW240" s="139" t="s">
        <v>193</v>
      </c>
      <c r="BX240" s="139" t="s">
        <v>193</v>
      </c>
      <c r="BY240" s="139" t="s">
        <v>193</v>
      </c>
      <c r="BZ240" s="139" t="s">
        <v>193</v>
      </c>
      <c r="CA240" s="192" t="s">
        <v>193</v>
      </c>
      <c r="CB240" s="139" t="s">
        <v>193</v>
      </c>
      <c r="CC240" s="139" t="s">
        <v>193</v>
      </c>
      <c r="CD240" s="139" t="s">
        <v>193</v>
      </c>
      <c r="CE240" s="139" t="s">
        <v>193</v>
      </c>
      <c r="CF240" s="139" t="s">
        <v>193</v>
      </c>
      <c r="CG240" s="139" t="s">
        <v>193</v>
      </c>
      <c r="CH240" s="139" t="s">
        <v>193</v>
      </c>
      <c r="CI240" s="139" t="s">
        <v>193</v>
      </c>
      <c r="CJ240" s="139" t="s">
        <v>193</v>
      </c>
      <c r="CK240" s="139" t="s">
        <v>193</v>
      </c>
      <c r="CL240" s="139" t="s">
        <v>193</v>
      </c>
      <c r="CM240" s="139" t="s">
        <v>193</v>
      </c>
      <c r="CN240" s="139" t="s">
        <v>193</v>
      </c>
      <c r="CO240" s="139" t="s">
        <v>193</v>
      </c>
      <c r="CP240" s="139" t="s">
        <v>193</v>
      </c>
      <c r="CQ240" s="139" t="s">
        <v>193</v>
      </c>
      <c r="CR240" s="139" t="s">
        <v>193</v>
      </c>
      <c r="CS240" s="139" t="s">
        <v>193</v>
      </c>
      <c r="CT240" s="139" t="s">
        <v>193</v>
      </c>
      <c r="CU240" s="139" t="s">
        <v>193</v>
      </c>
      <c r="CV240" s="139" t="s">
        <v>193</v>
      </c>
      <c r="CW240" s="139" t="s">
        <v>193</v>
      </c>
      <c r="CX240" s="139" t="s">
        <v>193</v>
      </c>
      <c r="CY240" s="139" t="s">
        <v>193</v>
      </c>
      <c r="CZ240" s="139" t="s">
        <v>193</v>
      </c>
      <c r="DA240" s="139" t="s">
        <v>193</v>
      </c>
      <c r="DB240" s="139" t="s">
        <v>193</v>
      </c>
      <c r="DC240" s="139" t="s">
        <v>193</v>
      </c>
      <c r="DD240" s="139" t="s">
        <v>193</v>
      </c>
      <c r="DE240" s="139" t="s">
        <v>193</v>
      </c>
      <c r="DF240" s="139" t="s">
        <v>193</v>
      </c>
      <c r="DG240" s="139" t="s">
        <v>193</v>
      </c>
      <c r="DH240" s="139" t="s">
        <v>193</v>
      </c>
      <c r="DI240" s="139" t="s">
        <v>193</v>
      </c>
      <c r="DJ240" s="139" t="s">
        <v>193</v>
      </c>
      <c r="DK240" s="139" t="s">
        <v>193</v>
      </c>
      <c r="DL240" s="139" t="s">
        <v>193</v>
      </c>
      <c r="DM240" s="139" t="s">
        <v>193</v>
      </c>
      <c r="DN240" s="139" t="s">
        <v>193</v>
      </c>
      <c r="DO240" s="139" t="s">
        <v>193</v>
      </c>
      <c r="DP240" s="139" t="s">
        <v>193</v>
      </c>
      <c r="DQ240" s="139" t="s">
        <v>193</v>
      </c>
      <c r="DR240" s="139" t="s">
        <v>193</v>
      </c>
      <c r="DS240" s="139" t="s">
        <v>193</v>
      </c>
      <c r="DT240" s="139" t="s">
        <v>193</v>
      </c>
      <c r="DU240" s="139" t="s">
        <v>193</v>
      </c>
      <c r="DV240" s="139" t="s">
        <v>193</v>
      </c>
      <c r="DW240" s="139" t="s">
        <v>193</v>
      </c>
      <c r="DX240" s="139" t="s">
        <v>193</v>
      </c>
      <c r="DY240" s="139" t="s">
        <v>193</v>
      </c>
      <c r="DZ240" s="139" t="s">
        <v>193</v>
      </c>
      <c r="EA240" s="139" t="s">
        <v>193</v>
      </c>
      <c r="EB240" s="139" t="s">
        <v>193</v>
      </c>
      <c r="EC240" s="139" t="s">
        <v>193</v>
      </c>
      <c r="ED240" s="139" t="s">
        <v>193</v>
      </c>
      <c r="EE240" s="139" t="s">
        <v>193</v>
      </c>
      <c r="EF240" s="139" t="s">
        <v>193</v>
      </c>
      <c r="EG240" s="139" t="s">
        <v>193</v>
      </c>
      <c r="EH240" s="139" t="s">
        <v>193</v>
      </c>
      <c r="EI240" s="139" t="s">
        <v>193</v>
      </c>
      <c r="EJ240" s="139" t="s">
        <v>193</v>
      </c>
      <c r="EK240" s="139" t="s">
        <v>193</v>
      </c>
      <c r="EL240" s="139" t="s">
        <v>193</v>
      </c>
      <c r="EM240" s="139" t="s">
        <v>193</v>
      </c>
      <c r="EN240" s="139" t="s">
        <v>193</v>
      </c>
      <c r="EO240" s="139" t="s">
        <v>193</v>
      </c>
      <c r="EP240" s="139" t="s">
        <v>193</v>
      </c>
      <c r="EQ240" s="139" t="s">
        <v>193</v>
      </c>
      <c r="ER240" s="139" t="s">
        <v>193</v>
      </c>
      <c r="ES240" s="139" t="s">
        <v>193</v>
      </c>
      <c r="ET240" s="139" t="s">
        <v>193</v>
      </c>
      <c r="EU240" s="139" t="s">
        <v>193</v>
      </c>
      <c r="EV240" s="139" t="s">
        <v>193</v>
      </c>
      <c r="EW240" s="139" t="s">
        <v>193</v>
      </c>
      <c r="EX240" s="139" t="s">
        <v>193</v>
      </c>
      <c r="EY240" s="139" t="s">
        <v>193</v>
      </c>
      <c r="EZ240" s="139" t="s">
        <v>193</v>
      </c>
      <c r="FA240" s="139" t="s">
        <v>193</v>
      </c>
      <c r="FB240" s="139" t="s">
        <v>193</v>
      </c>
      <c r="FC240" s="139" t="s">
        <v>193</v>
      </c>
      <c r="FD240" s="139" t="s">
        <v>193</v>
      </c>
      <c r="FE240" s="139" t="s">
        <v>193</v>
      </c>
      <c r="FF240" s="139" t="s">
        <v>193</v>
      </c>
      <c r="FG240" s="139" t="s">
        <v>193</v>
      </c>
      <c r="FH240" s="139" t="s">
        <v>193</v>
      </c>
      <c r="FI240" s="139" t="s">
        <v>193</v>
      </c>
      <c r="FJ240" s="139" t="s">
        <v>193</v>
      </c>
      <c r="FK240" s="139" t="s">
        <v>193</v>
      </c>
      <c r="FL240" s="139" t="s">
        <v>193</v>
      </c>
      <c r="FM240" s="139" t="s">
        <v>193</v>
      </c>
      <c r="FN240" s="139" t="s">
        <v>193</v>
      </c>
      <c r="FO240" s="139" t="s">
        <v>193</v>
      </c>
      <c r="FP240" s="139" t="s">
        <v>193</v>
      </c>
      <c r="FQ240" s="139" t="s">
        <v>193</v>
      </c>
      <c r="FR240" s="139" t="s">
        <v>193</v>
      </c>
      <c r="FS240" s="139" t="s">
        <v>193</v>
      </c>
      <c r="FT240" s="139" t="s">
        <v>193</v>
      </c>
      <c r="FU240" s="139" t="s">
        <v>193</v>
      </c>
      <c r="FV240" s="139" t="s">
        <v>193</v>
      </c>
      <c r="FW240" s="139" t="s">
        <v>193</v>
      </c>
      <c r="FX240" s="139" t="s">
        <v>193</v>
      </c>
      <c r="FY240" s="139" t="s">
        <v>193</v>
      </c>
      <c r="FZ240" s="139" t="s">
        <v>193</v>
      </c>
      <c r="GA240" s="139" t="s">
        <v>193</v>
      </c>
      <c r="GB240" s="139" t="s">
        <v>193</v>
      </c>
      <c r="GC240" s="139" t="s">
        <v>193</v>
      </c>
      <c r="GD240" s="139" t="s">
        <v>193</v>
      </c>
      <c r="GE240" s="139" t="s">
        <v>193</v>
      </c>
      <c r="GF240" s="139" t="s">
        <v>193</v>
      </c>
      <c r="GG240" s="139" t="s">
        <v>193</v>
      </c>
      <c r="GH240" s="139" t="s">
        <v>193</v>
      </c>
      <c r="GI240" s="139" t="s">
        <v>193</v>
      </c>
      <c r="GJ240" s="139" t="s">
        <v>193</v>
      </c>
      <c r="GK240" s="139" t="s">
        <v>193</v>
      </c>
      <c r="GL240" s="139" t="s">
        <v>193</v>
      </c>
      <c r="GM240" s="139" t="s">
        <v>193</v>
      </c>
      <c r="GN240" s="139" t="s">
        <v>193</v>
      </c>
      <c r="GO240" s="139" t="s">
        <v>193</v>
      </c>
      <c r="GP240" s="139" t="s">
        <v>193</v>
      </c>
      <c r="GQ240" s="139" t="s">
        <v>193</v>
      </c>
      <c r="GR240" s="139" t="s">
        <v>193</v>
      </c>
      <c r="GS240" s="139" t="s">
        <v>193</v>
      </c>
      <c r="GT240" s="139" t="s">
        <v>193</v>
      </c>
      <c r="GU240" s="139" t="s">
        <v>193</v>
      </c>
      <c r="GV240" s="139" t="s">
        <v>193</v>
      </c>
      <c r="GW240" s="139" t="s">
        <v>193</v>
      </c>
      <c r="GX240" s="139" t="s">
        <v>193</v>
      </c>
      <c r="GY240" s="139" t="s">
        <v>193</v>
      </c>
      <c r="GZ240" s="139" t="s">
        <v>193</v>
      </c>
      <c r="HA240" s="139" t="s">
        <v>193</v>
      </c>
      <c r="HB240" s="139" t="s">
        <v>193</v>
      </c>
      <c r="HC240" s="139" t="s">
        <v>193</v>
      </c>
      <c r="HD240" s="139" t="s">
        <v>193</v>
      </c>
      <c r="HE240" s="139" t="s">
        <v>193</v>
      </c>
      <c r="HF240" s="139" t="s">
        <v>193</v>
      </c>
      <c r="HG240" s="139" t="s">
        <v>193</v>
      </c>
      <c r="HH240" s="139" t="s">
        <v>193</v>
      </c>
      <c r="HI240" s="139" t="s">
        <v>193</v>
      </c>
      <c r="HJ240" s="139" t="s">
        <v>193</v>
      </c>
      <c r="HK240" s="139" t="s">
        <v>193</v>
      </c>
      <c r="HL240" s="139" t="s">
        <v>193</v>
      </c>
      <c r="HM240" s="139" t="s">
        <v>193</v>
      </c>
      <c r="HN240" s="139" t="s">
        <v>193</v>
      </c>
      <c r="HO240" s="139" t="s">
        <v>193</v>
      </c>
      <c r="HP240" s="139" t="s">
        <v>193</v>
      </c>
      <c r="HQ240" s="139" t="s">
        <v>193</v>
      </c>
      <c r="HR240" s="139" t="s">
        <v>193</v>
      </c>
      <c r="HS240" s="139" t="s">
        <v>193</v>
      </c>
      <c r="HT240" s="139" t="s">
        <v>193</v>
      </c>
      <c r="HU240" s="139" t="s">
        <v>193</v>
      </c>
      <c r="HV240" s="139" t="s">
        <v>193</v>
      </c>
      <c r="HW240" s="139" t="s">
        <v>193</v>
      </c>
      <c r="HX240" s="139" t="s">
        <v>193</v>
      </c>
      <c r="HY240" s="139" t="s">
        <v>193</v>
      </c>
      <c r="HZ240" s="139" t="s">
        <v>193</v>
      </c>
      <c r="IA240" s="139" t="s">
        <v>193</v>
      </c>
      <c r="IB240" s="139" t="s">
        <v>193</v>
      </c>
      <c r="IC240" s="139" t="s">
        <v>193</v>
      </c>
      <c r="ID240" s="139" t="s">
        <v>193</v>
      </c>
      <c r="IE240" s="139" t="s">
        <v>193</v>
      </c>
      <c r="IF240" s="139" t="s">
        <v>193</v>
      </c>
      <c r="IG240" s="139" t="s">
        <v>193</v>
      </c>
      <c r="IH240" s="139" t="s">
        <v>193</v>
      </c>
      <c r="II240" s="139" t="s">
        <v>193</v>
      </c>
      <c r="IJ240" s="139" t="s">
        <v>193</v>
      </c>
      <c r="IK240" s="139" t="s">
        <v>193</v>
      </c>
      <c r="IL240" s="139" t="s">
        <v>193</v>
      </c>
      <c r="IM240" s="139" t="s">
        <v>193</v>
      </c>
      <c r="IN240" s="139" t="s">
        <v>193</v>
      </c>
      <c r="IO240" s="139" t="s">
        <v>193</v>
      </c>
      <c r="IP240" s="139" t="s">
        <v>193</v>
      </c>
      <c r="IQ240" s="139" t="s">
        <v>193</v>
      </c>
      <c r="IR240" s="139" t="s">
        <v>193</v>
      </c>
      <c r="IS240" s="139" t="s">
        <v>193</v>
      </c>
      <c r="IT240" s="139" t="s">
        <v>193</v>
      </c>
      <c r="IU240" s="139" t="s">
        <v>193</v>
      </c>
      <c r="IV240" s="139" t="s">
        <v>193</v>
      </c>
      <c r="IW240" s="139" t="s">
        <v>193</v>
      </c>
      <c r="IX240" s="139" t="s">
        <v>193</v>
      </c>
      <c r="IY240" s="139" t="s">
        <v>193</v>
      </c>
      <c r="IZ240" s="139" t="s">
        <v>193</v>
      </c>
      <c r="JA240" s="139" t="s">
        <v>193</v>
      </c>
      <c r="JB240" s="139" t="s">
        <v>193</v>
      </c>
      <c r="JC240" s="139" t="s">
        <v>193</v>
      </c>
      <c r="JD240" s="139" t="s">
        <v>193</v>
      </c>
      <c r="JE240" s="139" t="s">
        <v>193</v>
      </c>
      <c r="JF240" s="139" t="s">
        <v>193</v>
      </c>
      <c r="JG240" s="139" t="s">
        <v>193</v>
      </c>
      <c r="JH240" s="139" t="s">
        <v>193</v>
      </c>
      <c r="JI240" s="139" t="s">
        <v>193</v>
      </c>
      <c r="JJ240" s="139" t="s">
        <v>193</v>
      </c>
      <c r="JK240" s="139" t="s">
        <v>193</v>
      </c>
      <c r="JL240" s="139" t="s">
        <v>193</v>
      </c>
      <c r="JM240" s="139" t="s">
        <v>193</v>
      </c>
      <c r="JN240" s="139" t="s">
        <v>193</v>
      </c>
      <c r="JO240" s="139" t="s">
        <v>193</v>
      </c>
      <c r="JP240" s="139" t="s">
        <v>193</v>
      </c>
      <c r="JQ240" s="139" t="s">
        <v>193</v>
      </c>
      <c r="JR240" s="139" t="s">
        <v>193</v>
      </c>
      <c r="JS240" s="139" t="s">
        <v>193</v>
      </c>
      <c r="JT240" s="139" t="s">
        <v>193</v>
      </c>
      <c r="JU240" s="139" t="s">
        <v>193</v>
      </c>
      <c r="JV240" s="139" t="s">
        <v>193</v>
      </c>
      <c r="JW240" s="139" t="s">
        <v>193</v>
      </c>
      <c r="JX240" s="139" t="s">
        <v>193</v>
      </c>
      <c r="JY240" s="139" t="s">
        <v>193</v>
      </c>
      <c r="JZ240" s="139" t="s">
        <v>193</v>
      </c>
      <c r="KA240" s="139" t="s">
        <v>193</v>
      </c>
      <c r="KB240" s="139" t="s">
        <v>193</v>
      </c>
      <c r="KC240" s="139" t="s">
        <v>193</v>
      </c>
      <c r="KD240" s="139" t="s">
        <v>193</v>
      </c>
      <c r="KE240" s="139" t="s">
        <v>193</v>
      </c>
      <c r="KF240" s="139" t="s">
        <v>193</v>
      </c>
      <c r="KG240" s="139" t="s">
        <v>193</v>
      </c>
      <c r="KH240" s="139" t="s">
        <v>193</v>
      </c>
      <c r="KI240" s="139" t="s">
        <v>193</v>
      </c>
      <c r="KJ240" s="139" t="s">
        <v>193</v>
      </c>
      <c r="KK240" s="139" t="s">
        <v>193</v>
      </c>
      <c r="KL240" s="139" t="s">
        <v>193</v>
      </c>
      <c r="KM240" s="139" t="s">
        <v>193</v>
      </c>
      <c r="KN240" s="139" t="s">
        <v>193</v>
      </c>
      <c r="KO240" s="139" t="s">
        <v>193</v>
      </c>
      <c r="KP240" s="139" t="s">
        <v>193</v>
      </c>
      <c r="KQ240" s="139" t="s">
        <v>193</v>
      </c>
      <c r="KR240" s="139" t="s">
        <v>193</v>
      </c>
      <c r="KS240" s="139" t="s">
        <v>193</v>
      </c>
      <c r="KT240" s="139" t="s">
        <v>193</v>
      </c>
      <c r="KU240" s="139" t="s">
        <v>193</v>
      </c>
      <c r="KV240" s="139" t="s">
        <v>193</v>
      </c>
      <c r="KW240" s="139" t="s">
        <v>193</v>
      </c>
      <c r="KX240" s="139" t="s">
        <v>193</v>
      </c>
      <c r="KY240" s="139" t="s">
        <v>193</v>
      </c>
      <c r="KZ240" s="139" t="s">
        <v>193</v>
      </c>
      <c r="LA240" s="139" t="s">
        <v>193</v>
      </c>
      <c r="LB240" s="139" t="s">
        <v>193</v>
      </c>
      <c r="LC240" s="139" t="s">
        <v>193</v>
      </c>
      <c r="LD240" s="139" t="s">
        <v>193</v>
      </c>
      <c r="LE240" s="139" t="s">
        <v>193</v>
      </c>
      <c r="LF240" s="139" t="s">
        <v>193</v>
      </c>
      <c r="LG240" s="139" t="s">
        <v>193</v>
      </c>
      <c r="LH240" s="139" t="s">
        <v>193</v>
      </c>
      <c r="LI240" s="139" t="s">
        <v>193</v>
      </c>
      <c r="LJ240" s="139" t="s">
        <v>193</v>
      </c>
      <c r="LK240" s="139" t="s">
        <v>193</v>
      </c>
      <c r="LL240" s="139" t="s">
        <v>193</v>
      </c>
      <c r="LM240" s="139" t="s">
        <v>193</v>
      </c>
      <c r="LN240" s="139" t="s">
        <v>193</v>
      </c>
      <c r="LO240" s="139" t="s">
        <v>193</v>
      </c>
      <c r="LP240" s="139" t="s">
        <v>193</v>
      </c>
      <c r="LQ240" s="139" t="s">
        <v>193</v>
      </c>
    </row>
    <row r="241" spans="1:329" ht="14.4" customHeight="1" x14ac:dyDescent="0.35">
      <c r="A241" s="139" t="s">
        <v>3759</v>
      </c>
      <c r="B241" s="139" t="s">
        <v>3571</v>
      </c>
      <c r="C241" s="139" t="s">
        <v>617</v>
      </c>
      <c r="D241" s="139" t="s">
        <v>617</v>
      </c>
      <c r="E241" s="139" t="s">
        <v>624</v>
      </c>
      <c r="F241" s="139" t="s">
        <v>500</v>
      </c>
      <c r="G241" s="139" t="s">
        <v>219</v>
      </c>
      <c r="H241" s="139" t="s">
        <v>219</v>
      </c>
      <c r="I241" s="139" t="s">
        <v>3760</v>
      </c>
      <c r="J241" s="139" t="s">
        <v>630</v>
      </c>
      <c r="K241" s="139" t="s">
        <v>536</v>
      </c>
      <c r="L241" s="139" t="s">
        <v>3317</v>
      </c>
      <c r="M241" t="s">
        <v>491</v>
      </c>
      <c r="N241" t="s">
        <v>193</v>
      </c>
      <c r="O241" t="s">
        <v>193</v>
      </c>
      <c r="P241" t="s">
        <v>193</v>
      </c>
      <c r="Q241" t="s">
        <v>193</v>
      </c>
      <c r="R241" t="s">
        <v>193</v>
      </c>
      <c r="S241" t="s">
        <v>193</v>
      </c>
      <c r="T241" t="s">
        <v>193</v>
      </c>
      <c r="U241" t="s">
        <v>193</v>
      </c>
      <c r="V241" t="s">
        <v>193</v>
      </c>
      <c r="W241" t="s">
        <v>193</v>
      </c>
      <c r="X241" t="s">
        <v>193</v>
      </c>
      <c r="Y241" t="s">
        <v>193</v>
      </c>
      <c r="Z241" t="s">
        <v>193</v>
      </c>
      <c r="AA241" t="s">
        <v>193</v>
      </c>
      <c r="AB241" t="s">
        <v>193</v>
      </c>
      <c r="AC241" t="s">
        <v>193</v>
      </c>
      <c r="AD241" t="s">
        <v>193</v>
      </c>
      <c r="AE241" t="s">
        <v>193</v>
      </c>
      <c r="AF241" t="s">
        <v>193</v>
      </c>
      <c r="AG241" t="s">
        <v>193</v>
      </c>
      <c r="AH241" t="s">
        <v>193</v>
      </c>
      <c r="AI241" t="s">
        <v>193</v>
      </c>
      <c r="AJ241" t="s">
        <v>193</v>
      </c>
      <c r="AK241" t="s">
        <v>193</v>
      </c>
      <c r="AL241" t="s">
        <v>193</v>
      </c>
      <c r="AM241" t="s">
        <v>193</v>
      </c>
      <c r="AN241" t="s">
        <v>193</v>
      </c>
      <c r="AO241" t="s">
        <v>193</v>
      </c>
      <c r="AP241" t="s">
        <v>193</v>
      </c>
      <c r="AQ241" t="s">
        <v>193</v>
      </c>
      <c r="AR241" t="s">
        <v>193</v>
      </c>
      <c r="AS241" t="s">
        <v>193</v>
      </c>
      <c r="AT241" t="s">
        <v>193</v>
      </c>
      <c r="AU241" t="s">
        <v>193</v>
      </c>
      <c r="AV241" t="s">
        <v>193</v>
      </c>
      <c r="AW241" t="s">
        <v>193</v>
      </c>
      <c r="AX241" t="s">
        <v>193</v>
      </c>
      <c r="AY241" t="s">
        <v>193</v>
      </c>
      <c r="AZ241" s="192" t="s">
        <v>193</v>
      </c>
      <c r="BA241" s="139" t="s">
        <v>193</v>
      </c>
      <c r="BB241" s="139" t="s">
        <v>193</v>
      </c>
      <c r="BC241" s="192" t="s">
        <v>193</v>
      </c>
      <c r="BD241" s="139" t="s">
        <v>193</v>
      </c>
      <c r="BE241" s="139" t="s">
        <v>193</v>
      </c>
      <c r="BF241" s="192" t="s">
        <v>193</v>
      </c>
      <c r="BG241" s="139" t="s">
        <v>193</v>
      </c>
      <c r="BH241" s="139" t="s">
        <v>193</v>
      </c>
      <c r="BI241" s="192" t="s">
        <v>193</v>
      </c>
      <c r="BJ241" s="139" t="s">
        <v>193</v>
      </c>
      <c r="BK241" s="139" t="s">
        <v>193</v>
      </c>
      <c r="BL241" s="192" t="s">
        <v>193</v>
      </c>
      <c r="BM241" s="139" t="s">
        <v>193</v>
      </c>
      <c r="BN241" s="139" t="s">
        <v>193</v>
      </c>
      <c r="BO241" s="192" t="s">
        <v>193</v>
      </c>
      <c r="BP241" s="139" t="s">
        <v>193</v>
      </c>
      <c r="BQ241" s="139" t="s">
        <v>193</v>
      </c>
      <c r="BR241" s="139" t="s">
        <v>193</v>
      </c>
      <c r="BS241" s="139" t="s">
        <v>193</v>
      </c>
      <c r="BT241" s="139" t="s">
        <v>193</v>
      </c>
      <c r="BU241" s="139" t="s">
        <v>193</v>
      </c>
      <c r="BV241" s="139" t="s">
        <v>193</v>
      </c>
      <c r="BW241" s="139" t="s">
        <v>193</v>
      </c>
      <c r="BX241" s="139" t="s">
        <v>193</v>
      </c>
      <c r="BY241" s="139" t="s">
        <v>193</v>
      </c>
      <c r="BZ241" s="139" t="s">
        <v>193</v>
      </c>
      <c r="CA241" s="192" t="s">
        <v>193</v>
      </c>
      <c r="CB241" s="139" t="s">
        <v>193</v>
      </c>
      <c r="CC241" s="139" t="s">
        <v>193</v>
      </c>
      <c r="CD241" s="139" t="s">
        <v>193</v>
      </c>
      <c r="CE241" s="139" t="s">
        <v>193</v>
      </c>
      <c r="CF241" s="139" t="s">
        <v>193</v>
      </c>
      <c r="CG241" s="139" t="s">
        <v>193</v>
      </c>
      <c r="CH241" s="139" t="s">
        <v>193</v>
      </c>
      <c r="CI241" s="139" t="s">
        <v>193</v>
      </c>
      <c r="CJ241" s="139" t="s">
        <v>193</v>
      </c>
      <c r="CK241" s="139" t="s">
        <v>193</v>
      </c>
      <c r="CL241" s="139" t="s">
        <v>193</v>
      </c>
      <c r="CM241" s="139" t="s">
        <v>193</v>
      </c>
      <c r="CN241" s="139" t="s">
        <v>193</v>
      </c>
      <c r="CO241" s="139" t="s">
        <v>193</v>
      </c>
      <c r="CP241" s="139" t="s">
        <v>193</v>
      </c>
      <c r="CQ241" s="139" t="s">
        <v>193</v>
      </c>
      <c r="CR241" s="139" t="s">
        <v>193</v>
      </c>
      <c r="CS241" s="139" t="s">
        <v>193</v>
      </c>
      <c r="CT241" s="139" t="s">
        <v>193</v>
      </c>
      <c r="CU241" s="139" t="s">
        <v>193</v>
      </c>
      <c r="CV241" s="139" t="s">
        <v>193</v>
      </c>
      <c r="CW241" s="139" t="s">
        <v>193</v>
      </c>
      <c r="CX241" s="139" t="s">
        <v>193</v>
      </c>
      <c r="CY241" s="139" t="s">
        <v>193</v>
      </c>
      <c r="CZ241" s="139" t="s">
        <v>193</v>
      </c>
      <c r="DA241" s="139" t="s">
        <v>193</v>
      </c>
      <c r="DB241" s="139" t="s">
        <v>193</v>
      </c>
      <c r="DC241" s="139" t="s">
        <v>193</v>
      </c>
      <c r="DD241" s="139" t="s">
        <v>193</v>
      </c>
      <c r="DE241" s="139" t="s">
        <v>193</v>
      </c>
      <c r="DF241" s="139" t="s">
        <v>193</v>
      </c>
      <c r="DG241" s="139" t="s">
        <v>193</v>
      </c>
      <c r="DH241" s="139" t="s">
        <v>193</v>
      </c>
      <c r="DI241" s="139" t="s">
        <v>193</v>
      </c>
      <c r="DJ241" s="139" t="s">
        <v>193</v>
      </c>
      <c r="DK241" s="139" t="s">
        <v>193</v>
      </c>
      <c r="DL241" s="139" t="s">
        <v>193</v>
      </c>
      <c r="DM241" s="139" t="s">
        <v>193</v>
      </c>
      <c r="DN241" s="139" t="s">
        <v>193</v>
      </c>
      <c r="DO241" s="139" t="s">
        <v>193</v>
      </c>
      <c r="DP241" s="139" t="s">
        <v>193</v>
      </c>
      <c r="DQ241" s="139" t="s">
        <v>193</v>
      </c>
      <c r="DR241" s="139" t="s">
        <v>193</v>
      </c>
      <c r="DS241" s="139" t="s">
        <v>193</v>
      </c>
      <c r="DT241" s="139" t="s">
        <v>193</v>
      </c>
      <c r="DU241" s="139" t="s">
        <v>193</v>
      </c>
      <c r="DV241" s="139" t="s">
        <v>193</v>
      </c>
      <c r="DW241" s="139" t="s">
        <v>193</v>
      </c>
      <c r="DX241" s="139" t="s">
        <v>193</v>
      </c>
      <c r="DY241" s="139" t="s">
        <v>193</v>
      </c>
      <c r="DZ241" s="139" t="s">
        <v>193</v>
      </c>
      <c r="EA241" s="139" t="s">
        <v>193</v>
      </c>
      <c r="EB241" s="139" t="s">
        <v>193</v>
      </c>
      <c r="EC241" s="139" t="s">
        <v>193</v>
      </c>
      <c r="ED241" s="139" t="s">
        <v>193</v>
      </c>
      <c r="EE241" s="139" t="s">
        <v>193</v>
      </c>
      <c r="EF241" s="139" t="s">
        <v>193</v>
      </c>
      <c r="EG241" s="139" t="s">
        <v>193</v>
      </c>
      <c r="EH241" s="139" t="s">
        <v>193</v>
      </c>
      <c r="EI241" s="139" t="s">
        <v>193</v>
      </c>
      <c r="EJ241" s="139" t="s">
        <v>193</v>
      </c>
      <c r="EK241" s="139" t="s">
        <v>193</v>
      </c>
      <c r="EL241" s="139" t="s">
        <v>193</v>
      </c>
      <c r="EM241" s="139" t="s">
        <v>193</v>
      </c>
      <c r="EN241" s="139" t="s">
        <v>193</v>
      </c>
      <c r="EO241" s="139" t="s">
        <v>193</v>
      </c>
      <c r="EP241" s="139" t="s">
        <v>193</v>
      </c>
      <c r="EQ241" s="139" t="s">
        <v>193</v>
      </c>
      <c r="ER241" s="139" t="s">
        <v>193</v>
      </c>
      <c r="ES241" s="139" t="s">
        <v>193</v>
      </c>
      <c r="ET241" s="139" t="s">
        <v>193</v>
      </c>
      <c r="EU241" s="139" t="s">
        <v>193</v>
      </c>
      <c r="EV241" s="139" t="s">
        <v>193</v>
      </c>
      <c r="EW241" s="139" t="s">
        <v>193</v>
      </c>
      <c r="EX241" s="139" t="s">
        <v>193</v>
      </c>
      <c r="EY241" s="139" t="s">
        <v>193</v>
      </c>
      <c r="EZ241" s="139" t="s">
        <v>193</v>
      </c>
      <c r="FA241" s="139" t="s">
        <v>193</v>
      </c>
      <c r="FB241" s="139" t="s">
        <v>193</v>
      </c>
      <c r="FC241" s="139" t="s">
        <v>193</v>
      </c>
      <c r="FD241" s="139" t="s">
        <v>193</v>
      </c>
      <c r="FE241" s="139" t="s">
        <v>193</v>
      </c>
      <c r="FF241" s="139" t="s">
        <v>193</v>
      </c>
      <c r="FG241" s="139" t="s">
        <v>193</v>
      </c>
      <c r="FH241" s="139" t="s">
        <v>193</v>
      </c>
      <c r="FI241" s="139" t="s">
        <v>193</v>
      </c>
      <c r="FJ241" s="139" t="s">
        <v>193</v>
      </c>
      <c r="FK241" s="139" t="s">
        <v>193</v>
      </c>
      <c r="FL241" s="139" t="s">
        <v>193</v>
      </c>
      <c r="FM241" s="139" t="s">
        <v>193</v>
      </c>
      <c r="FN241" s="139" t="s">
        <v>193</v>
      </c>
      <c r="FO241" s="139" t="s">
        <v>193</v>
      </c>
      <c r="FP241" s="139" t="s">
        <v>193</v>
      </c>
      <c r="FQ241" s="139" t="s">
        <v>193</v>
      </c>
      <c r="FR241" s="139" t="s">
        <v>193</v>
      </c>
      <c r="FS241" s="139" t="s">
        <v>193</v>
      </c>
      <c r="FT241" s="139" t="s">
        <v>193</v>
      </c>
      <c r="FU241" s="139" t="s">
        <v>193</v>
      </c>
      <c r="FV241" s="139" t="s">
        <v>193</v>
      </c>
      <c r="FW241" s="139" t="s">
        <v>193</v>
      </c>
      <c r="FX241" s="139" t="s">
        <v>193</v>
      </c>
      <c r="FY241" s="139" t="s">
        <v>193</v>
      </c>
      <c r="FZ241" s="139" t="s">
        <v>193</v>
      </c>
      <c r="GA241" s="139" t="s">
        <v>193</v>
      </c>
      <c r="GB241" s="139" t="s">
        <v>193</v>
      </c>
      <c r="GC241" s="139" t="s">
        <v>193</v>
      </c>
      <c r="GD241" s="139" t="s">
        <v>193</v>
      </c>
      <c r="GE241" s="139" t="s">
        <v>193</v>
      </c>
      <c r="GF241" s="139" t="s">
        <v>193</v>
      </c>
      <c r="GG241" s="139" t="s">
        <v>193</v>
      </c>
      <c r="GH241" s="139" t="s">
        <v>193</v>
      </c>
      <c r="GI241" s="139" t="s">
        <v>193</v>
      </c>
      <c r="GJ241" s="139" t="s">
        <v>193</v>
      </c>
      <c r="GK241" s="139" t="s">
        <v>193</v>
      </c>
      <c r="GL241" s="139" t="s">
        <v>193</v>
      </c>
      <c r="GM241" s="139" t="s">
        <v>193</v>
      </c>
      <c r="GN241" s="139" t="s">
        <v>193</v>
      </c>
      <c r="GO241" s="139" t="s">
        <v>193</v>
      </c>
      <c r="GP241" s="139" t="s">
        <v>193</v>
      </c>
      <c r="GQ241" s="139" t="s">
        <v>193</v>
      </c>
      <c r="GR241" s="139" t="s">
        <v>193</v>
      </c>
      <c r="GS241" s="139" t="s">
        <v>193</v>
      </c>
      <c r="GT241" s="139" t="s">
        <v>193</v>
      </c>
      <c r="GU241" s="139" t="s">
        <v>193</v>
      </c>
      <c r="GV241" s="139" t="s">
        <v>193</v>
      </c>
      <c r="GW241" s="139" t="s">
        <v>193</v>
      </c>
      <c r="GX241" s="139" t="s">
        <v>193</v>
      </c>
      <c r="GY241" s="139" t="s">
        <v>193</v>
      </c>
      <c r="GZ241" s="139" t="s">
        <v>193</v>
      </c>
      <c r="HA241" s="139" t="s">
        <v>193</v>
      </c>
      <c r="HB241" s="139" t="s">
        <v>193</v>
      </c>
      <c r="HC241" s="139" t="s">
        <v>193</v>
      </c>
      <c r="HD241" s="139" t="s">
        <v>193</v>
      </c>
      <c r="HE241" s="139" t="s">
        <v>193</v>
      </c>
      <c r="HF241" s="139" t="s">
        <v>193</v>
      </c>
      <c r="HG241" s="139" t="s">
        <v>193</v>
      </c>
      <c r="HH241" s="139" t="s">
        <v>193</v>
      </c>
      <c r="HI241" s="139" t="s">
        <v>193</v>
      </c>
      <c r="HJ241" s="139" t="s">
        <v>193</v>
      </c>
      <c r="HK241" s="139" t="s">
        <v>193</v>
      </c>
      <c r="HL241" s="139" t="s">
        <v>193</v>
      </c>
      <c r="HM241" s="139" t="s">
        <v>193</v>
      </c>
      <c r="HN241" s="139" t="s">
        <v>193</v>
      </c>
      <c r="HO241" s="139" t="s">
        <v>193</v>
      </c>
      <c r="HP241" s="139" t="s">
        <v>193</v>
      </c>
      <c r="HQ241" s="139" t="s">
        <v>193</v>
      </c>
      <c r="HR241" s="139" t="s">
        <v>193</v>
      </c>
      <c r="HS241" s="139" t="s">
        <v>193</v>
      </c>
      <c r="HT241" s="139" t="s">
        <v>193</v>
      </c>
      <c r="HU241" s="139" t="s">
        <v>193</v>
      </c>
      <c r="HV241" s="139" t="s">
        <v>193</v>
      </c>
      <c r="HW241" s="139" t="s">
        <v>193</v>
      </c>
      <c r="HX241" s="139" t="s">
        <v>193</v>
      </c>
      <c r="HY241" s="139" t="s">
        <v>193</v>
      </c>
      <c r="HZ241" s="139" t="s">
        <v>193</v>
      </c>
      <c r="IA241" s="139" t="s">
        <v>193</v>
      </c>
      <c r="IB241" s="139" t="s">
        <v>193</v>
      </c>
      <c r="IC241" s="139" t="s">
        <v>193</v>
      </c>
      <c r="ID241" s="139" t="s">
        <v>193</v>
      </c>
      <c r="IE241" s="139" t="s">
        <v>193</v>
      </c>
      <c r="IF241" s="139" t="s">
        <v>193</v>
      </c>
      <c r="IG241" s="139" t="s">
        <v>193</v>
      </c>
      <c r="IH241" s="139" t="s">
        <v>193</v>
      </c>
      <c r="II241" s="139" t="s">
        <v>193</v>
      </c>
      <c r="IJ241" s="139" t="s">
        <v>193</v>
      </c>
      <c r="IK241" s="139" t="s">
        <v>193</v>
      </c>
      <c r="IL241" s="139" t="s">
        <v>193</v>
      </c>
      <c r="IM241" s="139" t="s">
        <v>193</v>
      </c>
      <c r="IN241" s="139" t="s">
        <v>193</v>
      </c>
      <c r="IO241" s="139" t="s">
        <v>193</v>
      </c>
      <c r="IP241" s="139" t="s">
        <v>193</v>
      </c>
      <c r="IQ241" s="139" t="s">
        <v>193</v>
      </c>
      <c r="IR241" s="139" t="s">
        <v>193</v>
      </c>
      <c r="IS241" s="139" t="s">
        <v>193</v>
      </c>
      <c r="IT241" s="139" t="s">
        <v>193</v>
      </c>
      <c r="IU241" s="139" t="s">
        <v>193</v>
      </c>
      <c r="IV241" s="139" t="s">
        <v>193</v>
      </c>
      <c r="IW241" s="139" t="s">
        <v>193</v>
      </c>
      <c r="IX241" s="139" t="s">
        <v>193</v>
      </c>
      <c r="IY241" s="139" t="s">
        <v>193</v>
      </c>
      <c r="IZ241" s="139" t="s">
        <v>193</v>
      </c>
      <c r="JA241" s="139" t="s">
        <v>193</v>
      </c>
      <c r="JB241" s="139" t="s">
        <v>193</v>
      </c>
      <c r="JC241" s="139" t="s">
        <v>193</v>
      </c>
      <c r="JD241" s="139" t="s">
        <v>193</v>
      </c>
      <c r="JE241" s="139" t="s">
        <v>193</v>
      </c>
      <c r="JF241" s="139" t="s">
        <v>193</v>
      </c>
      <c r="JG241" s="139" t="s">
        <v>193</v>
      </c>
      <c r="JH241" s="139" t="s">
        <v>193</v>
      </c>
      <c r="JI241" s="139" t="s">
        <v>193</v>
      </c>
      <c r="JJ241" s="139" t="s">
        <v>193</v>
      </c>
      <c r="JK241" s="139" t="s">
        <v>193</v>
      </c>
      <c r="JL241" s="139" t="s">
        <v>193</v>
      </c>
      <c r="JM241" s="139" t="s">
        <v>193</v>
      </c>
      <c r="JN241" s="139" t="s">
        <v>193</v>
      </c>
      <c r="JO241" s="139" t="s">
        <v>193</v>
      </c>
      <c r="JP241" s="139" t="s">
        <v>193</v>
      </c>
      <c r="JQ241" s="139" t="s">
        <v>109</v>
      </c>
      <c r="JR241" s="139" t="s">
        <v>505</v>
      </c>
      <c r="JS241" s="139" t="s">
        <v>3318</v>
      </c>
      <c r="JT241" s="139" t="s">
        <v>193</v>
      </c>
      <c r="JU241" s="139" t="s">
        <v>506</v>
      </c>
      <c r="JV241" s="139" t="s">
        <v>3319</v>
      </c>
      <c r="JW241" s="139" t="s">
        <v>3318</v>
      </c>
      <c r="JX241" s="139" t="s">
        <v>800</v>
      </c>
      <c r="JY241" s="139" t="s">
        <v>193</v>
      </c>
      <c r="JZ241" s="139" t="s">
        <v>3320</v>
      </c>
      <c r="KA241" s="139" t="s">
        <v>797</v>
      </c>
      <c r="KB241" s="139" t="s">
        <v>798</v>
      </c>
      <c r="KC241" s="139" t="s">
        <v>799</v>
      </c>
      <c r="KD241" s="139" t="s">
        <v>193</v>
      </c>
      <c r="KE241" s="139" t="s">
        <v>193</v>
      </c>
      <c r="KF241" s="139" t="s">
        <v>193</v>
      </c>
      <c r="KG241" s="139" t="s">
        <v>193</v>
      </c>
      <c r="KH241" s="139" t="s">
        <v>193</v>
      </c>
      <c r="KI241" s="139">
        <v>60</v>
      </c>
      <c r="KJ241" s="139">
        <v>12</v>
      </c>
      <c r="KK241" s="139" t="s">
        <v>193</v>
      </c>
      <c r="KL241" s="139" t="s">
        <v>156</v>
      </c>
      <c r="KM241" s="139">
        <v>12</v>
      </c>
      <c r="KN241" s="139" t="s">
        <v>109</v>
      </c>
      <c r="KO241" s="139" t="s">
        <v>193</v>
      </c>
      <c r="KP241" s="139" t="s">
        <v>114</v>
      </c>
      <c r="KQ241" s="139" t="s">
        <v>193</v>
      </c>
      <c r="KR241" s="139" t="s">
        <v>193</v>
      </c>
      <c r="KS241" s="139" t="s">
        <v>193</v>
      </c>
      <c r="KT241" s="139" t="s">
        <v>193</v>
      </c>
      <c r="KU241" s="139" t="s">
        <v>193</v>
      </c>
      <c r="KV241" s="139" t="s">
        <v>193</v>
      </c>
      <c r="KW241" s="139" t="s">
        <v>193</v>
      </c>
      <c r="KX241" s="139" t="s">
        <v>193</v>
      </c>
      <c r="KY241" s="139" t="s">
        <v>193</v>
      </c>
      <c r="KZ241" s="139" t="s">
        <v>193</v>
      </c>
      <c r="LA241" s="139" t="s">
        <v>193</v>
      </c>
      <c r="LB241" s="139" t="s">
        <v>193</v>
      </c>
      <c r="LC241" s="139" t="s">
        <v>193</v>
      </c>
      <c r="LD241" s="139" t="s">
        <v>114</v>
      </c>
      <c r="LE241" s="139" t="s">
        <v>193</v>
      </c>
      <c r="LF241" s="139" t="s">
        <v>193</v>
      </c>
      <c r="LG241" s="139" t="s">
        <v>193</v>
      </c>
      <c r="LH241" s="139" t="s">
        <v>193</v>
      </c>
      <c r="LI241" s="139" t="s">
        <v>193</v>
      </c>
      <c r="LJ241" s="139" t="s">
        <v>193</v>
      </c>
      <c r="LK241" s="139" t="s">
        <v>193</v>
      </c>
      <c r="LL241" s="139" t="s">
        <v>193</v>
      </c>
      <c r="LM241" s="139" t="s">
        <v>193</v>
      </c>
      <c r="LN241" s="139" t="s">
        <v>193</v>
      </c>
      <c r="LO241" s="139" t="s">
        <v>193</v>
      </c>
      <c r="LP241" s="139" t="s">
        <v>193</v>
      </c>
      <c r="LQ241" s="139" t="s">
        <v>193</v>
      </c>
    </row>
    <row r="242" spans="1:329" ht="14.4" customHeight="1" x14ac:dyDescent="0.35">
      <c r="A242" s="139" t="s">
        <v>3761</v>
      </c>
      <c r="B242" s="139" t="s">
        <v>3571</v>
      </c>
      <c r="C242" s="139" t="s">
        <v>617</v>
      </c>
      <c r="D242" s="139" t="s">
        <v>617</v>
      </c>
      <c r="E242" s="139" t="s">
        <v>624</v>
      </c>
      <c r="F242" s="139" t="s">
        <v>500</v>
      </c>
      <c r="G242" s="139" t="s">
        <v>219</v>
      </c>
      <c r="H242" s="139" t="s">
        <v>219</v>
      </c>
      <c r="I242" s="139" t="s">
        <v>3760</v>
      </c>
      <c r="J242" s="139" t="s">
        <v>630</v>
      </c>
      <c r="K242" s="139" t="s">
        <v>536</v>
      </c>
      <c r="L242" s="139" t="s">
        <v>490</v>
      </c>
      <c r="M242" t="s">
        <v>494</v>
      </c>
      <c r="N242" t="s">
        <v>193</v>
      </c>
      <c r="O242" t="s">
        <v>193</v>
      </c>
      <c r="P242" t="s">
        <v>514</v>
      </c>
      <c r="Q242" t="s">
        <v>193</v>
      </c>
      <c r="R242" t="s">
        <v>3350</v>
      </c>
      <c r="S242">
        <v>0</v>
      </c>
      <c r="T242">
        <v>0</v>
      </c>
      <c r="U242">
        <v>0</v>
      </c>
      <c r="V242">
        <v>0</v>
      </c>
      <c r="W242">
        <v>0</v>
      </c>
      <c r="X242">
        <v>1</v>
      </c>
      <c r="Y242">
        <v>0</v>
      </c>
      <c r="Z242" t="s">
        <v>3871</v>
      </c>
      <c r="AA242" t="s">
        <v>3350</v>
      </c>
      <c r="AB242" t="s">
        <v>112</v>
      </c>
      <c r="AC242">
        <v>1</v>
      </c>
      <c r="AD242">
        <v>0</v>
      </c>
      <c r="AE242">
        <v>0</v>
      </c>
      <c r="AF242">
        <v>0</v>
      </c>
      <c r="AG242">
        <v>0</v>
      </c>
      <c r="AH242">
        <v>0</v>
      </c>
      <c r="AI242">
        <v>0</v>
      </c>
      <c r="AJ242">
        <v>0</v>
      </c>
      <c r="AK242">
        <v>0</v>
      </c>
      <c r="AL242">
        <v>0</v>
      </c>
      <c r="AM242" t="s">
        <v>193</v>
      </c>
      <c r="AN242" t="s">
        <v>143</v>
      </c>
      <c r="AO242" t="s">
        <v>501</v>
      </c>
      <c r="AP242" t="s">
        <v>193</v>
      </c>
      <c r="AQ242" t="s">
        <v>193</v>
      </c>
      <c r="AR242" t="s">
        <v>193</v>
      </c>
      <c r="AS242" t="s">
        <v>193</v>
      </c>
      <c r="AT242" t="s">
        <v>193</v>
      </c>
      <c r="AU242" t="s">
        <v>193</v>
      </c>
      <c r="AV242" t="s">
        <v>193</v>
      </c>
      <c r="AW242" t="s">
        <v>193</v>
      </c>
      <c r="AX242" t="s">
        <v>193</v>
      </c>
      <c r="AY242" t="s">
        <v>193</v>
      </c>
      <c r="AZ242" s="192" t="s">
        <v>193</v>
      </c>
      <c r="BA242" s="139" t="s">
        <v>193</v>
      </c>
      <c r="BB242" s="139" t="s">
        <v>193</v>
      </c>
      <c r="BC242" s="192" t="s">
        <v>193</v>
      </c>
      <c r="BD242" s="139" t="s">
        <v>193</v>
      </c>
      <c r="BE242" s="139" t="s">
        <v>193</v>
      </c>
      <c r="BF242" s="192" t="s">
        <v>193</v>
      </c>
      <c r="BG242" s="139" t="s">
        <v>193</v>
      </c>
      <c r="BH242" s="139" t="s">
        <v>193</v>
      </c>
      <c r="BI242" s="192" t="s">
        <v>193</v>
      </c>
      <c r="BJ242" s="139" t="s">
        <v>193</v>
      </c>
      <c r="BK242" s="139" t="s">
        <v>193</v>
      </c>
      <c r="BL242" s="192" t="s">
        <v>193</v>
      </c>
      <c r="BM242" s="139" t="s">
        <v>193</v>
      </c>
      <c r="BN242" s="139" t="s">
        <v>193</v>
      </c>
      <c r="BO242" s="192" t="s">
        <v>193</v>
      </c>
      <c r="BP242" s="139" t="s">
        <v>193</v>
      </c>
      <c r="BQ242" s="139" t="s">
        <v>193</v>
      </c>
      <c r="BR242" s="139" t="s">
        <v>193</v>
      </c>
      <c r="BS242" s="139" t="s">
        <v>193</v>
      </c>
      <c r="BT242" s="139" t="s">
        <v>193</v>
      </c>
      <c r="BU242" s="139" t="s">
        <v>193</v>
      </c>
      <c r="BV242" s="139" t="s">
        <v>193</v>
      </c>
      <c r="BW242" s="139" t="s">
        <v>193</v>
      </c>
      <c r="BX242" s="139" t="s">
        <v>193</v>
      </c>
      <c r="BY242" s="139" t="s">
        <v>193</v>
      </c>
      <c r="BZ242" s="139" t="s">
        <v>193</v>
      </c>
      <c r="CA242" s="192" t="s">
        <v>193</v>
      </c>
      <c r="CB242" s="139" t="s">
        <v>193</v>
      </c>
      <c r="CC242" s="139" t="s">
        <v>193</v>
      </c>
      <c r="CD242" s="139" t="s">
        <v>193</v>
      </c>
      <c r="CE242" s="139" t="s">
        <v>193</v>
      </c>
      <c r="CF242" s="139" t="s">
        <v>193</v>
      </c>
      <c r="CG242" s="139" t="s">
        <v>193</v>
      </c>
      <c r="CH242" s="139" t="s">
        <v>193</v>
      </c>
      <c r="CI242" s="139" t="s">
        <v>193</v>
      </c>
      <c r="CJ242" s="139" t="s">
        <v>193</v>
      </c>
      <c r="CK242" s="139" t="s">
        <v>193</v>
      </c>
      <c r="CL242" s="139" t="s">
        <v>193</v>
      </c>
      <c r="CM242" s="139" t="s">
        <v>193</v>
      </c>
      <c r="CN242" s="139" t="s">
        <v>193</v>
      </c>
      <c r="CO242" s="139" t="s">
        <v>193</v>
      </c>
      <c r="CP242" s="139" t="s">
        <v>193</v>
      </c>
      <c r="CQ242" s="139" t="s">
        <v>193</v>
      </c>
      <c r="CR242" s="139" t="s">
        <v>193</v>
      </c>
      <c r="CS242" s="139" t="s">
        <v>193</v>
      </c>
      <c r="CT242" s="139" t="s">
        <v>193</v>
      </c>
      <c r="CU242" s="139" t="s">
        <v>193</v>
      </c>
      <c r="CV242" s="139" t="s">
        <v>193</v>
      </c>
      <c r="CW242" s="139" t="s">
        <v>193</v>
      </c>
      <c r="CX242" s="139" t="s">
        <v>193</v>
      </c>
      <c r="CY242" s="139" t="s">
        <v>193</v>
      </c>
      <c r="CZ242" s="139" t="s">
        <v>193</v>
      </c>
      <c r="DA242" s="139" t="s">
        <v>193</v>
      </c>
      <c r="DB242" s="139" t="s">
        <v>193</v>
      </c>
      <c r="DC242" s="139" t="s">
        <v>193</v>
      </c>
      <c r="DD242" s="139" t="s">
        <v>193</v>
      </c>
      <c r="DE242" s="139" t="s">
        <v>193</v>
      </c>
      <c r="DF242" s="139" t="s">
        <v>193</v>
      </c>
      <c r="DG242" s="139" t="s">
        <v>193</v>
      </c>
      <c r="DH242" s="139" t="s">
        <v>193</v>
      </c>
      <c r="DI242" s="139" t="s">
        <v>193</v>
      </c>
      <c r="DJ242" s="139" t="s">
        <v>193</v>
      </c>
      <c r="DK242" s="139" t="s">
        <v>193</v>
      </c>
      <c r="DL242" s="139" t="s">
        <v>193</v>
      </c>
      <c r="DM242" s="139" t="s">
        <v>193</v>
      </c>
      <c r="DN242" s="139" t="s">
        <v>193</v>
      </c>
      <c r="DO242" s="139" t="s">
        <v>193</v>
      </c>
      <c r="DP242" s="139" t="s">
        <v>193</v>
      </c>
      <c r="DQ242" s="139" t="s">
        <v>193</v>
      </c>
      <c r="DR242" s="139" t="s">
        <v>193</v>
      </c>
      <c r="DS242" s="139" t="s">
        <v>193</v>
      </c>
      <c r="DT242" s="139" t="s">
        <v>193</v>
      </c>
      <c r="DU242" s="139" t="s">
        <v>193</v>
      </c>
      <c r="DV242" s="139" t="s">
        <v>193</v>
      </c>
      <c r="DW242" s="139" t="s">
        <v>193</v>
      </c>
      <c r="DX242" s="139" t="s">
        <v>193</v>
      </c>
      <c r="DY242" s="139" t="s">
        <v>193</v>
      </c>
      <c r="DZ242" s="139" t="s">
        <v>193</v>
      </c>
      <c r="EA242" s="139" t="s">
        <v>193</v>
      </c>
      <c r="EB242" s="139" t="s">
        <v>193</v>
      </c>
      <c r="EC242" s="139" t="s">
        <v>193</v>
      </c>
      <c r="ED242" s="139" t="s">
        <v>193</v>
      </c>
      <c r="EE242" s="139" t="s">
        <v>193</v>
      </c>
      <c r="EF242" s="139" t="s">
        <v>193</v>
      </c>
      <c r="EG242" s="139" t="s">
        <v>193</v>
      </c>
      <c r="EH242" s="139" t="s">
        <v>193</v>
      </c>
      <c r="EI242" s="139" t="s">
        <v>193</v>
      </c>
      <c r="EJ242" s="139" t="s">
        <v>193</v>
      </c>
      <c r="EK242" s="139" t="s">
        <v>193</v>
      </c>
      <c r="EL242" s="139" t="s">
        <v>193</v>
      </c>
      <c r="EM242" s="139" t="s">
        <v>193</v>
      </c>
      <c r="EN242" s="139" t="s">
        <v>193</v>
      </c>
      <c r="EO242" s="139" t="s">
        <v>193</v>
      </c>
      <c r="EP242" s="139" t="s">
        <v>193</v>
      </c>
      <c r="EQ242" s="139" t="s">
        <v>193</v>
      </c>
      <c r="ER242" s="139" t="s">
        <v>193</v>
      </c>
      <c r="ES242" s="139" t="s">
        <v>193</v>
      </c>
      <c r="ET242" s="139" t="s">
        <v>193</v>
      </c>
      <c r="EU242" s="139" t="s">
        <v>193</v>
      </c>
      <c r="EV242" s="139" t="s">
        <v>193</v>
      </c>
      <c r="EW242" s="139" t="s">
        <v>193</v>
      </c>
      <c r="EX242" s="139" t="s">
        <v>193</v>
      </c>
      <c r="EY242" s="139" t="s">
        <v>193</v>
      </c>
      <c r="EZ242" s="139" t="s">
        <v>193</v>
      </c>
      <c r="FA242" s="139" t="s">
        <v>193</v>
      </c>
      <c r="FB242" s="139" t="s">
        <v>193</v>
      </c>
      <c r="FC242" s="139" t="s">
        <v>193</v>
      </c>
      <c r="FD242" s="139" t="s">
        <v>193</v>
      </c>
      <c r="FE242" s="139" t="s">
        <v>193</v>
      </c>
      <c r="FF242" s="139" t="s">
        <v>193</v>
      </c>
      <c r="FG242" s="139" t="s">
        <v>193</v>
      </c>
      <c r="FH242" s="139" t="s">
        <v>193</v>
      </c>
      <c r="FI242" s="139" t="s">
        <v>193</v>
      </c>
      <c r="FJ242" s="139" t="s">
        <v>193</v>
      </c>
      <c r="FK242" s="139" t="s">
        <v>193</v>
      </c>
      <c r="FL242" s="139" t="s">
        <v>193</v>
      </c>
      <c r="FM242" s="139" t="s">
        <v>193</v>
      </c>
      <c r="FN242" s="139" t="s">
        <v>193</v>
      </c>
      <c r="FO242" s="139" t="s">
        <v>193</v>
      </c>
      <c r="FP242" s="139" t="s">
        <v>193</v>
      </c>
      <c r="FQ242" s="139" t="s">
        <v>193</v>
      </c>
      <c r="FR242" s="139" t="s">
        <v>193</v>
      </c>
      <c r="FS242" s="139" t="s">
        <v>193</v>
      </c>
      <c r="FT242" s="139" t="s">
        <v>193</v>
      </c>
      <c r="FU242" s="139" t="s">
        <v>193</v>
      </c>
      <c r="FV242" s="139" t="s">
        <v>193</v>
      </c>
      <c r="FW242" s="139" t="s">
        <v>193</v>
      </c>
      <c r="FX242" s="139" t="s">
        <v>193</v>
      </c>
      <c r="FY242" s="139" t="s">
        <v>193</v>
      </c>
      <c r="FZ242" s="139" t="s">
        <v>193</v>
      </c>
      <c r="GA242" s="139" t="s">
        <v>193</v>
      </c>
      <c r="GB242" s="139" t="s">
        <v>193</v>
      </c>
      <c r="GC242" s="139" t="s">
        <v>193</v>
      </c>
      <c r="GD242" s="139" t="s">
        <v>193</v>
      </c>
      <c r="GE242" s="139" t="s">
        <v>193</v>
      </c>
      <c r="GF242" s="139" t="s">
        <v>193</v>
      </c>
      <c r="GG242" s="139" t="s">
        <v>193</v>
      </c>
      <c r="GH242" s="139" t="s">
        <v>193</v>
      </c>
      <c r="GI242" s="139" t="s">
        <v>193</v>
      </c>
      <c r="GJ242" s="139" t="s">
        <v>193</v>
      </c>
      <c r="GK242" s="139" t="s">
        <v>193</v>
      </c>
      <c r="GL242" s="139" t="s">
        <v>193</v>
      </c>
      <c r="GM242" s="139" t="s">
        <v>193</v>
      </c>
      <c r="GN242" s="139" t="s">
        <v>193</v>
      </c>
      <c r="GO242" s="139" t="s">
        <v>193</v>
      </c>
      <c r="GP242" s="139" t="s">
        <v>193</v>
      </c>
      <c r="GQ242" s="139" t="s">
        <v>193</v>
      </c>
      <c r="GR242" s="139" t="s">
        <v>193</v>
      </c>
      <c r="GS242" s="139" t="s">
        <v>193</v>
      </c>
      <c r="GT242" s="139" t="s">
        <v>193</v>
      </c>
      <c r="GU242" s="139" t="s">
        <v>193</v>
      </c>
      <c r="GV242" s="139" t="s">
        <v>193</v>
      </c>
      <c r="GW242" s="139" t="s">
        <v>193</v>
      </c>
      <c r="GX242" s="139" t="s">
        <v>193</v>
      </c>
      <c r="GY242" s="139" t="s">
        <v>193</v>
      </c>
      <c r="GZ242" s="139" t="s">
        <v>193</v>
      </c>
      <c r="HA242" s="139" t="s">
        <v>193</v>
      </c>
      <c r="HB242" s="139" t="s">
        <v>193</v>
      </c>
      <c r="HC242" s="139" t="s">
        <v>193</v>
      </c>
      <c r="HD242" s="139" t="s">
        <v>193</v>
      </c>
      <c r="HE242" s="139" t="s">
        <v>193</v>
      </c>
      <c r="HF242" s="139" t="s">
        <v>193</v>
      </c>
      <c r="HG242" s="139" t="s">
        <v>193</v>
      </c>
      <c r="HH242" s="139" t="s">
        <v>193</v>
      </c>
      <c r="HI242" s="139" t="s">
        <v>193</v>
      </c>
      <c r="HJ242" s="139" t="s">
        <v>193</v>
      </c>
      <c r="HK242" s="139" t="s">
        <v>193</v>
      </c>
      <c r="HL242" s="139" t="s">
        <v>193</v>
      </c>
      <c r="HM242" s="139" t="s">
        <v>193</v>
      </c>
      <c r="HN242" s="139" t="s">
        <v>193</v>
      </c>
      <c r="HO242" s="139" t="s">
        <v>193</v>
      </c>
      <c r="HP242" s="139" t="s">
        <v>193</v>
      </c>
      <c r="HQ242" s="139" t="s">
        <v>193</v>
      </c>
      <c r="HR242" s="139" t="s">
        <v>193</v>
      </c>
      <c r="HS242" s="139" t="s">
        <v>193</v>
      </c>
      <c r="HT242" s="139" t="s">
        <v>193</v>
      </c>
      <c r="HU242" s="139" t="s">
        <v>193</v>
      </c>
      <c r="HV242" s="139" t="s">
        <v>193</v>
      </c>
      <c r="HW242" s="139" t="s">
        <v>193</v>
      </c>
      <c r="HX242" s="139" t="s">
        <v>193</v>
      </c>
      <c r="HY242" s="139" t="s">
        <v>193</v>
      </c>
      <c r="HZ242" s="139" t="s">
        <v>193</v>
      </c>
      <c r="IA242" s="139" t="s">
        <v>193</v>
      </c>
      <c r="IB242" s="139" t="s">
        <v>193</v>
      </c>
      <c r="IC242" s="139" t="s">
        <v>193</v>
      </c>
      <c r="ID242" s="139" t="s">
        <v>193</v>
      </c>
      <c r="IE242" s="139" t="s">
        <v>193</v>
      </c>
      <c r="IF242" s="139" t="s">
        <v>193</v>
      </c>
      <c r="IG242" s="139" t="s">
        <v>193</v>
      </c>
      <c r="IH242" s="139" t="s">
        <v>193</v>
      </c>
      <c r="II242" s="139" t="s">
        <v>193</v>
      </c>
      <c r="IJ242" s="139" t="s">
        <v>193</v>
      </c>
      <c r="IK242" s="139" t="s">
        <v>193</v>
      </c>
      <c r="IL242" s="139" t="s">
        <v>193</v>
      </c>
      <c r="IM242" s="139" t="s">
        <v>114</v>
      </c>
      <c r="IN242" s="139" t="s">
        <v>114</v>
      </c>
      <c r="IO242" s="139" t="s">
        <v>193</v>
      </c>
      <c r="IP242" s="139" t="s">
        <v>193</v>
      </c>
      <c r="IQ242" s="139" t="s">
        <v>193</v>
      </c>
      <c r="IR242" s="139" t="s">
        <v>193</v>
      </c>
      <c r="IS242" s="139" t="s">
        <v>193</v>
      </c>
      <c r="IT242" s="139" t="s">
        <v>193</v>
      </c>
      <c r="IU242" s="139" t="s">
        <v>193</v>
      </c>
      <c r="IV242" s="139" t="s">
        <v>193</v>
      </c>
      <c r="IW242" s="139" t="s">
        <v>3458</v>
      </c>
      <c r="IX242" s="139">
        <v>0</v>
      </c>
      <c r="IY242" s="139">
        <v>0</v>
      </c>
      <c r="IZ242" s="139">
        <v>1</v>
      </c>
      <c r="JA242" s="139">
        <v>0</v>
      </c>
      <c r="JB242" s="139">
        <v>0</v>
      </c>
      <c r="JC242" s="139">
        <v>0</v>
      </c>
      <c r="JD242" s="139">
        <v>0</v>
      </c>
      <c r="JE242" s="139">
        <v>0</v>
      </c>
      <c r="JF242" s="139" t="s">
        <v>193</v>
      </c>
      <c r="JG242" s="139" t="s">
        <v>109</v>
      </c>
      <c r="JH242" s="139" t="s">
        <v>193</v>
      </c>
      <c r="JI242" s="139" t="s">
        <v>3350</v>
      </c>
      <c r="JJ242" s="139">
        <v>0</v>
      </c>
      <c r="JK242" s="139">
        <v>0</v>
      </c>
      <c r="JL242" s="139">
        <v>0</v>
      </c>
      <c r="JM242" s="139">
        <v>0</v>
      </c>
      <c r="JN242" s="139">
        <v>0</v>
      </c>
      <c r="JO242" s="139">
        <v>1</v>
      </c>
      <c r="JP242" s="139">
        <v>0</v>
      </c>
      <c r="JQ242" s="139" t="s">
        <v>193</v>
      </c>
      <c r="JR242" s="139" t="s">
        <v>193</v>
      </c>
      <c r="JS242" s="139" t="s">
        <v>193</v>
      </c>
      <c r="JT242" s="139" t="s">
        <v>193</v>
      </c>
      <c r="JU242" s="139" t="s">
        <v>193</v>
      </c>
      <c r="JV242" s="139" t="s">
        <v>193</v>
      </c>
      <c r="JW242" s="139" t="s">
        <v>193</v>
      </c>
      <c r="JX242" s="139" t="s">
        <v>193</v>
      </c>
      <c r="JY242" s="139" t="s">
        <v>193</v>
      </c>
      <c r="JZ242" s="139" t="s">
        <v>193</v>
      </c>
      <c r="KA242" s="139" t="s">
        <v>193</v>
      </c>
      <c r="KB242" s="139" t="s">
        <v>193</v>
      </c>
      <c r="KC242" s="139" t="s">
        <v>193</v>
      </c>
      <c r="KD242" s="139" t="s">
        <v>193</v>
      </c>
      <c r="KE242" s="139" t="s">
        <v>193</v>
      </c>
      <c r="KF242" s="139" t="s">
        <v>193</v>
      </c>
      <c r="KG242" s="139" t="s">
        <v>193</v>
      </c>
      <c r="KH242" s="139" t="s">
        <v>193</v>
      </c>
      <c r="KI242" s="139" t="s">
        <v>193</v>
      </c>
      <c r="KJ242" s="139" t="s">
        <v>193</v>
      </c>
      <c r="KK242" s="139" t="s">
        <v>193</v>
      </c>
      <c r="KL242" s="139" t="s">
        <v>193</v>
      </c>
      <c r="KM242" s="139" t="s">
        <v>193</v>
      </c>
      <c r="KN242" s="139" t="s">
        <v>193</v>
      </c>
      <c r="KO242" s="139" t="s">
        <v>193</v>
      </c>
      <c r="KP242" s="139" t="s">
        <v>193</v>
      </c>
      <c r="KQ242" s="139" t="s">
        <v>193</v>
      </c>
      <c r="KR242" s="139" t="s">
        <v>193</v>
      </c>
      <c r="KS242" s="139" t="s">
        <v>193</v>
      </c>
      <c r="KT242" s="139" t="s">
        <v>193</v>
      </c>
      <c r="KU242" s="139" t="s">
        <v>193</v>
      </c>
      <c r="KV242" s="139" t="s">
        <v>193</v>
      </c>
      <c r="KW242" s="139" t="s">
        <v>193</v>
      </c>
      <c r="KX242" s="139" t="s">
        <v>193</v>
      </c>
      <c r="KY242" s="139" t="s">
        <v>193</v>
      </c>
      <c r="KZ242" s="139" t="s">
        <v>193</v>
      </c>
      <c r="LA242" s="139" t="s">
        <v>193</v>
      </c>
      <c r="LB242" s="139" t="s">
        <v>193</v>
      </c>
      <c r="LC242" s="139" t="s">
        <v>193</v>
      </c>
      <c r="LD242" s="139" t="s">
        <v>193</v>
      </c>
      <c r="LE242" s="139" t="s">
        <v>193</v>
      </c>
      <c r="LF242" s="139" t="s">
        <v>193</v>
      </c>
      <c r="LG242" s="139" t="s">
        <v>193</v>
      </c>
      <c r="LH242" s="139" t="s">
        <v>193</v>
      </c>
      <c r="LI242" s="139" t="s">
        <v>193</v>
      </c>
      <c r="LJ242" s="139" t="s">
        <v>193</v>
      </c>
      <c r="LK242" s="139" t="s">
        <v>193</v>
      </c>
      <c r="LL242" s="139" t="s">
        <v>193</v>
      </c>
      <c r="LM242" s="139" t="s">
        <v>193</v>
      </c>
      <c r="LN242" s="139" t="s">
        <v>193</v>
      </c>
      <c r="LO242" s="139" t="s">
        <v>193</v>
      </c>
      <c r="LP242" s="139" t="s">
        <v>193</v>
      </c>
      <c r="LQ242" s="139" t="s">
        <v>193</v>
      </c>
    </row>
    <row r="243" spans="1:329" ht="14.4" customHeight="1" x14ac:dyDescent="0.35">
      <c r="A243" s="139" t="s">
        <v>3762</v>
      </c>
      <c r="B243" s="139" t="s">
        <v>3571</v>
      </c>
      <c r="C243" s="139" t="s">
        <v>617</v>
      </c>
      <c r="D243" s="139" t="s">
        <v>617</v>
      </c>
      <c r="E243" s="139" t="s">
        <v>624</v>
      </c>
      <c r="F243" s="139" t="s">
        <v>500</v>
      </c>
      <c r="G243" s="139" t="s">
        <v>219</v>
      </c>
      <c r="H243" s="139" t="s">
        <v>219</v>
      </c>
      <c r="I243" s="139" t="s">
        <v>3760</v>
      </c>
      <c r="J243" s="139" t="s">
        <v>630</v>
      </c>
      <c r="K243" s="139" t="s">
        <v>536</v>
      </c>
      <c r="L243" s="139" t="s">
        <v>3317</v>
      </c>
      <c r="M243" t="s">
        <v>491</v>
      </c>
      <c r="N243" t="s">
        <v>193</v>
      </c>
      <c r="O243" t="s">
        <v>193</v>
      </c>
      <c r="P243" t="s">
        <v>193</v>
      </c>
      <c r="Q243" t="s">
        <v>193</v>
      </c>
      <c r="R243" t="s">
        <v>193</v>
      </c>
      <c r="S243" t="s">
        <v>193</v>
      </c>
      <c r="T243" t="s">
        <v>193</v>
      </c>
      <c r="U243" t="s">
        <v>193</v>
      </c>
      <c r="V243" t="s">
        <v>193</v>
      </c>
      <c r="W243" t="s">
        <v>193</v>
      </c>
      <c r="X243" t="s">
        <v>193</v>
      </c>
      <c r="Y243" t="s">
        <v>193</v>
      </c>
      <c r="Z243" t="s">
        <v>193</v>
      </c>
      <c r="AA243" t="s">
        <v>193</v>
      </c>
      <c r="AB243" t="s">
        <v>193</v>
      </c>
      <c r="AC243" t="s">
        <v>193</v>
      </c>
      <c r="AD243" t="s">
        <v>193</v>
      </c>
      <c r="AE243" t="s">
        <v>193</v>
      </c>
      <c r="AF243" t="s">
        <v>193</v>
      </c>
      <c r="AG243" t="s">
        <v>193</v>
      </c>
      <c r="AH243" t="s">
        <v>193</v>
      </c>
      <c r="AI243" t="s">
        <v>193</v>
      </c>
      <c r="AJ243" t="s">
        <v>193</v>
      </c>
      <c r="AK243" t="s">
        <v>193</v>
      </c>
      <c r="AL243" t="s">
        <v>193</v>
      </c>
      <c r="AM243" t="s">
        <v>193</v>
      </c>
      <c r="AN243" t="s">
        <v>193</v>
      </c>
      <c r="AO243" t="s">
        <v>193</v>
      </c>
      <c r="AP243" t="s">
        <v>193</v>
      </c>
      <c r="AQ243" t="s">
        <v>193</v>
      </c>
      <c r="AR243" t="s">
        <v>193</v>
      </c>
      <c r="AS243" t="s">
        <v>193</v>
      </c>
      <c r="AT243" t="s">
        <v>193</v>
      </c>
      <c r="AU243" t="s">
        <v>193</v>
      </c>
      <c r="AV243" t="s">
        <v>193</v>
      </c>
      <c r="AW243" t="s">
        <v>193</v>
      </c>
      <c r="AX243" t="s">
        <v>193</v>
      </c>
      <c r="AY243" t="s">
        <v>193</v>
      </c>
      <c r="AZ243" s="192" t="s">
        <v>193</v>
      </c>
      <c r="BA243" s="139" t="s">
        <v>193</v>
      </c>
      <c r="BB243" s="139" t="s">
        <v>193</v>
      </c>
      <c r="BC243" s="192" t="s">
        <v>193</v>
      </c>
      <c r="BD243" s="139" t="s">
        <v>193</v>
      </c>
      <c r="BE243" s="139" t="s">
        <v>193</v>
      </c>
      <c r="BF243" s="192" t="s">
        <v>193</v>
      </c>
      <c r="BG243" s="139" t="s">
        <v>193</v>
      </c>
      <c r="BH243" s="139" t="s">
        <v>193</v>
      </c>
      <c r="BI243" s="192" t="s">
        <v>193</v>
      </c>
      <c r="BJ243" s="139" t="s">
        <v>193</v>
      </c>
      <c r="BK243" s="139" t="s">
        <v>193</v>
      </c>
      <c r="BL243" s="192" t="s">
        <v>193</v>
      </c>
      <c r="BM243" s="139" t="s">
        <v>193</v>
      </c>
      <c r="BN243" s="139" t="s">
        <v>193</v>
      </c>
      <c r="BO243" s="192" t="s">
        <v>193</v>
      </c>
      <c r="BP243" s="139" t="s">
        <v>193</v>
      </c>
      <c r="BQ243" s="139" t="s">
        <v>193</v>
      </c>
      <c r="BR243" s="139" t="s">
        <v>193</v>
      </c>
      <c r="BS243" s="139" t="s">
        <v>193</v>
      </c>
      <c r="BT243" s="139" t="s">
        <v>193</v>
      </c>
      <c r="BU243" s="139" t="s">
        <v>193</v>
      </c>
      <c r="BV243" s="139" t="s">
        <v>193</v>
      </c>
      <c r="BW243" s="139" t="s">
        <v>193</v>
      </c>
      <c r="BX243" s="139" t="s">
        <v>193</v>
      </c>
      <c r="BY243" s="139" t="s">
        <v>193</v>
      </c>
      <c r="BZ243" s="139" t="s">
        <v>193</v>
      </c>
      <c r="CA243" s="192" t="s">
        <v>193</v>
      </c>
      <c r="CB243" s="139" t="s">
        <v>193</v>
      </c>
      <c r="CC243" s="139" t="s">
        <v>193</v>
      </c>
      <c r="CD243" s="139" t="s">
        <v>193</v>
      </c>
      <c r="CE243" s="139" t="s">
        <v>193</v>
      </c>
      <c r="CF243" s="139" t="s">
        <v>193</v>
      </c>
      <c r="CG243" s="139" t="s">
        <v>193</v>
      </c>
      <c r="CH243" s="139" t="s">
        <v>193</v>
      </c>
      <c r="CI243" s="139" t="s">
        <v>193</v>
      </c>
      <c r="CJ243" s="139" t="s">
        <v>193</v>
      </c>
      <c r="CK243" s="139" t="s">
        <v>193</v>
      </c>
      <c r="CL243" s="139" t="s">
        <v>193</v>
      </c>
      <c r="CM243" s="139" t="s">
        <v>193</v>
      </c>
      <c r="CN243" s="139" t="s">
        <v>193</v>
      </c>
      <c r="CO243" s="139" t="s">
        <v>193</v>
      </c>
      <c r="CP243" s="139" t="s">
        <v>193</v>
      </c>
      <c r="CQ243" s="139" t="s">
        <v>193</v>
      </c>
      <c r="CR243" s="139" t="s">
        <v>193</v>
      </c>
      <c r="CS243" s="139" t="s">
        <v>193</v>
      </c>
      <c r="CT243" s="139" t="s">
        <v>193</v>
      </c>
      <c r="CU243" s="139" t="s">
        <v>193</v>
      </c>
      <c r="CV243" s="139" t="s">
        <v>193</v>
      </c>
      <c r="CW243" s="139" t="s">
        <v>193</v>
      </c>
      <c r="CX243" s="139" t="s">
        <v>193</v>
      </c>
      <c r="CY243" s="139" t="s">
        <v>193</v>
      </c>
      <c r="CZ243" s="139" t="s">
        <v>193</v>
      </c>
      <c r="DA243" s="139" t="s">
        <v>193</v>
      </c>
      <c r="DB243" s="139" t="s">
        <v>193</v>
      </c>
      <c r="DC243" s="139" t="s">
        <v>193</v>
      </c>
      <c r="DD243" s="139" t="s">
        <v>193</v>
      </c>
      <c r="DE243" s="139" t="s">
        <v>193</v>
      </c>
      <c r="DF243" s="139" t="s">
        <v>193</v>
      </c>
      <c r="DG243" s="139" t="s">
        <v>193</v>
      </c>
      <c r="DH243" s="139" t="s">
        <v>193</v>
      </c>
      <c r="DI243" s="139" t="s">
        <v>193</v>
      </c>
      <c r="DJ243" s="139" t="s">
        <v>193</v>
      </c>
      <c r="DK243" s="139" t="s">
        <v>193</v>
      </c>
      <c r="DL243" s="139" t="s">
        <v>193</v>
      </c>
      <c r="DM243" s="139" t="s">
        <v>193</v>
      </c>
      <c r="DN243" s="139" t="s">
        <v>193</v>
      </c>
      <c r="DO243" s="139" t="s">
        <v>193</v>
      </c>
      <c r="DP243" s="139" t="s">
        <v>193</v>
      </c>
      <c r="DQ243" s="139" t="s">
        <v>193</v>
      </c>
      <c r="DR243" s="139" t="s">
        <v>193</v>
      </c>
      <c r="DS243" s="139" t="s">
        <v>193</v>
      </c>
      <c r="DT243" s="139" t="s">
        <v>193</v>
      </c>
      <c r="DU243" s="139" t="s">
        <v>193</v>
      </c>
      <c r="DV243" s="139" t="s">
        <v>193</v>
      </c>
      <c r="DW243" s="139" t="s">
        <v>193</v>
      </c>
      <c r="DX243" s="139" t="s">
        <v>193</v>
      </c>
      <c r="DY243" s="139" t="s">
        <v>193</v>
      </c>
      <c r="DZ243" s="139" t="s">
        <v>193</v>
      </c>
      <c r="EA243" s="139" t="s">
        <v>193</v>
      </c>
      <c r="EB243" s="139" t="s">
        <v>193</v>
      </c>
      <c r="EC243" s="139" t="s">
        <v>193</v>
      </c>
      <c r="ED243" s="139" t="s">
        <v>193</v>
      </c>
      <c r="EE243" s="139" t="s">
        <v>193</v>
      </c>
      <c r="EF243" s="139" t="s">
        <v>193</v>
      </c>
      <c r="EG243" s="139" t="s">
        <v>193</v>
      </c>
      <c r="EH243" s="139" t="s">
        <v>193</v>
      </c>
      <c r="EI243" s="139" t="s">
        <v>193</v>
      </c>
      <c r="EJ243" s="139" t="s">
        <v>193</v>
      </c>
      <c r="EK243" s="139" t="s">
        <v>193</v>
      </c>
      <c r="EL243" s="139" t="s">
        <v>193</v>
      </c>
      <c r="EM243" s="139" t="s">
        <v>193</v>
      </c>
      <c r="EN243" s="139" t="s">
        <v>193</v>
      </c>
      <c r="EO243" s="139" t="s">
        <v>193</v>
      </c>
      <c r="EP243" s="139" t="s">
        <v>193</v>
      </c>
      <c r="EQ243" s="139" t="s">
        <v>193</v>
      </c>
      <c r="ER243" s="139" t="s">
        <v>193</v>
      </c>
      <c r="ES243" s="139" t="s">
        <v>193</v>
      </c>
      <c r="ET243" s="139" t="s">
        <v>193</v>
      </c>
      <c r="EU243" s="139" t="s">
        <v>193</v>
      </c>
      <c r="EV243" s="139" t="s">
        <v>193</v>
      </c>
      <c r="EW243" s="139" t="s">
        <v>193</v>
      </c>
      <c r="EX243" s="139" t="s">
        <v>193</v>
      </c>
      <c r="EY243" s="139" t="s">
        <v>193</v>
      </c>
      <c r="EZ243" s="139" t="s">
        <v>193</v>
      </c>
      <c r="FA243" s="139" t="s">
        <v>193</v>
      </c>
      <c r="FB243" s="139" t="s">
        <v>193</v>
      </c>
      <c r="FC243" s="139" t="s">
        <v>193</v>
      </c>
      <c r="FD243" s="139" t="s">
        <v>193</v>
      </c>
      <c r="FE243" s="139" t="s">
        <v>193</v>
      </c>
      <c r="FF243" s="139" t="s">
        <v>193</v>
      </c>
      <c r="FG243" s="139" t="s">
        <v>193</v>
      </c>
      <c r="FH243" s="139" t="s">
        <v>193</v>
      </c>
      <c r="FI243" s="139" t="s">
        <v>193</v>
      </c>
      <c r="FJ243" s="139" t="s">
        <v>193</v>
      </c>
      <c r="FK243" s="139" t="s">
        <v>193</v>
      </c>
      <c r="FL243" s="139" t="s">
        <v>193</v>
      </c>
      <c r="FM243" s="139" t="s">
        <v>193</v>
      </c>
      <c r="FN243" s="139" t="s">
        <v>193</v>
      </c>
      <c r="FO243" s="139" t="s">
        <v>193</v>
      </c>
      <c r="FP243" s="139" t="s">
        <v>193</v>
      </c>
      <c r="FQ243" s="139" t="s">
        <v>193</v>
      </c>
      <c r="FR243" s="139" t="s">
        <v>193</v>
      </c>
      <c r="FS243" s="139" t="s">
        <v>193</v>
      </c>
      <c r="FT243" s="139" t="s">
        <v>193</v>
      </c>
      <c r="FU243" s="139" t="s">
        <v>193</v>
      </c>
      <c r="FV243" s="139" t="s">
        <v>193</v>
      </c>
      <c r="FW243" s="139" t="s">
        <v>193</v>
      </c>
      <c r="FX243" s="139" t="s">
        <v>193</v>
      </c>
      <c r="FY243" s="139" t="s">
        <v>193</v>
      </c>
      <c r="FZ243" s="139" t="s">
        <v>193</v>
      </c>
      <c r="GA243" s="139" t="s">
        <v>193</v>
      </c>
      <c r="GB243" s="139" t="s">
        <v>193</v>
      </c>
      <c r="GC243" s="139" t="s">
        <v>193</v>
      </c>
      <c r="GD243" s="139" t="s">
        <v>193</v>
      </c>
      <c r="GE243" s="139" t="s">
        <v>193</v>
      </c>
      <c r="GF243" s="139" t="s">
        <v>193</v>
      </c>
      <c r="GG243" s="139" t="s">
        <v>193</v>
      </c>
      <c r="GH243" s="139" t="s">
        <v>193</v>
      </c>
      <c r="GI243" s="139" t="s">
        <v>193</v>
      </c>
      <c r="GJ243" s="139" t="s">
        <v>193</v>
      </c>
      <c r="GK243" s="139" t="s">
        <v>193</v>
      </c>
      <c r="GL243" s="139" t="s">
        <v>193</v>
      </c>
      <c r="GM243" s="139" t="s">
        <v>193</v>
      </c>
      <c r="GN243" s="139" t="s">
        <v>193</v>
      </c>
      <c r="GO243" s="139" t="s">
        <v>193</v>
      </c>
      <c r="GP243" s="139" t="s">
        <v>193</v>
      </c>
      <c r="GQ243" s="139" t="s">
        <v>193</v>
      </c>
      <c r="GR243" s="139" t="s">
        <v>193</v>
      </c>
      <c r="GS243" s="139" t="s">
        <v>193</v>
      </c>
      <c r="GT243" s="139" t="s">
        <v>193</v>
      </c>
      <c r="GU243" s="139" t="s">
        <v>193</v>
      </c>
      <c r="GV243" s="139" t="s">
        <v>193</v>
      </c>
      <c r="GW243" s="139" t="s">
        <v>193</v>
      </c>
      <c r="GX243" s="139" t="s">
        <v>193</v>
      </c>
      <c r="GY243" s="139" t="s">
        <v>193</v>
      </c>
      <c r="GZ243" s="139" t="s">
        <v>193</v>
      </c>
      <c r="HA243" s="139" t="s">
        <v>193</v>
      </c>
      <c r="HB243" s="139" t="s">
        <v>193</v>
      </c>
      <c r="HC243" s="139" t="s">
        <v>193</v>
      </c>
      <c r="HD243" s="139" t="s">
        <v>193</v>
      </c>
      <c r="HE243" s="139" t="s">
        <v>193</v>
      </c>
      <c r="HF243" s="139" t="s">
        <v>193</v>
      </c>
      <c r="HG243" s="139" t="s">
        <v>193</v>
      </c>
      <c r="HH243" s="139" t="s">
        <v>193</v>
      </c>
      <c r="HI243" s="139" t="s">
        <v>193</v>
      </c>
      <c r="HJ243" s="139" t="s">
        <v>193</v>
      </c>
      <c r="HK243" s="139" t="s">
        <v>193</v>
      </c>
      <c r="HL243" s="139" t="s">
        <v>193</v>
      </c>
      <c r="HM243" s="139" t="s">
        <v>193</v>
      </c>
      <c r="HN243" s="139" t="s">
        <v>193</v>
      </c>
      <c r="HO243" s="139" t="s">
        <v>193</v>
      </c>
      <c r="HP243" s="139" t="s">
        <v>193</v>
      </c>
      <c r="HQ243" s="139" t="s">
        <v>193</v>
      </c>
      <c r="HR243" s="139" t="s">
        <v>193</v>
      </c>
      <c r="HS243" s="139" t="s">
        <v>193</v>
      </c>
      <c r="HT243" s="139" t="s">
        <v>193</v>
      </c>
      <c r="HU243" s="139" t="s">
        <v>193</v>
      </c>
      <c r="HV243" s="139" t="s">
        <v>193</v>
      </c>
      <c r="HW243" s="139" t="s">
        <v>193</v>
      </c>
      <c r="HX243" s="139" t="s">
        <v>193</v>
      </c>
      <c r="HY243" s="139" t="s">
        <v>193</v>
      </c>
      <c r="HZ243" s="139" t="s">
        <v>193</v>
      </c>
      <c r="IA243" s="139" t="s">
        <v>193</v>
      </c>
      <c r="IB243" s="139" t="s">
        <v>193</v>
      </c>
      <c r="IC243" s="139" t="s">
        <v>193</v>
      </c>
      <c r="ID243" s="139" t="s">
        <v>193</v>
      </c>
      <c r="IE243" s="139" t="s">
        <v>193</v>
      </c>
      <c r="IF243" s="139" t="s">
        <v>193</v>
      </c>
      <c r="IG243" s="139" t="s">
        <v>193</v>
      </c>
      <c r="IH243" s="139" t="s">
        <v>193</v>
      </c>
      <c r="II243" s="139" t="s">
        <v>193</v>
      </c>
      <c r="IJ243" s="139" t="s">
        <v>193</v>
      </c>
      <c r="IK243" s="139" t="s">
        <v>193</v>
      </c>
      <c r="IL243" s="139" t="s">
        <v>193</v>
      </c>
      <c r="IM243" s="139" t="s">
        <v>193</v>
      </c>
      <c r="IN243" s="139" t="s">
        <v>193</v>
      </c>
      <c r="IO243" s="139" t="s">
        <v>193</v>
      </c>
      <c r="IP243" s="139" t="s">
        <v>193</v>
      </c>
      <c r="IQ243" s="139" t="s">
        <v>193</v>
      </c>
      <c r="IR243" s="139" t="s">
        <v>193</v>
      </c>
      <c r="IS243" s="139" t="s">
        <v>193</v>
      </c>
      <c r="IT243" s="139" t="s">
        <v>193</v>
      </c>
      <c r="IU243" s="139" t="s">
        <v>193</v>
      </c>
      <c r="IV243" s="139" t="s">
        <v>193</v>
      </c>
      <c r="IW243" s="139" t="s">
        <v>193</v>
      </c>
      <c r="IX243" s="139" t="s">
        <v>193</v>
      </c>
      <c r="IY243" s="139" t="s">
        <v>193</v>
      </c>
      <c r="IZ243" s="139" t="s">
        <v>193</v>
      </c>
      <c r="JA243" s="139" t="s">
        <v>193</v>
      </c>
      <c r="JB243" s="139" t="s">
        <v>193</v>
      </c>
      <c r="JC243" s="139" t="s">
        <v>193</v>
      </c>
      <c r="JD243" s="139" t="s">
        <v>193</v>
      </c>
      <c r="JE243" s="139" t="s">
        <v>193</v>
      </c>
      <c r="JF243" s="139" t="s">
        <v>193</v>
      </c>
      <c r="JG243" s="139" t="s">
        <v>193</v>
      </c>
      <c r="JH243" s="139" t="s">
        <v>193</v>
      </c>
      <c r="JI243" s="139" t="s">
        <v>193</v>
      </c>
      <c r="JJ243" s="139" t="s">
        <v>193</v>
      </c>
      <c r="JK243" s="139" t="s">
        <v>193</v>
      </c>
      <c r="JL243" s="139" t="s">
        <v>193</v>
      </c>
      <c r="JM243" s="139" t="s">
        <v>193</v>
      </c>
      <c r="JN243" s="139" t="s">
        <v>193</v>
      </c>
      <c r="JO243" s="139" t="s">
        <v>193</v>
      </c>
      <c r="JP243" s="139" t="s">
        <v>193</v>
      </c>
      <c r="JQ243" s="139" t="s">
        <v>109</v>
      </c>
      <c r="JR243" s="139" t="s">
        <v>505</v>
      </c>
      <c r="JS243" s="139" t="s">
        <v>3318</v>
      </c>
      <c r="JT243" s="139" t="s">
        <v>193</v>
      </c>
      <c r="JU243" s="139" t="s">
        <v>506</v>
      </c>
      <c r="JV243" s="139" t="s">
        <v>3319</v>
      </c>
      <c r="JW243" s="139" t="s">
        <v>3318</v>
      </c>
      <c r="JX243" s="139" t="s">
        <v>796</v>
      </c>
      <c r="JY243" s="139" t="s">
        <v>193</v>
      </c>
      <c r="JZ243" s="139" t="s">
        <v>3320</v>
      </c>
      <c r="KA243" s="139" t="s">
        <v>797</v>
      </c>
      <c r="KB243" s="139" t="s">
        <v>798</v>
      </c>
      <c r="KC243" s="139" t="s">
        <v>799</v>
      </c>
      <c r="KD243" s="139" t="s">
        <v>193</v>
      </c>
      <c r="KE243" s="139" t="s">
        <v>193</v>
      </c>
      <c r="KF243" s="139" t="s">
        <v>193</v>
      </c>
      <c r="KG243" s="139" t="s">
        <v>193</v>
      </c>
      <c r="KH243" s="139" t="s">
        <v>193</v>
      </c>
      <c r="KI243" s="139">
        <v>65</v>
      </c>
      <c r="KJ243" s="139">
        <v>13</v>
      </c>
      <c r="KK243" s="139" t="s">
        <v>193</v>
      </c>
      <c r="KL243" s="139" t="s">
        <v>156</v>
      </c>
      <c r="KM243" s="139">
        <v>13</v>
      </c>
      <c r="KN243" s="139" t="s">
        <v>109</v>
      </c>
      <c r="KO243" s="139" t="s">
        <v>193</v>
      </c>
      <c r="KP243" s="139" t="s">
        <v>109</v>
      </c>
      <c r="KQ243" s="139" t="s">
        <v>3763</v>
      </c>
      <c r="KR243" s="139">
        <v>0</v>
      </c>
      <c r="KS243" s="139">
        <v>0</v>
      </c>
      <c r="KT243" s="139">
        <v>0</v>
      </c>
      <c r="KU243" s="139">
        <v>0</v>
      </c>
      <c r="KV243" s="139">
        <v>0</v>
      </c>
      <c r="KW243" s="139">
        <v>0</v>
      </c>
      <c r="KX243" s="139">
        <v>0</v>
      </c>
      <c r="KY243" s="139">
        <v>0</v>
      </c>
      <c r="KZ243" s="139">
        <v>1</v>
      </c>
      <c r="LA243" s="139">
        <v>0</v>
      </c>
      <c r="LB243" s="139">
        <v>0</v>
      </c>
      <c r="LC243" s="139" t="s">
        <v>193</v>
      </c>
      <c r="LD243" s="139" t="s">
        <v>114</v>
      </c>
      <c r="LE243" s="139" t="s">
        <v>193</v>
      </c>
      <c r="LF243" s="139" t="s">
        <v>193</v>
      </c>
      <c r="LG243" s="139" t="s">
        <v>193</v>
      </c>
      <c r="LH243" s="139" t="s">
        <v>193</v>
      </c>
      <c r="LI243" s="139" t="s">
        <v>193</v>
      </c>
      <c r="LJ243" s="139" t="s">
        <v>193</v>
      </c>
      <c r="LK243" s="139" t="s">
        <v>193</v>
      </c>
      <c r="LL243" s="139" t="s">
        <v>193</v>
      </c>
      <c r="LM243" s="139" t="s">
        <v>193</v>
      </c>
      <c r="LN243" s="139" t="s">
        <v>193</v>
      </c>
      <c r="LO243" s="139" t="s">
        <v>193</v>
      </c>
      <c r="LP243" s="139" t="s">
        <v>193</v>
      </c>
      <c r="LQ243" s="139" t="s">
        <v>193</v>
      </c>
    </row>
    <row r="244" spans="1:329" ht="14.4" customHeight="1" x14ac:dyDescent="0.35">
      <c r="A244" s="139" t="s">
        <v>3764</v>
      </c>
      <c r="B244" s="139" t="s">
        <v>3571</v>
      </c>
      <c r="C244" s="139" t="s">
        <v>617</v>
      </c>
      <c r="D244" s="139" t="s">
        <v>617</v>
      </c>
      <c r="E244" s="139" t="s">
        <v>624</v>
      </c>
      <c r="F244" s="139" t="s">
        <v>500</v>
      </c>
      <c r="G244" s="139" t="s">
        <v>219</v>
      </c>
      <c r="H244" s="139" t="s">
        <v>219</v>
      </c>
      <c r="I244" s="139" t="s">
        <v>3760</v>
      </c>
      <c r="J244" s="139" t="s">
        <v>630</v>
      </c>
      <c r="K244" s="139" t="s">
        <v>536</v>
      </c>
      <c r="L244" s="139" t="s">
        <v>3317</v>
      </c>
      <c r="M244" t="s">
        <v>494</v>
      </c>
      <c r="N244" t="s">
        <v>193</v>
      </c>
      <c r="O244" t="s">
        <v>193</v>
      </c>
      <c r="P244" t="s">
        <v>193</v>
      </c>
      <c r="Q244" t="s">
        <v>193</v>
      </c>
      <c r="R244" t="s">
        <v>193</v>
      </c>
      <c r="S244" t="s">
        <v>193</v>
      </c>
      <c r="T244" t="s">
        <v>193</v>
      </c>
      <c r="U244" t="s">
        <v>193</v>
      </c>
      <c r="V244" t="s">
        <v>193</v>
      </c>
      <c r="W244" t="s">
        <v>193</v>
      </c>
      <c r="X244" t="s">
        <v>193</v>
      </c>
      <c r="Y244" t="s">
        <v>193</v>
      </c>
      <c r="Z244" t="s">
        <v>193</v>
      </c>
      <c r="AA244" t="s">
        <v>193</v>
      </c>
      <c r="AB244" t="s">
        <v>193</v>
      </c>
      <c r="AC244" t="s">
        <v>193</v>
      </c>
      <c r="AD244" t="s">
        <v>193</v>
      </c>
      <c r="AE244" t="s">
        <v>193</v>
      </c>
      <c r="AF244" t="s">
        <v>193</v>
      </c>
      <c r="AG244" t="s">
        <v>193</v>
      </c>
      <c r="AH244" t="s">
        <v>193</v>
      </c>
      <c r="AI244" t="s">
        <v>193</v>
      </c>
      <c r="AJ244" t="s">
        <v>193</v>
      </c>
      <c r="AK244" t="s">
        <v>193</v>
      </c>
      <c r="AL244" t="s">
        <v>193</v>
      </c>
      <c r="AM244" t="s">
        <v>193</v>
      </c>
      <c r="AN244" t="s">
        <v>193</v>
      </c>
      <c r="AO244" t="s">
        <v>193</v>
      </c>
      <c r="AP244" t="s">
        <v>193</v>
      </c>
      <c r="AQ244" t="s">
        <v>193</v>
      </c>
      <c r="AR244" t="s">
        <v>193</v>
      </c>
      <c r="AS244" t="s">
        <v>193</v>
      </c>
      <c r="AT244" t="s">
        <v>193</v>
      </c>
      <c r="AU244" t="s">
        <v>193</v>
      </c>
      <c r="AV244" t="s">
        <v>193</v>
      </c>
      <c r="AW244" t="s">
        <v>193</v>
      </c>
      <c r="AX244" t="s">
        <v>193</v>
      </c>
      <c r="AY244" t="s">
        <v>193</v>
      </c>
      <c r="AZ244" s="192" t="s">
        <v>193</v>
      </c>
      <c r="BA244" s="139" t="s">
        <v>193</v>
      </c>
      <c r="BB244" s="139" t="s">
        <v>193</v>
      </c>
      <c r="BC244" s="192" t="s">
        <v>193</v>
      </c>
      <c r="BD244" s="139" t="s">
        <v>193</v>
      </c>
      <c r="BE244" s="139" t="s">
        <v>193</v>
      </c>
      <c r="BF244" s="192" t="s">
        <v>193</v>
      </c>
      <c r="BG244" s="139" t="s">
        <v>193</v>
      </c>
      <c r="BH244" s="139" t="s">
        <v>193</v>
      </c>
      <c r="BI244" s="192" t="s">
        <v>193</v>
      </c>
      <c r="BJ244" s="139" t="s">
        <v>193</v>
      </c>
      <c r="BK244" s="139" t="s">
        <v>193</v>
      </c>
      <c r="BL244" s="192" t="s">
        <v>193</v>
      </c>
      <c r="BM244" s="139" t="s">
        <v>193</v>
      </c>
      <c r="BN244" s="139" t="s">
        <v>193</v>
      </c>
      <c r="BO244" s="192" t="s">
        <v>193</v>
      </c>
      <c r="BP244" s="139" t="s">
        <v>193</v>
      </c>
      <c r="BQ244" s="139" t="s">
        <v>193</v>
      </c>
      <c r="BR244" s="139" t="s">
        <v>193</v>
      </c>
      <c r="BS244" s="139" t="s">
        <v>193</v>
      </c>
      <c r="BT244" s="139" t="s">
        <v>193</v>
      </c>
      <c r="BU244" s="139" t="s">
        <v>193</v>
      </c>
      <c r="BV244" s="139" t="s">
        <v>193</v>
      </c>
      <c r="BW244" s="139" t="s">
        <v>193</v>
      </c>
      <c r="BX244" s="139" t="s">
        <v>193</v>
      </c>
      <c r="BY244" s="139" t="s">
        <v>193</v>
      </c>
      <c r="BZ244" s="139" t="s">
        <v>193</v>
      </c>
      <c r="CA244" s="192" t="s">
        <v>193</v>
      </c>
      <c r="CB244" s="139" t="s">
        <v>193</v>
      </c>
      <c r="CC244" s="139" t="s">
        <v>193</v>
      </c>
      <c r="CD244" s="139" t="s">
        <v>193</v>
      </c>
      <c r="CE244" s="139" t="s">
        <v>193</v>
      </c>
      <c r="CF244" s="139" t="s">
        <v>193</v>
      </c>
      <c r="CG244" s="139" t="s">
        <v>193</v>
      </c>
      <c r="CH244" s="139" t="s">
        <v>193</v>
      </c>
      <c r="CI244" s="139" t="s">
        <v>193</v>
      </c>
      <c r="CJ244" s="139" t="s">
        <v>193</v>
      </c>
      <c r="CK244" s="139" t="s">
        <v>193</v>
      </c>
      <c r="CL244" s="139" t="s">
        <v>193</v>
      </c>
      <c r="CM244" s="139" t="s">
        <v>193</v>
      </c>
      <c r="CN244" s="139" t="s">
        <v>193</v>
      </c>
      <c r="CO244" s="139" t="s">
        <v>193</v>
      </c>
      <c r="CP244" s="139" t="s">
        <v>193</v>
      </c>
      <c r="CQ244" s="139" t="s">
        <v>193</v>
      </c>
      <c r="CR244" s="139" t="s">
        <v>193</v>
      </c>
      <c r="CS244" s="139" t="s">
        <v>193</v>
      </c>
      <c r="CT244" s="139" t="s">
        <v>193</v>
      </c>
      <c r="CU244" s="139" t="s">
        <v>193</v>
      </c>
      <c r="CV244" s="139" t="s">
        <v>193</v>
      </c>
      <c r="CW244" s="139" t="s">
        <v>193</v>
      </c>
      <c r="CX244" s="139" t="s">
        <v>193</v>
      </c>
      <c r="CY244" s="139" t="s">
        <v>193</v>
      </c>
      <c r="CZ244" s="139" t="s">
        <v>193</v>
      </c>
      <c r="DA244" s="139" t="s">
        <v>193</v>
      </c>
      <c r="DB244" s="139" t="s">
        <v>193</v>
      </c>
      <c r="DC244" s="139" t="s">
        <v>193</v>
      </c>
      <c r="DD244" s="139" t="s">
        <v>193</v>
      </c>
      <c r="DE244" s="139" t="s">
        <v>193</v>
      </c>
      <c r="DF244" s="139" t="s">
        <v>193</v>
      </c>
      <c r="DG244" s="139" t="s">
        <v>193</v>
      </c>
      <c r="DH244" s="139" t="s">
        <v>193</v>
      </c>
      <c r="DI244" s="139" t="s">
        <v>193</v>
      </c>
      <c r="DJ244" s="139" t="s">
        <v>193</v>
      </c>
      <c r="DK244" s="139" t="s">
        <v>193</v>
      </c>
      <c r="DL244" s="139" t="s">
        <v>193</v>
      </c>
      <c r="DM244" s="139" t="s">
        <v>193</v>
      </c>
      <c r="DN244" s="139" t="s">
        <v>193</v>
      </c>
      <c r="DO244" s="139" t="s">
        <v>193</v>
      </c>
      <c r="DP244" s="139" t="s">
        <v>193</v>
      </c>
      <c r="DQ244" s="139" t="s">
        <v>193</v>
      </c>
      <c r="DR244" s="139" t="s">
        <v>193</v>
      </c>
      <c r="DS244" s="139" t="s">
        <v>193</v>
      </c>
      <c r="DT244" s="139" t="s">
        <v>193</v>
      </c>
      <c r="DU244" s="139" t="s">
        <v>193</v>
      </c>
      <c r="DV244" s="139" t="s">
        <v>193</v>
      </c>
      <c r="DW244" s="139" t="s">
        <v>193</v>
      </c>
      <c r="DX244" s="139" t="s">
        <v>193</v>
      </c>
      <c r="DY244" s="139" t="s">
        <v>193</v>
      </c>
      <c r="DZ244" s="139" t="s">
        <v>193</v>
      </c>
      <c r="EA244" s="139" t="s">
        <v>193</v>
      </c>
      <c r="EB244" s="139" t="s">
        <v>193</v>
      </c>
      <c r="EC244" s="139" t="s">
        <v>193</v>
      </c>
      <c r="ED244" s="139" t="s">
        <v>193</v>
      </c>
      <c r="EE244" s="139" t="s">
        <v>193</v>
      </c>
      <c r="EF244" s="139" t="s">
        <v>193</v>
      </c>
      <c r="EG244" s="139" t="s">
        <v>193</v>
      </c>
      <c r="EH244" s="139" t="s">
        <v>193</v>
      </c>
      <c r="EI244" s="139" t="s">
        <v>193</v>
      </c>
      <c r="EJ244" s="139" t="s">
        <v>193</v>
      </c>
      <c r="EK244" s="139" t="s">
        <v>193</v>
      </c>
      <c r="EL244" s="139" t="s">
        <v>193</v>
      </c>
      <c r="EM244" s="139" t="s">
        <v>193</v>
      </c>
      <c r="EN244" s="139" t="s">
        <v>193</v>
      </c>
      <c r="EO244" s="139" t="s">
        <v>193</v>
      </c>
      <c r="EP244" s="139" t="s">
        <v>193</v>
      </c>
      <c r="EQ244" s="139" t="s">
        <v>193</v>
      </c>
      <c r="ER244" s="139" t="s">
        <v>193</v>
      </c>
      <c r="ES244" s="139" t="s">
        <v>193</v>
      </c>
      <c r="ET244" s="139" t="s">
        <v>193</v>
      </c>
      <c r="EU244" s="139" t="s">
        <v>193</v>
      </c>
      <c r="EV244" s="139" t="s">
        <v>193</v>
      </c>
      <c r="EW244" s="139" t="s">
        <v>193</v>
      </c>
      <c r="EX244" s="139" t="s">
        <v>193</v>
      </c>
      <c r="EY244" s="139" t="s">
        <v>193</v>
      </c>
      <c r="EZ244" s="139" t="s">
        <v>193</v>
      </c>
      <c r="FA244" s="139" t="s">
        <v>193</v>
      </c>
      <c r="FB244" s="139" t="s">
        <v>193</v>
      </c>
      <c r="FC244" s="139" t="s">
        <v>193</v>
      </c>
      <c r="FD244" s="139" t="s">
        <v>193</v>
      </c>
      <c r="FE244" s="139" t="s">
        <v>193</v>
      </c>
      <c r="FF244" s="139" t="s">
        <v>193</v>
      </c>
      <c r="FG244" s="139" t="s">
        <v>193</v>
      </c>
      <c r="FH244" s="139" t="s">
        <v>193</v>
      </c>
      <c r="FI244" s="139" t="s">
        <v>193</v>
      </c>
      <c r="FJ244" s="139" t="s">
        <v>193</v>
      </c>
      <c r="FK244" s="139" t="s">
        <v>193</v>
      </c>
      <c r="FL244" s="139" t="s">
        <v>193</v>
      </c>
      <c r="FM244" s="139" t="s">
        <v>193</v>
      </c>
      <c r="FN244" s="139" t="s">
        <v>193</v>
      </c>
      <c r="FO244" s="139" t="s">
        <v>193</v>
      </c>
      <c r="FP244" s="139" t="s">
        <v>193</v>
      </c>
      <c r="FQ244" s="139" t="s">
        <v>193</v>
      </c>
      <c r="FR244" s="139" t="s">
        <v>193</v>
      </c>
      <c r="FS244" s="139" t="s">
        <v>193</v>
      </c>
      <c r="FT244" s="139" t="s">
        <v>193</v>
      </c>
      <c r="FU244" s="139" t="s">
        <v>193</v>
      </c>
      <c r="FV244" s="139" t="s">
        <v>193</v>
      </c>
      <c r="FW244" s="139" t="s">
        <v>193</v>
      </c>
      <c r="FX244" s="139" t="s">
        <v>193</v>
      </c>
      <c r="FY244" s="139" t="s">
        <v>193</v>
      </c>
      <c r="FZ244" s="139" t="s">
        <v>193</v>
      </c>
      <c r="GA244" s="139" t="s">
        <v>193</v>
      </c>
      <c r="GB244" s="139" t="s">
        <v>193</v>
      </c>
      <c r="GC244" s="139" t="s">
        <v>193</v>
      </c>
      <c r="GD244" s="139" t="s">
        <v>193</v>
      </c>
      <c r="GE244" s="139" t="s">
        <v>193</v>
      </c>
      <c r="GF244" s="139" t="s">
        <v>193</v>
      </c>
      <c r="GG244" s="139" t="s">
        <v>193</v>
      </c>
      <c r="GH244" s="139" t="s">
        <v>193</v>
      </c>
      <c r="GI244" s="139" t="s">
        <v>193</v>
      </c>
      <c r="GJ244" s="139" t="s">
        <v>193</v>
      </c>
      <c r="GK244" s="139" t="s">
        <v>193</v>
      </c>
      <c r="GL244" s="139" t="s">
        <v>193</v>
      </c>
      <c r="GM244" s="139" t="s">
        <v>193</v>
      </c>
      <c r="GN244" s="139" t="s">
        <v>193</v>
      </c>
      <c r="GO244" s="139" t="s">
        <v>193</v>
      </c>
      <c r="GP244" s="139" t="s">
        <v>193</v>
      </c>
      <c r="GQ244" s="139" t="s">
        <v>193</v>
      </c>
      <c r="GR244" s="139" t="s">
        <v>193</v>
      </c>
      <c r="GS244" s="139" t="s">
        <v>193</v>
      </c>
      <c r="GT244" s="139" t="s">
        <v>193</v>
      </c>
      <c r="GU244" s="139" t="s">
        <v>193</v>
      </c>
      <c r="GV244" s="139" t="s">
        <v>193</v>
      </c>
      <c r="GW244" s="139" t="s">
        <v>193</v>
      </c>
      <c r="GX244" s="139" t="s">
        <v>193</v>
      </c>
      <c r="GY244" s="139" t="s">
        <v>193</v>
      </c>
      <c r="GZ244" s="139" t="s">
        <v>193</v>
      </c>
      <c r="HA244" s="139" t="s">
        <v>193</v>
      </c>
      <c r="HB244" s="139" t="s">
        <v>193</v>
      </c>
      <c r="HC244" s="139" t="s">
        <v>193</v>
      </c>
      <c r="HD244" s="139" t="s">
        <v>193</v>
      </c>
      <c r="HE244" s="139" t="s">
        <v>193</v>
      </c>
      <c r="HF244" s="139" t="s">
        <v>193</v>
      </c>
      <c r="HG244" s="139" t="s">
        <v>193</v>
      </c>
      <c r="HH244" s="139" t="s">
        <v>193</v>
      </c>
      <c r="HI244" s="139" t="s">
        <v>193</v>
      </c>
      <c r="HJ244" s="139" t="s">
        <v>193</v>
      </c>
      <c r="HK244" s="139" t="s">
        <v>193</v>
      </c>
      <c r="HL244" s="139" t="s">
        <v>193</v>
      </c>
      <c r="HM244" s="139" t="s">
        <v>193</v>
      </c>
      <c r="HN244" s="139" t="s">
        <v>193</v>
      </c>
      <c r="HO244" s="139" t="s">
        <v>193</v>
      </c>
      <c r="HP244" s="139" t="s">
        <v>193</v>
      </c>
      <c r="HQ244" s="139" t="s">
        <v>193</v>
      </c>
      <c r="HR244" s="139" t="s">
        <v>193</v>
      </c>
      <c r="HS244" s="139" t="s">
        <v>193</v>
      </c>
      <c r="HT244" s="139" t="s">
        <v>193</v>
      </c>
      <c r="HU244" s="139" t="s">
        <v>193</v>
      </c>
      <c r="HV244" s="139" t="s">
        <v>193</v>
      </c>
      <c r="HW244" s="139" t="s">
        <v>193</v>
      </c>
      <c r="HX244" s="139" t="s">
        <v>193</v>
      </c>
      <c r="HY244" s="139" t="s">
        <v>193</v>
      </c>
      <c r="HZ244" s="139" t="s">
        <v>193</v>
      </c>
      <c r="IA244" s="139" t="s">
        <v>193</v>
      </c>
      <c r="IB244" s="139" t="s">
        <v>193</v>
      </c>
      <c r="IC244" s="139" t="s">
        <v>193</v>
      </c>
      <c r="ID244" s="139" t="s">
        <v>193</v>
      </c>
      <c r="IE244" s="139" t="s">
        <v>193</v>
      </c>
      <c r="IF244" s="139" t="s">
        <v>193</v>
      </c>
      <c r="IG244" s="139" t="s">
        <v>193</v>
      </c>
      <c r="IH244" s="139" t="s">
        <v>193</v>
      </c>
      <c r="II244" s="139" t="s">
        <v>193</v>
      </c>
      <c r="IJ244" s="139" t="s">
        <v>193</v>
      </c>
      <c r="IK244" s="139" t="s">
        <v>193</v>
      </c>
      <c r="IL244" s="139" t="s">
        <v>193</v>
      </c>
      <c r="IM244" s="139" t="s">
        <v>193</v>
      </c>
      <c r="IN244" s="139" t="s">
        <v>193</v>
      </c>
      <c r="IO244" s="139" t="s">
        <v>193</v>
      </c>
      <c r="IP244" s="139" t="s">
        <v>193</v>
      </c>
      <c r="IQ244" s="139" t="s">
        <v>193</v>
      </c>
      <c r="IR244" s="139" t="s">
        <v>193</v>
      </c>
      <c r="IS244" s="139" t="s">
        <v>193</v>
      </c>
      <c r="IT244" s="139" t="s">
        <v>193</v>
      </c>
      <c r="IU244" s="139" t="s">
        <v>193</v>
      </c>
      <c r="IV244" s="139" t="s">
        <v>193</v>
      </c>
      <c r="IW244" s="139" t="s">
        <v>193</v>
      </c>
      <c r="IX244" s="139" t="s">
        <v>193</v>
      </c>
      <c r="IY244" s="139" t="s">
        <v>193</v>
      </c>
      <c r="IZ244" s="139" t="s">
        <v>193</v>
      </c>
      <c r="JA244" s="139" t="s">
        <v>193</v>
      </c>
      <c r="JB244" s="139" t="s">
        <v>193</v>
      </c>
      <c r="JC244" s="139" t="s">
        <v>193</v>
      </c>
      <c r="JD244" s="139" t="s">
        <v>193</v>
      </c>
      <c r="JE244" s="139" t="s">
        <v>193</v>
      </c>
      <c r="JF244" s="139" t="s">
        <v>193</v>
      </c>
      <c r="JG244" s="139" t="s">
        <v>193</v>
      </c>
      <c r="JH244" s="139" t="s">
        <v>193</v>
      </c>
      <c r="JI244" s="139" t="s">
        <v>193</v>
      </c>
      <c r="JJ244" s="139" t="s">
        <v>193</v>
      </c>
      <c r="JK244" s="139" t="s">
        <v>193</v>
      </c>
      <c r="JL244" s="139" t="s">
        <v>193</v>
      </c>
      <c r="JM244" s="139" t="s">
        <v>193</v>
      </c>
      <c r="JN244" s="139" t="s">
        <v>193</v>
      </c>
      <c r="JO244" s="139" t="s">
        <v>193</v>
      </c>
      <c r="JP244" s="139" t="s">
        <v>193</v>
      </c>
      <c r="JQ244" s="139" t="s">
        <v>109</v>
      </c>
      <c r="JR244" s="139" t="s">
        <v>505</v>
      </c>
      <c r="JS244" s="139" t="s">
        <v>3318</v>
      </c>
      <c r="JT244" s="139" t="s">
        <v>193</v>
      </c>
      <c r="JU244" s="139" t="s">
        <v>506</v>
      </c>
      <c r="JV244" s="139" t="s">
        <v>3319</v>
      </c>
      <c r="JW244" s="139" t="s">
        <v>3318</v>
      </c>
      <c r="JX244" s="139" t="s">
        <v>800</v>
      </c>
      <c r="JY244" s="139" t="s">
        <v>193</v>
      </c>
      <c r="JZ244" s="139" t="s">
        <v>3320</v>
      </c>
      <c r="KA244" s="139" t="s">
        <v>797</v>
      </c>
      <c r="KB244" s="139" t="s">
        <v>798</v>
      </c>
      <c r="KC244" s="139" t="s">
        <v>799</v>
      </c>
      <c r="KD244" s="139" t="s">
        <v>193</v>
      </c>
      <c r="KE244" s="139" t="s">
        <v>193</v>
      </c>
      <c r="KF244" s="139" t="s">
        <v>193</v>
      </c>
      <c r="KG244" s="139" t="s">
        <v>193</v>
      </c>
      <c r="KH244" s="139" t="s">
        <v>193</v>
      </c>
      <c r="KI244" s="139">
        <v>60</v>
      </c>
      <c r="KJ244" s="139">
        <v>12</v>
      </c>
      <c r="KK244" s="139" t="s">
        <v>193</v>
      </c>
      <c r="KL244" s="139" t="s">
        <v>156</v>
      </c>
      <c r="KM244" s="139">
        <v>12</v>
      </c>
      <c r="KN244" s="139" t="s">
        <v>109</v>
      </c>
      <c r="KO244" s="139" t="s">
        <v>193</v>
      </c>
      <c r="KP244" s="139" t="s">
        <v>114</v>
      </c>
      <c r="KQ244" s="139" t="s">
        <v>193</v>
      </c>
      <c r="KR244" s="139" t="s">
        <v>193</v>
      </c>
      <c r="KS244" s="139" t="s">
        <v>193</v>
      </c>
      <c r="KT244" s="139" t="s">
        <v>193</v>
      </c>
      <c r="KU244" s="139" t="s">
        <v>193</v>
      </c>
      <c r="KV244" s="139" t="s">
        <v>193</v>
      </c>
      <c r="KW244" s="139" t="s">
        <v>193</v>
      </c>
      <c r="KX244" s="139" t="s">
        <v>193</v>
      </c>
      <c r="KY244" s="139" t="s">
        <v>193</v>
      </c>
      <c r="KZ244" s="139" t="s">
        <v>193</v>
      </c>
      <c r="LA244" s="139" t="s">
        <v>193</v>
      </c>
      <c r="LB244" s="139" t="s">
        <v>193</v>
      </c>
      <c r="LC244" s="139" t="s">
        <v>193</v>
      </c>
      <c r="LD244" s="139" t="s">
        <v>114</v>
      </c>
      <c r="LE244" s="139" t="s">
        <v>193</v>
      </c>
      <c r="LF244" s="139" t="s">
        <v>193</v>
      </c>
      <c r="LG244" s="139" t="s">
        <v>193</v>
      </c>
      <c r="LH244" s="139" t="s">
        <v>193</v>
      </c>
      <c r="LI244" s="139" t="s">
        <v>193</v>
      </c>
      <c r="LJ244" s="139" t="s">
        <v>193</v>
      </c>
      <c r="LK244" s="139" t="s">
        <v>193</v>
      </c>
      <c r="LL244" s="139" t="s">
        <v>193</v>
      </c>
      <c r="LM244" s="139" t="s">
        <v>193</v>
      </c>
      <c r="LN244" s="139" t="s">
        <v>193</v>
      </c>
      <c r="LO244" s="139" t="s">
        <v>193</v>
      </c>
      <c r="LP244" s="139" t="s">
        <v>193</v>
      </c>
      <c r="LQ244" s="139" t="s">
        <v>193</v>
      </c>
    </row>
    <row r="245" spans="1:329" ht="14.4" customHeight="1" x14ac:dyDescent="0.35">
      <c r="A245" s="139" t="s">
        <v>3765</v>
      </c>
      <c r="B245" s="139" t="s">
        <v>3571</v>
      </c>
      <c r="C245" s="139" t="s">
        <v>617</v>
      </c>
      <c r="D245" s="139" t="s">
        <v>617</v>
      </c>
      <c r="E245" s="139" t="s">
        <v>624</v>
      </c>
      <c r="F245" s="139" t="s">
        <v>500</v>
      </c>
      <c r="G245" s="139" t="s">
        <v>219</v>
      </c>
      <c r="H245" s="139" t="s">
        <v>219</v>
      </c>
      <c r="I245" s="139" t="s">
        <v>3760</v>
      </c>
      <c r="J245" s="139" t="s">
        <v>630</v>
      </c>
      <c r="K245" s="139" t="s">
        <v>536</v>
      </c>
      <c r="L245" s="139" t="s">
        <v>3317</v>
      </c>
      <c r="M245" t="s">
        <v>491</v>
      </c>
      <c r="N245" t="s">
        <v>193</v>
      </c>
      <c r="O245" t="s">
        <v>193</v>
      </c>
      <c r="P245" t="s">
        <v>193</v>
      </c>
      <c r="Q245" t="s">
        <v>193</v>
      </c>
      <c r="R245" t="s">
        <v>193</v>
      </c>
      <c r="S245" t="s">
        <v>193</v>
      </c>
      <c r="T245" t="s">
        <v>193</v>
      </c>
      <c r="U245" t="s">
        <v>193</v>
      </c>
      <c r="V245" t="s">
        <v>193</v>
      </c>
      <c r="W245" t="s">
        <v>193</v>
      </c>
      <c r="X245" t="s">
        <v>193</v>
      </c>
      <c r="Y245" t="s">
        <v>193</v>
      </c>
      <c r="Z245" t="s">
        <v>193</v>
      </c>
      <c r="AA245" t="s">
        <v>193</v>
      </c>
      <c r="AB245" t="s">
        <v>193</v>
      </c>
      <c r="AC245" t="s">
        <v>193</v>
      </c>
      <c r="AD245" t="s">
        <v>193</v>
      </c>
      <c r="AE245" t="s">
        <v>193</v>
      </c>
      <c r="AF245" t="s">
        <v>193</v>
      </c>
      <c r="AG245" t="s">
        <v>193</v>
      </c>
      <c r="AH245" t="s">
        <v>193</v>
      </c>
      <c r="AI245" t="s">
        <v>193</v>
      </c>
      <c r="AJ245" t="s">
        <v>193</v>
      </c>
      <c r="AK245" t="s">
        <v>193</v>
      </c>
      <c r="AL245" t="s">
        <v>193</v>
      </c>
      <c r="AM245" t="s">
        <v>193</v>
      </c>
      <c r="AN245" t="s">
        <v>193</v>
      </c>
      <c r="AO245" t="s">
        <v>193</v>
      </c>
      <c r="AP245" t="s">
        <v>193</v>
      </c>
      <c r="AQ245" t="s">
        <v>193</v>
      </c>
      <c r="AR245" t="s">
        <v>193</v>
      </c>
      <c r="AS245" t="s">
        <v>193</v>
      </c>
      <c r="AT245" t="s">
        <v>193</v>
      </c>
      <c r="AU245" t="s">
        <v>193</v>
      </c>
      <c r="AV245" t="s">
        <v>193</v>
      </c>
      <c r="AW245" t="s">
        <v>193</v>
      </c>
      <c r="AX245" t="s">
        <v>193</v>
      </c>
      <c r="AY245" t="s">
        <v>193</v>
      </c>
      <c r="AZ245" s="192" t="s">
        <v>193</v>
      </c>
      <c r="BA245" s="139" t="s">
        <v>193</v>
      </c>
      <c r="BB245" s="139" t="s">
        <v>193</v>
      </c>
      <c r="BC245" s="192" t="s">
        <v>193</v>
      </c>
      <c r="BD245" s="139" t="s">
        <v>193</v>
      </c>
      <c r="BE245" s="139" t="s">
        <v>193</v>
      </c>
      <c r="BF245" s="192" t="s">
        <v>193</v>
      </c>
      <c r="BG245" s="139" t="s">
        <v>193</v>
      </c>
      <c r="BH245" s="139" t="s">
        <v>193</v>
      </c>
      <c r="BI245" s="192" t="s">
        <v>193</v>
      </c>
      <c r="BJ245" s="139" t="s">
        <v>193</v>
      </c>
      <c r="BK245" s="139" t="s">
        <v>193</v>
      </c>
      <c r="BL245" s="192" t="s">
        <v>193</v>
      </c>
      <c r="BM245" s="139" t="s">
        <v>193</v>
      </c>
      <c r="BN245" s="139" t="s">
        <v>193</v>
      </c>
      <c r="BO245" s="192" t="s">
        <v>193</v>
      </c>
      <c r="BP245" s="139" t="s">
        <v>193</v>
      </c>
      <c r="BQ245" s="139" t="s">
        <v>193</v>
      </c>
      <c r="BR245" s="139" t="s">
        <v>193</v>
      </c>
      <c r="BS245" s="139" t="s">
        <v>193</v>
      </c>
      <c r="BT245" s="139" t="s">
        <v>193</v>
      </c>
      <c r="BU245" s="139" t="s">
        <v>193</v>
      </c>
      <c r="BV245" s="139" t="s">
        <v>193</v>
      </c>
      <c r="BW245" s="139" t="s">
        <v>193</v>
      </c>
      <c r="BX245" s="139" t="s">
        <v>193</v>
      </c>
      <c r="BY245" s="139" t="s">
        <v>193</v>
      </c>
      <c r="BZ245" s="139" t="s">
        <v>193</v>
      </c>
      <c r="CA245" s="192" t="s">
        <v>193</v>
      </c>
      <c r="CB245" s="139" t="s">
        <v>193</v>
      </c>
      <c r="CC245" s="139" t="s">
        <v>193</v>
      </c>
      <c r="CD245" s="139" t="s">
        <v>193</v>
      </c>
      <c r="CE245" s="139" t="s">
        <v>193</v>
      </c>
      <c r="CF245" s="139" t="s">
        <v>193</v>
      </c>
      <c r="CG245" s="139" t="s">
        <v>193</v>
      </c>
      <c r="CH245" s="139" t="s">
        <v>193</v>
      </c>
      <c r="CI245" s="139" t="s">
        <v>193</v>
      </c>
      <c r="CJ245" s="139" t="s">
        <v>193</v>
      </c>
      <c r="CK245" s="139" t="s">
        <v>193</v>
      </c>
      <c r="CL245" s="139" t="s">
        <v>193</v>
      </c>
      <c r="CM245" s="139" t="s">
        <v>193</v>
      </c>
      <c r="CN245" s="139" t="s">
        <v>193</v>
      </c>
      <c r="CO245" s="139" t="s">
        <v>193</v>
      </c>
      <c r="CP245" s="139" t="s">
        <v>193</v>
      </c>
      <c r="CQ245" s="139" t="s">
        <v>193</v>
      </c>
      <c r="CR245" s="139" t="s">
        <v>193</v>
      </c>
      <c r="CS245" s="139" t="s">
        <v>193</v>
      </c>
      <c r="CT245" s="139" t="s">
        <v>193</v>
      </c>
      <c r="CU245" s="139" t="s">
        <v>193</v>
      </c>
      <c r="CV245" s="139" t="s">
        <v>193</v>
      </c>
      <c r="CW245" s="139" t="s">
        <v>193</v>
      </c>
      <c r="CX245" s="139" t="s">
        <v>193</v>
      </c>
      <c r="CY245" s="139" t="s">
        <v>193</v>
      </c>
      <c r="CZ245" s="139" t="s">
        <v>193</v>
      </c>
      <c r="DA245" s="139" t="s">
        <v>193</v>
      </c>
      <c r="DB245" s="139" t="s">
        <v>193</v>
      </c>
      <c r="DC245" s="139" t="s">
        <v>193</v>
      </c>
      <c r="DD245" s="139" t="s">
        <v>193</v>
      </c>
      <c r="DE245" s="139" t="s">
        <v>193</v>
      </c>
      <c r="DF245" s="139" t="s">
        <v>193</v>
      </c>
      <c r="DG245" s="139" t="s">
        <v>193</v>
      </c>
      <c r="DH245" s="139" t="s">
        <v>193</v>
      </c>
      <c r="DI245" s="139" t="s">
        <v>193</v>
      </c>
      <c r="DJ245" s="139" t="s">
        <v>193</v>
      </c>
      <c r="DK245" s="139" t="s">
        <v>193</v>
      </c>
      <c r="DL245" s="139" t="s">
        <v>193</v>
      </c>
      <c r="DM245" s="139" t="s">
        <v>193</v>
      </c>
      <c r="DN245" s="139" t="s">
        <v>193</v>
      </c>
      <c r="DO245" s="139" t="s">
        <v>193</v>
      </c>
      <c r="DP245" s="139" t="s">
        <v>193</v>
      </c>
      <c r="DQ245" s="139" t="s">
        <v>193</v>
      </c>
      <c r="DR245" s="139" t="s">
        <v>193</v>
      </c>
      <c r="DS245" s="139" t="s">
        <v>193</v>
      </c>
      <c r="DT245" s="139" t="s">
        <v>193</v>
      </c>
      <c r="DU245" s="139" t="s">
        <v>193</v>
      </c>
      <c r="DV245" s="139" t="s">
        <v>193</v>
      </c>
      <c r="DW245" s="139" t="s">
        <v>193</v>
      </c>
      <c r="DX245" s="139" t="s">
        <v>193</v>
      </c>
      <c r="DY245" s="139" t="s">
        <v>193</v>
      </c>
      <c r="DZ245" s="139" t="s">
        <v>193</v>
      </c>
      <c r="EA245" s="139" t="s">
        <v>193</v>
      </c>
      <c r="EB245" s="139" t="s">
        <v>193</v>
      </c>
      <c r="EC245" s="139" t="s">
        <v>193</v>
      </c>
      <c r="ED245" s="139" t="s">
        <v>193</v>
      </c>
      <c r="EE245" s="139" t="s">
        <v>193</v>
      </c>
      <c r="EF245" s="139" t="s">
        <v>193</v>
      </c>
      <c r="EG245" s="139" t="s">
        <v>193</v>
      </c>
      <c r="EH245" s="139" t="s">
        <v>193</v>
      </c>
      <c r="EI245" s="139" t="s">
        <v>193</v>
      </c>
      <c r="EJ245" s="139" t="s">
        <v>193</v>
      </c>
      <c r="EK245" s="139" t="s">
        <v>193</v>
      </c>
      <c r="EL245" s="139" t="s">
        <v>193</v>
      </c>
      <c r="EM245" s="139" t="s">
        <v>193</v>
      </c>
      <c r="EN245" s="139" t="s">
        <v>193</v>
      </c>
      <c r="EO245" s="139" t="s">
        <v>193</v>
      </c>
      <c r="EP245" s="139" t="s">
        <v>193</v>
      </c>
      <c r="EQ245" s="139" t="s">
        <v>193</v>
      </c>
      <c r="ER245" s="139" t="s">
        <v>193</v>
      </c>
      <c r="ES245" s="139" t="s">
        <v>193</v>
      </c>
      <c r="ET245" s="139" t="s">
        <v>193</v>
      </c>
      <c r="EU245" s="139" t="s">
        <v>193</v>
      </c>
      <c r="EV245" s="139" t="s">
        <v>193</v>
      </c>
      <c r="EW245" s="139" t="s">
        <v>193</v>
      </c>
      <c r="EX245" s="139" t="s">
        <v>193</v>
      </c>
      <c r="EY245" s="139" t="s">
        <v>193</v>
      </c>
      <c r="EZ245" s="139" t="s">
        <v>193</v>
      </c>
      <c r="FA245" s="139" t="s">
        <v>193</v>
      </c>
      <c r="FB245" s="139" t="s">
        <v>193</v>
      </c>
      <c r="FC245" s="139" t="s">
        <v>193</v>
      </c>
      <c r="FD245" s="139" t="s">
        <v>193</v>
      </c>
      <c r="FE245" s="139" t="s">
        <v>193</v>
      </c>
      <c r="FF245" s="139" t="s">
        <v>193</v>
      </c>
      <c r="FG245" s="139" t="s">
        <v>193</v>
      </c>
      <c r="FH245" s="139" t="s">
        <v>193</v>
      </c>
      <c r="FI245" s="139" t="s">
        <v>193</v>
      </c>
      <c r="FJ245" s="139" t="s">
        <v>193</v>
      </c>
      <c r="FK245" s="139" t="s">
        <v>193</v>
      </c>
      <c r="FL245" s="139" t="s">
        <v>193</v>
      </c>
      <c r="FM245" s="139" t="s">
        <v>193</v>
      </c>
      <c r="FN245" s="139" t="s">
        <v>193</v>
      </c>
      <c r="FO245" s="139" t="s">
        <v>193</v>
      </c>
      <c r="FP245" s="139" t="s">
        <v>193</v>
      </c>
      <c r="FQ245" s="139" t="s">
        <v>193</v>
      </c>
      <c r="FR245" s="139" t="s">
        <v>193</v>
      </c>
      <c r="FS245" s="139" t="s">
        <v>193</v>
      </c>
      <c r="FT245" s="139" t="s">
        <v>193</v>
      </c>
      <c r="FU245" s="139" t="s">
        <v>193</v>
      </c>
      <c r="FV245" s="139" t="s">
        <v>193</v>
      </c>
      <c r="FW245" s="139" t="s">
        <v>193</v>
      </c>
      <c r="FX245" s="139" t="s">
        <v>193</v>
      </c>
      <c r="FY245" s="139" t="s">
        <v>193</v>
      </c>
      <c r="FZ245" s="139" t="s">
        <v>193</v>
      </c>
      <c r="GA245" s="139" t="s">
        <v>193</v>
      </c>
      <c r="GB245" s="139" t="s">
        <v>193</v>
      </c>
      <c r="GC245" s="139" t="s">
        <v>193</v>
      </c>
      <c r="GD245" s="139" t="s">
        <v>193</v>
      </c>
      <c r="GE245" s="139" t="s">
        <v>193</v>
      </c>
      <c r="GF245" s="139" t="s">
        <v>193</v>
      </c>
      <c r="GG245" s="139" t="s">
        <v>193</v>
      </c>
      <c r="GH245" s="139" t="s">
        <v>193</v>
      </c>
      <c r="GI245" s="139" t="s">
        <v>193</v>
      </c>
      <c r="GJ245" s="139" t="s">
        <v>193</v>
      </c>
      <c r="GK245" s="139" t="s">
        <v>193</v>
      </c>
      <c r="GL245" s="139" t="s">
        <v>193</v>
      </c>
      <c r="GM245" s="139" t="s">
        <v>193</v>
      </c>
      <c r="GN245" s="139" t="s">
        <v>193</v>
      </c>
      <c r="GO245" s="139" t="s">
        <v>193</v>
      </c>
      <c r="GP245" s="139" t="s">
        <v>193</v>
      </c>
      <c r="GQ245" s="139" t="s">
        <v>193</v>
      </c>
      <c r="GR245" s="139" t="s">
        <v>193</v>
      </c>
      <c r="GS245" s="139" t="s">
        <v>193</v>
      </c>
      <c r="GT245" s="139" t="s">
        <v>193</v>
      </c>
      <c r="GU245" s="139" t="s">
        <v>193</v>
      </c>
      <c r="GV245" s="139" t="s">
        <v>193</v>
      </c>
      <c r="GW245" s="139" t="s">
        <v>193</v>
      </c>
      <c r="GX245" s="139" t="s">
        <v>193</v>
      </c>
      <c r="GY245" s="139" t="s">
        <v>193</v>
      </c>
      <c r="GZ245" s="139" t="s">
        <v>193</v>
      </c>
      <c r="HA245" s="139" t="s">
        <v>193</v>
      </c>
      <c r="HB245" s="139" t="s">
        <v>193</v>
      </c>
      <c r="HC245" s="139" t="s">
        <v>193</v>
      </c>
      <c r="HD245" s="139" t="s">
        <v>193</v>
      </c>
      <c r="HE245" s="139" t="s">
        <v>193</v>
      </c>
      <c r="HF245" s="139" t="s">
        <v>193</v>
      </c>
      <c r="HG245" s="139" t="s">
        <v>193</v>
      </c>
      <c r="HH245" s="139" t="s">
        <v>193</v>
      </c>
      <c r="HI245" s="139" t="s">
        <v>193</v>
      </c>
      <c r="HJ245" s="139" t="s">
        <v>193</v>
      </c>
      <c r="HK245" s="139" t="s">
        <v>193</v>
      </c>
      <c r="HL245" s="139" t="s">
        <v>193</v>
      </c>
      <c r="HM245" s="139" t="s">
        <v>193</v>
      </c>
      <c r="HN245" s="139" t="s">
        <v>193</v>
      </c>
      <c r="HO245" s="139" t="s">
        <v>193</v>
      </c>
      <c r="HP245" s="139" t="s">
        <v>193</v>
      </c>
      <c r="HQ245" s="139" t="s">
        <v>193</v>
      </c>
      <c r="HR245" s="139" t="s">
        <v>193</v>
      </c>
      <c r="HS245" s="139" t="s">
        <v>193</v>
      </c>
      <c r="HT245" s="139" t="s">
        <v>193</v>
      </c>
      <c r="HU245" s="139" t="s">
        <v>193</v>
      </c>
      <c r="HV245" s="139" t="s">
        <v>193</v>
      </c>
      <c r="HW245" s="139" t="s">
        <v>193</v>
      </c>
      <c r="HX245" s="139" t="s">
        <v>193</v>
      </c>
      <c r="HY245" s="139" t="s">
        <v>193</v>
      </c>
      <c r="HZ245" s="139" t="s">
        <v>193</v>
      </c>
      <c r="IA245" s="139" t="s">
        <v>193</v>
      </c>
      <c r="IB245" s="139" t="s">
        <v>193</v>
      </c>
      <c r="IC245" s="139" t="s">
        <v>193</v>
      </c>
      <c r="ID245" s="139" t="s">
        <v>193</v>
      </c>
      <c r="IE245" s="139" t="s">
        <v>193</v>
      </c>
      <c r="IF245" s="139" t="s">
        <v>193</v>
      </c>
      <c r="IG245" s="139" t="s">
        <v>193</v>
      </c>
      <c r="IH245" s="139" t="s">
        <v>193</v>
      </c>
      <c r="II245" s="139" t="s">
        <v>193</v>
      </c>
      <c r="IJ245" s="139" t="s">
        <v>193</v>
      </c>
      <c r="IK245" s="139" t="s">
        <v>193</v>
      </c>
      <c r="IL245" s="139" t="s">
        <v>193</v>
      </c>
      <c r="IM245" s="139" t="s">
        <v>193</v>
      </c>
      <c r="IN245" s="139" t="s">
        <v>193</v>
      </c>
      <c r="IO245" s="139" t="s">
        <v>193</v>
      </c>
      <c r="IP245" s="139" t="s">
        <v>193</v>
      </c>
      <c r="IQ245" s="139" t="s">
        <v>193</v>
      </c>
      <c r="IR245" s="139" t="s">
        <v>193</v>
      </c>
      <c r="IS245" s="139" t="s">
        <v>193</v>
      </c>
      <c r="IT245" s="139" t="s">
        <v>193</v>
      </c>
      <c r="IU245" s="139" t="s">
        <v>193</v>
      </c>
      <c r="IV245" s="139" t="s">
        <v>193</v>
      </c>
      <c r="IW245" s="139" t="s">
        <v>193</v>
      </c>
      <c r="IX245" s="139" t="s">
        <v>193</v>
      </c>
      <c r="IY245" s="139" t="s">
        <v>193</v>
      </c>
      <c r="IZ245" s="139" t="s">
        <v>193</v>
      </c>
      <c r="JA245" s="139" t="s">
        <v>193</v>
      </c>
      <c r="JB245" s="139" t="s">
        <v>193</v>
      </c>
      <c r="JC245" s="139" t="s">
        <v>193</v>
      </c>
      <c r="JD245" s="139" t="s">
        <v>193</v>
      </c>
      <c r="JE245" s="139" t="s">
        <v>193</v>
      </c>
      <c r="JF245" s="139" t="s">
        <v>193</v>
      </c>
      <c r="JG245" s="139" t="s">
        <v>193</v>
      </c>
      <c r="JH245" s="139" t="s">
        <v>193</v>
      </c>
      <c r="JI245" s="139" t="s">
        <v>193</v>
      </c>
      <c r="JJ245" s="139" t="s">
        <v>193</v>
      </c>
      <c r="JK245" s="139" t="s">
        <v>193</v>
      </c>
      <c r="JL245" s="139" t="s">
        <v>193</v>
      </c>
      <c r="JM245" s="139" t="s">
        <v>193</v>
      </c>
      <c r="JN245" s="139" t="s">
        <v>193</v>
      </c>
      <c r="JO245" s="139" t="s">
        <v>193</v>
      </c>
      <c r="JP245" s="139" t="s">
        <v>193</v>
      </c>
      <c r="JQ245" s="139" t="s">
        <v>109</v>
      </c>
      <c r="JR245" s="139" t="s">
        <v>505</v>
      </c>
      <c r="JS245" s="139" t="s">
        <v>3318</v>
      </c>
      <c r="JT245" s="139" t="s">
        <v>193</v>
      </c>
      <c r="JU245" s="139" t="s">
        <v>506</v>
      </c>
      <c r="JV245" s="139" t="s">
        <v>3319</v>
      </c>
      <c r="JW245" s="139" t="s">
        <v>3318</v>
      </c>
      <c r="JX245" s="139" t="s">
        <v>800</v>
      </c>
      <c r="JY245" s="139" t="s">
        <v>193</v>
      </c>
      <c r="JZ245" s="139" t="s">
        <v>3320</v>
      </c>
      <c r="KA245" s="139" t="s">
        <v>797</v>
      </c>
      <c r="KB245" s="139" t="s">
        <v>798</v>
      </c>
      <c r="KC245" s="139" t="s">
        <v>799</v>
      </c>
      <c r="KD245" s="139" t="s">
        <v>193</v>
      </c>
      <c r="KE245" s="139" t="s">
        <v>193</v>
      </c>
      <c r="KF245" s="139" t="s">
        <v>193</v>
      </c>
      <c r="KG245" s="139" t="s">
        <v>193</v>
      </c>
      <c r="KH245" s="139" t="s">
        <v>193</v>
      </c>
      <c r="KI245" s="139">
        <v>65</v>
      </c>
      <c r="KJ245" s="139">
        <v>13</v>
      </c>
      <c r="KK245" s="139" t="s">
        <v>193</v>
      </c>
      <c r="KL245" s="139" t="s">
        <v>156</v>
      </c>
      <c r="KM245" s="139">
        <v>13</v>
      </c>
      <c r="KN245" s="139" t="s">
        <v>109</v>
      </c>
      <c r="KO245" s="139" t="s">
        <v>193</v>
      </c>
      <c r="KP245" s="139" t="s">
        <v>114</v>
      </c>
      <c r="KQ245" s="139" t="s">
        <v>193</v>
      </c>
      <c r="KR245" s="139" t="s">
        <v>193</v>
      </c>
      <c r="KS245" s="139" t="s">
        <v>193</v>
      </c>
      <c r="KT245" s="139" t="s">
        <v>193</v>
      </c>
      <c r="KU245" s="139" t="s">
        <v>193</v>
      </c>
      <c r="KV245" s="139" t="s">
        <v>193</v>
      </c>
      <c r="KW245" s="139" t="s">
        <v>193</v>
      </c>
      <c r="KX245" s="139" t="s">
        <v>193</v>
      </c>
      <c r="KY245" s="139" t="s">
        <v>193</v>
      </c>
      <c r="KZ245" s="139" t="s">
        <v>193</v>
      </c>
      <c r="LA245" s="139" t="s">
        <v>193</v>
      </c>
      <c r="LB245" s="139" t="s">
        <v>193</v>
      </c>
      <c r="LC245" s="139" t="s">
        <v>193</v>
      </c>
      <c r="LD245" s="139" t="s">
        <v>114</v>
      </c>
      <c r="LE245" s="139" t="s">
        <v>193</v>
      </c>
      <c r="LF245" s="139" t="s">
        <v>193</v>
      </c>
      <c r="LG245" s="139" t="s">
        <v>193</v>
      </c>
      <c r="LH245" s="139" t="s">
        <v>193</v>
      </c>
      <c r="LI245" s="139" t="s">
        <v>193</v>
      </c>
      <c r="LJ245" s="139" t="s">
        <v>193</v>
      </c>
      <c r="LK245" s="139" t="s">
        <v>193</v>
      </c>
      <c r="LL245" s="139" t="s">
        <v>193</v>
      </c>
      <c r="LM245" s="139" t="s">
        <v>193</v>
      </c>
      <c r="LN245" s="139" t="s">
        <v>193</v>
      </c>
      <c r="LO245" s="139" t="s">
        <v>193</v>
      </c>
      <c r="LP245" s="139" t="s">
        <v>193</v>
      </c>
      <c r="LQ245" s="139" t="s">
        <v>193</v>
      </c>
    </row>
    <row r="246" spans="1:329" ht="14.4" customHeight="1" x14ac:dyDescent="0.35">
      <c r="A246" s="139" t="s">
        <v>3766</v>
      </c>
      <c r="B246" s="139" t="s">
        <v>3571</v>
      </c>
      <c r="C246" s="139" t="s">
        <v>617</v>
      </c>
      <c r="D246" s="139" t="s">
        <v>617</v>
      </c>
      <c r="E246" s="139" t="s">
        <v>624</v>
      </c>
      <c r="F246" s="139" t="s">
        <v>500</v>
      </c>
      <c r="G246" s="139" t="s">
        <v>219</v>
      </c>
      <c r="H246" s="139" t="s">
        <v>219</v>
      </c>
      <c r="I246" s="139" t="s">
        <v>3760</v>
      </c>
      <c r="J246" s="139" t="s">
        <v>630</v>
      </c>
      <c r="K246" s="139" t="s">
        <v>536</v>
      </c>
      <c r="L246" s="139" t="s">
        <v>3317</v>
      </c>
      <c r="M246" t="s">
        <v>491</v>
      </c>
      <c r="N246" t="s">
        <v>193</v>
      </c>
      <c r="O246" t="s">
        <v>193</v>
      </c>
      <c r="P246" t="s">
        <v>193</v>
      </c>
      <c r="Q246" t="s">
        <v>193</v>
      </c>
      <c r="R246" t="s">
        <v>193</v>
      </c>
      <c r="S246" t="s">
        <v>193</v>
      </c>
      <c r="T246" t="s">
        <v>193</v>
      </c>
      <c r="U246" t="s">
        <v>193</v>
      </c>
      <c r="V246" t="s">
        <v>193</v>
      </c>
      <c r="W246" t="s">
        <v>193</v>
      </c>
      <c r="X246" t="s">
        <v>193</v>
      </c>
      <c r="Y246" t="s">
        <v>193</v>
      </c>
      <c r="Z246" t="s">
        <v>193</v>
      </c>
      <c r="AA246" t="s">
        <v>193</v>
      </c>
      <c r="AB246" t="s">
        <v>193</v>
      </c>
      <c r="AC246" t="s">
        <v>193</v>
      </c>
      <c r="AD246" t="s">
        <v>193</v>
      </c>
      <c r="AE246" t="s">
        <v>193</v>
      </c>
      <c r="AF246" t="s">
        <v>193</v>
      </c>
      <c r="AG246" t="s">
        <v>193</v>
      </c>
      <c r="AH246" t="s">
        <v>193</v>
      </c>
      <c r="AI246" t="s">
        <v>193</v>
      </c>
      <c r="AJ246" t="s">
        <v>193</v>
      </c>
      <c r="AK246" t="s">
        <v>193</v>
      </c>
      <c r="AL246" t="s">
        <v>193</v>
      </c>
      <c r="AM246" t="s">
        <v>193</v>
      </c>
      <c r="AN246" t="s">
        <v>193</v>
      </c>
      <c r="AO246" t="s">
        <v>193</v>
      </c>
      <c r="AP246" t="s">
        <v>193</v>
      </c>
      <c r="AQ246" t="s">
        <v>193</v>
      </c>
      <c r="AR246" t="s">
        <v>193</v>
      </c>
      <c r="AS246" t="s">
        <v>193</v>
      </c>
      <c r="AT246" t="s">
        <v>193</v>
      </c>
      <c r="AU246" t="s">
        <v>193</v>
      </c>
      <c r="AV246" t="s">
        <v>193</v>
      </c>
      <c r="AW246" t="s">
        <v>193</v>
      </c>
      <c r="AX246" t="s">
        <v>193</v>
      </c>
      <c r="AY246" t="s">
        <v>193</v>
      </c>
      <c r="AZ246" s="192" t="s">
        <v>193</v>
      </c>
      <c r="BA246" s="139" t="s">
        <v>193</v>
      </c>
      <c r="BB246" s="139" t="s">
        <v>193</v>
      </c>
      <c r="BC246" s="192" t="s">
        <v>193</v>
      </c>
      <c r="BD246" s="139" t="s">
        <v>193</v>
      </c>
      <c r="BE246" s="139" t="s">
        <v>193</v>
      </c>
      <c r="BF246" s="192" t="s">
        <v>193</v>
      </c>
      <c r="BG246" s="139" t="s">
        <v>193</v>
      </c>
      <c r="BH246" s="139" t="s">
        <v>193</v>
      </c>
      <c r="BI246" s="192" t="s">
        <v>193</v>
      </c>
      <c r="BJ246" s="139" t="s">
        <v>193</v>
      </c>
      <c r="BK246" s="139" t="s">
        <v>193</v>
      </c>
      <c r="BL246" s="192" t="s">
        <v>193</v>
      </c>
      <c r="BM246" s="139" t="s">
        <v>193</v>
      </c>
      <c r="BN246" s="139" t="s">
        <v>193</v>
      </c>
      <c r="BO246" s="192" t="s">
        <v>193</v>
      </c>
      <c r="BP246" s="139" t="s">
        <v>193</v>
      </c>
      <c r="BQ246" s="139" t="s">
        <v>193</v>
      </c>
      <c r="BR246" s="139" t="s">
        <v>193</v>
      </c>
      <c r="BS246" s="139" t="s">
        <v>193</v>
      </c>
      <c r="BT246" s="139" t="s">
        <v>193</v>
      </c>
      <c r="BU246" s="139" t="s">
        <v>193</v>
      </c>
      <c r="BV246" s="139" t="s">
        <v>193</v>
      </c>
      <c r="BW246" s="139" t="s">
        <v>193</v>
      </c>
      <c r="BX246" s="139" t="s">
        <v>193</v>
      </c>
      <c r="BY246" s="139" t="s">
        <v>193</v>
      </c>
      <c r="BZ246" s="139" t="s">
        <v>193</v>
      </c>
      <c r="CA246" s="192" t="s">
        <v>193</v>
      </c>
      <c r="CB246" s="139" t="s">
        <v>193</v>
      </c>
      <c r="CC246" s="139" t="s">
        <v>193</v>
      </c>
      <c r="CD246" s="139" t="s">
        <v>193</v>
      </c>
      <c r="CE246" s="139" t="s">
        <v>193</v>
      </c>
      <c r="CF246" s="139" t="s">
        <v>193</v>
      </c>
      <c r="CG246" s="139" t="s">
        <v>193</v>
      </c>
      <c r="CH246" s="139" t="s">
        <v>193</v>
      </c>
      <c r="CI246" s="139" t="s">
        <v>193</v>
      </c>
      <c r="CJ246" s="139" t="s">
        <v>193</v>
      </c>
      <c r="CK246" s="139" t="s">
        <v>193</v>
      </c>
      <c r="CL246" s="139" t="s">
        <v>193</v>
      </c>
      <c r="CM246" s="139" t="s">
        <v>193</v>
      </c>
      <c r="CN246" s="139" t="s">
        <v>193</v>
      </c>
      <c r="CO246" s="139" t="s">
        <v>193</v>
      </c>
      <c r="CP246" s="139" t="s">
        <v>193</v>
      </c>
      <c r="CQ246" s="139" t="s">
        <v>193</v>
      </c>
      <c r="CR246" s="139" t="s">
        <v>193</v>
      </c>
      <c r="CS246" s="139" t="s">
        <v>193</v>
      </c>
      <c r="CT246" s="139" t="s">
        <v>193</v>
      </c>
      <c r="CU246" s="139" t="s">
        <v>193</v>
      </c>
      <c r="CV246" s="139" t="s">
        <v>193</v>
      </c>
      <c r="CW246" s="139" t="s">
        <v>193</v>
      </c>
      <c r="CX246" s="139" t="s">
        <v>193</v>
      </c>
      <c r="CY246" s="139" t="s">
        <v>193</v>
      </c>
      <c r="CZ246" s="139" t="s">
        <v>193</v>
      </c>
      <c r="DA246" s="139" t="s">
        <v>193</v>
      </c>
      <c r="DB246" s="139" t="s">
        <v>193</v>
      </c>
      <c r="DC246" s="139" t="s">
        <v>193</v>
      </c>
      <c r="DD246" s="139" t="s">
        <v>193</v>
      </c>
      <c r="DE246" s="139" t="s">
        <v>193</v>
      </c>
      <c r="DF246" s="139" t="s">
        <v>193</v>
      </c>
      <c r="DG246" s="139" t="s">
        <v>193</v>
      </c>
      <c r="DH246" s="139" t="s">
        <v>193</v>
      </c>
      <c r="DI246" s="139" t="s">
        <v>193</v>
      </c>
      <c r="DJ246" s="139" t="s">
        <v>193</v>
      </c>
      <c r="DK246" s="139" t="s">
        <v>193</v>
      </c>
      <c r="DL246" s="139" t="s">
        <v>193</v>
      </c>
      <c r="DM246" s="139" t="s">
        <v>193</v>
      </c>
      <c r="DN246" s="139" t="s">
        <v>193</v>
      </c>
      <c r="DO246" s="139" t="s">
        <v>193</v>
      </c>
      <c r="DP246" s="139" t="s">
        <v>193</v>
      </c>
      <c r="DQ246" s="139" t="s">
        <v>193</v>
      </c>
      <c r="DR246" s="139" t="s">
        <v>193</v>
      </c>
      <c r="DS246" s="139" t="s">
        <v>193</v>
      </c>
      <c r="DT246" s="139" t="s">
        <v>193</v>
      </c>
      <c r="DU246" s="139" t="s">
        <v>193</v>
      </c>
      <c r="DV246" s="139" t="s">
        <v>193</v>
      </c>
      <c r="DW246" s="139" t="s">
        <v>193</v>
      </c>
      <c r="DX246" s="139" t="s">
        <v>193</v>
      </c>
      <c r="DY246" s="139" t="s">
        <v>193</v>
      </c>
      <c r="DZ246" s="139" t="s">
        <v>193</v>
      </c>
      <c r="EA246" s="139" t="s">
        <v>193</v>
      </c>
      <c r="EB246" s="139" t="s">
        <v>193</v>
      </c>
      <c r="EC246" s="139" t="s">
        <v>193</v>
      </c>
      <c r="ED246" s="139" t="s">
        <v>193</v>
      </c>
      <c r="EE246" s="139" t="s">
        <v>193</v>
      </c>
      <c r="EF246" s="139" t="s">
        <v>193</v>
      </c>
      <c r="EG246" s="139" t="s">
        <v>193</v>
      </c>
      <c r="EH246" s="139" t="s">
        <v>193</v>
      </c>
      <c r="EI246" s="139" t="s">
        <v>193</v>
      </c>
      <c r="EJ246" s="139" t="s">
        <v>193</v>
      </c>
      <c r="EK246" s="139" t="s">
        <v>193</v>
      </c>
      <c r="EL246" s="139" t="s">
        <v>193</v>
      </c>
      <c r="EM246" s="139" t="s">
        <v>193</v>
      </c>
      <c r="EN246" s="139" t="s">
        <v>193</v>
      </c>
      <c r="EO246" s="139" t="s">
        <v>193</v>
      </c>
      <c r="EP246" s="139" t="s">
        <v>193</v>
      </c>
      <c r="EQ246" s="139" t="s">
        <v>193</v>
      </c>
      <c r="ER246" s="139" t="s">
        <v>193</v>
      </c>
      <c r="ES246" s="139" t="s">
        <v>193</v>
      </c>
      <c r="ET246" s="139" t="s">
        <v>193</v>
      </c>
      <c r="EU246" s="139" t="s">
        <v>193</v>
      </c>
      <c r="EV246" s="139" t="s">
        <v>193</v>
      </c>
      <c r="EW246" s="139" t="s">
        <v>193</v>
      </c>
      <c r="EX246" s="139" t="s">
        <v>193</v>
      </c>
      <c r="EY246" s="139" t="s">
        <v>193</v>
      </c>
      <c r="EZ246" s="139" t="s">
        <v>193</v>
      </c>
      <c r="FA246" s="139" t="s">
        <v>193</v>
      </c>
      <c r="FB246" s="139" t="s">
        <v>193</v>
      </c>
      <c r="FC246" s="139" t="s">
        <v>193</v>
      </c>
      <c r="FD246" s="139" t="s">
        <v>193</v>
      </c>
      <c r="FE246" s="139" t="s">
        <v>193</v>
      </c>
      <c r="FF246" s="139" t="s">
        <v>193</v>
      </c>
      <c r="FG246" s="139" t="s">
        <v>193</v>
      </c>
      <c r="FH246" s="139" t="s">
        <v>193</v>
      </c>
      <c r="FI246" s="139" t="s">
        <v>193</v>
      </c>
      <c r="FJ246" s="139" t="s">
        <v>193</v>
      </c>
      <c r="FK246" s="139" t="s">
        <v>193</v>
      </c>
      <c r="FL246" s="139" t="s">
        <v>193</v>
      </c>
      <c r="FM246" s="139" t="s">
        <v>193</v>
      </c>
      <c r="FN246" s="139" t="s">
        <v>193</v>
      </c>
      <c r="FO246" s="139" t="s">
        <v>193</v>
      </c>
      <c r="FP246" s="139" t="s">
        <v>193</v>
      </c>
      <c r="FQ246" s="139" t="s">
        <v>193</v>
      </c>
      <c r="FR246" s="139" t="s">
        <v>193</v>
      </c>
      <c r="FS246" s="139" t="s">
        <v>193</v>
      </c>
      <c r="FT246" s="139" t="s">
        <v>193</v>
      </c>
      <c r="FU246" s="139" t="s">
        <v>193</v>
      </c>
      <c r="FV246" s="139" t="s">
        <v>193</v>
      </c>
      <c r="FW246" s="139" t="s">
        <v>193</v>
      </c>
      <c r="FX246" s="139" t="s">
        <v>193</v>
      </c>
      <c r="FY246" s="139" t="s">
        <v>193</v>
      </c>
      <c r="FZ246" s="139" t="s">
        <v>193</v>
      </c>
      <c r="GA246" s="139" t="s">
        <v>193</v>
      </c>
      <c r="GB246" s="139" t="s">
        <v>193</v>
      </c>
      <c r="GC246" s="139" t="s">
        <v>193</v>
      </c>
      <c r="GD246" s="139" t="s">
        <v>193</v>
      </c>
      <c r="GE246" s="139" t="s">
        <v>193</v>
      </c>
      <c r="GF246" s="139" t="s">
        <v>193</v>
      </c>
      <c r="GG246" s="139" t="s">
        <v>193</v>
      </c>
      <c r="GH246" s="139" t="s">
        <v>193</v>
      </c>
      <c r="GI246" s="139" t="s">
        <v>193</v>
      </c>
      <c r="GJ246" s="139" t="s">
        <v>193</v>
      </c>
      <c r="GK246" s="139" t="s">
        <v>193</v>
      </c>
      <c r="GL246" s="139" t="s">
        <v>193</v>
      </c>
      <c r="GM246" s="139" t="s">
        <v>193</v>
      </c>
      <c r="GN246" s="139" t="s">
        <v>193</v>
      </c>
      <c r="GO246" s="139" t="s">
        <v>193</v>
      </c>
      <c r="GP246" s="139" t="s">
        <v>193</v>
      </c>
      <c r="GQ246" s="139" t="s">
        <v>193</v>
      </c>
      <c r="GR246" s="139" t="s">
        <v>193</v>
      </c>
      <c r="GS246" s="139" t="s">
        <v>193</v>
      </c>
      <c r="GT246" s="139" t="s">
        <v>193</v>
      </c>
      <c r="GU246" s="139" t="s">
        <v>193</v>
      </c>
      <c r="GV246" s="139" t="s">
        <v>193</v>
      </c>
      <c r="GW246" s="139" t="s">
        <v>193</v>
      </c>
      <c r="GX246" s="139" t="s">
        <v>193</v>
      </c>
      <c r="GY246" s="139" t="s">
        <v>193</v>
      </c>
      <c r="GZ246" s="139" t="s">
        <v>193</v>
      </c>
      <c r="HA246" s="139" t="s">
        <v>193</v>
      </c>
      <c r="HB246" s="139" t="s">
        <v>193</v>
      </c>
      <c r="HC246" s="139" t="s">
        <v>193</v>
      </c>
      <c r="HD246" s="139" t="s">
        <v>193</v>
      </c>
      <c r="HE246" s="139" t="s">
        <v>193</v>
      </c>
      <c r="HF246" s="139" t="s">
        <v>193</v>
      </c>
      <c r="HG246" s="139" t="s">
        <v>193</v>
      </c>
      <c r="HH246" s="139" t="s">
        <v>193</v>
      </c>
      <c r="HI246" s="139" t="s">
        <v>193</v>
      </c>
      <c r="HJ246" s="139" t="s">
        <v>193</v>
      </c>
      <c r="HK246" s="139" t="s">
        <v>193</v>
      </c>
      <c r="HL246" s="139" t="s">
        <v>193</v>
      </c>
      <c r="HM246" s="139" t="s">
        <v>193</v>
      </c>
      <c r="HN246" s="139" t="s">
        <v>193</v>
      </c>
      <c r="HO246" s="139" t="s">
        <v>193</v>
      </c>
      <c r="HP246" s="139" t="s">
        <v>193</v>
      </c>
      <c r="HQ246" s="139" t="s">
        <v>193</v>
      </c>
      <c r="HR246" s="139" t="s">
        <v>193</v>
      </c>
      <c r="HS246" s="139" t="s">
        <v>193</v>
      </c>
      <c r="HT246" s="139" t="s">
        <v>193</v>
      </c>
      <c r="HU246" s="139" t="s">
        <v>193</v>
      </c>
      <c r="HV246" s="139" t="s">
        <v>193</v>
      </c>
      <c r="HW246" s="139" t="s">
        <v>193</v>
      </c>
      <c r="HX246" s="139" t="s">
        <v>193</v>
      </c>
      <c r="HY246" s="139" t="s">
        <v>193</v>
      </c>
      <c r="HZ246" s="139" t="s">
        <v>193</v>
      </c>
      <c r="IA246" s="139" t="s">
        <v>193</v>
      </c>
      <c r="IB246" s="139" t="s">
        <v>193</v>
      </c>
      <c r="IC246" s="139" t="s">
        <v>193</v>
      </c>
      <c r="ID246" s="139" t="s">
        <v>193</v>
      </c>
      <c r="IE246" s="139" t="s">
        <v>193</v>
      </c>
      <c r="IF246" s="139" t="s">
        <v>193</v>
      </c>
      <c r="IG246" s="139" t="s">
        <v>193</v>
      </c>
      <c r="IH246" s="139" t="s">
        <v>193</v>
      </c>
      <c r="II246" s="139" t="s">
        <v>193</v>
      </c>
      <c r="IJ246" s="139" t="s">
        <v>193</v>
      </c>
      <c r="IK246" s="139" t="s">
        <v>193</v>
      </c>
      <c r="IL246" s="139" t="s">
        <v>193</v>
      </c>
      <c r="IM246" s="139" t="s">
        <v>193</v>
      </c>
      <c r="IN246" s="139" t="s">
        <v>193</v>
      </c>
      <c r="IO246" s="139" t="s">
        <v>193</v>
      </c>
      <c r="IP246" s="139" t="s">
        <v>193</v>
      </c>
      <c r="IQ246" s="139" t="s">
        <v>193</v>
      </c>
      <c r="IR246" s="139" t="s">
        <v>193</v>
      </c>
      <c r="IS246" s="139" t="s">
        <v>193</v>
      </c>
      <c r="IT246" s="139" t="s">
        <v>193</v>
      </c>
      <c r="IU246" s="139" t="s">
        <v>193</v>
      </c>
      <c r="IV246" s="139" t="s">
        <v>193</v>
      </c>
      <c r="IW246" s="139" t="s">
        <v>193</v>
      </c>
      <c r="IX246" s="139" t="s">
        <v>193</v>
      </c>
      <c r="IY246" s="139" t="s">
        <v>193</v>
      </c>
      <c r="IZ246" s="139" t="s">
        <v>193</v>
      </c>
      <c r="JA246" s="139" t="s">
        <v>193</v>
      </c>
      <c r="JB246" s="139" t="s">
        <v>193</v>
      </c>
      <c r="JC246" s="139" t="s">
        <v>193</v>
      </c>
      <c r="JD246" s="139" t="s">
        <v>193</v>
      </c>
      <c r="JE246" s="139" t="s">
        <v>193</v>
      </c>
      <c r="JF246" s="139" t="s">
        <v>193</v>
      </c>
      <c r="JG246" s="139" t="s">
        <v>193</v>
      </c>
      <c r="JH246" s="139" t="s">
        <v>193</v>
      </c>
      <c r="JI246" s="139" t="s">
        <v>193</v>
      </c>
      <c r="JJ246" s="139" t="s">
        <v>193</v>
      </c>
      <c r="JK246" s="139" t="s">
        <v>193</v>
      </c>
      <c r="JL246" s="139" t="s">
        <v>193</v>
      </c>
      <c r="JM246" s="139" t="s">
        <v>193</v>
      </c>
      <c r="JN246" s="139" t="s">
        <v>193</v>
      </c>
      <c r="JO246" s="139" t="s">
        <v>193</v>
      </c>
      <c r="JP246" s="139" t="s">
        <v>193</v>
      </c>
      <c r="JQ246" s="139" t="s">
        <v>109</v>
      </c>
      <c r="JR246" s="139" t="s">
        <v>505</v>
      </c>
      <c r="JS246" s="139" t="s">
        <v>3318</v>
      </c>
      <c r="JT246" s="139" t="s">
        <v>193</v>
      </c>
      <c r="JU246" s="139" t="s">
        <v>506</v>
      </c>
      <c r="JV246" s="139" t="s">
        <v>3319</v>
      </c>
      <c r="JW246" s="139" t="s">
        <v>3318</v>
      </c>
      <c r="JX246" s="139" t="s">
        <v>800</v>
      </c>
      <c r="JY246" s="139" t="s">
        <v>193</v>
      </c>
      <c r="JZ246" s="139" t="s">
        <v>3320</v>
      </c>
      <c r="KA246" s="139" t="s">
        <v>797</v>
      </c>
      <c r="KB246" s="139" t="s">
        <v>798</v>
      </c>
      <c r="KC246" s="139" t="s">
        <v>799</v>
      </c>
      <c r="KD246" s="139" t="s">
        <v>193</v>
      </c>
      <c r="KE246" s="139" t="s">
        <v>193</v>
      </c>
      <c r="KF246" s="139" t="s">
        <v>193</v>
      </c>
      <c r="KG246" s="139" t="s">
        <v>193</v>
      </c>
      <c r="KH246" s="139" t="s">
        <v>193</v>
      </c>
      <c r="KI246" s="139">
        <v>60</v>
      </c>
      <c r="KJ246" s="139">
        <v>12</v>
      </c>
      <c r="KK246" s="139" t="s">
        <v>193</v>
      </c>
      <c r="KL246" s="139" t="s">
        <v>156</v>
      </c>
      <c r="KM246" s="139">
        <v>12</v>
      </c>
      <c r="KN246" s="139" t="s">
        <v>109</v>
      </c>
      <c r="KO246" s="139" t="s">
        <v>193</v>
      </c>
      <c r="KP246" s="139" t="s">
        <v>114</v>
      </c>
      <c r="KQ246" s="139" t="s">
        <v>193</v>
      </c>
      <c r="KR246" s="139" t="s">
        <v>193</v>
      </c>
      <c r="KS246" s="139" t="s">
        <v>193</v>
      </c>
      <c r="KT246" s="139" t="s">
        <v>193</v>
      </c>
      <c r="KU246" s="139" t="s">
        <v>193</v>
      </c>
      <c r="KV246" s="139" t="s">
        <v>193</v>
      </c>
      <c r="KW246" s="139" t="s">
        <v>193</v>
      </c>
      <c r="KX246" s="139" t="s">
        <v>193</v>
      </c>
      <c r="KY246" s="139" t="s">
        <v>193</v>
      </c>
      <c r="KZ246" s="139" t="s">
        <v>193</v>
      </c>
      <c r="LA246" s="139" t="s">
        <v>193</v>
      </c>
      <c r="LB246" s="139" t="s">
        <v>193</v>
      </c>
      <c r="LC246" s="139" t="s">
        <v>193</v>
      </c>
      <c r="LD246" s="139" t="s">
        <v>114</v>
      </c>
      <c r="LE246" s="139" t="s">
        <v>193</v>
      </c>
      <c r="LF246" s="139" t="s">
        <v>193</v>
      </c>
      <c r="LG246" s="139" t="s">
        <v>193</v>
      </c>
      <c r="LH246" s="139" t="s">
        <v>193</v>
      </c>
      <c r="LI246" s="139" t="s">
        <v>193</v>
      </c>
      <c r="LJ246" s="139" t="s">
        <v>193</v>
      </c>
      <c r="LK246" s="139" t="s">
        <v>193</v>
      </c>
      <c r="LL246" s="139" t="s">
        <v>193</v>
      </c>
      <c r="LM246" s="139" t="s">
        <v>193</v>
      </c>
      <c r="LN246" s="139" t="s">
        <v>193</v>
      </c>
      <c r="LO246" s="139" t="s">
        <v>193</v>
      </c>
      <c r="LP246" s="139" t="s">
        <v>193</v>
      </c>
      <c r="LQ246" s="139" t="s">
        <v>193</v>
      </c>
    </row>
    <row r="247" spans="1:329" ht="14.4" customHeight="1" x14ac:dyDescent="0.35">
      <c r="A247" s="139" t="s">
        <v>3767</v>
      </c>
      <c r="B247" s="139" t="s">
        <v>3571</v>
      </c>
      <c r="C247" s="139" t="s">
        <v>617</v>
      </c>
      <c r="D247" s="139" t="s">
        <v>617</v>
      </c>
      <c r="E247" s="139" t="s">
        <v>624</v>
      </c>
      <c r="F247" s="139" t="s">
        <v>500</v>
      </c>
      <c r="G247" s="139" t="s">
        <v>219</v>
      </c>
      <c r="H247" s="139" t="s">
        <v>219</v>
      </c>
      <c r="I247" s="139" t="s">
        <v>3760</v>
      </c>
      <c r="J247" s="139" t="s">
        <v>630</v>
      </c>
      <c r="K247" s="139" t="s">
        <v>536</v>
      </c>
      <c r="L247" s="139" t="s">
        <v>490</v>
      </c>
      <c r="M247" t="s">
        <v>494</v>
      </c>
      <c r="N247" t="s">
        <v>193</v>
      </c>
      <c r="O247" t="s">
        <v>193</v>
      </c>
      <c r="P247" t="s">
        <v>514</v>
      </c>
      <c r="Q247" t="s">
        <v>193</v>
      </c>
      <c r="R247" t="s">
        <v>3350</v>
      </c>
      <c r="S247">
        <v>0</v>
      </c>
      <c r="T247">
        <v>0</v>
      </c>
      <c r="U247">
        <v>0</v>
      </c>
      <c r="V247">
        <v>0</v>
      </c>
      <c r="W247">
        <v>0</v>
      </c>
      <c r="X247">
        <v>1</v>
      </c>
      <c r="Y247">
        <v>0</v>
      </c>
      <c r="Z247" t="s">
        <v>3871</v>
      </c>
      <c r="AA247" t="s">
        <v>3350</v>
      </c>
      <c r="AB247" t="s">
        <v>112</v>
      </c>
      <c r="AC247">
        <v>1</v>
      </c>
      <c r="AD247">
        <v>0</v>
      </c>
      <c r="AE247">
        <v>0</v>
      </c>
      <c r="AF247">
        <v>0</v>
      </c>
      <c r="AG247">
        <v>0</v>
      </c>
      <c r="AH247">
        <v>0</v>
      </c>
      <c r="AI247">
        <v>0</v>
      </c>
      <c r="AJ247">
        <v>0</v>
      </c>
      <c r="AK247">
        <v>0</v>
      </c>
      <c r="AL247">
        <v>0</v>
      </c>
      <c r="AM247" t="s">
        <v>193</v>
      </c>
      <c r="AN247" t="s">
        <v>113</v>
      </c>
      <c r="AO247" t="s">
        <v>501</v>
      </c>
      <c r="AP247" t="s">
        <v>193</v>
      </c>
      <c r="AQ247" t="s">
        <v>193</v>
      </c>
      <c r="AR247" t="s">
        <v>193</v>
      </c>
      <c r="AS247" t="s">
        <v>193</v>
      </c>
      <c r="AT247" t="s">
        <v>193</v>
      </c>
      <c r="AU247" t="s">
        <v>193</v>
      </c>
      <c r="AV247" t="s">
        <v>193</v>
      </c>
      <c r="AW247" t="s">
        <v>193</v>
      </c>
      <c r="AX247" t="s">
        <v>193</v>
      </c>
      <c r="AY247" t="s">
        <v>193</v>
      </c>
      <c r="AZ247" s="192" t="s">
        <v>193</v>
      </c>
      <c r="BA247" s="139" t="s">
        <v>193</v>
      </c>
      <c r="BB247" s="139" t="s">
        <v>193</v>
      </c>
      <c r="BC247" s="192" t="s">
        <v>193</v>
      </c>
      <c r="BD247" s="139" t="s">
        <v>193</v>
      </c>
      <c r="BE247" s="139" t="s">
        <v>193</v>
      </c>
      <c r="BF247" s="192" t="s">
        <v>193</v>
      </c>
      <c r="BG247" s="139" t="s">
        <v>193</v>
      </c>
      <c r="BH247" s="139" t="s">
        <v>193</v>
      </c>
      <c r="BI247" s="192" t="s">
        <v>193</v>
      </c>
      <c r="BJ247" s="139" t="s">
        <v>193</v>
      </c>
      <c r="BK247" s="139" t="s">
        <v>193</v>
      </c>
      <c r="BL247" s="192" t="s">
        <v>193</v>
      </c>
      <c r="BM247" s="139" t="s">
        <v>193</v>
      </c>
      <c r="BN247" s="139" t="s">
        <v>193</v>
      </c>
      <c r="BO247" s="192" t="s">
        <v>193</v>
      </c>
      <c r="BP247" s="139" t="s">
        <v>193</v>
      </c>
      <c r="BQ247" s="139" t="s">
        <v>193</v>
      </c>
      <c r="BR247" s="139" t="s">
        <v>193</v>
      </c>
      <c r="BS247" s="139" t="s">
        <v>193</v>
      </c>
      <c r="BT247" s="139" t="s">
        <v>193</v>
      </c>
      <c r="BU247" s="139" t="s">
        <v>193</v>
      </c>
      <c r="BV247" s="139" t="s">
        <v>193</v>
      </c>
      <c r="BW247" s="139" t="s">
        <v>193</v>
      </c>
      <c r="BX247" s="139" t="s">
        <v>193</v>
      </c>
      <c r="BY247" s="139" t="s">
        <v>193</v>
      </c>
      <c r="BZ247" s="139" t="s">
        <v>193</v>
      </c>
      <c r="CA247" s="192" t="s">
        <v>193</v>
      </c>
      <c r="CB247" s="139" t="s">
        <v>193</v>
      </c>
      <c r="CC247" s="139" t="s">
        <v>193</v>
      </c>
      <c r="CD247" s="139" t="s">
        <v>193</v>
      </c>
      <c r="CE247" s="139" t="s">
        <v>193</v>
      </c>
      <c r="CF247" s="139" t="s">
        <v>193</v>
      </c>
      <c r="CG247" s="139" t="s">
        <v>193</v>
      </c>
      <c r="CH247" s="139" t="s">
        <v>193</v>
      </c>
      <c r="CI247" s="139" t="s">
        <v>193</v>
      </c>
      <c r="CJ247" s="139" t="s">
        <v>193</v>
      </c>
      <c r="CK247" s="139" t="s">
        <v>193</v>
      </c>
      <c r="CL247" s="139" t="s">
        <v>193</v>
      </c>
      <c r="CM247" s="139" t="s">
        <v>193</v>
      </c>
      <c r="CN247" s="139" t="s">
        <v>193</v>
      </c>
      <c r="CO247" s="139" t="s">
        <v>193</v>
      </c>
      <c r="CP247" s="139" t="s">
        <v>193</v>
      </c>
      <c r="CQ247" s="139" t="s">
        <v>193</v>
      </c>
      <c r="CR247" s="139" t="s">
        <v>193</v>
      </c>
      <c r="CS247" s="139" t="s">
        <v>193</v>
      </c>
      <c r="CT247" s="139" t="s">
        <v>193</v>
      </c>
      <c r="CU247" s="139" t="s">
        <v>193</v>
      </c>
      <c r="CV247" s="139" t="s">
        <v>193</v>
      </c>
      <c r="CW247" s="139" t="s">
        <v>193</v>
      </c>
      <c r="CX247" s="139" t="s">
        <v>193</v>
      </c>
      <c r="CY247" s="139" t="s">
        <v>193</v>
      </c>
      <c r="CZ247" s="139" t="s">
        <v>193</v>
      </c>
      <c r="DA247" s="139" t="s">
        <v>193</v>
      </c>
      <c r="DB247" s="139" t="s">
        <v>193</v>
      </c>
      <c r="DC247" s="139" t="s">
        <v>193</v>
      </c>
      <c r="DD247" s="139" t="s">
        <v>193</v>
      </c>
      <c r="DE247" s="139" t="s">
        <v>193</v>
      </c>
      <c r="DF247" s="139" t="s">
        <v>193</v>
      </c>
      <c r="DG247" s="139" t="s">
        <v>193</v>
      </c>
      <c r="DH247" s="139" t="s">
        <v>193</v>
      </c>
      <c r="DI247" s="139" t="s">
        <v>193</v>
      </c>
      <c r="DJ247" s="139" t="s">
        <v>193</v>
      </c>
      <c r="DK247" s="139" t="s">
        <v>193</v>
      </c>
      <c r="DL247" s="139" t="s">
        <v>193</v>
      </c>
      <c r="DM247" s="139" t="s">
        <v>193</v>
      </c>
      <c r="DN247" s="139" t="s">
        <v>193</v>
      </c>
      <c r="DO247" s="139" t="s">
        <v>193</v>
      </c>
      <c r="DP247" s="139" t="s">
        <v>193</v>
      </c>
      <c r="DQ247" s="139" t="s">
        <v>193</v>
      </c>
      <c r="DR247" s="139" t="s">
        <v>193</v>
      </c>
      <c r="DS247" s="139" t="s">
        <v>193</v>
      </c>
      <c r="DT247" s="139" t="s">
        <v>193</v>
      </c>
      <c r="DU247" s="139" t="s">
        <v>193</v>
      </c>
      <c r="DV247" s="139" t="s">
        <v>193</v>
      </c>
      <c r="DW247" s="139" t="s">
        <v>193</v>
      </c>
      <c r="DX247" s="139" t="s">
        <v>193</v>
      </c>
      <c r="DY247" s="139" t="s">
        <v>193</v>
      </c>
      <c r="DZ247" s="139" t="s">
        <v>193</v>
      </c>
      <c r="EA247" s="139" t="s">
        <v>193</v>
      </c>
      <c r="EB247" s="139" t="s">
        <v>193</v>
      </c>
      <c r="EC247" s="139" t="s">
        <v>193</v>
      </c>
      <c r="ED247" s="139" t="s">
        <v>193</v>
      </c>
      <c r="EE247" s="139" t="s">
        <v>193</v>
      </c>
      <c r="EF247" s="139" t="s">
        <v>193</v>
      </c>
      <c r="EG247" s="139" t="s">
        <v>193</v>
      </c>
      <c r="EH247" s="139" t="s">
        <v>193</v>
      </c>
      <c r="EI247" s="139" t="s">
        <v>193</v>
      </c>
      <c r="EJ247" s="139" t="s">
        <v>193</v>
      </c>
      <c r="EK247" s="139" t="s">
        <v>193</v>
      </c>
      <c r="EL247" s="139" t="s">
        <v>193</v>
      </c>
      <c r="EM247" s="139" t="s">
        <v>193</v>
      </c>
      <c r="EN247" s="139" t="s">
        <v>193</v>
      </c>
      <c r="EO247" s="139" t="s">
        <v>193</v>
      </c>
      <c r="EP247" s="139" t="s">
        <v>193</v>
      </c>
      <c r="EQ247" s="139" t="s">
        <v>193</v>
      </c>
      <c r="ER247" s="139" t="s">
        <v>193</v>
      </c>
      <c r="ES247" s="139" t="s">
        <v>193</v>
      </c>
      <c r="ET247" s="139" t="s">
        <v>193</v>
      </c>
      <c r="EU247" s="139" t="s">
        <v>193</v>
      </c>
      <c r="EV247" s="139" t="s">
        <v>193</v>
      </c>
      <c r="EW247" s="139" t="s">
        <v>193</v>
      </c>
      <c r="EX247" s="139" t="s">
        <v>193</v>
      </c>
      <c r="EY247" s="139" t="s">
        <v>193</v>
      </c>
      <c r="EZ247" s="139" t="s">
        <v>193</v>
      </c>
      <c r="FA247" s="139" t="s">
        <v>193</v>
      </c>
      <c r="FB247" s="139" t="s">
        <v>193</v>
      </c>
      <c r="FC247" s="139" t="s">
        <v>193</v>
      </c>
      <c r="FD247" s="139" t="s">
        <v>193</v>
      </c>
      <c r="FE247" s="139" t="s">
        <v>193</v>
      </c>
      <c r="FF247" s="139" t="s">
        <v>193</v>
      </c>
      <c r="FG247" s="139" t="s">
        <v>193</v>
      </c>
      <c r="FH247" s="139" t="s">
        <v>193</v>
      </c>
      <c r="FI247" s="139" t="s">
        <v>193</v>
      </c>
      <c r="FJ247" s="139" t="s">
        <v>193</v>
      </c>
      <c r="FK247" s="139" t="s">
        <v>193</v>
      </c>
      <c r="FL247" s="139" t="s">
        <v>193</v>
      </c>
      <c r="FM247" s="139" t="s">
        <v>193</v>
      </c>
      <c r="FN247" s="139" t="s">
        <v>193</v>
      </c>
      <c r="FO247" s="139" t="s">
        <v>193</v>
      </c>
      <c r="FP247" s="139" t="s">
        <v>193</v>
      </c>
      <c r="FQ247" s="139" t="s">
        <v>193</v>
      </c>
      <c r="FR247" s="139" t="s">
        <v>193</v>
      </c>
      <c r="FS247" s="139" t="s">
        <v>193</v>
      </c>
      <c r="FT247" s="139" t="s">
        <v>193</v>
      </c>
      <c r="FU247" s="139" t="s">
        <v>193</v>
      </c>
      <c r="FV247" s="139" t="s">
        <v>193</v>
      </c>
      <c r="FW247" s="139" t="s">
        <v>193</v>
      </c>
      <c r="FX247" s="139" t="s">
        <v>193</v>
      </c>
      <c r="FY247" s="139" t="s">
        <v>193</v>
      </c>
      <c r="FZ247" s="139" t="s">
        <v>193</v>
      </c>
      <c r="GA247" s="139" t="s">
        <v>193</v>
      </c>
      <c r="GB247" s="139" t="s">
        <v>193</v>
      </c>
      <c r="GC247" s="139" t="s">
        <v>193</v>
      </c>
      <c r="GD247" s="139" t="s">
        <v>193</v>
      </c>
      <c r="GE247" s="139" t="s">
        <v>193</v>
      </c>
      <c r="GF247" s="139" t="s">
        <v>193</v>
      </c>
      <c r="GG247" s="139" t="s">
        <v>193</v>
      </c>
      <c r="GH247" s="139" t="s">
        <v>193</v>
      </c>
      <c r="GI247" s="139" t="s">
        <v>193</v>
      </c>
      <c r="GJ247" s="139" t="s">
        <v>193</v>
      </c>
      <c r="GK247" s="139" t="s">
        <v>193</v>
      </c>
      <c r="GL247" s="139" t="s">
        <v>193</v>
      </c>
      <c r="GM247" s="139" t="s">
        <v>193</v>
      </c>
      <c r="GN247" s="139" t="s">
        <v>193</v>
      </c>
      <c r="GO247" s="139" t="s">
        <v>193</v>
      </c>
      <c r="GP247" s="139" t="s">
        <v>193</v>
      </c>
      <c r="GQ247" s="139" t="s">
        <v>193</v>
      </c>
      <c r="GR247" s="139" t="s">
        <v>193</v>
      </c>
      <c r="GS247" s="139" t="s">
        <v>193</v>
      </c>
      <c r="GT247" s="139" t="s">
        <v>193</v>
      </c>
      <c r="GU247" s="139" t="s">
        <v>193</v>
      </c>
      <c r="GV247" s="139" t="s">
        <v>193</v>
      </c>
      <c r="GW247" s="139" t="s">
        <v>193</v>
      </c>
      <c r="GX247" s="139" t="s">
        <v>193</v>
      </c>
      <c r="GY247" s="139" t="s">
        <v>193</v>
      </c>
      <c r="GZ247" s="139" t="s">
        <v>193</v>
      </c>
      <c r="HA247" s="139" t="s">
        <v>193</v>
      </c>
      <c r="HB247" s="139" t="s">
        <v>193</v>
      </c>
      <c r="HC247" s="139" t="s">
        <v>193</v>
      </c>
      <c r="HD247" s="139" t="s">
        <v>193</v>
      </c>
      <c r="HE247" s="139" t="s">
        <v>193</v>
      </c>
      <c r="HF247" s="139" t="s">
        <v>193</v>
      </c>
      <c r="HG247" s="139" t="s">
        <v>193</v>
      </c>
      <c r="HH247" s="139" t="s">
        <v>193</v>
      </c>
      <c r="HI247" s="139" t="s">
        <v>193</v>
      </c>
      <c r="HJ247" s="139" t="s">
        <v>193</v>
      </c>
      <c r="HK247" s="139" t="s">
        <v>193</v>
      </c>
      <c r="HL247" s="139" t="s">
        <v>193</v>
      </c>
      <c r="HM247" s="139" t="s">
        <v>193</v>
      </c>
      <c r="HN247" s="139" t="s">
        <v>193</v>
      </c>
      <c r="HO247" s="139" t="s">
        <v>193</v>
      </c>
      <c r="HP247" s="139" t="s">
        <v>193</v>
      </c>
      <c r="HQ247" s="139" t="s">
        <v>193</v>
      </c>
      <c r="HR247" s="139" t="s">
        <v>193</v>
      </c>
      <c r="HS247" s="139" t="s">
        <v>193</v>
      </c>
      <c r="HT247" s="139" t="s">
        <v>193</v>
      </c>
      <c r="HU247" s="139" t="s">
        <v>193</v>
      </c>
      <c r="HV247" s="139" t="s">
        <v>193</v>
      </c>
      <c r="HW247" s="139" t="s">
        <v>193</v>
      </c>
      <c r="HX247" s="139" t="s">
        <v>193</v>
      </c>
      <c r="HY247" s="139" t="s">
        <v>193</v>
      </c>
      <c r="HZ247" s="139" t="s">
        <v>193</v>
      </c>
      <c r="IA247" s="139" t="s">
        <v>193</v>
      </c>
      <c r="IB247" s="139" t="s">
        <v>193</v>
      </c>
      <c r="IC247" s="139" t="s">
        <v>193</v>
      </c>
      <c r="ID247" s="139" t="s">
        <v>193</v>
      </c>
      <c r="IE247" s="139" t="s">
        <v>193</v>
      </c>
      <c r="IF247" s="139" t="s">
        <v>193</v>
      </c>
      <c r="IG247" s="139" t="s">
        <v>193</v>
      </c>
      <c r="IH247" s="139" t="s">
        <v>193</v>
      </c>
      <c r="II247" s="139" t="s">
        <v>193</v>
      </c>
      <c r="IJ247" s="139" t="s">
        <v>193</v>
      </c>
      <c r="IK247" s="139" t="s">
        <v>193</v>
      </c>
      <c r="IL247" s="139" t="s">
        <v>193</v>
      </c>
      <c r="IM247" s="139" t="s">
        <v>114</v>
      </c>
      <c r="IN247" s="139" t="s">
        <v>114</v>
      </c>
      <c r="IO247" s="139" t="s">
        <v>193</v>
      </c>
      <c r="IP247" s="139" t="s">
        <v>193</v>
      </c>
      <c r="IQ247" s="139" t="s">
        <v>193</v>
      </c>
      <c r="IR247" s="139" t="s">
        <v>193</v>
      </c>
      <c r="IS247" s="139" t="s">
        <v>193</v>
      </c>
      <c r="IT247" s="139" t="s">
        <v>193</v>
      </c>
      <c r="IU247" s="139" t="s">
        <v>193</v>
      </c>
      <c r="IV247" s="139" t="s">
        <v>193</v>
      </c>
      <c r="IW247" s="139" t="s">
        <v>3458</v>
      </c>
      <c r="IX247" s="139">
        <v>0</v>
      </c>
      <c r="IY247" s="139">
        <v>0</v>
      </c>
      <c r="IZ247" s="139">
        <v>1</v>
      </c>
      <c r="JA247" s="139">
        <v>0</v>
      </c>
      <c r="JB247" s="139">
        <v>0</v>
      </c>
      <c r="JC247" s="139">
        <v>0</v>
      </c>
      <c r="JD247" s="139">
        <v>0</v>
      </c>
      <c r="JE247" s="139">
        <v>0</v>
      </c>
      <c r="JF247" s="139" t="s">
        <v>193</v>
      </c>
      <c r="JG247" s="139" t="s">
        <v>109</v>
      </c>
      <c r="JH247" s="139" t="s">
        <v>193</v>
      </c>
      <c r="JI247" s="139" t="s">
        <v>3350</v>
      </c>
      <c r="JJ247" s="139">
        <v>0</v>
      </c>
      <c r="JK247" s="139">
        <v>0</v>
      </c>
      <c r="JL247" s="139">
        <v>0</v>
      </c>
      <c r="JM247" s="139">
        <v>0</v>
      </c>
      <c r="JN247" s="139">
        <v>0</v>
      </c>
      <c r="JO247" s="139">
        <v>1</v>
      </c>
      <c r="JP247" s="139">
        <v>0</v>
      </c>
      <c r="JQ247" s="139" t="s">
        <v>193</v>
      </c>
      <c r="JR247" s="139" t="s">
        <v>193</v>
      </c>
      <c r="JS247" s="139" t="s">
        <v>193</v>
      </c>
      <c r="JT247" s="139" t="s">
        <v>193</v>
      </c>
      <c r="JU247" s="139" t="s">
        <v>193</v>
      </c>
      <c r="JV247" s="139" t="s">
        <v>193</v>
      </c>
      <c r="JW247" s="139" t="s">
        <v>193</v>
      </c>
      <c r="JX247" s="139" t="s">
        <v>193</v>
      </c>
      <c r="JY247" s="139" t="s">
        <v>193</v>
      </c>
      <c r="JZ247" s="139" t="s">
        <v>193</v>
      </c>
      <c r="KA247" s="139" t="s">
        <v>193</v>
      </c>
      <c r="KB247" s="139" t="s">
        <v>193</v>
      </c>
      <c r="KC247" s="139" t="s">
        <v>193</v>
      </c>
      <c r="KD247" s="139" t="s">
        <v>193</v>
      </c>
      <c r="KE247" s="139" t="s">
        <v>193</v>
      </c>
      <c r="KF247" s="139" t="s">
        <v>193</v>
      </c>
      <c r="KG247" s="139" t="s">
        <v>193</v>
      </c>
      <c r="KH247" s="139" t="s">
        <v>193</v>
      </c>
      <c r="KI247" s="139" t="s">
        <v>193</v>
      </c>
      <c r="KJ247" s="139" t="s">
        <v>193</v>
      </c>
      <c r="KK247" s="139" t="s">
        <v>193</v>
      </c>
      <c r="KL247" s="139" t="s">
        <v>193</v>
      </c>
      <c r="KM247" s="139" t="s">
        <v>193</v>
      </c>
      <c r="KN247" s="139" t="s">
        <v>193</v>
      </c>
      <c r="KO247" s="139" t="s">
        <v>193</v>
      </c>
      <c r="KP247" s="139" t="s">
        <v>193</v>
      </c>
      <c r="KQ247" s="139" t="s">
        <v>193</v>
      </c>
      <c r="KR247" s="139" t="s">
        <v>193</v>
      </c>
      <c r="KS247" s="139" t="s">
        <v>193</v>
      </c>
      <c r="KT247" s="139" t="s">
        <v>193</v>
      </c>
      <c r="KU247" s="139" t="s">
        <v>193</v>
      </c>
      <c r="KV247" s="139" t="s">
        <v>193</v>
      </c>
      <c r="KW247" s="139" t="s">
        <v>193</v>
      </c>
      <c r="KX247" s="139" t="s">
        <v>193</v>
      </c>
      <c r="KY247" s="139" t="s">
        <v>193</v>
      </c>
      <c r="KZ247" s="139" t="s">
        <v>193</v>
      </c>
      <c r="LA247" s="139" t="s">
        <v>193</v>
      </c>
      <c r="LB247" s="139" t="s">
        <v>193</v>
      </c>
      <c r="LC247" s="139" t="s">
        <v>193</v>
      </c>
      <c r="LD247" s="139" t="s">
        <v>193</v>
      </c>
      <c r="LE247" s="139" t="s">
        <v>193</v>
      </c>
      <c r="LF247" s="139" t="s">
        <v>193</v>
      </c>
      <c r="LG247" s="139" t="s">
        <v>193</v>
      </c>
      <c r="LH247" s="139" t="s">
        <v>193</v>
      </c>
      <c r="LI247" s="139" t="s">
        <v>193</v>
      </c>
      <c r="LJ247" s="139" t="s">
        <v>193</v>
      </c>
      <c r="LK247" s="139" t="s">
        <v>193</v>
      </c>
      <c r="LL247" s="139" t="s">
        <v>193</v>
      </c>
      <c r="LM247" s="139" t="s">
        <v>193</v>
      </c>
      <c r="LN247" s="139" t="s">
        <v>193</v>
      </c>
      <c r="LO247" s="139" t="s">
        <v>193</v>
      </c>
      <c r="LP247" s="139" t="s">
        <v>193</v>
      </c>
      <c r="LQ247" s="139" t="s">
        <v>193</v>
      </c>
    </row>
    <row r="248" spans="1:329" ht="14.4" customHeight="1" x14ac:dyDescent="0.35">
      <c r="A248" s="139" t="s">
        <v>3768</v>
      </c>
      <c r="B248" s="139" t="s">
        <v>3571</v>
      </c>
      <c r="C248" s="139" t="s">
        <v>617</v>
      </c>
      <c r="D248" s="139" t="s">
        <v>617</v>
      </c>
      <c r="E248" s="139" t="s">
        <v>624</v>
      </c>
      <c r="F248" s="139" t="s">
        <v>500</v>
      </c>
      <c r="G248" s="139" t="s">
        <v>219</v>
      </c>
      <c r="H248" s="139" t="s">
        <v>219</v>
      </c>
      <c r="I248" s="139" t="s">
        <v>3760</v>
      </c>
      <c r="J248" s="139" t="s">
        <v>630</v>
      </c>
      <c r="K248" s="139" t="s">
        <v>536</v>
      </c>
      <c r="L248" s="139" t="s">
        <v>490</v>
      </c>
      <c r="M248" t="s">
        <v>491</v>
      </c>
      <c r="N248" t="s">
        <v>193</v>
      </c>
      <c r="O248" t="s">
        <v>193</v>
      </c>
      <c r="P248" t="s">
        <v>514</v>
      </c>
      <c r="Q248" t="s">
        <v>193</v>
      </c>
      <c r="R248" t="s">
        <v>3350</v>
      </c>
      <c r="S248">
        <v>0</v>
      </c>
      <c r="T248">
        <v>0</v>
      </c>
      <c r="U248">
        <v>0</v>
      </c>
      <c r="V248">
        <v>0</v>
      </c>
      <c r="W248">
        <v>0</v>
      </c>
      <c r="X248">
        <v>1</v>
      </c>
      <c r="Y248">
        <v>0</v>
      </c>
      <c r="Z248" t="s">
        <v>3871</v>
      </c>
      <c r="AA248" t="s">
        <v>3350</v>
      </c>
      <c r="AB248" t="s">
        <v>112</v>
      </c>
      <c r="AC248">
        <v>1</v>
      </c>
      <c r="AD248">
        <v>0</v>
      </c>
      <c r="AE248">
        <v>0</v>
      </c>
      <c r="AF248">
        <v>0</v>
      </c>
      <c r="AG248">
        <v>0</v>
      </c>
      <c r="AH248">
        <v>0</v>
      </c>
      <c r="AI248">
        <v>0</v>
      </c>
      <c r="AJ248">
        <v>0</v>
      </c>
      <c r="AK248">
        <v>0</v>
      </c>
      <c r="AL248">
        <v>0</v>
      </c>
      <c r="AM248" t="s">
        <v>193</v>
      </c>
      <c r="AN248" t="s">
        <v>113</v>
      </c>
      <c r="AO248" t="s">
        <v>493</v>
      </c>
      <c r="AP248" t="s">
        <v>193</v>
      </c>
      <c r="AQ248" t="s">
        <v>193</v>
      </c>
      <c r="AR248" t="s">
        <v>193</v>
      </c>
      <c r="AS248" t="s">
        <v>193</v>
      </c>
      <c r="AT248" t="s">
        <v>193</v>
      </c>
      <c r="AU248" t="s">
        <v>193</v>
      </c>
      <c r="AV248" t="s">
        <v>193</v>
      </c>
      <c r="AW248" t="s">
        <v>193</v>
      </c>
      <c r="AX248" t="s">
        <v>193</v>
      </c>
      <c r="AY248" t="s">
        <v>193</v>
      </c>
      <c r="AZ248" s="192" t="s">
        <v>193</v>
      </c>
      <c r="BA248" s="139" t="s">
        <v>193</v>
      </c>
      <c r="BB248" s="139" t="s">
        <v>193</v>
      </c>
      <c r="BC248" s="192" t="s">
        <v>193</v>
      </c>
      <c r="BD248" s="139" t="s">
        <v>193</v>
      </c>
      <c r="BE248" s="139" t="s">
        <v>193</v>
      </c>
      <c r="BF248" s="192" t="s">
        <v>193</v>
      </c>
      <c r="BG248" s="139" t="s">
        <v>193</v>
      </c>
      <c r="BH248" s="139" t="s">
        <v>193</v>
      </c>
      <c r="BI248" s="192" t="s">
        <v>193</v>
      </c>
      <c r="BJ248" s="139" t="s">
        <v>193</v>
      </c>
      <c r="BK248" s="139" t="s">
        <v>193</v>
      </c>
      <c r="BL248" s="192" t="s">
        <v>193</v>
      </c>
      <c r="BM248" s="139" t="s">
        <v>193</v>
      </c>
      <c r="BN248" s="139" t="s">
        <v>193</v>
      </c>
      <c r="BO248" s="192" t="s">
        <v>193</v>
      </c>
      <c r="BP248" s="139" t="s">
        <v>193</v>
      </c>
      <c r="BQ248" s="139" t="s">
        <v>193</v>
      </c>
      <c r="BR248" s="139" t="s">
        <v>193</v>
      </c>
      <c r="BS248" s="139" t="s">
        <v>193</v>
      </c>
      <c r="BT248" s="139" t="s">
        <v>193</v>
      </c>
      <c r="BU248" s="139" t="s">
        <v>193</v>
      </c>
      <c r="BV248" s="139" t="s">
        <v>193</v>
      </c>
      <c r="BW248" s="139" t="s">
        <v>193</v>
      </c>
      <c r="BX248" s="139" t="s">
        <v>193</v>
      </c>
      <c r="BY248" s="139" t="s">
        <v>193</v>
      </c>
      <c r="BZ248" s="139" t="s">
        <v>193</v>
      </c>
      <c r="CA248" s="192" t="s">
        <v>193</v>
      </c>
      <c r="CB248" s="139" t="s">
        <v>193</v>
      </c>
      <c r="CC248" s="139" t="s">
        <v>193</v>
      </c>
      <c r="CD248" s="139" t="s">
        <v>193</v>
      </c>
      <c r="CE248" s="139" t="s">
        <v>193</v>
      </c>
      <c r="CF248" s="139" t="s">
        <v>193</v>
      </c>
      <c r="CG248" s="139" t="s">
        <v>193</v>
      </c>
      <c r="CH248" s="139" t="s">
        <v>193</v>
      </c>
      <c r="CI248" s="139" t="s">
        <v>193</v>
      </c>
      <c r="CJ248" s="139" t="s">
        <v>193</v>
      </c>
      <c r="CK248" s="139" t="s">
        <v>193</v>
      </c>
      <c r="CL248" s="139" t="s">
        <v>193</v>
      </c>
      <c r="CM248" s="139" t="s">
        <v>193</v>
      </c>
      <c r="CN248" s="139" t="s">
        <v>193</v>
      </c>
      <c r="CO248" s="139" t="s">
        <v>193</v>
      </c>
      <c r="CP248" s="139" t="s">
        <v>193</v>
      </c>
      <c r="CQ248" s="139" t="s">
        <v>193</v>
      </c>
      <c r="CR248" s="139" t="s">
        <v>193</v>
      </c>
      <c r="CS248" s="139" t="s">
        <v>193</v>
      </c>
      <c r="CT248" s="139" t="s">
        <v>193</v>
      </c>
      <c r="CU248" s="139" t="s">
        <v>193</v>
      </c>
      <c r="CV248" s="139" t="s">
        <v>193</v>
      </c>
      <c r="CW248" s="139" t="s">
        <v>193</v>
      </c>
      <c r="CX248" s="139" t="s">
        <v>193</v>
      </c>
      <c r="CY248" s="139" t="s">
        <v>193</v>
      </c>
      <c r="CZ248" s="139" t="s">
        <v>193</v>
      </c>
      <c r="DA248" s="139" t="s">
        <v>193</v>
      </c>
      <c r="DB248" s="139" t="s">
        <v>193</v>
      </c>
      <c r="DC248" s="139" t="s">
        <v>193</v>
      </c>
      <c r="DD248" s="139" t="s">
        <v>193</v>
      </c>
      <c r="DE248" s="139" t="s">
        <v>193</v>
      </c>
      <c r="DF248" s="139" t="s">
        <v>193</v>
      </c>
      <c r="DG248" s="139" t="s">
        <v>193</v>
      </c>
      <c r="DH248" s="139" t="s">
        <v>193</v>
      </c>
      <c r="DI248" s="139" t="s">
        <v>193</v>
      </c>
      <c r="DJ248" s="139" t="s">
        <v>193</v>
      </c>
      <c r="DK248" s="139" t="s">
        <v>193</v>
      </c>
      <c r="DL248" s="139" t="s">
        <v>193</v>
      </c>
      <c r="DM248" s="139" t="s">
        <v>193</v>
      </c>
      <c r="DN248" s="139" t="s">
        <v>193</v>
      </c>
      <c r="DO248" s="139" t="s">
        <v>193</v>
      </c>
      <c r="DP248" s="139" t="s">
        <v>193</v>
      </c>
      <c r="DQ248" s="139" t="s">
        <v>193</v>
      </c>
      <c r="DR248" s="139" t="s">
        <v>193</v>
      </c>
      <c r="DS248" s="139" t="s">
        <v>193</v>
      </c>
      <c r="DT248" s="139" t="s">
        <v>193</v>
      </c>
      <c r="DU248" s="139" t="s">
        <v>193</v>
      </c>
      <c r="DV248" s="139" t="s">
        <v>193</v>
      </c>
      <c r="DW248" s="139" t="s">
        <v>193</v>
      </c>
      <c r="DX248" s="139" t="s">
        <v>193</v>
      </c>
      <c r="DY248" s="139" t="s">
        <v>193</v>
      </c>
      <c r="DZ248" s="139" t="s">
        <v>193</v>
      </c>
      <c r="EA248" s="139" t="s">
        <v>193</v>
      </c>
      <c r="EB248" s="139" t="s">
        <v>193</v>
      </c>
      <c r="EC248" s="139" t="s">
        <v>193</v>
      </c>
      <c r="ED248" s="139" t="s">
        <v>193</v>
      </c>
      <c r="EE248" s="139" t="s">
        <v>193</v>
      </c>
      <c r="EF248" s="139" t="s">
        <v>193</v>
      </c>
      <c r="EG248" s="139" t="s">
        <v>193</v>
      </c>
      <c r="EH248" s="139" t="s">
        <v>193</v>
      </c>
      <c r="EI248" s="139" t="s">
        <v>193</v>
      </c>
      <c r="EJ248" s="139" t="s">
        <v>193</v>
      </c>
      <c r="EK248" s="139" t="s">
        <v>193</v>
      </c>
      <c r="EL248" s="139" t="s">
        <v>193</v>
      </c>
      <c r="EM248" s="139" t="s">
        <v>193</v>
      </c>
      <c r="EN248" s="139" t="s">
        <v>193</v>
      </c>
      <c r="EO248" s="139" t="s">
        <v>193</v>
      </c>
      <c r="EP248" s="139" t="s">
        <v>193</v>
      </c>
      <c r="EQ248" s="139" t="s">
        <v>193</v>
      </c>
      <c r="ER248" s="139" t="s">
        <v>193</v>
      </c>
      <c r="ES248" s="139" t="s">
        <v>193</v>
      </c>
      <c r="ET248" s="139" t="s">
        <v>193</v>
      </c>
      <c r="EU248" s="139" t="s">
        <v>193</v>
      </c>
      <c r="EV248" s="139" t="s">
        <v>193</v>
      </c>
      <c r="EW248" s="139" t="s">
        <v>193</v>
      </c>
      <c r="EX248" s="139" t="s">
        <v>193</v>
      </c>
      <c r="EY248" s="139" t="s">
        <v>193</v>
      </c>
      <c r="EZ248" s="139" t="s">
        <v>193</v>
      </c>
      <c r="FA248" s="139" t="s">
        <v>193</v>
      </c>
      <c r="FB248" s="139" t="s">
        <v>193</v>
      </c>
      <c r="FC248" s="139" t="s">
        <v>193</v>
      </c>
      <c r="FD248" s="139" t="s">
        <v>193</v>
      </c>
      <c r="FE248" s="139" t="s">
        <v>193</v>
      </c>
      <c r="FF248" s="139" t="s">
        <v>193</v>
      </c>
      <c r="FG248" s="139" t="s">
        <v>193</v>
      </c>
      <c r="FH248" s="139" t="s">
        <v>193</v>
      </c>
      <c r="FI248" s="139" t="s">
        <v>193</v>
      </c>
      <c r="FJ248" s="139" t="s">
        <v>193</v>
      </c>
      <c r="FK248" s="139" t="s">
        <v>193</v>
      </c>
      <c r="FL248" s="139" t="s">
        <v>193</v>
      </c>
      <c r="FM248" s="139" t="s">
        <v>193</v>
      </c>
      <c r="FN248" s="139" t="s">
        <v>193</v>
      </c>
      <c r="FO248" s="139" t="s">
        <v>193</v>
      </c>
      <c r="FP248" s="139" t="s">
        <v>193</v>
      </c>
      <c r="FQ248" s="139" t="s">
        <v>193</v>
      </c>
      <c r="FR248" s="139" t="s">
        <v>193</v>
      </c>
      <c r="FS248" s="139" t="s">
        <v>193</v>
      </c>
      <c r="FT248" s="139" t="s">
        <v>193</v>
      </c>
      <c r="FU248" s="139" t="s">
        <v>193</v>
      </c>
      <c r="FV248" s="139" t="s">
        <v>193</v>
      </c>
      <c r="FW248" s="139" t="s">
        <v>193</v>
      </c>
      <c r="FX248" s="139" t="s">
        <v>193</v>
      </c>
      <c r="FY248" s="139" t="s">
        <v>193</v>
      </c>
      <c r="FZ248" s="139" t="s">
        <v>193</v>
      </c>
      <c r="GA248" s="139" t="s">
        <v>193</v>
      </c>
      <c r="GB248" s="139" t="s">
        <v>193</v>
      </c>
      <c r="GC248" s="139" t="s">
        <v>193</v>
      </c>
      <c r="GD248" s="139" t="s">
        <v>193</v>
      </c>
      <c r="GE248" s="139" t="s">
        <v>193</v>
      </c>
      <c r="GF248" s="139" t="s">
        <v>193</v>
      </c>
      <c r="GG248" s="139" t="s">
        <v>193</v>
      </c>
      <c r="GH248" s="139" t="s">
        <v>193</v>
      </c>
      <c r="GI248" s="139" t="s">
        <v>193</v>
      </c>
      <c r="GJ248" s="139" t="s">
        <v>193</v>
      </c>
      <c r="GK248" s="139" t="s">
        <v>193</v>
      </c>
      <c r="GL248" s="139" t="s">
        <v>193</v>
      </c>
      <c r="GM248" s="139" t="s">
        <v>193</v>
      </c>
      <c r="GN248" s="139" t="s">
        <v>193</v>
      </c>
      <c r="GO248" s="139" t="s">
        <v>193</v>
      </c>
      <c r="GP248" s="139" t="s">
        <v>193</v>
      </c>
      <c r="GQ248" s="139" t="s">
        <v>193</v>
      </c>
      <c r="GR248" s="139" t="s">
        <v>193</v>
      </c>
      <c r="GS248" s="139" t="s">
        <v>193</v>
      </c>
      <c r="GT248" s="139" t="s">
        <v>193</v>
      </c>
      <c r="GU248" s="139" t="s">
        <v>193</v>
      </c>
      <c r="GV248" s="139" t="s">
        <v>193</v>
      </c>
      <c r="GW248" s="139" t="s">
        <v>193</v>
      </c>
      <c r="GX248" s="139" t="s">
        <v>193</v>
      </c>
      <c r="GY248" s="139" t="s">
        <v>193</v>
      </c>
      <c r="GZ248" s="139" t="s">
        <v>193</v>
      </c>
      <c r="HA248" s="139" t="s">
        <v>193</v>
      </c>
      <c r="HB248" s="139" t="s">
        <v>193</v>
      </c>
      <c r="HC248" s="139" t="s">
        <v>193</v>
      </c>
      <c r="HD248" s="139" t="s">
        <v>193</v>
      </c>
      <c r="HE248" s="139" t="s">
        <v>193</v>
      </c>
      <c r="HF248" s="139" t="s">
        <v>193</v>
      </c>
      <c r="HG248" s="139" t="s">
        <v>193</v>
      </c>
      <c r="HH248" s="139" t="s">
        <v>193</v>
      </c>
      <c r="HI248" s="139" t="s">
        <v>193</v>
      </c>
      <c r="HJ248" s="139" t="s">
        <v>193</v>
      </c>
      <c r="HK248" s="139" t="s">
        <v>193</v>
      </c>
      <c r="HL248" s="139" t="s">
        <v>193</v>
      </c>
      <c r="HM248" s="139" t="s">
        <v>193</v>
      </c>
      <c r="HN248" s="139" t="s">
        <v>193</v>
      </c>
      <c r="HO248" s="139" t="s">
        <v>193</v>
      </c>
      <c r="HP248" s="139" t="s">
        <v>193</v>
      </c>
      <c r="HQ248" s="139" t="s">
        <v>193</v>
      </c>
      <c r="HR248" s="139" t="s">
        <v>193</v>
      </c>
      <c r="HS248" s="139" t="s">
        <v>193</v>
      </c>
      <c r="HT248" s="139" t="s">
        <v>193</v>
      </c>
      <c r="HU248" s="139" t="s">
        <v>193</v>
      </c>
      <c r="HV248" s="139" t="s">
        <v>193</v>
      </c>
      <c r="HW248" s="139" t="s">
        <v>193</v>
      </c>
      <c r="HX248" s="139" t="s">
        <v>193</v>
      </c>
      <c r="HY248" s="139" t="s">
        <v>193</v>
      </c>
      <c r="HZ248" s="139" t="s">
        <v>193</v>
      </c>
      <c r="IA248" s="139" t="s">
        <v>193</v>
      </c>
      <c r="IB248" s="139" t="s">
        <v>193</v>
      </c>
      <c r="IC248" s="139" t="s">
        <v>193</v>
      </c>
      <c r="ID248" s="139" t="s">
        <v>193</v>
      </c>
      <c r="IE248" s="139" t="s">
        <v>193</v>
      </c>
      <c r="IF248" s="139" t="s">
        <v>193</v>
      </c>
      <c r="IG248" s="139" t="s">
        <v>193</v>
      </c>
      <c r="IH248" s="139" t="s">
        <v>193</v>
      </c>
      <c r="II248" s="139" t="s">
        <v>193</v>
      </c>
      <c r="IJ248" s="139" t="s">
        <v>193</v>
      </c>
      <c r="IK248" s="139" t="s">
        <v>193</v>
      </c>
      <c r="IL248" s="139" t="s">
        <v>193</v>
      </c>
      <c r="IM248" s="139" t="s">
        <v>109</v>
      </c>
      <c r="IN248" s="139" t="s">
        <v>114</v>
      </c>
      <c r="IO248" s="139" t="s">
        <v>193</v>
      </c>
      <c r="IP248" s="139" t="s">
        <v>193</v>
      </c>
      <c r="IQ248" s="139" t="s">
        <v>193</v>
      </c>
      <c r="IR248" s="139" t="s">
        <v>193</v>
      </c>
      <c r="IS248" s="139" t="s">
        <v>193</v>
      </c>
      <c r="IT248" s="139" t="s">
        <v>193</v>
      </c>
      <c r="IU248" s="139" t="s">
        <v>193</v>
      </c>
      <c r="IV248" s="139" t="s">
        <v>193</v>
      </c>
      <c r="IW248" s="139" t="s">
        <v>3769</v>
      </c>
      <c r="IX248" s="139">
        <v>0</v>
      </c>
      <c r="IY248" s="139">
        <v>0</v>
      </c>
      <c r="IZ248" s="139">
        <v>1</v>
      </c>
      <c r="JA248" s="139">
        <v>1</v>
      </c>
      <c r="JB248" s="139">
        <v>0</v>
      </c>
      <c r="JC248" s="139">
        <v>0</v>
      </c>
      <c r="JD248" s="139">
        <v>0</v>
      </c>
      <c r="JE248" s="139">
        <v>0</v>
      </c>
      <c r="JF248" s="139" t="s">
        <v>193</v>
      </c>
      <c r="JG248" s="139" t="s">
        <v>109</v>
      </c>
      <c r="JH248" s="139" t="s">
        <v>193</v>
      </c>
      <c r="JI248" s="139" t="s">
        <v>3350</v>
      </c>
      <c r="JJ248" s="139">
        <v>0</v>
      </c>
      <c r="JK248" s="139">
        <v>0</v>
      </c>
      <c r="JL248" s="139">
        <v>0</v>
      </c>
      <c r="JM248" s="139">
        <v>0</v>
      </c>
      <c r="JN248" s="139">
        <v>0</v>
      </c>
      <c r="JO248" s="139">
        <v>1</v>
      </c>
      <c r="JP248" s="139">
        <v>0</v>
      </c>
      <c r="JQ248" s="139" t="s">
        <v>193</v>
      </c>
      <c r="JR248" s="139" t="s">
        <v>193</v>
      </c>
      <c r="JS248" s="139" t="s">
        <v>193</v>
      </c>
      <c r="JT248" s="139" t="s">
        <v>193</v>
      </c>
      <c r="JU248" s="139" t="s">
        <v>193</v>
      </c>
      <c r="JV248" s="139" t="s">
        <v>193</v>
      </c>
      <c r="JW248" s="139" t="s">
        <v>193</v>
      </c>
      <c r="JX248" s="139" t="s">
        <v>193</v>
      </c>
      <c r="JY248" s="139" t="s">
        <v>193</v>
      </c>
      <c r="JZ248" s="139" t="s">
        <v>193</v>
      </c>
      <c r="KA248" s="139" t="s">
        <v>193</v>
      </c>
      <c r="KB248" s="139" t="s">
        <v>193</v>
      </c>
      <c r="KC248" s="139" t="s">
        <v>193</v>
      </c>
      <c r="KD248" s="139" t="s">
        <v>193</v>
      </c>
      <c r="KE248" s="139" t="s">
        <v>193</v>
      </c>
      <c r="KF248" s="139" t="s">
        <v>193</v>
      </c>
      <c r="KG248" s="139" t="s">
        <v>193</v>
      </c>
      <c r="KH248" s="139" t="s">
        <v>193</v>
      </c>
      <c r="KI248" s="139" t="s">
        <v>193</v>
      </c>
      <c r="KJ248" s="139" t="s">
        <v>193</v>
      </c>
      <c r="KK248" s="139" t="s">
        <v>193</v>
      </c>
      <c r="KL248" s="139" t="s">
        <v>193</v>
      </c>
      <c r="KM248" s="139" t="s">
        <v>193</v>
      </c>
      <c r="KN248" s="139" t="s">
        <v>193</v>
      </c>
      <c r="KO248" s="139" t="s">
        <v>193</v>
      </c>
      <c r="KP248" s="139" t="s">
        <v>193</v>
      </c>
      <c r="KQ248" s="139" t="s">
        <v>193</v>
      </c>
      <c r="KR248" s="139" t="s">
        <v>193</v>
      </c>
      <c r="KS248" s="139" t="s">
        <v>193</v>
      </c>
      <c r="KT248" s="139" t="s">
        <v>193</v>
      </c>
      <c r="KU248" s="139" t="s">
        <v>193</v>
      </c>
      <c r="KV248" s="139" t="s">
        <v>193</v>
      </c>
      <c r="KW248" s="139" t="s">
        <v>193</v>
      </c>
      <c r="KX248" s="139" t="s">
        <v>193</v>
      </c>
      <c r="KY248" s="139" t="s">
        <v>193</v>
      </c>
      <c r="KZ248" s="139" t="s">
        <v>193</v>
      </c>
      <c r="LA248" s="139" t="s">
        <v>193</v>
      </c>
      <c r="LB248" s="139" t="s">
        <v>193</v>
      </c>
      <c r="LC248" s="139" t="s">
        <v>193</v>
      </c>
      <c r="LD248" s="139" t="s">
        <v>193</v>
      </c>
      <c r="LE248" s="139" t="s">
        <v>193</v>
      </c>
      <c r="LF248" s="139" t="s">
        <v>193</v>
      </c>
      <c r="LG248" s="139" t="s">
        <v>193</v>
      </c>
      <c r="LH248" s="139" t="s">
        <v>193</v>
      </c>
      <c r="LI248" s="139" t="s">
        <v>193</v>
      </c>
      <c r="LJ248" s="139" t="s">
        <v>193</v>
      </c>
      <c r="LK248" s="139" t="s">
        <v>193</v>
      </c>
      <c r="LL248" s="139" t="s">
        <v>193</v>
      </c>
      <c r="LM248" s="139" t="s">
        <v>193</v>
      </c>
      <c r="LN248" s="139" t="s">
        <v>193</v>
      </c>
      <c r="LO248" s="139" t="s">
        <v>193</v>
      </c>
      <c r="LP248" s="139" t="s">
        <v>193</v>
      </c>
      <c r="LQ248" s="139" t="s">
        <v>193</v>
      </c>
    </row>
    <row r="249" spans="1:329" ht="14.4" customHeight="1" x14ac:dyDescent="0.35">
      <c r="A249" s="139" t="s">
        <v>3770</v>
      </c>
      <c r="B249" s="139" t="s">
        <v>3571</v>
      </c>
      <c r="C249" s="139" t="s">
        <v>617</v>
      </c>
      <c r="D249" s="139" t="s">
        <v>617</v>
      </c>
      <c r="E249" s="139" t="s">
        <v>625</v>
      </c>
      <c r="F249" s="139" t="s">
        <v>500</v>
      </c>
      <c r="G249" s="139" t="s">
        <v>219</v>
      </c>
      <c r="H249" s="139" t="s">
        <v>219</v>
      </c>
      <c r="I249" s="139" t="s">
        <v>3760</v>
      </c>
      <c r="J249" s="139" t="s">
        <v>630</v>
      </c>
      <c r="K249" s="139" t="s">
        <v>536</v>
      </c>
      <c r="L249" s="139" t="s">
        <v>490</v>
      </c>
      <c r="M249" t="s">
        <v>491</v>
      </c>
      <c r="N249" t="s">
        <v>193</v>
      </c>
      <c r="O249" t="s">
        <v>193</v>
      </c>
      <c r="P249" t="s">
        <v>496</v>
      </c>
      <c r="Q249" t="s">
        <v>193</v>
      </c>
      <c r="R249" t="s">
        <v>4418</v>
      </c>
      <c r="S249">
        <v>0</v>
      </c>
      <c r="T249">
        <v>1</v>
      </c>
      <c r="U249">
        <v>1</v>
      </c>
      <c r="V249">
        <v>0</v>
      </c>
      <c r="W249">
        <v>0</v>
      </c>
      <c r="X249">
        <v>0</v>
      </c>
      <c r="Y249">
        <v>0</v>
      </c>
      <c r="Z249" t="s">
        <v>130</v>
      </c>
      <c r="AA249" t="s">
        <v>701</v>
      </c>
      <c r="AB249" t="s">
        <v>512</v>
      </c>
      <c r="AC249">
        <v>1</v>
      </c>
      <c r="AD249">
        <v>0</v>
      </c>
      <c r="AE249">
        <v>0</v>
      </c>
      <c r="AF249">
        <v>0</v>
      </c>
      <c r="AG249">
        <v>1</v>
      </c>
      <c r="AH249">
        <v>0</v>
      </c>
      <c r="AI249">
        <v>0</v>
      </c>
      <c r="AJ249">
        <v>0</v>
      </c>
      <c r="AK249">
        <v>0</v>
      </c>
      <c r="AL249">
        <v>0</v>
      </c>
      <c r="AM249" t="s">
        <v>193</v>
      </c>
      <c r="AN249" t="s">
        <v>142</v>
      </c>
      <c r="AO249" t="s">
        <v>501</v>
      </c>
      <c r="AP249" t="s">
        <v>193</v>
      </c>
      <c r="AQ249" t="s">
        <v>193</v>
      </c>
      <c r="AR249" t="s">
        <v>193</v>
      </c>
      <c r="AS249" t="s">
        <v>193</v>
      </c>
      <c r="AT249" t="s">
        <v>193</v>
      </c>
      <c r="AU249" t="s">
        <v>193</v>
      </c>
      <c r="AV249" t="s">
        <v>193</v>
      </c>
      <c r="AW249" t="s">
        <v>193</v>
      </c>
      <c r="AX249" t="s">
        <v>193</v>
      </c>
      <c r="AY249" t="s">
        <v>193</v>
      </c>
      <c r="AZ249" s="192" t="s">
        <v>193</v>
      </c>
      <c r="BA249" s="139" t="s">
        <v>193</v>
      </c>
      <c r="BB249" s="139" t="s">
        <v>193</v>
      </c>
      <c r="BC249" s="192" t="s">
        <v>193</v>
      </c>
      <c r="BD249" s="139" t="s">
        <v>193</v>
      </c>
      <c r="BE249" s="139" t="s">
        <v>193</v>
      </c>
      <c r="BF249" s="192" t="s">
        <v>193</v>
      </c>
      <c r="BG249" s="139" t="s">
        <v>193</v>
      </c>
      <c r="BH249" s="139" t="s">
        <v>193</v>
      </c>
      <c r="BI249" s="192" t="s">
        <v>193</v>
      </c>
      <c r="BJ249" s="139" t="s">
        <v>193</v>
      </c>
      <c r="BK249" s="139" t="s">
        <v>193</v>
      </c>
      <c r="BL249" s="192" t="s">
        <v>193</v>
      </c>
      <c r="BM249" s="139" t="s">
        <v>193</v>
      </c>
      <c r="BN249" s="139" t="s">
        <v>193</v>
      </c>
      <c r="BO249" s="192" t="s">
        <v>193</v>
      </c>
      <c r="BP249" s="139" t="s">
        <v>193</v>
      </c>
      <c r="BQ249" s="139" t="s">
        <v>193</v>
      </c>
      <c r="BR249" s="139" t="s">
        <v>193</v>
      </c>
      <c r="BS249" s="139" t="s">
        <v>193</v>
      </c>
      <c r="BT249" s="139" t="s">
        <v>193</v>
      </c>
      <c r="BU249" s="139" t="s">
        <v>193</v>
      </c>
      <c r="BV249" s="139" t="s">
        <v>193</v>
      </c>
      <c r="BW249" s="139" t="s">
        <v>193</v>
      </c>
      <c r="BX249" s="139" t="s">
        <v>193</v>
      </c>
      <c r="BY249" s="139" t="s">
        <v>193</v>
      </c>
      <c r="BZ249" s="139" t="s">
        <v>193</v>
      </c>
      <c r="CA249" s="192" t="s">
        <v>193</v>
      </c>
      <c r="CB249" s="139" t="s">
        <v>193</v>
      </c>
      <c r="CC249" s="139" t="s">
        <v>193</v>
      </c>
      <c r="CD249" s="139" t="s">
        <v>193</v>
      </c>
      <c r="CE249" s="139" t="s">
        <v>193</v>
      </c>
      <c r="CF249" s="139" t="s">
        <v>193</v>
      </c>
      <c r="CG249" s="139" t="s">
        <v>193</v>
      </c>
      <c r="CH249" s="139" t="s">
        <v>193</v>
      </c>
      <c r="CI249" s="139" t="s">
        <v>193</v>
      </c>
      <c r="CJ249" s="139" t="s">
        <v>193</v>
      </c>
      <c r="CK249" s="139" t="s">
        <v>193</v>
      </c>
      <c r="CL249" s="139" t="s">
        <v>193</v>
      </c>
      <c r="CM249" s="139" t="s">
        <v>193</v>
      </c>
      <c r="CN249" s="139" t="s">
        <v>193</v>
      </c>
      <c r="CO249" s="139" t="s">
        <v>193</v>
      </c>
      <c r="CP249" s="139" t="s">
        <v>193</v>
      </c>
      <c r="CQ249" s="139" t="s">
        <v>193</v>
      </c>
      <c r="CR249" s="139" t="s">
        <v>193</v>
      </c>
      <c r="CS249" s="139" t="s">
        <v>193</v>
      </c>
      <c r="CT249" s="139" t="s">
        <v>193</v>
      </c>
      <c r="CU249" s="139" t="s">
        <v>193</v>
      </c>
      <c r="CV249" s="139" t="s">
        <v>193</v>
      </c>
      <c r="CW249" s="139" t="s">
        <v>193</v>
      </c>
      <c r="CX249" s="139" t="s">
        <v>193</v>
      </c>
      <c r="CY249" s="139" t="s">
        <v>193</v>
      </c>
      <c r="CZ249" s="139" t="s">
        <v>193</v>
      </c>
      <c r="DA249" s="139" t="s">
        <v>193</v>
      </c>
      <c r="DB249" s="139" t="s">
        <v>193</v>
      </c>
      <c r="DC249" s="139" t="s">
        <v>193</v>
      </c>
      <c r="DD249" s="139" t="s">
        <v>193</v>
      </c>
      <c r="DE249" s="139" t="s">
        <v>193</v>
      </c>
      <c r="DF249" s="139" t="s">
        <v>193</v>
      </c>
      <c r="DG249" s="139" t="s">
        <v>193</v>
      </c>
      <c r="DH249" s="139" t="s">
        <v>193</v>
      </c>
      <c r="DI249" s="139" t="s">
        <v>193</v>
      </c>
      <c r="DJ249" s="139" t="s">
        <v>714</v>
      </c>
      <c r="DK249" s="139">
        <v>1</v>
      </c>
      <c r="DL249" s="139">
        <v>1</v>
      </c>
      <c r="DM249" s="139">
        <v>1</v>
      </c>
      <c r="DN249" s="139">
        <v>1</v>
      </c>
      <c r="DO249" s="139">
        <v>1</v>
      </c>
      <c r="DP249" s="139">
        <v>0</v>
      </c>
      <c r="DQ249" s="139">
        <v>1</v>
      </c>
      <c r="DR249" s="139">
        <v>1</v>
      </c>
      <c r="DS249" s="139">
        <v>0</v>
      </c>
      <c r="DT249" s="139" t="s">
        <v>114</v>
      </c>
      <c r="DU249" s="139" t="s">
        <v>193</v>
      </c>
      <c r="DV249" s="139" t="s">
        <v>193</v>
      </c>
      <c r="DW249" s="139">
        <v>180</v>
      </c>
      <c r="DX249" s="139">
        <v>30</v>
      </c>
      <c r="DY249" s="139">
        <v>12.5</v>
      </c>
      <c r="DZ249" s="192">
        <v>12.5</v>
      </c>
      <c r="EA249" s="139" t="s">
        <v>114</v>
      </c>
      <c r="EB249" s="139">
        <v>20</v>
      </c>
      <c r="EC249" s="139" t="s">
        <v>109</v>
      </c>
      <c r="ED249" s="139">
        <v>25</v>
      </c>
      <c r="EE249" s="139" t="s">
        <v>109</v>
      </c>
      <c r="EF249" s="139" t="s">
        <v>193</v>
      </c>
      <c r="EG249" s="139" t="s">
        <v>193</v>
      </c>
      <c r="EH249" s="139" t="s">
        <v>193</v>
      </c>
      <c r="EI249" s="139" t="s">
        <v>193</v>
      </c>
      <c r="EJ249" s="139" t="s">
        <v>193</v>
      </c>
      <c r="EK249" s="139" t="s">
        <v>193</v>
      </c>
      <c r="EL249" s="139" t="s">
        <v>193</v>
      </c>
      <c r="EM249" s="139" t="s">
        <v>193</v>
      </c>
      <c r="EN249" s="139" t="s">
        <v>193</v>
      </c>
      <c r="EO249" s="139" t="s">
        <v>193</v>
      </c>
      <c r="EP249" s="139" t="s">
        <v>193</v>
      </c>
      <c r="EQ249" s="139" t="s">
        <v>109</v>
      </c>
      <c r="ER249" s="139">
        <v>35</v>
      </c>
      <c r="ES249" s="139" t="s">
        <v>193</v>
      </c>
      <c r="ET249" s="139" t="s">
        <v>193</v>
      </c>
      <c r="EU249" s="139">
        <v>35</v>
      </c>
      <c r="EV249" s="139" t="s">
        <v>109</v>
      </c>
      <c r="EW249" s="139" t="s">
        <v>114</v>
      </c>
      <c r="EX249" s="139" t="s">
        <v>193</v>
      </c>
      <c r="EY249" s="139">
        <v>150</v>
      </c>
      <c r="EZ249" s="139">
        <v>75</v>
      </c>
      <c r="FA249" s="192">
        <v>42.5</v>
      </c>
      <c r="FB249" s="139" t="s">
        <v>114</v>
      </c>
      <c r="FC249" s="139" t="s">
        <v>109</v>
      </c>
      <c r="FD249" s="139">
        <v>115</v>
      </c>
      <c r="FE249" s="139" t="s">
        <v>193</v>
      </c>
      <c r="FF249" s="139" t="s">
        <v>193</v>
      </c>
      <c r="FG249" s="139" t="s">
        <v>193</v>
      </c>
      <c r="FH249" s="139" t="s">
        <v>193</v>
      </c>
      <c r="FI249" s="139" t="s">
        <v>109</v>
      </c>
      <c r="FJ249" s="139" t="s">
        <v>109</v>
      </c>
      <c r="FK249" s="139" t="s">
        <v>193</v>
      </c>
      <c r="FL249" s="139">
        <v>5</v>
      </c>
      <c r="FM249" s="139" t="s">
        <v>193</v>
      </c>
      <c r="FN249" s="139" t="s">
        <v>193</v>
      </c>
      <c r="FO249" s="139" t="s">
        <v>193</v>
      </c>
      <c r="FP249" s="139" t="s">
        <v>193</v>
      </c>
      <c r="FQ249" s="139" t="s">
        <v>193</v>
      </c>
      <c r="FR249" s="139" t="s">
        <v>193</v>
      </c>
      <c r="FS249" s="139" t="s">
        <v>109</v>
      </c>
      <c r="FT249" s="139" t="s">
        <v>156</v>
      </c>
      <c r="FU249" s="139">
        <v>5</v>
      </c>
      <c r="FV249" s="139" t="s">
        <v>114</v>
      </c>
      <c r="FW249" s="139" t="s">
        <v>193</v>
      </c>
      <c r="FX249" s="139" t="s">
        <v>193</v>
      </c>
      <c r="FY249" s="139" t="s">
        <v>193</v>
      </c>
      <c r="FZ249" s="139" t="s">
        <v>193</v>
      </c>
      <c r="GA249" s="139" t="s">
        <v>193</v>
      </c>
      <c r="GB249" s="139" t="s">
        <v>193</v>
      </c>
      <c r="GC249" s="139" t="s">
        <v>193</v>
      </c>
      <c r="GD249" s="139" t="s">
        <v>193</v>
      </c>
      <c r="GE249" s="139" t="s">
        <v>193</v>
      </c>
      <c r="GF249" s="139" t="s">
        <v>193</v>
      </c>
      <c r="GG249" s="139" t="s">
        <v>193</v>
      </c>
      <c r="GH249" s="139" t="s">
        <v>193</v>
      </c>
      <c r="GI249" s="139" t="s">
        <v>193</v>
      </c>
      <c r="GJ249" s="139" t="s">
        <v>193</v>
      </c>
      <c r="GK249" s="139" t="s">
        <v>193</v>
      </c>
      <c r="GL249" s="139" t="s">
        <v>193</v>
      </c>
      <c r="GM249" s="139" t="s">
        <v>193</v>
      </c>
      <c r="GN249" s="139" t="s">
        <v>193</v>
      </c>
      <c r="GO249" s="139" t="s">
        <v>193</v>
      </c>
      <c r="GP249" s="139" t="s">
        <v>193</v>
      </c>
      <c r="GQ249" s="139" t="s">
        <v>193</v>
      </c>
      <c r="GR249" s="139" t="s">
        <v>193</v>
      </c>
      <c r="GS249" s="139" t="s">
        <v>193</v>
      </c>
      <c r="GT249" s="139" t="s">
        <v>193</v>
      </c>
      <c r="GU249" s="139" t="s">
        <v>193</v>
      </c>
      <c r="GV249" s="139" t="s">
        <v>114</v>
      </c>
      <c r="GW249" s="139" t="s">
        <v>114</v>
      </c>
      <c r="GX249" s="139" t="s">
        <v>109</v>
      </c>
      <c r="GY249" s="139" t="s">
        <v>123</v>
      </c>
      <c r="GZ249" s="139" t="s">
        <v>785</v>
      </c>
      <c r="HA249" s="139" t="s">
        <v>124</v>
      </c>
      <c r="HB249" s="139" t="s">
        <v>785</v>
      </c>
      <c r="HC249" s="139" t="s">
        <v>109</v>
      </c>
      <c r="HD249" s="139">
        <v>1000</v>
      </c>
      <c r="HE249" s="139" t="s">
        <v>193</v>
      </c>
      <c r="HF249" s="139" t="s">
        <v>193</v>
      </c>
      <c r="HG249" s="139" t="s">
        <v>193</v>
      </c>
      <c r="HH249" s="139" t="s">
        <v>193</v>
      </c>
      <c r="HI249" s="139" t="s">
        <v>193</v>
      </c>
      <c r="HJ249" s="139" t="s">
        <v>193</v>
      </c>
      <c r="HK249" s="139" t="s">
        <v>193</v>
      </c>
      <c r="HL249" s="139" t="s">
        <v>193</v>
      </c>
      <c r="HM249" s="139" t="s">
        <v>193</v>
      </c>
      <c r="HN249" s="139" t="s">
        <v>193</v>
      </c>
      <c r="HO249" s="139" t="s">
        <v>193</v>
      </c>
      <c r="HP249" s="139" t="s">
        <v>193</v>
      </c>
      <c r="HQ249" s="139" t="s">
        <v>193</v>
      </c>
      <c r="HR249" s="139" t="s">
        <v>193</v>
      </c>
      <c r="HS249" s="139" t="s">
        <v>193</v>
      </c>
      <c r="HT249" s="139" t="s">
        <v>193</v>
      </c>
      <c r="HU249" s="139" t="s">
        <v>193</v>
      </c>
      <c r="HV249" s="139" t="s">
        <v>193</v>
      </c>
      <c r="HW249" s="139" t="s">
        <v>193</v>
      </c>
      <c r="HX249" s="139" t="s">
        <v>193</v>
      </c>
      <c r="HY249" s="139" t="s">
        <v>193</v>
      </c>
      <c r="HZ249" s="139" t="s">
        <v>193</v>
      </c>
      <c r="IA249" s="139" t="s">
        <v>193</v>
      </c>
      <c r="IB249" s="139" t="s">
        <v>193</v>
      </c>
      <c r="IC249" s="139" t="s">
        <v>193</v>
      </c>
      <c r="ID249" s="139" t="s">
        <v>193</v>
      </c>
      <c r="IE249" s="139" t="s">
        <v>193</v>
      </c>
      <c r="IF249" s="139" t="s">
        <v>193</v>
      </c>
      <c r="IG249" s="139" t="s">
        <v>193</v>
      </c>
      <c r="IH249" s="139" t="s">
        <v>193</v>
      </c>
      <c r="II249" s="139" t="s">
        <v>193</v>
      </c>
      <c r="IJ249" s="139" t="s">
        <v>193</v>
      </c>
      <c r="IK249" s="139" t="s">
        <v>193</v>
      </c>
      <c r="IL249" s="139" t="s">
        <v>193</v>
      </c>
      <c r="IM249" s="139" t="s">
        <v>193</v>
      </c>
      <c r="IN249" s="139" t="s">
        <v>114</v>
      </c>
      <c r="IO249" s="139" t="s">
        <v>193</v>
      </c>
      <c r="IP249" s="139" t="s">
        <v>193</v>
      </c>
      <c r="IQ249" s="139" t="s">
        <v>193</v>
      </c>
      <c r="IR249" s="139" t="s">
        <v>193</v>
      </c>
      <c r="IS249" s="139" t="s">
        <v>193</v>
      </c>
      <c r="IT249" s="139" t="s">
        <v>193</v>
      </c>
      <c r="IU249" s="139" t="s">
        <v>193</v>
      </c>
      <c r="IV249" s="139" t="s">
        <v>193</v>
      </c>
      <c r="IW249" s="139" t="s">
        <v>3436</v>
      </c>
      <c r="IX249" s="139">
        <v>1</v>
      </c>
      <c r="IY249" s="139">
        <v>0</v>
      </c>
      <c r="IZ249" s="139">
        <v>0</v>
      </c>
      <c r="JA249" s="139">
        <v>0</v>
      </c>
      <c r="JB249" s="139">
        <v>0</v>
      </c>
      <c r="JC249" s="139">
        <v>0</v>
      </c>
      <c r="JD249" s="139">
        <v>0</v>
      </c>
      <c r="JE249" s="139">
        <v>0</v>
      </c>
      <c r="JF249" s="139" t="s">
        <v>193</v>
      </c>
      <c r="JG249" s="139" t="s">
        <v>109</v>
      </c>
      <c r="JH249" s="139" t="s">
        <v>193</v>
      </c>
      <c r="JI249" s="139" t="s">
        <v>701</v>
      </c>
      <c r="JJ249" s="139">
        <v>0</v>
      </c>
      <c r="JK249" s="139">
        <v>1</v>
      </c>
      <c r="JL249" s="139">
        <v>0</v>
      </c>
      <c r="JM249" s="139">
        <v>0</v>
      </c>
      <c r="JN249" s="139">
        <v>0</v>
      </c>
      <c r="JO249" s="139">
        <v>0</v>
      </c>
      <c r="JP249" s="139">
        <v>0</v>
      </c>
      <c r="JQ249" s="139" t="s">
        <v>193</v>
      </c>
      <c r="JR249" s="139" t="s">
        <v>193</v>
      </c>
      <c r="JS249" s="139" t="s">
        <v>193</v>
      </c>
      <c r="JT249" s="139" t="s">
        <v>193</v>
      </c>
      <c r="JU249" s="139" t="s">
        <v>193</v>
      </c>
      <c r="JV249" s="139" t="s">
        <v>193</v>
      </c>
      <c r="JW249" s="139" t="s">
        <v>193</v>
      </c>
      <c r="JX249" s="139" t="s">
        <v>193</v>
      </c>
      <c r="JY249" s="139" t="s">
        <v>193</v>
      </c>
      <c r="JZ249" s="139" t="s">
        <v>193</v>
      </c>
      <c r="KA249" s="139" t="s">
        <v>193</v>
      </c>
      <c r="KB249" s="139" t="s">
        <v>193</v>
      </c>
      <c r="KC249" s="139" t="s">
        <v>193</v>
      </c>
      <c r="KD249" s="139" t="s">
        <v>193</v>
      </c>
      <c r="KE249" s="139" t="s">
        <v>193</v>
      </c>
      <c r="KF249" s="139" t="s">
        <v>193</v>
      </c>
      <c r="KG249" s="139" t="s">
        <v>193</v>
      </c>
      <c r="KH249" s="139" t="s">
        <v>193</v>
      </c>
      <c r="KI249" s="139" t="s">
        <v>193</v>
      </c>
      <c r="KJ249" s="139" t="s">
        <v>193</v>
      </c>
      <c r="KK249" s="139" t="s">
        <v>193</v>
      </c>
      <c r="KL249" s="139" t="s">
        <v>193</v>
      </c>
      <c r="KM249" s="139" t="s">
        <v>193</v>
      </c>
      <c r="KN249" s="139" t="s">
        <v>193</v>
      </c>
      <c r="KO249" s="139" t="s">
        <v>193</v>
      </c>
      <c r="KP249" s="139" t="s">
        <v>193</v>
      </c>
      <c r="KQ249" s="139" t="s">
        <v>193</v>
      </c>
      <c r="KR249" s="139" t="s">
        <v>193</v>
      </c>
      <c r="KS249" s="139" t="s">
        <v>193</v>
      </c>
      <c r="KT249" s="139" t="s">
        <v>193</v>
      </c>
      <c r="KU249" s="139" t="s">
        <v>193</v>
      </c>
      <c r="KV249" s="139" t="s">
        <v>193</v>
      </c>
      <c r="KW249" s="139" t="s">
        <v>193</v>
      </c>
      <c r="KX249" s="139" t="s">
        <v>193</v>
      </c>
      <c r="KY249" s="139" t="s">
        <v>193</v>
      </c>
      <c r="KZ249" s="139" t="s">
        <v>193</v>
      </c>
      <c r="LA249" s="139" t="s">
        <v>193</v>
      </c>
      <c r="LB249" s="139" t="s">
        <v>193</v>
      </c>
      <c r="LC249" s="139" t="s">
        <v>193</v>
      </c>
      <c r="LD249" s="139" t="s">
        <v>193</v>
      </c>
      <c r="LE249" s="139" t="s">
        <v>193</v>
      </c>
      <c r="LF249" s="139" t="s">
        <v>193</v>
      </c>
      <c r="LG249" s="139" t="s">
        <v>193</v>
      </c>
      <c r="LH249" s="139" t="s">
        <v>193</v>
      </c>
      <c r="LI249" s="139" t="s">
        <v>193</v>
      </c>
      <c r="LJ249" s="139" t="s">
        <v>193</v>
      </c>
      <c r="LK249" s="139" t="s">
        <v>193</v>
      </c>
      <c r="LL249" s="139" t="s">
        <v>193</v>
      </c>
      <c r="LM249" s="139" t="s">
        <v>193</v>
      </c>
      <c r="LN249" s="139" t="s">
        <v>193</v>
      </c>
      <c r="LO249" s="139" t="s">
        <v>193</v>
      </c>
      <c r="LP249" s="139" t="s">
        <v>193</v>
      </c>
      <c r="LQ249" s="139" t="s">
        <v>193</v>
      </c>
    </row>
    <row r="250" spans="1:329" ht="14.4" customHeight="1" x14ac:dyDescent="0.35">
      <c r="A250" s="139" t="s">
        <v>3771</v>
      </c>
      <c r="B250" s="139" t="s">
        <v>3571</v>
      </c>
      <c r="C250" s="139" t="s">
        <v>617</v>
      </c>
      <c r="D250" s="139" t="s">
        <v>617</v>
      </c>
      <c r="E250" s="139" t="s">
        <v>624</v>
      </c>
      <c r="F250" s="139" t="s">
        <v>500</v>
      </c>
      <c r="G250" s="139" t="s">
        <v>219</v>
      </c>
      <c r="H250" s="139" t="s">
        <v>219</v>
      </c>
      <c r="I250" s="139" t="s">
        <v>3760</v>
      </c>
      <c r="J250" s="139" t="s">
        <v>630</v>
      </c>
      <c r="K250" s="139" t="s">
        <v>536</v>
      </c>
      <c r="L250" s="139" t="s">
        <v>490</v>
      </c>
      <c r="M250" t="s">
        <v>491</v>
      </c>
      <c r="N250" t="s">
        <v>193</v>
      </c>
      <c r="O250" t="s">
        <v>193</v>
      </c>
      <c r="P250" t="s">
        <v>514</v>
      </c>
      <c r="Q250" t="s">
        <v>193</v>
      </c>
      <c r="R250" t="s">
        <v>3350</v>
      </c>
      <c r="S250">
        <v>0</v>
      </c>
      <c r="T250">
        <v>0</v>
      </c>
      <c r="U250">
        <v>0</v>
      </c>
      <c r="V250">
        <v>0</v>
      </c>
      <c r="W250">
        <v>0</v>
      </c>
      <c r="X250">
        <v>1</v>
      </c>
      <c r="Y250">
        <v>0</v>
      </c>
      <c r="Z250" t="s">
        <v>3871</v>
      </c>
      <c r="AA250" t="s">
        <v>3350</v>
      </c>
      <c r="AB250" t="s">
        <v>112</v>
      </c>
      <c r="AC250">
        <v>1</v>
      </c>
      <c r="AD250">
        <v>0</v>
      </c>
      <c r="AE250">
        <v>0</v>
      </c>
      <c r="AF250">
        <v>0</v>
      </c>
      <c r="AG250">
        <v>0</v>
      </c>
      <c r="AH250">
        <v>0</v>
      </c>
      <c r="AI250">
        <v>0</v>
      </c>
      <c r="AJ250">
        <v>0</v>
      </c>
      <c r="AK250">
        <v>0</v>
      </c>
      <c r="AL250">
        <v>0</v>
      </c>
      <c r="AM250" t="s">
        <v>193</v>
      </c>
      <c r="AN250" t="s">
        <v>113</v>
      </c>
      <c r="AO250" t="s">
        <v>501</v>
      </c>
      <c r="AP250" t="s">
        <v>193</v>
      </c>
      <c r="AQ250" t="s">
        <v>193</v>
      </c>
      <c r="AR250" t="s">
        <v>193</v>
      </c>
      <c r="AS250" t="s">
        <v>193</v>
      </c>
      <c r="AT250" t="s">
        <v>193</v>
      </c>
      <c r="AU250" t="s">
        <v>193</v>
      </c>
      <c r="AV250" t="s">
        <v>193</v>
      </c>
      <c r="AW250" t="s">
        <v>193</v>
      </c>
      <c r="AX250" t="s">
        <v>193</v>
      </c>
      <c r="AY250" t="s">
        <v>193</v>
      </c>
      <c r="AZ250" s="192" t="s">
        <v>193</v>
      </c>
      <c r="BA250" s="139" t="s">
        <v>193</v>
      </c>
      <c r="BB250" s="139" t="s">
        <v>193</v>
      </c>
      <c r="BC250" s="192" t="s">
        <v>193</v>
      </c>
      <c r="BD250" s="139" t="s">
        <v>193</v>
      </c>
      <c r="BE250" s="139" t="s">
        <v>193</v>
      </c>
      <c r="BF250" s="192" t="s">
        <v>193</v>
      </c>
      <c r="BG250" s="139" t="s">
        <v>193</v>
      </c>
      <c r="BH250" s="139" t="s">
        <v>193</v>
      </c>
      <c r="BI250" s="192" t="s">
        <v>193</v>
      </c>
      <c r="BJ250" s="139" t="s">
        <v>193</v>
      </c>
      <c r="BK250" s="139" t="s">
        <v>193</v>
      </c>
      <c r="BL250" s="192" t="s">
        <v>193</v>
      </c>
      <c r="BM250" s="139" t="s">
        <v>193</v>
      </c>
      <c r="BN250" s="139" t="s">
        <v>193</v>
      </c>
      <c r="BO250" s="192" t="s">
        <v>193</v>
      </c>
      <c r="BP250" s="139" t="s">
        <v>193</v>
      </c>
      <c r="BQ250" s="139" t="s">
        <v>193</v>
      </c>
      <c r="BR250" s="139" t="s">
        <v>193</v>
      </c>
      <c r="BS250" s="139" t="s">
        <v>193</v>
      </c>
      <c r="BT250" s="139" t="s">
        <v>193</v>
      </c>
      <c r="BU250" s="139" t="s">
        <v>193</v>
      </c>
      <c r="BV250" s="139" t="s">
        <v>193</v>
      </c>
      <c r="BW250" s="139" t="s">
        <v>193</v>
      </c>
      <c r="BX250" s="139" t="s">
        <v>193</v>
      </c>
      <c r="BY250" s="139" t="s">
        <v>193</v>
      </c>
      <c r="BZ250" s="139" t="s">
        <v>193</v>
      </c>
      <c r="CA250" s="192" t="s">
        <v>193</v>
      </c>
      <c r="CB250" s="139" t="s">
        <v>193</v>
      </c>
      <c r="CC250" s="139" t="s">
        <v>193</v>
      </c>
      <c r="CD250" s="139" t="s">
        <v>193</v>
      </c>
      <c r="CE250" s="139" t="s">
        <v>193</v>
      </c>
      <c r="CF250" s="139" t="s">
        <v>193</v>
      </c>
      <c r="CG250" s="139" t="s">
        <v>193</v>
      </c>
      <c r="CH250" s="139" t="s">
        <v>193</v>
      </c>
      <c r="CI250" s="139" t="s">
        <v>193</v>
      </c>
      <c r="CJ250" s="139" t="s">
        <v>193</v>
      </c>
      <c r="CK250" s="139" t="s">
        <v>193</v>
      </c>
      <c r="CL250" s="139" t="s">
        <v>193</v>
      </c>
      <c r="CM250" s="139" t="s">
        <v>193</v>
      </c>
      <c r="CN250" s="139" t="s">
        <v>193</v>
      </c>
      <c r="CO250" s="139" t="s">
        <v>193</v>
      </c>
      <c r="CP250" s="139" t="s">
        <v>193</v>
      </c>
      <c r="CQ250" s="139" t="s">
        <v>193</v>
      </c>
      <c r="CR250" s="139" t="s">
        <v>193</v>
      </c>
      <c r="CS250" s="139" t="s">
        <v>193</v>
      </c>
      <c r="CT250" s="139" t="s">
        <v>193</v>
      </c>
      <c r="CU250" s="139" t="s">
        <v>193</v>
      </c>
      <c r="CV250" s="139" t="s">
        <v>193</v>
      </c>
      <c r="CW250" s="139" t="s">
        <v>193</v>
      </c>
      <c r="CX250" s="139" t="s">
        <v>193</v>
      </c>
      <c r="CY250" s="139" t="s">
        <v>193</v>
      </c>
      <c r="CZ250" s="139" t="s">
        <v>193</v>
      </c>
      <c r="DA250" s="139" t="s">
        <v>193</v>
      </c>
      <c r="DB250" s="139" t="s">
        <v>193</v>
      </c>
      <c r="DC250" s="139" t="s">
        <v>193</v>
      </c>
      <c r="DD250" s="139" t="s">
        <v>193</v>
      </c>
      <c r="DE250" s="139" t="s">
        <v>193</v>
      </c>
      <c r="DF250" s="139" t="s">
        <v>193</v>
      </c>
      <c r="DG250" s="139" t="s">
        <v>193</v>
      </c>
      <c r="DH250" s="139" t="s">
        <v>193</v>
      </c>
      <c r="DI250" s="139" t="s">
        <v>193</v>
      </c>
      <c r="DJ250" s="139" t="s">
        <v>193</v>
      </c>
      <c r="DK250" s="139" t="s">
        <v>193</v>
      </c>
      <c r="DL250" s="139" t="s">
        <v>193</v>
      </c>
      <c r="DM250" s="139" t="s">
        <v>193</v>
      </c>
      <c r="DN250" s="139" t="s">
        <v>193</v>
      </c>
      <c r="DO250" s="139" t="s">
        <v>193</v>
      </c>
      <c r="DP250" s="139" t="s">
        <v>193</v>
      </c>
      <c r="DQ250" s="139" t="s">
        <v>193</v>
      </c>
      <c r="DR250" s="139" t="s">
        <v>193</v>
      </c>
      <c r="DS250" s="139" t="s">
        <v>193</v>
      </c>
      <c r="DT250" s="139" t="s">
        <v>193</v>
      </c>
      <c r="DU250" s="139" t="s">
        <v>193</v>
      </c>
      <c r="DV250" s="139" t="s">
        <v>193</v>
      </c>
      <c r="DW250" s="139" t="s">
        <v>193</v>
      </c>
      <c r="DX250" s="139" t="s">
        <v>193</v>
      </c>
      <c r="DY250" s="139" t="s">
        <v>193</v>
      </c>
      <c r="DZ250" s="139" t="s">
        <v>193</v>
      </c>
      <c r="EA250" s="139" t="s">
        <v>193</v>
      </c>
      <c r="EB250" s="139" t="s">
        <v>193</v>
      </c>
      <c r="EC250" s="139" t="s">
        <v>193</v>
      </c>
      <c r="ED250" s="139" t="s">
        <v>193</v>
      </c>
      <c r="EE250" s="139" t="s">
        <v>193</v>
      </c>
      <c r="EF250" s="139" t="s">
        <v>193</v>
      </c>
      <c r="EG250" s="139" t="s">
        <v>193</v>
      </c>
      <c r="EH250" s="139" t="s">
        <v>193</v>
      </c>
      <c r="EI250" s="139" t="s">
        <v>193</v>
      </c>
      <c r="EJ250" s="139" t="s">
        <v>193</v>
      </c>
      <c r="EK250" s="139" t="s">
        <v>193</v>
      </c>
      <c r="EL250" s="139" t="s">
        <v>193</v>
      </c>
      <c r="EM250" s="139" t="s">
        <v>193</v>
      </c>
      <c r="EN250" s="139" t="s">
        <v>193</v>
      </c>
      <c r="EO250" s="139" t="s">
        <v>193</v>
      </c>
      <c r="EP250" s="139" t="s">
        <v>193</v>
      </c>
      <c r="EQ250" s="139" t="s">
        <v>193</v>
      </c>
      <c r="ER250" s="139" t="s">
        <v>193</v>
      </c>
      <c r="ES250" s="139" t="s">
        <v>193</v>
      </c>
      <c r="ET250" s="139" t="s">
        <v>193</v>
      </c>
      <c r="EU250" s="139" t="s">
        <v>193</v>
      </c>
      <c r="EV250" s="139" t="s">
        <v>193</v>
      </c>
      <c r="EW250" s="139" t="s">
        <v>193</v>
      </c>
      <c r="EX250" s="139" t="s">
        <v>193</v>
      </c>
      <c r="EY250" s="139" t="s">
        <v>193</v>
      </c>
      <c r="EZ250" s="139" t="s">
        <v>193</v>
      </c>
      <c r="FA250" s="139" t="s">
        <v>193</v>
      </c>
      <c r="FB250" s="139" t="s">
        <v>193</v>
      </c>
      <c r="FC250" s="139" t="s">
        <v>193</v>
      </c>
      <c r="FD250" s="139" t="s">
        <v>193</v>
      </c>
      <c r="FE250" s="139" t="s">
        <v>193</v>
      </c>
      <c r="FF250" s="139" t="s">
        <v>193</v>
      </c>
      <c r="FG250" s="139" t="s">
        <v>193</v>
      </c>
      <c r="FH250" s="139" t="s">
        <v>193</v>
      </c>
      <c r="FI250" s="139" t="s">
        <v>193</v>
      </c>
      <c r="FJ250" s="139" t="s">
        <v>193</v>
      </c>
      <c r="FK250" s="139" t="s">
        <v>193</v>
      </c>
      <c r="FL250" s="139" t="s">
        <v>193</v>
      </c>
      <c r="FM250" s="139" t="s">
        <v>193</v>
      </c>
      <c r="FN250" s="139" t="s">
        <v>193</v>
      </c>
      <c r="FO250" s="139" t="s">
        <v>193</v>
      </c>
      <c r="FP250" s="139" t="s">
        <v>193</v>
      </c>
      <c r="FQ250" s="139" t="s">
        <v>193</v>
      </c>
      <c r="FR250" s="139" t="s">
        <v>193</v>
      </c>
      <c r="FS250" s="139" t="s">
        <v>193</v>
      </c>
      <c r="FT250" s="139" t="s">
        <v>193</v>
      </c>
      <c r="FU250" s="139" t="s">
        <v>193</v>
      </c>
      <c r="FV250" s="139" t="s">
        <v>193</v>
      </c>
      <c r="FW250" s="139" t="s">
        <v>193</v>
      </c>
      <c r="FX250" s="139" t="s">
        <v>193</v>
      </c>
      <c r="FY250" s="139" t="s">
        <v>193</v>
      </c>
      <c r="FZ250" s="139" t="s">
        <v>193</v>
      </c>
      <c r="GA250" s="139" t="s">
        <v>193</v>
      </c>
      <c r="GB250" s="139" t="s">
        <v>193</v>
      </c>
      <c r="GC250" s="139" t="s">
        <v>193</v>
      </c>
      <c r="GD250" s="139" t="s">
        <v>193</v>
      </c>
      <c r="GE250" s="139" t="s">
        <v>193</v>
      </c>
      <c r="GF250" s="139" t="s">
        <v>193</v>
      </c>
      <c r="GG250" s="139" t="s">
        <v>193</v>
      </c>
      <c r="GH250" s="139" t="s">
        <v>193</v>
      </c>
      <c r="GI250" s="139" t="s">
        <v>193</v>
      </c>
      <c r="GJ250" s="139" t="s">
        <v>193</v>
      </c>
      <c r="GK250" s="139" t="s">
        <v>193</v>
      </c>
      <c r="GL250" s="139" t="s">
        <v>193</v>
      </c>
      <c r="GM250" s="139" t="s">
        <v>193</v>
      </c>
      <c r="GN250" s="139" t="s">
        <v>193</v>
      </c>
      <c r="GO250" s="139" t="s">
        <v>193</v>
      </c>
      <c r="GP250" s="139" t="s">
        <v>193</v>
      </c>
      <c r="GQ250" s="139" t="s">
        <v>193</v>
      </c>
      <c r="GR250" s="139" t="s">
        <v>193</v>
      </c>
      <c r="GS250" s="139" t="s">
        <v>193</v>
      </c>
      <c r="GT250" s="139" t="s">
        <v>193</v>
      </c>
      <c r="GU250" s="139" t="s">
        <v>193</v>
      </c>
      <c r="GV250" s="139" t="s">
        <v>193</v>
      </c>
      <c r="GW250" s="139" t="s">
        <v>193</v>
      </c>
      <c r="GX250" s="139" t="s">
        <v>193</v>
      </c>
      <c r="GY250" s="139" t="s">
        <v>193</v>
      </c>
      <c r="GZ250" s="139" t="s">
        <v>193</v>
      </c>
      <c r="HA250" s="139" t="s">
        <v>193</v>
      </c>
      <c r="HB250" s="139" t="s">
        <v>193</v>
      </c>
      <c r="HC250" s="139" t="s">
        <v>193</v>
      </c>
      <c r="HD250" s="139" t="s">
        <v>193</v>
      </c>
      <c r="HE250" s="139" t="s">
        <v>193</v>
      </c>
      <c r="HF250" s="139" t="s">
        <v>193</v>
      </c>
      <c r="HG250" s="139" t="s">
        <v>193</v>
      </c>
      <c r="HH250" s="139" t="s">
        <v>193</v>
      </c>
      <c r="HI250" s="139" t="s">
        <v>193</v>
      </c>
      <c r="HJ250" s="139" t="s">
        <v>193</v>
      </c>
      <c r="HK250" s="139" t="s">
        <v>193</v>
      </c>
      <c r="HL250" s="139" t="s">
        <v>193</v>
      </c>
      <c r="HM250" s="139" t="s">
        <v>193</v>
      </c>
      <c r="HN250" s="139" t="s">
        <v>193</v>
      </c>
      <c r="HO250" s="139" t="s">
        <v>193</v>
      </c>
      <c r="HP250" s="139" t="s">
        <v>193</v>
      </c>
      <c r="HQ250" s="139" t="s">
        <v>193</v>
      </c>
      <c r="HR250" s="139" t="s">
        <v>193</v>
      </c>
      <c r="HS250" s="139" t="s">
        <v>193</v>
      </c>
      <c r="HT250" s="139" t="s">
        <v>193</v>
      </c>
      <c r="HU250" s="139" t="s">
        <v>193</v>
      </c>
      <c r="HV250" s="139" t="s">
        <v>193</v>
      </c>
      <c r="HW250" s="139" t="s">
        <v>193</v>
      </c>
      <c r="HX250" s="139" t="s">
        <v>193</v>
      </c>
      <c r="HY250" s="139" t="s">
        <v>193</v>
      </c>
      <c r="HZ250" s="139" t="s">
        <v>193</v>
      </c>
      <c r="IA250" s="139" t="s">
        <v>193</v>
      </c>
      <c r="IB250" s="139" t="s">
        <v>193</v>
      </c>
      <c r="IC250" s="139" t="s">
        <v>193</v>
      </c>
      <c r="ID250" s="139" t="s">
        <v>193</v>
      </c>
      <c r="IE250" s="139" t="s">
        <v>193</v>
      </c>
      <c r="IF250" s="139" t="s">
        <v>193</v>
      </c>
      <c r="IG250" s="139" t="s">
        <v>193</v>
      </c>
      <c r="IH250" s="139" t="s">
        <v>193</v>
      </c>
      <c r="II250" s="139" t="s">
        <v>193</v>
      </c>
      <c r="IJ250" s="139" t="s">
        <v>193</v>
      </c>
      <c r="IK250" s="139" t="s">
        <v>193</v>
      </c>
      <c r="IL250" s="139" t="s">
        <v>193</v>
      </c>
      <c r="IM250" s="139" t="s">
        <v>114</v>
      </c>
      <c r="IN250" s="139" t="s">
        <v>114</v>
      </c>
      <c r="IO250" s="139" t="s">
        <v>193</v>
      </c>
      <c r="IP250" s="139" t="s">
        <v>193</v>
      </c>
      <c r="IQ250" s="139" t="s">
        <v>193</v>
      </c>
      <c r="IR250" s="139" t="s">
        <v>193</v>
      </c>
      <c r="IS250" s="139" t="s">
        <v>193</v>
      </c>
      <c r="IT250" s="139" t="s">
        <v>193</v>
      </c>
      <c r="IU250" s="139" t="s">
        <v>193</v>
      </c>
      <c r="IV250" s="139" t="s">
        <v>193</v>
      </c>
      <c r="IW250" s="139" t="s">
        <v>3413</v>
      </c>
      <c r="IX250" s="139">
        <v>0</v>
      </c>
      <c r="IY250" s="139">
        <v>0</v>
      </c>
      <c r="IZ250" s="139">
        <v>1</v>
      </c>
      <c r="JA250" s="139">
        <v>1</v>
      </c>
      <c r="JB250" s="139">
        <v>0</v>
      </c>
      <c r="JC250" s="139">
        <v>0</v>
      </c>
      <c r="JD250" s="139">
        <v>0</v>
      </c>
      <c r="JE250" s="139">
        <v>0</v>
      </c>
      <c r="JF250" s="139" t="s">
        <v>193</v>
      </c>
      <c r="JG250" s="139" t="s">
        <v>114</v>
      </c>
      <c r="JH250" s="139" t="s">
        <v>193</v>
      </c>
      <c r="JI250" s="139" t="s">
        <v>193</v>
      </c>
      <c r="JJ250" s="139" t="s">
        <v>193</v>
      </c>
      <c r="JK250" s="139" t="s">
        <v>193</v>
      </c>
      <c r="JL250" s="139" t="s">
        <v>193</v>
      </c>
      <c r="JM250" s="139" t="s">
        <v>193</v>
      </c>
      <c r="JN250" s="139" t="s">
        <v>193</v>
      </c>
      <c r="JO250" s="139" t="s">
        <v>193</v>
      </c>
      <c r="JP250" s="139" t="s">
        <v>193</v>
      </c>
      <c r="JQ250" s="139" t="s">
        <v>193</v>
      </c>
      <c r="JR250" s="139" t="s">
        <v>193</v>
      </c>
      <c r="JS250" s="139" t="s">
        <v>193</v>
      </c>
      <c r="JT250" s="139" t="s">
        <v>193</v>
      </c>
      <c r="JU250" s="139" t="s">
        <v>193</v>
      </c>
      <c r="JV250" s="139" t="s">
        <v>193</v>
      </c>
      <c r="JW250" s="139" t="s">
        <v>193</v>
      </c>
      <c r="JX250" s="139" t="s">
        <v>193</v>
      </c>
      <c r="JY250" s="139" t="s">
        <v>193</v>
      </c>
      <c r="JZ250" s="139" t="s">
        <v>193</v>
      </c>
      <c r="KA250" s="139" t="s">
        <v>193</v>
      </c>
      <c r="KB250" s="139" t="s">
        <v>193</v>
      </c>
      <c r="KC250" s="139" t="s">
        <v>193</v>
      </c>
      <c r="KD250" s="139" t="s">
        <v>193</v>
      </c>
      <c r="KE250" s="139" t="s">
        <v>193</v>
      </c>
      <c r="KF250" s="139" t="s">
        <v>193</v>
      </c>
      <c r="KG250" s="139" t="s">
        <v>193</v>
      </c>
      <c r="KH250" s="139" t="s">
        <v>193</v>
      </c>
      <c r="KI250" s="139" t="s">
        <v>193</v>
      </c>
      <c r="KJ250" s="139" t="s">
        <v>193</v>
      </c>
      <c r="KK250" s="139" t="s">
        <v>193</v>
      </c>
      <c r="KL250" s="139" t="s">
        <v>193</v>
      </c>
      <c r="KM250" s="139" t="s">
        <v>193</v>
      </c>
      <c r="KN250" s="139" t="s">
        <v>193</v>
      </c>
      <c r="KO250" s="139" t="s">
        <v>193</v>
      </c>
      <c r="KP250" s="139" t="s">
        <v>193</v>
      </c>
      <c r="KQ250" s="139" t="s">
        <v>193</v>
      </c>
      <c r="KR250" s="139" t="s">
        <v>193</v>
      </c>
      <c r="KS250" s="139" t="s">
        <v>193</v>
      </c>
      <c r="KT250" s="139" t="s">
        <v>193</v>
      </c>
      <c r="KU250" s="139" t="s">
        <v>193</v>
      </c>
      <c r="KV250" s="139" t="s">
        <v>193</v>
      </c>
      <c r="KW250" s="139" t="s">
        <v>193</v>
      </c>
      <c r="KX250" s="139" t="s">
        <v>193</v>
      </c>
      <c r="KY250" s="139" t="s">
        <v>193</v>
      </c>
      <c r="KZ250" s="139" t="s">
        <v>193</v>
      </c>
      <c r="LA250" s="139" t="s">
        <v>193</v>
      </c>
      <c r="LB250" s="139" t="s">
        <v>193</v>
      </c>
      <c r="LC250" s="139" t="s">
        <v>193</v>
      </c>
      <c r="LD250" s="139" t="s">
        <v>193</v>
      </c>
      <c r="LE250" s="139" t="s">
        <v>193</v>
      </c>
      <c r="LF250" s="139" t="s">
        <v>193</v>
      </c>
      <c r="LG250" s="139" t="s">
        <v>193</v>
      </c>
      <c r="LH250" s="139" t="s">
        <v>193</v>
      </c>
      <c r="LI250" s="139" t="s">
        <v>193</v>
      </c>
      <c r="LJ250" s="139" t="s">
        <v>193</v>
      </c>
      <c r="LK250" s="139" t="s">
        <v>193</v>
      </c>
      <c r="LL250" s="139" t="s">
        <v>193</v>
      </c>
      <c r="LM250" s="139" t="s">
        <v>193</v>
      </c>
      <c r="LN250" s="139" t="s">
        <v>193</v>
      </c>
      <c r="LO250" s="139" t="s">
        <v>193</v>
      </c>
      <c r="LP250" s="139" t="s">
        <v>193</v>
      </c>
      <c r="LQ250" s="139" t="s">
        <v>193</v>
      </c>
    </row>
    <row r="251" spans="1:329" ht="14.4" customHeight="1" x14ac:dyDescent="0.35">
      <c r="A251" s="139" t="s">
        <v>3772</v>
      </c>
      <c r="B251" s="139" t="s">
        <v>3571</v>
      </c>
      <c r="C251" s="139" t="s">
        <v>617</v>
      </c>
      <c r="D251" s="139" t="s">
        <v>617</v>
      </c>
      <c r="E251" s="139" t="s">
        <v>624</v>
      </c>
      <c r="F251" s="139" t="s">
        <v>500</v>
      </c>
      <c r="G251" s="139" t="s">
        <v>219</v>
      </c>
      <c r="H251" s="139" t="s">
        <v>219</v>
      </c>
      <c r="I251" s="139" t="s">
        <v>3760</v>
      </c>
      <c r="J251" s="139" t="s">
        <v>630</v>
      </c>
      <c r="K251" s="139" t="s">
        <v>536</v>
      </c>
      <c r="L251" s="139" t="s">
        <v>490</v>
      </c>
      <c r="M251" t="s">
        <v>491</v>
      </c>
      <c r="N251" t="s">
        <v>193</v>
      </c>
      <c r="O251" t="s">
        <v>193</v>
      </c>
      <c r="P251" t="s">
        <v>496</v>
      </c>
      <c r="Q251" t="s">
        <v>193</v>
      </c>
      <c r="R251" t="s">
        <v>111</v>
      </c>
      <c r="S251">
        <v>1</v>
      </c>
      <c r="T251">
        <v>0</v>
      </c>
      <c r="U251">
        <v>0</v>
      </c>
      <c r="V251">
        <v>0</v>
      </c>
      <c r="W251">
        <v>0</v>
      </c>
      <c r="X251">
        <v>0</v>
      </c>
      <c r="Y251">
        <v>0</v>
      </c>
      <c r="Z251" t="s">
        <v>110</v>
      </c>
      <c r="AA251" t="s">
        <v>1423</v>
      </c>
      <c r="AB251" t="s">
        <v>112</v>
      </c>
      <c r="AC251">
        <v>1</v>
      </c>
      <c r="AD251">
        <v>0</v>
      </c>
      <c r="AE251">
        <v>0</v>
      </c>
      <c r="AF251">
        <v>0</v>
      </c>
      <c r="AG251">
        <v>0</v>
      </c>
      <c r="AH251">
        <v>0</v>
      </c>
      <c r="AI251">
        <v>0</v>
      </c>
      <c r="AJ251">
        <v>0</v>
      </c>
      <c r="AK251">
        <v>0</v>
      </c>
      <c r="AL251">
        <v>0</v>
      </c>
      <c r="AM251" t="s">
        <v>193</v>
      </c>
      <c r="AN251" t="s">
        <v>113</v>
      </c>
      <c r="AO251" t="s">
        <v>493</v>
      </c>
      <c r="AP251" t="s">
        <v>499</v>
      </c>
      <c r="AQ251">
        <v>1</v>
      </c>
      <c r="AR251">
        <v>1</v>
      </c>
      <c r="AS251">
        <v>1</v>
      </c>
      <c r="AT251">
        <v>1</v>
      </c>
      <c r="AU251">
        <v>1</v>
      </c>
      <c r="AV251">
        <v>1</v>
      </c>
      <c r="AW251">
        <v>1</v>
      </c>
      <c r="AX251">
        <v>0</v>
      </c>
      <c r="AY251" t="s">
        <v>498</v>
      </c>
      <c r="AZ251" s="192">
        <v>100</v>
      </c>
      <c r="BA251" s="139" t="s">
        <v>114</v>
      </c>
      <c r="BB251" s="139">
        <v>250</v>
      </c>
      <c r="BC251" s="192">
        <v>96.153846153846104</v>
      </c>
      <c r="BD251" s="139" t="s">
        <v>109</v>
      </c>
      <c r="BE251" s="139">
        <v>280</v>
      </c>
      <c r="BF251" s="192">
        <v>121.739130434782</v>
      </c>
      <c r="BG251" s="139" t="s">
        <v>109</v>
      </c>
      <c r="BH251" s="139">
        <v>240</v>
      </c>
      <c r="BI251" s="192">
        <v>82.758620689655103</v>
      </c>
      <c r="BJ251" s="139" t="s">
        <v>109</v>
      </c>
      <c r="BK251" s="139">
        <v>400</v>
      </c>
      <c r="BL251" s="192">
        <v>166.666666666666</v>
      </c>
      <c r="BM251" s="139" t="s">
        <v>114</v>
      </c>
      <c r="BN251" s="139">
        <v>525</v>
      </c>
      <c r="BO251" s="192">
        <v>218.75</v>
      </c>
      <c r="BP251" s="139" t="s">
        <v>114</v>
      </c>
      <c r="BQ251" s="139" t="s">
        <v>612</v>
      </c>
      <c r="BR251" s="139" t="s">
        <v>109</v>
      </c>
      <c r="BS251" s="139">
        <v>700</v>
      </c>
      <c r="BT251" s="139" t="s">
        <v>193</v>
      </c>
      <c r="BU251" s="139" t="s">
        <v>193</v>
      </c>
      <c r="BV251" s="139" t="s">
        <v>193</v>
      </c>
      <c r="BW251" s="139" t="s">
        <v>193</v>
      </c>
      <c r="BX251" s="139" t="s">
        <v>193</v>
      </c>
      <c r="BY251" s="139" t="s">
        <v>193</v>
      </c>
      <c r="BZ251" s="139" t="s">
        <v>156</v>
      </c>
      <c r="CA251" s="192">
        <v>700</v>
      </c>
      <c r="CB251" s="139" t="s">
        <v>109</v>
      </c>
      <c r="CC251" s="139" t="s">
        <v>114</v>
      </c>
      <c r="CD251" s="139" t="s">
        <v>193</v>
      </c>
      <c r="CE251" s="139" t="s">
        <v>193</v>
      </c>
      <c r="CF251" s="139" t="s">
        <v>193</v>
      </c>
      <c r="CG251" s="139" t="s">
        <v>193</v>
      </c>
      <c r="CH251" s="139" t="s">
        <v>193</v>
      </c>
      <c r="CI251" s="139" t="s">
        <v>193</v>
      </c>
      <c r="CJ251" s="139" t="s">
        <v>193</v>
      </c>
      <c r="CK251" s="139" t="s">
        <v>193</v>
      </c>
      <c r="CL251" s="139" t="s">
        <v>193</v>
      </c>
      <c r="CM251" s="139" t="s">
        <v>193</v>
      </c>
      <c r="CN251" s="139" t="s">
        <v>193</v>
      </c>
      <c r="CO251" s="139" t="s">
        <v>193</v>
      </c>
      <c r="CP251" s="139" t="s">
        <v>193</v>
      </c>
      <c r="CQ251" s="139" t="s">
        <v>193</v>
      </c>
      <c r="CR251" s="139" t="s">
        <v>193</v>
      </c>
      <c r="CS251" s="139" t="s">
        <v>193</v>
      </c>
      <c r="CT251" s="139" t="s">
        <v>193</v>
      </c>
      <c r="CU251" s="139" t="s">
        <v>193</v>
      </c>
      <c r="CV251" s="139" t="s">
        <v>193</v>
      </c>
      <c r="CW251" s="139" t="s">
        <v>193</v>
      </c>
      <c r="CX251" s="139" t="s">
        <v>193</v>
      </c>
      <c r="CY251" s="139" t="s">
        <v>193</v>
      </c>
      <c r="CZ251" s="139" t="s">
        <v>193</v>
      </c>
      <c r="DA251" s="139" t="s">
        <v>193</v>
      </c>
      <c r="DB251" s="139" t="s">
        <v>193</v>
      </c>
      <c r="DC251" s="139" t="s">
        <v>114</v>
      </c>
      <c r="DD251" s="139" t="s">
        <v>109</v>
      </c>
      <c r="DE251" s="139" t="s">
        <v>109</v>
      </c>
      <c r="DF251" s="139" t="s">
        <v>500</v>
      </c>
      <c r="DG251" s="139" t="s">
        <v>789</v>
      </c>
      <c r="DH251" s="139" t="s">
        <v>219</v>
      </c>
      <c r="DI251" s="139" t="s">
        <v>789</v>
      </c>
      <c r="DJ251" s="139" t="s">
        <v>193</v>
      </c>
      <c r="DK251" s="139" t="s">
        <v>193</v>
      </c>
      <c r="DL251" s="139" t="s">
        <v>193</v>
      </c>
      <c r="DM251" s="139" t="s">
        <v>193</v>
      </c>
      <c r="DN251" s="139" t="s">
        <v>193</v>
      </c>
      <c r="DO251" s="139" t="s">
        <v>193</v>
      </c>
      <c r="DP251" s="139" t="s">
        <v>193</v>
      </c>
      <c r="DQ251" s="139" t="s">
        <v>193</v>
      </c>
      <c r="DR251" s="139" t="s">
        <v>193</v>
      </c>
      <c r="DS251" s="139" t="s">
        <v>193</v>
      </c>
      <c r="DT251" s="139" t="s">
        <v>193</v>
      </c>
      <c r="DU251" s="139" t="s">
        <v>193</v>
      </c>
      <c r="DV251" s="139" t="s">
        <v>193</v>
      </c>
      <c r="DW251" s="139" t="s">
        <v>193</v>
      </c>
      <c r="DX251" s="139" t="s">
        <v>193</v>
      </c>
      <c r="DY251" s="139" t="s">
        <v>193</v>
      </c>
      <c r="DZ251" s="139" t="s">
        <v>193</v>
      </c>
      <c r="EA251" s="139" t="s">
        <v>193</v>
      </c>
      <c r="EB251" s="139" t="s">
        <v>193</v>
      </c>
      <c r="EC251" s="139" t="s">
        <v>193</v>
      </c>
      <c r="ED251" s="139" t="s">
        <v>193</v>
      </c>
      <c r="EE251" s="139" t="s">
        <v>193</v>
      </c>
      <c r="EF251" s="139" t="s">
        <v>193</v>
      </c>
      <c r="EG251" s="139" t="s">
        <v>193</v>
      </c>
      <c r="EH251" s="139" t="s">
        <v>193</v>
      </c>
      <c r="EI251" s="139" t="s">
        <v>193</v>
      </c>
      <c r="EJ251" s="139" t="s">
        <v>193</v>
      </c>
      <c r="EK251" s="139" t="s">
        <v>193</v>
      </c>
      <c r="EL251" s="139" t="s">
        <v>193</v>
      </c>
      <c r="EM251" s="139" t="s">
        <v>193</v>
      </c>
      <c r="EN251" s="139" t="s">
        <v>193</v>
      </c>
      <c r="EO251" s="139" t="s">
        <v>193</v>
      </c>
      <c r="EP251" s="139" t="s">
        <v>193</v>
      </c>
      <c r="EQ251" s="139" t="s">
        <v>193</v>
      </c>
      <c r="ER251" s="139" t="s">
        <v>193</v>
      </c>
      <c r="ES251" s="139" t="s">
        <v>193</v>
      </c>
      <c r="ET251" s="139" t="s">
        <v>193</v>
      </c>
      <c r="EU251" s="139" t="s">
        <v>193</v>
      </c>
      <c r="EV251" s="139" t="s">
        <v>193</v>
      </c>
      <c r="EW251" s="139" t="s">
        <v>193</v>
      </c>
      <c r="EX251" s="139" t="s">
        <v>193</v>
      </c>
      <c r="EY251" s="139" t="s">
        <v>193</v>
      </c>
      <c r="EZ251" s="139" t="s">
        <v>193</v>
      </c>
      <c r="FA251" s="139" t="s">
        <v>193</v>
      </c>
      <c r="FB251" s="139" t="s">
        <v>193</v>
      </c>
      <c r="FC251" s="139" t="s">
        <v>193</v>
      </c>
      <c r="FD251" s="139" t="s">
        <v>193</v>
      </c>
      <c r="FE251" s="139" t="s">
        <v>193</v>
      </c>
      <c r="FF251" s="139" t="s">
        <v>193</v>
      </c>
      <c r="FG251" s="139" t="s">
        <v>193</v>
      </c>
      <c r="FH251" s="139" t="s">
        <v>193</v>
      </c>
      <c r="FI251" s="139" t="s">
        <v>193</v>
      </c>
      <c r="FJ251" s="139" t="s">
        <v>193</v>
      </c>
      <c r="FK251" s="139" t="s">
        <v>193</v>
      </c>
      <c r="FL251" s="139" t="s">
        <v>193</v>
      </c>
      <c r="FM251" s="139" t="s">
        <v>193</v>
      </c>
      <c r="FN251" s="139" t="s">
        <v>193</v>
      </c>
      <c r="FO251" s="139" t="s">
        <v>193</v>
      </c>
      <c r="FP251" s="139" t="s">
        <v>193</v>
      </c>
      <c r="FQ251" s="139" t="s">
        <v>193</v>
      </c>
      <c r="FR251" s="139" t="s">
        <v>193</v>
      </c>
      <c r="FS251" s="139" t="s">
        <v>193</v>
      </c>
      <c r="FT251" s="139" t="s">
        <v>193</v>
      </c>
      <c r="FU251" s="139" t="s">
        <v>193</v>
      </c>
      <c r="FV251" s="139" t="s">
        <v>193</v>
      </c>
      <c r="FW251" s="139" t="s">
        <v>193</v>
      </c>
      <c r="FX251" s="139" t="s">
        <v>193</v>
      </c>
      <c r="FY251" s="139" t="s">
        <v>193</v>
      </c>
      <c r="FZ251" s="139" t="s">
        <v>193</v>
      </c>
      <c r="GA251" s="139" t="s">
        <v>193</v>
      </c>
      <c r="GB251" s="139" t="s">
        <v>193</v>
      </c>
      <c r="GC251" s="139" t="s">
        <v>193</v>
      </c>
      <c r="GD251" s="139" t="s">
        <v>193</v>
      </c>
      <c r="GE251" s="139" t="s">
        <v>193</v>
      </c>
      <c r="GF251" s="139" t="s">
        <v>193</v>
      </c>
      <c r="GG251" s="139" t="s">
        <v>193</v>
      </c>
      <c r="GH251" s="139" t="s">
        <v>193</v>
      </c>
      <c r="GI251" s="139" t="s">
        <v>193</v>
      </c>
      <c r="GJ251" s="139" t="s">
        <v>193</v>
      </c>
      <c r="GK251" s="139" t="s">
        <v>193</v>
      </c>
      <c r="GL251" s="139" t="s">
        <v>193</v>
      </c>
      <c r="GM251" s="139" t="s">
        <v>193</v>
      </c>
      <c r="GN251" s="139" t="s">
        <v>193</v>
      </c>
      <c r="GO251" s="139" t="s">
        <v>193</v>
      </c>
      <c r="GP251" s="139" t="s">
        <v>193</v>
      </c>
      <c r="GQ251" s="139" t="s">
        <v>193</v>
      </c>
      <c r="GR251" s="139" t="s">
        <v>193</v>
      </c>
      <c r="GS251" s="139" t="s">
        <v>193</v>
      </c>
      <c r="GT251" s="139" t="s">
        <v>193</v>
      </c>
      <c r="GU251" s="139" t="s">
        <v>193</v>
      </c>
      <c r="GV251" s="139" t="s">
        <v>193</v>
      </c>
      <c r="GW251" s="139" t="s">
        <v>193</v>
      </c>
      <c r="GX251" s="139" t="s">
        <v>193</v>
      </c>
      <c r="GY251" s="139" t="s">
        <v>193</v>
      </c>
      <c r="GZ251" s="139" t="s">
        <v>193</v>
      </c>
      <c r="HA251" s="139" t="s">
        <v>193</v>
      </c>
      <c r="HB251" s="139" t="s">
        <v>193</v>
      </c>
      <c r="HC251" s="139" t="s">
        <v>193</v>
      </c>
      <c r="HD251" s="139" t="s">
        <v>193</v>
      </c>
      <c r="HE251" s="139" t="s">
        <v>193</v>
      </c>
      <c r="HF251" s="139" t="s">
        <v>193</v>
      </c>
      <c r="HG251" s="139" t="s">
        <v>193</v>
      </c>
      <c r="HH251" s="139" t="s">
        <v>193</v>
      </c>
      <c r="HI251" s="139" t="s">
        <v>193</v>
      </c>
      <c r="HJ251" s="139" t="s">
        <v>193</v>
      </c>
      <c r="HK251" s="139" t="s">
        <v>193</v>
      </c>
      <c r="HL251" s="139" t="s">
        <v>193</v>
      </c>
      <c r="HM251" s="139" t="s">
        <v>193</v>
      </c>
      <c r="HN251" s="139" t="s">
        <v>193</v>
      </c>
      <c r="HO251" s="139" t="s">
        <v>193</v>
      </c>
      <c r="HP251" s="139" t="s">
        <v>193</v>
      </c>
      <c r="HQ251" s="139" t="s">
        <v>193</v>
      </c>
      <c r="HR251" s="139" t="s">
        <v>193</v>
      </c>
      <c r="HS251" s="139" t="s">
        <v>193</v>
      </c>
      <c r="HT251" s="139" t="s">
        <v>193</v>
      </c>
      <c r="HU251" s="139" t="s">
        <v>193</v>
      </c>
      <c r="HV251" s="139" t="s">
        <v>193</v>
      </c>
      <c r="HW251" s="139" t="s">
        <v>193</v>
      </c>
      <c r="HX251" s="139" t="s">
        <v>193</v>
      </c>
      <c r="HY251" s="139" t="s">
        <v>193</v>
      </c>
      <c r="HZ251" s="139" t="s">
        <v>193</v>
      </c>
      <c r="IA251" s="139" t="s">
        <v>193</v>
      </c>
      <c r="IB251" s="139" t="s">
        <v>193</v>
      </c>
      <c r="IC251" s="139" t="s">
        <v>193</v>
      </c>
      <c r="ID251" s="139" t="s">
        <v>193</v>
      </c>
      <c r="IE251" s="139" t="s">
        <v>193</v>
      </c>
      <c r="IF251" s="139" t="s">
        <v>193</v>
      </c>
      <c r="IG251" s="139" t="s">
        <v>193</v>
      </c>
      <c r="IH251" s="139" t="s">
        <v>193</v>
      </c>
      <c r="II251" s="139" t="s">
        <v>193</v>
      </c>
      <c r="IJ251" s="139" t="s">
        <v>193</v>
      </c>
      <c r="IK251" s="139" t="s">
        <v>193</v>
      </c>
      <c r="IL251" s="139" t="s">
        <v>193</v>
      </c>
      <c r="IM251" s="139" t="s">
        <v>193</v>
      </c>
      <c r="IN251" s="139" t="s">
        <v>114</v>
      </c>
      <c r="IO251" s="139" t="s">
        <v>193</v>
      </c>
      <c r="IP251" s="139" t="s">
        <v>193</v>
      </c>
      <c r="IQ251" s="139" t="s">
        <v>193</v>
      </c>
      <c r="IR251" s="139" t="s">
        <v>193</v>
      </c>
      <c r="IS251" s="139" t="s">
        <v>193</v>
      </c>
      <c r="IT251" s="139" t="s">
        <v>193</v>
      </c>
      <c r="IU251" s="139" t="s">
        <v>193</v>
      </c>
      <c r="IV251" s="139" t="s">
        <v>193</v>
      </c>
      <c r="IW251" s="139" t="s">
        <v>3461</v>
      </c>
      <c r="IX251" s="139">
        <v>0</v>
      </c>
      <c r="IY251" s="139">
        <v>0</v>
      </c>
      <c r="IZ251" s="139">
        <v>0</v>
      </c>
      <c r="JA251" s="139">
        <v>1</v>
      </c>
      <c r="JB251" s="139">
        <v>0</v>
      </c>
      <c r="JC251" s="139">
        <v>0</v>
      </c>
      <c r="JD251" s="139">
        <v>0</v>
      </c>
      <c r="JE251" s="139">
        <v>0</v>
      </c>
      <c r="JF251" s="139" t="s">
        <v>193</v>
      </c>
      <c r="JG251" s="139" t="s">
        <v>109</v>
      </c>
      <c r="JH251" s="139" t="s">
        <v>193</v>
      </c>
      <c r="JI251" s="139" t="s">
        <v>111</v>
      </c>
      <c r="JJ251" s="139">
        <v>1</v>
      </c>
      <c r="JK251" s="139">
        <v>0</v>
      </c>
      <c r="JL251" s="139">
        <v>0</v>
      </c>
      <c r="JM251" s="139">
        <v>0</v>
      </c>
      <c r="JN251" s="139">
        <v>0</v>
      </c>
      <c r="JO251" s="139">
        <v>0</v>
      </c>
      <c r="JP251" s="139">
        <v>0</v>
      </c>
      <c r="JQ251" s="139" t="s">
        <v>193</v>
      </c>
      <c r="JR251" s="139" t="s">
        <v>193</v>
      </c>
      <c r="JS251" s="139" t="s">
        <v>193</v>
      </c>
      <c r="JT251" s="139" t="s">
        <v>193</v>
      </c>
      <c r="JU251" s="139" t="s">
        <v>193</v>
      </c>
      <c r="JV251" s="139" t="s">
        <v>193</v>
      </c>
      <c r="JW251" s="139" t="s">
        <v>193</v>
      </c>
      <c r="JX251" s="139" t="s">
        <v>193</v>
      </c>
      <c r="JY251" s="139" t="s">
        <v>193</v>
      </c>
      <c r="JZ251" s="139" t="s">
        <v>193</v>
      </c>
      <c r="KA251" s="139" t="s">
        <v>193</v>
      </c>
      <c r="KB251" s="139" t="s">
        <v>193</v>
      </c>
      <c r="KC251" s="139" t="s">
        <v>193</v>
      </c>
      <c r="KD251" s="139" t="s">
        <v>193</v>
      </c>
      <c r="KE251" s="139" t="s">
        <v>193</v>
      </c>
      <c r="KF251" s="139" t="s">
        <v>193</v>
      </c>
      <c r="KG251" s="139" t="s">
        <v>193</v>
      </c>
      <c r="KH251" s="139" t="s">
        <v>193</v>
      </c>
      <c r="KI251" s="139" t="s">
        <v>193</v>
      </c>
      <c r="KJ251" s="139" t="s">
        <v>193</v>
      </c>
      <c r="KK251" s="139" t="s">
        <v>193</v>
      </c>
      <c r="KL251" s="139" t="s">
        <v>193</v>
      </c>
      <c r="KM251" s="139" t="s">
        <v>193</v>
      </c>
      <c r="KN251" s="139" t="s">
        <v>193</v>
      </c>
      <c r="KO251" s="139" t="s">
        <v>193</v>
      </c>
      <c r="KP251" s="139" t="s">
        <v>193</v>
      </c>
      <c r="KQ251" s="139" t="s">
        <v>193</v>
      </c>
      <c r="KR251" s="139" t="s">
        <v>193</v>
      </c>
      <c r="KS251" s="139" t="s">
        <v>193</v>
      </c>
      <c r="KT251" s="139" t="s">
        <v>193</v>
      </c>
      <c r="KU251" s="139" t="s">
        <v>193</v>
      </c>
      <c r="KV251" s="139" t="s">
        <v>193</v>
      </c>
      <c r="KW251" s="139" t="s">
        <v>193</v>
      </c>
      <c r="KX251" s="139" t="s">
        <v>193</v>
      </c>
      <c r="KY251" s="139" t="s">
        <v>193</v>
      </c>
      <c r="KZ251" s="139" t="s">
        <v>193</v>
      </c>
      <c r="LA251" s="139" t="s">
        <v>193</v>
      </c>
      <c r="LB251" s="139" t="s">
        <v>193</v>
      </c>
      <c r="LC251" s="139" t="s">
        <v>193</v>
      </c>
      <c r="LD251" s="139" t="s">
        <v>193</v>
      </c>
      <c r="LE251" s="139" t="s">
        <v>193</v>
      </c>
      <c r="LF251" s="139" t="s">
        <v>193</v>
      </c>
      <c r="LG251" s="139" t="s">
        <v>193</v>
      </c>
      <c r="LH251" s="139" t="s">
        <v>193</v>
      </c>
      <c r="LI251" s="139" t="s">
        <v>193</v>
      </c>
      <c r="LJ251" s="139" t="s">
        <v>193</v>
      </c>
      <c r="LK251" s="139" t="s">
        <v>193</v>
      </c>
      <c r="LL251" s="139" t="s">
        <v>193</v>
      </c>
      <c r="LM251" s="139" t="s">
        <v>193</v>
      </c>
      <c r="LN251" s="139" t="s">
        <v>193</v>
      </c>
      <c r="LO251" s="139" t="s">
        <v>193</v>
      </c>
      <c r="LP251" s="139" t="s">
        <v>193</v>
      </c>
      <c r="LQ251" s="139" t="s">
        <v>193</v>
      </c>
    </row>
    <row r="252" spans="1:329" ht="14.4" customHeight="1" x14ac:dyDescent="0.35">
      <c r="A252" s="139" t="s">
        <v>3773</v>
      </c>
      <c r="B252" s="139" t="s">
        <v>3571</v>
      </c>
      <c r="C252" s="139" t="s">
        <v>617</v>
      </c>
      <c r="D252" s="139" t="s">
        <v>617</v>
      </c>
      <c r="E252" s="139" t="s">
        <v>625</v>
      </c>
      <c r="F252" s="139" t="s">
        <v>500</v>
      </c>
      <c r="G252" s="139" t="s">
        <v>219</v>
      </c>
      <c r="H252" s="139" t="s">
        <v>219</v>
      </c>
      <c r="I252" s="139" t="s">
        <v>3760</v>
      </c>
      <c r="J252" s="139" t="s">
        <v>630</v>
      </c>
      <c r="K252" s="139" t="s">
        <v>536</v>
      </c>
      <c r="L252" s="139" t="s">
        <v>490</v>
      </c>
      <c r="M252" t="s">
        <v>491</v>
      </c>
      <c r="N252" t="s">
        <v>193</v>
      </c>
      <c r="O252" t="s">
        <v>193</v>
      </c>
      <c r="P252" t="s">
        <v>496</v>
      </c>
      <c r="Q252" t="s">
        <v>193</v>
      </c>
      <c r="R252" t="s">
        <v>4418</v>
      </c>
      <c r="S252">
        <v>0</v>
      </c>
      <c r="T252">
        <v>1</v>
      </c>
      <c r="U252">
        <v>1</v>
      </c>
      <c r="V252">
        <v>0</v>
      </c>
      <c r="W252">
        <v>0</v>
      </c>
      <c r="X252">
        <v>0</v>
      </c>
      <c r="Y252">
        <v>0</v>
      </c>
      <c r="Z252" t="s">
        <v>130</v>
      </c>
      <c r="AA252" t="s">
        <v>701</v>
      </c>
      <c r="AB252" t="s">
        <v>112</v>
      </c>
      <c r="AC252">
        <v>1</v>
      </c>
      <c r="AD252">
        <v>0</v>
      </c>
      <c r="AE252">
        <v>0</v>
      </c>
      <c r="AF252">
        <v>0</v>
      </c>
      <c r="AG252">
        <v>0</v>
      </c>
      <c r="AH252">
        <v>0</v>
      </c>
      <c r="AI252">
        <v>0</v>
      </c>
      <c r="AJ252">
        <v>0</v>
      </c>
      <c r="AK252">
        <v>0</v>
      </c>
      <c r="AL252">
        <v>0</v>
      </c>
      <c r="AM252" t="s">
        <v>193</v>
      </c>
      <c r="AN252" t="s">
        <v>113</v>
      </c>
      <c r="AO252" t="s">
        <v>501</v>
      </c>
      <c r="AP252" t="s">
        <v>193</v>
      </c>
      <c r="AQ252" t="s">
        <v>193</v>
      </c>
      <c r="AR252" t="s">
        <v>193</v>
      </c>
      <c r="AS252" t="s">
        <v>193</v>
      </c>
      <c r="AT252" t="s">
        <v>193</v>
      </c>
      <c r="AU252" t="s">
        <v>193</v>
      </c>
      <c r="AV252" t="s">
        <v>193</v>
      </c>
      <c r="AW252" t="s">
        <v>193</v>
      </c>
      <c r="AX252" t="s">
        <v>193</v>
      </c>
      <c r="AY252" t="s">
        <v>193</v>
      </c>
      <c r="AZ252" s="192" t="s">
        <v>193</v>
      </c>
      <c r="BA252" s="139" t="s">
        <v>193</v>
      </c>
      <c r="BB252" s="139" t="s">
        <v>193</v>
      </c>
      <c r="BC252" s="192" t="s">
        <v>193</v>
      </c>
      <c r="BD252" s="139" t="s">
        <v>193</v>
      </c>
      <c r="BE252" s="139" t="s">
        <v>193</v>
      </c>
      <c r="BF252" s="192" t="s">
        <v>193</v>
      </c>
      <c r="BG252" s="139" t="s">
        <v>193</v>
      </c>
      <c r="BH252" s="139" t="s">
        <v>193</v>
      </c>
      <c r="BI252" s="192" t="s">
        <v>193</v>
      </c>
      <c r="BJ252" s="139" t="s">
        <v>193</v>
      </c>
      <c r="BK252" s="139" t="s">
        <v>193</v>
      </c>
      <c r="BL252" s="192" t="s">
        <v>193</v>
      </c>
      <c r="BM252" s="139" t="s">
        <v>193</v>
      </c>
      <c r="BN252" s="139" t="s">
        <v>193</v>
      </c>
      <c r="BO252" s="192" t="s">
        <v>193</v>
      </c>
      <c r="BP252" s="139" t="s">
        <v>193</v>
      </c>
      <c r="BQ252" s="139" t="s">
        <v>193</v>
      </c>
      <c r="BR252" s="139" t="s">
        <v>193</v>
      </c>
      <c r="BS252" s="139" t="s">
        <v>193</v>
      </c>
      <c r="BT252" s="139" t="s">
        <v>193</v>
      </c>
      <c r="BU252" s="139" t="s">
        <v>193</v>
      </c>
      <c r="BV252" s="139" t="s">
        <v>193</v>
      </c>
      <c r="BW252" s="139" t="s">
        <v>193</v>
      </c>
      <c r="BX252" s="139" t="s">
        <v>193</v>
      </c>
      <c r="BY252" s="139" t="s">
        <v>193</v>
      </c>
      <c r="BZ252" s="139" t="s">
        <v>193</v>
      </c>
      <c r="CA252" s="192" t="s">
        <v>193</v>
      </c>
      <c r="CB252" s="139" t="s">
        <v>193</v>
      </c>
      <c r="CC252" s="139" t="s">
        <v>193</v>
      </c>
      <c r="CD252" s="139" t="s">
        <v>193</v>
      </c>
      <c r="CE252" s="139" t="s">
        <v>193</v>
      </c>
      <c r="CF252" s="139" t="s">
        <v>193</v>
      </c>
      <c r="CG252" s="139" t="s">
        <v>193</v>
      </c>
      <c r="CH252" s="139" t="s">
        <v>193</v>
      </c>
      <c r="CI252" s="139" t="s">
        <v>193</v>
      </c>
      <c r="CJ252" s="139" t="s">
        <v>193</v>
      </c>
      <c r="CK252" s="139" t="s">
        <v>193</v>
      </c>
      <c r="CL252" s="139" t="s">
        <v>193</v>
      </c>
      <c r="CM252" s="139" t="s">
        <v>193</v>
      </c>
      <c r="CN252" s="139" t="s">
        <v>193</v>
      </c>
      <c r="CO252" s="139" t="s">
        <v>193</v>
      </c>
      <c r="CP252" s="139" t="s">
        <v>193</v>
      </c>
      <c r="CQ252" s="139" t="s">
        <v>193</v>
      </c>
      <c r="CR252" s="139" t="s">
        <v>193</v>
      </c>
      <c r="CS252" s="139" t="s">
        <v>193</v>
      </c>
      <c r="CT252" s="139" t="s">
        <v>193</v>
      </c>
      <c r="CU252" s="139" t="s">
        <v>193</v>
      </c>
      <c r="CV252" s="139" t="s">
        <v>193</v>
      </c>
      <c r="CW252" s="139" t="s">
        <v>193</v>
      </c>
      <c r="CX252" s="139" t="s">
        <v>193</v>
      </c>
      <c r="CY252" s="139" t="s">
        <v>193</v>
      </c>
      <c r="CZ252" s="139" t="s">
        <v>193</v>
      </c>
      <c r="DA252" s="139" t="s">
        <v>193</v>
      </c>
      <c r="DB252" s="139" t="s">
        <v>193</v>
      </c>
      <c r="DC252" s="139" t="s">
        <v>193</v>
      </c>
      <c r="DD252" s="139" t="s">
        <v>193</v>
      </c>
      <c r="DE252" s="139" t="s">
        <v>193</v>
      </c>
      <c r="DF252" s="139" t="s">
        <v>193</v>
      </c>
      <c r="DG252" s="139" t="s">
        <v>193</v>
      </c>
      <c r="DH252" s="139" t="s">
        <v>193</v>
      </c>
      <c r="DI252" s="139" t="s">
        <v>193</v>
      </c>
      <c r="DJ252" s="139" t="s">
        <v>714</v>
      </c>
      <c r="DK252" s="139">
        <v>1</v>
      </c>
      <c r="DL252" s="139">
        <v>1</v>
      </c>
      <c r="DM252" s="139">
        <v>1</v>
      </c>
      <c r="DN252" s="139">
        <v>1</v>
      </c>
      <c r="DO252" s="139">
        <v>1</v>
      </c>
      <c r="DP252" s="139">
        <v>0</v>
      </c>
      <c r="DQ252" s="139">
        <v>1</v>
      </c>
      <c r="DR252" s="139">
        <v>1</v>
      </c>
      <c r="DS252" s="139">
        <v>0</v>
      </c>
      <c r="DT252" s="139" t="s">
        <v>114</v>
      </c>
      <c r="DU252" s="139" t="s">
        <v>193</v>
      </c>
      <c r="DV252" s="139" t="s">
        <v>193</v>
      </c>
      <c r="DW252" s="139">
        <v>180</v>
      </c>
      <c r="DX252" s="139">
        <v>30</v>
      </c>
      <c r="DY252" s="139">
        <v>12.5</v>
      </c>
      <c r="DZ252" s="192">
        <v>12.5</v>
      </c>
      <c r="EA252" s="139" t="s">
        <v>114</v>
      </c>
      <c r="EB252" s="139">
        <v>25</v>
      </c>
      <c r="EC252" s="139" t="s">
        <v>114</v>
      </c>
      <c r="ED252" s="139">
        <v>30</v>
      </c>
      <c r="EE252" s="139" t="s">
        <v>109</v>
      </c>
      <c r="EF252" s="139" t="s">
        <v>193</v>
      </c>
      <c r="EG252" s="139" t="s">
        <v>193</v>
      </c>
      <c r="EH252" s="139" t="s">
        <v>193</v>
      </c>
      <c r="EI252" s="139" t="s">
        <v>193</v>
      </c>
      <c r="EJ252" s="139" t="s">
        <v>193</v>
      </c>
      <c r="EK252" s="139" t="s">
        <v>193</v>
      </c>
      <c r="EL252" s="139" t="s">
        <v>193</v>
      </c>
      <c r="EM252" s="139" t="s">
        <v>193</v>
      </c>
      <c r="EN252" s="139" t="s">
        <v>193</v>
      </c>
      <c r="EO252" s="139" t="s">
        <v>193</v>
      </c>
      <c r="EP252" s="139" t="s">
        <v>193</v>
      </c>
      <c r="EQ252" s="139" t="s">
        <v>109</v>
      </c>
      <c r="ER252" s="139">
        <v>35</v>
      </c>
      <c r="ES252" s="139" t="s">
        <v>193</v>
      </c>
      <c r="ET252" s="139" t="s">
        <v>193</v>
      </c>
      <c r="EU252" s="139">
        <v>35</v>
      </c>
      <c r="EV252" s="139" t="s">
        <v>109</v>
      </c>
      <c r="EW252" s="139" t="s">
        <v>114</v>
      </c>
      <c r="EX252" s="139" t="s">
        <v>193</v>
      </c>
      <c r="EY252" s="139">
        <v>140</v>
      </c>
      <c r="EZ252" s="139">
        <v>80</v>
      </c>
      <c r="FA252" s="192">
        <v>48.571428571428498</v>
      </c>
      <c r="FB252" s="139" t="s">
        <v>109</v>
      </c>
      <c r="FC252" s="139" t="s">
        <v>109</v>
      </c>
      <c r="FD252" s="139">
        <v>125</v>
      </c>
      <c r="FE252" s="139" t="s">
        <v>193</v>
      </c>
      <c r="FF252" s="139" t="s">
        <v>193</v>
      </c>
      <c r="FG252" s="139" t="s">
        <v>193</v>
      </c>
      <c r="FH252" s="139" t="s">
        <v>193</v>
      </c>
      <c r="FI252" s="139" t="s">
        <v>109</v>
      </c>
      <c r="FJ252" s="139" t="s">
        <v>109</v>
      </c>
      <c r="FK252" s="139" t="s">
        <v>193</v>
      </c>
      <c r="FL252" s="139">
        <v>5</v>
      </c>
      <c r="FM252" s="139" t="s">
        <v>193</v>
      </c>
      <c r="FN252" s="139" t="s">
        <v>193</v>
      </c>
      <c r="FO252" s="139" t="s">
        <v>193</v>
      </c>
      <c r="FP252" s="139" t="s">
        <v>193</v>
      </c>
      <c r="FQ252" s="139" t="s">
        <v>193</v>
      </c>
      <c r="FR252" s="139" t="s">
        <v>193</v>
      </c>
      <c r="FS252" s="139" t="s">
        <v>109</v>
      </c>
      <c r="FT252" s="139" t="s">
        <v>156</v>
      </c>
      <c r="FU252" s="139">
        <v>5</v>
      </c>
      <c r="FV252" s="139" t="s">
        <v>114</v>
      </c>
      <c r="FW252" s="139" t="s">
        <v>193</v>
      </c>
      <c r="FX252" s="139" t="s">
        <v>193</v>
      </c>
      <c r="FY252" s="139" t="s">
        <v>193</v>
      </c>
      <c r="FZ252" s="139" t="s">
        <v>193</v>
      </c>
      <c r="GA252" s="139" t="s">
        <v>193</v>
      </c>
      <c r="GB252" s="139" t="s">
        <v>193</v>
      </c>
      <c r="GC252" s="139" t="s">
        <v>193</v>
      </c>
      <c r="GD252" s="139" t="s">
        <v>193</v>
      </c>
      <c r="GE252" s="139" t="s">
        <v>193</v>
      </c>
      <c r="GF252" s="139" t="s">
        <v>193</v>
      </c>
      <c r="GG252" s="139" t="s">
        <v>193</v>
      </c>
      <c r="GH252" s="139" t="s">
        <v>193</v>
      </c>
      <c r="GI252" s="139" t="s">
        <v>193</v>
      </c>
      <c r="GJ252" s="139" t="s">
        <v>193</v>
      </c>
      <c r="GK252" s="139" t="s">
        <v>193</v>
      </c>
      <c r="GL252" s="139" t="s">
        <v>193</v>
      </c>
      <c r="GM252" s="139" t="s">
        <v>193</v>
      </c>
      <c r="GN252" s="139" t="s">
        <v>193</v>
      </c>
      <c r="GO252" s="139" t="s">
        <v>193</v>
      </c>
      <c r="GP252" s="139" t="s">
        <v>193</v>
      </c>
      <c r="GQ252" s="139" t="s">
        <v>193</v>
      </c>
      <c r="GR252" s="139" t="s">
        <v>193</v>
      </c>
      <c r="GS252" s="139" t="s">
        <v>193</v>
      </c>
      <c r="GT252" s="139" t="s">
        <v>193</v>
      </c>
      <c r="GU252" s="139" t="s">
        <v>193</v>
      </c>
      <c r="GV252" s="139" t="s">
        <v>114</v>
      </c>
      <c r="GW252" s="139" t="s">
        <v>114</v>
      </c>
      <c r="GX252" s="139" t="s">
        <v>109</v>
      </c>
      <c r="GY252" s="139" t="s">
        <v>123</v>
      </c>
      <c r="GZ252" s="139" t="s">
        <v>785</v>
      </c>
      <c r="HA252" s="139" t="s">
        <v>124</v>
      </c>
      <c r="HB252" s="139" t="s">
        <v>785</v>
      </c>
      <c r="HC252" s="139" t="s">
        <v>109</v>
      </c>
      <c r="HD252" s="139">
        <v>750</v>
      </c>
      <c r="HE252" s="139" t="s">
        <v>193</v>
      </c>
      <c r="HF252" s="139" t="s">
        <v>193</v>
      </c>
      <c r="HG252" s="139" t="s">
        <v>193</v>
      </c>
      <c r="HH252" s="139" t="s">
        <v>193</v>
      </c>
      <c r="HI252" s="139" t="s">
        <v>193</v>
      </c>
      <c r="HJ252" s="139" t="s">
        <v>193</v>
      </c>
      <c r="HK252" s="139" t="s">
        <v>193</v>
      </c>
      <c r="HL252" s="139" t="s">
        <v>193</v>
      </c>
      <c r="HM252" s="139" t="s">
        <v>193</v>
      </c>
      <c r="HN252" s="139" t="s">
        <v>193</v>
      </c>
      <c r="HO252" s="139" t="s">
        <v>193</v>
      </c>
      <c r="HP252" s="139" t="s">
        <v>193</v>
      </c>
      <c r="HQ252" s="139" t="s">
        <v>193</v>
      </c>
      <c r="HR252" s="139" t="s">
        <v>193</v>
      </c>
      <c r="HS252" s="139" t="s">
        <v>193</v>
      </c>
      <c r="HT252" s="139" t="s">
        <v>193</v>
      </c>
      <c r="HU252" s="139" t="s">
        <v>193</v>
      </c>
      <c r="HV252" s="139" t="s">
        <v>193</v>
      </c>
      <c r="HW252" s="139" t="s">
        <v>193</v>
      </c>
      <c r="HX252" s="139" t="s">
        <v>193</v>
      </c>
      <c r="HY252" s="139" t="s">
        <v>193</v>
      </c>
      <c r="HZ252" s="139" t="s">
        <v>193</v>
      </c>
      <c r="IA252" s="139" t="s">
        <v>193</v>
      </c>
      <c r="IB252" s="139" t="s">
        <v>193</v>
      </c>
      <c r="IC252" s="139" t="s">
        <v>193</v>
      </c>
      <c r="ID252" s="139" t="s">
        <v>193</v>
      </c>
      <c r="IE252" s="139" t="s">
        <v>193</v>
      </c>
      <c r="IF252" s="139" t="s">
        <v>193</v>
      </c>
      <c r="IG252" s="139" t="s">
        <v>193</v>
      </c>
      <c r="IH252" s="139" t="s">
        <v>193</v>
      </c>
      <c r="II252" s="139" t="s">
        <v>193</v>
      </c>
      <c r="IJ252" s="139" t="s">
        <v>193</v>
      </c>
      <c r="IK252" s="139" t="s">
        <v>193</v>
      </c>
      <c r="IL252" s="139" t="s">
        <v>193</v>
      </c>
      <c r="IM252" s="139" t="s">
        <v>193</v>
      </c>
      <c r="IN252" s="139" t="s">
        <v>114</v>
      </c>
      <c r="IO252" s="139" t="s">
        <v>193</v>
      </c>
      <c r="IP252" s="139" t="s">
        <v>193</v>
      </c>
      <c r="IQ252" s="139" t="s">
        <v>193</v>
      </c>
      <c r="IR252" s="139" t="s">
        <v>193</v>
      </c>
      <c r="IS252" s="139" t="s">
        <v>193</v>
      </c>
      <c r="IT252" s="139" t="s">
        <v>193</v>
      </c>
      <c r="IU252" s="139" t="s">
        <v>193</v>
      </c>
      <c r="IV252" s="139" t="s">
        <v>193</v>
      </c>
      <c r="IW252" s="139" t="s">
        <v>3436</v>
      </c>
      <c r="IX252" s="139">
        <v>1</v>
      </c>
      <c r="IY252" s="139">
        <v>0</v>
      </c>
      <c r="IZ252" s="139">
        <v>0</v>
      </c>
      <c r="JA252" s="139">
        <v>0</v>
      </c>
      <c r="JB252" s="139">
        <v>0</v>
      </c>
      <c r="JC252" s="139">
        <v>0</v>
      </c>
      <c r="JD252" s="139">
        <v>0</v>
      </c>
      <c r="JE252" s="139">
        <v>0</v>
      </c>
      <c r="JF252" s="139" t="s">
        <v>193</v>
      </c>
      <c r="JG252" s="139" t="s">
        <v>114</v>
      </c>
      <c r="JH252" s="139" t="s">
        <v>193</v>
      </c>
      <c r="JI252" s="139" t="s">
        <v>193</v>
      </c>
      <c r="JJ252" s="139" t="s">
        <v>193</v>
      </c>
      <c r="JK252" s="139" t="s">
        <v>193</v>
      </c>
      <c r="JL252" s="139" t="s">
        <v>193</v>
      </c>
      <c r="JM252" s="139" t="s">
        <v>193</v>
      </c>
      <c r="JN252" s="139" t="s">
        <v>193</v>
      </c>
      <c r="JO252" s="139" t="s">
        <v>193</v>
      </c>
      <c r="JP252" s="139" t="s">
        <v>193</v>
      </c>
      <c r="JQ252" s="139" t="s">
        <v>193</v>
      </c>
      <c r="JR252" s="139" t="s">
        <v>193</v>
      </c>
      <c r="JS252" s="139" t="s">
        <v>193</v>
      </c>
      <c r="JT252" s="139" t="s">
        <v>193</v>
      </c>
      <c r="JU252" s="139" t="s">
        <v>193</v>
      </c>
      <c r="JV252" s="139" t="s">
        <v>193</v>
      </c>
      <c r="JW252" s="139" t="s">
        <v>193</v>
      </c>
      <c r="JX252" s="139" t="s">
        <v>193</v>
      </c>
      <c r="JY252" s="139" t="s">
        <v>193</v>
      </c>
      <c r="JZ252" s="139" t="s">
        <v>193</v>
      </c>
      <c r="KA252" s="139" t="s">
        <v>193</v>
      </c>
      <c r="KB252" s="139" t="s">
        <v>193</v>
      </c>
      <c r="KC252" s="139" t="s">
        <v>193</v>
      </c>
      <c r="KD252" s="139" t="s">
        <v>193</v>
      </c>
      <c r="KE252" s="139" t="s">
        <v>193</v>
      </c>
      <c r="KF252" s="139" t="s">
        <v>193</v>
      </c>
      <c r="KG252" s="139" t="s">
        <v>193</v>
      </c>
      <c r="KH252" s="139" t="s">
        <v>193</v>
      </c>
      <c r="KI252" s="139" t="s">
        <v>193</v>
      </c>
      <c r="KJ252" s="139" t="s">
        <v>193</v>
      </c>
      <c r="KK252" s="139" t="s">
        <v>193</v>
      </c>
      <c r="KL252" s="139" t="s">
        <v>193</v>
      </c>
      <c r="KM252" s="139" t="s">
        <v>193</v>
      </c>
      <c r="KN252" s="139" t="s">
        <v>193</v>
      </c>
      <c r="KO252" s="139" t="s">
        <v>193</v>
      </c>
      <c r="KP252" s="139" t="s">
        <v>193</v>
      </c>
      <c r="KQ252" s="139" t="s">
        <v>193</v>
      </c>
      <c r="KR252" s="139" t="s">
        <v>193</v>
      </c>
      <c r="KS252" s="139" t="s">
        <v>193</v>
      </c>
      <c r="KT252" s="139" t="s">
        <v>193</v>
      </c>
      <c r="KU252" s="139" t="s">
        <v>193</v>
      </c>
      <c r="KV252" s="139" t="s">
        <v>193</v>
      </c>
      <c r="KW252" s="139" t="s">
        <v>193</v>
      </c>
      <c r="KX252" s="139" t="s">
        <v>193</v>
      </c>
      <c r="KY252" s="139" t="s">
        <v>193</v>
      </c>
      <c r="KZ252" s="139" t="s">
        <v>193</v>
      </c>
      <c r="LA252" s="139" t="s">
        <v>193</v>
      </c>
      <c r="LB252" s="139" t="s">
        <v>193</v>
      </c>
      <c r="LC252" s="139" t="s">
        <v>193</v>
      </c>
      <c r="LD252" s="139" t="s">
        <v>193</v>
      </c>
      <c r="LE252" s="139" t="s">
        <v>193</v>
      </c>
      <c r="LF252" s="139" t="s">
        <v>193</v>
      </c>
      <c r="LG252" s="139" t="s">
        <v>193</v>
      </c>
      <c r="LH252" s="139" t="s">
        <v>193</v>
      </c>
      <c r="LI252" s="139" t="s">
        <v>193</v>
      </c>
      <c r="LJ252" s="139" t="s">
        <v>193</v>
      </c>
      <c r="LK252" s="139" t="s">
        <v>193</v>
      </c>
      <c r="LL252" s="139" t="s">
        <v>193</v>
      </c>
      <c r="LM252" s="139" t="s">
        <v>193</v>
      </c>
      <c r="LN252" s="139" t="s">
        <v>193</v>
      </c>
      <c r="LO252" s="139" t="s">
        <v>193</v>
      </c>
      <c r="LP252" s="139" t="s">
        <v>193</v>
      </c>
      <c r="LQ252" s="139" t="s">
        <v>193</v>
      </c>
    </row>
    <row r="253" spans="1:329" ht="14.4" customHeight="1" x14ac:dyDescent="0.35">
      <c r="A253" s="139" t="s">
        <v>3774</v>
      </c>
      <c r="B253" s="139" t="s">
        <v>3571</v>
      </c>
      <c r="C253" s="139" t="s">
        <v>617</v>
      </c>
      <c r="D253" s="139" t="s">
        <v>617</v>
      </c>
      <c r="E253" s="139" t="s">
        <v>624</v>
      </c>
      <c r="F253" s="139" t="s">
        <v>500</v>
      </c>
      <c r="G253" s="139" t="s">
        <v>219</v>
      </c>
      <c r="H253" s="139" t="s">
        <v>219</v>
      </c>
      <c r="I253" s="139" t="s">
        <v>3760</v>
      </c>
      <c r="J253" s="139" t="s">
        <v>630</v>
      </c>
      <c r="K253" s="139" t="s">
        <v>536</v>
      </c>
      <c r="L253" s="139" t="s">
        <v>490</v>
      </c>
      <c r="M253" t="s">
        <v>491</v>
      </c>
      <c r="N253" t="s">
        <v>193</v>
      </c>
      <c r="O253" t="s">
        <v>193</v>
      </c>
      <c r="P253" t="s">
        <v>496</v>
      </c>
      <c r="Q253" t="s">
        <v>193</v>
      </c>
      <c r="R253" t="s">
        <v>111</v>
      </c>
      <c r="S253">
        <v>1</v>
      </c>
      <c r="T253">
        <v>0</v>
      </c>
      <c r="U253">
        <v>0</v>
      </c>
      <c r="V253">
        <v>0</v>
      </c>
      <c r="W253">
        <v>0</v>
      </c>
      <c r="X253">
        <v>0</v>
      </c>
      <c r="Y253">
        <v>0</v>
      </c>
      <c r="Z253" t="s">
        <v>110</v>
      </c>
      <c r="AA253" t="s">
        <v>1423</v>
      </c>
      <c r="AB253" t="s">
        <v>112</v>
      </c>
      <c r="AC253">
        <v>1</v>
      </c>
      <c r="AD253">
        <v>0</v>
      </c>
      <c r="AE253">
        <v>0</v>
      </c>
      <c r="AF253">
        <v>0</v>
      </c>
      <c r="AG253">
        <v>0</v>
      </c>
      <c r="AH253">
        <v>0</v>
      </c>
      <c r="AI253">
        <v>0</v>
      </c>
      <c r="AJ253">
        <v>0</v>
      </c>
      <c r="AK253">
        <v>0</v>
      </c>
      <c r="AL253">
        <v>0</v>
      </c>
      <c r="AM253" t="s">
        <v>193</v>
      </c>
      <c r="AN253" t="s">
        <v>143</v>
      </c>
      <c r="AO253" t="s">
        <v>493</v>
      </c>
      <c r="AP253" t="s">
        <v>499</v>
      </c>
      <c r="AQ253">
        <v>1</v>
      </c>
      <c r="AR253">
        <v>1</v>
      </c>
      <c r="AS253">
        <v>1</v>
      </c>
      <c r="AT253">
        <v>1</v>
      </c>
      <c r="AU253">
        <v>1</v>
      </c>
      <c r="AV253">
        <v>1</v>
      </c>
      <c r="AW253">
        <v>1</v>
      </c>
      <c r="AX253">
        <v>0</v>
      </c>
      <c r="AY253" t="s">
        <v>498</v>
      </c>
      <c r="AZ253" s="192">
        <v>100</v>
      </c>
      <c r="BA253" s="139" t="s">
        <v>109</v>
      </c>
      <c r="BB253" s="139">
        <v>275</v>
      </c>
      <c r="BC253" s="192">
        <v>105.76923076923001</v>
      </c>
      <c r="BD253" s="139" t="s">
        <v>109</v>
      </c>
      <c r="BE253" s="139">
        <v>260</v>
      </c>
      <c r="BF253" s="192">
        <v>113.04347826086899</v>
      </c>
      <c r="BG253" s="139" t="s">
        <v>109</v>
      </c>
      <c r="BH253" s="139">
        <v>250</v>
      </c>
      <c r="BI253" s="192">
        <v>86.2068965517241</v>
      </c>
      <c r="BJ253" s="139" t="s">
        <v>109</v>
      </c>
      <c r="BK253" s="139">
        <v>425</v>
      </c>
      <c r="BL253" s="192">
        <v>177.083333333333</v>
      </c>
      <c r="BM253" s="139" t="s">
        <v>114</v>
      </c>
      <c r="BN253" s="139">
        <v>500</v>
      </c>
      <c r="BO253" s="192">
        <v>208.333333333333</v>
      </c>
      <c r="BP253" s="139" t="s">
        <v>114</v>
      </c>
      <c r="BQ253" s="139" t="s">
        <v>612</v>
      </c>
      <c r="BR253" s="139" t="s">
        <v>109</v>
      </c>
      <c r="BS253" s="139">
        <v>700</v>
      </c>
      <c r="BT253" s="139" t="s">
        <v>193</v>
      </c>
      <c r="BU253" s="139" t="s">
        <v>193</v>
      </c>
      <c r="BV253" s="139" t="s">
        <v>193</v>
      </c>
      <c r="BW253" s="139" t="s">
        <v>193</v>
      </c>
      <c r="BX253" s="139" t="s">
        <v>193</v>
      </c>
      <c r="BY253" s="139" t="s">
        <v>193</v>
      </c>
      <c r="BZ253" s="139" t="s">
        <v>156</v>
      </c>
      <c r="CA253" s="192">
        <v>700</v>
      </c>
      <c r="CB253" s="139" t="s">
        <v>109</v>
      </c>
      <c r="CC253" s="139" t="s">
        <v>114</v>
      </c>
      <c r="CD253" s="139" t="s">
        <v>193</v>
      </c>
      <c r="CE253" s="139" t="s">
        <v>193</v>
      </c>
      <c r="CF253" s="139" t="s">
        <v>193</v>
      </c>
      <c r="CG253" s="139" t="s">
        <v>193</v>
      </c>
      <c r="CH253" s="139" t="s">
        <v>193</v>
      </c>
      <c r="CI253" s="139" t="s">
        <v>193</v>
      </c>
      <c r="CJ253" s="139" t="s">
        <v>193</v>
      </c>
      <c r="CK253" s="139" t="s">
        <v>193</v>
      </c>
      <c r="CL253" s="139" t="s">
        <v>193</v>
      </c>
      <c r="CM253" s="139" t="s">
        <v>193</v>
      </c>
      <c r="CN253" s="139" t="s">
        <v>193</v>
      </c>
      <c r="CO253" s="139" t="s">
        <v>193</v>
      </c>
      <c r="CP253" s="139" t="s">
        <v>193</v>
      </c>
      <c r="CQ253" s="139" t="s">
        <v>193</v>
      </c>
      <c r="CR253" s="139" t="s">
        <v>193</v>
      </c>
      <c r="CS253" s="139" t="s">
        <v>193</v>
      </c>
      <c r="CT253" s="139" t="s">
        <v>193</v>
      </c>
      <c r="CU253" s="139" t="s">
        <v>193</v>
      </c>
      <c r="CV253" s="139" t="s">
        <v>193</v>
      </c>
      <c r="CW253" s="139" t="s">
        <v>193</v>
      </c>
      <c r="CX253" s="139" t="s">
        <v>193</v>
      </c>
      <c r="CY253" s="139" t="s">
        <v>193</v>
      </c>
      <c r="CZ253" s="139" t="s">
        <v>193</v>
      </c>
      <c r="DA253" s="139" t="s">
        <v>193</v>
      </c>
      <c r="DB253" s="139" t="s">
        <v>193</v>
      </c>
      <c r="DC253" s="139" t="s">
        <v>109</v>
      </c>
      <c r="DD253" s="139" t="s">
        <v>109</v>
      </c>
      <c r="DE253" s="139" t="s">
        <v>109</v>
      </c>
      <c r="DF253" s="139" t="s">
        <v>500</v>
      </c>
      <c r="DG253" s="139" t="s">
        <v>789</v>
      </c>
      <c r="DH253" s="139" t="s">
        <v>219</v>
      </c>
      <c r="DI253" s="139" t="s">
        <v>789</v>
      </c>
      <c r="DJ253" s="139" t="s">
        <v>193</v>
      </c>
      <c r="DK253" s="139" t="s">
        <v>193</v>
      </c>
      <c r="DL253" s="139" t="s">
        <v>193</v>
      </c>
      <c r="DM253" s="139" t="s">
        <v>193</v>
      </c>
      <c r="DN253" s="139" t="s">
        <v>193</v>
      </c>
      <c r="DO253" s="139" t="s">
        <v>193</v>
      </c>
      <c r="DP253" s="139" t="s">
        <v>193</v>
      </c>
      <c r="DQ253" s="139" t="s">
        <v>193</v>
      </c>
      <c r="DR253" s="139" t="s">
        <v>193</v>
      </c>
      <c r="DS253" s="139" t="s">
        <v>193</v>
      </c>
      <c r="DT253" s="139" t="s">
        <v>193</v>
      </c>
      <c r="DU253" s="139" t="s">
        <v>193</v>
      </c>
      <c r="DV253" s="139" t="s">
        <v>193</v>
      </c>
      <c r="DW253" s="139" t="s">
        <v>193</v>
      </c>
      <c r="DX253" s="139" t="s">
        <v>193</v>
      </c>
      <c r="DY253" s="139" t="s">
        <v>193</v>
      </c>
      <c r="DZ253" s="139" t="s">
        <v>193</v>
      </c>
      <c r="EA253" s="139" t="s">
        <v>193</v>
      </c>
      <c r="EB253" s="139" t="s">
        <v>193</v>
      </c>
      <c r="EC253" s="139" t="s">
        <v>193</v>
      </c>
      <c r="ED253" s="139" t="s">
        <v>193</v>
      </c>
      <c r="EE253" s="139" t="s">
        <v>193</v>
      </c>
      <c r="EF253" s="139" t="s">
        <v>193</v>
      </c>
      <c r="EG253" s="139" t="s">
        <v>193</v>
      </c>
      <c r="EH253" s="139" t="s">
        <v>193</v>
      </c>
      <c r="EI253" s="139" t="s">
        <v>193</v>
      </c>
      <c r="EJ253" s="139" t="s">
        <v>193</v>
      </c>
      <c r="EK253" s="139" t="s">
        <v>193</v>
      </c>
      <c r="EL253" s="139" t="s">
        <v>193</v>
      </c>
      <c r="EM253" s="139" t="s">
        <v>193</v>
      </c>
      <c r="EN253" s="139" t="s">
        <v>193</v>
      </c>
      <c r="EO253" s="139" t="s">
        <v>193</v>
      </c>
      <c r="EP253" s="139" t="s">
        <v>193</v>
      </c>
      <c r="EQ253" s="139" t="s">
        <v>193</v>
      </c>
      <c r="ER253" s="139" t="s">
        <v>193</v>
      </c>
      <c r="ES253" s="139" t="s">
        <v>193</v>
      </c>
      <c r="ET253" s="139" t="s">
        <v>193</v>
      </c>
      <c r="EU253" s="139" t="s">
        <v>193</v>
      </c>
      <c r="EV253" s="139" t="s">
        <v>193</v>
      </c>
      <c r="EW253" s="139" t="s">
        <v>193</v>
      </c>
      <c r="EX253" s="139" t="s">
        <v>193</v>
      </c>
      <c r="EY253" s="139" t="s">
        <v>193</v>
      </c>
      <c r="EZ253" s="139" t="s">
        <v>193</v>
      </c>
      <c r="FA253" s="139" t="s">
        <v>193</v>
      </c>
      <c r="FB253" s="139" t="s">
        <v>193</v>
      </c>
      <c r="FC253" s="139" t="s">
        <v>193</v>
      </c>
      <c r="FD253" s="139" t="s">
        <v>193</v>
      </c>
      <c r="FE253" s="139" t="s">
        <v>193</v>
      </c>
      <c r="FF253" s="139" t="s">
        <v>193</v>
      </c>
      <c r="FG253" s="139" t="s">
        <v>193</v>
      </c>
      <c r="FH253" s="139" t="s">
        <v>193</v>
      </c>
      <c r="FI253" s="139" t="s">
        <v>193</v>
      </c>
      <c r="FJ253" s="139" t="s">
        <v>193</v>
      </c>
      <c r="FK253" s="139" t="s">
        <v>193</v>
      </c>
      <c r="FL253" s="139" t="s">
        <v>193</v>
      </c>
      <c r="FM253" s="139" t="s">
        <v>193</v>
      </c>
      <c r="FN253" s="139" t="s">
        <v>193</v>
      </c>
      <c r="FO253" s="139" t="s">
        <v>193</v>
      </c>
      <c r="FP253" s="139" t="s">
        <v>193</v>
      </c>
      <c r="FQ253" s="139" t="s">
        <v>193</v>
      </c>
      <c r="FR253" s="139" t="s">
        <v>193</v>
      </c>
      <c r="FS253" s="139" t="s">
        <v>193</v>
      </c>
      <c r="FT253" s="139" t="s">
        <v>193</v>
      </c>
      <c r="FU253" s="139" t="s">
        <v>193</v>
      </c>
      <c r="FV253" s="139" t="s">
        <v>193</v>
      </c>
      <c r="FW253" s="139" t="s">
        <v>193</v>
      </c>
      <c r="FX253" s="139" t="s">
        <v>193</v>
      </c>
      <c r="FY253" s="139" t="s">
        <v>193</v>
      </c>
      <c r="FZ253" s="139" t="s">
        <v>193</v>
      </c>
      <c r="GA253" s="139" t="s">
        <v>193</v>
      </c>
      <c r="GB253" s="139" t="s">
        <v>193</v>
      </c>
      <c r="GC253" s="139" t="s">
        <v>193</v>
      </c>
      <c r="GD253" s="139" t="s">
        <v>193</v>
      </c>
      <c r="GE253" s="139" t="s">
        <v>193</v>
      </c>
      <c r="GF253" s="139" t="s">
        <v>193</v>
      </c>
      <c r="GG253" s="139" t="s">
        <v>193</v>
      </c>
      <c r="GH253" s="139" t="s">
        <v>193</v>
      </c>
      <c r="GI253" s="139" t="s">
        <v>193</v>
      </c>
      <c r="GJ253" s="139" t="s">
        <v>193</v>
      </c>
      <c r="GK253" s="139" t="s">
        <v>193</v>
      </c>
      <c r="GL253" s="139" t="s">
        <v>193</v>
      </c>
      <c r="GM253" s="139" t="s">
        <v>193</v>
      </c>
      <c r="GN253" s="139" t="s">
        <v>193</v>
      </c>
      <c r="GO253" s="139" t="s">
        <v>193</v>
      </c>
      <c r="GP253" s="139" t="s">
        <v>193</v>
      </c>
      <c r="GQ253" s="139" t="s">
        <v>193</v>
      </c>
      <c r="GR253" s="139" t="s">
        <v>193</v>
      </c>
      <c r="GS253" s="139" t="s">
        <v>193</v>
      </c>
      <c r="GT253" s="139" t="s">
        <v>193</v>
      </c>
      <c r="GU253" s="139" t="s">
        <v>193</v>
      </c>
      <c r="GV253" s="139" t="s">
        <v>193</v>
      </c>
      <c r="GW253" s="139" t="s">
        <v>193</v>
      </c>
      <c r="GX253" s="139" t="s">
        <v>193</v>
      </c>
      <c r="GY253" s="139" t="s">
        <v>193</v>
      </c>
      <c r="GZ253" s="139" t="s">
        <v>193</v>
      </c>
      <c r="HA253" s="139" t="s">
        <v>193</v>
      </c>
      <c r="HB253" s="139" t="s">
        <v>193</v>
      </c>
      <c r="HC253" s="139" t="s">
        <v>193</v>
      </c>
      <c r="HD253" s="139" t="s">
        <v>193</v>
      </c>
      <c r="HE253" s="139" t="s">
        <v>193</v>
      </c>
      <c r="HF253" s="139" t="s">
        <v>193</v>
      </c>
      <c r="HG253" s="139" t="s">
        <v>193</v>
      </c>
      <c r="HH253" s="139" t="s">
        <v>193</v>
      </c>
      <c r="HI253" s="139" t="s">
        <v>193</v>
      </c>
      <c r="HJ253" s="139" t="s">
        <v>193</v>
      </c>
      <c r="HK253" s="139" t="s">
        <v>193</v>
      </c>
      <c r="HL253" s="139" t="s">
        <v>193</v>
      </c>
      <c r="HM253" s="139" t="s">
        <v>193</v>
      </c>
      <c r="HN253" s="139" t="s">
        <v>193</v>
      </c>
      <c r="HO253" s="139" t="s">
        <v>193</v>
      </c>
      <c r="HP253" s="139" t="s">
        <v>193</v>
      </c>
      <c r="HQ253" s="139" t="s">
        <v>193</v>
      </c>
      <c r="HR253" s="139" t="s">
        <v>193</v>
      </c>
      <c r="HS253" s="139" t="s">
        <v>193</v>
      </c>
      <c r="HT253" s="139" t="s">
        <v>193</v>
      </c>
      <c r="HU253" s="139" t="s">
        <v>193</v>
      </c>
      <c r="HV253" s="139" t="s">
        <v>193</v>
      </c>
      <c r="HW253" s="139" t="s">
        <v>193</v>
      </c>
      <c r="HX253" s="139" t="s">
        <v>193</v>
      </c>
      <c r="HY253" s="139" t="s">
        <v>193</v>
      </c>
      <c r="HZ253" s="139" t="s">
        <v>193</v>
      </c>
      <c r="IA253" s="139" t="s">
        <v>193</v>
      </c>
      <c r="IB253" s="139" t="s">
        <v>193</v>
      </c>
      <c r="IC253" s="139" t="s">
        <v>193</v>
      </c>
      <c r="ID253" s="139" t="s">
        <v>193</v>
      </c>
      <c r="IE253" s="139" t="s">
        <v>193</v>
      </c>
      <c r="IF253" s="139" t="s">
        <v>193</v>
      </c>
      <c r="IG253" s="139" t="s">
        <v>193</v>
      </c>
      <c r="IH253" s="139" t="s">
        <v>193</v>
      </c>
      <c r="II253" s="139" t="s">
        <v>193</v>
      </c>
      <c r="IJ253" s="139" t="s">
        <v>193</v>
      </c>
      <c r="IK253" s="139" t="s">
        <v>193</v>
      </c>
      <c r="IL253" s="139" t="s">
        <v>193</v>
      </c>
      <c r="IM253" s="139" t="s">
        <v>193</v>
      </c>
      <c r="IN253" s="139" t="s">
        <v>114</v>
      </c>
      <c r="IO253" s="139" t="s">
        <v>193</v>
      </c>
      <c r="IP253" s="139" t="s">
        <v>193</v>
      </c>
      <c r="IQ253" s="139" t="s">
        <v>193</v>
      </c>
      <c r="IR253" s="139" t="s">
        <v>193</v>
      </c>
      <c r="IS253" s="139" t="s">
        <v>193</v>
      </c>
      <c r="IT253" s="139" t="s">
        <v>193</v>
      </c>
      <c r="IU253" s="139" t="s">
        <v>193</v>
      </c>
      <c r="IV253" s="139" t="s">
        <v>193</v>
      </c>
      <c r="IW253" s="139" t="s">
        <v>3413</v>
      </c>
      <c r="IX253" s="139">
        <v>0</v>
      </c>
      <c r="IY253" s="139">
        <v>0</v>
      </c>
      <c r="IZ253" s="139">
        <v>1</v>
      </c>
      <c r="JA253" s="139">
        <v>1</v>
      </c>
      <c r="JB253" s="139">
        <v>0</v>
      </c>
      <c r="JC253" s="139">
        <v>0</v>
      </c>
      <c r="JD253" s="139">
        <v>0</v>
      </c>
      <c r="JE253" s="139">
        <v>0</v>
      </c>
      <c r="JF253" s="139" t="s">
        <v>193</v>
      </c>
      <c r="JG253" s="139" t="s">
        <v>109</v>
      </c>
      <c r="JH253" s="139" t="s">
        <v>193</v>
      </c>
      <c r="JI253" s="139" t="s">
        <v>111</v>
      </c>
      <c r="JJ253" s="139">
        <v>1</v>
      </c>
      <c r="JK253" s="139">
        <v>0</v>
      </c>
      <c r="JL253" s="139">
        <v>0</v>
      </c>
      <c r="JM253" s="139">
        <v>0</v>
      </c>
      <c r="JN253" s="139">
        <v>0</v>
      </c>
      <c r="JO253" s="139">
        <v>0</v>
      </c>
      <c r="JP253" s="139">
        <v>0</v>
      </c>
      <c r="JQ253" s="139" t="s">
        <v>193</v>
      </c>
      <c r="JR253" s="139" t="s">
        <v>193</v>
      </c>
      <c r="JS253" s="139" t="s">
        <v>193</v>
      </c>
      <c r="JT253" s="139" t="s">
        <v>193</v>
      </c>
      <c r="JU253" s="139" t="s">
        <v>193</v>
      </c>
      <c r="JV253" s="139" t="s">
        <v>193</v>
      </c>
      <c r="JW253" s="139" t="s">
        <v>193</v>
      </c>
      <c r="JX253" s="139" t="s">
        <v>193</v>
      </c>
      <c r="JY253" s="139" t="s">
        <v>193</v>
      </c>
      <c r="JZ253" s="139" t="s">
        <v>193</v>
      </c>
      <c r="KA253" s="139" t="s">
        <v>193</v>
      </c>
      <c r="KB253" s="139" t="s">
        <v>193</v>
      </c>
      <c r="KC253" s="139" t="s">
        <v>193</v>
      </c>
      <c r="KD253" s="139" t="s">
        <v>193</v>
      </c>
      <c r="KE253" s="139" t="s">
        <v>193</v>
      </c>
      <c r="KF253" s="139" t="s">
        <v>193</v>
      </c>
      <c r="KG253" s="139" t="s">
        <v>193</v>
      </c>
      <c r="KH253" s="139" t="s">
        <v>193</v>
      </c>
      <c r="KI253" s="139" t="s">
        <v>193</v>
      </c>
      <c r="KJ253" s="139" t="s">
        <v>193</v>
      </c>
      <c r="KK253" s="139" t="s">
        <v>193</v>
      </c>
      <c r="KL253" s="139" t="s">
        <v>193</v>
      </c>
      <c r="KM253" s="139" t="s">
        <v>193</v>
      </c>
      <c r="KN253" s="139" t="s">
        <v>193</v>
      </c>
      <c r="KO253" s="139" t="s">
        <v>193</v>
      </c>
      <c r="KP253" s="139" t="s">
        <v>193</v>
      </c>
      <c r="KQ253" s="139" t="s">
        <v>193</v>
      </c>
      <c r="KR253" s="139" t="s">
        <v>193</v>
      </c>
      <c r="KS253" s="139" t="s">
        <v>193</v>
      </c>
      <c r="KT253" s="139" t="s">
        <v>193</v>
      </c>
      <c r="KU253" s="139" t="s">
        <v>193</v>
      </c>
      <c r="KV253" s="139" t="s">
        <v>193</v>
      </c>
      <c r="KW253" s="139" t="s">
        <v>193</v>
      </c>
      <c r="KX253" s="139" t="s">
        <v>193</v>
      </c>
      <c r="KY253" s="139" t="s">
        <v>193</v>
      </c>
      <c r="KZ253" s="139" t="s">
        <v>193</v>
      </c>
      <c r="LA253" s="139" t="s">
        <v>193</v>
      </c>
      <c r="LB253" s="139" t="s">
        <v>193</v>
      </c>
      <c r="LC253" s="139" t="s">
        <v>193</v>
      </c>
      <c r="LD253" s="139" t="s">
        <v>193</v>
      </c>
      <c r="LE253" s="139" t="s">
        <v>193</v>
      </c>
      <c r="LF253" s="139" t="s">
        <v>193</v>
      </c>
      <c r="LG253" s="139" t="s">
        <v>193</v>
      </c>
      <c r="LH253" s="139" t="s">
        <v>193</v>
      </c>
      <c r="LI253" s="139" t="s">
        <v>193</v>
      </c>
      <c r="LJ253" s="139" t="s">
        <v>193</v>
      </c>
      <c r="LK253" s="139" t="s">
        <v>193</v>
      </c>
      <c r="LL253" s="139" t="s">
        <v>193</v>
      </c>
      <c r="LM253" s="139" t="s">
        <v>193</v>
      </c>
      <c r="LN253" s="139" t="s">
        <v>193</v>
      </c>
      <c r="LO253" s="139" t="s">
        <v>193</v>
      </c>
      <c r="LP253" s="139" t="s">
        <v>193</v>
      </c>
      <c r="LQ253" s="139" t="s">
        <v>193</v>
      </c>
    </row>
    <row r="254" spans="1:329" ht="14.4" customHeight="1" x14ac:dyDescent="0.35">
      <c r="A254" s="139" t="s">
        <v>3775</v>
      </c>
      <c r="B254" s="139" t="s">
        <v>3571</v>
      </c>
      <c r="C254" s="139" t="s">
        <v>617</v>
      </c>
      <c r="D254" s="139" t="s">
        <v>617</v>
      </c>
      <c r="E254" s="139" t="s">
        <v>625</v>
      </c>
      <c r="F254" s="139" t="s">
        <v>500</v>
      </c>
      <c r="G254" s="139" t="s">
        <v>219</v>
      </c>
      <c r="H254" s="139" t="s">
        <v>219</v>
      </c>
      <c r="I254" s="139" t="s">
        <v>3760</v>
      </c>
      <c r="J254" s="139" t="s">
        <v>630</v>
      </c>
      <c r="K254" s="139" t="s">
        <v>536</v>
      </c>
      <c r="L254" s="139" t="s">
        <v>490</v>
      </c>
      <c r="M254" t="s">
        <v>491</v>
      </c>
      <c r="N254" t="s">
        <v>193</v>
      </c>
      <c r="O254" t="s">
        <v>193</v>
      </c>
      <c r="P254" t="s">
        <v>496</v>
      </c>
      <c r="Q254" t="s">
        <v>193</v>
      </c>
      <c r="R254" t="s">
        <v>4418</v>
      </c>
      <c r="S254">
        <v>0</v>
      </c>
      <c r="T254">
        <v>1</v>
      </c>
      <c r="U254">
        <v>1</v>
      </c>
      <c r="V254">
        <v>0</v>
      </c>
      <c r="W254">
        <v>0</v>
      </c>
      <c r="X254">
        <v>0</v>
      </c>
      <c r="Y254">
        <v>0</v>
      </c>
      <c r="Z254" t="s">
        <v>130</v>
      </c>
      <c r="AA254" t="s">
        <v>701</v>
      </c>
      <c r="AB254" t="s">
        <v>112</v>
      </c>
      <c r="AC254">
        <v>1</v>
      </c>
      <c r="AD254">
        <v>0</v>
      </c>
      <c r="AE254">
        <v>0</v>
      </c>
      <c r="AF254">
        <v>0</v>
      </c>
      <c r="AG254">
        <v>0</v>
      </c>
      <c r="AH254">
        <v>0</v>
      </c>
      <c r="AI254">
        <v>0</v>
      </c>
      <c r="AJ254">
        <v>0</v>
      </c>
      <c r="AK254">
        <v>0</v>
      </c>
      <c r="AL254">
        <v>0</v>
      </c>
      <c r="AM254" t="s">
        <v>193</v>
      </c>
      <c r="AN254" t="s">
        <v>128</v>
      </c>
      <c r="AO254" t="s">
        <v>501</v>
      </c>
      <c r="AP254" t="s">
        <v>193</v>
      </c>
      <c r="AQ254" t="s">
        <v>193</v>
      </c>
      <c r="AR254" t="s">
        <v>193</v>
      </c>
      <c r="AS254" t="s">
        <v>193</v>
      </c>
      <c r="AT254" t="s">
        <v>193</v>
      </c>
      <c r="AU254" t="s">
        <v>193</v>
      </c>
      <c r="AV254" t="s">
        <v>193</v>
      </c>
      <c r="AW254" t="s">
        <v>193</v>
      </c>
      <c r="AX254" t="s">
        <v>193</v>
      </c>
      <c r="AY254" t="s">
        <v>193</v>
      </c>
      <c r="AZ254" s="192" t="s">
        <v>193</v>
      </c>
      <c r="BA254" s="139" t="s">
        <v>193</v>
      </c>
      <c r="BB254" s="139" t="s">
        <v>193</v>
      </c>
      <c r="BC254" s="192" t="s">
        <v>193</v>
      </c>
      <c r="BD254" s="139" t="s">
        <v>193</v>
      </c>
      <c r="BE254" s="139" t="s">
        <v>193</v>
      </c>
      <c r="BF254" s="192" t="s">
        <v>193</v>
      </c>
      <c r="BG254" s="139" t="s">
        <v>193</v>
      </c>
      <c r="BH254" s="139" t="s">
        <v>193</v>
      </c>
      <c r="BI254" s="192" t="s">
        <v>193</v>
      </c>
      <c r="BJ254" s="139" t="s">
        <v>193</v>
      </c>
      <c r="BK254" s="139" t="s">
        <v>193</v>
      </c>
      <c r="BL254" s="192" t="s">
        <v>193</v>
      </c>
      <c r="BM254" s="139" t="s">
        <v>193</v>
      </c>
      <c r="BN254" s="139" t="s">
        <v>193</v>
      </c>
      <c r="BO254" s="192" t="s">
        <v>193</v>
      </c>
      <c r="BP254" s="139" t="s">
        <v>193</v>
      </c>
      <c r="BQ254" s="139" t="s">
        <v>193</v>
      </c>
      <c r="BR254" s="139" t="s">
        <v>193</v>
      </c>
      <c r="BS254" s="139" t="s">
        <v>193</v>
      </c>
      <c r="BT254" s="139" t="s">
        <v>193</v>
      </c>
      <c r="BU254" s="139" t="s">
        <v>193</v>
      </c>
      <c r="BV254" s="139" t="s">
        <v>193</v>
      </c>
      <c r="BW254" s="139" t="s">
        <v>193</v>
      </c>
      <c r="BX254" s="139" t="s">
        <v>193</v>
      </c>
      <c r="BY254" s="139" t="s">
        <v>193</v>
      </c>
      <c r="BZ254" s="139" t="s">
        <v>193</v>
      </c>
      <c r="CA254" s="192" t="s">
        <v>193</v>
      </c>
      <c r="CB254" s="139" t="s">
        <v>193</v>
      </c>
      <c r="CC254" s="139" t="s">
        <v>193</v>
      </c>
      <c r="CD254" s="139" t="s">
        <v>193</v>
      </c>
      <c r="CE254" s="139" t="s">
        <v>193</v>
      </c>
      <c r="CF254" s="139" t="s">
        <v>193</v>
      </c>
      <c r="CG254" s="139" t="s">
        <v>193</v>
      </c>
      <c r="CH254" s="139" t="s">
        <v>193</v>
      </c>
      <c r="CI254" s="139" t="s">
        <v>193</v>
      </c>
      <c r="CJ254" s="139" t="s">
        <v>193</v>
      </c>
      <c r="CK254" s="139" t="s">
        <v>193</v>
      </c>
      <c r="CL254" s="139" t="s">
        <v>193</v>
      </c>
      <c r="CM254" s="139" t="s">
        <v>193</v>
      </c>
      <c r="CN254" s="139" t="s">
        <v>193</v>
      </c>
      <c r="CO254" s="139" t="s">
        <v>193</v>
      </c>
      <c r="CP254" s="139" t="s">
        <v>193</v>
      </c>
      <c r="CQ254" s="139" t="s">
        <v>193</v>
      </c>
      <c r="CR254" s="139" t="s">
        <v>193</v>
      </c>
      <c r="CS254" s="139" t="s">
        <v>193</v>
      </c>
      <c r="CT254" s="139" t="s">
        <v>193</v>
      </c>
      <c r="CU254" s="139" t="s">
        <v>193</v>
      </c>
      <c r="CV254" s="139" t="s">
        <v>193</v>
      </c>
      <c r="CW254" s="139" t="s">
        <v>193</v>
      </c>
      <c r="CX254" s="139" t="s">
        <v>193</v>
      </c>
      <c r="CY254" s="139" t="s">
        <v>193</v>
      </c>
      <c r="CZ254" s="139" t="s">
        <v>193</v>
      </c>
      <c r="DA254" s="139" t="s">
        <v>193</v>
      </c>
      <c r="DB254" s="139" t="s">
        <v>193</v>
      </c>
      <c r="DC254" s="139" t="s">
        <v>193</v>
      </c>
      <c r="DD254" s="139" t="s">
        <v>193</v>
      </c>
      <c r="DE254" s="139" t="s">
        <v>193</v>
      </c>
      <c r="DF254" s="139" t="s">
        <v>193</v>
      </c>
      <c r="DG254" s="139" t="s">
        <v>193</v>
      </c>
      <c r="DH254" s="139" t="s">
        <v>193</v>
      </c>
      <c r="DI254" s="139" t="s">
        <v>193</v>
      </c>
      <c r="DJ254" s="139" t="s">
        <v>714</v>
      </c>
      <c r="DK254" s="139">
        <v>1</v>
      </c>
      <c r="DL254" s="139">
        <v>1</v>
      </c>
      <c r="DM254" s="139">
        <v>1</v>
      </c>
      <c r="DN254" s="139">
        <v>1</v>
      </c>
      <c r="DO254" s="139">
        <v>1</v>
      </c>
      <c r="DP254" s="139">
        <v>0</v>
      </c>
      <c r="DQ254" s="139">
        <v>1</v>
      </c>
      <c r="DR254" s="139">
        <v>1</v>
      </c>
      <c r="DS254" s="139">
        <v>0</v>
      </c>
      <c r="DT254" s="139" t="s">
        <v>114</v>
      </c>
      <c r="DU254" s="139" t="s">
        <v>193</v>
      </c>
      <c r="DV254" s="139" t="s">
        <v>193</v>
      </c>
      <c r="DW254" s="139">
        <v>180</v>
      </c>
      <c r="DX254" s="139">
        <v>35</v>
      </c>
      <c r="DY254" s="139">
        <v>14.5833333333333</v>
      </c>
      <c r="DZ254" s="192">
        <v>14.5833333333333</v>
      </c>
      <c r="EA254" s="139" t="s">
        <v>114</v>
      </c>
      <c r="EB254" s="139">
        <v>15</v>
      </c>
      <c r="EC254" s="139" t="s">
        <v>109</v>
      </c>
      <c r="ED254" s="139">
        <v>25</v>
      </c>
      <c r="EE254" s="139" t="s">
        <v>109</v>
      </c>
      <c r="EF254" s="139" t="s">
        <v>193</v>
      </c>
      <c r="EG254" s="139" t="s">
        <v>193</v>
      </c>
      <c r="EH254" s="139" t="s">
        <v>193</v>
      </c>
      <c r="EI254" s="139" t="s">
        <v>193</v>
      </c>
      <c r="EJ254" s="139" t="s">
        <v>193</v>
      </c>
      <c r="EK254" s="139" t="s">
        <v>193</v>
      </c>
      <c r="EL254" s="139" t="s">
        <v>193</v>
      </c>
      <c r="EM254" s="139" t="s">
        <v>193</v>
      </c>
      <c r="EN254" s="139" t="s">
        <v>193</v>
      </c>
      <c r="EO254" s="139" t="s">
        <v>193</v>
      </c>
      <c r="EP254" s="139" t="s">
        <v>193</v>
      </c>
      <c r="EQ254" s="139" t="s">
        <v>109</v>
      </c>
      <c r="ER254" s="139">
        <v>50</v>
      </c>
      <c r="ES254" s="139" t="s">
        <v>193</v>
      </c>
      <c r="ET254" s="139" t="s">
        <v>193</v>
      </c>
      <c r="EU254" s="139" t="s">
        <v>193</v>
      </c>
      <c r="EV254" s="139" t="s">
        <v>109</v>
      </c>
      <c r="EW254" s="139" t="s">
        <v>114</v>
      </c>
      <c r="EX254" s="139" t="s">
        <v>193</v>
      </c>
      <c r="EY254" s="139">
        <v>150</v>
      </c>
      <c r="EZ254" s="139">
        <v>75</v>
      </c>
      <c r="FA254" s="192">
        <v>42.5</v>
      </c>
      <c r="FB254" s="139" t="s">
        <v>109</v>
      </c>
      <c r="FC254" s="139" t="s">
        <v>109</v>
      </c>
      <c r="FD254" s="139">
        <v>125</v>
      </c>
      <c r="FE254" s="139" t="s">
        <v>193</v>
      </c>
      <c r="FF254" s="139" t="s">
        <v>193</v>
      </c>
      <c r="FG254" s="139" t="s">
        <v>193</v>
      </c>
      <c r="FH254" s="139" t="s">
        <v>193</v>
      </c>
      <c r="FI254" s="139" t="s">
        <v>114</v>
      </c>
      <c r="FJ254" s="139" t="s">
        <v>109</v>
      </c>
      <c r="FK254" s="139" t="s">
        <v>193</v>
      </c>
      <c r="FL254" s="139">
        <v>5</v>
      </c>
      <c r="FM254" s="139" t="s">
        <v>193</v>
      </c>
      <c r="FN254" s="139" t="s">
        <v>193</v>
      </c>
      <c r="FO254" s="139" t="s">
        <v>193</v>
      </c>
      <c r="FP254" s="139" t="s">
        <v>193</v>
      </c>
      <c r="FQ254" s="139" t="s">
        <v>193</v>
      </c>
      <c r="FR254" s="139" t="s">
        <v>193</v>
      </c>
      <c r="FS254" s="139" t="s">
        <v>109</v>
      </c>
      <c r="FT254" s="139" t="s">
        <v>156</v>
      </c>
      <c r="FU254" s="139">
        <v>5</v>
      </c>
      <c r="FV254" s="139" t="s">
        <v>114</v>
      </c>
      <c r="FW254" s="139" t="s">
        <v>193</v>
      </c>
      <c r="FX254" s="139" t="s">
        <v>193</v>
      </c>
      <c r="FY254" s="139" t="s">
        <v>193</v>
      </c>
      <c r="FZ254" s="139" t="s">
        <v>193</v>
      </c>
      <c r="GA254" s="139" t="s">
        <v>193</v>
      </c>
      <c r="GB254" s="139" t="s">
        <v>193</v>
      </c>
      <c r="GC254" s="139" t="s">
        <v>193</v>
      </c>
      <c r="GD254" s="139" t="s">
        <v>193</v>
      </c>
      <c r="GE254" s="139" t="s">
        <v>193</v>
      </c>
      <c r="GF254" s="139" t="s">
        <v>193</v>
      </c>
      <c r="GG254" s="139" t="s">
        <v>193</v>
      </c>
      <c r="GH254" s="139" t="s">
        <v>193</v>
      </c>
      <c r="GI254" s="139" t="s">
        <v>193</v>
      </c>
      <c r="GJ254" s="139" t="s">
        <v>193</v>
      </c>
      <c r="GK254" s="139" t="s">
        <v>193</v>
      </c>
      <c r="GL254" s="139" t="s">
        <v>193</v>
      </c>
      <c r="GM254" s="139" t="s">
        <v>193</v>
      </c>
      <c r="GN254" s="139" t="s">
        <v>193</v>
      </c>
      <c r="GO254" s="139" t="s">
        <v>193</v>
      </c>
      <c r="GP254" s="139" t="s">
        <v>193</v>
      </c>
      <c r="GQ254" s="139" t="s">
        <v>193</v>
      </c>
      <c r="GR254" s="139" t="s">
        <v>193</v>
      </c>
      <c r="GS254" s="139" t="s">
        <v>193</v>
      </c>
      <c r="GT254" s="139" t="s">
        <v>193</v>
      </c>
      <c r="GU254" s="139" t="s">
        <v>193</v>
      </c>
      <c r="GV254" s="139" t="s">
        <v>114</v>
      </c>
      <c r="GW254" s="139" t="s">
        <v>114</v>
      </c>
      <c r="GX254" s="139" t="s">
        <v>109</v>
      </c>
      <c r="GY254" s="139" t="s">
        <v>123</v>
      </c>
      <c r="GZ254" s="139" t="s">
        <v>785</v>
      </c>
      <c r="HA254" s="139" t="s">
        <v>124</v>
      </c>
      <c r="HB254" s="139" t="s">
        <v>785</v>
      </c>
      <c r="HC254" s="139" t="s">
        <v>109</v>
      </c>
      <c r="HD254" s="139">
        <v>600</v>
      </c>
      <c r="HE254" s="139" t="s">
        <v>193</v>
      </c>
      <c r="HF254" s="139" t="s">
        <v>193</v>
      </c>
      <c r="HG254" s="139" t="s">
        <v>193</v>
      </c>
      <c r="HH254" s="139" t="s">
        <v>193</v>
      </c>
      <c r="HI254" s="139" t="s">
        <v>193</v>
      </c>
      <c r="HJ254" s="139" t="s">
        <v>193</v>
      </c>
      <c r="HK254" s="139" t="s">
        <v>193</v>
      </c>
      <c r="HL254" s="139" t="s">
        <v>193</v>
      </c>
      <c r="HM254" s="139" t="s">
        <v>193</v>
      </c>
      <c r="HN254" s="139" t="s">
        <v>193</v>
      </c>
      <c r="HO254" s="139" t="s">
        <v>193</v>
      </c>
      <c r="HP254" s="139" t="s">
        <v>193</v>
      </c>
      <c r="HQ254" s="139" t="s">
        <v>193</v>
      </c>
      <c r="HR254" s="139" t="s">
        <v>193</v>
      </c>
      <c r="HS254" s="139" t="s">
        <v>193</v>
      </c>
      <c r="HT254" s="139" t="s">
        <v>193</v>
      </c>
      <c r="HU254" s="139" t="s">
        <v>193</v>
      </c>
      <c r="HV254" s="139" t="s">
        <v>193</v>
      </c>
      <c r="HW254" s="139" t="s">
        <v>193</v>
      </c>
      <c r="HX254" s="139" t="s">
        <v>193</v>
      </c>
      <c r="HY254" s="139" t="s">
        <v>193</v>
      </c>
      <c r="HZ254" s="139" t="s">
        <v>193</v>
      </c>
      <c r="IA254" s="139" t="s">
        <v>193</v>
      </c>
      <c r="IB254" s="139" t="s">
        <v>193</v>
      </c>
      <c r="IC254" s="139" t="s">
        <v>193</v>
      </c>
      <c r="ID254" s="139" t="s">
        <v>193</v>
      </c>
      <c r="IE254" s="139" t="s">
        <v>193</v>
      </c>
      <c r="IF254" s="139" t="s">
        <v>193</v>
      </c>
      <c r="IG254" s="139" t="s">
        <v>193</v>
      </c>
      <c r="IH254" s="139" t="s">
        <v>193</v>
      </c>
      <c r="II254" s="139" t="s">
        <v>193</v>
      </c>
      <c r="IJ254" s="139" t="s">
        <v>193</v>
      </c>
      <c r="IK254" s="139" t="s">
        <v>193</v>
      </c>
      <c r="IL254" s="139" t="s">
        <v>193</v>
      </c>
      <c r="IM254" s="139" t="s">
        <v>193</v>
      </c>
      <c r="IN254" s="139" t="s">
        <v>114</v>
      </c>
      <c r="IO254" s="139" t="s">
        <v>193</v>
      </c>
      <c r="IP254" s="139" t="s">
        <v>193</v>
      </c>
      <c r="IQ254" s="139" t="s">
        <v>193</v>
      </c>
      <c r="IR254" s="139" t="s">
        <v>193</v>
      </c>
      <c r="IS254" s="139" t="s">
        <v>193</v>
      </c>
      <c r="IT254" s="139" t="s">
        <v>193</v>
      </c>
      <c r="IU254" s="139" t="s">
        <v>193</v>
      </c>
      <c r="IV254" s="139" t="s">
        <v>193</v>
      </c>
      <c r="IW254" s="139" t="s">
        <v>3458</v>
      </c>
      <c r="IX254" s="139">
        <v>0</v>
      </c>
      <c r="IY254" s="139">
        <v>0</v>
      </c>
      <c r="IZ254" s="139">
        <v>1</v>
      </c>
      <c r="JA254" s="139">
        <v>0</v>
      </c>
      <c r="JB254" s="139">
        <v>0</v>
      </c>
      <c r="JC254" s="139">
        <v>0</v>
      </c>
      <c r="JD254" s="139">
        <v>0</v>
      </c>
      <c r="JE254" s="139">
        <v>0</v>
      </c>
      <c r="JF254" s="139" t="s">
        <v>193</v>
      </c>
      <c r="JG254" s="139" t="s">
        <v>114</v>
      </c>
      <c r="JH254" s="139" t="s">
        <v>193</v>
      </c>
      <c r="JI254" s="139" t="s">
        <v>193</v>
      </c>
      <c r="JJ254" s="139" t="s">
        <v>193</v>
      </c>
      <c r="JK254" s="139" t="s">
        <v>193</v>
      </c>
      <c r="JL254" s="139" t="s">
        <v>193</v>
      </c>
      <c r="JM254" s="139" t="s">
        <v>193</v>
      </c>
      <c r="JN254" s="139" t="s">
        <v>193</v>
      </c>
      <c r="JO254" s="139" t="s">
        <v>193</v>
      </c>
      <c r="JP254" s="139" t="s">
        <v>193</v>
      </c>
      <c r="JQ254" s="139" t="s">
        <v>193</v>
      </c>
      <c r="JR254" s="139" t="s">
        <v>193</v>
      </c>
      <c r="JS254" s="139" t="s">
        <v>193</v>
      </c>
      <c r="JT254" s="139" t="s">
        <v>193</v>
      </c>
      <c r="JU254" s="139" t="s">
        <v>193</v>
      </c>
      <c r="JV254" s="139" t="s">
        <v>193</v>
      </c>
      <c r="JW254" s="139" t="s">
        <v>193</v>
      </c>
      <c r="JX254" s="139" t="s">
        <v>193</v>
      </c>
      <c r="JY254" s="139" t="s">
        <v>193</v>
      </c>
      <c r="JZ254" s="139" t="s">
        <v>193</v>
      </c>
      <c r="KA254" s="139" t="s">
        <v>193</v>
      </c>
      <c r="KB254" s="139" t="s">
        <v>193</v>
      </c>
      <c r="KC254" s="139" t="s">
        <v>193</v>
      </c>
      <c r="KD254" s="139" t="s">
        <v>193</v>
      </c>
      <c r="KE254" s="139" t="s">
        <v>193</v>
      </c>
      <c r="KF254" s="139" t="s">
        <v>193</v>
      </c>
      <c r="KG254" s="139" t="s">
        <v>193</v>
      </c>
      <c r="KH254" s="139" t="s">
        <v>193</v>
      </c>
      <c r="KI254" s="139" t="s">
        <v>193</v>
      </c>
      <c r="KJ254" s="139" t="s">
        <v>193</v>
      </c>
      <c r="KK254" s="139" t="s">
        <v>193</v>
      </c>
      <c r="KL254" s="139" t="s">
        <v>193</v>
      </c>
      <c r="KM254" s="139" t="s">
        <v>193</v>
      </c>
      <c r="KN254" s="139" t="s">
        <v>193</v>
      </c>
      <c r="KO254" s="139" t="s">
        <v>193</v>
      </c>
      <c r="KP254" s="139" t="s">
        <v>193</v>
      </c>
      <c r="KQ254" s="139" t="s">
        <v>193</v>
      </c>
      <c r="KR254" s="139" t="s">
        <v>193</v>
      </c>
      <c r="KS254" s="139" t="s">
        <v>193</v>
      </c>
      <c r="KT254" s="139" t="s">
        <v>193</v>
      </c>
      <c r="KU254" s="139" t="s">
        <v>193</v>
      </c>
      <c r="KV254" s="139" t="s">
        <v>193</v>
      </c>
      <c r="KW254" s="139" t="s">
        <v>193</v>
      </c>
      <c r="KX254" s="139" t="s">
        <v>193</v>
      </c>
      <c r="KY254" s="139" t="s">
        <v>193</v>
      </c>
      <c r="KZ254" s="139" t="s">
        <v>193</v>
      </c>
      <c r="LA254" s="139" t="s">
        <v>193</v>
      </c>
      <c r="LB254" s="139" t="s">
        <v>193</v>
      </c>
      <c r="LC254" s="139" t="s">
        <v>193</v>
      </c>
      <c r="LD254" s="139" t="s">
        <v>193</v>
      </c>
      <c r="LE254" s="139" t="s">
        <v>193</v>
      </c>
      <c r="LF254" s="139" t="s">
        <v>193</v>
      </c>
      <c r="LG254" s="139" t="s">
        <v>193</v>
      </c>
      <c r="LH254" s="139" t="s">
        <v>193</v>
      </c>
      <c r="LI254" s="139" t="s">
        <v>193</v>
      </c>
      <c r="LJ254" s="139" t="s">
        <v>193</v>
      </c>
      <c r="LK254" s="139" t="s">
        <v>193</v>
      </c>
      <c r="LL254" s="139" t="s">
        <v>193</v>
      </c>
      <c r="LM254" s="139" t="s">
        <v>193</v>
      </c>
      <c r="LN254" s="139" t="s">
        <v>193</v>
      </c>
      <c r="LO254" s="139" t="s">
        <v>193</v>
      </c>
      <c r="LP254" s="139" t="s">
        <v>193</v>
      </c>
      <c r="LQ254" s="139" t="s">
        <v>193</v>
      </c>
    </row>
    <row r="255" spans="1:329" ht="14.4" customHeight="1" x14ac:dyDescent="0.35">
      <c r="A255" s="139" t="s">
        <v>3776</v>
      </c>
      <c r="B255" s="139" t="s">
        <v>3571</v>
      </c>
      <c r="C255" s="139" t="s">
        <v>617</v>
      </c>
      <c r="D255" s="139" t="s">
        <v>617</v>
      </c>
      <c r="E255" s="139" t="s">
        <v>624</v>
      </c>
      <c r="F255" s="139" t="s">
        <v>500</v>
      </c>
      <c r="G255" s="139" t="s">
        <v>219</v>
      </c>
      <c r="H255" s="139" t="s">
        <v>219</v>
      </c>
      <c r="I255" s="139" t="s">
        <v>3760</v>
      </c>
      <c r="J255" s="139" t="s">
        <v>630</v>
      </c>
      <c r="K255" s="139" t="s">
        <v>536</v>
      </c>
      <c r="L255" s="139" t="s">
        <v>490</v>
      </c>
      <c r="M255" t="s">
        <v>491</v>
      </c>
      <c r="N255" t="s">
        <v>193</v>
      </c>
      <c r="O255" t="s">
        <v>193</v>
      </c>
      <c r="P255" t="s">
        <v>496</v>
      </c>
      <c r="Q255" t="s">
        <v>193</v>
      </c>
      <c r="R255" t="s">
        <v>111</v>
      </c>
      <c r="S255">
        <v>1</v>
      </c>
      <c r="T255">
        <v>0</v>
      </c>
      <c r="U255">
        <v>0</v>
      </c>
      <c r="V255">
        <v>0</v>
      </c>
      <c r="W255">
        <v>0</v>
      </c>
      <c r="X255">
        <v>0</v>
      </c>
      <c r="Y255">
        <v>0</v>
      </c>
      <c r="Z255" t="s">
        <v>110</v>
      </c>
      <c r="AA255" t="s">
        <v>1423</v>
      </c>
      <c r="AB255" t="s">
        <v>112</v>
      </c>
      <c r="AC255">
        <v>1</v>
      </c>
      <c r="AD255">
        <v>0</v>
      </c>
      <c r="AE255">
        <v>0</v>
      </c>
      <c r="AF255">
        <v>0</v>
      </c>
      <c r="AG255">
        <v>0</v>
      </c>
      <c r="AH255">
        <v>0</v>
      </c>
      <c r="AI255">
        <v>0</v>
      </c>
      <c r="AJ255">
        <v>0</v>
      </c>
      <c r="AK255">
        <v>0</v>
      </c>
      <c r="AL255">
        <v>0</v>
      </c>
      <c r="AM255" t="s">
        <v>193</v>
      </c>
      <c r="AN255" t="s">
        <v>113</v>
      </c>
      <c r="AO255" t="s">
        <v>493</v>
      </c>
      <c r="AP255" t="s">
        <v>499</v>
      </c>
      <c r="AQ255">
        <v>1</v>
      </c>
      <c r="AR255">
        <v>1</v>
      </c>
      <c r="AS255">
        <v>1</v>
      </c>
      <c r="AT255">
        <v>1</v>
      </c>
      <c r="AU255">
        <v>1</v>
      </c>
      <c r="AV255">
        <v>1</v>
      </c>
      <c r="AW255">
        <v>1</v>
      </c>
      <c r="AX255">
        <v>0</v>
      </c>
      <c r="AY255" t="s">
        <v>498</v>
      </c>
      <c r="AZ255" s="192">
        <v>100</v>
      </c>
      <c r="BA255" s="139" t="s">
        <v>109</v>
      </c>
      <c r="BB255" s="139">
        <v>250</v>
      </c>
      <c r="BC255" s="192">
        <v>96.153846153846104</v>
      </c>
      <c r="BD255" s="139" t="s">
        <v>109</v>
      </c>
      <c r="BE255" s="139">
        <v>280</v>
      </c>
      <c r="BF255" s="192">
        <v>121.739130434782</v>
      </c>
      <c r="BG255" s="139" t="s">
        <v>109</v>
      </c>
      <c r="BH255" s="139">
        <v>250</v>
      </c>
      <c r="BI255" s="192">
        <v>86.2068965517241</v>
      </c>
      <c r="BJ255" s="139" t="s">
        <v>109</v>
      </c>
      <c r="BK255" s="139">
        <v>400</v>
      </c>
      <c r="BL255" s="192">
        <v>166.666666666666</v>
      </c>
      <c r="BM255" s="139" t="s">
        <v>114</v>
      </c>
      <c r="BN255" s="139">
        <v>500</v>
      </c>
      <c r="BO255" s="192">
        <v>208.333333333333</v>
      </c>
      <c r="BP255" s="139" t="s">
        <v>114</v>
      </c>
      <c r="BQ255" s="139" t="s">
        <v>612</v>
      </c>
      <c r="BR255" s="139" t="s">
        <v>109</v>
      </c>
      <c r="BS255" s="139">
        <v>700</v>
      </c>
      <c r="BT255" s="139" t="s">
        <v>193</v>
      </c>
      <c r="BU255" s="139" t="s">
        <v>193</v>
      </c>
      <c r="BV255" s="139" t="s">
        <v>193</v>
      </c>
      <c r="BW255" s="139" t="s">
        <v>193</v>
      </c>
      <c r="BX255" s="139" t="s">
        <v>193</v>
      </c>
      <c r="BY255" s="139" t="s">
        <v>193</v>
      </c>
      <c r="BZ255" s="139" t="s">
        <v>156</v>
      </c>
      <c r="CA255" s="192">
        <v>700</v>
      </c>
      <c r="CB255" s="139" t="s">
        <v>109</v>
      </c>
      <c r="CC255" s="139" t="s">
        <v>114</v>
      </c>
      <c r="CD255" s="139" t="s">
        <v>193</v>
      </c>
      <c r="CE255" s="139" t="s">
        <v>193</v>
      </c>
      <c r="CF255" s="139" t="s">
        <v>193</v>
      </c>
      <c r="CG255" s="139" t="s">
        <v>193</v>
      </c>
      <c r="CH255" s="139" t="s">
        <v>193</v>
      </c>
      <c r="CI255" s="139" t="s">
        <v>193</v>
      </c>
      <c r="CJ255" s="139" t="s">
        <v>193</v>
      </c>
      <c r="CK255" s="139" t="s">
        <v>193</v>
      </c>
      <c r="CL255" s="139" t="s">
        <v>193</v>
      </c>
      <c r="CM255" s="139" t="s">
        <v>193</v>
      </c>
      <c r="CN255" s="139" t="s">
        <v>193</v>
      </c>
      <c r="CO255" s="139" t="s">
        <v>193</v>
      </c>
      <c r="CP255" s="139" t="s">
        <v>193</v>
      </c>
      <c r="CQ255" s="139" t="s">
        <v>193</v>
      </c>
      <c r="CR255" s="139" t="s">
        <v>193</v>
      </c>
      <c r="CS255" s="139" t="s">
        <v>193</v>
      </c>
      <c r="CT255" s="139" t="s">
        <v>193</v>
      </c>
      <c r="CU255" s="139" t="s">
        <v>193</v>
      </c>
      <c r="CV255" s="139" t="s">
        <v>193</v>
      </c>
      <c r="CW255" s="139" t="s">
        <v>193</v>
      </c>
      <c r="CX255" s="139" t="s">
        <v>193</v>
      </c>
      <c r="CY255" s="139" t="s">
        <v>193</v>
      </c>
      <c r="CZ255" s="139" t="s">
        <v>193</v>
      </c>
      <c r="DA255" s="139" t="s">
        <v>193</v>
      </c>
      <c r="DB255" s="139" t="s">
        <v>193</v>
      </c>
      <c r="DC255" s="139" t="s">
        <v>109</v>
      </c>
      <c r="DD255" s="139" t="s">
        <v>109</v>
      </c>
      <c r="DE255" s="139" t="s">
        <v>109</v>
      </c>
      <c r="DF255" s="139" t="s">
        <v>500</v>
      </c>
      <c r="DG255" s="139" t="s">
        <v>789</v>
      </c>
      <c r="DH255" s="139" t="s">
        <v>219</v>
      </c>
      <c r="DI255" s="139" t="s">
        <v>789</v>
      </c>
      <c r="DJ255" s="139" t="s">
        <v>193</v>
      </c>
      <c r="DK255" s="139" t="s">
        <v>193</v>
      </c>
      <c r="DL255" s="139" t="s">
        <v>193</v>
      </c>
      <c r="DM255" s="139" t="s">
        <v>193</v>
      </c>
      <c r="DN255" s="139" t="s">
        <v>193</v>
      </c>
      <c r="DO255" s="139" t="s">
        <v>193</v>
      </c>
      <c r="DP255" s="139" t="s">
        <v>193</v>
      </c>
      <c r="DQ255" s="139" t="s">
        <v>193</v>
      </c>
      <c r="DR255" s="139" t="s">
        <v>193</v>
      </c>
      <c r="DS255" s="139" t="s">
        <v>193</v>
      </c>
      <c r="DT255" s="139" t="s">
        <v>193</v>
      </c>
      <c r="DU255" s="139" t="s">
        <v>193</v>
      </c>
      <c r="DV255" s="139" t="s">
        <v>193</v>
      </c>
      <c r="DW255" s="139" t="s">
        <v>193</v>
      </c>
      <c r="DX255" s="139" t="s">
        <v>193</v>
      </c>
      <c r="DY255" s="139" t="s">
        <v>193</v>
      </c>
      <c r="DZ255" s="139" t="s">
        <v>193</v>
      </c>
      <c r="EA255" s="139" t="s">
        <v>193</v>
      </c>
      <c r="EB255" s="139" t="s">
        <v>193</v>
      </c>
      <c r="EC255" s="139" t="s">
        <v>193</v>
      </c>
      <c r="ED255" s="139" t="s">
        <v>193</v>
      </c>
      <c r="EE255" s="139" t="s">
        <v>193</v>
      </c>
      <c r="EF255" s="139" t="s">
        <v>193</v>
      </c>
      <c r="EG255" s="139" t="s">
        <v>193</v>
      </c>
      <c r="EH255" s="139" t="s">
        <v>193</v>
      </c>
      <c r="EI255" s="139" t="s">
        <v>193</v>
      </c>
      <c r="EJ255" s="139" t="s">
        <v>193</v>
      </c>
      <c r="EK255" s="139" t="s">
        <v>193</v>
      </c>
      <c r="EL255" s="139" t="s">
        <v>193</v>
      </c>
      <c r="EM255" s="139" t="s">
        <v>193</v>
      </c>
      <c r="EN255" s="139" t="s">
        <v>193</v>
      </c>
      <c r="EO255" s="139" t="s">
        <v>193</v>
      </c>
      <c r="EP255" s="139" t="s">
        <v>193</v>
      </c>
      <c r="EQ255" s="139" t="s">
        <v>193</v>
      </c>
      <c r="ER255" s="139" t="s">
        <v>193</v>
      </c>
      <c r="ES255" s="139" t="s">
        <v>193</v>
      </c>
      <c r="ET255" s="139" t="s">
        <v>193</v>
      </c>
      <c r="EU255" s="139" t="s">
        <v>193</v>
      </c>
      <c r="EV255" s="139" t="s">
        <v>193</v>
      </c>
      <c r="EW255" s="139" t="s">
        <v>193</v>
      </c>
      <c r="EX255" s="139" t="s">
        <v>193</v>
      </c>
      <c r="EY255" s="139" t="s">
        <v>193</v>
      </c>
      <c r="EZ255" s="139" t="s">
        <v>193</v>
      </c>
      <c r="FA255" s="139" t="s">
        <v>193</v>
      </c>
      <c r="FB255" s="139" t="s">
        <v>193</v>
      </c>
      <c r="FC255" s="139" t="s">
        <v>193</v>
      </c>
      <c r="FD255" s="139" t="s">
        <v>193</v>
      </c>
      <c r="FE255" s="139" t="s">
        <v>193</v>
      </c>
      <c r="FF255" s="139" t="s">
        <v>193</v>
      </c>
      <c r="FG255" s="139" t="s">
        <v>193</v>
      </c>
      <c r="FH255" s="139" t="s">
        <v>193</v>
      </c>
      <c r="FI255" s="139" t="s">
        <v>193</v>
      </c>
      <c r="FJ255" s="139" t="s">
        <v>193</v>
      </c>
      <c r="FK255" s="139" t="s">
        <v>193</v>
      </c>
      <c r="FL255" s="139" t="s">
        <v>193</v>
      </c>
      <c r="FM255" s="139" t="s">
        <v>193</v>
      </c>
      <c r="FN255" s="139" t="s">
        <v>193</v>
      </c>
      <c r="FO255" s="139" t="s">
        <v>193</v>
      </c>
      <c r="FP255" s="139" t="s">
        <v>193</v>
      </c>
      <c r="FQ255" s="139" t="s">
        <v>193</v>
      </c>
      <c r="FR255" s="139" t="s">
        <v>193</v>
      </c>
      <c r="FS255" s="139" t="s">
        <v>193</v>
      </c>
      <c r="FT255" s="139" t="s">
        <v>193</v>
      </c>
      <c r="FU255" s="139" t="s">
        <v>193</v>
      </c>
      <c r="FV255" s="139" t="s">
        <v>193</v>
      </c>
      <c r="FW255" s="139" t="s">
        <v>193</v>
      </c>
      <c r="FX255" s="139" t="s">
        <v>193</v>
      </c>
      <c r="FY255" s="139" t="s">
        <v>193</v>
      </c>
      <c r="FZ255" s="139" t="s">
        <v>193</v>
      </c>
      <c r="GA255" s="139" t="s">
        <v>193</v>
      </c>
      <c r="GB255" s="139" t="s">
        <v>193</v>
      </c>
      <c r="GC255" s="139" t="s">
        <v>193</v>
      </c>
      <c r="GD255" s="139" t="s">
        <v>193</v>
      </c>
      <c r="GE255" s="139" t="s">
        <v>193</v>
      </c>
      <c r="GF255" s="139" t="s">
        <v>193</v>
      </c>
      <c r="GG255" s="139" t="s">
        <v>193</v>
      </c>
      <c r="GH255" s="139" t="s">
        <v>193</v>
      </c>
      <c r="GI255" s="139" t="s">
        <v>193</v>
      </c>
      <c r="GJ255" s="139" t="s">
        <v>193</v>
      </c>
      <c r="GK255" s="139" t="s">
        <v>193</v>
      </c>
      <c r="GL255" s="139" t="s">
        <v>193</v>
      </c>
      <c r="GM255" s="139" t="s">
        <v>193</v>
      </c>
      <c r="GN255" s="139" t="s">
        <v>193</v>
      </c>
      <c r="GO255" s="139" t="s">
        <v>193</v>
      </c>
      <c r="GP255" s="139" t="s">
        <v>193</v>
      </c>
      <c r="GQ255" s="139" t="s">
        <v>193</v>
      </c>
      <c r="GR255" s="139" t="s">
        <v>193</v>
      </c>
      <c r="GS255" s="139" t="s">
        <v>193</v>
      </c>
      <c r="GT255" s="139" t="s">
        <v>193</v>
      </c>
      <c r="GU255" s="139" t="s">
        <v>193</v>
      </c>
      <c r="GV255" s="139" t="s">
        <v>193</v>
      </c>
      <c r="GW255" s="139" t="s">
        <v>193</v>
      </c>
      <c r="GX255" s="139" t="s">
        <v>193</v>
      </c>
      <c r="GY255" s="139" t="s">
        <v>193</v>
      </c>
      <c r="GZ255" s="139" t="s">
        <v>193</v>
      </c>
      <c r="HA255" s="139" t="s">
        <v>193</v>
      </c>
      <c r="HB255" s="139" t="s">
        <v>193</v>
      </c>
      <c r="HC255" s="139" t="s">
        <v>193</v>
      </c>
      <c r="HD255" s="139" t="s">
        <v>193</v>
      </c>
      <c r="HE255" s="139" t="s">
        <v>193</v>
      </c>
      <c r="HF255" s="139" t="s">
        <v>193</v>
      </c>
      <c r="HG255" s="139" t="s">
        <v>193</v>
      </c>
      <c r="HH255" s="139" t="s">
        <v>193</v>
      </c>
      <c r="HI255" s="139" t="s">
        <v>193</v>
      </c>
      <c r="HJ255" s="139" t="s">
        <v>193</v>
      </c>
      <c r="HK255" s="139" t="s">
        <v>193</v>
      </c>
      <c r="HL255" s="139" t="s">
        <v>193</v>
      </c>
      <c r="HM255" s="139" t="s">
        <v>193</v>
      </c>
      <c r="HN255" s="139" t="s">
        <v>193</v>
      </c>
      <c r="HO255" s="139" t="s">
        <v>193</v>
      </c>
      <c r="HP255" s="139" t="s">
        <v>193</v>
      </c>
      <c r="HQ255" s="139" t="s">
        <v>193</v>
      </c>
      <c r="HR255" s="139" t="s">
        <v>193</v>
      </c>
      <c r="HS255" s="139" t="s">
        <v>193</v>
      </c>
      <c r="HT255" s="139" t="s">
        <v>193</v>
      </c>
      <c r="HU255" s="139" t="s">
        <v>193</v>
      </c>
      <c r="HV255" s="139" t="s">
        <v>193</v>
      </c>
      <c r="HW255" s="139" t="s">
        <v>193</v>
      </c>
      <c r="HX255" s="139" t="s">
        <v>193</v>
      </c>
      <c r="HY255" s="139" t="s">
        <v>193</v>
      </c>
      <c r="HZ255" s="139" t="s">
        <v>193</v>
      </c>
      <c r="IA255" s="139" t="s">
        <v>193</v>
      </c>
      <c r="IB255" s="139" t="s">
        <v>193</v>
      </c>
      <c r="IC255" s="139" t="s">
        <v>193</v>
      </c>
      <c r="ID255" s="139" t="s">
        <v>193</v>
      </c>
      <c r="IE255" s="139" t="s">
        <v>193</v>
      </c>
      <c r="IF255" s="139" t="s">
        <v>193</v>
      </c>
      <c r="IG255" s="139" t="s">
        <v>193</v>
      </c>
      <c r="IH255" s="139" t="s">
        <v>193</v>
      </c>
      <c r="II255" s="139" t="s">
        <v>193</v>
      </c>
      <c r="IJ255" s="139" t="s">
        <v>193</v>
      </c>
      <c r="IK255" s="139" t="s">
        <v>193</v>
      </c>
      <c r="IL255" s="139" t="s">
        <v>193</v>
      </c>
      <c r="IM255" s="139" t="s">
        <v>193</v>
      </c>
      <c r="IN255" s="139" t="s">
        <v>114</v>
      </c>
      <c r="IO255" s="139" t="s">
        <v>193</v>
      </c>
      <c r="IP255" s="139" t="s">
        <v>193</v>
      </c>
      <c r="IQ255" s="139" t="s">
        <v>193</v>
      </c>
      <c r="IR255" s="139" t="s">
        <v>193</v>
      </c>
      <c r="IS255" s="139" t="s">
        <v>193</v>
      </c>
      <c r="IT255" s="139" t="s">
        <v>193</v>
      </c>
      <c r="IU255" s="139" t="s">
        <v>193</v>
      </c>
      <c r="IV255" s="139" t="s">
        <v>193</v>
      </c>
      <c r="IW255" s="139" t="s">
        <v>3458</v>
      </c>
      <c r="IX255" s="139">
        <v>0</v>
      </c>
      <c r="IY255" s="139">
        <v>0</v>
      </c>
      <c r="IZ255" s="139">
        <v>1</v>
      </c>
      <c r="JA255" s="139">
        <v>0</v>
      </c>
      <c r="JB255" s="139">
        <v>0</v>
      </c>
      <c r="JC255" s="139">
        <v>0</v>
      </c>
      <c r="JD255" s="139">
        <v>0</v>
      </c>
      <c r="JE255" s="139">
        <v>0</v>
      </c>
      <c r="JF255" s="139" t="s">
        <v>193</v>
      </c>
      <c r="JG255" s="139" t="s">
        <v>109</v>
      </c>
      <c r="JH255" s="139" t="s">
        <v>193</v>
      </c>
      <c r="JI255" s="139" t="s">
        <v>111</v>
      </c>
      <c r="JJ255" s="139">
        <v>1</v>
      </c>
      <c r="JK255" s="139">
        <v>0</v>
      </c>
      <c r="JL255" s="139">
        <v>0</v>
      </c>
      <c r="JM255" s="139">
        <v>0</v>
      </c>
      <c r="JN255" s="139">
        <v>0</v>
      </c>
      <c r="JO255" s="139">
        <v>0</v>
      </c>
      <c r="JP255" s="139">
        <v>0</v>
      </c>
      <c r="JQ255" s="139" t="s">
        <v>193</v>
      </c>
      <c r="JR255" s="139" t="s">
        <v>193</v>
      </c>
      <c r="JS255" s="139" t="s">
        <v>193</v>
      </c>
      <c r="JT255" s="139" t="s">
        <v>193</v>
      </c>
      <c r="JU255" s="139" t="s">
        <v>193</v>
      </c>
      <c r="JV255" s="139" t="s">
        <v>193</v>
      </c>
      <c r="JW255" s="139" t="s">
        <v>193</v>
      </c>
      <c r="JX255" s="139" t="s">
        <v>193</v>
      </c>
      <c r="JY255" s="139" t="s">
        <v>193</v>
      </c>
      <c r="JZ255" s="139" t="s">
        <v>193</v>
      </c>
      <c r="KA255" s="139" t="s">
        <v>193</v>
      </c>
      <c r="KB255" s="139" t="s">
        <v>193</v>
      </c>
      <c r="KC255" s="139" t="s">
        <v>193</v>
      </c>
      <c r="KD255" s="139" t="s">
        <v>193</v>
      </c>
      <c r="KE255" s="139" t="s">
        <v>193</v>
      </c>
      <c r="KF255" s="139" t="s">
        <v>193</v>
      </c>
      <c r="KG255" s="139" t="s">
        <v>193</v>
      </c>
      <c r="KH255" s="139" t="s">
        <v>193</v>
      </c>
      <c r="KI255" s="139" t="s">
        <v>193</v>
      </c>
      <c r="KJ255" s="139" t="s">
        <v>193</v>
      </c>
      <c r="KK255" s="139" t="s">
        <v>193</v>
      </c>
      <c r="KL255" s="139" t="s">
        <v>193</v>
      </c>
      <c r="KM255" s="139" t="s">
        <v>193</v>
      </c>
      <c r="KN255" s="139" t="s">
        <v>193</v>
      </c>
      <c r="KO255" s="139" t="s">
        <v>193</v>
      </c>
      <c r="KP255" s="139" t="s">
        <v>193</v>
      </c>
      <c r="KQ255" s="139" t="s">
        <v>193</v>
      </c>
      <c r="KR255" s="139" t="s">
        <v>193</v>
      </c>
      <c r="KS255" s="139" t="s">
        <v>193</v>
      </c>
      <c r="KT255" s="139" t="s">
        <v>193</v>
      </c>
      <c r="KU255" s="139" t="s">
        <v>193</v>
      </c>
      <c r="KV255" s="139" t="s">
        <v>193</v>
      </c>
      <c r="KW255" s="139" t="s">
        <v>193</v>
      </c>
      <c r="KX255" s="139" t="s">
        <v>193</v>
      </c>
      <c r="KY255" s="139" t="s">
        <v>193</v>
      </c>
      <c r="KZ255" s="139" t="s">
        <v>193</v>
      </c>
      <c r="LA255" s="139" t="s">
        <v>193</v>
      </c>
      <c r="LB255" s="139" t="s">
        <v>193</v>
      </c>
      <c r="LC255" s="139" t="s">
        <v>193</v>
      </c>
      <c r="LD255" s="139" t="s">
        <v>193</v>
      </c>
      <c r="LE255" s="139" t="s">
        <v>193</v>
      </c>
      <c r="LF255" s="139" t="s">
        <v>193</v>
      </c>
      <c r="LG255" s="139" t="s">
        <v>193</v>
      </c>
      <c r="LH255" s="139" t="s">
        <v>193</v>
      </c>
      <c r="LI255" s="139" t="s">
        <v>193</v>
      </c>
      <c r="LJ255" s="139" t="s">
        <v>193</v>
      </c>
      <c r="LK255" s="139" t="s">
        <v>193</v>
      </c>
      <c r="LL255" s="139" t="s">
        <v>193</v>
      </c>
      <c r="LM255" s="139" t="s">
        <v>193</v>
      </c>
      <c r="LN255" s="139" t="s">
        <v>193</v>
      </c>
      <c r="LO255" s="139" t="s">
        <v>193</v>
      </c>
      <c r="LP255" s="139" t="s">
        <v>193</v>
      </c>
      <c r="LQ255" s="139" t="s">
        <v>193</v>
      </c>
    </row>
    <row r="256" spans="1:329" ht="14.4" customHeight="1" x14ac:dyDescent="0.35">
      <c r="A256" s="139" t="s">
        <v>3777</v>
      </c>
      <c r="B256" s="139" t="s">
        <v>3571</v>
      </c>
      <c r="C256" s="139" t="s">
        <v>617</v>
      </c>
      <c r="D256" s="139" t="s">
        <v>617</v>
      </c>
      <c r="E256" s="139" t="s">
        <v>625</v>
      </c>
      <c r="F256" s="139" t="s">
        <v>500</v>
      </c>
      <c r="G256" s="139" t="s">
        <v>219</v>
      </c>
      <c r="H256" s="139" t="s">
        <v>219</v>
      </c>
      <c r="I256" s="139" t="s">
        <v>3760</v>
      </c>
      <c r="J256" s="139" t="s">
        <v>630</v>
      </c>
      <c r="K256" s="139" t="s">
        <v>536</v>
      </c>
      <c r="L256" s="139" t="s">
        <v>490</v>
      </c>
      <c r="M256" t="s">
        <v>491</v>
      </c>
      <c r="N256" t="s">
        <v>193</v>
      </c>
      <c r="O256" t="s">
        <v>193</v>
      </c>
      <c r="P256" t="s">
        <v>514</v>
      </c>
      <c r="Q256" t="s">
        <v>193</v>
      </c>
      <c r="R256" t="s">
        <v>4418</v>
      </c>
      <c r="S256">
        <v>0</v>
      </c>
      <c r="T256">
        <v>1</v>
      </c>
      <c r="U256">
        <v>1</v>
      </c>
      <c r="V256">
        <v>0</v>
      </c>
      <c r="W256">
        <v>0</v>
      </c>
      <c r="X256">
        <v>0</v>
      </c>
      <c r="Y256">
        <v>0</v>
      </c>
      <c r="Z256" t="s">
        <v>130</v>
      </c>
      <c r="AA256" t="s">
        <v>701</v>
      </c>
      <c r="AB256" t="s">
        <v>112</v>
      </c>
      <c r="AC256">
        <v>1</v>
      </c>
      <c r="AD256">
        <v>0</v>
      </c>
      <c r="AE256">
        <v>0</v>
      </c>
      <c r="AF256">
        <v>0</v>
      </c>
      <c r="AG256">
        <v>0</v>
      </c>
      <c r="AH256">
        <v>0</v>
      </c>
      <c r="AI256">
        <v>0</v>
      </c>
      <c r="AJ256">
        <v>0</v>
      </c>
      <c r="AK256">
        <v>0</v>
      </c>
      <c r="AL256">
        <v>0</v>
      </c>
      <c r="AM256" t="s">
        <v>193</v>
      </c>
      <c r="AN256" t="s">
        <v>128</v>
      </c>
      <c r="AO256" t="s">
        <v>501</v>
      </c>
      <c r="AP256" t="s">
        <v>193</v>
      </c>
      <c r="AQ256" t="s">
        <v>193</v>
      </c>
      <c r="AR256" t="s">
        <v>193</v>
      </c>
      <c r="AS256" t="s">
        <v>193</v>
      </c>
      <c r="AT256" t="s">
        <v>193</v>
      </c>
      <c r="AU256" t="s">
        <v>193</v>
      </c>
      <c r="AV256" t="s">
        <v>193</v>
      </c>
      <c r="AW256" t="s">
        <v>193</v>
      </c>
      <c r="AX256" t="s">
        <v>193</v>
      </c>
      <c r="AY256" t="s">
        <v>193</v>
      </c>
      <c r="AZ256" s="192" t="s">
        <v>193</v>
      </c>
      <c r="BA256" s="139" t="s">
        <v>193</v>
      </c>
      <c r="BB256" s="139" t="s">
        <v>193</v>
      </c>
      <c r="BC256" s="192" t="s">
        <v>193</v>
      </c>
      <c r="BD256" s="139" t="s">
        <v>193</v>
      </c>
      <c r="BE256" s="139" t="s">
        <v>193</v>
      </c>
      <c r="BF256" s="192" t="s">
        <v>193</v>
      </c>
      <c r="BG256" s="139" t="s">
        <v>193</v>
      </c>
      <c r="BH256" s="139" t="s">
        <v>193</v>
      </c>
      <c r="BI256" s="192" t="s">
        <v>193</v>
      </c>
      <c r="BJ256" s="139" t="s">
        <v>193</v>
      </c>
      <c r="BK256" s="139" t="s">
        <v>193</v>
      </c>
      <c r="BL256" s="192" t="s">
        <v>193</v>
      </c>
      <c r="BM256" s="139" t="s">
        <v>193</v>
      </c>
      <c r="BN256" s="139" t="s">
        <v>193</v>
      </c>
      <c r="BO256" s="192" t="s">
        <v>193</v>
      </c>
      <c r="BP256" s="139" t="s">
        <v>193</v>
      </c>
      <c r="BQ256" s="139" t="s">
        <v>193</v>
      </c>
      <c r="BR256" s="139" t="s">
        <v>193</v>
      </c>
      <c r="BS256" s="139" t="s">
        <v>193</v>
      </c>
      <c r="BT256" s="139" t="s">
        <v>193</v>
      </c>
      <c r="BU256" s="139" t="s">
        <v>193</v>
      </c>
      <c r="BV256" s="139" t="s">
        <v>193</v>
      </c>
      <c r="BW256" s="139" t="s">
        <v>193</v>
      </c>
      <c r="BX256" s="139" t="s">
        <v>193</v>
      </c>
      <c r="BY256" s="139" t="s">
        <v>193</v>
      </c>
      <c r="BZ256" s="139" t="s">
        <v>193</v>
      </c>
      <c r="CA256" s="192" t="s">
        <v>193</v>
      </c>
      <c r="CB256" s="139" t="s">
        <v>193</v>
      </c>
      <c r="CC256" s="139" t="s">
        <v>193</v>
      </c>
      <c r="CD256" s="139" t="s">
        <v>193</v>
      </c>
      <c r="CE256" s="139" t="s">
        <v>193</v>
      </c>
      <c r="CF256" s="139" t="s">
        <v>193</v>
      </c>
      <c r="CG256" s="139" t="s">
        <v>193</v>
      </c>
      <c r="CH256" s="139" t="s">
        <v>193</v>
      </c>
      <c r="CI256" s="139" t="s">
        <v>193</v>
      </c>
      <c r="CJ256" s="139" t="s">
        <v>193</v>
      </c>
      <c r="CK256" s="139" t="s">
        <v>193</v>
      </c>
      <c r="CL256" s="139" t="s">
        <v>193</v>
      </c>
      <c r="CM256" s="139" t="s">
        <v>193</v>
      </c>
      <c r="CN256" s="139" t="s">
        <v>193</v>
      </c>
      <c r="CO256" s="139" t="s">
        <v>193</v>
      </c>
      <c r="CP256" s="139" t="s">
        <v>193</v>
      </c>
      <c r="CQ256" s="139" t="s">
        <v>193</v>
      </c>
      <c r="CR256" s="139" t="s">
        <v>193</v>
      </c>
      <c r="CS256" s="139" t="s">
        <v>193</v>
      </c>
      <c r="CT256" s="139" t="s">
        <v>193</v>
      </c>
      <c r="CU256" s="139" t="s">
        <v>193</v>
      </c>
      <c r="CV256" s="139" t="s">
        <v>193</v>
      </c>
      <c r="CW256" s="139" t="s">
        <v>193</v>
      </c>
      <c r="CX256" s="139" t="s">
        <v>193</v>
      </c>
      <c r="CY256" s="139" t="s">
        <v>193</v>
      </c>
      <c r="CZ256" s="139" t="s">
        <v>193</v>
      </c>
      <c r="DA256" s="139" t="s">
        <v>193</v>
      </c>
      <c r="DB256" s="139" t="s">
        <v>193</v>
      </c>
      <c r="DC256" s="139" t="s">
        <v>193</v>
      </c>
      <c r="DD256" s="139" t="s">
        <v>193</v>
      </c>
      <c r="DE256" s="139" t="s">
        <v>193</v>
      </c>
      <c r="DF256" s="139" t="s">
        <v>193</v>
      </c>
      <c r="DG256" s="139" t="s">
        <v>193</v>
      </c>
      <c r="DH256" s="139" t="s">
        <v>193</v>
      </c>
      <c r="DI256" s="139" t="s">
        <v>193</v>
      </c>
      <c r="DJ256" s="139" t="s">
        <v>714</v>
      </c>
      <c r="DK256" s="139">
        <v>1</v>
      </c>
      <c r="DL256" s="139">
        <v>1</v>
      </c>
      <c r="DM256" s="139">
        <v>1</v>
      </c>
      <c r="DN256" s="139">
        <v>1</v>
      </c>
      <c r="DO256" s="139">
        <v>1</v>
      </c>
      <c r="DP256" s="139">
        <v>0</v>
      </c>
      <c r="DQ256" s="139">
        <v>1</v>
      </c>
      <c r="DR256" s="139">
        <v>1</v>
      </c>
      <c r="DS256" s="139">
        <v>0</v>
      </c>
      <c r="DT256" s="139" t="s">
        <v>114</v>
      </c>
      <c r="DU256" s="139" t="s">
        <v>193</v>
      </c>
      <c r="DV256" s="139" t="s">
        <v>193</v>
      </c>
      <c r="DW256" s="139">
        <v>180</v>
      </c>
      <c r="DX256" s="139">
        <v>30</v>
      </c>
      <c r="DY256" s="139">
        <v>12.5</v>
      </c>
      <c r="DZ256" s="192">
        <v>12.5</v>
      </c>
      <c r="EA256" s="139" t="s">
        <v>114</v>
      </c>
      <c r="EB256" s="139">
        <v>15</v>
      </c>
      <c r="EC256" s="139" t="s">
        <v>109</v>
      </c>
      <c r="ED256" s="139">
        <v>25</v>
      </c>
      <c r="EE256" s="139" t="s">
        <v>109</v>
      </c>
      <c r="EF256" s="139" t="s">
        <v>193</v>
      </c>
      <c r="EG256" s="139" t="s">
        <v>193</v>
      </c>
      <c r="EH256" s="139" t="s">
        <v>193</v>
      </c>
      <c r="EI256" s="139" t="s">
        <v>193</v>
      </c>
      <c r="EJ256" s="139" t="s">
        <v>193</v>
      </c>
      <c r="EK256" s="139" t="s">
        <v>193</v>
      </c>
      <c r="EL256" s="139" t="s">
        <v>193</v>
      </c>
      <c r="EM256" s="139" t="s">
        <v>193</v>
      </c>
      <c r="EN256" s="139" t="s">
        <v>193</v>
      </c>
      <c r="EO256" s="139" t="s">
        <v>193</v>
      </c>
      <c r="EP256" s="139" t="s">
        <v>193</v>
      </c>
      <c r="EQ256" s="139" t="s">
        <v>109</v>
      </c>
      <c r="ER256" s="139">
        <v>30</v>
      </c>
      <c r="ES256" s="139" t="s">
        <v>193</v>
      </c>
      <c r="ET256" s="139" t="s">
        <v>193</v>
      </c>
      <c r="EU256" s="139">
        <v>30</v>
      </c>
      <c r="EV256" s="139" t="s">
        <v>109</v>
      </c>
      <c r="EW256" s="139" t="s">
        <v>114</v>
      </c>
      <c r="EX256" s="139" t="s">
        <v>193</v>
      </c>
      <c r="EY256" s="139">
        <v>150</v>
      </c>
      <c r="EZ256" s="139">
        <v>75</v>
      </c>
      <c r="FA256" s="192">
        <v>42.5</v>
      </c>
      <c r="FB256" s="139" t="s">
        <v>109</v>
      </c>
      <c r="FC256" s="139" t="s">
        <v>109</v>
      </c>
      <c r="FD256" s="139">
        <v>110</v>
      </c>
      <c r="FE256" s="139" t="s">
        <v>193</v>
      </c>
      <c r="FF256" s="139" t="s">
        <v>193</v>
      </c>
      <c r="FG256" s="139" t="s">
        <v>193</v>
      </c>
      <c r="FH256" s="139" t="s">
        <v>193</v>
      </c>
      <c r="FI256" s="139" t="s">
        <v>109</v>
      </c>
      <c r="FJ256" s="139" t="s">
        <v>109</v>
      </c>
      <c r="FK256" s="139" t="s">
        <v>193</v>
      </c>
      <c r="FL256" s="139">
        <v>5</v>
      </c>
      <c r="FM256" s="139" t="s">
        <v>193</v>
      </c>
      <c r="FN256" s="139" t="s">
        <v>193</v>
      </c>
      <c r="FO256" s="139" t="s">
        <v>193</v>
      </c>
      <c r="FP256" s="139" t="s">
        <v>193</v>
      </c>
      <c r="FQ256" s="139" t="s">
        <v>193</v>
      </c>
      <c r="FR256" s="139" t="s">
        <v>193</v>
      </c>
      <c r="FS256" s="139" t="s">
        <v>109</v>
      </c>
      <c r="FT256" s="139" t="s">
        <v>156</v>
      </c>
      <c r="FU256" s="139">
        <v>5</v>
      </c>
      <c r="FV256" s="139" t="s">
        <v>114</v>
      </c>
      <c r="FW256" s="139" t="s">
        <v>193</v>
      </c>
      <c r="FX256" s="139" t="s">
        <v>193</v>
      </c>
      <c r="FY256" s="139" t="s">
        <v>193</v>
      </c>
      <c r="FZ256" s="139" t="s">
        <v>193</v>
      </c>
      <c r="GA256" s="139" t="s">
        <v>193</v>
      </c>
      <c r="GB256" s="139" t="s">
        <v>193</v>
      </c>
      <c r="GC256" s="139" t="s">
        <v>193</v>
      </c>
      <c r="GD256" s="139" t="s">
        <v>193</v>
      </c>
      <c r="GE256" s="139" t="s">
        <v>193</v>
      </c>
      <c r="GF256" s="139" t="s">
        <v>193</v>
      </c>
      <c r="GG256" s="139" t="s">
        <v>193</v>
      </c>
      <c r="GH256" s="139" t="s">
        <v>193</v>
      </c>
      <c r="GI256" s="139" t="s">
        <v>193</v>
      </c>
      <c r="GJ256" s="139" t="s">
        <v>193</v>
      </c>
      <c r="GK256" s="139" t="s">
        <v>193</v>
      </c>
      <c r="GL256" s="139" t="s">
        <v>193</v>
      </c>
      <c r="GM256" s="139" t="s">
        <v>193</v>
      </c>
      <c r="GN256" s="139" t="s">
        <v>193</v>
      </c>
      <c r="GO256" s="139" t="s">
        <v>193</v>
      </c>
      <c r="GP256" s="139" t="s">
        <v>193</v>
      </c>
      <c r="GQ256" s="139" t="s">
        <v>193</v>
      </c>
      <c r="GR256" s="139" t="s">
        <v>193</v>
      </c>
      <c r="GS256" s="139" t="s">
        <v>193</v>
      </c>
      <c r="GT256" s="139" t="s">
        <v>193</v>
      </c>
      <c r="GU256" s="139" t="s">
        <v>193</v>
      </c>
      <c r="GV256" s="139" t="s">
        <v>114</v>
      </c>
      <c r="GW256" s="139" t="s">
        <v>114</v>
      </c>
      <c r="GX256" s="139" t="s">
        <v>109</v>
      </c>
      <c r="GY256" s="139" t="s">
        <v>123</v>
      </c>
      <c r="GZ256" s="139" t="s">
        <v>785</v>
      </c>
      <c r="HA256" s="139" t="s">
        <v>124</v>
      </c>
      <c r="HB256" s="139" t="s">
        <v>785</v>
      </c>
      <c r="HC256" s="139" t="s">
        <v>109</v>
      </c>
      <c r="HD256" s="139">
        <v>600</v>
      </c>
      <c r="HE256" s="139" t="s">
        <v>193</v>
      </c>
      <c r="HF256" s="139" t="s">
        <v>193</v>
      </c>
      <c r="HG256" s="139" t="s">
        <v>193</v>
      </c>
      <c r="HH256" s="139" t="s">
        <v>193</v>
      </c>
      <c r="HI256" s="139" t="s">
        <v>193</v>
      </c>
      <c r="HJ256" s="139" t="s">
        <v>193</v>
      </c>
      <c r="HK256" s="139" t="s">
        <v>193</v>
      </c>
      <c r="HL256" s="139" t="s">
        <v>193</v>
      </c>
      <c r="HM256" s="139" t="s">
        <v>193</v>
      </c>
      <c r="HN256" s="139" t="s">
        <v>193</v>
      </c>
      <c r="HO256" s="139" t="s">
        <v>193</v>
      </c>
      <c r="HP256" s="139" t="s">
        <v>193</v>
      </c>
      <c r="HQ256" s="139" t="s">
        <v>193</v>
      </c>
      <c r="HR256" s="139" t="s">
        <v>193</v>
      </c>
      <c r="HS256" s="139" t="s">
        <v>193</v>
      </c>
      <c r="HT256" s="139" t="s">
        <v>193</v>
      </c>
      <c r="HU256" s="139" t="s">
        <v>193</v>
      </c>
      <c r="HV256" s="139" t="s">
        <v>193</v>
      </c>
      <c r="HW256" s="139" t="s">
        <v>193</v>
      </c>
      <c r="HX256" s="139" t="s">
        <v>193</v>
      </c>
      <c r="HY256" s="139" t="s">
        <v>193</v>
      </c>
      <c r="HZ256" s="139" t="s">
        <v>193</v>
      </c>
      <c r="IA256" s="139" t="s">
        <v>193</v>
      </c>
      <c r="IB256" s="139" t="s">
        <v>193</v>
      </c>
      <c r="IC256" s="139" t="s">
        <v>193</v>
      </c>
      <c r="ID256" s="139" t="s">
        <v>193</v>
      </c>
      <c r="IE256" s="139" t="s">
        <v>193</v>
      </c>
      <c r="IF256" s="139" t="s">
        <v>193</v>
      </c>
      <c r="IG256" s="139" t="s">
        <v>193</v>
      </c>
      <c r="IH256" s="139" t="s">
        <v>193</v>
      </c>
      <c r="II256" s="139" t="s">
        <v>193</v>
      </c>
      <c r="IJ256" s="139" t="s">
        <v>193</v>
      </c>
      <c r="IK256" s="139" t="s">
        <v>193</v>
      </c>
      <c r="IL256" s="139" t="s">
        <v>193</v>
      </c>
      <c r="IM256" s="139" t="s">
        <v>193</v>
      </c>
      <c r="IN256" s="139" t="s">
        <v>114</v>
      </c>
      <c r="IO256" s="139" t="s">
        <v>193</v>
      </c>
      <c r="IP256" s="139" t="s">
        <v>193</v>
      </c>
      <c r="IQ256" s="139" t="s">
        <v>193</v>
      </c>
      <c r="IR256" s="139" t="s">
        <v>193</v>
      </c>
      <c r="IS256" s="139" t="s">
        <v>193</v>
      </c>
      <c r="IT256" s="139" t="s">
        <v>193</v>
      </c>
      <c r="IU256" s="139" t="s">
        <v>193</v>
      </c>
      <c r="IV256" s="139" t="s">
        <v>193</v>
      </c>
      <c r="IW256" s="139" t="s">
        <v>3436</v>
      </c>
      <c r="IX256" s="139">
        <v>1</v>
      </c>
      <c r="IY256" s="139">
        <v>0</v>
      </c>
      <c r="IZ256" s="139">
        <v>0</v>
      </c>
      <c r="JA256" s="139">
        <v>0</v>
      </c>
      <c r="JB256" s="139">
        <v>0</v>
      </c>
      <c r="JC256" s="139">
        <v>0</v>
      </c>
      <c r="JD256" s="139">
        <v>0</v>
      </c>
      <c r="JE256" s="139">
        <v>0</v>
      </c>
      <c r="JF256" s="139" t="s">
        <v>193</v>
      </c>
      <c r="JG256" s="139" t="s">
        <v>114</v>
      </c>
      <c r="JH256" s="139" t="s">
        <v>193</v>
      </c>
      <c r="JI256" s="139" t="s">
        <v>193</v>
      </c>
      <c r="JJ256" s="139" t="s">
        <v>193</v>
      </c>
      <c r="JK256" s="139" t="s">
        <v>193</v>
      </c>
      <c r="JL256" s="139" t="s">
        <v>193</v>
      </c>
      <c r="JM256" s="139" t="s">
        <v>193</v>
      </c>
      <c r="JN256" s="139" t="s">
        <v>193</v>
      </c>
      <c r="JO256" s="139" t="s">
        <v>193</v>
      </c>
      <c r="JP256" s="139" t="s">
        <v>193</v>
      </c>
      <c r="JQ256" s="139" t="s">
        <v>193</v>
      </c>
      <c r="JR256" s="139" t="s">
        <v>193</v>
      </c>
      <c r="JS256" s="139" t="s">
        <v>193</v>
      </c>
      <c r="JT256" s="139" t="s">
        <v>193</v>
      </c>
      <c r="JU256" s="139" t="s">
        <v>193</v>
      </c>
      <c r="JV256" s="139" t="s">
        <v>193</v>
      </c>
      <c r="JW256" s="139" t="s">
        <v>193</v>
      </c>
      <c r="JX256" s="139" t="s">
        <v>193</v>
      </c>
      <c r="JY256" s="139" t="s">
        <v>193</v>
      </c>
      <c r="JZ256" s="139" t="s">
        <v>193</v>
      </c>
      <c r="KA256" s="139" t="s">
        <v>193</v>
      </c>
      <c r="KB256" s="139" t="s">
        <v>193</v>
      </c>
      <c r="KC256" s="139" t="s">
        <v>193</v>
      </c>
      <c r="KD256" s="139" t="s">
        <v>193</v>
      </c>
      <c r="KE256" s="139" t="s">
        <v>193</v>
      </c>
      <c r="KF256" s="139" t="s">
        <v>193</v>
      </c>
      <c r="KG256" s="139" t="s">
        <v>193</v>
      </c>
      <c r="KH256" s="139" t="s">
        <v>193</v>
      </c>
      <c r="KI256" s="139" t="s">
        <v>193</v>
      </c>
      <c r="KJ256" s="139" t="s">
        <v>193</v>
      </c>
      <c r="KK256" s="139" t="s">
        <v>193</v>
      </c>
      <c r="KL256" s="139" t="s">
        <v>193</v>
      </c>
      <c r="KM256" s="139" t="s">
        <v>193</v>
      </c>
      <c r="KN256" s="139" t="s">
        <v>193</v>
      </c>
      <c r="KO256" s="139" t="s">
        <v>193</v>
      </c>
      <c r="KP256" s="139" t="s">
        <v>193</v>
      </c>
      <c r="KQ256" s="139" t="s">
        <v>193</v>
      </c>
      <c r="KR256" s="139" t="s">
        <v>193</v>
      </c>
      <c r="KS256" s="139" t="s">
        <v>193</v>
      </c>
      <c r="KT256" s="139" t="s">
        <v>193</v>
      </c>
      <c r="KU256" s="139" t="s">
        <v>193</v>
      </c>
      <c r="KV256" s="139" t="s">
        <v>193</v>
      </c>
      <c r="KW256" s="139" t="s">
        <v>193</v>
      </c>
      <c r="KX256" s="139" t="s">
        <v>193</v>
      </c>
      <c r="KY256" s="139" t="s">
        <v>193</v>
      </c>
      <c r="KZ256" s="139" t="s">
        <v>193</v>
      </c>
      <c r="LA256" s="139" t="s">
        <v>193</v>
      </c>
      <c r="LB256" s="139" t="s">
        <v>193</v>
      </c>
      <c r="LC256" s="139" t="s">
        <v>193</v>
      </c>
      <c r="LD256" s="139" t="s">
        <v>193</v>
      </c>
      <c r="LE256" s="139" t="s">
        <v>193</v>
      </c>
      <c r="LF256" s="139" t="s">
        <v>193</v>
      </c>
      <c r="LG256" s="139" t="s">
        <v>193</v>
      </c>
      <c r="LH256" s="139" t="s">
        <v>193</v>
      </c>
      <c r="LI256" s="139" t="s">
        <v>193</v>
      </c>
      <c r="LJ256" s="139" t="s">
        <v>193</v>
      </c>
      <c r="LK256" s="139" t="s">
        <v>193</v>
      </c>
      <c r="LL256" s="139" t="s">
        <v>193</v>
      </c>
      <c r="LM256" s="139" t="s">
        <v>193</v>
      </c>
      <c r="LN256" s="139" t="s">
        <v>193</v>
      </c>
      <c r="LO256" s="139" t="s">
        <v>193</v>
      </c>
      <c r="LP256" s="139" t="s">
        <v>193</v>
      </c>
      <c r="LQ256" s="139" t="s">
        <v>193</v>
      </c>
    </row>
    <row r="257" spans="1:329" ht="14.4" customHeight="1" x14ac:dyDescent="0.35">
      <c r="A257" s="139" t="s">
        <v>3778</v>
      </c>
      <c r="B257" s="139" t="s">
        <v>3571</v>
      </c>
      <c r="C257" s="139" t="s">
        <v>617</v>
      </c>
      <c r="D257" s="139" t="s">
        <v>617</v>
      </c>
      <c r="E257" s="139" t="s">
        <v>624</v>
      </c>
      <c r="F257" s="139" t="s">
        <v>500</v>
      </c>
      <c r="G257" s="139" t="s">
        <v>219</v>
      </c>
      <c r="H257" s="139" t="s">
        <v>219</v>
      </c>
      <c r="I257" s="139" t="s">
        <v>3760</v>
      </c>
      <c r="J257" s="139" t="s">
        <v>630</v>
      </c>
      <c r="K257" s="139" t="s">
        <v>536</v>
      </c>
      <c r="L257" s="139" t="s">
        <v>490</v>
      </c>
      <c r="M257" t="s">
        <v>491</v>
      </c>
      <c r="N257" t="s">
        <v>193</v>
      </c>
      <c r="O257" t="s">
        <v>193</v>
      </c>
      <c r="P257" t="s">
        <v>496</v>
      </c>
      <c r="Q257" t="s">
        <v>193</v>
      </c>
      <c r="R257" t="s">
        <v>111</v>
      </c>
      <c r="S257">
        <v>1</v>
      </c>
      <c r="T257">
        <v>0</v>
      </c>
      <c r="U257">
        <v>0</v>
      </c>
      <c r="V257">
        <v>0</v>
      </c>
      <c r="W257">
        <v>0</v>
      </c>
      <c r="X257">
        <v>0</v>
      </c>
      <c r="Y257">
        <v>0</v>
      </c>
      <c r="Z257" t="s">
        <v>110</v>
      </c>
      <c r="AA257" t="s">
        <v>1423</v>
      </c>
      <c r="AB257" t="s">
        <v>112</v>
      </c>
      <c r="AC257">
        <v>1</v>
      </c>
      <c r="AD257">
        <v>0</v>
      </c>
      <c r="AE257">
        <v>0</v>
      </c>
      <c r="AF257">
        <v>0</v>
      </c>
      <c r="AG257">
        <v>0</v>
      </c>
      <c r="AH257">
        <v>0</v>
      </c>
      <c r="AI257">
        <v>0</v>
      </c>
      <c r="AJ257">
        <v>0</v>
      </c>
      <c r="AK257">
        <v>0</v>
      </c>
      <c r="AL257">
        <v>0</v>
      </c>
      <c r="AM257" t="s">
        <v>193</v>
      </c>
      <c r="AN257" t="s">
        <v>113</v>
      </c>
      <c r="AO257" t="s">
        <v>493</v>
      </c>
      <c r="AP257" t="s">
        <v>499</v>
      </c>
      <c r="AQ257">
        <v>1</v>
      </c>
      <c r="AR257">
        <v>1</v>
      </c>
      <c r="AS257">
        <v>1</v>
      </c>
      <c r="AT257">
        <v>1</v>
      </c>
      <c r="AU257">
        <v>1</v>
      </c>
      <c r="AV257">
        <v>1</v>
      </c>
      <c r="AW257">
        <v>1</v>
      </c>
      <c r="AX257">
        <v>0</v>
      </c>
      <c r="AY257" t="s">
        <v>498</v>
      </c>
      <c r="AZ257" s="192">
        <v>100</v>
      </c>
      <c r="BA257" s="139" t="s">
        <v>109</v>
      </c>
      <c r="BB257" s="139">
        <v>250</v>
      </c>
      <c r="BC257" s="192">
        <v>96.153846153846104</v>
      </c>
      <c r="BD257" s="139" t="s">
        <v>109</v>
      </c>
      <c r="BE257" s="139">
        <v>280</v>
      </c>
      <c r="BF257" s="192">
        <v>121.739130434782</v>
      </c>
      <c r="BG257" s="139" t="s">
        <v>109</v>
      </c>
      <c r="BH257" s="139">
        <v>260</v>
      </c>
      <c r="BI257" s="192">
        <v>89.655172413793096</v>
      </c>
      <c r="BJ257" s="139" t="s">
        <v>109</v>
      </c>
      <c r="BK257" s="139">
        <v>400</v>
      </c>
      <c r="BL257" s="192">
        <v>166.666666666666</v>
      </c>
      <c r="BM257" s="139" t="s">
        <v>114</v>
      </c>
      <c r="BN257" s="139">
        <v>500</v>
      </c>
      <c r="BO257" s="192">
        <v>208.333333333333</v>
      </c>
      <c r="BP257" s="139" t="s">
        <v>114</v>
      </c>
      <c r="BQ257" s="139" t="s">
        <v>612</v>
      </c>
      <c r="BR257" s="139" t="s">
        <v>109</v>
      </c>
      <c r="BS257" s="139">
        <v>700</v>
      </c>
      <c r="BT257" s="139" t="s">
        <v>193</v>
      </c>
      <c r="BU257" s="139" t="s">
        <v>193</v>
      </c>
      <c r="BV257" s="139" t="s">
        <v>193</v>
      </c>
      <c r="BW257" s="139" t="s">
        <v>193</v>
      </c>
      <c r="BX257" s="139" t="s">
        <v>193</v>
      </c>
      <c r="BY257" s="139" t="s">
        <v>193</v>
      </c>
      <c r="BZ257" s="139" t="s">
        <v>156</v>
      </c>
      <c r="CA257" s="192">
        <v>700</v>
      </c>
      <c r="CB257" s="139" t="s">
        <v>109</v>
      </c>
      <c r="CC257" s="139" t="s">
        <v>114</v>
      </c>
      <c r="CD257" s="139" t="s">
        <v>193</v>
      </c>
      <c r="CE257" s="139" t="s">
        <v>193</v>
      </c>
      <c r="CF257" s="139" t="s">
        <v>193</v>
      </c>
      <c r="CG257" s="139" t="s">
        <v>193</v>
      </c>
      <c r="CH257" s="139" t="s">
        <v>193</v>
      </c>
      <c r="CI257" s="139" t="s">
        <v>193</v>
      </c>
      <c r="CJ257" s="139" t="s">
        <v>193</v>
      </c>
      <c r="CK257" s="139" t="s">
        <v>193</v>
      </c>
      <c r="CL257" s="139" t="s">
        <v>193</v>
      </c>
      <c r="CM257" s="139" t="s">
        <v>193</v>
      </c>
      <c r="CN257" s="139" t="s">
        <v>193</v>
      </c>
      <c r="CO257" s="139" t="s">
        <v>193</v>
      </c>
      <c r="CP257" s="139" t="s">
        <v>193</v>
      </c>
      <c r="CQ257" s="139" t="s">
        <v>193</v>
      </c>
      <c r="CR257" s="139" t="s">
        <v>193</v>
      </c>
      <c r="CS257" s="139" t="s">
        <v>193</v>
      </c>
      <c r="CT257" s="139" t="s">
        <v>193</v>
      </c>
      <c r="CU257" s="139" t="s">
        <v>193</v>
      </c>
      <c r="CV257" s="139" t="s">
        <v>193</v>
      </c>
      <c r="CW257" s="139" t="s">
        <v>193</v>
      </c>
      <c r="CX257" s="139" t="s">
        <v>193</v>
      </c>
      <c r="CY257" s="139" t="s">
        <v>193</v>
      </c>
      <c r="CZ257" s="139" t="s">
        <v>193</v>
      </c>
      <c r="DA257" s="139" t="s">
        <v>193</v>
      </c>
      <c r="DB257" s="139" t="s">
        <v>193</v>
      </c>
      <c r="DC257" s="139" t="s">
        <v>114</v>
      </c>
      <c r="DD257" s="139" t="s">
        <v>109</v>
      </c>
      <c r="DE257" s="139" t="s">
        <v>109</v>
      </c>
      <c r="DF257" s="139" t="s">
        <v>500</v>
      </c>
      <c r="DG257" s="139" t="s">
        <v>789</v>
      </c>
      <c r="DH257" s="139" t="s">
        <v>219</v>
      </c>
      <c r="DI257" s="139" t="s">
        <v>789</v>
      </c>
      <c r="DJ257" s="139" t="s">
        <v>193</v>
      </c>
      <c r="DK257" s="139" t="s">
        <v>193</v>
      </c>
      <c r="DL257" s="139" t="s">
        <v>193</v>
      </c>
      <c r="DM257" s="139" t="s">
        <v>193</v>
      </c>
      <c r="DN257" s="139" t="s">
        <v>193</v>
      </c>
      <c r="DO257" s="139" t="s">
        <v>193</v>
      </c>
      <c r="DP257" s="139" t="s">
        <v>193</v>
      </c>
      <c r="DQ257" s="139" t="s">
        <v>193</v>
      </c>
      <c r="DR257" s="139" t="s">
        <v>193</v>
      </c>
      <c r="DS257" s="139" t="s">
        <v>193</v>
      </c>
      <c r="DT257" s="139" t="s">
        <v>193</v>
      </c>
      <c r="DU257" s="139" t="s">
        <v>193</v>
      </c>
      <c r="DV257" s="139" t="s">
        <v>193</v>
      </c>
      <c r="DW257" s="139" t="s">
        <v>193</v>
      </c>
      <c r="DX257" s="139" t="s">
        <v>193</v>
      </c>
      <c r="DY257" s="139" t="s">
        <v>193</v>
      </c>
      <c r="DZ257" s="139" t="s">
        <v>193</v>
      </c>
      <c r="EA257" s="139" t="s">
        <v>193</v>
      </c>
      <c r="EB257" s="139" t="s">
        <v>193</v>
      </c>
      <c r="EC257" s="139" t="s">
        <v>193</v>
      </c>
      <c r="ED257" s="139" t="s">
        <v>193</v>
      </c>
      <c r="EE257" s="139" t="s">
        <v>193</v>
      </c>
      <c r="EF257" s="139" t="s">
        <v>193</v>
      </c>
      <c r="EG257" s="139" t="s">
        <v>193</v>
      </c>
      <c r="EH257" s="139" t="s">
        <v>193</v>
      </c>
      <c r="EI257" s="139" t="s">
        <v>193</v>
      </c>
      <c r="EJ257" s="139" t="s">
        <v>193</v>
      </c>
      <c r="EK257" s="139" t="s">
        <v>193</v>
      </c>
      <c r="EL257" s="139" t="s">
        <v>193</v>
      </c>
      <c r="EM257" s="139" t="s">
        <v>193</v>
      </c>
      <c r="EN257" s="139" t="s">
        <v>193</v>
      </c>
      <c r="EO257" s="139" t="s">
        <v>193</v>
      </c>
      <c r="EP257" s="139" t="s">
        <v>193</v>
      </c>
      <c r="EQ257" s="139" t="s">
        <v>193</v>
      </c>
      <c r="ER257" s="139" t="s">
        <v>193</v>
      </c>
      <c r="ES257" s="139" t="s">
        <v>193</v>
      </c>
      <c r="ET257" s="139" t="s">
        <v>193</v>
      </c>
      <c r="EU257" s="139" t="s">
        <v>193</v>
      </c>
      <c r="EV257" s="139" t="s">
        <v>193</v>
      </c>
      <c r="EW257" s="139" t="s">
        <v>193</v>
      </c>
      <c r="EX257" s="139" t="s">
        <v>193</v>
      </c>
      <c r="EY257" s="139" t="s">
        <v>193</v>
      </c>
      <c r="EZ257" s="139" t="s">
        <v>193</v>
      </c>
      <c r="FA257" s="139" t="s">
        <v>193</v>
      </c>
      <c r="FB257" s="139" t="s">
        <v>193</v>
      </c>
      <c r="FC257" s="139" t="s">
        <v>193</v>
      </c>
      <c r="FD257" s="139" t="s">
        <v>193</v>
      </c>
      <c r="FE257" s="139" t="s">
        <v>193</v>
      </c>
      <c r="FF257" s="139" t="s">
        <v>193</v>
      </c>
      <c r="FG257" s="139" t="s">
        <v>193</v>
      </c>
      <c r="FH257" s="139" t="s">
        <v>193</v>
      </c>
      <c r="FI257" s="139" t="s">
        <v>193</v>
      </c>
      <c r="FJ257" s="139" t="s">
        <v>193</v>
      </c>
      <c r="FK257" s="139" t="s">
        <v>193</v>
      </c>
      <c r="FL257" s="139" t="s">
        <v>193</v>
      </c>
      <c r="FM257" s="139" t="s">
        <v>193</v>
      </c>
      <c r="FN257" s="139" t="s">
        <v>193</v>
      </c>
      <c r="FO257" s="139" t="s">
        <v>193</v>
      </c>
      <c r="FP257" s="139" t="s">
        <v>193</v>
      </c>
      <c r="FQ257" s="139" t="s">
        <v>193</v>
      </c>
      <c r="FR257" s="139" t="s">
        <v>193</v>
      </c>
      <c r="FS257" s="139" t="s">
        <v>193</v>
      </c>
      <c r="FT257" s="139" t="s">
        <v>193</v>
      </c>
      <c r="FU257" s="139" t="s">
        <v>193</v>
      </c>
      <c r="FV257" s="139" t="s">
        <v>193</v>
      </c>
      <c r="FW257" s="139" t="s">
        <v>193</v>
      </c>
      <c r="FX257" s="139" t="s">
        <v>193</v>
      </c>
      <c r="FY257" s="139" t="s">
        <v>193</v>
      </c>
      <c r="FZ257" s="139" t="s">
        <v>193</v>
      </c>
      <c r="GA257" s="139" t="s">
        <v>193</v>
      </c>
      <c r="GB257" s="139" t="s">
        <v>193</v>
      </c>
      <c r="GC257" s="139" t="s">
        <v>193</v>
      </c>
      <c r="GD257" s="139" t="s">
        <v>193</v>
      </c>
      <c r="GE257" s="139" t="s">
        <v>193</v>
      </c>
      <c r="GF257" s="139" t="s">
        <v>193</v>
      </c>
      <c r="GG257" s="139" t="s">
        <v>193</v>
      </c>
      <c r="GH257" s="139" t="s">
        <v>193</v>
      </c>
      <c r="GI257" s="139" t="s">
        <v>193</v>
      </c>
      <c r="GJ257" s="139" t="s">
        <v>193</v>
      </c>
      <c r="GK257" s="139" t="s">
        <v>193</v>
      </c>
      <c r="GL257" s="139" t="s">
        <v>193</v>
      </c>
      <c r="GM257" s="139" t="s">
        <v>193</v>
      </c>
      <c r="GN257" s="139" t="s">
        <v>193</v>
      </c>
      <c r="GO257" s="139" t="s">
        <v>193</v>
      </c>
      <c r="GP257" s="139" t="s">
        <v>193</v>
      </c>
      <c r="GQ257" s="139" t="s">
        <v>193</v>
      </c>
      <c r="GR257" s="139" t="s">
        <v>193</v>
      </c>
      <c r="GS257" s="139" t="s">
        <v>193</v>
      </c>
      <c r="GT257" s="139" t="s">
        <v>193</v>
      </c>
      <c r="GU257" s="139" t="s">
        <v>193</v>
      </c>
      <c r="GV257" s="139" t="s">
        <v>193</v>
      </c>
      <c r="GW257" s="139" t="s">
        <v>193</v>
      </c>
      <c r="GX257" s="139" t="s">
        <v>193</v>
      </c>
      <c r="GY257" s="139" t="s">
        <v>193</v>
      </c>
      <c r="GZ257" s="139" t="s">
        <v>193</v>
      </c>
      <c r="HA257" s="139" t="s">
        <v>193</v>
      </c>
      <c r="HB257" s="139" t="s">
        <v>193</v>
      </c>
      <c r="HC257" s="139" t="s">
        <v>193</v>
      </c>
      <c r="HD257" s="139" t="s">
        <v>193</v>
      </c>
      <c r="HE257" s="139" t="s">
        <v>193</v>
      </c>
      <c r="HF257" s="139" t="s">
        <v>193</v>
      </c>
      <c r="HG257" s="139" t="s">
        <v>193</v>
      </c>
      <c r="HH257" s="139" t="s">
        <v>193</v>
      </c>
      <c r="HI257" s="139" t="s">
        <v>193</v>
      </c>
      <c r="HJ257" s="139" t="s">
        <v>193</v>
      </c>
      <c r="HK257" s="139" t="s">
        <v>193</v>
      </c>
      <c r="HL257" s="139" t="s">
        <v>193</v>
      </c>
      <c r="HM257" s="139" t="s">
        <v>193</v>
      </c>
      <c r="HN257" s="139" t="s">
        <v>193</v>
      </c>
      <c r="HO257" s="139" t="s">
        <v>193</v>
      </c>
      <c r="HP257" s="139" t="s">
        <v>193</v>
      </c>
      <c r="HQ257" s="139" t="s">
        <v>193</v>
      </c>
      <c r="HR257" s="139" t="s">
        <v>193</v>
      </c>
      <c r="HS257" s="139" t="s">
        <v>193</v>
      </c>
      <c r="HT257" s="139" t="s">
        <v>193</v>
      </c>
      <c r="HU257" s="139" t="s">
        <v>193</v>
      </c>
      <c r="HV257" s="139" t="s">
        <v>193</v>
      </c>
      <c r="HW257" s="139" t="s">
        <v>193</v>
      </c>
      <c r="HX257" s="139" t="s">
        <v>193</v>
      </c>
      <c r="HY257" s="139" t="s">
        <v>193</v>
      </c>
      <c r="HZ257" s="139" t="s">
        <v>193</v>
      </c>
      <c r="IA257" s="139" t="s">
        <v>193</v>
      </c>
      <c r="IB257" s="139" t="s">
        <v>193</v>
      </c>
      <c r="IC257" s="139" t="s">
        <v>193</v>
      </c>
      <c r="ID257" s="139" t="s">
        <v>193</v>
      </c>
      <c r="IE257" s="139" t="s">
        <v>193</v>
      </c>
      <c r="IF257" s="139" t="s">
        <v>193</v>
      </c>
      <c r="IG257" s="139" t="s">
        <v>193</v>
      </c>
      <c r="IH257" s="139" t="s">
        <v>193</v>
      </c>
      <c r="II257" s="139" t="s">
        <v>193</v>
      </c>
      <c r="IJ257" s="139" t="s">
        <v>193</v>
      </c>
      <c r="IK257" s="139" t="s">
        <v>193</v>
      </c>
      <c r="IL257" s="139" t="s">
        <v>193</v>
      </c>
      <c r="IM257" s="139" t="s">
        <v>193</v>
      </c>
      <c r="IN257" s="139" t="s">
        <v>114</v>
      </c>
      <c r="IO257" s="139" t="s">
        <v>193</v>
      </c>
      <c r="IP257" s="139" t="s">
        <v>193</v>
      </c>
      <c r="IQ257" s="139" t="s">
        <v>193</v>
      </c>
      <c r="IR257" s="139" t="s">
        <v>193</v>
      </c>
      <c r="IS257" s="139" t="s">
        <v>193</v>
      </c>
      <c r="IT257" s="139" t="s">
        <v>193</v>
      </c>
      <c r="IU257" s="139" t="s">
        <v>193</v>
      </c>
      <c r="IV257" s="139" t="s">
        <v>193</v>
      </c>
      <c r="IW257" s="139" t="s">
        <v>3413</v>
      </c>
      <c r="IX257" s="139">
        <v>0</v>
      </c>
      <c r="IY257" s="139">
        <v>0</v>
      </c>
      <c r="IZ257" s="139">
        <v>1</v>
      </c>
      <c r="JA257" s="139">
        <v>1</v>
      </c>
      <c r="JB257" s="139">
        <v>0</v>
      </c>
      <c r="JC257" s="139">
        <v>0</v>
      </c>
      <c r="JD257" s="139">
        <v>0</v>
      </c>
      <c r="JE257" s="139">
        <v>0</v>
      </c>
      <c r="JF257" s="139" t="s">
        <v>193</v>
      </c>
      <c r="JG257" s="139" t="s">
        <v>114</v>
      </c>
      <c r="JH257" s="139" t="s">
        <v>193</v>
      </c>
      <c r="JI257" s="139" t="s">
        <v>193</v>
      </c>
      <c r="JJ257" s="139" t="s">
        <v>193</v>
      </c>
      <c r="JK257" s="139" t="s">
        <v>193</v>
      </c>
      <c r="JL257" s="139" t="s">
        <v>193</v>
      </c>
      <c r="JM257" s="139" t="s">
        <v>193</v>
      </c>
      <c r="JN257" s="139" t="s">
        <v>193</v>
      </c>
      <c r="JO257" s="139" t="s">
        <v>193</v>
      </c>
      <c r="JP257" s="139" t="s">
        <v>193</v>
      </c>
      <c r="JQ257" s="139" t="s">
        <v>193</v>
      </c>
      <c r="JR257" s="139" t="s">
        <v>193</v>
      </c>
      <c r="JS257" s="139" t="s">
        <v>193</v>
      </c>
      <c r="JT257" s="139" t="s">
        <v>193</v>
      </c>
      <c r="JU257" s="139" t="s">
        <v>193</v>
      </c>
      <c r="JV257" s="139" t="s">
        <v>193</v>
      </c>
      <c r="JW257" s="139" t="s">
        <v>193</v>
      </c>
      <c r="JX257" s="139" t="s">
        <v>193</v>
      </c>
      <c r="JY257" s="139" t="s">
        <v>193</v>
      </c>
      <c r="JZ257" s="139" t="s">
        <v>193</v>
      </c>
      <c r="KA257" s="139" t="s">
        <v>193</v>
      </c>
      <c r="KB257" s="139" t="s">
        <v>193</v>
      </c>
      <c r="KC257" s="139" t="s">
        <v>193</v>
      </c>
      <c r="KD257" s="139" t="s">
        <v>193</v>
      </c>
      <c r="KE257" s="139" t="s">
        <v>193</v>
      </c>
      <c r="KF257" s="139" t="s">
        <v>193</v>
      </c>
      <c r="KG257" s="139" t="s">
        <v>193</v>
      </c>
      <c r="KH257" s="139" t="s">
        <v>193</v>
      </c>
      <c r="KI257" s="139" t="s">
        <v>193</v>
      </c>
      <c r="KJ257" s="139" t="s">
        <v>193</v>
      </c>
      <c r="KK257" s="139" t="s">
        <v>193</v>
      </c>
      <c r="KL257" s="139" t="s">
        <v>193</v>
      </c>
      <c r="KM257" s="139" t="s">
        <v>193</v>
      </c>
      <c r="KN257" s="139" t="s">
        <v>193</v>
      </c>
      <c r="KO257" s="139" t="s">
        <v>193</v>
      </c>
      <c r="KP257" s="139" t="s">
        <v>193</v>
      </c>
      <c r="KQ257" s="139" t="s">
        <v>193</v>
      </c>
      <c r="KR257" s="139" t="s">
        <v>193</v>
      </c>
      <c r="KS257" s="139" t="s">
        <v>193</v>
      </c>
      <c r="KT257" s="139" t="s">
        <v>193</v>
      </c>
      <c r="KU257" s="139" t="s">
        <v>193</v>
      </c>
      <c r="KV257" s="139" t="s">
        <v>193</v>
      </c>
      <c r="KW257" s="139" t="s">
        <v>193</v>
      </c>
      <c r="KX257" s="139" t="s">
        <v>193</v>
      </c>
      <c r="KY257" s="139" t="s">
        <v>193</v>
      </c>
      <c r="KZ257" s="139" t="s">
        <v>193</v>
      </c>
      <c r="LA257" s="139" t="s">
        <v>193</v>
      </c>
      <c r="LB257" s="139" t="s">
        <v>193</v>
      </c>
      <c r="LC257" s="139" t="s">
        <v>193</v>
      </c>
      <c r="LD257" s="139" t="s">
        <v>193</v>
      </c>
      <c r="LE257" s="139" t="s">
        <v>193</v>
      </c>
      <c r="LF257" s="139" t="s">
        <v>193</v>
      </c>
      <c r="LG257" s="139" t="s">
        <v>193</v>
      </c>
      <c r="LH257" s="139" t="s">
        <v>193</v>
      </c>
      <c r="LI257" s="139" t="s">
        <v>193</v>
      </c>
      <c r="LJ257" s="139" t="s">
        <v>193</v>
      </c>
      <c r="LK257" s="139" t="s">
        <v>193</v>
      </c>
      <c r="LL257" s="139" t="s">
        <v>193</v>
      </c>
      <c r="LM257" s="139" t="s">
        <v>193</v>
      </c>
      <c r="LN257" s="139" t="s">
        <v>193</v>
      </c>
      <c r="LO257" s="139" t="s">
        <v>193</v>
      </c>
      <c r="LP257" s="139" t="s">
        <v>193</v>
      </c>
      <c r="LQ257" s="139" t="s">
        <v>193</v>
      </c>
    </row>
    <row r="258" spans="1:329" ht="14.4" customHeight="1" x14ac:dyDescent="0.35">
      <c r="A258" s="139" t="s">
        <v>3779</v>
      </c>
      <c r="B258" s="139" t="s">
        <v>3571</v>
      </c>
      <c r="C258" s="139" t="s">
        <v>617</v>
      </c>
      <c r="D258" s="139" t="s">
        <v>617</v>
      </c>
      <c r="E258" s="139" t="s">
        <v>625</v>
      </c>
      <c r="F258" s="139" t="s">
        <v>500</v>
      </c>
      <c r="G258" s="139" t="s">
        <v>219</v>
      </c>
      <c r="H258" s="139" t="s">
        <v>219</v>
      </c>
      <c r="I258" s="139" t="s">
        <v>3760</v>
      </c>
      <c r="J258" s="139" t="s">
        <v>630</v>
      </c>
      <c r="K258" s="139" t="s">
        <v>536</v>
      </c>
      <c r="L258" s="139" t="s">
        <v>3317</v>
      </c>
      <c r="M258" t="s">
        <v>491</v>
      </c>
      <c r="N258" t="s">
        <v>193</v>
      </c>
      <c r="O258" t="s">
        <v>193</v>
      </c>
      <c r="P258" t="s">
        <v>193</v>
      </c>
      <c r="Q258" t="s">
        <v>193</v>
      </c>
      <c r="R258" t="s">
        <v>193</v>
      </c>
      <c r="S258" t="s">
        <v>193</v>
      </c>
      <c r="T258" t="s">
        <v>193</v>
      </c>
      <c r="U258" t="s">
        <v>193</v>
      </c>
      <c r="V258" t="s">
        <v>193</v>
      </c>
      <c r="W258" t="s">
        <v>193</v>
      </c>
      <c r="X258" t="s">
        <v>193</v>
      </c>
      <c r="Y258" t="s">
        <v>193</v>
      </c>
      <c r="Z258" t="s">
        <v>193</v>
      </c>
      <c r="AA258" t="s">
        <v>193</v>
      </c>
      <c r="AB258" t="s">
        <v>193</v>
      </c>
      <c r="AC258" t="s">
        <v>193</v>
      </c>
      <c r="AD258" t="s">
        <v>193</v>
      </c>
      <c r="AE258" t="s">
        <v>193</v>
      </c>
      <c r="AF258" t="s">
        <v>193</v>
      </c>
      <c r="AG258" t="s">
        <v>193</v>
      </c>
      <c r="AH258" t="s">
        <v>193</v>
      </c>
      <c r="AI258" t="s">
        <v>193</v>
      </c>
      <c r="AJ258" t="s">
        <v>193</v>
      </c>
      <c r="AK258" t="s">
        <v>193</v>
      </c>
      <c r="AL258" t="s">
        <v>193</v>
      </c>
      <c r="AM258" t="s">
        <v>193</v>
      </c>
      <c r="AN258" t="s">
        <v>193</v>
      </c>
      <c r="AO258" t="s">
        <v>193</v>
      </c>
      <c r="AP258" t="s">
        <v>193</v>
      </c>
      <c r="AQ258" t="s">
        <v>193</v>
      </c>
      <c r="AR258" t="s">
        <v>193</v>
      </c>
      <c r="AS258" t="s">
        <v>193</v>
      </c>
      <c r="AT258" t="s">
        <v>193</v>
      </c>
      <c r="AU258" t="s">
        <v>193</v>
      </c>
      <c r="AV258" t="s">
        <v>193</v>
      </c>
      <c r="AW258" t="s">
        <v>193</v>
      </c>
      <c r="AX258" t="s">
        <v>193</v>
      </c>
      <c r="AY258" t="s">
        <v>193</v>
      </c>
      <c r="AZ258" s="192" t="s">
        <v>193</v>
      </c>
      <c r="BA258" s="139" t="s">
        <v>193</v>
      </c>
      <c r="BB258" s="139" t="s">
        <v>193</v>
      </c>
      <c r="BC258" s="192" t="s">
        <v>193</v>
      </c>
      <c r="BD258" s="139" t="s">
        <v>193</v>
      </c>
      <c r="BE258" s="139" t="s">
        <v>193</v>
      </c>
      <c r="BF258" s="192" t="s">
        <v>193</v>
      </c>
      <c r="BG258" s="139" t="s">
        <v>193</v>
      </c>
      <c r="BH258" s="139" t="s">
        <v>193</v>
      </c>
      <c r="BI258" s="192" t="s">
        <v>193</v>
      </c>
      <c r="BJ258" s="139" t="s">
        <v>193</v>
      </c>
      <c r="BK258" s="139" t="s">
        <v>193</v>
      </c>
      <c r="BL258" s="192" t="s">
        <v>193</v>
      </c>
      <c r="BM258" s="139" t="s">
        <v>193</v>
      </c>
      <c r="BN258" s="139" t="s">
        <v>193</v>
      </c>
      <c r="BO258" s="192" t="s">
        <v>193</v>
      </c>
      <c r="BP258" s="139" t="s">
        <v>193</v>
      </c>
      <c r="BQ258" s="139" t="s">
        <v>193</v>
      </c>
      <c r="BR258" s="139" t="s">
        <v>193</v>
      </c>
      <c r="BS258" s="139" t="s">
        <v>193</v>
      </c>
      <c r="BT258" s="139" t="s">
        <v>193</v>
      </c>
      <c r="BU258" s="139" t="s">
        <v>193</v>
      </c>
      <c r="BV258" s="139" t="s">
        <v>193</v>
      </c>
      <c r="BW258" s="139" t="s">
        <v>193</v>
      </c>
      <c r="BX258" s="139" t="s">
        <v>193</v>
      </c>
      <c r="BY258" s="139" t="s">
        <v>193</v>
      </c>
      <c r="BZ258" s="139" t="s">
        <v>193</v>
      </c>
      <c r="CA258" s="192" t="s">
        <v>193</v>
      </c>
      <c r="CB258" s="139" t="s">
        <v>193</v>
      </c>
      <c r="CC258" s="139" t="s">
        <v>193</v>
      </c>
      <c r="CD258" s="139" t="s">
        <v>193</v>
      </c>
      <c r="CE258" s="139" t="s">
        <v>193</v>
      </c>
      <c r="CF258" s="139" t="s">
        <v>193</v>
      </c>
      <c r="CG258" s="139" t="s">
        <v>193</v>
      </c>
      <c r="CH258" s="139" t="s">
        <v>193</v>
      </c>
      <c r="CI258" s="139" t="s">
        <v>193</v>
      </c>
      <c r="CJ258" s="139" t="s">
        <v>193</v>
      </c>
      <c r="CK258" s="139" t="s">
        <v>193</v>
      </c>
      <c r="CL258" s="139" t="s">
        <v>193</v>
      </c>
      <c r="CM258" s="139" t="s">
        <v>193</v>
      </c>
      <c r="CN258" s="139" t="s">
        <v>193</v>
      </c>
      <c r="CO258" s="139" t="s">
        <v>193</v>
      </c>
      <c r="CP258" s="139" t="s">
        <v>193</v>
      </c>
      <c r="CQ258" s="139" t="s">
        <v>193</v>
      </c>
      <c r="CR258" s="139" t="s">
        <v>193</v>
      </c>
      <c r="CS258" s="139" t="s">
        <v>193</v>
      </c>
      <c r="CT258" s="139" t="s">
        <v>193</v>
      </c>
      <c r="CU258" s="139" t="s">
        <v>193</v>
      </c>
      <c r="CV258" s="139" t="s">
        <v>193</v>
      </c>
      <c r="CW258" s="139" t="s">
        <v>193</v>
      </c>
      <c r="CX258" s="139" t="s">
        <v>193</v>
      </c>
      <c r="CY258" s="139" t="s">
        <v>193</v>
      </c>
      <c r="CZ258" s="139" t="s">
        <v>193</v>
      </c>
      <c r="DA258" s="139" t="s">
        <v>193</v>
      </c>
      <c r="DB258" s="139" t="s">
        <v>193</v>
      </c>
      <c r="DC258" s="139" t="s">
        <v>193</v>
      </c>
      <c r="DD258" s="139" t="s">
        <v>193</v>
      </c>
      <c r="DE258" s="139" t="s">
        <v>193</v>
      </c>
      <c r="DF258" s="139" t="s">
        <v>193</v>
      </c>
      <c r="DG258" s="139" t="s">
        <v>193</v>
      </c>
      <c r="DH258" s="139" t="s">
        <v>193</v>
      </c>
      <c r="DI258" s="139" t="s">
        <v>193</v>
      </c>
      <c r="DJ258" s="139" t="s">
        <v>193</v>
      </c>
      <c r="DK258" s="139" t="s">
        <v>193</v>
      </c>
      <c r="DL258" s="139" t="s">
        <v>193</v>
      </c>
      <c r="DM258" s="139" t="s">
        <v>193</v>
      </c>
      <c r="DN258" s="139" t="s">
        <v>193</v>
      </c>
      <c r="DO258" s="139" t="s">
        <v>193</v>
      </c>
      <c r="DP258" s="139" t="s">
        <v>193</v>
      </c>
      <c r="DQ258" s="139" t="s">
        <v>193</v>
      </c>
      <c r="DR258" s="139" t="s">
        <v>193</v>
      </c>
      <c r="DS258" s="139" t="s">
        <v>193</v>
      </c>
      <c r="DT258" s="139" t="s">
        <v>193</v>
      </c>
      <c r="DU258" s="139" t="s">
        <v>193</v>
      </c>
      <c r="DV258" s="139" t="s">
        <v>193</v>
      </c>
      <c r="DW258" s="139" t="s">
        <v>193</v>
      </c>
      <c r="DX258" s="139" t="s">
        <v>193</v>
      </c>
      <c r="DY258" s="139" t="s">
        <v>193</v>
      </c>
      <c r="DZ258" s="139" t="s">
        <v>193</v>
      </c>
      <c r="EA258" s="139" t="s">
        <v>193</v>
      </c>
      <c r="EB258" s="139" t="s">
        <v>193</v>
      </c>
      <c r="EC258" s="139" t="s">
        <v>193</v>
      </c>
      <c r="ED258" s="139" t="s">
        <v>193</v>
      </c>
      <c r="EE258" s="139" t="s">
        <v>193</v>
      </c>
      <c r="EF258" s="139" t="s">
        <v>193</v>
      </c>
      <c r="EG258" s="139" t="s">
        <v>193</v>
      </c>
      <c r="EH258" s="139" t="s">
        <v>193</v>
      </c>
      <c r="EI258" s="139" t="s">
        <v>193</v>
      </c>
      <c r="EJ258" s="139" t="s">
        <v>193</v>
      </c>
      <c r="EK258" s="139" t="s">
        <v>193</v>
      </c>
      <c r="EL258" s="139" t="s">
        <v>193</v>
      </c>
      <c r="EM258" s="139" t="s">
        <v>193</v>
      </c>
      <c r="EN258" s="139" t="s">
        <v>193</v>
      </c>
      <c r="EO258" s="139" t="s">
        <v>193</v>
      </c>
      <c r="EP258" s="139" t="s">
        <v>193</v>
      </c>
      <c r="EQ258" s="139" t="s">
        <v>193</v>
      </c>
      <c r="ER258" s="139" t="s">
        <v>193</v>
      </c>
      <c r="ES258" s="139" t="s">
        <v>193</v>
      </c>
      <c r="ET258" s="139" t="s">
        <v>193</v>
      </c>
      <c r="EU258" s="139" t="s">
        <v>193</v>
      </c>
      <c r="EV258" s="139" t="s">
        <v>193</v>
      </c>
      <c r="EW258" s="139" t="s">
        <v>193</v>
      </c>
      <c r="EX258" s="139" t="s">
        <v>193</v>
      </c>
      <c r="EY258" s="139" t="s">
        <v>193</v>
      </c>
      <c r="EZ258" s="139" t="s">
        <v>193</v>
      </c>
      <c r="FA258" s="139" t="s">
        <v>193</v>
      </c>
      <c r="FB258" s="139" t="s">
        <v>193</v>
      </c>
      <c r="FC258" s="139" t="s">
        <v>193</v>
      </c>
      <c r="FD258" s="139" t="s">
        <v>193</v>
      </c>
      <c r="FE258" s="139" t="s">
        <v>193</v>
      </c>
      <c r="FF258" s="139" t="s">
        <v>193</v>
      </c>
      <c r="FG258" s="139" t="s">
        <v>193</v>
      </c>
      <c r="FH258" s="139" t="s">
        <v>193</v>
      </c>
      <c r="FI258" s="139" t="s">
        <v>193</v>
      </c>
      <c r="FJ258" s="139" t="s">
        <v>193</v>
      </c>
      <c r="FK258" s="139" t="s">
        <v>193</v>
      </c>
      <c r="FL258" s="139" t="s">
        <v>193</v>
      </c>
      <c r="FM258" s="139" t="s">
        <v>193</v>
      </c>
      <c r="FN258" s="139" t="s">
        <v>193</v>
      </c>
      <c r="FO258" s="139" t="s">
        <v>193</v>
      </c>
      <c r="FP258" s="139" t="s">
        <v>193</v>
      </c>
      <c r="FQ258" s="139" t="s">
        <v>193</v>
      </c>
      <c r="FR258" s="139" t="s">
        <v>193</v>
      </c>
      <c r="FS258" s="139" t="s">
        <v>193</v>
      </c>
      <c r="FT258" s="139" t="s">
        <v>193</v>
      </c>
      <c r="FU258" s="139" t="s">
        <v>193</v>
      </c>
      <c r="FV258" s="139" t="s">
        <v>193</v>
      </c>
      <c r="FW258" s="139" t="s">
        <v>193</v>
      </c>
      <c r="FX258" s="139" t="s">
        <v>193</v>
      </c>
      <c r="FY258" s="139" t="s">
        <v>193</v>
      </c>
      <c r="FZ258" s="139" t="s">
        <v>193</v>
      </c>
      <c r="GA258" s="139" t="s">
        <v>193</v>
      </c>
      <c r="GB258" s="139" t="s">
        <v>193</v>
      </c>
      <c r="GC258" s="139" t="s">
        <v>193</v>
      </c>
      <c r="GD258" s="139" t="s">
        <v>193</v>
      </c>
      <c r="GE258" s="139" t="s">
        <v>193</v>
      </c>
      <c r="GF258" s="139" t="s">
        <v>193</v>
      </c>
      <c r="GG258" s="139" t="s">
        <v>193</v>
      </c>
      <c r="GH258" s="139" t="s">
        <v>193</v>
      </c>
      <c r="GI258" s="139" t="s">
        <v>193</v>
      </c>
      <c r="GJ258" s="139" t="s">
        <v>193</v>
      </c>
      <c r="GK258" s="139" t="s">
        <v>193</v>
      </c>
      <c r="GL258" s="139" t="s">
        <v>193</v>
      </c>
      <c r="GM258" s="139" t="s">
        <v>193</v>
      </c>
      <c r="GN258" s="139" t="s">
        <v>193</v>
      </c>
      <c r="GO258" s="139" t="s">
        <v>193</v>
      </c>
      <c r="GP258" s="139" t="s">
        <v>193</v>
      </c>
      <c r="GQ258" s="139" t="s">
        <v>193</v>
      </c>
      <c r="GR258" s="139" t="s">
        <v>193</v>
      </c>
      <c r="GS258" s="139" t="s">
        <v>193</v>
      </c>
      <c r="GT258" s="139" t="s">
        <v>193</v>
      </c>
      <c r="GU258" s="139" t="s">
        <v>193</v>
      </c>
      <c r="GV258" s="139" t="s">
        <v>193</v>
      </c>
      <c r="GW258" s="139" t="s">
        <v>193</v>
      </c>
      <c r="GX258" s="139" t="s">
        <v>193</v>
      </c>
      <c r="GY258" s="139" t="s">
        <v>193</v>
      </c>
      <c r="GZ258" s="139" t="s">
        <v>193</v>
      </c>
      <c r="HA258" s="139" t="s">
        <v>193</v>
      </c>
      <c r="HB258" s="139" t="s">
        <v>193</v>
      </c>
      <c r="HC258" s="139" t="s">
        <v>193</v>
      </c>
      <c r="HD258" s="139" t="s">
        <v>193</v>
      </c>
      <c r="HE258" s="139" t="s">
        <v>193</v>
      </c>
      <c r="HF258" s="139" t="s">
        <v>193</v>
      </c>
      <c r="HG258" s="139" t="s">
        <v>193</v>
      </c>
      <c r="HH258" s="139" t="s">
        <v>193</v>
      </c>
      <c r="HI258" s="139" t="s">
        <v>193</v>
      </c>
      <c r="HJ258" s="139" t="s">
        <v>193</v>
      </c>
      <c r="HK258" s="139" t="s">
        <v>193</v>
      </c>
      <c r="HL258" s="139" t="s">
        <v>193</v>
      </c>
      <c r="HM258" s="139" t="s">
        <v>193</v>
      </c>
      <c r="HN258" s="139" t="s">
        <v>193</v>
      </c>
      <c r="HO258" s="139" t="s">
        <v>193</v>
      </c>
      <c r="HP258" s="139" t="s">
        <v>193</v>
      </c>
      <c r="HQ258" s="139" t="s">
        <v>193</v>
      </c>
      <c r="HR258" s="139" t="s">
        <v>193</v>
      </c>
      <c r="HS258" s="139" t="s">
        <v>193</v>
      </c>
      <c r="HT258" s="139" t="s">
        <v>193</v>
      </c>
      <c r="HU258" s="139" t="s">
        <v>193</v>
      </c>
      <c r="HV258" s="139" t="s">
        <v>193</v>
      </c>
      <c r="HW258" s="139" t="s">
        <v>193</v>
      </c>
      <c r="HX258" s="139" t="s">
        <v>193</v>
      </c>
      <c r="HY258" s="139" t="s">
        <v>193</v>
      </c>
      <c r="HZ258" s="139" t="s">
        <v>193</v>
      </c>
      <c r="IA258" s="139" t="s">
        <v>193</v>
      </c>
      <c r="IB258" s="139" t="s">
        <v>193</v>
      </c>
      <c r="IC258" s="139" t="s">
        <v>193</v>
      </c>
      <c r="ID258" s="139" t="s">
        <v>193</v>
      </c>
      <c r="IE258" s="139" t="s">
        <v>193</v>
      </c>
      <c r="IF258" s="139" t="s">
        <v>193</v>
      </c>
      <c r="IG258" s="139" t="s">
        <v>193</v>
      </c>
      <c r="IH258" s="139" t="s">
        <v>193</v>
      </c>
      <c r="II258" s="139" t="s">
        <v>193</v>
      </c>
      <c r="IJ258" s="139" t="s">
        <v>193</v>
      </c>
      <c r="IK258" s="139" t="s">
        <v>193</v>
      </c>
      <c r="IL258" s="139" t="s">
        <v>193</v>
      </c>
      <c r="IM258" s="139" t="s">
        <v>193</v>
      </c>
      <c r="IN258" s="139" t="s">
        <v>193</v>
      </c>
      <c r="IO258" s="139" t="s">
        <v>193</v>
      </c>
      <c r="IP258" s="139" t="s">
        <v>193</v>
      </c>
      <c r="IQ258" s="139" t="s">
        <v>193</v>
      </c>
      <c r="IR258" s="139" t="s">
        <v>193</v>
      </c>
      <c r="IS258" s="139" t="s">
        <v>193</v>
      </c>
      <c r="IT258" s="139" t="s">
        <v>193</v>
      </c>
      <c r="IU258" s="139" t="s">
        <v>193</v>
      </c>
      <c r="IV258" s="139" t="s">
        <v>193</v>
      </c>
      <c r="IW258" s="139" t="s">
        <v>193</v>
      </c>
      <c r="IX258" s="139" t="s">
        <v>193</v>
      </c>
      <c r="IY258" s="139" t="s">
        <v>193</v>
      </c>
      <c r="IZ258" s="139" t="s">
        <v>193</v>
      </c>
      <c r="JA258" s="139" t="s">
        <v>193</v>
      </c>
      <c r="JB258" s="139" t="s">
        <v>193</v>
      </c>
      <c r="JC258" s="139" t="s">
        <v>193</v>
      </c>
      <c r="JD258" s="139" t="s">
        <v>193</v>
      </c>
      <c r="JE258" s="139" t="s">
        <v>193</v>
      </c>
      <c r="JF258" s="139" t="s">
        <v>193</v>
      </c>
      <c r="JG258" s="139" t="s">
        <v>193</v>
      </c>
      <c r="JH258" s="139" t="s">
        <v>193</v>
      </c>
      <c r="JI258" s="139" t="s">
        <v>193</v>
      </c>
      <c r="JJ258" s="139" t="s">
        <v>193</v>
      </c>
      <c r="JK258" s="139" t="s">
        <v>193</v>
      </c>
      <c r="JL258" s="139" t="s">
        <v>193</v>
      </c>
      <c r="JM258" s="139" t="s">
        <v>193</v>
      </c>
      <c r="JN258" s="139" t="s">
        <v>193</v>
      </c>
      <c r="JO258" s="139" t="s">
        <v>193</v>
      </c>
      <c r="JP258" s="139" t="s">
        <v>193</v>
      </c>
      <c r="JQ258" s="139" t="s">
        <v>109</v>
      </c>
      <c r="JR258" s="139" t="s">
        <v>505</v>
      </c>
      <c r="JS258" s="139" t="s">
        <v>3318</v>
      </c>
      <c r="JT258" s="139" t="s">
        <v>193</v>
      </c>
      <c r="JU258" s="139" t="s">
        <v>506</v>
      </c>
      <c r="JV258" s="139" t="s">
        <v>3318</v>
      </c>
      <c r="JW258" s="139" t="s">
        <v>3318</v>
      </c>
      <c r="JX258" s="139" t="s">
        <v>800</v>
      </c>
      <c r="JY258" s="139" t="s">
        <v>193</v>
      </c>
      <c r="JZ258" s="139" t="s">
        <v>3360</v>
      </c>
      <c r="KA258" s="139" t="s">
        <v>802</v>
      </c>
      <c r="KB258" s="139" t="s">
        <v>803</v>
      </c>
      <c r="KC258" s="139" t="s">
        <v>804</v>
      </c>
      <c r="KD258" s="139" t="s">
        <v>193</v>
      </c>
      <c r="KE258" s="139" t="s">
        <v>193</v>
      </c>
      <c r="KF258" s="139" t="s">
        <v>193</v>
      </c>
      <c r="KG258" s="139" t="s">
        <v>193</v>
      </c>
      <c r="KH258" s="139" t="s">
        <v>193</v>
      </c>
      <c r="KI258" s="139">
        <v>15</v>
      </c>
      <c r="KJ258" s="139">
        <v>15</v>
      </c>
      <c r="KK258" s="139" t="s">
        <v>193</v>
      </c>
      <c r="KL258" s="139" t="s">
        <v>156</v>
      </c>
      <c r="KM258" s="139">
        <v>15</v>
      </c>
      <c r="KN258" s="139" t="s">
        <v>109</v>
      </c>
      <c r="KO258" s="139" t="s">
        <v>193</v>
      </c>
      <c r="KP258" s="139" t="s">
        <v>109</v>
      </c>
      <c r="KQ258" s="139" t="s">
        <v>3780</v>
      </c>
      <c r="KR258" s="139">
        <v>0</v>
      </c>
      <c r="KS258" s="139">
        <v>1</v>
      </c>
      <c r="KT258" s="139">
        <v>1</v>
      </c>
      <c r="KU258" s="139">
        <v>0</v>
      </c>
      <c r="KV258" s="139">
        <v>0</v>
      </c>
      <c r="KW258" s="139">
        <v>0</v>
      </c>
      <c r="KX258" s="139">
        <v>0</v>
      </c>
      <c r="KY258" s="139">
        <v>0</v>
      </c>
      <c r="KZ258" s="139">
        <v>0</v>
      </c>
      <c r="LA258" s="139">
        <v>0</v>
      </c>
      <c r="LB258" s="139">
        <v>0</v>
      </c>
      <c r="LC258" s="139" t="s">
        <v>193</v>
      </c>
      <c r="LD258" s="139" t="s">
        <v>109</v>
      </c>
      <c r="LE258" s="139" t="s">
        <v>3330</v>
      </c>
      <c r="LF258" s="139">
        <v>0</v>
      </c>
      <c r="LG258" s="139">
        <v>1</v>
      </c>
      <c r="LH258" s="139">
        <v>0</v>
      </c>
      <c r="LI258" s="139" t="s">
        <v>193</v>
      </c>
      <c r="LJ258" s="139" t="s">
        <v>3343</v>
      </c>
      <c r="LK258" s="139">
        <v>1</v>
      </c>
      <c r="LL258" s="139">
        <v>0</v>
      </c>
      <c r="LM258" s="139">
        <v>0</v>
      </c>
      <c r="LN258" s="139">
        <v>0</v>
      </c>
      <c r="LO258" s="139">
        <v>0</v>
      </c>
      <c r="LP258" s="139">
        <v>0</v>
      </c>
      <c r="LQ258" s="139" t="s">
        <v>193</v>
      </c>
    </row>
    <row r="259" spans="1:329" ht="14.4" customHeight="1" x14ac:dyDescent="0.35">
      <c r="A259" s="139" t="s">
        <v>3781</v>
      </c>
      <c r="B259" s="139" t="s">
        <v>3571</v>
      </c>
      <c r="C259" s="139" t="s">
        <v>617</v>
      </c>
      <c r="D259" s="139" t="s">
        <v>617</v>
      </c>
      <c r="E259" s="139" t="s">
        <v>625</v>
      </c>
      <c r="F259" s="139" t="s">
        <v>500</v>
      </c>
      <c r="G259" s="139" t="s">
        <v>219</v>
      </c>
      <c r="H259" s="139" t="s">
        <v>219</v>
      </c>
      <c r="I259" s="139" t="s">
        <v>3760</v>
      </c>
      <c r="J259" s="139" t="s">
        <v>630</v>
      </c>
      <c r="K259" s="139" t="s">
        <v>536</v>
      </c>
      <c r="L259" s="139" t="s">
        <v>3317</v>
      </c>
      <c r="M259" t="s">
        <v>491</v>
      </c>
      <c r="N259" t="s">
        <v>193</v>
      </c>
      <c r="O259" t="s">
        <v>193</v>
      </c>
      <c r="P259" t="s">
        <v>193</v>
      </c>
      <c r="Q259" t="s">
        <v>193</v>
      </c>
      <c r="R259" t="s">
        <v>193</v>
      </c>
      <c r="S259" t="s">
        <v>193</v>
      </c>
      <c r="T259" t="s">
        <v>193</v>
      </c>
      <c r="U259" t="s">
        <v>193</v>
      </c>
      <c r="V259" t="s">
        <v>193</v>
      </c>
      <c r="W259" t="s">
        <v>193</v>
      </c>
      <c r="X259" t="s">
        <v>193</v>
      </c>
      <c r="Y259" t="s">
        <v>193</v>
      </c>
      <c r="Z259" t="s">
        <v>193</v>
      </c>
      <c r="AA259" t="s">
        <v>193</v>
      </c>
      <c r="AB259" t="s">
        <v>193</v>
      </c>
      <c r="AC259" t="s">
        <v>193</v>
      </c>
      <c r="AD259" t="s">
        <v>193</v>
      </c>
      <c r="AE259" t="s">
        <v>193</v>
      </c>
      <c r="AF259" t="s">
        <v>193</v>
      </c>
      <c r="AG259" t="s">
        <v>193</v>
      </c>
      <c r="AH259" t="s">
        <v>193</v>
      </c>
      <c r="AI259" t="s">
        <v>193</v>
      </c>
      <c r="AJ259" t="s">
        <v>193</v>
      </c>
      <c r="AK259" t="s">
        <v>193</v>
      </c>
      <c r="AL259" t="s">
        <v>193</v>
      </c>
      <c r="AM259" t="s">
        <v>193</v>
      </c>
      <c r="AN259" t="s">
        <v>193</v>
      </c>
      <c r="AO259" t="s">
        <v>193</v>
      </c>
      <c r="AP259" t="s">
        <v>193</v>
      </c>
      <c r="AQ259" t="s">
        <v>193</v>
      </c>
      <c r="AR259" t="s">
        <v>193</v>
      </c>
      <c r="AS259" t="s">
        <v>193</v>
      </c>
      <c r="AT259" t="s">
        <v>193</v>
      </c>
      <c r="AU259" t="s">
        <v>193</v>
      </c>
      <c r="AV259" t="s">
        <v>193</v>
      </c>
      <c r="AW259" t="s">
        <v>193</v>
      </c>
      <c r="AX259" t="s">
        <v>193</v>
      </c>
      <c r="AY259" t="s">
        <v>193</v>
      </c>
      <c r="AZ259" s="192" t="s">
        <v>193</v>
      </c>
      <c r="BA259" s="139" t="s">
        <v>193</v>
      </c>
      <c r="BB259" s="139" t="s">
        <v>193</v>
      </c>
      <c r="BC259" s="192" t="s">
        <v>193</v>
      </c>
      <c r="BD259" s="139" t="s">
        <v>193</v>
      </c>
      <c r="BE259" s="139" t="s">
        <v>193</v>
      </c>
      <c r="BF259" s="192" t="s">
        <v>193</v>
      </c>
      <c r="BG259" s="139" t="s">
        <v>193</v>
      </c>
      <c r="BH259" s="139" t="s">
        <v>193</v>
      </c>
      <c r="BI259" s="192" t="s">
        <v>193</v>
      </c>
      <c r="BJ259" s="139" t="s">
        <v>193</v>
      </c>
      <c r="BK259" s="139" t="s">
        <v>193</v>
      </c>
      <c r="BL259" s="192" t="s">
        <v>193</v>
      </c>
      <c r="BM259" s="139" t="s">
        <v>193</v>
      </c>
      <c r="BN259" s="139" t="s">
        <v>193</v>
      </c>
      <c r="BO259" s="192" t="s">
        <v>193</v>
      </c>
      <c r="BP259" s="139" t="s">
        <v>193</v>
      </c>
      <c r="BQ259" s="139" t="s">
        <v>193</v>
      </c>
      <c r="BR259" s="139" t="s">
        <v>193</v>
      </c>
      <c r="BS259" s="139" t="s">
        <v>193</v>
      </c>
      <c r="BT259" s="139" t="s">
        <v>193</v>
      </c>
      <c r="BU259" s="139" t="s">
        <v>193</v>
      </c>
      <c r="BV259" s="139" t="s">
        <v>193</v>
      </c>
      <c r="BW259" s="139" t="s">
        <v>193</v>
      </c>
      <c r="BX259" s="139" t="s">
        <v>193</v>
      </c>
      <c r="BY259" s="139" t="s">
        <v>193</v>
      </c>
      <c r="BZ259" s="139" t="s">
        <v>193</v>
      </c>
      <c r="CA259" s="192" t="s">
        <v>193</v>
      </c>
      <c r="CB259" s="139" t="s">
        <v>193</v>
      </c>
      <c r="CC259" s="139" t="s">
        <v>193</v>
      </c>
      <c r="CD259" s="139" t="s">
        <v>193</v>
      </c>
      <c r="CE259" s="139" t="s">
        <v>193</v>
      </c>
      <c r="CF259" s="139" t="s">
        <v>193</v>
      </c>
      <c r="CG259" s="139" t="s">
        <v>193</v>
      </c>
      <c r="CH259" s="139" t="s">
        <v>193</v>
      </c>
      <c r="CI259" s="139" t="s">
        <v>193</v>
      </c>
      <c r="CJ259" s="139" t="s">
        <v>193</v>
      </c>
      <c r="CK259" s="139" t="s">
        <v>193</v>
      </c>
      <c r="CL259" s="139" t="s">
        <v>193</v>
      </c>
      <c r="CM259" s="139" t="s">
        <v>193</v>
      </c>
      <c r="CN259" s="139" t="s">
        <v>193</v>
      </c>
      <c r="CO259" s="139" t="s">
        <v>193</v>
      </c>
      <c r="CP259" s="139" t="s">
        <v>193</v>
      </c>
      <c r="CQ259" s="139" t="s">
        <v>193</v>
      </c>
      <c r="CR259" s="139" t="s">
        <v>193</v>
      </c>
      <c r="CS259" s="139" t="s">
        <v>193</v>
      </c>
      <c r="CT259" s="139" t="s">
        <v>193</v>
      </c>
      <c r="CU259" s="139" t="s">
        <v>193</v>
      </c>
      <c r="CV259" s="139" t="s">
        <v>193</v>
      </c>
      <c r="CW259" s="139" t="s">
        <v>193</v>
      </c>
      <c r="CX259" s="139" t="s">
        <v>193</v>
      </c>
      <c r="CY259" s="139" t="s">
        <v>193</v>
      </c>
      <c r="CZ259" s="139" t="s">
        <v>193</v>
      </c>
      <c r="DA259" s="139" t="s">
        <v>193</v>
      </c>
      <c r="DB259" s="139" t="s">
        <v>193</v>
      </c>
      <c r="DC259" s="139" t="s">
        <v>193</v>
      </c>
      <c r="DD259" s="139" t="s">
        <v>193</v>
      </c>
      <c r="DE259" s="139" t="s">
        <v>193</v>
      </c>
      <c r="DF259" s="139" t="s">
        <v>193</v>
      </c>
      <c r="DG259" s="139" t="s">
        <v>193</v>
      </c>
      <c r="DH259" s="139" t="s">
        <v>193</v>
      </c>
      <c r="DI259" s="139" t="s">
        <v>193</v>
      </c>
      <c r="DJ259" s="139" t="s">
        <v>193</v>
      </c>
      <c r="DK259" s="139" t="s">
        <v>193</v>
      </c>
      <c r="DL259" s="139" t="s">
        <v>193</v>
      </c>
      <c r="DM259" s="139" t="s">
        <v>193</v>
      </c>
      <c r="DN259" s="139" t="s">
        <v>193</v>
      </c>
      <c r="DO259" s="139" t="s">
        <v>193</v>
      </c>
      <c r="DP259" s="139" t="s">
        <v>193</v>
      </c>
      <c r="DQ259" s="139" t="s">
        <v>193</v>
      </c>
      <c r="DR259" s="139" t="s">
        <v>193</v>
      </c>
      <c r="DS259" s="139" t="s">
        <v>193</v>
      </c>
      <c r="DT259" s="139" t="s">
        <v>193</v>
      </c>
      <c r="DU259" s="139" t="s">
        <v>193</v>
      </c>
      <c r="DV259" s="139" t="s">
        <v>193</v>
      </c>
      <c r="DW259" s="139" t="s">
        <v>193</v>
      </c>
      <c r="DX259" s="139" t="s">
        <v>193</v>
      </c>
      <c r="DY259" s="139" t="s">
        <v>193</v>
      </c>
      <c r="DZ259" s="139" t="s">
        <v>193</v>
      </c>
      <c r="EA259" s="139" t="s">
        <v>193</v>
      </c>
      <c r="EB259" s="139" t="s">
        <v>193</v>
      </c>
      <c r="EC259" s="139" t="s">
        <v>193</v>
      </c>
      <c r="ED259" s="139" t="s">
        <v>193</v>
      </c>
      <c r="EE259" s="139" t="s">
        <v>193</v>
      </c>
      <c r="EF259" s="139" t="s">
        <v>193</v>
      </c>
      <c r="EG259" s="139" t="s">
        <v>193</v>
      </c>
      <c r="EH259" s="139" t="s">
        <v>193</v>
      </c>
      <c r="EI259" s="139" t="s">
        <v>193</v>
      </c>
      <c r="EJ259" s="139" t="s">
        <v>193</v>
      </c>
      <c r="EK259" s="139" t="s">
        <v>193</v>
      </c>
      <c r="EL259" s="139" t="s">
        <v>193</v>
      </c>
      <c r="EM259" s="139" t="s">
        <v>193</v>
      </c>
      <c r="EN259" s="139" t="s">
        <v>193</v>
      </c>
      <c r="EO259" s="139" t="s">
        <v>193</v>
      </c>
      <c r="EP259" s="139" t="s">
        <v>193</v>
      </c>
      <c r="EQ259" s="139" t="s">
        <v>193</v>
      </c>
      <c r="ER259" s="139" t="s">
        <v>193</v>
      </c>
      <c r="ES259" s="139" t="s">
        <v>193</v>
      </c>
      <c r="ET259" s="139" t="s">
        <v>193</v>
      </c>
      <c r="EU259" s="139" t="s">
        <v>193</v>
      </c>
      <c r="EV259" s="139" t="s">
        <v>193</v>
      </c>
      <c r="EW259" s="139" t="s">
        <v>193</v>
      </c>
      <c r="EX259" s="139" t="s">
        <v>193</v>
      </c>
      <c r="EY259" s="139" t="s">
        <v>193</v>
      </c>
      <c r="EZ259" s="139" t="s">
        <v>193</v>
      </c>
      <c r="FA259" s="139" t="s">
        <v>193</v>
      </c>
      <c r="FB259" s="139" t="s">
        <v>193</v>
      </c>
      <c r="FC259" s="139" t="s">
        <v>193</v>
      </c>
      <c r="FD259" s="139" t="s">
        <v>193</v>
      </c>
      <c r="FE259" s="139" t="s">
        <v>193</v>
      </c>
      <c r="FF259" s="139" t="s">
        <v>193</v>
      </c>
      <c r="FG259" s="139" t="s">
        <v>193</v>
      </c>
      <c r="FH259" s="139" t="s">
        <v>193</v>
      </c>
      <c r="FI259" s="139" t="s">
        <v>193</v>
      </c>
      <c r="FJ259" s="139" t="s">
        <v>193</v>
      </c>
      <c r="FK259" s="139" t="s">
        <v>193</v>
      </c>
      <c r="FL259" s="139" t="s">
        <v>193</v>
      </c>
      <c r="FM259" s="139" t="s">
        <v>193</v>
      </c>
      <c r="FN259" s="139" t="s">
        <v>193</v>
      </c>
      <c r="FO259" s="139" t="s">
        <v>193</v>
      </c>
      <c r="FP259" s="139" t="s">
        <v>193</v>
      </c>
      <c r="FQ259" s="139" t="s">
        <v>193</v>
      </c>
      <c r="FR259" s="139" t="s">
        <v>193</v>
      </c>
      <c r="FS259" s="139" t="s">
        <v>193</v>
      </c>
      <c r="FT259" s="139" t="s">
        <v>193</v>
      </c>
      <c r="FU259" s="139" t="s">
        <v>193</v>
      </c>
      <c r="FV259" s="139" t="s">
        <v>193</v>
      </c>
      <c r="FW259" s="139" t="s">
        <v>193</v>
      </c>
      <c r="FX259" s="139" t="s">
        <v>193</v>
      </c>
      <c r="FY259" s="139" t="s">
        <v>193</v>
      </c>
      <c r="FZ259" s="139" t="s">
        <v>193</v>
      </c>
      <c r="GA259" s="139" t="s">
        <v>193</v>
      </c>
      <c r="GB259" s="139" t="s">
        <v>193</v>
      </c>
      <c r="GC259" s="139" t="s">
        <v>193</v>
      </c>
      <c r="GD259" s="139" t="s">
        <v>193</v>
      </c>
      <c r="GE259" s="139" t="s">
        <v>193</v>
      </c>
      <c r="GF259" s="139" t="s">
        <v>193</v>
      </c>
      <c r="GG259" s="139" t="s">
        <v>193</v>
      </c>
      <c r="GH259" s="139" t="s">
        <v>193</v>
      </c>
      <c r="GI259" s="139" t="s">
        <v>193</v>
      </c>
      <c r="GJ259" s="139" t="s">
        <v>193</v>
      </c>
      <c r="GK259" s="139" t="s">
        <v>193</v>
      </c>
      <c r="GL259" s="139" t="s">
        <v>193</v>
      </c>
      <c r="GM259" s="139" t="s">
        <v>193</v>
      </c>
      <c r="GN259" s="139" t="s">
        <v>193</v>
      </c>
      <c r="GO259" s="139" t="s">
        <v>193</v>
      </c>
      <c r="GP259" s="139" t="s">
        <v>193</v>
      </c>
      <c r="GQ259" s="139" t="s">
        <v>193</v>
      </c>
      <c r="GR259" s="139" t="s">
        <v>193</v>
      </c>
      <c r="GS259" s="139" t="s">
        <v>193</v>
      </c>
      <c r="GT259" s="139" t="s">
        <v>193</v>
      </c>
      <c r="GU259" s="139" t="s">
        <v>193</v>
      </c>
      <c r="GV259" s="139" t="s">
        <v>193</v>
      </c>
      <c r="GW259" s="139" t="s">
        <v>193</v>
      </c>
      <c r="GX259" s="139" t="s">
        <v>193</v>
      </c>
      <c r="GY259" s="139" t="s">
        <v>193</v>
      </c>
      <c r="GZ259" s="139" t="s">
        <v>193</v>
      </c>
      <c r="HA259" s="139" t="s">
        <v>193</v>
      </c>
      <c r="HB259" s="139" t="s">
        <v>193</v>
      </c>
      <c r="HC259" s="139" t="s">
        <v>193</v>
      </c>
      <c r="HD259" s="139" t="s">
        <v>193</v>
      </c>
      <c r="HE259" s="139" t="s">
        <v>193</v>
      </c>
      <c r="HF259" s="139" t="s">
        <v>193</v>
      </c>
      <c r="HG259" s="139" t="s">
        <v>193</v>
      </c>
      <c r="HH259" s="139" t="s">
        <v>193</v>
      </c>
      <c r="HI259" s="139" t="s">
        <v>193</v>
      </c>
      <c r="HJ259" s="139" t="s">
        <v>193</v>
      </c>
      <c r="HK259" s="139" t="s">
        <v>193</v>
      </c>
      <c r="HL259" s="139" t="s">
        <v>193</v>
      </c>
      <c r="HM259" s="139" t="s">
        <v>193</v>
      </c>
      <c r="HN259" s="139" t="s">
        <v>193</v>
      </c>
      <c r="HO259" s="139" t="s">
        <v>193</v>
      </c>
      <c r="HP259" s="139" t="s">
        <v>193</v>
      </c>
      <c r="HQ259" s="139" t="s">
        <v>193</v>
      </c>
      <c r="HR259" s="139" t="s">
        <v>193</v>
      </c>
      <c r="HS259" s="139" t="s">
        <v>193</v>
      </c>
      <c r="HT259" s="139" t="s">
        <v>193</v>
      </c>
      <c r="HU259" s="139" t="s">
        <v>193</v>
      </c>
      <c r="HV259" s="139" t="s">
        <v>193</v>
      </c>
      <c r="HW259" s="139" t="s">
        <v>193</v>
      </c>
      <c r="HX259" s="139" t="s">
        <v>193</v>
      </c>
      <c r="HY259" s="139" t="s">
        <v>193</v>
      </c>
      <c r="HZ259" s="139" t="s">
        <v>193</v>
      </c>
      <c r="IA259" s="139" t="s">
        <v>193</v>
      </c>
      <c r="IB259" s="139" t="s">
        <v>193</v>
      </c>
      <c r="IC259" s="139" t="s">
        <v>193</v>
      </c>
      <c r="ID259" s="139" t="s">
        <v>193</v>
      </c>
      <c r="IE259" s="139" t="s">
        <v>193</v>
      </c>
      <c r="IF259" s="139" t="s">
        <v>193</v>
      </c>
      <c r="IG259" s="139" t="s">
        <v>193</v>
      </c>
      <c r="IH259" s="139" t="s">
        <v>193</v>
      </c>
      <c r="II259" s="139" t="s">
        <v>193</v>
      </c>
      <c r="IJ259" s="139" t="s">
        <v>193</v>
      </c>
      <c r="IK259" s="139" t="s">
        <v>193</v>
      </c>
      <c r="IL259" s="139" t="s">
        <v>193</v>
      </c>
      <c r="IM259" s="139" t="s">
        <v>193</v>
      </c>
      <c r="IN259" s="139" t="s">
        <v>193</v>
      </c>
      <c r="IO259" s="139" t="s">
        <v>193</v>
      </c>
      <c r="IP259" s="139" t="s">
        <v>193</v>
      </c>
      <c r="IQ259" s="139" t="s">
        <v>193</v>
      </c>
      <c r="IR259" s="139" t="s">
        <v>193</v>
      </c>
      <c r="IS259" s="139" t="s">
        <v>193</v>
      </c>
      <c r="IT259" s="139" t="s">
        <v>193</v>
      </c>
      <c r="IU259" s="139" t="s">
        <v>193</v>
      </c>
      <c r="IV259" s="139" t="s">
        <v>193</v>
      </c>
      <c r="IW259" s="139" t="s">
        <v>193</v>
      </c>
      <c r="IX259" s="139" t="s">
        <v>193</v>
      </c>
      <c r="IY259" s="139" t="s">
        <v>193</v>
      </c>
      <c r="IZ259" s="139" t="s">
        <v>193</v>
      </c>
      <c r="JA259" s="139" t="s">
        <v>193</v>
      </c>
      <c r="JB259" s="139" t="s">
        <v>193</v>
      </c>
      <c r="JC259" s="139" t="s">
        <v>193</v>
      </c>
      <c r="JD259" s="139" t="s">
        <v>193</v>
      </c>
      <c r="JE259" s="139" t="s">
        <v>193</v>
      </c>
      <c r="JF259" s="139" t="s">
        <v>193</v>
      </c>
      <c r="JG259" s="139" t="s">
        <v>193</v>
      </c>
      <c r="JH259" s="139" t="s">
        <v>193</v>
      </c>
      <c r="JI259" s="139" t="s">
        <v>193</v>
      </c>
      <c r="JJ259" s="139" t="s">
        <v>193</v>
      </c>
      <c r="JK259" s="139" t="s">
        <v>193</v>
      </c>
      <c r="JL259" s="139" t="s">
        <v>193</v>
      </c>
      <c r="JM259" s="139" t="s">
        <v>193</v>
      </c>
      <c r="JN259" s="139" t="s">
        <v>193</v>
      </c>
      <c r="JO259" s="139" t="s">
        <v>193</v>
      </c>
      <c r="JP259" s="139" t="s">
        <v>193</v>
      </c>
      <c r="JQ259" s="139" t="s">
        <v>109</v>
      </c>
      <c r="JR259" s="139" t="s">
        <v>505</v>
      </c>
      <c r="JS259" s="139" t="s">
        <v>3318</v>
      </c>
      <c r="JT259" s="139" t="s">
        <v>193</v>
      </c>
      <c r="JU259" s="139" t="s">
        <v>506</v>
      </c>
      <c r="JV259" s="139" t="s">
        <v>3318</v>
      </c>
      <c r="JW259" s="139" t="s">
        <v>3318</v>
      </c>
      <c r="JX259" s="139" t="s">
        <v>800</v>
      </c>
      <c r="JY259" s="139" t="s">
        <v>193</v>
      </c>
      <c r="JZ259" s="139" t="s">
        <v>3320</v>
      </c>
      <c r="KA259" s="139" t="s">
        <v>802</v>
      </c>
      <c r="KB259" s="139" t="s">
        <v>803</v>
      </c>
      <c r="KC259" s="139" t="s">
        <v>804</v>
      </c>
      <c r="KD259" s="139" t="s">
        <v>193</v>
      </c>
      <c r="KE259" s="139" t="s">
        <v>193</v>
      </c>
      <c r="KF259" s="139" t="s">
        <v>193</v>
      </c>
      <c r="KG259" s="139" t="s">
        <v>193</v>
      </c>
      <c r="KH259" s="139" t="s">
        <v>193</v>
      </c>
      <c r="KI259" s="139">
        <v>15</v>
      </c>
      <c r="KJ259" s="139">
        <v>15</v>
      </c>
      <c r="KK259" s="139" t="s">
        <v>193</v>
      </c>
      <c r="KL259" s="139" t="s">
        <v>156</v>
      </c>
      <c r="KM259" s="139">
        <v>15</v>
      </c>
      <c r="KN259" s="139" t="s">
        <v>109</v>
      </c>
      <c r="KO259" s="139" t="s">
        <v>193</v>
      </c>
      <c r="KP259" s="139" t="s">
        <v>109</v>
      </c>
      <c r="KQ259" s="139" t="s">
        <v>521</v>
      </c>
      <c r="KR259" s="139">
        <v>0</v>
      </c>
      <c r="KS259" s="139">
        <v>0</v>
      </c>
      <c r="KT259" s="139">
        <v>0</v>
      </c>
      <c r="KU259" s="139">
        <v>0</v>
      </c>
      <c r="KV259" s="139">
        <v>1</v>
      </c>
      <c r="KW259" s="139">
        <v>0</v>
      </c>
      <c r="KX259" s="139">
        <v>0</v>
      </c>
      <c r="KY259" s="139">
        <v>0</v>
      </c>
      <c r="KZ259" s="139">
        <v>0</v>
      </c>
      <c r="LA259" s="139">
        <v>0</v>
      </c>
      <c r="LB259" s="139">
        <v>0</v>
      </c>
      <c r="LC259" s="139" t="s">
        <v>193</v>
      </c>
      <c r="LD259" s="139" t="s">
        <v>114</v>
      </c>
      <c r="LE259" s="139" t="s">
        <v>193</v>
      </c>
      <c r="LF259" s="139" t="s">
        <v>193</v>
      </c>
      <c r="LG259" s="139" t="s">
        <v>193</v>
      </c>
      <c r="LH259" s="139" t="s">
        <v>193</v>
      </c>
      <c r="LI259" s="139" t="s">
        <v>193</v>
      </c>
      <c r="LJ259" s="139" t="s">
        <v>193</v>
      </c>
      <c r="LK259" s="139" t="s">
        <v>193</v>
      </c>
      <c r="LL259" s="139" t="s">
        <v>193</v>
      </c>
      <c r="LM259" s="139" t="s">
        <v>193</v>
      </c>
      <c r="LN259" s="139" t="s">
        <v>193</v>
      </c>
      <c r="LO259" s="139" t="s">
        <v>193</v>
      </c>
      <c r="LP259" s="139" t="s">
        <v>193</v>
      </c>
      <c r="LQ259" s="139" t="s">
        <v>193</v>
      </c>
    </row>
    <row r="260" spans="1:329" ht="14.4" customHeight="1" x14ac:dyDescent="0.35">
      <c r="A260" s="139" t="s">
        <v>3782</v>
      </c>
      <c r="B260" s="139" t="s">
        <v>3571</v>
      </c>
      <c r="C260" s="139" t="s">
        <v>617</v>
      </c>
      <c r="D260" s="139" t="s">
        <v>617</v>
      </c>
      <c r="E260" s="139" t="s">
        <v>625</v>
      </c>
      <c r="F260" s="139" t="s">
        <v>500</v>
      </c>
      <c r="G260" s="139" t="s">
        <v>219</v>
      </c>
      <c r="H260" s="139" t="s">
        <v>219</v>
      </c>
      <c r="I260" s="139" t="s">
        <v>3760</v>
      </c>
      <c r="J260" s="139" t="s">
        <v>630</v>
      </c>
      <c r="K260" s="139" t="s">
        <v>536</v>
      </c>
      <c r="L260" s="139" t="s">
        <v>3317</v>
      </c>
      <c r="M260" t="s">
        <v>494</v>
      </c>
      <c r="N260" t="s">
        <v>193</v>
      </c>
      <c r="O260" t="s">
        <v>193</v>
      </c>
      <c r="P260" t="s">
        <v>193</v>
      </c>
      <c r="Q260" t="s">
        <v>193</v>
      </c>
      <c r="R260" t="s">
        <v>193</v>
      </c>
      <c r="S260" t="s">
        <v>193</v>
      </c>
      <c r="T260" t="s">
        <v>193</v>
      </c>
      <c r="U260" t="s">
        <v>193</v>
      </c>
      <c r="V260" t="s">
        <v>193</v>
      </c>
      <c r="W260" t="s">
        <v>193</v>
      </c>
      <c r="X260" t="s">
        <v>193</v>
      </c>
      <c r="Y260" t="s">
        <v>193</v>
      </c>
      <c r="Z260" t="s">
        <v>193</v>
      </c>
      <c r="AA260" t="s">
        <v>193</v>
      </c>
      <c r="AB260" t="s">
        <v>193</v>
      </c>
      <c r="AC260" t="s">
        <v>193</v>
      </c>
      <c r="AD260" t="s">
        <v>193</v>
      </c>
      <c r="AE260" t="s">
        <v>193</v>
      </c>
      <c r="AF260" t="s">
        <v>193</v>
      </c>
      <c r="AG260" t="s">
        <v>193</v>
      </c>
      <c r="AH260" t="s">
        <v>193</v>
      </c>
      <c r="AI260" t="s">
        <v>193</v>
      </c>
      <c r="AJ260" t="s">
        <v>193</v>
      </c>
      <c r="AK260" t="s">
        <v>193</v>
      </c>
      <c r="AL260" t="s">
        <v>193</v>
      </c>
      <c r="AM260" t="s">
        <v>193</v>
      </c>
      <c r="AN260" t="s">
        <v>193</v>
      </c>
      <c r="AO260" t="s">
        <v>193</v>
      </c>
      <c r="AP260" t="s">
        <v>193</v>
      </c>
      <c r="AQ260" t="s">
        <v>193</v>
      </c>
      <c r="AR260" t="s">
        <v>193</v>
      </c>
      <c r="AS260" t="s">
        <v>193</v>
      </c>
      <c r="AT260" t="s">
        <v>193</v>
      </c>
      <c r="AU260" t="s">
        <v>193</v>
      </c>
      <c r="AV260" t="s">
        <v>193</v>
      </c>
      <c r="AW260" t="s">
        <v>193</v>
      </c>
      <c r="AX260" t="s">
        <v>193</v>
      </c>
      <c r="AY260" t="s">
        <v>193</v>
      </c>
      <c r="AZ260" s="192" t="s">
        <v>193</v>
      </c>
      <c r="BA260" s="139" t="s">
        <v>193</v>
      </c>
      <c r="BB260" s="139" t="s">
        <v>193</v>
      </c>
      <c r="BC260" s="192" t="s">
        <v>193</v>
      </c>
      <c r="BD260" s="139" t="s">
        <v>193</v>
      </c>
      <c r="BE260" s="139" t="s">
        <v>193</v>
      </c>
      <c r="BF260" s="192" t="s">
        <v>193</v>
      </c>
      <c r="BG260" s="139" t="s">
        <v>193</v>
      </c>
      <c r="BH260" s="139" t="s">
        <v>193</v>
      </c>
      <c r="BI260" s="192" t="s">
        <v>193</v>
      </c>
      <c r="BJ260" s="139" t="s">
        <v>193</v>
      </c>
      <c r="BK260" s="139" t="s">
        <v>193</v>
      </c>
      <c r="BL260" s="192" t="s">
        <v>193</v>
      </c>
      <c r="BM260" s="139" t="s">
        <v>193</v>
      </c>
      <c r="BN260" s="139" t="s">
        <v>193</v>
      </c>
      <c r="BO260" s="192" t="s">
        <v>193</v>
      </c>
      <c r="BP260" s="139" t="s">
        <v>193</v>
      </c>
      <c r="BQ260" s="139" t="s">
        <v>193</v>
      </c>
      <c r="BR260" s="139" t="s">
        <v>193</v>
      </c>
      <c r="BS260" s="139" t="s">
        <v>193</v>
      </c>
      <c r="BT260" s="139" t="s">
        <v>193</v>
      </c>
      <c r="BU260" s="139" t="s">
        <v>193</v>
      </c>
      <c r="BV260" s="139" t="s">
        <v>193</v>
      </c>
      <c r="BW260" s="139" t="s">
        <v>193</v>
      </c>
      <c r="BX260" s="139" t="s">
        <v>193</v>
      </c>
      <c r="BY260" s="139" t="s">
        <v>193</v>
      </c>
      <c r="BZ260" s="139" t="s">
        <v>193</v>
      </c>
      <c r="CA260" s="192" t="s">
        <v>193</v>
      </c>
      <c r="CB260" s="139" t="s">
        <v>193</v>
      </c>
      <c r="CC260" s="139" t="s">
        <v>193</v>
      </c>
      <c r="CD260" s="139" t="s">
        <v>193</v>
      </c>
      <c r="CE260" s="139" t="s">
        <v>193</v>
      </c>
      <c r="CF260" s="139" t="s">
        <v>193</v>
      </c>
      <c r="CG260" s="139" t="s">
        <v>193</v>
      </c>
      <c r="CH260" s="139" t="s">
        <v>193</v>
      </c>
      <c r="CI260" s="139" t="s">
        <v>193</v>
      </c>
      <c r="CJ260" s="139" t="s">
        <v>193</v>
      </c>
      <c r="CK260" s="139" t="s">
        <v>193</v>
      </c>
      <c r="CL260" s="139" t="s">
        <v>193</v>
      </c>
      <c r="CM260" s="139" t="s">
        <v>193</v>
      </c>
      <c r="CN260" s="139" t="s">
        <v>193</v>
      </c>
      <c r="CO260" s="139" t="s">
        <v>193</v>
      </c>
      <c r="CP260" s="139" t="s">
        <v>193</v>
      </c>
      <c r="CQ260" s="139" t="s">
        <v>193</v>
      </c>
      <c r="CR260" s="139" t="s">
        <v>193</v>
      </c>
      <c r="CS260" s="139" t="s">
        <v>193</v>
      </c>
      <c r="CT260" s="139" t="s">
        <v>193</v>
      </c>
      <c r="CU260" s="139" t="s">
        <v>193</v>
      </c>
      <c r="CV260" s="139" t="s">
        <v>193</v>
      </c>
      <c r="CW260" s="139" t="s">
        <v>193</v>
      </c>
      <c r="CX260" s="139" t="s">
        <v>193</v>
      </c>
      <c r="CY260" s="139" t="s">
        <v>193</v>
      </c>
      <c r="CZ260" s="139" t="s">
        <v>193</v>
      </c>
      <c r="DA260" s="139" t="s">
        <v>193</v>
      </c>
      <c r="DB260" s="139" t="s">
        <v>193</v>
      </c>
      <c r="DC260" s="139" t="s">
        <v>193</v>
      </c>
      <c r="DD260" s="139" t="s">
        <v>193</v>
      </c>
      <c r="DE260" s="139" t="s">
        <v>193</v>
      </c>
      <c r="DF260" s="139" t="s">
        <v>193</v>
      </c>
      <c r="DG260" s="139" t="s">
        <v>193</v>
      </c>
      <c r="DH260" s="139" t="s">
        <v>193</v>
      </c>
      <c r="DI260" s="139" t="s">
        <v>193</v>
      </c>
      <c r="DJ260" s="139" t="s">
        <v>193</v>
      </c>
      <c r="DK260" s="139" t="s">
        <v>193</v>
      </c>
      <c r="DL260" s="139" t="s">
        <v>193</v>
      </c>
      <c r="DM260" s="139" t="s">
        <v>193</v>
      </c>
      <c r="DN260" s="139" t="s">
        <v>193</v>
      </c>
      <c r="DO260" s="139" t="s">
        <v>193</v>
      </c>
      <c r="DP260" s="139" t="s">
        <v>193</v>
      </c>
      <c r="DQ260" s="139" t="s">
        <v>193</v>
      </c>
      <c r="DR260" s="139" t="s">
        <v>193</v>
      </c>
      <c r="DS260" s="139" t="s">
        <v>193</v>
      </c>
      <c r="DT260" s="139" t="s">
        <v>193</v>
      </c>
      <c r="DU260" s="139" t="s">
        <v>193</v>
      </c>
      <c r="DV260" s="139" t="s">
        <v>193</v>
      </c>
      <c r="DW260" s="139" t="s">
        <v>193</v>
      </c>
      <c r="DX260" s="139" t="s">
        <v>193</v>
      </c>
      <c r="DY260" s="139" t="s">
        <v>193</v>
      </c>
      <c r="DZ260" s="139" t="s">
        <v>193</v>
      </c>
      <c r="EA260" s="139" t="s">
        <v>193</v>
      </c>
      <c r="EB260" s="139" t="s">
        <v>193</v>
      </c>
      <c r="EC260" s="139" t="s">
        <v>193</v>
      </c>
      <c r="ED260" s="139" t="s">
        <v>193</v>
      </c>
      <c r="EE260" s="139" t="s">
        <v>193</v>
      </c>
      <c r="EF260" s="139" t="s">
        <v>193</v>
      </c>
      <c r="EG260" s="139" t="s">
        <v>193</v>
      </c>
      <c r="EH260" s="139" t="s">
        <v>193</v>
      </c>
      <c r="EI260" s="139" t="s">
        <v>193</v>
      </c>
      <c r="EJ260" s="139" t="s">
        <v>193</v>
      </c>
      <c r="EK260" s="139" t="s">
        <v>193</v>
      </c>
      <c r="EL260" s="139" t="s">
        <v>193</v>
      </c>
      <c r="EM260" s="139" t="s">
        <v>193</v>
      </c>
      <c r="EN260" s="139" t="s">
        <v>193</v>
      </c>
      <c r="EO260" s="139" t="s">
        <v>193</v>
      </c>
      <c r="EP260" s="139" t="s">
        <v>193</v>
      </c>
      <c r="EQ260" s="139" t="s">
        <v>193</v>
      </c>
      <c r="ER260" s="139" t="s">
        <v>193</v>
      </c>
      <c r="ES260" s="139" t="s">
        <v>193</v>
      </c>
      <c r="ET260" s="139" t="s">
        <v>193</v>
      </c>
      <c r="EU260" s="139" t="s">
        <v>193</v>
      </c>
      <c r="EV260" s="139" t="s">
        <v>193</v>
      </c>
      <c r="EW260" s="139" t="s">
        <v>193</v>
      </c>
      <c r="EX260" s="139" t="s">
        <v>193</v>
      </c>
      <c r="EY260" s="139" t="s">
        <v>193</v>
      </c>
      <c r="EZ260" s="139" t="s">
        <v>193</v>
      </c>
      <c r="FA260" s="139" t="s">
        <v>193</v>
      </c>
      <c r="FB260" s="139" t="s">
        <v>193</v>
      </c>
      <c r="FC260" s="139" t="s">
        <v>193</v>
      </c>
      <c r="FD260" s="139" t="s">
        <v>193</v>
      </c>
      <c r="FE260" s="139" t="s">
        <v>193</v>
      </c>
      <c r="FF260" s="139" t="s">
        <v>193</v>
      </c>
      <c r="FG260" s="139" t="s">
        <v>193</v>
      </c>
      <c r="FH260" s="139" t="s">
        <v>193</v>
      </c>
      <c r="FI260" s="139" t="s">
        <v>193</v>
      </c>
      <c r="FJ260" s="139" t="s">
        <v>193</v>
      </c>
      <c r="FK260" s="139" t="s">
        <v>193</v>
      </c>
      <c r="FL260" s="139" t="s">
        <v>193</v>
      </c>
      <c r="FM260" s="139" t="s">
        <v>193</v>
      </c>
      <c r="FN260" s="139" t="s">
        <v>193</v>
      </c>
      <c r="FO260" s="139" t="s">
        <v>193</v>
      </c>
      <c r="FP260" s="139" t="s">
        <v>193</v>
      </c>
      <c r="FQ260" s="139" t="s">
        <v>193</v>
      </c>
      <c r="FR260" s="139" t="s">
        <v>193</v>
      </c>
      <c r="FS260" s="139" t="s">
        <v>193</v>
      </c>
      <c r="FT260" s="139" t="s">
        <v>193</v>
      </c>
      <c r="FU260" s="139" t="s">
        <v>193</v>
      </c>
      <c r="FV260" s="139" t="s">
        <v>193</v>
      </c>
      <c r="FW260" s="139" t="s">
        <v>193</v>
      </c>
      <c r="FX260" s="139" t="s">
        <v>193</v>
      </c>
      <c r="FY260" s="139" t="s">
        <v>193</v>
      </c>
      <c r="FZ260" s="139" t="s">
        <v>193</v>
      </c>
      <c r="GA260" s="139" t="s">
        <v>193</v>
      </c>
      <c r="GB260" s="139" t="s">
        <v>193</v>
      </c>
      <c r="GC260" s="139" t="s">
        <v>193</v>
      </c>
      <c r="GD260" s="139" t="s">
        <v>193</v>
      </c>
      <c r="GE260" s="139" t="s">
        <v>193</v>
      </c>
      <c r="GF260" s="139" t="s">
        <v>193</v>
      </c>
      <c r="GG260" s="139" t="s">
        <v>193</v>
      </c>
      <c r="GH260" s="139" t="s">
        <v>193</v>
      </c>
      <c r="GI260" s="139" t="s">
        <v>193</v>
      </c>
      <c r="GJ260" s="139" t="s">
        <v>193</v>
      </c>
      <c r="GK260" s="139" t="s">
        <v>193</v>
      </c>
      <c r="GL260" s="139" t="s">
        <v>193</v>
      </c>
      <c r="GM260" s="139" t="s">
        <v>193</v>
      </c>
      <c r="GN260" s="139" t="s">
        <v>193</v>
      </c>
      <c r="GO260" s="139" t="s">
        <v>193</v>
      </c>
      <c r="GP260" s="139" t="s">
        <v>193</v>
      </c>
      <c r="GQ260" s="139" t="s">
        <v>193</v>
      </c>
      <c r="GR260" s="139" t="s">
        <v>193</v>
      </c>
      <c r="GS260" s="139" t="s">
        <v>193</v>
      </c>
      <c r="GT260" s="139" t="s">
        <v>193</v>
      </c>
      <c r="GU260" s="139" t="s">
        <v>193</v>
      </c>
      <c r="GV260" s="139" t="s">
        <v>193</v>
      </c>
      <c r="GW260" s="139" t="s">
        <v>193</v>
      </c>
      <c r="GX260" s="139" t="s">
        <v>193</v>
      </c>
      <c r="GY260" s="139" t="s">
        <v>193</v>
      </c>
      <c r="GZ260" s="139" t="s">
        <v>193</v>
      </c>
      <c r="HA260" s="139" t="s">
        <v>193</v>
      </c>
      <c r="HB260" s="139" t="s">
        <v>193</v>
      </c>
      <c r="HC260" s="139" t="s">
        <v>193</v>
      </c>
      <c r="HD260" s="139" t="s">
        <v>3783</v>
      </c>
      <c r="HE260" s="139" t="s">
        <v>193</v>
      </c>
      <c r="HF260" s="139" t="s">
        <v>193</v>
      </c>
      <c r="HG260" s="139" t="s">
        <v>193</v>
      </c>
      <c r="HH260" s="139" t="s">
        <v>193</v>
      </c>
      <c r="HI260" s="139" t="s">
        <v>193</v>
      </c>
      <c r="HJ260" s="139" t="s">
        <v>193</v>
      </c>
      <c r="HK260" s="139" t="s">
        <v>193</v>
      </c>
      <c r="HL260" s="139" t="s">
        <v>193</v>
      </c>
      <c r="HM260" s="139" t="s">
        <v>193</v>
      </c>
      <c r="HN260" s="139" t="s">
        <v>193</v>
      </c>
      <c r="HO260" s="139" t="s">
        <v>193</v>
      </c>
      <c r="HP260" s="139" t="s">
        <v>193</v>
      </c>
      <c r="HQ260" s="139" t="s">
        <v>193</v>
      </c>
      <c r="HR260" s="139" t="s">
        <v>193</v>
      </c>
      <c r="HS260" s="139" t="s">
        <v>193</v>
      </c>
      <c r="HT260" s="139" t="s">
        <v>193</v>
      </c>
      <c r="HU260" s="139" t="s">
        <v>193</v>
      </c>
      <c r="HV260" s="139" t="s">
        <v>193</v>
      </c>
      <c r="HW260" s="139" t="s">
        <v>193</v>
      </c>
      <c r="HX260" s="139" t="s">
        <v>193</v>
      </c>
      <c r="HY260" s="139" t="s">
        <v>193</v>
      </c>
      <c r="HZ260" s="139" t="s">
        <v>193</v>
      </c>
      <c r="IA260" s="139" t="s">
        <v>193</v>
      </c>
      <c r="IB260" s="139" t="s">
        <v>193</v>
      </c>
      <c r="IC260" s="139" t="s">
        <v>193</v>
      </c>
      <c r="ID260" s="139" t="s">
        <v>193</v>
      </c>
      <c r="IE260" s="139" t="s">
        <v>193</v>
      </c>
      <c r="IF260" s="139" t="s">
        <v>193</v>
      </c>
      <c r="IG260" s="139" t="s">
        <v>193</v>
      </c>
      <c r="IH260" s="139" t="s">
        <v>193</v>
      </c>
      <c r="II260" s="139" t="s">
        <v>193</v>
      </c>
      <c r="IJ260" s="139" t="s">
        <v>193</v>
      </c>
      <c r="IK260" s="139" t="s">
        <v>193</v>
      </c>
      <c r="IL260" s="139" t="s">
        <v>193</v>
      </c>
      <c r="IM260" s="139" t="s">
        <v>193</v>
      </c>
      <c r="IN260" s="139" t="s">
        <v>193</v>
      </c>
      <c r="IO260" s="139" t="s">
        <v>193</v>
      </c>
      <c r="IP260" s="139" t="s">
        <v>193</v>
      </c>
      <c r="IQ260" s="139" t="s">
        <v>193</v>
      </c>
      <c r="IR260" s="139" t="s">
        <v>193</v>
      </c>
      <c r="IS260" s="139" t="s">
        <v>193</v>
      </c>
      <c r="IT260" s="139" t="s">
        <v>193</v>
      </c>
      <c r="IU260" s="139" t="s">
        <v>193</v>
      </c>
      <c r="IV260" s="139" t="s">
        <v>193</v>
      </c>
      <c r="IW260" s="139" t="s">
        <v>193</v>
      </c>
      <c r="IX260" s="139" t="s">
        <v>193</v>
      </c>
      <c r="IY260" s="139" t="s">
        <v>193</v>
      </c>
      <c r="IZ260" s="139" t="s">
        <v>193</v>
      </c>
      <c r="JA260" s="139" t="s">
        <v>193</v>
      </c>
      <c r="JB260" s="139" t="s">
        <v>193</v>
      </c>
      <c r="JC260" s="139" t="s">
        <v>193</v>
      </c>
      <c r="JD260" s="139" t="s">
        <v>193</v>
      </c>
      <c r="JE260" s="139" t="s">
        <v>193</v>
      </c>
      <c r="JF260" s="139" t="s">
        <v>193</v>
      </c>
      <c r="JG260" s="139" t="s">
        <v>193</v>
      </c>
      <c r="JH260" s="139" t="s">
        <v>193</v>
      </c>
      <c r="JI260" s="139" t="s">
        <v>193</v>
      </c>
      <c r="JJ260" s="139" t="s">
        <v>193</v>
      </c>
      <c r="JK260" s="139" t="s">
        <v>193</v>
      </c>
      <c r="JL260" s="139" t="s">
        <v>193</v>
      </c>
      <c r="JM260" s="139" t="s">
        <v>193</v>
      </c>
      <c r="JN260" s="139" t="s">
        <v>193</v>
      </c>
      <c r="JO260" s="139" t="s">
        <v>193</v>
      </c>
      <c r="JP260" s="139" t="s">
        <v>193</v>
      </c>
      <c r="JQ260" s="139" t="s">
        <v>109</v>
      </c>
      <c r="JR260" s="139" t="s">
        <v>505</v>
      </c>
      <c r="JS260" s="139" t="s">
        <v>3318</v>
      </c>
      <c r="JT260" s="139" t="s">
        <v>193</v>
      </c>
      <c r="JU260" s="139" t="s">
        <v>506</v>
      </c>
      <c r="JV260" s="139" t="s">
        <v>3318</v>
      </c>
      <c r="JW260" s="139" t="s">
        <v>3318</v>
      </c>
      <c r="JX260" s="139" t="s">
        <v>800</v>
      </c>
      <c r="JY260" s="139" t="s">
        <v>193</v>
      </c>
      <c r="JZ260" s="139" t="s">
        <v>3360</v>
      </c>
      <c r="KA260" s="139" t="s">
        <v>802</v>
      </c>
      <c r="KB260" s="139" t="s">
        <v>803</v>
      </c>
      <c r="KC260" s="139" t="s">
        <v>804</v>
      </c>
      <c r="KD260" s="139" t="s">
        <v>193</v>
      </c>
      <c r="KE260" s="139" t="s">
        <v>193</v>
      </c>
      <c r="KF260" s="139" t="s">
        <v>193</v>
      </c>
      <c r="KG260" s="139" t="s">
        <v>193</v>
      </c>
      <c r="KH260" s="139" t="s">
        <v>193</v>
      </c>
      <c r="KI260" s="139">
        <v>15</v>
      </c>
      <c r="KJ260" s="139">
        <v>15</v>
      </c>
      <c r="KK260" s="139" t="s">
        <v>193</v>
      </c>
      <c r="KL260" s="139" t="s">
        <v>156</v>
      </c>
      <c r="KM260" s="139">
        <v>15</v>
      </c>
      <c r="KN260" s="139" t="s">
        <v>109</v>
      </c>
      <c r="KO260" s="139" t="s">
        <v>193</v>
      </c>
      <c r="KP260" s="139" t="s">
        <v>132</v>
      </c>
      <c r="KQ260" s="139" t="s">
        <v>193</v>
      </c>
      <c r="KR260" s="139" t="s">
        <v>193</v>
      </c>
      <c r="KS260" s="139" t="s">
        <v>193</v>
      </c>
      <c r="KT260" s="139" t="s">
        <v>193</v>
      </c>
      <c r="KU260" s="139" t="s">
        <v>193</v>
      </c>
      <c r="KV260" s="139" t="s">
        <v>193</v>
      </c>
      <c r="KW260" s="139" t="s">
        <v>193</v>
      </c>
      <c r="KX260" s="139" t="s">
        <v>193</v>
      </c>
      <c r="KY260" s="139" t="s">
        <v>193</v>
      </c>
      <c r="KZ260" s="139" t="s">
        <v>193</v>
      </c>
      <c r="LA260" s="139" t="s">
        <v>193</v>
      </c>
      <c r="LB260" s="139" t="s">
        <v>193</v>
      </c>
      <c r="LC260" s="139" t="s">
        <v>193</v>
      </c>
      <c r="LD260" s="139" t="s">
        <v>109</v>
      </c>
      <c r="LE260" s="139" t="s">
        <v>3469</v>
      </c>
      <c r="LF260" s="139">
        <v>1</v>
      </c>
      <c r="LG260" s="139">
        <v>0</v>
      </c>
      <c r="LH260" s="139">
        <v>0</v>
      </c>
      <c r="LI260" s="139" t="s">
        <v>193</v>
      </c>
      <c r="LJ260" s="139" t="s">
        <v>3331</v>
      </c>
      <c r="LK260" s="139">
        <v>0</v>
      </c>
      <c r="LL260" s="139">
        <v>0</v>
      </c>
      <c r="LM260" s="139">
        <v>1</v>
      </c>
      <c r="LN260" s="139">
        <v>0</v>
      </c>
      <c r="LO260" s="139">
        <v>0</v>
      </c>
      <c r="LP260" s="139">
        <v>0</v>
      </c>
      <c r="LQ260" s="139" t="s">
        <v>193</v>
      </c>
    </row>
    <row r="261" spans="1:329" ht="14.4" customHeight="1" x14ac:dyDescent="0.35">
      <c r="A261" s="139" t="s">
        <v>3784</v>
      </c>
      <c r="B261" s="139" t="s">
        <v>3571</v>
      </c>
      <c r="C261" s="139" t="s">
        <v>617</v>
      </c>
      <c r="D261" s="139" t="s">
        <v>617</v>
      </c>
      <c r="E261" s="139" t="s">
        <v>619</v>
      </c>
      <c r="F261" s="139" t="s">
        <v>500</v>
      </c>
      <c r="G261" s="139" t="s">
        <v>219</v>
      </c>
      <c r="H261" s="139" t="s">
        <v>219</v>
      </c>
      <c r="I261" s="139" t="s">
        <v>3760</v>
      </c>
      <c r="J261" s="139" t="s">
        <v>630</v>
      </c>
      <c r="K261" s="139" t="s">
        <v>536</v>
      </c>
      <c r="L261" s="139" t="s">
        <v>3317</v>
      </c>
      <c r="M261" t="s">
        <v>494</v>
      </c>
      <c r="N261" t="s">
        <v>193</v>
      </c>
      <c r="O261" t="s">
        <v>193</v>
      </c>
      <c r="P261" t="s">
        <v>193</v>
      </c>
      <c r="Q261" t="s">
        <v>193</v>
      </c>
      <c r="R261" t="s">
        <v>193</v>
      </c>
      <c r="S261" t="s">
        <v>193</v>
      </c>
      <c r="T261" t="s">
        <v>193</v>
      </c>
      <c r="U261" t="s">
        <v>193</v>
      </c>
      <c r="V261" t="s">
        <v>193</v>
      </c>
      <c r="W261" t="s">
        <v>193</v>
      </c>
      <c r="X261" t="s">
        <v>193</v>
      </c>
      <c r="Y261" t="s">
        <v>193</v>
      </c>
      <c r="Z261" t="s">
        <v>193</v>
      </c>
      <c r="AA261" t="s">
        <v>193</v>
      </c>
      <c r="AB261" t="s">
        <v>193</v>
      </c>
      <c r="AC261" t="s">
        <v>193</v>
      </c>
      <c r="AD261" t="s">
        <v>193</v>
      </c>
      <c r="AE261" t="s">
        <v>193</v>
      </c>
      <c r="AF261" t="s">
        <v>193</v>
      </c>
      <c r="AG261" t="s">
        <v>193</v>
      </c>
      <c r="AH261" t="s">
        <v>193</v>
      </c>
      <c r="AI261" t="s">
        <v>193</v>
      </c>
      <c r="AJ261" t="s">
        <v>193</v>
      </c>
      <c r="AK261" t="s">
        <v>193</v>
      </c>
      <c r="AL261" t="s">
        <v>193</v>
      </c>
      <c r="AM261" t="s">
        <v>193</v>
      </c>
      <c r="AN261" t="s">
        <v>193</v>
      </c>
      <c r="AO261" t="s">
        <v>193</v>
      </c>
      <c r="AP261" t="s">
        <v>193</v>
      </c>
      <c r="AQ261" t="s">
        <v>193</v>
      </c>
      <c r="AR261" t="s">
        <v>193</v>
      </c>
      <c r="AS261" t="s">
        <v>193</v>
      </c>
      <c r="AT261" t="s">
        <v>193</v>
      </c>
      <c r="AU261" t="s">
        <v>193</v>
      </c>
      <c r="AV261" t="s">
        <v>193</v>
      </c>
      <c r="AW261" t="s">
        <v>193</v>
      </c>
      <c r="AX261" t="s">
        <v>193</v>
      </c>
      <c r="AY261" t="s">
        <v>193</v>
      </c>
      <c r="AZ261" s="192" t="s">
        <v>193</v>
      </c>
      <c r="BA261" s="139" t="s">
        <v>193</v>
      </c>
      <c r="BB261" s="139" t="s">
        <v>193</v>
      </c>
      <c r="BC261" s="192" t="s">
        <v>193</v>
      </c>
      <c r="BD261" s="139" t="s">
        <v>193</v>
      </c>
      <c r="BE261" s="139" t="s">
        <v>193</v>
      </c>
      <c r="BF261" s="192" t="s">
        <v>193</v>
      </c>
      <c r="BG261" s="139" t="s">
        <v>193</v>
      </c>
      <c r="BH261" s="139" t="s">
        <v>193</v>
      </c>
      <c r="BI261" s="192" t="s">
        <v>193</v>
      </c>
      <c r="BJ261" s="139" t="s">
        <v>193</v>
      </c>
      <c r="BK261" s="139" t="s">
        <v>193</v>
      </c>
      <c r="BL261" s="192" t="s">
        <v>193</v>
      </c>
      <c r="BM261" s="139" t="s">
        <v>193</v>
      </c>
      <c r="BN261" s="139" t="s">
        <v>193</v>
      </c>
      <c r="BO261" s="192" t="s">
        <v>193</v>
      </c>
      <c r="BP261" s="139" t="s">
        <v>193</v>
      </c>
      <c r="BQ261" s="139" t="s">
        <v>193</v>
      </c>
      <c r="BR261" s="139" t="s">
        <v>193</v>
      </c>
      <c r="BS261" s="139" t="s">
        <v>193</v>
      </c>
      <c r="BT261" s="139" t="s">
        <v>193</v>
      </c>
      <c r="BU261" s="139" t="s">
        <v>193</v>
      </c>
      <c r="BV261" s="139" t="s">
        <v>193</v>
      </c>
      <c r="BW261" s="139" t="s">
        <v>193</v>
      </c>
      <c r="BX261" s="139" t="s">
        <v>193</v>
      </c>
      <c r="BY261" s="139" t="s">
        <v>193</v>
      </c>
      <c r="BZ261" s="139" t="s">
        <v>193</v>
      </c>
      <c r="CA261" s="192" t="s">
        <v>193</v>
      </c>
      <c r="CB261" s="139" t="s">
        <v>193</v>
      </c>
      <c r="CC261" s="139" t="s">
        <v>193</v>
      </c>
      <c r="CD261" s="139" t="s">
        <v>193</v>
      </c>
      <c r="CE261" s="139" t="s">
        <v>193</v>
      </c>
      <c r="CF261" s="139" t="s">
        <v>193</v>
      </c>
      <c r="CG261" s="139" t="s">
        <v>193</v>
      </c>
      <c r="CH261" s="139" t="s">
        <v>193</v>
      </c>
      <c r="CI261" s="139" t="s">
        <v>193</v>
      </c>
      <c r="CJ261" s="139" t="s">
        <v>193</v>
      </c>
      <c r="CK261" s="139" t="s">
        <v>193</v>
      </c>
      <c r="CL261" s="139" t="s">
        <v>193</v>
      </c>
      <c r="CM261" s="139" t="s">
        <v>193</v>
      </c>
      <c r="CN261" s="139" t="s">
        <v>193</v>
      </c>
      <c r="CO261" s="139" t="s">
        <v>193</v>
      </c>
      <c r="CP261" s="139" t="s">
        <v>193</v>
      </c>
      <c r="CQ261" s="139" t="s">
        <v>193</v>
      </c>
      <c r="CR261" s="139" t="s">
        <v>193</v>
      </c>
      <c r="CS261" s="139" t="s">
        <v>193</v>
      </c>
      <c r="CT261" s="139" t="s">
        <v>193</v>
      </c>
      <c r="CU261" s="139" t="s">
        <v>193</v>
      </c>
      <c r="CV261" s="139" t="s">
        <v>193</v>
      </c>
      <c r="CW261" s="139" t="s">
        <v>193</v>
      </c>
      <c r="CX261" s="139" t="s">
        <v>193</v>
      </c>
      <c r="CY261" s="139" t="s">
        <v>193</v>
      </c>
      <c r="CZ261" s="139" t="s">
        <v>193</v>
      </c>
      <c r="DA261" s="139" t="s">
        <v>193</v>
      </c>
      <c r="DB261" s="139" t="s">
        <v>193</v>
      </c>
      <c r="DC261" s="139" t="s">
        <v>193</v>
      </c>
      <c r="DD261" s="139" t="s">
        <v>193</v>
      </c>
      <c r="DE261" s="139" t="s">
        <v>193</v>
      </c>
      <c r="DF261" s="139" t="s">
        <v>193</v>
      </c>
      <c r="DG261" s="139" t="s">
        <v>193</v>
      </c>
      <c r="DH261" s="139" t="s">
        <v>193</v>
      </c>
      <c r="DI261" s="139" t="s">
        <v>193</v>
      </c>
      <c r="DJ261" s="139" t="s">
        <v>193</v>
      </c>
      <c r="DK261" s="139" t="s">
        <v>193</v>
      </c>
      <c r="DL261" s="139" t="s">
        <v>193</v>
      </c>
      <c r="DM261" s="139" t="s">
        <v>193</v>
      </c>
      <c r="DN261" s="139" t="s">
        <v>193</v>
      </c>
      <c r="DO261" s="139" t="s">
        <v>193</v>
      </c>
      <c r="DP261" s="139" t="s">
        <v>193</v>
      </c>
      <c r="DQ261" s="139" t="s">
        <v>193</v>
      </c>
      <c r="DR261" s="139" t="s">
        <v>193</v>
      </c>
      <c r="DS261" s="139" t="s">
        <v>193</v>
      </c>
      <c r="DT261" s="139" t="s">
        <v>193</v>
      </c>
      <c r="DU261" s="139" t="s">
        <v>193</v>
      </c>
      <c r="DV261" s="139" t="s">
        <v>193</v>
      </c>
      <c r="DW261" s="139" t="s">
        <v>193</v>
      </c>
      <c r="DX261" s="139" t="s">
        <v>193</v>
      </c>
      <c r="DY261" s="139" t="s">
        <v>193</v>
      </c>
      <c r="DZ261" s="139" t="s">
        <v>193</v>
      </c>
      <c r="EA261" s="139" t="s">
        <v>193</v>
      </c>
      <c r="EB261" s="139" t="s">
        <v>193</v>
      </c>
      <c r="EC261" s="139" t="s">
        <v>193</v>
      </c>
      <c r="ED261" s="139" t="s">
        <v>193</v>
      </c>
      <c r="EE261" s="139" t="s">
        <v>193</v>
      </c>
      <c r="EF261" s="139" t="s">
        <v>193</v>
      </c>
      <c r="EG261" s="139" t="s">
        <v>193</v>
      </c>
      <c r="EH261" s="139" t="s">
        <v>193</v>
      </c>
      <c r="EI261" s="139" t="s">
        <v>193</v>
      </c>
      <c r="EJ261" s="139" t="s">
        <v>193</v>
      </c>
      <c r="EK261" s="139" t="s">
        <v>193</v>
      </c>
      <c r="EL261" s="139" t="s">
        <v>193</v>
      </c>
      <c r="EM261" s="139" t="s">
        <v>193</v>
      </c>
      <c r="EN261" s="139" t="s">
        <v>193</v>
      </c>
      <c r="EO261" s="139" t="s">
        <v>193</v>
      </c>
      <c r="EP261" s="139" t="s">
        <v>193</v>
      </c>
      <c r="EQ261" s="139" t="s">
        <v>193</v>
      </c>
      <c r="ER261" s="139" t="s">
        <v>193</v>
      </c>
      <c r="ES261" s="139" t="s">
        <v>193</v>
      </c>
      <c r="ET261" s="139" t="s">
        <v>193</v>
      </c>
      <c r="EU261" s="139" t="s">
        <v>193</v>
      </c>
      <c r="EV261" s="139" t="s">
        <v>193</v>
      </c>
      <c r="EW261" s="139" t="s">
        <v>193</v>
      </c>
      <c r="EX261" s="139" t="s">
        <v>193</v>
      </c>
      <c r="EY261" s="139" t="s">
        <v>193</v>
      </c>
      <c r="EZ261" s="139" t="s">
        <v>193</v>
      </c>
      <c r="FA261" s="139" t="s">
        <v>193</v>
      </c>
      <c r="FB261" s="139" t="s">
        <v>193</v>
      </c>
      <c r="FC261" s="139" t="s">
        <v>193</v>
      </c>
      <c r="FD261" s="139" t="s">
        <v>193</v>
      </c>
      <c r="FE261" s="139" t="s">
        <v>193</v>
      </c>
      <c r="FF261" s="139" t="s">
        <v>193</v>
      </c>
      <c r="FG261" s="139" t="s">
        <v>193</v>
      </c>
      <c r="FH261" s="139" t="s">
        <v>193</v>
      </c>
      <c r="FI261" s="139" t="s">
        <v>193</v>
      </c>
      <c r="FJ261" s="139" t="s">
        <v>193</v>
      </c>
      <c r="FK261" s="139" t="s">
        <v>193</v>
      </c>
      <c r="FL261" s="139" t="s">
        <v>193</v>
      </c>
      <c r="FM261" s="139" t="s">
        <v>193</v>
      </c>
      <c r="FN261" s="139" t="s">
        <v>193</v>
      </c>
      <c r="FO261" s="139" t="s">
        <v>193</v>
      </c>
      <c r="FP261" s="139" t="s">
        <v>193</v>
      </c>
      <c r="FQ261" s="139" t="s">
        <v>193</v>
      </c>
      <c r="FR261" s="139" t="s">
        <v>193</v>
      </c>
      <c r="FS261" s="139" t="s">
        <v>193</v>
      </c>
      <c r="FT261" s="139" t="s">
        <v>193</v>
      </c>
      <c r="FU261" s="139" t="s">
        <v>193</v>
      </c>
      <c r="FV261" s="139" t="s">
        <v>193</v>
      </c>
      <c r="FW261" s="139" t="s">
        <v>193</v>
      </c>
      <c r="FX261" s="139" t="s">
        <v>193</v>
      </c>
      <c r="FY261" s="139" t="s">
        <v>193</v>
      </c>
      <c r="FZ261" s="139" t="s">
        <v>193</v>
      </c>
      <c r="GA261" s="139" t="s">
        <v>193</v>
      </c>
      <c r="GB261" s="139" t="s">
        <v>193</v>
      </c>
      <c r="GC261" s="139" t="s">
        <v>193</v>
      </c>
      <c r="GD261" s="139" t="s">
        <v>193</v>
      </c>
      <c r="GE261" s="139" t="s">
        <v>193</v>
      </c>
      <c r="GF261" s="139" t="s">
        <v>193</v>
      </c>
      <c r="GG261" s="139" t="s">
        <v>193</v>
      </c>
      <c r="GH261" s="139" t="s">
        <v>193</v>
      </c>
      <c r="GI261" s="139" t="s">
        <v>193</v>
      </c>
      <c r="GJ261" s="139" t="s">
        <v>193</v>
      </c>
      <c r="GK261" s="139" t="s">
        <v>193</v>
      </c>
      <c r="GL261" s="139" t="s">
        <v>193</v>
      </c>
      <c r="GM261" s="139" t="s">
        <v>193</v>
      </c>
      <c r="GN261" s="139" t="s">
        <v>193</v>
      </c>
      <c r="GO261" s="139" t="s">
        <v>193</v>
      </c>
      <c r="GP261" s="139" t="s">
        <v>193</v>
      </c>
      <c r="GQ261" s="139" t="s">
        <v>193</v>
      </c>
      <c r="GR261" s="139" t="s">
        <v>193</v>
      </c>
      <c r="GS261" s="139" t="s">
        <v>193</v>
      </c>
      <c r="GT261" s="139" t="s">
        <v>193</v>
      </c>
      <c r="GU261" s="139" t="s">
        <v>193</v>
      </c>
      <c r="GV261" s="139" t="s">
        <v>193</v>
      </c>
      <c r="GW261" s="139" t="s">
        <v>193</v>
      </c>
      <c r="GX261" s="139" t="s">
        <v>193</v>
      </c>
      <c r="GY261" s="139" t="s">
        <v>193</v>
      </c>
      <c r="GZ261" s="139" t="s">
        <v>193</v>
      </c>
      <c r="HA261" s="139" t="s">
        <v>193</v>
      </c>
      <c r="HB261" s="139" t="s">
        <v>193</v>
      </c>
      <c r="HC261" s="139" t="s">
        <v>193</v>
      </c>
      <c r="HD261" s="139" t="s">
        <v>193</v>
      </c>
      <c r="HE261" s="139" t="s">
        <v>193</v>
      </c>
      <c r="HF261" s="139" t="s">
        <v>193</v>
      </c>
      <c r="HG261" s="139" t="s">
        <v>193</v>
      </c>
      <c r="HH261" s="139" t="s">
        <v>193</v>
      </c>
      <c r="HI261" s="139" t="s">
        <v>193</v>
      </c>
      <c r="HJ261" s="139" t="s">
        <v>193</v>
      </c>
      <c r="HK261" s="139" t="s">
        <v>193</v>
      </c>
      <c r="HL261" s="139" t="s">
        <v>193</v>
      </c>
      <c r="HM261" s="139" t="s">
        <v>193</v>
      </c>
      <c r="HN261" s="139" t="s">
        <v>193</v>
      </c>
      <c r="HO261" s="139" t="s">
        <v>193</v>
      </c>
      <c r="HP261" s="139" t="s">
        <v>193</v>
      </c>
      <c r="HQ261" s="139" t="s">
        <v>193</v>
      </c>
      <c r="HR261" s="139" t="s">
        <v>193</v>
      </c>
      <c r="HS261" s="139" t="s">
        <v>193</v>
      </c>
      <c r="HT261" s="139" t="s">
        <v>193</v>
      </c>
      <c r="HU261" s="139" t="s">
        <v>193</v>
      </c>
      <c r="HV261" s="139" t="s">
        <v>193</v>
      </c>
      <c r="HW261" s="139" t="s">
        <v>193</v>
      </c>
      <c r="HX261" s="139" t="s">
        <v>193</v>
      </c>
      <c r="HY261" s="139" t="s">
        <v>193</v>
      </c>
      <c r="HZ261" s="139" t="s">
        <v>193</v>
      </c>
      <c r="IA261" s="139" t="s">
        <v>193</v>
      </c>
      <c r="IB261" s="139" t="s">
        <v>193</v>
      </c>
      <c r="IC261" s="139" t="s">
        <v>193</v>
      </c>
      <c r="ID261" s="139" t="s">
        <v>193</v>
      </c>
      <c r="IE261" s="139" t="s">
        <v>193</v>
      </c>
      <c r="IF261" s="139" t="s">
        <v>193</v>
      </c>
      <c r="IG261" s="139" t="s">
        <v>193</v>
      </c>
      <c r="IH261" s="139" t="s">
        <v>193</v>
      </c>
      <c r="II261" s="139" t="s">
        <v>193</v>
      </c>
      <c r="IJ261" s="139" t="s">
        <v>193</v>
      </c>
      <c r="IK261" s="139" t="s">
        <v>193</v>
      </c>
      <c r="IL261" s="139" t="s">
        <v>193</v>
      </c>
      <c r="IM261" s="139" t="s">
        <v>193</v>
      </c>
      <c r="IN261" s="139" t="s">
        <v>193</v>
      </c>
      <c r="IO261" s="139" t="s">
        <v>193</v>
      </c>
      <c r="IP261" s="139" t="s">
        <v>193</v>
      </c>
      <c r="IQ261" s="139" t="s">
        <v>193</v>
      </c>
      <c r="IR261" s="139" t="s">
        <v>193</v>
      </c>
      <c r="IS261" s="139" t="s">
        <v>193</v>
      </c>
      <c r="IT261" s="139" t="s">
        <v>193</v>
      </c>
      <c r="IU261" s="139" t="s">
        <v>193</v>
      </c>
      <c r="IV261" s="139" t="s">
        <v>193</v>
      </c>
      <c r="IW261" s="139" t="s">
        <v>193</v>
      </c>
      <c r="IX261" s="139" t="s">
        <v>193</v>
      </c>
      <c r="IY261" s="139" t="s">
        <v>193</v>
      </c>
      <c r="IZ261" s="139" t="s">
        <v>193</v>
      </c>
      <c r="JA261" s="139" t="s">
        <v>193</v>
      </c>
      <c r="JB261" s="139" t="s">
        <v>193</v>
      </c>
      <c r="JC261" s="139" t="s">
        <v>193</v>
      </c>
      <c r="JD261" s="139" t="s">
        <v>193</v>
      </c>
      <c r="JE261" s="139" t="s">
        <v>193</v>
      </c>
      <c r="JF261" s="139" t="s">
        <v>193</v>
      </c>
      <c r="JG261" s="139" t="s">
        <v>193</v>
      </c>
      <c r="JH261" s="139" t="s">
        <v>193</v>
      </c>
      <c r="JI261" s="139" t="s">
        <v>193</v>
      </c>
      <c r="JJ261" s="139" t="s">
        <v>193</v>
      </c>
      <c r="JK261" s="139" t="s">
        <v>193</v>
      </c>
      <c r="JL261" s="139" t="s">
        <v>193</v>
      </c>
      <c r="JM261" s="139" t="s">
        <v>193</v>
      </c>
      <c r="JN261" s="139" t="s">
        <v>193</v>
      </c>
      <c r="JO261" s="139" t="s">
        <v>193</v>
      </c>
      <c r="JP261" s="139" t="s">
        <v>193</v>
      </c>
      <c r="JQ261" s="139" t="s">
        <v>109</v>
      </c>
      <c r="JR261" s="139" t="s">
        <v>505</v>
      </c>
      <c r="JS261" s="139" t="s">
        <v>3318</v>
      </c>
      <c r="JT261" s="139" t="s">
        <v>193</v>
      </c>
      <c r="JU261" s="139" t="s">
        <v>506</v>
      </c>
      <c r="JV261" s="139" t="s">
        <v>3319</v>
      </c>
      <c r="JW261" s="139" t="s">
        <v>3318</v>
      </c>
      <c r="JX261" s="139" t="s">
        <v>800</v>
      </c>
      <c r="JY261" s="139" t="s">
        <v>193</v>
      </c>
      <c r="JZ261" s="139" t="s">
        <v>3360</v>
      </c>
      <c r="KA261" s="139" t="s">
        <v>802</v>
      </c>
      <c r="KB261" s="139" t="s">
        <v>803</v>
      </c>
      <c r="KC261" s="139" t="s">
        <v>804</v>
      </c>
      <c r="KD261" s="139" t="s">
        <v>193</v>
      </c>
      <c r="KE261" s="139" t="s">
        <v>193</v>
      </c>
      <c r="KF261" s="139" t="s">
        <v>193</v>
      </c>
      <c r="KG261" s="139" t="s">
        <v>193</v>
      </c>
      <c r="KH261" s="139" t="s">
        <v>193</v>
      </c>
      <c r="KI261" s="139">
        <v>13</v>
      </c>
      <c r="KJ261" s="139">
        <v>13</v>
      </c>
      <c r="KK261" s="139" t="s">
        <v>193</v>
      </c>
      <c r="KL261" s="139" t="s">
        <v>156</v>
      </c>
      <c r="KM261" s="139">
        <v>13</v>
      </c>
      <c r="KN261" s="139" t="s">
        <v>109</v>
      </c>
      <c r="KO261" s="139" t="s">
        <v>193</v>
      </c>
      <c r="KP261" s="139" t="s">
        <v>109</v>
      </c>
      <c r="KQ261" s="139" t="s">
        <v>3785</v>
      </c>
      <c r="KR261" s="139">
        <v>0</v>
      </c>
      <c r="KS261" s="139">
        <v>1</v>
      </c>
      <c r="KT261" s="139">
        <v>0</v>
      </c>
      <c r="KU261" s="139">
        <v>0</v>
      </c>
      <c r="KV261" s="139">
        <v>1</v>
      </c>
      <c r="KW261" s="139">
        <v>0</v>
      </c>
      <c r="KX261" s="139">
        <v>0</v>
      </c>
      <c r="KY261" s="139">
        <v>0</v>
      </c>
      <c r="KZ261" s="139">
        <v>0</v>
      </c>
      <c r="LA261" s="139">
        <v>0</v>
      </c>
      <c r="LB261" s="139">
        <v>0</v>
      </c>
      <c r="LC261" s="139" t="s">
        <v>193</v>
      </c>
      <c r="LD261" s="139" t="s">
        <v>109</v>
      </c>
      <c r="LE261" s="139" t="s">
        <v>3469</v>
      </c>
      <c r="LF261" s="139">
        <v>1</v>
      </c>
      <c r="LG261" s="139">
        <v>0</v>
      </c>
      <c r="LH261" s="139">
        <v>0</v>
      </c>
      <c r="LI261" s="139" t="s">
        <v>193</v>
      </c>
      <c r="LJ261" s="139" t="s">
        <v>3786</v>
      </c>
      <c r="LK261" s="139">
        <v>1</v>
      </c>
      <c r="LL261" s="139">
        <v>0</v>
      </c>
      <c r="LM261" s="139">
        <v>1</v>
      </c>
      <c r="LN261" s="139">
        <v>0</v>
      </c>
      <c r="LO261" s="139">
        <v>0</v>
      </c>
      <c r="LP261" s="139">
        <v>0</v>
      </c>
      <c r="LQ261" s="139" t="s">
        <v>193</v>
      </c>
    </row>
    <row r="262" spans="1:329" ht="14.4" customHeight="1" x14ac:dyDescent="0.35">
      <c r="A262" s="139" t="s">
        <v>3787</v>
      </c>
      <c r="B262" s="139" t="s">
        <v>3571</v>
      </c>
      <c r="C262" s="139" t="s">
        <v>617</v>
      </c>
      <c r="D262" s="139" t="s">
        <v>617</v>
      </c>
      <c r="E262" s="139" t="s">
        <v>623</v>
      </c>
      <c r="F262" s="139" t="s">
        <v>500</v>
      </c>
      <c r="G262" s="139" t="s">
        <v>219</v>
      </c>
      <c r="H262" s="139" t="s">
        <v>219</v>
      </c>
      <c r="I262" s="139" t="s">
        <v>3760</v>
      </c>
      <c r="J262" s="139" t="s">
        <v>630</v>
      </c>
      <c r="K262" s="139" t="s">
        <v>536</v>
      </c>
      <c r="L262" s="139" t="s">
        <v>3317</v>
      </c>
      <c r="M262" t="s">
        <v>491</v>
      </c>
      <c r="N262" t="s">
        <v>193</v>
      </c>
      <c r="O262" t="s">
        <v>193</v>
      </c>
      <c r="P262" t="s">
        <v>193</v>
      </c>
      <c r="Q262" t="s">
        <v>193</v>
      </c>
      <c r="R262" t="s">
        <v>193</v>
      </c>
      <c r="S262" t="s">
        <v>193</v>
      </c>
      <c r="T262" t="s">
        <v>193</v>
      </c>
      <c r="U262" t="s">
        <v>193</v>
      </c>
      <c r="V262" t="s">
        <v>193</v>
      </c>
      <c r="W262" t="s">
        <v>193</v>
      </c>
      <c r="X262" t="s">
        <v>193</v>
      </c>
      <c r="Y262" t="s">
        <v>193</v>
      </c>
      <c r="Z262" t="s">
        <v>193</v>
      </c>
      <c r="AA262" t="s">
        <v>193</v>
      </c>
      <c r="AB262" t="s">
        <v>193</v>
      </c>
      <c r="AC262" t="s">
        <v>193</v>
      </c>
      <c r="AD262" t="s">
        <v>193</v>
      </c>
      <c r="AE262" t="s">
        <v>193</v>
      </c>
      <c r="AF262" t="s">
        <v>193</v>
      </c>
      <c r="AG262" t="s">
        <v>193</v>
      </c>
      <c r="AH262" t="s">
        <v>193</v>
      </c>
      <c r="AI262" t="s">
        <v>193</v>
      </c>
      <c r="AJ262" t="s">
        <v>193</v>
      </c>
      <c r="AK262" t="s">
        <v>193</v>
      </c>
      <c r="AL262" t="s">
        <v>193</v>
      </c>
      <c r="AM262" t="s">
        <v>193</v>
      </c>
      <c r="AN262" t="s">
        <v>193</v>
      </c>
      <c r="AO262" t="s">
        <v>193</v>
      </c>
      <c r="AP262" t="s">
        <v>193</v>
      </c>
      <c r="AQ262" t="s">
        <v>193</v>
      </c>
      <c r="AR262" t="s">
        <v>193</v>
      </c>
      <c r="AS262" t="s">
        <v>193</v>
      </c>
      <c r="AT262" t="s">
        <v>193</v>
      </c>
      <c r="AU262" t="s">
        <v>193</v>
      </c>
      <c r="AV262" t="s">
        <v>193</v>
      </c>
      <c r="AW262" t="s">
        <v>193</v>
      </c>
      <c r="AX262" t="s">
        <v>193</v>
      </c>
      <c r="AY262" t="s">
        <v>193</v>
      </c>
      <c r="AZ262" s="192" t="s">
        <v>193</v>
      </c>
      <c r="BA262" s="139" t="s">
        <v>193</v>
      </c>
      <c r="BB262" s="139" t="s">
        <v>193</v>
      </c>
      <c r="BC262" s="192" t="s">
        <v>193</v>
      </c>
      <c r="BD262" s="139" t="s">
        <v>193</v>
      </c>
      <c r="BE262" s="139" t="s">
        <v>193</v>
      </c>
      <c r="BF262" s="192" t="s">
        <v>193</v>
      </c>
      <c r="BG262" s="139" t="s">
        <v>193</v>
      </c>
      <c r="BH262" s="139" t="s">
        <v>193</v>
      </c>
      <c r="BI262" s="192" t="s">
        <v>193</v>
      </c>
      <c r="BJ262" s="139" t="s">
        <v>193</v>
      </c>
      <c r="BK262" s="139" t="s">
        <v>193</v>
      </c>
      <c r="BL262" s="192" t="s">
        <v>193</v>
      </c>
      <c r="BM262" s="139" t="s">
        <v>193</v>
      </c>
      <c r="BN262" s="139" t="s">
        <v>193</v>
      </c>
      <c r="BO262" s="192" t="s">
        <v>193</v>
      </c>
      <c r="BP262" s="139" t="s">
        <v>193</v>
      </c>
      <c r="BQ262" s="139" t="s">
        <v>193</v>
      </c>
      <c r="BR262" s="139" t="s">
        <v>193</v>
      </c>
      <c r="BS262" s="139" t="s">
        <v>193</v>
      </c>
      <c r="BT262" s="139" t="s">
        <v>193</v>
      </c>
      <c r="BU262" s="139" t="s">
        <v>193</v>
      </c>
      <c r="BV262" s="139" t="s">
        <v>193</v>
      </c>
      <c r="BW262" s="139" t="s">
        <v>193</v>
      </c>
      <c r="BX262" s="139" t="s">
        <v>193</v>
      </c>
      <c r="BY262" s="139" t="s">
        <v>193</v>
      </c>
      <c r="BZ262" s="139" t="s">
        <v>193</v>
      </c>
      <c r="CA262" s="192" t="s">
        <v>193</v>
      </c>
      <c r="CB262" s="139" t="s">
        <v>193</v>
      </c>
      <c r="CC262" s="139" t="s">
        <v>193</v>
      </c>
      <c r="CD262" s="139" t="s">
        <v>193</v>
      </c>
      <c r="CE262" s="139" t="s">
        <v>193</v>
      </c>
      <c r="CF262" s="139" t="s">
        <v>193</v>
      </c>
      <c r="CG262" s="139" t="s">
        <v>193</v>
      </c>
      <c r="CH262" s="139" t="s">
        <v>193</v>
      </c>
      <c r="CI262" s="139" t="s">
        <v>193</v>
      </c>
      <c r="CJ262" s="139" t="s">
        <v>193</v>
      </c>
      <c r="CK262" s="139" t="s">
        <v>193</v>
      </c>
      <c r="CL262" s="139" t="s">
        <v>193</v>
      </c>
      <c r="CM262" s="139" t="s">
        <v>193</v>
      </c>
      <c r="CN262" s="139" t="s">
        <v>193</v>
      </c>
      <c r="CO262" s="139" t="s">
        <v>193</v>
      </c>
      <c r="CP262" s="139" t="s">
        <v>193</v>
      </c>
      <c r="CQ262" s="139" t="s">
        <v>193</v>
      </c>
      <c r="CR262" s="139" t="s">
        <v>193</v>
      </c>
      <c r="CS262" s="139" t="s">
        <v>193</v>
      </c>
      <c r="CT262" s="139" t="s">
        <v>193</v>
      </c>
      <c r="CU262" s="139" t="s">
        <v>193</v>
      </c>
      <c r="CV262" s="139" t="s">
        <v>193</v>
      </c>
      <c r="CW262" s="139" t="s">
        <v>193</v>
      </c>
      <c r="CX262" s="139" t="s">
        <v>193</v>
      </c>
      <c r="CY262" s="139" t="s">
        <v>193</v>
      </c>
      <c r="CZ262" s="139" t="s">
        <v>193</v>
      </c>
      <c r="DA262" s="139" t="s">
        <v>193</v>
      </c>
      <c r="DB262" s="139" t="s">
        <v>193</v>
      </c>
      <c r="DC262" s="139" t="s">
        <v>193</v>
      </c>
      <c r="DD262" s="139" t="s">
        <v>193</v>
      </c>
      <c r="DE262" s="139" t="s">
        <v>193</v>
      </c>
      <c r="DF262" s="139" t="s">
        <v>193</v>
      </c>
      <c r="DG262" s="139" t="s">
        <v>193</v>
      </c>
      <c r="DH262" s="139" t="s">
        <v>193</v>
      </c>
      <c r="DI262" s="139" t="s">
        <v>193</v>
      </c>
      <c r="DJ262" s="139" t="s">
        <v>193</v>
      </c>
      <c r="DK262" s="139" t="s">
        <v>193</v>
      </c>
      <c r="DL262" s="139" t="s">
        <v>193</v>
      </c>
      <c r="DM262" s="139" t="s">
        <v>193</v>
      </c>
      <c r="DN262" s="139" t="s">
        <v>193</v>
      </c>
      <c r="DO262" s="139" t="s">
        <v>193</v>
      </c>
      <c r="DP262" s="139" t="s">
        <v>193</v>
      </c>
      <c r="DQ262" s="139" t="s">
        <v>193</v>
      </c>
      <c r="DR262" s="139" t="s">
        <v>193</v>
      </c>
      <c r="DS262" s="139" t="s">
        <v>193</v>
      </c>
      <c r="DT262" s="139" t="s">
        <v>193</v>
      </c>
      <c r="DU262" s="139" t="s">
        <v>193</v>
      </c>
      <c r="DV262" s="139" t="s">
        <v>193</v>
      </c>
      <c r="DW262" s="139" t="s">
        <v>193</v>
      </c>
      <c r="DX262" s="139" t="s">
        <v>193</v>
      </c>
      <c r="DY262" s="139" t="s">
        <v>193</v>
      </c>
      <c r="DZ262" s="139" t="s">
        <v>193</v>
      </c>
      <c r="EA262" s="139" t="s">
        <v>193</v>
      </c>
      <c r="EB262" s="139" t="s">
        <v>193</v>
      </c>
      <c r="EC262" s="139" t="s">
        <v>193</v>
      </c>
      <c r="ED262" s="139" t="s">
        <v>193</v>
      </c>
      <c r="EE262" s="139" t="s">
        <v>193</v>
      </c>
      <c r="EF262" s="139" t="s">
        <v>193</v>
      </c>
      <c r="EG262" s="139" t="s">
        <v>193</v>
      </c>
      <c r="EH262" s="139" t="s">
        <v>193</v>
      </c>
      <c r="EI262" s="139" t="s">
        <v>193</v>
      </c>
      <c r="EJ262" s="139" t="s">
        <v>193</v>
      </c>
      <c r="EK262" s="139" t="s">
        <v>193</v>
      </c>
      <c r="EL262" s="139" t="s">
        <v>193</v>
      </c>
      <c r="EM262" s="139" t="s">
        <v>193</v>
      </c>
      <c r="EN262" s="139" t="s">
        <v>193</v>
      </c>
      <c r="EO262" s="139" t="s">
        <v>193</v>
      </c>
      <c r="EP262" s="139" t="s">
        <v>193</v>
      </c>
      <c r="EQ262" s="139" t="s">
        <v>193</v>
      </c>
      <c r="ER262" s="139" t="s">
        <v>193</v>
      </c>
      <c r="ES262" s="139" t="s">
        <v>193</v>
      </c>
      <c r="ET262" s="139" t="s">
        <v>193</v>
      </c>
      <c r="EU262" s="139" t="s">
        <v>193</v>
      </c>
      <c r="EV262" s="139" t="s">
        <v>193</v>
      </c>
      <c r="EW262" s="139" t="s">
        <v>193</v>
      </c>
      <c r="EX262" s="139" t="s">
        <v>193</v>
      </c>
      <c r="EY262" s="139" t="s">
        <v>193</v>
      </c>
      <c r="EZ262" s="139" t="s">
        <v>193</v>
      </c>
      <c r="FA262" s="139" t="s">
        <v>193</v>
      </c>
      <c r="FB262" s="139" t="s">
        <v>193</v>
      </c>
      <c r="FC262" s="139" t="s">
        <v>193</v>
      </c>
      <c r="FD262" s="139" t="s">
        <v>193</v>
      </c>
      <c r="FE262" s="139" t="s">
        <v>193</v>
      </c>
      <c r="FF262" s="139" t="s">
        <v>193</v>
      </c>
      <c r="FG262" s="139" t="s">
        <v>193</v>
      </c>
      <c r="FH262" s="139" t="s">
        <v>193</v>
      </c>
      <c r="FI262" s="139" t="s">
        <v>193</v>
      </c>
      <c r="FJ262" s="139" t="s">
        <v>193</v>
      </c>
      <c r="FK262" s="139" t="s">
        <v>193</v>
      </c>
      <c r="FL262" s="139" t="s">
        <v>193</v>
      </c>
      <c r="FM262" s="139" t="s">
        <v>193</v>
      </c>
      <c r="FN262" s="139" t="s">
        <v>193</v>
      </c>
      <c r="FO262" s="139" t="s">
        <v>193</v>
      </c>
      <c r="FP262" s="139" t="s">
        <v>193</v>
      </c>
      <c r="FQ262" s="139" t="s">
        <v>193</v>
      </c>
      <c r="FR262" s="139" t="s">
        <v>193</v>
      </c>
      <c r="FS262" s="139" t="s">
        <v>193</v>
      </c>
      <c r="FT262" s="139" t="s">
        <v>193</v>
      </c>
      <c r="FU262" s="139" t="s">
        <v>193</v>
      </c>
      <c r="FV262" s="139" t="s">
        <v>193</v>
      </c>
      <c r="FW262" s="139" t="s">
        <v>193</v>
      </c>
      <c r="FX262" s="139" t="s">
        <v>193</v>
      </c>
      <c r="FY262" s="139" t="s">
        <v>193</v>
      </c>
      <c r="FZ262" s="139" t="s">
        <v>193</v>
      </c>
      <c r="GA262" s="139" t="s">
        <v>193</v>
      </c>
      <c r="GB262" s="139" t="s">
        <v>193</v>
      </c>
      <c r="GC262" s="139" t="s">
        <v>193</v>
      </c>
      <c r="GD262" s="139" t="s">
        <v>193</v>
      </c>
      <c r="GE262" s="139" t="s">
        <v>193</v>
      </c>
      <c r="GF262" s="139" t="s">
        <v>193</v>
      </c>
      <c r="GG262" s="139" t="s">
        <v>193</v>
      </c>
      <c r="GH262" s="139" t="s">
        <v>193</v>
      </c>
      <c r="GI262" s="139" t="s">
        <v>193</v>
      </c>
      <c r="GJ262" s="139" t="s">
        <v>193</v>
      </c>
      <c r="GK262" s="139" t="s">
        <v>193</v>
      </c>
      <c r="GL262" s="139" t="s">
        <v>193</v>
      </c>
      <c r="GM262" s="139" t="s">
        <v>193</v>
      </c>
      <c r="GN262" s="139" t="s">
        <v>193</v>
      </c>
      <c r="GO262" s="139" t="s">
        <v>193</v>
      </c>
      <c r="GP262" s="139" t="s">
        <v>193</v>
      </c>
      <c r="GQ262" s="139" t="s">
        <v>193</v>
      </c>
      <c r="GR262" s="139" t="s">
        <v>193</v>
      </c>
      <c r="GS262" s="139" t="s">
        <v>193</v>
      </c>
      <c r="GT262" s="139" t="s">
        <v>193</v>
      </c>
      <c r="GU262" s="139" t="s">
        <v>193</v>
      </c>
      <c r="GV262" s="139" t="s">
        <v>193</v>
      </c>
      <c r="GW262" s="139" t="s">
        <v>193</v>
      </c>
      <c r="GX262" s="139" t="s">
        <v>193</v>
      </c>
      <c r="GY262" s="139" t="s">
        <v>193</v>
      </c>
      <c r="GZ262" s="139" t="s">
        <v>193</v>
      </c>
      <c r="HA262" s="139" t="s">
        <v>193</v>
      </c>
      <c r="HB262" s="139" t="s">
        <v>193</v>
      </c>
      <c r="HC262" s="139" t="s">
        <v>193</v>
      </c>
      <c r="HD262" s="139" t="s">
        <v>193</v>
      </c>
      <c r="HE262" s="139" t="s">
        <v>193</v>
      </c>
      <c r="HF262" s="139" t="s">
        <v>193</v>
      </c>
      <c r="HG262" s="139" t="s">
        <v>193</v>
      </c>
      <c r="HH262" s="139" t="s">
        <v>193</v>
      </c>
      <c r="HI262" s="139" t="s">
        <v>193</v>
      </c>
      <c r="HJ262" s="139" t="s">
        <v>193</v>
      </c>
      <c r="HK262" s="139" t="s">
        <v>193</v>
      </c>
      <c r="HL262" s="139" t="s">
        <v>193</v>
      </c>
      <c r="HM262" s="139" t="s">
        <v>193</v>
      </c>
      <c r="HN262" s="139" t="s">
        <v>193</v>
      </c>
      <c r="HO262" s="139" t="s">
        <v>193</v>
      </c>
      <c r="HP262" s="139" t="s">
        <v>193</v>
      </c>
      <c r="HQ262" s="139" t="s">
        <v>193</v>
      </c>
      <c r="HR262" s="139" t="s">
        <v>193</v>
      </c>
      <c r="HS262" s="139" t="s">
        <v>193</v>
      </c>
      <c r="HT262" s="139" t="s">
        <v>193</v>
      </c>
      <c r="HU262" s="139" t="s">
        <v>193</v>
      </c>
      <c r="HV262" s="139" t="s">
        <v>193</v>
      </c>
      <c r="HW262" s="139" t="s">
        <v>193</v>
      </c>
      <c r="HX262" s="139" t="s">
        <v>193</v>
      </c>
      <c r="HY262" s="139" t="s">
        <v>193</v>
      </c>
      <c r="HZ262" s="139" t="s">
        <v>193</v>
      </c>
      <c r="IA262" s="139" t="s">
        <v>193</v>
      </c>
      <c r="IB262" s="139" t="s">
        <v>193</v>
      </c>
      <c r="IC262" s="139" t="s">
        <v>193</v>
      </c>
      <c r="ID262" s="139" t="s">
        <v>193</v>
      </c>
      <c r="IE262" s="139" t="s">
        <v>193</v>
      </c>
      <c r="IF262" s="139" t="s">
        <v>193</v>
      </c>
      <c r="IG262" s="139" t="s">
        <v>193</v>
      </c>
      <c r="IH262" s="139" t="s">
        <v>193</v>
      </c>
      <c r="II262" s="139" t="s">
        <v>193</v>
      </c>
      <c r="IJ262" s="139" t="s">
        <v>193</v>
      </c>
      <c r="IK262" s="139" t="s">
        <v>193</v>
      </c>
      <c r="IL262" s="139" t="s">
        <v>193</v>
      </c>
      <c r="IM262" s="139" t="s">
        <v>193</v>
      </c>
      <c r="IN262" s="139" t="s">
        <v>193</v>
      </c>
      <c r="IO262" s="139" t="s">
        <v>193</v>
      </c>
      <c r="IP262" s="139" t="s">
        <v>193</v>
      </c>
      <c r="IQ262" s="139" t="s">
        <v>193</v>
      </c>
      <c r="IR262" s="139" t="s">
        <v>193</v>
      </c>
      <c r="IS262" s="139" t="s">
        <v>193</v>
      </c>
      <c r="IT262" s="139" t="s">
        <v>193</v>
      </c>
      <c r="IU262" s="139" t="s">
        <v>193</v>
      </c>
      <c r="IV262" s="139" t="s">
        <v>193</v>
      </c>
      <c r="IW262" s="139" t="s">
        <v>193</v>
      </c>
      <c r="IX262" s="139" t="s">
        <v>193</v>
      </c>
      <c r="IY262" s="139" t="s">
        <v>193</v>
      </c>
      <c r="IZ262" s="139" t="s">
        <v>193</v>
      </c>
      <c r="JA262" s="139" t="s">
        <v>193</v>
      </c>
      <c r="JB262" s="139" t="s">
        <v>193</v>
      </c>
      <c r="JC262" s="139" t="s">
        <v>193</v>
      </c>
      <c r="JD262" s="139" t="s">
        <v>193</v>
      </c>
      <c r="JE262" s="139" t="s">
        <v>193</v>
      </c>
      <c r="JF262" s="139" t="s">
        <v>193</v>
      </c>
      <c r="JG262" s="139" t="s">
        <v>193</v>
      </c>
      <c r="JH262" s="139" t="s">
        <v>193</v>
      </c>
      <c r="JI262" s="139" t="s">
        <v>193</v>
      </c>
      <c r="JJ262" s="139" t="s">
        <v>193</v>
      </c>
      <c r="JK262" s="139" t="s">
        <v>193</v>
      </c>
      <c r="JL262" s="139" t="s">
        <v>193</v>
      </c>
      <c r="JM262" s="139" t="s">
        <v>193</v>
      </c>
      <c r="JN262" s="139" t="s">
        <v>193</v>
      </c>
      <c r="JO262" s="139" t="s">
        <v>193</v>
      </c>
      <c r="JP262" s="139" t="s">
        <v>193</v>
      </c>
      <c r="JQ262" s="139" t="s">
        <v>109</v>
      </c>
      <c r="JR262" s="139" t="s">
        <v>505</v>
      </c>
      <c r="JS262" s="139" t="s">
        <v>3318</v>
      </c>
      <c r="JT262" s="139" t="s">
        <v>193</v>
      </c>
      <c r="JU262" s="139" t="s">
        <v>506</v>
      </c>
      <c r="JV262" s="139" t="s">
        <v>3319</v>
      </c>
      <c r="JW262" s="139" t="s">
        <v>3318</v>
      </c>
      <c r="JX262" s="139" t="s">
        <v>800</v>
      </c>
      <c r="JY262" s="139" t="s">
        <v>193</v>
      </c>
      <c r="JZ262" s="139" t="s">
        <v>805</v>
      </c>
      <c r="KA262" s="139" t="s">
        <v>802</v>
      </c>
      <c r="KB262" s="139" t="s">
        <v>803</v>
      </c>
      <c r="KC262" s="139" t="s">
        <v>804</v>
      </c>
      <c r="KD262" s="139" t="s">
        <v>193</v>
      </c>
      <c r="KE262" s="139" t="s">
        <v>193</v>
      </c>
      <c r="KF262" s="139" t="s">
        <v>193</v>
      </c>
      <c r="KG262" s="139" t="s">
        <v>193</v>
      </c>
      <c r="KH262" s="139" t="s">
        <v>193</v>
      </c>
      <c r="KI262" s="139">
        <v>13</v>
      </c>
      <c r="KJ262" s="139">
        <v>13</v>
      </c>
      <c r="KK262" s="139" t="s">
        <v>193</v>
      </c>
      <c r="KL262" s="139" t="s">
        <v>156</v>
      </c>
      <c r="KM262" s="139">
        <v>13</v>
      </c>
      <c r="KN262" s="139" t="s">
        <v>109</v>
      </c>
      <c r="KO262" s="139" t="s">
        <v>193</v>
      </c>
      <c r="KP262" s="139" t="s">
        <v>114</v>
      </c>
      <c r="KQ262" s="139" t="s">
        <v>193</v>
      </c>
      <c r="KR262" s="139" t="s">
        <v>193</v>
      </c>
      <c r="KS262" s="139" t="s">
        <v>193</v>
      </c>
      <c r="KT262" s="139" t="s">
        <v>193</v>
      </c>
      <c r="KU262" s="139" t="s">
        <v>193</v>
      </c>
      <c r="KV262" s="139" t="s">
        <v>193</v>
      </c>
      <c r="KW262" s="139" t="s">
        <v>193</v>
      </c>
      <c r="KX262" s="139" t="s">
        <v>193</v>
      </c>
      <c r="KY262" s="139" t="s">
        <v>193</v>
      </c>
      <c r="KZ262" s="139" t="s">
        <v>193</v>
      </c>
      <c r="LA262" s="139" t="s">
        <v>193</v>
      </c>
      <c r="LB262" s="139" t="s">
        <v>193</v>
      </c>
      <c r="LC262" s="139" t="s">
        <v>193</v>
      </c>
      <c r="LD262" s="139" t="s">
        <v>109</v>
      </c>
      <c r="LE262" s="139" t="s">
        <v>3469</v>
      </c>
      <c r="LF262" s="139">
        <v>1</v>
      </c>
      <c r="LG262" s="139">
        <v>0</v>
      </c>
      <c r="LH262" s="139">
        <v>0</v>
      </c>
      <c r="LI262" s="139" t="s">
        <v>193</v>
      </c>
      <c r="LJ262" s="139" t="s">
        <v>3331</v>
      </c>
      <c r="LK262" s="139">
        <v>0</v>
      </c>
      <c r="LL262" s="139">
        <v>0</v>
      </c>
      <c r="LM262" s="139">
        <v>1</v>
      </c>
      <c r="LN262" s="139">
        <v>0</v>
      </c>
      <c r="LO262" s="139">
        <v>0</v>
      </c>
      <c r="LP262" s="139">
        <v>0</v>
      </c>
      <c r="LQ262" s="139" t="s">
        <v>193</v>
      </c>
    </row>
    <row r="263" spans="1:329" ht="14.4" customHeight="1" x14ac:dyDescent="0.35">
      <c r="A263" s="139" t="s">
        <v>3788</v>
      </c>
      <c r="B263" s="139" t="s">
        <v>3571</v>
      </c>
      <c r="C263" s="139" t="s">
        <v>617</v>
      </c>
      <c r="D263" s="139" t="s">
        <v>617</v>
      </c>
      <c r="E263" s="139" t="s">
        <v>619</v>
      </c>
      <c r="F263" s="139" t="s">
        <v>500</v>
      </c>
      <c r="G263" s="139" t="s">
        <v>219</v>
      </c>
      <c r="H263" s="139" t="s">
        <v>219</v>
      </c>
      <c r="I263" s="139" t="s">
        <v>3760</v>
      </c>
      <c r="J263" s="139" t="s">
        <v>630</v>
      </c>
      <c r="K263" s="139" t="s">
        <v>536</v>
      </c>
      <c r="L263" s="139" t="s">
        <v>490</v>
      </c>
      <c r="M263" t="s">
        <v>491</v>
      </c>
      <c r="N263" t="s">
        <v>193</v>
      </c>
      <c r="O263" t="s">
        <v>193</v>
      </c>
      <c r="P263" t="s">
        <v>496</v>
      </c>
      <c r="Q263" t="s">
        <v>193</v>
      </c>
      <c r="R263" t="s">
        <v>3417</v>
      </c>
      <c r="S263">
        <v>0</v>
      </c>
      <c r="T263">
        <v>0</v>
      </c>
      <c r="U263">
        <v>0</v>
      </c>
      <c r="V263">
        <v>1</v>
      </c>
      <c r="W263">
        <v>1</v>
      </c>
      <c r="X263">
        <v>0</v>
      </c>
      <c r="Y263">
        <v>0</v>
      </c>
      <c r="Z263" t="s">
        <v>3953</v>
      </c>
      <c r="AA263" t="s">
        <v>3554</v>
      </c>
      <c r="AB263" t="s">
        <v>512</v>
      </c>
      <c r="AC263">
        <v>1</v>
      </c>
      <c r="AD263">
        <v>0</v>
      </c>
      <c r="AE263">
        <v>0</v>
      </c>
      <c r="AF263">
        <v>0</v>
      </c>
      <c r="AG263">
        <v>1</v>
      </c>
      <c r="AH263">
        <v>0</v>
      </c>
      <c r="AI263">
        <v>0</v>
      </c>
      <c r="AJ263">
        <v>0</v>
      </c>
      <c r="AK263">
        <v>0</v>
      </c>
      <c r="AL263">
        <v>0</v>
      </c>
      <c r="AM263" t="s">
        <v>193</v>
      </c>
      <c r="AN263" t="s">
        <v>113</v>
      </c>
      <c r="AO263" t="s">
        <v>501</v>
      </c>
      <c r="AP263" t="s">
        <v>193</v>
      </c>
      <c r="AQ263" t="s">
        <v>193</v>
      </c>
      <c r="AR263" t="s">
        <v>193</v>
      </c>
      <c r="AS263" t="s">
        <v>193</v>
      </c>
      <c r="AT263" t="s">
        <v>193</v>
      </c>
      <c r="AU263" t="s">
        <v>193</v>
      </c>
      <c r="AV263" t="s">
        <v>193</v>
      </c>
      <c r="AW263" t="s">
        <v>193</v>
      </c>
      <c r="AX263" t="s">
        <v>193</v>
      </c>
      <c r="AY263" t="s">
        <v>193</v>
      </c>
      <c r="AZ263" s="192" t="s">
        <v>193</v>
      </c>
      <c r="BA263" s="139" t="s">
        <v>193</v>
      </c>
      <c r="BB263" s="139" t="s">
        <v>193</v>
      </c>
      <c r="BC263" s="192" t="s">
        <v>193</v>
      </c>
      <c r="BD263" s="139" t="s">
        <v>193</v>
      </c>
      <c r="BE263" s="139" t="s">
        <v>193</v>
      </c>
      <c r="BF263" s="192" t="s">
        <v>193</v>
      </c>
      <c r="BG263" s="139" t="s">
        <v>193</v>
      </c>
      <c r="BH263" s="139" t="s">
        <v>193</v>
      </c>
      <c r="BI263" s="192" t="s">
        <v>193</v>
      </c>
      <c r="BJ263" s="139" t="s">
        <v>193</v>
      </c>
      <c r="BK263" s="139" t="s">
        <v>193</v>
      </c>
      <c r="BL263" s="192" t="s">
        <v>193</v>
      </c>
      <c r="BM263" s="139" t="s">
        <v>193</v>
      </c>
      <c r="BN263" s="139" t="s">
        <v>193</v>
      </c>
      <c r="BO263" s="192" t="s">
        <v>193</v>
      </c>
      <c r="BP263" s="139" t="s">
        <v>193</v>
      </c>
      <c r="BQ263" s="139" t="s">
        <v>193</v>
      </c>
      <c r="BR263" s="139" t="s">
        <v>193</v>
      </c>
      <c r="BS263" s="139" t="s">
        <v>193</v>
      </c>
      <c r="BT263" s="139" t="s">
        <v>193</v>
      </c>
      <c r="BU263" s="139" t="s">
        <v>193</v>
      </c>
      <c r="BV263" s="139" t="s">
        <v>193</v>
      </c>
      <c r="BW263" s="139" t="s">
        <v>193</v>
      </c>
      <c r="BX263" s="139" t="s">
        <v>193</v>
      </c>
      <c r="BY263" s="139" t="s">
        <v>193</v>
      </c>
      <c r="BZ263" s="139" t="s">
        <v>193</v>
      </c>
      <c r="CA263" s="192" t="s">
        <v>193</v>
      </c>
      <c r="CB263" s="139" t="s">
        <v>193</v>
      </c>
      <c r="CC263" s="139" t="s">
        <v>193</v>
      </c>
      <c r="CD263" s="139" t="s">
        <v>193</v>
      </c>
      <c r="CE263" s="139" t="s">
        <v>193</v>
      </c>
      <c r="CF263" s="139" t="s">
        <v>193</v>
      </c>
      <c r="CG263" s="139" t="s">
        <v>193</v>
      </c>
      <c r="CH263" s="139" t="s">
        <v>193</v>
      </c>
      <c r="CI263" s="139" t="s">
        <v>193</v>
      </c>
      <c r="CJ263" s="139" t="s">
        <v>193</v>
      </c>
      <c r="CK263" s="139" t="s">
        <v>193</v>
      </c>
      <c r="CL263" s="139" t="s">
        <v>193</v>
      </c>
      <c r="CM263" s="139" t="s">
        <v>193</v>
      </c>
      <c r="CN263" s="139" t="s">
        <v>193</v>
      </c>
      <c r="CO263" s="139" t="s">
        <v>193</v>
      </c>
      <c r="CP263" s="139" t="s">
        <v>193</v>
      </c>
      <c r="CQ263" s="139" t="s">
        <v>193</v>
      </c>
      <c r="CR263" s="139" t="s">
        <v>193</v>
      </c>
      <c r="CS263" s="139" t="s">
        <v>193</v>
      </c>
      <c r="CT263" s="139" t="s">
        <v>193</v>
      </c>
      <c r="CU263" s="139" t="s">
        <v>193</v>
      </c>
      <c r="CV263" s="139" t="s">
        <v>193</v>
      </c>
      <c r="CW263" s="139" t="s">
        <v>193</v>
      </c>
      <c r="CX263" s="139" t="s">
        <v>193</v>
      </c>
      <c r="CY263" s="139" t="s">
        <v>193</v>
      </c>
      <c r="CZ263" s="139" t="s">
        <v>193</v>
      </c>
      <c r="DA263" s="139" t="s">
        <v>193</v>
      </c>
      <c r="DB263" s="139" t="s">
        <v>193</v>
      </c>
      <c r="DC263" s="139" t="s">
        <v>193</v>
      </c>
      <c r="DD263" s="139" t="s">
        <v>193</v>
      </c>
      <c r="DE263" s="139" t="s">
        <v>193</v>
      </c>
      <c r="DF263" s="139" t="s">
        <v>193</v>
      </c>
      <c r="DG263" s="139" t="s">
        <v>193</v>
      </c>
      <c r="DH263" s="139" t="s">
        <v>193</v>
      </c>
      <c r="DI263" s="139" t="s">
        <v>193</v>
      </c>
      <c r="DJ263" s="139" t="s">
        <v>193</v>
      </c>
      <c r="DK263" s="139" t="s">
        <v>193</v>
      </c>
      <c r="DL263" s="139" t="s">
        <v>193</v>
      </c>
      <c r="DM263" s="139" t="s">
        <v>193</v>
      </c>
      <c r="DN263" s="139" t="s">
        <v>193</v>
      </c>
      <c r="DO263" s="139" t="s">
        <v>193</v>
      </c>
      <c r="DP263" s="139" t="s">
        <v>193</v>
      </c>
      <c r="DQ263" s="139" t="s">
        <v>193</v>
      </c>
      <c r="DR263" s="139" t="s">
        <v>193</v>
      </c>
      <c r="DS263" s="139" t="s">
        <v>193</v>
      </c>
      <c r="DT263" s="139" t="s">
        <v>193</v>
      </c>
      <c r="DU263" s="139" t="s">
        <v>193</v>
      </c>
      <c r="DV263" s="139" t="s">
        <v>193</v>
      </c>
      <c r="DW263" s="139" t="s">
        <v>193</v>
      </c>
      <c r="DX263" s="139" t="s">
        <v>193</v>
      </c>
      <c r="DY263" s="139" t="s">
        <v>193</v>
      </c>
      <c r="DZ263" s="139" t="s">
        <v>193</v>
      </c>
      <c r="EA263" s="139" t="s">
        <v>193</v>
      </c>
      <c r="EB263" s="139" t="s">
        <v>193</v>
      </c>
      <c r="EC263" s="139" t="s">
        <v>193</v>
      </c>
      <c r="ED263" s="139" t="s">
        <v>193</v>
      </c>
      <c r="EE263" s="139" t="s">
        <v>193</v>
      </c>
      <c r="EF263" s="139" t="s">
        <v>193</v>
      </c>
      <c r="EG263" s="139" t="s">
        <v>193</v>
      </c>
      <c r="EH263" s="139" t="s">
        <v>193</v>
      </c>
      <c r="EI263" s="139" t="s">
        <v>193</v>
      </c>
      <c r="EJ263" s="139" t="s">
        <v>193</v>
      </c>
      <c r="EK263" s="139" t="s">
        <v>193</v>
      </c>
      <c r="EL263" s="139" t="s">
        <v>193</v>
      </c>
      <c r="EM263" s="139" t="s">
        <v>193</v>
      </c>
      <c r="EN263" s="139" t="s">
        <v>193</v>
      </c>
      <c r="EO263" s="139" t="s">
        <v>193</v>
      </c>
      <c r="EP263" s="139" t="s">
        <v>193</v>
      </c>
      <c r="EQ263" s="139" t="s">
        <v>193</v>
      </c>
      <c r="ER263" s="139" t="s">
        <v>193</v>
      </c>
      <c r="ES263" s="139" t="s">
        <v>193</v>
      </c>
      <c r="ET263" s="139" t="s">
        <v>193</v>
      </c>
      <c r="EU263" s="139" t="s">
        <v>193</v>
      </c>
      <c r="EV263" s="139" t="s">
        <v>193</v>
      </c>
      <c r="EW263" s="139" t="s">
        <v>193</v>
      </c>
      <c r="EX263" s="139" t="s">
        <v>193</v>
      </c>
      <c r="EY263" s="139" t="s">
        <v>193</v>
      </c>
      <c r="EZ263" s="139" t="s">
        <v>193</v>
      </c>
      <c r="FA263" s="139" t="s">
        <v>193</v>
      </c>
      <c r="FB263" s="139" t="s">
        <v>193</v>
      </c>
      <c r="FC263" s="139" t="s">
        <v>193</v>
      </c>
      <c r="FD263" s="139" t="s">
        <v>193</v>
      </c>
      <c r="FE263" s="139" t="s">
        <v>193</v>
      </c>
      <c r="FF263" s="139" t="s">
        <v>193</v>
      </c>
      <c r="FG263" s="139" t="s">
        <v>193</v>
      </c>
      <c r="FH263" s="139" t="s">
        <v>193</v>
      </c>
      <c r="FI263" s="139" t="s">
        <v>193</v>
      </c>
      <c r="FJ263" s="139" t="s">
        <v>193</v>
      </c>
      <c r="FK263" s="139" t="s">
        <v>193</v>
      </c>
      <c r="FL263" s="139" t="s">
        <v>193</v>
      </c>
      <c r="FM263" s="139" t="s">
        <v>193</v>
      </c>
      <c r="FN263" s="139" t="s">
        <v>193</v>
      </c>
      <c r="FO263" s="139" t="s">
        <v>193</v>
      </c>
      <c r="FP263" s="139" t="s">
        <v>193</v>
      </c>
      <c r="FQ263" s="139" t="s">
        <v>193</v>
      </c>
      <c r="FR263" s="139" t="s">
        <v>193</v>
      </c>
      <c r="FS263" s="139" t="s">
        <v>193</v>
      </c>
      <c r="FT263" s="139" t="s">
        <v>193</v>
      </c>
      <c r="FU263" s="139" t="s">
        <v>193</v>
      </c>
      <c r="FV263" s="139" t="s">
        <v>193</v>
      </c>
      <c r="FW263" s="139" t="s">
        <v>193</v>
      </c>
      <c r="FX263" s="139" t="s">
        <v>193</v>
      </c>
      <c r="FY263" s="139" t="s">
        <v>193</v>
      </c>
      <c r="FZ263" s="139" t="s">
        <v>193</v>
      </c>
      <c r="GA263" s="139" t="s">
        <v>193</v>
      </c>
      <c r="GB263" s="139" t="s">
        <v>193</v>
      </c>
      <c r="GC263" s="139" t="s">
        <v>193</v>
      </c>
      <c r="GD263" s="139" t="s">
        <v>193</v>
      </c>
      <c r="GE263" s="139" t="s">
        <v>193</v>
      </c>
      <c r="GF263" s="139" t="s">
        <v>193</v>
      </c>
      <c r="GG263" s="139" t="s">
        <v>193</v>
      </c>
      <c r="GH263" s="139" t="s">
        <v>193</v>
      </c>
      <c r="GI263" s="139" t="s">
        <v>193</v>
      </c>
      <c r="GJ263" s="139" t="s">
        <v>193</v>
      </c>
      <c r="GK263" s="139" t="s">
        <v>193</v>
      </c>
      <c r="GL263" s="139" t="s">
        <v>193</v>
      </c>
      <c r="GM263" s="139" t="s">
        <v>193</v>
      </c>
      <c r="GN263" s="139" t="s">
        <v>193</v>
      </c>
      <c r="GO263" s="139" t="s">
        <v>193</v>
      </c>
      <c r="GP263" s="139" t="s">
        <v>193</v>
      </c>
      <c r="GQ263" s="139" t="s">
        <v>193</v>
      </c>
      <c r="GR263" s="139" t="s">
        <v>193</v>
      </c>
      <c r="GS263" s="139" t="s">
        <v>193</v>
      </c>
      <c r="GT263" s="139" t="s">
        <v>193</v>
      </c>
      <c r="GU263" s="139" t="s">
        <v>193</v>
      </c>
      <c r="GV263" s="139" t="s">
        <v>193</v>
      </c>
      <c r="GW263" s="139" t="s">
        <v>193</v>
      </c>
      <c r="GX263" s="139" t="s">
        <v>193</v>
      </c>
      <c r="GY263" s="139" t="s">
        <v>193</v>
      </c>
      <c r="GZ263" s="139" t="s">
        <v>193</v>
      </c>
      <c r="HA263" s="139" t="s">
        <v>193</v>
      </c>
      <c r="HB263" s="139" t="s">
        <v>193</v>
      </c>
      <c r="HC263" s="139" t="s">
        <v>193</v>
      </c>
      <c r="HD263" s="139" t="s">
        <v>193</v>
      </c>
      <c r="HE263" s="139" t="s">
        <v>193</v>
      </c>
      <c r="HF263" s="139" t="s">
        <v>193</v>
      </c>
      <c r="HG263" s="139" t="s">
        <v>193</v>
      </c>
      <c r="HH263" s="139" t="s">
        <v>193</v>
      </c>
      <c r="HI263" s="139" t="s">
        <v>193</v>
      </c>
      <c r="HJ263" s="139" t="s">
        <v>3419</v>
      </c>
      <c r="HK263" s="139">
        <v>1</v>
      </c>
      <c r="HL263" s="139">
        <v>1</v>
      </c>
      <c r="HM263" s="139">
        <v>1</v>
      </c>
      <c r="HN263" s="139">
        <v>1</v>
      </c>
      <c r="HO263" s="139">
        <v>1</v>
      </c>
      <c r="HP263" s="139">
        <v>1</v>
      </c>
      <c r="HQ263" s="139">
        <v>1</v>
      </c>
      <c r="HR263" s="139">
        <v>0</v>
      </c>
      <c r="HS263" s="139" t="s">
        <v>3553</v>
      </c>
      <c r="HT263" s="139" t="s">
        <v>193</v>
      </c>
      <c r="HU263" s="139">
        <v>500</v>
      </c>
      <c r="HV263" s="139">
        <v>750</v>
      </c>
      <c r="HW263" s="139">
        <v>50</v>
      </c>
      <c r="HX263" s="139">
        <v>100</v>
      </c>
      <c r="HY263" s="192">
        <v>12.5</v>
      </c>
      <c r="HZ263" s="139">
        <v>75</v>
      </c>
      <c r="IA263" s="139">
        <v>75</v>
      </c>
      <c r="IB263" s="139" t="s">
        <v>109</v>
      </c>
      <c r="IC263" s="139" t="s">
        <v>193</v>
      </c>
      <c r="ID263" s="139" t="s">
        <v>3631</v>
      </c>
      <c r="IE263" s="139">
        <v>0</v>
      </c>
      <c r="IF263" s="139">
        <v>1</v>
      </c>
      <c r="IG263" s="139">
        <v>1</v>
      </c>
      <c r="IH263" s="139" t="s">
        <v>193</v>
      </c>
      <c r="II263" s="139">
        <v>150</v>
      </c>
      <c r="IJ263" s="139">
        <v>25</v>
      </c>
      <c r="IK263" s="139" t="s">
        <v>114</v>
      </c>
      <c r="IL263" s="139" t="s">
        <v>193</v>
      </c>
      <c r="IM263" s="139" t="s">
        <v>193</v>
      </c>
      <c r="IN263" s="139" t="s">
        <v>114</v>
      </c>
      <c r="IO263" s="139" t="s">
        <v>193</v>
      </c>
      <c r="IP263" s="139" t="s">
        <v>193</v>
      </c>
      <c r="IQ263" s="139" t="s">
        <v>193</v>
      </c>
      <c r="IR263" s="139" t="s">
        <v>193</v>
      </c>
      <c r="IS263" s="139" t="s">
        <v>193</v>
      </c>
      <c r="IT263" s="139" t="s">
        <v>193</v>
      </c>
      <c r="IU263" s="139" t="s">
        <v>193</v>
      </c>
      <c r="IV263" s="139" t="s">
        <v>193</v>
      </c>
      <c r="IW263" s="139" t="s">
        <v>3513</v>
      </c>
      <c r="IX263" s="139">
        <v>1</v>
      </c>
      <c r="IY263" s="139">
        <v>0</v>
      </c>
      <c r="IZ263" s="139">
        <v>1</v>
      </c>
      <c r="JA263" s="139">
        <v>1</v>
      </c>
      <c r="JB263" s="139">
        <v>0</v>
      </c>
      <c r="JC263" s="139">
        <v>0</v>
      </c>
      <c r="JD263" s="139">
        <v>0</v>
      </c>
      <c r="JE263" s="139">
        <v>0</v>
      </c>
      <c r="JF263" s="139" t="s">
        <v>193</v>
      </c>
      <c r="JG263" s="139" t="s">
        <v>109</v>
      </c>
      <c r="JH263" s="139" t="s">
        <v>193</v>
      </c>
      <c r="JI263" s="139" t="s">
        <v>3417</v>
      </c>
      <c r="JJ263" s="139">
        <v>0</v>
      </c>
      <c r="JK263" s="139">
        <v>0</v>
      </c>
      <c r="JL263" s="139">
        <v>0</v>
      </c>
      <c r="JM263" s="139">
        <v>1</v>
      </c>
      <c r="JN263" s="139">
        <v>1</v>
      </c>
      <c r="JO263" s="139">
        <v>0</v>
      </c>
      <c r="JP263" s="139">
        <v>0</v>
      </c>
      <c r="JQ263" s="139" t="s">
        <v>193</v>
      </c>
      <c r="JR263" s="139" t="s">
        <v>193</v>
      </c>
      <c r="JS263" s="139" t="s">
        <v>193</v>
      </c>
      <c r="JT263" s="139" t="s">
        <v>193</v>
      </c>
      <c r="JU263" s="139" t="s">
        <v>193</v>
      </c>
      <c r="JV263" s="139" t="s">
        <v>193</v>
      </c>
      <c r="JW263" s="139" t="s">
        <v>193</v>
      </c>
      <c r="JX263" s="139" t="s">
        <v>193</v>
      </c>
      <c r="JY263" s="139" t="s">
        <v>193</v>
      </c>
      <c r="JZ263" s="139" t="s">
        <v>193</v>
      </c>
      <c r="KA263" s="139" t="s">
        <v>193</v>
      </c>
      <c r="KB263" s="139" t="s">
        <v>193</v>
      </c>
      <c r="KC263" s="139" t="s">
        <v>193</v>
      </c>
      <c r="KD263" s="139" t="s">
        <v>193</v>
      </c>
      <c r="KE263" s="139" t="s">
        <v>193</v>
      </c>
      <c r="KF263" s="139" t="s">
        <v>193</v>
      </c>
      <c r="KG263" s="139" t="s">
        <v>193</v>
      </c>
      <c r="KH263" s="139" t="s">
        <v>193</v>
      </c>
      <c r="KI263" s="139" t="s">
        <v>193</v>
      </c>
      <c r="KJ263" s="139" t="s">
        <v>193</v>
      </c>
      <c r="KK263" s="139" t="s">
        <v>193</v>
      </c>
      <c r="KL263" s="139" t="s">
        <v>193</v>
      </c>
      <c r="KM263" s="139" t="s">
        <v>193</v>
      </c>
      <c r="KN263" s="139" t="s">
        <v>193</v>
      </c>
      <c r="KO263" s="139" t="s">
        <v>193</v>
      </c>
      <c r="KP263" s="139" t="s">
        <v>193</v>
      </c>
      <c r="KQ263" s="139" t="s">
        <v>193</v>
      </c>
      <c r="KR263" s="139" t="s">
        <v>193</v>
      </c>
      <c r="KS263" s="139" t="s">
        <v>193</v>
      </c>
      <c r="KT263" s="139" t="s">
        <v>193</v>
      </c>
      <c r="KU263" s="139" t="s">
        <v>193</v>
      </c>
      <c r="KV263" s="139" t="s">
        <v>193</v>
      </c>
      <c r="KW263" s="139" t="s">
        <v>193</v>
      </c>
      <c r="KX263" s="139" t="s">
        <v>193</v>
      </c>
      <c r="KY263" s="139" t="s">
        <v>193</v>
      </c>
      <c r="KZ263" s="139" t="s">
        <v>193</v>
      </c>
      <c r="LA263" s="139" t="s">
        <v>193</v>
      </c>
      <c r="LB263" s="139" t="s">
        <v>193</v>
      </c>
      <c r="LC263" s="139" t="s">
        <v>193</v>
      </c>
      <c r="LD263" s="139" t="s">
        <v>193</v>
      </c>
      <c r="LE263" s="139" t="s">
        <v>193</v>
      </c>
      <c r="LF263" s="139" t="s">
        <v>193</v>
      </c>
      <c r="LG263" s="139" t="s">
        <v>193</v>
      </c>
      <c r="LH263" s="139" t="s">
        <v>193</v>
      </c>
      <c r="LI263" s="139" t="s">
        <v>193</v>
      </c>
      <c r="LJ263" s="139" t="s">
        <v>193</v>
      </c>
      <c r="LK263" s="139" t="s">
        <v>193</v>
      </c>
      <c r="LL263" s="139" t="s">
        <v>193</v>
      </c>
      <c r="LM263" s="139" t="s">
        <v>193</v>
      </c>
      <c r="LN263" s="139" t="s">
        <v>193</v>
      </c>
      <c r="LO263" s="139" t="s">
        <v>193</v>
      </c>
      <c r="LP263" s="139" t="s">
        <v>193</v>
      </c>
      <c r="LQ263" s="139" t="s">
        <v>193</v>
      </c>
    </row>
    <row r="264" spans="1:329" ht="14.4" customHeight="1" x14ac:dyDescent="0.35">
      <c r="A264" s="139" t="s">
        <v>3789</v>
      </c>
      <c r="B264" s="139" t="s">
        <v>3571</v>
      </c>
      <c r="C264" s="139" t="s">
        <v>617</v>
      </c>
      <c r="D264" s="139" t="s">
        <v>617</v>
      </c>
      <c r="E264" s="139" t="s">
        <v>619</v>
      </c>
      <c r="F264" s="139" t="s">
        <v>500</v>
      </c>
      <c r="G264" s="139" t="s">
        <v>219</v>
      </c>
      <c r="H264" s="139" t="s">
        <v>219</v>
      </c>
      <c r="I264" s="139" t="s">
        <v>3760</v>
      </c>
      <c r="J264" s="139" t="s">
        <v>630</v>
      </c>
      <c r="K264" s="139" t="s">
        <v>536</v>
      </c>
      <c r="L264" s="139" t="s">
        <v>490</v>
      </c>
      <c r="M264" t="s">
        <v>491</v>
      </c>
      <c r="N264" t="s">
        <v>193</v>
      </c>
      <c r="O264" t="s">
        <v>193</v>
      </c>
      <c r="P264" t="s">
        <v>496</v>
      </c>
      <c r="Q264" t="s">
        <v>193</v>
      </c>
      <c r="R264" t="s">
        <v>3417</v>
      </c>
      <c r="S264">
        <v>0</v>
      </c>
      <c r="T264">
        <v>0</v>
      </c>
      <c r="U264">
        <v>0</v>
      </c>
      <c r="V264">
        <v>1</v>
      </c>
      <c r="W264">
        <v>1</v>
      </c>
      <c r="X264">
        <v>0</v>
      </c>
      <c r="Y264">
        <v>0</v>
      </c>
      <c r="Z264" t="s">
        <v>3953</v>
      </c>
      <c r="AA264" t="s">
        <v>3554</v>
      </c>
      <c r="AB264" t="s">
        <v>512</v>
      </c>
      <c r="AC264">
        <v>1</v>
      </c>
      <c r="AD264">
        <v>0</v>
      </c>
      <c r="AE264">
        <v>0</v>
      </c>
      <c r="AF264">
        <v>0</v>
      </c>
      <c r="AG264">
        <v>1</v>
      </c>
      <c r="AH264">
        <v>0</v>
      </c>
      <c r="AI264">
        <v>0</v>
      </c>
      <c r="AJ264">
        <v>0</v>
      </c>
      <c r="AK264">
        <v>0</v>
      </c>
      <c r="AL264">
        <v>0</v>
      </c>
      <c r="AM264" t="s">
        <v>193</v>
      </c>
      <c r="AN264" t="s">
        <v>142</v>
      </c>
      <c r="AO264" t="s">
        <v>493</v>
      </c>
      <c r="AP264" t="s">
        <v>193</v>
      </c>
      <c r="AQ264" t="s">
        <v>193</v>
      </c>
      <c r="AR264" t="s">
        <v>193</v>
      </c>
      <c r="AS264" t="s">
        <v>193</v>
      </c>
      <c r="AT264" t="s">
        <v>193</v>
      </c>
      <c r="AU264" t="s">
        <v>193</v>
      </c>
      <c r="AV264" t="s">
        <v>193</v>
      </c>
      <c r="AW264" t="s">
        <v>193</v>
      </c>
      <c r="AX264" t="s">
        <v>193</v>
      </c>
      <c r="AY264" t="s">
        <v>193</v>
      </c>
      <c r="AZ264" s="192" t="s">
        <v>193</v>
      </c>
      <c r="BA264" s="139" t="s">
        <v>193</v>
      </c>
      <c r="BB264" s="139" t="s">
        <v>193</v>
      </c>
      <c r="BC264" s="192" t="s">
        <v>193</v>
      </c>
      <c r="BD264" s="139" t="s">
        <v>193</v>
      </c>
      <c r="BE264" s="139" t="s">
        <v>193</v>
      </c>
      <c r="BF264" s="192" t="s">
        <v>193</v>
      </c>
      <c r="BG264" s="139" t="s">
        <v>193</v>
      </c>
      <c r="BH264" s="139" t="s">
        <v>193</v>
      </c>
      <c r="BI264" s="192" t="s">
        <v>193</v>
      </c>
      <c r="BJ264" s="139" t="s">
        <v>193</v>
      </c>
      <c r="BK264" s="139" t="s">
        <v>193</v>
      </c>
      <c r="BL264" s="192" t="s">
        <v>193</v>
      </c>
      <c r="BM264" s="139" t="s">
        <v>193</v>
      </c>
      <c r="BN264" s="139" t="s">
        <v>193</v>
      </c>
      <c r="BO264" s="192" t="s">
        <v>193</v>
      </c>
      <c r="BP264" s="139" t="s">
        <v>193</v>
      </c>
      <c r="BQ264" s="139" t="s">
        <v>193</v>
      </c>
      <c r="BR264" s="139" t="s">
        <v>193</v>
      </c>
      <c r="BS264" s="139" t="s">
        <v>193</v>
      </c>
      <c r="BT264" s="139" t="s">
        <v>193</v>
      </c>
      <c r="BU264" s="139" t="s">
        <v>193</v>
      </c>
      <c r="BV264" s="139" t="s">
        <v>193</v>
      </c>
      <c r="BW264" s="139" t="s">
        <v>193</v>
      </c>
      <c r="BX264" s="139" t="s">
        <v>193</v>
      </c>
      <c r="BY264" s="139" t="s">
        <v>193</v>
      </c>
      <c r="BZ264" s="139" t="s">
        <v>193</v>
      </c>
      <c r="CA264" s="192" t="s">
        <v>193</v>
      </c>
      <c r="CB264" s="139" t="s">
        <v>193</v>
      </c>
      <c r="CC264" s="139" t="s">
        <v>193</v>
      </c>
      <c r="CD264" s="139" t="s">
        <v>193</v>
      </c>
      <c r="CE264" s="139" t="s">
        <v>193</v>
      </c>
      <c r="CF264" s="139" t="s">
        <v>193</v>
      </c>
      <c r="CG264" s="139" t="s">
        <v>193</v>
      </c>
      <c r="CH264" s="139" t="s">
        <v>193</v>
      </c>
      <c r="CI264" s="139" t="s">
        <v>193</v>
      </c>
      <c r="CJ264" s="139" t="s">
        <v>193</v>
      </c>
      <c r="CK264" s="139" t="s">
        <v>193</v>
      </c>
      <c r="CL264" s="139" t="s">
        <v>193</v>
      </c>
      <c r="CM264" s="139" t="s">
        <v>193</v>
      </c>
      <c r="CN264" s="139" t="s">
        <v>193</v>
      </c>
      <c r="CO264" s="139" t="s">
        <v>193</v>
      </c>
      <c r="CP264" s="139" t="s">
        <v>193</v>
      </c>
      <c r="CQ264" s="139" t="s">
        <v>193</v>
      </c>
      <c r="CR264" s="139" t="s">
        <v>193</v>
      </c>
      <c r="CS264" s="139" t="s">
        <v>193</v>
      </c>
      <c r="CT264" s="139" t="s">
        <v>193</v>
      </c>
      <c r="CU264" s="139" t="s">
        <v>193</v>
      </c>
      <c r="CV264" s="139" t="s">
        <v>193</v>
      </c>
      <c r="CW264" s="139" t="s">
        <v>193</v>
      </c>
      <c r="CX264" s="139" t="s">
        <v>193</v>
      </c>
      <c r="CY264" s="139" t="s">
        <v>193</v>
      </c>
      <c r="CZ264" s="139" t="s">
        <v>193</v>
      </c>
      <c r="DA264" s="139" t="s">
        <v>193</v>
      </c>
      <c r="DB264" s="139" t="s">
        <v>193</v>
      </c>
      <c r="DC264" s="139" t="s">
        <v>193</v>
      </c>
      <c r="DD264" s="139" t="s">
        <v>193</v>
      </c>
      <c r="DE264" s="139" t="s">
        <v>193</v>
      </c>
      <c r="DF264" s="139" t="s">
        <v>193</v>
      </c>
      <c r="DG264" s="139" t="s">
        <v>193</v>
      </c>
      <c r="DH264" s="139" t="s">
        <v>193</v>
      </c>
      <c r="DI264" s="139" t="s">
        <v>193</v>
      </c>
      <c r="DJ264" s="139" t="s">
        <v>193</v>
      </c>
      <c r="DK264" s="139" t="s">
        <v>193</v>
      </c>
      <c r="DL264" s="139" t="s">
        <v>193</v>
      </c>
      <c r="DM264" s="139" t="s">
        <v>193</v>
      </c>
      <c r="DN264" s="139" t="s">
        <v>193</v>
      </c>
      <c r="DO264" s="139" t="s">
        <v>193</v>
      </c>
      <c r="DP264" s="139" t="s">
        <v>193</v>
      </c>
      <c r="DQ264" s="139" t="s">
        <v>193</v>
      </c>
      <c r="DR264" s="139" t="s">
        <v>193</v>
      </c>
      <c r="DS264" s="139" t="s">
        <v>193</v>
      </c>
      <c r="DT264" s="139" t="s">
        <v>193</v>
      </c>
      <c r="DU264" s="139" t="s">
        <v>193</v>
      </c>
      <c r="DV264" s="139" t="s">
        <v>193</v>
      </c>
      <c r="DW264" s="139" t="s">
        <v>193</v>
      </c>
      <c r="DX264" s="139" t="s">
        <v>193</v>
      </c>
      <c r="DY264" s="139" t="s">
        <v>193</v>
      </c>
      <c r="DZ264" s="139" t="s">
        <v>193</v>
      </c>
      <c r="EA264" s="139" t="s">
        <v>193</v>
      </c>
      <c r="EB264" s="139" t="s">
        <v>193</v>
      </c>
      <c r="EC264" s="139" t="s">
        <v>193</v>
      </c>
      <c r="ED264" s="139" t="s">
        <v>193</v>
      </c>
      <c r="EE264" s="139" t="s">
        <v>193</v>
      </c>
      <c r="EF264" s="139" t="s">
        <v>193</v>
      </c>
      <c r="EG264" s="139" t="s">
        <v>193</v>
      </c>
      <c r="EH264" s="139" t="s">
        <v>193</v>
      </c>
      <c r="EI264" s="139" t="s">
        <v>193</v>
      </c>
      <c r="EJ264" s="139" t="s">
        <v>193</v>
      </c>
      <c r="EK264" s="139" t="s">
        <v>193</v>
      </c>
      <c r="EL264" s="139" t="s">
        <v>193</v>
      </c>
      <c r="EM264" s="139" t="s">
        <v>193</v>
      </c>
      <c r="EN264" s="139" t="s">
        <v>193</v>
      </c>
      <c r="EO264" s="139" t="s">
        <v>193</v>
      </c>
      <c r="EP264" s="139" t="s">
        <v>193</v>
      </c>
      <c r="EQ264" s="139" t="s">
        <v>193</v>
      </c>
      <c r="ER264" s="139" t="s">
        <v>193</v>
      </c>
      <c r="ES264" s="139" t="s">
        <v>193</v>
      </c>
      <c r="ET264" s="139" t="s">
        <v>193</v>
      </c>
      <c r="EU264" s="139" t="s">
        <v>193</v>
      </c>
      <c r="EV264" s="139" t="s">
        <v>193</v>
      </c>
      <c r="EW264" s="139" t="s">
        <v>193</v>
      </c>
      <c r="EX264" s="139" t="s">
        <v>193</v>
      </c>
      <c r="EY264" s="139" t="s">
        <v>193</v>
      </c>
      <c r="EZ264" s="139" t="s">
        <v>193</v>
      </c>
      <c r="FA264" s="139" t="s">
        <v>193</v>
      </c>
      <c r="FB264" s="139" t="s">
        <v>193</v>
      </c>
      <c r="FC264" s="139" t="s">
        <v>193</v>
      </c>
      <c r="FD264" s="139" t="s">
        <v>193</v>
      </c>
      <c r="FE264" s="139" t="s">
        <v>193</v>
      </c>
      <c r="FF264" s="139" t="s">
        <v>193</v>
      </c>
      <c r="FG264" s="139" t="s">
        <v>193</v>
      </c>
      <c r="FH264" s="139" t="s">
        <v>193</v>
      </c>
      <c r="FI264" s="139" t="s">
        <v>193</v>
      </c>
      <c r="FJ264" s="139" t="s">
        <v>193</v>
      </c>
      <c r="FK264" s="139" t="s">
        <v>193</v>
      </c>
      <c r="FL264" s="139" t="s">
        <v>193</v>
      </c>
      <c r="FM264" s="139" t="s">
        <v>193</v>
      </c>
      <c r="FN264" s="139" t="s">
        <v>193</v>
      </c>
      <c r="FO264" s="139" t="s">
        <v>193</v>
      </c>
      <c r="FP264" s="139" t="s">
        <v>193</v>
      </c>
      <c r="FQ264" s="139" t="s">
        <v>193</v>
      </c>
      <c r="FR264" s="139" t="s">
        <v>193</v>
      </c>
      <c r="FS264" s="139" t="s">
        <v>193</v>
      </c>
      <c r="FT264" s="139" t="s">
        <v>193</v>
      </c>
      <c r="FU264" s="139" t="s">
        <v>193</v>
      </c>
      <c r="FV264" s="139" t="s">
        <v>193</v>
      </c>
      <c r="FW264" s="139" t="s">
        <v>193</v>
      </c>
      <c r="FX264" s="139" t="s">
        <v>193</v>
      </c>
      <c r="FY264" s="139" t="s">
        <v>193</v>
      </c>
      <c r="FZ264" s="139" t="s">
        <v>193</v>
      </c>
      <c r="GA264" s="139" t="s">
        <v>193</v>
      </c>
      <c r="GB264" s="139" t="s">
        <v>193</v>
      </c>
      <c r="GC264" s="139" t="s">
        <v>193</v>
      </c>
      <c r="GD264" s="139" t="s">
        <v>193</v>
      </c>
      <c r="GE264" s="139" t="s">
        <v>193</v>
      </c>
      <c r="GF264" s="139" t="s">
        <v>193</v>
      </c>
      <c r="GG264" s="139" t="s">
        <v>193</v>
      </c>
      <c r="GH264" s="139" t="s">
        <v>193</v>
      </c>
      <c r="GI264" s="139" t="s">
        <v>193</v>
      </c>
      <c r="GJ264" s="139" t="s">
        <v>193</v>
      </c>
      <c r="GK264" s="139" t="s">
        <v>193</v>
      </c>
      <c r="GL264" s="139" t="s">
        <v>193</v>
      </c>
      <c r="GM264" s="139" t="s">
        <v>193</v>
      </c>
      <c r="GN264" s="139" t="s">
        <v>193</v>
      </c>
      <c r="GO264" s="139" t="s">
        <v>193</v>
      </c>
      <c r="GP264" s="139" t="s">
        <v>193</v>
      </c>
      <c r="GQ264" s="139" t="s">
        <v>193</v>
      </c>
      <c r="GR264" s="139" t="s">
        <v>193</v>
      </c>
      <c r="GS264" s="139" t="s">
        <v>193</v>
      </c>
      <c r="GT264" s="139" t="s">
        <v>193</v>
      </c>
      <c r="GU264" s="139" t="s">
        <v>193</v>
      </c>
      <c r="GV264" s="139" t="s">
        <v>193</v>
      </c>
      <c r="GW264" s="139" t="s">
        <v>193</v>
      </c>
      <c r="GX264" s="139" t="s">
        <v>193</v>
      </c>
      <c r="GY264" s="139" t="s">
        <v>193</v>
      </c>
      <c r="GZ264" s="139" t="s">
        <v>193</v>
      </c>
      <c r="HA264" s="139" t="s">
        <v>193</v>
      </c>
      <c r="HB264" s="139" t="s">
        <v>193</v>
      </c>
      <c r="HC264" s="139" t="s">
        <v>193</v>
      </c>
      <c r="HD264" s="139" t="s">
        <v>193</v>
      </c>
      <c r="HE264" s="139" t="s">
        <v>193</v>
      </c>
      <c r="HF264" s="139" t="s">
        <v>193</v>
      </c>
      <c r="HG264" s="139" t="s">
        <v>193</v>
      </c>
      <c r="HH264" s="139" t="s">
        <v>193</v>
      </c>
      <c r="HI264" s="139" t="s">
        <v>193</v>
      </c>
      <c r="HJ264" s="139" t="s">
        <v>3419</v>
      </c>
      <c r="HK264" s="139">
        <v>1</v>
      </c>
      <c r="HL264" s="139">
        <v>1</v>
      </c>
      <c r="HM264" s="139">
        <v>1</v>
      </c>
      <c r="HN264" s="139">
        <v>1</v>
      </c>
      <c r="HO264" s="139">
        <v>1</v>
      </c>
      <c r="HP264" s="139">
        <v>1</v>
      </c>
      <c r="HQ264" s="139">
        <v>1</v>
      </c>
      <c r="HR264" s="139">
        <v>0</v>
      </c>
      <c r="HS264" s="139" t="s">
        <v>3553</v>
      </c>
      <c r="HT264" s="139" t="s">
        <v>193</v>
      </c>
      <c r="HU264" s="139">
        <v>500</v>
      </c>
      <c r="HV264" s="139">
        <v>750</v>
      </c>
      <c r="HW264" s="139">
        <v>50</v>
      </c>
      <c r="HX264" s="139">
        <v>100</v>
      </c>
      <c r="HY264" s="192">
        <v>12.5</v>
      </c>
      <c r="HZ264" s="139">
        <v>75</v>
      </c>
      <c r="IA264" s="139">
        <v>75</v>
      </c>
      <c r="IB264" s="139" t="s">
        <v>114</v>
      </c>
      <c r="IC264" s="139" t="s">
        <v>193</v>
      </c>
      <c r="ID264" s="139" t="s">
        <v>3790</v>
      </c>
      <c r="IE264" s="139">
        <v>1</v>
      </c>
      <c r="IF264" s="139">
        <v>1</v>
      </c>
      <c r="IG264" s="139">
        <v>1</v>
      </c>
      <c r="IH264" s="139">
        <v>250</v>
      </c>
      <c r="II264" s="139">
        <v>200</v>
      </c>
      <c r="IJ264" s="139">
        <v>25</v>
      </c>
      <c r="IK264" s="139" t="s">
        <v>114</v>
      </c>
      <c r="IL264" s="139" t="s">
        <v>193</v>
      </c>
      <c r="IM264" s="139" t="s">
        <v>193</v>
      </c>
      <c r="IN264" s="139" t="s">
        <v>132</v>
      </c>
      <c r="IO264" s="139" t="s">
        <v>193</v>
      </c>
      <c r="IP264" s="139" t="s">
        <v>193</v>
      </c>
      <c r="IQ264" s="139" t="s">
        <v>193</v>
      </c>
      <c r="IR264" s="139" t="s">
        <v>193</v>
      </c>
      <c r="IS264" s="139" t="s">
        <v>193</v>
      </c>
      <c r="IT264" s="139" t="s">
        <v>193</v>
      </c>
      <c r="IU264" s="139" t="s">
        <v>193</v>
      </c>
      <c r="IV264" s="139" t="s">
        <v>193</v>
      </c>
      <c r="IW264" s="139" t="s">
        <v>3497</v>
      </c>
      <c r="IX264" s="139">
        <v>1</v>
      </c>
      <c r="IY264" s="139">
        <v>0</v>
      </c>
      <c r="IZ264" s="139">
        <v>1</v>
      </c>
      <c r="JA264" s="139">
        <v>0</v>
      </c>
      <c r="JB264" s="139">
        <v>0</v>
      </c>
      <c r="JC264" s="139">
        <v>0</v>
      </c>
      <c r="JD264" s="139">
        <v>0</v>
      </c>
      <c r="JE264" s="139">
        <v>0</v>
      </c>
      <c r="JF264" s="139" t="s">
        <v>193</v>
      </c>
      <c r="JG264" s="139" t="s">
        <v>109</v>
      </c>
      <c r="JH264" s="139" t="s">
        <v>193</v>
      </c>
      <c r="JI264" s="139" t="s">
        <v>3417</v>
      </c>
      <c r="JJ264" s="139">
        <v>0</v>
      </c>
      <c r="JK264" s="139">
        <v>0</v>
      </c>
      <c r="JL264" s="139">
        <v>0</v>
      </c>
      <c r="JM264" s="139">
        <v>1</v>
      </c>
      <c r="JN264" s="139">
        <v>1</v>
      </c>
      <c r="JO264" s="139">
        <v>0</v>
      </c>
      <c r="JP264" s="139">
        <v>0</v>
      </c>
      <c r="JQ264" s="139" t="s">
        <v>193</v>
      </c>
      <c r="JR264" s="139" t="s">
        <v>193</v>
      </c>
      <c r="JS264" s="139" t="s">
        <v>193</v>
      </c>
      <c r="JT264" s="139" t="s">
        <v>193</v>
      </c>
      <c r="JU264" s="139" t="s">
        <v>193</v>
      </c>
      <c r="JV264" s="139" t="s">
        <v>193</v>
      </c>
      <c r="JW264" s="139" t="s">
        <v>193</v>
      </c>
      <c r="JX264" s="139" t="s">
        <v>193</v>
      </c>
      <c r="JY264" s="139" t="s">
        <v>193</v>
      </c>
      <c r="JZ264" s="139" t="s">
        <v>193</v>
      </c>
      <c r="KA264" s="139" t="s">
        <v>193</v>
      </c>
      <c r="KB264" s="139" t="s">
        <v>193</v>
      </c>
      <c r="KC264" s="139" t="s">
        <v>193</v>
      </c>
      <c r="KD264" s="139" t="s">
        <v>193</v>
      </c>
      <c r="KE264" s="139" t="s">
        <v>193</v>
      </c>
      <c r="KF264" s="139" t="s">
        <v>193</v>
      </c>
      <c r="KG264" s="139" t="s">
        <v>193</v>
      </c>
      <c r="KH264" s="139" t="s">
        <v>193</v>
      </c>
      <c r="KI264" s="139" t="s">
        <v>193</v>
      </c>
      <c r="KJ264" s="139" t="s">
        <v>193</v>
      </c>
      <c r="KK264" s="139" t="s">
        <v>193</v>
      </c>
      <c r="KL264" s="139" t="s">
        <v>193</v>
      </c>
      <c r="KM264" s="139" t="s">
        <v>193</v>
      </c>
      <c r="KN264" s="139" t="s">
        <v>193</v>
      </c>
      <c r="KO264" s="139" t="s">
        <v>193</v>
      </c>
      <c r="KP264" s="139" t="s">
        <v>193</v>
      </c>
      <c r="KQ264" s="139" t="s">
        <v>193</v>
      </c>
      <c r="KR264" s="139" t="s">
        <v>193</v>
      </c>
      <c r="KS264" s="139" t="s">
        <v>193</v>
      </c>
      <c r="KT264" s="139" t="s">
        <v>193</v>
      </c>
      <c r="KU264" s="139" t="s">
        <v>193</v>
      </c>
      <c r="KV264" s="139" t="s">
        <v>193</v>
      </c>
      <c r="KW264" s="139" t="s">
        <v>193</v>
      </c>
      <c r="KX264" s="139" t="s">
        <v>193</v>
      </c>
      <c r="KY264" s="139" t="s">
        <v>193</v>
      </c>
      <c r="KZ264" s="139" t="s">
        <v>193</v>
      </c>
      <c r="LA264" s="139" t="s">
        <v>193</v>
      </c>
      <c r="LB264" s="139" t="s">
        <v>193</v>
      </c>
      <c r="LC264" s="139" t="s">
        <v>193</v>
      </c>
      <c r="LD264" s="139" t="s">
        <v>193</v>
      </c>
      <c r="LE264" s="139" t="s">
        <v>193</v>
      </c>
      <c r="LF264" s="139" t="s">
        <v>193</v>
      </c>
      <c r="LG264" s="139" t="s">
        <v>193</v>
      </c>
      <c r="LH264" s="139" t="s">
        <v>193</v>
      </c>
      <c r="LI264" s="139" t="s">
        <v>193</v>
      </c>
      <c r="LJ264" s="139" t="s">
        <v>193</v>
      </c>
      <c r="LK264" s="139" t="s">
        <v>193</v>
      </c>
      <c r="LL264" s="139" t="s">
        <v>193</v>
      </c>
      <c r="LM264" s="139" t="s">
        <v>193</v>
      </c>
      <c r="LN264" s="139" t="s">
        <v>193</v>
      </c>
      <c r="LO264" s="139" t="s">
        <v>193</v>
      </c>
      <c r="LP264" s="139" t="s">
        <v>193</v>
      </c>
      <c r="LQ264" s="139" t="s">
        <v>193</v>
      </c>
    </row>
    <row r="265" spans="1:329" ht="14.4" customHeight="1" x14ac:dyDescent="0.35">
      <c r="A265" s="139" t="s">
        <v>3791</v>
      </c>
      <c r="B265" s="139" t="s">
        <v>3571</v>
      </c>
      <c r="C265" s="139" t="s">
        <v>617</v>
      </c>
      <c r="D265" s="139" t="s">
        <v>617</v>
      </c>
      <c r="E265" s="139" t="s">
        <v>619</v>
      </c>
      <c r="F265" s="139" t="s">
        <v>500</v>
      </c>
      <c r="G265" s="139" t="s">
        <v>219</v>
      </c>
      <c r="H265" s="139" t="s">
        <v>219</v>
      </c>
      <c r="I265" s="139" t="s">
        <v>3760</v>
      </c>
      <c r="J265" s="139" t="s">
        <v>630</v>
      </c>
      <c r="K265" s="139" t="s">
        <v>536</v>
      </c>
      <c r="L265" s="139" t="s">
        <v>490</v>
      </c>
      <c r="M265" t="s">
        <v>491</v>
      </c>
      <c r="N265" t="s">
        <v>193</v>
      </c>
      <c r="O265" t="s">
        <v>193</v>
      </c>
      <c r="P265" t="s">
        <v>496</v>
      </c>
      <c r="Q265" t="s">
        <v>193</v>
      </c>
      <c r="R265" t="s">
        <v>3417</v>
      </c>
      <c r="S265">
        <v>0</v>
      </c>
      <c r="T265">
        <v>0</v>
      </c>
      <c r="U265">
        <v>0</v>
      </c>
      <c r="V265">
        <v>1</v>
      </c>
      <c r="W265">
        <v>1</v>
      </c>
      <c r="X265">
        <v>0</v>
      </c>
      <c r="Y265">
        <v>0</v>
      </c>
      <c r="Z265" t="s">
        <v>3953</v>
      </c>
      <c r="AA265" t="s">
        <v>3554</v>
      </c>
      <c r="AB265" t="s">
        <v>112</v>
      </c>
      <c r="AC265">
        <v>1</v>
      </c>
      <c r="AD265">
        <v>0</v>
      </c>
      <c r="AE265">
        <v>0</v>
      </c>
      <c r="AF265">
        <v>0</v>
      </c>
      <c r="AG265">
        <v>0</v>
      </c>
      <c r="AH265">
        <v>0</v>
      </c>
      <c r="AI265">
        <v>0</v>
      </c>
      <c r="AJ265">
        <v>0</v>
      </c>
      <c r="AK265">
        <v>0</v>
      </c>
      <c r="AL265">
        <v>0</v>
      </c>
      <c r="AM265" t="s">
        <v>193</v>
      </c>
      <c r="AN265" t="s">
        <v>128</v>
      </c>
      <c r="AO265" t="s">
        <v>493</v>
      </c>
      <c r="AP265" t="s">
        <v>193</v>
      </c>
      <c r="AQ265" t="s">
        <v>193</v>
      </c>
      <c r="AR265" t="s">
        <v>193</v>
      </c>
      <c r="AS265" t="s">
        <v>193</v>
      </c>
      <c r="AT265" t="s">
        <v>193</v>
      </c>
      <c r="AU265" t="s">
        <v>193</v>
      </c>
      <c r="AV265" t="s">
        <v>193</v>
      </c>
      <c r="AW265" t="s">
        <v>193</v>
      </c>
      <c r="AX265" t="s">
        <v>193</v>
      </c>
      <c r="AY265" t="s">
        <v>193</v>
      </c>
      <c r="AZ265" s="192" t="s">
        <v>193</v>
      </c>
      <c r="BA265" s="139" t="s">
        <v>193</v>
      </c>
      <c r="BB265" s="139" t="s">
        <v>193</v>
      </c>
      <c r="BC265" s="192" t="s">
        <v>193</v>
      </c>
      <c r="BD265" s="139" t="s">
        <v>193</v>
      </c>
      <c r="BE265" s="139" t="s">
        <v>193</v>
      </c>
      <c r="BF265" s="192" t="s">
        <v>193</v>
      </c>
      <c r="BG265" s="139" t="s">
        <v>193</v>
      </c>
      <c r="BH265" s="139" t="s">
        <v>193</v>
      </c>
      <c r="BI265" s="192" t="s">
        <v>193</v>
      </c>
      <c r="BJ265" s="139" t="s">
        <v>193</v>
      </c>
      <c r="BK265" s="139" t="s">
        <v>193</v>
      </c>
      <c r="BL265" s="192" t="s">
        <v>193</v>
      </c>
      <c r="BM265" s="139" t="s">
        <v>193</v>
      </c>
      <c r="BN265" s="139" t="s">
        <v>193</v>
      </c>
      <c r="BO265" s="192" t="s">
        <v>193</v>
      </c>
      <c r="BP265" s="139" t="s">
        <v>193</v>
      </c>
      <c r="BQ265" s="139" t="s">
        <v>193</v>
      </c>
      <c r="BR265" s="139" t="s">
        <v>193</v>
      </c>
      <c r="BS265" s="139" t="s">
        <v>193</v>
      </c>
      <c r="BT265" s="139" t="s">
        <v>193</v>
      </c>
      <c r="BU265" s="139" t="s">
        <v>193</v>
      </c>
      <c r="BV265" s="139" t="s">
        <v>193</v>
      </c>
      <c r="BW265" s="139" t="s">
        <v>193</v>
      </c>
      <c r="BX265" s="139" t="s">
        <v>193</v>
      </c>
      <c r="BY265" s="139" t="s">
        <v>193</v>
      </c>
      <c r="BZ265" s="139" t="s">
        <v>193</v>
      </c>
      <c r="CA265" s="192" t="s">
        <v>193</v>
      </c>
      <c r="CB265" s="139" t="s">
        <v>193</v>
      </c>
      <c r="CC265" s="139" t="s">
        <v>193</v>
      </c>
      <c r="CD265" s="139" t="s">
        <v>193</v>
      </c>
      <c r="CE265" s="139" t="s">
        <v>193</v>
      </c>
      <c r="CF265" s="139" t="s">
        <v>193</v>
      </c>
      <c r="CG265" s="139" t="s">
        <v>193</v>
      </c>
      <c r="CH265" s="139" t="s">
        <v>193</v>
      </c>
      <c r="CI265" s="139" t="s">
        <v>193</v>
      </c>
      <c r="CJ265" s="139" t="s">
        <v>193</v>
      </c>
      <c r="CK265" s="139" t="s">
        <v>193</v>
      </c>
      <c r="CL265" s="139" t="s">
        <v>193</v>
      </c>
      <c r="CM265" s="139" t="s">
        <v>193</v>
      </c>
      <c r="CN265" s="139" t="s">
        <v>193</v>
      </c>
      <c r="CO265" s="139" t="s">
        <v>193</v>
      </c>
      <c r="CP265" s="139" t="s">
        <v>193</v>
      </c>
      <c r="CQ265" s="139" t="s">
        <v>193</v>
      </c>
      <c r="CR265" s="139" t="s">
        <v>193</v>
      </c>
      <c r="CS265" s="139" t="s">
        <v>193</v>
      </c>
      <c r="CT265" s="139" t="s">
        <v>193</v>
      </c>
      <c r="CU265" s="139" t="s">
        <v>193</v>
      </c>
      <c r="CV265" s="139" t="s">
        <v>193</v>
      </c>
      <c r="CW265" s="139" t="s">
        <v>193</v>
      </c>
      <c r="CX265" s="139" t="s">
        <v>193</v>
      </c>
      <c r="CY265" s="139" t="s">
        <v>193</v>
      </c>
      <c r="CZ265" s="139" t="s">
        <v>193</v>
      </c>
      <c r="DA265" s="139" t="s">
        <v>193</v>
      </c>
      <c r="DB265" s="139" t="s">
        <v>193</v>
      </c>
      <c r="DC265" s="139" t="s">
        <v>193</v>
      </c>
      <c r="DD265" s="139" t="s">
        <v>193</v>
      </c>
      <c r="DE265" s="139" t="s">
        <v>193</v>
      </c>
      <c r="DF265" s="139" t="s">
        <v>193</v>
      </c>
      <c r="DG265" s="139" t="s">
        <v>193</v>
      </c>
      <c r="DH265" s="139" t="s">
        <v>193</v>
      </c>
      <c r="DI265" s="139" t="s">
        <v>193</v>
      </c>
      <c r="DJ265" s="139" t="s">
        <v>193</v>
      </c>
      <c r="DK265" s="139" t="s">
        <v>193</v>
      </c>
      <c r="DL265" s="139" t="s">
        <v>193</v>
      </c>
      <c r="DM265" s="139" t="s">
        <v>193</v>
      </c>
      <c r="DN265" s="139" t="s">
        <v>193</v>
      </c>
      <c r="DO265" s="139" t="s">
        <v>193</v>
      </c>
      <c r="DP265" s="139" t="s">
        <v>193</v>
      </c>
      <c r="DQ265" s="139" t="s">
        <v>193</v>
      </c>
      <c r="DR265" s="139" t="s">
        <v>193</v>
      </c>
      <c r="DS265" s="139" t="s">
        <v>193</v>
      </c>
      <c r="DT265" s="139" t="s">
        <v>193</v>
      </c>
      <c r="DU265" s="139" t="s">
        <v>193</v>
      </c>
      <c r="DV265" s="139" t="s">
        <v>193</v>
      </c>
      <c r="DW265" s="139" t="s">
        <v>193</v>
      </c>
      <c r="DX265" s="139" t="s">
        <v>193</v>
      </c>
      <c r="DY265" s="139" t="s">
        <v>193</v>
      </c>
      <c r="DZ265" s="139" t="s">
        <v>193</v>
      </c>
      <c r="EA265" s="139" t="s">
        <v>193</v>
      </c>
      <c r="EB265" s="139" t="s">
        <v>193</v>
      </c>
      <c r="EC265" s="139" t="s">
        <v>193</v>
      </c>
      <c r="ED265" s="139" t="s">
        <v>193</v>
      </c>
      <c r="EE265" s="139" t="s">
        <v>193</v>
      </c>
      <c r="EF265" s="139" t="s">
        <v>193</v>
      </c>
      <c r="EG265" s="139" t="s">
        <v>193</v>
      </c>
      <c r="EH265" s="139" t="s">
        <v>193</v>
      </c>
      <c r="EI265" s="139" t="s">
        <v>193</v>
      </c>
      <c r="EJ265" s="139" t="s">
        <v>193</v>
      </c>
      <c r="EK265" s="139" t="s">
        <v>193</v>
      </c>
      <c r="EL265" s="139" t="s">
        <v>193</v>
      </c>
      <c r="EM265" s="139" t="s">
        <v>193</v>
      </c>
      <c r="EN265" s="139" t="s">
        <v>193</v>
      </c>
      <c r="EO265" s="139" t="s">
        <v>193</v>
      </c>
      <c r="EP265" s="139" t="s">
        <v>193</v>
      </c>
      <c r="EQ265" s="139" t="s">
        <v>193</v>
      </c>
      <c r="ER265" s="139" t="s">
        <v>193</v>
      </c>
      <c r="ES265" s="139" t="s">
        <v>193</v>
      </c>
      <c r="ET265" s="139" t="s">
        <v>193</v>
      </c>
      <c r="EU265" s="139" t="s">
        <v>193</v>
      </c>
      <c r="EV265" s="139" t="s">
        <v>193</v>
      </c>
      <c r="EW265" s="139" t="s">
        <v>193</v>
      </c>
      <c r="EX265" s="139" t="s">
        <v>193</v>
      </c>
      <c r="EY265" s="139" t="s">
        <v>193</v>
      </c>
      <c r="EZ265" s="139" t="s">
        <v>193</v>
      </c>
      <c r="FA265" s="139" t="s">
        <v>193</v>
      </c>
      <c r="FB265" s="139" t="s">
        <v>193</v>
      </c>
      <c r="FC265" s="139" t="s">
        <v>193</v>
      </c>
      <c r="FD265" s="139" t="s">
        <v>193</v>
      </c>
      <c r="FE265" s="139" t="s">
        <v>193</v>
      </c>
      <c r="FF265" s="139" t="s">
        <v>193</v>
      </c>
      <c r="FG265" s="139" t="s">
        <v>193</v>
      </c>
      <c r="FH265" s="139" t="s">
        <v>193</v>
      </c>
      <c r="FI265" s="139" t="s">
        <v>193</v>
      </c>
      <c r="FJ265" s="139" t="s">
        <v>193</v>
      </c>
      <c r="FK265" s="139" t="s">
        <v>193</v>
      </c>
      <c r="FL265" s="139" t="s">
        <v>193</v>
      </c>
      <c r="FM265" s="139" t="s">
        <v>193</v>
      </c>
      <c r="FN265" s="139" t="s">
        <v>193</v>
      </c>
      <c r="FO265" s="139" t="s">
        <v>193</v>
      </c>
      <c r="FP265" s="139" t="s">
        <v>193</v>
      </c>
      <c r="FQ265" s="139" t="s">
        <v>193</v>
      </c>
      <c r="FR265" s="139" t="s">
        <v>193</v>
      </c>
      <c r="FS265" s="139" t="s">
        <v>193</v>
      </c>
      <c r="FT265" s="139" t="s">
        <v>193</v>
      </c>
      <c r="FU265" s="139" t="s">
        <v>193</v>
      </c>
      <c r="FV265" s="139" t="s">
        <v>193</v>
      </c>
      <c r="FW265" s="139" t="s">
        <v>193</v>
      </c>
      <c r="FX265" s="139" t="s">
        <v>193</v>
      </c>
      <c r="FY265" s="139" t="s">
        <v>193</v>
      </c>
      <c r="FZ265" s="139" t="s">
        <v>193</v>
      </c>
      <c r="GA265" s="139" t="s">
        <v>193</v>
      </c>
      <c r="GB265" s="139" t="s">
        <v>193</v>
      </c>
      <c r="GC265" s="139" t="s">
        <v>193</v>
      </c>
      <c r="GD265" s="139" t="s">
        <v>193</v>
      </c>
      <c r="GE265" s="139" t="s">
        <v>193</v>
      </c>
      <c r="GF265" s="139" t="s">
        <v>193</v>
      </c>
      <c r="GG265" s="139" t="s">
        <v>193</v>
      </c>
      <c r="GH265" s="139" t="s">
        <v>193</v>
      </c>
      <c r="GI265" s="139" t="s">
        <v>193</v>
      </c>
      <c r="GJ265" s="139" t="s">
        <v>193</v>
      </c>
      <c r="GK265" s="139" t="s">
        <v>193</v>
      </c>
      <c r="GL265" s="139" t="s">
        <v>193</v>
      </c>
      <c r="GM265" s="139" t="s">
        <v>193</v>
      </c>
      <c r="GN265" s="139" t="s">
        <v>193</v>
      </c>
      <c r="GO265" s="139" t="s">
        <v>193</v>
      </c>
      <c r="GP265" s="139" t="s">
        <v>193</v>
      </c>
      <c r="GQ265" s="139" t="s">
        <v>193</v>
      </c>
      <c r="GR265" s="139" t="s">
        <v>193</v>
      </c>
      <c r="GS265" s="139" t="s">
        <v>193</v>
      </c>
      <c r="GT265" s="139" t="s">
        <v>193</v>
      </c>
      <c r="GU265" s="139" t="s">
        <v>193</v>
      </c>
      <c r="GV265" s="139" t="s">
        <v>193</v>
      </c>
      <c r="GW265" s="139" t="s">
        <v>193</v>
      </c>
      <c r="GX265" s="139" t="s">
        <v>193</v>
      </c>
      <c r="GY265" s="139" t="s">
        <v>193</v>
      </c>
      <c r="GZ265" s="139" t="s">
        <v>193</v>
      </c>
      <c r="HA265" s="139" t="s">
        <v>193</v>
      </c>
      <c r="HB265" s="139" t="s">
        <v>193</v>
      </c>
      <c r="HC265" s="139" t="s">
        <v>193</v>
      </c>
      <c r="HD265" s="139" t="s">
        <v>193</v>
      </c>
      <c r="HE265" s="139" t="s">
        <v>193</v>
      </c>
      <c r="HF265" s="139" t="s">
        <v>193</v>
      </c>
      <c r="HG265" s="139" t="s">
        <v>193</v>
      </c>
      <c r="HH265" s="139" t="s">
        <v>193</v>
      </c>
      <c r="HI265" s="139" t="s">
        <v>193</v>
      </c>
      <c r="HJ265" s="139" t="s">
        <v>3792</v>
      </c>
      <c r="HK265" s="139">
        <v>1</v>
      </c>
      <c r="HL265" s="139">
        <v>1</v>
      </c>
      <c r="HM265" s="139">
        <v>1</v>
      </c>
      <c r="HN265" s="139">
        <v>1</v>
      </c>
      <c r="HO265" s="139">
        <v>1</v>
      </c>
      <c r="HP265" s="139">
        <v>1</v>
      </c>
      <c r="HQ265" s="139">
        <v>1</v>
      </c>
      <c r="HR265" s="139">
        <v>0</v>
      </c>
      <c r="HS265" s="139" t="s">
        <v>3553</v>
      </c>
      <c r="HT265" s="139" t="s">
        <v>193</v>
      </c>
      <c r="HU265" s="139">
        <v>600</v>
      </c>
      <c r="HV265" s="139">
        <v>750</v>
      </c>
      <c r="HW265" s="192">
        <v>33.33</v>
      </c>
      <c r="HX265" s="192">
        <v>83.33</v>
      </c>
      <c r="HY265" s="139">
        <v>10</v>
      </c>
      <c r="HZ265" s="139">
        <v>100</v>
      </c>
      <c r="IA265" s="139">
        <v>75</v>
      </c>
      <c r="IB265" s="139" t="s">
        <v>114</v>
      </c>
      <c r="IC265" s="139" t="s">
        <v>193</v>
      </c>
      <c r="ID265" s="139" t="s">
        <v>3793</v>
      </c>
      <c r="IE265" s="139">
        <v>1</v>
      </c>
      <c r="IF265" s="139">
        <v>1</v>
      </c>
      <c r="IG265" s="139">
        <v>1</v>
      </c>
      <c r="IH265" s="139">
        <v>250</v>
      </c>
      <c r="II265" s="139">
        <v>200</v>
      </c>
      <c r="IJ265" s="139">
        <v>25</v>
      </c>
      <c r="IK265" s="139" t="s">
        <v>114</v>
      </c>
      <c r="IL265" s="139" t="s">
        <v>193</v>
      </c>
      <c r="IM265" s="139" t="s">
        <v>193</v>
      </c>
      <c r="IN265" s="139" t="s">
        <v>132</v>
      </c>
      <c r="IO265" s="139" t="s">
        <v>193</v>
      </c>
      <c r="IP265" s="139" t="s">
        <v>193</v>
      </c>
      <c r="IQ265" s="139" t="s">
        <v>193</v>
      </c>
      <c r="IR265" s="139" t="s">
        <v>193</v>
      </c>
      <c r="IS265" s="139" t="s">
        <v>193</v>
      </c>
      <c r="IT265" s="139" t="s">
        <v>193</v>
      </c>
      <c r="IU265" s="139" t="s">
        <v>193</v>
      </c>
      <c r="IV265" s="139" t="s">
        <v>193</v>
      </c>
      <c r="IW265" s="139" t="s">
        <v>3794</v>
      </c>
      <c r="IX265" s="139">
        <v>0</v>
      </c>
      <c r="IY265" s="139">
        <v>1</v>
      </c>
      <c r="IZ265" s="139">
        <v>1</v>
      </c>
      <c r="JA265" s="139">
        <v>1</v>
      </c>
      <c r="JB265" s="139">
        <v>0</v>
      </c>
      <c r="JC265" s="139">
        <v>0</v>
      </c>
      <c r="JD265" s="139">
        <v>0</v>
      </c>
      <c r="JE265" s="139">
        <v>0</v>
      </c>
      <c r="JF265" s="139" t="s">
        <v>193</v>
      </c>
      <c r="JG265" s="139" t="s">
        <v>114</v>
      </c>
      <c r="JH265" s="139" t="s">
        <v>193</v>
      </c>
      <c r="JI265" s="139" t="s">
        <v>193</v>
      </c>
      <c r="JJ265" s="139" t="s">
        <v>193</v>
      </c>
      <c r="JK265" s="139" t="s">
        <v>193</v>
      </c>
      <c r="JL265" s="139" t="s">
        <v>193</v>
      </c>
      <c r="JM265" s="139" t="s">
        <v>193</v>
      </c>
      <c r="JN265" s="139" t="s">
        <v>193</v>
      </c>
      <c r="JO265" s="139" t="s">
        <v>193</v>
      </c>
      <c r="JP265" s="139" t="s">
        <v>193</v>
      </c>
      <c r="JQ265" s="139" t="s">
        <v>193</v>
      </c>
      <c r="JR265" s="139" t="s">
        <v>193</v>
      </c>
      <c r="JS265" s="139" t="s">
        <v>193</v>
      </c>
      <c r="JT265" s="139" t="s">
        <v>193</v>
      </c>
      <c r="JU265" s="139" t="s">
        <v>193</v>
      </c>
      <c r="JV265" s="139" t="s">
        <v>193</v>
      </c>
      <c r="JW265" s="139" t="s">
        <v>193</v>
      </c>
      <c r="JX265" s="139" t="s">
        <v>193</v>
      </c>
      <c r="JY265" s="139" t="s">
        <v>193</v>
      </c>
      <c r="JZ265" s="139" t="s">
        <v>193</v>
      </c>
      <c r="KA265" s="139" t="s">
        <v>193</v>
      </c>
      <c r="KB265" s="139" t="s">
        <v>193</v>
      </c>
      <c r="KC265" s="139" t="s">
        <v>193</v>
      </c>
      <c r="KD265" s="139" t="s">
        <v>193</v>
      </c>
      <c r="KE265" s="139" t="s">
        <v>193</v>
      </c>
      <c r="KF265" s="139" t="s">
        <v>193</v>
      </c>
      <c r="KG265" s="139" t="s">
        <v>193</v>
      </c>
      <c r="KH265" s="139" t="s">
        <v>193</v>
      </c>
      <c r="KI265" s="139" t="s">
        <v>193</v>
      </c>
      <c r="KJ265" s="139" t="s">
        <v>193</v>
      </c>
      <c r="KK265" s="139" t="s">
        <v>193</v>
      </c>
      <c r="KL265" s="139" t="s">
        <v>193</v>
      </c>
      <c r="KM265" s="139" t="s">
        <v>193</v>
      </c>
      <c r="KN265" s="139" t="s">
        <v>193</v>
      </c>
      <c r="KO265" s="139" t="s">
        <v>193</v>
      </c>
      <c r="KP265" s="139" t="s">
        <v>193</v>
      </c>
      <c r="KQ265" s="139" t="s">
        <v>193</v>
      </c>
      <c r="KR265" s="139" t="s">
        <v>193</v>
      </c>
      <c r="KS265" s="139" t="s">
        <v>193</v>
      </c>
      <c r="KT265" s="139" t="s">
        <v>193</v>
      </c>
      <c r="KU265" s="139" t="s">
        <v>193</v>
      </c>
      <c r="KV265" s="139" t="s">
        <v>193</v>
      </c>
      <c r="KW265" s="139" t="s">
        <v>193</v>
      </c>
      <c r="KX265" s="139" t="s">
        <v>193</v>
      </c>
      <c r="KY265" s="139" t="s">
        <v>193</v>
      </c>
      <c r="KZ265" s="139" t="s">
        <v>193</v>
      </c>
      <c r="LA265" s="139" t="s">
        <v>193</v>
      </c>
      <c r="LB265" s="139" t="s">
        <v>193</v>
      </c>
      <c r="LC265" s="139" t="s">
        <v>193</v>
      </c>
      <c r="LD265" s="139" t="s">
        <v>193</v>
      </c>
      <c r="LE265" s="139" t="s">
        <v>193</v>
      </c>
      <c r="LF265" s="139" t="s">
        <v>193</v>
      </c>
      <c r="LG265" s="139" t="s">
        <v>193</v>
      </c>
      <c r="LH265" s="139" t="s">
        <v>193</v>
      </c>
      <c r="LI265" s="139" t="s">
        <v>193</v>
      </c>
      <c r="LJ265" s="139" t="s">
        <v>193</v>
      </c>
      <c r="LK265" s="139" t="s">
        <v>193</v>
      </c>
      <c r="LL265" s="139" t="s">
        <v>193</v>
      </c>
      <c r="LM265" s="139" t="s">
        <v>193</v>
      </c>
      <c r="LN265" s="139" t="s">
        <v>193</v>
      </c>
      <c r="LO265" s="139" t="s">
        <v>193</v>
      </c>
      <c r="LP265" s="139" t="s">
        <v>193</v>
      </c>
      <c r="LQ265" s="139" t="s">
        <v>193</v>
      </c>
    </row>
    <row r="266" spans="1:329" ht="14.4" customHeight="1" x14ac:dyDescent="0.35">
      <c r="A266" s="139" t="s">
        <v>3795</v>
      </c>
      <c r="B266" s="139" t="s">
        <v>3571</v>
      </c>
      <c r="C266" s="139" t="s">
        <v>617</v>
      </c>
      <c r="D266" s="139" t="s">
        <v>617</v>
      </c>
      <c r="E266" s="139" t="s">
        <v>619</v>
      </c>
      <c r="F266" s="139" t="s">
        <v>500</v>
      </c>
      <c r="G266" s="139" t="s">
        <v>219</v>
      </c>
      <c r="H266" s="139" t="s">
        <v>219</v>
      </c>
      <c r="I266" s="139" t="s">
        <v>3760</v>
      </c>
      <c r="J266" s="139" t="s">
        <v>630</v>
      </c>
      <c r="K266" s="139" t="s">
        <v>536</v>
      </c>
      <c r="L266" s="139" t="s">
        <v>490</v>
      </c>
      <c r="M266" t="s">
        <v>491</v>
      </c>
      <c r="N266" t="s">
        <v>193</v>
      </c>
      <c r="O266" t="s">
        <v>193</v>
      </c>
      <c r="P266" t="s">
        <v>496</v>
      </c>
      <c r="Q266" t="s">
        <v>193</v>
      </c>
      <c r="R266" t="s">
        <v>3417</v>
      </c>
      <c r="S266">
        <v>0</v>
      </c>
      <c r="T266">
        <v>0</v>
      </c>
      <c r="U266">
        <v>0</v>
      </c>
      <c r="V266">
        <v>1</v>
      </c>
      <c r="W266">
        <v>1</v>
      </c>
      <c r="X266">
        <v>0</v>
      </c>
      <c r="Y266">
        <v>0</v>
      </c>
      <c r="Z266" t="s">
        <v>3953</v>
      </c>
      <c r="AA266" t="s">
        <v>3554</v>
      </c>
      <c r="AB266" t="s">
        <v>112</v>
      </c>
      <c r="AC266">
        <v>1</v>
      </c>
      <c r="AD266">
        <v>0</v>
      </c>
      <c r="AE266">
        <v>0</v>
      </c>
      <c r="AF266">
        <v>0</v>
      </c>
      <c r="AG266">
        <v>0</v>
      </c>
      <c r="AH266">
        <v>0</v>
      </c>
      <c r="AI266">
        <v>0</v>
      </c>
      <c r="AJ266">
        <v>0</v>
      </c>
      <c r="AK266">
        <v>0</v>
      </c>
      <c r="AL266">
        <v>0</v>
      </c>
      <c r="AM266" t="s">
        <v>193</v>
      </c>
      <c r="AN266" t="s">
        <v>128</v>
      </c>
      <c r="AO266" t="s">
        <v>493</v>
      </c>
      <c r="AP266" t="s">
        <v>193</v>
      </c>
      <c r="AQ266" t="s">
        <v>193</v>
      </c>
      <c r="AR266" t="s">
        <v>193</v>
      </c>
      <c r="AS266" t="s">
        <v>193</v>
      </c>
      <c r="AT266" t="s">
        <v>193</v>
      </c>
      <c r="AU266" t="s">
        <v>193</v>
      </c>
      <c r="AV266" t="s">
        <v>193</v>
      </c>
      <c r="AW266" t="s">
        <v>193</v>
      </c>
      <c r="AX266" t="s">
        <v>193</v>
      </c>
      <c r="AY266" t="s">
        <v>193</v>
      </c>
      <c r="AZ266" s="192" t="s">
        <v>193</v>
      </c>
      <c r="BA266" s="139" t="s">
        <v>193</v>
      </c>
      <c r="BB266" s="139" t="s">
        <v>193</v>
      </c>
      <c r="BC266" s="192" t="s">
        <v>193</v>
      </c>
      <c r="BD266" s="139" t="s">
        <v>193</v>
      </c>
      <c r="BE266" s="139" t="s">
        <v>193</v>
      </c>
      <c r="BF266" s="192" t="s">
        <v>193</v>
      </c>
      <c r="BG266" s="139" t="s">
        <v>193</v>
      </c>
      <c r="BH266" s="139" t="s">
        <v>193</v>
      </c>
      <c r="BI266" s="192" t="s">
        <v>193</v>
      </c>
      <c r="BJ266" s="139" t="s">
        <v>193</v>
      </c>
      <c r="BK266" s="139" t="s">
        <v>193</v>
      </c>
      <c r="BL266" s="192" t="s">
        <v>193</v>
      </c>
      <c r="BM266" s="139" t="s">
        <v>193</v>
      </c>
      <c r="BN266" s="139" t="s">
        <v>193</v>
      </c>
      <c r="BO266" s="192" t="s">
        <v>193</v>
      </c>
      <c r="BP266" s="139" t="s">
        <v>193</v>
      </c>
      <c r="BQ266" s="139" t="s">
        <v>193</v>
      </c>
      <c r="BR266" s="139" t="s">
        <v>193</v>
      </c>
      <c r="BS266" s="139" t="s">
        <v>193</v>
      </c>
      <c r="BT266" s="139" t="s">
        <v>193</v>
      </c>
      <c r="BU266" s="139" t="s">
        <v>193</v>
      </c>
      <c r="BV266" s="139" t="s">
        <v>193</v>
      </c>
      <c r="BW266" s="139" t="s">
        <v>193</v>
      </c>
      <c r="BX266" s="139" t="s">
        <v>193</v>
      </c>
      <c r="BY266" s="139" t="s">
        <v>193</v>
      </c>
      <c r="BZ266" s="139" t="s">
        <v>193</v>
      </c>
      <c r="CA266" s="192" t="s">
        <v>193</v>
      </c>
      <c r="CB266" s="139" t="s">
        <v>193</v>
      </c>
      <c r="CC266" s="139" t="s">
        <v>193</v>
      </c>
      <c r="CD266" s="139" t="s">
        <v>193</v>
      </c>
      <c r="CE266" s="139" t="s">
        <v>193</v>
      </c>
      <c r="CF266" s="139" t="s">
        <v>193</v>
      </c>
      <c r="CG266" s="139" t="s">
        <v>193</v>
      </c>
      <c r="CH266" s="139" t="s">
        <v>193</v>
      </c>
      <c r="CI266" s="139" t="s">
        <v>193</v>
      </c>
      <c r="CJ266" s="139" t="s">
        <v>193</v>
      </c>
      <c r="CK266" s="139" t="s">
        <v>193</v>
      </c>
      <c r="CL266" s="139" t="s">
        <v>193</v>
      </c>
      <c r="CM266" s="139" t="s">
        <v>193</v>
      </c>
      <c r="CN266" s="139" t="s">
        <v>193</v>
      </c>
      <c r="CO266" s="139" t="s">
        <v>193</v>
      </c>
      <c r="CP266" s="139" t="s">
        <v>193</v>
      </c>
      <c r="CQ266" s="139" t="s">
        <v>193</v>
      </c>
      <c r="CR266" s="139" t="s">
        <v>193</v>
      </c>
      <c r="CS266" s="139" t="s">
        <v>193</v>
      </c>
      <c r="CT266" s="139" t="s">
        <v>193</v>
      </c>
      <c r="CU266" s="139" t="s">
        <v>193</v>
      </c>
      <c r="CV266" s="139" t="s">
        <v>193</v>
      </c>
      <c r="CW266" s="139" t="s">
        <v>193</v>
      </c>
      <c r="CX266" s="139" t="s">
        <v>193</v>
      </c>
      <c r="CY266" s="139" t="s">
        <v>193</v>
      </c>
      <c r="CZ266" s="139" t="s">
        <v>193</v>
      </c>
      <c r="DA266" s="139" t="s">
        <v>193</v>
      </c>
      <c r="DB266" s="139" t="s">
        <v>193</v>
      </c>
      <c r="DC266" s="139" t="s">
        <v>193</v>
      </c>
      <c r="DD266" s="139" t="s">
        <v>193</v>
      </c>
      <c r="DE266" s="139" t="s">
        <v>193</v>
      </c>
      <c r="DF266" s="139" t="s">
        <v>193</v>
      </c>
      <c r="DG266" s="139" t="s">
        <v>193</v>
      </c>
      <c r="DH266" s="139" t="s">
        <v>193</v>
      </c>
      <c r="DI266" s="139" t="s">
        <v>193</v>
      </c>
      <c r="DJ266" s="139" t="s">
        <v>193</v>
      </c>
      <c r="DK266" s="139" t="s">
        <v>193</v>
      </c>
      <c r="DL266" s="139" t="s">
        <v>193</v>
      </c>
      <c r="DM266" s="139" t="s">
        <v>193</v>
      </c>
      <c r="DN266" s="139" t="s">
        <v>193</v>
      </c>
      <c r="DO266" s="139" t="s">
        <v>193</v>
      </c>
      <c r="DP266" s="139" t="s">
        <v>193</v>
      </c>
      <c r="DQ266" s="139" t="s">
        <v>193</v>
      </c>
      <c r="DR266" s="139" t="s">
        <v>193</v>
      </c>
      <c r="DS266" s="139" t="s">
        <v>193</v>
      </c>
      <c r="DT266" s="139" t="s">
        <v>193</v>
      </c>
      <c r="DU266" s="139" t="s">
        <v>193</v>
      </c>
      <c r="DV266" s="139" t="s">
        <v>193</v>
      </c>
      <c r="DW266" s="139" t="s">
        <v>193</v>
      </c>
      <c r="DX266" s="139" t="s">
        <v>193</v>
      </c>
      <c r="DY266" s="139" t="s">
        <v>193</v>
      </c>
      <c r="DZ266" s="139" t="s">
        <v>193</v>
      </c>
      <c r="EA266" s="139" t="s">
        <v>193</v>
      </c>
      <c r="EB266" s="139" t="s">
        <v>193</v>
      </c>
      <c r="EC266" s="139" t="s">
        <v>193</v>
      </c>
      <c r="ED266" s="139" t="s">
        <v>193</v>
      </c>
      <c r="EE266" s="139" t="s">
        <v>193</v>
      </c>
      <c r="EF266" s="139" t="s">
        <v>193</v>
      </c>
      <c r="EG266" s="139" t="s">
        <v>193</v>
      </c>
      <c r="EH266" s="139" t="s">
        <v>193</v>
      </c>
      <c r="EI266" s="139" t="s">
        <v>193</v>
      </c>
      <c r="EJ266" s="139" t="s">
        <v>193</v>
      </c>
      <c r="EK266" s="139" t="s">
        <v>193</v>
      </c>
      <c r="EL266" s="139" t="s">
        <v>193</v>
      </c>
      <c r="EM266" s="139" t="s">
        <v>193</v>
      </c>
      <c r="EN266" s="139" t="s">
        <v>193</v>
      </c>
      <c r="EO266" s="139" t="s">
        <v>193</v>
      </c>
      <c r="EP266" s="139" t="s">
        <v>193</v>
      </c>
      <c r="EQ266" s="139" t="s">
        <v>193</v>
      </c>
      <c r="ER266" s="139" t="s">
        <v>193</v>
      </c>
      <c r="ES266" s="139" t="s">
        <v>193</v>
      </c>
      <c r="ET266" s="139" t="s">
        <v>193</v>
      </c>
      <c r="EU266" s="139" t="s">
        <v>193</v>
      </c>
      <c r="EV266" s="139" t="s">
        <v>193</v>
      </c>
      <c r="EW266" s="139" t="s">
        <v>193</v>
      </c>
      <c r="EX266" s="139" t="s">
        <v>193</v>
      </c>
      <c r="EY266" s="139" t="s">
        <v>193</v>
      </c>
      <c r="EZ266" s="139" t="s">
        <v>193</v>
      </c>
      <c r="FA266" s="139" t="s">
        <v>193</v>
      </c>
      <c r="FB266" s="139" t="s">
        <v>193</v>
      </c>
      <c r="FC266" s="139" t="s">
        <v>193</v>
      </c>
      <c r="FD266" s="139" t="s">
        <v>193</v>
      </c>
      <c r="FE266" s="139" t="s">
        <v>193</v>
      </c>
      <c r="FF266" s="139" t="s">
        <v>193</v>
      </c>
      <c r="FG266" s="139" t="s">
        <v>193</v>
      </c>
      <c r="FH266" s="139" t="s">
        <v>193</v>
      </c>
      <c r="FI266" s="139" t="s">
        <v>193</v>
      </c>
      <c r="FJ266" s="139" t="s">
        <v>193</v>
      </c>
      <c r="FK266" s="139" t="s">
        <v>193</v>
      </c>
      <c r="FL266" s="139" t="s">
        <v>193</v>
      </c>
      <c r="FM266" s="139" t="s">
        <v>193</v>
      </c>
      <c r="FN266" s="139" t="s">
        <v>193</v>
      </c>
      <c r="FO266" s="139" t="s">
        <v>193</v>
      </c>
      <c r="FP266" s="139" t="s">
        <v>193</v>
      </c>
      <c r="FQ266" s="139" t="s">
        <v>193</v>
      </c>
      <c r="FR266" s="139" t="s">
        <v>193</v>
      </c>
      <c r="FS266" s="139" t="s">
        <v>193</v>
      </c>
      <c r="FT266" s="139" t="s">
        <v>193</v>
      </c>
      <c r="FU266" s="139" t="s">
        <v>193</v>
      </c>
      <c r="FV266" s="139" t="s">
        <v>193</v>
      </c>
      <c r="FW266" s="139" t="s">
        <v>193</v>
      </c>
      <c r="FX266" s="139" t="s">
        <v>193</v>
      </c>
      <c r="FY266" s="139" t="s">
        <v>193</v>
      </c>
      <c r="FZ266" s="139" t="s">
        <v>193</v>
      </c>
      <c r="GA266" s="139" t="s">
        <v>193</v>
      </c>
      <c r="GB266" s="139" t="s">
        <v>193</v>
      </c>
      <c r="GC266" s="139" t="s">
        <v>193</v>
      </c>
      <c r="GD266" s="139" t="s">
        <v>193</v>
      </c>
      <c r="GE266" s="139" t="s">
        <v>193</v>
      </c>
      <c r="GF266" s="139" t="s">
        <v>193</v>
      </c>
      <c r="GG266" s="139" t="s">
        <v>193</v>
      </c>
      <c r="GH266" s="139" t="s">
        <v>193</v>
      </c>
      <c r="GI266" s="139" t="s">
        <v>193</v>
      </c>
      <c r="GJ266" s="139" t="s">
        <v>193</v>
      </c>
      <c r="GK266" s="139" t="s">
        <v>193</v>
      </c>
      <c r="GL266" s="139" t="s">
        <v>193</v>
      </c>
      <c r="GM266" s="139" t="s">
        <v>193</v>
      </c>
      <c r="GN266" s="139" t="s">
        <v>193</v>
      </c>
      <c r="GO266" s="139" t="s">
        <v>193</v>
      </c>
      <c r="GP266" s="139" t="s">
        <v>193</v>
      </c>
      <c r="GQ266" s="139" t="s">
        <v>193</v>
      </c>
      <c r="GR266" s="139" t="s">
        <v>193</v>
      </c>
      <c r="GS266" s="139" t="s">
        <v>193</v>
      </c>
      <c r="GT266" s="139" t="s">
        <v>193</v>
      </c>
      <c r="GU266" s="139" t="s">
        <v>193</v>
      </c>
      <c r="GV266" s="139" t="s">
        <v>193</v>
      </c>
      <c r="GW266" s="139" t="s">
        <v>193</v>
      </c>
      <c r="GX266" s="139" t="s">
        <v>193</v>
      </c>
      <c r="GY266" s="139" t="s">
        <v>193</v>
      </c>
      <c r="GZ266" s="139" t="s">
        <v>193</v>
      </c>
      <c r="HA266" s="139" t="s">
        <v>193</v>
      </c>
      <c r="HB266" s="139" t="s">
        <v>193</v>
      </c>
      <c r="HC266" s="139" t="s">
        <v>193</v>
      </c>
      <c r="HD266" s="139" t="s">
        <v>193</v>
      </c>
      <c r="HE266" s="139" t="s">
        <v>193</v>
      </c>
      <c r="HF266" s="139" t="s">
        <v>193</v>
      </c>
      <c r="HG266" s="139" t="s">
        <v>193</v>
      </c>
      <c r="HH266" s="139" t="s">
        <v>193</v>
      </c>
      <c r="HI266" s="139" t="s">
        <v>193</v>
      </c>
      <c r="HJ266" s="139" t="s">
        <v>3419</v>
      </c>
      <c r="HK266" s="139">
        <v>1</v>
      </c>
      <c r="HL266" s="139">
        <v>1</v>
      </c>
      <c r="HM266" s="139">
        <v>1</v>
      </c>
      <c r="HN266" s="139">
        <v>1</v>
      </c>
      <c r="HO266" s="139">
        <v>1</v>
      </c>
      <c r="HP266" s="139">
        <v>1</v>
      </c>
      <c r="HQ266" s="139">
        <v>1</v>
      </c>
      <c r="HR266" s="139">
        <v>0</v>
      </c>
      <c r="HS266" s="139" t="s">
        <v>3420</v>
      </c>
      <c r="HT266" s="139">
        <v>750</v>
      </c>
      <c r="HU266" s="139" t="s">
        <v>193</v>
      </c>
      <c r="HV266" s="139">
        <v>750</v>
      </c>
      <c r="HW266" s="139">
        <v>50</v>
      </c>
      <c r="HX266" s="139">
        <v>75</v>
      </c>
      <c r="HY266" s="139">
        <v>10</v>
      </c>
      <c r="HZ266" s="139">
        <v>75</v>
      </c>
      <c r="IA266" s="139">
        <v>100</v>
      </c>
      <c r="IB266" s="139" t="s">
        <v>114</v>
      </c>
      <c r="IC266" s="139" t="s">
        <v>193</v>
      </c>
      <c r="ID266" s="139" t="s">
        <v>3421</v>
      </c>
      <c r="IE266" s="139">
        <v>1</v>
      </c>
      <c r="IF266" s="139">
        <v>1</v>
      </c>
      <c r="IG266" s="139">
        <v>1</v>
      </c>
      <c r="IH266" s="139">
        <v>250</v>
      </c>
      <c r="II266" s="139">
        <v>200</v>
      </c>
      <c r="IJ266" s="139">
        <v>25</v>
      </c>
      <c r="IK266" s="139" t="s">
        <v>114</v>
      </c>
      <c r="IL266" s="139" t="s">
        <v>193</v>
      </c>
      <c r="IM266" s="139" t="s">
        <v>193</v>
      </c>
      <c r="IN266" s="139" t="s">
        <v>114</v>
      </c>
      <c r="IO266" s="139" t="s">
        <v>193</v>
      </c>
      <c r="IP266" s="139" t="s">
        <v>193</v>
      </c>
      <c r="IQ266" s="139" t="s">
        <v>193</v>
      </c>
      <c r="IR266" s="139" t="s">
        <v>193</v>
      </c>
      <c r="IS266" s="139" t="s">
        <v>193</v>
      </c>
      <c r="IT266" s="139" t="s">
        <v>193</v>
      </c>
      <c r="IU266" s="139" t="s">
        <v>193</v>
      </c>
      <c r="IV266" s="139" t="s">
        <v>193</v>
      </c>
      <c r="IW266" s="139" t="s">
        <v>3499</v>
      </c>
      <c r="IX266" s="139">
        <v>0</v>
      </c>
      <c r="IY266" s="139">
        <v>1</v>
      </c>
      <c r="IZ266" s="139">
        <v>1</v>
      </c>
      <c r="JA266" s="139">
        <v>0</v>
      </c>
      <c r="JB266" s="139">
        <v>0</v>
      </c>
      <c r="JC266" s="139">
        <v>0</v>
      </c>
      <c r="JD266" s="139">
        <v>0</v>
      </c>
      <c r="JE266" s="139">
        <v>0</v>
      </c>
      <c r="JF266" s="139" t="s">
        <v>193</v>
      </c>
      <c r="JG266" s="139" t="s">
        <v>114</v>
      </c>
      <c r="JH266" s="139" t="s">
        <v>193</v>
      </c>
      <c r="JI266" s="139" t="s">
        <v>193</v>
      </c>
      <c r="JJ266" s="139" t="s">
        <v>193</v>
      </c>
      <c r="JK266" s="139" t="s">
        <v>193</v>
      </c>
      <c r="JL266" s="139" t="s">
        <v>193</v>
      </c>
      <c r="JM266" s="139" t="s">
        <v>193</v>
      </c>
      <c r="JN266" s="139" t="s">
        <v>193</v>
      </c>
      <c r="JO266" s="139" t="s">
        <v>193</v>
      </c>
      <c r="JP266" s="139" t="s">
        <v>193</v>
      </c>
      <c r="JQ266" s="139" t="s">
        <v>193</v>
      </c>
      <c r="JR266" s="139" t="s">
        <v>193</v>
      </c>
      <c r="JS266" s="139" t="s">
        <v>193</v>
      </c>
      <c r="JT266" s="139" t="s">
        <v>193</v>
      </c>
      <c r="JU266" s="139" t="s">
        <v>193</v>
      </c>
      <c r="JV266" s="139" t="s">
        <v>193</v>
      </c>
      <c r="JW266" s="139" t="s">
        <v>193</v>
      </c>
      <c r="JX266" s="139" t="s">
        <v>193</v>
      </c>
      <c r="JY266" s="139" t="s">
        <v>193</v>
      </c>
      <c r="JZ266" s="139" t="s">
        <v>193</v>
      </c>
      <c r="KA266" s="139" t="s">
        <v>193</v>
      </c>
      <c r="KB266" s="139" t="s">
        <v>193</v>
      </c>
      <c r="KC266" s="139" t="s">
        <v>193</v>
      </c>
      <c r="KD266" s="139" t="s">
        <v>193</v>
      </c>
      <c r="KE266" s="139" t="s">
        <v>193</v>
      </c>
      <c r="KF266" s="139" t="s">
        <v>193</v>
      </c>
      <c r="KG266" s="139" t="s">
        <v>193</v>
      </c>
      <c r="KH266" s="139" t="s">
        <v>193</v>
      </c>
      <c r="KI266" s="139" t="s">
        <v>193</v>
      </c>
      <c r="KJ266" s="139" t="s">
        <v>193</v>
      </c>
      <c r="KK266" s="139" t="s">
        <v>193</v>
      </c>
      <c r="KL266" s="139" t="s">
        <v>193</v>
      </c>
      <c r="KM266" s="139" t="s">
        <v>193</v>
      </c>
      <c r="KN266" s="139" t="s">
        <v>193</v>
      </c>
      <c r="KO266" s="139" t="s">
        <v>193</v>
      </c>
      <c r="KP266" s="139" t="s">
        <v>193</v>
      </c>
      <c r="KQ266" s="139" t="s">
        <v>193</v>
      </c>
      <c r="KR266" s="139" t="s">
        <v>193</v>
      </c>
      <c r="KS266" s="139" t="s">
        <v>193</v>
      </c>
      <c r="KT266" s="139" t="s">
        <v>193</v>
      </c>
      <c r="KU266" s="139" t="s">
        <v>193</v>
      </c>
      <c r="KV266" s="139" t="s">
        <v>193</v>
      </c>
      <c r="KW266" s="139" t="s">
        <v>193</v>
      </c>
      <c r="KX266" s="139" t="s">
        <v>193</v>
      </c>
      <c r="KY266" s="139" t="s">
        <v>193</v>
      </c>
      <c r="KZ266" s="139" t="s">
        <v>193</v>
      </c>
      <c r="LA266" s="139" t="s">
        <v>193</v>
      </c>
      <c r="LB266" s="139" t="s">
        <v>193</v>
      </c>
      <c r="LC266" s="139" t="s">
        <v>193</v>
      </c>
      <c r="LD266" s="139" t="s">
        <v>193</v>
      </c>
      <c r="LE266" s="139" t="s">
        <v>193</v>
      </c>
      <c r="LF266" s="139" t="s">
        <v>193</v>
      </c>
      <c r="LG266" s="139" t="s">
        <v>193</v>
      </c>
      <c r="LH266" s="139" t="s">
        <v>193</v>
      </c>
      <c r="LI266" s="139" t="s">
        <v>193</v>
      </c>
      <c r="LJ266" s="139" t="s">
        <v>193</v>
      </c>
      <c r="LK266" s="139" t="s">
        <v>193</v>
      </c>
      <c r="LL266" s="139" t="s">
        <v>193</v>
      </c>
      <c r="LM266" s="139" t="s">
        <v>193</v>
      </c>
      <c r="LN266" s="139" t="s">
        <v>193</v>
      </c>
      <c r="LO266" s="139" t="s">
        <v>193</v>
      </c>
      <c r="LP266" s="139" t="s">
        <v>193</v>
      </c>
      <c r="LQ266" s="139" t="s">
        <v>193</v>
      </c>
    </row>
    <row r="269" spans="1:329" x14ac:dyDescent="0.35">
      <c r="BO269" s="192">
        <f>MEDIAN(BO62,BO65,BO68,BO69)</f>
        <v>291.66666666666652</v>
      </c>
    </row>
  </sheetData>
  <autoFilter ref="A1:LQ266"/>
  <sortState columnSort="1" ref="A1:NC212">
    <sortCondition sortBy="cellColor" ref="A1:NC1" dxfId="2254"/>
    <sortCondition sortBy="cellColor" ref="A1:NC1" dxfId="2253"/>
    <sortCondition sortBy="cellColor" ref="A1:NC1" dxfId="2252"/>
    <sortCondition sortBy="cellColor" ref="A1:NC1" dxfId="2251"/>
    <sortCondition sortBy="cellColor" ref="A1:NC1" dxfId="2250"/>
    <sortCondition sortBy="cellColor" ref="A1:NC1" dxfId="2249"/>
    <sortCondition sortBy="cellColor" ref="A1:NC1" dxfId="2248"/>
    <sortCondition sortBy="cellColor" ref="A1:NC1" dxfId="2247"/>
    <sortCondition sortBy="cellColor" ref="A1:NC1" dxfId="2246"/>
    <sortCondition sortBy="cellColor" ref="A1:NC1" dxfId="2245"/>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H355"/>
  <sheetViews>
    <sheetView topLeftCell="B1" zoomScale="70" zoomScaleNormal="70" workbookViewId="0">
      <selection activeCell="M33" sqref="M33"/>
    </sheetView>
  </sheetViews>
  <sheetFormatPr baseColWidth="10" defaultColWidth="8.58203125" defaultRowHeight="15.5" x14ac:dyDescent="0.35"/>
  <cols>
    <col min="1" max="1" width="24.33203125" style="12" customWidth="1"/>
    <col min="2" max="3" width="13.6640625" style="12" customWidth="1"/>
    <col min="4" max="4" width="17.58203125" style="12" customWidth="1"/>
    <col min="5" max="5" width="7" style="12" customWidth="1"/>
    <col min="6" max="6" width="4.9140625" style="12" customWidth="1"/>
    <col min="7" max="7" width="5.6640625" style="12" customWidth="1"/>
    <col min="8" max="8" width="6.6640625" style="12" customWidth="1"/>
    <col min="9" max="9" width="11.1640625" style="12" customWidth="1"/>
    <col min="10" max="10" width="13.1640625" style="12" customWidth="1"/>
    <col min="11" max="11" width="6.4140625" style="12" customWidth="1"/>
    <col min="12" max="12" width="12.83203125" style="12" customWidth="1"/>
    <col min="13" max="13" width="11.58203125" style="12" customWidth="1"/>
    <col min="14" max="14" width="12.5" style="12" customWidth="1"/>
    <col min="15" max="15" width="6.83203125" style="12" customWidth="1"/>
    <col min="16" max="16" width="11.6640625" style="12" customWidth="1"/>
    <col min="17" max="17" width="9.1640625" style="12" customWidth="1"/>
    <col min="18" max="18" width="15.1640625" style="12" customWidth="1"/>
    <col min="19" max="19" width="11.1640625" style="12" customWidth="1"/>
    <col min="20" max="20" width="16.1640625" style="12" customWidth="1"/>
    <col min="21" max="21" width="15.9140625" style="12" customWidth="1"/>
    <col min="22" max="22" width="15.1640625" style="12" customWidth="1"/>
    <col min="23" max="23" width="6" style="12" customWidth="1"/>
    <col min="24" max="24" width="6.4140625" style="12" customWidth="1"/>
    <col min="25" max="25" width="11.83203125" style="12" customWidth="1"/>
    <col min="26" max="26" width="15.33203125" style="12" customWidth="1"/>
    <col min="27" max="27" width="13.6640625" style="12" customWidth="1"/>
    <col min="28" max="28" width="8.1640625" style="12" customWidth="1"/>
    <col min="29" max="29" width="5.6640625" style="12" customWidth="1"/>
    <col min="30" max="30" width="7.9140625" style="12" customWidth="1"/>
    <col min="31" max="31" width="7.6640625" style="12" customWidth="1"/>
    <col min="32" max="32" width="8.4140625" style="12" customWidth="1"/>
    <col min="33" max="34" width="4.6640625" style="12" customWidth="1"/>
    <col min="35" max="16384" width="8.58203125" style="12"/>
  </cols>
  <sheetData>
    <row r="1" spans="1:9" x14ac:dyDescent="0.35">
      <c r="A1" s="11" t="s">
        <v>4838</v>
      </c>
    </row>
    <row r="2" spans="1:9" x14ac:dyDescent="0.35">
      <c r="A2" s="42" t="s">
        <v>4729</v>
      </c>
      <c r="B2" t="s">
        <v>4837</v>
      </c>
    </row>
    <row r="3" spans="1:9" x14ac:dyDescent="0.35">
      <c r="A3" s="1" t="s">
        <v>617</v>
      </c>
      <c r="B3" s="122">
        <v>26</v>
      </c>
    </row>
    <row r="4" spans="1:9" x14ac:dyDescent="0.35">
      <c r="A4" s="1" t="s">
        <v>148</v>
      </c>
      <c r="B4" s="122">
        <v>15</v>
      </c>
      <c r="I4"/>
    </row>
    <row r="5" spans="1:9" x14ac:dyDescent="0.35">
      <c r="A5" s="1" t="s">
        <v>836</v>
      </c>
      <c r="B5" s="122">
        <v>33</v>
      </c>
      <c r="E5" s="195"/>
      <c r="F5" s="12" t="s">
        <v>4839</v>
      </c>
      <c r="I5"/>
    </row>
    <row r="6" spans="1:9" x14ac:dyDescent="0.35">
      <c r="A6" s="1" t="s">
        <v>103</v>
      </c>
      <c r="B6" s="122">
        <v>21</v>
      </c>
      <c r="E6" s="196"/>
      <c r="F6" s="12" t="s">
        <v>4840</v>
      </c>
      <c r="I6"/>
    </row>
    <row r="7" spans="1:9" x14ac:dyDescent="0.35">
      <c r="A7" s="1" t="s">
        <v>171</v>
      </c>
      <c r="B7" s="122">
        <v>17</v>
      </c>
      <c r="E7" s="197"/>
      <c r="F7" s="12" t="s">
        <v>4841</v>
      </c>
      <c r="I7"/>
    </row>
    <row r="8" spans="1:9" x14ac:dyDescent="0.35">
      <c r="A8" s="1" t="s">
        <v>3662</v>
      </c>
      <c r="B8" s="122">
        <v>23</v>
      </c>
      <c r="I8"/>
    </row>
    <row r="9" spans="1:9" x14ac:dyDescent="0.35">
      <c r="A9" s="1" t="s">
        <v>613</v>
      </c>
      <c r="B9" s="122">
        <v>18</v>
      </c>
      <c r="I9"/>
    </row>
    <row r="10" spans="1:9" x14ac:dyDescent="0.35">
      <c r="A10" s="1" t="s">
        <v>187</v>
      </c>
      <c r="B10" s="122">
        <v>8</v>
      </c>
      <c r="I10"/>
    </row>
    <row r="11" spans="1:9" x14ac:dyDescent="0.35">
      <c r="A11" s="1" t="s">
        <v>133</v>
      </c>
      <c r="B11" s="122">
        <v>33</v>
      </c>
      <c r="H11" s="353"/>
      <c r="I11"/>
    </row>
    <row r="12" spans="1:9" x14ac:dyDescent="0.35">
      <c r="A12" s="1" t="s">
        <v>179</v>
      </c>
      <c r="B12" s="122">
        <v>22</v>
      </c>
      <c r="I12"/>
    </row>
    <row r="13" spans="1:9" x14ac:dyDescent="0.35">
      <c r="A13" s="1" t="s">
        <v>161</v>
      </c>
      <c r="B13" s="122">
        <v>49</v>
      </c>
      <c r="I13"/>
    </row>
    <row r="14" spans="1:9" x14ac:dyDescent="0.35">
      <c r="A14" s="1" t="s">
        <v>527</v>
      </c>
      <c r="B14" s="122">
        <v>265</v>
      </c>
      <c r="I14"/>
    </row>
    <row r="15" spans="1:9" x14ac:dyDescent="0.35">
      <c r="I15"/>
    </row>
    <row r="16" spans="1:9" x14ac:dyDescent="0.35">
      <c r="A16" s="11" t="s">
        <v>727</v>
      </c>
      <c r="G16"/>
      <c r="H16"/>
      <c r="I16"/>
    </row>
    <row r="17" spans="1:34" x14ac:dyDescent="0.35">
      <c r="A17" s="17" t="s">
        <v>251</v>
      </c>
      <c r="B17" s="17" t="s">
        <v>252</v>
      </c>
      <c r="C17" s="17" t="s">
        <v>253</v>
      </c>
      <c r="D17" s="17" t="s">
        <v>15</v>
      </c>
      <c r="E17" s="17" t="s">
        <v>721</v>
      </c>
      <c r="F17" s="17" t="s">
        <v>722</v>
      </c>
      <c r="G17" s="17" t="s">
        <v>723</v>
      </c>
      <c r="H17" s="17" t="s">
        <v>724</v>
      </c>
      <c r="I17" s="17" t="s">
        <v>725</v>
      </c>
      <c r="J17" s="17" t="s">
        <v>3797</v>
      </c>
      <c r="K17" s="17" t="s">
        <v>3798</v>
      </c>
      <c r="L17" s="17" t="s">
        <v>726</v>
      </c>
      <c r="M17" s="17" t="s">
        <v>3799</v>
      </c>
      <c r="N17" s="17" t="s">
        <v>3800</v>
      </c>
      <c r="O17" s="17" t="s">
        <v>3801</v>
      </c>
      <c r="P17" s="17" t="s">
        <v>3802</v>
      </c>
      <c r="Q17" s="17" t="s">
        <v>3803</v>
      </c>
      <c r="R17" s="17" t="s">
        <v>3804</v>
      </c>
      <c r="S17" s="17" t="s">
        <v>3805</v>
      </c>
      <c r="T17" s="17" t="s">
        <v>3823</v>
      </c>
      <c r="U17" s="17" t="s">
        <v>3829</v>
      </c>
      <c r="V17" s="17" t="s">
        <v>3807</v>
      </c>
      <c r="W17" s="17" t="s">
        <v>3808</v>
      </c>
      <c r="X17" s="17" t="s">
        <v>3809</v>
      </c>
      <c r="Y17" s="17" t="s">
        <v>3796</v>
      </c>
      <c r="Z17" s="17" t="s">
        <v>3835</v>
      </c>
      <c r="AA17" s="17" t="s">
        <v>3811</v>
      </c>
      <c r="AB17" s="17" t="s">
        <v>3812</v>
      </c>
      <c r="AC17" s="17" t="s">
        <v>3813</v>
      </c>
      <c r="AD17" s="17" t="s">
        <v>3814</v>
      </c>
      <c r="AE17" s="17" t="s">
        <v>3815</v>
      </c>
      <c r="AF17" s="17" t="s">
        <v>3816</v>
      </c>
      <c r="AG17" s="17" t="s">
        <v>3817</v>
      </c>
      <c r="AH17"/>
    </row>
    <row r="18" spans="1:34" x14ac:dyDescent="0.35">
      <c r="A18" s="1" t="s">
        <v>617</v>
      </c>
      <c r="B18" s="1" t="s">
        <v>500</v>
      </c>
      <c r="C18" s="1" t="s">
        <v>536</v>
      </c>
      <c r="D18" s="1" t="s">
        <v>219</v>
      </c>
      <c r="E18" s="239">
        <v>4</v>
      </c>
      <c r="F18" s="239">
        <v>4</v>
      </c>
      <c r="G18" s="239">
        <v>4</v>
      </c>
      <c r="H18" s="239">
        <v>4</v>
      </c>
      <c r="I18" s="239">
        <v>4</v>
      </c>
      <c r="J18" s="239">
        <v>4</v>
      </c>
      <c r="K18" s="239">
        <v>4</v>
      </c>
      <c r="L18" s="239">
        <v>4</v>
      </c>
      <c r="M18" s="239">
        <v>4</v>
      </c>
      <c r="N18" s="239">
        <v>4</v>
      </c>
      <c r="O18" s="241">
        <v>0</v>
      </c>
      <c r="P18" s="240">
        <v>3</v>
      </c>
      <c r="Q18" s="239">
        <v>4</v>
      </c>
      <c r="R18" s="241">
        <v>0</v>
      </c>
      <c r="S18" s="239">
        <v>4</v>
      </c>
      <c r="T18" s="239">
        <v>4</v>
      </c>
      <c r="U18" s="241">
        <v>1</v>
      </c>
      <c r="V18" s="240">
        <v>3</v>
      </c>
      <c r="W18" s="239">
        <v>4</v>
      </c>
      <c r="X18" s="239">
        <v>4</v>
      </c>
      <c r="Y18" s="239">
        <v>4</v>
      </c>
      <c r="Z18" s="239">
        <v>4</v>
      </c>
      <c r="AA18" s="239">
        <v>4</v>
      </c>
      <c r="AB18" s="239">
        <v>4</v>
      </c>
      <c r="AC18" s="240">
        <v>3</v>
      </c>
      <c r="AD18" s="239">
        <v>4</v>
      </c>
      <c r="AE18" s="239">
        <v>4</v>
      </c>
      <c r="AF18" s="241">
        <v>0</v>
      </c>
      <c r="AG18" s="239">
        <v>10</v>
      </c>
      <c r="AH18"/>
    </row>
    <row r="19" spans="1:34" x14ac:dyDescent="0.35">
      <c r="A19" s="1" t="s">
        <v>148</v>
      </c>
      <c r="B19" s="1" t="s">
        <v>123</v>
      </c>
      <c r="C19" s="1" t="s">
        <v>536</v>
      </c>
      <c r="D19" s="1" t="s">
        <v>151</v>
      </c>
      <c r="E19" s="239">
        <v>5</v>
      </c>
      <c r="F19" s="239">
        <v>5</v>
      </c>
      <c r="G19" s="239">
        <v>5</v>
      </c>
      <c r="H19" s="239">
        <v>5</v>
      </c>
      <c r="I19" s="239">
        <v>5</v>
      </c>
      <c r="J19" s="239">
        <v>4</v>
      </c>
      <c r="K19" s="239">
        <v>5</v>
      </c>
      <c r="L19" s="241">
        <v>1</v>
      </c>
      <c r="M19" s="240">
        <v>3</v>
      </c>
      <c r="N19" s="241">
        <v>2</v>
      </c>
      <c r="O19" s="241">
        <v>0</v>
      </c>
      <c r="P19" s="240">
        <v>3</v>
      </c>
      <c r="Q19" s="240">
        <v>3</v>
      </c>
      <c r="R19" s="239">
        <v>4</v>
      </c>
      <c r="S19" s="241">
        <v>1</v>
      </c>
      <c r="T19" s="241">
        <v>0</v>
      </c>
      <c r="U19" s="241">
        <v>0</v>
      </c>
      <c r="V19" s="241">
        <v>0</v>
      </c>
      <c r="W19" s="241">
        <v>0</v>
      </c>
      <c r="X19" s="241">
        <v>0</v>
      </c>
      <c r="Y19" s="241">
        <v>0</v>
      </c>
      <c r="Z19" s="241">
        <v>0</v>
      </c>
      <c r="AA19" s="241">
        <v>0</v>
      </c>
      <c r="AB19" s="241">
        <v>0</v>
      </c>
      <c r="AC19" s="241">
        <v>0</v>
      </c>
      <c r="AD19" s="241">
        <v>0</v>
      </c>
      <c r="AE19" s="241">
        <v>0</v>
      </c>
      <c r="AF19" s="241">
        <v>0</v>
      </c>
      <c r="AG19" s="239">
        <v>7</v>
      </c>
      <c r="AH19"/>
    </row>
    <row r="20" spans="1:34" x14ac:dyDescent="0.35">
      <c r="A20" s="1" t="s">
        <v>836</v>
      </c>
      <c r="B20" s="1" t="s">
        <v>176</v>
      </c>
      <c r="C20" s="1" t="s">
        <v>489</v>
      </c>
      <c r="D20" s="1" t="s">
        <v>224</v>
      </c>
      <c r="E20" s="239">
        <v>8</v>
      </c>
      <c r="F20" s="239">
        <v>8</v>
      </c>
      <c r="G20" s="239">
        <v>7</v>
      </c>
      <c r="H20" s="239">
        <v>8</v>
      </c>
      <c r="I20" s="241">
        <v>2</v>
      </c>
      <c r="J20" s="241">
        <v>2</v>
      </c>
      <c r="K20" s="239">
        <v>5</v>
      </c>
      <c r="L20" s="240">
        <v>3</v>
      </c>
      <c r="M20" s="240">
        <v>3</v>
      </c>
      <c r="N20" s="241">
        <v>2</v>
      </c>
      <c r="O20" s="241">
        <v>2</v>
      </c>
      <c r="P20" s="240">
        <v>3</v>
      </c>
      <c r="Q20" s="240">
        <v>3</v>
      </c>
      <c r="R20" s="241">
        <v>1</v>
      </c>
      <c r="S20" s="240">
        <v>3</v>
      </c>
      <c r="T20" s="241">
        <v>0</v>
      </c>
      <c r="U20" s="241">
        <v>0</v>
      </c>
      <c r="V20" s="241">
        <v>0</v>
      </c>
      <c r="W20" s="241">
        <v>0</v>
      </c>
      <c r="X20" s="241">
        <v>0</v>
      </c>
      <c r="Y20" s="241">
        <v>0</v>
      </c>
      <c r="Z20" s="241">
        <v>0</v>
      </c>
      <c r="AA20" s="241">
        <v>0</v>
      </c>
      <c r="AB20" s="241">
        <v>0</v>
      </c>
      <c r="AC20" s="241">
        <v>0</v>
      </c>
      <c r="AD20" s="241">
        <v>0</v>
      </c>
      <c r="AE20" s="241">
        <v>0</v>
      </c>
      <c r="AF20" s="241">
        <v>0</v>
      </c>
      <c r="AG20" s="239">
        <v>4</v>
      </c>
      <c r="AH20"/>
    </row>
    <row r="21" spans="1:34" x14ac:dyDescent="0.35">
      <c r="A21" s="1" t="s">
        <v>836</v>
      </c>
      <c r="B21"/>
      <c r="C21" s="1" t="s">
        <v>536</v>
      </c>
      <c r="D21" s="1" t="s">
        <v>178</v>
      </c>
      <c r="E21" s="240">
        <v>3</v>
      </c>
      <c r="F21" s="239">
        <v>4</v>
      </c>
      <c r="G21" s="241">
        <v>2</v>
      </c>
      <c r="H21" s="241">
        <v>2</v>
      </c>
      <c r="I21" s="240">
        <v>3</v>
      </c>
      <c r="J21" s="241">
        <v>1</v>
      </c>
      <c r="K21" s="241">
        <v>1</v>
      </c>
      <c r="L21" s="241">
        <v>1</v>
      </c>
      <c r="M21" s="241">
        <v>2</v>
      </c>
      <c r="N21" s="241">
        <v>2</v>
      </c>
      <c r="O21" s="241">
        <v>0</v>
      </c>
      <c r="P21" s="241">
        <v>1</v>
      </c>
      <c r="Q21" s="241">
        <v>1</v>
      </c>
      <c r="R21" s="241">
        <v>2</v>
      </c>
      <c r="S21" s="241">
        <v>1</v>
      </c>
      <c r="T21" s="241">
        <v>0</v>
      </c>
      <c r="U21" s="241">
        <v>0</v>
      </c>
      <c r="V21" s="241">
        <v>1</v>
      </c>
      <c r="W21" s="241">
        <v>1</v>
      </c>
      <c r="X21" s="241">
        <v>2</v>
      </c>
      <c r="Y21" s="241">
        <v>2</v>
      </c>
      <c r="Z21" s="241">
        <v>0</v>
      </c>
      <c r="AA21" s="241">
        <v>1</v>
      </c>
      <c r="AB21" s="241">
        <v>2</v>
      </c>
      <c r="AC21" s="241">
        <v>0</v>
      </c>
      <c r="AD21" s="241">
        <v>1</v>
      </c>
      <c r="AE21" s="241">
        <v>1</v>
      </c>
      <c r="AF21" s="241">
        <v>0</v>
      </c>
      <c r="AG21" s="241">
        <v>2</v>
      </c>
      <c r="AH21"/>
    </row>
    <row r="22" spans="1:34" x14ac:dyDescent="0.35">
      <c r="A22" s="1" t="s">
        <v>103</v>
      </c>
      <c r="B22" s="1" t="s">
        <v>106</v>
      </c>
      <c r="C22" s="1" t="s">
        <v>489</v>
      </c>
      <c r="D22" s="1" t="s">
        <v>225</v>
      </c>
      <c r="E22" s="239">
        <v>4</v>
      </c>
      <c r="F22" s="239">
        <v>5</v>
      </c>
      <c r="G22" s="239">
        <v>5</v>
      </c>
      <c r="H22" s="239">
        <v>4</v>
      </c>
      <c r="I22" s="239">
        <v>5</v>
      </c>
      <c r="J22" s="241">
        <v>2</v>
      </c>
      <c r="K22" s="239">
        <v>4</v>
      </c>
      <c r="L22" s="241">
        <v>1</v>
      </c>
      <c r="M22" s="239">
        <v>6</v>
      </c>
      <c r="N22" s="239">
        <v>6</v>
      </c>
      <c r="O22" s="241">
        <v>0</v>
      </c>
      <c r="P22" s="239">
        <v>6</v>
      </c>
      <c r="Q22" s="239">
        <v>6</v>
      </c>
      <c r="R22" s="239">
        <v>6</v>
      </c>
      <c r="S22" s="241">
        <v>2</v>
      </c>
      <c r="T22" s="241">
        <v>0</v>
      </c>
      <c r="U22" s="241">
        <v>0</v>
      </c>
      <c r="V22" s="241">
        <v>0</v>
      </c>
      <c r="W22" s="241">
        <v>0</v>
      </c>
      <c r="X22" s="241">
        <v>0</v>
      </c>
      <c r="Y22" s="241">
        <v>0</v>
      </c>
      <c r="Z22" s="241">
        <v>0</v>
      </c>
      <c r="AA22" s="241">
        <v>0</v>
      </c>
      <c r="AB22" s="241">
        <v>0</v>
      </c>
      <c r="AC22" s="241">
        <v>0</v>
      </c>
      <c r="AD22" s="241">
        <v>0</v>
      </c>
      <c r="AE22" s="241">
        <v>0</v>
      </c>
      <c r="AF22" s="241">
        <v>0</v>
      </c>
      <c r="AG22" s="239">
        <v>7</v>
      </c>
      <c r="AH22"/>
    </row>
    <row r="23" spans="1:34" x14ac:dyDescent="0.35">
      <c r="A23" s="1" t="s">
        <v>171</v>
      </c>
      <c r="B23" s="1" t="s">
        <v>106</v>
      </c>
      <c r="C23" s="1" t="s">
        <v>536</v>
      </c>
      <c r="D23" s="1" t="s">
        <v>173</v>
      </c>
      <c r="E23" s="239">
        <v>4</v>
      </c>
      <c r="F23" s="239">
        <v>5</v>
      </c>
      <c r="G23" s="239">
        <v>5</v>
      </c>
      <c r="H23" s="239">
        <v>6</v>
      </c>
      <c r="I23" s="239">
        <v>5</v>
      </c>
      <c r="J23" s="241">
        <v>2</v>
      </c>
      <c r="K23" s="239">
        <v>6</v>
      </c>
      <c r="L23" s="239">
        <v>5</v>
      </c>
      <c r="M23" s="239">
        <v>6</v>
      </c>
      <c r="N23" s="239">
        <v>6</v>
      </c>
      <c r="O23" s="241">
        <v>0</v>
      </c>
      <c r="P23" s="239">
        <v>6</v>
      </c>
      <c r="Q23" s="239">
        <v>6</v>
      </c>
      <c r="R23" s="239">
        <v>6</v>
      </c>
      <c r="S23" s="239">
        <v>5</v>
      </c>
      <c r="T23" s="241">
        <v>1</v>
      </c>
      <c r="U23" s="241">
        <v>1</v>
      </c>
      <c r="V23" s="241">
        <v>0</v>
      </c>
      <c r="W23" s="241">
        <v>2</v>
      </c>
      <c r="X23" s="240">
        <v>3</v>
      </c>
      <c r="Y23" s="240">
        <v>3</v>
      </c>
      <c r="Z23" s="240">
        <v>3</v>
      </c>
      <c r="AA23" s="240">
        <v>3</v>
      </c>
      <c r="AB23" s="240">
        <v>3</v>
      </c>
      <c r="AC23" s="240">
        <v>3</v>
      </c>
      <c r="AD23" s="239">
        <v>4</v>
      </c>
      <c r="AE23" s="241">
        <v>1</v>
      </c>
      <c r="AF23" s="239">
        <v>4</v>
      </c>
      <c r="AG23" s="239">
        <v>6</v>
      </c>
      <c r="AH23"/>
    </row>
    <row r="24" spans="1:34" x14ac:dyDescent="0.35">
      <c r="A24" s="1" t="s">
        <v>613</v>
      </c>
      <c r="B24" s="1" t="s">
        <v>182</v>
      </c>
      <c r="C24" s="1" t="s">
        <v>489</v>
      </c>
      <c r="D24" s="1" t="s">
        <v>1959</v>
      </c>
      <c r="E24" s="239">
        <v>4</v>
      </c>
      <c r="F24" s="239">
        <v>4</v>
      </c>
      <c r="G24" s="239">
        <v>4</v>
      </c>
      <c r="H24" s="239">
        <v>4</v>
      </c>
      <c r="I24" s="240">
        <v>3</v>
      </c>
      <c r="J24" s="241">
        <v>2</v>
      </c>
      <c r="K24" s="239">
        <v>4</v>
      </c>
      <c r="L24" s="241">
        <v>2</v>
      </c>
      <c r="M24" s="239">
        <v>4</v>
      </c>
      <c r="N24" s="239">
        <v>4</v>
      </c>
      <c r="O24" s="241">
        <v>0</v>
      </c>
      <c r="P24" s="239">
        <v>4</v>
      </c>
      <c r="Q24" s="239">
        <v>4</v>
      </c>
      <c r="R24" s="239">
        <v>4</v>
      </c>
      <c r="S24" s="239">
        <v>4</v>
      </c>
      <c r="T24" s="241">
        <v>2</v>
      </c>
      <c r="U24" s="241">
        <v>0</v>
      </c>
      <c r="V24" s="241">
        <v>0</v>
      </c>
      <c r="W24" s="241">
        <v>1</v>
      </c>
      <c r="X24" s="241">
        <v>1</v>
      </c>
      <c r="Y24" s="241">
        <v>1</v>
      </c>
      <c r="Z24" s="241">
        <v>1</v>
      </c>
      <c r="AA24" s="241">
        <v>1</v>
      </c>
      <c r="AB24" s="241">
        <v>1</v>
      </c>
      <c r="AC24" s="241">
        <v>2</v>
      </c>
      <c r="AD24" s="241">
        <v>2</v>
      </c>
      <c r="AE24" s="241">
        <v>2</v>
      </c>
      <c r="AF24" s="241">
        <v>2</v>
      </c>
      <c r="AG24" s="239">
        <v>5</v>
      </c>
      <c r="AH24"/>
    </row>
    <row r="25" spans="1:34" x14ac:dyDescent="0.35">
      <c r="A25" s="1" t="s">
        <v>187</v>
      </c>
      <c r="B25" s="1" t="s">
        <v>123</v>
      </c>
      <c r="C25" s="1" t="s">
        <v>536</v>
      </c>
      <c r="D25" s="1" t="s">
        <v>160</v>
      </c>
      <c r="E25" s="241">
        <v>1</v>
      </c>
      <c r="F25" s="241">
        <v>2</v>
      </c>
      <c r="G25" s="241">
        <v>2</v>
      </c>
      <c r="H25" s="241">
        <v>2</v>
      </c>
      <c r="I25" s="241">
        <v>0</v>
      </c>
      <c r="J25" s="241">
        <v>0</v>
      </c>
      <c r="K25" s="241">
        <v>1</v>
      </c>
      <c r="L25" s="241">
        <v>2</v>
      </c>
      <c r="M25" s="241">
        <v>1</v>
      </c>
      <c r="N25" s="241">
        <v>2</v>
      </c>
      <c r="O25" s="241">
        <v>0</v>
      </c>
      <c r="P25" s="241">
        <v>1</v>
      </c>
      <c r="Q25" s="241">
        <v>1</v>
      </c>
      <c r="R25" s="241">
        <v>2</v>
      </c>
      <c r="S25" s="241">
        <v>2</v>
      </c>
      <c r="T25" s="241">
        <v>0</v>
      </c>
      <c r="U25" s="241">
        <v>0</v>
      </c>
      <c r="V25" s="241">
        <v>0</v>
      </c>
      <c r="W25" s="241">
        <v>0</v>
      </c>
      <c r="X25" s="241">
        <v>0</v>
      </c>
      <c r="Y25" s="241">
        <v>0</v>
      </c>
      <c r="Z25" s="241">
        <v>0</v>
      </c>
      <c r="AA25" s="241">
        <v>0</v>
      </c>
      <c r="AB25" s="241">
        <v>0</v>
      </c>
      <c r="AC25" s="241">
        <v>0</v>
      </c>
      <c r="AD25" s="241">
        <v>0</v>
      </c>
      <c r="AE25" s="241">
        <v>0</v>
      </c>
      <c r="AF25" s="241">
        <v>1</v>
      </c>
      <c r="AG25" s="239">
        <v>4</v>
      </c>
      <c r="AH25"/>
    </row>
    <row r="26" spans="1:34" x14ac:dyDescent="0.35">
      <c r="A26" s="1" t="s">
        <v>133</v>
      </c>
      <c r="B26" s="1" t="s">
        <v>117</v>
      </c>
      <c r="C26" s="1" t="s">
        <v>489</v>
      </c>
      <c r="D26" s="1" t="s">
        <v>136</v>
      </c>
      <c r="E26" s="239">
        <v>4</v>
      </c>
      <c r="F26" s="239">
        <v>4</v>
      </c>
      <c r="G26" s="239">
        <v>4</v>
      </c>
      <c r="H26" s="239">
        <v>4</v>
      </c>
      <c r="I26" s="239">
        <v>4</v>
      </c>
      <c r="J26" s="239">
        <v>4</v>
      </c>
      <c r="K26" s="239">
        <v>4</v>
      </c>
      <c r="L26" s="239">
        <v>4</v>
      </c>
      <c r="M26" s="239">
        <v>4</v>
      </c>
      <c r="N26" s="239">
        <v>4</v>
      </c>
      <c r="O26" s="239">
        <v>4</v>
      </c>
      <c r="P26" s="239">
        <v>4</v>
      </c>
      <c r="Q26" s="239">
        <v>4</v>
      </c>
      <c r="R26" s="239">
        <v>4</v>
      </c>
      <c r="S26" s="239">
        <v>4</v>
      </c>
      <c r="T26" s="239">
        <v>4</v>
      </c>
      <c r="U26" s="241">
        <v>0</v>
      </c>
      <c r="V26" s="241">
        <v>0</v>
      </c>
      <c r="W26" s="240">
        <v>3</v>
      </c>
      <c r="X26" s="239">
        <v>4</v>
      </c>
      <c r="Y26" s="239">
        <v>4</v>
      </c>
      <c r="Z26" s="239">
        <v>4</v>
      </c>
      <c r="AA26" s="239">
        <v>4</v>
      </c>
      <c r="AB26" s="239">
        <v>4</v>
      </c>
      <c r="AC26" s="240">
        <v>3</v>
      </c>
      <c r="AD26" s="240">
        <v>3</v>
      </c>
      <c r="AE26" s="240">
        <v>3</v>
      </c>
      <c r="AF26" s="240">
        <v>3</v>
      </c>
      <c r="AG26" s="239">
        <v>11</v>
      </c>
      <c r="AH26"/>
    </row>
    <row r="27" spans="1:34" x14ac:dyDescent="0.35">
      <c r="A27" s="1" t="s">
        <v>179</v>
      </c>
      <c r="B27" s="1" t="s">
        <v>182</v>
      </c>
      <c r="C27" s="1" t="s">
        <v>536</v>
      </c>
      <c r="D27" s="1" t="s">
        <v>183</v>
      </c>
      <c r="E27" s="239">
        <v>4</v>
      </c>
      <c r="F27" s="239">
        <v>4</v>
      </c>
      <c r="G27" s="239">
        <v>4</v>
      </c>
      <c r="H27" s="239">
        <v>4</v>
      </c>
      <c r="I27" s="239">
        <v>4</v>
      </c>
      <c r="J27" s="241">
        <v>0</v>
      </c>
      <c r="K27" s="239">
        <v>4</v>
      </c>
      <c r="L27" s="239">
        <v>4</v>
      </c>
      <c r="M27" s="239">
        <v>4</v>
      </c>
      <c r="N27" s="239">
        <v>4</v>
      </c>
      <c r="O27" s="241">
        <v>0</v>
      </c>
      <c r="P27" s="239">
        <v>4</v>
      </c>
      <c r="Q27" s="239">
        <v>4</v>
      </c>
      <c r="R27" s="239">
        <v>4</v>
      </c>
      <c r="S27" s="239">
        <v>4</v>
      </c>
      <c r="T27" s="241">
        <v>1</v>
      </c>
      <c r="U27" s="241">
        <v>2</v>
      </c>
      <c r="V27" s="240">
        <v>3</v>
      </c>
      <c r="W27" s="241">
        <v>0</v>
      </c>
      <c r="X27" s="240">
        <v>3</v>
      </c>
      <c r="Y27" s="240">
        <v>3</v>
      </c>
      <c r="Z27" s="240">
        <v>3</v>
      </c>
      <c r="AA27" s="240">
        <v>3</v>
      </c>
      <c r="AB27" s="240">
        <v>3</v>
      </c>
      <c r="AC27" s="239">
        <v>4</v>
      </c>
      <c r="AD27" s="239">
        <v>4</v>
      </c>
      <c r="AE27" s="239">
        <v>4</v>
      </c>
      <c r="AF27" s="241">
        <v>0</v>
      </c>
      <c r="AG27" s="239">
        <v>5</v>
      </c>
      <c r="AH27"/>
    </row>
    <row r="28" spans="1:34" x14ac:dyDescent="0.35">
      <c r="A28" s="1" t="s">
        <v>161</v>
      </c>
      <c r="B28" s="1" t="s">
        <v>164</v>
      </c>
      <c r="C28" s="1" t="s">
        <v>536</v>
      </c>
      <c r="D28" s="1" t="s">
        <v>165</v>
      </c>
      <c r="E28" s="239">
        <v>4</v>
      </c>
      <c r="F28" s="239">
        <v>4</v>
      </c>
      <c r="G28" s="239">
        <v>4</v>
      </c>
      <c r="H28" s="239">
        <v>4</v>
      </c>
      <c r="I28" s="239">
        <v>4</v>
      </c>
      <c r="J28" s="239">
        <v>4</v>
      </c>
      <c r="K28" s="241">
        <v>2</v>
      </c>
      <c r="L28" s="239">
        <v>4</v>
      </c>
      <c r="M28" s="239">
        <v>4</v>
      </c>
      <c r="N28" s="239">
        <v>4</v>
      </c>
      <c r="O28" s="239">
        <v>4</v>
      </c>
      <c r="P28" s="239">
        <v>4</v>
      </c>
      <c r="Q28" s="239">
        <v>4</v>
      </c>
      <c r="R28" s="239">
        <v>4</v>
      </c>
      <c r="S28" s="239">
        <v>4</v>
      </c>
      <c r="T28" s="239">
        <v>4</v>
      </c>
      <c r="U28" s="241">
        <v>1</v>
      </c>
      <c r="V28" s="241">
        <v>2</v>
      </c>
      <c r="W28" s="241">
        <v>2</v>
      </c>
      <c r="X28" s="241">
        <v>2</v>
      </c>
      <c r="Y28" s="240">
        <v>3</v>
      </c>
      <c r="Z28" s="239">
        <v>4</v>
      </c>
      <c r="AA28" s="239">
        <v>4</v>
      </c>
      <c r="AB28" s="239">
        <v>4</v>
      </c>
      <c r="AC28" s="240">
        <v>3</v>
      </c>
      <c r="AD28" s="239">
        <v>4</v>
      </c>
      <c r="AE28" s="240">
        <v>3</v>
      </c>
      <c r="AF28" s="239">
        <v>4</v>
      </c>
      <c r="AG28" s="239">
        <v>5</v>
      </c>
      <c r="AH28"/>
    </row>
    <row r="29" spans="1:34" x14ac:dyDescent="0.35">
      <c r="A29" s="1" t="s">
        <v>161</v>
      </c>
      <c r="B29" s="1" t="s">
        <v>117</v>
      </c>
      <c r="C29" s="1" t="s">
        <v>536</v>
      </c>
      <c r="D29" s="1" t="s">
        <v>119</v>
      </c>
      <c r="E29" s="239">
        <v>5</v>
      </c>
      <c r="F29" s="239">
        <v>5</v>
      </c>
      <c r="G29" s="239">
        <v>5</v>
      </c>
      <c r="H29" s="239">
        <v>6</v>
      </c>
      <c r="I29" s="239">
        <v>6</v>
      </c>
      <c r="J29" s="239">
        <v>4</v>
      </c>
      <c r="K29" s="239">
        <v>5</v>
      </c>
      <c r="L29" s="239">
        <v>5</v>
      </c>
      <c r="M29" s="239">
        <v>4</v>
      </c>
      <c r="N29" s="239">
        <v>5</v>
      </c>
      <c r="O29" s="241">
        <v>1</v>
      </c>
      <c r="P29" s="239">
        <v>5</v>
      </c>
      <c r="Q29" s="239">
        <v>5</v>
      </c>
      <c r="R29" s="239">
        <v>5</v>
      </c>
      <c r="S29" s="239">
        <v>5</v>
      </c>
      <c r="T29" s="240">
        <v>3</v>
      </c>
      <c r="U29" s="241">
        <v>0</v>
      </c>
      <c r="V29" s="239">
        <v>6</v>
      </c>
      <c r="W29" s="239">
        <v>5</v>
      </c>
      <c r="X29" s="239">
        <v>5</v>
      </c>
      <c r="Y29" s="239">
        <v>5</v>
      </c>
      <c r="Z29" s="239">
        <v>5</v>
      </c>
      <c r="AA29" s="239">
        <v>5</v>
      </c>
      <c r="AB29" s="239">
        <v>5</v>
      </c>
      <c r="AC29" s="239">
        <v>4</v>
      </c>
      <c r="AD29" s="239">
        <v>5</v>
      </c>
      <c r="AE29" s="239">
        <v>5</v>
      </c>
      <c r="AF29" s="240">
        <v>3</v>
      </c>
      <c r="AG29" s="239">
        <v>4</v>
      </c>
      <c r="AH29"/>
    </row>
    <row r="30" spans="1:34" x14ac:dyDescent="0.35">
      <c r="A30" s="1" t="s">
        <v>3662</v>
      </c>
      <c r="B30" s="1" t="s">
        <v>123</v>
      </c>
      <c r="C30" s="1" t="s">
        <v>536</v>
      </c>
      <c r="D30" s="1" t="s">
        <v>124</v>
      </c>
      <c r="E30" s="239">
        <v>5</v>
      </c>
      <c r="F30" s="239">
        <v>5</v>
      </c>
      <c r="G30" s="239">
        <v>4</v>
      </c>
      <c r="H30" s="239">
        <v>6</v>
      </c>
      <c r="I30" s="239">
        <v>5</v>
      </c>
      <c r="J30" s="239">
        <v>5</v>
      </c>
      <c r="K30" s="239">
        <v>4</v>
      </c>
      <c r="L30" s="240">
        <v>3</v>
      </c>
      <c r="M30" s="239">
        <v>4</v>
      </c>
      <c r="N30" s="239">
        <v>6</v>
      </c>
      <c r="O30" s="241">
        <v>1</v>
      </c>
      <c r="P30" s="239">
        <v>6</v>
      </c>
      <c r="Q30" s="239">
        <v>6</v>
      </c>
      <c r="R30" s="239">
        <v>6</v>
      </c>
      <c r="S30" s="240">
        <v>3</v>
      </c>
      <c r="T30" s="241">
        <v>0</v>
      </c>
      <c r="U30" s="241">
        <v>2</v>
      </c>
      <c r="V30" s="241">
        <v>1</v>
      </c>
      <c r="W30" s="241">
        <v>1</v>
      </c>
      <c r="X30" s="241">
        <v>2</v>
      </c>
      <c r="Y30" s="241">
        <v>2</v>
      </c>
      <c r="Z30" s="241">
        <v>2</v>
      </c>
      <c r="AA30" s="241">
        <v>2</v>
      </c>
      <c r="AB30" s="241">
        <v>2</v>
      </c>
      <c r="AC30" s="241">
        <v>1</v>
      </c>
      <c r="AD30" s="241">
        <v>1</v>
      </c>
      <c r="AE30" s="239">
        <v>4</v>
      </c>
      <c r="AF30" s="239">
        <v>4</v>
      </c>
      <c r="AG30" s="239">
        <v>5</v>
      </c>
      <c r="AH30"/>
    </row>
    <row r="31" spans="1:34" x14ac:dyDescent="0.35">
      <c r="A31" s="352" t="s">
        <v>527</v>
      </c>
      <c r="B31" s="243"/>
      <c r="C31" s="243"/>
      <c r="D31" s="243"/>
      <c r="E31" s="244">
        <v>55</v>
      </c>
      <c r="F31" s="244">
        <v>59</v>
      </c>
      <c r="G31" s="244">
        <v>55</v>
      </c>
      <c r="H31" s="244">
        <v>59</v>
      </c>
      <c r="I31" s="244">
        <v>50</v>
      </c>
      <c r="J31" s="244">
        <v>34</v>
      </c>
      <c r="K31" s="244">
        <v>49</v>
      </c>
      <c r="L31" s="244">
        <v>39</v>
      </c>
      <c r="M31" s="244">
        <v>49</v>
      </c>
      <c r="N31" s="244">
        <v>51</v>
      </c>
      <c r="O31" s="244">
        <v>12</v>
      </c>
      <c r="P31" s="244">
        <v>50</v>
      </c>
      <c r="Q31" s="244">
        <v>51</v>
      </c>
      <c r="R31" s="244">
        <v>48</v>
      </c>
      <c r="S31" s="244">
        <v>42</v>
      </c>
      <c r="T31" s="244">
        <v>19</v>
      </c>
      <c r="U31" s="244">
        <v>7</v>
      </c>
      <c r="V31" s="244">
        <v>16</v>
      </c>
      <c r="W31" s="244">
        <v>19</v>
      </c>
      <c r="X31" s="244">
        <v>26</v>
      </c>
      <c r="Y31" s="244">
        <v>27</v>
      </c>
      <c r="Z31" s="244">
        <v>26</v>
      </c>
      <c r="AA31" s="244">
        <v>27</v>
      </c>
      <c r="AB31" s="244">
        <v>28</v>
      </c>
      <c r="AC31" s="244">
        <v>23</v>
      </c>
      <c r="AD31" s="244">
        <v>28</v>
      </c>
      <c r="AE31" s="244">
        <v>27</v>
      </c>
      <c r="AF31" s="244">
        <v>21</v>
      </c>
      <c r="AG31" s="244">
        <v>75</v>
      </c>
      <c r="AH31"/>
    </row>
    <row r="32" spans="1:34" x14ac:dyDescent="0.35">
      <c r="A32"/>
      <c r="B32"/>
      <c r="C32"/>
      <c r="D32"/>
      <c r="E32"/>
      <c r="F32"/>
      <c r="G32"/>
      <c r="H32"/>
      <c r="I32"/>
      <c r="J32"/>
      <c r="K32"/>
      <c r="L32"/>
      <c r="M32"/>
      <c r="N32"/>
      <c r="O32"/>
      <c r="P32"/>
      <c r="Q32"/>
      <c r="R32"/>
      <c r="S32"/>
      <c r="T32"/>
      <c r="U32"/>
      <c r="V32"/>
      <c r="W32"/>
      <c r="X32"/>
      <c r="Y32"/>
      <c r="Z32"/>
      <c r="AA32"/>
      <c r="AB32"/>
      <c r="AC32"/>
      <c r="AD32"/>
      <c r="AE32"/>
      <c r="AF32"/>
      <c r="AG32"/>
      <c r="AH32"/>
    </row>
    <row r="33" spans="1:33" x14ac:dyDescent="0.35">
      <c r="A33"/>
      <c r="B33"/>
      <c r="C33"/>
      <c r="D33"/>
      <c r="E33"/>
      <c r="F33"/>
      <c r="G33"/>
      <c r="H33"/>
      <c r="I33"/>
      <c r="J33"/>
      <c r="K33"/>
      <c r="L33"/>
      <c r="M33"/>
      <c r="N33"/>
      <c r="O33"/>
      <c r="P33"/>
      <c r="Q33"/>
      <c r="R33"/>
      <c r="S33"/>
      <c r="T33"/>
      <c r="U33"/>
      <c r="V33"/>
      <c r="W33"/>
      <c r="X33"/>
      <c r="Y33"/>
      <c r="Z33"/>
      <c r="AA33"/>
      <c r="AB33"/>
      <c r="AC33"/>
      <c r="AD33"/>
      <c r="AE33"/>
      <c r="AF33"/>
      <c r="AG33"/>
    </row>
    <row r="34" spans="1:33" x14ac:dyDescent="0.35">
      <c r="A34" s="17" t="s">
        <v>3827</v>
      </c>
      <c r="B34" s="17" t="s">
        <v>721</v>
      </c>
      <c r="C34" s="17" t="s">
        <v>722</v>
      </c>
      <c r="D34" s="17" t="s">
        <v>723</v>
      </c>
      <c r="E34" s="17" t="s">
        <v>724</v>
      </c>
      <c r="F34" s="17" t="s">
        <v>725</v>
      </c>
      <c r="G34" s="17" t="s">
        <v>3818</v>
      </c>
      <c r="H34" s="17" t="s">
        <v>3819</v>
      </c>
      <c r="I34" s="17" t="s">
        <v>3820</v>
      </c>
      <c r="J34" s="17" t="s">
        <v>3821</v>
      </c>
      <c r="K34" s="17" t="s">
        <v>3828</v>
      </c>
      <c r="L34" s="17" t="s">
        <v>550</v>
      </c>
      <c r="M34" s="17" t="s">
        <v>3802</v>
      </c>
      <c r="N34" s="17" t="s">
        <v>3803</v>
      </c>
      <c r="O34" s="17" t="s">
        <v>3822</v>
      </c>
      <c r="P34" s="17" t="s">
        <v>3805</v>
      </c>
      <c r="Q34" s="17" t="s">
        <v>3823</v>
      </c>
      <c r="R34" s="17" t="s">
        <v>3824</v>
      </c>
      <c r="S34" s="17" t="s">
        <v>3807</v>
      </c>
      <c r="T34" s="17" t="s">
        <v>3825</v>
      </c>
      <c r="U34" s="17" t="s">
        <v>3813</v>
      </c>
      <c r="V34" s="17" t="s">
        <v>3809</v>
      </c>
      <c r="W34" s="17" t="s">
        <v>3826</v>
      </c>
      <c r="X34" s="17" t="s">
        <v>3814</v>
      </c>
      <c r="Y34" s="17" t="s">
        <v>3810</v>
      </c>
      <c r="Z34" s="17" t="s">
        <v>3811</v>
      </c>
      <c r="AA34" s="17" t="s">
        <v>3812</v>
      </c>
      <c r="AB34" s="17" t="s">
        <v>3816</v>
      </c>
      <c r="AC34" s="17" t="s">
        <v>3815</v>
      </c>
      <c r="AD34" s="17" t="s">
        <v>3817</v>
      </c>
    </row>
    <row r="35" spans="1:33" x14ac:dyDescent="0.35">
      <c r="A35" s="12" t="s">
        <v>182</v>
      </c>
      <c r="B35" s="14">
        <v>8</v>
      </c>
      <c r="C35" s="14">
        <v>8</v>
      </c>
      <c r="D35" s="14">
        <v>8</v>
      </c>
      <c r="E35" s="14">
        <v>8</v>
      </c>
      <c r="F35" s="14">
        <v>7</v>
      </c>
      <c r="G35" s="242">
        <v>2</v>
      </c>
      <c r="H35" s="242">
        <v>8</v>
      </c>
      <c r="I35" s="242">
        <v>6</v>
      </c>
      <c r="J35" s="242">
        <v>8</v>
      </c>
      <c r="K35" s="242">
        <v>8</v>
      </c>
      <c r="L35" s="242">
        <v>0</v>
      </c>
      <c r="M35" s="242">
        <v>8</v>
      </c>
      <c r="N35" s="242">
        <v>8</v>
      </c>
      <c r="O35" s="242">
        <v>8</v>
      </c>
      <c r="P35" s="242">
        <v>8</v>
      </c>
      <c r="Q35" s="242">
        <v>3</v>
      </c>
      <c r="R35" s="242">
        <v>2</v>
      </c>
      <c r="S35" s="242">
        <v>3</v>
      </c>
      <c r="T35" s="242">
        <v>1</v>
      </c>
      <c r="U35" s="242">
        <v>6</v>
      </c>
      <c r="V35" s="242">
        <v>4</v>
      </c>
      <c r="W35" s="242">
        <v>4</v>
      </c>
      <c r="X35" s="242">
        <v>6</v>
      </c>
      <c r="Y35" s="242">
        <v>4</v>
      </c>
      <c r="Z35" s="242">
        <v>4</v>
      </c>
      <c r="AA35" s="242">
        <v>4</v>
      </c>
      <c r="AB35" s="242">
        <v>2</v>
      </c>
      <c r="AC35" s="242">
        <v>6</v>
      </c>
      <c r="AD35" s="242">
        <v>10</v>
      </c>
    </row>
    <row r="36" spans="1:33" x14ac:dyDescent="0.35">
      <c r="A36" s="12" t="s">
        <v>500</v>
      </c>
      <c r="B36" s="14">
        <v>4</v>
      </c>
      <c r="C36" s="14">
        <v>4</v>
      </c>
      <c r="D36" s="14">
        <v>4</v>
      </c>
      <c r="E36" s="14">
        <v>4</v>
      </c>
      <c r="F36" s="14">
        <v>4</v>
      </c>
      <c r="G36" s="242">
        <v>4</v>
      </c>
      <c r="H36" s="242">
        <v>4</v>
      </c>
      <c r="I36" s="242">
        <v>4</v>
      </c>
      <c r="J36" s="242">
        <v>4</v>
      </c>
      <c r="K36" s="242">
        <v>4</v>
      </c>
      <c r="L36" s="242">
        <v>0</v>
      </c>
      <c r="M36" s="242">
        <v>3</v>
      </c>
      <c r="N36" s="242">
        <v>4</v>
      </c>
      <c r="O36" s="242">
        <v>0</v>
      </c>
      <c r="P36" s="242">
        <v>4</v>
      </c>
      <c r="Q36" s="242">
        <v>4</v>
      </c>
      <c r="R36" s="242">
        <v>1</v>
      </c>
      <c r="S36" s="242">
        <v>3</v>
      </c>
      <c r="T36" s="242">
        <v>4</v>
      </c>
      <c r="U36" s="242">
        <v>3</v>
      </c>
      <c r="V36" s="242">
        <v>4</v>
      </c>
      <c r="W36" s="242">
        <v>4</v>
      </c>
      <c r="X36" s="242">
        <v>4</v>
      </c>
      <c r="Y36" s="242">
        <v>4</v>
      </c>
      <c r="Z36" s="242">
        <v>4</v>
      </c>
      <c r="AA36" s="242">
        <v>4</v>
      </c>
      <c r="AB36" s="242">
        <v>0</v>
      </c>
      <c r="AC36" s="242">
        <v>4</v>
      </c>
      <c r="AD36" s="242">
        <v>10</v>
      </c>
    </row>
    <row r="37" spans="1:33" x14ac:dyDescent="0.35">
      <c r="A37" s="12" t="s">
        <v>106</v>
      </c>
      <c r="B37" s="14">
        <v>8</v>
      </c>
      <c r="C37" s="14">
        <v>10</v>
      </c>
      <c r="D37" s="14">
        <v>10</v>
      </c>
      <c r="E37" s="14">
        <v>10</v>
      </c>
      <c r="F37" s="14">
        <v>10</v>
      </c>
      <c r="G37" s="242">
        <v>4</v>
      </c>
      <c r="H37" s="242">
        <v>10</v>
      </c>
      <c r="I37" s="242">
        <v>6</v>
      </c>
      <c r="J37" s="242">
        <v>12</v>
      </c>
      <c r="K37" s="242">
        <v>12</v>
      </c>
      <c r="L37" s="242">
        <v>0</v>
      </c>
      <c r="M37" s="242">
        <v>12</v>
      </c>
      <c r="N37" s="242">
        <v>12</v>
      </c>
      <c r="O37" s="242">
        <v>12</v>
      </c>
      <c r="P37" s="242">
        <v>7</v>
      </c>
      <c r="Q37" s="242">
        <v>1</v>
      </c>
      <c r="R37" s="242">
        <v>1</v>
      </c>
      <c r="S37" s="242">
        <v>0</v>
      </c>
      <c r="T37" s="242">
        <v>2</v>
      </c>
      <c r="U37" s="242">
        <v>3</v>
      </c>
      <c r="V37" s="242">
        <v>3</v>
      </c>
      <c r="W37" s="242">
        <v>3</v>
      </c>
      <c r="X37" s="242">
        <v>4</v>
      </c>
      <c r="Y37" s="242">
        <v>3</v>
      </c>
      <c r="Z37" s="242">
        <v>3</v>
      </c>
      <c r="AA37" s="242">
        <v>3</v>
      </c>
      <c r="AB37" s="242">
        <v>4</v>
      </c>
      <c r="AC37" s="242">
        <v>1</v>
      </c>
      <c r="AD37" s="242">
        <v>13</v>
      </c>
    </row>
    <row r="38" spans="1:33" x14ac:dyDescent="0.35">
      <c r="A38" s="12" t="s">
        <v>164</v>
      </c>
      <c r="B38" s="14">
        <v>4</v>
      </c>
      <c r="C38" s="14">
        <v>4</v>
      </c>
      <c r="D38" s="14">
        <v>4</v>
      </c>
      <c r="E38" s="14">
        <v>4</v>
      </c>
      <c r="F38" s="14">
        <v>4</v>
      </c>
      <c r="G38" s="242">
        <v>4</v>
      </c>
      <c r="H38" s="242">
        <v>2</v>
      </c>
      <c r="I38" s="242">
        <v>4</v>
      </c>
      <c r="J38" s="242">
        <v>4</v>
      </c>
      <c r="K38" s="242">
        <v>4</v>
      </c>
      <c r="L38" s="242">
        <v>4</v>
      </c>
      <c r="M38" s="242">
        <v>4</v>
      </c>
      <c r="N38" s="242">
        <v>4</v>
      </c>
      <c r="O38" s="242">
        <v>4</v>
      </c>
      <c r="P38" s="242">
        <v>4</v>
      </c>
      <c r="Q38" s="242">
        <v>4</v>
      </c>
      <c r="R38" s="242">
        <v>1</v>
      </c>
      <c r="S38" s="242">
        <v>2</v>
      </c>
      <c r="T38" s="242">
        <v>2</v>
      </c>
      <c r="U38" s="242">
        <v>3</v>
      </c>
      <c r="V38" s="242">
        <v>2</v>
      </c>
      <c r="W38" s="242">
        <v>3</v>
      </c>
      <c r="X38" s="242">
        <v>4</v>
      </c>
      <c r="Y38" s="242">
        <v>4</v>
      </c>
      <c r="Z38" s="242">
        <v>4</v>
      </c>
      <c r="AA38" s="242">
        <v>4</v>
      </c>
      <c r="AB38" s="242">
        <v>4</v>
      </c>
      <c r="AC38" s="242">
        <v>3</v>
      </c>
      <c r="AD38" s="242">
        <v>5</v>
      </c>
    </row>
    <row r="39" spans="1:33" x14ac:dyDescent="0.35">
      <c r="A39" s="12" t="s">
        <v>123</v>
      </c>
      <c r="B39" s="14">
        <v>11</v>
      </c>
      <c r="C39" s="14">
        <v>12</v>
      </c>
      <c r="D39" s="14">
        <v>11</v>
      </c>
      <c r="E39" s="14">
        <v>13</v>
      </c>
      <c r="F39" s="14">
        <v>10</v>
      </c>
      <c r="G39" s="242">
        <v>9</v>
      </c>
      <c r="H39" s="242">
        <v>10</v>
      </c>
      <c r="I39" s="242">
        <v>6</v>
      </c>
      <c r="J39" s="242">
        <v>8</v>
      </c>
      <c r="K39" s="242">
        <v>10</v>
      </c>
      <c r="L39" s="242">
        <v>1</v>
      </c>
      <c r="M39" s="242">
        <v>10</v>
      </c>
      <c r="N39" s="242">
        <v>10</v>
      </c>
      <c r="O39" s="242">
        <v>12</v>
      </c>
      <c r="P39" s="242">
        <v>6</v>
      </c>
      <c r="Q39" s="242">
        <v>0</v>
      </c>
      <c r="R39" s="242">
        <v>2</v>
      </c>
      <c r="S39" s="242">
        <v>1</v>
      </c>
      <c r="T39" s="242">
        <v>1</v>
      </c>
      <c r="U39" s="242">
        <v>1</v>
      </c>
      <c r="V39" s="242">
        <v>2</v>
      </c>
      <c r="W39" s="242">
        <v>2</v>
      </c>
      <c r="X39" s="242">
        <v>1</v>
      </c>
      <c r="Y39" s="242">
        <v>2</v>
      </c>
      <c r="Z39" s="242">
        <v>2</v>
      </c>
      <c r="AA39" s="242">
        <v>2</v>
      </c>
      <c r="AB39" s="242">
        <v>5</v>
      </c>
      <c r="AC39" s="242">
        <v>4</v>
      </c>
      <c r="AD39" s="242">
        <v>16</v>
      </c>
    </row>
    <row r="40" spans="1:33" x14ac:dyDescent="0.35">
      <c r="A40" s="12" t="s">
        <v>117</v>
      </c>
      <c r="B40" s="14">
        <v>9</v>
      </c>
      <c r="C40" s="14">
        <v>9</v>
      </c>
      <c r="D40" s="14">
        <v>9</v>
      </c>
      <c r="E40" s="14">
        <v>10</v>
      </c>
      <c r="F40" s="14">
        <v>10</v>
      </c>
      <c r="G40" s="242">
        <v>8</v>
      </c>
      <c r="H40" s="242">
        <v>9</v>
      </c>
      <c r="I40" s="242">
        <v>9</v>
      </c>
      <c r="J40" s="242">
        <v>8</v>
      </c>
      <c r="K40" s="242">
        <v>9</v>
      </c>
      <c r="L40" s="242">
        <v>5</v>
      </c>
      <c r="M40" s="242">
        <v>9</v>
      </c>
      <c r="N40" s="242">
        <v>9</v>
      </c>
      <c r="O40" s="242">
        <v>9</v>
      </c>
      <c r="P40" s="242">
        <v>9</v>
      </c>
      <c r="Q40" s="242">
        <v>7</v>
      </c>
      <c r="R40" s="242">
        <v>0</v>
      </c>
      <c r="S40" s="242">
        <v>6</v>
      </c>
      <c r="T40" s="242">
        <v>8</v>
      </c>
      <c r="U40" s="242">
        <v>7</v>
      </c>
      <c r="V40" s="242">
        <v>9</v>
      </c>
      <c r="W40" s="242">
        <v>9</v>
      </c>
      <c r="X40" s="242">
        <v>8</v>
      </c>
      <c r="Y40" s="242">
        <v>9</v>
      </c>
      <c r="Z40" s="242">
        <v>9</v>
      </c>
      <c r="AA40" s="242">
        <v>9</v>
      </c>
      <c r="AB40" s="242">
        <v>6</v>
      </c>
      <c r="AC40" s="242">
        <v>8</v>
      </c>
      <c r="AD40" s="242">
        <v>15</v>
      </c>
    </row>
    <row r="41" spans="1:33" x14ac:dyDescent="0.35">
      <c r="A41" s="12" t="s">
        <v>176</v>
      </c>
      <c r="B41" s="14">
        <v>11</v>
      </c>
      <c r="C41" s="14">
        <v>12</v>
      </c>
      <c r="D41" s="14">
        <v>9</v>
      </c>
      <c r="E41" s="14">
        <v>10</v>
      </c>
      <c r="F41" s="14">
        <v>5</v>
      </c>
      <c r="G41" s="242">
        <v>3</v>
      </c>
      <c r="H41" s="242">
        <v>6</v>
      </c>
      <c r="I41" s="242">
        <v>4</v>
      </c>
      <c r="J41" s="242">
        <v>5</v>
      </c>
      <c r="K41" s="242">
        <v>4</v>
      </c>
      <c r="L41" s="242">
        <v>2</v>
      </c>
      <c r="M41" s="242">
        <v>4</v>
      </c>
      <c r="N41" s="242">
        <v>4</v>
      </c>
      <c r="O41" s="242">
        <v>3</v>
      </c>
      <c r="P41" s="242">
        <v>4</v>
      </c>
      <c r="Q41" s="242">
        <v>0</v>
      </c>
      <c r="R41" s="242">
        <v>0</v>
      </c>
      <c r="S41" s="242">
        <v>1</v>
      </c>
      <c r="T41" s="242">
        <v>1</v>
      </c>
      <c r="U41" s="242">
        <v>0</v>
      </c>
      <c r="V41" s="242">
        <v>2</v>
      </c>
      <c r="W41" s="242">
        <v>2</v>
      </c>
      <c r="X41" s="242">
        <v>1</v>
      </c>
      <c r="Y41" s="242">
        <v>0</v>
      </c>
      <c r="Z41" s="242">
        <v>1</v>
      </c>
      <c r="AA41" s="242">
        <v>2</v>
      </c>
      <c r="AB41" s="242">
        <v>0</v>
      </c>
      <c r="AC41" s="242">
        <v>1</v>
      </c>
      <c r="AD41" s="242">
        <v>6</v>
      </c>
    </row>
    <row r="42" spans="1:33" x14ac:dyDescent="0.35">
      <c r="A42" s="243" t="s">
        <v>527</v>
      </c>
      <c r="B42" s="244">
        <v>55</v>
      </c>
      <c r="C42" s="244">
        <v>59</v>
      </c>
      <c r="D42" s="244">
        <v>55</v>
      </c>
      <c r="E42" s="244">
        <v>59</v>
      </c>
      <c r="F42" s="244">
        <v>50</v>
      </c>
      <c r="G42" s="244">
        <v>34</v>
      </c>
      <c r="H42" s="244">
        <v>49</v>
      </c>
      <c r="I42" s="244">
        <v>39</v>
      </c>
      <c r="J42" s="244">
        <v>49</v>
      </c>
      <c r="K42" s="244">
        <v>51</v>
      </c>
      <c r="L42" s="244">
        <v>12</v>
      </c>
      <c r="M42" s="244">
        <v>50</v>
      </c>
      <c r="N42" s="244">
        <v>51</v>
      </c>
      <c r="O42" s="244">
        <v>48</v>
      </c>
      <c r="P42" s="244">
        <v>42</v>
      </c>
      <c r="Q42" s="244">
        <v>19</v>
      </c>
      <c r="R42" s="244">
        <v>7</v>
      </c>
      <c r="S42" s="244">
        <v>16</v>
      </c>
      <c r="T42" s="244">
        <v>19</v>
      </c>
      <c r="U42" s="244">
        <v>23</v>
      </c>
      <c r="V42" s="244">
        <v>26</v>
      </c>
      <c r="W42" s="244">
        <v>27</v>
      </c>
      <c r="X42" s="244">
        <v>28</v>
      </c>
      <c r="Y42" s="244">
        <v>26</v>
      </c>
      <c r="Z42" s="244">
        <v>27</v>
      </c>
      <c r="AA42" s="244">
        <v>28</v>
      </c>
      <c r="AB42" s="244">
        <v>21</v>
      </c>
      <c r="AC42" s="244">
        <v>27</v>
      </c>
      <c r="AD42" s="244">
        <v>75</v>
      </c>
    </row>
    <row r="43" spans="1:33" x14ac:dyDescent="0.35">
      <c r="A43"/>
      <c r="B43"/>
      <c r="C43"/>
      <c r="D43"/>
      <c r="E43"/>
      <c r="F43"/>
      <c r="G43"/>
      <c r="H43"/>
      <c r="I43"/>
      <c r="J43"/>
      <c r="K43"/>
      <c r="L43"/>
      <c r="M43"/>
      <c r="N43"/>
      <c r="O43"/>
      <c r="P43"/>
      <c r="Q43"/>
      <c r="R43"/>
      <c r="S43"/>
      <c r="T43"/>
    </row>
    <row r="44" spans="1:33" x14ac:dyDescent="0.35">
      <c r="A44"/>
      <c r="B44"/>
      <c r="C44"/>
      <c r="D44"/>
      <c r="E44"/>
      <c r="F44"/>
      <c r="G44"/>
      <c r="H44"/>
      <c r="I44"/>
      <c r="J44"/>
      <c r="K44"/>
      <c r="L44"/>
      <c r="M44"/>
      <c r="N44"/>
      <c r="O44"/>
      <c r="P44"/>
      <c r="Q44"/>
      <c r="R44"/>
      <c r="S44"/>
      <c r="T44"/>
    </row>
    <row r="45" spans="1:33" x14ac:dyDescent="0.35">
      <c r="A45" s="17" t="s">
        <v>193</v>
      </c>
      <c r="B45" s="17" t="s">
        <v>721</v>
      </c>
      <c r="C45" s="17" t="s">
        <v>722</v>
      </c>
      <c r="D45" s="17" t="s">
        <v>723</v>
      </c>
      <c r="E45" s="17" t="s">
        <v>724</v>
      </c>
      <c r="F45" s="17" t="s">
        <v>725</v>
      </c>
      <c r="G45" s="17" t="s">
        <v>3797</v>
      </c>
      <c r="H45" s="17" t="s">
        <v>3798</v>
      </c>
      <c r="I45" s="17" t="s">
        <v>726</v>
      </c>
      <c r="J45" s="17" t="s">
        <v>3799</v>
      </c>
      <c r="K45" s="17" t="s">
        <v>3800</v>
      </c>
      <c r="L45" s="17" t="s">
        <v>3801</v>
      </c>
      <c r="M45" s="17" t="s">
        <v>3802</v>
      </c>
      <c r="N45" s="17" t="s">
        <v>3803</v>
      </c>
      <c r="O45" s="17" t="s">
        <v>3804</v>
      </c>
      <c r="P45" s="17" t="s">
        <v>3805</v>
      </c>
      <c r="Q45" s="17" t="s">
        <v>3806</v>
      </c>
      <c r="R45" s="17" t="s">
        <v>3807</v>
      </c>
      <c r="S45" s="17" t="s">
        <v>3808</v>
      </c>
      <c r="T45" s="17" t="s">
        <v>3809</v>
      </c>
      <c r="U45" s="17" t="s">
        <v>3796</v>
      </c>
      <c r="V45" s="17" t="s">
        <v>3810</v>
      </c>
      <c r="W45" s="17" t="s">
        <v>3811</v>
      </c>
      <c r="X45" s="17" t="s">
        <v>3812</v>
      </c>
      <c r="Y45" s="17" t="s">
        <v>3813</v>
      </c>
      <c r="Z45" s="17" t="s">
        <v>3814</v>
      </c>
      <c r="AA45" s="17" t="s">
        <v>3815</v>
      </c>
      <c r="AB45" s="17" t="s">
        <v>3816</v>
      </c>
      <c r="AC45" s="17" t="s">
        <v>3817</v>
      </c>
      <c r="AD45"/>
      <c r="AE45"/>
      <c r="AF45"/>
      <c r="AG45"/>
    </row>
    <row r="46" spans="1:33" x14ac:dyDescent="0.35">
      <c r="A46" t="s">
        <v>489</v>
      </c>
      <c r="B46" s="122">
        <v>20</v>
      </c>
      <c r="C46" s="122">
        <v>21</v>
      </c>
      <c r="D46" s="122">
        <v>20</v>
      </c>
      <c r="E46" s="122">
        <v>20</v>
      </c>
      <c r="F46" s="122">
        <v>14</v>
      </c>
      <c r="G46" s="122">
        <v>10</v>
      </c>
      <c r="H46" s="122">
        <v>17</v>
      </c>
      <c r="I46" s="122">
        <v>10</v>
      </c>
      <c r="J46" s="122">
        <v>17</v>
      </c>
      <c r="K46" s="122">
        <v>16</v>
      </c>
      <c r="L46" s="122">
        <v>6</v>
      </c>
      <c r="M46" s="122">
        <v>17</v>
      </c>
      <c r="N46" s="122">
        <v>17</v>
      </c>
      <c r="O46" s="122">
        <v>15</v>
      </c>
      <c r="P46" s="122">
        <v>13</v>
      </c>
      <c r="Q46" s="122">
        <v>0</v>
      </c>
      <c r="R46" s="122">
        <v>0</v>
      </c>
      <c r="S46" s="122">
        <v>4</v>
      </c>
      <c r="T46" s="122">
        <v>5</v>
      </c>
      <c r="U46" s="122">
        <v>5</v>
      </c>
      <c r="V46" s="122">
        <v>5</v>
      </c>
      <c r="W46" s="122">
        <v>5</v>
      </c>
      <c r="X46" s="122">
        <v>5</v>
      </c>
      <c r="Y46" s="122">
        <v>5</v>
      </c>
      <c r="Z46" s="122">
        <v>5</v>
      </c>
      <c r="AA46" s="122">
        <v>5</v>
      </c>
      <c r="AB46" s="122">
        <v>5</v>
      </c>
      <c r="AC46" s="122">
        <v>27</v>
      </c>
      <c r="AD46"/>
      <c r="AE46"/>
      <c r="AF46"/>
      <c r="AG46"/>
    </row>
    <row r="47" spans="1:33" x14ac:dyDescent="0.35">
      <c r="A47" t="s">
        <v>536</v>
      </c>
      <c r="B47" s="122">
        <v>35</v>
      </c>
      <c r="C47" s="122">
        <v>38</v>
      </c>
      <c r="D47" s="122">
        <v>35</v>
      </c>
      <c r="E47" s="122">
        <v>39</v>
      </c>
      <c r="F47" s="122">
        <v>36</v>
      </c>
      <c r="G47" s="122">
        <v>24</v>
      </c>
      <c r="H47" s="122">
        <v>32</v>
      </c>
      <c r="I47" s="122">
        <v>29</v>
      </c>
      <c r="J47" s="122">
        <v>32</v>
      </c>
      <c r="K47" s="122">
        <v>35</v>
      </c>
      <c r="L47" s="122">
        <v>6</v>
      </c>
      <c r="M47" s="122">
        <v>33</v>
      </c>
      <c r="N47" s="122">
        <v>34</v>
      </c>
      <c r="O47" s="122">
        <v>33</v>
      </c>
      <c r="P47" s="122">
        <v>29</v>
      </c>
      <c r="Q47" s="122">
        <v>7</v>
      </c>
      <c r="R47" s="122">
        <v>16</v>
      </c>
      <c r="S47" s="122">
        <v>15</v>
      </c>
      <c r="T47" s="122">
        <v>21</v>
      </c>
      <c r="U47" s="122">
        <v>22</v>
      </c>
      <c r="V47" s="122">
        <v>21</v>
      </c>
      <c r="W47" s="122">
        <v>22</v>
      </c>
      <c r="X47" s="122">
        <v>23</v>
      </c>
      <c r="Y47" s="122">
        <v>18</v>
      </c>
      <c r="Z47" s="122">
        <v>23</v>
      </c>
      <c r="AA47" s="122">
        <v>22</v>
      </c>
      <c r="AB47" s="122">
        <v>16</v>
      </c>
      <c r="AC47" s="122">
        <v>48</v>
      </c>
      <c r="AD47"/>
      <c r="AE47"/>
      <c r="AF47"/>
      <c r="AG47"/>
    </row>
    <row r="48" spans="1:33" x14ac:dyDescent="0.35">
      <c r="A48" s="243" t="s">
        <v>527</v>
      </c>
      <c r="B48" s="244">
        <v>55</v>
      </c>
      <c r="C48" s="244">
        <v>59</v>
      </c>
      <c r="D48" s="244">
        <v>55</v>
      </c>
      <c r="E48" s="244">
        <v>59</v>
      </c>
      <c r="F48" s="244">
        <v>50</v>
      </c>
      <c r="G48" s="244">
        <v>34</v>
      </c>
      <c r="H48" s="244">
        <v>49</v>
      </c>
      <c r="I48" s="244">
        <v>39</v>
      </c>
      <c r="J48" s="244">
        <v>49</v>
      </c>
      <c r="K48" s="244">
        <v>51</v>
      </c>
      <c r="L48" s="244">
        <v>12</v>
      </c>
      <c r="M48" s="244">
        <v>50</v>
      </c>
      <c r="N48" s="244">
        <v>51</v>
      </c>
      <c r="O48" s="244">
        <v>48</v>
      </c>
      <c r="P48" s="244">
        <v>42</v>
      </c>
      <c r="Q48" s="244">
        <v>7</v>
      </c>
      <c r="R48" s="244">
        <v>16</v>
      </c>
      <c r="S48" s="244">
        <v>19</v>
      </c>
      <c r="T48" s="244">
        <v>26</v>
      </c>
      <c r="U48" s="244">
        <v>27</v>
      </c>
      <c r="V48" s="244">
        <v>26</v>
      </c>
      <c r="W48" s="244">
        <v>27</v>
      </c>
      <c r="X48" s="244">
        <v>28</v>
      </c>
      <c r="Y48" s="244">
        <v>23</v>
      </c>
      <c r="Z48" s="244">
        <v>28</v>
      </c>
      <c r="AA48" s="244">
        <v>27</v>
      </c>
      <c r="AB48" s="244">
        <v>21</v>
      </c>
      <c r="AC48" s="244">
        <v>75</v>
      </c>
      <c r="AD48"/>
      <c r="AE48"/>
      <c r="AF48"/>
      <c r="AG48"/>
    </row>
    <row r="49" spans="1:33" x14ac:dyDescent="0.35">
      <c r="A49"/>
      <c r="B49"/>
      <c r="C49"/>
      <c r="D49"/>
      <c r="E49"/>
      <c r="F49"/>
      <c r="G49"/>
      <c r="H49"/>
      <c r="I49"/>
      <c r="J49"/>
      <c r="K49"/>
      <c r="L49"/>
      <c r="M49"/>
      <c r="N49"/>
      <c r="O49"/>
      <c r="P49"/>
      <c r="Q49"/>
      <c r="R49"/>
      <c r="S49"/>
      <c r="T49"/>
      <c r="U49"/>
      <c r="V49"/>
      <c r="W49"/>
      <c r="X49"/>
      <c r="Y49"/>
      <c r="Z49"/>
      <c r="AA49"/>
      <c r="AB49"/>
      <c r="AC49"/>
      <c r="AD49"/>
      <c r="AE49"/>
      <c r="AF49"/>
      <c r="AG49"/>
    </row>
    <row r="50" spans="1:33" x14ac:dyDescent="0.35">
      <c r="A50"/>
      <c r="B50"/>
      <c r="C50"/>
      <c r="D50"/>
      <c r="E50"/>
      <c r="F50"/>
      <c r="G50"/>
      <c r="H50"/>
      <c r="I50"/>
      <c r="J50"/>
      <c r="K50"/>
      <c r="L50"/>
      <c r="M50"/>
      <c r="N50"/>
      <c r="O50"/>
      <c r="P50"/>
      <c r="Q50"/>
      <c r="R50"/>
      <c r="S50"/>
      <c r="T50"/>
      <c r="U50"/>
      <c r="V50"/>
      <c r="W50"/>
      <c r="X50"/>
      <c r="Y50"/>
      <c r="Z50"/>
      <c r="AA50"/>
      <c r="AB50"/>
      <c r="AC50"/>
      <c r="AD50"/>
      <c r="AE50"/>
      <c r="AF50"/>
      <c r="AG50"/>
    </row>
    <row r="51" spans="1:33" x14ac:dyDescent="0.35">
      <c r="A51"/>
      <c r="B51"/>
      <c r="C51"/>
      <c r="D51"/>
      <c r="E51"/>
      <c r="F51"/>
      <c r="G51"/>
      <c r="H51"/>
      <c r="I51"/>
      <c r="J51"/>
      <c r="K51"/>
      <c r="L51"/>
      <c r="M51"/>
      <c r="N51"/>
      <c r="O51"/>
      <c r="P51"/>
      <c r="Q51"/>
      <c r="R51"/>
      <c r="S51"/>
      <c r="T51"/>
      <c r="U51"/>
      <c r="V51"/>
      <c r="W51"/>
      <c r="X51"/>
      <c r="Y51"/>
      <c r="Z51"/>
      <c r="AA51"/>
      <c r="AB51"/>
      <c r="AC51"/>
      <c r="AD51"/>
      <c r="AE51"/>
      <c r="AF51"/>
      <c r="AG51"/>
    </row>
    <row r="52" spans="1:33" x14ac:dyDescent="0.35">
      <c r="A52"/>
      <c r="B52"/>
      <c r="C52"/>
      <c r="D52"/>
      <c r="E52"/>
      <c r="F52"/>
      <c r="G52"/>
      <c r="H52"/>
      <c r="I52"/>
      <c r="J52"/>
      <c r="K52"/>
      <c r="L52"/>
      <c r="M52"/>
      <c r="N52"/>
      <c r="O52"/>
      <c r="P52"/>
      <c r="Q52"/>
      <c r="R52"/>
      <c r="S52"/>
      <c r="T52"/>
      <c r="U52"/>
      <c r="V52"/>
      <c r="W52"/>
      <c r="X52"/>
      <c r="Y52"/>
      <c r="Z52"/>
      <c r="AA52"/>
      <c r="AB52"/>
      <c r="AC52"/>
      <c r="AD52"/>
      <c r="AE52"/>
      <c r="AF52"/>
      <c r="AG52"/>
    </row>
    <row r="53" spans="1:33" x14ac:dyDescent="0.35">
      <c r="A53"/>
      <c r="B53"/>
      <c r="C53"/>
      <c r="D53"/>
      <c r="E53"/>
      <c r="F53"/>
      <c r="G53"/>
      <c r="H53"/>
      <c r="I53"/>
      <c r="J53"/>
      <c r="K53"/>
      <c r="L53"/>
      <c r="M53"/>
      <c r="N53"/>
      <c r="O53"/>
      <c r="P53"/>
      <c r="Q53"/>
      <c r="R53"/>
      <c r="S53"/>
      <c r="T53"/>
      <c r="U53"/>
      <c r="V53"/>
      <c r="W53"/>
      <c r="X53"/>
      <c r="Y53"/>
      <c r="Z53"/>
      <c r="AA53"/>
      <c r="AB53"/>
      <c r="AC53"/>
      <c r="AD53"/>
      <c r="AE53"/>
      <c r="AF53"/>
      <c r="AG53"/>
    </row>
    <row r="54" spans="1:33" x14ac:dyDescent="0.35">
      <c r="A54"/>
      <c r="B54"/>
      <c r="C54"/>
      <c r="D54"/>
      <c r="E54"/>
      <c r="F54"/>
      <c r="G54"/>
      <c r="H54"/>
      <c r="I54"/>
      <c r="J54"/>
      <c r="K54"/>
      <c r="L54"/>
      <c r="M54"/>
      <c r="N54"/>
      <c r="O54"/>
      <c r="P54"/>
      <c r="Q54"/>
      <c r="R54"/>
      <c r="S54"/>
      <c r="T54"/>
      <c r="U54"/>
      <c r="V54"/>
      <c r="W54"/>
      <c r="X54"/>
      <c r="Y54"/>
      <c r="Z54"/>
      <c r="AA54"/>
      <c r="AB54"/>
      <c r="AC54"/>
      <c r="AD54"/>
      <c r="AE54"/>
      <c r="AF54"/>
      <c r="AG54"/>
    </row>
    <row r="55" spans="1:33" x14ac:dyDescent="0.35">
      <c r="A55"/>
      <c r="B55"/>
      <c r="C55"/>
      <c r="D55"/>
      <c r="E55"/>
      <c r="F55"/>
      <c r="G55"/>
      <c r="H55"/>
      <c r="I55"/>
      <c r="J55"/>
      <c r="K55"/>
      <c r="L55"/>
      <c r="M55"/>
      <c r="N55"/>
      <c r="O55"/>
      <c r="P55"/>
      <c r="Q55"/>
      <c r="R55"/>
      <c r="S55"/>
      <c r="T55"/>
      <c r="U55"/>
      <c r="V55"/>
      <c r="W55"/>
      <c r="X55"/>
      <c r="Y55"/>
      <c r="Z55"/>
      <c r="AA55"/>
      <c r="AB55"/>
      <c r="AC55"/>
      <c r="AD55"/>
      <c r="AE55"/>
      <c r="AF55"/>
      <c r="AG55"/>
    </row>
    <row r="56" spans="1:33" x14ac:dyDescent="0.35">
      <c r="A56"/>
      <c r="B56"/>
      <c r="C56"/>
      <c r="D56"/>
      <c r="E56"/>
      <c r="F56"/>
      <c r="G56"/>
      <c r="H56"/>
      <c r="I56"/>
      <c r="J56"/>
      <c r="K56"/>
      <c r="L56"/>
      <c r="M56"/>
      <c r="N56"/>
      <c r="O56"/>
      <c r="P56"/>
      <c r="Q56"/>
      <c r="R56"/>
      <c r="S56"/>
      <c r="T56"/>
      <c r="U56"/>
      <c r="V56"/>
      <c r="W56"/>
      <c r="X56"/>
      <c r="Y56"/>
      <c r="Z56"/>
      <c r="AA56"/>
      <c r="AB56"/>
      <c r="AC56"/>
      <c r="AD56"/>
      <c r="AE56"/>
      <c r="AF56"/>
      <c r="AG56"/>
    </row>
    <row r="57" spans="1:33" x14ac:dyDescent="0.35">
      <c r="A57"/>
      <c r="B57"/>
      <c r="C57"/>
      <c r="D57"/>
      <c r="E57"/>
      <c r="F57"/>
      <c r="G57"/>
      <c r="H57"/>
      <c r="I57"/>
      <c r="J57"/>
      <c r="K57"/>
      <c r="L57"/>
      <c r="M57"/>
      <c r="N57"/>
      <c r="O57"/>
      <c r="P57"/>
      <c r="Q57"/>
      <c r="R57"/>
      <c r="S57"/>
      <c r="T57"/>
      <c r="U57"/>
      <c r="V57"/>
      <c r="W57"/>
      <c r="X57"/>
      <c r="Y57"/>
      <c r="Z57"/>
      <c r="AA57"/>
      <c r="AB57"/>
      <c r="AC57"/>
      <c r="AD57"/>
      <c r="AE57"/>
      <c r="AF57"/>
      <c r="AG57"/>
    </row>
    <row r="58" spans="1:33" x14ac:dyDescent="0.35">
      <c r="A58"/>
      <c r="B58"/>
      <c r="C58"/>
      <c r="D58"/>
      <c r="E58"/>
      <c r="F58"/>
      <c r="G58"/>
      <c r="H58"/>
      <c r="I58"/>
      <c r="J58"/>
      <c r="K58"/>
      <c r="L58"/>
      <c r="M58"/>
      <c r="N58"/>
      <c r="O58"/>
      <c r="P58"/>
      <c r="Q58"/>
      <c r="R58"/>
      <c r="S58"/>
      <c r="T58"/>
      <c r="U58"/>
      <c r="V58"/>
      <c r="W58"/>
      <c r="X58"/>
      <c r="Y58"/>
      <c r="Z58"/>
      <c r="AA58"/>
      <c r="AB58"/>
      <c r="AC58"/>
      <c r="AD58"/>
      <c r="AE58"/>
      <c r="AF58"/>
      <c r="AG58"/>
    </row>
    <row r="59" spans="1:33" x14ac:dyDescent="0.35">
      <c r="A59"/>
      <c r="B59"/>
      <c r="C59"/>
      <c r="D59"/>
      <c r="E59"/>
      <c r="F59"/>
      <c r="G59"/>
      <c r="H59"/>
      <c r="I59"/>
      <c r="J59"/>
      <c r="K59"/>
      <c r="L59"/>
      <c r="M59"/>
      <c r="N59"/>
      <c r="O59"/>
      <c r="P59"/>
      <c r="Q59"/>
      <c r="R59"/>
      <c r="S59"/>
      <c r="T59"/>
      <c r="U59"/>
      <c r="V59"/>
      <c r="W59"/>
      <c r="X59"/>
      <c r="Y59"/>
      <c r="Z59"/>
      <c r="AA59"/>
      <c r="AB59"/>
      <c r="AC59"/>
      <c r="AD59"/>
      <c r="AE59"/>
      <c r="AF59"/>
      <c r="AG59"/>
    </row>
    <row r="60" spans="1:33" x14ac:dyDescent="0.35">
      <c r="A60"/>
      <c r="B60"/>
      <c r="C60"/>
      <c r="D60"/>
      <c r="E60"/>
      <c r="F60"/>
      <c r="G60"/>
      <c r="H60"/>
      <c r="I60"/>
      <c r="J60"/>
      <c r="K60"/>
      <c r="L60"/>
      <c r="M60"/>
      <c r="N60"/>
      <c r="O60"/>
      <c r="P60"/>
      <c r="Q60"/>
      <c r="R60"/>
      <c r="S60"/>
      <c r="T60"/>
      <c r="U60"/>
      <c r="V60"/>
      <c r="W60"/>
      <c r="X60"/>
      <c r="Y60"/>
      <c r="Z60"/>
      <c r="AA60"/>
      <c r="AB60"/>
      <c r="AC60"/>
      <c r="AD60"/>
      <c r="AE60"/>
    </row>
    <row r="61" spans="1:33" x14ac:dyDescent="0.35">
      <c r="A61"/>
      <c r="B61"/>
      <c r="C61"/>
      <c r="D61"/>
      <c r="E61"/>
      <c r="F61"/>
      <c r="G61"/>
      <c r="H61"/>
      <c r="I61"/>
      <c r="J61"/>
      <c r="K61"/>
      <c r="L61"/>
      <c r="M61"/>
      <c r="N61"/>
      <c r="O61"/>
      <c r="P61"/>
      <c r="Q61"/>
      <c r="R61"/>
      <c r="S61"/>
      <c r="T61"/>
      <c r="U61"/>
      <c r="V61"/>
      <c r="W61"/>
      <c r="X61"/>
      <c r="Y61"/>
      <c r="Z61"/>
      <c r="AA61"/>
      <c r="AB61"/>
      <c r="AC61"/>
      <c r="AD61"/>
      <c r="AE61"/>
    </row>
    <row r="62" spans="1:33" x14ac:dyDescent="0.35">
      <c r="A62"/>
      <c r="B62"/>
      <c r="C62"/>
      <c r="D62"/>
      <c r="E62"/>
      <c r="F62"/>
      <c r="G62"/>
      <c r="H62"/>
      <c r="I62"/>
      <c r="J62"/>
      <c r="K62"/>
      <c r="L62"/>
      <c r="M62"/>
      <c r="N62"/>
      <c r="O62"/>
      <c r="P62"/>
      <c r="Q62"/>
      <c r="R62"/>
      <c r="S62"/>
      <c r="T62"/>
    </row>
    <row r="63" spans="1:33" x14ac:dyDescent="0.35">
      <c r="A63"/>
      <c r="B63"/>
      <c r="C63"/>
      <c r="D63"/>
      <c r="E63"/>
      <c r="F63"/>
      <c r="G63"/>
      <c r="H63"/>
      <c r="I63"/>
      <c r="J63"/>
      <c r="K63"/>
      <c r="L63"/>
      <c r="M63"/>
      <c r="N63"/>
      <c r="O63"/>
      <c r="P63"/>
      <c r="Q63"/>
      <c r="R63"/>
      <c r="S63"/>
      <c r="T63"/>
    </row>
    <row r="64" spans="1:33" x14ac:dyDescent="0.35">
      <c r="A64"/>
      <c r="B64"/>
      <c r="C64"/>
      <c r="D64"/>
      <c r="E64"/>
      <c r="F64"/>
      <c r="G64"/>
      <c r="H64"/>
      <c r="I64"/>
      <c r="J64"/>
      <c r="K64"/>
      <c r="L64"/>
      <c r="M64"/>
      <c r="N64"/>
      <c r="O64"/>
      <c r="P64"/>
      <c r="Q64"/>
      <c r="R64"/>
      <c r="S64"/>
      <c r="T64"/>
    </row>
    <row r="65" spans="1:20" x14ac:dyDescent="0.35">
      <c r="A65"/>
      <c r="B65"/>
      <c r="C65"/>
      <c r="D65"/>
      <c r="E65"/>
      <c r="F65"/>
      <c r="G65"/>
      <c r="H65"/>
      <c r="I65"/>
      <c r="J65"/>
      <c r="K65"/>
      <c r="L65"/>
      <c r="M65"/>
      <c r="N65"/>
      <c r="O65"/>
      <c r="P65"/>
      <c r="Q65"/>
      <c r="R65"/>
      <c r="S65"/>
      <c r="T65"/>
    </row>
    <row r="66" spans="1:20" x14ac:dyDescent="0.35">
      <c r="A66"/>
      <c r="B66"/>
      <c r="C66"/>
      <c r="D66"/>
      <c r="E66"/>
      <c r="F66"/>
      <c r="G66"/>
      <c r="H66"/>
      <c r="I66"/>
      <c r="J66"/>
      <c r="K66"/>
      <c r="L66"/>
      <c r="M66"/>
      <c r="N66"/>
      <c r="O66"/>
      <c r="P66"/>
      <c r="Q66"/>
      <c r="R66"/>
      <c r="S66"/>
      <c r="T66"/>
    </row>
    <row r="67" spans="1:20" x14ac:dyDescent="0.35">
      <c r="A67"/>
      <c r="B67"/>
      <c r="C67"/>
      <c r="D67"/>
      <c r="E67"/>
      <c r="F67"/>
      <c r="G67"/>
      <c r="H67"/>
      <c r="I67"/>
      <c r="J67"/>
      <c r="K67"/>
      <c r="L67"/>
      <c r="M67"/>
      <c r="N67"/>
      <c r="O67"/>
      <c r="P67"/>
      <c r="Q67"/>
      <c r="R67"/>
      <c r="S67"/>
      <c r="T67"/>
    </row>
    <row r="68" spans="1:20" x14ac:dyDescent="0.35">
      <c r="A68"/>
      <c r="B68"/>
      <c r="C68"/>
      <c r="D68"/>
      <c r="E68"/>
      <c r="F68"/>
      <c r="G68"/>
      <c r="H68"/>
      <c r="I68"/>
      <c r="J68"/>
      <c r="K68"/>
      <c r="L68"/>
      <c r="M68"/>
      <c r="N68"/>
      <c r="O68"/>
      <c r="P68"/>
      <c r="Q68"/>
      <c r="R68"/>
      <c r="S68"/>
      <c r="T68"/>
    </row>
    <row r="69" spans="1:20" x14ac:dyDescent="0.35">
      <c r="A69"/>
      <c r="B69"/>
      <c r="C69"/>
      <c r="D69"/>
      <c r="E69"/>
      <c r="F69"/>
      <c r="G69"/>
      <c r="H69"/>
      <c r="I69"/>
      <c r="J69"/>
      <c r="K69"/>
      <c r="L69"/>
      <c r="M69"/>
      <c r="N69"/>
      <c r="O69"/>
      <c r="P69"/>
      <c r="Q69"/>
      <c r="R69"/>
      <c r="S69"/>
      <c r="T69"/>
    </row>
    <row r="70" spans="1:20" x14ac:dyDescent="0.35">
      <c r="A70"/>
      <c r="B70"/>
      <c r="C70"/>
      <c r="D70"/>
      <c r="E70"/>
      <c r="F70"/>
      <c r="G70"/>
      <c r="H70"/>
      <c r="I70"/>
      <c r="J70"/>
      <c r="K70"/>
      <c r="L70"/>
      <c r="M70"/>
      <c r="N70"/>
      <c r="O70"/>
      <c r="P70"/>
      <c r="Q70"/>
      <c r="R70"/>
      <c r="S70"/>
      <c r="T70"/>
    </row>
    <row r="71" spans="1:20" x14ac:dyDescent="0.35">
      <c r="A71"/>
      <c r="B71"/>
      <c r="C71"/>
      <c r="D71"/>
      <c r="E71"/>
      <c r="F71"/>
      <c r="G71"/>
      <c r="H71"/>
      <c r="I71"/>
      <c r="J71"/>
      <c r="K71"/>
      <c r="L71"/>
      <c r="M71"/>
      <c r="N71"/>
      <c r="O71"/>
      <c r="P71"/>
      <c r="Q71"/>
      <c r="R71"/>
      <c r="S71"/>
      <c r="T71"/>
    </row>
    <row r="72" spans="1:20" x14ac:dyDescent="0.35">
      <c r="A72"/>
      <c r="B72"/>
      <c r="C72"/>
      <c r="D72"/>
      <c r="E72"/>
      <c r="F72"/>
      <c r="G72"/>
      <c r="H72"/>
      <c r="I72"/>
      <c r="J72"/>
      <c r="K72"/>
      <c r="L72"/>
      <c r="M72"/>
      <c r="N72"/>
      <c r="O72"/>
      <c r="P72"/>
      <c r="Q72"/>
      <c r="R72"/>
      <c r="S72"/>
      <c r="T72"/>
    </row>
    <row r="73" spans="1:20" x14ac:dyDescent="0.35">
      <c r="A73"/>
      <c r="B73"/>
      <c r="C73"/>
      <c r="D73"/>
      <c r="E73"/>
      <c r="F73"/>
      <c r="G73"/>
      <c r="H73"/>
      <c r="I73"/>
      <c r="J73"/>
      <c r="K73"/>
      <c r="L73"/>
      <c r="M73"/>
      <c r="N73"/>
      <c r="O73"/>
      <c r="P73"/>
      <c r="Q73"/>
      <c r="R73"/>
      <c r="S73"/>
      <c r="T73"/>
    </row>
    <row r="74" spans="1:20" x14ac:dyDescent="0.35">
      <c r="A74"/>
      <c r="B74"/>
      <c r="C74"/>
      <c r="D74"/>
      <c r="E74"/>
      <c r="F74"/>
      <c r="G74"/>
      <c r="H74"/>
      <c r="I74"/>
      <c r="J74"/>
      <c r="K74"/>
      <c r="L74"/>
      <c r="M74"/>
      <c r="N74"/>
      <c r="O74"/>
      <c r="P74"/>
      <c r="Q74"/>
      <c r="R74"/>
      <c r="S74"/>
      <c r="T74"/>
    </row>
    <row r="75" spans="1:20" x14ac:dyDescent="0.35">
      <c r="A75"/>
      <c r="B75"/>
      <c r="C75"/>
      <c r="D75"/>
      <c r="E75"/>
      <c r="F75"/>
      <c r="G75"/>
      <c r="H75"/>
      <c r="I75"/>
      <c r="J75"/>
      <c r="K75"/>
      <c r="L75"/>
      <c r="M75"/>
      <c r="N75"/>
      <c r="O75"/>
      <c r="P75"/>
      <c r="Q75"/>
      <c r="R75"/>
      <c r="S75"/>
      <c r="T75"/>
    </row>
    <row r="76" spans="1:20" x14ac:dyDescent="0.35">
      <c r="A76"/>
      <c r="B76"/>
      <c r="C76"/>
      <c r="D76"/>
      <c r="E76"/>
      <c r="F76"/>
      <c r="G76"/>
      <c r="H76"/>
      <c r="I76"/>
      <c r="J76"/>
      <c r="K76"/>
      <c r="L76"/>
      <c r="M76"/>
      <c r="N76"/>
      <c r="O76"/>
      <c r="P76"/>
      <c r="Q76"/>
      <c r="R76"/>
      <c r="S76"/>
      <c r="T76"/>
    </row>
    <row r="77" spans="1:20" x14ac:dyDescent="0.35">
      <c r="A77"/>
      <c r="B77"/>
      <c r="C77"/>
      <c r="D77"/>
      <c r="E77"/>
      <c r="F77"/>
      <c r="G77"/>
      <c r="H77"/>
      <c r="I77"/>
      <c r="J77"/>
      <c r="K77"/>
      <c r="L77"/>
      <c r="M77"/>
      <c r="N77"/>
      <c r="O77"/>
      <c r="P77"/>
      <c r="Q77"/>
      <c r="R77"/>
      <c r="S77"/>
      <c r="T77"/>
    </row>
    <row r="78" spans="1:20" x14ac:dyDescent="0.35">
      <c r="A78"/>
      <c r="B78"/>
      <c r="C78"/>
      <c r="D78"/>
      <c r="E78"/>
      <c r="F78"/>
      <c r="G78"/>
      <c r="H78"/>
      <c r="I78"/>
      <c r="J78"/>
      <c r="K78"/>
      <c r="L78"/>
      <c r="M78"/>
      <c r="N78"/>
      <c r="O78"/>
      <c r="P78"/>
      <c r="Q78"/>
      <c r="R78"/>
      <c r="S78"/>
      <c r="T78"/>
    </row>
    <row r="79" spans="1:20" x14ac:dyDescent="0.35">
      <c r="A79"/>
      <c r="B79"/>
      <c r="C79"/>
      <c r="D79"/>
      <c r="E79"/>
      <c r="F79"/>
      <c r="G79"/>
      <c r="H79"/>
      <c r="I79"/>
      <c r="J79"/>
      <c r="K79"/>
      <c r="L79"/>
      <c r="M79"/>
      <c r="N79"/>
      <c r="O79"/>
      <c r="P79"/>
      <c r="Q79"/>
      <c r="R79"/>
      <c r="S79"/>
      <c r="T79"/>
    </row>
    <row r="80" spans="1:20" x14ac:dyDescent="0.35">
      <c r="A80"/>
      <c r="B80"/>
      <c r="C80"/>
      <c r="D80"/>
      <c r="E80"/>
      <c r="F80"/>
      <c r="G80"/>
      <c r="H80"/>
      <c r="I80"/>
      <c r="J80"/>
      <c r="K80"/>
      <c r="L80"/>
      <c r="M80"/>
      <c r="N80"/>
      <c r="O80"/>
      <c r="P80"/>
      <c r="Q80"/>
      <c r="R80"/>
      <c r="S80"/>
      <c r="T80"/>
    </row>
    <row r="81" spans="1:20" x14ac:dyDescent="0.35">
      <c r="A81"/>
      <c r="B81"/>
      <c r="C81"/>
      <c r="D81"/>
      <c r="E81"/>
      <c r="F81"/>
      <c r="G81"/>
      <c r="H81"/>
      <c r="I81"/>
      <c r="J81"/>
      <c r="K81"/>
      <c r="L81"/>
      <c r="M81"/>
      <c r="N81"/>
      <c r="O81"/>
      <c r="P81"/>
      <c r="Q81"/>
      <c r="R81"/>
      <c r="S81"/>
      <c r="T81"/>
    </row>
    <row r="82" spans="1:20" x14ac:dyDescent="0.35">
      <c r="A82"/>
      <c r="B82"/>
      <c r="C82"/>
      <c r="D82"/>
      <c r="E82"/>
      <c r="F82"/>
      <c r="G82"/>
      <c r="H82"/>
      <c r="I82"/>
      <c r="J82"/>
      <c r="K82"/>
      <c r="L82"/>
      <c r="M82"/>
      <c r="N82"/>
      <c r="O82"/>
      <c r="P82"/>
      <c r="Q82"/>
      <c r="R82"/>
      <c r="S82"/>
      <c r="T82"/>
    </row>
    <row r="83" spans="1:20" x14ac:dyDescent="0.35">
      <c r="A83"/>
      <c r="B83"/>
      <c r="C83"/>
      <c r="D83"/>
      <c r="E83"/>
      <c r="F83"/>
      <c r="G83"/>
      <c r="H83"/>
      <c r="I83"/>
      <c r="J83"/>
      <c r="K83"/>
      <c r="L83"/>
      <c r="M83"/>
      <c r="N83"/>
      <c r="O83"/>
      <c r="P83"/>
      <c r="Q83"/>
      <c r="R83"/>
      <c r="S83"/>
      <c r="T83"/>
    </row>
    <row r="84" spans="1:20" x14ac:dyDescent="0.35">
      <c r="A84"/>
      <c r="B84"/>
      <c r="C84"/>
      <c r="D84"/>
      <c r="E84"/>
      <c r="F84"/>
      <c r="G84"/>
      <c r="H84"/>
      <c r="I84"/>
      <c r="J84"/>
      <c r="K84"/>
      <c r="L84"/>
      <c r="M84"/>
      <c r="N84"/>
      <c r="O84"/>
      <c r="P84"/>
      <c r="Q84"/>
      <c r="R84"/>
      <c r="S84"/>
      <c r="T84"/>
    </row>
    <row r="85" spans="1:20" x14ac:dyDescent="0.35">
      <c r="A85"/>
      <c r="B85"/>
      <c r="C85"/>
      <c r="D85"/>
      <c r="E85"/>
      <c r="F85"/>
      <c r="G85"/>
      <c r="H85"/>
      <c r="I85"/>
      <c r="J85"/>
      <c r="K85"/>
      <c r="L85"/>
      <c r="M85"/>
      <c r="N85"/>
      <c r="O85"/>
      <c r="P85"/>
      <c r="Q85"/>
      <c r="R85"/>
      <c r="S85"/>
      <c r="T85"/>
    </row>
    <row r="86" spans="1:20" x14ac:dyDescent="0.35">
      <c r="A86"/>
      <c r="B86"/>
      <c r="C86"/>
      <c r="D86"/>
      <c r="E86"/>
      <c r="F86"/>
      <c r="G86"/>
      <c r="H86"/>
      <c r="I86"/>
      <c r="J86"/>
      <c r="K86"/>
      <c r="L86"/>
      <c r="M86"/>
      <c r="N86"/>
      <c r="O86"/>
      <c r="P86"/>
      <c r="Q86"/>
      <c r="R86"/>
      <c r="S86"/>
      <c r="T86"/>
    </row>
    <row r="87" spans="1:20" x14ac:dyDescent="0.35">
      <c r="A87"/>
      <c r="B87"/>
      <c r="C87"/>
      <c r="D87"/>
      <c r="E87"/>
      <c r="F87"/>
      <c r="G87"/>
      <c r="H87"/>
      <c r="I87"/>
      <c r="J87"/>
      <c r="K87"/>
      <c r="L87"/>
      <c r="M87"/>
      <c r="N87"/>
      <c r="O87"/>
      <c r="P87"/>
      <c r="Q87"/>
      <c r="R87"/>
      <c r="S87"/>
      <c r="T87"/>
    </row>
    <row r="88" spans="1:20" x14ac:dyDescent="0.35">
      <c r="A88"/>
      <c r="B88"/>
      <c r="C88"/>
      <c r="D88"/>
      <c r="E88"/>
      <c r="F88"/>
      <c r="G88"/>
      <c r="H88"/>
      <c r="I88"/>
      <c r="J88"/>
      <c r="K88"/>
      <c r="L88"/>
      <c r="M88"/>
      <c r="N88"/>
      <c r="O88"/>
      <c r="P88"/>
      <c r="Q88"/>
      <c r="R88"/>
      <c r="S88"/>
      <c r="T88"/>
    </row>
    <row r="89" spans="1:20" x14ac:dyDescent="0.35">
      <c r="A89"/>
      <c r="B89"/>
      <c r="C89"/>
      <c r="D89"/>
      <c r="E89"/>
      <c r="F89"/>
      <c r="G89"/>
      <c r="H89"/>
      <c r="I89"/>
      <c r="J89"/>
      <c r="K89"/>
      <c r="L89"/>
      <c r="M89"/>
      <c r="N89"/>
      <c r="O89"/>
      <c r="P89"/>
      <c r="Q89"/>
      <c r="R89"/>
      <c r="S89"/>
      <c r="T89"/>
    </row>
    <row r="90" spans="1:20" x14ac:dyDescent="0.35">
      <c r="A90"/>
      <c r="B90"/>
      <c r="C90"/>
      <c r="D90"/>
      <c r="E90"/>
      <c r="F90"/>
      <c r="G90"/>
      <c r="H90"/>
      <c r="I90"/>
      <c r="J90"/>
      <c r="K90"/>
      <c r="L90"/>
      <c r="M90"/>
      <c r="N90"/>
      <c r="O90"/>
      <c r="P90"/>
      <c r="Q90"/>
      <c r="R90"/>
      <c r="S90"/>
      <c r="T90"/>
    </row>
    <row r="91" spans="1:20" x14ac:dyDescent="0.35">
      <c r="A91"/>
      <c r="B91"/>
      <c r="C91"/>
      <c r="D91"/>
      <c r="E91"/>
      <c r="F91"/>
      <c r="G91"/>
      <c r="H91"/>
      <c r="I91"/>
      <c r="J91"/>
      <c r="K91"/>
      <c r="L91"/>
      <c r="M91"/>
      <c r="N91"/>
      <c r="O91"/>
      <c r="P91"/>
      <c r="Q91"/>
      <c r="R91"/>
      <c r="S91"/>
      <c r="T91"/>
    </row>
    <row r="92" spans="1:20" x14ac:dyDescent="0.35">
      <c r="A92"/>
      <c r="B92"/>
      <c r="C92"/>
      <c r="D92"/>
      <c r="E92"/>
      <c r="F92"/>
      <c r="G92"/>
      <c r="H92"/>
      <c r="I92"/>
      <c r="J92"/>
      <c r="K92"/>
      <c r="L92"/>
      <c r="M92"/>
      <c r="N92"/>
      <c r="O92"/>
      <c r="P92"/>
      <c r="Q92"/>
      <c r="R92"/>
      <c r="S92"/>
      <c r="T92"/>
    </row>
    <row r="93" spans="1:20" x14ac:dyDescent="0.35">
      <c r="A93"/>
      <c r="B93"/>
      <c r="C93"/>
      <c r="D93"/>
      <c r="E93"/>
      <c r="F93"/>
      <c r="G93"/>
      <c r="H93"/>
      <c r="I93"/>
      <c r="J93"/>
      <c r="K93"/>
      <c r="L93"/>
      <c r="M93"/>
      <c r="N93"/>
      <c r="O93"/>
      <c r="P93"/>
      <c r="Q93"/>
      <c r="R93"/>
      <c r="S93"/>
      <c r="T93"/>
    </row>
    <row r="94" spans="1:20" x14ac:dyDescent="0.35">
      <c r="A94"/>
      <c r="B94"/>
      <c r="C94"/>
      <c r="D94"/>
      <c r="E94"/>
      <c r="F94"/>
      <c r="G94"/>
      <c r="H94"/>
      <c r="I94"/>
      <c r="J94"/>
      <c r="K94"/>
      <c r="L94"/>
      <c r="M94"/>
      <c r="N94"/>
      <c r="O94"/>
      <c r="P94"/>
      <c r="Q94"/>
      <c r="R94"/>
      <c r="S94"/>
      <c r="T94"/>
    </row>
    <row r="95" spans="1:20" x14ac:dyDescent="0.35">
      <c r="A95"/>
      <c r="B95"/>
      <c r="C95"/>
      <c r="D95"/>
      <c r="E95"/>
      <c r="F95"/>
      <c r="G95"/>
      <c r="H95"/>
      <c r="I95"/>
      <c r="J95"/>
      <c r="K95"/>
      <c r="L95"/>
      <c r="M95"/>
      <c r="N95"/>
      <c r="O95"/>
      <c r="P95"/>
      <c r="Q95"/>
      <c r="R95"/>
      <c r="S95"/>
      <c r="T95"/>
    </row>
    <row r="96" spans="1:20" x14ac:dyDescent="0.35">
      <c r="A96"/>
      <c r="B96"/>
      <c r="C96"/>
      <c r="D96"/>
      <c r="E96"/>
      <c r="F96"/>
      <c r="G96"/>
      <c r="H96"/>
      <c r="I96"/>
      <c r="J96"/>
      <c r="K96"/>
      <c r="L96"/>
      <c r="M96"/>
      <c r="N96"/>
      <c r="O96"/>
      <c r="P96"/>
      <c r="Q96"/>
      <c r="R96"/>
      <c r="S96"/>
      <c r="T96"/>
    </row>
    <row r="97" spans="1:20" x14ac:dyDescent="0.35">
      <c r="A97"/>
      <c r="B97"/>
      <c r="C97"/>
      <c r="D97"/>
      <c r="E97"/>
      <c r="F97"/>
      <c r="G97"/>
      <c r="H97"/>
      <c r="I97"/>
      <c r="J97"/>
      <c r="K97"/>
      <c r="L97"/>
      <c r="M97"/>
      <c r="N97"/>
      <c r="O97"/>
      <c r="P97"/>
      <c r="Q97"/>
      <c r="R97"/>
      <c r="S97"/>
      <c r="T97"/>
    </row>
    <row r="98" spans="1:20" x14ac:dyDescent="0.35">
      <c r="A98"/>
      <c r="B98"/>
      <c r="C98"/>
      <c r="D98"/>
      <c r="E98"/>
      <c r="F98"/>
      <c r="G98"/>
      <c r="H98"/>
      <c r="I98"/>
      <c r="J98"/>
      <c r="K98"/>
      <c r="L98"/>
      <c r="M98"/>
      <c r="N98"/>
      <c r="O98"/>
      <c r="P98"/>
      <c r="Q98"/>
      <c r="R98"/>
      <c r="S98"/>
      <c r="T98"/>
    </row>
    <row r="99" spans="1:20" x14ac:dyDescent="0.35">
      <c r="A99"/>
      <c r="B99"/>
      <c r="C99"/>
      <c r="D99"/>
      <c r="E99"/>
      <c r="F99"/>
      <c r="G99"/>
      <c r="H99"/>
      <c r="I99"/>
      <c r="J99"/>
      <c r="K99"/>
      <c r="L99"/>
      <c r="M99"/>
      <c r="N99"/>
      <c r="O99"/>
      <c r="P99"/>
      <c r="Q99"/>
      <c r="R99"/>
      <c r="S99"/>
      <c r="T99"/>
    </row>
    <row r="100" spans="1:20" x14ac:dyDescent="0.35">
      <c r="A100"/>
      <c r="B100"/>
      <c r="C100"/>
      <c r="D100"/>
      <c r="E100"/>
      <c r="F100"/>
      <c r="G100"/>
      <c r="H100"/>
      <c r="I100"/>
      <c r="J100"/>
      <c r="K100"/>
      <c r="L100"/>
      <c r="M100"/>
      <c r="N100"/>
      <c r="O100"/>
      <c r="P100"/>
      <c r="Q100"/>
      <c r="R100"/>
      <c r="S100"/>
      <c r="T100"/>
    </row>
    <row r="101" spans="1:20" x14ac:dyDescent="0.35">
      <c r="A101"/>
      <c r="B101"/>
      <c r="C101"/>
      <c r="D101"/>
      <c r="E101"/>
      <c r="F101"/>
      <c r="G101"/>
      <c r="H101"/>
      <c r="I101"/>
      <c r="J101"/>
      <c r="K101"/>
      <c r="L101"/>
      <c r="M101"/>
      <c r="N101"/>
      <c r="O101"/>
      <c r="P101"/>
      <c r="Q101"/>
      <c r="R101"/>
      <c r="S101"/>
      <c r="T101"/>
    </row>
    <row r="102" spans="1:20" x14ac:dyDescent="0.35">
      <c r="A102"/>
      <c r="B102"/>
      <c r="C102"/>
      <c r="D102"/>
      <c r="E102"/>
      <c r="F102"/>
      <c r="G102"/>
      <c r="H102"/>
      <c r="I102"/>
      <c r="J102"/>
      <c r="K102"/>
      <c r="L102"/>
      <c r="M102"/>
      <c r="N102"/>
      <c r="O102"/>
      <c r="P102"/>
      <c r="Q102"/>
      <c r="R102"/>
      <c r="S102"/>
      <c r="T102"/>
    </row>
    <row r="103" spans="1:20" x14ac:dyDescent="0.35">
      <c r="A103"/>
      <c r="B103"/>
      <c r="C103"/>
      <c r="D103"/>
      <c r="E103"/>
      <c r="F103"/>
      <c r="G103"/>
      <c r="H103"/>
      <c r="I103"/>
      <c r="J103"/>
      <c r="K103"/>
      <c r="L103"/>
      <c r="M103"/>
      <c r="N103"/>
      <c r="O103"/>
      <c r="P103"/>
      <c r="Q103"/>
      <c r="R103"/>
      <c r="S103"/>
      <c r="T103"/>
    </row>
    <row r="104" spans="1:20" x14ac:dyDescent="0.35">
      <c r="A104"/>
      <c r="B104"/>
      <c r="C104"/>
      <c r="D104"/>
      <c r="E104"/>
      <c r="F104"/>
      <c r="G104"/>
      <c r="H104"/>
      <c r="I104"/>
      <c r="J104"/>
      <c r="K104"/>
      <c r="L104"/>
      <c r="M104"/>
      <c r="N104"/>
      <c r="O104"/>
      <c r="P104"/>
      <c r="Q104"/>
      <c r="R104"/>
      <c r="S104"/>
      <c r="T104"/>
    </row>
    <row r="105" spans="1:20" x14ac:dyDescent="0.35">
      <c r="A105"/>
      <c r="B105"/>
      <c r="C105"/>
      <c r="D105"/>
      <c r="E105"/>
      <c r="F105"/>
      <c r="G105"/>
      <c r="H105"/>
      <c r="I105"/>
      <c r="J105"/>
      <c r="K105"/>
      <c r="L105"/>
      <c r="M105"/>
      <c r="N105"/>
      <c r="O105"/>
      <c r="P105"/>
      <c r="Q105"/>
      <c r="R105"/>
      <c r="S105"/>
      <c r="T105"/>
    </row>
    <row r="106" spans="1:20" x14ac:dyDescent="0.35">
      <c r="A106"/>
      <c r="B106"/>
      <c r="C106"/>
      <c r="D106"/>
      <c r="E106"/>
      <c r="F106"/>
      <c r="G106"/>
      <c r="H106"/>
      <c r="I106"/>
      <c r="J106"/>
      <c r="K106"/>
      <c r="L106"/>
      <c r="M106"/>
      <c r="N106"/>
      <c r="O106"/>
      <c r="P106"/>
      <c r="Q106"/>
      <c r="R106"/>
      <c r="S106"/>
      <c r="T106"/>
    </row>
    <row r="107" spans="1:20" x14ac:dyDescent="0.35">
      <c r="A107"/>
      <c r="B107"/>
      <c r="C107"/>
      <c r="D107"/>
      <c r="E107"/>
      <c r="F107"/>
      <c r="G107"/>
      <c r="H107"/>
      <c r="I107"/>
      <c r="J107"/>
      <c r="K107"/>
      <c r="L107"/>
      <c r="M107"/>
      <c r="N107"/>
      <c r="O107"/>
      <c r="P107"/>
      <c r="Q107"/>
      <c r="R107"/>
      <c r="S107"/>
      <c r="T107"/>
    </row>
    <row r="108" spans="1:20" x14ac:dyDescent="0.35">
      <c r="A108"/>
      <c r="B108"/>
      <c r="C108"/>
      <c r="D108"/>
      <c r="E108"/>
      <c r="F108"/>
      <c r="G108"/>
      <c r="H108"/>
      <c r="I108"/>
      <c r="J108"/>
      <c r="K108"/>
      <c r="L108"/>
      <c r="M108"/>
      <c r="N108"/>
      <c r="O108"/>
      <c r="P108"/>
      <c r="Q108"/>
      <c r="R108"/>
      <c r="S108"/>
      <c r="T108"/>
    </row>
    <row r="109" spans="1:20" x14ac:dyDescent="0.35">
      <c r="A109"/>
      <c r="B109"/>
      <c r="C109"/>
      <c r="D109"/>
      <c r="E109"/>
      <c r="F109"/>
      <c r="G109"/>
      <c r="H109"/>
      <c r="I109"/>
      <c r="J109"/>
      <c r="K109"/>
      <c r="L109"/>
      <c r="M109"/>
      <c r="N109"/>
      <c r="O109"/>
      <c r="P109"/>
      <c r="Q109"/>
      <c r="R109"/>
      <c r="S109"/>
      <c r="T109"/>
    </row>
    <row r="110" spans="1:20" x14ac:dyDescent="0.35">
      <c r="A110"/>
      <c r="B110"/>
      <c r="C110"/>
      <c r="D110"/>
      <c r="E110"/>
      <c r="F110"/>
      <c r="G110"/>
      <c r="H110"/>
      <c r="I110"/>
      <c r="J110"/>
      <c r="K110"/>
      <c r="L110"/>
      <c r="M110"/>
      <c r="N110"/>
      <c r="O110"/>
      <c r="P110"/>
      <c r="Q110"/>
      <c r="R110"/>
      <c r="S110"/>
      <c r="T110"/>
    </row>
    <row r="111" spans="1:20" x14ac:dyDescent="0.35">
      <c r="A111"/>
      <c r="B111"/>
      <c r="C111"/>
      <c r="D111"/>
      <c r="E111"/>
      <c r="F111"/>
      <c r="G111"/>
      <c r="H111"/>
      <c r="I111"/>
      <c r="J111"/>
      <c r="K111"/>
      <c r="L111"/>
      <c r="M111"/>
      <c r="N111"/>
      <c r="O111"/>
      <c r="P111"/>
      <c r="Q111"/>
      <c r="R111"/>
      <c r="S111"/>
      <c r="T111"/>
    </row>
    <row r="112" spans="1:20" x14ac:dyDescent="0.35">
      <c r="A112"/>
      <c r="B112"/>
      <c r="C112"/>
      <c r="D112"/>
      <c r="E112"/>
      <c r="F112"/>
      <c r="G112"/>
      <c r="H112"/>
      <c r="I112"/>
      <c r="J112"/>
      <c r="K112"/>
      <c r="L112"/>
      <c r="M112"/>
      <c r="N112"/>
      <c r="O112"/>
      <c r="P112"/>
      <c r="Q112"/>
      <c r="R112"/>
      <c r="S112"/>
      <c r="T112"/>
    </row>
    <row r="113" spans="1:20" x14ac:dyDescent="0.35">
      <c r="A113"/>
      <c r="B113"/>
      <c r="C113"/>
      <c r="D113"/>
      <c r="E113"/>
      <c r="F113"/>
      <c r="G113"/>
      <c r="H113"/>
      <c r="I113"/>
      <c r="J113"/>
      <c r="K113"/>
      <c r="L113"/>
      <c r="M113"/>
      <c r="N113"/>
      <c r="O113"/>
      <c r="P113"/>
      <c r="Q113"/>
      <c r="R113"/>
      <c r="S113"/>
      <c r="T113"/>
    </row>
    <row r="114" spans="1:20" x14ac:dyDescent="0.35">
      <c r="A114"/>
      <c r="B114"/>
      <c r="C114"/>
      <c r="D114"/>
      <c r="E114"/>
      <c r="F114"/>
      <c r="G114"/>
      <c r="H114"/>
      <c r="I114"/>
      <c r="J114"/>
      <c r="K114"/>
      <c r="L114"/>
      <c r="M114"/>
      <c r="N114"/>
      <c r="O114"/>
      <c r="P114"/>
      <c r="Q114"/>
      <c r="R114"/>
      <c r="S114"/>
      <c r="T114"/>
    </row>
    <row r="115" spans="1:20" x14ac:dyDescent="0.35">
      <c r="A115"/>
      <c r="B115"/>
      <c r="C115"/>
      <c r="D115"/>
      <c r="E115"/>
      <c r="F115"/>
      <c r="G115"/>
      <c r="H115"/>
      <c r="I115"/>
      <c r="J115"/>
      <c r="K115"/>
      <c r="L115"/>
      <c r="M115"/>
      <c r="N115"/>
      <c r="O115"/>
      <c r="P115"/>
      <c r="Q115"/>
      <c r="R115"/>
      <c r="S115"/>
      <c r="T115"/>
    </row>
    <row r="116" spans="1:20" x14ac:dyDescent="0.35">
      <c r="A116"/>
      <c r="B116"/>
      <c r="C116"/>
      <c r="D116"/>
      <c r="E116"/>
      <c r="F116"/>
      <c r="G116"/>
      <c r="H116"/>
      <c r="I116"/>
      <c r="J116"/>
      <c r="K116"/>
      <c r="L116"/>
      <c r="M116"/>
      <c r="N116"/>
      <c r="O116"/>
      <c r="P116"/>
      <c r="Q116"/>
      <c r="R116"/>
      <c r="S116"/>
      <c r="T116"/>
    </row>
    <row r="117" spans="1:20" x14ac:dyDescent="0.35">
      <c r="A117"/>
      <c r="B117"/>
      <c r="C117"/>
      <c r="D117"/>
      <c r="E117"/>
      <c r="F117"/>
      <c r="G117"/>
      <c r="H117"/>
      <c r="I117"/>
      <c r="J117"/>
      <c r="K117"/>
      <c r="L117"/>
      <c r="M117"/>
      <c r="N117"/>
      <c r="O117"/>
      <c r="P117"/>
      <c r="Q117"/>
      <c r="R117"/>
      <c r="S117"/>
      <c r="T117"/>
    </row>
    <row r="118" spans="1:20" x14ac:dyDescent="0.35">
      <c r="A118"/>
      <c r="B118"/>
      <c r="C118"/>
      <c r="D118"/>
      <c r="E118"/>
      <c r="F118"/>
      <c r="G118"/>
      <c r="H118"/>
      <c r="I118"/>
      <c r="J118"/>
      <c r="K118"/>
      <c r="L118"/>
      <c r="M118"/>
      <c r="N118"/>
      <c r="O118"/>
      <c r="P118"/>
      <c r="Q118"/>
      <c r="R118"/>
      <c r="S118"/>
      <c r="T118"/>
    </row>
    <row r="119" spans="1:20" x14ac:dyDescent="0.35">
      <c r="A119"/>
      <c r="B119"/>
      <c r="C119"/>
      <c r="D119"/>
      <c r="E119"/>
      <c r="F119"/>
      <c r="G119"/>
      <c r="H119"/>
      <c r="I119"/>
      <c r="J119"/>
      <c r="K119"/>
      <c r="L119"/>
      <c r="M119"/>
      <c r="N119"/>
      <c r="O119"/>
      <c r="P119"/>
      <c r="Q119"/>
      <c r="R119"/>
      <c r="S119"/>
      <c r="T119"/>
    </row>
    <row r="120" spans="1:20" x14ac:dyDescent="0.35">
      <c r="A120"/>
      <c r="B120"/>
      <c r="C120"/>
      <c r="D120"/>
      <c r="E120"/>
      <c r="F120"/>
      <c r="G120"/>
      <c r="H120"/>
      <c r="I120"/>
      <c r="J120"/>
      <c r="K120"/>
      <c r="L120"/>
      <c r="M120"/>
      <c r="N120"/>
      <c r="O120"/>
      <c r="P120"/>
      <c r="Q120"/>
      <c r="R120"/>
      <c r="S120"/>
      <c r="T120"/>
    </row>
    <row r="121" spans="1:20" x14ac:dyDescent="0.35">
      <c r="A121"/>
      <c r="B121"/>
      <c r="C121"/>
      <c r="D121"/>
      <c r="E121"/>
      <c r="F121"/>
      <c r="G121"/>
      <c r="H121"/>
      <c r="I121"/>
      <c r="J121"/>
      <c r="K121"/>
      <c r="L121"/>
      <c r="M121"/>
      <c r="N121"/>
      <c r="O121"/>
      <c r="P121"/>
      <c r="Q121"/>
      <c r="R121"/>
      <c r="S121"/>
      <c r="T121"/>
    </row>
    <row r="122" spans="1:20" x14ac:dyDescent="0.35">
      <c r="A122"/>
      <c r="B122"/>
      <c r="C122"/>
      <c r="D122"/>
      <c r="E122"/>
      <c r="F122"/>
      <c r="G122"/>
      <c r="H122"/>
      <c r="I122"/>
      <c r="J122"/>
      <c r="K122"/>
      <c r="L122"/>
      <c r="M122"/>
      <c r="N122"/>
      <c r="O122"/>
      <c r="P122"/>
      <c r="Q122"/>
      <c r="R122"/>
      <c r="S122"/>
      <c r="T122"/>
    </row>
    <row r="123" spans="1:20" x14ac:dyDescent="0.35">
      <c r="A123"/>
      <c r="B123"/>
      <c r="C123"/>
      <c r="D123"/>
      <c r="E123"/>
      <c r="F123"/>
      <c r="G123"/>
      <c r="H123"/>
      <c r="I123"/>
      <c r="J123"/>
      <c r="K123"/>
      <c r="L123"/>
      <c r="M123"/>
      <c r="N123"/>
      <c r="O123"/>
      <c r="P123"/>
      <c r="Q123"/>
      <c r="R123"/>
      <c r="S123"/>
      <c r="T123"/>
    </row>
    <row r="124" spans="1:20" x14ac:dyDescent="0.35">
      <c r="A124"/>
      <c r="B124"/>
      <c r="C124"/>
      <c r="D124"/>
      <c r="E124"/>
      <c r="F124"/>
      <c r="G124"/>
      <c r="H124"/>
      <c r="I124"/>
      <c r="J124"/>
      <c r="K124"/>
      <c r="L124"/>
      <c r="M124"/>
      <c r="N124"/>
      <c r="O124"/>
      <c r="P124"/>
      <c r="Q124"/>
      <c r="R124"/>
      <c r="S124"/>
      <c r="T124"/>
    </row>
    <row r="125" spans="1:20" x14ac:dyDescent="0.35">
      <c r="A125"/>
      <c r="B125"/>
      <c r="C125"/>
      <c r="D125"/>
      <c r="E125"/>
      <c r="F125"/>
      <c r="G125"/>
      <c r="H125"/>
      <c r="I125"/>
      <c r="J125"/>
      <c r="K125"/>
      <c r="L125"/>
      <c r="M125"/>
      <c r="N125"/>
      <c r="O125"/>
      <c r="P125"/>
      <c r="Q125"/>
      <c r="R125"/>
      <c r="S125"/>
      <c r="T125"/>
    </row>
    <row r="126" spans="1:20" x14ac:dyDescent="0.35">
      <c r="A126"/>
      <c r="B126"/>
      <c r="C126"/>
      <c r="D126"/>
      <c r="E126"/>
      <c r="F126"/>
      <c r="G126"/>
      <c r="H126"/>
      <c r="I126"/>
      <c r="J126"/>
      <c r="K126"/>
      <c r="L126"/>
      <c r="M126"/>
      <c r="N126"/>
      <c r="O126"/>
      <c r="P126"/>
      <c r="Q126"/>
      <c r="R126"/>
      <c r="S126"/>
      <c r="T126"/>
    </row>
    <row r="127" spans="1:20" x14ac:dyDescent="0.35">
      <c r="A127"/>
      <c r="B127"/>
      <c r="C127"/>
      <c r="D127"/>
      <c r="E127"/>
      <c r="F127"/>
      <c r="G127"/>
      <c r="H127"/>
      <c r="I127"/>
      <c r="J127"/>
      <c r="K127"/>
      <c r="L127"/>
      <c r="M127"/>
      <c r="N127"/>
      <c r="O127"/>
      <c r="P127"/>
      <c r="Q127"/>
      <c r="R127"/>
      <c r="S127"/>
      <c r="T127"/>
    </row>
    <row r="128" spans="1:20" x14ac:dyDescent="0.35">
      <c r="A128"/>
      <c r="B128"/>
      <c r="C128"/>
      <c r="D128"/>
      <c r="E128"/>
      <c r="F128"/>
      <c r="G128"/>
      <c r="H128"/>
      <c r="I128"/>
      <c r="J128"/>
      <c r="K128"/>
      <c r="L128"/>
      <c r="M128"/>
      <c r="N128"/>
      <c r="O128"/>
      <c r="P128"/>
      <c r="Q128"/>
      <c r="R128"/>
      <c r="S128"/>
      <c r="T128"/>
    </row>
    <row r="129" spans="1:20" x14ac:dyDescent="0.35">
      <c r="A129"/>
      <c r="B129"/>
      <c r="C129"/>
      <c r="D129"/>
      <c r="E129"/>
      <c r="F129"/>
      <c r="G129"/>
      <c r="H129"/>
      <c r="I129"/>
      <c r="J129"/>
      <c r="K129"/>
      <c r="L129"/>
      <c r="M129"/>
      <c r="N129"/>
      <c r="O129"/>
      <c r="P129"/>
      <c r="Q129"/>
      <c r="R129"/>
      <c r="S129"/>
      <c r="T129"/>
    </row>
    <row r="130" spans="1:20" x14ac:dyDescent="0.35">
      <c r="A130"/>
      <c r="B130"/>
      <c r="C130"/>
      <c r="D130"/>
      <c r="E130"/>
      <c r="F130"/>
      <c r="G130"/>
      <c r="H130"/>
      <c r="I130"/>
      <c r="J130"/>
      <c r="K130"/>
      <c r="L130"/>
      <c r="M130"/>
      <c r="N130"/>
      <c r="O130"/>
      <c r="P130"/>
      <c r="Q130"/>
      <c r="R130"/>
      <c r="S130"/>
      <c r="T130"/>
    </row>
    <row r="131" spans="1:20" x14ac:dyDescent="0.35">
      <c r="A131"/>
      <c r="B131"/>
      <c r="C131"/>
      <c r="D131"/>
      <c r="E131"/>
      <c r="F131"/>
      <c r="G131"/>
      <c r="H131"/>
      <c r="I131"/>
      <c r="J131"/>
      <c r="K131"/>
      <c r="L131"/>
      <c r="M131"/>
      <c r="N131"/>
      <c r="O131"/>
      <c r="P131"/>
      <c r="Q131"/>
      <c r="R131"/>
      <c r="S131"/>
      <c r="T131"/>
    </row>
    <row r="132" spans="1:20" x14ac:dyDescent="0.35">
      <c r="A132"/>
      <c r="B132"/>
      <c r="C132"/>
      <c r="D132"/>
      <c r="E132"/>
      <c r="F132"/>
      <c r="G132"/>
      <c r="H132"/>
      <c r="I132"/>
      <c r="J132"/>
      <c r="K132"/>
      <c r="L132"/>
      <c r="M132"/>
      <c r="N132"/>
      <c r="O132"/>
      <c r="P132"/>
      <c r="Q132"/>
      <c r="R132"/>
      <c r="S132"/>
      <c r="T132"/>
    </row>
    <row r="133" spans="1:20" x14ac:dyDescent="0.35">
      <c r="A133"/>
      <c r="B133"/>
      <c r="C133"/>
      <c r="D133"/>
      <c r="E133"/>
      <c r="F133"/>
      <c r="G133"/>
      <c r="H133"/>
      <c r="I133"/>
      <c r="J133"/>
      <c r="K133"/>
      <c r="L133"/>
      <c r="M133"/>
      <c r="N133"/>
      <c r="O133"/>
      <c r="P133"/>
      <c r="Q133"/>
      <c r="R133"/>
      <c r="S133"/>
      <c r="T133"/>
    </row>
    <row r="134" spans="1:20" x14ac:dyDescent="0.35">
      <c r="A134"/>
      <c r="B134"/>
      <c r="C134"/>
      <c r="D134"/>
      <c r="E134"/>
      <c r="F134"/>
      <c r="G134"/>
      <c r="H134"/>
      <c r="I134"/>
      <c r="J134"/>
      <c r="K134"/>
      <c r="L134"/>
      <c r="M134"/>
      <c r="N134"/>
      <c r="O134"/>
      <c r="P134"/>
      <c r="Q134"/>
      <c r="R134"/>
      <c r="S134"/>
      <c r="T134"/>
    </row>
    <row r="135" spans="1:20" x14ac:dyDescent="0.35">
      <c r="A135"/>
      <c r="B135"/>
      <c r="C135"/>
      <c r="D135"/>
      <c r="E135"/>
      <c r="F135"/>
      <c r="G135"/>
      <c r="H135"/>
      <c r="I135"/>
      <c r="J135"/>
      <c r="K135"/>
      <c r="L135"/>
      <c r="M135"/>
      <c r="N135"/>
      <c r="O135"/>
      <c r="P135"/>
      <c r="Q135"/>
      <c r="R135"/>
      <c r="S135"/>
      <c r="T135"/>
    </row>
    <row r="136" spans="1:20" x14ac:dyDescent="0.35">
      <c r="A136"/>
      <c r="B136"/>
      <c r="C136"/>
      <c r="D136"/>
      <c r="E136"/>
      <c r="F136"/>
      <c r="G136"/>
      <c r="H136"/>
      <c r="I136"/>
      <c r="J136"/>
      <c r="K136"/>
      <c r="L136"/>
      <c r="M136"/>
      <c r="N136"/>
      <c r="O136"/>
      <c r="P136"/>
      <c r="Q136"/>
      <c r="R136"/>
      <c r="S136"/>
      <c r="T136"/>
    </row>
    <row r="137" spans="1:20" x14ac:dyDescent="0.35">
      <c r="A137"/>
      <c r="B137"/>
      <c r="C137"/>
      <c r="D137"/>
      <c r="E137"/>
      <c r="F137"/>
      <c r="G137"/>
      <c r="H137"/>
      <c r="I137"/>
      <c r="J137"/>
      <c r="K137"/>
      <c r="L137"/>
      <c r="M137"/>
      <c r="N137"/>
      <c r="O137"/>
      <c r="P137"/>
      <c r="Q137"/>
      <c r="R137"/>
      <c r="S137"/>
      <c r="T137"/>
    </row>
    <row r="138" spans="1:20" x14ac:dyDescent="0.35">
      <c r="A138"/>
      <c r="B138"/>
      <c r="C138"/>
      <c r="D138"/>
      <c r="E138"/>
      <c r="F138"/>
      <c r="G138"/>
      <c r="H138"/>
      <c r="I138"/>
      <c r="J138"/>
      <c r="K138"/>
      <c r="L138"/>
      <c r="M138"/>
      <c r="N138"/>
      <c r="O138"/>
      <c r="P138"/>
      <c r="Q138"/>
      <c r="R138"/>
      <c r="S138"/>
      <c r="T138"/>
    </row>
    <row r="139" spans="1:20" x14ac:dyDescent="0.35">
      <c r="A139"/>
      <c r="B139"/>
      <c r="C139"/>
      <c r="D139"/>
      <c r="E139"/>
      <c r="F139"/>
      <c r="G139"/>
      <c r="H139"/>
      <c r="I139"/>
      <c r="J139"/>
      <c r="K139"/>
      <c r="L139"/>
      <c r="M139"/>
      <c r="N139"/>
      <c r="O139"/>
      <c r="P139"/>
      <c r="Q139"/>
      <c r="R139"/>
      <c r="S139"/>
      <c r="T139"/>
    </row>
    <row r="140" spans="1:20" x14ac:dyDescent="0.35">
      <c r="A140"/>
      <c r="B140"/>
      <c r="C140"/>
      <c r="D140"/>
      <c r="E140"/>
      <c r="F140"/>
      <c r="G140"/>
      <c r="H140"/>
      <c r="I140"/>
      <c r="J140"/>
      <c r="K140"/>
      <c r="L140"/>
      <c r="M140"/>
      <c r="N140"/>
      <c r="O140"/>
      <c r="P140"/>
      <c r="Q140"/>
      <c r="R140"/>
      <c r="S140"/>
      <c r="T140"/>
    </row>
    <row r="141" spans="1:20" x14ac:dyDescent="0.35">
      <c r="A141"/>
      <c r="B141"/>
      <c r="C141"/>
      <c r="D141"/>
      <c r="E141"/>
      <c r="F141"/>
      <c r="G141"/>
      <c r="H141"/>
      <c r="I141"/>
      <c r="J141"/>
      <c r="K141"/>
      <c r="L141"/>
      <c r="M141"/>
      <c r="N141"/>
      <c r="O141"/>
      <c r="P141"/>
      <c r="Q141"/>
      <c r="R141"/>
      <c r="S141"/>
      <c r="T141"/>
    </row>
    <row r="142" spans="1:20" x14ac:dyDescent="0.35">
      <c r="A142"/>
      <c r="B142"/>
      <c r="C142"/>
      <c r="D142"/>
      <c r="E142"/>
      <c r="F142"/>
      <c r="G142"/>
      <c r="H142"/>
      <c r="I142"/>
      <c r="J142"/>
      <c r="K142"/>
      <c r="L142"/>
      <c r="M142"/>
      <c r="N142"/>
      <c r="O142"/>
      <c r="P142"/>
      <c r="Q142"/>
      <c r="R142"/>
      <c r="S142"/>
      <c r="T142"/>
    </row>
    <row r="143" spans="1:20" x14ac:dyDescent="0.35">
      <c r="A143"/>
      <c r="B143"/>
      <c r="C143"/>
      <c r="D143"/>
      <c r="E143"/>
      <c r="F143"/>
      <c r="G143"/>
      <c r="H143"/>
      <c r="I143"/>
      <c r="J143"/>
      <c r="K143"/>
      <c r="L143"/>
      <c r="M143"/>
      <c r="N143"/>
      <c r="O143"/>
      <c r="P143"/>
      <c r="Q143"/>
      <c r="R143"/>
      <c r="S143"/>
      <c r="T143"/>
    </row>
    <row r="144" spans="1:20" x14ac:dyDescent="0.35">
      <c r="A144"/>
      <c r="B144"/>
      <c r="C144"/>
      <c r="D144"/>
      <c r="E144"/>
      <c r="F144"/>
      <c r="G144"/>
      <c r="H144"/>
      <c r="I144"/>
      <c r="J144"/>
      <c r="K144"/>
      <c r="L144"/>
      <c r="M144"/>
      <c r="N144"/>
      <c r="O144"/>
      <c r="P144"/>
      <c r="Q144"/>
      <c r="R144"/>
      <c r="S144"/>
      <c r="T144"/>
    </row>
    <row r="145" spans="1:20" x14ac:dyDescent="0.35">
      <c r="A145"/>
      <c r="B145"/>
      <c r="C145"/>
      <c r="D145"/>
      <c r="E145"/>
      <c r="F145"/>
      <c r="G145"/>
      <c r="H145"/>
      <c r="I145"/>
      <c r="J145"/>
      <c r="K145"/>
      <c r="L145"/>
      <c r="M145"/>
      <c r="N145"/>
      <c r="O145"/>
      <c r="P145"/>
      <c r="Q145"/>
      <c r="R145"/>
      <c r="S145"/>
      <c r="T145"/>
    </row>
    <row r="146" spans="1:20" x14ac:dyDescent="0.35">
      <c r="A146"/>
      <c r="B146"/>
      <c r="C146"/>
      <c r="D146"/>
      <c r="E146"/>
      <c r="F146"/>
      <c r="G146"/>
      <c r="H146"/>
      <c r="I146"/>
      <c r="J146"/>
      <c r="K146"/>
      <c r="L146"/>
      <c r="M146"/>
      <c r="N146"/>
      <c r="O146"/>
      <c r="P146"/>
      <c r="Q146"/>
      <c r="R146"/>
      <c r="S146"/>
      <c r="T146"/>
    </row>
    <row r="147" spans="1:20" x14ac:dyDescent="0.35">
      <c r="A147"/>
      <c r="B147"/>
      <c r="C147"/>
      <c r="D147"/>
      <c r="E147"/>
      <c r="F147"/>
      <c r="G147"/>
      <c r="H147"/>
      <c r="I147"/>
      <c r="J147"/>
      <c r="K147"/>
      <c r="L147"/>
      <c r="M147"/>
      <c r="N147"/>
      <c r="O147"/>
      <c r="P147"/>
      <c r="Q147"/>
      <c r="R147"/>
      <c r="S147"/>
      <c r="T147"/>
    </row>
    <row r="148" spans="1:20" x14ac:dyDescent="0.35">
      <c r="A148"/>
      <c r="B148"/>
      <c r="C148"/>
      <c r="D148"/>
      <c r="E148"/>
      <c r="F148"/>
      <c r="G148"/>
      <c r="H148"/>
      <c r="I148"/>
      <c r="J148"/>
      <c r="K148"/>
      <c r="L148"/>
      <c r="M148"/>
      <c r="N148"/>
      <c r="O148"/>
      <c r="P148"/>
      <c r="Q148"/>
      <c r="R148"/>
      <c r="S148"/>
      <c r="T148"/>
    </row>
    <row r="149" spans="1:20" x14ac:dyDescent="0.35">
      <c r="A149"/>
      <c r="B149"/>
      <c r="C149"/>
      <c r="D149"/>
      <c r="E149"/>
      <c r="F149"/>
      <c r="G149"/>
      <c r="H149"/>
      <c r="I149"/>
      <c r="J149"/>
      <c r="K149"/>
      <c r="L149"/>
      <c r="M149"/>
      <c r="N149"/>
      <c r="O149"/>
      <c r="P149"/>
      <c r="Q149"/>
      <c r="R149"/>
      <c r="S149"/>
      <c r="T149"/>
    </row>
    <row r="150" spans="1:20" x14ac:dyDescent="0.35">
      <c r="A150"/>
      <c r="B150"/>
      <c r="C150"/>
      <c r="D150"/>
      <c r="E150"/>
      <c r="F150"/>
      <c r="G150"/>
      <c r="H150"/>
      <c r="I150"/>
      <c r="J150"/>
      <c r="K150"/>
      <c r="L150"/>
      <c r="M150"/>
      <c r="N150"/>
      <c r="O150"/>
      <c r="P150"/>
      <c r="Q150"/>
      <c r="R150"/>
      <c r="S150"/>
      <c r="T150"/>
    </row>
    <row r="151" spans="1:20" x14ac:dyDescent="0.35">
      <c r="A151"/>
      <c r="B151"/>
      <c r="C151"/>
      <c r="D151"/>
      <c r="E151"/>
      <c r="F151"/>
      <c r="G151"/>
      <c r="H151"/>
      <c r="I151"/>
      <c r="J151"/>
      <c r="K151"/>
      <c r="L151"/>
      <c r="M151"/>
      <c r="N151"/>
      <c r="O151"/>
      <c r="P151"/>
      <c r="Q151"/>
      <c r="R151"/>
      <c r="S151"/>
      <c r="T151"/>
    </row>
    <row r="152" spans="1:20" x14ac:dyDescent="0.35">
      <c r="A152"/>
      <c r="B152"/>
      <c r="C152"/>
      <c r="D152"/>
      <c r="E152"/>
      <c r="F152"/>
      <c r="G152"/>
      <c r="H152"/>
      <c r="I152"/>
      <c r="J152"/>
      <c r="K152"/>
      <c r="L152"/>
      <c r="M152"/>
      <c r="N152"/>
      <c r="O152"/>
      <c r="P152"/>
      <c r="Q152"/>
      <c r="R152"/>
      <c r="S152"/>
      <c r="T152"/>
    </row>
    <row r="153" spans="1:20" x14ac:dyDescent="0.35">
      <c r="A153"/>
      <c r="B153"/>
      <c r="C153"/>
      <c r="D153"/>
      <c r="E153"/>
      <c r="F153"/>
      <c r="G153"/>
      <c r="H153"/>
      <c r="I153"/>
      <c r="J153"/>
      <c r="K153"/>
      <c r="L153"/>
      <c r="M153"/>
      <c r="N153"/>
      <c r="O153"/>
      <c r="P153"/>
      <c r="Q153"/>
      <c r="R153"/>
      <c r="S153"/>
      <c r="T153"/>
    </row>
    <row r="154" spans="1:20" x14ac:dyDescent="0.35">
      <c r="A154"/>
      <c r="B154"/>
      <c r="C154"/>
      <c r="D154"/>
      <c r="E154"/>
      <c r="F154"/>
      <c r="G154"/>
      <c r="H154"/>
      <c r="I154"/>
      <c r="J154"/>
      <c r="K154"/>
      <c r="L154"/>
      <c r="M154"/>
      <c r="N154"/>
      <c r="O154"/>
      <c r="P154"/>
      <c r="Q154"/>
      <c r="R154"/>
      <c r="S154"/>
      <c r="T154"/>
    </row>
    <row r="155" spans="1:20" x14ac:dyDescent="0.35">
      <c r="A155"/>
      <c r="B155"/>
      <c r="C155"/>
      <c r="D155"/>
      <c r="E155"/>
      <c r="F155"/>
      <c r="G155"/>
      <c r="H155"/>
      <c r="I155"/>
      <c r="J155"/>
      <c r="K155"/>
      <c r="L155"/>
      <c r="M155"/>
      <c r="N155"/>
      <c r="O155"/>
      <c r="P155"/>
      <c r="Q155"/>
      <c r="R155"/>
      <c r="S155"/>
      <c r="T155"/>
    </row>
    <row r="156" spans="1:20" x14ac:dyDescent="0.35">
      <c r="A156"/>
      <c r="B156"/>
      <c r="C156"/>
      <c r="D156"/>
      <c r="E156"/>
      <c r="F156"/>
      <c r="G156"/>
      <c r="H156"/>
      <c r="I156"/>
      <c r="J156"/>
      <c r="K156"/>
      <c r="L156"/>
      <c r="M156"/>
      <c r="N156"/>
      <c r="O156"/>
      <c r="P156"/>
      <c r="Q156"/>
      <c r="R156"/>
      <c r="S156"/>
      <c r="T156"/>
    </row>
    <row r="157" spans="1:20" x14ac:dyDescent="0.35">
      <c r="A157"/>
      <c r="B157"/>
      <c r="C157"/>
      <c r="D157"/>
      <c r="E157"/>
      <c r="F157"/>
      <c r="G157"/>
      <c r="H157"/>
      <c r="I157"/>
      <c r="J157"/>
      <c r="K157"/>
      <c r="L157"/>
      <c r="M157"/>
      <c r="N157"/>
      <c r="O157"/>
      <c r="P157"/>
      <c r="Q157"/>
      <c r="R157"/>
      <c r="S157"/>
      <c r="T157"/>
    </row>
    <row r="158" spans="1:20" x14ac:dyDescent="0.35">
      <c r="A158"/>
      <c r="B158"/>
      <c r="C158"/>
      <c r="D158"/>
      <c r="E158"/>
      <c r="F158"/>
      <c r="G158"/>
      <c r="H158"/>
      <c r="I158"/>
      <c r="J158"/>
      <c r="K158"/>
      <c r="L158"/>
      <c r="M158"/>
      <c r="N158"/>
      <c r="O158"/>
      <c r="P158"/>
      <c r="Q158"/>
      <c r="R158"/>
      <c r="S158"/>
      <c r="T158"/>
    </row>
    <row r="159" spans="1:20" x14ac:dyDescent="0.35">
      <c r="A159"/>
      <c r="B159"/>
      <c r="C159"/>
      <c r="D159"/>
      <c r="E159"/>
      <c r="F159"/>
      <c r="G159"/>
      <c r="H159"/>
      <c r="I159"/>
      <c r="J159"/>
      <c r="K159"/>
      <c r="L159"/>
      <c r="M159"/>
      <c r="N159"/>
      <c r="O159"/>
      <c r="P159"/>
      <c r="Q159"/>
      <c r="R159"/>
      <c r="S159"/>
      <c r="T159"/>
    </row>
    <row r="160" spans="1:20" x14ac:dyDescent="0.35">
      <c r="A160"/>
      <c r="B160"/>
      <c r="C160"/>
      <c r="D160"/>
      <c r="E160"/>
      <c r="F160"/>
      <c r="G160"/>
      <c r="H160"/>
      <c r="I160"/>
      <c r="J160"/>
      <c r="K160"/>
      <c r="L160"/>
      <c r="M160"/>
      <c r="N160"/>
      <c r="O160"/>
      <c r="P160"/>
      <c r="Q160"/>
      <c r="R160"/>
      <c r="S160"/>
      <c r="T160"/>
    </row>
    <row r="161" spans="1:20" x14ac:dyDescent="0.35">
      <c r="A161"/>
      <c r="B161"/>
      <c r="C161"/>
      <c r="D161"/>
      <c r="E161"/>
      <c r="F161"/>
      <c r="G161"/>
      <c r="H161"/>
      <c r="I161"/>
      <c r="J161"/>
      <c r="K161"/>
      <c r="L161"/>
      <c r="M161"/>
      <c r="N161"/>
      <c r="O161"/>
      <c r="P161"/>
      <c r="Q161"/>
      <c r="R161"/>
      <c r="S161"/>
      <c r="T161"/>
    </row>
    <row r="162" spans="1:20" x14ac:dyDescent="0.35">
      <c r="A162"/>
      <c r="B162"/>
      <c r="C162"/>
      <c r="D162"/>
      <c r="E162"/>
      <c r="F162"/>
      <c r="G162"/>
      <c r="H162"/>
      <c r="I162"/>
      <c r="J162"/>
      <c r="K162"/>
      <c r="L162"/>
      <c r="M162"/>
      <c r="N162"/>
      <c r="O162"/>
      <c r="P162"/>
      <c r="Q162"/>
      <c r="R162"/>
      <c r="S162"/>
      <c r="T162"/>
    </row>
    <row r="163" spans="1:20" x14ac:dyDescent="0.35">
      <c r="A163"/>
      <c r="B163"/>
      <c r="C163"/>
      <c r="D163"/>
      <c r="E163"/>
      <c r="F163"/>
      <c r="G163"/>
      <c r="H163"/>
      <c r="I163"/>
      <c r="J163"/>
      <c r="K163"/>
      <c r="L163"/>
      <c r="M163"/>
      <c r="N163"/>
      <c r="O163"/>
      <c r="P163"/>
      <c r="Q163"/>
      <c r="R163"/>
      <c r="S163"/>
      <c r="T163"/>
    </row>
    <row r="164" spans="1:20" x14ac:dyDescent="0.35">
      <c r="A164"/>
      <c r="B164"/>
      <c r="C164"/>
      <c r="D164"/>
      <c r="E164"/>
      <c r="F164"/>
      <c r="G164"/>
      <c r="H164"/>
      <c r="I164"/>
      <c r="J164"/>
      <c r="K164"/>
      <c r="L164"/>
      <c r="M164"/>
      <c r="N164"/>
      <c r="O164"/>
      <c r="P164"/>
      <c r="Q164"/>
      <c r="R164"/>
      <c r="S164"/>
      <c r="T164"/>
    </row>
    <row r="165" spans="1:20" x14ac:dyDescent="0.35">
      <c r="A165"/>
      <c r="B165"/>
      <c r="C165"/>
      <c r="D165"/>
      <c r="E165"/>
      <c r="F165"/>
      <c r="G165"/>
      <c r="H165"/>
      <c r="I165"/>
      <c r="J165"/>
      <c r="K165"/>
      <c r="L165"/>
      <c r="M165"/>
      <c r="N165"/>
      <c r="O165"/>
      <c r="P165"/>
      <c r="Q165"/>
      <c r="R165"/>
      <c r="S165"/>
      <c r="T165"/>
    </row>
    <row r="166" spans="1:20" x14ac:dyDescent="0.35">
      <c r="A166"/>
      <c r="B166"/>
      <c r="C166"/>
      <c r="D166"/>
      <c r="E166"/>
      <c r="F166"/>
      <c r="G166"/>
      <c r="H166"/>
      <c r="I166"/>
      <c r="J166"/>
      <c r="K166"/>
      <c r="L166"/>
      <c r="M166"/>
      <c r="N166"/>
      <c r="O166"/>
      <c r="P166"/>
      <c r="Q166"/>
      <c r="R166"/>
      <c r="S166"/>
      <c r="T166"/>
    </row>
    <row r="167" spans="1:20" x14ac:dyDescent="0.35">
      <c r="A167"/>
      <c r="B167"/>
      <c r="C167"/>
      <c r="D167"/>
      <c r="E167"/>
      <c r="F167"/>
      <c r="G167"/>
      <c r="H167"/>
      <c r="I167"/>
      <c r="J167"/>
      <c r="K167"/>
      <c r="L167"/>
      <c r="M167"/>
      <c r="N167"/>
      <c r="O167"/>
      <c r="P167"/>
      <c r="Q167"/>
      <c r="R167"/>
      <c r="S167"/>
      <c r="T167"/>
    </row>
    <row r="168" spans="1:20" x14ac:dyDescent="0.35">
      <c r="A168"/>
      <c r="B168"/>
      <c r="C168"/>
      <c r="D168"/>
      <c r="E168"/>
      <c r="F168"/>
      <c r="G168"/>
      <c r="H168"/>
      <c r="I168"/>
      <c r="J168"/>
      <c r="K168"/>
      <c r="L168"/>
      <c r="M168"/>
      <c r="N168"/>
      <c r="O168"/>
      <c r="P168"/>
      <c r="Q168"/>
      <c r="R168"/>
      <c r="S168"/>
      <c r="T168"/>
    </row>
    <row r="169" spans="1:20" x14ac:dyDescent="0.35">
      <c r="A169"/>
      <c r="B169"/>
      <c r="C169"/>
      <c r="D169"/>
      <c r="E169"/>
      <c r="F169"/>
      <c r="G169"/>
      <c r="H169"/>
      <c r="I169"/>
      <c r="J169"/>
      <c r="K169"/>
      <c r="L169"/>
      <c r="M169"/>
      <c r="N169"/>
      <c r="O169"/>
      <c r="P169"/>
      <c r="Q169"/>
      <c r="R169"/>
      <c r="S169"/>
      <c r="T169"/>
    </row>
    <row r="170" spans="1:20" x14ac:dyDescent="0.35">
      <c r="A170"/>
      <c r="B170"/>
      <c r="C170"/>
      <c r="D170"/>
      <c r="E170"/>
      <c r="F170"/>
      <c r="G170"/>
      <c r="H170"/>
      <c r="I170"/>
      <c r="J170"/>
      <c r="K170"/>
      <c r="L170"/>
      <c r="M170"/>
      <c r="N170"/>
      <c r="O170"/>
      <c r="P170"/>
      <c r="Q170"/>
      <c r="R170"/>
      <c r="S170"/>
      <c r="T170"/>
    </row>
    <row r="171" spans="1:20" x14ac:dyDescent="0.35">
      <c r="A171"/>
      <c r="B171"/>
      <c r="C171"/>
      <c r="D171"/>
      <c r="E171"/>
      <c r="F171"/>
      <c r="G171"/>
      <c r="H171"/>
      <c r="I171"/>
      <c r="J171"/>
      <c r="K171"/>
      <c r="L171"/>
      <c r="M171"/>
      <c r="N171"/>
      <c r="O171"/>
      <c r="P171"/>
      <c r="Q171"/>
      <c r="R171"/>
      <c r="S171"/>
      <c r="T171"/>
    </row>
    <row r="172" spans="1:20" x14ac:dyDescent="0.35">
      <c r="A172"/>
      <c r="B172"/>
      <c r="C172"/>
      <c r="D172"/>
      <c r="E172"/>
      <c r="F172"/>
      <c r="G172"/>
      <c r="H172"/>
      <c r="I172"/>
      <c r="J172"/>
      <c r="K172"/>
      <c r="L172"/>
      <c r="M172"/>
      <c r="N172"/>
      <c r="O172"/>
      <c r="P172"/>
      <c r="Q172"/>
      <c r="R172"/>
      <c r="S172"/>
      <c r="T172"/>
    </row>
    <row r="173" spans="1:20" x14ac:dyDescent="0.35">
      <c r="A173"/>
      <c r="B173"/>
      <c r="C173"/>
      <c r="D173"/>
      <c r="E173"/>
      <c r="F173"/>
      <c r="G173"/>
      <c r="H173"/>
      <c r="I173"/>
      <c r="J173"/>
      <c r="K173"/>
      <c r="L173"/>
      <c r="M173"/>
      <c r="N173"/>
      <c r="O173"/>
      <c r="P173"/>
      <c r="Q173"/>
      <c r="R173"/>
      <c r="S173"/>
      <c r="T173"/>
    </row>
    <row r="174" spans="1:20" x14ac:dyDescent="0.35">
      <c r="A174"/>
      <c r="B174"/>
      <c r="C174"/>
      <c r="D174"/>
      <c r="E174"/>
      <c r="F174"/>
      <c r="G174"/>
      <c r="H174"/>
      <c r="I174"/>
      <c r="J174"/>
      <c r="K174"/>
      <c r="L174"/>
      <c r="M174"/>
      <c r="N174"/>
      <c r="O174"/>
      <c r="P174"/>
      <c r="Q174"/>
      <c r="R174"/>
      <c r="S174"/>
      <c r="T174"/>
    </row>
    <row r="175" spans="1:20" x14ac:dyDescent="0.35">
      <c r="A175"/>
      <c r="B175"/>
      <c r="C175"/>
      <c r="D175"/>
      <c r="E175"/>
      <c r="F175"/>
      <c r="G175"/>
      <c r="H175"/>
      <c r="I175"/>
      <c r="J175"/>
      <c r="K175"/>
      <c r="L175"/>
      <c r="M175"/>
      <c r="N175"/>
      <c r="O175"/>
      <c r="P175"/>
      <c r="Q175"/>
      <c r="R175"/>
      <c r="S175"/>
      <c r="T175"/>
    </row>
    <row r="176" spans="1:20" x14ac:dyDescent="0.35">
      <c r="A176"/>
      <c r="B176"/>
      <c r="C176"/>
      <c r="D176"/>
      <c r="E176"/>
      <c r="F176"/>
      <c r="G176"/>
      <c r="H176"/>
      <c r="I176"/>
      <c r="J176"/>
      <c r="K176"/>
      <c r="L176"/>
      <c r="M176"/>
      <c r="N176"/>
      <c r="O176"/>
      <c r="P176"/>
      <c r="Q176"/>
      <c r="R176"/>
      <c r="S176"/>
      <c r="T176"/>
    </row>
    <row r="177" spans="1:20" x14ac:dyDescent="0.35">
      <c r="A177"/>
      <c r="B177"/>
      <c r="C177"/>
      <c r="D177"/>
      <c r="E177"/>
      <c r="F177"/>
      <c r="G177"/>
      <c r="H177"/>
      <c r="I177"/>
      <c r="J177"/>
      <c r="K177"/>
      <c r="L177"/>
      <c r="M177"/>
      <c r="N177"/>
      <c r="O177"/>
      <c r="P177"/>
      <c r="Q177"/>
      <c r="R177"/>
      <c r="S177"/>
      <c r="T177"/>
    </row>
    <row r="178" spans="1:20" x14ac:dyDescent="0.35">
      <c r="A178"/>
      <c r="B178"/>
      <c r="C178"/>
      <c r="D178"/>
      <c r="E178"/>
      <c r="F178"/>
      <c r="G178"/>
      <c r="H178"/>
      <c r="I178"/>
      <c r="J178"/>
      <c r="K178"/>
      <c r="L178"/>
      <c r="M178"/>
      <c r="N178"/>
      <c r="O178"/>
      <c r="P178"/>
      <c r="Q178"/>
      <c r="R178"/>
      <c r="S178"/>
      <c r="T178"/>
    </row>
    <row r="179" spans="1:20" x14ac:dyDescent="0.35">
      <c r="A179"/>
      <c r="B179"/>
      <c r="C179"/>
      <c r="D179"/>
      <c r="E179"/>
      <c r="F179"/>
      <c r="G179"/>
      <c r="H179"/>
      <c r="I179"/>
      <c r="J179"/>
      <c r="K179"/>
      <c r="L179"/>
      <c r="M179"/>
      <c r="N179"/>
      <c r="O179"/>
      <c r="P179"/>
      <c r="Q179"/>
      <c r="R179"/>
      <c r="S179"/>
      <c r="T179"/>
    </row>
    <row r="180" spans="1:20" x14ac:dyDescent="0.35">
      <c r="A180"/>
      <c r="B180"/>
      <c r="C180"/>
      <c r="D180"/>
      <c r="E180"/>
      <c r="F180"/>
      <c r="G180"/>
      <c r="H180"/>
      <c r="I180"/>
      <c r="J180"/>
      <c r="K180"/>
      <c r="L180"/>
      <c r="M180"/>
      <c r="N180"/>
      <c r="O180"/>
      <c r="P180"/>
      <c r="Q180"/>
      <c r="R180"/>
      <c r="S180"/>
      <c r="T180"/>
    </row>
    <row r="181" spans="1:20" x14ac:dyDescent="0.35">
      <c r="A181"/>
      <c r="B181"/>
      <c r="C181"/>
      <c r="D181"/>
      <c r="E181"/>
      <c r="F181"/>
      <c r="G181"/>
      <c r="H181"/>
      <c r="I181"/>
      <c r="J181"/>
      <c r="K181"/>
      <c r="L181"/>
      <c r="M181"/>
      <c r="N181"/>
      <c r="O181"/>
      <c r="P181"/>
      <c r="Q181"/>
      <c r="R181"/>
      <c r="S181"/>
      <c r="T181"/>
    </row>
    <row r="182" spans="1:20" x14ac:dyDescent="0.35">
      <c r="A182"/>
      <c r="B182"/>
      <c r="C182"/>
      <c r="D182"/>
      <c r="E182"/>
      <c r="F182"/>
      <c r="G182"/>
      <c r="H182"/>
      <c r="I182"/>
      <c r="J182"/>
      <c r="K182"/>
      <c r="L182"/>
      <c r="M182"/>
      <c r="N182"/>
      <c r="O182"/>
      <c r="P182"/>
      <c r="Q182"/>
      <c r="R182"/>
      <c r="S182"/>
      <c r="T182"/>
    </row>
    <row r="183" spans="1:20" x14ac:dyDescent="0.35">
      <c r="A183"/>
      <c r="B183"/>
      <c r="C183"/>
      <c r="D183"/>
      <c r="E183"/>
      <c r="F183"/>
      <c r="G183"/>
      <c r="H183"/>
      <c r="I183"/>
      <c r="J183"/>
      <c r="K183"/>
      <c r="L183"/>
      <c r="M183"/>
      <c r="N183"/>
      <c r="O183"/>
      <c r="P183"/>
      <c r="Q183"/>
      <c r="R183"/>
      <c r="S183"/>
      <c r="T183"/>
    </row>
    <row r="184" spans="1:20" x14ac:dyDescent="0.35">
      <c r="A184"/>
      <c r="B184"/>
      <c r="C184"/>
      <c r="D184"/>
      <c r="E184"/>
      <c r="F184"/>
      <c r="G184"/>
      <c r="H184"/>
      <c r="I184"/>
      <c r="J184"/>
      <c r="K184"/>
      <c r="L184"/>
      <c r="M184"/>
      <c r="N184"/>
      <c r="O184"/>
      <c r="P184"/>
      <c r="Q184"/>
      <c r="R184"/>
      <c r="S184"/>
      <c r="T184"/>
    </row>
    <row r="185" spans="1:20" x14ac:dyDescent="0.35">
      <c r="A185"/>
      <c r="B185"/>
      <c r="C185"/>
      <c r="D185"/>
      <c r="E185"/>
      <c r="F185"/>
      <c r="G185"/>
      <c r="H185"/>
      <c r="I185"/>
      <c r="J185"/>
      <c r="K185"/>
      <c r="L185"/>
      <c r="M185"/>
      <c r="N185"/>
      <c r="O185"/>
      <c r="P185"/>
      <c r="Q185"/>
      <c r="R185"/>
      <c r="S185"/>
      <c r="T185"/>
    </row>
    <row r="186" spans="1:20" x14ac:dyDescent="0.35">
      <c r="A186"/>
      <c r="B186"/>
      <c r="C186"/>
      <c r="D186"/>
      <c r="E186"/>
      <c r="F186"/>
      <c r="G186"/>
      <c r="H186"/>
      <c r="I186"/>
      <c r="J186"/>
      <c r="K186"/>
      <c r="L186"/>
      <c r="M186"/>
      <c r="N186"/>
      <c r="O186"/>
      <c r="P186"/>
      <c r="Q186"/>
      <c r="R186"/>
      <c r="S186"/>
      <c r="T186"/>
    </row>
    <row r="187" spans="1:20" x14ac:dyDescent="0.35">
      <c r="A187"/>
      <c r="B187"/>
      <c r="C187"/>
      <c r="D187"/>
      <c r="E187"/>
      <c r="F187"/>
      <c r="G187"/>
      <c r="H187"/>
      <c r="I187"/>
      <c r="J187"/>
      <c r="K187"/>
      <c r="L187"/>
      <c r="M187"/>
      <c r="N187"/>
      <c r="O187"/>
      <c r="P187"/>
      <c r="Q187"/>
      <c r="R187"/>
      <c r="S187"/>
      <c r="T187"/>
    </row>
    <row r="188" spans="1:20" x14ac:dyDescent="0.35">
      <c r="A188"/>
      <c r="B188"/>
      <c r="C188"/>
      <c r="D188"/>
      <c r="E188"/>
      <c r="F188"/>
      <c r="G188"/>
      <c r="H188"/>
      <c r="I188"/>
      <c r="J188"/>
      <c r="K188"/>
      <c r="L188"/>
      <c r="M188"/>
      <c r="N188"/>
      <c r="O188"/>
      <c r="P188"/>
      <c r="Q188"/>
      <c r="R188"/>
      <c r="S188"/>
      <c r="T188"/>
    </row>
    <row r="189" spans="1:20" x14ac:dyDescent="0.35">
      <c r="A189"/>
      <c r="B189"/>
      <c r="C189"/>
      <c r="D189"/>
      <c r="E189"/>
      <c r="F189"/>
      <c r="G189"/>
      <c r="H189"/>
      <c r="I189"/>
      <c r="J189"/>
      <c r="K189"/>
      <c r="L189"/>
      <c r="M189"/>
      <c r="N189"/>
      <c r="O189"/>
      <c r="P189"/>
      <c r="Q189"/>
      <c r="R189"/>
      <c r="S189"/>
      <c r="T189"/>
    </row>
    <row r="190" spans="1:20" x14ac:dyDescent="0.35">
      <c r="A190"/>
      <c r="B190"/>
      <c r="C190"/>
      <c r="D190"/>
      <c r="E190"/>
      <c r="F190"/>
      <c r="G190"/>
      <c r="H190"/>
      <c r="I190"/>
      <c r="J190"/>
      <c r="K190"/>
      <c r="L190"/>
      <c r="M190"/>
      <c r="N190"/>
      <c r="O190"/>
      <c r="P190"/>
      <c r="Q190"/>
      <c r="R190"/>
      <c r="S190"/>
      <c r="T190"/>
    </row>
    <row r="191" spans="1:20" x14ac:dyDescent="0.35">
      <c r="A191"/>
      <c r="B191"/>
      <c r="C191"/>
      <c r="D191"/>
      <c r="E191"/>
      <c r="F191"/>
      <c r="G191"/>
      <c r="H191"/>
      <c r="I191"/>
      <c r="J191"/>
      <c r="K191"/>
      <c r="L191"/>
      <c r="M191"/>
      <c r="N191"/>
      <c r="O191"/>
      <c r="P191"/>
      <c r="Q191"/>
      <c r="R191"/>
      <c r="S191"/>
      <c r="T191"/>
    </row>
    <row r="192" spans="1:20" x14ac:dyDescent="0.35">
      <c r="A192"/>
      <c r="B192"/>
      <c r="C192"/>
      <c r="D192"/>
      <c r="E192"/>
      <c r="F192"/>
      <c r="G192"/>
      <c r="H192"/>
      <c r="I192"/>
      <c r="J192"/>
      <c r="K192"/>
      <c r="L192"/>
      <c r="M192"/>
      <c r="N192"/>
      <c r="O192"/>
      <c r="P192"/>
      <c r="Q192"/>
      <c r="R192"/>
      <c r="S192"/>
      <c r="T192"/>
    </row>
    <row r="193" spans="1:20" x14ac:dyDescent="0.35">
      <c r="A193"/>
      <c r="B193"/>
      <c r="C193"/>
      <c r="D193"/>
      <c r="E193"/>
      <c r="F193"/>
      <c r="G193"/>
      <c r="H193"/>
      <c r="I193"/>
      <c r="J193"/>
      <c r="K193"/>
      <c r="L193"/>
      <c r="M193"/>
      <c r="N193"/>
      <c r="O193"/>
      <c r="P193"/>
      <c r="Q193"/>
      <c r="R193"/>
      <c r="S193"/>
      <c r="T193"/>
    </row>
    <row r="194" spans="1:20" x14ac:dyDescent="0.35">
      <c r="A194"/>
      <c r="B194"/>
      <c r="C194"/>
      <c r="D194"/>
      <c r="E194"/>
      <c r="F194"/>
      <c r="G194"/>
      <c r="H194"/>
      <c r="I194"/>
      <c r="J194"/>
      <c r="K194"/>
      <c r="L194"/>
      <c r="M194"/>
      <c r="N194"/>
      <c r="O194"/>
      <c r="P194"/>
      <c r="Q194"/>
      <c r="R194"/>
      <c r="S194"/>
      <c r="T194"/>
    </row>
    <row r="195" spans="1:20" x14ac:dyDescent="0.35">
      <c r="A195"/>
      <c r="B195"/>
      <c r="C195"/>
      <c r="D195"/>
      <c r="E195"/>
      <c r="F195"/>
      <c r="G195"/>
      <c r="H195"/>
      <c r="I195"/>
      <c r="J195"/>
      <c r="K195"/>
      <c r="L195"/>
      <c r="M195"/>
      <c r="N195"/>
      <c r="O195"/>
      <c r="P195"/>
      <c r="Q195"/>
      <c r="R195"/>
      <c r="S195"/>
      <c r="T195"/>
    </row>
    <row r="196" spans="1:20" x14ac:dyDescent="0.35">
      <c r="A196"/>
      <c r="B196"/>
      <c r="C196"/>
      <c r="D196"/>
      <c r="E196"/>
      <c r="F196"/>
      <c r="G196"/>
      <c r="H196"/>
      <c r="I196"/>
      <c r="J196"/>
      <c r="K196"/>
      <c r="L196"/>
      <c r="M196"/>
      <c r="N196"/>
      <c r="O196"/>
      <c r="P196"/>
      <c r="Q196"/>
      <c r="R196"/>
      <c r="S196"/>
      <c r="T196"/>
    </row>
    <row r="197" spans="1:20" x14ac:dyDescent="0.35">
      <c r="A197"/>
      <c r="B197"/>
      <c r="C197"/>
      <c r="D197"/>
      <c r="E197"/>
      <c r="F197"/>
      <c r="G197"/>
      <c r="H197"/>
      <c r="I197"/>
      <c r="J197"/>
      <c r="K197"/>
      <c r="L197"/>
      <c r="M197"/>
      <c r="N197"/>
      <c r="O197"/>
      <c r="P197"/>
      <c r="Q197"/>
      <c r="R197"/>
      <c r="S197"/>
      <c r="T197"/>
    </row>
    <row r="198" spans="1:20" x14ac:dyDescent="0.35">
      <c r="A198"/>
      <c r="B198"/>
      <c r="C198"/>
      <c r="D198"/>
      <c r="E198"/>
      <c r="F198"/>
      <c r="G198"/>
      <c r="H198"/>
      <c r="I198"/>
      <c r="J198"/>
      <c r="K198"/>
      <c r="L198"/>
      <c r="M198"/>
      <c r="N198"/>
      <c r="O198"/>
      <c r="P198"/>
      <c r="Q198"/>
      <c r="R198"/>
      <c r="S198"/>
      <c r="T198"/>
    </row>
    <row r="199" spans="1:20" x14ac:dyDescent="0.35">
      <c r="A199"/>
      <c r="B199"/>
      <c r="C199"/>
      <c r="D199"/>
      <c r="E199"/>
      <c r="F199"/>
      <c r="G199"/>
      <c r="H199"/>
      <c r="I199"/>
      <c r="J199"/>
      <c r="K199"/>
      <c r="L199"/>
      <c r="M199"/>
      <c r="N199"/>
      <c r="O199"/>
      <c r="P199"/>
      <c r="Q199"/>
      <c r="R199"/>
      <c r="S199"/>
      <c r="T199"/>
    </row>
    <row r="200" spans="1:20" x14ac:dyDescent="0.35">
      <c r="A200"/>
      <c r="B200"/>
      <c r="C200"/>
      <c r="D200"/>
      <c r="E200"/>
      <c r="F200"/>
      <c r="G200"/>
      <c r="H200"/>
      <c r="I200"/>
      <c r="J200"/>
      <c r="K200"/>
      <c r="L200"/>
      <c r="M200"/>
      <c r="N200"/>
      <c r="O200"/>
      <c r="P200"/>
      <c r="Q200"/>
      <c r="R200"/>
      <c r="S200"/>
      <c r="T200"/>
    </row>
    <row r="201" spans="1:20" x14ac:dyDescent="0.35">
      <c r="A201"/>
      <c r="B201"/>
      <c r="C201"/>
      <c r="D201"/>
      <c r="E201"/>
      <c r="F201"/>
      <c r="G201"/>
      <c r="H201"/>
      <c r="I201"/>
      <c r="J201"/>
      <c r="K201"/>
      <c r="L201"/>
      <c r="M201"/>
      <c r="N201"/>
      <c r="O201"/>
      <c r="P201"/>
      <c r="Q201"/>
      <c r="R201"/>
      <c r="S201"/>
      <c r="T201"/>
    </row>
    <row r="202" spans="1:20" x14ac:dyDescent="0.35">
      <c r="A202"/>
      <c r="B202"/>
      <c r="C202"/>
      <c r="D202"/>
      <c r="E202"/>
      <c r="F202"/>
      <c r="G202"/>
      <c r="H202"/>
      <c r="I202"/>
      <c r="J202"/>
      <c r="K202"/>
      <c r="L202"/>
      <c r="M202"/>
      <c r="N202"/>
      <c r="O202"/>
      <c r="P202"/>
      <c r="Q202"/>
      <c r="R202"/>
      <c r="S202"/>
      <c r="T202"/>
    </row>
    <row r="203" spans="1:20" x14ac:dyDescent="0.35">
      <c r="A203"/>
      <c r="B203"/>
      <c r="C203"/>
      <c r="D203"/>
      <c r="E203"/>
      <c r="F203"/>
      <c r="G203"/>
      <c r="H203"/>
      <c r="I203"/>
      <c r="J203"/>
      <c r="K203"/>
      <c r="L203"/>
      <c r="M203"/>
      <c r="N203"/>
      <c r="O203"/>
      <c r="P203"/>
      <c r="Q203"/>
      <c r="R203"/>
      <c r="S203"/>
      <c r="T203"/>
    </row>
    <row r="204" spans="1:20" x14ac:dyDescent="0.35">
      <c r="A204"/>
      <c r="B204"/>
      <c r="C204"/>
      <c r="D204"/>
      <c r="E204"/>
      <c r="F204"/>
      <c r="G204"/>
      <c r="H204"/>
      <c r="I204"/>
      <c r="J204"/>
      <c r="K204"/>
      <c r="L204"/>
      <c r="M204"/>
      <c r="N204"/>
      <c r="O204"/>
      <c r="P204"/>
      <c r="Q204"/>
      <c r="R204"/>
      <c r="S204"/>
      <c r="T204"/>
    </row>
    <row r="205" spans="1:20" x14ac:dyDescent="0.35">
      <c r="A205"/>
      <c r="B205"/>
      <c r="C205"/>
      <c r="D205"/>
      <c r="E205"/>
      <c r="F205"/>
      <c r="G205"/>
      <c r="H205"/>
      <c r="I205"/>
      <c r="J205"/>
      <c r="K205"/>
      <c r="L205"/>
      <c r="M205"/>
      <c r="N205"/>
      <c r="O205"/>
      <c r="P205"/>
      <c r="Q205"/>
      <c r="R205"/>
      <c r="S205"/>
      <c r="T205"/>
    </row>
    <row r="206" spans="1:20" x14ac:dyDescent="0.35">
      <c r="A206"/>
      <c r="B206"/>
      <c r="C206"/>
      <c r="D206"/>
      <c r="E206"/>
      <c r="F206"/>
      <c r="G206"/>
      <c r="H206"/>
      <c r="I206"/>
      <c r="J206"/>
      <c r="K206"/>
      <c r="L206"/>
      <c r="M206"/>
      <c r="N206"/>
      <c r="O206"/>
      <c r="P206"/>
      <c r="Q206"/>
      <c r="R206"/>
      <c r="S206"/>
      <c r="T206"/>
    </row>
    <row r="207" spans="1:20" x14ac:dyDescent="0.35">
      <c r="A207"/>
      <c r="B207"/>
      <c r="C207"/>
      <c r="D207"/>
      <c r="E207"/>
      <c r="F207"/>
      <c r="G207"/>
      <c r="H207"/>
      <c r="I207"/>
      <c r="J207"/>
      <c r="K207"/>
      <c r="L207"/>
      <c r="M207"/>
      <c r="N207"/>
      <c r="O207"/>
      <c r="P207"/>
      <c r="Q207"/>
      <c r="R207"/>
      <c r="S207"/>
      <c r="T207"/>
    </row>
    <row r="208" spans="1:20" x14ac:dyDescent="0.35">
      <c r="A208"/>
      <c r="B208"/>
      <c r="C208"/>
      <c r="D208"/>
      <c r="E208"/>
      <c r="F208"/>
      <c r="G208"/>
      <c r="H208"/>
      <c r="I208"/>
      <c r="J208"/>
      <c r="K208"/>
      <c r="L208"/>
      <c r="M208"/>
      <c r="N208"/>
      <c r="O208"/>
      <c r="P208"/>
      <c r="Q208"/>
      <c r="R208"/>
      <c r="S208"/>
      <c r="T208"/>
    </row>
    <row r="209" spans="1:20" x14ac:dyDescent="0.35">
      <c r="A209"/>
      <c r="B209"/>
      <c r="C209"/>
      <c r="D209"/>
      <c r="E209"/>
      <c r="F209"/>
      <c r="G209"/>
      <c r="H209"/>
      <c r="I209"/>
      <c r="J209"/>
      <c r="K209"/>
      <c r="L209"/>
      <c r="M209"/>
      <c r="N209"/>
      <c r="O209"/>
      <c r="P209"/>
      <c r="Q209"/>
      <c r="R209"/>
      <c r="S209"/>
      <c r="T209"/>
    </row>
    <row r="210" spans="1:20" x14ac:dyDescent="0.35">
      <c r="A210"/>
      <c r="B210"/>
      <c r="C210"/>
      <c r="D210"/>
      <c r="E210"/>
      <c r="F210"/>
      <c r="G210"/>
      <c r="H210"/>
      <c r="I210"/>
      <c r="J210"/>
      <c r="K210"/>
      <c r="L210"/>
      <c r="M210"/>
      <c r="N210"/>
      <c r="O210"/>
      <c r="P210"/>
      <c r="Q210"/>
      <c r="R210"/>
      <c r="S210"/>
      <c r="T210"/>
    </row>
    <row r="211" spans="1:20" x14ac:dyDescent="0.35">
      <c r="A211"/>
      <c r="B211"/>
      <c r="C211"/>
      <c r="D211"/>
      <c r="E211"/>
      <c r="F211"/>
      <c r="G211"/>
      <c r="H211"/>
      <c r="I211"/>
      <c r="J211"/>
      <c r="K211"/>
      <c r="L211"/>
      <c r="M211"/>
      <c r="N211"/>
      <c r="O211"/>
      <c r="P211"/>
      <c r="Q211"/>
      <c r="R211"/>
      <c r="S211"/>
      <c r="T211"/>
    </row>
    <row r="212" spans="1:20" x14ac:dyDescent="0.35">
      <c r="A212"/>
      <c r="B212"/>
      <c r="C212"/>
      <c r="D212"/>
      <c r="E212"/>
      <c r="F212"/>
      <c r="G212"/>
      <c r="H212"/>
      <c r="I212"/>
      <c r="J212"/>
      <c r="K212"/>
      <c r="L212"/>
      <c r="M212"/>
      <c r="N212"/>
      <c r="O212"/>
      <c r="P212"/>
      <c r="Q212"/>
      <c r="R212"/>
      <c r="S212"/>
      <c r="T212"/>
    </row>
    <row r="213" spans="1:20" x14ac:dyDescent="0.35">
      <c r="A213"/>
      <c r="B213"/>
      <c r="C213"/>
      <c r="D213"/>
      <c r="E213"/>
      <c r="F213"/>
      <c r="G213"/>
      <c r="H213"/>
      <c r="I213"/>
      <c r="J213"/>
      <c r="K213"/>
      <c r="L213"/>
      <c r="M213"/>
      <c r="N213"/>
      <c r="O213"/>
      <c r="P213"/>
      <c r="Q213"/>
      <c r="R213"/>
      <c r="S213"/>
      <c r="T213"/>
    </row>
    <row r="214" spans="1:20" x14ac:dyDescent="0.35">
      <c r="A214"/>
      <c r="B214"/>
      <c r="C214"/>
      <c r="D214"/>
      <c r="E214"/>
      <c r="F214"/>
      <c r="G214"/>
      <c r="H214"/>
      <c r="I214"/>
      <c r="J214"/>
      <c r="K214"/>
      <c r="L214"/>
      <c r="M214"/>
      <c r="N214"/>
      <c r="O214"/>
      <c r="P214"/>
      <c r="Q214"/>
      <c r="R214"/>
      <c r="S214"/>
      <c r="T214"/>
    </row>
    <row r="215" spans="1:20" x14ac:dyDescent="0.35">
      <c r="A215"/>
      <c r="B215"/>
      <c r="C215"/>
      <c r="D215"/>
      <c r="E215"/>
      <c r="F215"/>
      <c r="G215"/>
      <c r="H215"/>
      <c r="I215"/>
      <c r="J215"/>
      <c r="K215"/>
      <c r="L215"/>
      <c r="M215"/>
      <c r="N215"/>
      <c r="O215"/>
      <c r="P215"/>
      <c r="Q215"/>
      <c r="R215"/>
      <c r="S215"/>
      <c r="T215"/>
    </row>
    <row r="216" spans="1:20" x14ac:dyDescent="0.35">
      <c r="A216"/>
      <c r="B216"/>
      <c r="C216"/>
      <c r="D216"/>
      <c r="E216"/>
      <c r="F216"/>
      <c r="G216"/>
      <c r="H216"/>
      <c r="I216"/>
      <c r="J216"/>
      <c r="K216"/>
      <c r="L216"/>
      <c r="M216"/>
      <c r="N216"/>
      <c r="O216"/>
      <c r="P216"/>
      <c r="Q216"/>
      <c r="R216"/>
      <c r="S216"/>
      <c r="T216"/>
    </row>
    <row r="217" spans="1:20" x14ac:dyDescent="0.35">
      <c r="A217"/>
      <c r="B217"/>
      <c r="C217"/>
      <c r="D217"/>
      <c r="E217"/>
      <c r="F217"/>
      <c r="G217"/>
      <c r="H217"/>
      <c r="I217"/>
      <c r="J217"/>
      <c r="K217"/>
      <c r="L217"/>
      <c r="M217"/>
      <c r="N217"/>
      <c r="O217"/>
      <c r="P217"/>
      <c r="Q217"/>
      <c r="R217"/>
      <c r="S217"/>
      <c r="T217"/>
    </row>
    <row r="218" spans="1:20" x14ac:dyDescent="0.35">
      <c r="A218"/>
      <c r="B218"/>
      <c r="C218"/>
      <c r="D218"/>
      <c r="E218"/>
      <c r="F218"/>
      <c r="G218"/>
      <c r="H218"/>
      <c r="I218"/>
      <c r="J218"/>
      <c r="K218"/>
      <c r="L218"/>
      <c r="M218"/>
      <c r="N218"/>
      <c r="O218"/>
      <c r="P218"/>
      <c r="Q218"/>
      <c r="R218"/>
      <c r="S218"/>
      <c r="T218"/>
    </row>
    <row r="219" spans="1:20" x14ac:dyDescent="0.35">
      <c r="A219"/>
      <c r="B219"/>
      <c r="C219"/>
      <c r="D219"/>
      <c r="E219"/>
      <c r="F219"/>
      <c r="G219"/>
      <c r="H219"/>
      <c r="I219"/>
      <c r="J219"/>
      <c r="K219"/>
      <c r="L219"/>
      <c r="M219"/>
      <c r="N219"/>
      <c r="O219"/>
      <c r="P219"/>
      <c r="Q219"/>
      <c r="R219"/>
      <c r="S219"/>
      <c r="T219"/>
    </row>
    <row r="220" spans="1:20" x14ac:dyDescent="0.35">
      <c r="A220"/>
      <c r="B220"/>
      <c r="C220"/>
      <c r="D220"/>
      <c r="E220"/>
      <c r="F220"/>
      <c r="G220"/>
      <c r="H220"/>
      <c r="I220"/>
      <c r="J220"/>
      <c r="K220"/>
      <c r="L220"/>
      <c r="M220"/>
      <c r="N220"/>
      <c r="O220"/>
      <c r="P220"/>
      <c r="Q220"/>
      <c r="R220"/>
      <c r="S220"/>
      <c r="T220"/>
    </row>
    <row r="221" spans="1:20" x14ac:dyDescent="0.35">
      <c r="A221"/>
      <c r="B221"/>
      <c r="C221"/>
      <c r="D221"/>
      <c r="E221"/>
      <c r="F221"/>
      <c r="G221"/>
      <c r="H221"/>
      <c r="I221"/>
      <c r="J221"/>
      <c r="K221"/>
      <c r="L221"/>
      <c r="M221"/>
      <c r="N221"/>
      <c r="O221"/>
      <c r="P221"/>
      <c r="Q221"/>
      <c r="R221"/>
      <c r="S221"/>
      <c r="T221"/>
    </row>
    <row r="222" spans="1:20" x14ac:dyDescent="0.35">
      <c r="A222"/>
      <c r="B222"/>
      <c r="C222"/>
      <c r="D222"/>
      <c r="E222"/>
      <c r="F222"/>
      <c r="G222"/>
      <c r="H222"/>
      <c r="I222"/>
      <c r="J222"/>
      <c r="K222"/>
      <c r="L222"/>
      <c r="M222"/>
      <c r="N222"/>
      <c r="O222"/>
      <c r="P222"/>
      <c r="Q222"/>
      <c r="R222"/>
      <c r="S222"/>
      <c r="T222"/>
    </row>
    <row r="223" spans="1:20" x14ac:dyDescent="0.35">
      <c r="A223"/>
      <c r="B223"/>
      <c r="C223"/>
      <c r="D223"/>
      <c r="E223"/>
      <c r="F223"/>
      <c r="G223"/>
      <c r="H223"/>
      <c r="I223"/>
      <c r="J223"/>
      <c r="K223"/>
      <c r="L223"/>
      <c r="M223"/>
      <c r="N223"/>
      <c r="O223"/>
      <c r="P223"/>
      <c r="Q223"/>
      <c r="R223"/>
      <c r="S223"/>
      <c r="T223"/>
    </row>
    <row r="224" spans="1:20" x14ac:dyDescent="0.35">
      <c r="A224"/>
      <c r="B224"/>
      <c r="C224"/>
      <c r="D224"/>
      <c r="E224"/>
      <c r="F224"/>
      <c r="G224"/>
      <c r="H224"/>
      <c r="I224"/>
      <c r="J224"/>
      <c r="K224"/>
      <c r="L224"/>
      <c r="M224"/>
      <c r="N224"/>
      <c r="O224"/>
      <c r="P224"/>
      <c r="Q224"/>
      <c r="R224"/>
      <c r="S224"/>
      <c r="T224"/>
    </row>
    <row r="225" spans="1:20" x14ac:dyDescent="0.35">
      <c r="A225"/>
      <c r="B225"/>
      <c r="C225"/>
      <c r="D225"/>
      <c r="E225"/>
      <c r="F225"/>
      <c r="G225"/>
      <c r="H225"/>
      <c r="I225"/>
      <c r="J225"/>
      <c r="K225"/>
      <c r="L225"/>
      <c r="M225"/>
      <c r="N225"/>
      <c r="O225"/>
      <c r="P225"/>
      <c r="Q225"/>
      <c r="R225"/>
      <c r="S225"/>
      <c r="T225"/>
    </row>
    <row r="226" spans="1:20" x14ac:dyDescent="0.35">
      <c r="A226"/>
      <c r="B226"/>
      <c r="C226"/>
      <c r="D226"/>
      <c r="E226"/>
      <c r="F226"/>
      <c r="G226"/>
      <c r="H226"/>
      <c r="I226"/>
      <c r="J226"/>
      <c r="K226"/>
      <c r="L226"/>
      <c r="M226"/>
      <c r="N226"/>
      <c r="O226"/>
      <c r="P226"/>
      <c r="Q226"/>
      <c r="R226"/>
      <c r="S226"/>
      <c r="T226"/>
    </row>
    <row r="227" spans="1:20" x14ac:dyDescent="0.35">
      <c r="A227"/>
      <c r="B227"/>
      <c r="C227"/>
      <c r="D227"/>
      <c r="E227"/>
      <c r="F227"/>
      <c r="G227"/>
      <c r="H227"/>
      <c r="I227"/>
      <c r="J227"/>
      <c r="K227"/>
      <c r="L227"/>
      <c r="M227"/>
      <c r="N227"/>
      <c r="O227"/>
      <c r="P227"/>
      <c r="Q227"/>
      <c r="R227"/>
      <c r="S227"/>
      <c r="T227"/>
    </row>
    <row r="228" spans="1:20" x14ac:dyDescent="0.35">
      <c r="A228"/>
      <c r="B228"/>
      <c r="C228"/>
      <c r="D228"/>
      <c r="E228"/>
      <c r="F228"/>
      <c r="G228"/>
      <c r="H228"/>
      <c r="I228"/>
      <c r="J228"/>
      <c r="K228"/>
      <c r="L228"/>
      <c r="M228"/>
      <c r="N228"/>
      <c r="O228"/>
      <c r="P228"/>
      <c r="Q228"/>
      <c r="R228"/>
      <c r="S228"/>
      <c r="T228"/>
    </row>
    <row r="229" spans="1:20" x14ac:dyDescent="0.35">
      <c r="A229"/>
      <c r="B229"/>
      <c r="C229"/>
      <c r="D229"/>
      <c r="E229"/>
      <c r="F229"/>
      <c r="G229"/>
      <c r="H229"/>
      <c r="I229"/>
      <c r="J229"/>
      <c r="K229"/>
      <c r="L229"/>
      <c r="M229"/>
      <c r="N229"/>
      <c r="O229"/>
      <c r="P229"/>
      <c r="Q229"/>
      <c r="R229"/>
      <c r="S229"/>
      <c r="T229"/>
    </row>
    <row r="230" spans="1:20" x14ac:dyDescent="0.35">
      <c r="A230"/>
      <c r="B230"/>
      <c r="C230"/>
      <c r="D230"/>
      <c r="E230"/>
      <c r="F230"/>
      <c r="G230"/>
      <c r="H230"/>
      <c r="I230"/>
      <c r="J230"/>
      <c r="K230"/>
      <c r="L230"/>
      <c r="M230"/>
      <c r="N230"/>
      <c r="O230"/>
      <c r="P230"/>
      <c r="Q230"/>
      <c r="R230"/>
      <c r="S230"/>
      <c r="T230"/>
    </row>
    <row r="231" spans="1:20" x14ac:dyDescent="0.35">
      <c r="A231"/>
      <c r="B231"/>
      <c r="C231"/>
      <c r="D231"/>
      <c r="E231"/>
      <c r="F231"/>
      <c r="G231"/>
      <c r="H231"/>
      <c r="I231"/>
      <c r="J231"/>
      <c r="K231"/>
      <c r="L231"/>
      <c r="M231"/>
      <c r="N231"/>
      <c r="O231"/>
      <c r="P231"/>
      <c r="Q231"/>
      <c r="R231"/>
      <c r="S231"/>
      <c r="T231"/>
    </row>
    <row r="232" spans="1:20" x14ac:dyDescent="0.35">
      <c r="A232"/>
      <c r="B232"/>
      <c r="C232"/>
      <c r="D232"/>
      <c r="E232"/>
      <c r="F232"/>
      <c r="G232"/>
      <c r="H232"/>
      <c r="I232"/>
      <c r="J232"/>
      <c r="K232"/>
      <c r="L232"/>
      <c r="M232"/>
      <c r="N232"/>
      <c r="O232"/>
      <c r="P232"/>
      <c r="Q232"/>
      <c r="R232"/>
      <c r="S232"/>
      <c r="T232"/>
    </row>
    <row r="233" spans="1:20" x14ac:dyDescent="0.35">
      <c r="A233"/>
      <c r="B233"/>
      <c r="C233"/>
      <c r="D233"/>
      <c r="E233"/>
      <c r="F233"/>
      <c r="G233"/>
      <c r="H233"/>
      <c r="I233"/>
      <c r="J233"/>
      <c r="K233"/>
      <c r="L233"/>
      <c r="M233"/>
      <c r="N233"/>
      <c r="O233"/>
      <c r="P233"/>
      <c r="Q233"/>
      <c r="R233"/>
      <c r="S233"/>
      <c r="T233"/>
    </row>
    <row r="234" spans="1:20" x14ac:dyDescent="0.35">
      <c r="A234"/>
      <c r="B234"/>
      <c r="C234"/>
      <c r="D234"/>
      <c r="E234"/>
      <c r="F234"/>
      <c r="G234"/>
      <c r="H234"/>
      <c r="I234"/>
      <c r="J234"/>
      <c r="K234"/>
      <c r="L234"/>
      <c r="M234"/>
      <c r="N234"/>
      <c r="O234"/>
      <c r="P234"/>
      <c r="Q234"/>
      <c r="R234"/>
      <c r="S234"/>
      <c r="T234"/>
    </row>
    <row r="235" spans="1:20" x14ac:dyDescent="0.35">
      <c r="A235"/>
      <c r="B235"/>
      <c r="C235"/>
      <c r="D235"/>
      <c r="E235"/>
      <c r="F235"/>
      <c r="G235"/>
      <c r="H235"/>
      <c r="I235"/>
      <c r="J235"/>
      <c r="K235"/>
      <c r="L235"/>
      <c r="M235"/>
      <c r="N235"/>
      <c r="O235"/>
      <c r="P235"/>
      <c r="Q235"/>
      <c r="R235"/>
      <c r="S235"/>
      <c r="T235"/>
    </row>
    <row r="236" spans="1:20" x14ac:dyDescent="0.35">
      <c r="A236"/>
      <c r="B236"/>
      <c r="C236"/>
      <c r="D236"/>
      <c r="E236"/>
      <c r="F236"/>
      <c r="G236"/>
      <c r="H236"/>
      <c r="I236"/>
      <c r="J236"/>
      <c r="K236"/>
      <c r="L236"/>
      <c r="M236"/>
      <c r="N236"/>
      <c r="O236"/>
      <c r="P236"/>
      <c r="Q236"/>
      <c r="R236"/>
      <c r="S236"/>
      <c r="T236"/>
    </row>
    <row r="237" spans="1:20" x14ac:dyDescent="0.35">
      <c r="A237"/>
      <c r="B237"/>
      <c r="C237"/>
      <c r="D237"/>
      <c r="E237"/>
      <c r="F237"/>
      <c r="G237"/>
      <c r="H237"/>
      <c r="I237"/>
      <c r="J237"/>
      <c r="K237"/>
      <c r="L237"/>
      <c r="M237"/>
      <c r="N237"/>
      <c r="O237"/>
      <c r="P237"/>
      <c r="Q237"/>
      <c r="R237"/>
      <c r="S237"/>
      <c r="T237"/>
    </row>
    <row r="238" spans="1:20" x14ac:dyDescent="0.35">
      <c r="A238"/>
      <c r="B238"/>
      <c r="C238"/>
      <c r="D238"/>
      <c r="E238"/>
      <c r="F238"/>
      <c r="G238"/>
      <c r="H238"/>
      <c r="I238"/>
      <c r="J238"/>
      <c r="K238"/>
      <c r="L238"/>
      <c r="M238"/>
      <c r="N238"/>
      <c r="O238"/>
      <c r="P238"/>
      <c r="Q238"/>
      <c r="R238"/>
      <c r="S238"/>
      <c r="T238"/>
    </row>
    <row r="239" spans="1:20" x14ac:dyDescent="0.35">
      <c r="A239"/>
      <c r="B239"/>
      <c r="C239"/>
      <c r="D239"/>
      <c r="E239"/>
      <c r="F239"/>
      <c r="G239"/>
      <c r="H239"/>
      <c r="I239"/>
      <c r="J239"/>
      <c r="K239"/>
      <c r="L239"/>
      <c r="M239"/>
      <c r="N239"/>
      <c r="O239"/>
      <c r="P239"/>
      <c r="Q239"/>
      <c r="R239"/>
      <c r="S239"/>
      <c r="T239"/>
    </row>
    <row r="240" spans="1:20" x14ac:dyDescent="0.35">
      <c r="A240"/>
      <c r="B240"/>
      <c r="C240"/>
      <c r="D240"/>
      <c r="E240"/>
      <c r="F240"/>
      <c r="G240"/>
      <c r="H240"/>
      <c r="I240"/>
      <c r="J240"/>
      <c r="K240"/>
      <c r="L240"/>
      <c r="M240"/>
      <c r="N240"/>
      <c r="O240"/>
      <c r="P240"/>
      <c r="Q240"/>
      <c r="R240"/>
      <c r="S240"/>
      <c r="T240"/>
    </row>
    <row r="241" spans="1:20" x14ac:dyDescent="0.35">
      <c r="A241"/>
      <c r="B241"/>
      <c r="C241"/>
      <c r="D241"/>
      <c r="E241"/>
      <c r="F241"/>
      <c r="G241"/>
      <c r="H241"/>
      <c r="I241"/>
      <c r="J241"/>
      <c r="K241"/>
      <c r="L241"/>
      <c r="M241"/>
      <c r="N241"/>
      <c r="O241"/>
      <c r="P241"/>
      <c r="Q241"/>
      <c r="R241"/>
      <c r="S241"/>
      <c r="T241"/>
    </row>
    <row r="242" spans="1:20" x14ac:dyDescent="0.35">
      <c r="A242"/>
      <c r="B242"/>
      <c r="C242"/>
      <c r="D242"/>
      <c r="E242"/>
      <c r="F242"/>
      <c r="G242"/>
      <c r="H242"/>
      <c r="I242"/>
      <c r="J242"/>
      <c r="K242"/>
      <c r="L242"/>
      <c r="M242"/>
      <c r="N242"/>
      <c r="O242"/>
      <c r="P242"/>
      <c r="Q242"/>
      <c r="R242"/>
      <c r="S242"/>
      <c r="T242"/>
    </row>
    <row r="243" spans="1:20" x14ac:dyDescent="0.35">
      <c r="A243"/>
      <c r="B243"/>
      <c r="C243"/>
      <c r="D243"/>
      <c r="E243"/>
      <c r="F243"/>
      <c r="G243"/>
      <c r="H243"/>
      <c r="I243"/>
      <c r="J243"/>
      <c r="K243"/>
      <c r="L243"/>
      <c r="M243"/>
      <c r="N243"/>
      <c r="O243"/>
      <c r="P243"/>
      <c r="Q243"/>
      <c r="R243"/>
      <c r="S243"/>
      <c r="T243"/>
    </row>
    <row r="244" spans="1:20" x14ac:dyDescent="0.35">
      <c r="A244"/>
      <c r="B244"/>
      <c r="C244"/>
      <c r="D244"/>
      <c r="E244"/>
      <c r="F244"/>
      <c r="G244"/>
      <c r="H244"/>
      <c r="I244"/>
      <c r="J244"/>
      <c r="K244"/>
      <c r="L244"/>
      <c r="M244"/>
      <c r="N244"/>
      <c r="O244"/>
      <c r="P244"/>
      <c r="Q244"/>
      <c r="R244"/>
      <c r="S244"/>
      <c r="T244"/>
    </row>
    <row r="245" spans="1:20" x14ac:dyDescent="0.35">
      <c r="A245"/>
      <c r="B245"/>
      <c r="C245"/>
      <c r="D245"/>
      <c r="E245"/>
      <c r="F245"/>
      <c r="G245"/>
      <c r="H245"/>
      <c r="I245"/>
      <c r="J245"/>
      <c r="K245"/>
      <c r="L245"/>
      <c r="M245"/>
      <c r="N245"/>
      <c r="O245"/>
      <c r="P245"/>
      <c r="Q245"/>
      <c r="R245"/>
      <c r="S245"/>
      <c r="T245"/>
    </row>
    <row r="246" spans="1:20" x14ac:dyDescent="0.35">
      <c r="A246"/>
      <c r="B246"/>
      <c r="C246"/>
      <c r="D246"/>
      <c r="E246"/>
      <c r="F246"/>
      <c r="G246"/>
      <c r="H246"/>
      <c r="I246"/>
      <c r="J246"/>
      <c r="K246"/>
      <c r="L246"/>
      <c r="M246"/>
      <c r="N246"/>
      <c r="O246"/>
      <c r="P246"/>
      <c r="Q246"/>
      <c r="R246"/>
      <c r="S246"/>
      <c r="T246"/>
    </row>
    <row r="247" spans="1:20" x14ac:dyDescent="0.35">
      <c r="A247"/>
      <c r="B247"/>
      <c r="C247"/>
      <c r="D247"/>
      <c r="E247"/>
      <c r="F247"/>
      <c r="G247"/>
      <c r="H247"/>
      <c r="I247"/>
      <c r="J247"/>
      <c r="K247"/>
      <c r="L247"/>
      <c r="M247"/>
      <c r="N247"/>
      <c r="O247"/>
      <c r="P247"/>
      <c r="Q247"/>
      <c r="R247"/>
      <c r="S247"/>
      <c r="T247"/>
    </row>
    <row r="248" spans="1:20" x14ac:dyDescent="0.35">
      <c r="A248"/>
      <c r="B248"/>
      <c r="C248"/>
      <c r="D248"/>
      <c r="E248"/>
      <c r="F248"/>
      <c r="G248"/>
      <c r="H248"/>
      <c r="I248"/>
      <c r="J248"/>
      <c r="K248"/>
      <c r="L248"/>
      <c r="M248"/>
      <c r="N248"/>
      <c r="O248"/>
      <c r="P248"/>
      <c r="Q248"/>
      <c r="R248"/>
      <c r="S248"/>
      <c r="T248"/>
    </row>
    <row r="249" spans="1:20" x14ac:dyDescent="0.35">
      <c r="A249"/>
      <c r="B249"/>
      <c r="C249"/>
      <c r="D249"/>
      <c r="E249"/>
      <c r="F249"/>
      <c r="G249"/>
      <c r="H249"/>
      <c r="I249"/>
      <c r="J249"/>
      <c r="K249"/>
      <c r="L249"/>
      <c r="M249"/>
      <c r="N249"/>
      <c r="O249"/>
      <c r="P249"/>
      <c r="Q249"/>
      <c r="R249"/>
      <c r="S249"/>
      <c r="T249"/>
    </row>
    <row r="250" spans="1:20" x14ac:dyDescent="0.35">
      <c r="A250"/>
      <c r="B250"/>
      <c r="C250"/>
      <c r="D250"/>
      <c r="E250"/>
      <c r="F250"/>
      <c r="G250"/>
      <c r="H250"/>
      <c r="I250"/>
      <c r="J250"/>
      <c r="K250"/>
      <c r="L250"/>
      <c r="M250"/>
      <c r="N250"/>
      <c r="O250"/>
      <c r="P250"/>
      <c r="Q250"/>
      <c r="R250"/>
      <c r="S250"/>
      <c r="T250"/>
    </row>
    <row r="251" spans="1:20" x14ac:dyDescent="0.35">
      <c r="A251"/>
      <c r="B251"/>
      <c r="C251"/>
      <c r="D251"/>
      <c r="E251"/>
      <c r="F251"/>
      <c r="G251"/>
      <c r="H251"/>
      <c r="I251"/>
      <c r="J251"/>
      <c r="K251"/>
      <c r="L251"/>
      <c r="M251"/>
      <c r="N251"/>
      <c r="O251"/>
      <c r="P251"/>
      <c r="Q251"/>
      <c r="R251"/>
      <c r="S251"/>
      <c r="T251"/>
    </row>
    <row r="252" spans="1:20" x14ac:dyDescent="0.35">
      <c r="A252"/>
      <c r="B252"/>
      <c r="C252"/>
      <c r="D252"/>
      <c r="E252"/>
      <c r="F252"/>
      <c r="G252"/>
      <c r="H252"/>
      <c r="I252"/>
      <c r="J252"/>
      <c r="K252"/>
      <c r="L252"/>
      <c r="M252"/>
      <c r="N252"/>
      <c r="O252"/>
      <c r="P252"/>
      <c r="Q252"/>
      <c r="R252"/>
      <c r="S252"/>
      <c r="T252"/>
    </row>
    <row r="253" spans="1:20" x14ac:dyDescent="0.35">
      <c r="A253"/>
      <c r="B253"/>
      <c r="C253"/>
      <c r="D253"/>
      <c r="E253"/>
      <c r="F253"/>
      <c r="G253"/>
      <c r="H253"/>
      <c r="I253"/>
      <c r="J253"/>
      <c r="K253"/>
      <c r="L253"/>
      <c r="M253"/>
      <c r="N253"/>
      <c r="O253"/>
      <c r="P253"/>
      <c r="Q253"/>
      <c r="R253"/>
      <c r="S253"/>
      <c r="T253"/>
    </row>
    <row r="254" spans="1:20" x14ac:dyDescent="0.35">
      <c r="A254"/>
      <c r="B254"/>
      <c r="C254"/>
      <c r="D254"/>
      <c r="E254"/>
      <c r="F254"/>
      <c r="G254"/>
      <c r="H254"/>
      <c r="I254"/>
      <c r="J254"/>
      <c r="K254"/>
      <c r="L254"/>
      <c r="M254"/>
      <c r="N254"/>
      <c r="O254"/>
      <c r="P254"/>
      <c r="Q254"/>
      <c r="R254"/>
      <c r="S254"/>
      <c r="T254"/>
    </row>
    <row r="255" spans="1:20" x14ac:dyDescent="0.35">
      <c r="A255"/>
      <c r="B255"/>
      <c r="C255"/>
      <c r="D255"/>
      <c r="E255"/>
      <c r="F255"/>
      <c r="G255"/>
      <c r="H255"/>
      <c r="I255"/>
      <c r="J255"/>
      <c r="K255"/>
      <c r="L255"/>
      <c r="M255"/>
      <c r="N255"/>
      <c r="O255"/>
      <c r="P255"/>
      <c r="Q255"/>
      <c r="R255"/>
      <c r="S255"/>
      <c r="T255"/>
    </row>
    <row r="256" spans="1:20" x14ac:dyDescent="0.35">
      <c r="A256"/>
      <c r="B256"/>
      <c r="C256"/>
      <c r="D256"/>
      <c r="E256"/>
      <c r="F256"/>
      <c r="G256"/>
      <c r="H256"/>
      <c r="I256"/>
      <c r="J256"/>
      <c r="K256"/>
      <c r="L256"/>
      <c r="M256"/>
      <c r="N256"/>
      <c r="O256"/>
      <c r="P256"/>
      <c r="Q256"/>
      <c r="R256"/>
      <c r="S256"/>
      <c r="T256"/>
    </row>
    <row r="257" spans="1:20" x14ac:dyDescent="0.35">
      <c r="A257"/>
      <c r="B257"/>
      <c r="C257"/>
      <c r="D257"/>
      <c r="E257"/>
      <c r="F257"/>
      <c r="G257"/>
      <c r="H257"/>
      <c r="I257"/>
      <c r="J257"/>
      <c r="K257"/>
      <c r="L257"/>
      <c r="M257"/>
      <c r="N257"/>
      <c r="O257"/>
      <c r="P257"/>
      <c r="Q257"/>
      <c r="R257"/>
      <c r="S257"/>
      <c r="T257"/>
    </row>
    <row r="258" spans="1:20" x14ac:dyDescent="0.35">
      <c r="A258"/>
      <c r="B258"/>
      <c r="C258"/>
      <c r="D258"/>
      <c r="E258"/>
      <c r="F258"/>
      <c r="G258"/>
      <c r="H258"/>
      <c r="I258"/>
      <c r="J258"/>
      <c r="K258"/>
      <c r="L258"/>
      <c r="M258"/>
      <c r="N258"/>
      <c r="O258"/>
      <c r="P258"/>
      <c r="Q258"/>
      <c r="R258"/>
      <c r="S258"/>
      <c r="T258"/>
    </row>
    <row r="259" spans="1:20" x14ac:dyDescent="0.35">
      <c r="A259"/>
      <c r="B259"/>
      <c r="C259"/>
      <c r="D259"/>
      <c r="E259"/>
      <c r="F259"/>
      <c r="G259"/>
      <c r="H259"/>
      <c r="I259"/>
      <c r="J259"/>
      <c r="K259"/>
      <c r="L259"/>
      <c r="M259"/>
      <c r="N259"/>
      <c r="O259"/>
      <c r="P259"/>
      <c r="Q259"/>
      <c r="R259"/>
      <c r="S259"/>
      <c r="T259"/>
    </row>
    <row r="260" spans="1:20" x14ac:dyDescent="0.35">
      <c r="A260"/>
      <c r="B260"/>
      <c r="C260"/>
      <c r="D260"/>
      <c r="E260"/>
      <c r="F260"/>
      <c r="G260"/>
      <c r="H260"/>
      <c r="I260"/>
      <c r="J260"/>
      <c r="K260"/>
      <c r="L260"/>
      <c r="M260"/>
      <c r="N260"/>
      <c r="O260"/>
      <c r="P260"/>
      <c r="Q260"/>
      <c r="R260"/>
      <c r="S260"/>
      <c r="T260"/>
    </row>
    <row r="261" spans="1:20" x14ac:dyDescent="0.35">
      <c r="A261"/>
      <c r="B261"/>
      <c r="C261"/>
      <c r="D261"/>
      <c r="E261"/>
      <c r="F261"/>
      <c r="G261"/>
      <c r="H261"/>
      <c r="I261"/>
      <c r="J261"/>
      <c r="K261"/>
      <c r="L261"/>
      <c r="M261"/>
      <c r="N261"/>
      <c r="O261"/>
      <c r="P261"/>
      <c r="Q261"/>
      <c r="R261"/>
      <c r="S261"/>
      <c r="T261"/>
    </row>
    <row r="262" spans="1:20" x14ac:dyDescent="0.35">
      <c r="A262"/>
      <c r="B262"/>
      <c r="C262"/>
      <c r="D262"/>
      <c r="E262"/>
      <c r="F262"/>
      <c r="G262"/>
      <c r="H262"/>
      <c r="I262"/>
      <c r="J262"/>
      <c r="K262"/>
      <c r="L262"/>
      <c r="M262"/>
      <c r="N262"/>
      <c r="O262"/>
      <c r="P262"/>
      <c r="Q262"/>
      <c r="R262"/>
      <c r="S262"/>
      <c r="T262"/>
    </row>
    <row r="263" spans="1:20" x14ac:dyDescent="0.35">
      <c r="A263"/>
      <c r="B263"/>
      <c r="C263"/>
      <c r="D263"/>
      <c r="E263"/>
      <c r="F263"/>
      <c r="G263"/>
      <c r="H263"/>
      <c r="I263"/>
      <c r="J263"/>
      <c r="K263"/>
      <c r="L263"/>
      <c r="M263"/>
      <c r="N263"/>
      <c r="O263"/>
      <c r="P263"/>
      <c r="Q263"/>
      <c r="R263"/>
      <c r="S263"/>
      <c r="T263"/>
    </row>
    <row r="264" spans="1:20" x14ac:dyDescent="0.35">
      <c r="A264"/>
      <c r="B264"/>
      <c r="C264"/>
      <c r="D264"/>
      <c r="E264"/>
      <c r="F264"/>
      <c r="G264"/>
      <c r="H264"/>
      <c r="I264"/>
      <c r="J264"/>
      <c r="K264"/>
      <c r="L264"/>
      <c r="M264"/>
      <c r="N264"/>
      <c r="O264"/>
      <c r="P264"/>
      <c r="Q264"/>
      <c r="R264"/>
      <c r="S264"/>
      <c r="T264"/>
    </row>
    <row r="265" spans="1:20" x14ac:dyDescent="0.35">
      <c r="A265"/>
      <c r="B265"/>
      <c r="C265"/>
      <c r="D265"/>
      <c r="E265"/>
      <c r="F265"/>
      <c r="G265"/>
      <c r="H265"/>
      <c r="I265"/>
      <c r="J265"/>
      <c r="K265"/>
      <c r="L265"/>
      <c r="M265"/>
      <c r="N265"/>
      <c r="O265"/>
      <c r="P265"/>
      <c r="Q265"/>
      <c r="R265"/>
      <c r="S265"/>
      <c r="T265"/>
    </row>
    <row r="266" spans="1:20" x14ac:dyDescent="0.35">
      <c r="A266"/>
      <c r="B266"/>
      <c r="C266"/>
      <c r="D266"/>
      <c r="E266"/>
      <c r="F266"/>
      <c r="G266"/>
      <c r="H266"/>
      <c r="I266"/>
      <c r="J266"/>
      <c r="K266"/>
      <c r="L266"/>
      <c r="M266"/>
      <c r="N266"/>
      <c r="O266"/>
      <c r="P266"/>
      <c r="Q266"/>
      <c r="R266"/>
      <c r="S266"/>
      <c r="T266"/>
    </row>
    <row r="267" spans="1:20" x14ac:dyDescent="0.35">
      <c r="A267"/>
      <c r="B267"/>
      <c r="C267"/>
      <c r="D267"/>
      <c r="E267"/>
      <c r="F267"/>
      <c r="G267"/>
      <c r="H267"/>
      <c r="I267"/>
      <c r="J267"/>
      <c r="K267"/>
      <c r="L267"/>
      <c r="M267"/>
      <c r="N267"/>
      <c r="O267"/>
      <c r="P267"/>
      <c r="Q267"/>
      <c r="R267"/>
      <c r="S267"/>
      <c r="T267"/>
    </row>
    <row r="268" spans="1:20" x14ac:dyDescent="0.35">
      <c r="A268"/>
      <c r="B268"/>
      <c r="C268"/>
      <c r="D268"/>
      <c r="E268"/>
      <c r="F268"/>
      <c r="G268"/>
      <c r="H268"/>
      <c r="I268"/>
      <c r="J268"/>
      <c r="K268"/>
      <c r="L268"/>
      <c r="M268"/>
      <c r="N268"/>
      <c r="O268"/>
      <c r="P268"/>
      <c r="Q268"/>
      <c r="R268"/>
      <c r="S268"/>
      <c r="T268"/>
    </row>
    <row r="269" spans="1:20" x14ac:dyDescent="0.35">
      <c r="A269"/>
      <c r="B269"/>
      <c r="C269"/>
      <c r="D269"/>
      <c r="E269"/>
      <c r="F269"/>
      <c r="G269"/>
      <c r="H269"/>
      <c r="I269"/>
      <c r="J269"/>
      <c r="K269"/>
      <c r="L269"/>
      <c r="M269"/>
      <c r="N269"/>
      <c r="O269"/>
      <c r="P269"/>
      <c r="Q269"/>
      <c r="R269"/>
      <c r="S269"/>
      <c r="T269"/>
    </row>
    <row r="270" spans="1:20" x14ac:dyDescent="0.35">
      <c r="A270"/>
      <c r="B270"/>
      <c r="C270"/>
      <c r="D270"/>
      <c r="E270"/>
      <c r="F270"/>
      <c r="G270"/>
      <c r="H270"/>
      <c r="I270"/>
      <c r="J270"/>
      <c r="K270"/>
      <c r="L270"/>
      <c r="M270"/>
      <c r="N270"/>
      <c r="O270"/>
      <c r="P270"/>
      <c r="Q270"/>
      <c r="R270"/>
      <c r="S270"/>
      <c r="T270"/>
    </row>
    <row r="271" spans="1:20" x14ac:dyDescent="0.35">
      <c r="A271"/>
      <c r="B271"/>
      <c r="C271"/>
      <c r="D271"/>
      <c r="E271"/>
      <c r="F271"/>
      <c r="G271"/>
      <c r="H271"/>
      <c r="I271"/>
      <c r="J271"/>
      <c r="K271"/>
      <c r="L271"/>
      <c r="M271"/>
      <c r="N271"/>
      <c r="O271"/>
      <c r="P271"/>
      <c r="Q271"/>
      <c r="R271"/>
      <c r="S271"/>
      <c r="T271"/>
    </row>
    <row r="272" spans="1:20" x14ac:dyDescent="0.35">
      <c r="A272"/>
      <c r="B272"/>
      <c r="C272"/>
      <c r="D272"/>
      <c r="E272"/>
      <c r="F272"/>
      <c r="G272"/>
      <c r="H272"/>
      <c r="I272"/>
      <c r="J272"/>
      <c r="K272"/>
      <c r="L272"/>
      <c r="M272"/>
      <c r="N272"/>
      <c r="O272"/>
      <c r="P272"/>
      <c r="Q272"/>
      <c r="R272"/>
      <c r="S272"/>
      <c r="T272"/>
    </row>
    <row r="273" spans="1:20" x14ac:dyDescent="0.35">
      <c r="A273"/>
      <c r="B273"/>
      <c r="C273"/>
      <c r="D273"/>
      <c r="E273"/>
      <c r="F273"/>
      <c r="G273"/>
      <c r="H273"/>
      <c r="I273"/>
      <c r="J273"/>
      <c r="K273"/>
      <c r="L273"/>
      <c r="M273"/>
      <c r="N273"/>
      <c r="O273"/>
      <c r="P273"/>
      <c r="Q273"/>
      <c r="R273"/>
      <c r="S273"/>
      <c r="T273"/>
    </row>
    <row r="274" spans="1:20" x14ac:dyDescent="0.35">
      <c r="A274"/>
      <c r="B274"/>
      <c r="C274"/>
      <c r="D274"/>
      <c r="E274"/>
      <c r="F274"/>
      <c r="G274"/>
      <c r="H274"/>
      <c r="I274"/>
      <c r="J274"/>
      <c r="K274"/>
      <c r="L274"/>
      <c r="M274"/>
      <c r="N274"/>
      <c r="O274"/>
      <c r="P274"/>
      <c r="Q274"/>
      <c r="R274"/>
      <c r="S274"/>
      <c r="T274"/>
    </row>
    <row r="275" spans="1:20" x14ac:dyDescent="0.35">
      <c r="A275"/>
      <c r="B275"/>
      <c r="C275"/>
      <c r="D275"/>
      <c r="E275"/>
      <c r="F275"/>
      <c r="G275"/>
      <c r="H275"/>
      <c r="I275"/>
      <c r="J275"/>
      <c r="K275"/>
      <c r="L275"/>
      <c r="M275"/>
      <c r="N275"/>
      <c r="O275"/>
      <c r="P275"/>
      <c r="Q275"/>
      <c r="R275"/>
      <c r="S275"/>
      <c r="T275"/>
    </row>
    <row r="276" spans="1:20" x14ac:dyDescent="0.35">
      <c r="A276"/>
      <c r="B276"/>
      <c r="C276"/>
      <c r="D276"/>
      <c r="E276"/>
      <c r="F276"/>
      <c r="G276"/>
      <c r="H276"/>
      <c r="I276"/>
      <c r="J276"/>
      <c r="K276"/>
      <c r="L276"/>
      <c r="M276"/>
      <c r="N276"/>
      <c r="O276"/>
      <c r="P276"/>
      <c r="Q276"/>
      <c r="R276"/>
      <c r="S276"/>
      <c r="T276"/>
    </row>
    <row r="277" spans="1:20" x14ac:dyDescent="0.35">
      <c r="A277"/>
      <c r="B277"/>
      <c r="C277"/>
      <c r="D277"/>
      <c r="E277"/>
      <c r="F277"/>
      <c r="G277"/>
      <c r="H277"/>
      <c r="I277"/>
      <c r="J277"/>
      <c r="K277"/>
      <c r="L277"/>
      <c r="M277"/>
      <c r="N277"/>
      <c r="O277"/>
      <c r="P277"/>
      <c r="Q277"/>
      <c r="R277"/>
      <c r="S277"/>
      <c r="T277"/>
    </row>
    <row r="278" spans="1:20" x14ac:dyDescent="0.35">
      <c r="A278"/>
      <c r="B278"/>
      <c r="C278"/>
      <c r="D278"/>
      <c r="E278"/>
      <c r="F278"/>
      <c r="G278"/>
      <c r="H278"/>
      <c r="I278"/>
      <c r="J278"/>
      <c r="K278"/>
      <c r="L278"/>
      <c r="M278"/>
      <c r="N278"/>
      <c r="O278"/>
      <c r="P278"/>
      <c r="Q278"/>
      <c r="R278"/>
      <c r="S278"/>
      <c r="T278"/>
    </row>
    <row r="279" spans="1:20" x14ac:dyDescent="0.35">
      <c r="A279"/>
      <c r="B279"/>
      <c r="C279"/>
      <c r="D279"/>
      <c r="E279"/>
      <c r="F279"/>
      <c r="G279"/>
      <c r="H279"/>
      <c r="I279"/>
      <c r="J279"/>
      <c r="K279"/>
      <c r="L279"/>
      <c r="M279"/>
      <c r="N279"/>
      <c r="O279"/>
      <c r="P279"/>
      <c r="Q279"/>
      <c r="R279"/>
      <c r="S279"/>
      <c r="T279"/>
    </row>
    <row r="280" spans="1:20" x14ac:dyDescent="0.35">
      <c r="A280"/>
      <c r="B280"/>
      <c r="C280"/>
      <c r="D280"/>
      <c r="E280"/>
      <c r="F280"/>
      <c r="G280"/>
      <c r="H280"/>
      <c r="I280"/>
      <c r="J280"/>
      <c r="K280"/>
      <c r="L280"/>
      <c r="M280"/>
      <c r="N280"/>
      <c r="O280"/>
      <c r="P280"/>
      <c r="Q280"/>
      <c r="R280"/>
      <c r="S280"/>
      <c r="T280"/>
    </row>
    <row r="281" spans="1:20" x14ac:dyDescent="0.35">
      <c r="A281"/>
      <c r="B281"/>
      <c r="C281"/>
      <c r="D281"/>
      <c r="E281"/>
      <c r="F281"/>
      <c r="G281"/>
      <c r="H281"/>
      <c r="I281"/>
      <c r="J281"/>
      <c r="K281"/>
      <c r="L281"/>
      <c r="M281"/>
      <c r="N281"/>
      <c r="O281"/>
      <c r="P281"/>
      <c r="Q281"/>
      <c r="R281"/>
      <c r="S281"/>
      <c r="T281"/>
    </row>
    <row r="282" spans="1:20" x14ac:dyDescent="0.35">
      <c r="A282"/>
      <c r="B282"/>
      <c r="C282"/>
      <c r="D282"/>
      <c r="E282"/>
      <c r="F282"/>
      <c r="G282"/>
      <c r="H282"/>
      <c r="I282"/>
      <c r="J282"/>
      <c r="K282"/>
      <c r="L282"/>
      <c r="M282"/>
      <c r="N282"/>
      <c r="O282"/>
      <c r="P282"/>
      <c r="Q282"/>
      <c r="R282"/>
      <c r="S282"/>
      <c r="T282"/>
    </row>
    <row r="283" spans="1:20" x14ac:dyDescent="0.35">
      <c r="A283"/>
      <c r="B283"/>
      <c r="C283"/>
      <c r="D283"/>
      <c r="E283"/>
      <c r="F283"/>
      <c r="G283"/>
      <c r="H283"/>
      <c r="I283"/>
      <c r="J283"/>
      <c r="K283"/>
      <c r="L283"/>
      <c r="M283"/>
      <c r="N283"/>
      <c r="O283"/>
      <c r="P283"/>
      <c r="Q283"/>
      <c r="R283"/>
      <c r="S283"/>
      <c r="T283"/>
    </row>
    <row r="284" spans="1:20" x14ac:dyDescent="0.35">
      <c r="A284"/>
      <c r="B284"/>
      <c r="C284"/>
      <c r="D284"/>
      <c r="E284"/>
      <c r="F284"/>
      <c r="G284"/>
      <c r="H284"/>
      <c r="I284"/>
      <c r="J284"/>
      <c r="K284"/>
      <c r="L284"/>
      <c r="M284"/>
      <c r="N284"/>
      <c r="O284"/>
      <c r="P284"/>
      <c r="Q284"/>
      <c r="R284"/>
      <c r="S284"/>
      <c r="T284"/>
    </row>
    <row r="285" spans="1:20" x14ac:dyDescent="0.35">
      <c r="A285"/>
      <c r="B285"/>
      <c r="C285"/>
      <c r="D285"/>
      <c r="E285"/>
      <c r="F285"/>
      <c r="G285"/>
      <c r="H285"/>
      <c r="I285"/>
      <c r="J285"/>
      <c r="K285"/>
      <c r="L285"/>
      <c r="M285"/>
      <c r="N285"/>
      <c r="O285"/>
      <c r="P285"/>
      <c r="Q285"/>
      <c r="R285"/>
      <c r="S285"/>
      <c r="T285"/>
    </row>
    <row r="286" spans="1:20" x14ac:dyDescent="0.35">
      <c r="A286"/>
      <c r="B286"/>
      <c r="C286"/>
      <c r="D286"/>
      <c r="E286"/>
      <c r="F286"/>
      <c r="G286"/>
      <c r="H286"/>
      <c r="I286"/>
      <c r="J286"/>
      <c r="K286"/>
      <c r="L286"/>
      <c r="M286"/>
      <c r="N286"/>
      <c r="O286"/>
      <c r="P286"/>
      <c r="Q286"/>
      <c r="R286"/>
      <c r="S286"/>
      <c r="T286"/>
    </row>
    <row r="287" spans="1:20" x14ac:dyDescent="0.35">
      <c r="A287"/>
      <c r="B287"/>
      <c r="C287"/>
      <c r="D287"/>
      <c r="E287"/>
      <c r="F287"/>
      <c r="G287"/>
      <c r="H287"/>
      <c r="I287"/>
      <c r="J287"/>
      <c r="K287"/>
      <c r="L287"/>
      <c r="M287"/>
      <c r="N287"/>
      <c r="O287"/>
      <c r="P287"/>
      <c r="Q287"/>
      <c r="R287"/>
      <c r="S287"/>
      <c r="T287"/>
    </row>
    <row r="288" spans="1:20" x14ac:dyDescent="0.35">
      <c r="A288"/>
      <c r="B288"/>
      <c r="C288"/>
      <c r="D288"/>
      <c r="E288"/>
      <c r="F288"/>
      <c r="G288"/>
      <c r="H288"/>
      <c r="I288"/>
      <c r="J288"/>
      <c r="K288"/>
      <c r="L288"/>
      <c r="M288"/>
      <c r="N288"/>
      <c r="O288"/>
      <c r="P288"/>
      <c r="Q288"/>
      <c r="R288"/>
      <c r="S288"/>
      <c r="T288"/>
    </row>
    <row r="289" spans="1:20" x14ac:dyDescent="0.35">
      <c r="A289"/>
      <c r="B289"/>
      <c r="C289"/>
      <c r="D289"/>
      <c r="E289"/>
      <c r="F289"/>
      <c r="G289"/>
      <c r="H289"/>
      <c r="I289"/>
      <c r="J289"/>
      <c r="K289"/>
      <c r="L289"/>
      <c r="M289"/>
      <c r="N289"/>
      <c r="O289"/>
      <c r="P289"/>
      <c r="Q289"/>
      <c r="R289"/>
      <c r="S289"/>
      <c r="T289"/>
    </row>
    <row r="290" spans="1:20" x14ac:dyDescent="0.35">
      <c r="A290"/>
      <c r="B290"/>
      <c r="C290"/>
      <c r="D290"/>
      <c r="E290"/>
      <c r="F290"/>
      <c r="G290"/>
      <c r="H290"/>
      <c r="I290"/>
      <c r="J290"/>
      <c r="K290"/>
      <c r="L290"/>
      <c r="M290"/>
      <c r="N290"/>
      <c r="O290"/>
      <c r="P290"/>
      <c r="Q290"/>
      <c r="R290"/>
      <c r="S290"/>
      <c r="T290"/>
    </row>
    <row r="291" spans="1:20" x14ac:dyDescent="0.35">
      <c r="A291"/>
      <c r="B291"/>
      <c r="C291"/>
      <c r="D291"/>
      <c r="E291"/>
      <c r="F291"/>
      <c r="G291"/>
      <c r="H291"/>
      <c r="I291"/>
      <c r="J291"/>
      <c r="K291"/>
      <c r="L291"/>
      <c r="M291"/>
      <c r="N291"/>
      <c r="O291"/>
      <c r="P291"/>
      <c r="Q291"/>
      <c r="R291"/>
      <c r="S291"/>
      <c r="T291"/>
    </row>
    <row r="292" spans="1:20" x14ac:dyDescent="0.35">
      <c r="A292"/>
      <c r="B292"/>
      <c r="C292"/>
      <c r="D292"/>
      <c r="E292"/>
      <c r="F292"/>
      <c r="G292"/>
      <c r="H292"/>
      <c r="I292"/>
      <c r="J292"/>
      <c r="K292"/>
      <c r="L292"/>
      <c r="M292"/>
      <c r="N292"/>
      <c r="O292"/>
      <c r="P292"/>
      <c r="Q292"/>
      <c r="R292"/>
      <c r="S292"/>
      <c r="T292"/>
    </row>
    <row r="293" spans="1:20" x14ac:dyDescent="0.35">
      <c r="A293"/>
      <c r="B293"/>
      <c r="C293"/>
      <c r="D293"/>
      <c r="E293"/>
      <c r="F293"/>
      <c r="G293"/>
      <c r="H293"/>
      <c r="I293"/>
      <c r="J293"/>
      <c r="K293"/>
      <c r="L293"/>
      <c r="M293"/>
      <c r="N293"/>
      <c r="O293"/>
      <c r="P293"/>
      <c r="Q293"/>
      <c r="R293"/>
      <c r="S293"/>
      <c r="T293"/>
    </row>
    <row r="294" spans="1:20" x14ac:dyDescent="0.35">
      <c r="A294"/>
      <c r="B294"/>
      <c r="C294"/>
      <c r="D294"/>
      <c r="E294"/>
      <c r="F294"/>
      <c r="G294"/>
      <c r="H294"/>
      <c r="I294"/>
      <c r="J294"/>
      <c r="K294"/>
      <c r="L294"/>
      <c r="M294"/>
      <c r="N294"/>
      <c r="O294"/>
      <c r="P294"/>
      <c r="Q294"/>
      <c r="R294"/>
      <c r="S294"/>
      <c r="T294"/>
    </row>
    <row r="295" spans="1:20" x14ac:dyDescent="0.35">
      <c r="A295"/>
      <c r="B295"/>
      <c r="C295"/>
      <c r="D295"/>
      <c r="E295"/>
      <c r="F295"/>
      <c r="G295"/>
      <c r="H295"/>
      <c r="I295"/>
      <c r="J295"/>
      <c r="K295"/>
      <c r="L295"/>
      <c r="M295"/>
      <c r="N295"/>
      <c r="O295"/>
      <c r="P295"/>
      <c r="Q295"/>
      <c r="R295"/>
      <c r="S295"/>
      <c r="T295"/>
    </row>
    <row r="296" spans="1:20" x14ac:dyDescent="0.35">
      <c r="A296"/>
      <c r="B296"/>
      <c r="C296"/>
      <c r="D296"/>
      <c r="E296"/>
      <c r="F296"/>
      <c r="G296"/>
      <c r="H296"/>
      <c r="I296"/>
      <c r="J296"/>
      <c r="K296"/>
      <c r="L296"/>
      <c r="M296"/>
      <c r="N296"/>
      <c r="O296"/>
      <c r="P296"/>
      <c r="Q296"/>
      <c r="R296"/>
      <c r="S296"/>
      <c r="T296"/>
    </row>
    <row r="297" spans="1:20" x14ac:dyDescent="0.35">
      <c r="A297"/>
      <c r="B297"/>
      <c r="C297"/>
      <c r="D297"/>
      <c r="E297"/>
      <c r="F297"/>
      <c r="G297"/>
      <c r="H297"/>
      <c r="I297"/>
      <c r="J297"/>
      <c r="K297"/>
      <c r="L297"/>
      <c r="M297"/>
      <c r="N297"/>
      <c r="O297"/>
      <c r="P297"/>
      <c r="Q297"/>
      <c r="R297"/>
      <c r="S297"/>
      <c r="T297"/>
    </row>
    <row r="298" spans="1:20" x14ac:dyDescent="0.35">
      <c r="A298"/>
      <c r="B298"/>
      <c r="C298"/>
      <c r="D298"/>
      <c r="E298"/>
      <c r="F298"/>
      <c r="G298"/>
      <c r="H298"/>
      <c r="I298"/>
      <c r="J298"/>
      <c r="K298"/>
      <c r="L298"/>
      <c r="M298"/>
      <c r="N298"/>
      <c r="O298"/>
      <c r="P298"/>
      <c r="Q298"/>
      <c r="R298"/>
      <c r="S298"/>
      <c r="T298"/>
    </row>
    <row r="299" spans="1:20" x14ac:dyDescent="0.35">
      <c r="A299"/>
      <c r="B299"/>
      <c r="C299"/>
      <c r="D299"/>
      <c r="E299"/>
      <c r="F299"/>
      <c r="G299"/>
      <c r="H299"/>
      <c r="I299"/>
      <c r="J299"/>
      <c r="K299"/>
      <c r="L299"/>
      <c r="M299"/>
      <c r="N299"/>
      <c r="O299"/>
      <c r="P299"/>
      <c r="Q299"/>
      <c r="R299"/>
      <c r="S299"/>
      <c r="T299"/>
    </row>
    <row r="300" spans="1:20" x14ac:dyDescent="0.35">
      <c r="A300"/>
      <c r="B300"/>
      <c r="C300"/>
      <c r="D300"/>
      <c r="E300"/>
      <c r="F300"/>
      <c r="G300"/>
      <c r="H300"/>
      <c r="I300"/>
      <c r="J300"/>
      <c r="K300"/>
      <c r="L300"/>
      <c r="M300"/>
      <c r="N300"/>
      <c r="O300"/>
      <c r="P300"/>
      <c r="Q300"/>
      <c r="R300"/>
      <c r="S300"/>
      <c r="T300"/>
    </row>
    <row r="301" spans="1:20" x14ac:dyDescent="0.35">
      <c r="A301"/>
      <c r="B301"/>
      <c r="C301"/>
      <c r="D301"/>
      <c r="E301"/>
      <c r="F301"/>
      <c r="G301"/>
      <c r="H301"/>
      <c r="I301"/>
      <c r="J301"/>
      <c r="K301"/>
      <c r="L301"/>
      <c r="M301"/>
      <c r="N301"/>
      <c r="O301"/>
      <c r="P301"/>
      <c r="Q301"/>
      <c r="R301"/>
      <c r="S301"/>
      <c r="T301"/>
    </row>
    <row r="302" spans="1:20" x14ac:dyDescent="0.35">
      <c r="A302"/>
      <c r="B302"/>
      <c r="C302"/>
      <c r="D302"/>
      <c r="E302"/>
      <c r="F302"/>
      <c r="G302"/>
      <c r="H302"/>
      <c r="I302"/>
      <c r="J302"/>
      <c r="K302"/>
      <c r="L302"/>
      <c r="M302"/>
      <c r="N302"/>
      <c r="O302"/>
      <c r="P302"/>
      <c r="Q302"/>
      <c r="R302"/>
      <c r="S302"/>
      <c r="T302"/>
    </row>
    <row r="303" spans="1:20" x14ac:dyDescent="0.35">
      <c r="A303"/>
      <c r="B303"/>
      <c r="C303"/>
      <c r="D303"/>
      <c r="E303"/>
      <c r="F303"/>
      <c r="G303"/>
      <c r="H303"/>
      <c r="I303"/>
      <c r="J303"/>
      <c r="K303"/>
      <c r="L303"/>
      <c r="M303"/>
      <c r="N303"/>
      <c r="O303"/>
      <c r="P303"/>
      <c r="Q303"/>
      <c r="R303"/>
      <c r="S303"/>
      <c r="T303"/>
    </row>
    <row r="304" spans="1:20" x14ac:dyDescent="0.35">
      <c r="A304"/>
      <c r="B304"/>
      <c r="C304"/>
      <c r="D304"/>
      <c r="E304"/>
      <c r="F304"/>
      <c r="G304"/>
      <c r="H304"/>
      <c r="I304"/>
      <c r="J304"/>
      <c r="K304"/>
      <c r="L304"/>
      <c r="M304"/>
      <c r="N304"/>
      <c r="O304"/>
      <c r="P304"/>
      <c r="Q304"/>
      <c r="R304"/>
      <c r="S304"/>
      <c r="T304"/>
    </row>
    <row r="305" spans="1:20" x14ac:dyDescent="0.35">
      <c r="A305"/>
      <c r="B305"/>
      <c r="C305"/>
      <c r="D305"/>
      <c r="E305"/>
      <c r="F305"/>
      <c r="G305"/>
      <c r="H305"/>
      <c r="I305"/>
      <c r="J305"/>
      <c r="K305"/>
      <c r="L305"/>
      <c r="M305"/>
      <c r="N305"/>
      <c r="O305"/>
      <c r="P305"/>
      <c r="Q305"/>
      <c r="R305"/>
      <c r="S305"/>
      <c r="T305"/>
    </row>
    <row r="306" spans="1:20" x14ac:dyDescent="0.35">
      <c r="A306"/>
      <c r="B306"/>
      <c r="C306"/>
      <c r="D306"/>
      <c r="E306"/>
      <c r="F306"/>
      <c r="G306"/>
      <c r="H306"/>
      <c r="I306"/>
      <c r="J306"/>
      <c r="K306"/>
      <c r="L306"/>
      <c r="M306"/>
      <c r="N306"/>
      <c r="O306"/>
      <c r="P306"/>
      <c r="Q306"/>
      <c r="R306"/>
      <c r="S306"/>
      <c r="T306"/>
    </row>
    <row r="307" spans="1:20" x14ac:dyDescent="0.35">
      <c r="A307"/>
      <c r="B307"/>
      <c r="C307"/>
      <c r="D307"/>
      <c r="E307"/>
      <c r="F307"/>
      <c r="G307"/>
      <c r="H307"/>
      <c r="I307"/>
      <c r="J307"/>
      <c r="K307"/>
      <c r="L307"/>
      <c r="M307"/>
      <c r="N307"/>
      <c r="O307"/>
      <c r="P307"/>
      <c r="Q307"/>
      <c r="R307"/>
      <c r="S307"/>
      <c r="T307"/>
    </row>
    <row r="308" spans="1:20" x14ac:dyDescent="0.35">
      <c r="A308"/>
      <c r="B308"/>
      <c r="C308"/>
      <c r="D308"/>
      <c r="E308"/>
      <c r="F308"/>
      <c r="G308"/>
      <c r="H308"/>
      <c r="I308"/>
      <c r="J308"/>
      <c r="K308"/>
      <c r="L308"/>
      <c r="M308"/>
      <c r="N308"/>
      <c r="O308"/>
      <c r="P308"/>
      <c r="Q308"/>
      <c r="R308"/>
      <c r="S308"/>
      <c r="T308"/>
    </row>
    <row r="309" spans="1:20" x14ac:dyDescent="0.35">
      <c r="A309"/>
      <c r="B309"/>
      <c r="C309"/>
      <c r="D309"/>
      <c r="E309"/>
      <c r="F309"/>
      <c r="G309"/>
      <c r="H309"/>
      <c r="I309"/>
      <c r="J309"/>
      <c r="K309"/>
      <c r="L309"/>
      <c r="M309"/>
      <c r="N309"/>
      <c r="O309"/>
      <c r="P309"/>
      <c r="Q309"/>
      <c r="R309"/>
      <c r="S309"/>
      <c r="T309"/>
    </row>
    <row r="310" spans="1:20" x14ac:dyDescent="0.35">
      <c r="A310"/>
      <c r="B310"/>
      <c r="C310"/>
      <c r="D310"/>
      <c r="E310"/>
      <c r="F310"/>
      <c r="G310"/>
      <c r="H310"/>
      <c r="I310"/>
      <c r="J310"/>
      <c r="K310"/>
      <c r="L310"/>
      <c r="M310"/>
      <c r="N310"/>
      <c r="O310"/>
      <c r="P310"/>
      <c r="Q310"/>
      <c r="R310"/>
      <c r="S310"/>
      <c r="T310"/>
    </row>
    <row r="311" spans="1:20" x14ac:dyDescent="0.35">
      <c r="A311"/>
      <c r="B311"/>
      <c r="C311"/>
      <c r="D311"/>
      <c r="E311"/>
      <c r="F311"/>
      <c r="G311"/>
      <c r="H311"/>
      <c r="I311"/>
      <c r="J311"/>
      <c r="K311"/>
      <c r="L311"/>
      <c r="M311"/>
      <c r="N311"/>
      <c r="O311"/>
      <c r="P311"/>
      <c r="Q311"/>
      <c r="R311"/>
      <c r="S311"/>
      <c r="T311"/>
    </row>
    <row r="312" spans="1:20" x14ac:dyDescent="0.35">
      <c r="A312"/>
      <c r="B312"/>
      <c r="C312"/>
      <c r="D312"/>
      <c r="E312"/>
      <c r="F312"/>
      <c r="G312"/>
      <c r="H312"/>
      <c r="I312"/>
      <c r="J312"/>
      <c r="K312"/>
      <c r="L312"/>
      <c r="M312"/>
      <c r="N312"/>
      <c r="O312"/>
      <c r="P312"/>
      <c r="Q312"/>
      <c r="R312"/>
      <c r="S312"/>
      <c r="T312"/>
    </row>
    <row r="313" spans="1:20" x14ac:dyDescent="0.35">
      <c r="A313"/>
      <c r="B313"/>
      <c r="C313"/>
      <c r="D313"/>
      <c r="E313"/>
      <c r="F313"/>
      <c r="G313"/>
      <c r="H313"/>
      <c r="I313"/>
      <c r="J313"/>
      <c r="K313"/>
      <c r="L313"/>
      <c r="M313"/>
      <c r="N313"/>
      <c r="O313"/>
      <c r="P313"/>
      <c r="Q313"/>
      <c r="R313"/>
      <c r="S313"/>
      <c r="T313"/>
    </row>
    <row r="314" spans="1:20" x14ac:dyDescent="0.35">
      <c r="A314"/>
      <c r="B314"/>
      <c r="C314"/>
      <c r="D314"/>
      <c r="E314"/>
      <c r="F314"/>
      <c r="G314"/>
      <c r="H314"/>
      <c r="I314"/>
      <c r="J314"/>
      <c r="K314"/>
      <c r="L314"/>
      <c r="M314"/>
      <c r="N314"/>
      <c r="O314"/>
      <c r="P314"/>
      <c r="Q314"/>
      <c r="R314"/>
      <c r="S314"/>
      <c r="T314"/>
    </row>
    <row r="315" spans="1:20" x14ac:dyDescent="0.35">
      <c r="A315"/>
      <c r="B315"/>
      <c r="C315"/>
      <c r="D315"/>
      <c r="E315"/>
      <c r="F315"/>
      <c r="G315"/>
      <c r="H315"/>
      <c r="I315"/>
      <c r="J315"/>
      <c r="K315"/>
      <c r="L315"/>
      <c r="M315"/>
      <c r="N315"/>
      <c r="O315"/>
      <c r="P315"/>
      <c r="Q315"/>
      <c r="R315"/>
      <c r="S315"/>
      <c r="T315"/>
    </row>
    <row r="316" spans="1:20" x14ac:dyDescent="0.35">
      <c r="A316"/>
      <c r="B316"/>
      <c r="C316"/>
      <c r="D316"/>
      <c r="E316"/>
      <c r="F316"/>
      <c r="G316"/>
      <c r="H316"/>
      <c r="I316"/>
      <c r="J316"/>
      <c r="K316"/>
      <c r="L316"/>
      <c r="M316"/>
      <c r="N316"/>
      <c r="O316"/>
      <c r="P316"/>
      <c r="Q316"/>
      <c r="R316"/>
      <c r="S316"/>
      <c r="T316"/>
    </row>
    <row r="317" spans="1:20" x14ac:dyDescent="0.35">
      <c r="A317"/>
      <c r="B317"/>
      <c r="C317"/>
      <c r="D317"/>
      <c r="E317"/>
      <c r="F317"/>
      <c r="G317"/>
      <c r="H317"/>
      <c r="I317"/>
      <c r="J317"/>
      <c r="K317"/>
      <c r="L317"/>
      <c r="M317"/>
      <c r="N317"/>
      <c r="O317"/>
      <c r="P317"/>
      <c r="Q317"/>
      <c r="R317"/>
      <c r="S317"/>
      <c r="T317"/>
    </row>
    <row r="318" spans="1:20" x14ac:dyDescent="0.35">
      <c r="A318"/>
      <c r="B318"/>
      <c r="C318"/>
      <c r="D318"/>
      <c r="E318"/>
      <c r="F318"/>
      <c r="G318"/>
      <c r="H318"/>
      <c r="I318"/>
      <c r="J318"/>
      <c r="K318"/>
      <c r="L318"/>
      <c r="M318"/>
      <c r="N318"/>
      <c r="O318"/>
      <c r="P318"/>
      <c r="Q318"/>
      <c r="R318"/>
      <c r="S318"/>
      <c r="T318"/>
    </row>
    <row r="319" spans="1:20" x14ac:dyDescent="0.35">
      <c r="A319"/>
      <c r="B319"/>
      <c r="C319"/>
      <c r="D319"/>
      <c r="E319"/>
      <c r="F319"/>
      <c r="G319"/>
      <c r="H319"/>
      <c r="I319"/>
      <c r="J319"/>
      <c r="K319"/>
      <c r="L319"/>
      <c r="M319"/>
      <c r="N319"/>
      <c r="O319"/>
      <c r="P319"/>
      <c r="Q319"/>
      <c r="R319"/>
      <c r="S319"/>
      <c r="T319"/>
    </row>
    <row r="320" spans="1:20" x14ac:dyDescent="0.35">
      <c r="A320"/>
      <c r="B320"/>
      <c r="C320"/>
      <c r="D320"/>
      <c r="E320"/>
      <c r="F320"/>
      <c r="G320"/>
      <c r="H320"/>
      <c r="I320"/>
      <c r="J320"/>
      <c r="K320"/>
      <c r="L320"/>
      <c r="M320"/>
      <c r="N320"/>
      <c r="O320"/>
      <c r="P320"/>
      <c r="Q320"/>
      <c r="R320"/>
      <c r="S320"/>
      <c r="T320"/>
    </row>
    <row r="321" spans="1:20" x14ac:dyDescent="0.35">
      <c r="A321"/>
      <c r="B321"/>
      <c r="C321"/>
      <c r="D321"/>
      <c r="E321"/>
      <c r="F321"/>
      <c r="G321"/>
      <c r="H321"/>
      <c r="I321"/>
      <c r="J321"/>
      <c r="K321"/>
      <c r="L321"/>
      <c r="M321"/>
      <c r="N321"/>
      <c r="O321"/>
      <c r="P321"/>
      <c r="Q321"/>
      <c r="R321"/>
      <c r="S321"/>
      <c r="T321"/>
    </row>
    <row r="322" spans="1:20" x14ac:dyDescent="0.35">
      <c r="A322"/>
      <c r="B322"/>
      <c r="C322"/>
      <c r="D322"/>
      <c r="E322"/>
      <c r="F322"/>
      <c r="G322"/>
      <c r="H322"/>
      <c r="I322"/>
      <c r="J322"/>
      <c r="K322"/>
      <c r="L322"/>
      <c r="M322"/>
      <c r="N322"/>
      <c r="O322"/>
      <c r="P322"/>
      <c r="Q322"/>
      <c r="R322"/>
      <c r="S322"/>
      <c r="T322"/>
    </row>
    <row r="323" spans="1:20" x14ac:dyDescent="0.35">
      <c r="A323"/>
      <c r="B323"/>
      <c r="C323"/>
      <c r="D323"/>
      <c r="E323"/>
      <c r="F323"/>
      <c r="G323"/>
      <c r="H323"/>
      <c r="I323"/>
      <c r="J323"/>
      <c r="K323"/>
      <c r="L323"/>
      <c r="M323"/>
      <c r="N323"/>
      <c r="O323"/>
      <c r="P323"/>
      <c r="Q323"/>
      <c r="R323"/>
      <c r="S323"/>
      <c r="T323"/>
    </row>
    <row r="324" spans="1:20" x14ac:dyDescent="0.35">
      <c r="A324"/>
      <c r="B324"/>
      <c r="C324"/>
      <c r="D324"/>
      <c r="E324"/>
      <c r="F324"/>
      <c r="G324"/>
      <c r="H324"/>
      <c r="I324"/>
      <c r="J324"/>
      <c r="K324"/>
      <c r="L324"/>
      <c r="M324"/>
      <c r="N324"/>
      <c r="O324"/>
      <c r="P324"/>
      <c r="Q324"/>
      <c r="R324"/>
      <c r="S324"/>
      <c r="T324"/>
    </row>
    <row r="325" spans="1:20" x14ac:dyDescent="0.35">
      <c r="A325"/>
      <c r="B325"/>
      <c r="C325"/>
      <c r="D325"/>
      <c r="E325"/>
      <c r="F325"/>
      <c r="G325"/>
      <c r="H325"/>
      <c r="I325"/>
      <c r="J325"/>
      <c r="K325"/>
      <c r="L325"/>
      <c r="M325"/>
      <c r="N325"/>
      <c r="O325"/>
      <c r="P325"/>
      <c r="Q325"/>
      <c r="R325"/>
      <c r="S325"/>
      <c r="T325"/>
    </row>
    <row r="326" spans="1:20" x14ac:dyDescent="0.35">
      <c r="A326"/>
      <c r="B326"/>
      <c r="C326"/>
      <c r="D326"/>
      <c r="E326"/>
      <c r="F326"/>
      <c r="G326"/>
      <c r="H326"/>
      <c r="I326"/>
      <c r="J326"/>
      <c r="K326"/>
      <c r="L326"/>
      <c r="M326"/>
      <c r="N326"/>
      <c r="O326"/>
      <c r="P326"/>
      <c r="Q326"/>
      <c r="R326"/>
      <c r="S326"/>
      <c r="T326"/>
    </row>
    <row r="327" spans="1:20" x14ac:dyDescent="0.35">
      <c r="A327"/>
      <c r="B327"/>
      <c r="C327"/>
      <c r="D327"/>
      <c r="E327"/>
      <c r="F327"/>
      <c r="G327"/>
      <c r="H327"/>
      <c r="I327"/>
      <c r="J327"/>
      <c r="K327"/>
      <c r="L327"/>
      <c r="M327"/>
      <c r="N327"/>
      <c r="O327"/>
      <c r="P327"/>
      <c r="Q327"/>
      <c r="R327"/>
      <c r="S327"/>
      <c r="T327"/>
    </row>
    <row r="328" spans="1:20" x14ac:dyDescent="0.35">
      <c r="A328"/>
      <c r="B328"/>
      <c r="C328"/>
      <c r="D328"/>
      <c r="E328"/>
      <c r="F328"/>
      <c r="G328"/>
      <c r="H328"/>
      <c r="I328"/>
      <c r="J328"/>
      <c r="K328"/>
      <c r="L328"/>
      <c r="M328"/>
      <c r="N328"/>
      <c r="O328"/>
      <c r="P328"/>
      <c r="Q328"/>
      <c r="R328"/>
      <c r="S328"/>
      <c r="T328"/>
    </row>
    <row r="329" spans="1:20" x14ac:dyDescent="0.35">
      <c r="A329"/>
      <c r="B329"/>
      <c r="C329"/>
      <c r="D329"/>
      <c r="E329"/>
      <c r="F329"/>
      <c r="G329"/>
      <c r="H329"/>
      <c r="I329"/>
      <c r="J329"/>
      <c r="K329"/>
      <c r="L329"/>
      <c r="M329"/>
      <c r="N329"/>
      <c r="O329"/>
      <c r="P329"/>
      <c r="Q329"/>
      <c r="R329"/>
      <c r="S329"/>
      <c r="T329"/>
    </row>
    <row r="330" spans="1:20" x14ac:dyDescent="0.35">
      <c r="A330"/>
      <c r="B330"/>
      <c r="C330"/>
      <c r="D330"/>
      <c r="E330"/>
      <c r="F330"/>
      <c r="G330"/>
      <c r="H330"/>
      <c r="I330"/>
      <c r="J330"/>
      <c r="K330"/>
      <c r="L330"/>
      <c r="M330"/>
      <c r="N330"/>
      <c r="O330"/>
      <c r="P330"/>
      <c r="Q330"/>
      <c r="R330"/>
      <c r="S330"/>
      <c r="T330"/>
    </row>
    <row r="331" spans="1:20" x14ac:dyDescent="0.35">
      <c r="A331"/>
      <c r="B331"/>
      <c r="C331"/>
      <c r="D331"/>
      <c r="E331"/>
      <c r="F331"/>
      <c r="G331"/>
      <c r="H331"/>
      <c r="I331"/>
      <c r="J331"/>
      <c r="K331"/>
      <c r="L331"/>
      <c r="M331"/>
      <c r="N331"/>
      <c r="O331"/>
      <c r="P331"/>
      <c r="Q331"/>
      <c r="R331"/>
      <c r="S331"/>
      <c r="T331"/>
    </row>
    <row r="332" spans="1:20" x14ac:dyDescent="0.35">
      <c r="A332"/>
      <c r="B332"/>
      <c r="C332"/>
      <c r="D332"/>
      <c r="E332"/>
      <c r="F332"/>
      <c r="G332"/>
      <c r="H332"/>
      <c r="I332"/>
      <c r="J332"/>
      <c r="K332"/>
      <c r="L332"/>
      <c r="M332"/>
      <c r="N332"/>
      <c r="O332"/>
      <c r="P332"/>
      <c r="Q332"/>
      <c r="R332"/>
      <c r="S332"/>
      <c r="T332"/>
    </row>
    <row r="333" spans="1:20" x14ac:dyDescent="0.35">
      <c r="A333"/>
      <c r="B333"/>
      <c r="C333"/>
      <c r="D333"/>
      <c r="E333"/>
      <c r="F333"/>
      <c r="G333"/>
      <c r="H333"/>
      <c r="I333"/>
      <c r="J333"/>
      <c r="K333"/>
      <c r="L333"/>
      <c r="M333"/>
      <c r="N333"/>
      <c r="O333"/>
      <c r="P333"/>
      <c r="Q333"/>
      <c r="R333"/>
      <c r="S333"/>
      <c r="T333"/>
    </row>
    <row r="334" spans="1:20" x14ac:dyDescent="0.35">
      <c r="A334"/>
      <c r="B334"/>
      <c r="C334"/>
      <c r="D334"/>
      <c r="E334"/>
      <c r="F334"/>
      <c r="G334"/>
      <c r="H334"/>
      <c r="I334"/>
      <c r="J334"/>
      <c r="K334"/>
      <c r="L334"/>
      <c r="M334"/>
      <c r="N334"/>
      <c r="O334"/>
      <c r="P334"/>
      <c r="Q334"/>
      <c r="R334"/>
      <c r="S334"/>
      <c r="T334"/>
    </row>
    <row r="335" spans="1:20" x14ac:dyDescent="0.35">
      <c r="A335"/>
      <c r="B335"/>
      <c r="C335"/>
      <c r="D335"/>
      <c r="E335"/>
      <c r="F335"/>
      <c r="G335"/>
      <c r="H335"/>
      <c r="I335"/>
      <c r="J335"/>
      <c r="K335"/>
      <c r="L335"/>
      <c r="M335"/>
      <c r="N335"/>
      <c r="O335"/>
      <c r="P335"/>
      <c r="Q335"/>
      <c r="R335"/>
      <c r="S335"/>
      <c r="T335"/>
    </row>
    <row r="336" spans="1:20" x14ac:dyDescent="0.35">
      <c r="A336"/>
      <c r="B336"/>
      <c r="C336"/>
      <c r="D336"/>
      <c r="E336"/>
      <c r="F336"/>
      <c r="G336"/>
      <c r="H336"/>
      <c r="I336"/>
      <c r="J336"/>
      <c r="K336"/>
      <c r="L336"/>
      <c r="M336"/>
      <c r="N336"/>
      <c r="O336"/>
      <c r="P336"/>
      <c r="Q336"/>
      <c r="R336"/>
      <c r="S336"/>
      <c r="T336"/>
    </row>
    <row r="337" spans="1:20" x14ac:dyDescent="0.35">
      <c r="A337"/>
      <c r="B337"/>
      <c r="C337"/>
      <c r="D337"/>
      <c r="E337"/>
      <c r="F337"/>
      <c r="G337"/>
      <c r="H337"/>
      <c r="I337"/>
      <c r="J337"/>
      <c r="K337"/>
      <c r="L337"/>
      <c r="M337"/>
      <c r="N337"/>
      <c r="O337"/>
      <c r="P337"/>
      <c r="Q337"/>
      <c r="R337"/>
      <c r="S337"/>
      <c r="T337"/>
    </row>
    <row r="338" spans="1:20" x14ac:dyDescent="0.35">
      <c r="A338"/>
      <c r="B338"/>
      <c r="C338"/>
      <c r="D338"/>
      <c r="E338"/>
      <c r="F338"/>
      <c r="G338"/>
      <c r="H338"/>
      <c r="I338"/>
      <c r="J338"/>
      <c r="K338"/>
      <c r="L338"/>
      <c r="M338"/>
      <c r="N338"/>
      <c r="O338"/>
      <c r="P338"/>
      <c r="Q338"/>
      <c r="R338"/>
      <c r="S338"/>
      <c r="T338"/>
    </row>
    <row r="339" spans="1:20" x14ac:dyDescent="0.35">
      <c r="A339"/>
      <c r="B339"/>
      <c r="C339"/>
      <c r="D339"/>
      <c r="E339"/>
      <c r="F339"/>
      <c r="G339"/>
      <c r="H339"/>
      <c r="I339"/>
      <c r="J339"/>
      <c r="K339"/>
      <c r="L339"/>
      <c r="M339"/>
      <c r="N339"/>
      <c r="O339"/>
      <c r="P339"/>
      <c r="Q339"/>
      <c r="R339"/>
      <c r="S339"/>
      <c r="T339"/>
    </row>
    <row r="340" spans="1:20" x14ac:dyDescent="0.35">
      <c r="A340"/>
      <c r="B340"/>
      <c r="C340"/>
      <c r="D340"/>
      <c r="E340"/>
      <c r="F340"/>
      <c r="G340"/>
      <c r="H340"/>
      <c r="I340"/>
      <c r="J340"/>
      <c r="K340"/>
      <c r="L340"/>
      <c r="M340"/>
      <c r="N340"/>
      <c r="O340"/>
      <c r="P340"/>
      <c r="Q340"/>
      <c r="R340"/>
      <c r="S340"/>
      <c r="T340"/>
    </row>
    <row r="341" spans="1:20" x14ac:dyDescent="0.35">
      <c r="A341"/>
      <c r="B341"/>
      <c r="C341"/>
      <c r="D341"/>
      <c r="E341"/>
      <c r="F341"/>
      <c r="G341"/>
      <c r="H341"/>
      <c r="I341"/>
      <c r="J341"/>
      <c r="K341"/>
      <c r="L341"/>
      <c r="M341"/>
      <c r="N341"/>
      <c r="O341"/>
      <c r="P341"/>
      <c r="Q341"/>
      <c r="R341"/>
      <c r="S341"/>
      <c r="T341"/>
    </row>
    <row r="342" spans="1:20" x14ac:dyDescent="0.35">
      <c r="A342"/>
      <c r="B342"/>
      <c r="C342"/>
      <c r="D342"/>
      <c r="E342"/>
      <c r="F342"/>
      <c r="G342"/>
      <c r="H342"/>
      <c r="I342"/>
      <c r="J342"/>
      <c r="K342"/>
      <c r="L342"/>
      <c r="M342"/>
      <c r="N342"/>
      <c r="O342"/>
      <c r="P342"/>
      <c r="Q342"/>
      <c r="R342"/>
      <c r="S342"/>
      <c r="T342"/>
    </row>
    <row r="343" spans="1:20" x14ac:dyDescent="0.35">
      <c r="A343"/>
      <c r="B343"/>
      <c r="C343"/>
      <c r="D343"/>
      <c r="E343"/>
      <c r="F343"/>
      <c r="G343"/>
      <c r="H343"/>
      <c r="I343"/>
      <c r="J343"/>
      <c r="K343"/>
      <c r="L343"/>
      <c r="M343"/>
      <c r="N343"/>
      <c r="O343"/>
      <c r="P343"/>
      <c r="Q343"/>
      <c r="R343"/>
      <c r="S343"/>
      <c r="T343"/>
    </row>
    <row r="344" spans="1:20" x14ac:dyDescent="0.35">
      <c r="A344"/>
      <c r="B344"/>
      <c r="C344"/>
      <c r="D344"/>
      <c r="E344"/>
      <c r="F344"/>
      <c r="G344"/>
      <c r="H344"/>
      <c r="I344"/>
      <c r="J344"/>
      <c r="K344"/>
      <c r="L344"/>
      <c r="M344"/>
      <c r="N344"/>
      <c r="O344"/>
      <c r="P344"/>
      <c r="Q344"/>
      <c r="R344"/>
      <c r="S344"/>
      <c r="T344"/>
    </row>
    <row r="345" spans="1:20" x14ac:dyDescent="0.35">
      <c r="A345"/>
      <c r="B345"/>
      <c r="C345"/>
      <c r="D345"/>
      <c r="E345"/>
      <c r="F345"/>
      <c r="G345"/>
      <c r="H345"/>
      <c r="I345"/>
      <c r="J345"/>
      <c r="K345"/>
      <c r="L345"/>
      <c r="M345"/>
      <c r="N345"/>
      <c r="O345"/>
      <c r="P345"/>
      <c r="Q345"/>
      <c r="R345"/>
      <c r="S345"/>
      <c r="T345"/>
    </row>
    <row r="346" spans="1:20" x14ac:dyDescent="0.35">
      <c r="A346"/>
      <c r="B346"/>
      <c r="C346"/>
      <c r="D346"/>
      <c r="E346"/>
      <c r="F346"/>
      <c r="G346"/>
      <c r="H346"/>
      <c r="I346"/>
      <c r="J346"/>
      <c r="K346"/>
      <c r="L346"/>
      <c r="M346"/>
      <c r="N346"/>
      <c r="O346"/>
      <c r="P346"/>
      <c r="Q346"/>
      <c r="R346"/>
      <c r="S346"/>
      <c r="T346"/>
    </row>
    <row r="347" spans="1:20" x14ac:dyDescent="0.35">
      <c r="A347"/>
      <c r="B347"/>
      <c r="C347"/>
      <c r="D347"/>
      <c r="E347"/>
      <c r="F347"/>
      <c r="G347"/>
      <c r="H347"/>
      <c r="I347"/>
      <c r="J347"/>
      <c r="K347"/>
      <c r="L347"/>
      <c r="M347"/>
      <c r="N347"/>
      <c r="O347"/>
      <c r="P347"/>
      <c r="Q347"/>
      <c r="R347"/>
      <c r="S347"/>
      <c r="T347"/>
    </row>
    <row r="348" spans="1:20" x14ac:dyDescent="0.35">
      <c r="A348"/>
      <c r="B348"/>
      <c r="C348"/>
      <c r="D348"/>
      <c r="E348"/>
      <c r="F348"/>
      <c r="G348"/>
      <c r="H348"/>
      <c r="I348"/>
      <c r="J348"/>
      <c r="K348"/>
      <c r="L348"/>
      <c r="M348"/>
      <c r="N348"/>
      <c r="O348"/>
      <c r="P348"/>
      <c r="Q348"/>
      <c r="R348"/>
      <c r="S348"/>
      <c r="T348"/>
    </row>
    <row r="349" spans="1:20" x14ac:dyDescent="0.35">
      <c r="A349"/>
      <c r="B349"/>
      <c r="C349"/>
      <c r="D349"/>
      <c r="E349"/>
      <c r="F349"/>
      <c r="G349"/>
      <c r="H349"/>
      <c r="I349"/>
      <c r="J349"/>
      <c r="K349"/>
      <c r="L349"/>
      <c r="M349"/>
      <c r="N349"/>
      <c r="O349"/>
      <c r="P349"/>
      <c r="Q349"/>
      <c r="R349"/>
      <c r="S349"/>
      <c r="T349"/>
    </row>
    <row r="350" spans="1:20" x14ac:dyDescent="0.35">
      <c r="A350"/>
      <c r="B350"/>
      <c r="C350"/>
      <c r="D350"/>
      <c r="E350"/>
      <c r="F350"/>
      <c r="G350"/>
      <c r="H350"/>
      <c r="I350"/>
      <c r="J350"/>
      <c r="K350"/>
      <c r="L350"/>
      <c r="M350"/>
      <c r="N350"/>
      <c r="O350"/>
      <c r="P350"/>
      <c r="Q350"/>
      <c r="R350"/>
      <c r="S350"/>
      <c r="T350"/>
    </row>
    <row r="351" spans="1:20" x14ac:dyDescent="0.35">
      <c r="A351"/>
      <c r="B351"/>
      <c r="C351"/>
      <c r="D351"/>
      <c r="E351"/>
      <c r="F351"/>
      <c r="G351"/>
      <c r="H351"/>
      <c r="I351"/>
      <c r="J351"/>
      <c r="K351"/>
      <c r="L351"/>
      <c r="M351"/>
      <c r="N351"/>
      <c r="O351"/>
      <c r="P351"/>
      <c r="Q351"/>
      <c r="R351"/>
      <c r="S351"/>
      <c r="T351"/>
    </row>
    <row r="352" spans="1:20" x14ac:dyDescent="0.35">
      <c r="A352"/>
      <c r="B352"/>
      <c r="C352"/>
      <c r="D352"/>
      <c r="E352"/>
      <c r="F352"/>
      <c r="G352"/>
      <c r="H352"/>
      <c r="I352"/>
      <c r="J352"/>
      <c r="K352"/>
      <c r="L352"/>
      <c r="M352"/>
      <c r="N352"/>
      <c r="O352"/>
      <c r="P352"/>
      <c r="Q352"/>
      <c r="R352"/>
      <c r="S352"/>
      <c r="T352"/>
    </row>
    <row r="353" spans="1:20" x14ac:dyDescent="0.35">
      <c r="A353"/>
      <c r="B353"/>
      <c r="C353"/>
      <c r="D353"/>
      <c r="E353"/>
      <c r="F353"/>
      <c r="G353"/>
      <c r="H353"/>
      <c r="I353"/>
      <c r="J353"/>
      <c r="K353"/>
      <c r="L353"/>
      <c r="M353"/>
      <c r="N353"/>
      <c r="O353"/>
      <c r="P353"/>
      <c r="Q353"/>
      <c r="R353"/>
      <c r="S353"/>
      <c r="T353"/>
    </row>
    <row r="354" spans="1:20" x14ac:dyDescent="0.35">
      <c r="A354"/>
      <c r="B354"/>
      <c r="C354"/>
      <c r="D354"/>
      <c r="E354"/>
      <c r="F354"/>
      <c r="G354"/>
      <c r="H354"/>
      <c r="I354"/>
      <c r="J354"/>
      <c r="K354"/>
      <c r="L354"/>
      <c r="M354"/>
      <c r="N354"/>
      <c r="O354"/>
      <c r="P354"/>
      <c r="Q354"/>
      <c r="R354"/>
      <c r="S354"/>
      <c r="T354"/>
    </row>
    <row r="355" spans="1:20" x14ac:dyDescent="0.35">
      <c r="A355"/>
      <c r="B355"/>
      <c r="C355"/>
      <c r="D355"/>
      <c r="E355"/>
      <c r="F355"/>
      <c r="G355"/>
      <c r="H355"/>
      <c r="I355"/>
      <c r="J355"/>
      <c r="K355"/>
      <c r="L355"/>
      <c r="M355"/>
      <c r="N355"/>
      <c r="O355"/>
      <c r="P355"/>
      <c r="Q355"/>
      <c r="R355"/>
      <c r="S355"/>
      <c r="T355"/>
    </row>
  </sheetData>
  <conditionalFormatting pivot="1">
    <cfRule type="colorScale" priority="39">
      <colorScale>
        <cfvo type="num" val="2"/>
        <cfvo type="num" val="3"/>
        <cfvo type="num" val="4"/>
        <color rgb="FFEE5859"/>
        <color theme="7"/>
        <color theme="9"/>
      </colorScale>
    </cfRule>
  </conditionalFormatting>
  <conditionalFormatting pivot="1">
    <cfRule type="colorScale" priority="38">
      <colorScale>
        <cfvo type="num" val="2"/>
        <cfvo type="num" val="3"/>
        <cfvo type="num" val="4"/>
        <color rgb="FFEE5859"/>
        <color theme="7"/>
        <color theme="9"/>
      </colorScale>
    </cfRule>
  </conditionalFormatting>
  <conditionalFormatting pivot="1">
    <cfRule type="colorScale" priority="37">
      <colorScale>
        <cfvo type="num" val="2"/>
        <cfvo type="num" val="3"/>
        <cfvo type="num" val="4"/>
        <color rgb="FFEE5859"/>
        <color theme="7"/>
        <color theme="9"/>
      </colorScale>
    </cfRule>
  </conditionalFormatting>
  <conditionalFormatting pivot="1">
    <cfRule type="colorScale" priority="36">
      <colorScale>
        <cfvo type="num" val="2"/>
        <cfvo type="num" val="3"/>
        <cfvo type="num" val="4"/>
        <color rgb="FFEE5859"/>
        <color theme="7"/>
        <color theme="9"/>
      </colorScale>
    </cfRule>
  </conditionalFormatting>
  <conditionalFormatting pivot="1">
    <cfRule type="colorScale" priority="35">
      <colorScale>
        <cfvo type="num" val="2"/>
        <cfvo type="num" val="3"/>
        <cfvo type="num" val="4"/>
        <color rgb="FFEE5859"/>
        <color theme="7"/>
        <color theme="9"/>
      </colorScale>
    </cfRule>
  </conditionalFormatting>
  <conditionalFormatting pivot="1">
    <cfRule type="colorScale" priority="34">
      <colorScale>
        <cfvo type="num" val="2"/>
        <cfvo type="num" val="3"/>
        <cfvo type="num" val="4"/>
        <color rgb="FFEE5859"/>
        <color theme="7"/>
        <color theme="9"/>
      </colorScale>
    </cfRule>
  </conditionalFormatting>
  <conditionalFormatting pivot="1">
    <cfRule type="colorScale" priority="33">
      <colorScale>
        <cfvo type="num" val="2"/>
        <cfvo type="num" val="3"/>
        <cfvo type="num" val="4"/>
        <color rgb="FFEE5859"/>
        <color theme="7"/>
        <color theme="9"/>
      </colorScale>
    </cfRule>
  </conditionalFormatting>
  <conditionalFormatting pivot="1" sqref="B35:F36 B37:F38 B39:F40 B41:F41">
    <cfRule type="colorScale" priority="25">
      <colorScale>
        <cfvo type="num" val="2"/>
        <cfvo type="num" val="3"/>
        <cfvo type="num" val="4"/>
        <color rgb="FFEE5859"/>
        <color theme="7"/>
        <color theme="9"/>
      </colorScale>
    </cfRule>
  </conditionalFormatting>
  <conditionalFormatting pivot="1">
    <cfRule type="colorScale" priority="19">
      <colorScale>
        <cfvo type="num" val="2"/>
        <cfvo type="num" val="3"/>
        <cfvo type="num" val="4"/>
        <color rgb="FFEE5859"/>
        <color theme="7"/>
        <color theme="9"/>
      </colorScale>
    </cfRule>
  </conditionalFormatting>
  <conditionalFormatting pivot="1">
    <cfRule type="colorScale" priority="18">
      <colorScale>
        <cfvo type="num" val="2"/>
        <cfvo type="num" val="3"/>
        <cfvo type="num" val="4"/>
        <color rgb="FFEE5859"/>
        <color theme="7"/>
        <color theme="9"/>
      </colorScale>
    </cfRule>
  </conditionalFormatting>
  <conditionalFormatting pivot="1">
    <cfRule type="colorScale" priority="17">
      <colorScale>
        <cfvo type="num" val="2"/>
        <cfvo type="num" val="3"/>
        <cfvo type="num" val="4"/>
        <color rgb="FFEE5859"/>
        <color theme="7"/>
        <color theme="9"/>
      </colorScale>
    </cfRule>
  </conditionalFormatting>
  <conditionalFormatting pivot="1" sqref="G35:G36 H35:H36 I35:I36 J35:J36 L35:L36 M35:M36 N35:N36 O35:O36 P35:P36 Q35:Q36 AA35:AA36 R35:R36 S35:S36 T35:T36 U35:U36 V35:V36 W35:W36 X35:X36 Y35:Y36 Z35:Z36 AB35:AB36 AC35:AC36 AD35:AD36 G37:G38 H37:H38 I37:I38 J37:J38 L37:L38 M37:M38 N37:N38 O37:O38 P37:P38 Q37:Q38 AA37:AA38 R37:R38 S37:S38 T37:T38 U37:U38 V37:V38 W37:W38 X37:X38 Y37:Y38 Z37:Z38 AB37:AB38 AC37:AC38 AD37:AD38 G39:G40 H39:H40 I39:I40 J39:J40 L39:L40 M39:M40 N39:N40 O39:O40 P39:P40 Q39:Q40 AA39:AA40 R39:R40 S39:S40 T39:T40 U39:U40 V39:V40 W39:W40 X39:X40 Y39:Y40 Z39:Z40 AB39:AB40 AC39:AC40 AD39:AD40 G41 H41 I41 J41 L41 M41 N41 O41 P41 Q41 AA41 R41 S41 T41 U41 V41 W41 X41 Y41 Z41 AB41 AC41 AD41">
    <cfRule type="colorScale" priority="9">
      <colorScale>
        <cfvo type="num" val="2"/>
        <cfvo type="num" val="3"/>
        <cfvo type="num" val="4"/>
        <color rgb="FFEE5859"/>
        <color theme="7"/>
        <color theme="9"/>
      </colorScale>
    </cfRule>
  </conditionalFormatting>
  <conditionalFormatting pivot="1" sqref="B46:B47">
    <cfRule type="colorScale" priority="4">
      <colorScale>
        <cfvo type="num" val="2"/>
        <cfvo type="num" val="3"/>
        <cfvo type="num" val="4"/>
        <color rgb="FFEE5859"/>
        <color theme="7"/>
        <color theme="9"/>
      </colorScale>
    </cfRule>
  </conditionalFormatting>
  <conditionalFormatting pivot="1" sqref="C46:C47 D46:D47 E46:E47 F46:F47 G46:G47 H46:H47 I46:I47 J46:J47 K46:K47 L46:L47 M46:M47 N46:N47 O46:O47 P46:P47 Q46:Q47 R46:R47 S46:S47 T46:T47 U46:U47 V46:V47 W46:W47 X46:X47 Y46:Y47 Z46:Z47 AA46:AA47 AB46:AB47 AC46:AC47">
    <cfRule type="colorScale" priority="3">
      <colorScale>
        <cfvo type="num" val="2"/>
        <cfvo type="num" val="3"/>
        <cfvo type="num" val="4"/>
        <color rgb="FFEE5859"/>
        <color theme="7"/>
        <color theme="9"/>
      </colorScale>
    </cfRule>
  </conditionalFormatting>
  <conditionalFormatting pivot="1" sqref="K35:K36 K37:K38 K39:K40 K41">
    <cfRule type="colorScale" priority="2">
      <colorScale>
        <cfvo type="num" val="2"/>
        <cfvo type="num" val="3"/>
        <cfvo type="num" val="4"/>
        <color rgb="FFEE5859"/>
        <color theme="7"/>
        <color theme="9"/>
      </colorScale>
    </cfRule>
  </conditionalFormatting>
  <pageMargins left="0.7" right="0.7" top="0.75" bottom="0.75" header="0.3" footer="0.3"/>
  <pageSetup orientation="portrait"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M90"/>
  <sheetViews>
    <sheetView zoomScale="70" zoomScaleNormal="70" workbookViewId="0">
      <pane xSplit="1" topLeftCell="B1" activePane="topRight" state="frozen"/>
      <selection activeCell="A38" sqref="A38"/>
      <selection pane="topRight" activeCell="F19" sqref="F19"/>
    </sheetView>
  </sheetViews>
  <sheetFormatPr baseColWidth="10" defaultColWidth="10.83203125" defaultRowHeight="15.5" x14ac:dyDescent="0.35"/>
  <cols>
    <col min="1" max="1" width="30.08203125" style="12" customWidth="1"/>
    <col min="2" max="2" width="14.83203125" style="12" customWidth="1"/>
    <col min="3" max="3" width="25.6640625" style="12" customWidth="1"/>
    <col min="4" max="4" width="24.6640625" style="12" customWidth="1"/>
    <col min="5" max="5" width="11.58203125" style="12" customWidth="1"/>
    <col min="6" max="6" width="13.08203125" style="12" customWidth="1"/>
    <col min="7" max="7" width="23.4140625" style="12" customWidth="1"/>
    <col min="8" max="8" width="27.1640625" style="12" customWidth="1"/>
    <col min="9" max="9" width="24.1640625" style="12" customWidth="1"/>
    <col min="10" max="17" width="13.83203125" style="12" customWidth="1"/>
    <col min="18" max="18" width="16.5" style="12" customWidth="1"/>
    <col min="19" max="19" width="20.33203125" style="12" customWidth="1"/>
    <col min="20" max="20" width="15.5" style="12" customWidth="1"/>
    <col min="21" max="21" width="24.08203125" style="12" customWidth="1"/>
    <col min="22" max="22" width="18" style="12" customWidth="1"/>
    <col min="23" max="23" width="18.6640625" style="12" customWidth="1"/>
    <col min="24" max="24" width="12.08203125" style="12" bestFit="1" customWidth="1"/>
    <col min="25" max="25" width="10.83203125" style="12" customWidth="1"/>
    <col min="26" max="29" width="10.83203125" style="12"/>
    <col min="30" max="30" width="16.08203125" style="12" customWidth="1"/>
    <col min="31" max="31" width="6.58203125" style="12" hidden="1" customWidth="1"/>
    <col min="32" max="32" width="23.83203125" style="12" bestFit="1" customWidth="1"/>
    <col min="33" max="33" width="11.33203125" style="12" bestFit="1" customWidth="1"/>
    <col min="34" max="34" width="23.6640625" style="12" bestFit="1" customWidth="1"/>
    <col min="35" max="35" width="20.6640625" style="12" customWidth="1"/>
    <col min="36" max="16384" width="10.83203125" style="12"/>
  </cols>
  <sheetData>
    <row r="1" spans="1:25" ht="17.5" x14ac:dyDescent="0.35">
      <c r="A1" s="11" t="s">
        <v>565</v>
      </c>
      <c r="G1" s="11" t="s">
        <v>330</v>
      </c>
    </row>
    <row r="2" spans="1:25" ht="18" x14ac:dyDescent="0.35">
      <c r="A2" s="17" t="s">
        <v>279</v>
      </c>
      <c r="B2" s="17" t="s">
        <v>358</v>
      </c>
      <c r="G2" s="17" t="s">
        <v>329</v>
      </c>
      <c r="H2" s="17" t="s">
        <v>331</v>
      </c>
      <c r="I2" s="17" t="s">
        <v>639</v>
      </c>
      <c r="J2" s="361" t="s">
        <v>5677</v>
      </c>
    </row>
    <row r="3" spans="1:25" ht="18" x14ac:dyDescent="0.35">
      <c r="A3" s="265" t="s">
        <v>269</v>
      </c>
      <c r="B3" s="357">
        <f t="array" ref="B3">MEDIAN(F35:F47)</f>
        <v>111.25</v>
      </c>
      <c r="C3" s="16"/>
      <c r="G3" s="13" t="s">
        <v>566</v>
      </c>
      <c r="H3" s="61">
        <f>H4+H5</f>
        <v>15131.54825471878</v>
      </c>
      <c r="I3" s="118">
        <f t="array" ref="I3">H3/92.7492</f>
        <v>163.14478458810188</v>
      </c>
      <c r="J3" s="361" t="s">
        <v>5678</v>
      </c>
    </row>
    <row r="4" spans="1:25" x14ac:dyDescent="0.35">
      <c r="A4" s="265" t="s">
        <v>270</v>
      </c>
      <c r="B4" s="357">
        <f>MEDIAN(G35:G47)</f>
        <v>115.384615384615</v>
      </c>
      <c r="C4" s="16"/>
      <c r="G4" s="12" t="s">
        <v>327</v>
      </c>
      <c r="H4" s="380">
        <f t="array" ref="H4">(B3*Références!D3)+(B4*Références!D4)+(B5*Références!D5)+(B6*Références!D6)+(B7*Références!D7)+(B8*Références!D8)+(B9*Références!D9)</f>
        <v>13320.79825471878</v>
      </c>
      <c r="I4" s="118">
        <f t="array" ref="I4">H4/92.7492</f>
        <v>143.62170514375089</v>
      </c>
      <c r="J4" s="361" t="s">
        <v>5679</v>
      </c>
    </row>
    <row r="5" spans="1:25" x14ac:dyDescent="0.35">
      <c r="A5" s="265" t="s">
        <v>271</v>
      </c>
      <c r="B5" s="357">
        <f>MEDIAN(H35:H47)</f>
        <v>108.695652173913</v>
      </c>
      <c r="C5" s="16"/>
      <c r="G5" s="12" t="s">
        <v>328</v>
      </c>
      <c r="H5" s="380">
        <f t="array" ref="H5">(B10*Références!D10)+(B11*Références!D11)+(B12*Références!D15)+(B13*Références!D12)+(B14*Références!D16)+(B15*Références!D13)+(B16*Références!D17)+(B17*Références!D14)</f>
        <v>1810.75</v>
      </c>
      <c r="I5" s="118">
        <f t="array" ref="I5">H5/92.7492</f>
        <v>19.523079444351001</v>
      </c>
    </row>
    <row r="6" spans="1:25" x14ac:dyDescent="0.35">
      <c r="A6" s="265" t="s">
        <v>272</v>
      </c>
      <c r="B6" s="357">
        <f>MEDIAN(I35:I47)</f>
        <v>94.827586206896058</v>
      </c>
      <c r="C6" s="16"/>
      <c r="G6" s="424" t="s">
        <v>5682</v>
      </c>
      <c r="H6" s="433">
        <f t="array" ref="H6">(B19*Références!D19)+(B20*Références!D20)+(B21*Références!D21)+(B22*Références!D22)+(B23*Références!D23)+(B24*Références!D24)+(B25*Références!D25)+(B26*Références!D26)+(B27*Références!D27)+(B28*Références!D28)+(B29*Références!D29)+(B30*Références!D30)+(B31*Références!D31)</f>
        <v>6031.25</v>
      </c>
      <c r="I6" s="118">
        <f>H6/92.7492</f>
        <v>65.027515062124522</v>
      </c>
      <c r="L6" s="68"/>
    </row>
    <row r="7" spans="1:25" x14ac:dyDescent="0.35">
      <c r="A7" s="265" t="s">
        <v>284</v>
      </c>
      <c r="B7" s="357">
        <f>MEDIAN(J35:J47)</f>
        <v>208.333333333333</v>
      </c>
      <c r="C7" s="16"/>
    </row>
    <row r="8" spans="1:25" x14ac:dyDescent="0.35">
      <c r="A8" s="265" t="s">
        <v>283</v>
      </c>
      <c r="B8" s="357">
        <f>MEDIAN(K35:K47)</f>
        <v>302.08333333333326</v>
      </c>
      <c r="C8" s="16"/>
      <c r="L8" s="37"/>
    </row>
    <row r="9" spans="1:25" ht="18" x14ac:dyDescent="0.35">
      <c r="A9" s="265" t="s">
        <v>278</v>
      </c>
      <c r="B9" s="357">
        <f>MEDIAN(L35:L47)</f>
        <v>800</v>
      </c>
      <c r="C9" s="16"/>
      <c r="G9" s="12" t="s">
        <v>576</v>
      </c>
      <c r="H9" s="380">
        <f t="array" ref="H9">(H15*Références!D18)</f>
        <v>5100</v>
      </c>
      <c r="I9" s="118">
        <f t="array" ref="I9">H9/92.7492</f>
        <v>54.986997192428611</v>
      </c>
    </row>
    <row r="10" spans="1:25" x14ac:dyDescent="0.35">
      <c r="A10" s="356" t="s">
        <v>273</v>
      </c>
      <c r="B10" s="358">
        <f>MEDIAN(M35:M47)</f>
        <v>30</v>
      </c>
      <c r="C10" s="16"/>
      <c r="F10" s="38"/>
      <c r="G10" s="38"/>
      <c r="H10" s="38"/>
      <c r="I10" s="38"/>
      <c r="J10" s="38"/>
      <c r="K10" s="38"/>
      <c r="L10" s="24"/>
    </row>
    <row r="11" spans="1:25" x14ac:dyDescent="0.35">
      <c r="A11" s="356" t="s">
        <v>338</v>
      </c>
      <c r="B11" s="358">
        <f>MEDIAN(N35:N47)</f>
        <v>22.5</v>
      </c>
      <c r="C11" s="16"/>
      <c r="F11" s="38"/>
      <c r="G11" s="38"/>
      <c r="H11" s="38"/>
      <c r="I11" s="38"/>
      <c r="J11" s="38"/>
      <c r="K11" s="38"/>
      <c r="L11" s="37"/>
      <c r="N11" s="43"/>
    </row>
    <row r="12" spans="1:25" x14ac:dyDescent="0.35">
      <c r="A12" s="356" t="s">
        <v>274</v>
      </c>
      <c r="B12" s="358">
        <f>MEDIAN(R35:R47)</f>
        <v>75</v>
      </c>
      <c r="C12" s="16"/>
      <c r="F12" s="38"/>
      <c r="G12" s="38"/>
      <c r="H12" s="38"/>
      <c r="I12" s="38"/>
      <c r="J12" s="38"/>
      <c r="K12" s="38"/>
    </row>
    <row r="13" spans="1:25" ht="17.5" x14ac:dyDescent="0.35">
      <c r="A13" s="356" t="s">
        <v>275</v>
      </c>
      <c r="B13" s="358">
        <f>MEDIAN(O35:O47)</f>
        <v>27.5</v>
      </c>
      <c r="C13" s="16"/>
      <c r="F13" s="38"/>
      <c r="G13" s="44" t="s">
        <v>573</v>
      </c>
      <c r="H13" s="38"/>
      <c r="I13" s="38"/>
      <c r="J13" s="38"/>
      <c r="K13" s="38"/>
      <c r="L13" s="37"/>
    </row>
    <row r="14" spans="1:25" x14ac:dyDescent="0.35">
      <c r="A14" s="356" t="s">
        <v>339</v>
      </c>
      <c r="B14" s="358">
        <f>MEDIAN(S35:S47)</f>
        <v>75</v>
      </c>
      <c r="C14" s="46"/>
      <c r="F14" s="38"/>
      <c r="G14" s="17" t="s">
        <v>329</v>
      </c>
      <c r="H14" s="17" t="s">
        <v>331</v>
      </c>
      <c r="I14" s="38"/>
      <c r="J14" s="38"/>
      <c r="K14" s="38"/>
    </row>
    <row r="15" spans="1:25" x14ac:dyDescent="0.35">
      <c r="A15" s="356" t="s">
        <v>276</v>
      </c>
      <c r="B15" s="358">
        <f>MEDIAN(P35:P47)</f>
        <v>100</v>
      </c>
      <c r="C15" s="46"/>
      <c r="F15" s="38"/>
      <c r="G15" s="38" t="s">
        <v>277</v>
      </c>
      <c r="H15" s="47">
        <f t="array" ref="H15">MEDIAN(AH35:AH47)</f>
        <v>34</v>
      </c>
      <c r="I15" s="38"/>
      <c r="J15" s="38"/>
      <c r="K15" s="38"/>
      <c r="V15" s="38"/>
      <c r="W15" s="38"/>
      <c r="X15" s="38"/>
      <c r="Y15" s="38"/>
    </row>
    <row r="16" spans="1:25" x14ac:dyDescent="0.35">
      <c r="A16" s="356" t="s">
        <v>728</v>
      </c>
      <c r="B16" s="358">
        <f>MEDIAN(T35:T47)</f>
        <v>5</v>
      </c>
      <c r="C16" s="16"/>
      <c r="F16" s="38"/>
      <c r="G16" s="38"/>
      <c r="H16" s="47"/>
      <c r="I16" s="38"/>
      <c r="J16" s="38"/>
      <c r="K16" s="38"/>
      <c r="V16" s="38"/>
      <c r="W16" s="38"/>
      <c r="X16" s="38"/>
      <c r="Y16" s="38"/>
    </row>
    <row r="17" spans="1:35" x14ac:dyDescent="0.35">
      <c r="A17" s="356" t="s">
        <v>340</v>
      </c>
      <c r="B17" s="358">
        <f t="array" ref="B17">MEDIAN(Q35:Q47)</f>
        <v>25</v>
      </c>
      <c r="C17" s="16"/>
      <c r="F17" s="38"/>
      <c r="G17" s="38"/>
      <c r="H17" s="38"/>
      <c r="I17" s="38"/>
      <c r="J17" s="38"/>
      <c r="K17" s="38"/>
      <c r="V17" s="38"/>
      <c r="W17" s="38"/>
      <c r="X17" s="38"/>
      <c r="Y17" s="38"/>
    </row>
    <row r="18" spans="1:35" x14ac:dyDescent="0.35">
      <c r="A18" s="114" t="s">
        <v>277</v>
      </c>
      <c r="B18" s="359">
        <f t="array" ref="B18">MEDIAN(AH35:AH47)</f>
        <v>34</v>
      </c>
      <c r="C18" s="16"/>
      <c r="F18" s="38"/>
      <c r="G18" s="38"/>
      <c r="H18" s="38"/>
      <c r="I18" s="38"/>
      <c r="J18" s="38"/>
      <c r="K18" s="38"/>
      <c r="V18" s="38"/>
      <c r="W18" s="38"/>
      <c r="X18" s="38"/>
      <c r="Y18" s="38"/>
      <c r="AA18" s="38"/>
      <c r="AB18" s="38"/>
      <c r="AC18" s="38"/>
      <c r="AD18" s="38"/>
      <c r="AE18" s="38"/>
      <c r="AF18" s="38"/>
      <c r="AG18" s="38"/>
      <c r="AH18" s="38"/>
      <c r="AI18" s="38"/>
    </row>
    <row r="19" spans="1:35" x14ac:dyDescent="0.35">
      <c r="A19" s="17" t="s">
        <v>3842</v>
      </c>
      <c r="B19" s="369">
        <f t="array" ref="B19">MEDIAN(U35:U47)</f>
        <v>500</v>
      </c>
      <c r="C19" s="16"/>
      <c r="F19" s="38"/>
      <c r="G19" s="38"/>
      <c r="H19" s="38"/>
      <c r="I19" s="38"/>
      <c r="J19" s="38"/>
      <c r="K19" s="38"/>
      <c r="V19" s="38"/>
      <c r="W19" s="38"/>
      <c r="X19" s="38"/>
      <c r="Y19" s="38"/>
      <c r="AA19" s="38"/>
      <c r="AB19" s="38"/>
      <c r="AC19" s="38"/>
      <c r="AD19" s="38"/>
      <c r="AE19" s="38"/>
      <c r="AF19" s="38"/>
      <c r="AG19" s="38"/>
      <c r="AH19" s="38"/>
      <c r="AI19" s="38"/>
    </row>
    <row r="20" spans="1:35" x14ac:dyDescent="0.35">
      <c r="A20" s="17" t="s">
        <v>5680</v>
      </c>
      <c r="B20" s="369">
        <f t="array" ref="B20">MEDIAN(W35:W47)</f>
        <v>725</v>
      </c>
      <c r="C20" s="16"/>
      <c r="F20" s="38"/>
      <c r="G20" s="38"/>
      <c r="H20" s="38"/>
      <c r="I20" s="38"/>
      <c r="J20" s="38"/>
      <c r="K20" s="38"/>
      <c r="V20" s="38"/>
      <c r="W20" s="38"/>
      <c r="X20" s="38"/>
      <c r="Y20" s="38"/>
      <c r="AA20" s="38"/>
      <c r="AB20" s="38"/>
      <c r="AC20" s="38"/>
      <c r="AD20" s="38"/>
      <c r="AE20" s="38"/>
      <c r="AF20" s="38"/>
      <c r="AG20" s="38"/>
      <c r="AH20" s="38"/>
      <c r="AI20" s="38"/>
    </row>
    <row r="21" spans="1:35" x14ac:dyDescent="0.35">
      <c r="A21" s="17" t="s">
        <v>3831</v>
      </c>
      <c r="B21" s="369">
        <f t="array" ref="B21">MEDIAN(W35:W47)</f>
        <v>725</v>
      </c>
      <c r="C21" s="16"/>
      <c r="F21" s="38"/>
      <c r="G21" s="38"/>
      <c r="H21" s="38"/>
      <c r="I21" s="38"/>
      <c r="J21" s="38"/>
      <c r="K21" s="38"/>
      <c r="V21" s="38"/>
      <c r="W21" s="38"/>
      <c r="X21" s="38"/>
      <c r="Y21" s="38"/>
      <c r="AA21" s="38"/>
      <c r="AB21" s="38"/>
      <c r="AC21" s="38"/>
      <c r="AD21" s="38"/>
      <c r="AE21" s="38"/>
      <c r="AF21" s="38"/>
      <c r="AG21" s="38"/>
      <c r="AH21" s="38"/>
      <c r="AI21" s="38"/>
    </row>
    <row r="22" spans="1:35" x14ac:dyDescent="0.35">
      <c r="A22" s="17" t="s">
        <v>3825</v>
      </c>
      <c r="B22" s="369">
        <f t="array" ref="B22">MEDIAN(X35:X47)</f>
        <v>462.5</v>
      </c>
      <c r="C22" s="16"/>
      <c r="F22" s="38"/>
      <c r="G22" s="38"/>
      <c r="H22" s="38"/>
      <c r="I22" s="38"/>
      <c r="J22" s="38"/>
      <c r="K22" s="38"/>
      <c r="V22" s="38"/>
      <c r="W22" s="38"/>
      <c r="X22" s="38"/>
      <c r="Y22" s="38"/>
      <c r="AA22" s="38"/>
      <c r="AB22" s="38"/>
      <c r="AC22" s="38"/>
      <c r="AD22" s="38"/>
      <c r="AE22" s="38"/>
      <c r="AF22" s="38"/>
      <c r="AG22" s="38"/>
      <c r="AH22" s="38"/>
      <c r="AI22" s="38"/>
    </row>
    <row r="23" spans="1:35" x14ac:dyDescent="0.35">
      <c r="A23" s="17" t="s">
        <v>3832</v>
      </c>
      <c r="B23" s="369">
        <f t="array" ref="B23">MEDIAN(Y35:Y47)</f>
        <v>62.5</v>
      </c>
      <c r="C23" s="16"/>
      <c r="F23" s="38"/>
      <c r="G23" s="38"/>
      <c r="H23" s="38"/>
      <c r="I23" s="38"/>
      <c r="J23" s="38"/>
      <c r="K23" s="38"/>
      <c r="V23" s="38"/>
      <c r="W23" s="38"/>
      <c r="X23" s="38"/>
      <c r="Y23" s="38"/>
      <c r="AA23" s="38"/>
      <c r="AB23" s="38"/>
      <c r="AC23" s="38"/>
      <c r="AD23" s="38"/>
      <c r="AE23" s="38"/>
      <c r="AF23" s="38"/>
      <c r="AG23" s="38"/>
      <c r="AH23" s="38"/>
      <c r="AI23" s="38"/>
    </row>
    <row r="24" spans="1:35" x14ac:dyDescent="0.35">
      <c r="A24" s="17" t="s">
        <v>3833</v>
      </c>
      <c r="B24" s="369">
        <f t="array" ref="B24">MEDIAN(Z35:Z47)</f>
        <v>100</v>
      </c>
      <c r="C24" s="16"/>
      <c r="F24" s="38"/>
      <c r="G24" s="38"/>
      <c r="H24" s="38"/>
      <c r="I24" s="38"/>
      <c r="J24" s="38"/>
      <c r="K24" s="38"/>
      <c r="V24" s="38"/>
      <c r="W24" s="38"/>
      <c r="X24" s="38"/>
      <c r="Y24" s="38"/>
      <c r="AA24" s="38"/>
      <c r="AB24" s="38"/>
      <c r="AC24" s="38"/>
      <c r="AD24" s="38"/>
      <c r="AE24" s="38"/>
      <c r="AF24" s="38"/>
      <c r="AG24" s="38"/>
      <c r="AH24" s="38"/>
      <c r="AI24" s="38"/>
    </row>
    <row r="25" spans="1:35" x14ac:dyDescent="0.35">
      <c r="A25" s="17" t="s">
        <v>3834</v>
      </c>
      <c r="B25" s="369">
        <f t="array" ref="B25">MEDIAN(AA35:AA47)</f>
        <v>16.25</v>
      </c>
      <c r="C25" s="16"/>
      <c r="F25" s="38"/>
      <c r="G25" s="38"/>
      <c r="H25" s="38"/>
      <c r="I25" s="38"/>
      <c r="J25" s="38"/>
      <c r="K25" s="38"/>
      <c r="V25" s="38"/>
      <c r="W25" s="38"/>
      <c r="X25" s="38"/>
      <c r="Y25" s="38"/>
      <c r="AA25" s="38"/>
      <c r="AB25" s="38"/>
      <c r="AC25" s="38"/>
      <c r="AD25" s="38"/>
      <c r="AE25" s="38"/>
      <c r="AF25" s="38"/>
      <c r="AG25" s="38"/>
      <c r="AH25" s="38"/>
      <c r="AI25" s="38"/>
    </row>
    <row r="26" spans="1:35" x14ac:dyDescent="0.35">
      <c r="A26" s="17" t="s">
        <v>3836</v>
      </c>
      <c r="B26" s="369">
        <f t="array" ref="B26">MEDIAN(AB35:AB47)</f>
        <v>75</v>
      </c>
      <c r="C26" s="16"/>
      <c r="F26" s="38"/>
      <c r="G26" s="38"/>
      <c r="H26" s="38"/>
      <c r="I26" s="38"/>
      <c r="J26" s="38"/>
      <c r="K26" s="38"/>
      <c r="V26" s="38"/>
      <c r="W26" s="38"/>
      <c r="X26" s="38"/>
      <c r="Y26" s="38"/>
      <c r="AA26" s="38"/>
      <c r="AB26" s="38"/>
      <c r="AC26" s="38"/>
      <c r="AD26" s="38"/>
      <c r="AE26" s="38"/>
      <c r="AF26" s="38"/>
      <c r="AG26" s="38"/>
      <c r="AH26" s="38"/>
      <c r="AI26" s="38"/>
    </row>
    <row r="27" spans="1:35" x14ac:dyDescent="0.35">
      <c r="A27" s="17" t="s">
        <v>3837</v>
      </c>
      <c r="B27" s="369">
        <f t="array" ref="B27">MEDIAN(AC35:AC47)</f>
        <v>75</v>
      </c>
      <c r="C27" s="16"/>
      <c r="F27" s="38"/>
      <c r="G27" s="38"/>
      <c r="H27" s="38"/>
      <c r="I27" s="38"/>
      <c r="J27" s="38"/>
      <c r="K27" s="38"/>
      <c r="V27" s="38"/>
      <c r="W27" s="38"/>
      <c r="X27" s="38"/>
      <c r="Y27" s="38"/>
      <c r="AA27" s="38"/>
      <c r="AB27" s="38"/>
      <c r="AC27" s="38"/>
      <c r="AD27" s="38"/>
      <c r="AE27" s="38"/>
      <c r="AF27" s="38"/>
      <c r="AG27" s="38"/>
      <c r="AH27" s="38"/>
      <c r="AI27" s="38"/>
    </row>
    <row r="28" spans="1:35" x14ac:dyDescent="0.35">
      <c r="A28" s="17" t="s">
        <v>314</v>
      </c>
      <c r="B28" s="369">
        <f t="array" ref="B28">MEDIAN(AD35:AD47)</f>
        <v>200</v>
      </c>
      <c r="C28" s="16"/>
      <c r="F28" s="38"/>
      <c r="G28" s="38"/>
      <c r="H28" s="38"/>
      <c r="I28" s="38"/>
      <c r="J28" s="38"/>
      <c r="K28" s="38"/>
      <c r="V28" s="38"/>
      <c r="W28" s="38"/>
      <c r="X28" s="38"/>
      <c r="Y28" s="38"/>
      <c r="AA28" s="38"/>
      <c r="AB28" s="38"/>
      <c r="AC28" s="38"/>
      <c r="AD28" s="38"/>
      <c r="AE28" s="38"/>
      <c r="AF28" s="38"/>
      <c r="AG28" s="38"/>
      <c r="AH28" s="38"/>
      <c r="AI28" s="38"/>
    </row>
    <row r="29" spans="1:35" x14ac:dyDescent="0.35">
      <c r="A29" s="17" t="s">
        <v>3838</v>
      </c>
      <c r="B29" s="369">
        <f t="array" ref="B29">MEDIAN(AE35:AE47)</f>
        <v>250</v>
      </c>
      <c r="C29" s="16"/>
      <c r="F29" s="38"/>
      <c r="G29" s="38"/>
      <c r="H29" s="38"/>
      <c r="I29" s="38"/>
      <c r="J29" s="38"/>
      <c r="K29" s="38"/>
      <c r="V29" s="38"/>
      <c r="W29" s="38"/>
      <c r="X29" s="38"/>
      <c r="Y29" s="38"/>
      <c r="AA29" s="38"/>
      <c r="AB29" s="38"/>
      <c r="AC29" s="38"/>
      <c r="AD29" s="38"/>
      <c r="AE29" s="38"/>
      <c r="AF29" s="38"/>
      <c r="AG29" s="38"/>
      <c r="AH29" s="38"/>
      <c r="AI29" s="38"/>
    </row>
    <row r="30" spans="1:35" x14ac:dyDescent="0.35">
      <c r="A30" s="17" t="s">
        <v>3839</v>
      </c>
      <c r="B30" s="369">
        <f t="array" ref="B30">MEDIAN(AF35:AF47)</f>
        <v>25</v>
      </c>
      <c r="C30" s="16"/>
      <c r="F30" s="38"/>
      <c r="G30" s="38"/>
      <c r="H30" s="38"/>
      <c r="I30" s="38"/>
      <c r="J30" s="38"/>
      <c r="K30" s="38"/>
      <c r="V30" s="38"/>
      <c r="W30" s="38"/>
      <c r="X30" s="38"/>
      <c r="Y30" s="38"/>
      <c r="AA30" s="38"/>
      <c r="AB30" s="38"/>
      <c r="AC30" s="38"/>
      <c r="AD30" s="38"/>
      <c r="AE30" s="38"/>
      <c r="AF30" s="38"/>
      <c r="AG30" s="38"/>
      <c r="AH30" s="38"/>
      <c r="AI30" s="38"/>
    </row>
    <row r="31" spans="1:35" x14ac:dyDescent="0.35">
      <c r="A31" s="17" t="s">
        <v>3840</v>
      </c>
      <c r="B31" s="369">
        <f t="array" ref="B31">MEDIAN(AG35:AG47)</f>
        <v>50</v>
      </c>
      <c r="C31" s="16"/>
      <c r="F31" s="38"/>
      <c r="G31" s="38"/>
      <c r="H31" s="38"/>
      <c r="I31" s="38"/>
      <c r="J31" s="38"/>
      <c r="K31" s="38"/>
      <c r="V31" s="38"/>
      <c r="W31" s="38"/>
      <c r="X31" s="38"/>
      <c r="Y31" s="38"/>
      <c r="AA31" s="38"/>
      <c r="AB31" s="38"/>
      <c r="AC31" s="38"/>
      <c r="AD31" s="38"/>
      <c r="AE31" s="38"/>
      <c r="AF31" s="38"/>
      <c r="AG31" s="38"/>
      <c r="AH31" s="38"/>
      <c r="AI31" s="38"/>
    </row>
    <row r="32" spans="1:35" x14ac:dyDescent="0.35">
      <c r="A32" s="49"/>
      <c r="B32" s="26"/>
      <c r="C32" s="16"/>
      <c r="F32" s="38"/>
      <c r="G32" s="38"/>
      <c r="H32" s="38"/>
      <c r="I32" s="38"/>
      <c r="J32" s="38"/>
      <c r="K32" s="38"/>
      <c r="V32" s="38"/>
      <c r="W32" s="38"/>
      <c r="X32" s="38"/>
      <c r="Y32" s="38"/>
      <c r="AA32" s="38"/>
      <c r="AB32" s="38"/>
      <c r="AC32" s="38"/>
      <c r="AD32" s="38"/>
      <c r="AE32" s="38"/>
      <c r="AF32" s="38"/>
      <c r="AG32" s="38"/>
      <c r="AH32" s="38"/>
      <c r="AI32" s="38"/>
    </row>
    <row r="33" spans="1:35" ht="17.5" x14ac:dyDescent="0.35">
      <c r="A33" s="11" t="s">
        <v>5675</v>
      </c>
      <c r="F33" s="38"/>
      <c r="G33" s="38"/>
      <c r="H33" s="38"/>
      <c r="I33" s="38"/>
      <c r="J33" s="38"/>
      <c r="K33" s="38"/>
      <c r="V33" s="38"/>
      <c r="W33" s="38"/>
      <c r="X33" s="38"/>
      <c r="Y33" s="38"/>
      <c r="AA33" s="38"/>
      <c r="AB33" s="38"/>
      <c r="AC33" s="38"/>
      <c r="AD33" s="38"/>
      <c r="AE33" s="38"/>
      <c r="AF33" s="38"/>
      <c r="AG33" s="38"/>
      <c r="AH33" s="38"/>
      <c r="AI33" s="38"/>
    </row>
    <row r="34" spans="1:35" x14ac:dyDescent="0.35">
      <c r="A34" s="62" t="s">
        <v>525</v>
      </c>
      <c r="B34" s="62" t="s">
        <v>523</v>
      </c>
      <c r="C34" s="62" t="s">
        <v>522</v>
      </c>
      <c r="D34" s="62" t="s">
        <v>524</v>
      </c>
      <c r="E34" s="62"/>
      <c r="F34" s="17" t="s">
        <v>554</v>
      </c>
      <c r="G34" s="17" t="s">
        <v>126</v>
      </c>
      <c r="H34" s="17" t="s">
        <v>291</v>
      </c>
      <c r="I34" s="17" t="s">
        <v>186</v>
      </c>
      <c r="J34" s="17" t="s">
        <v>553</v>
      </c>
      <c r="K34" s="17" t="s">
        <v>552</v>
      </c>
      <c r="L34" s="17" t="s">
        <v>285</v>
      </c>
      <c r="M34" s="17" t="s">
        <v>120</v>
      </c>
      <c r="N34" s="17" t="s">
        <v>551</v>
      </c>
      <c r="O34" s="17" t="s">
        <v>216</v>
      </c>
      <c r="P34" s="17" t="s">
        <v>550</v>
      </c>
      <c r="Q34" s="17" t="s">
        <v>549</v>
      </c>
      <c r="R34" s="17" t="s">
        <v>215</v>
      </c>
      <c r="S34" s="17" t="s">
        <v>548</v>
      </c>
      <c r="T34" s="17" t="s">
        <v>728</v>
      </c>
      <c r="U34" s="17" t="s">
        <v>3842</v>
      </c>
      <c r="V34" s="17" t="s">
        <v>3830</v>
      </c>
      <c r="W34" s="17" t="s">
        <v>3831</v>
      </c>
      <c r="X34" s="17" t="s">
        <v>3825</v>
      </c>
      <c r="Y34" s="17" t="s">
        <v>3832</v>
      </c>
      <c r="Z34" s="17" t="s">
        <v>3833</v>
      </c>
      <c r="AA34" s="17" t="s">
        <v>3834</v>
      </c>
      <c r="AB34" s="17" t="s">
        <v>3836</v>
      </c>
      <c r="AC34" s="17" t="s">
        <v>3837</v>
      </c>
      <c r="AD34" s="17" t="s">
        <v>314</v>
      </c>
      <c r="AE34" s="17" t="s">
        <v>3838</v>
      </c>
      <c r="AF34" s="17" t="s">
        <v>3839</v>
      </c>
      <c r="AG34" s="17" t="s">
        <v>3840</v>
      </c>
      <c r="AH34" s="17" t="s">
        <v>3841</v>
      </c>
      <c r="AI34" s="17"/>
    </row>
    <row r="35" spans="1:35" x14ac:dyDescent="0.35">
      <c r="A35" s="134" t="s">
        <v>148</v>
      </c>
      <c r="B35" s="13" t="s">
        <v>123</v>
      </c>
      <c r="C35" s="12" t="s">
        <v>151</v>
      </c>
      <c r="D35" s="38" t="s">
        <v>536</v>
      </c>
      <c r="E35" s="38"/>
      <c r="F35" s="46">
        <f t="array" ref="F35">MEDIAN(IF(Processed_Data!$H$2:$H$266=Prix_Médians!$C35,Processed_Data!AZ$2:AZ$266))</f>
        <v>150</v>
      </c>
      <c r="G35" s="46">
        <f t="array" ref="G35">MEDIAN(IF(Processed_Data!$H$2:$H$266=Prix_Médians!$C35,Processed_Data!BC$2:BC$266))</f>
        <v>105.76923076923001</v>
      </c>
      <c r="H35" s="46">
        <f t="array" ref="H35">MEDIAN(IF(Processed_Data!$H$2:$H$266=Prix_Médians!$C35,Processed_Data!BF$2:BF$266))</f>
        <v>108.695652173913</v>
      </c>
      <c r="I35" s="46">
        <f t="array" ref="I35">MEDIAN(IF(Processed_Data!$H$2:$H$266=Prix_Médians!$C35,Processed_Data!BI$2:BI$266))</f>
        <v>103.448275862068</v>
      </c>
      <c r="J35" s="46">
        <f t="array" ref="J35">MEDIAN(IF(Processed_Data!$H$2:$H$266=Prix_Médians!$C35,Processed_Data!BL$2:BL$266))</f>
        <v>250</v>
      </c>
      <c r="K35" s="46">
        <f t="array" ref="K35">MEDIAN(IF(Processed_Data!$H$2:$H$266=Prix_Médians!$C35,Processed_Data!BO$2:BO$266))</f>
        <v>291.66666666666652</v>
      </c>
      <c r="L35" s="46">
        <f t="array" ref="L35">MEDIAN(IF(Processed_Data!$H$2:$H$266=Prix_Médians!$C35,Processed_Data!CA$2:CA$266))</f>
        <v>800</v>
      </c>
      <c r="M35" s="45">
        <f t="array" ref="M35">MEDIAN(IF(Processed_Data!$H$2:$H$266=Prix_Médians!$C35,Processed_Data!DZ$2:DZ$266))</f>
        <v>40</v>
      </c>
      <c r="N35" s="46">
        <f t="array" ref="N35">MEDIAN(IF(Processed_Data!$H$2:$H$266=Prix_Médians!$C35,Processed_Data!EB$2:EB$266))</f>
        <v>25</v>
      </c>
      <c r="O35" s="45">
        <f t="array" ref="O35">MEDIAN(IF(Processed_Data!$H$2:$H$266=Prix_Médians!$C35,Processed_Data!ED$2:ED$266))</f>
        <v>22.5</v>
      </c>
      <c r="P35" s="45" t="s">
        <v>156</v>
      </c>
      <c r="Q35" s="46">
        <f t="array" ref="Q35">MEDIAN(IF(Processed_Data!$H$2:$H$266=Prix_Médians!$C35,Processed_Data!EU$2:EU$266))</f>
        <v>25</v>
      </c>
      <c r="R35" s="46">
        <f t="array" ref="R35">MEDIAN(IF(Processed_Data!$H$2:$H$266=Prix_Médians!$C35,Processed_Data!FA$2:FA$266))</f>
        <v>100</v>
      </c>
      <c r="S35" s="46">
        <f t="array" ref="S35">MEDIAN(IF(Processed_Data!$H$2:$H$266=Prix_Médians!$C35,Processed_Data!FH$2:FH$266))</f>
        <v>75</v>
      </c>
      <c r="T35" s="45">
        <f t="array" ref="T35">MEDIAN(IF(Processed_Data!$H$2:$H$266=Prix_Médians!$C35,Processed_Data!FU$2:FU$266))</f>
        <v>10</v>
      </c>
      <c r="U35" s="45" t="s">
        <v>156</v>
      </c>
      <c r="V35" s="45" t="s">
        <v>156</v>
      </c>
      <c r="W35" s="45" t="s">
        <v>156</v>
      </c>
      <c r="X35" s="45" t="s">
        <v>156</v>
      </c>
      <c r="Y35" s="45" t="s">
        <v>156</v>
      </c>
      <c r="Z35" s="45" t="s">
        <v>156</v>
      </c>
      <c r="AA35" s="45" t="s">
        <v>156</v>
      </c>
      <c r="AB35" s="45" t="s">
        <v>156</v>
      </c>
      <c r="AC35" s="45" t="s">
        <v>156</v>
      </c>
      <c r="AD35" s="45" t="s">
        <v>156</v>
      </c>
      <c r="AE35" s="45" t="s">
        <v>156</v>
      </c>
      <c r="AF35" s="45" t="s">
        <v>156</v>
      </c>
      <c r="AG35" s="45" t="s">
        <v>156</v>
      </c>
      <c r="AH35" s="46">
        <f t="array" ref="AH35">5*(TRIMMEAN(IF(Processed_Data!$H$2:$H$266=Prix_Médians!C35,Processed_Data!$KM$2:$KM$266), 0.2))</f>
        <v>15.857142857142856</v>
      </c>
      <c r="AI35" s="46"/>
    </row>
    <row r="36" spans="1:35" s="38" customFormat="1" x14ac:dyDescent="0.35">
      <c r="A36" s="85" t="s">
        <v>836</v>
      </c>
      <c r="B36" s="85" t="s">
        <v>176</v>
      </c>
      <c r="C36" s="38" t="s">
        <v>224</v>
      </c>
      <c r="D36" s="38" t="s">
        <v>489</v>
      </c>
      <c r="F36" s="46">
        <f t="array" ref="F36">MEDIAN(IF(Processed_Data!$H$2:$H$266=Prix_Médians!$C36,Processed_Data!AZ$2:AZ$266))</f>
        <v>115</v>
      </c>
      <c r="G36" s="46">
        <f t="array" ref="G36">MEDIAN(IF(Processed_Data!$H$2:$H$266=Prix_Médians!$C36,Processed_Data!BC$2:BC$266))</f>
        <v>130.76923076923001</v>
      </c>
      <c r="H36" s="46">
        <f t="array" ref="H36">MEDIAN(IF(Processed_Data!$H$2:$H$266=Prix_Médians!$C36,Processed_Data!BF$2:BF$266))</f>
        <v>102.173913043478</v>
      </c>
      <c r="I36" s="46">
        <f t="array" ref="I36">MEDIAN(IF(Processed_Data!$H$2:$H$266=Prix_Médians!$C36,Processed_Data!BI$2:BI$266))</f>
        <v>103.448275862068</v>
      </c>
      <c r="J36" s="45">
        <f t="array" ref="J36">MEDIAN(IF(Processed_Data!$H$2:$H$266=Prix_Médians!$C36,Processed_Data!BL$2:BL$266))</f>
        <v>176.041666666666</v>
      </c>
      <c r="K36" s="45">
        <f t="array" ref="K36">MEDIAN(IF(Processed_Data!$H$2:$H$266=Prix_Médians!$C36,Processed_Data!BO$2:BO$266))</f>
        <v>189.16666666666652</v>
      </c>
      <c r="L36" s="46">
        <f t="array" ref="L36">MEDIAN(IF(Processed_Data!$H$2:$H$266=Prix_Médians!$C36,Processed_Data!CA$2:CA$266))</f>
        <v>800</v>
      </c>
      <c r="M36" s="46">
        <f t="array" ref="M36">MEDIAN(IF(Processed_Data!$H$2:$H$266=Prix_Médians!$C36,Processed_Data!DZ$2:DZ$266))</f>
        <v>20</v>
      </c>
      <c r="N36" s="46">
        <f t="array" ref="N36">MEDIAN(IF(Processed_Data!$H$2:$H$266=Prix_Médians!$C36,Processed_Data!EB$2:EC$266))</f>
        <v>25</v>
      </c>
      <c r="O36" s="45">
        <f t="array" ref="O36">MEDIAN(IF(Processed_Data!$H$2:$H$266=Prix_Médians!$C36,Processed_Data!EC$2:ED$266))</f>
        <v>35</v>
      </c>
      <c r="P36" s="45">
        <f t="array" ref="P36">MEDIAN(IF(Processed_Data!$H$2:$H$266=Prix_Médians!$C36,Processed_Data!EO$2:EO$266))</f>
        <v>65</v>
      </c>
      <c r="Q36" s="46">
        <f t="array" ref="Q36">MEDIAN(IF(Processed_Data!$H$2:$H$266=Prix_Médians!$C36,Processed_Data!EU$2:EU$266))</f>
        <v>50</v>
      </c>
      <c r="R36" s="46">
        <f t="array" ref="R36">MEDIAN(IF(Processed_Data!$H$2:$H$266=Prix_Médians!$C36,Processed_Data!FA$2:FA$266))</f>
        <v>75</v>
      </c>
      <c r="S36" s="45">
        <f t="array" ref="S36">MEDIAN(IF(Processed_Data!$H$2:$H$266=Prix_Médians!$C36,Processed_Data!FH$2:FH$266))</f>
        <v>45</v>
      </c>
      <c r="T36" s="46">
        <f t="array" ref="T36">MEDIAN(IF(Processed_Data!$H$2:$H$266=Prix_Médians!$C36,Processed_Data!FU$2:FU$266))</f>
        <v>35</v>
      </c>
      <c r="U36" s="45" t="s">
        <v>156</v>
      </c>
      <c r="V36" s="45" t="s">
        <v>156</v>
      </c>
      <c r="W36" s="45" t="s">
        <v>156</v>
      </c>
      <c r="X36" s="45" t="s">
        <v>156</v>
      </c>
      <c r="Y36" s="45" t="s">
        <v>156</v>
      </c>
      <c r="Z36" s="45" t="s">
        <v>156</v>
      </c>
      <c r="AA36" s="45" t="s">
        <v>156</v>
      </c>
      <c r="AB36" s="45" t="s">
        <v>156</v>
      </c>
      <c r="AC36" s="45" t="s">
        <v>156</v>
      </c>
      <c r="AD36" s="45" t="s">
        <v>156</v>
      </c>
      <c r="AE36" s="45" t="s">
        <v>156</v>
      </c>
      <c r="AF36" s="45" t="s">
        <v>156</v>
      </c>
      <c r="AG36" s="45" t="s">
        <v>156</v>
      </c>
      <c r="AH36" s="46">
        <f t="array" ref="AH36">5*(TRIMMEAN(IF(Processed_Data!$H$2:$H$266=Prix_Médians!C36,Processed_Data!$KM$2:$KM$266), 0.2))</f>
        <v>16.25</v>
      </c>
      <c r="AI36" s="46"/>
    </row>
    <row r="37" spans="1:35" x14ac:dyDescent="0.35">
      <c r="A37" s="13" t="s">
        <v>836</v>
      </c>
      <c r="B37" s="13" t="s">
        <v>176</v>
      </c>
      <c r="C37" s="12" t="s">
        <v>178</v>
      </c>
      <c r="D37" s="38" t="s">
        <v>536</v>
      </c>
      <c r="E37" s="38"/>
      <c r="F37" s="46">
        <f t="array" ref="F37">MEDIAN(IF(Processed_Data!$H$2:$H$266=Prix_Médians!$C37,Processed_Data!AZ$2:AZ$266))</f>
        <v>225</v>
      </c>
      <c r="G37" s="46">
        <f t="array" ref="G37">MEDIAN(IF(Processed_Data!$H$2:$H$266=Prix_Médians!$C37,Processed_Data!BC$2:BC$266))</f>
        <v>115.384615384615</v>
      </c>
      <c r="H37" s="45">
        <f t="array" ref="H37">MEDIAN(IF(Processed_Data!$H$2:$H$266=Prix_Médians!$C37,Processed_Data!BF$2:BF$266))</f>
        <v>153.04347826086899</v>
      </c>
      <c r="I37" s="45">
        <f t="array" ref="I37">MEDIAN(IF(Processed_Data!$H$2:$H$266=Prix_Médians!$C37,Processed_Data!BI$2:BI$266))</f>
        <v>93.103448275861993</v>
      </c>
      <c r="J37" s="46">
        <f t="array" ref="J37">MEDIAN(IF(Processed_Data!$H$2:$H$266=Prix_Médians!$C37,Processed_Data!BL$2:BL$266))</f>
        <v>231.25</v>
      </c>
      <c r="K37" s="45" t="s">
        <v>156</v>
      </c>
      <c r="L37" s="45" t="s">
        <v>156</v>
      </c>
      <c r="M37" s="45" t="s">
        <v>156</v>
      </c>
      <c r="N37" s="45">
        <f t="array" ref="N37">MEDIAN(IF(Processed_Data!$H$2:$H$266=Prix_Médians!$C37,Processed_Data!EB$2:EC$266))</f>
        <v>27.5</v>
      </c>
      <c r="O37" s="45">
        <f t="array" ref="O37">MEDIAN(IF(Processed_Data!$H$2:$H$266=Prix_Médians!$C37,Processed_Data!EC$2:ED$266))</f>
        <v>27.5</v>
      </c>
      <c r="P37" s="45" t="s">
        <v>156</v>
      </c>
      <c r="Q37" s="45">
        <f t="array" ref="Q37">MEDIAN(IF(Processed_Data!$H$2:$H$266=Prix_Médians!$C37,Processed_Data!EU$2:EU$266))</f>
        <v>25</v>
      </c>
      <c r="R37" s="45">
        <f t="array" ref="R37">MEDIAN(IF(Processed_Data!$H$2:$H$266=Prix_Médians!$C37,Processed_Data!FA$2:FA$266))</f>
        <v>100</v>
      </c>
      <c r="S37" s="45">
        <f t="array" ref="S37">MEDIAN(IF(Processed_Data!$H$2:$H$266=Prix_Médians!$C37,Processed_Data!FH$2:FH$266))</f>
        <v>50</v>
      </c>
      <c r="T37" s="45">
        <f t="array" ref="T37">MEDIAN(IF(Processed_Data!$H$2:$H$266=Prix_Médians!$C37,Processed_Data!FU$2:FU$266))</f>
        <v>5</v>
      </c>
      <c r="U37" s="45" t="s">
        <v>156</v>
      </c>
      <c r="V37" s="45" t="s">
        <v>156</v>
      </c>
      <c r="W37" s="45">
        <f t="array" ref="W37">MEDIAN(IF(Processed_Data!$H$2:$H$266=Prix_Médians!$C37,Processed_Data!HU$2:HU$266))</f>
        <v>1000</v>
      </c>
      <c r="X37" s="45">
        <f t="array" ref="X37">MEDIAN(IF(Processed_Data!$H$2:$H$266=Prix_Médians!$C37,Processed_Data!HV$2:HV$266))</f>
        <v>700</v>
      </c>
      <c r="Y37" s="45">
        <f t="array" ref="Y37">MEDIAN(IF(Processed_Data!$H$2:$H$266=Prix_Médians!$C37,Processed_Data!HW$2:HW$266))</f>
        <v>62.5</v>
      </c>
      <c r="Z37" s="45">
        <f t="array" ref="Z37">MEDIAN(IF(Processed_Data!$H$2:$H$266=Prix_Médians!$C37,Processed_Data!HX$2:HX$266))</f>
        <v>125</v>
      </c>
      <c r="AA37" s="45" t="s">
        <v>156</v>
      </c>
      <c r="AB37" s="45">
        <f t="array" ref="AB37">MEDIAN(IF(Processed_Data!$H$2:$H$266=Prix_Médians!$C37,Processed_Data!HZ$2:HZ$266))</f>
        <v>150</v>
      </c>
      <c r="AC37" s="45">
        <f t="array" ref="AC37">MEDIAN(IF(Processed_Data!$H$2:$H$266=Prix_Médians!$C37,Processed_Data!IA$2:IA$266))</f>
        <v>135</v>
      </c>
      <c r="AD37" s="45" t="s">
        <v>156</v>
      </c>
      <c r="AE37" s="45">
        <f t="array" ref="AE37">MEDIAN(IF(Processed_Data!$H$2:$H$266=Prix_Médians!$C37,Processed_Data!II$2:II$266))</f>
        <v>500</v>
      </c>
      <c r="AF37" s="45">
        <f t="array" ref="AF37">MEDIAN(IF(Processed_Data!$H$2:$H$266=Prix_Médians!$C37,Processed_Data!IJ$2:IJ$266))</f>
        <v>25</v>
      </c>
      <c r="AG37" s="45" t="s">
        <v>156</v>
      </c>
      <c r="AH37" s="46">
        <f t="array" ref="AH37">5*(TRIMMEAN(IF(Processed_Data!$H$2:$H$266=Prix_Médians!C37,Processed_Data!$KM$2:$KM$266), 0.2))</f>
        <v>155</v>
      </c>
      <c r="AI37" s="46"/>
    </row>
    <row r="38" spans="1:35" s="38" customFormat="1" x14ac:dyDescent="0.35">
      <c r="A38" s="360" t="s">
        <v>103</v>
      </c>
      <c r="B38" s="85" t="s">
        <v>106</v>
      </c>
      <c r="C38" s="38" t="s">
        <v>225</v>
      </c>
      <c r="D38" s="38" t="s">
        <v>489</v>
      </c>
      <c r="F38" s="46">
        <f t="array" ref="F38">MEDIAN(IF(Processed_Data!$H$2:$H$266=Prix_Médians!$C38,Processed_Data!AZ$2:AZ$266))</f>
        <v>100</v>
      </c>
      <c r="G38" s="46">
        <f t="array" ref="G38">MEDIAN(IF(Processed_Data!$H$2:$H$266=Prix_Médians!$C38,Processed_Data!BC$2:BC$266))</f>
        <v>115.384615384615</v>
      </c>
      <c r="H38" s="46">
        <f t="array" ref="H38">MEDIAN(IF(Processed_Data!$H$2:$H$266=Prix_Médians!$C38,Processed_Data!BF$2:BF$266))</f>
        <v>108.695652173913</v>
      </c>
      <c r="I38" s="46">
        <f t="array" ref="I38">MEDIAN(IF(Processed_Data!$H$2:$H$266=Prix_Médians!$C38,Processed_Data!BI$2:BI$266))</f>
        <v>86.2068965517241</v>
      </c>
      <c r="J38" s="45">
        <f t="array" ref="J38">MEDIAN(IF(Processed_Data!$H$2:$H$266=Prix_Médians!$C38,Processed_Data!BL$2:BL$266))</f>
        <v>208.333333333333</v>
      </c>
      <c r="K38" s="46">
        <f t="array" ref="K38">MEDIAN(IF(Processed_Data!$H$2:$H$266=Prix_Médians!$C38,Processed_Data!BO$2:BO$266))</f>
        <v>312.5</v>
      </c>
      <c r="L38" s="46">
        <f t="array" ref="L38">MEDIAN(IF(Processed_Data!$H$2:$H$266=Prix_Médians!$C38,Processed_Data!CA$2:CA$266))</f>
        <v>750</v>
      </c>
      <c r="M38" s="45">
        <f t="array" ref="M38">MEDIAN(IF(Processed_Data!$H$2:$H$266=Prix_Médians!$C38,Processed_Data!DZ$2:DZ$266))</f>
        <v>30</v>
      </c>
      <c r="N38" s="46">
        <f t="array" ref="N38">MEDIAN(IF(Processed_Data!$H$2:$H$266=Prix_Médians!$C38,Processed_Data!EB$2:EC$266))</f>
        <v>22.5</v>
      </c>
      <c r="O38" s="46">
        <f t="array" ref="O38">MEDIAN(IF(Processed_Data!$H$2:$H$266=Prix_Médians!$C38,Processed_Data!EC$2:ED$266))</f>
        <v>37.5</v>
      </c>
      <c r="P38" s="45" t="s">
        <v>156</v>
      </c>
      <c r="Q38" s="46">
        <f t="array" ref="Q38">MEDIAN(IF(Processed_Data!$H$2:$H$266=Prix_Médians!$C38,Processed_Data!EU$2:EU$266))</f>
        <v>25</v>
      </c>
      <c r="R38" s="46">
        <f t="array" ref="R38">MEDIAN(IF(Processed_Data!$H$2:$H$266=Prix_Médians!$C38,Processed_Data!FA$2:FA$266))</f>
        <v>100</v>
      </c>
      <c r="S38" s="46">
        <f t="array" ref="S38">MEDIAN(IF(Processed_Data!$H$2:$H$266=Prix_Médians!$C38,Processed_Data!FH$2:FH$266))</f>
        <v>75</v>
      </c>
      <c r="T38" s="45">
        <f t="array" ref="T38">MEDIAN(IF(Processed_Data!$H$2:$H$266=Prix_Médians!$C38,Processed_Data!FU$2:FU$266))</f>
        <v>5</v>
      </c>
      <c r="U38" s="45" t="s">
        <v>156</v>
      </c>
      <c r="V38" s="45" t="s">
        <v>156</v>
      </c>
      <c r="W38" s="45" t="s">
        <v>156</v>
      </c>
      <c r="X38" s="45" t="s">
        <v>156</v>
      </c>
      <c r="Y38" s="45" t="s">
        <v>156</v>
      </c>
      <c r="Z38" s="45" t="s">
        <v>156</v>
      </c>
      <c r="AA38" s="45" t="s">
        <v>156</v>
      </c>
      <c r="AB38" s="45" t="s">
        <v>156</v>
      </c>
      <c r="AC38" s="45" t="s">
        <v>156</v>
      </c>
      <c r="AD38" s="45" t="s">
        <v>156</v>
      </c>
      <c r="AE38" s="45" t="s">
        <v>156</v>
      </c>
      <c r="AF38" s="45" t="s">
        <v>156</v>
      </c>
      <c r="AG38" s="45" t="s">
        <v>156</v>
      </c>
      <c r="AH38" s="46">
        <f t="array" ref="AH38">5*(TRIMMEAN(IF(Processed_Data!$H$2:$H$266=Prix_Médians!C38,Processed_Data!$KM$2:$KM$266), 0.2))</f>
        <v>0</v>
      </c>
      <c r="AI38" s="46"/>
    </row>
    <row r="39" spans="1:35" x14ac:dyDescent="0.35">
      <c r="A39" s="134" t="s">
        <v>171</v>
      </c>
      <c r="B39" s="13" t="s">
        <v>106</v>
      </c>
      <c r="C39" s="12" t="s">
        <v>173</v>
      </c>
      <c r="D39" s="38" t="s">
        <v>536</v>
      </c>
      <c r="E39" s="38"/>
      <c r="F39" s="46">
        <f t="array" ref="F39">MEDIAN(IF(Processed_Data!$H$2:$H$266=Prix_Médians!$C39,Processed_Data!AZ$2:AZ$266))</f>
        <v>111.25</v>
      </c>
      <c r="G39" s="46">
        <f t="array" ref="G39">MEDIAN(IF(Processed_Data!$H$2:$H$266=Prix_Médians!$C39,Processed_Data!BC$2:BC$266))</f>
        <v>123.07692307692299</v>
      </c>
      <c r="H39" s="46">
        <f t="array" ref="H39">MEDIAN(IF(Processed_Data!$H$2:$H$266=Prix_Médians!$C39,Processed_Data!BF$2:BF$266))</f>
        <v>104.347826086956</v>
      </c>
      <c r="I39" s="46">
        <f t="array" ref="I39">MEDIAN(IF(Processed_Data!$H$2:$H$266=Prix_Médians!$C39,Processed_Data!BI$2:BI$266))</f>
        <v>87.931034482758548</v>
      </c>
      <c r="J39" s="46">
        <f t="array" ref="J39">MEDIAN(IF(Processed_Data!$H$2:$H$266=Prix_Médians!$C39,Processed_Data!BL$2:BL$266))</f>
        <v>250</v>
      </c>
      <c r="K39" s="45">
        <f t="array" ref="K39">MEDIAN(IF(Processed_Data!$H$2:$H$266=Prix_Médians!$C39,Processed_Data!BO$2:BO$266))</f>
        <v>354.16666666666652</v>
      </c>
      <c r="L39" s="46">
        <f t="array" ref="L39">MEDIAN(IF(Processed_Data!$H$2:$H$266=Prix_Médians!$C39,Processed_Data!CA$2:CA$266))</f>
        <v>789.29509632224153</v>
      </c>
      <c r="M39" s="46">
        <f t="array" ref="M39">MEDIAN(IF(Processed_Data!$H$2:$H$266=Prix_Médians!$C39,Processed_Data!DZ$2:DZ$266))</f>
        <v>30</v>
      </c>
      <c r="N39" s="46">
        <f t="array" ref="N39">MEDIAN(IF(Processed_Data!$H$2:$H$266=Prix_Médians!$C39,Processed_Data!EB$2:EC$266))</f>
        <v>15</v>
      </c>
      <c r="O39" s="46">
        <f t="array" ref="O39">MEDIAN(IF(Processed_Data!$H$2:$H$266=Prix_Médians!$C39,Processed_Data!EC$2:ED$266))</f>
        <v>75</v>
      </c>
      <c r="P39" s="45" t="s">
        <v>156</v>
      </c>
      <c r="Q39" s="46">
        <f t="array" ref="Q39">MEDIAN(IF(Processed_Data!$H$2:$H$266=Prix_Médians!$C39,Processed_Data!EU$2:EU$266))</f>
        <v>25</v>
      </c>
      <c r="R39" s="46">
        <f t="array" ref="R39">MEDIAN(IF(Processed_Data!$H$2:$H$266=Prix_Médians!$C39,Processed_Data!FA$2:FA$266))</f>
        <v>125</v>
      </c>
      <c r="S39" s="46">
        <f t="array" ref="S39">MEDIAN(IF(Processed_Data!$H$2:$H$266=Prix_Médians!$C39,Processed_Data!FH$2:FH$266))</f>
        <v>75</v>
      </c>
      <c r="T39" s="46">
        <f t="array" ref="T39">MEDIAN(IF(Processed_Data!$H$2:$H$266=Prix_Médians!$C39,Processed_Data!FU$2:FU$266))</f>
        <v>5</v>
      </c>
      <c r="U39" s="45">
        <f t="array" ref="U39">MEDIAN(IF(Processed_Data!$H$2:$H$266=Prix_Médians!$C39,Processed_Data!HD$2:HD$266))</f>
        <v>500</v>
      </c>
      <c r="V39" s="45">
        <f t="array" ref="V39">MEDIAN(IF(Processed_Data!$H$2:$H$266=Prix_Médians!$C39,Processed_Data!HT$2:HT$266))</f>
        <v>3000</v>
      </c>
      <c r="W39" s="45" t="s">
        <v>156</v>
      </c>
      <c r="X39" s="46">
        <f t="array" ref="X39">MEDIAN(IF(Processed_Data!$H$2:$H$266=Prix_Médians!$C39,Processed_Data!HV$2:HV$266))</f>
        <v>425</v>
      </c>
      <c r="Y39" s="46">
        <f t="array" ref="Y39">MEDIAN(IF(Processed_Data!$H$2:$H$266=Prix_Médians!$C39,Processed_Data!HW$2:HW$266))</f>
        <v>50</v>
      </c>
      <c r="Z39" s="46">
        <f t="array" ref="Z39">MEDIAN(IF(Processed_Data!$H$2:$H$266=Prix_Médians!$C39,Processed_Data!HX$2:HX$266))</f>
        <v>100</v>
      </c>
      <c r="AA39" s="46">
        <f t="array" ref="AA39">MEDIAN(IF(Processed_Data!$H$2:$H$266=Prix_Médians!$C39,Processed_Data!HY$2:HY$266))</f>
        <v>25</v>
      </c>
      <c r="AB39" s="46">
        <f t="array" ref="AB39">MEDIAN(IF(Processed_Data!$H$2:$H$266=Prix_Médians!$C39,Processed_Data!HZ$2:HZ$266))</f>
        <v>75</v>
      </c>
      <c r="AC39" s="46">
        <f t="array" ref="AC39">MEDIAN(IF(Processed_Data!$H$2:$H$266=Prix_Médians!$C39,Processed_Data!IA$2:IA$266))</f>
        <v>75</v>
      </c>
      <c r="AD39" s="46">
        <f t="array" ref="AD39">MEDIAN(IF(Processed_Data!$H$2:$H$266=Prix_Médians!$C39,Processed_Data!IH$2:IH$266))</f>
        <v>150</v>
      </c>
      <c r="AE39" s="46">
        <f t="array" ref="AE39">MEDIAN(IF(Processed_Data!$H$2:$H$266=Prix_Médians!$C39,Processed_Data!II$2:II$266))</f>
        <v>325</v>
      </c>
      <c r="AF39" s="45">
        <f t="array" ref="AF39">MEDIAN(IF(Processed_Data!$H$2:$H$266=Prix_Médians!$C39,Processed_Data!IJ$2:IJ$266))</f>
        <v>25</v>
      </c>
      <c r="AG39" s="46">
        <f t="array" ref="AG39">MEDIAN(IF(Processed_Data!$H$2:$H$266=Prix_Médians!$C39,Processed_Data!IL$2:IL$266))</f>
        <v>50</v>
      </c>
      <c r="AH39" s="46">
        <f t="array" ref="AH39">5*(TRIMMEAN(IF(Processed_Data!$H$2:$H$266=Prix_Médians!C39,Processed_Data!$KM$2:$KM$266), 0.2))</f>
        <v>45.833333333333329</v>
      </c>
      <c r="AI39" s="46"/>
    </row>
    <row r="40" spans="1:35" s="349" customFormat="1" x14ac:dyDescent="0.35">
      <c r="A40" s="347" t="s">
        <v>613</v>
      </c>
      <c r="B40" s="348" t="s">
        <v>182</v>
      </c>
      <c r="C40" s="349" t="s">
        <v>1959</v>
      </c>
      <c r="D40" s="349" t="s">
        <v>489</v>
      </c>
      <c r="F40" s="350">
        <f t="array" ref="F40">MEDIAN(IF(Processed_Data!$H$2:$H$266=Prix_Médians!$C40,Processed_Data!AZ$2:AZ$266))</f>
        <v>100</v>
      </c>
      <c r="G40" s="46">
        <f t="array" ref="G40">MEDIAN(IF(Processed_Data!$H$2:$H$266=Prix_Médians!$C40,Processed_Data!BC$2:BC$266))</f>
        <v>96.153846153846104</v>
      </c>
      <c r="H40" s="46">
        <f t="array" ref="H40">MEDIAN(IF(Processed_Data!$H$2:$H$266=Prix_Médians!$C40,Processed_Data!BF$2:BF$266))</f>
        <v>82.60869565217385</v>
      </c>
      <c r="I40" s="46">
        <f t="array" ref="I40">MEDIAN(IF(Processed_Data!$H$2:$H$266=Prix_Médians!$C40,Processed_Data!BI$2:BI$266))</f>
        <v>85.86206896551721</v>
      </c>
      <c r="J40" s="46">
        <f t="array" ref="J40">MEDIAN(IF(Processed_Data!$H$2:$H$266=Prix_Médians!$C40,Processed_Data!BL$2:BL$266))</f>
        <v>187.5</v>
      </c>
      <c r="K40" s="45">
        <f t="array" ref="K40">MEDIAN(IF(Processed_Data!$H$2:$H$266=Prix_Médians!$C40,Processed_Data!BO$2:BO$266))</f>
        <v>312.5</v>
      </c>
      <c r="L40" s="46">
        <f t="array" ref="L40">MEDIAN(IF(Processed_Data!$H$2:$H$266=Prix_Médians!$C40,Processed_Data!CA$2:CA$266))</f>
        <v>800</v>
      </c>
      <c r="M40" s="45">
        <f t="array" ref="M40">MEDIAN(IF(Processed_Data!$H$2:$H$266=Prix_Médians!$C40,Processed_Data!DZ$2:DZ$266))</f>
        <v>27.5</v>
      </c>
      <c r="N40" s="46">
        <f t="array" ref="N40">MEDIAN(IF(Processed_Data!$H$2:$H$266=Prix_Médians!$C40,Processed_Data!EB$2:EC$266))</f>
        <v>17.5</v>
      </c>
      <c r="O40" s="46">
        <f t="array" ref="O40">MEDIAN(IF(Processed_Data!$H$2:$H$266=Prix_Médians!$C40,Processed_Data!EC$2:ED$266))</f>
        <v>27.5</v>
      </c>
      <c r="P40" s="45" t="s">
        <v>156</v>
      </c>
      <c r="Q40" s="46">
        <f t="array" ref="Q40">MEDIAN(IF(Processed_Data!$H$2:$H$266=Prix_Médians!$C40,Processed_Data!EU$2:EU$266))</f>
        <v>17.5</v>
      </c>
      <c r="R40" s="46">
        <f t="array" ref="R40">MEDIAN(IF(Processed_Data!$H$2:$H$266=Prix_Médians!$C40,Processed_Data!FA$2:FA$266))</f>
        <v>100</v>
      </c>
      <c r="S40" s="46">
        <f t="array" ref="S40">MEDIAN(IF(Processed_Data!$H$2:$H$266=Prix_Médians!$C40,Processed_Data!FH$2:FH$266))</f>
        <v>62.5</v>
      </c>
      <c r="T40" s="46">
        <f t="array" ref="T40">MEDIAN(IF(Processed_Data!$H$2:$H$266=Prix_Médians!$C40,Processed_Data!FU$2:FU$266))</f>
        <v>15</v>
      </c>
      <c r="U40" s="45">
        <f t="array" ref="U40">MEDIAN(IF(Processed_Data!$H$2:$H$266=Prix_Médians!$C40,Processed_Data!HD$2:HD$266))</f>
        <v>175</v>
      </c>
      <c r="V40" s="45" t="s">
        <v>156</v>
      </c>
      <c r="W40" s="45" t="s">
        <v>156</v>
      </c>
      <c r="X40" s="45">
        <f t="array" ref="X40">MEDIAN(IF(Processed_Data!$H$2:$H$266=Prix_Médians!$C40,Processed_Data!HV$2:HV$266))</f>
        <v>100</v>
      </c>
      <c r="Y40" s="45">
        <f t="array" ref="Y40">MEDIAN(IF(Processed_Data!$H$2:$H$266=Prix_Médians!$C40,Processed_Data!HW$2:HW$266))</f>
        <v>100</v>
      </c>
      <c r="Z40" s="45">
        <f t="array" ref="Z40">MEDIAN(IF(Processed_Data!$H$2:$H$266=Prix_Médians!$C40,Processed_Data!HX$2:HX$266))</f>
        <v>75</v>
      </c>
      <c r="AA40" s="45">
        <f t="array" ref="AA40">MEDIAN(IF(Processed_Data!$H$2:$H$266=Prix_Médians!$C40,Processed_Data!HY$2:HY$266))</f>
        <v>10</v>
      </c>
      <c r="AB40" s="45">
        <f t="array" ref="AB40">MEDIAN(IF(Processed_Data!$H$2:$H$266=Prix_Médians!$C40,Processed_Data!HZ$2:HZ$266))</f>
        <v>50</v>
      </c>
      <c r="AC40" s="45">
        <f t="array" ref="AC40">MEDIAN(IF(Processed_Data!$H$2:$H$266=Prix_Médians!$C40,Processed_Data!IA$2:IA$266))</f>
        <v>75</v>
      </c>
      <c r="AD40" s="45">
        <f t="array" ref="AD40">MEDIAN(IF(Processed_Data!$H$2:$H$266=Prix_Médians!$C40,Processed_Data!IH$2:IH$266))</f>
        <v>200</v>
      </c>
      <c r="AE40" s="45">
        <f t="array" ref="AE40">MEDIAN(IF(Processed_Data!$H$2:$H$266=Prix_Médians!$C40,Processed_Data!II$2:II$266))</f>
        <v>75</v>
      </c>
      <c r="AF40" s="45">
        <f t="array" ref="AF40">MEDIAN(IF(Processed_Data!$H$2:$H$266=Prix_Médians!$C40,Processed_Data!IJ$2:IJ$266))</f>
        <v>25</v>
      </c>
      <c r="AG40" s="45">
        <f t="array" ref="AG40">MEDIAN(IF(Processed_Data!$H$2:$H$266=Prix_Médians!$C40,Processed_Data!IL$2:IL$266))</f>
        <v>50</v>
      </c>
      <c r="AH40" s="46">
        <f t="array" ref="AH40">5*(TRIMMEAN(IF(Processed_Data!$H$2:$H$266=Prix_Médians!C40,Processed_Data!$KM$2:$KM$266), 0.2))</f>
        <v>10</v>
      </c>
      <c r="AI40" s="46"/>
    </row>
    <row r="41" spans="1:35" x14ac:dyDescent="0.35">
      <c r="A41" s="134" t="s">
        <v>187</v>
      </c>
      <c r="B41" s="13" t="s">
        <v>123</v>
      </c>
      <c r="C41" s="12" t="s">
        <v>160</v>
      </c>
      <c r="D41" s="38" t="s">
        <v>536</v>
      </c>
      <c r="E41" s="38"/>
      <c r="F41" s="45">
        <f t="array" ref="F41">MEDIAN(IF(Processed_Data!$H$2:$H$266=Prix_Médians!$C41,Processed_Data!AZ$2:AZ$266))</f>
        <v>100</v>
      </c>
      <c r="G41" s="45">
        <f t="array" ref="G41">MEDIAN(IF(Processed_Data!$H$2:$H$266=Prix_Médians!$C41,Processed_Data!BC$2:BC$266))</f>
        <v>105.76923076923055</v>
      </c>
      <c r="H41" s="45">
        <f t="array" ref="H41">MEDIAN(IF(Processed_Data!$H$2:$H$266=Prix_Médians!$C41,Processed_Data!BF$2:BF$266))</f>
        <v>119.5652173913042</v>
      </c>
      <c r="I41" s="45">
        <f t="array" ref="I41">MEDIAN(IF(Processed_Data!$H$2:$H$266=Prix_Médians!$C41,Processed_Data!BI$2:BI$266))</f>
        <v>103.448275862068</v>
      </c>
      <c r="J41" s="45" t="s">
        <v>156</v>
      </c>
      <c r="K41" s="45" t="s">
        <v>156</v>
      </c>
      <c r="L41" s="45">
        <f t="array" ref="L41">MEDIAN(IF(Processed_Data!$H$2:$H$266=Prix_Médians!$C41,Processed_Data!CA$2:CA$266))</f>
        <v>900</v>
      </c>
      <c r="M41" s="45">
        <f t="array" ref="M41">MEDIAN(IF(Processed_Data!$H$2:$H$266=Prix_Médians!$C41,Processed_Data!DZ$2:DZ$266))</f>
        <v>32.5</v>
      </c>
      <c r="N41" s="45">
        <f t="array" ref="N41">MEDIAN(IF(Processed_Data!$H$2:$H$266=Prix_Médians!$C41,Processed_Data!EB$2:EC$266))</f>
        <v>15</v>
      </c>
      <c r="O41" s="45">
        <f t="array" ref="O41">MEDIAN(IF(Processed_Data!$H$2:$H$266=Prix_Médians!$C41,Processed_Data!EC$2:ED$266))</f>
        <v>55</v>
      </c>
      <c r="P41" s="45" t="s">
        <v>156</v>
      </c>
      <c r="Q41" s="45">
        <f t="array" ref="Q41">MEDIAN(IF(Processed_Data!$H$2:$H$266=Prix_Médians!$C41,Processed_Data!EU$2:EU$266))</f>
        <v>25</v>
      </c>
      <c r="R41" s="45">
        <f t="array" ref="R41">MEDIAN(IF(Processed_Data!$H$2:$H$266=Prix_Médians!$C41,Processed_Data!FA$2:FA$266))</f>
        <v>75</v>
      </c>
      <c r="S41" s="45">
        <f t="array" ref="S41">MEDIAN(IF(Processed_Data!$H$2:$H$266=Prix_Médians!$C41,Processed_Data!FH$2:FH$266))</f>
        <v>87.5</v>
      </c>
      <c r="T41" s="45">
        <f t="array" ref="T41">MEDIAN(IF(Processed_Data!$H$2:$H$266=Prix_Médians!$C41,Processed_Data!FU$2:FU$266))</f>
        <v>5</v>
      </c>
      <c r="U41" s="45" t="s">
        <v>156</v>
      </c>
      <c r="V41" s="45" t="s">
        <v>156</v>
      </c>
      <c r="W41" s="45" t="s">
        <v>156</v>
      </c>
      <c r="X41" s="45" t="s">
        <v>156</v>
      </c>
      <c r="Y41" s="45" t="s">
        <v>156</v>
      </c>
      <c r="Z41" s="45" t="s">
        <v>156</v>
      </c>
      <c r="AA41" s="45" t="s">
        <v>156</v>
      </c>
      <c r="AB41" s="45" t="s">
        <v>156</v>
      </c>
      <c r="AC41" s="45" t="s">
        <v>156</v>
      </c>
      <c r="AD41" s="45" t="s">
        <v>156</v>
      </c>
      <c r="AE41" s="45" t="s">
        <v>156</v>
      </c>
      <c r="AF41" s="45" t="s">
        <v>156</v>
      </c>
      <c r="AG41" s="45">
        <f t="array" ref="AG41">MEDIAN(IF(Processed_Data!$H$2:$H$266=Prix_Médians!$C41,Processed_Data!IL$2:IL$266))</f>
        <v>50</v>
      </c>
      <c r="AH41" s="46">
        <f t="array" ref="AH41">5*(TRIMMEAN(IF(Processed_Data!$H$2:$H$266=Prix_Médians!C41,Processed_Data!$KM$2:$KM$266), 0.2))</f>
        <v>37.5</v>
      </c>
      <c r="AI41" s="46"/>
    </row>
    <row r="42" spans="1:35" s="38" customFormat="1" x14ac:dyDescent="0.35">
      <c r="A42" s="360" t="s">
        <v>133</v>
      </c>
      <c r="B42" s="85" t="s">
        <v>117</v>
      </c>
      <c r="C42" s="38" t="s">
        <v>136</v>
      </c>
      <c r="D42" s="38" t="s">
        <v>489</v>
      </c>
      <c r="F42" s="46">
        <f t="array" ref="F42">MEDIAN(IF(Processed_Data!$H$2:$H$266=Prix_Médians!$C42,Processed_Data!AZ$2:AZ$266))</f>
        <v>143.75</v>
      </c>
      <c r="G42" s="46">
        <f t="array" ref="G42">MEDIAN(IF(Processed_Data!$H$2:$H$266=Prix_Médians!$C42,Processed_Data!BC$2:BC$266))</f>
        <v>105.76923076923055</v>
      </c>
      <c r="H42" s="46">
        <f t="array" ref="H42">MEDIAN(IF(Processed_Data!$H$2:$H$266=Prix_Médians!$C42,Processed_Data!BF$2:BF$266))</f>
        <v>92.391304347826051</v>
      </c>
      <c r="I42" s="46">
        <f t="array" ref="I42">MEDIAN(IF(Processed_Data!$H$2:$H$266=Prix_Médians!$C42,Processed_Data!BI$2:BI$266))</f>
        <v>94.827586206896058</v>
      </c>
      <c r="J42" s="46">
        <f t="array" ref="J42">MEDIAN(IF(Processed_Data!$H$2:$H$266=Prix_Médians!$C42,Processed_Data!BL$2:BL$266))</f>
        <v>166.666666666666</v>
      </c>
      <c r="K42" s="46">
        <f t="array" ref="K42">MEDIAN(IF(Processed_Data!$H$2:$H$266=Prix_Médians!$C42,Processed_Data!BO$2:BO$266))</f>
        <v>208.333333333333</v>
      </c>
      <c r="L42" s="46">
        <f t="array" ref="L42">MEDIAN(IF(Processed_Data!$H$2:$H$266=Prix_Médians!$C42,Processed_Data!CA$2:CA$266))</f>
        <v>825</v>
      </c>
      <c r="M42" s="46">
        <f t="array" ref="M42">MEDIAN(IF(Processed_Data!$H$2:$H$266=Prix_Médians!$C42,Processed_Data!DZ$2:DZ$266))</f>
        <v>30</v>
      </c>
      <c r="N42" s="46">
        <f t="array" ref="N42">MEDIAN(IF(Processed_Data!$H$2:$H$266=Prix_Médians!$C42,Processed_Data!EB$2:EC$266))</f>
        <v>25</v>
      </c>
      <c r="O42" s="46">
        <f t="array" ref="O42">MEDIAN(IF(Processed_Data!$H$2:$H$266=Prix_Médians!$C42,Processed_Data!EC$2:ED$266))</f>
        <v>37.5</v>
      </c>
      <c r="P42" s="46">
        <f t="array" ref="P42">MEDIAN(IF(Processed_Data!$H$2:$H$266=Prix_Médians!$C42,Processed_Data!EO$2:EO$266))</f>
        <v>50</v>
      </c>
      <c r="Q42" s="46">
        <f t="array" ref="Q42">MEDIAN(IF(Processed_Data!$H$2:$H$266=Prix_Médians!$C42,Processed_Data!EU$2:EU$266))</f>
        <v>27.5</v>
      </c>
      <c r="R42" s="46">
        <f t="array" ref="R42">MEDIAN(IF(Processed_Data!$H$2:$H$266=Prix_Médians!$C42,Processed_Data!FA$2:FA$266))</f>
        <v>75</v>
      </c>
      <c r="S42" s="46">
        <f t="array" ref="S42">MEDIAN(IF(Processed_Data!$H$2:$H$266=Prix_Médians!$C42,Processed_Data!FH$2:FH$266))</f>
        <v>75</v>
      </c>
      <c r="T42" s="46">
        <f t="array" ref="T42">MEDIAN(IF(Processed_Data!$H$2:$H$266=Prix_Médians!$C42,Processed_Data!FU$2:FU$266))</f>
        <v>5</v>
      </c>
      <c r="U42" s="46">
        <f t="array" ref="U42">MEDIAN(IF(Processed_Data!$H$2:$H$266=Prix_Médians!$C42,Processed_Data!HD$2:HD$266))</f>
        <v>500</v>
      </c>
      <c r="V42" s="45" t="s">
        <v>156</v>
      </c>
      <c r="W42" s="45" t="s">
        <v>156</v>
      </c>
      <c r="X42" s="46">
        <f t="array" ref="X42">MEDIAN(IF(Processed_Data!$H$2:$H$266=Prix_Médians!$C42,Processed_Data!HV$2:HV$266))</f>
        <v>900</v>
      </c>
      <c r="Y42" s="46">
        <f t="array" ref="Y42">MEDIAN(IF(Processed_Data!$H$2:$H$266=Prix_Médians!$C42,Processed_Data!HW$2:HW$266))</f>
        <v>100</v>
      </c>
      <c r="Z42" s="46">
        <f t="array" ref="Z42">MEDIAN(IF(Processed_Data!$H$2:$H$266=Prix_Médians!$C42,Processed_Data!HX$2:HX$266))</f>
        <v>200</v>
      </c>
      <c r="AA42" s="46">
        <f t="array" ref="AA42">MEDIAN(IF(Processed_Data!$H$2:$H$266=Prix_Médians!$C42,Processed_Data!HY$2:HY$266))</f>
        <v>25</v>
      </c>
      <c r="AB42" s="46">
        <f t="array" ref="AB42">MEDIAN(IF(Processed_Data!$H$2:$H$266=Prix_Médians!$C42,Processed_Data!HZ$2:HZ$266))</f>
        <v>100</v>
      </c>
      <c r="AC42" s="46">
        <f t="array" ref="AC42">MEDIAN(IF(Processed_Data!$H$2:$H$266=Prix_Médians!$C42,Processed_Data!IA$2:IA$266))</f>
        <v>75</v>
      </c>
      <c r="AD42" s="46">
        <f t="array" ref="AD42">MEDIAN(IF(Processed_Data!$H$2:$H$266=Prix_Médians!$C42,Processed_Data!IH$2:IH$266))</f>
        <v>125</v>
      </c>
      <c r="AE42" s="46">
        <f t="array" ref="AE42">MEDIAN(IF(Processed_Data!$H$2:$H$266=Prix_Médians!$C42,Processed_Data!II$2:II$266))</f>
        <v>150</v>
      </c>
      <c r="AF42" s="46">
        <f t="array" ref="AF42">MEDIAN(IF(Processed_Data!$H$2:$H$266=Prix_Médians!$C42,Processed_Data!IJ$2:IJ$266))</f>
        <v>15</v>
      </c>
      <c r="AG42" s="46">
        <f t="array" ref="AG42">MEDIAN(IF(Processed_Data!$H$2:$H$266=Prix_Médians!$C42,Processed_Data!IL$2:IL$266))</f>
        <v>35</v>
      </c>
      <c r="AH42" s="46">
        <f t="array" ref="AH42">5*(TRIMMEAN(IF(Processed_Data!$H$2:$H$266=Prix_Médians!C42,Processed_Data!$KM$2:$KM$266), 0.2))</f>
        <v>1.3333333333333333</v>
      </c>
      <c r="AI42" s="46"/>
    </row>
    <row r="43" spans="1:35" x14ac:dyDescent="0.35">
      <c r="A43" s="134" t="s">
        <v>179</v>
      </c>
      <c r="B43" s="13" t="s">
        <v>182</v>
      </c>
      <c r="C43" s="12" t="s">
        <v>183</v>
      </c>
      <c r="D43" s="38" t="s">
        <v>536</v>
      </c>
      <c r="E43" s="38"/>
      <c r="F43" s="46">
        <f t="array" ref="F43">MEDIAN(IF(Processed_Data!$H$2:$H$266=Prix_Médians!$C43,Processed_Data!AZ$2:AZ$266))</f>
        <v>100</v>
      </c>
      <c r="G43" s="46">
        <f t="array" ref="G43">MEDIAN(IF(Processed_Data!$H$2:$H$266=Prix_Médians!$C43,Processed_Data!BC$2:BC$266))</f>
        <v>86.538461538461505</v>
      </c>
      <c r="H43" s="46">
        <f t="array" ref="H43">MEDIAN(IF(Processed_Data!$H$2:$H$266=Prix_Médians!$C43,Processed_Data!BF$2:BF$266))</f>
        <v>86.956521739130395</v>
      </c>
      <c r="I43" s="46">
        <f t="array" ref="I43">MEDIAN(IF(Processed_Data!$H$2:$H$266=Prix_Médians!$C43,Processed_Data!BI$2:BI$266))</f>
        <v>103.448275862068</v>
      </c>
      <c r="J43" s="46">
        <f t="array" ref="J43">MEDIAN(IF(Processed_Data!$H$2:$H$266=Prix_Médians!$C43,Processed_Data!BL$2:BL$266))</f>
        <v>208.333333333333</v>
      </c>
      <c r="K43" s="45" t="s">
        <v>156</v>
      </c>
      <c r="L43" s="46">
        <f t="array" ref="L43">MEDIAN(IF(Processed_Data!$H$2:$H$266=Prix_Médians!$C43,Processed_Data!CA$2:CA$266))</f>
        <v>900</v>
      </c>
      <c r="M43" s="46">
        <f t="array" ref="M43">MEDIAN(IF(Processed_Data!$H$2:$H$266=Prix_Médians!$C43,Processed_Data!DZ$2:DZ$266))</f>
        <v>27.5</v>
      </c>
      <c r="N43" s="46">
        <f t="array" ref="N43">MEDIAN(IF(Processed_Data!$H$2:$H$266=Prix_Médians!$C43,Processed_Data!EB$2:EC$266))</f>
        <v>15</v>
      </c>
      <c r="O43" s="46">
        <f t="array" ref="O43">MEDIAN(IF(Processed_Data!$H$2:$H$266=Prix_Médians!$C43,Processed_Data!EC$2:ED$266))</f>
        <v>25</v>
      </c>
      <c r="P43" s="45" t="s">
        <v>156</v>
      </c>
      <c r="Q43" s="46">
        <f t="array" ref="Q43">MEDIAN(IF(Processed_Data!$H$2:$H$266=Prix_Médians!$C43,Processed_Data!EU$2:EU$266))</f>
        <v>25</v>
      </c>
      <c r="R43" s="46">
        <f t="array" ref="R43">MEDIAN(IF(Processed_Data!$H$2:$H$266=Prix_Médians!$C43,Processed_Data!FA$2:FA$266))</f>
        <v>100</v>
      </c>
      <c r="S43" s="46">
        <f t="array" ref="S43">MEDIAN(IF(Processed_Data!$H$2:$H$266=Prix_Médians!$C43,Processed_Data!FH$2:FH$266))</f>
        <v>75</v>
      </c>
      <c r="T43" s="46">
        <f t="array" ref="T43">MEDIAN(IF(Processed_Data!$H$2:$H$266=Prix_Médians!$C43,Processed_Data!FU$2:FU$266))</f>
        <v>5</v>
      </c>
      <c r="U43" s="45">
        <f t="array" ref="U43">MEDIAN(IF(Processed_Data!$H$2:$H$266=Prix_Médians!$C43,Processed_Data!HD$2:HD$266))</f>
        <v>500</v>
      </c>
      <c r="V43" s="45">
        <f t="array" ref="V43">MEDIAN(IF(Processed_Data!$H$2:$H$266=Prix_Médians!$C43,Processed_Data!HT$2:HT$266))</f>
        <v>1750</v>
      </c>
      <c r="W43" s="46">
        <f t="array" ref="W43">MEDIAN(IF(Processed_Data!$H$2:$H$266=Prix_Médians!$C43,Processed_Data!HU$2:HU$266))</f>
        <v>750</v>
      </c>
      <c r="X43" s="45" t="s">
        <v>156</v>
      </c>
      <c r="Y43" s="46">
        <f t="array" ref="Y43">MEDIAN(IF(Processed_Data!$H$2:$H$266=Prix_Médians!$C43,Processed_Data!HW$2:HW$266))</f>
        <v>100</v>
      </c>
      <c r="Z43" s="46">
        <f t="array" ref="Z43">MEDIAN(IF(Processed_Data!$H$2:$H$266=Prix_Médians!$C43,Processed_Data!HX$2:HX$266))</f>
        <v>75</v>
      </c>
      <c r="AA43" s="46">
        <f t="array" ref="AA43">MEDIAN(IF(Processed_Data!$H$2:$H$266=Prix_Médians!$C43,Processed_Data!HY$2:HY$266))</f>
        <v>12.5</v>
      </c>
      <c r="AB43" s="46">
        <f t="array" ref="AB43">MEDIAN(IF(Processed_Data!$H$2:$H$266=Prix_Médians!$C43,Processed_Data!HZ$2:HZ$266))</f>
        <v>75</v>
      </c>
      <c r="AC43" s="46">
        <f t="array" ref="AC43">MEDIAN(IF(Processed_Data!$H$2:$H$266=Prix_Médians!$C43,Processed_Data!IA$2:IA$266))</f>
        <v>75</v>
      </c>
      <c r="AD43" s="46">
        <f t="array" ref="AD43">MEDIAN(IF(Processed_Data!$H$2:$H$266=Prix_Médians!$C43,Processed_Data!IH$2:IH$266))</f>
        <v>200</v>
      </c>
      <c r="AE43" s="46">
        <f t="array" ref="AE43">MEDIAN(IF(Processed_Data!$H$2:$H$266=Prix_Médians!$C43,Processed_Data!II$2:II$266))</f>
        <v>137.5</v>
      </c>
      <c r="AF43" s="46">
        <f t="array" ref="AF43">MEDIAN(IF(Processed_Data!$H$2:$H$266=Prix_Médians!$C43,Processed_Data!IJ$2:IJ$266))</f>
        <v>25</v>
      </c>
      <c r="AG43" s="45" t="s">
        <v>156</v>
      </c>
      <c r="AH43" s="46">
        <f t="array" ref="AH43">5*(TRIMMEAN(IF(Processed_Data!$H$2:$H$266=Prix_Médians!C43,Processed_Data!$KM$2:$KM$266), 0.2))</f>
        <v>47</v>
      </c>
      <c r="AI43" s="46"/>
    </row>
    <row r="44" spans="1:35" x14ac:dyDescent="0.35">
      <c r="A44" s="13" t="s">
        <v>161</v>
      </c>
      <c r="B44" s="13" t="s">
        <v>164</v>
      </c>
      <c r="C44" s="12" t="s">
        <v>165</v>
      </c>
      <c r="D44" s="38" t="s">
        <v>536</v>
      </c>
      <c r="E44" s="38"/>
      <c r="F44" s="46">
        <f t="array" ref="F44">MEDIAN(IF(Processed_Data!$H$2:$H$266=Prix_Médians!$C44,Processed_Data!AZ$2:AZ$266))</f>
        <v>140</v>
      </c>
      <c r="G44" s="46">
        <f t="array" ref="G44">MEDIAN(IF(Processed_Data!$H$2:$H$266=Prix_Médians!$C44,Processed_Data!BC$2:BC$266))</f>
        <v>134.61538461538399</v>
      </c>
      <c r="H44" s="46">
        <f t="array" ref="H44">MEDIAN(IF(Processed_Data!$H$2:$H$266=Prix_Médians!$C44,Processed_Data!BF$2:BF$266))</f>
        <v>114.13043478260801</v>
      </c>
      <c r="I44" s="46">
        <f t="array" ref="I44">MEDIAN(IF(Processed_Data!$H$2:$H$266=Prix_Médians!$C44,Processed_Data!BI$2:BI$266))</f>
        <v>120.689655172413</v>
      </c>
      <c r="J44" s="46">
        <f t="array" ref="J44">MEDIAN(IF(Processed_Data!$H$2:$H$266=Prix_Médians!$C44,Processed_Data!BL$2:BL$266))</f>
        <v>291.666666666666</v>
      </c>
      <c r="K44" s="46">
        <f t="array" ref="K44">MEDIAN(IF(Processed_Data!$H$2:$H$266=Prix_Médians!$C44,Processed_Data!BO$2:BO$266))</f>
        <v>406.25</v>
      </c>
      <c r="L44" s="45">
        <f t="array" ref="L44">MEDIAN(IF(Processed_Data!$H$2:$H$266=Prix_Médians!$C44,Processed_Data!CA$2:CA$266))</f>
        <v>800</v>
      </c>
      <c r="M44" s="46">
        <f t="array" ref="M44">MEDIAN(IF(Processed_Data!$H$2:$H$266=Prix_Médians!$C44,Processed_Data!DZ$2:DZ$266))</f>
        <v>30</v>
      </c>
      <c r="N44" s="46">
        <f t="array" ref="N44">MEDIAN(IF(Processed_Data!$H$2:$H$266=Prix_Médians!$C44,Processed_Data!EB$2:EC$266))</f>
        <v>15</v>
      </c>
      <c r="O44" s="46">
        <f t="array" ref="O44">MEDIAN(IF(Processed_Data!$H$2:$H$266=Prix_Médians!$C44,Processed_Data!EC$2:ED$266))</f>
        <v>20</v>
      </c>
      <c r="P44" s="46">
        <f t="array" ref="P44">MEDIAN(IF(Processed_Data!$H$2:$H$266=Prix_Médians!$C44,Processed_Data!EO$2:EO$266))</f>
        <v>100</v>
      </c>
      <c r="Q44" s="46">
        <f t="array" ref="Q44">MEDIAN(IF(Processed_Data!$H$2:$H$266=Prix_Médians!$C44,Processed_Data!EU$2:EU$266))</f>
        <v>15</v>
      </c>
      <c r="R44" s="46">
        <f t="array" ref="R44">MEDIAN(IF(Processed_Data!$H$2:$H$266=Prix_Médians!$C44,Processed_Data!FA$2:FA$266))</f>
        <v>42.5</v>
      </c>
      <c r="S44" s="46">
        <f t="array" ref="S44">MEDIAN(IF(Processed_Data!$H$2:$H$266=Prix_Médians!$C44,Processed_Data!FH$2:FH$266))</f>
        <v>75</v>
      </c>
      <c r="T44" s="46">
        <f t="array" ref="T44">MEDIAN(IF(Processed_Data!$H$2:$H$266=Prix_Médians!$C44,Processed_Data!FU$2:FU$266))</f>
        <v>5</v>
      </c>
      <c r="U44" s="46">
        <f t="array" ref="U44">MEDIAN(IF(Processed_Data!$H$2:$H$266=Prix_Médians!$C44,Processed_Data!HD$2:HD$266))</f>
        <v>550</v>
      </c>
      <c r="V44" s="45">
        <f t="array" ref="V44">MEDIAN(IF(Processed_Data!$H$2:$H$266=Prix_Médians!$C44,Processed_Data!HT$2:HT$266))</f>
        <v>1000</v>
      </c>
      <c r="W44" s="45">
        <f t="array" ref="W44">MEDIAN(IF(Processed_Data!$H$2:$H$266=Prix_Médians!$C44,Processed_Data!HU$2:HU$266))</f>
        <v>950</v>
      </c>
      <c r="X44" s="45">
        <f t="array" ref="X44">MEDIAN(IF(Processed_Data!$H$2:$H$266=Prix_Médians!$C44,Processed_Data!HV$2:HV$266))</f>
        <v>325</v>
      </c>
      <c r="Y44" s="45">
        <f t="array" ref="Y44">MEDIAN(IF(Processed_Data!$H$2:$H$266=Prix_Médians!$C44,Processed_Data!HW$2:HW$266))</f>
        <v>35</v>
      </c>
      <c r="Z44" s="46">
        <f t="array" ref="Z44">MEDIAN(IF(Processed_Data!$H$2:$H$266=Prix_Médians!$C44,Processed_Data!HX$2:HX$266))</f>
        <v>75</v>
      </c>
      <c r="AA44" s="46">
        <f t="array" ref="AA44">MEDIAN(IF(Processed_Data!$H$2:$H$266=Prix_Médians!$C44,Processed_Data!HY$2:HY$266))</f>
        <v>20</v>
      </c>
      <c r="AB44" s="46">
        <f t="array" ref="AB44">MEDIAN(IF(Processed_Data!$H$2:$H$266=Prix_Médians!$C44,Processed_Data!HZ$2:HZ$266))</f>
        <v>75</v>
      </c>
      <c r="AC44" s="46">
        <f t="array" ref="AC44">MEDIAN(IF(Processed_Data!$H$2:$H$266=Prix_Médians!$C44,Processed_Data!IA$2:IA$266))</f>
        <v>75</v>
      </c>
      <c r="AD44" s="46">
        <f t="array" ref="AD44">MEDIAN(IF(Processed_Data!$H$2:$H$266=Prix_Médians!$C44,Processed_Data!IH$2:IH$266))</f>
        <v>200</v>
      </c>
      <c r="AE44" s="46">
        <f t="array" ref="AE44">MEDIAN(IF(Processed_Data!$H$2:$H$266=Prix_Médians!$C44,Processed_Data!II$2:II$266))</f>
        <v>250</v>
      </c>
      <c r="AF44" s="46">
        <f t="array" ref="AF44">MEDIAN(IF(Processed_Data!$H$2:$H$266=Prix_Médians!$C44,Processed_Data!IJ$2:IJ$266))</f>
        <v>25</v>
      </c>
      <c r="AG44" s="46">
        <f t="array" ref="AG44">MEDIAN(IF(Processed_Data!$H$2:$H$266=Prix_Médians!$C44,Processed_Data!IL$2:IL$266))</f>
        <v>50</v>
      </c>
      <c r="AH44" s="46">
        <f t="array" ref="AH44">5*(TRIMMEAN(IF(Processed_Data!$H$2:$H$266=Prix_Médians!C44,Processed_Data!$KM$2:$KM$266), 0.2))</f>
        <v>34</v>
      </c>
      <c r="AI44" s="46"/>
    </row>
    <row r="45" spans="1:35" x14ac:dyDescent="0.35">
      <c r="A45" s="13" t="s">
        <v>161</v>
      </c>
      <c r="B45" s="13" t="s">
        <v>117</v>
      </c>
      <c r="C45" s="12" t="s">
        <v>119</v>
      </c>
      <c r="D45" s="38" t="s">
        <v>536</v>
      </c>
      <c r="E45" s="38"/>
      <c r="F45" s="46">
        <f t="array" ref="F45">MEDIAN(IF(Processed_Data!$H$2:$H$266=Prix_Médians!$C45,Processed_Data!AZ$2:AZ$266))</f>
        <v>87.5</v>
      </c>
      <c r="G45" s="46">
        <f t="array" ref="G45">MEDIAN(IF(Processed_Data!$H$2:$H$266=Prix_Médians!$C45,Processed_Data!BC$2:BC$266))</f>
        <v>115.384615384615</v>
      </c>
      <c r="H45" s="46">
        <f t="array" ref="H45">MEDIAN(IF(Processed_Data!$H$2:$H$266=Prix_Médians!$C45,Processed_Data!BF$2:BF$266))</f>
        <v>86.956521739130395</v>
      </c>
      <c r="I45" s="46">
        <f t="array" ref="I45">MEDIAN(IF(Processed_Data!$H$2:$H$266=Prix_Médians!$C45,Processed_Data!BI$2:BI$266))</f>
        <v>86.2068965517241</v>
      </c>
      <c r="J45" s="46">
        <f t="array" ref="J45">MEDIAN(IF(Processed_Data!$H$2:$H$266=Prix_Médians!$C45,Processed_Data!BL$2:BL$266))</f>
        <v>187.5</v>
      </c>
      <c r="K45" s="46">
        <f t="array" ref="K45">MEDIAN(IF(Processed_Data!$H$2:$H$266=Prix_Médians!$C45,Processed_Data!BO$2:BO$266))</f>
        <v>187.5</v>
      </c>
      <c r="L45" s="46">
        <f t="array" ref="L45">MEDIAN(IF(Processed_Data!$H$2:$H$266=Prix_Médians!$C45,Processed_Data!CA$2:CA$266))</f>
        <v>800</v>
      </c>
      <c r="M45" s="46">
        <f t="array" ref="M45">MEDIAN(IF(Processed_Data!$H$2:$H$266=Prix_Médians!$C45,Processed_Data!DZ$2:DZ$266))</f>
        <v>30</v>
      </c>
      <c r="N45" s="46">
        <f t="array" ref="N45">MEDIAN(IF(Processed_Data!$H$2:$H$266=Prix_Médians!$C45,Processed_Data!EB$2:EC$266))</f>
        <v>25</v>
      </c>
      <c r="O45" s="46">
        <f t="array" ref="O45">MEDIAN(IF(Processed_Data!$H$2:$H$266=Prix_Médians!$C45,Processed_Data!EC$2:ED$266))</f>
        <v>25</v>
      </c>
      <c r="P45" s="45">
        <f t="array" ref="P45">MEDIAN(IF(Processed_Data!$H$2:$H$266=Prix_Médians!$C45,Processed_Data!EO$2:EO$266))</f>
        <v>200</v>
      </c>
      <c r="Q45" s="46">
        <f t="array" ref="Q45">MEDIAN(IF(Processed_Data!$H$2:$H$266=Prix_Médians!$C45,Processed_Data!EU$2:EU$266))</f>
        <v>25</v>
      </c>
      <c r="R45" s="46">
        <f t="array" ref="R45">MEDIAN(IF(Processed_Data!$H$2:$H$266=Prix_Médians!$C45,Processed_Data!FA$2:FA$266))</f>
        <v>75</v>
      </c>
      <c r="S45" s="46">
        <f t="array" ref="S45">MEDIAN(IF(Processed_Data!$H$2:$H$266=Prix_Médians!$C45,Processed_Data!FH$2:FH$266))</f>
        <v>75</v>
      </c>
      <c r="T45" s="46">
        <f t="array" ref="T45">MEDIAN(IF(Processed_Data!$H$2:$H$266=Prix_Médians!$C45,Processed_Data!FU$2:FU$266))</f>
        <v>5</v>
      </c>
      <c r="U45" s="46">
        <f t="array" ref="U45">MEDIAN(IF(Processed_Data!$H$2:$H$266=Prix_Médians!$C45,Processed_Data!HD$2:HD$266))</f>
        <v>250</v>
      </c>
      <c r="V45" s="45" t="s">
        <v>156</v>
      </c>
      <c r="W45" s="46">
        <f t="array" ref="W45">MEDIAN(IF(Processed_Data!$H$2:$H$266=Prix_Médians!$C45,Processed_Data!HU$2:HU$266))</f>
        <v>700</v>
      </c>
      <c r="X45" s="46">
        <f t="array" ref="X45">MEDIAN(IF(Processed_Data!$H$2:$H$266=Prix_Médians!$C45,Processed_Data!HV$2:HV$266))</f>
        <v>400</v>
      </c>
      <c r="Y45" s="46">
        <f t="array" ref="Y45">MEDIAN(IF(Processed_Data!$H$2:$H$266=Prix_Médians!$C45,Processed_Data!HW$2:HW$266))</f>
        <v>50</v>
      </c>
      <c r="Z45" s="46">
        <f t="array" ref="Z45">MEDIAN(IF(Processed_Data!$H$2:$H$266=Prix_Médians!$C45,Processed_Data!HX$2:HX$266))</f>
        <v>100</v>
      </c>
      <c r="AA45" s="46">
        <f t="array" ref="AA45">MEDIAN(IF(Processed_Data!$H$2:$H$266=Prix_Médians!$C45,Processed_Data!HY$2:HY$266))</f>
        <v>15</v>
      </c>
      <c r="AB45" s="46">
        <f t="array" ref="AB45">MEDIAN(IF(Processed_Data!$H$2:$H$266=Prix_Médians!$C45,Processed_Data!HZ$2:HZ$266))</f>
        <v>75</v>
      </c>
      <c r="AC45" s="46">
        <f t="array" ref="AC45">MEDIAN(IF(Processed_Data!$H$2:$H$266=Prix_Médians!$C45,Processed_Data!IA$2:IA$266))</f>
        <v>75</v>
      </c>
      <c r="AD45" s="46">
        <f t="array" ref="AD45">MEDIAN(IF(Processed_Data!$H$2:$H$266=Prix_Médians!$C45,Processed_Data!IH$2:IH$266))</f>
        <v>250</v>
      </c>
      <c r="AE45" s="46">
        <f t="array" ref="AE45">MEDIAN(IF(Processed_Data!$H$2:$H$266=Prix_Médians!$C45,Processed_Data!II$2:II$266))</f>
        <v>250</v>
      </c>
      <c r="AF45" s="46">
        <f t="array" ref="AF45">MEDIAN(IF(Processed_Data!$H$2:$H$266=Prix_Médians!$C45,Processed_Data!IJ$2:IJ$266))</f>
        <v>25</v>
      </c>
      <c r="AG45" s="46">
        <f t="array" ref="AG45">MEDIAN(IF(Processed_Data!$H$2:$H$266=Prix_Médians!$C45,Processed_Data!IL$2:IL$266))</f>
        <v>50</v>
      </c>
      <c r="AH45" s="46">
        <f t="array" ref="AH45">5*(TRIMMEAN(IF(Processed_Data!$H$2:$H$266=Prix_Médians!C45,Processed_Data!$KM$2:$KM$266), 0.2))</f>
        <v>25</v>
      </c>
      <c r="AI45" s="46"/>
    </row>
    <row r="46" spans="1:35" s="38" customFormat="1" x14ac:dyDescent="0.35">
      <c r="A46" s="351" t="s">
        <v>3662</v>
      </c>
      <c r="B46" s="346" t="s">
        <v>123</v>
      </c>
      <c r="C46" s="354" t="s">
        <v>124</v>
      </c>
      <c r="D46" s="354" t="s">
        <v>536</v>
      </c>
      <c r="F46" s="46">
        <f t="array" ref="F46">MEDIAN(IF(Processed_Data!$H$2:$H$266=Prix_Médians!$C46,Processed_Data!AZ$2:AZ$266))</f>
        <v>112.5</v>
      </c>
      <c r="G46" s="46">
        <f t="array" ref="G46">MEDIAN(IF(Processed_Data!$H$2:$H$266=Prix_Médians!$C46,Processed_Data!BC$2:BC$266))</f>
        <v>115.384615384615</v>
      </c>
      <c r="H46" s="46">
        <f t="array" ref="H46">MEDIAN(IF(Processed_Data!$H$2:$H$266=Prix_Médians!$C46,Processed_Data!BF$2:BF$266))</f>
        <v>108.695652173913</v>
      </c>
      <c r="I46" s="46">
        <f t="array" ref="I46">MEDIAN(IF(Processed_Data!$H$2:$H$266=Prix_Médians!$C46,Processed_Data!BI$2:BI$266))</f>
        <v>103.448275862068</v>
      </c>
      <c r="J46" s="46">
        <f t="array" ref="J46">MEDIAN(IF(Processed_Data!$H$2:$H$266=Prix_Médians!$C46,Processed_Data!BL$2:BL$266))</f>
        <v>208.333333333333</v>
      </c>
      <c r="K46" s="46">
        <f t="array" ref="K46">MEDIAN(IF(Processed_Data!$H$2:$H$266=Prix_Médians!$C46,Processed_Data!BO$2:BO$266))</f>
        <v>312.5</v>
      </c>
      <c r="L46" s="46">
        <f t="array" ref="L46">MEDIAN(IF(Processed_Data!$H$2:$H$266=Prix_Médians!$C46,Processed_Data!CA$2:CA$266))</f>
        <v>950</v>
      </c>
      <c r="M46" s="46">
        <f t="array" ref="M46">MEDIAN(IF(Processed_Data!$H$2:$H$266=Prix_Médians!$C46,Processed_Data!DZ$2:DZ$266))</f>
        <v>35</v>
      </c>
      <c r="N46" s="46">
        <f t="array" ref="N46">MEDIAN(IF(Processed_Data!$H$2:$H$266=Prix_Médians!$C46,Processed_Data!EB$2:EC$266))</f>
        <v>25</v>
      </c>
      <c r="O46" s="46">
        <f t="array" ref="O46">MEDIAN(IF(Processed_Data!$H$2:$H$266=Prix_Médians!$C46,Processed_Data!EC$2:ED$266))</f>
        <v>20</v>
      </c>
      <c r="P46" s="74">
        <f t="array" ref="P46">MEDIAN(IF(Processed_Data!$H$2:$H$266=Prix_Médians!$C46,Processed_Data!EO$2:EO$266))</f>
        <v>319.14893617021198</v>
      </c>
      <c r="Q46" s="46">
        <f t="array" ref="Q46">MEDIAN(IF(Processed_Data!$H$2:$H$266=Prix_Médians!$C46,Processed_Data!EU$2:EU$266))</f>
        <v>25</v>
      </c>
      <c r="R46" s="46">
        <f t="array" ref="R46">MEDIAN(IF(Processed_Data!$H$2:$H$266=Prix_Médians!$C46,Processed_Data!FA$2:FA$266))</f>
        <v>75</v>
      </c>
      <c r="S46" s="46">
        <f t="array" ref="S46">MEDIAN(IF(Processed_Data!$H$2:$H$266=Prix_Médians!$C46,Processed_Data!FH$2:FH$266))</f>
        <v>75</v>
      </c>
      <c r="T46" s="46">
        <f t="array" ref="T46">MEDIAN(IF(Processed_Data!$H$2:$H$266=Prix_Médians!$C46,Processed_Data!FU$2:FU$266))</f>
        <v>5</v>
      </c>
      <c r="U46" s="45" t="s">
        <v>156</v>
      </c>
      <c r="V46" s="45">
        <f t="array" ref="V46">MEDIAN(IF(Processed_Data!$H$2:$H$266=Prix_Médians!$C46,Processed_Data!HT$2:HT$266))</f>
        <v>3750</v>
      </c>
      <c r="W46" s="45">
        <f t="array" ref="W46">MEDIAN(IF(Processed_Data!$H$2:$H$266=Prix_Médians!$C46,Processed_Data!HU$2:HU$266))</f>
        <v>650</v>
      </c>
      <c r="X46" s="45">
        <f t="array" ref="X46">MEDIAN(IF(Processed_Data!$H$2:$H$266=Prix_Médians!$C46,Processed_Data!HV$2:HV$266))</f>
        <v>500</v>
      </c>
      <c r="Y46" s="45">
        <f t="array" ref="Y46">MEDIAN(IF(Processed_Data!$H$2:$H$266=Prix_Médians!$C46,Processed_Data!HW$2:HW$266))</f>
        <v>75</v>
      </c>
      <c r="Z46" s="45">
        <f t="array" ref="Z46">MEDIAN(IF(Processed_Data!$H$2:$H$266=Prix_Médians!$C46,Processed_Data!HX$2:HX$266))</f>
        <v>112.5</v>
      </c>
      <c r="AA46" s="45">
        <f t="array" ref="AA46">MEDIAN(IF(Processed_Data!$H$2:$H$266=Prix_Médians!$C46,Processed_Data!HY$2:HY$266))</f>
        <v>17.5</v>
      </c>
      <c r="AB46" s="45">
        <f t="array" ref="AB46">MEDIAN(IF(Processed_Data!$H$2:$H$266=Prix_Médians!$C46,Processed_Data!HZ$2:HZ$266))</f>
        <v>162.5</v>
      </c>
      <c r="AC46" s="45">
        <f t="array" ref="AC46">MEDIAN(IF(Processed_Data!$H$2:$H$266=Prix_Médians!$C46,Processed_Data!IA$2:IA$266))</f>
        <v>75</v>
      </c>
      <c r="AD46" s="45">
        <f t="array" ref="AD46">MEDIAN(IF(Processed_Data!$H$2:$H$266=Prix_Médians!$C46,Processed_Data!IH$2:IH$266))</f>
        <v>300</v>
      </c>
      <c r="AE46" s="45">
        <f t="array" ref="AE46">MEDIAN(IF(Processed_Data!$H$2:$H$266=Prix_Médians!$C46,Processed_Data!II$2:II$266))</f>
        <v>400</v>
      </c>
      <c r="AF46" s="46">
        <f t="array" ref="AF46">MEDIAN(IF(Processed_Data!$H$2:$H$266=Prix_Médians!$C46,Processed_Data!IJ$2:IJ$266))</f>
        <v>25</v>
      </c>
      <c r="AG46" s="46">
        <f t="array" ref="AG46">MEDIAN(IF(Processed_Data!$H$2:$H$266=Prix_Médians!$C46,Processed_Data!IL$2:IL$266))</f>
        <v>37.5</v>
      </c>
      <c r="AH46" s="46">
        <f t="array" ref="AH46">5*(TRIMMEAN(IF(Processed_Data!$H$2:$H$266=Prix_Médians!C46,Processed_Data!$KM$2:$KM$266), 0.2))</f>
        <v>46</v>
      </c>
      <c r="AI46" s="46"/>
    </row>
    <row r="47" spans="1:35" s="38" customFormat="1" x14ac:dyDescent="0.35">
      <c r="A47" s="355" t="s">
        <v>617</v>
      </c>
      <c r="B47" s="346" t="s">
        <v>500</v>
      </c>
      <c r="C47" s="354" t="s">
        <v>219</v>
      </c>
      <c r="D47" s="354" t="s">
        <v>536</v>
      </c>
      <c r="F47" s="46">
        <f t="array" ref="F47">MEDIAN(IF(Processed_Data!$H$2:$H$266=Prix_Médians!$C47,Processed_Data!AZ$2:AZ$266))</f>
        <v>100</v>
      </c>
      <c r="G47" s="46">
        <f t="array" ref="G47">MEDIAN(IF(Processed_Data!$H$2:$H$266=Prix_Médians!$C47,Processed_Data!BC$2:BC$266))</f>
        <v>96.153846153846104</v>
      </c>
      <c r="H47" s="46">
        <f t="array" ref="H47">MEDIAN(IF(Processed_Data!$H$2:$H$266=Prix_Médians!$C47,Processed_Data!BF$2:BF$266))</f>
        <v>121.739130434782</v>
      </c>
      <c r="I47" s="46">
        <f t="array" ref="I47">MEDIAN(IF(Processed_Data!$H$2:$H$266=Prix_Médians!$C47,Processed_Data!BI$2:BI$266))</f>
        <v>86.2068965517241</v>
      </c>
      <c r="J47" s="46">
        <f t="array" ref="J47">MEDIAN(IF(Processed_Data!$H$2:$H$266=Prix_Médians!$C47,Processed_Data!BL$2:BL$266))</f>
        <v>166.666666666666</v>
      </c>
      <c r="K47" s="46">
        <f t="array" ref="K47">MEDIAN(IF(Processed_Data!$H$2:$H$266=Prix_Médians!$C47,Processed_Data!BO$2:BO$266))</f>
        <v>208.333333333333</v>
      </c>
      <c r="L47" s="46">
        <f t="array" ref="L47">MEDIAN(IF(Processed_Data!$H$2:$H$266=Prix_Médians!$C47,Processed_Data!CA$2:CA$266))</f>
        <v>700</v>
      </c>
      <c r="M47" s="46">
        <f t="array" ref="M47">MEDIAN(IF(Processed_Data!$H$2:$H$266=Prix_Médians!$C47,Processed_Data!DZ$2:DZ$266))</f>
        <v>12.5</v>
      </c>
      <c r="N47" s="46">
        <f t="array" ref="N47">MEDIAN(IF(Processed_Data!$H$2:$H$266=Prix_Médians!$C47,Processed_Data!EB$2:EC$266))</f>
        <v>17.5</v>
      </c>
      <c r="O47" s="46">
        <f t="array" ref="O47">MEDIAN(IF(Processed_Data!$H$2:$H$266=Prix_Médians!$C47,Processed_Data!EC$2:ED$266))</f>
        <v>25</v>
      </c>
      <c r="P47" s="45" t="s">
        <v>156</v>
      </c>
      <c r="Q47" s="46">
        <f t="array" ref="Q47">MEDIAN(IF(Processed_Data!$H$2:$H$266=Prix_Médians!$C47,Processed_Data!EU$2:EU$266))</f>
        <v>35</v>
      </c>
      <c r="R47" s="46">
        <f t="array" ref="R47">MEDIAN(IF(Processed_Data!$H$2:$H$266=Prix_Médians!$C47,Processed_Data!FA$2:FA$266))</f>
        <v>42.5</v>
      </c>
      <c r="S47" s="45" t="s">
        <v>156</v>
      </c>
      <c r="T47" s="46">
        <f t="array" ref="T47">MEDIAN(IF(Processed_Data!$H$2:$H$266=Prix_Médians!$C47,Processed_Data!FU$2:FU$266))</f>
        <v>5</v>
      </c>
      <c r="U47" s="46">
        <f t="array" ref="U47">MEDIAN(IF(Processed_Data!$H$2:$H$266=Prix_Médians!$C47,Processed_Data!HD$2:HD$266))</f>
        <v>675</v>
      </c>
      <c r="V47" s="45">
        <f t="array" ref="V47">MEDIAN(IF(Processed_Data!$H$2:$H$266=Prix_Médians!$C47,Processed_Data!HT$2:HT$266))</f>
        <v>750</v>
      </c>
      <c r="W47" s="74">
        <f t="array" ref="W47">MEDIAN(IF(Processed_Data!$H$2:$H$266=Prix_Médians!$C47,Processed_Data!HU$2:HU$266))</f>
        <v>500</v>
      </c>
      <c r="X47" s="74">
        <f t="array" ref="X47">MEDIAN(IF(Processed_Data!$H$2:$H$266=Prix_Médians!$C47,Processed_Data!HV$2:HV$266))</f>
        <v>750</v>
      </c>
      <c r="Y47" s="74">
        <f t="array" ref="Y47">MEDIAN(IF(Processed_Data!$H$2:$H$266=Prix_Médians!$C47,Processed_Data!HW$2:HW$266))</f>
        <v>50</v>
      </c>
      <c r="Z47" s="74">
        <f t="array" ref="Z47">MEDIAN(IF(Processed_Data!$H$2:$H$266=Prix_Médians!$C47,Processed_Data!HX$2:HX$266))</f>
        <v>91.664999999999992</v>
      </c>
      <c r="AA47" s="74">
        <f t="array" ref="AA47">MEDIAN(IF(Processed_Data!$H$2:$H$266=Prix_Médians!$C47,Processed_Data!HY$2:HY$266))</f>
        <v>11.25</v>
      </c>
      <c r="AB47" s="74">
        <f t="array" ref="AB47">MEDIAN(IF(Processed_Data!$H$2:$H$266=Prix_Médians!$C47,Processed_Data!HZ$2:HZ$266))</f>
        <v>75</v>
      </c>
      <c r="AC47" s="74">
        <f t="array" ref="AC47">MEDIAN(IF(Processed_Data!$H$2:$H$266=Prix_Médians!$C47,Processed_Data!IA$2:IA$266))</f>
        <v>75</v>
      </c>
      <c r="AD47" s="74">
        <f t="array" ref="AD47">MEDIAN(IF(Processed_Data!$H$2:$H$266=Prix_Médians!$C47,Processed_Data!IH$2:IH$266))</f>
        <v>250</v>
      </c>
      <c r="AE47" s="74">
        <f t="array" ref="AE47">MEDIAN(IF(Processed_Data!$H$2:$H$266=Prix_Médians!$C47,Processed_Data!II$2:II$266))</f>
        <v>200</v>
      </c>
      <c r="AF47" s="74">
        <f t="array" ref="AF47">MEDIAN(IF(Processed_Data!$H$2:$H$266=Prix_Médians!$C47,Processed_Data!IJ$2:IJ$266))</f>
        <v>25</v>
      </c>
      <c r="AG47" s="45" t="s">
        <v>156</v>
      </c>
      <c r="AH47" s="46">
        <f t="array" ref="AH47">5*(TRIMMEAN(IF(Processed_Data!$H$2:$H$266=Prix_Médians!C47,Processed_Data!$KM$2:$KM$266), 0.2))</f>
        <v>66.25</v>
      </c>
      <c r="AI47" s="46"/>
    </row>
    <row r="48" spans="1:35" s="38" customFormat="1" x14ac:dyDescent="0.35">
      <c r="A48" s="346"/>
      <c r="B48" s="346"/>
      <c r="C48" s="346"/>
      <c r="D48" s="346"/>
      <c r="F48" s="46"/>
      <c r="G48" s="46"/>
      <c r="P48" s="46"/>
      <c r="W48" s="44"/>
    </row>
    <row r="49" spans="1:39" s="38" customFormat="1" x14ac:dyDescent="0.35">
      <c r="A49" s="346"/>
      <c r="B49" s="346"/>
      <c r="C49" s="346"/>
      <c r="D49" s="346"/>
      <c r="F49" s="46"/>
      <c r="G49" s="46"/>
      <c r="W49" s="44"/>
      <c r="AH49" s="46"/>
      <c r="AI49" s="46"/>
    </row>
    <row r="50" spans="1:39" x14ac:dyDescent="0.35">
      <c r="D50" s="16"/>
      <c r="F50" s="16"/>
      <c r="V50" s="38"/>
      <c r="W50" s="38"/>
      <c r="X50" s="38"/>
      <c r="Y50" s="38"/>
      <c r="AA50" s="38"/>
      <c r="AB50" s="38"/>
      <c r="AC50" s="38"/>
      <c r="AD50" s="38"/>
      <c r="AE50" s="38"/>
      <c r="AF50" s="38"/>
      <c r="AG50" s="38"/>
    </row>
    <row r="51" spans="1:39" x14ac:dyDescent="0.35">
      <c r="A51" s="25" t="s">
        <v>640</v>
      </c>
      <c r="G51" s="65" t="s">
        <v>571</v>
      </c>
      <c r="V51" s="38"/>
      <c r="W51" s="38"/>
      <c r="X51" s="38"/>
      <c r="Y51" s="38"/>
    </row>
    <row r="52" spans="1:39" x14ac:dyDescent="0.35">
      <c r="A52" s="66" t="s">
        <v>641</v>
      </c>
      <c r="G52" s="25" t="s">
        <v>572</v>
      </c>
    </row>
    <row r="53" spans="1:39" x14ac:dyDescent="0.35">
      <c r="A53" s="25" t="s">
        <v>642</v>
      </c>
    </row>
    <row r="54" spans="1:39" x14ac:dyDescent="0.35">
      <c r="A54" s="25"/>
    </row>
    <row r="55" spans="1:39" ht="17.5" x14ac:dyDescent="0.35">
      <c r="A55" s="11" t="s">
        <v>567</v>
      </c>
    </row>
    <row r="56" spans="1:39" x14ac:dyDescent="0.35">
      <c r="A56" s="67" t="s">
        <v>633</v>
      </c>
      <c r="AF56" s="11" t="s">
        <v>636</v>
      </c>
    </row>
    <row r="57" spans="1:39" x14ac:dyDescent="0.35">
      <c r="A57" s="17" t="s">
        <v>252</v>
      </c>
      <c r="B57" s="17" t="s">
        <v>554</v>
      </c>
      <c r="C57" s="17" t="s">
        <v>126</v>
      </c>
      <c r="D57" s="17" t="s">
        <v>291</v>
      </c>
      <c r="E57" s="17" t="s">
        <v>186</v>
      </c>
      <c r="F57" s="17" t="s">
        <v>553</v>
      </c>
      <c r="G57" s="17" t="s">
        <v>552</v>
      </c>
      <c r="H57" s="17" t="s">
        <v>285</v>
      </c>
      <c r="I57" s="17" t="s">
        <v>120</v>
      </c>
      <c r="J57" s="17" t="s">
        <v>551</v>
      </c>
      <c r="K57" s="17" t="s">
        <v>216</v>
      </c>
      <c r="L57" s="17" t="s">
        <v>550</v>
      </c>
      <c r="M57" s="17" t="s">
        <v>549</v>
      </c>
      <c r="N57" s="17" t="s">
        <v>215</v>
      </c>
      <c r="O57" s="17" t="s">
        <v>548</v>
      </c>
      <c r="P57" s="17" t="s">
        <v>728</v>
      </c>
      <c r="Q57" s="367" t="s">
        <v>3842</v>
      </c>
      <c r="R57" s="367" t="s">
        <v>3830</v>
      </c>
      <c r="S57" s="367" t="s">
        <v>5676</v>
      </c>
      <c r="T57" s="367" t="s">
        <v>3825</v>
      </c>
      <c r="U57" s="367" t="s">
        <v>3832</v>
      </c>
      <c r="V57" s="367" t="s">
        <v>3833</v>
      </c>
      <c r="W57" s="367" t="s">
        <v>3834</v>
      </c>
      <c r="X57" s="367" t="s">
        <v>3836</v>
      </c>
      <c r="Y57" s="367" t="s">
        <v>3837</v>
      </c>
      <c r="Z57" s="367" t="s">
        <v>314</v>
      </c>
      <c r="AA57" s="367" t="s">
        <v>3838</v>
      </c>
      <c r="AB57" s="367" t="s">
        <v>3839</v>
      </c>
      <c r="AC57" s="367" t="s">
        <v>3840</v>
      </c>
      <c r="AD57" s="17" t="s">
        <v>3841</v>
      </c>
      <c r="AF57" s="17" t="s">
        <v>111</v>
      </c>
      <c r="AG57" s="17" t="s">
        <v>577</v>
      </c>
      <c r="AH57" s="17" t="s">
        <v>632</v>
      </c>
      <c r="AI57" s="367" t="s">
        <v>5682</v>
      </c>
      <c r="AJ57" s="25" t="s">
        <v>359</v>
      </c>
    </row>
    <row r="58" spans="1:39" s="38" customFormat="1" x14ac:dyDescent="0.35">
      <c r="A58" s="94" t="s">
        <v>177</v>
      </c>
      <c r="B58" s="76"/>
      <c r="C58" s="76"/>
      <c r="D58" s="76"/>
      <c r="E58" s="76"/>
      <c r="F58" s="76"/>
      <c r="G58" s="95"/>
      <c r="H58" s="76"/>
      <c r="I58" s="76"/>
      <c r="J58" s="76"/>
      <c r="K58" s="76"/>
      <c r="L58" s="95"/>
      <c r="M58" s="76"/>
      <c r="N58" s="76"/>
      <c r="O58" s="76"/>
      <c r="P58" s="95"/>
      <c r="Q58" s="95"/>
      <c r="R58" s="95"/>
      <c r="S58" s="95"/>
      <c r="T58" s="95"/>
      <c r="U58" s="95"/>
      <c r="V58" s="95"/>
      <c r="W58" s="95"/>
      <c r="X58" s="95"/>
      <c r="Y58" s="95"/>
      <c r="Z58" s="95"/>
      <c r="AA58" s="95"/>
      <c r="AB58" s="95"/>
      <c r="AC58" s="95"/>
      <c r="AD58" s="95"/>
      <c r="AF58" s="96"/>
      <c r="AG58" s="96"/>
      <c r="AH58" s="96"/>
      <c r="AI58" s="96"/>
      <c r="AJ58" s="66" t="s">
        <v>5689</v>
      </c>
    </row>
    <row r="59" spans="1:39" s="38" customFormat="1" x14ac:dyDescent="0.35">
      <c r="A59" s="94" t="s">
        <v>159</v>
      </c>
      <c r="B59" s="76"/>
      <c r="C59" s="76"/>
      <c r="D59" s="76"/>
      <c r="E59" s="76"/>
      <c r="F59" s="76"/>
      <c r="G59" s="95"/>
      <c r="H59" s="76"/>
      <c r="I59" s="76"/>
      <c r="J59" s="76"/>
      <c r="K59" s="76"/>
      <c r="L59" s="95"/>
      <c r="M59" s="76"/>
      <c r="N59" s="76"/>
      <c r="O59" s="76"/>
      <c r="P59" s="95"/>
      <c r="Q59" s="95"/>
      <c r="R59" s="95"/>
      <c r="S59" s="95"/>
      <c r="T59" s="95"/>
      <c r="U59" s="95"/>
      <c r="V59" s="95"/>
      <c r="W59" s="95"/>
      <c r="X59" s="95"/>
      <c r="Y59" s="95"/>
      <c r="Z59" s="95"/>
      <c r="AA59" s="95"/>
      <c r="AB59" s="95"/>
      <c r="AC59" s="95"/>
      <c r="AD59" s="95"/>
      <c r="AF59" s="96"/>
      <c r="AG59" s="96"/>
      <c r="AH59" s="96"/>
      <c r="AI59" s="96"/>
      <c r="AJ59" s="66" t="s">
        <v>5690</v>
      </c>
    </row>
    <row r="60" spans="1:39" x14ac:dyDescent="0.35">
      <c r="A60" s="12" t="s">
        <v>123</v>
      </c>
      <c r="B60" s="16">
        <f t="array" ref="B60">MEDIAN(IF($B$35:$B$47=$A60,F$35:F$47))</f>
        <v>112.5</v>
      </c>
      <c r="C60" s="46">
        <f t="array" ref="C60">MEDIAN(IF($B$35:$B$47=$A60,G$35:G$47))</f>
        <v>105.76923076923055</v>
      </c>
      <c r="D60" s="16">
        <f t="array" ref="D60">MEDIAN(IF($B$35:$B$47=$A60,H$35:H$47))</f>
        <v>108.695652173913</v>
      </c>
      <c r="E60" s="16">
        <f t="array" ref="E60">MEDIAN(IF($B$35:$B$47=$A60,I$35:I$47))</f>
        <v>103.448275862068</v>
      </c>
      <c r="F60" s="16">
        <f t="array" ref="F60">MEDIAN(IF($B$35:$B$47=$A60,J$35:J$47))</f>
        <v>229.16666666666652</v>
      </c>
      <c r="G60" s="16">
        <f t="array" ref="G60">MEDIAN(IF($B$35:$B$47=$A60,K$35:K$47))</f>
        <v>302.08333333333326</v>
      </c>
      <c r="H60" s="16">
        <f t="array" ref="H60">MEDIAN(IF($B$35:$B$47=$A60,L$35:L$47))</f>
        <v>900</v>
      </c>
      <c r="I60" s="16">
        <f t="array" ref="I60">MEDIAN(IF($B$35:$B$47=$A60,M$35:M$47))</f>
        <v>35</v>
      </c>
      <c r="J60" s="16">
        <f t="array" ref="J60">MEDIAN(IF($B$35:$B$47=$A60,N$35:N$47))</f>
        <v>25</v>
      </c>
      <c r="K60" s="16">
        <f t="array" ref="K60">MEDIAN(IF($B$35:$B$47=$A60,O$35:O$47))</f>
        <v>22.5</v>
      </c>
      <c r="L60" s="45" t="s">
        <v>156</v>
      </c>
      <c r="M60" s="16">
        <f t="array" ref="M60">MEDIAN(IF($B$35:$B$47=$A60,Q$35:Q$47))</f>
        <v>25</v>
      </c>
      <c r="N60" s="16">
        <f t="array" ref="N60">MEDIAN(IF($B$35:$B$47=$A60,R$35:R$47))</f>
        <v>75</v>
      </c>
      <c r="O60" s="16">
        <f t="array" ref="O60">MEDIAN(IF($B$35:$B$47=$A60,S$35:S$47))</f>
        <v>75</v>
      </c>
      <c r="P60" s="16">
        <f t="array" ref="P60">MEDIAN(IF($B$35:$B$47=$A60,T$35:T$47))</f>
        <v>5</v>
      </c>
      <c r="Q60" s="45" t="s">
        <v>156</v>
      </c>
      <c r="R60" s="45" t="s">
        <v>156</v>
      </c>
      <c r="S60" s="45" t="s">
        <v>156</v>
      </c>
      <c r="T60" s="45" t="s">
        <v>156</v>
      </c>
      <c r="U60" s="45" t="s">
        <v>156</v>
      </c>
      <c r="V60" s="45" t="s">
        <v>156</v>
      </c>
      <c r="W60" s="45" t="s">
        <v>156</v>
      </c>
      <c r="X60" s="45" t="s">
        <v>156</v>
      </c>
      <c r="Y60" s="45" t="s">
        <v>156</v>
      </c>
      <c r="Z60" s="45" t="s">
        <v>156</v>
      </c>
      <c r="AA60" s="45" t="s">
        <v>156</v>
      </c>
      <c r="AB60" s="45" t="s">
        <v>156</v>
      </c>
      <c r="AC60" s="16">
        <f t="array" ref="AC60">MEDIAN(IF($B$35:$B$47=$A60,AG$35:AG$47))</f>
        <v>43.75</v>
      </c>
      <c r="AD60" s="16">
        <f t="array" ref="AD60">MEDIAN(IF($B$35:$B$47=$A60,AH$35:AH$47))</f>
        <v>37.5</v>
      </c>
      <c r="AF60" s="362">
        <f t="array" ref="AF60">(B$60*Références!$D$3)+(C60*Références!$D$4)+(D60*Références!$D$5)+(E60*Références!$D$6)+(F60*Références!$D$7)+(G$60*Références!$D$8)+(H60*Références!$D$9)</f>
        <v>13550.185964709941</v>
      </c>
      <c r="AG60" s="363">
        <f t="array" ref="AG60">(I60*Références!$D$10)+(J60*Références!$D$11)+(K60*Références!$D$12)+(B15*Références!$D$13)+(M60*Références!$D$14)+(N60*Références!$D$15)+(O60*Références!$D$16)+(P60*Références!$D$17)</f>
        <v>1883.25</v>
      </c>
      <c r="AH60" s="363">
        <f>AF60+AG60</f>
        <v>15433.435964709941</v>
      </c>
      <c r="AI60" s="428" t="s">
        <v>156</v>
      </c>
      <c r="AJ60" s="364">
        <f t="array" ref="AJ60">(AH60-$H$3)/$H$3</f>
        <v>1.9950880432675934E-2</v>
      </c>
      <c r="AK60" s="43"/>
      <c r="AL60" s="43"/>
      <c r="AM60" s="37"/>
    </row>
    <row r="61" spans="1:39" x14ac:dyDescent="0.35">
      <c r="A61" s="12" t="s">
        <v>106</v>
      </c>
      <c r="B61" s="16">
        <f t="array" ref="B61">MEDIAN(IF($B$35:$B$47=$A61,F$35:F$47))</f>
        <v>105.625</v>
      </c>
      <c r="C61" s="16">
        <f t="array" ref="C61">MEDIAN(IF($B$35:$B$47=$A61,G$35:G$47))</f>
        <v>119.230769230769</v>
      </c>
      <c r="D61" s="16">
        <f t="array" ref="D61">MEDIAN(IF($B$35:$B$47=$A61,H$35:H$47))</f>
        <v>106.5217391304345</v>
      </c>
      <c r="E61" s="16">
        <f t="array" ref="E61">MEDIAN(IF($B$35:$B$47=$A61,I$35:I$47))</f>
        <v>87.068965517241324</v>
      </c>
      <c r="F61" s="16">
        <f t="array" ref="F61">MEDIAN(IF($B$35:$B$47=$A61,J$35:J$47))</f>
        <v>229.16666666666652</v>
      </c>
      <c r="G61" s="16">
        <f t="array" ref="G61">MEDIAN(IF($B$35:$B$47=$A61,K$35:K$47))</f>
        <v>333.33333333333326</v>
      </c>
      <c r="H61" s="16">
        <f t="array" ref="H61">MEDIAN(IF($B$35:$B$47=$A61,L$35:L$47))</f>
        <v>769.64754816112077</v>
      </c>
      <c r="I61" s="16">
        <f t="array" ref="I61">MEDIAN(IF($B$35:$B$47=$A61,M$35:M$47))</f>
        <v>30</v>
      </c>
      <c r="J61" s="16">
        <f t="array" ref="J61">MEDIAN(IF($B$35:$B$47=$A61,N$35:N$47))</f>
        <v>18.75</v>
      </c>
      <c r="K61" s="16">
        <f t="array" ref="K61">MEDIAN(IF($B$35:$B$47=$A61,O$35:O$47))</f>
        <v>56.25</v>
      </c>
      <c r="L61" s="45" t="s">
        <v>156</v>
      </c>
      <c r="M61" s="16">
        <f t="array" ref="M61">MEDIAN(IF($B$35:$B$47=$A61,Q$35:Q$47))</f>
        <v>25</v>
      </c>
      <c r="N61" s="16">
        <f t="array" ref="N61">MEDIAN(IF($B$35:$B$47=$A61,R$35:R$47))</f>
        <v>112.5</v>
      </c>
      <c r="O61" s="16">
        <f t="array" ref="O61">MEDIAN(IF($B$35:$B$47=$A61,S$35:S$47))</f>
        <v>75</v>
      </c>
      <c r="P61" s="16">
        <f t="array" ref="P61">MEDIAN(IF($B$35:$B$47=$A61,T$35:T$47))</f>
        <v>5</v>
      </c>
      <c r="Q61" s="16">
        <f t="array" ref="Q61">MEDIAN(IF($B$35:$B$47=$A61,U$35:U$47))</f>
        <v>500</v>
      </c>
      <c r="R61" s="16">
        <f t="array" ref="R61">MEDIAN(IF($B$35:$B$47=$A61,V$35:V$47))</f>
        <v>3000</v>
      </c>
      <c r="S61" s="45" t="s">
        <v>156</v>
      </c>
      <c r="T61" s="16">
        <f t="array" ref="T61">MEDIAN(IF($B$35:$B$47=$A61,X$35:X$47))</f>
        <v>425</v>
      </c>
      <c r="U61" s="16">
        <f t="array" ref="U61">MEDIAN(IF($B$35:$B$47=$A61,Y$35:Y$47))</f>
        <v>50</v>
      </c>
      <c r="V61" s="16">
        <f t="array" ref="V61">MEDIAN(IF($B$35:$B$47=$A61,Z$35:Z$47))</f>
        <v>100</v>
      </c>
      <c r="W61" s="16">
        <f t="array" ref="W61">MEDIAN(IF($B$35:$B$47=$A61,AA$35:AA$47))</f>
        <v>25</v>
      </c>
      <c r="X61" s="16">
        <f t="array" ref="X61">MEDIAN(IF($B$35:$B$47=$A61,AB$35:AB$47))</f>
        <v>75</v>
      </c>
      <c r="Y61" s="16">
        <f t="array" ref="Y61">MEDIAN(IF($B$35:$B$47=$A61,AC$35:AC$47))</f>
        <v>75</v>
      </c>
      <c r="Z61" s="16">
        <f t="array" ref="Z61">MEDIAN(IF($B$35:$B$47=$A61,AD$35:AD$47))</f>
        <v>150</v>
      </c>
      <c r="AA61" s="16">
        <f t="array" ref="AA61">MEDIAN(IF($B$35:$B$47=$A61,AE$35:AE$47))</f>
        <v>325</v>
      </c>
      <c r="AB61" s="16">
        <f t="array" ref="AB61">MEDIAN(IF($B$35:$B$47=$A61,AF$35:AF$47))</f>
        <v>25</v>
      </c>
      <c r="AC61" s="16">
        <f t="array" ref="AC61">MEDIAN(IF($B$35:$B$47=$A61,AG$35:AG$47))</f>
        <v>50</v>
      </c>
      <c r="AD61" s="16">
        <f t="array" ref="AD61">MEDIAN(IF($B$35:$B$47=$A61,AH$35:AH$47))</f>
        <v>22.916666666666664</v>
      </c>
      <c r="AF61" s="362">
        <f>(B61*Références!$D$3)+(C61*Références!$D$4)+(D61*Références!$D$5)+(E61*Références!$D$6)+(F61*Références!$D$7)+(G$61*Références!$D$8)+(H61*Références!$D$9)</f>
        <v>13659.260994713128</v>
      </c>
      <c r="AG61" s="363">
        <f t="array" ref="AG61">(I61*Références!$D$10)+(J61*Références!$D$11)+(K61*Références!$D$12)+(B15*Références!$D$13)+(M61*Références!$D$14)+(N61*Références!$D$15)+(O61*Références!$D$16)+(P61*Références!$D$17)</f>
        <v>1973.25</v>
      </c>
      <c r="AH61" s="365">
        <f t="shared" ref="AH61:AH66" si="0">AF61+AG61</f>
        <v>15632.510994713128</v>
      </c>
      <c r="AI61" s="362">
        <f t="array" ref="AI61">(Q61*Références!D19)+(Prix_Médians!R61*Références!D20)+(T61*Références!D22)+(U61*Références!D23)+(V61*Références!D24)+(W61*Références!D25)+(X61*Références!D26)+(Y61*Références!D27)+(Z61*Références!D28)+(Prix_Médians!AA61*Références!D29)+(AB61*Références!D30)+(AC61*Références!D31)</f>
        <v>7550</v>
      </c>
      <c r="AJ61" s="364">
        <f t="shared" ref="AJ61:AJ65" si="1">(AH61-$H$3)/$H$3</f>
        <v>3.3107169971065054E-2</v>
      </c>
      <c r="AK61" s="43"/>
      <c r="AL61" s="43"/>
      <c r="AM61" s="37"/>
    </row>
    <row r="62" spans="1:39" x14ac:dyDescent="0.35">
      <c r="A62" s="12" t="s">
        <v>117</v>
      </c>
      <c r="B62" s="16">
        <f t="array" ref="B62">MEDIAN(IF($B$35:$B$47=$A62,F$35:F$47))</f>
        <v>115.625</v>
      </c>
      <c r="C62" s="16">
        <f t="array" ref="C62">MEDIAN(IF($B$35:$B$47=$A62,G$35:G$47))</f>
        <v>110.57692307692278</v>
      </c>
      <c r="D62" s="16">
        <f t="array" ref="D62">MEDIAN(IF($B$35:$B$47=$A62,H$35:H$47))</f>
        <v>89.673913043478223</v>
      </c>
      <c r="E62" s="16">
        <f t="array" ref="E62">MEDIAN(IF($B$35:$B$47=$A62,I$35:I$47))</f>
        <v>90.517241379310079</v>
      </c>
      <c r="F62" s="16">
        <f t="array" ref="F62">MEDIAN(IF($B$35:$B$47=$A62,J$35:J$47))</f>
        <v>177.083333333333</v>
      </c>
      <c r="G62" s="16">
        <f t="array" ref="G62">MEDIAN(IF($B$35:$B$47=$A62,K$35:K$47))</f>
        <v>197.91666666666652</v>
      </c>
      <c r="H62" s="16">
        <f t="array" ref="H62">MEDIAN(IF($B$35:$B$47=$A62,L$35:L$47))</f>
        <v>812.5</v>
      </c>
      <c r="I62" s="16">
        <f t="array" ref="I62">MEDIAN(IF($B$35:$B$47=$A62,M$35:M$47))</f>
        <v>30</v>
      </c>
      <c r="J62" s="16">
        <f t="array" ref="J62">MEDIAN(IF($B$35:$B$47=$A62,N$35:N$47))</f>
        <v>25</v>
      </c>
      <c r="K62" s="16">
        <f t="array" ref="K62">MEDIAN(IF($B$35:$B$47=$A62,O$35:O$47))</f>
        <v>31.25</v>
      </c>
      <c r="L62" s="16">
        <f t="array" ref="L62">MEDIAN(IF($B$35:$B$47=$A62,P$35:P$47))</f>
        <v>125</v>
      </c>
      <c r="M62" s="16">
        <f t="array" ref="M62">MEDIAN(IF($B$35:$B$47=$A62,Q$35:Q$47))</f>
        <v>26.25</v>
      </c>
      <c r="N62" s="16">
        <f t="array" ref="N62">MEDIAN(IF($B$35:$B$47=$A62,R$35:R$47))</f>
        <v>75</v>
      </c>
      <c r="O62" s="16">
        <f t="array" ref="O62">MEDIAN(IF($B$35:$B$47=$A62,S$35:S$47))</f>
        <v>75</v>
      </c>
      <c r="P62" s="16">
        <f t="array" ref="P62">MEDIAN(IF($B$35:$B$47=$A62,T$35:T$47))</f>
        <v>5</v>
      </c>
      <c r="Q62" s="16">
        <f t="array" ref="Q62">MEDIAN(IF($B$35:$B$47=$A62,U$35:U$47))</f>
        <v>375</v>
      </c>
      <c r="R62" s="45" t="s">
        <v>156</v>
      </c>
      <c r="S62" s="16">
        <f t="array" ref="S62">MEDIAN(IF($B$35:$B$47=$A62,W$35:W$47))</f>
        <v>700</v>
      </c>
      <c r="T62" s="16">
        <f t="array" ref="T62">MEDIAN(IF($B$35:$B$47=$A62,X$35:X$47))</f>
        <v>650</v>
      </c>
      <c r="U62" s="16">
        <f t="array" ref="U62">MEDIAN(IF($B$35:$B$47=$A62,Y$35:Y$47))</f>
        <v>75</v>
      </c>
      <c r="V62" s="16">
        <f t="array" ref="V62">MEDIAN(IF($B$35:$B$47=$A62,Z$35:Z$47))</f>
        <v>150</v>
      </c>
      <c r="W62" s="16">
        <f t="array" ref="W62">MEDIAN(IF($B$35:$B$47=$A62,AA$35:AA$47))</f>
        <v>20</v>
      </c>
      <c r="X62" s="16">
        <f t="array" ref="X62">MEDIAN(IF($B$35:$B$47=$A62,AB$35:AB$47))</f>
        <v>87.5</v>
      </c>
      <c r="Y62" s="16">
        <f t="array" ref="Y62">MEDIAN(IF($B$35:$B$47=$A62,AC$35:AC$47))</f>
        <v>75</v>
      </c>
      <c r="Z62" s="16">
        <f t="array" ref="Z62">MEDIAN(IF($B$35:$B$47=$A62,AD$35:AD$47))</f>
        <v>187.5</v>
      </c>
      <c r="AA62" s="16">
        <f t="array" ref="AA62">MEDIAN(IF($B$35:$B$47=$A62,AE$35:AE$47))</f>
        <v>200</v>
      </c>
      <c r="AB62" s="16">
        <f t="array" ref="AB62">MEDIAN(IF($B$35:$B$47=$A62,AF$35:AF$47))</f>
        <v>20</v>
      </c>
      <c r="AC62" s="16">
        <f t="array" ref="AC62">MEDIAN(IF($B$35:$B$47=$A62,AG$35:AG$47))</f>
        <v>42.5</v>
      </c>
      <c r="AD62" s="16">
        <f t="array" ref="AD62">MEDIAN(IF($B$35:$B$47=$A62,AH$35:AH$47))</f>
        <v>13.166666666666668</v>
      </c>
      <c r="AF62" s="362">
        <f t="array" ref="AF62">(B62*Références!$D$3)+(C62*Références!$D$4)+(D62*Références!$D$5)+(E62*Références!$D$6)+(F62*Références!$D$7)+(G$62*Références!$D$8)+(H62*Références!$D$9)</f>
        <v>11817.329316111161</v>
      </c>
      <c r="AG62" s="362">
        <f t="array" ref="AG62">(I62*Références!$D$10)+(J62*Références!$D$11)+(K62*Références!$D$12)+(L62*Références!$D$13)+(M62*Références!$D$14)+(N62*Références!$D$15)+(O62*Références!$D$16)+(P62*Références!$D$17)</f>
        <v>1888.25</v>
      </c>
      <c r="AH62" s="362">
        <f t="shared" si="0"/>
        <v>13705.579316111161</v>
      </c>
      <c r="AI62" s="362">
        <f t="array" ref="AI62">(Q62*Références!D19)+(S62*Références!D21)+(T62*Références!D22)+(U62*Références!D23)+(V62*Références!D24)+(W62*Références!D25)+(X62*Références!D26)+(Y62*Références!D27)+(Z62*Références!D28)+(AA62*Références!D29)+(AB62*Références!D30)+(AC62*Références!D31)</f>
        <v>5227.5</v>
      </c>
      <c r="AJ62" s="364">
        <f t="shared" si="1"/>
        <v>-9.4238138398225688E-2</v>
      </c>
      <c r="AK62" s="43"/>
      <c r="AL62" s="43"/>
      <c r="AM62" s="37"/>
    </row>
    <row r="63" spans="1:39" x14ac:dyDescent="0.35">
      <c r="A63" s="12" t="s">
        <v>182</v>
      </c>
      <c r="B63" s="16">
        <f t="array" ref="B63">MEDIAN(IF($B$35:$B$47=$A63,F$35:F$47))</f>
        <v>100</v>
      </c>
      <c r="C63" s="16">
        <f t="array" ref="C63">MEDIAN(IF($B$35:$B$47=$A63,G$35:G$47))</f>
        <v>91.346153846153811</v>
      </c>
      <c r="D63" s="16">
        <f t="array" ref="D63">MEDIAN(IF($B$35:$B$47=$A63,H$35:H$47))</f>
        <v>84.782608695652129</v>
      </c>
      <c r="E63" s="16">
        <f t="array" ref="E63">MEDIAN(IF($B$35:$B$47=$A63,I$35:I$47))</f>
        <v>94.655172413792599</v>
      </c>
      <c r="F63" s="16">
        <f t="array" ref="F63">MEDIAN(IF($B$35:$B$47=$A63,J$35:J$47))</f>
        <v>197.91666666666652</v>
      </c>
      <c r="G63" s="45" t="s">
        <v>156</v>
      </c>
      <c r="H63" s="16">
        <f t="array" ref="H63">MEDIAN(IF($B$35:$B$47=$A63,L$35:L$47))</f>
        <v>850</v>
      </c>
      <c r="I63" s="16">
        <f t="array" ref="I63">MEDIAN(IF($B$35:$B$47=$A63,M$35:M$47))</f>
        <v>27.5</v>
      </c>
      <c r="J63" s="16">
        <f t="array" ref="J63">MEDIAN(IF($B$35:$B$47=$A63,N$35:N$47))</f>
        <v>16.25</v>
      </c>
      <c r="K63" s="16">
        <f t="array" ref="K63">MEDIAN(IF($B$35:$B$47=$A63,O$35:O$47))</f>
        <v>26.25</v>
      </c>
      <c r="L63" s="45" t="s">
        <v>156</v>
      </c>
      <c r="M63" s="16">
        <f t="array" ref="M63">MEDIAN(IF($B$35:$B$47=$A63,Q$35:Q$47))</f>
        <v>21.25</v>
      </c>
      <c r="N63" s="16">
        <f t="array" ref="N63">MEDIAN(IF($B$35:$B$47=$A63,R$35:R$47))</f>
        <v>100</v>
      </c>
      <c r="O63" s="16">
        <f t="array" ref="O63">MEDIAN(IF($B$35:$B$47=$A63,S$35:S$47))</f>
        <v>68.75</v>
      </c>
      <c r="P63" s="16">
        <f t="array" ref="P63">MEDIAN(IF($B$35:$B$47=$A63,T$35:T$47))</f>
        <v>10</v>
      </c>
      <c r="Q63" s="16">
        <f t="array" ref="Q63">MEDIAN(IF($B$35:$B$47=$A63,U$35:U$47))</f>
        <v>337.5</v>
      </c>
      <c r="R63" s="16">
        <f t="array" ref="R63">MEDIAN(IF($B$35:$B$47=$A63,V$35:V$47))</f>
        <v>1750</v>
      </c>
      <c r="S63" s="16">
        <f t="array" ref="S63">MEDIAN(IF($B$35:$B$47=$A63,W$35:W$47))</f>
        <v>750</v>
      </c>
      <c r="T63" s="45" t="s">
        <v>156</v>
      </c>
      <c r="U63" s="16">
        <f t="array" ref="U63">MEDIAN(IF($B$35:$B$47=$A63,Y$35:Y$47))</f>
        <v>100</v>
      </c>
      <c r="V63" s="16">
        <f t="array" ref="V63">MEDIAN(IF($B$35:$B$47=$A63,Z$35:Z$47))</f>
        <v>75</v>
      </c>
      <c r="W63" s="16">
        <f t="array" ref="W63">MEDIAN(IF($B$35:$B$47=$A63,AA$35:AA$47))</f>
        <v>11.25</v>
      </c>
      <c r="X63" s="16">
        <f t="array" ref="X63">MEDIAN(IF($B$35:$B$47=$A63,AB$35:AB$47))</f>
        <v>62.5</v>
      </c>
      <c r="Y63" s="16">
        <f t="array" ref="Y63">MEDIAN(IF($B$35:$B$47=$A63,AC$35:AC$47))</f>
        <v>75</v>
      </c>
      <c r="Z63" s="16">
        <f t="array" ref="Z63">MEDIAN(IF($B$35:$B$47=$A63,AD$35:AD$47))</f>
        <v>200</v>
      </c>
      <c r="AA63" s="16">
        <f t="array" ref="AA63">MEDIAN(IF($B$35:$B$47=$A63,AE$35:AE$47))</f>
        <v>106.25</v>
      </c>
      <c r="AB63" s="16">
        <f t="array" ref="AB63">MEDIAN(IF($B$35:$B$47=$A63,AF$35:AF$47))</f>
        <v>25</v>
      </c>
      <c r="AC63" s="16">
        <f t="array" ref="AC63">MEDIAN(IF($B$35:$B$47=$A63,AG$35:AG$47))</f>
        <v>50</v>
      </c>
      <c r="AD63" s="16">
        <f t="array" ref="AD63">MEDIAN(IF($B$35:$B$47=$A63,AH$35:AH$47))</f>
        <v>28.5</v>
      </c>
      <c r="AF63" s="365">
        <f t="array" ref="AF63">(B63*Références!$D$3)+(C63*Références!$D$4)+(D63*Références!$D$5)+(E63*Références!$D$6)+(F63*Références!$D$7)+(B$8*Références!$D$8)+(H63*Références!$D$9)</f>
        <v>12233.714681120973</v>
      </c>
      <c r="AG63" s="365">
        <f t="array" ref="AG63">(I63*Références!$D$10)+(J63*Références!$D$11)+(K63*Références!$D$12)+(B15*Références!$D$13)+(M63*Références!$D$14)+(N63*Références!$D$15)+(O63*Références!$D$16)+(P63*Références!$D$17)</f>
        <v>1655.25</v>
      </c>
      <c r="AH63" s="363">
        <f t="shared" si="0"/>
        <v>13888.964681120973</v>
      </c>
      <c r="AI63" s="362">
        <f t="array" ref="AI63">(Q63*Références!D19)+(R63*Références!D20)+(S63*Références!D21)+(U63*Références!D23)+(V63*Références!D24)+(W63*Références!D25)+(X63*Références!D26)+(Y63*Références!D27)+(Z63*Références!D28)+(AA63*Références!D29)+(AB63*Références!D30)+(AC63*Références!D31)</f>
        <v>6000</v>
      </c>
      <c r="AJ63" s="364">
        <f t="shared" si="1"/>
        <v>-8.2118733171293742E-2</v>
      </c>
      <c r="AK63" s="43"/>
      <c r="AL63" s="43"/>
      <c r="AM63" s="37"/>
    </row>
    <row r="64" spans="1:39" x14ac:dyDescent="0.35">
      <c r="A64" s="12" t="s">
        <v>164</v>
      </c>
      <c r="B64" s="16">
        <f t="array" ref="B64">MEDIAN(IF($B$35:$B$47=$A64,F$35:F$47))</f>
        <v>140</v>
      </c>
      <c r="C64" s="16">
        <f t="array" ref="C64">MEDIAN(IF($B$35:$B$47=$A64,G$35:G$47))</f>
        <v>134.61538461538399</v>
      </c>
      <c r="D64" s="16">
        <f t="array" ref="D64">MEDIAN(IF($B$35:$B$47=$A64,H$35:H$47))</f>
        <v>114.13043478260801</v>
      </c>
      <c r="E64" s="16">
        <f t="array" ref="E64">MEDIAN(IF($B$35:$B$47=$A64,I$35:I$47))</f>
        <v>120.689655172413</v>
      </c>
      <c r="F64" s="16">
        <f t="array" ref="F64">MEDIAN(IF($B$35:$B$47=$A64,J$35:J$47))</f>
        <v>291.666666666666</v>
      </c>
      <c r="G64" s="16">
        <f t="array" ref="G64">MEDIAN(IF($B$35:$B$47=$A64,K$35:K$47))</f>
        <v>406.25</v>
      </c>
      <c r="H64" s="16">
        <f t="array" ref="H64">MEDIAN(IF($B$35:$B$47=$A64,L$35:L$47))</f>
        <v>800</v>
      </c>
      <c r="I64" s="16">
        <f t="array" ref="I64">MEDIAN(IF($B$35:$B$47=$A64,M$35:M$47))</f>
        <v>30</v>
      </c>
      <c r="J64" s="16">
        <f t="array" ref="J64">MEDIAN(IF($B$35:$B$47=$A64,N$35:N$47))</f>
        <v>15</v>
      </c>
      <c r="K64" s="16">
        <f t="array" ref="K64">MEDIAN(IF($B$35:$B$47=$A64,O$35:O$47))</f>
        <v>20</v>
      </c>
      <c r="L64" s="16">
        <f t="array" ref="L64">MEDIAN(IF($B$35:$B$47=$A64,P$35:P$47))</f>
        <v>100</v>
      </c>
      <c r="M64" s="16">
        <f t="array" ref="M64">MEDIAN(IF($B$35:$B$47=$A64,Q$35:Q$47))</f>
        <v>15</v>
      </c>
      <c r="N64" s="16">
        <f t="array" ref="N64">MEDIAN(IF($B$35:$B$47=$A64,R$35:R$47))</f>
        <v>42.5</v>
      </c>
      <c r="O64" s="16">
        <f t="array" ref="O64">MEDIAN(IF($B$35:$B$47=$A64,S$35:S$47))</f>
        <v>75</v>
      </c>
      <c r="P64" s="16">
        <f t="array" ref="P64">MEDIAN(IF($B$35:$B$47=$A64,T$35:T$47))</f>
        <v>5</v>
      </c>
      <c r="Q64" s="16">
        <f t="array" ref="Q64">MEDIAN(IF($B$35:$B$47=$A64,U$35:U$47))</f>
        <v>550</v>
      </c>
      <c r="R64" s="16">
        <f t="array" ref="R64">MEDIAN(IF($B$35:$B$47=$A64,V$35:V$47))</f>
        <v>1000</v>
      </c>
      <c r="S64" s="16">
        <f t="array" ref="S64">MEDIAN(IF($B$35:$B$47=$A64,W$35:W$47))</f>
        <v>950</v>
      </c>
      <c r="T64" s="16">
        <f t="array" ref="T64">MEDIAN(IF($B$35:$B$47=$A64,X$35:X$47))</f>
        <v>325</v>
      </c>
      <c r="U64" s="16">
        <f t="array" ref="U64">MEDIAN(IF($B$35:$B$47=$A64,Y$35:Y$47))</f>
        <v>35</v>
      </c>
      <c r="V64" s="16">
        <f t="array" ref="V64">MEDIAN(IF($B$35:$B$47=$A64,Z$35:Z$47))</f>
        <v>75</v>
      </c>
      <c r="W64" s="16">
        <f t="array" ref="W64">MEDIAN(IF($B$35:$B$47=$A64,AA$35:AA$47))</f>
        <v>20</v>
      </c>
      <c r="X64" s="16">
        <f t="array" ref="X64">MEDIAN(IF($B$35:$B$47=$A64,AB$35:AB$47))</f>
        <v>75</v>
      </c>
      <c r="Y64" s="16">
        <f t="array" ref="Y64">MEDIAN(IF($B$35:$B$47=$A64,AC$35:AC$47))</f>
        <v>75</v>
      </c>
      <c r="Z64" s="16">
        <f t="array" ref="Z64">MEDIAN(IF($B$35:$B$47=$A64,AD$35:AD$47))</f>
        <v>200</v>
      </c>
      <c r="AA64" s="16">
        <f t="array" ref="AA64">MEDIAN(IF($B$35:$B$47=$A64,AE$35:AE$47))</f>
        <v>250</v>
      </c>
      <c r="AB64" s="16">
        <f t="array" ref="AB64">MEDIAN(IF($B$35:$B$47=$A64,AF$35:AF$47))</f>
        <v>25</v>
      </c>
      <c r="AC64" s="16">
        <f t="array" ref="AC64">MEDIAN(IF($B$35:$B$47=$A64,AG$35:AG$47))</f>
        <v>50</v>
      </c>
      <c r="AD64" s="16">
        <f t="array" ref="AD64">MEDIAN(IF($B$35:$B$47=$A64,AH$35:AH$47))</f>
        <v>34</v>
      </c>
      <c r="AF64" s="362">
        <f t="array" ref="AF64">(B64*Références!$D$3)+(C64*Références!$D$4)+(D64*Références!$D$5)+(E64*Références!$D$6)+(F64*Références!$D$7)+(G$64*Références!$D$8)+(H64*Références!$D$9)</f>
        <v>16574.847672317657</v>
      </c>
      <c r="AG64" s="362">
        <f t="array" ref="AG64">(I64*Références!$D$10)+(J64*Références!$D$11)+(K64*Références!$D$12)+(L64*Références!$D$13)+(M64*Références!$D$14)+(N64*Références!$D$15)+(O64*Références!$D$16)+(P64*Références!$D$17)</f>
        <v>1533.25</v>
      </c>
      <c r="AH64" s="362">
        <f t="shared" si="0"/>
        <v>18108.097672317657</v>
      </c>
      <c r="AI64" s="362">
        <f t="array" ref="AI64">(Q64*Références!$D$19)+(R64*Références!$D$20)+(S64*Références!$D$21)+(T64*Références!$D$22)+(U64*Références!$D$23)+(V64*Références!$D$24)+(W64*Références!$D$25)+(X64*Références!$D$26)+(Y64*Références!$D$27)+(Z64*Références!$D$28)+(AA64*Références!$D$29)+(AB64*Références!D30)+(AC64*Références!$D$31)</f>
        <v>6300</v>
      </c>
      <c r="AJ64" s="364">
        <f t="shared" si="1"/>
        <v>0.19671149095206689</v>
      </c>
      <c r="AK64" s="43"/>
      <c r="AL64" s="43"/>
      <c r="AM64" s="37"/>
    </row>
    <row r="65" spans="1:39" x14ac:dyDescent="0.35">
      <c r="A65" s="12" t="s">
        <v>500</v>
      </c>
      <c r="B65" s="16">
        <f t="array" ref="B65">MEDIAN(IF($B$35:$B$47=$A65,F$35:F$47))</f>
        <v>100</v>
      </c>
      <c r="C65" s="16">
        <f t="array" ref="C65">MEDIAN(IF($B$35:$B$47=$A65,G$35:G$47))</f>
        <v>96.153846153846104</v>
      </c>
      <c r="D65" s="16">
        <f t="array" ref="D65">MEDIAN(IF($B$35:$B$47=$A65,H$35:H$47))</f>
        <v>121.739130434782</v>
      </c>
      <c r="E65" s="16">
        <f t="array" ref="E65">MEDIAN(IF($B$35:$B$47=$A65,I$35:I$47))</f>
        <v>86.2068965517241</v>
      </c>
      <c r="F65" s="16">
        <f t="array" ref="F65">MEDIAN(IF($B$35:$B$47=$A65,J$35:J$47))</f>
        <v>166.666666666666</v>
      </c>
      <c r="G65" s="16">
        <f t="array" ref="G65">MEDIAN(IF($B$35:$B$47=$A65,K$35:K$47))</f>
        <v>208.333333333333</v>
      </c>
      <c r="H65" s="16">
        <f t="array" ref="H65">MEDIAN(IF($B$35:$B$47=$A65,L$35:L$47))</f>
        <v>700</v>
      </c>
      <c r="I65" s="16">
        <f t="array" ref="I65">MEDIAN(IF($B$35:$B$47=$A65,M$35:M$47))</f>
        <v>12.5</v>
      </c>
      <c r="J65" s="16">
        <f t="array" ref="J65">MEDIAN(IF($B$35:$B$47=$A65,N$35:N$47))</f>
        <v>17.5</v>
      </c>
      <c r="K65" s="16">
        <f t="array" ref="K65">MEDIAN(IF($B$35:$B$47=$A65,O$35:O$47))</f>
        <v>25</v>
      </c>
      <c r="L65" s="366" t="s">
        <v>156</v>
      </c>
      <c r="M65" s="16">
        <f t="array" ref="M65">MEDIAN(IF($B$35:$B$47=$A65,Q$35:Q$47))</f>
        <v>35</v>
      </c>
      <c r="N65" s="16">
        <f t="array" ref="N65">MEDIAN(IF($B$35:$B$47=$A65,R$35:R$47))</f>
        <v>42.5</v>
      </c>
      <c r="O65" s="45" t="s">
        <v>156</v>
      </c>
      <c r="P65" s="16">
        <f t="array" ref="P65">MEDIAN(IF($B$35:$B$47=$A65,T$35:T$47))</f>
        <v>5</v>
      </c>
      <c r="Q65" s="16">
        <f t="array" ref="Q65">MEDIAN(IF($B$35:$B$47=$A65,U$35:U$47))</f>
        <v>675</v>
      </c>
      <c r="R65" s="16">
        <f t="array" ref="R65">MEDIAN(IF($B$35:$B$47=$A65,V$35:V$47))</f>
        <v>750</v>
      </c>
      <c r="S65" s="16">
        <f t="array" ref="S65">MEDIAN(IF($B$35:$B$47=$A65,W$35:W$47))</f>
        <v>500</v>
      </c>
      <c r="T65" s="16">
        <f t="array" ref="T65">MEDIAN(IF($B$35:$B$47=$A65,X$35:X$47))</f>
        <v>750</v>
      </c>
      <c r="U65" s="16">
        <f t="array" ref="U65">MEDIAN(IF($B$35:$B$47=$A65,Y$35:Y$47))</f>
        <v>50</v>
      </c>
      <c r="V65" s="16">
        <f t="array" ref="V65">MEDIAN(IF($B$35:$B$47=$A65,Z$35:Z$47))</f>
        <v>91.664999999999992</v>
      </c>
      <c r="W65" s="16">
        <f t="array" ref="W65">MEDIAN(IF($B$35:$B$47=$A65,AA$35:AA$47))</f>
        <v>11.25</v>
      </c>
      <c r="X65" s="16">
        <f t="array" ref="X65">MEDIAN(IF($B$35:$B$47=$A65,AB$35:AB$47))</f>
        <v>75</v>
      </c>
      <c r="Y65" s="16">
        <f t="array" ref="Y65">MEDIAN(IF($B$35:$B$47=$A65,AC$35:AC$47))</f>
        <v>75</v>
      </c>
      <c r="Z65" s="16">
        <f t="array" ref="Z65">MEDIAN(IF($B$35:$B$47=$A65,AD$35:AD$47))</f>
        <v>250</v>
      </c>
      <c r="AA65" s="16">
        <f t="array" ref="AA65">MEDIAN(IF($B$35:$B$47=$A65,AE$35:AE$47))</f>
        <v>200</v>
      </c>
      <c r="AB65" s="16">
        <f t="array" ref="AB65">MEDIAN(IF($B$35:$B$47=$A65,AF$35:AF$47))</f>
        <v>25</v>
      </c>
      <c r="AC65" s="45" t="s">
        <v>156</v>
      </c>
      <c r="AD65" s="16">
        <f t="array" ref="AD65">MEDIAN(IF($B$35:$B$47=$A65,AH$35:AH$47))</f>
        <v>66.25</v>
      </c>
      <c r="AF65" s="362">
        <f t="array" ref="AF65">(B65*Références!$D$3)+(C65*Références!$D$4)+(D65*Références!$D$5)+(E65*Références!$D$6)+(F65*Références!$D$7)+(G$65*Références!$D$8)+(H65*Références!$D$9)</f>
        <v>11199.088917079906</v>
      </c>
      <c r="AG65" s="363">
        <f t="array" ref="AG65">(I65*Références!$D$10)+(J65*Références!$D$11)+(K65*Références!$D$12)+(B15*Références!$D$13)+(M65*Références!$D$14)+(N65*Références!$D$15)+(B14*Références!$D$16)+(P65*Références!$D$17)</f>
        <v>1613.25</v>
      </c>
      <c r="AH65" s="365">
        <f t="shared" si="0"/>
        <v>12812.338917079906</v>
      </c>
      <c r="AI65" s="362">
        <f t="array" ref="AI65">(Q65*Références!$D$19)+(R65*Références!$D$20)+(S65*Références!$D$21)+(T65*Références!$D$22)+(U65*Références!$D$23)+(V65*Références!$D$24)+(W65*Références!$D$25)+(X65*Références!$D$26)+(Y65*Références!$D$27)+(Z65*Références!$D$28)+(AA65*Références!$D$29)+(AB65*Références!$D$30)</f>
        <v>5514.5749999999998</v>
      </c>
      <c r="AJ65" s="364">
        <f t="shared" si="1"/>
        <v>-0.15326979755132647</v>
      </c>
      <c r="AK65" s="43"/>
      <c r="AL65" s="43"/>
      <c r="AM65" s="37"/>
    </row>
    <row r="66" spans="1:39" x14ac:dyDescent="0.35">
      <c r="A66" s="12" t="s">
        <v>176</v>
      </c>
      <c r="B66" s="16">
        <f t="array" ref="B66">MEDIAN(IF($B$35:$B$47=$A66,F$35:F$47))</f>
        <v>170</v>
      </c>
      <c r="C66" s="16">
        <f t="array" ref="C66">MEDIAN(IF($B$35:$B$47=$A66,G$35:G$47))</f>
        <v>123.0769230769225</v>
      </c>
      <c r="D66" s="16">
        <f t="array" ref="D66">MEDIAN(IF($B$35:$B$47=$A66,H$35:H$47))</f>
        <v>127.60869565217349</v>
      </c>
      <c r="E66" s="16">
        <f t="array" ref="E66">MEDIAN(IF($B$35:$B$47=$A66,I$35:I$47))</f>
        <v>98.275862068964997</v>
      </c>
      <c r="F66" s="16">
        <f t="array" ref="F66">MEDIAN(IF($B$35:$B$47=$A66,J$35:J$47))</f>
        <v>203.645833333333</v>
      </c>
      <c r="G66" s="16">
        <f t="array" ref="G66">MEDIAN(IF($B$35:$B$47=$A66,K$35:K$47))</f>
        <v>189.16666666666652</v>
      </c>
      <c r="H66" s="16">
        <f t="array" ref="H66">MEDIAN(IF($B$35:$B$47=$A66,L$35:L$47))</f>
        <v>800</v>
      </c>
      <c r="I66" s="16">
        <f t="array" ref="I66">MEDIAN(IF($B$35:$B$47=$A66,M$35:M$47))</f>
        <v>20</v>
      </c>
      <c r="J66" s="16">
        <f t="array" ref="J66">MEDIAN(IF($B$35:$B$47=$A66,N$35:N$47))</f>
        <v>26.25</v>
      </c>
      <c r="K66" s="16">
        <f t="array" ref="K66">MEDIAN(IF($B$35:$B$47=$A66,O$35:O$47))</f>
        <v>31.25</v>
      </c>
      <c r="L66" s="16">
        <f t="array" ref="L66">MEDIAN(IF($B$35:$B$47=$A66,P$35:P$47))</f>
        <v>65</v>
      </c>
      <c r="M66" s="16">
        <f t="array" ref="M66">MEDIAN(IF($B$35:$B$47=$A66,Q$35:Q$47))</f>
        <v>37.5</v>
      </c>
      <c r="N66" s="16">
        <f t="array" ref="N66">MEDIAN(IF($B$35:$B$47=$A66,R$35:R$47))</f>
        <v>87.5</v>
      </c>
      <c r="O66" s="16">
        <f t="array" ref="O66">MEDIAN(IF($B$35:$B$47=$A66,S$35:S$47))</f>
        <v>47.5</v>
      </c>
      <c r="P66" s="16">
        <f t="array" ref="P66">MEDIAN(IF($B$35:$B$47=$A66,T$35:T$47))</f>
        <v>20</v>
      </c>
      <c r="Q66" s="45" t="s">
        <v>156</v>
      </c>
      <c r="R66" s="45" t="s">
        <v>156</v>
      </c>
      <c r="S66" s="16">
        <f t="array" ref="S66">MEDIAN(IF($B$35:$B$47=$A66,W$35:W$47))</f>
        <v>1000</v>
      </c>
      <c r="T66" s="16">
        <f t="array" ref="T66">MEDIAN(IF($B$35:$B$47=$A66,X$35:X$47))</f>
        <v>700</v>
      </c>
      <c r="U66" s="16">
        <f t="array" ref="U66">MEDIAN(IF($B$35:$B$47=$A66,Y$35:Y$47))</f>
        <v>62.5</v>
      </c>
      <c r="V66" s="16">
        <f t="array" ref="V66">MEDIAN(IF($B$35:$B$47=$A66,Z$35:Z$47))</f>
        <v>125</v>
      </c>
      <c r="W66" s="45" t="s">
        <v>156</v>
      </c>
      <c r="X66" s="16">
        <f t="array" ref="X66">MEDIAN(IF($B$35:$B$47=$A66,AB$35:AB$47))</f>
        <v>150</v>
      </c>
      <c r="Y66" s="16">
        <f t="array" ref="Y66">MEDIAN(IF($B$35:$B$47=$A66,AC$35:AC$47))</f>
        <v>135</v>
      </c>
      <c r="Z66" s="45" t="s">
        <v>156</v>
      </c>
      <c r="AA66" s="16">
        <f t="array" ref="AA66">MEDIAN(IF($B$35:$B$47=$A66,AE$35:AE$47))</f>
        <v>500</v>
      </c>
      <c r="AB66" s="16">
        <f t="array" ref="AB66">MEDIAN(IF($B$35:$B$47=$A66,AF$35:AF$47))</f>
        <v>25</v>
      </c>
      <c r="AC66" s="45" t="s">
        <v>156</v>
      </c>
      <c r="AD66" s="16">
        <f t="array" ref="AD66">MEDIAN(IF($B$35:$B$47=$A66,AH$35:AH$47))</f>
        <v>85.625</v>
      </c>
      <c r="AF66" s="362">
        <f t="array" ref="AF66">(B66*Références!$D$3)+(C66*Références!$D$4)+(D66*Références!$D$5)+(E66*Références!$D$6)+(F66*Références!$D$7)+(G66*Références!$D$8)+(H66*Références!$D$9)</f>
        <v>14260.578004267074</v>
      </c>
      <c r="AG66" s="362">
        <f t="array" ref="AG66">(I66*Références!$D$10)+(J66*Références!$D$11)+(K66*Références!$D$12)+(L66*Références!$D$13)+(M66*Références!$D$14)+(N66*Références!$D$15)+(O66*Références!$D$16)+(P66*Références!$D$17)</f>
        <v>1705.5</v>
      </c>
      <c r="AH66" s="362">
        <f t="shared" si="0"/>
        <v>15966.078004267074</v>
      </c>
      <c r="AI66" s="362">
        <f t="array" ref="AI66">(S66*Références!$D$21)+(T66*Références!$D$22)+(U66*Références!$D$23)+(V66*Références!$D$24)+(X66*Références!$D$26)+(Y66*Références!$D$27)+(AA66*Références!$D$29)+(AB66*Références!D30)</f>
        <v>3622.5</v>
      </c>
      <c r="AJ66" s="364">
        <f>(AH66-$H$3)/$H$3</f>
        <v>5.5151643143195553E-2</v>
      </c>
      <c r="AK66" s="43"/>
      <c r="AL66" s="43"/>
      <c r="AM66" s="37"/>
    </row>
    <row r="67" spans="1:39" s="38" customFormat="1" x14ac:dyDescent="0.35">
      <c r="B67" s="46"/>
      <c r="C67" s="46"/>
      <c r="D67" s="46"/>
      <c r="E67" s="46"/>
      <c r="F67" s="46"/>
      <c r="G67" s="46"/>
      <c r="H67" s="46"/>
      <c r="I67" s="46"/>
      <c r="J67" s="46"/>
      <c r="K67" s="46"/>
      <c r="L67" s="46"/>
      <c r="M67" s="46"/>
      <c r="N67" s="46"/>
      <c r="O67" s="46"/>
      <c r="P67" s="46"/>
      <c r="Q67" s="46"/>
      <c r="AH67" s="68"/>
      <c r="AI67" s="68"/>
      <c r="AJ67" s="47"/>
      <c r="AK67" s="47"/>
      <c r="AL67" s="47"/>
      <c r="AM67" s="59"/>
    </row>
    <row r="68" spans="1:39" x14ac:dyDescent="0.35">
      <c r="B68" s="16"/>
      <c r="C68" s="16"/>
      <c r="D68" s="16"/>
      <c r="E68" s="16"/>
      <c r="F68" s="16"/>
      <c r="G68" s="16"/>
      <c r="H68" s="16"/>
      <c r="I68" s="16"/>
      <c r="J68" s="16"/>
      <c r="K68" s="16"/>
      <c r="L68" s="16"/>
      <c r="M68" s="16"/>
      <c r="N68" s="16"/>
      <c r="O68" s="16"/>
      <c r="P68" s="16"/>
      <c r="R68" s="56"/>
      <c r="AF68" s="38"/>
      <c r="AG68" s="38"/>
      <c r="AH68" s="80"/>
      <c r="AI68" s="80"/>
      <c r="AJ68" s="47"/>
      <c r="AK68" s="47"/>
      <c r="AL68" s="43"/>
      <c r="AM68" s="37"/>
    </row>
    <row r="69" spans="1:39" ht="17.5" x14ac:dyDescent="0.35">
      <c r="A69" s="11" t="s">
        <v>568</v>
      </c>
      <c r="R69" s="56"/>
      <c r="AF69" s="38"/>
      <c r="AG69" s="38"/>
      <c r="AH69" s="38"/>
      <c r="AI69" s="38"/>
      <c r="AJ69" s="38"/>
      <c r="AK69" s="38"/>
    </row>
    <row r="70" spans="1:39" x14ac:dyDescent="0.35">
      <c r="A70" s="67" t="s">
        <v>633</v>
      </c>
      <c r="R70" s="38"/>
      <c r="AF70" s="38"/>
      <c r="AG70" s="38"/>
      <c r="AH70" s="38"/>
      <c r="AI70" s="38"/>
      <c r="AJ70" s="38"/>
      <c r="AK70" s="38"/>
    </row>
    <row r="71" spans="1:39" x14ac:dyDescent="0.35">
      <c r="A71" s="17" t="s">
        <v>253</v>
      </c>
      <c r="B71" s="17" t="s">
        <v>554</v>
      </c>
      <c r="C71" s="17" t="s">
        <v>126</v>
      </c>
      <c r="D71" s="17" t="s">
        <v>291</v>
      </c>
      <c r="E71" s="17" t="s">
        <v>186</v>
      </c>
      <c r="F71" s="17" t="s">
        <v>553</v>
      </c>
      <c r="G71" s="17" t="s">
        <v>552</v>
      </c>
      <c r="H71" s="17" t="s">
        <v>285</v>
      </c>
      <c r="I71" s="17" t="s">
        <v>120</v>
      </c>
      <c r="J71" s="17" t="s">
        <v>551</v>
      </c>
      <c r="K71" s="17" t="s">
        <v>216</v>
      </c>
      <c r="L71" s="17" t="s">
        <v>550</v>
      </c>
      <c r="M71" s="17" t="s">
        <v>549</v>
      </c>
      <c r="N71" s="17" t="s">
        <v>215</v>
      </c>
      <c r="O71" s="17" t="s">
        <v>548</v>
      </c>
      <c r="P71" s="17" t="s">
        <v>728</v>
      </c>
      <c r="Q71" s="17" t="s">
        <v>3841</v>
      </c>
      <c r="R71" s="367" t="s">
        <v>3842</v>
      </c>
      <c r="S71" s="367" t="s">
        <v>3830</v>
      </c>
      <c r="T71" s="367" t="s">
        <v>5676</v>
      </c>
      <c r="U71" s="367" t="s">
        <v>3825</v>
      </c>
      <c r="V71" s="367" t="s">
        <v>3832</v>
      </c>
      <c r="W71" s="367" t="s">
        <v>3833</v>
      </c>
      <c r="X71" s="367" t="s">
        <v>3834</v>
      </c>
      <c r="Y71" s="367" t="s">
        <v>3836</v>
      </c>
      <c r="Z71" s="367" t="s">
        <v>3837</v>
      </c>
      <c r="AA71" s="367" t="s">
        <v>314</v>
      </c>
      <c r="AB71" s="367" t="s">
        <v>3838</v>
      </c>
      <c r="AC71" s="367" t="s">
        <v>3839</v>
      </c>
      <c r="AD71" s="367" t="s">
        <v>3840</v>
      </c>
      <c r="AF71" s="17" t="s">
        <v>111</v>
      </c>
      <c r="AG71" s="17" t="s">
        <v>577</v>
      </c>
      <c r="AH71" s="17" t="s">
        <v>356</v>
      </c>
      <c r="AI71" s="367" t="s">
        <v>5682</v>
      </c>
      <c r="AJ71" s="49"/>
      <c r="AK71" s="49"/>
      <c r="AL71" s="38"/>
    </row>
    <row r="72" spans="1:39" x14ac:dyDescent="0.35">
      <c r="A72" s="12" t="s">
        <v>536</v>
      </c>
      <c r="B72" s="16">
        <f t="array" ref="B72">MEDIAN(IF($D$35:$D$47=$A72,F$35:F$47))</f>
        <v>111.25</v>
      </c>
      <c r="C72" s="16">
        <f t="array" ref="C72">MEDIAN(IF($D$35:$D$47=$A72,G$35:G$47))</f>
        <v>115.384615384615</v>
      </c>
      <c r="D72" s="16">
        <f t="array" ref="D72">MEDIAN(IF($D$35:$D$47=$A72,H$35:H$47))</f>
        <v>108.695652173913</v>
      </c>
      <c r="E72" s="16">
        <f t="array" ref="E72">MEDIAN(IF($D$35:$D$47=$A72,I$35:I$47))</f>
        <v>103.448275862068</v>
      </c>
      <c r="F72" s="16">
        <f t="array" ref="F72">MEDIAN(IF($D$35:$D$47=$A72,J$35:J$47))</f>
        <v>219.79166666666652</v>
      </c>
      <c r="G72" s="16">
        <f t="array" ref="G72">MEDIAN(IF($D$35:$D$47=$A72,K$35:K$47))</f>
        <v>302.08333333333326</v>
      </c>
      <c r="H72" s="16">
        <f t="array" ref="H72">MEDIAN(IF($D$35:$D$47=$A72,L$35:L$47))</f>
        <v>800</v>
      </c>
      <c r="I72" s="16">
        <f t="array" ref="I72">MEDIAN(IF($D$35:$D$47=$A72,M$35:M$47))</f>
        <v>30</v>
      </c>
      <c r="J72" s="16">
        <f t="array" ref="J72">MEDIAN(IF($D$35:$D$47=$A72,N$35:N$47))</f>
        <v>17.5</v>
      </c>
      <c r="K72" s="16">
        <f t="array" ref="K72">MEDIAN(IF($D$35:$D$47=$A72,O$35:O$47))</f>
        <v>25</v>
      </c>
      <c r="L72" s="16">
        <f t="array" ref="L72">MEDIAN(IF($D$35:$D$47=$A72,P$35:P$47))</f>
        <v>200</v>
      </c>
      <c r="M72" s="16">
        <f t="array" ref="M72">MEDIAN(IF($D$35:$D$47=$A72,Q$35:Q$47))</f>
        <v>25</v>
      </c>
      <c r="N72" s="16">
        <f t="array" ref="N72">MEDIAN(IF($D$35:$D$47=$A72,R$35:R$47))</f>
        <v>75</v>
      </c>
      <c r="O72" s="16">
        <f t="array" ref="O72">MEDIAN(IF($D$35:$D$47=$A72,S$35:S$47))</f>
        <v>75</v>
      </c>
      <c r="P72" s="46">
        <f t="array" ref="P72">MEDIAN(IF($D$35:$D$47=$A72,T$35:T$47))</f>
        <v>5</v>
      </c>
      <c r="Q72" s="16">
        <f t="array" ref="Q72">MEDIAN(IF($D$35:$D$47=$A72,AH$35:AH$47))</f>
        <v>45.833333333333329</v>
      </c>
      <c r="R72" s="16">
        <f t="array" ref="R72">MEDIAN(IF($D$35:$D$47=$A72,U$35:U$47))</f>
        <v>500</v>
      </c>
      <c r="S72" s="16">
        <f t="array" ref="S72">MEDIAN(IF($D$35:$D$47=$A72,V$35:V$47))</f>
        <v>1750</v>
      </c>
      <c r="T72" s="16">
        <f t="array" ref="T72">MEDIAN(IF($D$35:$D$47=$A72,W$35:W$47))</f>
        <v>725</v>
      </c>
      <c r="U72" s="16">
        <f t="array" ref="U72">MEDIAN(IF($D$35:$D$47=$A72,X$35:X$47))</f>
        <v>462.5</v>
      </c>
      <c r="V72" s="16">
        <f t="array" ref="V72">MEDIAN(IF($D$35:$D$47=$A72,Y$35:Y$47))</f>
        <v>50</v>
      </c>
      <c r="W72" s="16">
        <f t="array" ref="W72">MEDIAN(IF($D$35:$D$47=$A72,Z$35:Z$47))</f>
        <v>100</v>
      </c>
      <c r="X72" s="16">
        <f t="array" ref="X72">MEDIAN(IF($D$35:$D$47=$A72,AA$35:AA$47))</f>
        <v>16.25</v>
      </c>
      <c r="Y72" s="16">
        <f t="array" ref="Y72">MEDIAN(IF($D$35:$D$47=$A72,AB$35:AB$47))</f>
        <v>75</v>
      </c>
      <c r="Z72" s="16">
        <f t="array" ref="Z72">MEDIAN(IF($D$35:$D$47=$A72,AC$35:AC$47))</f>
        <v>75</v>
      </c>
      <c r="AA72" s="16">
        <f t="array" ref="AA72">MEDIAN(IF($D$35:$D$47=$A72,AD$35:AD$47))</f>
        <v>225</v>
      </c>
      <c r="AB72" s="16">
        <f t="array" ref="AB72">MEDIAN(IF($D$35:$D$47=$A72,AE$35:AE$47))</f>
        <v>250</v>
      </c>
      <c r="AC72" s="16">
        <f t="array" ref="AC72">MEDIAN(IF($D$35:$D$47=$A72,AF$35:AF$47))</f>
        <v>25</v>
      </c>
      <c r="AD72" s="16">
        <f t="array" ref="AD72">MEDIAN(IF($D$35:$D$47=$A72,AG$35:AG$47))</f>
        <v>50</v>
      </c>
      <c r="AF72" s="69">
        <f>(B72*Références!$D$3)+(C72*Références!$D$4)+(D72*Références!$D$5)+(E72*Références!$D$6)+(F72*Références!$D$7)+(G$72*Références!$D$8)+(H72*Références!$D$9)</f>
        <v>13461.243657017631</v>
      </c>
      <c r="AG72" s="69">
        <f t="array" ref="AG72">(I72*Références!$D$10)+(J72*Références!$D$11)+(K72*Références!$D$12)+(L$72*Références!$D$13)+(M72*Références!$D$14)+(N72*Références!$D$15)+(O72*Références!$D$16)+(P72*Références!D$17)</f>
        <v>1873.25</v>
      </c>
      <c r="AH72" s="24">
        <f>AG72+AF72</f>
        <v>15334.493657017631</v>
      </c>
      <c r="AI72" s="24">
        <f t="array" ref="AI72">(R72*Références!$D$19)+(S72*Références!$D$20)+(T72*Références!$D$21)+(U72*Références!$D$22)+(V72*Références!$D$23)+(W72*Références!$D$24)+(X72*Références!$D$25)+(Y72*Références!$D$26)+(Z72*Références!$D$27)+(AA72*Références!$D$28)+(AB72*Références!$D$29)+(AC72*Références!$D$30)+(AD72*Références!$D$31)</f>
        <v>7018.75</v>
      </c>
      <c r="AJ72" s="47" t="s">
        <v>5691</v>
      </c>
      <c r="AK72" s="70"/>
      <c r="AL72" s="38"/>
    </row>
    <row r="73" spans="1:39" x14ac:dyDescent="0.35">
      <c r="A73" s="12" t="s">
        <v>489</v>
      </c>
      <c r="B73" s="16">
        <f t="array" ref="B73">MEDIAN(IF($D$35:$D$47=$A73,F$35:F$47))</f>
        <v>107.5</v>
      </c>
      <c r="C73" s="16">
        <f t="array" ref="C73">MEDIAN(IF($D$35:$D$47=$A73,G$35:G$47))</f>
        <v>110.57692307692278</v>
      </c>
      <c r="D73" s="16">
        <f t="array" ref="D73">MEDIAN(IF($D$35:$D$47=$A73,H$35:H$47))</f>
        <v>97.282608695652016</v>
      </c>
      <c r="E73" s="16">
        <f t="array" ref="E73">MEDIAN(IF($D$35:$D$47=$A73,I$35:I$47))</f>
        <v>90.517241379310079</v>
      </c>
      <c r="F73" s="16">
        <f t="array" ref="F73">MEDIAN(IF($D$35:$D$47=$A73,J$35:J$47))</f>
        <v>181.770833333333</v>
      </c>
      <c r="G73" s="16">
        <f t="array" ref="G73">MEDIAN(IF($D$35:$D$47=$A73,K$35:K$47))</f>
        <v>260.41666666666652</v>
      </c>
      <c r="H73" s="16">
        <f t="array" ref="H73">MEDIAN(IF($D$35:$D$47=$A73,L$35:L$47))</f>
        <v>800</v>
      </c>
      <c r="I73" s="16">
        <f t="array" ref="I73">MEDIAN(IF($D$35:$D$47=$A73,M$35:M$47))</f>
        <v>28.75</v>
      </c>
      <c r="J73" s="16">
        <f t="array" ref="J73">MEDIAN(IF($D$35:$D$47=$A73,N$35:N$47))</f>
        <v>23.75</v>
      </c>
      <c r="K73" s="16">
        <f t="array" ref="K73">MEDIAN(IF($D$35:$D$47=$A73,O$35:O$47))</f>
        <v>36.25</v>
      </c>
      <c r="L73" s="16">
        <f t="array" ref="L73">MEDIAN(IF($D$35:$D$47=$A73,P$35:P$47))</f>
        <v>57.5</v>
      </c>
      <c r="M73" s="16">
        <f t="array" ref="M73">MEDIAN(IF($D$35:$D$47=$A73,Q$35:Q$47))</f>
        <v>26.25</v>
      </c>
      <c r="N73" s="16">
        <f t="array" ref="N73">MEDIAN(IF($D$35:$D$47=$A73,R$35:R$47))</f>
        <v>87.5</v>
      </c>
      <c r="O73" s="16">
        <f t="array" ref="O73">MEDIAN(IF($D$35:$D$47=$A73,S$35:S$47))</f>
        <v>68.75</v>
      </c>
      <c r="P73" s="46">
        <f t="array" ref="P73">MEDIAN(IF($D$35:$D$47=$A73,T$35:T$47))</f>
        <v>10</v>
      </c>
      <c r="Q73" s="16">
        <f t="array" ref="Q73">MEDIAN(IF($D$35:$D$47=$A73,AH$35:AH$47))</f>
        <v>5.6666666666666661</v>
      </c>
      <c r="R73" s="16">
        <f t="array" ref="R73">MEDIAN(IF($D$35:$D$47=$A73,U$35:U$47))</f>
        <v>337.5</v>
      </c>
      <c r="S73" s="18" t="s">
        <v>156</v>
      </c>
      <c r="T73" s="18" t="s">
        <v>156</v>
      </c>
      <c r="U73" s="16">
        <f t="array" ref="U73">MEDIAN(IF($D$35:$D$47=$A73,X$35:X$47))</f>
        <v>500</v>
      </c>
      <c r="V73" s="16">
        <f t="array" ref="V73">MEDIAN(IF($D$35:$D$47=$A73,Y$35:Y$47))</f>
        <v>100</v>
      </c>
      <c r="W73" s="16">
        <f t="array" ref="W73">MEDIAN(IF($D$35:$D$47=$A73,Z$35:Z$47))</f>
        <v>137.5</v>
      </c>
      <c r="X73" s="16">
        <f t="array" ref="X73">MEDIAN(IF($D$35:$D$47=$A73,AA$35:AA$47))</f>
        <v>17.5</v>
      </c>
      <c r="Y73" s="16">
        <f t="array" ref="Y73">MEDIAN(IF($D$35:$D$47=$A73,AB$35:AB$47))</f>
        <v>75</v>
      </c>
      <c r="Z73" s="16">
        <f t="array" ref="Z73">MEDIAN(IF($D$35:$D$47=$A73,AC$35:AC$47))</f>
        <v>75</v>
      </c>
      <c r="AA73" s="16">
        <f t="array" ref="AA73">MEDIAN(IF($D$35:$D$47=$A73,AD$35:AD$47))</f>
        <v>162.5</v>
      </c>
      <c r="AB73" s="16">
        <f t="array" ref="AB73">MEDIAN(IF($D$35:$D$47=$A73,AE$35:AE$47))</f>
        <v>112.5</v>
      </c>
      <c r="AC73" s="16">
        <f t="array" ref="AC73">MEDIAN(IF($D$35:$D$47=$A73,AF$35:AF$47))</f>
        <v>20</v>
      </c>
      <c r="AD73" s="16">
        <f t="array" ref="AD73">MEDIAN(IF($D$35:$D$47=$A73,AG$35:AG$47))</f>
        <v>42.5</v>
      </c>
      <c r="AF73" s="69">
        <f t="array" ref="AF73">(B73*Références!$D$3)+(C73*Références!$D$4)+(D73*Références!$D$5)+(E73*Références!$D$6)+(F73*Références!$D$7)+(G$73*Références!$D$8)+(H73*Références!$D$9)</f>
        <v>12302.791272632901</v>
      </c>
      <c r="AG73" s="69">
        <f t="array" ref="AG73">(I73*Références!$D$10)+(J73*Références!$D$11)+(K73*Références!$D$12)+(L$73*Références!$D$13)+(M73*Références!$D$14)+(N73*Références!$D$15)+(O73*Références!$D$16)+(P73*Références!D$17)</f>
        <v>1794</v>
      </c>
      <c r="AH73" s="24">
        <f>AG73+AF73</f>
        <v>14096.791272632901</v>
      </c>
      <c r="AI73" s="24">
        <f t="array" ref="AI73">(R73*Références!$D$19)+(U73*Références!$D$22)+(V73*Références!$D$23)+(W73*Références!$D$24)+(X73*Références!$D$25)+(Y73*Références!$D$26)+(Z73*Références!$D$27)+(AA73*Références!$D$28)+(AB73*Références!$D$29)+(AC73*Références!$D$30)+(AD73*Références!$D$31)</f>
        <v>4177.5</v>
      </c>
      <c r="AJ73" s="47"/>
      <c r="AK73" s="70"/>
      <c r="AL73" s="38"/>
    </row>
    <row r="74" spans="1:39" x14ac:dyDescent="0.35">
      <c r="AJ74" s="59"/>
      <c r="AK74" s="59"/>
      <c r="AL74" s="38"/>
    </row>
    <row r="75" spans="1:39" x14ac:dyDescent="0.35">
      <c r="R75" s="38"/>
      <c r="S75" s="59"/>
      <c r="T75" s="38"/>
      <c r="U75" s="38"/>
      <c r="V75" s="38"/>
      <c r="W75" s="38"/>
      <c r="X75" s="38"/>
      <c r="Y75" s="38"/>
      <c r="AD75" s="43">
        <v>13885.481538077102</v>
      </c>
      <c r="AF75" s="37">
        <f>(AF72-AD75)/AD75</f>
        <v>-3.0552622888598831E-2</v>
      </c>
    </row>
    <row r="76" spans="1:39" x14ac:dyDescent="0.35">
      <c r="A76" s="25" t="s">
        <v>635</v>
      </c>
      <c r="R76" s="38"/>
      <c r="S76" s="38"/>
      <c r="T76" s="38"/>
      <c r="U76" s="38"/>
      <c r="V76" s="38"/>
      <c r="W76" s="38"/>
      <c r="X76" s="38"/>
      <c r="Y76" s="38"/>
      <c r="AD76" s="43">
        <v>11315.277966785827</v>
      </c>
      <c r="AF76" s="37">
        <f>(AF73-AD76)/AD76</f>
        <v>8.7272562702017636E-2</v>
      </c>
    </row>
    <row r="77" spans="1:39" x14ac:dyDescent="0.35">
      <c r="A77" s="25" t="s">
        <v>634</v>
      </c>
      <c r="R77" s="38"/>
      <c r="S77" s="38"/>
      <c r="T77" s="38"/>
      <c r="U77" s="38"/>
      <c r="V77" s="38"/>
    </row>
    <row r="78" spans="1:39" x14ac:dyDescent="0.35">
      <c r="A78" s="25" t="s">
        <v>569</v>
      </c>
      <c r="R78" s="38"/>
      <c r="S78" s="68"/>
      <c r="T78" s="59"/>
      <c r="U78" s="38"/>
      <c r="V78" s="38"/>
    </row>
    <row r="79" spans="1:39" x14ac:dyDescent="0.35">
      <c r="A79" s="25" t="s">
        <v>570</v>
      </c>
      <c r="R79" s="38"/>
      <c r="S79" s="68"/>
      <c r="T79" s="59"/>
      <c r="U79" s="38"/>
      <c r="V79" s="38"/>
      <c r="AD79" s="12">
        <v>1891.25</v>
      </c>
      <c r="AF79" s="37">
        <f>(AG72-AD79)/AD79</f>
        <v>-9.5175148711169853E-3</v>
      </c>
    </row>
    <row r="80" spans="1:39" x14ac:dyDescent="0.35">
      <c r="A80" s="25"/>
      <c r="R80" s="38"/>
      <c r="S80" s="38"/>
      <c r="T80" s="38"/>
      <c r="U80" s="38"/>
      <c r="V80" s="38"/>
      <c r="AD80" s="43">
        <v>1902.0833333333333</v>
      </c>
      <c r="AF80" s="37">
        <f>(AG73-AD80)/AD80</f>
        <v>-5.6823658269441364E-2</v>
      </c>
    </row>
    <row r="81" spans="18:22" x14ac:dyDescent="0.35">
      <c r="R81" s="38"/>
      <c r="S81" s="38"/>
      <c r="T81" s="38"/>
      <c r="U81" s="38"/>
      <c r="V81" s="38"/>
    </row>
    <row r="82" spans="18:22" x14ac:dyDescent="0.35">
      <c r="R82" s="38"/>
      <c r="S82" s="38"/>
      <c r="T82" s="38"/>
      <c r="U82" s="38"/>
      <c r="V82" s="38"/>
    </row>
    <row r="83" spans="18:22" x14ac:dyDescent="0.35">
      <c r="R83" s="38"/>
      <c r="S83" s="38"/>
      <c r="T83" s="38"/>
      <c r="U83" s="38"/>
      <c r="V83" s="38"/>
    </row>
    <row r="84" spans="18:22" x14ac:dyDescent="0.35">
      <c r="R84" s="38"/>
      <c r="S84" s="38"/>
      <c r="T84" s="38"/>
      <c r="U84" s="59"/>
      <c r="V84" s="38"/>
    </row>
    <row r="85" spans="18:22" x14ac:dyDescent="0.35">
      <c r="R85" s="38"/>
      <c r="S85" s="38"/>
      <c r="T85" s="38"/>
      <c r="U85" s="59"/>
      <c r="V85" s="38"/>
    </row>
    <row r="86" spans="18:22" x14ac:dyDescent="0.35">
      <c r="R86" s="38"/>
      <c r="S86" s="38"/>
      <c r="T86" s="38"/>
      <c r="U86" s="38"/>
      <c r="V86" s="38"/>
    </row>
    <row r="87" spans="18:22" x14ac:dyDescent="0.35">
      <c r="R87" s="38"/>
      <c r="S87" s="38"/>
      <c r="T87" s="38"/>
      <c r="U87" s="38"/>
      <c r="V87" s="38"/>
    </row>
    <row r="88" spans="18:22" x14ac:dyDescent="0.35">
      <c r="R88" s="38"/>
      <c r="S88" s="38"/>
      <c r="T88" s="38"/>
      <c r="U88" s="38"/>
      <c r="V88" s="38"/>
    </row>
    <row r="89" spans="18:22" x14ac:dyDescent="0.35">
      <c r="R89" s="38"/>
      <c r="S89" s="38"/>
      <c r="T89" s="38"/>
      <c r="U89" s="38"/>
      <c r="V89" s="38"/>
    </row>
    <row r="90" spans="18:22" x14ac:dyDescent="0.35">
      <c r="R90" s="38"/>
      <c r="S90" s="38"/>
      <c r="T90" s="38"/>
      <c r="U90" s="38"/>
      <c r="V90" s="38"/>
    </row>
  </sheetData>
  <conditionalFormatting sqref="AB31:AF33">
    <cfRule type="colorScale" priority="3">
      <colorScale>
        <cfvo type="num" val="2"/>
        <cfvo type="num" val="3"/>
        <cfvo type="num" val="4"/>
        <color rgb="FFEE5859"/>
        <color theme="7"/>
        <color theme="9"/>
      </colorScale>
    </cfRule>
  </conditionalFormatting>
  <conditionalFormatting sqref="E31:E33">
    <cfRule type="duplicateValues" dxfId="1829" priority="60"/>
  </conditionalFormatting>
  <pageMargins left="0.7" right="0.7" top="0.75" bottom="0.75" header="0.3" footer="0.3"/>
  <pageSetup orientation="portrait" r:id="rId1"/>
  <ignoredErrors>
    <ignoredError sqref="B65"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JO593"/>
  <sheetViews>
    <sheetView topLeftCell="A70" zoomScale="70" zoomScaleNormal="70" workbookViewId="0">
      <pane xSplit="1" topLeftCell="B1" activePane="topRight" state="frozen"/>
      <selection pane="topRight" activeCell="E20" sqref="E20"/>
    </sheetView>
  </sheetViews>
  <sheetFormatPr baseColWidth="10" defaultColWidth="8.83203125" defaultRowHeight="15.5" x14ac:dyDescent="0.35"/>
  <cols>
    <col min="1" max="1" width="27.4140625" customWidth="1"/>
    <col min="2" max="2" width="15.6640625" customWidth="1"/>
    <col min="3" max="3" width="14.9140625" customWidth="1"/>
    <col min="4" max="9" width="18.1640625" customWidth="1"/>
    <col min="10" max="10" width="16.4140625" style="170" customWidth="1"/>
    <col min="11" max="17" width="13.83203125" customWidth="1"/>
    <col min="18" max="18" width="15.83203125" style="170" customWidth="1"/>
    <col min="19" max="19" width="12.6640625" customWidth="1"/>
    <col min="20" max="20" width="10.58203125" customWidth="1"/>
    <col min="21" max="21" width="11" customWidth="1"/>
    <col min="22" max="27" width="10.58203125" customWidth="1"/>
    <col min="28" max="28" width="13.83203125" customWidth="1"/>
    <col min="37" max="37" width="13.6640625" customWidth="1"/>
    <col min="39" max="39" width="11.6640625" customWidth="1"/>
    <col min="44" max="45" width="11" customWidth="1"/>
    <col min="46" max="46" width="14.5" customWidth="1"/>
    <col min="47" max="47" width="11" customWidth="1"/>
    <col min="51" max="51" width="11.4140625" customWidth="1"/>
    <col min="52" max="54" width="10.1640625" customWidth="1"/>
    <col min="55" max="55" width="14.1640625" customWidth="1"/>
    <col min="63" max="63" width="10.1640625" customWidth="1"/>
    <col min="64" max="64" width="15.6640625" customWidth="1"/>
    <col min="67" max="67" width="9.4140625" customWidth="1"/>
    <col min="68" max="248" width="8.83203125" style="35"/>
  </cols>
  <sheetData>
    <row r="1" spans="1:248" x14ac:dyDescent="0.35">
      <c r="J1"/>
      <c r="R1" s="72"/>
    </row>
    <row r="2" spans="1:248" x14ac:dyDescent="0.35">
      <c r="A2" s="11" t="s">
        <v>580</v>
      </c>
      <c r="B2" s="11"/>
      <c r="C2" s="12"/>
      <c r="D2" s="12"/>
      <c r="J2"/>
      <c r="R2" s="72"/>
      <c r="BP2"/>
      <c r="BQ2"/>
      <c r="BR2"/>
      <c r="BS2"/>
      <c r="BT2"/>
      <c r="BU2"/>
      <c r="BV2"/>
      <c r="BW2"/>
      <c r="BX2"/>
      <c r="BY2"/>
      <c r="BZ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row>
    <row r="3" spans="1:248" x14ac:dyDescent="0.35">
      <c r="A3" s="17" t="s">
        <v>279</v>
      </c>
      <c r="B3" s="17" t="s">
        <v>579</v>
      </c>
      <c r="C3" s="17" t="s">
        <v>578</v>
      </c>
      <c r="D3" s="17" t="s">
        <v>637</v>
      </c>
      <c r="E3" s="17" t="s">
        <v>731</v>
      </c>
      <c r="F3" s="17" t="s">
        <v>852</v>
      </c>
      <c r="G3" s="17" t="s">
        <v>4785</v>
      </c>
      <c r="H3" s="17" t="s">
        <v>4786</v>
      </c>
      <c r="I3" s="17" t="s">
        <v>4793</v>
      </c>
      <c r="J3" s="17" t="s">
        <v>4787</v>
      </c>
      <c r="K3" s="17" t="s">
        <v>638</v>
      </c>
      <c r="L3" s="17" t="s">
        <v>730</v>
      </c>
      <c r="M3" s="17" t="s">
        <v>853</v>
      </c>
      <c r="N3" s="17" t="s">
        <v>4788</v>
      </c>
      <c r="O3" s="71" t="s">
        <v>4789</v>
      </c>
      <c r="P3" s="71" t="s">
        <v>4795</v>
      </c>
      <c r="R3" s="72"/>
      <c r="BP3"/>
      <c r="BQ3"/>
      <c r="BR3"/>
      <c r="BS3"/>
      <c r="BT3"/>
      <c r="BU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row>
    <row r="4" spans="1:248" x14ac:dyDescent="0.35">
      <c r="A4" s="12" t="s">
        <v>269</v>
      </c>
      <c r="B4" s="48">
        <v>81.25</v>
      </c>
      <c r="C4" s="26">
        <v>77.5</v>
      </c>
      <c r="D4" s="26">
        <v>87.5</v>
      </c>
      <c r="E4" s="26">
        <v>77.5</v>
      </c>
      <c r="F4" s="16">
        <v>91.25</v>
      </c>
      <c r="G4" s="46">
        <v>100</v>
      </c>
      <c r="H4" s="46">
        <v>105</v>
      </c>
      <c r="I4" s="120">
        <f>Prix_Médians!B3</f>
        <v>111.25</v>
      </c>
      <c r="J4" s="37">
        <f t="shared" ref="J4:J16" si="0">(C4-B4)/B4</f>
        <v>-4.6153846153846156E-2</v>
      </c>
      <c r="K4" s="37">
        <f t="shared" ref="K4:K16" si="1">(D4-C4)/C4</f>
        <v>0.12903225806451613</v>
      </c>
      <c r="L4" s="37">
        <f t="shared" ref="L4:L16" si="2">(E4-D4)/D4</f>
        <v>-0.11428571428571428</v>
      </c>
      <c r="M4" s="37">
        <f t="array" ref="M4">(F4-E4)/E4</f>
        <v>0.17741935483870969</v>
      </c>
      <c r="N4" s="59">
        <f>(G4-F4)/F4</f>
        <v>9.5890410958904104E-2</v>
      </c>
      <c r="O4" s="59">
        <f>(H4-G4)/G4</f>
        <v>0.05</v>
      </c>
      <c r="P4" s="171">
        <f>(I4-H4)/H4</f>
        <v>5.9523809523809521E-2</v>
      </c>
      <c r="R4" s="72"/>
      <c r="BP4"/>
      <c r="BQ4"/>
      <c r="BR4"/>
      <c r="BS4"/>
      <c r="BT4"/>
      <c r="BU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row>
    <row r="5" spans="1:248" x14ac:dyDescent="0.35">
      <c r="A5" s="12" t="s">
        <v>270</v>
      </c>
      <c r="B5" s="48">
        <v>92.307692307692307</v>
      </c>
      <c r="C5" s="26">
        <v>94.230769230769198</v>
      </c>
      <c r="D5" s="26">
        <v>96.153846153846104</v>
      </c>
      <c r="E5" s="26">
        <v>96.153846153846104</v>
      </c>
      <c r="F5" s="16">
        <v>100.48076923076877</v>
      </c>
      <c r="G5" s="46">
        <v>98.557692307692079</v>
      </c>
      <c r="H5" s="46">
        <v>115.384615384615</v>
      </c>
      <c r="I5" s="120">
        <f>Prix_Médians!B4</f>
        <v>115.384615384615</v>
      </c>
      <c r="J5" s="37">
        <f t="shared" si="0"/>
        <v>2.0833333333332989E-2</v>
      </c>
      <c r="K5" s="37">
        <f t="shared" si="1"/>
        <v>2.0408163265305944E-2</v>
      </c>
      <c r="L5" s="37">
        <f t="shared" si="2"/>
        <v>0</v>
      </c>
      <c r="M5" s="37">
        <f t="shared" ref="M5:M19" si="3">(F5-E5)/E5</f>
        <v>4.4999999999995773E-2</v>
      </c>
      <c r="N5" s="59">
        <f t="array" ref="N5">(G5-F5)/F5</f>
        <v>-1.9138755980859037E-2</v>
      </c>
      <c r="O5" s="59">
        <f t="shared" ref="O5:O19" si="4">(H5-G5)/G5</f>
        <v>0.17073170731707202</v>
      </c>
      <c r="P5" s="171">
        <f t="shared" ref="P5:P18" si="5">(I5-H5)/H5</f>
        <v>0</v>
      </c>
      <c r="R5" s="72"/>
      <c r="BP5"/>
      <c r="BQ5"/>
      <c r="BR5"/>
      <c r="BS5"/>
      <c r="BT5"/>
      <c r="BU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row>
    <row r="6" spans="1:248" x14ac:dyDescent="0.35">
      <c r="A6" s="12" t="s">
        <v>271</v>
      </c>
      <c r="B6" s="48">
        <v>86.956521739130395</v>
      </c>
      <c r="C6" s="26">
        <v>89.130434782608646</v>
      </c>
      <c r="D6" s="26">
        <v>86.956521739130395</v>
      </c>
      <c r="E6" s="26">
        <v>86.956521739130395</v>
      </c>
      <c r="F6" s="16">
        <v>86.956521739130395</v>
      </c>
      <c r="G6" s="46">
        <v>86.956521739130395</v>
      </c>
      <c r="H6" s="46">
        <v>92.391304347826051</v>
      </c>
      <c r="I6" s="120">
        <f>Prix_Médians!B5</f>
        <v>108.695652173913</v>
      </c>
      <c r="J6" s="37">
        <f t="shared" si="0"/>
        <v>2.4999999999999897E-2</v>
      </c>
      <c r="K6" s="37">
        <f t="shared" si="1"/>
        <v>-2.4390243902438928E-2</v>
      </c>
      <c r="L6" s="37">
        <f t="shared" si="2"/>
        <v>0</v>
      </c>
      <c r="M6" s="37">
        <f t="shared" si="3"/>
        <v>0</v>
      </c>
      <c r="N6" s="59">
        <f>(G6-F6)/F6</f>
        <v>0</v>
      </c>
      <c r="O6" s="59">
        <f t="shared" si="4"/>
        <v>6.2500000000000069E-2</v>
      </c>
      <c r="P6" s="171">
        <f t="shared" si="5"/>
        <v>0.17647058823529416</v>
      </c>
      <c r="R6" s="72"/>
      <c r="BP6"/>
      <c r="BQ6"/>
      <c r="BR6"/>
      <c r="BS6"/>
      <c r="BT6"/>
      <c r="BU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row>
    <row r="7" spans="1:248" x14ac:dyDescent="0.35">
      <c r="A7" s="12" t="s">
        <v>272</v>
      </c>
      <c r="B7" s="48">
        <v>68.965517241379317</v>
      </c>
      <c r="C7" s="26">
        <v>82.758620689655103</v>
      </c>
      <c r="D7" s="26">
        <v>86.2068965517241</v>
      </c>
      <c r="E7" s="26">
        <v>84.482758620689594</v>
      </c>
      <c r="F7" s="16">
        <v>85.344827586206847</v>
      </c>
      <c r="G7" s="46">
        <v>84.482758620689594</v>
      </c>
      <c r="H7" s="46">
        <v>93.103448275861993</v>
      </c>
      <c r="I7" s="120">
        <f>Prix_Médians!B6</f>
        <v>94.827586206896058</v>
      </c>
      <c r="J7" s="37">
        <f t="shared" si="0"/>
        <v>0.1999999999999989</v>
      </c>
      <c r="K7" s="37">
        <f t="shared" si="1"/>
        <v>4.1666666666667074E-2</v>
      </c>
      <c r="L7" s="37">
        <f t="shared" si="2"/>
        <v>-2.0000000000000271E-2</v>
      </c>
      <c r="M7" s="37">
        <f t="shared" si="3"/>
        <v>1.0204081632653203E-2</v>
      </c>
      <c r="N7" s="59">
        <f>(G7-F7)/F7</f>
        <v>-1.0101010101010239E-2</v>
      </c>
      <c r="O7" s="59">
        <f t="shared" si="4"/>
        <v>0.1020408163265305</v>
      </c>
      <c r="P7" s="171">
        <f t="shared" si="5"/>
        <v>1.8518518518514045E-2</v>
      </c>
      <c r="R7" s="72"/>
      <c r="BP7"/>
      <c r="BQ7"/>
      <c r="BR7"/>
      <c r="BS7"/>
      <c r="BT7"/>
      <c r="BU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row>
    <row r="8" spans="1:248" x14ac:dyDescent="0.35">
      <c r="A8" s="12" t="s">
        <v>284</v>
      </c>
      <c r="B8" s="48">
        <v>208.33333333333334</v>
      </c>
      <c r="C8" s="26">
        <v>208.333333333333</v>
      </c>
      <c r="D8" s="26">
        <v>218.74999999999974</v>
      </c>
      <c r="E8" s="26">
        <v>208.333333333333</v>
      </c>
      <c r="F8" s="16">
        <v>213.54166666666623</v>
      </c>
      <c r="G8" s="46">
        <v>239.583333333333</v>
      </c>
      <c r="H8" s="46">
        <v>208.333333333333</v>
      </c>
      <c r="I8" s="120">
        <f>Prix_Médians!B7</f>
        <v>208.333333333333</v>
      </c>
      <c r="J8" s="37">
        <f t="shared" si="0"/>
        <v>-1.6370904631912708E-15</v>
      </c>
      <c r="K8" s="37">
        <f t="shared" si="1"/>
        <v>5.000000000000044E-2</v>
      </c>
      <c r="L8" s="37">
        <f t="shared" si="2"/>
        <v>-4.7619047619048019E-2</v>
      </c>
      <c r="M8" s="37">
        <f t="shared" si="3"/>
        <v>2.499999999999954E-2</v>
      </c>
      <c r="N8" s="59">
        <f t="array" ref="N8">(G8-F8)/F8</f>
        <v>0.12195121951219585</v>
      </c>
      <c r="O8" s="59">
        <f t="shared" si="4"/>
        <v>-0.13043478260869584</v>
      </c>
      <c r="P8" s="171">
        <f t="shared" si="5"/>
        <v>0</v>
      </c>
      <c r="R8" s="72"/>
      <c r="BP8"/>
      <c r="BQ8"/>
      <c r="BR8"/>
      <c r="BS8"/>
      <c r="BT8"/>
      <c r="BU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row>
    <row r="9" spans="1:248" x14ac:dyDescent="0.35">
      <c r="A9" s="12" t="s">
        <v>283</v>
      </c>
      <c r="B9" s="48">
        <v>250</v>
      </c>
      <c r="C9" s="26">
        <v>260.41666665000002</v>
      </c>
      <c r="D9" s="26">
        <v>234.375</v>
      </c>
      <c r="E9" s="26">
        <v>229.16666666666652</v>
      </c>
      <c r="F9" s="16">
        <v>250</v>
      </c>
      <c r="G9" s="46">
        <v>229.16666666666652</v>
      </c>
      <c r="H9" s="46">
        <v>221.35416666666652</v>
      </c>
      <c r="I9" s="120">
        <f>Prix_Médians!B8</f>
        <v>302.08333333333326</v>
      </c>
      <c r="J9" s="37">
        <f t="shared" si="0"/>
        <v>4.1666666600000096E-2</v>
      </c>
      <c r="K9" s="37">
        <f t="shared" si="1"/>
        <v>-9.9999999942400081E-2</v>
      </c>
      <c r="L9" s="37">
        <f t="shared" si="2"/>
        <v>-2.2222222222222868E-2</v>
      </c>
      <c r="M9" s="37">
        <f t="shared" si="3"/>
        <v>9.0909090909091633E-2</v>
      </c>
      <c r="N9" s="59">
        <f>(G9-F9)/F9</f>
        <v>-8.3333333333333939E-2</v>
      </c>
      <c r="O9" s="59">
        <f t="shared" si="4"/>
        <v>-3.4090909090909116E-2</v>
      </c>
      <c r="P9" s="171">
        <f t="shared" si="5"/>
        <v>0.36470588235294177</v>
      </c>
      <c r="R9" s="72"/>
      <c r="BP9"/>
      <c r="BQ9"/>
      <c r="BR9"/>
      <c r="BS9"/>
      <c r="BT9"/>
      <c r="BU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row>
    <row r="10" spans="1:248" x14ac:dyDescent="0.35">
      <c r="A10" s="12" t="s">
        <v>278</v>
      </c>
      <c r="B10" s="48">
        <v>500</v>
      </c>
      <c r="C10" s="26">
        <v>550</v>
      </c>
      <c r="D10" s="26">
        <v>600</v>
      </c>
      <c r="E10" s="26">
        <v>619.385469543147</v>
      </c>
      <c r="F10" s="16">
        <v>650</v>
      </c>
      <c r="G10" s="46">
        <v>700</v>
      </c>
      <c r="H10" s="46">
        <v>750</v>
      </c>
      <c r="I10" s="120">
        <f>Prix_Médians!B9</f>
        <v>800</v>
      </c>
      <c r="J10" s="37">
        <f t="shared" si="0"/>
        <v>0.1</v>
      </c>
      <c r="K10" s="37">
        <f t="shared" si="1"/>
        <v>9.0909090909090912E-2</v>
      </c>
      <c r="L10" s="37">
        <f t="shared" si="2"/>
        <v>3.2309115905244996E-2</v>
      </c>
      <c r="M10" s="37">
        <f t="shared" si="3"/>
        <v>4.9427266156944233E-2</v>
      </c>
      <c r="N10" s="59">
        <f>(G10-F10)/F10</f>
        <v>7.6923076923076927E-2</v>
      </c>
      <c r="O10" s="59">
        <f t="shared" si="4"/>
        <v>7.1428571428571425E-2</v>
      </c>
      <c r="P10" s="171">
        <f t="shared" si="5"/>
        <v>6.6666666666666666E-2</v>
      </c>
      <c r="R10" s="72"/>
      <c r="BP10"/>
      <c r="BQ10"/>
      <c r="BR10"/>
      <c r="BS10"/>
      <c r="BT10"/>
      <c r="BU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row>
    <row r="11" spans="1:248" x14ac:dyDescent="0.35">
      <c r="A11" s="12" t="s">
        <v>273</v>
      </c>
      <c r="B11" s="48">
        <v>25</v>
      </c>
      <c r="C11" s="26">
        <v>25</v>
      </c>
      <c r="D11" s="26">
        <v>25</v>
      </c>
      <c r="E11" s="26">
        <v>25</v>
      </c>
      <c r="F11" s="16">
        <v>25</v>
      </c>
      <c r="G11" s="46">
        <v>30</v>
      </c>
      <c r="H11" s="46">
        <v>30</v>
      </c>
      <c r="I11" s="120">
        <f>Prix_Médians!B10</f>
        <v>30</v>
      </c>
      <c r="J11" s="37">
        <f t="shared" si="0"/>
        <v>0</v>
      </c>
      <c r="K11" s="37">
        <f t="shared" si="1"/>
        <v>0</v>
      </c>
      <c r="L11" s="37">
        <f t="shared" si="2"/>
        <v>0</v>
      </c>
      <c r="M11" s="37">
        <f t="shared" si="3"/>
        <v>0</v>
      </c>
      <c r="N11" s="59">
        <f t="array" ref="N11">(G11-F11)/F11</f>
        <v>0.2</v>
      </c>
      <c r="O11" s="59">
        <f t="shared" si="4"/>
        <v>0</v>
      </c>
      <c r="P11" s="171">
        <f t="shared" si="5"/>
        <v>0</v>
      </c>
      <c r="R11" s="72"/>
      <c r="BP11"/>
      <c r="BQ11"/>
      <c r="BR11"/>
      <c r="BS11"/>
      <c r="BT11"/>
      <c r="BU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row>
    <row r="12" spans="1:248" x14ac:dyDescent="0.35">
      <c r="A12" s="12" t="s">
        <v>338</v>
      </c>
      <c r="B12" s="48">
        <v>25</v>
      </c>
      <c r="C12" s="26">
        <v>25</v>
      </c>
      <c r="D12" s="26">
        <v>21.25</v>
      </c>
      <c r="E12" s="26">
        <v>20</v>
      </c>
      <c r="F12" s="16">
        <v>21.25</v>
      </c>
      <c r="G12" s="46">
        <v>21.25</v>
      </c>
      <c r="H12" s="46">
        <v>22.5</v>
      </c>
      <c r="I12" s="120">
        <f>Prix_Médians!B11</f>
        <v>22.5</v>
      </c>
      <c r="J12" s="37">
        <f t="shared" si="0"/>
        <v>0</v>
      </c>
      <c r="K12" s="37">
        <f t="shared" si="1"/>
        <v>-0.15</v>
      </c>
      <c r="L12" s="37">
        <f t="shared" si="2"/>
        <v>-5.8823529411764705E-2</v>
      </c>
      <c r="M12" s="37">
        <f t="shared" si="3"/>
        <v>6.25E-2</v>
      </c>
      <c r="N12" s="59">
        <f>(G12-F12)/F12</f>
        <v>0</v>
      </c>
      <c r="O12" s="59">
        <f t="shared" si="4"/>
        <v>5.8823529411764705E-2</v>
      </c>
      <c r="P12" s="171">
        <f t="shared" si="5"/>
        <v>0</v>
      </c>
      <c r="R12" s="72"/>
      <c r="BP12"/>
      <c r="BQ12"/>
      <c r="BR12"/>
      <c r="BS12"/>
      <c r="BT12"/>
      <c r="BU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row>
    <row r="13" spans="1:248" x14ac:dyDescent="0.35">
      <c r="A13" s="12" t="s">
        <v>274</v>
      </c>
      <c r="B13" s="48">
        <v>69.375</v>
      </c>
      <c r="C13" s="26">
        <v>75</v>
      </c>
      <c r="D13" s="26">
        <v>75</v>
      </c>
      <c r="E13" s="26">
        <v>75</v>
      </c>
      <c r="F13" s="16">
        <v>75</v>
      </c>
      <c r="G13" s="46">
        <v>56.6666666666666</v>
      </c>
      <c r="H13" s="46">
        <v>75</v>
      </c>
      <c r="I13" s="120">
        <f>Prix_Médians!B12</f>
        <v>75</v>
      </c>
      <c r="J13" s="37">
        <f t="shared" si="0"/>
        <v>8.1081081081081086E-2</v>
      </c>
      <c r="K13" s="37">
        <f t="shared" si="1"/>
        <v>0</v>
      </c>
      <c r="L13" s="37">
        <f t="shared" si="2"/>
        <v>0</v>
      </c>
      <c r="M13" s="37">
        <f t="shared" si="3"/>
        <v>0</v>
      </c>
      <c r="N13" s="59">
        <f>(G13-F13)/F13</f>
        <v>-0.24444444444444532</v>
      </c>
      <c r="O13" s="59">
        <f t="shared" si="4"/>
        <v>0.32352941176470745</v>
      </c>
      <c r="P13" s="171">
        <f t="shared" si="5"/>
        <v>0</v>
      </c>
      <c r="R13" s="72"/>
      <c r="BP13"/>
      <c r="BQ13"/>
      <c r="BR13"/>
      <c r="BS13"/>
      <c r="BT13"/>
      <c r="BU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row>
    <row r="14" spans="1:248" x14ac:dyDescent="0.35">
      <c r="A14" s="12" t="s">
        <v>275</v>
      </c>
      <c r="B14" s="48">
        <v>50</v>
      </c>
      <c r="C14" s="26">
        <v>36.25</v>
      </c>
      <c r="D14" s="26">
        <v>42.5</v>
      </c>
      <c r="E14" s="26">
        <v>25</v>
      </c>
      <c r="F14" s="16">
        <v>25</v>
      </c>
      <c r="G14" s="46">
        <v>35</v>
      </c>
      <c r="H14" s="46">
        <v>36.25</v>
      </c>
      <c r="I14" s="120">
        <f>Prix_Médians!B13</f>
        <v>27.5</v>
      </c>
      <c r="J14" s="37">
        <f t="shared" si="0"/>
        <v>-0.27500000000000002</v>
      </c>
      <c r="K14" s="37">
        <f t="shared" si="1"/>
        <v>0.17241379310344829</v>
      </c>
      <c r="L14" s="37">
        <f t="shared" si="2"/>
        <v>-0.41176470588235292</v>
      </c>
      <c r="M14" s="37">
        <f t="shared" si="3"/>
        <v>0</v>
      </c>
      <c r="N14" s="59">
        <f>(G14-F14)/F14</f>
        <v>0.4</v>
      </c>
      <c r="O14" s="59">
        <f t="shared" si="4"/>
        <v>3.5714285714285712E-2</v>
      </c>
      <c r="P14" s="171">
        <f t="shared" si="5"/>
        <v>-0.2413793103448276</v>
      </c>
      <c r="R14" s="72"/>
      <c r="BP14"/>
      <c r="BQ14"/>
      <c r="BR14"/>
      <c r="BS14"/>
      <c r="BT14"/>
      <c r="BU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row>
    <row r="15" spans="1:248" x14ac:dyDescent="0.35">
      <c r="A15" s="12" t="s">
        <v>339</v>
      </c>
      <c r="B15" s="48">
        <v>75</v>
      </c>
      <c r="C15" s="26">
        <v>75</v>
      </c>
      <c r="D15" s="26">
        <v>75</v>
      </c>
      <c r="E15" s="26">
        <v>75</v>
      </c>
      <c r="F15" s="16">
        <v>75</v>
      </c>
      <c r="G15" s="46">
        <v>75</v>
      </c>
      <c r="H15" s="46">
        <v>75</v>
      </c>
      <c r="I15" s="120">
        <f>Prix_Médians!B14</f>
        <v>75</v>
      </c>
      <c r="J15" s="37">
        <f t="shared" si="0"/>
        <v>0</v>
      </c>
      <c r="K15" s="37">
        <f t="shared" si="1"/>
        <v>0</v>
      </c>
      <c r="L15" s="37">
        <f t="shared" si="2"/>
        <v>0</v>
      </c>
      <c r="M15" s="37">
        <f t="shared" si="3"/>
        <v>0</v>
      </c>
      <c r="N15" s="59">
        <f>(G15-F15)/F15</f>
        <v>0</v>
      </c>
      <c r="O15" s="59">
        <f t="shared" si="4"/>
        <v>0</v>
      </c>
      <c r="P15" s="171">
        <f t="shared" si="5"/>
        <v>0</v>
      </c>
      <c r="R15" s="72"/>
      <c r="BP15"/>
      <c r="BQ15"/>
      <c r="BR15"/>
      <c r="BS15"/>
      <c r="BT15"/>
      <c r="BU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row>
    <row r="16" spans="1:248" x14ac:dyDescent="0.35">
      <c r="A16" s="12" t="s">
        <v>288</v>
      </c>
      <c r="B16" s="48">
        <v>90.620849933598905</v>
      </c>
      <c r="C16" s="26">
        <v>100</v>
      </c>
      <c r="D16" s="26">
        <v>100</v>
      </c>
      <c r="E16" s="26">
        <v>100</v>
      </c>
      <c r="F16" s="16">
        <v>75</v>
      </c>
      <c r="G16" s="46">
        <v>75</v>
      </c>
      <c r="H16" s="46">
        <v>150</v>
      </c>
      <c r="I16" s="120">
        <f>Prix_Médians!B15</f>
        <v>100</v>
      </c>
      <c r="J16" s="37">
        <f t="shared" si="0"/>
        <v>0.10349880930573405</v>
      </c>
      <c r="K16" s="37">
        <f t="shared" si="1"/>
        <v>0</v>
      </c>
      <c r="L16" s="37">
        <f t="shared" si="2"/>
        <v>0</v>
      </c>
      <c r="M16" s="37">
        <f t="shared" si="3"/>
        <v>-0.25</v>
      </c>
      <c r="N16" s="59">
        <f>(G16-F16)/F16</f>
        <v>0</v>
      </c>
      <c r="O16" s="59">
        <f t="shared" si="4"/>
        <v>1</v>
      </c>
      <c r="P16" s="171">
        <f t="shared" si="5"/>
        <v>-0.33333333333333331</v>
      </c>
      <c r="R16" s="72"/>
      <c r="BP16"/>
      <c r="BQ16"/>
      <c r="BR16"/>
      <c r="BS16"/>
      <c r="BT16"/>
      <c r="BU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row>
    <row r="17" spans="1:275" x14ac:dyDescent="0.35">
      <c r="A17" s="12" t="s">
        <v>728</v>
      </c>
      <c r="B17" s="48" t="s">
        <v>156</v>
      </c>
      <c r="C17" s="26" t="s">
        <v>156</v>
      </c>
      <c r="D17" s="26" t="s">
        <v>156</v>
      </c>
      <c r="E17" s="26">
        <v>5</v>
      </c>
      <c r="F17" s="16">
        <v>5</v>
      </c>
      <c r="G17" s="46">
        <v>5</v>
      </c>
      <c r="H17" s="46">
        <v>5</v>
      </c>
      <c r="I17" s="120">
        <f>Prix_Médians!B16</f>
        <v>5</v>
      </c>
      <c r="J17" s="37" t="s">
        <v>156</v>
      </c>
      <c r="K17" s="37" t="s">
        <v>156</v>
      </c>
      <c r="L17" s="37" t="s">
        <v>156</v>
      </c>
      <c r="M17" s="37">
        <f t="shared" si="3"/>
        <v>0</v>
      </c>
      <c r="N17" s="59">
        <f t="array" ref="N17">(G17-F17)/F17</f>
        <v>0</v>
      </c>
      <c r="O17" s="59">
        <f t="shared" si="4"/>
        <v>0</v>
      </c>
      <c r="P17" s="171">
        <f t="shared" si="5"/>
        <v>0</v>
      </c>
      <c r="R17" s="72"/>
      <c r="BP17"/>
      <c r="BQ17"/>
      <c r="BR17"/>
      <c r="BS17"/>
      <c r="BT17"/>
      <c r="BU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row>
    <row r="18" spans="1:275" x14ac:dyDescent="0.35">
      <c r="A18" s="12" t="s">
        <v>340</v>
      </c>
      <c r="B18" s="48">
        <v>25</v>
      </c>
      <c r="C18" s="26">
        <v>25</v>
      </c>
      <c r="D18" s="26">
        <v>33.75</v>
      </c>
      <c r="E18" s="26">
        <v>25</v>
      </c>
      <c r="F18" s="16">
        <v>25</v>
      </c>
      <c r="G18" s="46">
        <v>25</v>
      </c>
      <c r="H18" s="46">
        <v>25</v>
      </c>
      <c r="I18" s="120">
        <f>Prix_Médians!B17</f>
        <v>25</v>
      </c>
      <c r="J18" s="37">
        <f t="shared" ref="J18:L19" si="6">(C18-B18)/B18</f>
        <v>0</v>
      </c>
      <c r="K18" s="37">
        <f t="shared" si="6"/>
        <v>0.35</v>
      </c>
      <c r="L18" s="37">
        <f t="shared" si="6"/>
        <v>-0.25925925925925924</v>
      </c>
      <c r="M18" s="37">
        <f t="shared" si="3"/>
        <v>0</v>
      </c>
      <c r="N18" s="59">
        <f>(G18-F18)/F18</f>
        <v>0</v>
      </c>
      <c r="O18" s="59">
        <f t="shared" si="4"/>
        <v>0</v>
      </c>
      <c r="P18" s="171">
        <f t="shared" si="5"/>
        <v>0</v>
      </c>
      <c r="R18" s="72"/>
      <c r="BP18"/>
      <c r="BQ18"/>
      <c r="BR18"/>
      <c r="BS18"/>
      <c r="BT18"/>
      <c r="BU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row>
    <row r="19" spans="1:275" x14ac:dyDescent="0.35">
      <c r="A19" s="12" t="s">
        <v>277</v>
      </c>
      <c r="B19" s="48">
        <v>123.28125</v>
      </c>
      <c r="C19" s="26">
        <v>30</v>
      </c>
      <c r="D19" s="26">
        <v>26.25</v>
      </c>
      <c r="E19" s="26">
        <v>30</v>
      </c>
      <c r="F19" s="16">
        <v>27.5</v>
      </c>
      <c r="G19" s="46">
        <v>29</v>
      </c>
      <c r="H19" s="46">
        <v>33.75</v>
      </c>
      <c r="I19" s="120">
        <f>Prix_Médians!B18</f>
        <v>34</v>
      </c>
      <c r="J19" s="37">
        <f t="shared" si="6"/>
        <v>-0.75665399239543729</v>
      </c>
      <c r="K19" s="37">
        <f t="shared" si="6"/>
        <v>-0.125</v>
      </c>
      <c r="L19" s="37">
        <f t="shared" si="6"/>
        <v>0.14285714285714285</v>
      </c>
      <c r="M19" s="37">
        <f t="shared" si="3"/>
        <v>-8.3333333333333329E-2</v>
      </c>
      <c r="N19" s="59">
        <f t="array" ref="N19">(G19-F19)/F19</f>
        <v>5.4545454545454543E-2</v>
      </c>
      <c r="O19" s="59">
        <f t="shared" si="4"/>
        <v>0.16379310344827586</v>
      </c>
      <c r="P19" s="171">
        <f>(I19-H19)/H19</f>
        <v>7.4074074074074077E-3</v>
      </c>
      <c r="R19" s="72"/>
      <c r="BP19"/>
      <c r="BQ19"/>
      <c r="BR19"/>
      <c r="BS19"/>
      <c r="BT19"/>
      <c r="BU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row>
    <row r="20" spans="1:275" x14ac:dyDescent="0.35">
      <c r="A20" s="12"/>
      <c r="B20" s="48"/>
      <c r="C20" s="26"/>
      <c r="D20" s="26"/>
      <c r="E20" s="63"/>
      <c r="F20" s="59"/>
      <c r="G20" s="59"/>
      <c r="H20" s="59"/>
      <c r="I20" s="59"/>
      <c r="J20" s="59"/>
      <c r="K20" s="59"/>
      <c r="L20" s="59"/>
      <c r="M20" s="12"/>
      <c r="P20" s="431"/>
      <c r="R20"/>
      <c r="BP20"/>
      <c r="BQ20"/>
      <c r="BR20"/>
      <c r="BS20"/>
      <c r="BT20"/>
      <c r="BU20"/>
      <c r="BV20"/>
      <c r="BW20"/>
      <c r="BX20"/>
      <c r="BY20"/>
      <c r="BZ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row>
    <row r="21" spans="1:275" x14ac:dyDescent="0.35">
      <c r="A21" s="12" t="s">
        <v>5702</v>
      </c>
      <c r="B21" s="48"/>
      <c r="C21" s="26"/>
      <c r="D21" s="26"/>
      <c r="E21" s="63"/>
      <c r="F21" s="37"/>
      <c r="G21" s="37"/>
      <c r="H21" s="37"/>
      <c r="I21" s="37"/>
      <c r="J21" s="37"/>
      <c r="K21" s="59"/>
      <c r="L21" s="37"/>
      <c r="M21" s="12"/>
      <c r="R21"/>
      <c r="BP21"/>
      <c r="BQ21"/>
      <c r="BR21"/>
      <c r="BS21"/>
      <c r="BT21"/>
      <c r="BU21"/>
      <c r="BV21"/>
      <c r="BW21"/>
      <c r="BX21"/>
      <c r="BY21"/>
      <c r="BZ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row>
    <row r="22" spans="1:275" x14ac:dyDescent="0.35">
      <c r="J22"/>
      <c r="R22"/>
      <c r="BY22" s="72"/>
      <c r="BZ22" s="72"/>
      <c r="CA22" s="72"/>
      <c r="CB22" s="72"/>
      <c r="CC22" s="72"/>
      <c r="CD22" s="72"/>
      <c r="CE22" s="72"/>
    </row>
    <row r="23" spans="1:275" x14ac:dyDescent="0.35">
      <c r="A23" s="11" t="s">
        <v>732</v>
      </c>
      <c r="J23"/>
      <c r="R23"/>
      <c r="BY23" s="72"/>
      <c r="BZ23" s="72"/>
      <c r="CA23" s="72"/>
      <c r="CB23" s="72"/>
      <c r="CC23" s="72"/>
      <c r="CD23" s="72"/>
      <c r="CE23" s="72"/>
    </row>
    <row r="24" spans="1:275" s="12" customFormat="1" x14ac:dyDescent="0.35">
      <c r="A24" s="17" t="s">
        <v>252</v>
      </c>
      <c r="B24" s="455" t="s">
        <v>554</v>
      </c>
      <c r="C24" s="455"/>
      <c r="D24" s="455"/>
      <c r="E24" s="455"/>
      <c r="F24" s="455"/>
      <c r="G24" s="455"/>
      <c r="H24" s="455"/>
      <c r="I24" s="455"/>
      <c r="J24" s="455"/>
      <c r="K24" s="462" t="s">
        <v>126</v>
      </c>
      <c r="L24" s="462"/>
      <c r="M24" s="462"/>
      <c r="N24" s="462"/>
      <c r="O24" s="462"/>
      <c r="P24" s="462"/>
      <c r="Q24" s="462"/>
      <c r="R24" s="462"/>
      <c r="S24" s="462"/>
      <c r="T24" s="463" t="s">
        <v>291</v>
      </c>
      <c r="U24" s="463"/>
      <c r="V24" s="463"/>
      <c r="W24" s="463"/>
      <c r="X24" s="463"/>
      <c r="Y24" s="463"/>
      <c r="Z24" s="463"/>
      <c r="AA24" s="371"/>
      <c r="AB24" s="371"/>
      <c r="AC24" s="457" t="s">
        <v>186</v>
      </c>
      <c r="AD24" s="457"/>
      <c r="AE24" s="457"/>
      <c r="AF24" s="457"/>
      <c r="AG24" s="457"/>
      <c r="AH24" s="457"/>
      <c r="AI24" s="457"/>
      <c r="AJ24" s="370"/>
      <c r="AK24" s="370"/>
      <c r="AL24" s="464" t="s">
        <v>553</v>
      </c>
      <c r="AM24" s="464"/>
      <c r="AN24" s="464"/>
      <c r="AO24" s="464"/>
      <c r="AP24" s="464"/>
      <c r="AQ24" s="464"/>
      <c r="AR24" s="464"/>
      <c r="AS24" s="464"/>
      <c r="AT24" s="464"/>
      <c r="AU24" s="465" t="s">
        <v>552</v>
      </c>
      <c r="AV24" s="465"/>
      <c r="AW24" s="465"/>
      <c r="AX24" s="465"/>
      <c r="AY24" s="465"/>
      <c r="AZ24" s="465"/>
      <c r="BA24" s="465"/>
      <c r="BB24" s="465"/>
      <c r="BC24" s="465"/>
      <c r="BD24" s="457" t="s">
        <v>285</v>
      </c>
      <c r="BE24" s="457"/>
      <c r="BF24" s="457"/>
      <c r="BG24" s="457"/>
      <c r="BH24" s="457"/>
      <c r="BI24" s="457"/>
      <c r="BJ24" s="457"/>
      <c r="BK24" s="457"/>
      <c r="BL24" s="457"/>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73"/>
      <c r="CK24" s="73"/>
      <c r="CL24" s="73"/>
      <c r="CM24" s="73"/>
      <c r="CN24" s="73"/>
      <c r="CO24" s="73"/>
      <c r="CP24" s="73"/>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38"/>
      <c r="FQ24" s="38"/>
      <c r="FR24" s="38"/>
      <c r="FS24" s="38"/>
      <c r="FT24" s="38"/>
      <c r="FU24" s="38"/>
      <c r="FV24" s="38"/>
      <c r="FW24" s="38"/>
      <c r="FX24" s="38"/>
      <c r="FY24" s="38"/>
      <c r="FZ24" s="38"/>
      <c r="GA24" s="38"/>
      <c r="GB24" s="38"/>
      <c r="GC24" s="38"/>
      <c r="GD24" s="38"/>
      <c r="GE24" s="38"/>
      <c r="GF24" s="38"/>
      <c r="GG24" s="38"/>
      <c r="GH24" s="38"/>
      <c r="GI24" s="38"/>
      <c r="GJ24" s="38"/>
      <c r="GK24" s="38"/>
      <c r="GL24" s="38"/>
      <c r="GM24" s="38"/>
      <c r="GN24" s="38"/>
      <c r="GO24" s="38"/>
      <c r="GP24" s="38"/>
      <c r="GQ24" s="38"/>
      <c r="GR24" s="38"/>
      <c r="GS24" s="38"/>
      <c r="GT24" s="38"/>
      <c r="GU24" s="38"/>
      <c r="GV24" s="38"/>
      <c r="GW24" s="38"/>
      <c r="GX24" s="38"/>
      <c r="GY24" s="38"/>
      <c r="GZ24" s="38"/>
      <c r="HA24" s="38"/>
      <c r="HB24" s="38"/>
      <c r="HC24" s="38"/>
      <c r="HD24" s="38"/>
      <c r="HE24" s="38"/>
      <c r="HF24" s="38"/>
      <c r="HG24" s="38"/>
      <c r="HH24" s="38"/>
      <c r="HI24" s="38"/>
      <c r="HJ24" s="38"/>
      <c r="HK24" s="38"/>
      <c r="HL24" s="38"/>
      <c r="HM24" s="38"/>
      <c r="HN24" s="38"/>
      <c r="HO24" s="38"/>
      <c r="HP24" s="38"/>
      <c r="HQ24" s="38"/>
      <c r="HR24" s="38"/>
      <c r="HS24" s="38"/>
      <c r="HT24" s="38"/>
      <c r="HU24" s="38"/>
      <c r="HV24" s="38"/>
      <c r="HW24" s="38"/>
      <c r="HX24" s="38"/>
      <c r="HY24" s="38"/>
      <c r="HZ24" s="38"/>
      <c r="IA24" s="38"/>
      <c r="IB24" s="38"/>
      <c r="IC24" s="38"/>
      <c r="ID24" s="38"/>
      <c r="IE24" s="38"/>
      <c r="IF24" s="38"/>
      <c r="IG24" s="38"/>
      <c r="IH24" s="38"/>
      <c r="II24" s="38"/>
      <c r="IJ24" s="38"/>
      <c r="IK24" s="38"/>
      <c r="IL24" s="38"/>
      <c r="IM24" s="38"/>
      <c r="IN24" s="38"/>
      <c r="IO24" s="38"/>
      <c r="IP24" s="38"/>
      <c r="IQ24" s="38"/>
      <c r="IR24" s="38"/>
      <c r="IS24" s="38"/>
      <c r="IT24" s="38"/>
      <c r="IU24" s="38"/>
      <c r="IV24" s="38"/>
      <c r="IW24" s="38"/>
      <c r="IX24" s="38"/>
      <c r="IY24" s="38"/>
      <c r="IZ24" s="38"/>
      <c r="JA24" s="38"/>
      <c r="JB24" s="38"/>
      <c r="JC24" s="38"/>
      <c r="JD24" s="38"/>
      <c r="JE24" s="38"/>
      <c r="JF24" s="38"/>
      <c r="JG24" s="38"/>
      <c r="JH24" s="38"/>
      <c r="JI24" s="38"/>
      <c r="JJ24" s="38"/>
      <c r="JK24" s="38"/>
      <c r="JL24" s="38"/>
      <c r="JM24" s="38"/>
    </row>
    <row r="25" spans="1:275" s="12" customFormat="1" x14ac:dyDescent="0.35">
      <c r="A25" s="17"/>
      <c r="B25" s="50">
        <v>44136</v>
      </c>
      <c r="C25" s="50">
        <v>44197</v>
      </c>
      <c r="D25" s="50">
        <v>44228</v>
      </c>
      <c r="E25" s="50">
        <v>44256</v>
      </c>
      <c r="F25" s="50">
        <v>44287</v>
      </c>
      <c r="G25" s="50">
        <v>44317</v>
      </c>
      <c r="H25" s="50">
        <v>44348</v>
      </c>
      <c r="I25" s="50">
        <v>44378</v>
      </c>
      <c r="J25" s="71" t="s">
        <v>4794</v>
      </c>
      <c r="K25" s="50">
        <v>44136</v>
      </c>
      <c r="L25" s="50">
        <v>44197</v>
      </c>
      <c r="M25" s="50">
        <v>44228</v>
      </c>
      <c r="N25" s="50">
        <v>44256</v>
      </c>
      <c r="O25" s="50">
        <v>44287</v>
      </c>
      <c r="P25" s="50">
        <v>44317</v>
      </c>
      <c r="Q25" s="50">
        <v>44348</v>
      </c>
      <c r="R25" s="50">
        <v>44378</v>
      </c>
      <c r="S25" s="71" t="s">
        <v>4794</v>
      </c>
      <c r="T25" s="50">
        <v>44136</v>
      </c>
      <c r="U25" s="50">
        <v>44197</v>
      </c>
      <c r="V25" s="50">
        <v>44228</v>
      </c>
      <c r="W25" s="50">
        <v>44256</v>
      </c>
      <c r="X25" s="50">
        <v>44287</v>
      </c>
      <c r="Y25" s="50">
        <v>44317</v>
      </c>
      <c r="Z25" s="50">
        <v>44348</v>
      </c>
      <c r="AA25" s="50">
        <v>44378</v>
      </c>
      <c r="AB25" s="71" t="s">
        <v>4794</v>
      </c>
      <c r="AC25" s="50">
        <v>44136</v>
      </c>
      <c r="AD25" s="50">
        <v>44197</v>
      </c>
      <c r="AE25" s="50">
        <v>44228</v>
      </c>
      <c r="AF25" s="50">
        <v>44256</v>
      </c>
      <c r="AG25" s="50">
        <v>44287</v>
      </c>
      <c r="AH25" s="50">
        <v>44317</v>
      </c>
      <c r="AI25" s="50">
        <v>44348</v>
      </c>
      <c r="AJ25" s="50">
        <v>44378</v>
      </c>
      <c r="AK25" s="50" t="s">
        <v>4794</v>
      </c>
      <c r="AL25" s="50">
        <v>44136</v>
      </c>
      <c r="AM25" s="50">
        <v>44197</v>
      </c>
      <c r="AN25" s="50">
        <v>44228</v>
      </c>
      <c r="AO25" s="50">
        <v>44256</v>
      </c>
      <c r="AP25" s="50">
        <v>44287</v>
      </c>
      <c r="AQ25" s="50">
        <v>44317</v>
      </c>
      <c r="AR25" s="50">
        <v>44348</v>
      </c>
      <c r="AS25" s="50">
        <v>44378</v>
      </c>
      <c r="AT25" s="71" t="s">
        <v>4794</v>
      </c>
      <c r="AU25" s="50">
        <v>44136</v>
      </c>
      <c r="AV25" s="50">
        <v>44197</v>
      </c>
      <c r="AW25" s="50">
        <v>44228</v>
      </c>
      <c r="AX25" s="50">
        <v>44256</v>
      </c>
      <c r="AY25" s="50">
        <v>44287</v>
      </c>
      <c r="AZ25" s="50">
        <v>44317</v>
      </c>
      <c r="BA25" s="50">
        <v>44348</v>
      </c>
      <c r="BB25" s="50">
        <v>44378</v>
      </c>
      <c r="BC25" s="71" t="s">
        <v>4794</v>
      </c>
      <c r="BD25" s="50">
        <v>44501</v>
      </c>
      <c r="BE25" s="50">
        <v>44197</v>
      </c>
      <c r="BF25" s="50">
        <v>44228</v>
      </c>
      <c r="BG25" s="50">
        <v>44256</v>
      </c>
      <c r="BH25" s="50">
        <v>44287</v>
      </c>
      <c r="BI25" s="50">
        <v>44317</v>
      </c>
      <c r="BJ25" s="50">
        <v>44348</v>
      </c>
      <c r="BK25" s="50">
        <v>44378</v>
      </c>
      <c r="BL25" s="50" t="s">
        <v>4794</v>
      </c>
      <c r="BM25" s="98"/>
      <c r="BN25" s="97"/>
      <c r="BO25" s="97"/>
      <c r="BP25" s="98"/>
      <c r="BQ25" s="98"/>
      <c r="BR25" s="98"/>
      <c r="BS25" s="98"/>
      <c r="BT25" s="97"/>
      <c r="BU25" s="98"/>
      <c r="BV25" s="98"/>
      <c r="BW25" s="98"/>
      <c r="BX25" s="97"/>
      <c r="BY25" s="98"/>
      <c r="BZ25" s="98"/>
      <c r="CA25" s="98"/>
      <c r="CB25" s="97"/>
      <c r="CC25" s="98"/>
      <c r="CD25" s="98"/>
      <c r="CE25" s="98"/>
      <c r="CF25" s="97"/>
      <c r="CG25" s="98"/>
      <c r="CH25" s="98"/>
      <c r="CI25" s="98"/>
      <c r="CJ25" s="97"/>
      <c r="CK25" s="73"/>
      <c r="CL25" s="73"/>
      <c r="CM25" s="73"/>
      <c r="CN25" s="73"/>
      <c r="CO25" s="73"/>
      <c r="CP25" s="73"/>
      <c r="CQ25" s="73"/>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c r="FX25" s="38"/>
      <c r="FY25" s="38"/>
      <c r="FZ25" s="38"/>
      <c r="GA25" s="38"/>
      <c r="GB25" s="38"/>
      <c r="GC25" s="38"/>
      <c r="GD25" s="38"/>
      <c r="GE25" s="38"/>
      <c r="GF25" s="38"/>
      <c r="GG25" s="38"/>
      <c r="GH25" s="38"/>
      <c r="GI25" s="38"/>
      <c r="GJ25" s="38"/>
      <c r="GK25" s="38"/>
      <c r="GL25" s="38"/>
      <c r="GM25" s="38"/>
      <c r="GN25" s="38"/>
      <c r="GO25" s="38"/>
      <c r="GP25" s="38"/>
      <c r="GQ25" s="38"/>
      <c r="GR25" s="38"/>
      <c r="GS25" s="38"/>
      <c r="GT25" s="38"/>
      <c r="GU25" s="38"/>
      <c r="GV25" s="38"/>
      <c r="GW25" s="38"/>
      <c r="GX25" s="38"/>
      <c r="GY25" s="38"/>
      <c r="GZ25" s="38"/>
      <c r="HA25" s="38"/>
      <c r="HB25" s="38"/>
      <c r="HC25" s="38"/>
      <c r="HD25" s="38"/>
      <c r="HE25" s="38"/>
      <c r="HF25" s="38"/>
      <c r="HG25" s="38"/>
      <c r="HH25" s="38"/>
      <c r="HI25" s="38"/>
      <c r="HJ25" s="38"/>
      <c r="HK25" s="38"/>
      <c r="HL25" s="38"/>
      <c r="HM25" s="38"/>
      <c r="HN25" s="38"/>
      <c r="HO25" s="38"/>
      <c r="HP25" s="38"/>
      <c r="HQ25" s="38"/>
      <c r="HR25" s="38"/>
      <c r="HS25" s="38"/>
      <c r="HT25" s="38"/>
      <c r="HU25" s="38"/>
      <c r="HV25" s="38"/>
      <c r="HW25" s="38"/>
      <c r="HX25" s="38"/>
      <c r="HY25" s="38"/>
      <c r="HZ25" s="38"/>
      <c r="IA25" s="38"/>
      <c r="IB25" s="38"/>
      <c r="IC25" s="38"/>
      <c r="ID25" s="38"/>
      <c r="IE25" s="38"/>
      <c r="IF25" s="38"/>
      <c r="IG25" s="38"/>
      <c r="IH25" s="38"/>
      <c r="II25" s="38"/>
      <c r="IJ25" s="38"/>
      <c r="IK25" s="38"/>
      <c r="IL25" s="38"/>
      <c r="IM25" s="38"/>
      <c r="IN25" s="38"/>
      <c r="IO25" s="38"/>
      <c r="IP25" s="38"/>
      <c r="IQ25" s="38"/>
      <c r="IR25" s="38"/>
      <c r="IS25" s="38"/>
      <c r="IT25" s="38"/>
      <c r="IU25" s="38"/>
      <c r="IV25" s="38"/>
      <c r="IW25" s="38"/>
      <c r="IX25" s="38"/>
      <c r="IY25" s="38"/>
      <c r="IZ25" s="38"/>
      <c r="JA25" s="38"/>
      <c r="JB25" s="38"/>
      <c r="JC25" s="38"/>
      <c r="JD25" s="38"/>
      <c r="JE25" s="38"/>
      <c r="JF25" s="38"/>
      <c r="JG25" s="38"/>
      <c r="JH25" s="38"/>
      <c r="JI25" s="38"/>
      <c r="JJ25" s="38"/>
      <c r="JK25" s="38"/>
      <c r="JL25" s="38"/>
      <c r="JM25" s="38"/>
      <c r="JN25" s="38"/>
    </row>
    <row r="26" spans="1:275" s="38" customFormat="1" x14ac:dyDescent="0.35">
      <c r="A26" s="38" t="s">
        <v>177</v>
      </c>
      <c r="B26" s="46">
        <v>93.75</v>
      </c>
      <c r="C26" s="52"/>
      <c r="D26" s="53">
        <v>87.5</v>
      </c>
      <c r="E26" s="52"/>
      <c r="F26" s="52"/>
      <c r="G26" s="52"/>
      <c r="H26" s="52" t="s">
        <v>156</v>
      </c>
      <c r="I26" s="52" t="s">
        <v>156</v>
      </c>
      <c r="J26" s="172" t="s">
        <v>156</v>
      </c>
      <c r="K26" s="46">
        <v>98.557692307692292</v>
      </c>
      <c r="L26" s="46"/>
      <c r="M26" s="53">
        <v>115.384615384615</v>
      </c>
      <c r="N26" s="52"/>
      <c r="O26" s="52"/>
      <c r="P26" s="52"/>
      <c r="Q26" s="52"/>
      <c r="R26" s="172"/>
      <c r="S26" s="172"/>
      <c r="T26" s="46">
        <v>86.956521739130437</v>
      </c>
      <c r="U26" s="46"/>
      <c r="V26" s="53">
        <v>86.956521739130395</v>
      </c>
      <c r="W26" s="52"/>
      <c r="X26" s="52"/>
      <c r="Y26" s="52"/>
      <c r="Z26" s="52"/>
      <c r="AA26" s="52"/>
      <c r="AB26" s="52"/>
      <c r="AC26" s="46">
        <v>62.068965517241381</v>
      </c>
      <c r="AD26" s="46"/>
      <c r="AE26" s="53">
        <v>73.275862068965495</v>
      </c>
      <c r="AF26" s="52"/>
      <c r="AG26" s="52"/>
      <c r="AH26" s="52"/>
      <c r="AI26" s="52"/>
      <c r="AJ26" s="52"/>
      <c r="AK26" s="52"/>
      <c r="AL26" s="46">
        <v>208.33333333333334</v>
      </c>
      <c r="AM26" s="46"/>
      <c r="AN26" s="53">
        <v>250</v>
      </c>
      <c r="AO26" s="52"/>
      <c r="AP26" s="52"/>
      <c r="AQ26" s="52"/>
      <c r="AR26" s="52"/>
      <c r="AS26" s="52"/>
      <c r="AT26" s="52"/>
      <c r="AU26" s="46">
        <v>187.5</v>
      </c>
      <c r="AV26" s="46"/>
      <c r="AW26" s="53" t="s">
        <v>156</v>
      </c>
      <c r="AX26" s="52"/>
      <c r="AY26" s="46"/>
      <c r="AZ26" s="46"/>
      <c r="BA26" s="46"/>
      <c r="BB26" s="46"/>
      <c r="BC26" s="46"/>
      <c r="BD26" s="46">
        <v>600</v>
      </c>
      <c r="BE26" s="46"/>
      <c r="BF26" s="53">
        <v>625</v>
      </c>
      <c r="BG26" s="52"/>
      <c r="BH26" s="52"/>
      <c r="BI26" s="52"/>
      <c r="BJ26" s="52"/>
      <c r="BK26" s="52"/>
      <c r="BL26" s="52"/>
      <c r="BM26" s="46"/>
      <c r="BN26" s="46"/>
      <c r="BO26" s="46"/>
      <c r="BP26" s="46"/>
      <c r="BQ26" s="46"/>
      <c r="BR26" s="46"/>
      <c r="BS26" s="46"/>
      <c r="BT26" s="46"/>
      <c r="BU26" s="46"/>
      <c r="BV26" s="46"/>
      <c r="BW26" s="46"/>
      <c r="BX26" s="46"/>
      <c r="BY26" s="46"/>
      <c r="BZ26" s="46"/>
      <c r="CA26" s="46"/>
      <c r="CB26" s="46"/>
      <c r="CC26" s="46"/>
      <c r="CD26" s="46"/>
      <c r="CE26" s="46"/>
      <c r="CF26" s="46"/>
      <c r="CG26" s="46"/>
      <c r="CH26" s="46"/>
      <c r="CI26" s="46"/>
      <c r="CJ26" s="46"/>
      <c r="CL26" s="73"/>
      <c r="CM26" s="73"/>
      <c r="CN26" s="73"/>
      <c r="CO26" s="73"/>
      <c r="CP26" s="73"/>
      <c r="CQ26" s="73"/>
      <c r="CR26" s="73"/>
    </row>
    <row r="27" spans="1:275" s="51" customFormat="1" x14ac:dyDescent="0.35">
      <c r="A27" s="51" t="s">
        <v>159</v>
      </c>
      <c r="B27" s="46">
        <v>110</v>
      </c>
      <c r="C27" s="52"/>
      <c r="D27" s="101"/>
      <c r="E27" s="52"/>
      <c r="F27" s="52"/>
      <c r="G27" s="52"/>
      <c r="H27" s="52" t="s">
        <v>156</v>
      </c>
      <c r="I27" s="52" t="s">
        <v>156</v>
      </c>
      <c r="J27" s="172" t="s">
        <v>156</v>
      </c>
      <c r="K27" s="46">
        <v>98.076923076923066</v>
      </c>
      <c r="L27" s="52"/>
      <c r="M27" s="101"/>
      <c r="N27" s="52"/>
      <c r="O27" s="52"/>
      <c r="P27" s="52"/>
      <c r="Q27" s="52"/>
      <c r="R27" s="172"/>
      <c r="S27" s="172"/>
      <c r="T27" s="46">
        <v>81.521739130434781</v>
      </c>
      <c r="U27" s="52"/>
      <c r="V27" s="101"/>
      <c r="W27" s="52"/>
      <c r="X27" s="52"/>
      <c r="Y27" s="52"/>
      <c r="Z27" s="52"/>
      <c r="AA27" s="52"/>
      <c r="AC27" s="16">
        <v>76.724137931034477</v>
      </c>
      <c r="AD27" s="52"/>
      <c r="AE27" s="101"/>
      <c r="AF27" s="52"/>
      <c r="AG27" s="52"/>
      <c r="AH27" s="52"/>
      <c r="AI27" s="52"/>
      <c r="AJ27" s="52"/>
      <c r="AK27" s="52"/>
      <c r="AL27" s="16">
        <v>200.52083333333334</v>
      </c>
      <c r="AM27" s="52"/>
      <c r="AN27" s="101"/>
      <c r="AO27" s="52"/>
      <c r="AP27" s="52"/>
      <c r="AQ27" s="52"/>
      <c r="AR27" s="52"/>
      <c r="AS27" s="52"/>
      <c r="AT27" s="52"/>
      <c r="AU27" s="16">
        <v>291.66666666666669</v>
      </c>
      <c r="AV27" s="52"/>
      <c r="AW27" s="101"/>
      <c r="AX27" s="52"/>
      <c r="AY27" s="52"/>
      <c r="AZ27" s="52"/>
      <c r="BA27" s="52"/>
      <c r="BB27" s="52"/>
      <c r="BC27" s="52"/>
      <c r="BD27" s="16">
        <v>487.5</v>
      </c>
      <c r="BE27" s="52"/>
      <c r="BF27" s="101"/>
      <c r="BG27" s="52"/>
      <c r="BH27" s="52"/>
      <c r="BI27" s="52"/>
      <c r="BJ27" s="52"/>
      <c r="BK27" s="52"/>
      <c r="BL27" s="52"/>
      <c r="BM27" s="46"/>
      <c r="BN27" s="46"/>
      <c r="BO27" s="46"/>
      <c r="BP27" s="46"/>
      <c r="BQ27" s="46"/>
      <c r="BR27" s="46"/>
      <c r="BS27" s="46"/>
      <c r="BT27" s="46"/>
      <c r="BU27" s="46"/>
      <c r="BV27" s="46"/>
      <c r="BW27" s="46"/>
      <c r="BX27" s="46"/>
      <c r="BY27" s="46"/>
      <c r="BZ27" s="46"/>
      <c r="CA27" s="46"/>
      <c r="CB27" s="46"/>
      <c r="CC27" s="46"/>
      <c r="CD27" s="46"/>
      <c r="CE27" s="46"/>
      <c r="CF27" s="46"/>
      <c r="CG27" s="46"/>
      <c r="CH27" s="46"/>
      <c r="CI27" s="46"/>
      <c r="CJ27" s="38"/>
      <c r="CK27" s="38"/>
      <c r="CL27" s="73"/>
      <c r="CM27" s="73"/>
      <c r="CN27" s="73"/>
      <c r="CO27" s="73"/>
      <c r="CP27" s="73"/>
      <c r="CQ27" s="73"/>
      <c r="CR27" s="73"/>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c r="FX27" s="38"/>
      <c r="FY27" s="38"/>
      <c r="FZ27" s="38"/>
      <c r="GA27" s="38"/>
      <c r="GB27" s="38"/>
      <c r="GC27" s="38"/>
      <c r="GD27" s="38"/>
      <c r="GE27" s="38"/>
      <c r="GF27" s="38"/>
      <c r="GG27" s="38"/>
      <c r="GH27" s="38"/>
      <c r="GI27" s="38"/>
      <c r="GJ27" s="38"/>
      <c r="GK27" s="38"/>
      <c r="GL27" s="38"/>
      <c r="GM27" s="38"/>
      <c r="GN27" s="38"/>
      <c r="GO27" s="38"/>
      <c r="GP27" s="38"/>
      <c r="GQ27" s="38"/>
      <c r="GR27" s="38"/>
      <c r="GS27" s="38"/>
      <c r="GT27" s="38"/>
      <c r="GU27" s="38"/>
      <c r="GV27" s="38"/>
      <c r="GW27" s="38"/>
      <c r="GX27" s="38"/>
      <c r="GY27" s="38"/>
      <c r="GZ27" s="38"/>
      <c r="HA27" s="38"/>
      <c r="HB27" s="38"/>
      <c r="HC27" s="38"/>
      <c r="HD27" s="38"/>
      <c r="HE27" s="38"/>
      <c r="HF27" s="38"/>
      <c r="HG27" s="38"/>
      <c r="HH27" s="38"/>
      <c r="HI27" s="38"/>
      <c r="HJ27" s="38"/>
      <c r="HK27" s="38"/>
      <c r="HL27" s="38"/>
      <c r="HM27" s="38"/>
      <c r="HN27" s="38"/>
      <c r="HO27" s="38"/>
      <c r="HP27" s="38"/>
      <c r="HQ27" s="38"/>
      <c r="HR27" s="38"/>
      <c r="HS27" s="38"/>
      <c r="HT27" s="38"/>
      <c r="HU27" s="38"/>
      <c r="HV27" s="38"/>
      <c r="HW27" s="38"/>
      <c r="HX27" s="38"/>
      <c r="HY27" s="38"/>
      <c r="HZ27" s="38"/>
      <c r="IA27" s="38"/>
      <c r="IB27" s="38"/>
      <c r="IC27" s="38"/>
      <c r="ID27" s="38"/>
      <c r="IE27" s="38"/>
      <c r="IF27" s="38"/>
      <c r="IG27" s="38"/>
      <c r="IH27" s="38"/>
      <c r="II27" s="38"/>
      <c r="IJ27" s="38"/>
      <c r="IK27" s="38"/>
      <c r="IL27" s="38"/>
      <c r="IM27" s="38"/>
      <c r="IN27" s="38"/>
      <c r="IO27" s="38"/>
      <c r="IP27" s="38"/>
      <c r="IQ27" s="38"/>
      <c r="IR27" s="38"/>
      <c r="IS27" s="38"/>
      <c r="IT27" s="38"/>
      <c r="IU27" s="38"/>
      <c r="IV27" s="38"/>
      <c r="IW27" s="38"/>
      <c r="IX27" s="38"/>
      <c r="IY27" s="38"/>
      <c r="IZ27" s="38"/>
      <c r="JA27" s="38"/>
      <c r="JB27" s="38"/>
      <c r="JC27" s="38"/>
      <c r="JD27" s="38"/>
      <c r="JE27" s="38"/>
      <c r="JF27" s="38"/>
      <c r="JG27" s="38"/>
      <c r="JH27" s="38"/>
      <c r="JI27" s="38"/>
      <c r="JJ27" s="38"/>
      <c r="JK27" s="38"/>
      <c r="JL27" s="38"/>
      <c r="JM27" s="38"/>
      <c r="JN27" s="38"/>
      <c r="JO27" s="38"/>
    </row>
    <row r="28" spans="1:275" s="12" customFormat="1" x14ac:dyDescent="0.35">
      <c r="A28" s="38" t="s">
        <v>123</v>
      </c>
      <c r="B28" s="16">
        <v>87.5</v>
      </c>
      <c r="C28" s="16">
        <v>112.5</v>
      </c>
      <c r="D28" s="53">
        <v>125</v>
      </c>
      <c r="E28" s="46">
        <v>118.75</v>
      </c>
      <c r="F28" s="123">
        <v>112.5</v>
      </c>
      <c r="G28" s="123">
        <v>112.5</v>
      </c>
      <c r="H28" s="123">
        <v>131.25</v>
      </c>
      <c r="I28" s="123">
        <f>Prix_Médians!B60</f>
        <v>112.5</v>
      </c>
      <c r="J28" s="171">
        <f>(I28-H28)/H28</f>
        <v>-0.14285714285714285</v>
      </c>
      <c r="K28" s="46">
        <v>91.34615384615384</v>
      </c>
      <c r="L28" s="46">
        <v>100.961538461538</v>
      </c>
      <c r="M28" s="53">
        <v>96.153846153846104</v>
      </c>
      <c r="N28" s="46">
        <v>96.153846153846104</v>
      </c>
      <c r="O28" s="121">
        <v>96.63461538461533</v>
      </c>
      <c r="P28" s="121">
        <v>96.153846153846104</v>
      </c>
      <c r="Q28" s="16">
        <v>112.98076923076874</v>
      </c>
      <c r="R28" s="16">
        <f>Prix_Médians!C60</f>
        <v>105.76923076923055</v>
      </c>
      <c r="S28" s="171">
        <f>(R28-Q28)/Q28</f>
        <v>-6.382978723404048E-2</v>
      </c>
      <c r="T28" s="16">
        <v>86.956521739130437</v>
      </c>
      <c r="U28" s="16">
        <v>116.84782608695625</v>
      </c>
      <c r="V28" s="53">
        <v>108.695652173913</v>
      </c>
      <c r="W28" s="16">
        <v>130.434782608695</v>
      </c>
      <c r="X28" s="124">
        <v>90.217391304347601</v>
      </c>
      <c r="Y28" s="124">
        <v>97.826086956521692</v>
      </c>
      <c r="Z28" s="16">
        <v>146.73913043478177</v>
      </c>
      <c r="AA28" s="16">
        <f>Prix_Médians!D60</f>
        <v>108.695652173913</v>
      </c>
      <c r="AB28" s="37">
        <f>(AA28-Z28)/Z28</f>
        <v>-0.2592592592592553</v>
      </c>
      <c r="AC28" s="16">
        <v>68.965517241379317</v>
      </c>
      <c r="AD28" s="16">
        <v>90.517241379310079</v>
      </c>
      <c r="AE28" s="53">
        <v>93.103448275861993</v>
      </c>
      <c r="AF28" s="46">
        <v>86.2068965517241</v>
      </c>
      <c r="AG28" s="46">
        <v>86.2068965517241</v>
      </c>
      <c r="AH28" s="46">
        <v>94.827586206896058</v>
      </c>
      <c r="AI28" s="16">
        <v>107.75862068965425</v>
      </c>
      <c r="AJ28" s="16">
        <f>Prix_Médians!E60</f>
        <v>103.448275862068</v>
      </c>
      <c r="AK28" s="37">
        <f>(AJ28-AI28)/AJ28</f>
        <v>-4.1666666666667462E-2</v>
      </c>
      <c r="AL28" s="16">
        <v>208.33333333333334</v>
      </c>
      <c r="AM28" s="16">
        <v>218.74999999999977</v>
      </c>
      <c r="AN28" s="53">
        <v>250</v>
      </c>
      <c r="AO28" s="46">
        <v>208.333333333333</v>
      </c>
      <c r="AP28" s="121">
        <v>229.16666666666652</v>
      </c>
      <c r="AQ28" s="121">
        <v>291.66666666666652</v>
      </c>
      <c r="AR28" s="372">
        <v>270.83333333333297</v>
      </c>
      <c r="AS28" s="125">
        <f>Prix_Médians!F60</f>
        <v>229.16666666666652</v>
      </c>
      <c r="AT28" s="37">
        <f>(AS28-AR28)/AR28</f>
        <v>-0.15384615384615327</v>
      </c>
      <c r="AU28" s="16">
        <v>270.83333333333337</v>
      </c>
      <c r="AV28" s="46">
        <v>312.5</v>
      </c>
      <c r="AW28" s="53">
        <v>250</v>
      </c>
      <c r="AX28" s="46">
        <v>208.333333333333</v>
      </c>
      <c r="AY28" s="18">
        <v>270.83333333333297</v>
      </c>
      <c r="AZ28" s="16">
        <v>291.666666666666</v>
      </c>
      <c r="BA28" s="174">
        <v>333.33333333333297</v>
      </c>
      <c r="BB28" s="375">
        <f>Prix_Médians!G60</f>
        <v>302.08333333333326</v>
      </c>
      <c r="BC28" s="373">
        <f>(BB28-BA28)/BA28</f>
        <v>-9.3749999999999251E-2</v>
      </c>
      <c r="BD28" s="46">
        <v>500</v>
      </c>
      <c r="BE28" s="46">
        <v>625</v>
      </c>
      <c r="BF28" s="53">
        <v>600</v>
      </c>
      <c r="BG28" s="46">
        <v>550</v>
      </c>
      <c r="BH28" s="46">
        <v>625</v>
      </c>
      <c r="BI28" s="46">
        <v>700</v>
      </c>
      <c r="BJ28" s="46">
        <v>850</v>
      </c>
      <c r="BK28" s="46">
        <f>Prix_Médians!H60</f>
        <v>900</v>
      </c>
      <c r="BL28" s="373">
        <f>(BK28-BJ28)/BJ28</f>
        <v>5.8823529411764705E-2</v>
      </c>
      <c r="BM28" s="46"/>
      <c r="BN28" s="46"/>
      <c r="BO28" s="59"/>
      <c r="BP28" s="59"/>
      <c r="BQ28" s="46"/>
      <c r="BR28" s="46"/>
      <c r="BS28" s="46"/>
      <c r="BT28" s="46"/>
      <c r="BU28" s="59"/>
      <c r="BV28" s="46"/>
      <c r="BW28" s="46"/>
      <c r="BX28" s="46"/>
      <c r="BY28" s="59"/>
      <c r="BZ28" s="46"/>
      <c r="CA28" s="46"/>
      <c r="CB28" s="46"/>
      <c r="CC28" s="59"/>
      <c r="CD28" s="46"/>
      <c r="CE28" s="46"/>
      <c r="CF28" s="46"/>
      <c r="CG28" s="59"/>
      <c r="CH28" s="46"/>
      <c r="CI28" s="46"/>
      <c r="CJ28" s="46"/>
      <c r="CK28" s="59"/>
      <c r="CL28" s="74"/>
      <c r="CM28" s="74"/>
      <c r="CN28" s="74"/>
      <c r="CO28" s="74"/>
      <c r="CP28" s="74"/>
      <c r="CQ28" s="74"/>
      <c r="CR28" s="73"/>
      <c r="CS28" s="45"/>
      <c r="CT28" s="46"/>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8"/>
      <c r="GM28" s="38"/>
      <c r="GN28" s="38"/>
      <c r="GO28" s="38"/>
      <c r="GP28" s="38"/>
      <c r="GQ28" s="38"/>
      <c r="GR28" s="38"/>
      <c r="GS28" s="38"/>
      <c r="GT28" s="38"/>
      <c r="GU28" s="38"/>
      <c r="GV28" s="38"/>
      <c r="GW28" s="38"/>
      <c r="GX28" s="38"/>
      <c r="GY28" s="38"/>
      <c r="GZ28" s="38"/>
      <c r="HA28" s="38"/>
      <c r="HB28" s="38"/>
      <c r="HC28" s="38"/>
      <c r="HD28" s="38"/>
      <c r="HE28" s="38"/>
      <c r="HF28" s="38"/>
      <c r="HG28" s="38"/>
      <c r="HH28" s="38"/>
      <c r="HI28" s="38"/>
      <c r="HJ28" s="38"/>
      <c r="HK28" s="38"/>
      <c r="HL28" s="38"/>
      <c r="HM28" s="38"/>
      <c r="HN28" s="38"/>
      <c r="HO28" s="38"/>
      <c r="HP28" s="38"/>
      <c r="HQ28" s="38"/>
      <c r="HR28" s="38"/>
      <c r="HS28" s="38"/>
      <c r="HT28" s="38"/>
      <c r="HU28" s="38"/>
      <c r="HV28" s="38"/>
      <c r="HW28" s="38"/>
      <c r="HX28" s="38"/>
      <c r="HY28" s="38"/>
      <c r="HZ28" s="38"/>
      <c r="IA28" s="38"/>
      <c r="IB28" s="38"/>
      <c r="IC28" s="38"/>
      <c r="ID28" s="38"/>
      <c r="IE28" s="38"/>
      <c r="IF28" s="38"/>
      <c r="IG28" s="38"/>
      <c r="IH28" s="38"/>
      <c r="II28" s="38"/>
      <c r="IJ28" s="38"/>
      <c r="IK28" s="38"/>
      <c r="IL28" s="38"/>
      <c r="IM28" s="38"/>
      <c r="IN28" s="38"/>
      <c r="IO28" s="38"/>
      <c r="IP28" s="38"/>
      <c r="IQ28" s="38"/>
      <c r="IR28" s="38"/>
      <c r="IS28" s="38"/>
      <c r="IT28" s="38"/>
      <c r="IU28" s="38"/>
      <c r="IV28" s="38"/>
      <c r="IW28" s="38"/>
      <c r="IX28" s="38"/>
      <c r="IY28" s="38"/>
      <c r="IZ28" s="38"/>
      <c r="JA28" s="38"/>
      <c r="JB28" s="38"/>
      <c r="JC28" s="38"/>
      <c r="JD28" s="38"/>
      <c r="JE28" s="38"/>
      <c r="JF28" s="38"/>
      <c r="JG28" s="38"/>
      <c r="JH28" s="38"/>
      <c r="JI28" s="38"/>
      <c r="JJ28" s="38"/>
      <c r="JK28" s="38"/>
      <c r="JL28" s="38"/>
      <c r="JM28" s="38"/>
      <c r="JN28" s="38"/>
      <c r="JO28" s="38"/>
    </row>
    <row r="29" spans="1:275" s="12" customFormat="1" x14ac:dyDescent="0.35">
      <c r="A29" s="38" t="s">
        <v>106</v>
      </c>
      <c r="B29" s="16">
        <v>62.5</v>
      </c>
      <c r="C29" s="16">
        <v>75</v>
      </c>
      <c r="D29" s="53">
        <v>71.875</v>
      </c>
      <c r="E29" s="46">
        <v>75</v>
      </c>
      <c r="F29" s="123">
        <v>83.75</v>
      </c>
      <c r="G29" s="123">
        <v>87.5</v>
      </c>
      <c r="H29" s="123">
        <v>96.875</v>
      </c>
      <c r="I29" s="123">
        <f>Prix_Médians!B61</f>
        <v>105.625</v>
      </c>
      <c r="J29" s="171">
        <f t="shared" ref="J29:J34" si="7">(I29-H29)/H29</f>
        <v>9.0322580645161285E-2</v>
      </c>
      <c r="K29" s="46">
        <v>76.92307692307692</v>
      </c>
      <c r="L29" s="46">
        <v>86.538461538461505</v>
      </c>
      <c r="M29" s="53">
        <v>96.153846153846104</v>
      </c>
      <c r="N29" s="46">
        <v>96.153846153846104</v>
      </c>
      <c r="O29" s="121">
        <v>96.153846153846104</v>
      </c>
      <c r="P29" s="121">
        <v>100.96153846153805</v>
      </c>
      <c r="Q29" s="16">
        <v>110.57692307692278</v>
      </c>
      <c r="R29" s="16">
        <f>Prix_Médians!C61</f>
        <v>119.230769230769</v>
      </c>
      <c r="S29" s="171">
        <f>(R29-Q29)/Q29</f>
        <v>7.8260869565218175E-2</v>
      </c>
      <c r="T29" s="16">
        <v>86.956521739130437</v>
      </c>
      <c r="U29" s="16">
        <v>65.2173913043478</v>
      </c>
      <c r="V29" s="105">
        <v>76.086956521739097</v>
      </c>
      <c r="W29" s="121">
        <v>76.086956521739097</v>
      </c>
      <c r="X29" s="125">
        <v>92.391304347826036</v>
      </c>
      <c r="Y29" s="124">
        <v>92.391304347826051</v>
      </c>
      <c r="Z29" s="16">
        <v>92.391304347826051</v>
      </c>
      <c r="AA29" s="16">
        <f>Prix_Médians!D61</f>
        <v>106.5217391304345</v>
      </c>
      <c r="AB29" s="374">
        <f t="shared" ref="AB29:AB34" si="8">(AA29-Z29)/Z29</f>
        <v>0.15294117647058561</v>
      </c>
      <c r="AC29" s="16">
        <v>68.965517241379317</v>
      </c>
      <c r="AD29" s="16">
        <v>73.275862068965495</v>
      </c>
      <c r="AE29" s="53">
        <v>75.431034482758605</v>
      </c>
      <c r="AF29" s="46">
        <v>86.2068965517241</v>
      </c>
      <c r="AG29" s="46">
        <v>81.896551724137908</v>
      </c>
      <c r="AH29" s="46">
        <v>84.482758620689594</v>
      </c>
      <c r="AI29" s="16">
        <v>86.2068965517241</v>
      </c>
      <c r="AJ29" s="16">
        <f>Prix_Médians!E61</f>
        <v>87.068965517241324</v>
      </c>
      <c r="AK29" s="374">
        <f t="shared" ref="AK29:AK34" si="9">(AJ29-AI29)/AJ29</f>
        <v>9.9009900990097103E-3</v>
      </c>
      <c r="AL29" s="16">
        <v>212.5</v>
      </c>
      <c r="AM29" s="16">
        <v>208.333333333333</v>
      </c>
      <c r="AN29" s="53">
        <v>177.083333333333</v>
      </c>
      <c r="AO29" s="46">
        <v>208.333333333333</v>
      </c>
      <c r="AP29" s="121">
        <v>208.333333333333</v>
      </c>
      <c r="AQ29" s="121">
        <v>239.58333333333297</v>
      </c>
      <c r="AR29" s="121">
        <v>197.91666666666652</v>
      </c>
      <c r="AS29" s="125">
        <f>Prix_Médians!F61</f>
        <v>229.16666666666652</v>
      </c>
      <c r="AT29" s="37">
        <f t="shared" ref="AT29:AT34" si="10">(AS29-AR29)/AR29</f>
        <v>0.15789473684210539</v>
      </c>
      <c r="AU29" s="16">
        <v>250</v>
      </c>
      <c r="AV29" s="46">
        <v>260.41666665000002</v>
      </c>
      <c r="AW29" s="53">
        <v>218.75</v>
      </c>
      <c r="AX29" s="46">
        <v>229.16666666666652</v>
      </c>
      <c r="AY29" s="16">
        <v>208.333333333333</v>
      </c>
      <c r="AZ29" s="16">
        <v>249.99999999999974</v>
      </c>
      <c r="BA29" s="175">
        <v>221.35416666666652</v>
      </c>
      <c r="BB29" s="375">
        <f>Prix_Médians!G61</f>
        <v>333.33333333333326</v>
      </c>
      <c r="BC29" s="373">
        <f t="shared" ref="BC29:BC34" si="11">(BB29-BA29)/BA29</f>
        <v>0.50588235294117712</v>
      </c>
      <c r="BD29" s="46">
        <v>458.14297800338409</v>
      </c>
      <c r="BE29" s="46">
        <v>550</v>
      </c>
      <c r="BF29" s="53">
        <v>550</v>
      </c>
      <c r="BG29" s="46">
        <v>640.43993231810498</v>
      </c>
      <c r="BH29" s="46">
        <v>600</v>
      </c>
      <c r="BI29" s="46">
        <v>704.84375</v>
      </c>
      <c r="BJ29" s="46">
        <v>750</v>
      </c>
      <c r="BK29" s="46">
        <f>Prix_Médians!H61</f>
        <v>769.64754816112077</v>
      </c>
      <c r="BL29" s="373">
        <f t="shared" ref="BL29:BL34" si="12">(BK29-BJ29)/BJ29</f>
        <v>2.6196730881494355E-2</v>
      </c>
      <c r="BM29" s="46"/>
      <c r="BN29" s="46"/>
      <c r="BO29" s="59"/>
      <c r="BP29" s="59"/>
      <c r="BQ29" s="45"/>
      <c r="BR29" s="45"/>
      <c r="BS29" s="45"/>
      <c r="BT29" s="45"/>
      <c r="BU29" s="59"/>
      <c r="BV29" s="46"/>
      <c r="BW29" s="46"/>
      <c r="BX29" s="46"/>
      <c r="BY29" s="59"/>
      <c r="BZ29" s="46"/>
      <c r="CA29" s="46"/>
      <c r="CB29" s="46"/>
      <c r="CC29" s="59"/>
      <c r="CD29" s="46"/>
      <c r="CE29" s="46"/>
      <c r="CF29" s="46"/>
      <c r="CG29" s="59"/>
      <c r="CH29" s="46"/>
      <c r="CI29" s="46"/>
      <c r="CJ29" s="46"/>
      <c r="CK29" s="59"/>
      <c r="CL29" s="75"/>
      <c r="CM29" s="74"/>
      <c r="CN29" s="74"/>
      <c r="CO29" s="74"/>
      <c r="CP29" s="74"/>
      <c r="CQ29" s="74"/>
      <c r="CR29" s="73"/>
      <c r="CS29" s="46"/>
      <c r="CT29" s="46"/>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c r="FX29" s="38"/>
      <c r="FY29" s="38"/>
      <c r="FZ29" s="38"/>
      <c r="GA29" s="38"/>
      <c r="GB29" s="38"/>
      <c r="GC29" s="38"/>
      <c r="GD29" s="38"/>
      <c r="GE29" s="38"/>
      <c r="GF29" s="38"/>
      <c r="GG29" s="38"/>
      <c r="GH29" s="38"/>
      <c r="GI29" s="38"/>
      <c r="GJ29" s="38"/>
      <c r="GK29" s="38"/>
      <c r="GL29" s="38"/>
      <c r="GM29" s="38"/>
      <c r="GN29" s="38"/>
      <c r="GO29" s="38"/>
      <c r="GP29" s="38"/>
      <c r="GQ29" s="38"/>
      <c r="GR29" s="38"/>
      <c r="GS29" s="38"/>
      <c r="GT29" s="38"/>
      <c r="GU29" s="38"/>
      <c r="GV29" s="38"/>
      <c r="GW29" s="38"/>
      <c r="GX29" s="38"/>
      <c r="GY29" s="38"/>
      <c r="GZ29" s="38"/>
      <c r="HA29" s="38"/>
      <c r="HB29" s="38"/>
      <c r="HC29" s="38"/>
      <c r="HD29" s="38"/>
      <c r="HE29" s="38"/>
      <c r="HF29" s="38"/>
      <c r="HG29" s="38"/>
      <c r="HH29" s="38"/>
      <c r="HI29" s="38"/>
      <c r="HJ29" s="38"/>
      <c r="HK29" s="38"/>
      <c r="HL29" s="38"/>
      <c r="HM29" s="38"/>
      <c r="HN29" s="38"/>
      <c r="HO29" s="38"/>
      <c r="HP29" s="38"/>
      <c r="HQ29" s="38"/>
      <c r="HR29" s="38"/>
      <c r="HS29" s="38"/>
      <c r="HT29" s="38"/>
      <c r="HU29" s="38"/>
      <c r="HV29" s="38"/>
      <c r="HW29" s="38"/>
      <c r="HX29" s="38"/>
      <c r="HY29" s="38"/>
      <c r="HZ29" s="38"/>
      <c r="IA29" s="38"/>
      <c r="IB29" s="38"/>
      <c r="IC29" s="38"/>
      <c r="ID29" s="38"/>
      <c r="IE29" s="38"/>
      <c r="IF29" s="38"/>
      <c r="IG29" s="38"/>
      <c r="IH29" s="38"/>
      <c r="II29" s="38"/>
      <c r="IJ29" s="38"/>
      <c r="IK29" s="38"/>
      <c r="IL29" s="38"/>
      <c r="IM29" s="38"/>
      <c r="IN29" s="38"/>
      <c r="IO29" s="38"/>
      <c r="IP29" s="38"/>
      <c r="IQ29" s="38"/>
      <c r="IR29" s="38"/>
      <c r="IS29" s="38"/>
      <c r="IT29" s="38"/>
      <c r="IU29" s="38"/>
      <c r="IV29" s="38"/>
      <c r="IW29" s="38"/>
      <c r="IX29" s="38"/>
      <c r="IY29" s="38"/>
      <c r="IZ29" s="38"/>
      <c r="JA29" s="38"/>
      <c r="JB29" s="38"/>
      <c r="JC29" s="38"/>
      <c r="JD29" s="38"/>
      <c r="JE29" s="38"/>
      <c r="JF29" s="38"/>
      <c r="JG29" s="38"/>
      <c r="JH29" s="38"/>
      <c r="JI29" s="38"/>
      <c r="JJ29" s="38"/>
      <c r="JK29" s="38"/>
      <c r="JL29" s="38"/>
      <c r="JM29" s="38"/>
      <c r="JN29" s="38"/>
      <c r="JO29" s="38"/>
    </row>
    <row r="30" spans="1:275" s="12" customFormat="1" x14ac:dyDescent="0.35">
      <c r="A30" s="38" t="s">
        <v>117</v>
      </c>
      <c r="B30" s="16">
        <v>68.75</v>
      </c>
      <c r="C30" s="16">
        <v>75</v>
      </c>
      <c r="D30" s="53">
        <v>93.75</v>
      </c>
      <c r="E30" s="46">
        <v>84.375</v>
      </c>
      <c r="F30" s="123">
        <v>78.125</v>
      </c>
      <c r="G30" s="123">
        <v>89.375</v>
      </c>
      <c r="H30" s="123">
        <v>102.5</v>
      </c>
      <c r="I30" s="123">
        <f>Prix_Médians!B62</f>
        <v>115.625</v>
      </c>
      <c r="J30" s="171">
        <f t="shared" si="7"/>
        <v>0.12804878048780488</v>
      </c>
      <c r="K30" s="46">
        <v>86.538461538461547</v>
      </c>
      <c r="L30" s="46">
        <v>96.153846153846104</v>
      </c>
      <c r="M30" s="53">
        <v>96.153846153846104</v>
      </c>
      <c r="N30" s="46">
        <v>96.153846153846104</v>
      </c>
      <c r="O30" s="121">
        <v>110.57692307692278</v>
      </c>
      <c r="P30" s="121">
        <v>95.673076923076678</v>
      </c>
      <c r="Q30" s="16">
        <v>115.384615384615</v>
      </c>
      <c r="R30" s="16">
        <f>Prix_Médians!C62</f>
        <v>110.57692307692278</v>
      </c>
      <c r="S30" s="171">
        <f>(R30-Q30)/Q30</f>
        <v>-4.1666666666666054E-2</v>
      </c>
      <c r="T30" s="16">
        <v>67.934782608695656</v>
      </c>
      <c r="U30" s="16">
        <v>69.565217391304301</v>
      </c>
      <c r="V30" s="105">
        <v>76.086956521739097</v>
      </c>
      <c r="W30" s="121">
        <v>70.652173913043441</v>
      </c>
      <c r="X30" s="125">
        <v>76.086956521739097</v>
      </c>
      <c r="Y30" s="124">
        <v>71.739130434782552</v>
      </c>
      <c r="Z30" s="16">
        <v>82.60869565217385</v>
      </c>
      <c r="AA30" s="16">
        <f>Prix_Médians!D62</f>
        <v>89.673913043478223</v>
      </c>
      <c r="AB30" s="374">
        <f t="shared" si="8"/>
        <v>8.5526315789474047E-2</v>
      </c>
      <c r="AC30" s="16">
        <v>65.086206896551701</v>
      </c>
      <c r="AD30" s="16">
        <v>81.896551724137893</v>
      </c>
      <c r="AE30" s="53">
        <v>90.517241379309851</v>
      </c>
      <c r="AF30" s="46">
        <v>90.517241379309851</v>
      </c>
      <c r="AG30" s="46">
        <v>85.344827586206847</v>
      </c>
      <c r="AH30" s="46">
        <v>77.155172413793096</v>
      </c>
      <c r="AI30" s="16">
        <v>95.689655172413296</v>
      </c>
      <c r="AJ30" s="16">
        <f>Prix_Médians!E62</f>
        <v>90.517241379310079</v>
      </c>
      <c r="AK30" s="373">
        <f>(AJ30-AI30)/AJ30</f>
        <v>-5.7142857142854761E-2</v>
      </c>
      <c r="AL30" s="16">
        <v>239.58333333333337</v>
      </c>
      <c r="AM30" s="16">
        <v>208.333333333333</v>
      </c>
      <c r="AN30" s="53">
        <v>213.54166666666623</v>
      </c>
      <c r="AO30" s="46">
        <v>197.91666666666652</v>
      </c>
      <c r="AP30" s="121">
        <v>234.37499999999974</v>
      </c>
      <c r="AQ30" s="121">
        <v>214.583333333333</v>
      </c>
      <c r="AR30" s="121">
        <v>193.74999999999949</v>
      </c>
      <c r="AS30" s="125">
        <f>Prix_Médians!F62</f>
        <v>177.083333333333</v>
      </c>
      <c r="AT30" s="37">
        <f t="shared" si="10"/>
        <v>-8.6021505376343385E-2</v>
      </c>
      <c r="AU30" s="16">
        <v>270.83333333333337</v>
      </c>
      <c r="AV30" s="46">
        <v>223.95833335</v>
      </c>
      <c r="AW30" s="53">
        <v>234.37499999999974</v>
      </c>
      <c r="AX30" s="46">
        <v>249.99999999999949</v>
      </c>
      <c r="AY30" s="16">
        <v>229.16666666666652</v>
      </c>
      <c r="AZ30" s="16">
        <v>213.54166666666626</v>
      </c>
      <c r="BA30" s="175">
        <v>247.91666666666626</v>
      </c>
      <c r="BB30" s="375">
        <f>Prix_Médians!G62</f>
        <v>197.91666666666652</v>
      </c>
      <c r="BC30" s="373">
        <f t="shared" si="11"/>
        <v>-0.20168067226890687</v>
      </c>
      <c r="BD30" s="46">
        <v>400</v>
      </c>
      <c r="BE30" s="46">
        <v>525</v>
      </c>
      <c r="BF30" s="53">
        <v>550</v>
      </c>
      <c r="BG30" s="46">
        <v>575</v>
      </c>
      <c r="BH30" s="46">
        <v>612.5</v>
      </c>
      <c r="BI30" s="46">
        <v>612.5</v>
      </c>
      <c r="BJ30" s="46">
        <v>805</v>
      </c>
      <c r="BK30" s="46">
        <f>Prix_Médians!H62</f>
        <v>812.5</v>
      </c>
      <c r="BL30" s="373">
        <f t="shared" si="12"/>
        <v>9.316770186335404E-3</v>
      </c>
      <c r="BM30" s="46"/>
      <c r="BN30" s="46"/>
      <c r="BO30" s="59"/>
      <c r="BP30" s="59"/>
      <c r="BQ30" s="46"/>
      <c r="BR30" s="46"/>
      <c r="BS30" s="46"/>
      <c r="BT30" s="46"/>
      <c r="BU30" s="59"/>
      <c r="BV30" s="46"/>
      <c r="BW30" s="46"/>
      <c r="BX30" s="46"/>
      <c r="BY30" s="59"/>
      <c r="BZ30" s="46"/>
      <c r="CA30" s="46"/>
      <c r="CB30" s="46"/>
      <c r="CC30" s="59"/>
      <c r="CD30" s="46"/>
      <c r="CE30" s="46"/>
      <c r="CF30" s="46"/>
      <c r="CG30" s="59"/>
      <c r="CH30" s="46"/>
      <c r="CI30" s="46"/>
      <c r="CJ30" s="46"/>
      <c r="CK30" s="59"/>
      <c r="CL30" s="74"/>
      <c r="CM30" s="74"/>
      <c r="CN30" s="74"/>
      <c r="CO30" s="74"/>
      <c r="CP30" s="74"/>
      <c r="CQ30" s="74"/>
      <c r="CR30" s="73"/>
      <c r="CS30" s="45"/>
      <c r="CT30" s="46"/>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c r="FX30" s="38"/>
      <c r="FY30" s="38"/>
      <c r="FZ30" s="38"/>
      <c r="GA30" s="38"/>
      <c r="GB30" s="38"/>
      <c r="GC30" s="38"/>
      <c r="GD30" s="38"/>
      <c r="GE30" s="38"/>
      <c r="GF30" s="38"/>
      <c r="GG30" s="38"/>
      <c r="GH30" s="38"/>
      <c r="GI30" s="38"/>
      <c r="GJ30" s="38"/>
      <c r="GK30" s="38"/>
      <c r="GL30" s="38"/>
      <c r="GM30" s="38"/>
      <c r="GN30" s="38"/>
      <c r="GO30" s="38"/>
      <c r="GP30" s="38"/>
      <c r="GQ30" s="38"/>
      <c r="GR30" s="38"/>
      <c r="GS30" s="38"/>
      <c r="GT30" s="38"/>
      <c r="GU30" s="38"/>
      <c r="GV30" s="38"/>
      <c r="GW30" s="38"/>
      <c r="GX30" s="38"/>
      <c r="GY30" s="38"/>
      <c r="GZ30" s="38"/>
      <c r="HA30" s="38"/>
      <c r="HB30" s="38"/>
      <c r="HC30" s="38"/>
      <c r="HD30" s="38"/>
      <c r="HE30" s="38"/>
      <c r="HF30" s="38"/>
      <c r="HG30" s="38"/>
      <c r="HH30" s="38"/>
      <c r="HI30" s="38"/>
      <c r="HJ30" s="38"/>
      <c r="HK30" s="38"/>
      <c r="HL30" s="38"/>
      <c r="HM30" s="38"/>
      <c r="HN30" s="38"/>
      <c r="HO30" s="38"/>
      <c r="HP30" s="38"/>
      <c r="HQ30" s="38"/>
      <c r="HR30" s="38"/>
      <c r="HS30" s="38"/>
      <c r="HT30" s="38"/>
      <c r="HU30" s="38"/>
      <c r="HV30" s="38"/>
      <c r="HW30" s="38"/>
      <c r="HX30" s="38"/>
      <c r="HY30" s="38"/>
      <c r="HZ30" s="38"/>
      <c r="IA30" s="38"/>
      <c r="IB30" s="38"/>
      <c r="IC30" s="38"/>
      <c r="ID30" s="38"/>
      <c r="IE30" s="38"/>
      <c r="IF30" s="38"/>
      <c r="IG30" s="38"/>
      <c r="IH30" s="38"/>
      <c r="II30" s="38"/>
      <c r="IJ30" s="38"/>
      <c r="IK30" s="38"/>
      <c r="IL30" s="38"/>
      <c r="IM30" s="38"/>
      <c r="IN30" s="38"/>
      <c r="IO30" s="38"/>
      <c r="IP30" s="38"/>
      <c r="IQ30" s="38"/>
      <c r="IR30" s="38"/>
      <c r="IS30" s="38"/>
      <c r="IT30" s="38"/>
      <c r="IU30" s="38"/>
      <c r="IV30" s="38"/>
      <c r="IW30" s="38"/>
      <c r="IX30" s="38"/>
      <c r="IY30" s="38"/>
      <c r="IZ30" s="38"/>
      <c r="JA30" s="38"/>
      <c r="JB30" s="38"/>
      <c r="JC30" s="38"/>
      <c r="JD30" s="38"/>
      <c r="JE30" s="38"/>
      <c r="JF30" s="38"/>
      <c r="JG30" s="38"/>
      <c r="JH30" s="38"/>
      <c r="JI30" s="38"/>
      <c r="JJ30" s="38"/>
      <c r="JK30" s="38"/>
      <c r="JL30" s="38"/>
      <c r="JM30" s="38"/>
      <c r="JN30" s="38"/>
      <c r="JO30" s="38"/>
    </row>
    <row r="31" spans="1:275" s="12" customFormat="1" x14ac:dyDescent="0.35">
      <c r="A31" s="38" t="s">
        <v>182</v>
      </c>
      <c r="B31" s="16">
        <v>60</v>
      </c>
      <c r="C31" s="16">
        <v>62.5</v>
      </c>
      <c r="D31" s="53">
        <v>82.5</v>
      </c>
      <c r="E31" s="46">
        <v>75</v>
      </c>
      <c r="F31" s="123">
        <v>85</v>
      </c>
      <c r="G31" s="123">
        <v>91.25</v>
      </c>
      <c r="H31" s="123">
        <v>88.75</v>
      </c>
      <c r="I31" s="123">
        <f>Prix_Médians!B63</f>
        <v>100</v>
      </c>
      <c r="J31" s="171">
        <f t="shared" si="7"/>
        <v>0.12676056338028169</v>
      </c>
      <c r="K31" s="46">
        <v>76.92307692307692</v>
      </c>
      <c r="L31" s="46">
        <v>86.538461538461505</v>
      </c>
      <c r="M31" s="53">
        <v>115.384615384615</v>
      </c>
      <c r="N31" s="46">
        <v>105.76923076923055</v>
      </c>
      <c r="O31" s="121">
        <v>105.76923076923055</v>
      </c>
      <c r="P31" s="121">
        <v>105.76923076923055</v>
      </c>
      <c r="Q31" s="16">
        <v>96.153846153846104</v>
      </c>
      <c r="R31" s="16">
        <f>Prix_Médians!C63</f>
        <v>91.346153846153811</v>
      </c>
      <c r="S31" s="171">
        <f>(R31-Q31)/Q31</f>
        <v>-4.9999999999999864E-2</v>
      </c>
      <c r="T31" s="16">
        <v>53.260869565217391</v>
      </c>
      <c r="U31" s="16">
        <v>65.2173913043478</v>
      </c>
      <c r="V31" s="105">
        <v>86.956521739130395</v>
      </c>
      <c r="W31" s="121">
        <v>82.065217391304287</v>
      </c>
      <c r="X31" s="125">
        <v>73.913043478260818</v>
      </c>
      <c r="Y31" s="124">
        <v>92.934782608695599</v>
      </c>
      <c r="Z31" s="16">
        <v>82.60869565217385</v>
      </c>
      <c r="AA31" s="16">
        <f>Prix_Médians!D63</f>
        <v>84.782608695652129</v>
      </c>
      <c r="AB31" s="374">
        <f t="shared" si="8"/>
        <v>2.6315789473684455E-2</v>
      </c>
      <c r="AC31" s="16">
        <v>60.344827586206897</v>
      </c>
      <c r="AD31" s="16">
        <v>68.965517241379303</v>
      </c>
      <c r="AE31" s="53">
        <v>86.2068965517241</v>
      </c>
      <c r="AF31" s="46">
        <v>85.344827586206847</v>
      </c>
      <c r="AG31" s="46">
        <v>93.103448275861552</v>
      </c>
      <c r="AH31" s="46">
        <v>93.103448275861552</v>
      </c>
      <c r="AI31" s="16">
        <v>86.2068965517241</v>
      </c>
      <c r="AJ31" s="16">
        <f>Prix_Médians!E63</f>
        <v>94.655172413792599</v>
      </c>
      <c r="AK31" s="374">
        <f t="shared" si="9"/>
        <v>8.9253187613838894E-2</v>
      </c>
      <c r="AL31" s="16">
        <v>166.66666666666669</v>
      </c>
      <c r="AM31" s="16">
        <v>166.666666666666</v>
      </c>
      <c r="AN31" s="53">
        <v>208.333333333333</v>
      </c>
      <c r="AO31" s="46">
        <v>229.16666666666652</v>
      </c>
      <c r="AP31" s="121">
        <v>223.958333333333</v>
      </c>
      <c r="AQ31" s="121">
        <v>239.58333333333297</v>
      </c>
      <c r="AR31" s="121">
        <v>208.333333333333</v>
      </c>
      <c r="AS31" s="125">
        <f>Prix_Médians!F63</f>
        <v>197.91666666666652</v>
      </c>
      <c r="AT31" s="37">
        <f t="shared" si="10"/>
        <v>-4.9999999999999219E-2</v>
      </c>
      <c r="AU31" s="16">
        <v>260.41666666666669</v>
      </c>
      <c r="AV31" s="46">
        <v>291.66666670000001</v>
      </c>
      <c r="AW31" s="53" t="s">
        <v>156</v>
      </c>
      <c r="AX31" s="46" t="s">
        <v>156</v>
      </c>
      <c r="AY31" s="18">
        <v>312.5</v>
      </c>
      <c r="AZ31" s="16" t="s">
        <v>156</v>
      </c>
      <c r="BA31" s="176" t="s">
        <v>156</v>
      </c>
      <c r="BB31" s="375" t="str">
        <f>Prix_Médians!G63</f>
        <v>NA</v>
      </c>
      <c r="BC31" s="377" t="s">
        <v>156</v>
      </c>
      <c r="BD31" s="46">
        <v>500</v>
      </c>
      <c r="BE31" s="46">
        <v>600</v>
      </c>
      <c r="BF31" s="53">
        <v>600</v>
      </c>
      <c r="BG31" s="46">
        <v>625</v>
      </c>
      <c r="BH31" s="46">
        <v>700</v>
      </c>
      <c r="BI31" s="46">
        <v>737.5</v>
      </c>
      <c r="BJ31" s="46">
        <v>775</v>
      </c>
      <c r="BK31" s="46">
        <f>Prix_Médians!H63</f>
        <v>850</v>
      </c>
      <c r="BL31" s="373">
        <f t="shared" si="12"/>
        <v>9.6774193548387094E-2</v>
      </c>
      <c r="BM31" s="46"/>
      <c r="BN31" s="46"/>
      <c r="BO31" s="59"/>
      <c r="BP31" s="59"/>
      <c r="BQ31" s="45"/>
      <c r="BR31" s="46"/>
      <c r="BS31" s="45"/>
      <c r="BT31" s="45"/>
      <c r="BU31" s="59"/>
      <c r="BV31" s="46"/>
      <c r="BW31" s="46"/>
      <c r="BX31" s="46"/>
      <c r="BY31" s="59"/>
      <c r="BZ31" s="46"/>
      <c r="CA31" s="46"/>
      <c r="CB31" s="46"/>
      <c r="CC31" s="59"/>
      <c r="CD31" s="46"/>
      <c r="CE31" s="45"/>
      <c r="CF31" s="46"/>
      <c r="CG31" s="59"/>
      <c r="CH31" s="45"/>
      <c r="CI31" s="46"/>
      <c r="CJ31" s="46"/>
      <c r="CK31" s="59"/>
      <c r="CL31" s="74"/>
      <c r="CM31" s="74"/>
      <c r="CN31" s="74"/>
      <c r="CO31" s="74"/>
      <c r="CP31" s="74"/>
      <c r="CQ31" s="75"/>
      <c r="CR31" s="73"/>
      <c r="CS31" s="46"/>
      <c r="CT31" s="46"/>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c r="FX31" s="38"/>
      <c r="FY31" s="38"/>
      <c r="FZ31" s="38"/>
      <c r="GA31" s="38"/>
      <c r="GB31" s="38"/>
      <c r="GC31" s="38"/>
      <c r="GD31" s="38"/>
      <c r="GE31" s="38"/>
      <c r="GF31" s="38"/>
      <c r="GG31" s="38"/>
      <c r="GH31" s="38"/>
      <c r="GI31" s="38"/>
      <c r="GJ31" s="38"/>
      <c r="GK31" s="38"/>
      <c r="GL31" s="38"/>
      <c r="GM31" s="38"/>
      <c r="GN31" s="38"/>
      <c r="GO31" s="38"/>
      <c r="GP31" s="38"/>
      <c r="GQ31" s="38"/>
      <c r="GR31" s="38"/>
      <c r="GS31" s="38"/>
      <c r="GT31" s="38"/>
      <c r="GU31" s="38"/>
      <c r="GV31" s="38"/>
      <c r="GW31" s="38"/>
      <c r="GX31" s="38"/>
      <c r="GY31" s="38"/>
      <c r="GZ31" s="38"/>
      <c r="HA31" s="38"/>
      <c r="HB31" s="38"/>
      <c r="HC31" s="38"/>
      <c r="HD31" s="38"/>
      <c r="HE31" s="38"/>
      <c r="HF31" s="38"/>
      <c r="HG31" s="38"/>
      <c r="HH31" s="38"/>
      <c r="HI31" s="38"/>
      <c r="HJ31" s="38"/>
      <c r="HK31" s="38"/>
      <c r="HL31" s="38"/>
      <c r="HM31" s="38"/>
      <c r="HN31" s="38"/>
      <c r="HO31" s="38"/>
      <c r="HP31" s="38"/>
      <c r="HQ31" s="38"/>
      <c r="HR31" s="38"/>
      <c r="HS31" s="38"/>
      <c r="HT31" s="38"/>
      <c r="HU31" s="38"/>
      <c r="HV31" s="38"/>
      <c r="HW31" s="38"/>
      <c r="HX31" s="38"/>
      <c r="HY31" s="38"/>
      <c r="HZ31" s="38"/>
      <c r="IA31" s="38"/>
      <c r="IB31" s="38"/>
      <c r="IC31" s="38"/>
      <c r="ID31" s="38"/>
      <c r="IE31" s="38"/>
      <c r="IF31" s="38"/>
      <c r="IG31" s="38"/>
      <c r="IH31" s="38"/>
      <c r="II31" s="38"/>
      <c r="IJ31" s="38"/>
      <c r="IK31" s="38"/>
      <c r="IL31" s="38"/>
      <c r="IM31" s="38"/>
      <c r="IN31" s="38"/>
      <c r="IO31" s="38"/>
      <c r="IP31" s="38"/>
      <c r="IQ31" s="38"/>
      <c r="IR31" s="38"/>
      <c r="IS31" s="38"/>
      <c r="IT31" s="38"/>
      <c r="IU31" s="38"/>
      <c r="IV31" s="38"/>
      <c r="IW31" s="38"/>
      <c r="IX31" s="38"/>
      <c r="IY31" s="38"/>
      <c r="IZ31" s="38"/>
      <c r="JA31" s="38"/>
      <c r="JB31" s="38"/>
      <c r="JC31" s="38"/>
      <c r="JD31" s="38"/>
      <c r="JE31" s="38"/>
      <c r="JF31" s="38"/>
      <c r="JG31" s="38"/>
      <c r="JH31" s="38"/>
      <c r="JI31" s="38"/>
      <c r="JJ31" s="38"/>
      <c r="JK31" s="38"/>
      <c r="JL31" s="38"/>
      <c r="JM31" s="38"/>
      <c r="JN31" s="38"/>
      <c r="JO31" s="38"/>
    </row>
    <row r="32" spans="1:275" s="12" customFormat="1" x14ac:dyDescent="0.35">
      <c r="A32" s="38" t="s">
        <v>164</v>
      </c>
      <c r="B32" s="16">
        <v>81.25</v>
      </c>
      <c r="C32" s="16">
        <v>105</v>
      </c>
      <c r="D32" s="53">
        <v>103.75</v>
      </c>
      <c r="E32" s="46">
        <v>112.5</v>
      </c>
      <c r="F32" s="123">
        <v>109.375</v>
      </c>
      <c r="G32" s="123">
        <v>128.75</v>
      </c>
      <c r="H32" s="123">
        <v>136.25</v>
      </c>
      <c r="I32" s="123">
        <f>Prix_Médians!B64</f>
        <v>140</v>
      </c>
      <c r="J32" s="171">
        <f t="shared" si="7"/>
        <v>2.7522935779816515E-2</v>
      </c>
      <c r="K32" s="46">
        <v>92.307692307692307</v>
      </c>
      <c r="L32" s="46">
        <v>106.73076923076916</v>
      </c>
      <c r="M32" s="53">
        <v>106.73076923076916</v>
      </c>
      <c r="N32" s="46">
        <v>113.46153846153828</v>
      </c>
      <c r="O32" s="121">
        <v>112.4999999999995</v>
      </c>
      <c r="P32" s="121">
        <v>124.99999999999949</v>
      </c>
      <c r="Q32" s="16">
        <v>124.99999999999949</v>
      </c>
      <c r="R32" s="16">
        <f>Prix_Médians!C64</f>
        <v>134.61538461538399</v>
      </c>
      <c r="S32" s="171">
        <f t="array" ref="S32">(R32-Q32)/Q32</f>
        <v>7.6923076923076317E-2</v>
      </c>
      <c r="T32" s="16">
        <v>78.260869565217391</v>
      </c>
      <c r="U32" s="16">
        <v>91.304347826086897</v>
      </c>
      <c r="V32" s="105">
        <v>103.26086956521705</v>
      </c>
      <c r="W32" s="121">
        <v>92.934782608695429</v>
      </c>
      <c r="X32" s="125">
        <v>85.326086956521692</v>
      </c>
      <c r="Y32" s="124">
        <v>92.934782608695429</v>
      </c>
      <c r="Z32" s="16">
        <v>106.52173913043424</v>
      </c>
      <c r="AA32" s="16">
        <f>Prix_Médians!D64</f>
        <v>114.13043478260801</v>
      </c>
      <c r="AB32" s="374">
        <f t="shared" si="8"/>
        <v>7.1428571428570398E-2</v>
      </c>
      <c r="AC32" s="16">
        <v>62.068965517241381</v>
      </c>
      <c r="AD32" s="16">
        <v>89.655172413793053</v>
      </c>
      <c r="AE32" s="53">
        <v>92.241379310344769</v>
      </c>
      <c r="AF32" s="46">
        <v>89.655172413793053</v>
      </c>
      <c r="AG32" s="46">
        <v>89.655172413793053</v>
      </c>
      <c r="AH32" s="46">
        <v>95.689655172413552</v>
      </c>
      <c r="AI32" s="16">
        <v>94.827586206896498</v>
      </c>
      <c r="AJ32" s="16">
        <f>Prix_Médians!E64</f>
        <v>120.689655172413</v>
      </c>
      <c r="AK32" s="374">
        <f t="shared" si="9"/>
        <v>0.21428571428570956</v>
      </c>
      <c r="AL32" s="16">
        <v>187.5</v>
      </c>
      <c r="AM32" s="16">
        <v>203.125</v>
      </c>
      <c r="AN32" s="53">
        <v>203.125</v>
      </c>
      <c r="AO32" s="46">
        <v>245.83333333333326</v>
      </c>
      <c r="AP32" s="121">
        <v>218.22916666666652</v>
      </c>
      <c r="AQ32" s="121">
        <v>270.83333333333303</v>
      </c>
      <c r="AR32" s="121">
        <v>270.83333333333303</v>
      </c>
      <c r="AS32" s="125">
        <f>Prix_Médians!F64</f>
        <v>291.666666666666</v>
      </c>
      <c r="AT32" s="37">
        <f t="shared" si="10"/>
        <v>7.6923076923075678E-2</v>
      </c>
      <c r="AU32" s="16">
        <v>237.5</v>
      </c>
      <c r="AV32" s="46">
        <v>333.33333334999998</v>
      </c>
      <c r="AW32" s="53">
        <v>468.75</v>
      </c>
      <c r="AX32" s="46">
        <v>318.22916666666623</v>
      </c>
      <c r="AY32" s="16">
        <v>333.33333333333303</v>
      </c>
      <c r="AZ32" s="16">
        <v>406.25</v>
      </c>
      <c r="BA32" s="175">
        <v>406.25</v>
      </c>
      <c r="BB32" s="375">
        <f>Prix_Médians!G64</f>
        <v>406.25</v>
      </c>
      <c r="BC32" s="376">
        <f t="shared" si="11"/>
        <v>0</v>
      </c>
      <c r="BD32" s="46">
        <v>470</v>
      </c>
      <c r="BE32" s="46">
        <v>550</v>
      </c>
      <c r="BF32" s="53">
        <v>612.5</v>
      </c>
      <c r="BG32" s="46">
        <v>678.5</v>
      </c>
      <c r="BH32" s="46">
        <v>664.25</v>
      </c>
      <c r="BI32" s="46">
        <v>712.5</v>
      </c>
      <c r="BJ32" s="46">
        <v>662.5</v>
      </c>
      <c r="BK32" s="46">
        <f>Prix_Médians!H64</f>
        <v>800</v>
      </c>
      <c r="BL32" s="373">
        <f t="shared" si="12"/>
        <v>0.20754716981132076</v>
      </c>
      <c r="BM32" s="46"/>
      <c r="BN32" s="46"/>
      <c r="BO32" s="59"/>
      <c r="BP32" s="59"/>
      <c r="BQ32" s="46"/>
      <c r="BR32" s="46"/>
      <c r="BS32" s="45"/>
      <c r="BT32" s="45"/>
      <c r="BU32" s="59"/>
      <c r="BV32" s="46"/>
      <c r="BW32" s="46"/>
      <c r="BX32" s="46"/>
      <c r="BY32" s="59"/>
      <c r="BZ32" s="46"/>
      <c r="CA32" s="46"/>
      <c r="CB32" s="46"/>
      <c r="CC32" s="59"/>
      <c r="CD32" s="46"/>
      <c r="CE32" s="46"/>
      <c r="CF32" s="46"/>
      <c r="CG32" s="59"/>
      <c r="CH32" s="46"/>
      <c r="CI32" s="46"/>
      <c r="CJ32" s="46"/>
      <c r="CK32" s="59"/>
      <c r="CL32" s="74"/>
      <c r="CM32" s="73"/>
      <c r="CN32" s="74"/>
      <c r="CO32" s="74"/>
      <c r="CP32" s="74"/>
      <c r="CQ32" s="74"/>
      <c r="CR32" s="73"/>
      <c r="CS32" s="45"/>
      <c r="CT32" s="46"/>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c r="FX32" s="38"/>
      <c r="FY32" s="38"/>
      <c r="FZ32" s="38"/>
      <c r="GA32" s="38"/>
      <c r="GB32" s="38"/>
      <c r="GC32" s="38"/>
      <c r="GD32" s="38"/>
      <c r="GE32" s="38"/>
      <c r="GF32" s="38"/>
      <c r="GG32" s="38"/>
      <c r="GH32" s="38"/>
      <c r="GI32" s="38"/>
      <c r="GJ32" s="38"/>
      <c r="GK32" s="38"/>
      <c r="GL32" s="38"/>
      <c r="GM32" s="38"/>
      <c r="GN32" s="38"/>
      <c r="GO32" s="38"/>
      <c r="GP32" s="38"/>
      <c r="GQ32" s="38"/>
      <c r="GR32" s="38"/>
      <c r="GS32" s="38"/>
      <c r="GT32" s="38"/>
      <c r="GU32" s="38"/>
      <c r="GV32" s="38"/>
      <c r="GW32" s="38"/>
      <c r="GX32" s="38"/>
      <c r="GY32" s="38"/>
      <c r="GZ32" s="38"/>
      <c r="HA32" s="38"/>
      <c r="HB32" s="38"/>
      <c r="HC32" s="38"/>
      <c r="HD32" s="38"/>
      <c r="HE32" s="38"/>
      <c r="HF32" s="38"/>
      <c r="HG32" s="38"/>
      <c r="HH32" s="38"/>
      <c r="HI32" s="38"/>
      <c r="HJ32" s="38"/>
      <c r="HK32" s="38"/>
      <c r="HL32" s="38"/>
      <c r="HM32" s="38"/>
      <c r="HN32" s="38"/>
      <c r="HO32" s="38"/>
      <c r="HP32" s="38"/>
      <c r="HQ32" s="38"/>
      <c r="HR32" s="38"/>
      <c r="HS32" s="38"/>
      <c r="HT32" s="38"/>
      <c r="HU32" s="38"/>
      <c r="HV32" s="38"/>
      <c r="HW32" s="38"/>
      <c r="HX32" s="38"/>
      <c r="HY32" s="38"/>
      <c r="HZ32" s="38"/>
      <c r="IA32" s="38"/>
      <c r="IB32" s="38"/>
      <c r="IC32" s="38"/>
      <c r="ID32" s="38"/>
      <c r="IE32" s="38"/>
      <c r="IF32" s="38"/>
      <c r="IG32" s="38"/>
      <c r="IH32" s="38"/>
      <c r="II32" s="38"/>
      <c r="IJ32" s="38"/>
      <c r="IK32" s="38"/>
      <c r="IL32" s="38"/>
      <c r="IM32" s="38"/>
      <c r="IN32" s="38"/>
      <c r="IO32" s="38"/>
      <c r="IP32" s="38"/>
      <c r="IQ32" s="38"/>
      <c r="IR32" s="38"/>
      <c r="IS32" s="38"/>
      <c r="IT32" s="38"/>
      <c r="IU32" s="38"/>
      <c r="IV32" s="38"/>
      <c r="IW32" s="38"/>
      <c r="IX32" s="38"/>
      <c r="IY32" s="38"/>
      <c r="IZ32" s="38"/>
      <c r="JA32" s="38"/>
      <c r="JB32" s="38"/>
      <c r="JC32" s="38"/>
      <c r="JD32" s="38"/>
      <c r="JE32" s="38"/>
      <c r="JF32" s="38"/>
      <c r="JG32" s="38"/>
      <c r="JH32" s="38"/>
      <c r="JI32" s="38"/>
      <c r="JJ32" s="38"/>
      <c r="JK32" s="38"/>
      <c r="JL32" s="38"/>
      <c r="JM32" s="38"/>
      <c r="JN32" s="38"/>
      <c r="JO32" s="38"/>
    </row>
    <row r="33" spans="1:107" s="38" customFormat="1" x14ac:dyDescent="0.35">
      <c r="A33" s="38" t="s">
        <v>500</v>
      </c>
      <c r="B33" s="52"/>
      <c r="C33" s="46">
        <v>80</v>
      </c>
      <c r="D33" s="53">
        <v>75</v>
      </c>
      <c r="E33" s="46">
        <v>77.5</v>
      </c>
      <c r="F33" s="123">
        <v>76.25</v>
      </c>
      <c r="G33" s="123">
        <v>78.75</v>
      </c>
      <c r="H33" s="123">
        <v>78.75</v>
      </c>
      <c r="I33" s="123">
        <f>Prix_Médians!B65</f>
        <v>100</v>
      </c>
      <c r="J33" s="171">
        <f t="shared" si="7"/>
        <v>0.26984126984126983</v>
      </c>
      <c r="K33" s="52"/>
      <c r="L33" s="63">
        <v>92.307692307692307</v>
      </c>
      <c r="M33" s="53">
        <v>92.307692307692307</v>
      </c>
      <c r="N33" s="46">
        <v>94.230769230769198</v>
      </c>
      <c r="O33" s="121">
        <v>91.826923076923066</v>
      </c>
      <c r="P33" s="121">
        <v>103.84615384615356</v>
      </c>
      <c r="Q33" s="16">
        <v>100.96153846153805</v>
      </c>
      <c r="R33" s="16">
        <f>Prix_Médians!C65</f>
        <v>96.153846153846104</v>
      </c>
      <c r="S33" s="171">
        <f>(R33-Q33)/Q33</f>
        <v>-4.7619047619044279E-2</v>
      </c>
      <c r="T33" s="52"/>
      <c r="U33" s="46">
        <v>91.304347826086797</v>
      </c>
      <c r="V33" s="105">
        <v>86.956521739130395</v>
      </c>
      <c r="W33" s="121">
        <v>86.956521739130395</v>
      </c>
      <c r="X33" s="125">
        <v>81.521739130434753</v>
      </c>
      <c r="Y33" s="124">
        <v>86.956521739130395</v>
      </c>
      <c r="Z33" s="16">
        <v>86.956521739130395</v>
      </c>
      <c r="AA33" s="16">
        <f>Prix_Médians!D65</f>
        <v>121.739130434782</v>
      </c>
      <c r="AB33" s="374">
        <f t="shared" si="8"/>
        <v>0.39999999999999364</v>
      </c>
      <c r="AC33" s="52"/>
      <c r="AD33" s="46">
        <v>82.758620689655103</v>
      </c>
      <c r="AE33" s="53">
        <v>73.275862068965495</v>
      </c>
      <c r="AF33" s="46">
        <v>82.758620689655103</v>
      </c>
      <c r="AG33" s="46">
        <v>80.172413793103402</v>
      </c>
      <c r="AH33" s="46">
        <v>85.344827586206861</v>
      </c>
      <c r="AI33" s="16">
        <v>84.051724137931004</v>
      </c>
      <c r="AJ33" s="16">
        <f>Prix_Médians!E65</f>
        <v>86.2068965517241</v>
      </c>
      <c r="AK33" s="374">
        <f t="shared" si="9"/>
        <v>2.4999999999999925E-2</v>
      </c>
      <c r="AL33" s="52"/>
      <c r="AM33" s="46">
        <v>270.83333333333303</v>
      </c>
      <c r="AN33" s="53">
        <v>250</v>
      </c>
      <c r="AO33" s="46">
        <v>166.666666666666</v>
      </c>
      <c r="AP33" s="121">
        <v>171.87499999999949</v>
      </c>
      <c r="AQ33" s="121">
        <v>145.833333333333</v>
      </c>
      <c r="AR33" s="121">
        <v>161.458333333333</v>
      </c>
      <c r="AS33" s="125">
        <f>Prix_Médians!F65</f>
        <v>166.666666666666</v>
      </c>
      <c r="AT33" s="37">
        <f t="shared" si="10"/>
        <v>3.2258064516127047E-2</v>
      </c>
      <c r="AU33" s="52"/>
      <c r="AV33" s="46">
        <v>200</v>
      </c>
      <c r="AW33" s="53">
        <v>156.24999999999949</v>
      </c>
      <c r="AX33" s="46">
        <v>229.166666666666</v>
      </c>
      <c r="AY33" s="16">
        <v>270.83333333333297</v>
      </c>
      <c r="AZ33" s="16">
        <v>187.49999999999949</v>
      </c>
      <c r="BA33" s="175">
        <v>208.333333333333</v>
      </c>
      <c r="BB33" s="375">
        <f>Prix_Médians!G65</f>
        <v>208.333333333333</v>
      </c>
      <c r="BC33" s="376">
        <f t="shared" si="11"/>
        <v>0</v>
      </c>
      <c r="BD33" s="52"/>
      <c r="BE33" s="46">
        <v>490</v>
      </c>
      <c r="BF33" s="53">
        <v>600</v>
      </c>
      <c r="BG33" s="46">
        <v>619.385469543147</v>
      </c>
      <c r="BH33" s="46">
        <v>610</v>
      </c>
      <c r="BI33" s="46">
        <v>650</v>
      </c>
      <c r="BJ33" s="46">
        <v>700</v>
      </c>
      <c r="BK33" s="46">
        <f>Prix_Médians!H65</f>
        <v>700</v>
      </c>
      <c r="BL33" s="373">
        <f t="shared" si="12"/>
        <v>0</v>
      </c>
      <c r="BM33" s="46"/>
      <c r="BN33" s="46"/>
      <c r="BO33" s="59"/>
      <c r="BP33" s="59"/>
      <c r="BQ33" s="46"/>
      <c r="BR33" s="45"/>
      <c r="BS33" s="46"/>
      <c r="BT33" s="46"/>
      <c r="BU33" s="45"/>
      <c r="BV33" s="45"/>
      <c r="BW33" s="46"/>
      <c r="BX33" s="46"/>
      <c r="BY33" s="59"/>
      <c r="BZ33" s="46"/>
      <c r="CA33" s="46"/>
      <c r="CB33" s="46"/>
      <c r="CC33" s="59"/>
      <c r="CD33" s="46"/>
      <c r="CE33" s="45"/>
      <c r="CF33" s="46"/>
      <c r="CG33" s="59"/>
      <c r="CH33" s="45"/>
      <c r="CI33" s="46"/>
      <c r="CJ33" s="46"/>
      <c r="CK33" s="59"/>
      <c r="CL33" s="74"/>
      <c r="CM33" s="73"/>
      <c r="CN33" s="74"/>
      <c r="CO33" s="74"/>
      <c r="CP33" s="74"/>
      <c r="CQ33" s="74"/>
      <c r="CR33" s="73"/>
      <c r="CS33" s="45"/>
      <c r="CT33" s="46"/>
    </row>
    <row r="34" spans="1:107" s="35" customFormat="1" x14ac:dyDescent="0.35">
      <c r="A34" s="38" t="s">
        <v>176</v>
      </c>
      <c r="B34" s="46">
        <v>78.75</v>
      </c>
      <c r="C34" s="52"/>
      <c r="D34" s="53">
        <v>106.25</v>
      </c>
      <c r="E34" s="52"/>
      <c r="F34" s="123">
        <v>127.5</v>
      </c>
      <c r="G34" s="52"/>
      <c r="H34" s="52">
        <v>197.5</v>
      </c>
      <c r="I34" s="123">
        <f>Prix_Médians!B66</f>
        <v>170</v>
      </c>
      <c r="J34" s="171">
        <f t="shared" si="7"/>
        <v>-0.13924050632911392</v>
      </c>
      <c r="K34" s="46">
        <v>92.307692307692307</v>
      </c>
      <c r="L34" s="46"/>
      <c r="M34" s="53">
        <v>110.5769230769225</v>
      </c>
      <c r="N34" s="52"/>
      <c r="O34" s="16">
        <v>109.615384615384</v>
      </c>
      <c r="P34" s="52"/>
      <c r="Q34" s="16">
        <v>115.384615384615</v>
      </c>
      <c r="R34" s="16">
        <f>Prix_Médians!C66</f>
        <v>123.0769230769225</v>
      </c>
      <c r="S34" s="171">
        <f>(R34-Q34)/Q34</f>
        <v>6.6666666666665167E-2</v>
      </c>
      <c r="T34" s="46">
        <v>95.652173913043484</v>
      </c>
      <c r="U34" s="46"/>
      <c r="V34" s="53">
        <v>86.956521739130395</v>
      </c>
      <c r="W34" s="52"/>
      <c r="X34" s="124">
        <v>111</v>
      </c>
      <c r="Y34" s="52"/>
      <c r="Z34" s="16">
        <v>99.997826086956508</v>
      </c>
      <c r="AA34" s="16">
        <f>Prix_Médians!D66</f>
        <v>127.60869565217349</v>
      </c>
      <c r="AB34" s="374">
        <f t="shared" si="8"/>
        <v>0.27611469814560785</v>
      </c>
      <c r="AC34" s="46">
        <v>65.517241379310349</v>
      </c>
      <c r="AD34" s="46"/>
      <c r="AE34" s="53">
        <v>94.827586206896058</v>
      </c>
      <c r="AF34" s="52"/>
      <c r="AG34" s="46">
        <v>103</v>
      </c>
      <c r="AH34" s="52"/>
      <c r="AI34" s="16">
        <v>98.275862068964997</v>
      </c>
      <c r="AJ34" s="16">
        <f>Prix_Médians!E66</f>
        <v>98.275862068964997</v>
      </c>
      <c r="AK34" s="37">
        <f t="shared" si="9"/>
        <v>0</v>
      </c>
      <c r="AL34" s="46">
        <v>223.95833333333334</v>
      </c>
      <c r="AM34" s="46"/>
      <c r="AN34" s="53">
        <v>187.5</v>
      </c>
      <c r="AO34" s="52"/>
      <c r="AP34" s="52"/>
      <c r="AQ34" s="52"/>
      <c r="AR34" s="46">
        <v>200</v>
      </c>
      <c r="AS34" s="125">
        <f>Prix_Médians!F66</f>
        <v>203.645833333333</v>
      </c>
      <c r="AT34" s="37">
        <f t="shared" si="10"/>
        <v>1.8229166666665009E-2</v>
      </c>
      <c r="AU34" s="46">
        <v>250</v>
      </c>
      <c r="AV34" s="46"/>
      <c r="AW34" s="53" t="s">
        <v>156</v>
      </c>
      <c r="AX34" s="52"/>
      <c r="AY34" s="46" t="s">
        <v>156</v>
      </c>
      <c r="AZ34" s="16" t="s">
        <v>156</v>
      </c>
      <c r="BA34" s="175">
        <v>200</v>
      </c>
      <c r="BB34" s="375">
        <f>Prix_Médians!G66</f>
        <v>189.16666666666652</v>
      </c>
      <c r="BC34" s="373">
        <f t="shared" si="11"/>
        <v>-5.4166666666667425E-2</v>
      </c>
      <c r="BD34" s="46">
        <v>500</v>
      </c>
      <c r="BE34" s="46"/>
      <c r="BF34" s="53">
        <v>587.5</v>
      </c>
      <c r="BG34" s="52"/>
      <c r="BH34" s="16">
        <v>706.25</v>
      </c>
      <c r="BI34" s="46" t="s">
        <v>156</v>
      </c>
      <c r="BJ34" s="46">
        <v>650.75</v>
      </c>
      <c r="BK34" s="46">
        <f>Prix_Médians!H66</f>
        <v>800</v>
      </c>
      <c r="BL34" s="373">
        <f t="shared" si="12"/>
        <v>0.22935074913561276</v>
      </c>
      <c r="BM34" s="46"/>
      <c r="BN34" s="46"/>
      <c r="BO34" s="46"/>
      <c r="BP34" s="46"/>
      <c r="BQ34" s="46"/>
      <c r="BR34" s="46"/>
      <c r="BS34" s="46"/>
      <c r="BT34" s="46"/>
      <c r="BU34" s="46"/>
      <c r="BV34" s="46"/>
      <c r="BW34" s="46"/>
      <c r="BX34" s="46"/>
      <c r="BY34" s="46"/>
      <c r="BZ34" s="46"/>
      <c r="CA34" s="46"/>
      <c r="CB34" s="46"/>
      <c r="CC34" s="46"/>
      <c r="CD34" s="46"/>
      <c r="CE34" s="46"/>
      <c r="CF34" s="46"/>
      <c r="CG34" s="46"/>
      <c r="CH34" s="46"/>
      <c r="CI34" s="46"/>
      <c r="CJ34" s="46"/>
      <c r="CK34" s="38"/>
      <c r="CL34" s="73"/>
      <c r="CM34" s="73"/>
      <c r="CN34" s="73"/>
      <c r="CO34" s="73"/>
      <c r="CP34" s="73"/>
      <c r="CQ34" s="72"/>
      <c r="CR34" s="72"/>
    </row>
    <row r="35" spans="1:107" s="38" customFormat="1" x14ac:dyDescent="0.35">
      <c r="C35" s="46"/>
      <c r="D35" s="46"/>
      <c r="E35" s="46"/>
      <c r="F35" s="59"/>
      <c r="G35" s="59"/>
      <c r="H35" s="59"/>
      <c r="I35" s="59"/>
      <c r="J35" s="59"/>
      <c r="K35" s="63"/>
      <c r="L35" s="46"/>
      <c r="M35" s="46"/>
      <c r="N35" s="37"/>
      <c r="Q35" s="46"/>
      <c r="R35" s="46"/>
      <c r="AA35" s="16"/>
      <c r="AC35" s="46"/>
      <c r="AD35" s="46"/>
      <c r="AE35" s="46"/>
      <c r="AF35" s="46"/>
      <c r="AG35" s="46"/>
      <c r="AH35" s="37"/>
      <c r="AI35" s="46"/>
      <c r="AJ35" s="46"/>
      <c r="AK35" s="46"/>
      <c r="AL35" s="46"/>
      <c r="AM35" s="46"/>
      <c r="AN35" s="46"/>
      <c r="AO35" s="37"/>
      <c r="AP35" s="46"/>
      <c r="AQ35" s="46"/>
      <c r="AR35" s="46"/>
      <c r="AS35" s="46"/>
      <c r="AT35" s="46"/>
      <c r="AU35" s="46"/>
      <c r="AV35" s="46"/>
      <c r="AW35" s="46"/>
      <c r="AX35" s="46"/>
      <c r="AY35" s="46"/>
      <c r="AZ35" s="46"/>
      <c r="BA35" s="59"/>
      <c r="BB35" s="59"/>
      <c r="BC35" s="46"/>
      <c r="BD35" s="46"/>
      <c r="BE35" s="46"/>
      <c r="BF35" s="46"/>
      <c r="BG35" s="46"/>
      <c r="BH35" s="59"/>
      <c r="BI35" s="46"/>
      <c r="BJ35" s="46"/>
      <c r="BK35" s="46"/>
      <c r="BL35" s="46"/>
      <c r="BM35" s="59"/>
      <c r="BN35" s="59"/>
      <c r="BO35" s="46"/>
      <c r="BP35" s="45"/>
      <c r="BQ35" s="46"/>
      <c r="BR35" s="46"/>
      <c r="BS35" s="45"/>
      <c r="BT35" s="45"/>
      <c r="BU35" s="46"/>
      <c r="BV35" s="46"/>
      <c r="BW35" s="59"/>
      <c r="BX35" s="46"/>
      <c r="BY35" s="46"/>
      <c r="BZ35" s="46"/>
      <c r="CA35" s="59"/>
      <c r="CB35" s="46"/>
      <c r="CC35" s="45"/>
      <c r="CD35" s="46"/>
      <c r="CE35" s="59"/>
      <c r="CF35" s="45"/>
      <c r="CG35" s="46"/>
      <c r="CH35" s="46"/>
      <c r="CI35" s="59"/>
      <c r="CJ35" s="74"/>
      <c r="CK35" s="73"/>
      <c r="CL35" s="74"/>
      <c r="CM35" s="74"/>
      <c r="CN35" s="74"/>
      <c r="CO35" s="74"/>
      <c r="CP35" s="73"/>
      <c r="CQ35" s="45"/>
      <c r="CR35" s="46"/>
    </row>
    <row r="36" spans="1:107" s="38" customFormat="1" x14ac:dyDescent="0.35">
      <c r="C36" s="46"/>
      <c r="D36" s="46"/>
      <c r="E36" s="46"/>
      <c r="F36" s="59"/>
      <c r="G36" s="59"/>
      <c r="H36" s="59"/>
      <c r="I36" s="59"/>
      <c r="J36" s="59"/>
      <c r="K36" s="63"/>
      <c r="L36" s="46"/>
      <c r="M36" s="46"/>
      <c r="N36" s="37"/>
      <c r="Q36" s="46"/>
      <c r="R36" s="46"/>
      <c r="AA36" s="16"/>
      <c r="AC36" s="46"/>
      <c r="AD36" s="46"/>
      <c r="AE36" s="46"/>
      <c r="AF36" s="46"/>
      <c r="AG36" s="46"/>
      <c r="AH36" s="37"/>
      <c r="AI36" s="46"/>
      <c r="AJ36" s="46"/>
      <c r="AK36" s="46"/>
      <c r="AL36" s="46"/>
      <c r="AM36" s="46"/>
      <c r="AN36" s="46"/>
      <c r="AO36" s="37"/>
      <c r="AP36" s="46"/>
      <c r="AQ36" s="46"/>
      <c r="AR36" s="46"/>
      <c r="AS36" s="46"/>
      <c r="AT36" s="46"/>
      <c r="AU36" s="46"/>
      <c r="AV36" s="46"/>
      <c r="AW36" s="46"/>
      <c r="AX36" s="46"/>
      <c r="AY36" s="46"/>
      <c r="AZ36" s="46"/>
      <c r="BA36" s="59"/>
      <c r="BB36" s="59"/>
      <c r="BC36" s="46"/>
      <c r="BD36" s="46"/>
      <c r="BE36" s="46"/>
      <c r="BF36" s="46"/>
      <c r="BG36" s="46"/>
      <c r="BH36" s="59"/>
      <c r="BI36" s="46"/>
      <c r="BJ36" s="46"/>
      <c r="BK36" s="46"/>
      <c r="BL36" s="46"/>
      <c r="BM36" s="59"/>
      <c r="BN36" s="59"/>
      <c r="BO36" s="46"/>
      <c r="BP36" s="45"/>
      <c r="BQ36" s="46"/>
      <c r="BR36" s="46"/>
      <c r="BS36" s="45"/>
      <c r="BT36" s="45"/>
      <c r="BU36" s="46"/>
      <c r="BV36" s="46"/>
      <c r="BW36" s="59"/>
      <c r="BX36" s="46"/>
      <c r="BY36" s="46"/>
      <c r="BZ36" s="46"/>
      <c r="CA36" s="59"/>
      <c r="CB36" s="46"/>
      <c r="CC36" s="45"/>
      <c r="CD36" s="46"/>
      <c r="CE36" s="59"/>
      <c r="CF36" s="45"/>
      <c r="CG36" s="46"/>
      <c r="CH36" s="46"/>
      <c r="CI36" s="59"/>
      <c r="CJ36" s="74"/>
      <c r="CK36" s="73"/>
      <c r="CL36" s="74"/>
      <c r="CM36" s="74"/>
      <c r="CN36" s="74"/>
      <c r="CO36" s="74"/>
      <c r="CP36" s="73"/>
      <c r="CQ36" s="45"/>
      <c r="CR36" s="46"/>
    </row>
    <row r="37" spans="1:107" s="38" customFormat="1" x14ac:dyDescent="0.35">
      <c r="A37" s="11" t="s">
        <v>733</v>
      </c>
      <c r="C37" s="46"/>
      <c r="D37" s="46"/>
      <c r="E37" s="46"/>
      <c r="F37" s="37"/>
      <c r="G37" s="37"/>
      <c r="H37" s="37"/>
      <c r="I37" s="37"/>
      <c r="J37" s="37"/>
      <c r="K37" s="63"/>
      <c r="L37" s="46"/>
      <c r="M37" s="46"/>
      <c r="N37" s="37"/>
      <c r="Q37" s="46"/>
      <c r="R37" s="46"/>
      <c r="S37" s="46"/>
      <c r="T37" s="46"/>
      <c r="U37" s="46"/>
      <c r="V37" s="46"/>
      <c r="W37" s="46"/>
      <c r="X37" s="46"/>
      <c r="Y37" s="46"/>
      <c r="Z37" s="37"/>
      <c r="AA37" s="37"/>
      <c r="AB37" s="46"/>
      <c r="AC37" s="46"/>
      <c r="AD37" s="46"/>
      <c r="AE37" s="46"/>
      <c r="AF37" s="37"/>
      <c r="AG37" s="37"/>
      <c r="AH37" s="46"/>
      <c r="AI37" s="46"/>
      <c r="AJ37" s="46"/>
      <c r="AK37" s="46"/>
      <c r="AL37" s="46"/>
      <c r="AM37" s="37"/>
      <c r="AN37" s="37"/>
      <c r="AO37" s="46"/>
      <c r="AP37" s="46"/>
      <c r="AQ37" s="46"/>
      <c r="AR37" s="46"/>
      <c r="AS37" s="46"/>
      <c r="AT37" s="46"/>
      <c r="AU37" s="46"/>
      <c r="AV37" s="46"/>
      <c r="AW37" s="46"/>
      <c r="AX37" s="46"/>
      <c r="AY37" s="46"/>
      <c r="AZ37" s="37"/>
      <c r="BA37" s="46"/>
      <c r="BB37" s="46"/>
      <c r="BC37" s="46"/>
      <c r="BD37" s="46"/>
      <c r="BE37" s="46"/>
      <c r="BF37" s="37"/>
      <c r="BG37" s="37"/>
      <c r="BH37" s="46"/>
      <c r="BI37" s="46"/>
      <c r="BJ37" s="46"/>
      <c r="BK37" s="46"/>
      <c r="BL37" s="37"/>
      <c r="BM37" s="46"/>
      <c r="BN37" s="46"/>
      <c r="BO37" s="45"/>
      <c r="BP37" s="46"/>
      <c r="BQ37" s="45"/>
      <c r="BR37" s="45"/>
      <c r="BS37" s="45"/>
      <c r="BT37" s="46"/>
      <c r="BU37" s="46"/>
      <c r="BV37" s="37"/>
      <c r="BW37" s="46"/>
      <c r="BX37" s="46"/>
      <c r="BY37" s="46"/>
      <c r="BZ37" s="37"/>
      <c r="CA37" s="46"/>
      <c r="CB37" s="45"/>
      <c r="CC37" s="46"/>
      <c r="CD37" s="37"/>
      <c r="CE37" s="45"/>
      <c r="CF37" s="16"/>
      <c r="CG37" s="46"/>
      <c r="CH37" s="37"/>
      <c r="CI37" s="74"/>
      <c r="CJ37" s="73"/>
      <c r="CK37" s="74"/>
      <c r="CL37" s="74"/>
      <c r="CM37" s="74"/>
      <c r="CN37" s="74"/>
      <c r="CO37" s="73"/>
      <c r="CP37" s="45"/>
      <c r="CQ37" s="46"/>
    </row>
    <row r="38" spans="1:107" s="38" customFormat="1" x14ac:dyDescent="0.35">
      <c r="A38" s="17" t="s">
        <v>252</v>
      </c>
      <c r="B38" s="458" t="s">
        <v>120</v>
      </c>
      <c r="C38" s="458"/>
      <c r="D38" s="458"/>
      <c r="E38" s="458"/>
      <c r="F38" s="458"/>
      <c r="G38" s="458"/>
      <c r="H38" s="458"/>
      <c r="I38" s="458"/>
      <c r="J38" s="458"/>
      <c r="K38" s="457" t="s">
        <v>551</v>
      </c>
      <c r="L38" s="457"/>
      <c r="M38" s="457"/>
      <c r="N38" s="457"/>
      <c r="O38" s="457"/>
      <c r="P38" s="457"/>
      <c r="Q38" s="457"/>
      <c r="R38" s="457"/>
      <c r="S38" s="457"/>
      <c r="T38" s="459" t="s">
        <v>216</v>
      </c>
      <c r="U38" s="459"/>
      <c r="V38" s="459"/>
      <c r="W38" s="459"/>
      <c r="X38" s="459"/>
      <c r="Y38" s="459"/>
      <c r="Z38" s="459"/>
      <c r="AA38" s="459"/>
      <c r="AB38" s="459"/>
      <c r="AC38" s="457" t="s">
        <v>550</v>
      </c>
      <c r="AD38" s="457"/>
      <c r="AE38" s="457"/>
      <c r="AF38" s="457"/>
      <c r="AG38" s="457"/>
      <c r="AH38" s="457"/>
      <c r="AI38" s="457"/>
      <c r="AJ38" s="457"/>
      <c r="AK38" s="369"/>
      <c r="AL38" s="460" t="s">
        <v>549</v>
      </c>
      <c r="AM38" s="460"/>
      <c r="AN38" s="460"/>
      <c r="AO38" s="460"/>
      <c r="AP38" s="460"/>
      <c r="AQ38" s="460"/>
      <c r="AR38" s="460"/>
      <c r="AS38" s="460"/>
      <c r="AT38" s="460"/>
      <c r="AU38" s="461" t="s">
        <v>215</v>
      </c>
      <c r="AV38" s="461"/>
      <c r="AW38" s="461"/>
      <c r="AX38" s="461"/>
      <c r="AY38" s="461"/>
      <c r="AZ38" s="461"/>
      <c r="BA38" s="461"/>
      <c r="BB38" s="461"/>
      <c r="BC38" s="379"/>
      <c r="BD38" s="457" t="s">
        <v>548</v>
      </c>
      <c r="BE38" s="457"/>
      <c r="BF38" s="457"/>
      <c r="BG38" s="457"/>
      <c r="BH38" s="457"/>
      <c r="BI38" s="457"/>
      <c r="BJ38" s="457"/>
      <c r="BK38" s="457"/>
      <c r="BL38" s="457"/>
      <c r="BM38" s="457" t="s">
        <v>728</v>
      </c>
      <c r="BN38" s="457"/>
      <c r="BO38" s="457"/>
      <c r="BP38" s="457"/>
      <c r="BQ38" s="457"/>
      <c r="BR38" s="369"/>
      <c r="BS38" s="456" t="s">
        <v>547</v>
      </c>
      <c r="BT38" s="456"/>
      <c r="BU38" s="456"/>
      <c r="BV38" s="456"/>
      <c r="BW38" s="456"/>
      <c r="BX38" s="456"/>
      <c r="BY38" s="456"/>
      <c r="BZ38" s="456"/>
      <c r="CA38" s="456"/>
      <c r="CB38" s="45"/>
      <c r="CC38" s="45"/>
      <c r="CD38" s="46"/>
      <c r="CE38" s="46"/>
      <c r="CF38" s="37"/>
      <c r="CG38" s="46"/>
      <c r="CH38" s="46"/>
      <c r="CI38" s="46"/>
      <c r="CJ38" s="37"/>
      <c r="CK38" s="46"/>
      <c r="CL38" s="45"/>
      <c r="CM38" s="46"/>
      <c r="CN38" s="37"/>
      <c r="CO38" s="45"/>
      <c r="CP38" s="16"/>
      <c r="CQ38" s="46"/>
      <c r="CR38" s="37"/>
      <c r="CS38" s="74"/>
      <c r="CT38" s="73"/>
      <c r="CU38" s="74"/>
      <c r="CV38" s="74"/>
      <c r="CW38" s="74"/>
      <c r="CX38" s="74"/>
      <c r="CY38" s="73"/>
      <c r="CZ38" s="45"/>
      <c r="DA38" s="46"/>
    </row>
    <row r="39" spans="1:107" s="38" customFormat="1" x14ac:dyDescent="0.35">
      <c r="A39" s="17"/>
      <c r="B39" s="50">
        <v>44136</v>
      </c>
      <c r="C39" s="50">
        <v>44197</v>
      </c>
      <c r="D39" s="50">
        <v>44228</v>
      </c>
      <c r="E39" s="50">
        <v>44256</v>
      </c>
      <c r="F39" s="50">
        <v>44287</v>
      </c>
      <c r="G39" s="50">
        <v>44317</v>
      </c>
      <c r="H39" s="50">
        <v>44348</v>
      </c>
      <c r="I39" s="50">
        <v>44378</v>
      </c>
      <c r="J39" s="50" t="s">
        <v>4794</v>
      </c>
      <c r="K39" s="50">
        <v>44136</v>
      </c>
      <c r="L39" s="50">
        <v>44197</v>
      </c>
      <c r="M39" s="50">
        <v>44228</v>
      </c>
      <c r="N39" s="50">
        <v>44256</v>
      </c>
      <c r="O39" s="50">
        <v>44287</v>
      </c>
      <c r="P39" s="50">
        <v>44317</v>
      </c>
      <c r="Q39" s="50">
        <v>44348</v>
      </c>
      <c r="R39" s="50">
        <v>44378</v>
      </c>
      <c r="S39" s="71" t="s">
        <v>4790</v>
      </c>
      <c r="T39" s="50">
        <v>44136</v>
      </c>
      <c r="U39" s="50">
        <v>44197</v>
      </c>
      <c r="V39" s="50">
        <v>44228</v>
      </c>
      <c r="W39" s="50">
        <v>44256</v>
      </c>
      <c r="X39" s="50">
        <v>44287</v>
      </c>
      <c r="Y39" s="50">
        <v>44317</v>
      </c>
      <c r="Z39" s="50">
        <v>44348</v>
      </c>
      <c r="AA39" s="50">
        <v>44378</v>
      </c>
      <c r="AB39" s="71" t="s">
        <v>4794</v>
      </c>
      <c r="AC39" s="50">
        <v>44136</v>
      </c>
      <c r="AD39" s="50">
        <v>44197</v>
      </c>
      <c r="AE39" s="50">
        <v>44228</v>
      </c>
      <c r="AF39" s="50">
        <v>44256</v>
      </c>
      <c r="AG39" s="50">
        <v>44287</v>
      </c>
      <c r="AH39" s="50">
        <v>44317</v>
      </c>
      <c r="AI39" s="50">
        <v>44348</v>
      </c>
      <c r="AJ39" s="50">
        <v>44378</v>
      </c>
      <c r="AK39" s="71" t="s">
        <v>4794</v>
      </c>
      <c r="AL39" s="50">
        <v>44136</v>
      </c>
      <c r="AM39" s="50">
        <v>44197</v>
      </c>
      <c r="AN39" s="50">
        <v>44228</v>
      </c>
      <c r="AO39" s="50">
        <v>44256</v>
      </c>
      <c r="AP39" s="50">
        <v>44287</v>
      </c>
      <c r="AQ39" s="50">
        <v>44317</v>
      </c>
      <c r="AR39" s="50">
        <v>44348</v>
      </c>
      <c r="AS39" s="50">
        <v>44378</v>
      </c>
      <c r="AT39" s="71" t="s">
        <v>4794</v>
      </c>
      <c r="AU39" s="50">
        <v>44136</v>
      </c>
      <c r="AV39" s="50">
        <v>44197</v>
      </c>
      <c r="AW39" s="50">
        <v>44228</v>
      </c>
      <c r="AX39" s="50">
        <v>44256</v>
      </c>
      <c r="AY39" s="50">
        <v>44287</v>
      </c>
      <c r="AZ39" s="50">
        <v>44317</v>
      </c>
      <c r="BA39" s="50">
        <v>44348</v>
      </c>
      <c r="BB39" s="50">
        <v>44378</v>
      </c>
      <c r="BC39" s="71" t="s">
        <v>4790</v>
      </c>
      <c r="BD39" s="50">
        <v>44501</v>
      </c>
      <c r="BE39" s="50">
        <v>44197</v>
      </c>
      <c r="BF39" s="50">
        <v>44228</v>
      </c>
      <c r="BG39" s="50">
        <v>44256</v>
      </c>
      <c r="BH39" s="50">
        <v>44287</v>
      </c>
      <c r="BI39" s="50">
        <v>44317</v>
      </c>
      <c r="BJ39" s="50">
        <v>44348</v>
      </c>
      <c r="BK39" s="50">
        <v>44378</v>
      </c>
      <c r="BL39" s="50" t="s">
        <v>4794</v>
      </c>
      <c r="BM39" s="50">
        <v>44256</v>
      </c>
      <c r="BN39" s="50">
        <v>44287</v>
      </c>
      <c r="BO39" s="50">
        <v>44317</v>
      </c>
      <c r="BP39" s="50">
        <v>44348</v>
      </c>
      <c r="BQ39" s="50">
        <v>44378</v>
      </c>
      <c r="BR39" s="71" t="s">
        <v>4794</v>
      </c>
      <c r="BS39" s="50">
        <v>44501</v>
      </c>
      <c r="BT39" s="50">
        <v>44197</v>
      </c>
      <c r="BU39" s="50">
        <v>44228</v>
      </c>
      <c r="BV39" s="50">
        <v>44256</v>
      </c>
      <c r="BW39" s="50">
        <v>44287</v>
      </c>
      <c r="BX39" s="50">
        <v>44317</v>
      </c>
      <c r="BY39" s="50">
        <v>44348</v>
      </c>
      <c r="BZ39" s="50">
        <v>44378</v>
      </c>
      <c r="CA39" s="71" t="s">
        <v>4794</v>
      </c>
      <c r="CB39" s="45"/>
      <c r="CC39" s="45"/>
      <c r="CD39" s="46"/>
      <c r="CE39" s="46"/>
      <c r="CF39" s="37"/>
      <c r="CG39" s="46"/>
      <c r="CH39" s="46"/>
      <c r="CI39" s="46"/>
      <c r="CJ39" s="37"/>
      <c r="CK39" s="46"/>
      <c r="CL39" s="45"/>
      <c r="CM39" s="46"/>
      <c r="CN39" s="37"/>
      <c r="CO39" s="45"/>
      <c r="CP39" s="16"/>
      <c r="CQ39" s="46"/>
      <c r="CR39" s="37"/>
      <c r="CS39" s="74"/>
      <c r="CT39" s="73"/>
      <c r="CU39" s="74"/>
      <c r="CV39" s="74"/>
      <c r="CW39" s="74"/>
      <c r="CX39" s="74"/>
      <c r="CY39" s="73"/>
      <c r="CZ39" s="45"/>
      <c r="DA39" s="46"/>
    </row>
    <row r="40" spans="1:107" s="38" customFormat="1" x14ac:dyDescent="0.35">
      <c r="A40" s="38" t="s">
        <v>177</v>
      </c>
      <c r="B40" s="46">
        <v>12.890625</v>
      </c>
      <c r="C40" s="52"/>
      <c r="D40" s="53">
        <v>35</v>
      </c>
      <c r="E40" s="52"/>
      <c r="F40" s="52"/>
      <c r="G40" s="52"/>
      <c r="H40" s="52"/>
      <c r="I40" s="52"/>
      <c r="J40" s="172"/>
      <c r="K40" s="46">
        <v>25</v>
      </c>
      <c r="L40" s="52"/>
      <c r="M40" s="53">
        <v>30</v>
      </c>
      <c r="N40" s="52"/>
      <c r="O40" s="52"/>
      <c r="P40" s="52"/>
      <c r="Q40" s="52"/>
      <c r="R40" s="52"/>
      <c r="S40" s="172"/>
      <c r="T40" s="46">
        <v>50</v>
      </c>
      <c r="U40" s="52"/>
      <c r="V40" s="53">
        <v>45</v>
      </c>
      <c r="W40" s="52"/>
      <c r="X40" s="52"/>
      <c r="Y40" s="52"/>
      <c r="Z40" s="52"/>
      <c r="AA40" s="52"/>
      <c r="AB40" s="52"/>
      <c r="AC40" s="46">
        <v>150</v>
      </c>
      <c r="AD40" s="52"/>
      <c r="AE40" s="53" t="s">
        <v>156</v>
      </c>
      <c r="AF40" s="52"/>
      <c r="AG40" s="52"/>
      <c r="AH40" s="52"/>
      <c r="AI40" s="52"/>
      <c r="AJ40" s="52"/>
      <c r="AK40" s="172"/>
      <c r="AL40" s="46">
        <v>48.75</v>
      </c>
      <c r="AM40" s="52"/>
      <c r="AN40" s="53">
        <v>100</v>
      </c>
      <c r="AO40" s="52"/>
      <c r="AP40" s="52"/>
      <c r="AQ40" s="52"/>
      <c r="AR40" s="52"/>
      <c r="AS40" s="52"/>
      <c r="AT40" s="52"/>
      <c r="AU40" s="46">
        <v>65.833333333333329</v>
      </c>
      <c r="AV40" s="52"/>
      <c r="AW40" s="53">
        <v>200</v>
      </c>
      <c r="AX40" s="52"/>
      <c r="AY40" s="52"/>
      <c r="AZ40" s="52"/>
      <c r="BA40" s="52"/>
      <c r="BB40" s="52"/>
      <c r="BC40" s="172"/>
      <c r="BD40" s="46">
        <v>75</v>
      </c>
      <c r="BE40" s="52"/>
      <c r="BF40" s="53">
        <v>80</v>
      </c>
      <c r="BG40" s="52"/>
      <c r="BH40" s="52"/>
      <c r="BI40" s="52"/>
      <c r="BJ40" s="52"/>
      <c r="BK40" s="52"/>
      <c r="BL40" s="52"/>
      <c r="BM40" s="52"/>
      <c r="BN40" s="52"/>
      <c r="BO40" s="52"/>
      <c r="BP40" s="52"/>
      <c r="BQ40" s="52"/>
      <c r="BR40" s="52"/>
      <c r="BS40" s="76"/>
      <c r="BT40" s="52"/>
      <c r="BU40" s="53" t="s">
        <v>156</v>
      </c>
      <c r="BV40" s="52"/>
      <c r="BW40" s="52"/>
      <c r="BX40" s="52"/>
      <c r="BY40" s="52"/>
      <c r="BZ40" s="52"/>
      <c r="CA40" s="172"/>
      <c r="CB40" s="45"/>
      <c r="CC40" s="46"/>
      <c r="CD40" s="45"/>
      <c r="CE40" s="45"/>
      <c r="CF40" s="46"/>
      <c r="CG40" s="46"/>
      <c r="CH40" s="37"/>
      <c r="CI40" s="46"/>
      <c r="CJ40" s="46"/>
      <c r="CK40" s="46"/>
      <c r="CL40" s="37"/>
      <c r="CM40" s="46"/>
      <c r="CN40" s="45"/>
      <c r="CO40" s="46"/>
      <c r="CP40" s="37"/>
      <c r="CQ40" s="45"/>
      <c r="CR40" s="16"/>
      <c r="CS40" s="46"/>
      <c r="CT40" s="37"/>
      <c r="CU40" s="74"/>
      <c r="CV40" s="73"/>
      <c r="CW40" s="74"/>
      <c r="CX40" s="74"/>
      <c r="CY40" s="74"/>
      <c r="CZ40" s="74"/>
      <c r="DA40" s="73"/>
      <c r="DB40" s="45"/>
      <c r="DC40" s="46"/>
    </row>
    <row r="41" spans="1:107" s="38" customFormat="1" x14ac:dyDescent="0.35">
      <c r="A41" s="51" t="s">
        <v>159</v>
      </c>
      <c r="B41" s="16">
        <v>25</v>
      </c>
      <c r="C41" s="52"/>
      <c r="D41" s="101"/>
      <c r="E41" s="52"/>
      <c r="F41" s="52"/>
      <c r="G41" s="52"/>
      <c r="H41" s="52"/>
      <c r="I41" s="52"/>
      <c r="J41" s="172"/>
      <c r="K41" s="16">
        <v>22.5</v>
      </c>
      <c r="L41" s="52"/>
      <c r="M41" s="101"/>
      <c r="N41" s="52"/>
      <c r="O41" s="52"/>
      <c r="P41" s="52"/>
      <c r="Q41" s="52"/>
      <c r="R41" s="52"/>
      <c r="S41" s="172"/>
      <c r="T41" s="52">
        <v>37.5</v>
      </c>
      <c r="U41" s="52"/>
      <c r="V41" s="101"/>
      <c r="W41" s="52"/>
      <c r="X41" s="52"/>
      <c r="Y41" s="52"/>
      <c r="Z41" s="52"/>
      <c r="AA41" s="52"/>
      <c r="AB41" s="52"/>
      <c r="AC41" s="16">
        <v>108.67640548915449</v>
      </c>
      <c r="AD41" s="52"/>
      <c r="AE41" s="101"/>
      <c r="AF41" s="52"/>
      <c r="AG41" s="52"/>
      <c r="AH41" s="52"/>
      <c r="AI41" s="52"/>
      <c r="AJ41" s="52"/>
      <c r="AK41" s="172"/>
      <c r="AL41" s="52">
        <v>26.25</v>
      </c>
      <c r="AM41" s="52"/>
      <c r="AN41" s="101"/>
      <c r="AO41" s="52"/>
      <c r="AP41" s="52"/>
      <c r="AQ41" s="52"/>
      <c r="AR41" s="52"/>
      <c r="AS41" s="52"/>
      <c r="AT41" s="52"/>
      <c r="AU41" s="52">
        <v>48.75</v>
      </c>
      <c r="AV41" s="52"/>
      <c r="AW41" s="101"/>
      <c r="AX41" s="52"/>
      <c r="AY41" s="52"/>
      <c r="AZ41" s="52"/>
      <c r="BA41" s="52"/>
      <c r="BB41" s="52"/>
      <c r="BC41" s="172"/>
      <c r="BD41" s="52">
        <v>75</v>
      </c>
      <c r="BE41" s="52"/>
      <c r="BF41" s="101"/>
      <c r="BG41" s="52"/>
      <c r="BH41" s="52"/>
      <c r="BI41" s="52"/>
      <c r="BJ41" s="52"/>
      <c r="BK41" s="52"/>
      <c r="BL41" s="52"/>
      <c r="BM41" s="52"/>
      <c r="BN41" s="52"/>
      <c r="BO41" s="52"/>
      <c r="BP41" s="52"/>
      <c r="BQ41" s="52"/>
      <c r="BR41" s="52"/>
      <c r="BS41" s="76"/>
      <c r="BT41" s="52"/>
      <c r="BU41" s="102"/>
      <c r="BV41" s="52"/>
      <c r="BW41" s="52"/>
      <c r="BX41" s="52"/>
      <c r="BY41" s="52"/>
      <c r="BZ41" s="52"/>
      <c r="CA41" s="172"/>
      <c r="CB41" s="45"/>
      <c r="CC41" s="46"/>
      <c r="CD41" s="45"/>
      <c r="CE41" s="45"/>
      <c r="CF41" s="46"/>
      <c r="CG41" s="46"/>
      <c r="CH41" s="37"/>
      <c r="CI41" s="46"/>
      <c r="CJ41" s="46"/>
      <c r="CK41" s="46"/>
      <c r="CL41" s="37"/>
      <c r="CM41" s="46"/>
      <c r="CN41" s="45"/>
      <c r="CO41" s="46"/>
      <c r="CP41" s="37"/>
      <c r="CQ41" s="45"/>
      <c r="CR41" s="16"/>
      <c r="CS41" s="46"/>
      <c r="CT41" s="37"/>
      <c r="CU41" s="74"/>
      <c r="CV41" s="73"/>
      <c r="CW41" s="74"/>
      <c r="CX41" s="74"/>
      <c r="CY41" s="74"/>
      <c r="CZ41" s="74"/>
      <c r="DA41" s="73"/>
      <c r="DB41" s="45"/>
      <c r="DC41" s="46"/>
    </row>
    <row r="42" spans="1:107" s="38" customFormat="1" x14ac:dyDescent="0.35">
      <c r="A42" s="38" t="s">
        <v>123</v>
      </c>
      <c r="B42" s="46">
        <v>25</v>
      </c>
      <c r="C42" s="46">
        <v>37.5</v>
      </c>
      <c r="D42" s="53">
        <v>32.5</v>
      </c>
      <c r="E42" s="46">
        <v>30</v>
      </c>
      <c r="F42" s="16">
        <v>31.25</v>
      </c>
      <c r="G42" s="16">
        <v>30</v>
      </c>
      <c r="H42" s="175">
        <v>31.25</v>
      </c>
      <c r="I42" s="175">
        <f>Prix_Médians!I60</f>
        <v>35</v>
      </c>
      <c r="J42" s="171">
        <f>(I42-H42)/H42</f>
        <v>0.12</v>
      </c>
      <c r="K42" s="53">
        <v>21.25</v>
      </c>
      <c r="L42" s="46">
        <v>26.25</v>
      </c>
      <c r="M42" s="53">
        <v>21.875</v>
      </c>
      <c r="N42" s="46">
        <v>15</v>
      </c>
      <c r="O42" s="16">
        <v>17.5</v>
      </c>
      <c r="P42" s="16">
        <v>20</v>
      </c>
      <c r="Q42" s="16">
        <v>20</v>
      </c>
      <c r="R42" s="16">
        <f>Prix_Médians!J60</f>
        <v>25</v>
      </c>
      <c r="S42" s="171">
        <f>(R42-Q42)/Q42</f>
        <v>0.25</v>
      </c>
      <c r="T42" s="16">
        <v>35</v>
      </c>
      <c r="U42" s="16">
        <v>37.5</v>
      </c>
      <c r="V42" s="53">
        <v>25</v>
      </c>
      <c r="W42" s="46">
        <v>25</v>
      </c>
      <c r="X42" s="74">
        <v>23.75</v>
      </c>
      <c r="Y42" s="74">
        <v>37.5</v>
      </c>
      <c r="Z42" s="74">
        <v>55</v>
      </c>
      <c r="AA42" s="74">
        <f>Prix_Médians!K60</f>
        <v>22.5</v>
      </c>
      <c r="AB42" s="171">
        <f t="shared" ref="AB42:AB48" si="13">(AA42-Z42)/Z42</f>
        <v>-0.59090909090909094</v>
      </c>
      <c r="AC42" s="16">
        <v>47.5</v>
      </c>
      <c r="AD42" s="16">
        <v>75</v>
      </c>
      <c r="AE42" s="53">
        <v>100</v>
      </c>
      <c r="AF42" s="18" t="s">
        <v>156</v>
      </c>
      <c r="AG42" s="18" t="s">
        <v>156</v>
      </c>
      <c r="AH42" s="46">
        <v>20</v>
      </c>
      <c r="AI42" s="175">
        <f>[1]Prix_Médians!L40</f>
        <v>100</v>
      </c>
      <c r="AJ42" s="18" t="str">
        <f>Prix_Médians!L60</f>
        <v>NA</v>
      </c>
      <c r="AK42" s="18" t="s">
        <v>156</v>
      </c>
      <c r="AL42" s="16">
        <v>25</v>
      </c>
      <c r="AM42" s="16">
        <v>40</v>
      </c>
      <c r="AN42" s="53">
        <v>68.75</v>
      </c>
      <c r="AO42" s="46">
        <v>25</v>
      </c>
      <c r="AP42" s="74">
        <v>25</v>
      </c>
      <c r="AQ42" s="74">
        <v>27.5</v>
      </c>
      <c r="AR42" s="74">
        <v>38.75</v>
      </c>
      <c r="AS42" s="16">
        <f>Prix_Médians!M60</f>
        <v>25</v>
      </c>
      <c r="AT42" s="171">
        <f t="shared" ref="AT42:AT48" si="14">(AS42-AR42)/AR42</f>
        <v>-0.35483870967741937</v>
      </c>
      <c r="AU42" s="16">
        <v>62.5</v>
      </c>
      <c r="AV42" s="16">
        <v>109.861111111111</v>
      </c>
      <c r="AW42" s="53">
        <v>92.5</v>
      </c>
      <c r="AX42" s="46">
        <v>100</v>
      </c>
      <c r="AY42" s="74">
        <v>77.5</v>
      </c>
      <c r="AZ42" s="74">
        <v>65.8333333333333</v>
      </c>
      <c r="BA42" s="175">
        <f>[1]Prix_Médians!N40</f>
        <v>100</v>
      </c>
      <c r="BB42" s="175">
        <f>Prix_Médians!N60</f>
        <v>75</v>
      </c>
      <c r="BC42" s="171">
        <f>(BB42-BA42)/BA42</f>
        <v>-0.25</v>
      </c>
      <c r="BD42" s="16">
        <v>55</v>
      </c>
      <c r="BE42" s="16">
        <v>75</v>
      </c>
      <c r="BF42" s="53">
        <v>75</v>
      </c>
      <c r="BG42" s="46">
        <v>60</v>
      </c>
      <c r="BH42" s="16">
        <v>75</v>
      </c>
      <c r="BI42" s="16">
        <v>75</v>
      </c>
      <c r="BJ42" s="175">
        <v>75</v>
      </c>
      <c r="BK42" s="175">
        <f>Prix_Médians!O60</f>
        <v>75</v>
      </c>
      <c r="BL42" s="171">
        <f>(BK42-BJ42)/BJ42</f>
        <v>0</v>
      </c>
      <c r="BM42" s="16">
        <v>5</v>
      </c>
      <c r="BN42" s="16">
        <v>5</v>
      </c>
      <c r="BO42" s="16">
        <v>5</v>
      </c>
      <c r="BP42" s="16">
        <f>[1]Prix_Médians!P40</f>
        <v>5</v>
      </c>
      <c r="BQ42" s="16">
        <f>Prix_Médians!P60</f>
        <v>5</v>
      </c>
      <c r="BR42" s="37">
        <f t="array" ref="BR42">(BQ42-BP42)/BP42</f>
        <v>0</v>
      </c>
      <c r="BS42" s="76"/>
      <c r="BT42" s="16">
        <v>38.819444444444443</v>
      </c>
      <c r="BU42" s="53">
        <v>30.625</v>
      </c>
      <c r="BV42" s="46">
        <v>30</v>
      </c>
      <c r="BW42" s="16">
        <v>24.072115384615387</v>
      </c>
      <c r="BX42" s="16">
        <v>28.1552734375</v>
      </c>
      <c r="BY42" s="175">
        <f>[1]Prix_Médians!Q40</f>
        <v>28.875</v>
      </c>
      <c r="BZ42" s="175">
        <f>Prix_Médians!AD60</f>
        <v>37.5</v>
      </c>
      <c r="CA42" s="171">
        <f>(BZ42-BY42)/BY42</f>
        <v>0.29870129870129869</v>
      </c>
      <c r="CB42" s="45"/>
      <c r="CC42" s="46"/>
      <c r="CD42" s="45"/>
      <c r="CE42" s="45"/>
      <c r="CF42" s="46"/>
      <c r="CG42" s="46"/>
      <c r="CH42" s="37"/>
      <c r="CI42" s="46"/>
      <c r="CJ42" s="46"/>
      <c r="CK42" s="46"/>
      <c r="CL42" s="37"/>
      <c r="CM42" s="46"/>
      <c r="CN42" s="45"/>
      <c r="CO42" s="46"/>
      <c r="CP42" s="37"/>
      <c r="CQ42" s="45"/>
      <c r="CR42" s="16"/>
      <c r="CS42" s="46"/>
      <c r="CT42" s="37"/>
      <c r="CU42" s="74"/>
      <c r="CV42" s="73"/>
      <c r="CW42" s="74"/>
      <c r="CX42" s="74"/>
      <c r="CY42" s="74"/>
      <c r="CZ42" s="74"/>
      <c r="DA42" s="73"/>
      <c r="DB42" s="45"/>
      <c r="DC42" s="46"/>
    </row>
    <row r="43" spans="1:107" s="38" customFormat="1" x14ac:dyDescent="0.35">
      <c r="A43" s="38" t="s">
        <v>106</v>
      </c>
      <c r="B43" s="46">
        <v>25</v>
      </c>
      <c r="C43" s="46">
        <v>27.5</v>
      </c>
      <c r="D43" s="53">
        <v>25</v>
      </c>
      <c r="E43" s="46">
        <v>25</v>
      </c>
      <c r="F43" s="16">
        <v>25</v>
      </c>
      <c r="G43" s="16">
        <v>30</v>
      </c>
      <c r="H43" s="175">
        <v>32.5</v>
      </c>
      <c r="I43" s="175">
        <f>Prix_Médians!I61</f>
        <v>30</v>
      </c>
      <c r="J43" s="171">
        <f t="shared" ref="J43:J48" si="15">(I43-H43)/H43</f>
        <v>-7.6923076923076927E-2</v>
      </c>
      <c r="K43" s="53">
        <v>22.5</v>
      </c>
      <c r="L43" s="46">
        <v>15</v>
      </c>
      <c r="M43" s="53">
        <v>17.5</v>
      </c>
      <c r="N43" s="46">
        <v>25</v>
      </c>
      <c r="O43" s="16">
        <v>20</v>
      </c>
      <c r="P43" s="16">
        <v>20</v>
      </c>
      <c r="Q43" s="16">
        <v>20</v>
      </c>
      <c r="R43" s="16">
        <f>Prix_Médians!J61</f>
        <v>18.75</v>
      </c>
      <c r="S43" s="171">
        <f t="shared" ref="S43:S45" si="16">(R43-Q43)/Q43</f>
        <v>-6.25E-2</v>
      </c>
      <c r="T43" s="16">
        <v>50</v>
      </c>
      <c r="U43" s="16">
        <v>50</v>
      </c>
      <c r="V43" s="53">
        <v>50</v>
      </c>
      <c r="W43" s="46">
        <v>50</v>
      </c>
      <c r="X43" s="74">
        <v>37.5</v>
      </c>
      <c r="Y43" s="74">
        <v>50</v>
      </c>
      <c r="Z43" s="74">
        <v>62.5</v>
      </c>
      <c r="AA43" s="74">
        <f>Prix_Médians!K61</f>
        <v>56.25</v>
      </c>
      <c r="AB43" s="171">
        <f t="shared" si="13"/>
        <v>-0.1</v>
      </c>
      <c r="AC43" s="18" t="s">
        <v>156</v>
      </c>
      <c r="AD43" s="18" t="s">
        <v>156</v>
      </c>
      <c r="AE43" s="104" t="s">
        <v>156</v>
      </c>
      <c r="AF43" s="18" t="s">
        <v>156</v>
      </c>
      <c r="AG43" s="18">
        <v>75</v>
      </c>
      <c r="AH43" s="18" t="s">
        <v>156</v>
      </c>
      <c r="AI43" s="18" t="s">
        <v>156</v>
      </c>
      <c r="AJ43" s="18" t="str">
        <f>Prix_Médians!L61</f>
        <v>NA</v>
      </c>
      <c r="AK43" s="18" t="s">
        <v>156</v>
      </c>
      <c r="AL43" s="16">
        <v>25</v>
      </c>
      <c r="AM43" s="16">
        <v>25</v>
      </c>
      <c r="AN43" s="53">
        <v>37.5</v>
      </c>
      <c r="AO43" s="46">
        <v>25</v>
      </c>
      <c r="AP43" s="74">
        <v>25</v>
      </c>
      <c r="AQ43" s="74">
        <v>25</v>
      </c>
      <c r="AR43" s="74">
        <v>25</v>
      </c>
      <c r="AS43" s="16">
        <f>Prix_Médians!M61</f>
        <v>25</v>
      </c>
      <c r="AT43" s="171">
        <f t="shared" si="14"/>
        <v>0</v>
      </c>
      <c r="AU43" s="16">
        <v>75</v>
      </c>
      <c r="AV43" s="16">
        <v>60</v>
      </c>
      <c r="AW43" s="53">
        <v>76.666666666666657</v>
      </c>
      <c r="AX43" s="46">
        <v>75</v>
      </c>
      <c r="AY43" s="74">
        <v>75</v>
      </c>
      <c r="AZ43" s="74">
        <v>49.79166666666665</v>
      </c>
      <c r="BA43" s="175">
        <f>[1]Prix_Médians!N41</f>
        <v>84.5833333333333</v>
      </c>
      <c r="BB43" s="175">
        <f>Prix_Médians!N61</f>
        <v>112.5</v>
      </c>
      <c r="BC43" s="171">
        <f t="array" ref="BC43">(BB43-BA43)/BA43</f>
        <v>0.33004926108374438</v>
      </c>
      <c r="BD43" s="16">
        <v>75</v>
      </c>
      <c r="BE43" s="16">
        <v>72.5</v>
      </c>
      <c r="BF43" s="53">
        <v>67.5</v>
      </c>
      <c r="BG43" s="46">
        <v>100</v>
      </c>
      <c r="BH43" s="16">
        <v>81.25</v>
      </c>
      <c r="BI43" s="16">
        <v>76.25</v>
      </c>
      <c r="BJ43" s="175">
        <v>75</v>
      </c>
      <c r="BK43" s="175">
        <f>Prix_Médians!O61</f>
        <v>75</v>
      </c>
      <c r="BL43" s="171">
        <f>(BK43-BJ43)/BJ43</f>
        <v>0</v>
      </c>
      <c r="BM43" s="16">
        <v>5</v>
      </c>
      <c r="BN43" s="16">
        <v>5</v>
      </c>
      <c r="BO43" s="16">
        <v>6.25</v>
      </c>
      <c r="BP43" s="16">
        <f>[1]Prix_Médians!P41</f>
        <v>7.5</v>
      </c>
      <c r="BQ43" s="16">
        <f>Prix_Médians!P61</f>
        <v>5</v>
      </c>
      <c r="BR43" s="37">
        <f t="shared" ref="BR43:BR47" si="17">(BQ43-BP43)/BP43</f>
        <v>-0.33333333333333331</v>
      </c>
      <c r="BS43" s="76"/>
      <c r="BT43" s="16">
        <v>15</v>
      </c>
      <c r="BU43" s="53">
        <v>21.370370370370367</v>
      </c>
      <c r="BV43" s="46" t="s">
        <v>156</v>
      </c>
      <c r="BW43" s="16" t="s">
        <v>156</v>
      </c>
      <c r="BX43" s="16">
        <v>5</v>
      </c>
      <c r="BY43" s="175">
        <f>[1]Prix_Médians!Q41</f>
        <v>18.75</v>
      </c>
      <c r="BZ43" s="175">
        <f>Prix_Médians!AD61</f>
        <v>22.916666666666664</v>
      </c>
      <c r="CA43" s="171">
        <f t="shared" ref="CA43" si="18">(BZ43-BY43)/BY43</f>
        <v>0.2222222222222221</v>
      </c>
      <c r="CB43" s="45"/>
      <c r="CC43" s="46"/>
      <c r="CD43" s="45"/>
      <c r="CE43" s="45"/>
      <c r="CF43" s="46"/>
      <c r="CG43" s="46"/>
      <c r="CH43" s="37"/>
      <c r="CI43" s="46"/>
      <c r="CJ43" s="46"/>
      <c r="CK43" s="46"/>
      <c r="CL43" s="37"/>
      <c r="CM43" s="46"/>
      <c r="CN43" s="45"/>
      <c r="CO43" s="46"/>
      <c r="CP43" s="37"/>
      <c r="CQ43" s="45"/>
      <c r="CR43" s="16"/>
      <c r="CS43" s="46"/>
      <c r="CT43" s="37"/>
      <c r="CU43" s="74"/>
      <c r="CV43" s="73"/>
      <c r="CW43" s="74"/>
      <c r="CX43" s="74"/>
      <c r="CY43" s="74"/>
      <c r="CZ43" s="74"/>
      <c r="DA43" s="73"/>
      <c r="DB43" s="45"/>
      <c r="DC43" s="46"/>
    </row>
    <row r="44" spans="1:107" s="38" customFormat="1" x14ac:dyDescent="0.35">
      <c r="A44" s="38" t="s">
        <v>117</v>
      </c>
      <c r="B44" s="46">
        <v>20</v>
      </c>
      <c r="C44" s="46">
        <v>25</v>
      </c>
      <c r="D44" s="53">
        <v>27.5</v>
      </c>
      <c r="E44" s="46">
        <v>26.25</v>
      </c>
      <c r="F44" s="16">
        <v>25</v>
      </c>
      <c r="G44" s="16">
        <v>26.25</v>
      </c>
      <c r="H44" s="175">
        <v>28.75</v>
      </c>
      <c r="I44" s="175">
        <f>Prix_Médians!I62</f>
        <v>30</v>
      </c>
      <c r="J44" s="171">
        <f t="shared" si="15"/>
        <v>4.3478260869565216E-2</v>
      </c>
      <c r="K44" s="53">
        <v>25</v>
      </c>
      <c r="L44" s="46">
        <v>25</v>
      </c>
      <c r="M44" s="53">
        <v>23.75</v>
      </c>
      <c r="N44" s="46">
        <v>28.75</v>
      </c>
      <c r="O44" s="16">
        <v>27.5</v>
      </c>
      <c r="P44" s="16">
        <v>27.5</v>
      </c>
      <c r="Q44" s="16">
        <v>23.75</v>
      </c>
      <c r="R44" s="16">
        <f>Prix_Médians!J62</f>
        <v>25</v>
      </c>
      <c r="S44" s="171">
        <f t="shared" si="16"/>
        <v>5.2631578947368418E-2</v>
      </c>
      <c r="T44" s="16">
        <v>40</v>
      </c>
      <c r="U44" s="16">
        <v>52.5</v>
      </c>
      <c r="V44" s="53">
        <v>50</v>
      </c>
      <c r="W44" s="46">
        <v>37.5</v>
      </c>
      <c r="X44" s="74">
        <v>51.25</v>
      </c>
      <c r="Y44" s="74">
        <v>36.25</v>
      </c>
      <c r="Z44" s="74">
        <v>30</v>
      </c>
      <c r="AA44" s="74">
        <f>Prix_Médians!K62</f>
        <v>31.25</v>
      </c>
      <c r="AB44" s="171">
        <f t="shared" si="13"/>
        <v>4.1666666666666664E-2</v>
      </c>
      <c r="AC44" s="16">
        <v>75</v>
      </c>
      <c r="AD44" s="16">
        <v>75</v>
      </c>
      <c r="AE44" s="53">
        <v>75</v>
      </c>
      <c r="AF44" s="46">
        <v>50</v>
      </c>
      <c r="AG44" s="46">
        <v>50</v>
      </c>
      <c r="AH44" s="46">
        <v>50</v>
      </c>
      <c r="AI44" s="175">
        <f>[1]Prix_Médians!L42</f>
        <v>152.85412262156424</v>
      </c>
      <c r="AJ44" s="18">
        <f>Prix_Médians!L62</f>
        <v>125</v>
      </c>
      <c r="AK44" s="171">
        <f t="array" ref="AK44">(AJ44-AI44)/AI44</f>
        <v>-0.18222683264176912</v>
      </c>
      <c r="AL44" s="16">
        <v>37.5</v>
      </c>
      <c r="AM44" s="16">
        <v>26.25</v>
      </c>
      <c r="AN44" s="53">
        <v>33.75</v>
      </c>
      <c r="AO44" s="46">
        <v>32.5</v>
      </c>
      <c r="AP44" s="74">
        <v>31.25</v>
      </c>
      <c r="AQ44" s="74">
        <v>31.25</v>
      </c>
      <c r="AR44" s="74">
        <v>26.25</v>
      </c>
      <c r="AS44" s="16">
        <f>Prix_Médians!M62</f>
        <v>26.25</v>
      </c>
      <c r="AT44" s="171">
        <f t="shared" si="14"/>
        <v>0</v>
      </c>
      <c r="AU44" s="16">
        <v>112.5</v>
      </c>
      <c r="AV44" s="16">
        <v>75.625</v>
      </c>
      <c r="AW44" s="53">
        <v>75</v>
      </c>
      <c r="AX44" s="46">
        <v>92.5</v>
      </c>
      <c r="AY44" s="74">
        <v>90</v>
      </c>
      <c r="AZ44" s="74">
        <v>93.75</v>
      </c>
      <c r="BA44" s="175">
        <f>[1]Prix_Médians!N42</f>
        <v>83.75</v>
      </c>
      <c r="BB44" s="175">
        <f>Prix_Médians!N62</f>
        <v>75</v>
      </c>
      <c r="BC44" s="171">
        <f t="shared" ref="BC44:BC48" si="19">(BB44-BA44)/BA44</f>
        <v>-0.1044776119402985</v>
      </c>
      <c r="BD44" s="16">
        <v>87.5</v>
      </c>
      <c r="BE44" s="16">
        <v>75</v>
      </c>
      <c r="BF44" s="53">
        <v>67.5</v>
      </c>
      <c r="BG44" s="46">
        <v>71.25</v>
      </c>
      <c r="BH44" s="16">
        <v>77.5</v>
      </c>
      <c r="BI44" s="16">
        <v>75</v>
      </c>
      <c r="BJ44" s="175">
        <v>81.25</v>
      </c>
      <c r="BK44" s="175">
        <f>Prix_Médians!O62</f>
        <v>75</v>
      </c>
      <c r="BL44" s="171">
        <f>(BK44-BJ44)/BJ44</f>
        <v>-7.6923076923076927E-2</v>
      </c>
      <c r="BM44" s="16">
        <v>6.25</v>
      </c>
      <c r="BN44" s="16">
        <v>6.25</v>
      </c>
      <c r="BO44" s="16">
        <v>5</v>
      </c>
      <c r="BP44" s="16">
        <f>[1]Prix_Médians!P42</f>
        <v>6.25</v>
      </c>
      <c r="BQ44" s="16">
        <f>Prix_Médians!P62</f>
        <v>5</v>
      </c>
      <c r="BR44" s="37">
        <f t="shared" si="17"/>
        <v>-0.2</v>
      </c>
      <c r="BS44" s="76"/>
      <c r="BT44" s="16">
        <v>16.666666666666668</v>
      </c>
      <c r="BU44" s="53">
        <v>9.25</v>
      </c>
      <c r="BV44" s="46">
        <v>20.625</v>
      </c>
      <c r="BW44" s="16">
        <v>27.5</v>
      </c>
      <c r="BX44" s="16">
        <v>12.1875</v>
      </c>
      <c r="BY44" s="175">
        <f>[1]Prix_Médians!Q42</f>
        <v>9.6666666666666661</v>
      </c>
      <c r="BZ44" s="175">
        <f>Prix_Médians!AD62</f>
        <v>13.166666666666668</v>
      </c>
      <c r="CA44" s="171">
        <f>(BZ44-BY44)/BY44</f>
        <v>0.3620689655172416</v>
      </c>
      <c r="CB44" s="45"/>
      <c r="CC44" s="46"/>
      <c r="CD44" s="45"/>
      <c r="CE44" s="45"/>
      <c r="CF44" s="46"/>
      <c r="CG44" s="46"/>
      <c r="CH44" s="37"/>
      <c r="CI44" s="46"/>
      <c r="CJ44" s="46"/>
      <c r="CK44" s="46"/>
      <c r="CL44" s="37"/>
      <c r="CM44" s="46"/>
      <c r="CN44" s="45"/>
      <c r="CO44" s="46"/>
      <c r="CP44" s="37"/>
      <c r="CQ44" s="45"/>
      <c r="CR44" s="16"/>
      <c r="CS44" s="46"/>
      <c r="CT44" s="37"/>
      <c r="CU44" s="74"/>
      <c r="CV44" s="73"/>
      <c r="CW44" s="74"/>
      <c r="CX44" s="74"/>
      <c r="CY44" s="74"/>
      <c r="CZ44" s="74"/>
      <c r="DA44" s="73"/>
      <c r="DB44" s="45"/>
      <c r="DC44" s="46"/>
    </row>
    <row r="45" spans="1:107" s="38" customFormat="1" x14ac:dyDescent="0.35">
      <c r="A45" s="38" t="s">
        <v>182</v>
      </c>
      <c r="B45" s="46">
        <v>25</v>
      </c>
      <c r="C45" s="46">
        <v>25</v>
      </c>
      <c r="D45" s="53">
        <v>25</v>
      </c>
      <c r="E45" s="46">
        <v>25</v>
      </c>
      <c r="F45" s="16">
        <v>25</v>
      </c>
      <c r="G45" s="16">
        <v>30</v>
      </c>
      <c r="H45" s="175">
        <v>30</v>
      </c>
      <c r="I45" s="175">
        <f>Prix_Médians!I63</f>
        <v>27.5</v>
      </c>
      <c r="J45" s="171">
        <f t="shared" si="15"/>
        <v>-8.3333333333333329E-2</v>
      </c>
      <c r="K45" s="53">
        <v>25</v>
      </c>
      <c r="L45" s="46">
        <v>15</v>
      </c>
      <c r="M45" s="53">
        <v>15</v>
      </c>
      <c r="N45" s="46">
        <v>18.75</v>
      </c>
      <c r="O45" s="16">
        <v>17.5</v>
      </c>
      <c r="P45" s="16">
        <v>20</v>
      </c>
      <c r="Q45" s="16">
        <v>25</v>
      </c>
      <c r="R45" s="16">
        <f>Prix_Médians!J63</f>
        <v>16.25</v>
      </c>
      <c r="S45" s="171">
        <f t="shared" si="16"/>
        <v>-0.35</v>
      </c>
      <c r="T45" s="16">
        <v>50</v>
      </c>
      <c r="U45" s="16">
        <v>25</v>
      </c>
      <c r="V45" s="53">
        <v>25</v>
      </c>
      <c r="W45" s="46">
        <v>25</v>
      </c>
      <c r="X45" s="74">
        <v>32.5</v>
      </c>
      <c r="Y45" s="74">
        <v>45</v>
      </c>
      <c r="Z45" s="74">
        <v>25</v>
      </c>
      <c r="AA45" s="74">
        <f>Prix_Médians!K63</f>
        <v>26.25</v>
      </c>
      <c r="AB45" s="171">
        <f t="shared" si="13"/>
        <v>0.05</v>
      </c>
      <c r="AC45" s="18" t="s">
        <v>156</v>
      </c>
      <c r="AD45" s="16">
        <v>200</v>
      </c>
      <c r="AE45" s="104" t="s">
        <v>156</v>
      </c>
      <c r="AF45" s="18" t="s">
        <v>156</v>
      </c>
      <c r="AG45" s="18" t="s">
        <v>156</v>
      </c>
      <c r="AH45" s="18" t="s">
        <v>156</v>
      </c>
      <c r="AI45" s="18" t="s">
        <v>156</v>
      </c>
      <c r="AJ45" s="18" t="str">
        <f>Prix_Médians!L63</f>
        <v>NA</v>
      </c>
      <c r="AK45" s="18" t="s">
        <v>156</v>
      </c>
      <c r="AL45" s="16">
        <v>20</v>
      </c>
      <c r="AM45" s="16">
        <v>20</v>
      </c>
      <c r="AN45" s="53">
        <v>39.285714285714199</v>
      </c>
      <c r="AO45" s="46">
        <v>25</v>
      </c>
      <c r="AP45" s="74">
        <v>25</v>
      </c>
      <c r="AQ45" s="74">
        <v>25</v>
      </c>
      <c r="AR45" s="74">
        <v>25</v>
      </c>
      <c r="AS45" s="16">
        <f>Prix_Médians!M63</f>
        <v>21.25</v>
      </c>
      <c r="AT45" s="171">
        <f t="shared" si="14"/>
        <v>-0.15</v>
      </c>
      <c r="AU45" s="16">
        <v>71.25</v>
      </c>
      <c r="AV45" s="16">
        <v>75</v>
      </c>
      <c r="AW45" s="53">
        <v>56.6666666666666</v>
      </c>
      <c r="AX45" s="46">
        <v>70.416666666666657</v>
      </c>
      <c r="AY45" s="74">
        <v>76.666666666666657</v>
      </c>
      <c r="AZ45" s="74">
        <v>87.5</v>
      </c>
      <c r="BA45" s="175">
        <f>[1]Prix_Médians!N43</f>
        <v>75</v>
      </c>
      <c r="BB45" s="175">
        <f>Prix_Médians!N63</f>
        <v>100</v>
      </c>
      <c r="BC45" s="171">
        <f>(BB45-BA45)/BA45</f>
        <v>0.33333333333333331</v>
      </c>
      <c r="BD45" s="16">
        <v>75</v>
      </c>
      <c r="BE45" s="18" t="s">
        <v>156</v>
      </c>
      <c r="BF45" s="53">
        <v>75</v>
      </c>
      <c r="BG45" s="46">
        <v>75</v>
      </c>
      <c r="BH45" s="16">
        <v>67.5</v>
      </c>
      <c r="BI45" s="16">
        <v>75</v>
      </c>
      <c r="BJ45" s="175">
        <v>75</v>
      </c>
      <c r="BK45" s="175">
        <f>Prix_Médians!O63</f>
        <v>68.75</v>
      </c>
      <c r="BL45" s="171">
        <f>(BK45-BJ45)/BJ45</f>
        <v>-8.3333333333333329E-2</v>
      </c>
      <c r="BM45" s="16">
        <v>5</v>
      </c>
      <c r="BN45" s="16">
        <v>10.75</v>
      </c>
      <c r="BO45" s="16">
        <v>15</v>
      </c>
      <c r="BP45" s="16">
        <f>[1]Prix_Médians!P43</f>
        <v>5</v>
      </c>
      <c r="BQ45" s="16">
        <f>Prix_Médians!P63</f>
        <v>10</v>
      </c>
      <c r="BR45" s="37">
        <f t="shared" si="17"/>
        <v>1</v>
      </c>
      <c r="BS45" s="77"/>
      <c r="BT45" s="16">
        <v>30.625</v>
      </c>
      <c r="BU45" s="53">
        <v>5</v>
      </c>
      <c r="BV45" s="46">
        <v>35</v>
      </c>
      <c r="BW45" s="16">
        <v>25.277777777777779</v>
      </c>
      <c r="BX45" s="16">
        <v>22.15625</v>
      </c>
      <c r="BY45" s="175">
        <f>[1]Prix_Médians!Q43</f>
        <v>49.6875</v>
      </c>
      <c r="BZ45" s="175">
        <f>Prix_Médians!AD63</f>
        <v>28.5</v>
      </c>
      <c r="CA45" s="171">
        <f t="array" ref="CA45">(BZ45-BY45)/BY45</f>
        <v>-0.42641509433962266</v>
      </c>
      <c r="CB45" s="45"/>
      <c r="CC45" s="46"/>
      <c r="CD45" s="45"/>
      <c r="CE45" s="45"/>
      <c r="CF45" s="46"/>
      <c r="CG45" s="46"/>
      <c r="CH45" s="37"/>
      <c r="CI45" s="46"/>
      <c r="CJ45" s="46"/>
      <c r="CK45" s="46"/>
      <c r="CL45" s="37"/>
      <c r="CM45" s="46"/>
      <c r="CN45" s="45"/>
      <c r="CO45" s="46"/>
      <c r="CP45" s="37"/>
      <c r="CQ45" s="45"/>
      <c r="CR45" s="16"/>
      <c r="CS45" s="46"/>
      <c r="CT45" s="37"/>
      <c r="CU45" s="74"/>
      <c r="CV45" s="73"/>
      <c r="CW45" s="74"/>
      <c r="CX45" s="74"/>
      <c r="CY45" s="74"/>
      <c r="CZ45" s="74"/>
      <c r="DA45" s="73"/>
      <c r="DB45" s="45"/>
      <c r="DC45" s="46"/>
    </row>
    <row r="46" spans="1:107" s="38" customFormat="1" x14ac:dyDescent="0.35">
      <c r="A46" s="38" t="s">
        <v>164</v>
      </c>
      <c r="B46" s="46">
        <v>27.5</v>
      </c>
      <c r="C46" s="46">
        <v>22.5</v>
      </c>
      <c r="D46" s="53">
        <v>30</v>
      </c>
      <c r="E46" s="46">
        <v>31.5</v>
      </c>
      <c r="F46" s="16">
        <v>31.25</v>
      </c>
      <c r="G46" s="16">
        <v>15</v>
      </c>
      <c r="H46" s="175">
        <v>25</v>
      </c>
      <c r="I46" s="175">
        <f>Prix_Médians!I64</f>
        <v>30</v>
      </c>
      <c r="J46" s="171">
        <f t="shared" si="15"/>
        <v>0.2</v>
      </c>
      <c r="K46" s="53">
        <v>12.5</v>
      </c>
      <c r="L46" s="46">
        <v>22.5</v>
      </c>
      <c r="M46" s="53">
        <v>16.25</v>
      </c>
      <c r="N46" s="46">
        <v>16.5</v>
      </c>
      <c r="O46" s="16">
        <v>25</v>
      </c>
      <c r="P46" s="16">
        <v>18.75</v>
      </c>
      <c r="Q46" s="16">
        <v>15</v>
      </c>
      <c r="R46" s="16">
        <f>Prix_Médians!J64</f>
        <v>15</v>
      </c>
      <c r="S46" s="171">
        <f>(R46-Q46)/Q46</f>
        <v>0</v>
      </c>
      <c r="T46" s="16">
        <v>25</v>
      </c>
      <c r="U46" s="16">
        <v>25</v>
      </c>
      <c r="V46" s="53">
        <v>20</v>
      </c>
      <c r="W46" s="46">
        <v>23.75</v>
      </c>
      <c r="X46" s="74">
        <v>20</v>
      </c>
      <c r="Y46" s="74">
        <v>20</v>
      </c>
      <c r="Z46" s="74">
        <v>22.5</v>
      </c>
      <c r="AA46" s="74">
        <f>Prix_Médians!K64</f>
        <v>20</v>
      </c>
      <c r="AB46" s="171">
        <f t="shared" si="13"/>
        <v>-0.1111111111111111</v>
      </c>
      <c r="AC46" s="16">
        <v>50</v>
      </c>
      <c r="AD46" s="16">
        <v>75.5</v>
      </c>
      <c r="AE46" s="104" t="s">
        <v>156</v>
      </c>
      <c r="AF46" s="18" t="s">
        <v>156</v>
      </c>
      <c r="AG46" s="124">
        <v>125</v>
      </c>
      <c r="AH46" s="46">
        <v>125</v>
      </c>
      <c r="AI46" s="175">
        <f>[1]Prix_Médians!L44</f>
        <v>150</v>
      </c>
      <c r="AJ46" s="124">
        <f>Prix_Médians!L64</f>
        <v>100</v>
      </c>
      <c r="AK46" s="171">
        <f>(AJ46-AI46)/AI46</f>
        <v>-0.33333333333333331</v>
      </c>
      <c r="AL46" s="16">
        <v>25</v>
      </c>
      <c r="AM46" s="16">
        <v>25</v>
      </c>
      <c r="AN46" s="53">
        <v>15</v>
      </c>
      <c r="AO46" s="46">
        <v>15.15384615384615</v>
      </c>
      <c r="AP46" s="74">
        <v>25</v>
      </c>
      <c r="AQ46" s="74">
        <v>21.15384615384615</v>
      </c>
      <c r="AR46" s="74">
        <v>15.576923076923075</v>
      </c>
      <c r="AS46" s="16">
        <f>Prix_Médians!M64</f>
        <v>15</v>
      </c>
      <c r="AT46" s="171">
        <f t="shared" si="14"/>
        <v>-3.703703703703691E-2</v>
      </c>
      <c r="AU46" s="16">
        <v>67.5</v>
      </c>
      <c r="AV46" s="16">
        <v>75</v>
      </c>
      <c r="AW46" s="53">
        <v>75</v>
      </c>
      <c r="AX46" s="46">
        <v>46.982758620689651</v>
      </c>
      <c r="AY46" s="74">
        <v>59.482758620689651</v>
      </c>
      <c r="AZ46" s="74">
        <v>50.316091954022951</v>
      </c>
      <c r="BA46" s="175">
        <f>[1]Prix_Médians!N44</f>
        <v>46.04166666666665</v>
      </c>
      <c r="BB46" s="175">
        <f>Prix_Médians!N64</f>
        <v>42.5</v>
      </c>
      <c r="BC46" s="171">
        <f t="shared" si="19"/>
        <v>-7.6923076923076594E-2</v>
      </c>
      <c r="BD46" s="16">
        <v>75</v>
      </c>
      <c r="BE46" s="16">
        <v>100</v>
      </c>
      <c r="BF46" s="53">
        <v>45</v>
      </c>
      <c r="BG46" s="46">
        <v>62.5</v>
      </c>
      <c r="BH46" s="16">
        <v>62.5</v>
      </c>
      <c r="BI46" s="16">
        <v>62.5</v>
      </c>
      <c r="BJ46" s="175">
        <v>75</v>
      </c>
      <c r="BK46" s="175">
        <f>Prix_Médians!O64</f>
        <v>75</v>
      </c>
      <c r="BL46" s="171">
        <f>(BK46-BJ46)/BJ46</f>
        <v>0</v>
      </c>
      <c r="BM46" s="16">
        <v>7.5</v>
      </c>
      <c r="BN46" s="16">
        <v>6.25</v>
      </c>
      <c r="BO46" s="16">
        <v>5</v>
      </c>
      <c r="BP46" s="16">
        <f>[1]Prix_Médians!P44</f>
        <v>5</v>
      </c>
      <c r="BQ46" s="16">
        <f>Prix_Médians!P64</f>
        <v>5</v>
      </c>
      <c r="BR46" s="37">
        <f t="shared" si="17"/>
        <v>0</v>
      </c>
      <c r="BS46" s="76"/>
      <c r="BT46" s="16" t="s">
        <v>156</v>
      </c>
      <c r="BU46" s="53">
        <v>30.9375</v>
      </c>
      <c r="BV46" s="46">
        <v>32.1875</v>
      </c>
      <c r="BW46" s="16">
        <v>32.1875</v>
      </c>
      <c r="BX46" s="16">
        <v>32.8125</v>
      </c>
      <c r="BY46" s="175">
        <f>[1]Prix_Médians!Q44</f>
        <v>34.0625</v>
      </c>
      <c r="BZ46" s="175">
        <f>Prix_Médians!AD64</f>
        <v>34</v>
      </c>
      <c r="CA46" s="171">
        <f t="shared" ref="CA46:CA48" si="20">(BZ46-BY46)/BY46</f>
        <v>-1.834862385321101E-3</v>
      </c>
      <c r="CB46" s="45"/>
      <c r="CC46" s="46"/>
      <c r="CD46" s="45"/>
      <c r="CE46" s="45"/>
      <c r="CF46" s="46"/>
      <c r="CG46" s="46"/>
      <c r="CH46" s="37"/>
      <c r="CI46" s="46"/>
      <c r="CJ46" s="46"/>
      <c r="CK46" s="46"/>
      <c r="CL46" s="37"/>
      <c r="CM46" s="46"/>
      <c r="CN46" s="45"/>
      <c r="CO46" s="46"/>
      <c r="CP46" s="37"/>
      <c r="CQ46" s="45"/>
      <c r="CR46" s="16"/>
      <c r="CS46" s="46"/>
      <c r="CT46" s="37"/>
      <c r="CU46" s="74"/>
      <c r="CV46" s="73"/>
      <c r="CW46" s="74"/>
      <c r="CX46" s="74"/>
      <c r="CY46" s="74"/>
      <c r="CZ46" s="74"/>
      <c r="DA46" s="73"/>
      <c r="DB46" s="45"/>
      <c r="DC46" s="46"/>
    </row>
    <row r="47" spans="1:107" s="38" customFormat="1" x14ac:dyDescent="0.35">
      <c r="A47" s="38" t="s">
        <v>500</v>
      </c>
      <c r="B47" s="46"/>
      <c r="C47" s="46">
        <v>30</v>
      </c>
      <c r="D47" s="53">
        <v>25</v>
      </c>
      <c r="E47" s="46">
        <v>12.1323529411764</v>
      </c>
      <c r="F47" s="16">
        <v>18.75</v>
      </c>
      <c r="G47" s="16">
        <v>13.75</v>
      </c>
      <c r="H47" s="175">
        <v>22.5</v>
      </c>
      <c r="I47" s="175">
        <f>Prix_Médians!I65</f>
        <v>12.5</v>
      </c>
      <c r="J47" s="171">
        <f t="shared" si="15"/>
        <v>-0.44444444444444442</v>
      </c>
      <c r="K47" s="52"/>
      <c r="L47" s="46">
        <v>25</v>
      </c>
      <c r="M47" s="53">
        <v>25</v>
      </c>
      <c r="N47" s="46">
        <v>15</v>
      </c>
      <c r="O47" s="16">
        <v>18.75</v>
      </c>
      <c r="P47" s="16">
        <v>16.25</v>
      </c>
      <c r="Q47" s="16">
        <v>23.75</v>
      </c>
      <c r="R47" s="16">
        <f>Prix_Médians!J65</f>
        <v>17.5</v>
      </c>
      <c r="S47" s="171">
        <f t="shared" ref="S47:S48" si="21">(R47-Q47)/Q47</f>
        <v>-0.26315789473684209</v>
      </c>
      <c r="T47" s="52"/>
      <c r="U47" s="46">
        <v>62.5</v>
      </c>
      <c r="V47" s="53">
        <v>67.5</v>
      </c>
      <c r="W47" s="46">
        <v>55</v>
      </c>
      <c r="X47" s="74">
        <v>40</v>
      </c>
      <c r="Y47" s="74">
        <v>30</v>
      </c>
      <c r="Z47" s="74">
        <v>32.5</v>
      </c>
      <c r="AA47" s="74">
        <f>Prix_Médians!K65</f>
        <v>25</v>
      </c>
      <c r="AB47" s="171">
        <f t="shared" si="13"/>
        <v>-0.23076923076923078</v>
      </c>
      <c r="AC47" s="46"/>
      <c r="AD47" s="45" t="s">
        <v>156</v>
      </c>
      <c r="AE47" s="53">
        <v>150</v>
      </c>
      <c r="AF47" s="18" t="s">
        <v>156</v>
      </c>
      <c r="AG47" s="18">
        <v>50</v>
      </c>
      <c r="AH47" s="18" t="s">
        <v>156</v>
      </c>
      <c r="AI47" s="175" t="str">
        <f>[1]Prix_Médians!L45</f>
        <v>NA</v>
      </c>
      <c r="AJ47" s="124" t="str">
        <f>Prix_Médians!L65</f>
        <v>NA</v>
      </c>
      <c r="AK47" s="381" t="s">
        <v>156</v>
      </c>
      <c r="AL47" s="52"/>
      <c r="AM47" s="46">
        <v>50</v>
      </c>
      <c r="AN47" s="53">
        <v>25</v>
      </c>
      <c r="AO47" s="46">
        <v>25</v>
      </c>
      <c r="AP47" s="74">
        <v>25</v>
      </c>
      <c r="AQ47" s="74">
        <v>30.625</v>
      </c>
      <c r="AR47" s="74">
        <v>27.5</v>
      </c>
      <c r="AS47" s="16">
        <f>Prix_Médians!M65</f>
        <v>35</v>
      </c>
      <c r="AT47" s="171">
        <f t="shared" si="14"/>
        <v>0.27272727272727271</v>
      </c>
      <c r="AU47" s="52"/>
      <c r="AV47" s="46">
        <v>125</v>
      </c>
      <c r="AW47" s="53">
        <v>43.965517241379303</v>
      </c>
      <c r="AX47" s="46">
        <v>56.6666666666666</v>
      </c>
      <c r="AY47" s="74">
        <v>58.75</v>
      </c>
      <c r="AZ47" s="74">
        <v>49.5833333333333</v>
      </c>
      <c r="BA47" s="175">
        <f>[1]Prix_Médians!N45</f>
        <v>65.8333333333333</v>
      </c>
      <c r="BB47" s="175">
        <f>Prix_Médians!N65</f>
        <v>42.5</v>
      </c>
      <c r="BC47" s="171">
        <f t="shared" si="19"/>
        <v>-0.35443037974683511</v>
      </c>
      <c r="BD47" s="46"/>
      <c r="BE47" s="45" t="s">
        <v>156</v>
      </c>
      <c r="BF47" s="53">
        <v>75</v>
      </c>
      <c r="BG47" s="46">
        <v>67.5</v>
      </c>
      <c r="BH47" s="16">
        <v>75</v>
      </c>
      <c r="BI47" s="16">
        <v>85</v>
      </c>
      <c r="BJ47" s="175">
        <v>75</v>
      </c>
      <c r="BK47" s="191" t="str">
        <f>Prix_Médians!O65</f>
        <v>NA</v>
      </c>
      <c r="BL47" s="18" t="s">
        <v>156</v>
      </c>
      <c r="BM47" s="16">
        <v>5</v>
      </c>
      <c r="BN47" s="16">
        <v>5</v>
      </c>
      <c r="BO47" s="16">
        <v>5</v>
      </c>
      <c r="BP47" s="16">
        <f>[1]Prix_Médians!P45</f>
        <v>5</v>
      </c>
      <c r="BQ47" s="16">
        <f>Prix_Médians!P65</f>
        <v>5</v>
      </c>
      <c r="BR47" s="37">
        <f t="shared" si="17"/>
        <v>0</v>
      </c>
      <c r="BS47" s="77"/>
      <c r="BT47" s="16" t="s">
        <v>156</v>
      </c>
      <c r="BU47" s="53">
        <v>51.25</v>
      </c>
      <c r="BV47" s="46">
        <v>65</v>
      </c>
      <c r="BW47" s="16">
        <v>61.5625</v>
      </c>
      <c r="BX47" s="16">
        <v>71.5625</v>
      </c>
      <c r="BY47" s="175">
        <f>[1]Prix_Médians!Q45</f>
        <v>62.5</v>
      </c>
      <c r="BZ47" s="175">
        <f>Prix_Médians!AD65</f>
        <v>66.25</v>
      </c>
      <c r="CA47" s="171">
        <f t="shared" si="20"/>
        <v>0.06</v>
      </c>
      <c r="CB47" s="45"/>
      <c r="CC47" s="46"/>
      <c r="CD47" s="45"/>
      <c r="CE47" s="45"/>
      <c r="CF47" s="46"/>
      <c r="CG47" s="46"/>
      <c r="CH47" s="37"/>
      <c r="CI47" s="46"/>
      <c r="CJ47" s="46"/>
      <c r="CK47" s="46"/>
      <c r="CL47" s="37"/>
      <c r="CM47" s="46"/>
      <c r="CN47" s="45"/>
      <c r="CO47" s="46"/>
      <c r="CP47" s="37"/>
      <c r="CQ47" s="45"/>
      <c r="CR47" s="16"/>
      <c r="CS47" s="46"/>
      <c r="CT47" s="37"/>
      <c r="CU47" s="74"/>
      <c r="CV47" s="73"/>
      <c r="CW47" s="74"/>
      <c r="CX47" s="74"/>
      <c r="CY47" s="74"/>
      <c r="CZ47" s="74"/>
      <c r="DA47" s="73"/>
      <c r="DB47" s="45"/>
      <c r="DC47" s="46"/>
    </row>
    <row r="48" spans="1:107" s="38" customFormat="1" x14ac:dyDescent="0.35">
      <c r="A48" s="38" t="s">
        <v>176</v>
      </c>
      <c r="B48" s="46" t="s">
        <v>156</v>
      </c>
      <c r="C48" s="52"/>
      <c r="D48" s="53">
        <v>40</v>
      </c>
      <c r="E48" s="52"/>
      <c r="F48" s="46" t="s">
        <v>156</v>
      </c>
      <c r="G48" s="16" t="s">
        <v>156</v>
      </c>
      <c r="H48" s="175">
        <v>32.5</v>
      </c>
      <c r="I48" s="175">
        <f>Prix_Médians!I66</f>
        <v>20</v>
      </c>
      <c r="J48" s="171">
        <f t="shared" si="15"/>
        <v>-0.38461538461538464</v>
      </c>
      <c r="K48" s="46">
        <v>28.75</v>
      </c>
      <c r="L48" s="52"/>
      <c r="M48" s="53">
        <v>25</v>
      </c>
      <c r="N48" s="52"/>
      <c r="O48" s="52"/>
      <c r="P48" s="16" t="s">
        <v>156</v>
      </c>
      <c r="Q48" s="16">
        <v>25</v>
      </c>
      <c r="R48" s="16">
        <f>Prix_Médians!J66</f>
        <v>26.25</v>
      </c>
      <c r="S48" s="171">
        <f t="shared" si="21"/>
        <v>0.05</v>
      </c>
      <c r="T48" s="46">
        <v>56.25</v>
      </c>
      <c r="U48" s="52"/>
      <c r="V48" s="53">
        <v>60</v>
      </c>
      <c r="W48" s="52"/>
      <c r="X48" s="52"/>
      <c r="Y48" s="18" t="s">
        <v>156</v>
      </c>
      <c r="Z48" s="74">
        <v>50</v>
      </c>
      <c r="AA48" s="74">
        <f>Prix_Médians!K66</f>
        <v>31.25</v>
      </c>
      <c r="AB48" s="171">
        <f t="shared" si="13"/>
        <v>-0.375</v>
      </c>
      <c r="AC48" s="18" t="s">
        <v>156</v>
      </c>
      <c r="AD48" s="46"/>
      <c r="AE48" s="18" t="s">
        <v>156</v>
      </c>
      <c r="AF48" s="52"/>
      <c r="AG48" s="52"/>
      <c r="AH48" s="18" t="s">
        <v>156</v>
      </c>
      <c r="AI48" s="175">
        <f>[1]Prix_Médians!L46</f>
        <v>300</v>
      </c>
      <c r="AJ48" s="124">
        <f>Prix_Médians!L66</f>
        <v>65</v>
      </c>
      <c r="AK48" s="171">
        <f t="shared" ref="AK48" si="22">(AJ48-AI48)/AI48</f>
        <v>-0.78333333333333333</v>
      </c>
      <c r="AL48" s="46">
        <v>25</v>
      </c>
      <c r="AM48" s="46"/>
      <c r="AN48" s="53">
        <v>15</v>
      </c>
      <c r="AO48" s="52"/>
      <c r="AP48" s="52"/>
      <c r="AQ48" s="18" t="s">
        <v>156</v>
      </c>
      <c r="AR48" s="74">
        <v>28.75</v>
      </c>
      <c r="AS48" s="16">
        <f>Prix_Médians!M66</f>
        <v>37.5</v>
      </c>
      <c r="AT48" s="171">
        <f t="shared" si="14"/>
        <v>0.30434782608695654</v>
      </c>
      <c r="AU48" s="46">
        <v>42.5</v>
      </c>
      <c r="AV48" s="52"/>
      <c r="AW48" s="53">
        <v>100</v>
      </c>
      <c r="AX48" s="52"/>
      <c r="AY48" s="52"/>
      <c r="AZ48" s="74" t="s">
        <v>156</v>
      </c>
      <c r="BA48" s="175">
        <f>[1]Prix_Médians!N46</f>
        <v>106.25</v>
      </c>
      <c r="BB48" s="175">
        <f>Prix_Médians!N66</f>
        <v>87.5</v>
      </c>
      <c r="BC48" s="171">
        <f t="shared" si="19"/>
        <v>-0.17647058823529413</v>
      </c>
      <c r="BD48" s="46">
        <v>87.5</v>
      </c>
      <c r="BE48" s="52"/>
      <c r="BF48" s="53">
        <v>75</v>
      </c>
      <c r="BG48" s="52"/>
      <c r="BH48" s="52"/>
      <c r="BI48" s="52"/>
      <c r="BJ48" s="175">
        <v>75</v>
      </c>
      <c r="BK48" s="175">
        <f>Prix_Médians!O66</f>
        <v>47.5</v>
      </c>
      <c r="BL48" s="171">
        <f>(BK48-BJ48)/BJ48</f>
        <v>-0.36666666666666664</v>
      </c>
      <c r="BM48" s="52"/>
      <c r="BN48" s="18" t="s">
        <v>156</v>
      </c>
      <c r="BO48" s="52"/>
      <c r="BP48" s="18" t="s">
        <v>156</v>
      </c>
      <c r="BQ48" s="16">
        <f>Prix_Médians!P66</f>
        <v>20</v>
      </c>
      <c r="BR48" s="18" t="s">
        <v>156</v>
      </c>
      <c r="BS48" s="76"/>
      <c r="BT48" s="52"/>
      <c r="BU48" s="53" t="s">
        <v>156</v>
      </c>
      <c r="BV48" s="52"/>
      <c r="BW48" s="53" t="s">
        <v>156</v>
      </c>
      <c r="BX48" s="52"/>
      <c r="BY48" s="175">
        <f>[1]Prix_Médians!Q46</f>
        <v>34.0625</v>
      </c>
      <c r="BZ48" s="175">
        <f>Prix_Médians!AD66</f>
        <v>85.625</v>
      </c>
      <c r="CA48" s="171">
        <f t="shared" si="20"/>
        <v>1.5137614678899083</v>
      </c>
      <c r="CB48" s="45"/>
      <c r="CC48" s="46"/>
      <c r="CD48" s="45"/>
      <c r="CE48" s="45"/>
      <c r="CF48" s="46"/>
      <c r="CG48" s="46"/>
      <c r="CH48" s="37"/>
      <c r="CI48" s="46"/>
      <c r="CJ48" s="46"/>
      <c r="CK48" s="46"/>
      <c r="CL48" s="37"/>
      <c r="CM48" s="46"/>
      <c r="CN48" s="45"/>
      <c r="CO48" s="46"/>
      <c r="CP48" s="37"/>
      <c r="CQ48" s="45"/>
      <c r="CR48" s="16"/>
      <c r="CS48" s="46"/>
      <c r="CT48" s="37"/>
      <c r="CU48" s="74"/>
      <c r="CV48" s="73"/>
      <c r="CW48" s="74"/>
      <c r="CX48" s="74"/>
      <c r="CY48" s="74"/>
      <c r="CZ48" s="74"/>
      <c r="DA48" s="73"/>
      <c r="DB48" s="45"/>
      <c r="DC48" s="46"/>
    </row>
    <row r="49" spans="1:250" s="12" customFormat="1" x14ac:dyDescent="0.35">
      <c r="K49" s="38"/>
      <c r="R49" s="173"/>
      <c r="V49" s="46"/>
      <c r="W49" s="46"/>
      <c r="X49" s="46"/>
      <c r="Y49" s="46"/>
      <c r="Z49" s="46"/>
      <c r="AA49" s="46"/>
      <c r="AB49" s="46"/>
      <c r="AC49" s="46"/>
      <c r="AD49" s="46"/>
      <c r="AE49" s="46"/>
      <c r="AF49" s="46"/>
      <c r="AG49" s="46"/>
      <c r="AH49" s="46"/>
      <c r="AI49" s="46"/>
      <c r="AJ49" s="46"/>
      <c r="AK49" s="46"/>
      <c r="AL49" s="46"/>
      <c r="AM49" s="18"/>
      <c r="AN49" s="18"/>
      <c r="AO49" s="18"/>
      <c r="AP49" s="45"/>
      <c r="AQ49" s="45"/>
      <c r="AR49" s="45"/>
      <c r="AS49" s="45"/>
      <c r="AT49" s="45"/>
      <c r="AU49" s="45"/>
      <c r="AV49" s="45"/>
      <c r="AW49" s="45"/>
      <c r="BC49" s="16"/>
      <c r="BD49" s="16"/>
      <c r="BE49" s="16"/>
      <c r="BF49" s="16"/>
      <c r="BG49" s="16"/>
      <c r="BH49" s="16"/>
      <c r="BI49" s="16"/>
      <c r="BJ49" s="18"/>
      <c r="BK49" s="18"/>
      <c r="BL49" s="16"/>
      <c r="BM49" s="16"/>
      <c r="BN49" s="16"/>
      <c r="BO49" s="18"/>
      <c r="BP49" s="16"/>
      <c r="BQ49" s="38"/>
      <c r="BR49" s="46"/>
      <c r="BS49" s="46"/>
      <c r="BT49" s="38"/>
      <c r="BU49" s="38"/>
      <c r="BV49" s="38"/>
      <c r="BW49" s="38"/>
      <c r="BX49" s="38"/>
      <c r="BY49" s="73"/>
      <c r="BZ49" s="73"/>
      <c r="CA49" s="73"/>
      <c r="CB49" s="73"/>
      <c r="CC49" s="73"/>
      <c r="CD49" s="73"/>
      <c r="CE49" s="73"/>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row>
    <row r="50" spans="1:250" s="12" customFormat="1" x14ac:dyDescent="0.35">
      <c r="A50" s="11" t="s">
        <v>583</v>
      </c>
      <c r="B50" s="54"/>
      <c r="C50" s="54"/>
      <c r="D50" s="54"/>
      <c r="R50" s="173"/>
      <c r="V50" s="45"/>
      <c r="W50" s="45"/>
      <c r="X50" s="45"/>
      <c r="Y50" s="45"/>
      <c r="Z50" s="45"/>
      <c r="AA50" s="45"/>
      <c r="AB50" s="45"/>
      <c r="AC50" s="45"/>
      <c r="AD50" s="45"/>
      <c r="AE50" s="45"/>
      <c r="AF50" s="45"/>
      <c r="AG50" s="45"/>
      <c r="AH50" s="45"/>
      <c r="AI50" s="45"/>
      <c r="AJ50" s="45"/>
      <c r="AK50" s="45"/>
      <c r="AL50" s="16"/>
      <c r="AM50" s="16"/>
      <c r="AN50" s="16"/>
      <c r="AO50" s="46"/>
      <c r="AP50" s="46"/>
      <c r="AQ50" s="46"/>
      <c r="AR50" s="46"/>
      <c r="AS50" s="46"/>
      <c r="AT50" s="46"/>
      <c r="AU50" s="46"/>
      <c r="AV50" s="46"/>
      <c r="AZ50" s="18"/>
      <c r="BA50" s="18"/>
      <c r="BB50" s="18"/>
      <c r="BC50" s="18"/>
      <c r="BD50" s="18"/>
      <c r="BE50" s="18"/>
      <c r="BF50" s="18"/>
      <c r="BG50" s="18"/>
      <c r="BH50" s="18"/>
      <c r="BI50" s="18"/>
      <c r="BJ50" s="18"/>
      <c r="BK50" s="18"/>
      <c r="BL50" s="18"/>
      <c r="BM50" s="18"/>
      <c r="BN50" s="18"/>
      <c r="BO50" s="16"/>
      <c r="BP50" s="38"/>
      <c r="BQ50" s="46"/>
      <c r="BR50" s="46"/>
      <c r="BS50" s="38"/>
      <c r="BT50" s="38"/>
      <c r="BU50" s="38"/>
      <c r="BV50" s="38"/>
      <c r="BW50" s="38"/>
      <c r="BX50" s="38"/>
      <c r="BY50" s="73"/>
      <c r="BZ50" s="73"/>
      <c r="CA50" s="73"/>
      <c r="CB50" s="73"/>
      <c r="CC50" s="73"/>
      <c r="CD50" s="73"/>
      <c r="CE50" s="73"/>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row>
    <row r="51" spans="1:250" s="38" customFormat="1" x14ac:dyDescent="0.35">
      <c r="A51" s="17" t="s">
        <v>581</v>
      </c>
      <c r="B51" s="50">
        <v>44136</v>
      </c>
      <c r="C51" s="50">
        <v>44197</v>
      </c>
      <c r="D51" s="100">
        <v>44228</v>
      </c>
      <c r="E51" s="50">
        <v>44256</v>
      </c>
      <c r="F51" s="50">
        <v>44287</v>
      </c>
      <c r="G51" s="100">
        <v>44317</v>
      </c>
      <c r="H51" s="50">
        <v>44348</v>
      </c>
      <c r="I51" s="50">
        <v>44378</v>
      </c>
      <c r="J51" s="50" t="s">
        <v>4795</v>
      </c>
      <c r="R51" s="173"/>
      <c r="Y51" s="46"/>
      <c r="Z51" s="46"/>
      <c r="AA51" s="46"/>
      <c r="AB51" s="46"/>
      <c r="AC51" s="46"/>
      <c r="AD51" s="46"/>
      <c r="AE51" s="46"/>
      <c r="AF51" s="46"/>
      <c r="AG51" s="46"/>
      <c r="AH51" s="46"/>
      <c r="AI51" s="46"/>
      <c r="AJ51" s="46"/>
      <c r="AK51" s="46"/>
      <c r="AL51" s="46"/>
      <c r="AM51" s="46"/>
      <c r="AN51" s="46"/>
      <c r="AO51" s="46"/>
      <c r="AP51" s="46"/>
      <c r="BD51" s="46"/>
      <c r="BE51" s="46"/>
      <c r="BF51" s="46"/>
      <c r="BG51" s="46"/>
      <c r="BH51" s="46"/>
      <c r="BI51" s="46"/>
      <c r="BJ51" s="46"/>
      <c r="BK51" s="46"/>
      <c r="BL51" s="46"/>
      <c r="BM51" s="46"/>
      <c r="BN51" s="46"/>
      <c r="BO51" s="46"/>
      <c r="BP51" s="45"/>
      <c r="BQ51" s="45"/>
      <c r="BS51" s="45"/>
      <c r="BT51" s="46"/>
      <c r="CA51" s="73"/>
      <c r="CB51" s="73"/>
      <c r="CC51" s="73"/>
      <c r="CD51" s="73"/>
      <c r="CE51" s="73"/>
      <c r="CF51" s="73"/>
      <c r="CG51" s="73"/>
    </row>
    <row r="52" spans="1:250" s="38" customFormat="1" x14ac:dyDescent="0.35">
      <c r="A52" s="13" t="s">
        <v>582</v>
      </c>
      <c r="B52" s="61">
        <v>12528.4447985362</v>
      </c>
      <c r="C52" s="61">
        <v>12642.945594343801</v>
      </c>
      <c r="D52" s="106">
        <v>13050.012830123396</v>
      </c>
      <c r="E52" s="106">
        <v>12375.168620645012</v>
      </c>
      <c r="F52" s="61">
        <v>13164.381751432</v>
      </c>
      <c r="G52" s="106">
        <v>13629.584006073876</v>
      </c>
      <c r="H52" s="61">
        <v>13986.540695998141</v>
      </c>
      <c r="I52" s="61">
        <f>Prix_Médians!H3</f>
        <v>15131.54825471878</v>
      </c>
      <c r="J52" s="177">
        <f>(I52-H52)/H52</f>
        <v>8.1864957433559774E-2</v>
      </c>
      <c r="K52" s="59"/>
      <c r="R52" s="173"/>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c r="BI52" s="46"/>
      <c r="BJ52" s="46"/>
      <c r="BK52" s="46"/>
      <c r="BL52" s="46"/>
      <c r="BM52" s="46"/>
      <c r="BN52" s="46"/>
      <c r="BO52" s="46"/>
      <c r="BP52" s="45"/>
      <c r="BQ52" s="45"/>
      <c r="BS52" s="45"/>
      <c r="BT52" s="46"/>
      <c r="CA52" s="73"/>
      <c r="CB52" s="73"/>
      <c r="CC52" s="73"/>
      <c r="CD52" s="73"/>
      <c r="CE52" s="73"/>
      <c r="CF52" s="73"/>
      <c r="CG52" s="73"/>
    </row>
    <row r="53" spans="1:250" s="38" customFormat="1" x14ac:dyDescent="0.35">
      <c r="A53" s="12" t="s">
        <v>327</v>
      </c>
      <c r="B53" s="56">
        <v>10693.448948602621</v>
      </c>
      <c r="C53" s="56">
        <v>10861.695594343801</v>
      </c>
      <c r="D53" s="107">
        <v>11107.512830123396</v>
      </c>
      <c r="E53" s="107">
        <v>10675.168620645012</v>
      </c>
      <c r="F53" s="56">
        <v>11483.131751431963</v>
      </c>
      <c r="G53" s="106">
        <v>11831.66733940721</v>
      </c>
      <c r="H53" s="61">
        <v>12082.790695998141</v>
      </c>
      <c r="I53" s="61">
        <f>Prix_Médians!H4</f>
        <v>13320.79825471878</v>
      </c>
      <c r="J53" s="177">
        <f>(I53-H53)/H53</f>
        <v>0.10246039924623301</v>
      </c>
      <c r="K53" s="59"/>
      <c r="R53" s="173"/>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6"/>
      <c r="BF53" s="46"/>
      <c r="BG53" s="46"/>
      <c r="BH53" s="46"/>
      <c r="BI53" s="46"/>
      <c r="BJ53" s="46"/>
      <c r="BK53" s="46"/>
      <c r="BL53" s="46"/>
      <c r="BM53" s="46"/>
      <c r="BN53" s="46"/>
      <c r="BO53" s="46"/>
      <c r="BP53" s="45"/>
      <c r="BQ53" s="46"/>
      <c r="BS53" s="46"/>
      <c r="BT53" s="46"/>
    </row>
    <row r="54" spans="1:250" s="35" customFormat="1" x14ac:dyDescent="0.35">
      <c r="A54" s="12" t="s">
        <v>328</v>
      </c>
      <c r="B54" s="56">
        <v>1834.9958499335989</v>
      </c>
      <c r="C54" s="56">
        <v>1781.25</v>
      </c>
      <c r="D54" s="107">
        <v>1942.5</v>
      </c>
      <c r="E54" s="107">
        <v>1700</v>
      </c>
      <c r="F54" s="56">
        <v>1681.25</v>
      </c>
      <c r="G54" s="106">
        <v>1797.9166666666665</v>
      </c>
      <c r="H54" s="61">
        <v>1903.75</v>
      </c>
      <c r="I54" s="61">
        <f>Prix_Médians!H5</f>
        <v>1810.75</v>
      </c>
      <c r="J54" s="177">
        <f>(I54-H54)/H54</f>
        <v>-4.8850952068286276E-2</v>
      </c>
      <c r="K54" s="59"/>
      <c r="R54" s="170"/>
    </row>
    <row r="55" spans="1:250" s="35" customFormat="1" x14ac:dyDescent="0.35">
      <c r="A55" s="38" t="s">
        <v>547</v>
      </c>
      <c r="B55" s="56">
        <v>18492.1875</v>
      </c>
      <c r="C55" s="56">
        <v>4333.333333333333</v>
      </c>
      <c r="D55" s="107">
        <v>3937.5</v>
      </c>
      <c r="E55" s="107">
        <v>4500</v>
      </c>
      <c r="F55" s="56">
        <v>4125</v>
      </c>
      <c r="G55" s="106">
        <v>4406.25</v>
      </c>
      <c r="H55" s="61">
        <v>5062.5</v>
      </c>
      <c r="I55" s="61">
        <f>Prix_Médians!H9</f>
        <v>5100</v>
      </c>
      <c r="J55" s="177">
        <f>(I55-H55)/H55</f>
        <v>7.4074074074074077E-3</v>
      </c>
      <c r="K55" s="59"/>
      <c r="R55" s="170"/>
    </row>
    <row r="56" spans="1:250" s="35" customFormat="1" x14ac:dyDescent="0.35">
      <c r="A56" s="38"/>
      <c r="B56" s="56"/>
      <c r="C56" s="56"/>
      <c r="D56" s="107"/>
      <c r="E56" s="107"/>
      <c r="F56" s="56"/>
      <c r="G56" s="107"/>
      <c r="H56" s="56"/>
      <c r="I56" s="56"/>
      <c r="J56" s="56"/>
      <c r="K56" s="12"/>
      <c r="R56" s="170"/>
    </row>
    <row r="57" spans="1:250" s="35" customFormat="1" x14ac:dyDescent="0.35">
      <c r="A57" s="11" t="s">
        <v>584</v>
      </c>
      <c r="B57" s="38"/>
      <c r="D57" s="103"/>
      <c r="E57" s="103"/>
      <c r="G57" s="103"/>
      <c r="K57" s="12"/>
      <c r="R57" s="170"/>
    </row>
    <row r="58" spans="1:250" s="35" customFormat="1" x14ac:dyDescent="0.35">
      <c r="A58" s="17" t="s">
        <v>581</v>
      </c>
      <c r="B58" s="50">
        <v>44136</v>
      </c>
      <c r="C58" s="50">
        <v>44197</v>
      </c>
      <c r="D58" s="100">
        <v>44228</v>
      </c>
      <c r="E58" s="50">
        <v>44256</v>
      </c>
      <c r="F58" s="50">
        <v>44287</v>
      </c>
      <c r="G58" s="100">
        <v>44317</v>
      </c>
      <c r="H58" s="50">
        <v>44348</v>
      </c>
      <c r="I58" s="50">
        <v>44378</v>
      </c>
      <c r="J58" s="50" t="s">
        <v>4795</v>
      </c>
      <c r="R58" s="170"/>
    </row>
    <row r="59" spans="1:250" s="35" customFormat="1" x14ac:dyDescent="0.35">
      <c r="A59" s="13" t="s">
        <v>585</v>
      </c>
      <c r="B59" s="61">
        <v>12864.217947116185</v>
      </c>
      <c r="C59" s="61">
        <v>12576.322511654344</v>
      </c>
      <c r="D59" s="108">
        <v>12917.16800253719</v>
      </c>
      <c r="E59" s="108">
        <v>13934.059028178204</v>
      </c>
      <c r="F59" s="55">
        <v>13381.987852227727</v>
      </c>
      <c r="G59" s="108">
        <v>14351.250672740542</v>
      </c>
      <c r="H59" s="55">
        <v>15776.731538077102</v>
      </c>
      <c r="I59" s="55">
        <f>Prix_Médians!AH72</f>
        <v>15334.493657017631</v>
      </c>
      <c r="J59" s="178">
        <f>(I59-H59)/H59</f>
        <v>-2.8031020239656798E-2</v>
      </c>
      <c r="K59" s="31"/>
      <c r="R59" s="170"/>
    </row>
    <row r="60" spans="1:250" s="35" customFormat="1" x14ac:dyDescent="0.35">
      <c r="A60" s="12" t="s">
        <v>586</v>
      </c>
      <c r="B60" s="56">
        <v>11085.606836005074</v>
      </c>
      <c r="C60" s="56">
        <v>10721.322511654344</v>
      </c>
      <c r="D60" s="107">
        <v>10940.91800253719</v>
      </c>
      <c r="E60" s="107">
        <v>12291.559028178204</v>
      </c>
      <c r="F60" s="56">
        <v>11675.737852227727</v>
      </c>
      <c r="G60" s="108">
        <v>12654.584006073876</v>
      </c>
      <c r="H60" s="55">
        <v>13885.481538077102</v>
      </c>
      <c r="I60" s="55">
        <f>Prix_Médians!AF72</f>
        <v>13461.243657017631</v>
      </c>
      <c r="J60" s="178">
        <f>(I60-H60)/H60</f>
        <v>-3.0552622888598831E-2</v>
      </c>
      <c r="L60" s="31"/>
      <c r="R60" s="170"/>
    </row>
    <row r="61" spans="1:250" s="35" customFormat="1" x14ac:dyDescent="0.35">
      <c r="A61" s="12" t="s">
        <v>587</v>
      </c>
      <c r="B61" s="56">
        <v>1778.6111111111111</v>
      </c>
      <c r="C61" s="56">
        <v>1855</v>
      </c>
      <c r="D61" s="107">
        <v>1976.25</v>
      </c>
      <c r="E61" s="107">
        <v>1642.5</v>
      </c>
      <c r="F61" s="56">
        <v>1706.25</v>
      </c>
      <c r="G61" s="108">
        <v>1696.6666666666665</v>
      </c>
      <c r="H61" s="55">
        <v>1891.25</v>
      </c>
      <c r="I61" s="55">
        <f>Prix_Médians!AG72</f>
        <v>1873.25</v>
      </c>
      <c r="J61" s="178">
        <f>(I61-H61)/H61</f>
        <v>-9.5175148711169853E-3</v>
      </c>
      <c r="K61" s="57"/>
      <c r="R61" s="170"/>
    </row>
    <row r="62" spans="1:250" x14ac:dyDescent="0.35">
      <c r="A62" s="35"/>
      <c r="B62" s="35"/>
      <c r="C62" s="35"/>
      <c r="D62" s="103"/>
      <c r="E62" s="103"/>
      <c r="F62" s="35"/>
      <c r="G62" s="103"/>
      <c r="H62" s="35"/>
      <c r="I62" s="35"/>
      <c r="J62" s="35"/>
      <c r="BP62"/>
      <c r="BQ62"/>
      <c r="IO62" s="35"/>
      <c r="IP62" s="35"/>
    </row>
    <row r="63" spans="1:250" x14ac:dyDescent="0.35">
      <c r="A63" s="11" t="s">
        <v>588</v>
      </c>
      <c r="D63" s="103"/>
      <c r="E63" s="103"/>
      <c r="G63" s="103"/>
      <c r="J63"/>
      <c r="BP63"/>
      <c r="BQ63"/>
      <c r="IO63" s="35"/>
      <c r="IP63" s="35"/>
    </row>
    <row r="64" spans="1:250" x14ac:dyDescent="0.35">
      <c r="A64" s="17" t="s">
        <v>581</v>
      </c>
      <c r="B64" s="50">
        <v>44136</v>
      </c>
      <c r="C64" s="50">
        <v>44197</v>
      </c>
      <c r="D64" s="100">
        <v>44228</v>
      </c>
      <c r="E64" s="50">
        <v>44256</v>
      </c>
      <c r="F64" s="50">
        <v>44287</v>
      </c>
      <c r="G64" s="100">
        <v>44317</v>
      </c>
      <c r="H64" s="50">
        <v>44348</v>
      </c>
      <c r="I64" s="50">
        <v>44378</v>
      </c>
      <c r="J64" s="50" t="s">
        <v>4795</v>
      </c>
      <c r="BP64"/>
      <c r="BQ64"/>
      <c r="IO64" s="35"/>
      <c r="IP64" s="35"/>
    </row>
    <row r="65" spans="1:250" x14ac:dyDescent="0.35">
      <c r="A65" s="13" t="s">
        <v>589</v>
      </c>
      <c r="B65" s="61">
        <v>12318.032281935955</v>
      </c>
      <c r="C65" s="61">
        <v>12753.979596906756</v>
      </c>
      <c r="D65" s="108">
        <v>13390.333342943901</v>
      </c>
      <c r="E65" s="108">
        <v>12079.701232630576</v>
      </c>
      <c r="F65" s="55">
        <v>13358.858983969532</v>
      </c>
      <c r="G65" s="108">
        <v>12669.493861843104</v>
      </c>
      <c r="H65" s="55">
        <v>13217.361300119161</v>
      </c>
      <c r="I65" s="55">
        <f>Prix_Médians!AH73</f>
        <v>14096.791272632901</v>
      </c>
      <c r="J65" s="177">
        <f>(I65-H65)/H65</f>
        <v>6.6535971329300975E-2</v>
      </c>
      <c r="K65" s="135"/>
      <c r="BP65"/>
      <c r="BQ65"/>
      <c r="IO65" s="35"/>
      <c r="IP65" s="35"/>
    </row>
    <row r="66" spans="1:250" x14ac:dyDescent="0.35">
      <c r="A66" s="12" t="s">
        <v>590</v>
      </c>
      <c r="B66" s="56">
        <v>10505.948948602621</v>
      </c>
      <c r="C66" s="56">
        <v>10973.979596906756</v>
      </c>
      <c r="D66" s="107">
        <v>11412.000009610567</v>
      </c>
      <c r="E66" s="107">
        <v>10325.53456596391</v>
      </c>
      <c r="F66" s="56">
        <v>11557.192317302866</v>
      </c>
      <c r="G66" s="107">
        <v>10707.202195176438</v>
      </c>
      <c r="H66" s="56">
        <v>11315.277966785827</v>
      </c>
      <c r="I66" s="56">
        <f>Prix_Médians!AF73</f>
        <v>12302.791272632901</v>
      </c>
      <c r="J66" s="177">
        <f>(I66-H66)/H66</f>
        <v>8.7272562702017636E-2</v>
      </c>
      <c r="K66" s="135"/>
      <c r="L66" s="58"/>
      <c r="BP66"/>
      <c r="BQ66"/>
      <c r="IO66" s="35"/>
      <c r="IP66" s="35"/>
    </row>
    <row r="67" spans="1:250" x14ac:dyDescent="0.35">
      <c r="A67" s="12" t="s">
        <v>591</v>
      </c>
      <c r="B67" s="56">
        <v>1812.0833333333335</v>
      </c>
      <c r="C67" s="56">
        <v>1780</v>
      </c>
      <c r="D67" s="107">
        <v>1978.3333333333333</v>
      </c>
      <c r="E67" s="107">
        <v>1754.1666666666667</v>
      </c>
      <c r="F67" s="56">
        <v>1801.6666666666667</v>
      </c>
      <c r="G67" s="107">
        <v>1962.2916666666667</v>
      </c>
      <c r="H67" s="56">
        <v>1902.0833333333333</v>
      </c>
      <c r="I67" s="56">
        <f>Prix_Médians!AG73</f>
        <v>1794</v>
      </c>
      <c r="J67" s="177">
        <f>(I67-H67)/H67</f>
        <v>-5.6823658269441364E-2</v>
      </c>
      <c r="K67" s="135"/>
      <c r="BP67"/>
      <c r="BQ67"/>
      <c r="IO67" s="35"/>
      <c r="IP67" s="35"/>
    </row>
    <row r="68" spans="1:250" x14ac:dyDescent="0.35">
      <c r="D68" s="103"/>
      <c r="E68" s="103"/>
      <c r="J68"/>
      <c r="BP68"/>
      <c r="BQ68"/>
      <c r="IO68" s="35"/>
      <c r="IP68" s="35"/>
    </row>
    <row r="69" spans="1:250" x14ac:dyDescent="0.35">
      <c r="D69" s="103"/>
      <c r="E69" s="103"/>
      <c r="J69"/>
      <c r="BP69"/>
      <c r="BQ69"/>
      <c r="IO69" s="35"/>
      <c r="IP69" s="35"/>
    </row>
    <row r="70" spans="1:250" x14ac:dyDescent="0.35">
      <c r="A70" s="11" t="s">
        <v>592</v>
      </c>
      <c r="D70" s="103"/>
      <c r="E70" s="103"/>
      <c r="J70"/>
      <c r="BP70"/>
      <c r="BQ70"/>
      <c r="IO70" s="35"/>
      <c r="IP70" s="35"/>
    </row>
    <row r="71" spans="1:250" x14ac:dyDescent="0.35">
      <c r="A71" s="17" t="s">
        <v>593</v>
      </c>
      <c r="B71" s="50">
        <v>44136</v>
      </c>
      <c r="C71" s="50">
        <v>44197</v>
      </c>
      <c r="D71" s="100">
        <v>44228</v>
      </c>
      <c r="E71" s="50">
        <v>44256</v>
      </c>
      <c r="F71" s="50">
        <v>44287</v>
      </c>
      <c r="G71" s="50">
        <v>44317</v>
      </c>
      <c r="H71" s="50">
        <v>44348</v>
      </c>
      <c r="I71" s="50">
        <v>44378</v>
      </c>
      <c r="J71" s="50" t="s">
        <v>4795</v>
      </c>
      <c r="K71" s="35"/>
      <c r="BP71"/>
      <c r="BQ71"/>
      <c r="IO71" s="35"/>
      <c r="IP71" s="35"/>
    </row>
    <row r="72" spans="1:250" x14ac:dyDescent="0.35">
      <c r="A72" s="12" t="s">
        <v>111</v>
      </c>
      <c r="B72" s="79">
        <v>0.61</v>
      </c>
      <c r="C72" s="79">
        <v>0.53731343283582089</v>
      </c>
      <c r="D72" s="109">
        <v>0.50617283950617287</v>
      </c>
      <c r="E72" s="109">
        <v>0.33898305084745761</v>
      </c>
      <c r="F72" s="79">
        <v>0.4358974358974359</v>
      </c>
      <c r="G72" s="79">
        <v>0.49122807017543857</v>
      </c>
      <c r="H72" s="79">
        <v>0.36923076923076925</v>
      </c>
      <c r="I72" s="79">
        <f>Approvisionnement_nourritures!C3</f>
        <v>0.47619047619047616</v>
      </c>
      <c r="J72" s="177">
        <f>(I72-H72)/H72</f>
        <v>0.28968253968253954</v>
      </c>
      <c r="K72" s="35"/>
      <c r="BP72"/>
      <c r="BQ72"/>
      <c r="IO72" s="35"/>
      <c r="IP72" s="35"/>
    </row>
    <row r="73" spans="1:250" x14ac:dyDescent="0.35">
      <c r="A73" s="12" t="s">
        <v>577</v>
      </c>
      <c r="B73" s="79">
        <v>0.48</v>
      </c>
      <c r="C73" s="79">
        <v>0.52112676056338025</v>
      </c>
      <c r="D73" s="109">
        <v>0.42499999999999999</v>
      </c>
      <c r="E73" s="109">
        <v>0.29508196721311475</v>
      </c>
      <c r="F73" s="79">
        <v>0.36666666666666664</v>
      </c>
      <c r="G73" s="79">
        <v>0.45454545454545453</v>
      </c>
      <c r="H73" s="79">
        <v>0.37254901960784315</v>
      </c>
      <c r="I73" s="79">
        <f>Approvisionnement_EHA!C4</f>
        <v>0.24561403508771928</v>
      </c>
      <c r="J73" s="177">
        <f>(I73-H73)/H73</f>
        <v>-0.34072022160664828</v>
      </c>
      <c r="K73" s="35"/>
      <c r="BP73"/>
      <c r="BQ73"/>
      <c r="IO73" s="35"/>
      <c r="IP73" s="35"/>
    </row>
    <row r="74" spans="1:250" x14ac:dyDescent="0.35">
      <c r="B74" s="38"/>
      <c r="C74" s="38"/>
      <c r="D74" s="99"/>
      <c r="E74" s="99"/>
      <c r="F74" s="38"/>
      <c r="G74" s="38"/>
      <c r="H74" s="38"/>
      <c r="I74" s="38"/>
      <c r="J74" s="38"/>
      <c r="K74" s="35"/>
      <c r="BP74"/>
      <c r="BQ74"/>
      <c r="IO74" s="35"/>
      <c r="IP74" s="35"/>
    </row>
    <row r="75" spans="1:250" x14ac:dyDescent="0.35">
      <c r="A75" s="11" t="s">
        <v>664</v>
      </c>
      <c r="B75" s="38"/>
      <c r="C75" s="38"/>
      <c r="D75" s="99"/>
      <c r="E75" s="99"/>
      <c r="F75" s="38"/>
      <c r="G75" s="38"/>
      <c r="H75" s="38"/>
      <c r="I75" s="38"/>
      <c r="J75" s="38"/>
      <c r="K75" s="35"/>
      <c r="BP75"/>
      <c r="BQ75"/>
      <c r="IO75" s="35"/>
      <c r="IP75" s="35"/>
    </row>
    <row r="76" spans="1:250" x14ac:dyDescent="0.35">
      <c r="A76" s="17" t="s">
        <v>593</v>
      </c>
      <c r="B76" s="50">
        <v>44136</v>
      </c>
      <c r="C76" s="50">
        <v>44197</v>
      </c>
      <c r="D76" s="100">
        <v>44228</v>
      </c>
      <c r="E76" s="50">
        <v>44256</v>
      </c>
      <c r="F76" s="50">
        <v>44287</v>
      </c>
      <c r="G76" s="50">
        <v>44317</v>
      </c>
      <c r="H76" s="50">
        <v>44348</v>
      </c>
      <c r="I76" s="50">
        <v>44378</v>
      </c>
      <c r="J76" s="50" t="s">
        <v>4795</v>
      </c>
      <c r="K76" s="35"/>
      <c r="BP76"/>
      <c r="BQ76"/>
      <c r="IO76" s="35"/>
      <c r="IP76" s="35"/>
    </row>
    <row r="77" spans="1:250" x14ac:dyDescent="0.35">
      <c r="A77" s="12" t="s">
        <v>111</v>
      </c>
      <c r="B77" s="79">
        <v>0.42</v>
      </c>
      <c r="C77" s="79">
        <v>0.31343283582089554</v>
      </c>
      <c r="D77" s="109">
        <v>0.34567901234567899</v>
      </c>
      <c r="E77" s="109">
        <v>0.3559322033898305</v>
      </c>
      <c r="F77" s="79">
        <v>0.34615384615384615</v>
      </c>
      <c r="G77" s="79">
        <v>0.36842105263157893</v>
      </c>
      <c r="H77" s="79">
        <v>0.27692307692307694</v>
      </c>
      <c r="I77" s="79">
        <f>Approvisionnement_nourritures!C84</f>
        <v>0.38095238095238093</v>
      </c>
      <c r="J77" s="177">
        <f>(I77-H77)/H77</f>
        <v>0.37566137566137553</v>
      </c>
      <c r="K77" s="35"/>
      <c r="BP77"/>
      <c r="BQ77"/>
      <c r="IO77" s="35"/>
      <c r="IP77" s="35"/>
    </row>
    <row r="78" spans="1:250" x14ac:dyDescent="0.35">
      <c r="A78" s="12" t="s">
        <v>577</v>
      </c>
      <c r="B78" s="79">
        <v>0.51</v>
      </c>
      <c r="C78" s="79">
        <v>0.23943661971830985</v>
      </c>
      <c r="D78" s="109">
        <v>0.42499999999999999</v>
      </c>
      <c r="E78" s="109">
        <v>0.34426229508196721</v>
      </c>
      <c r="F78" s="79">
        <v>0.26229508196721313</v>
      </c>
      <c r="G78" s="79">
        <v>0.23636363636363636</v>
      </c>
      <c r="H78" s="79">
        <v>0.25454545454545452</v>
      </c>
      <c r="I78" s="79">
        <f>Approvisionnement_EHA!C79</f>
        <v>0.24561403508771928</v>
      </c>
      <c r="J78" s="177">
        <f>(I78-H78)/H78</f>
        <v>-3.508771929824557E-2</v>
      </c>
      <c r="K78" s="35"/>
      <c r="BP78"/>
      <c r="BQ78"/>
      <c r="IO78" s="35"/>
      <c r="IP78" s="35"/>
    </row>
    <row r="79" spans="1:250" x14ac:dyDescent="0.35">
      <c r="B79" s="38"/>
      <c r="C79" s="38"/>
      <c r="D79" s="99"/>
      <c r="E79" s="99"/>
      <c r="F79" s="38"/>
      <c r="G79" s="38"/>
      <c r="H79" s="38"/>
      <c r="I79" s="38"/>
      <c r="J79" s="38"/>
      <c r="K79" s="38"/>
      <c r="BP79"/>
      <c r="BQ79"/>
      <c r="IO79" s="35"/>
      <c r="IP79" s="35"/>
    </row>
    <row r="80" spans="1:250" x14ac:dyDescent="0.35">
      <c r="A80" s="11" t="s">
        <v>594</v>
      </c>
      <c r="B80" s="38"/>
      <c r="C80" s="38"/>
      <c r="D80" s="99"/>
      <c r="E80" s="99"/>
      <c r="F80" s="38"/>
      <c r="G80" s="38"/>
      <c r="H80" s="38"/>
      <c r="I80" s="38"/>
      <c r="J80" s="38"/>
      <c r="K80" s="38"/>
      <c r="BP80"/>
      <c r="BQ80"/>
      <c r="IO80" s="35"/>
      <c r="IP80" s="35"/>
    </row>
    <row r="81" spans="1:250" x14ac:dyDescent="0.35">
      <c r="A81" s="17" t="s">
        <v>593</v>
      </c>
      <c r="B81" s="50">
        <v>44136</v>
      </c>
      <c r="C81" s="50">
        <v>44197</v>
      </c>
      <c r="D81" s="100">
        <v>44228</v>
      </c>
      <c r="E81" s="50">
        <v>44256</v>
      </c>
      <c r="F81" s="50">
        <v>44287</v>
      </c>
      <c r="G81" s="50">
        <v>44317</v>
      </c>
      <c r="H81" s="50">
        <v>44348</v>
      </c>
      <c r="I81" s="50">
        <v>44378</v>
      </c>
      <c r="J81" s="50" t="s">
        <v>4795</v>
      </c>
      <c r="K81" s="35"/>
      <c r="BP81"/>
      <c r="BQ81"/>
      <c r="IO81" s="35"/>
      <c r="IP81" s="35"/>
    </row>
    <row r="82" spans="1:250" x14ac:dyDescent="0.35">
      <c r="A82" s="12" t="s">
        <v>111</v>
      </c>
      <c r="B82" s="79">
        <v>0.46</v>
      </c>
      <c r="C82" s="79">
        <v>0.52238805970149249</v>
      </c>
      <c r="D82" s="109">
        <v>0.37037037037037035</v>
      </c>
      <c r="E82" s="109">
        <v>0.38983050847457629</v>
      </c>
      <c r="F82" s="79">
        <v>0.44871794871794873</v>
      </c>
      <c r="G82" s="79">
        <v>0.40350877192982454</v>
      </c>
      <c r="H82" s="79">
        <v>0.4</v>
      </c>
      <c r="I82" s="79">
        <f>Approvisionnement_nourritures!C77</f>
        <v>0.58730158730158732</v>
      </c>
      <c r="J82" s="177">
        <f>(I82-H82)/H82</f>
        <v>0.46825396825396826</v>
      </c>
      <c r="K82" s="35"/>
      <c r="BP82"/>
      <c r="BQ82"/>
      <c r="IO82" s="35"/>
      <c r="IP82" s="35"/>
    </row>
    <row r="83" spans="1:250" x14ac:dyDescent="0.35">
      <c r="A83" s="12" t="s">
        <v>577</v>
      </c>
      <c r="B83" s="79">
        <v>0.38</v>
      </c>
      <c r="C83" s="79">
        <v>0.36619718309859156</v>
      </c>
      <c r="D83" s="109">
        <v>0.35</v>
      </c>
      <c r="E83" s="109">
        <v>0.24590163934426229</v>
      </c>
      <c r="F83" s="79">
        <v>0.34426229508196721</v>
      </c>
      <c r="G83" s="79">
        <v>0.32727272727272727</v>
      </c>
      <c r="H83" s="79">
        <v>0.35294117647058826</v>
      </c>
      <c r="I83" s="79">
        <f>Approvisionnement_EHA!C72</f>
        <v>0.19298245614035087</v>
      </c>
      <c r="J83" s="177">
        <f>(I83-H83)/H83</f>
        <v>-0.45321637426900591</v>
      </c>
      <c r="K83" s="35"/>
      <c r="BP83"/>
      <c r="BQ83"/>
      <c r="IO83" s="35"/>
      <c r="IP83" s="35"/>
    </row>
    <row r="84" spans="1:250" x14ac:dyDescent="0.35">
      <c r="J84"/>
      <c r="K84" s="35"/>
    </row>
    <row r="85" spans="1:250" x14ac:dyDescent="0.35">
      <c r="J85"/>
      <c r="K85" s="35"/>
    </row>
    <row r="86" spans="1:250" x14ac:dyDescent="0.35">
      <c r="A86" s="17" t="s">
        <v>252</v>
      </c>
      <c r="G86" s="17" t="s">
        <v>4791</v>
      </c>
      <c r="H86" s="17" t="s">
        <v>4792</v>
      </c>
      <c r="I86" s="17" t="s">
        <v>4796</v>
      </c>
      <c r="J86" s="17" t="s">
        <v>4795</v>
      </c>
      <c r="K86" s="35"/>
    </row>
    <row r="87" spans="1:250" x14ac:dyDescent="0.35">
      <c r="A87" s="94" t="s">
        <v>177</v>
      </c>
      <c r="G87" s="96"/>
      <c r="H87" s="96"/>
      <c r="I87" s="96"/>
      <c r="J87" s="96"/>
      <c r="K87" s="35"/>
    </row>
    <row r="88" spans="1:250" x14ac:dyDescent="0.35">
      <c r="A88" s="94" t="s">
        <v>159</v>
      </c>
      <c r="G88" s="96"/>
      <c r="H88" s="96"/>
      <c r="I88" s="96"/>
      <c r="J88" s="96"/>
      <c r="K88" s="35"/>
    </row>
    <row r="89" spans="1:250" x14ac:dyDescent="0.35">
      <c r="A89" s="12" t="s">
        <v>123</v>
      </c>
      <c r="G89" s="69">
        <v>15244.987217929487</v>
      </c>
      <c r="H89" s="69">
        <v>17519.449217698799</v>
      </c>
      <c r="I89" s="179">
        <f>Prix_Médians!AH60</f>
        <v>15433.435964709941</v>
      </c>
      <c r="J89" s="37">
        <f>(I89-H89)/H89</f>
        <v>-0.11906842658509434</v>
      </c>
      <c r="K89" s="35"/>
    </row>
    <row r="90" spans="1:250" x14ac:dyDescent="0.35">
      <c r="A90" s="12" t="s">
        <v>106</v>
      </c>
      <c r="G90" s="179">
        <v>13641.982713571086</v>
      </c>
      <c r="H90" s="179">
        <v>13692.613861338548</v>
      </c>
      <c r="I90" s="179">
        <f>Prix_Médians!AH61</f>
        <v>15632.510994713128</v>
      </c>
      <c r="J90" s="37">
        <f t="shared" ref="J90:J95" si="23">(I90-H90)/H90</f>
        <v>0.14167471258734093</v>
      </c>
      <c r="K90" s="35"/>
    </row>
    <row r="91" spans="1:250" x14ac:dyDescent="0.35">
      <c r="A91" s="12" t="s">
        <v>117</v>
      </c>
      <c r="G91" s="69">
        <v>12633.568360050731</v>
      </c>
      <c r="H91" s="69">
        <v>14047.869019019499</v>
      </c>
      <c r="I91" s="69">
        <f>Prix_Médians!AH62</f>
        <v>13705.579316111161</v>
      </c>
      <c r="J91" s="37">
        <f t="shared" si="23"/>
        <v>-2.4365952049019653E-2</v>
      </c>
      <c r="K91" s="35"/>
    </row>
    <row r="92" spans="1:250" x14ac:dyDescent="0.35">
      <c r="A92" s="12" t="s">
        <v>182</v>
      </c>
      <c r="G92" s="179">
        <v>13727.792786299146</v>
      </c>
      <c r="H92" s="179">
        <v>12989.659569253829</v>
      </c>
      <c r="I92" s="179">
        <f>Prix_Médians!AH63</f>
        <v>13888.964681120973</v>
      </c>
      <c r="J92" s="37">
        <f t="shared" si="23"/>
        <v>6.9232384965328533E-2</v>
      </c>
      <c r="K92" s="35"/>
    </row>
    <row r="93" spans="1:250" x14ac:dyDescent="0.35">
      <c r="A93" s="12" t="s">
        <v>164</v>
      </c>
      <c r="G93" s="69">
        <v>16777.181601506923</v>
      </c>
      <c r="H93" s="69">
        <v>17225.13284223271</v>
      </c>
      <c r="I93" s="69">
        <f>Prix_Médians!AH64</f>
        <v>18108.097672317657</v>
      </c>
      <c r="J93" s="37">
        <f t="shared" si="23"/>
        <v>5.1260262441639219E-2</v>
      </c>
      <c r="K93" s="35"/>
    </row>
    <row r="94" spans="1:250" x14ac:dyDescent="0.35">
      <c r="A94" s="12" t="s">
        <v>500</v>
      </c>
      <c r="G94" s="179">
        <v>11493.564443739655</v>
      </c>
      <c r="H94" s="179">
        <v>12048.451159035852</v>
      </c>
      <c r="I94" s="179">
        <f>Prix_Médians!AH65</f>
        <v>12812.338917079906</v>
      </c>
      <c r="J94" s="37">
        <f t="shared" si="23"/>
        <v>6.3401324200178882E-2</v>
      </c>
      <c r="K94" s="35"/>
    </row>
    <row r="95" spans="1:250" x14ac:dyDescent="0.35">
      <c r="A95" s="180" t="s">
        <v>176</v>
      </c>
      <c r="G95" s="96"/>
      <c r="H95" s="179">
        <v>16776.12315476876</v>
      </c>
      <c r="I95" s="69">
        <f>Prix_Médians!AH66</f>
        <v>15966.078004267074</v>
      </c>
      <c r="J95" s="37">
        <f t="shared" si="23"/>
        <v>-4.8285598706482066E-2</v>
      </c>
      <c r="K95" s="35"/>
    </row>
    <row r="96" spans="1:250" x14ac:dyDescent="0.35">
      <c r="J96"/>
    </row>
    <row r="97" spans="10:10" x14ac:dyDescent="0.35">
      <c r="J97"/>
    </row>
    <row r="98" spans="10:10" x14ac:dyDescent="0.35">
      <c r="J98"/>
    </row>
    <row r="99" spans="10:10" x14ac:dyDescent="0.35">
      <c r="J99"/>
    </row>
    <row r="100" spans="10:10" x14ac:dyDescent="0.35">
      <c r="J100"/>
    </row>
    <row r="101" spans="10:10" x14ac:dyDescent="0.35">
      <c r="J101"/>
    </row>
    <row r="102" spans="10:10" x14ac:dyDescent="0.35">
      <c r="J102"/>
    </row>
    <row r="103" spans="10:10" x14ac:dyDescent="0.35">
      <c r="J103"/>
    </row>
    <row r="104" spans="10:10" x14ac:dyDescent="0.35">
      <c r="J104"/>
    </row>
    <row r="105" spans="10:10" x14ac:dyDescent="0.35">
      <c r="J105"/>
    </row>
    <row r="106" spans="10:10" x14ac:dyDescent="0.35">
      <c r="J106"/>
    </row>
    <row r="107" spans="10:10" x14ac:dyDescent="0.35">
      <c r="J107"/>
    </row>
    <row r="108" spans="10:10" x14ac:dyDescent="0.35">
      <c r="J108"/>
    </row>
    <row r="109" spans="10:10" x14ac:dyDescent="0.35">
      <c r="J109"/>
    </row>
    <row r="110" spans="10:10" x14ac:dyDescent="0.35">
      <c r="J110"/>
    </row>
    <row r="111" spans="10:10" x14ac:dyDescent="0.35">
      <c r="J111"/>
    </row>
    <row r="112" spans="10:10" x14ac:dyDescent="0.35">
      <c r="J112"/>
    </row>
    <row r="113" spans="10:10" x14ac:dyDescent="0.35">
      <c r="J113"/>
    </row>
    <row r="114" spans="10:10" x14ac:dyDescent="0.35">
      <c r="J114"/>
    </row>
    <row r="115" spans="10:10" x14ac:dyDescent="0.35">
      <c r="J115"/>
    </row>
    <row r="116" spans="10:10" x14ac:dyDescent="0.35">
      <c r="J116"/>
    </row>
    <row r="117" spans="10:10" x14ac:dyDescent="0.35">
      <c r="J117"/>
    </row>
    <row r="118" spans="10:10" x14ac:dyDescent="0.35">
      <c r="J118"/>
    </row>
    <row r="119" spans="10:10" x14ac:dyDescent="0.35">
      <c r="J119"/>
    </row>
    <row r="120" spans="10:10" x14ac:dyDescent="0.35">
      <c r="J120"/>
    </row>
    <row r="121" spans="10:10" x14ac:dyDescent="0.35">
      <c r="J121"/>
    </row>
    <row r="122" spans="10:10" x14ac:dyDescent="0.35">
      <c r="J122"/>
    </row>
    <row r="123" spans="10:10" x14ac:dyDescent="0.35">
      <c r="J123"/>
    </row>
    <row r="124" spans="10:10" x14ac:dyDescent="0.35">
      <c r="J124"/>
    </row>
    <row r="125" spans="10:10" x14ac:dyDescent="0.35">
      <c r="J125"/>
    </row>
    <row r="126" spans="10:10" x14ac:dyDescent="0.35">
      <c r="J126"/>
    </row>
    <row r="127" spans="10:10" x14ac:dyDescent="0.35">
      <c r="J127"/>
    </row>
    <row r="128" spans="10:10" x14ac:dyDescent="0.35">
      <c r="J128"/>
    </row>
    <row r="129" spans="10:10" x14ac:dyDescent="0.35">
      <c r="J129"/>
    </row>
    <row r="130" spans="10:10" x14ac:dyDescent="0.35">
      <c r="J130"/>
    </row>
    <row r="131" spans="10:10" x14ac:dyDescent="0.35">
      <c r="J131"/>
    </row>
    <row r="132" spans="10:10" x14ac:dyDescent="0.35">
      <c r="J132"/>
    </row>
    <row r="133" spans="10:10" x14ac:dyDescent="0.35">
      <c r="J133"/>
    </row>
    <row r="134" spans="10:10" x14ac:dyDescent="0.35">
      <c r="J134"/>
    </row>
    <row r="135" spans="10:10" x14ac:dyDescent="0.35">
      <c r="J135"/>
    </row>
    <row r="136" spans="10:10" x14ac:dyDescent="0.35">
      <c r="J136"/>
    </row>
    <row r="137" spans="10:10" x14ac:dyDescent="0.35">
      <c r="J137"/>
    </row>
    <row r="138" spans="10:10" x14ac:dyDescent="0.35">
      <c r="J138"/>
    </row>
    <row r="139" spans="10:10" x14ac:dyDescent="0.35">
      <c r="J139"/>
    </row>
    <row r="140" spans="10:10" x14ac:dyDescent="0.35">
      <c r="J140"/>
    </row>
    <row r="141" spans="10:10" x14ac:dyDescent="0.35">
      <c r="J141"/>
    </row>
    <row r="142" spans="10:10" x14ac:dyDescent="0.35">
      <c r="J142"/>
    </row>
    <row r="143" spans="10:10" x14ac:dyDescent="0.35">
      <c r="J143"/>
    </row>
    <row r="144" spans="10:10" x14ac:dyDescent="0.35">
      <c r="J144"/>
    </row>
    <row r="145" spans="10:10" x14ac:dyDescent="0.35">
      <c r="J145"/>
    </row>
    <row r="146" spans="10:10" x14ac:dyDescent="0.35">
      <c r="J146"/>
    </row>
    <row r="147" spans="10:10" x14ac:dyDescent="0.35">
      <c r="J147"/>
    </row>
    <row r="148" spans="10:10" x14ac:dyDescent="0.35">
      <c r="J148"/>
    </row>
    <row r="149" spans="10:10" x14ac:dyDescent="0.35">
      <c r="J149"/>
    </row>
    <row r="150" spans="10:10" x14ac:dyDescent="0.35">
      <c r="J150"/>
    </row>
    <row r="151" spans="10:10" x14ac:dyDescent="0.35">
      <c r="J151"/>
    </row>
    <row r="152" spans="10:10" x14ac:dyDescent="0.35">
      <c r="J152"/>
    </row>
    <row r="153" spans="10:10" x14ac:dyDescent="0.35">
      <c r="J153"/>
    </row>
    <row r="154" spans="10:10" x14ac:dyDescent="0.35">
      <c r="J154"/>
    </row>
    <row r="155" spans="10:10" x14ac:dyDescent="0.35">
      <c r="J155"/>
    </row>
    <row r="156" spans="10:10" x14ac:dyDescent="0.35">
      <c r="J156"/>
    </row>
    <row r="157" spans="10:10" x14ac:dyDescent="0.35">
      <c r="J157"/>
    </row>
    <row r="158" spans="10:10" x14ac:dyDescent="0.35">
      <c r="J158"/>
    </row>
    <row r="159" spans="10:10" x14ac:dyDescent="0.35">
      <c r="J159"/>
    </row>
    <row r="160" spans="10:10" x14ac:dyDescent="0.35">
      <c r="J160"/>
    </row>
    <row r="161" spans="10:10" x14ac:dyDescent="0.35">
      <c r="J161"/>
    </row>
    <row r="162" spans="10:10" x14ac:dyDescent="0.35">
      <c r="J162"/>
    </row>
    <row r="163" spans="10:10" x14ac:dyDescent="0.35">
      <c r="J163"/>
    </row>
    <row r="164" spans="10:10" x14ac:dyDescent="0.35">
      <c r="J164"/>
    </row>
    <row r="165" spans="10:10" x14ac:dyDescent="0.35">
      <c r="J165"/>
    </row>
    <row r="166" spans="10:10" x14ac:dyDescent="0.35">
      <c r="J166"/>
    </row>
    <row r="167" spans="10:10" x14ac:dyDescent="0.35">
      <c r="J167"/>
    </row>
    <row r="168" spans="10:10" x14ac:dyDescent="0.35">
      <c r="J168"/>
    </row>
    <row r="169" spans="10:10" x14ac:dyDescent="0.35">
      <c r="J169"/>
    </row>
    <row r="170" spans="10:10" x14ac:dyDescent="0.35">
      <c r="J170"/>
    </row>
    <row r="171" spans="10:10" x14ac:dyDescent="0.35">
      <c r="J171"/>
    </row>
    <row r="172" spans="10:10" x14ac:dyDescent="0.35">
      <c r="J172"/>
    </row>
    <row r="173" spans="10:10" x14ac:dyDescent="0.35">
      <c r="J173"/>
    </row>
    <row r="174" spans="10:10" x14ac:dyDescent="0.35">
      <c r="J174"/>
    </row>
    <row r="175" spans="10:10" x14ac:dyDescent="0.35">
      <c r="J175"/>
    </row>
    <row r="176" spans="10:10" x14ac:dyDescent="0.35">
      <c r="J176"/>
    </row>
    <row r="177" spans="10:10" x14ac:dyDescent="0.35">
      <c r="J177"/>
    </row>
    <row r="178" spans="10:10" x14ac:dyDescent="0.35">
      <c r="J178"/>
    </row>
    <row r="179" spans="10:10" x14ac:dyDescent="0.35">
      <c r="J179"/>
    </row>
    <row r="180" spans="10:10" x14ac:dyDescent="0.35">
      <c r="J180"/>
    </row>
    <row r="181" spans="10:10" x14ac:dyDescent="0.35">
      <c r="J181"/>
    </row>
    <row r="182" spans="10:10" x14ac:dyDescent="0.35">
      <c r="J182"/>
    </row>
    <row r="183" spans="10:10" x14ac:dyDescent="0.35">
      <c r="J183"/>
    </row>
    <row r="184" spans="10:10" x14ac:dyDescent="0.35">
      <c r="J184"/>
    </row>
    <row r="185" spans="10:10" x14ac:dyDescent="0.35">
      <c r="J185"/>
    </row>
    <row r="186" spans="10:10" x14ac:dyDescent="0.35">
      <c r="J186"/>
    </row>
    <row r="187" spans="10:10" x14ac:dyDescent="0.35">
      <c r="J187"/>
    </row>
    <row r="188" spans="10:10" x14ac:dyDescent="0.35">
      <c r="J188"/>
    </row>
    <row r="189" spans="10:10" x14ac:dyDescent="0.35">
      <c r="J189"/>
    </row>
    <row r="190" spans="10:10" x14ac:dyDescent="0.35">
      <c r="J190"/>
    </row>
    <row r="191" spans="10:10" x14ac:dyDescent="0.35">
      <c r="J191"/>
    </row>
    <row r="192" spans="10:10" x14ac:dyDescent="0.35">
      <c r="J192"/>
    </row>
    <row r="193" spans="10:10" x14ac:dyDescent="0.35">
      <c r="J193"/>
    </row>
    <row r="194" spans="10:10" x14ac:dyDescent="0.35">
      <c r="J194"/>
    </row>
    <row r="195" spans="10:10" x14ac:dyDescent="0.35">
      <c r="J195"/>
    </row>
    <row r="196" spans="10:10" x14ac:dyDescent="0.35">
      <c r="J196"/>
    </row>
    <row r="197" spans="10:10" x14ac:dyDescent="0.35">
      <c r="J197"/>
    </row>
    <row r="198" spans="10:10" x14ac:dyDescent="0.35">
      <c r="J198"/>
    </row>
    <row r="199" spans="10:10" x14ac:dyDescent="0.35">
      <c r="J199"/>
    </row>
    <row r="200" spans="10:10" x14ac:dyDescent="0.35">
      <c r="J200"/>
    </row>
    <row r="201" spans="10:10" x14ac:dyDescent="0.35">
      <c r="J201"/>
    </row>
    <row r="202" spans="10:10" x14ac:dyDescent="0.35">
      <c r="J202"/>
    </row>
    <row r="203" spans="10:10" x14ac:dyDescent="0.35">
      <c r="J203"/>
    </row>
    <row r="204" spans="10:10" x14ac:dyDescent="0.35">
      <c r="J204"/>
    </row>
    <row r="205" spans="10:10" x14ac:dyDescent="0.35">
      <c r="J205"/>
    </row>
    <row r="206" spans="10:10" x14ac:dyDescent="0.35">
      <c r="J206"/>
    </row>
    <row r="207" spans="10:10" x14ac:dyDescent="0.35">
      <c r="J207"/>
    </row>
    <row r="208" spans="10:10" x14ac:dyDescent="0.35">
      <c r="J208"/>
    </row>
    <row r="209" spans="10:10" x14ac:dyDescent="0.35">
      <c r="J209"/>
    </row>
    <row r="210" spans="10:10" x14ac:dyDescent="0.35">
      <c r="J210"/>
    </row>
    <row r="211" spans="10:10" x14ac:dyDescent="0.35">
      <c r="J211"/>
    </row>
    <row r="212" spans="10:10" x14ac:dyDescent="0.35">
      <c r="J212"/>
    </row>
    <row r="213" spans="10:10" x14ac:dyDescent="0.35">
      <c r="J213"/>
    </row>
    <row r="214" spans="10:10" x14ac:dyDescent="0.35">
      <c r="J214"/>
    </row>
    <row r="215" spans="10:10" x14ac:dyDescent="0.35">
      <c r="J215"/>
    </row>
    <row r="216" spans="10:10" x14ac:dyDescent="0.35">
      <c r="J216"/>
    </row>
    <row r="217" spans="10:10" x14ac:dyDescent="0.35">
      <c r="J217"/>
    </row>
    <row r="218" spans="10:10" x14ac:dyDescent="0.35">
      <c r="J218"/>
    </row>
    <row r="219" spans="10:10" x14ac:dyDescent="0.35">
      <c r="J219"/>
    </row>
    <row r="220" spans="10:10" x14ac:dyDescent="0.35">
      <c r="J220"/>
    </row>
    <row r="221" spans="10:10" x14ac:dyDescent="0.35">
      <c r="J221"/>
    </row>
    <row r="222" spans="10:10" x14ac:dyDescent="0.35">
      <c r="J222"/>
    </row>
    <row r="223" spans="10:10" x14ac:dyDescent="0.35">
      <c r="J223"/>
    </row>
    <row r="224" spans="10:10" x14ac:dyDescent="0.35">
      <c r="J224"/>
    </row>
    <row r="225" spans="10:10" x14ac:dyDescent="0.35">
      <c r="J225"/>
    </row>
    <row r="226" spans="10:10" x14ac:dyDescent="0.35">
      <c r="J226"/>
    </row>
    <row r="227" spans="10:10" x14ac:dyDescent="0.35">
      <c r="J227"/>
    </row>
    <row r="228" spans="10:10" x14ac:dyDescent="0.35">
      <c r="J228"/>
    </row>
    <row r="229" spans="10:10" x14ac:dyDescent="0.35">
      <c r="J229"/>
    </row>
    <row r="230" spans="10:10" x14ac:dyDescent="0.35">
      <c r="J230"/>
    </row>
    <row r="231" spans="10:10" x14ac:dyDescent="0.35">
      <c r="J231"/>
    </row>
    <row r="232" spans="10:10" x14ac:dyDescent="0.35">
      <c r="J232"/>
    </row>
    <row r="233" spans="10:10" x14ac:dyDescent="0.35">
      <c r="J233"/>
    </row>
    <row r="234" spans="10:10" x14ac:dyDescent="0.35">
      <c r="J234"/>
    </row>
    <row r="235" spans="10:10" x14ac:dyDescent="0.35">
      <c r="J235"/>
    </row>
    <row r="236" spans="10:10" x14ac:dyDescent="0.35">
      <c r="J236"/>
    </row>
    <row r="237" spans="10:10" x14ac:dyDescent="0.35">
      <c r="J237"/>
    </row>
    <row r="238" spans="10:10" x14ac:dyDescent="0.35">
      <c r="J238"/>
    </row>
    <row r="239" spans="10:10" x14ac:dyDescent="0.35">
      <c r="J239"/>
    </row>
    <row r="240" spans="10:10" x14ac:dyDescent="0.35">
      <c r="J240"/>
    </row>
    <row r="241" spans="10:10" x14ac:dyDescent="0.35">
      <c r="J241"/>
    </row>
    <row r="242" spans="10:10" x14ac:dyDescent="0.35">
      <c r="J242"/>
    </row>
    <row r="243" spans="10:10" x14ac:dyDescent="0.35">
      <c r="J243"/>
    </row>
    <row r="244" spans="10:10" x14ac:dyDescent="0.35">
      <c r="J244"/>
    </row>
    <row r="245" spans="10:10" x14ac:dyDescent="0.35">
      <c r="J245"/>
    </row>
    <row r="246" spans="10:10" x14ac:dyDescent="0.35">
      <c r="J246"/>
    </row>
    <row r="247" spans="10:10" x14ac:dyDescent="0.35">
      <c r="J247"/>
    </row>
    <row r="248" spans="10:10" x14ac:dyDescent="0.35">
      <c r="J248"/>
    </row>
    <row r="249" spans="10:10" x14ac:dyDescent="0.35">
      <c r="J249"/>
    </row>
    <row r="250" spans="10:10" x14ac:dyDescent="0.35">
      <c r="J250"/>
    </row>
    <row r="251" spans="10:10" x14ac:dyDescent="0.35">
      <c r="J251"/>
    </row>
    <row r="252" spans="10:10" x14ac:dyDescent="0.35">
      <c r="J252"/>
    </row>
    <row r="253" spans="10:10" x14ac:dyDescent="0.35">
      <c r="J253"/>
    </row>
    <row r="254" spans="10:10" x14ac:dyDescent="0.35">
      <c r="J254"/>
    </row>
    <row r="255" spans="10:10" x14ac:dyDescent="0.35">
      <c r="J255"/>
    </row>
    <row r="256" spans="10:10" x14ac:dyDescent="0.35">
      <c r="J256"/>
    </row>
    <row r="257" spans="10:10" x14ac:dyDescent="0.35">
      <c r="J257"/>
    </row>
    <row r="258" spans="10:10" x14ac:dyDescent="0.35">
      <c r="J258"/>
    </row>
    <row r="259" spans="10:10" x14ac:dyDescent="0.35">
      <c r="J259"/>
    </row>
    <row r="260" spans="10:10" x14ac:dyDescent="0.35">
      <c r="J260"/>
    </row>
    <row r="261" spans="10:10" x14ac:dyDescent="0.35">
      <c r="J261"/>
    </row>
    <row r="262" spans="10:10" x14ac:dyDescent="0.35">
      <c r="J262"/>
    </row>
    <row r="263" spans="10:10" x14ac:dyDescent="0.35">
      <c r="J263"/>
    </row>
    <row r="264" spans="10:10" x14ac:dyDescent="0.35">
      <c r="J264"/>
    </row>
    <row r="265" spans="10:10" x14ac:dyDescent="0.35">
      <c r="J265"/>
    </row>
    <row r="266" spans="10:10" x14ac:dyDescent="0.35">
      <c r="J266"/>
    </row>
    <row r="267" spans="10:10" x14ac:dyDescent="0.35">
      <c r="J267"/>
    </row>
    <row r="268" spans="10:10" x14ac:dyDescent="0.35">
      <c r="J268"/>
    </row>
    <row r="269" spans="10:10" x14ac:dyDescent="0.35">
      <c r="J269"/>
    </row>
    <row r="270" spans="10:10" x14ac:dyDescent="0.35">
      <c r="J270"/>
    </row>
    <row r="271" spans="10:10" x14ac:dyDescent="0.35">
      <c r="J271"/>
    </row>
    <row r="272" spans="10:10" x14ac:dyDescent="0.35">
      <c r="J272"/>
    </row>
    <row r="273" spans="10:10" x14ac:dyDescent="0.35">
      <c r="J273"/>
    </row>
    <row r="274" spans="10:10" x14ac:dyDescent="0.35">
      <c r="J274"/>
    </row>
    <row r="275" spans="10:10" x14ac:dyDescent="0.35">
      <c r="J275"/>
    </row>
    <row r="276" spans="10:10" x14ac:dyDescent="0.35">
      <c r="J276"/>
    </row>
    <row r="277" spans="10:10" x14ac:dyDescent="0.35">
      <c r="J277"/>
    </row>
    <row r="278" spans="10:10" x14ac:dyDescent="0.35">
      <c r="J278"/>
    </row>
    <row r="279" spans="10:10" x14ac:dyDescent="0.35">
      <c r="J279"/>
    </row>
    <row r="280" spans="10:10" x14ac:dyDescent="0.35">
      <c r="J280"/>
    </row>
    <row r="281" spans="10:10" x14ac:dyDescent="0.35">
      <c r="J281"/>
    </row>
    <row r="282" spans="10:10" x14ac:dyDescent="0.35">
      <c r="J282"/>
    </row>
    <row r="283" spans="10:10" x14ac:dyDescent="0.35">
      <c r="J283"/>
    </row>
    <row r="284" spans="10:10" x14ac:dyDescent="0.35">
      <c r="J284"/>
    </row>
    <row r="285" spans="10:10" x14ac:dyDescent="0.35">
      <c r="J285"/>
    </row>
    <row r="286" spans="10:10" x14ac:dyDescent="0.35">
      <c r="J286"/>
    </row>
    <row r="287" spans="10:10" x14ac:dyDescent="0.35">
      <c r="J287"/>
    </row>
    <row r="288" spans="10:10" x14ac:dyDescent="0.35">
      <c r="J288"/>
    </row>
    <row r="289" spans="10:10" x14ac:dyDescent="0.35">
      <c r="J289"/>
    </row>
    <row r="290" spans="10:10" x14ac:dyDescent="0.35">
      <c r="J290"/>
    </row>
    <row r="291" spans="10:10" x14ac:dyDescent="0.35">
      <c r="J291"/>
    </row>
    <row r="292" spans="10:10" x14ac:dyDescent="0.35">
      <c r="J292"/>
    </row>
    <row r="293" spans="10:10" x14ac:dyDescent="0.35">
      <c r="J293"/>
    </row>
    <row r="294" spans="10:10" x14ac:dyDescent="0.35">
      <c r="J294"/>
    </row>
    <row r="295" spans="10:10" x14ac:dyDescent="0.35">
      <c r="J295"/>
    </row>
    <row r="296" spans="10:10" x14ac:dyDescent="0.35">
      <c r="J296"/>
    </row>
    <row r="297" spans="10:10" x14ac:dyDescent="0.35">
      <c r="J297"/>
    </row>
    <row r="298" spans="10:10" x14ac:dyDescent="0.35">
      <c r="J298"/>
    </row>
    <row r="299" spans="10:10" x14ac:dyDescent="0.35">
      <c r="J299"/>
    </row>
    <row r="300" spans="10:10" x14ac:dyDescent="0.35">
      <c r="J300"/>
    </row>
    <row r="301" spans="10:10" x14ac:dyDescent="0.35">
      <c r="J301"/>
    </row>
    <row r="302" spans="10:10" x14ac:dyDescent="0.35">
      <c r="J302"/>
    </row>
    <row r="303" spans="10:10" x14ac:dyDescent="0.35">
      <c r="J303"/>
    </row>
    <row r="304" spans="10:10" x14ac:dyDescent="0.35">
      <c r="J304"/>
    </row>
    <row r="305" spans="10:10" x14ac:dyDescent="0.35">
      <c r="J305"/>
    </row>
    <row r="306" spans="10:10" x14ac:dyDescent="0.35">
      <c r="J306"/>
    </row>
    <row r="307" spans="10:10" x14ac:dyDescent="0.35">
      <c r="J307"/>
    </row>
    <row r="308" spans="10:10" x14ac:dyDescent="0.35">
      <c r="J308"/>
    </row>
    <row r="309" spans="10:10" x14ac:dyDescent="0.35">
      <c r="J309"/>
    </row>
    <row r="310" spans="10:10" x14ac:dyDescent="0.35">
      <c r="J310"/>
    </row>
    <row r="311" spans="10:10" x14ac:dyDescent="0.35">
      <c r="J311"/>
    </row>
    <row r="312" spans="10:10" x14ac:dyDescent="0.35">
      <c r="J312"/>
    </row>
    <row r="313" spans="10:10" x14ac:dyDescent="0.35">
      <c r="J313"/>
    </row>
    <row r="314" spans="10:10" x14ac:dyDescent="0.35">
      <c r="J314"/>
    </row>
    <row r="315" spans="10:10" x14ac:dyDescent="0.35">
      <c r="J315"/>
    </row>
    <row r="316" spans="10:10" x14ac:dyDescent="0.35">
      <c r="J316"/>
    </row>
    <row r="317" spans="10:10" x14ac:dyDescent="0.35">
      <c r="J317"/>
    </row>
    <row r="318" spans="10:10" x14ac:dyDescent="0.35">
      <c r="J318"/>
    </row>
    <row r="319" spans="10:10" x14ac:dyDescent="0.35">
      <c r="J319"/>
    </row>
    <row r="320" spans="10:10" x14ac:dyDescent="0.35">
      <c r="J320"/>
    </row>
    <row r="321" spans="10:10" x14ac:dyDescent="0.35">
      <c r="J321"/>
    </row>
    <row r="322" spans="10:10" x14ac:dyDescent="0.35">
      <c r="J322"/>
    </row>
    <row r="323" spans="10:10" x14ac:dyDescent="0.35">
      <c r="J323"/>
    </row>
    <row r="324" spans="10:10" x14ac:dyDescent="0.35">
      <c r="J324"/>
    </row>
    <row r="325" spans="10:10" x14ac:dyDescent="0.35">
      <c r="J325"/>
    </row>
    <row r="326" spans="10:10" x14ac:dyDescent="0.35">
      <c r="J326"/>
    </row>
    <row r="327" spans="10:10" x14ac:dyDescent="0.35">
      <c r="J327"/>
    </row>
    <row r="328" spans="10:10" x14ac:dyDescent="0.35">
      <c r="J328"/>
    </row>
    <row r="329" spans="10:10" x14ac:dyDescent="0.35">
      <c r="J329"/>
    </row>
    <row r="330" spans="10:10" x14ac:dyDescent="0.35">
      <c r="J330"/>
    </row>
    <row r="331" spans="10:10" x14ac:dyDescent="0.35">
      <c r="J331"/>
    </row>
    <row r="332" spans="10:10" x14ac:dyDescent="0.35">
      <c r="J332"/>
    </row>
    <row r="333" spans="10:10" x14ac:dyDescent="0.35">
      <c r="J333"/>
    </row>
    <row r="334" spans="10:10" x14ac:dyDescent="0.35">
      <c r="J334"/>
    </row>
    <row r="335" spans="10:10" x14ac:dyDescent="0.35">
      <c r="J335"/>
    </row>
    <row r="336" spans="10:10" x14ac:dyDescent="0.35">
      <c r="J336"/>
    </row>
    <row r="337" spans="10:10" x14ac:dyDescent="0.35">
      <c r="J337"/>
    </row>
    <row r="338" spans="10:10" x14ac:dyDescent="0.35">
      <c r="J338"/>
    </row>
    <row r="339" spans="10:10" x14ac:dyDescent="0.35">
      <c r="J339"/>
    </row>
    <row r="340" spans="10:10" x14ac:dyDescent="0.35">
      <c r="J340"/>
    </row>
    <row r="341" spans="10:10" x14ac:dyDescent="0.35">
      <c r="J341"/>
    </row>
    <row r="342" spans="10:10" x14ac:dyDescent="0.35">
      <c r="J342"/>
    </row>
    <row r="343" spans="10:10" x14ac:dyDescent="0.35">
      <c r="J343"/>
    </row>
    <row r="344" spans="10:10" x14ac:dyDescent="0.35">
      <c r="J344"/>
    </row>
    <row r="345" spans="10:10" x14ac:dyDescent="0.35">
      <c r="J345"/>
    </row>
    <row r="346" spans="10:10" x14ac:dyDescent="0.35">
      <c r="J346"/>
    </row>
    <row r="347" spans="10:10" x14ac:dyDescent="0.35">
      <c r="J347"/>
    </row>
    <row r="348" spans="10:10" x14ac:dyDescent="0.35">
      <c r="J348"/>
    </row>
    <row r="349" spans="10:10" x14ac:dyDescent="0.35">
      <c r="J349"/>
    </row>
    <row r="350" spans="10:10" x14ac:dyDescent="0.35">
      <c r="J350"/>
    </row>
    <row r="351" spans="10:10" x14ac:dyDescent="0.35">
      <c r="J351"/>
    </row>
    <row r="352" spans="10:10" x14ac:dyDescent="0.35">
      <c r="J352"/>
    </row>
    <row r="353" spans="10:10" x14ac:dyDescent="0.35">
      <c r="J353"/>
    </row>
    <row r="354" spans="10:10" x14ac:dyDescent="0.35">
      <c r="J354"/>
    </row>
    <row r="355" spans="10:10" x14ac:dyDescent="0.35">
      <c r="J355"/>
    </row>
    <row r="356" spans="10:10" x14ac:dyDescent="0.35">
      <c r="J356"/>
    </row>
    <row r="357" spans="10:10" x14ac:dyDescent="0.35">
      <c r="J357"/>
    </row>
    <row r="358" spans="10:10" x14ac:dyDescent="0.35">
      <c r="J358"/>
    </row>
    <row r="359" spans="10:10" x14ac:dyDescent="0.35">
      <c r="J359"/>
    </row>
    <row r="360" spans="10:10" x14ac:dyDescent="0.35">
      <c r="J360"/>
    </row>
    <row r="361" spans="10:10" x14ac:dyDescent="0.35">
      <c r="J361"/>
    </row>
    <row r="362" spans="10:10" x14ac:dyDescent="0.35">
      <c r="J362"/>
    </row>
    <row r="363" spans="10:10" x14ac:dyDescent="0.35">
      <c r="J363"/>
    </row>
    <row r="364" spans="10:10" x14ac:dyDescent="0.35">
      <c r="J364"/>
    </row>
    <row r="365" spans="10:10" x14ac:dyDescent="0.35">
      <c r="J365"/>
    </row>
    <row r="366" spans="10:10" x14ac:dyDescent="0.35">
      <c r="J366"/>
    </row>
    <row r="367" spans="10:10" x14ac:dyDescent="0.35">
      <c r="J367"/>
    </row>
    <row r="368" spans="10:10" x14ac:dyDescent="0.35">
      <c r="J368"/>
    </row>
    <row r="369" spans="10:10" x14ac:dyDescent="0.35">
      <c r="J369"/>
    </row>
    <row r="370" spans="10:10" x14ac:dyDescent="0.35">
      <c r="J370"/>
    </row>
    <row r="371" spans="10:10" x14ac:dyDescent="0.35">
      <c r="J371"/>
    </row>
    <row r="372" spans="10:10" x14ac:dyDescent="0.35">
      <c r="J372"/>
    </row>
    <row r="373" spans="10:10" x14ac:dyDescent="0.35">
      <c r="J373"/>
    </row>
    <row r="374" spans="10:10" x14ac:dyDescent="0.35">
      <c r="J374"/>
    </row>
    <row r="375" spans="10:10" x14ac:dyDescent="0.35">
      <c r="J375"/>
    </row>
    <row r="376" spans="10:10" x14ac:dyDescent="0.35">
      <c r="J376"/>
    </row>
    <row r="377" spans="10:10" x14ac:dyDescent="0.35">
      <c r="J377"/>
    </row>
    <row r="378" spans="10:10" x14ac:dyDescent="0.35">
      <c r="J378"/>
    </row>
    <row r="379" spans="10:10" x14ac:dyDescent="0.35">
      <c r="J379"/>
    </row>
    <row r="380" spans="10:10" x14ac:dyDescent="0.35">
      <c r="J380"/>
    </row>
    <row r="381" spans="10:10" x14ac:dyDescent="0.35">
      <c r="J381"/>
    </row>
    <row r="382" spans="10:10" x14ac:dyDescent="0.35">
      <c r="J382"/>
    </row>
    <row r="383" spans="10:10" x14ac:dyDescent="0.35">
      <c r="J383"/>
    </row>
    <row r="384" spans="10:10" x14ac:dyDescent="0.35">
      <c r="J384"/>
    </row>
    <row r="385" spans="10:10" x14ac:dyDescent="0.35">
      <c r="J385"/>
    </row>
    <row r="386" spans="10:10" x14ac:dyDescent="0.35">
      <c r="J386"/>
    </row>
    <row r="387" spans="10:10" x14ac:dyDescent="0.35">
      <c r="J387"/>
    </row>
    <row r="388" spans="10:10" x14ac:dyDescent="0.35">
      <c r="J388"/>
    </row>
    <row r="389" spans="10:10" x14ac:dyDescent="0.35">
      <c r="J389"/>
    </row>
    <row r="390" spans="10:10" x14ac:dyDescent="0.35">
      <c r="J390"/>
    </row>
    <row r="391" spans="10:10" x14ac:dyDescent="0.35">
      <c r="J391"/>
    </row>
    <row r="392" spans="10:10" x14ac:dyDescent="0.35">
      <c r="J392"/>
    </row>
    <row r="393" spans="10:10" x14ac:dyDescent="0.35">
      <c r="J393"/>
    </row>
    <row r="394" spans="10:10" x14ac:dyDescent="0.35">
      <c r="J394"/>
    </row>
    <row r="395" spans="10:10" x14ac:dyDescent="0.35">
      <c r="J395"/>
    </row>
    <row r="396" spans="10:10" x14ac:dyDescent="0.35">
      <c r="J396"/>
    </row>
    <row r="397" spans="10:10" x14ac:dyDescent="0.35">
      <c r="J397"/>
    </row>
    <row r="398" spans="10:10" x14ac:dyDescent="0.35">
      <c r="J398"/>
    </row>
    <row r="399" spans="10:10" x14ac:dyDescent="0.35">
      <c r="J399"/>
    </row>
    <row r="400" spans="10:10" x14ac:dyDescent="0.35">
      <c r="J400"/>
    </row>
    <row r="401" spans="10:10" x14ac:dyDescent="0.35">
      <c r="J401"/>
    </row>
    <row r="402" spans="10:10" x14ac:dyDescent="0.35">
      <c r="J402"/>
    </row>
    <row r="403" spans="10:10" x14ac:dyDescent="0.35">
      <c r="J403"/>
    </row>
    <row r="404" spans="10:10" x14ac:dyDescent="0.35">
      <c r="J404"/>
    </row>
    <row r="405" spans="10:10" x14ac:dyDescent="0.35">
      <c r="J405"/>
    </row>
    <row r="406" spans="10:10" x14ac:dyDescent="0.35">
      <c r="J406"/>
    </row>
    <row r="407" spans="10:10" x14ac:dyDescent="0.35">
      <c r="J407"/>
    </row>
    <row r="408" spans="10:10" x14ac:dyDescent="0.35">
      <c r="J408"/>
    </row>
    <row r="409" spans="10:10" x14ac:dyDescent="0.35">
      <c r="J409"/>
    </row>
    <row r="410" spans="10:10" x14ac:dyDescent="0.35">
      <c r="J410"/>
    </row>
    <row r="411" spans="10:10" x14ac:dyDescent="0.35">
      <c r="J411"/>
    </row>
    <row r="412" spans="10:10" x14ac:dyDescent="0.35">
      <c r="J412"/>
    </row>
    <row r="413" spans="10:10" x14ac:dyDescent="0.35">
      <c r="J413"/>
    </row>
    <row r="414" spans="10:10" x14ac:dyDescent="0.35">
      <c r="J414"/>
    </row>
    <row r="415" spans="10:10" x14ac:dyDescent="0.35">
      <c r="J415"/>
    </row>
    <row r="416" spans="10:10" x14ac:dyDescent="0.35">
      <c r="J416"/>
    </row>
    <row r="417" spans="10:10" x14ac:dyDescent="0.35">
      <c r="J417"/>
    </row>
    <row r="418" spans="10:10" x14ac:dyDescent="0.35">
      <c r="J418"/>
    </row>
    <row r="419" spans="10:10" x14ac:dyDescent="0.35">
      <c r="J419"/>
    </row>
    <row r="420" spans="10:10" x14ac:dyDescent="0.35">
      <c r="J420"/>
    </row>
    <row r="421" spans="10:10" x14ac:dyDescent="0.35">
      <c r="J421"/>
    </row>
    <row r="422" spans="10:10" x14ac:dyDescent="0.35">
      <c r="J422"/>
    </row>
    <row r="423" spans="10:10" x14ac:dyDescent="0.35">
      <c r="J423"/>
    </row>
    <row r="424" spans="10:10" x14ac:dyDescent="0.35">
      <c r="J424"/>
    </row>
    <row r="425" spans="10:10" x14ac:dyDescent="0.35">
      <c r="J425"/>
    </row>
    <row r="426" spans="10:10" x14ac:dyDescent="0.35">
      <c r="J426"/>
    </row>
    <row r="427" spans="10:10" x14ac:dyDescent="0.35">
      <c r="J427"/>
    </row>
    <row r="428" spans="10:10" x14ac:dyDescent="0.35">
      <c r="J428"/>
    </row>
    <row r="429" spans="10:10" x14ac:dyDescent="0.35">
      <c r="J429"/>
    </row>
    <row r="430" spans="10:10" x14ac:dyDescent="0.35">
      <c r="J430"/>
    </row>
    <row r="431" spans="10:10" x14ac:dyDescent="0.35">
      <c r="J431"/>
    </row>
    <row r="432" spans="10:10" x14ac:dyDescent="0.35">
      <c r="J432"/>
    </row>
    <row r="433" spans="10:10" x14ac:dyDescent="0.35">
      <c r="J433"/>
    </row>
    <row r="434" spans="10:10" x14ac:dyDescent="0.35">
      <c r="J434"/>
    </row>
    <row r="435" spans="10:10" x14ac:dyDescent="0.35">
      <c r="J435"/>
    </row>
    <row r="436" spans="10:10" x14ac:dyDescent="0.35">
      <c r="J436"/>
    </row>
    <row r="437" spans="10:10" x14ac:dyDescent="0.35">
      <c r="J437"/>
    </row>
    <row r="438" spans="10:10" x14ac:dyDescent="0.35">
      <c r="J438"/>
    </row>
    <row r="439" spans="10:10" x14ac:dyDescent="0.35">
      <c r="J439"/>
    </row>
    <row r="440" spans="10:10" x14ac:dyDescent="0.35">
      <c r="J440"/>
    </row>
    <row r="441" spans="10:10" x14ac:dyDescent="0.35">
      <c r="J441"/>
    </row>
    <row r="442" spans="10:10" x14ac:dyDescent="0.35">
      <c r="J442"/>
    </row>
    <row r="443" spans="10:10" x14ac:dyDescent="0.35">
      <c r="J443"/>
    </row>
    <row r="444" spans="10:10" x14ac:dyDescent="0.35">
      <c r="J444"/>
    </row>
    <row r="445" spans="10:10" x14ac:dyDescent="0.35">
      <c r="J445"/>
    </row>
    <row r="446" spans="10:10" x14ac:dyDescent="0.35">
      <c r="J446"/>
    </row>
    <row r="447" spans="10:10" x14ac:dyDescent="0.35">
      <c r="J447"/>
    </row>
    <row r="448" spans="10:10" x14ac:dyDescent="0.35">
      <c r="J448"/>
    </row>
    <row r="449" spans="10:10" x14ac:dyDescent="0.35">
      <c r="J449"/>
    </row>
    <row r="450" spans="10:10" x14ac:dyDescent="0.35">
      <c r="J450"/>
    </row>
    <row r="451" spans="10:10" x14ac:dyDescent="0.35">
      <c r="J451"/>
    </row>
    <row r="452" spans="10:10" x14ac:dyDescent="0.35">
      <c r="J452"/>
    </row>
    <row r="453" spans="10:10" x14ac:dyDescent="0.35">
      <c r="J453"/>
    </row>
    <row r="454" spans="10:10" x14ac:dyDescent="0.35">
      <c r="J454"/>
    </row>
    <row r="455" spans="10:10" x14ac:dyDescent="0.35">
      <c r="J455"/>
    </row>
    <row r="456" spans="10:10" x14ac:dyDescent="0.35">
      <c r="J456"/>
    </row>
    <row r="457" spans="10:10" x14ac:dyDescent="0.35">
      <c r="J457"/>
    </row>
    <row r="458" spans="10:10" x14ac:dyDescent="0.35">
      <c r="J458"/>
    </row>
    <row r="459" spans="10:10" x14ac:dyDescent="0.35">
      <c r="J459"/>
    </row>
    <row r="460" spans="10:10" x14ac:dyDescent="0.35">
      <c r="J460"/>
    </row>
    <row r="461" spans="10:10" x14ac:dyDescent="0.35">
      <c r="J461"/>
    </row>
    <row r="462" spans="10:10" x14ac:dyDescent="0.35">
      <c r="J462"/>
    </row>
    <row r="463" spans="10:10" x14ac:dyDescent="0.35">
      <c r="J463"/>
    </row>
    <row r="464" spans="10:10" x14ac:dyDescent="0.35">
      <c r="J464"/>
    </row>
    <row r="465" spans="10:10" x14ac:dyDescent="0.35">
      <c r="J465"/>
    </row>
    <row r="466" spans="10:10" x14ac:dyDescent="0.35">
      <c r="J466"/>
    </row>
    <row r="467" spans="10:10" x14ac:dyDescent="0.35">
      <c r="J467"/>
    </row>
    <row r="468" spans="10:10" x14ac:dyDescent="0.35">
      <c r="J468"/>
    </row>
    <row r="469" spans="10:10" x14ac:dyDescent="0.35">
      <c r="J469"/>
    </row>
    <row r="470" spans="10:10" x14ac:dyDescent="0.35">
      <c r="J470"/>
    </row>
    <row r="471" spans="10:10" x14ac:dyDescent="0.35">
      <c r="J471"/>
    </row>
    <row r="472" spans="10:10" x14ac:dyDescent="0.35">
      <c r="J472"/>
    </row>
    <row r="473" spans="10:10" x14ac:dyDescent="0.35">
      <c r="J473"/>
    </row>
    <row r="474" spans="10:10" x14ac:dyDescent="0.35">
      <c r="J474"/>
    </row>
    <row r="475" spans="10:10" x14ac:dyDescent="0.35">
      <c r="J475"/>
    </row>
    <row r="476" spans="10:10" x14ac:dyDescent="0.35">
      <c r="J476"/>
    </row>
    <row r="477" spans="10:10" x14ac:dyDescent="0.35">
      <c r="J477"/>
    </row>
    <row r="478" spans="10:10" x14ac:dyDescent="0.35">
      <c r="J478"/>
    </row>
    <row r="479" spans="10:10" x14ac:dyDescent="0.35">
      <c r="J479"/>
    </row>
    <row r="480" spans="10:10" x14ac:dyDescent="0.35">
      <c r="J480"/>
    </row>
    <row r="481" spans="10:10" x14ac:dyDescent="0.35">
      <c r="J481"/>
    </row>
    <row r="482" spans="10:10" x14ac:dyDescent="0.35">
      <c r="J482"/>
    </row>
    <row r="483" spans="10:10" x14ac:dyDescent="0.35">
      <c r="J483"/>
    </row>
    <row r="484" spans="10:10" x14ac:dyDescent="0.35">
      <c r="J484"/>
    </row>
    <row r="485" spans="10:10" x14ac:dyDescent="0.35">
      <c r="J485"/>
    </row>
    <row r="486" spans="10:10" x14ac:dyDescent="0.35">
      <c r="J486"/>
    </row>
    <row r="487" spans="10:10" x14ac:dyDescent="0.35">
      <c r="J487"/>
    </row>
    <row r="488" spans="10:10" x14ac:dyDescent="0.35">
      <c r="J488"/>
    </row>
    <row r="489" spans="10:10" x14ac:dyDescent="0.35">
      <c r="J489"/>
    </row>
    <row r="490" spans="10:10" x14ac:dyDescent="0.35">
      <c r="J490"/>
    </row>
    <row r="491" spans="10:10" x14ac:dyDescent="0.35">
      <c r="J491"/>
    </row>
    <row r="492" spans="10:10" x14ac:dyDescent="0.35">
      <c r="J492"/>
    </row>
    <row r="493" spans="10:10" x14ac:dyDescent="0.35">
      <c r="J493"/>
    </row>
    <row r="494" spans="10:10" x14ac:dyDescent="0.35">
      <c r="J494"/>
    </row>
    <row r="495" spans="10:10" x14ac:dyDescent="0.35">
      <c r="J495"/>
    </row>
    <row r="496" spans="10:10" x14ac:dyDescent="0.35">
      <c r="J496"/>
    </row>
    <row r="497" spans="10:10" x14ac:dyDescent="0.35">
      <c r="J497"/>
    </row>
    <row r="498" spans="10:10" x14ac:dyDescent="0.35">
      <c r="J498"/>
    </row>
    <row r="499" spans="10:10" x14ac:dyDescent="0.35">
      <c r="J499"/>
    </row>
    <row r="500" spans="10:10" x14ac:dyDescent="0.35">
      <c r="J500"/>
    </row>
    <row r="501" spans="10:10" x14ac:dyDescent="0.35">
      <c r="J501"/>
    </row>
    <row r="502" spans="10:10" x14ac:dyDescent="0.35">
      <c r="J502"/>
    </row>
    <row r="503" spans="10:10" x14ac:dyDescent="0.35">
      <c r="J503"/>
    </row>
    <row r="504" spans="10:10" x14ac:dyDescent="0.35">
      <c r="J504"/>
    </row>
    <row r="505" spans="10:10" x14ac:dyDescent="0.35">
      <c r="J505"/>
    </row>
    <row r="506" spans="10:10" x14ac:dyDescent="0.35">
      <c r="J506"/>
    </row>
    <row r="507" spans="10:10" x14ac:dyDescent="0.35">
      <c r="J507"/>
    </row>
    <row r="508" spans="10:10" x14ac:dyDescent="0.35">
      <c r="J508"/>
    </row>
    <row r="509" spans="10:10" x14ac:dyDescent="0.35">
      <c r="J509"/>
    </row>
    <row r="510" spans="10:10" x14ac:dyDescent="0.35">
      <c r="J510"/>
    </row>
    <row r="511" spans="10:10" x14ac:dyDescent="0.35">
      <c r="J511"/>
    </row>
    <row r="512" spans="10:10" x14ac:dyDescent="0.35">
      <c r="J512"/>
    </row>
    <row r="513" spans="10:10" x14ac:dyDescent="0.35">
      <c r="J513"/>
    </row>
    <row r="514" spans="10:10" x14ac:dyDescent="0.35">
      <c r="J514"/>
    </row>
    <row r="515" spans="10:10" x14ac:dyDescent="0.35">
      <c r="J515"/>
    </row>
    <row r="516" spans="10:10" x14ac:dyDescent="0.35">
      <c r="J516"/>
    </row>
    <row r="517" spans="10:10" x14ac:dyDescent="0.35">
      <c r="J517"/>
    </row>
    <row r="518" spans="10:10" x14ac:dyDescent="0.35">
      <c r="J518"/>
    </row>
    <row r="519" spans="10:10" x14ac:dyDescent="0.35">
      <c r="J519"/>
    </row>
    <row r="520" spans="10:10" x14ac:dyDescent="0.35">
      <c r="J520"/>
    </row>
    <row r="521" spans="10:10" x14ac:dyDescent="0.35">
      <c r="J521"/>
    </row>
    <row r="522" spans="10:10" x14ac:dyDescent="0.35">
      <c r="J522"/>
    </row>
    <row r="523" spans="10:10" x14ac:dyDescent="0.35">
      <c r="J523"/>
    </row>
    <row r="524" spans="10:10" x14ac:dyDescent="0.35">
      <c r="J524"/>
    </row>
    <row r="525" spans="10:10" x14ac:dyDescent="0.35">
      <c r="J525"/>
    </row>
    <row r="526" spans="10:10" x14ac:dyDescent="0.35">
      <c r="J526"/>
    </row>
    <row r="527" spans="10:10" x14ac:dyDescent="0.35">
      <c r="J527"/>
    </row>
    <row r="528" spans="10:10" x14ac:dyDescent="0.35">
      <c r="J528"/>
    </row>
    <row r="529" spans="10:10" x14ac:dyDescent="0.35">
      <c r="J529"/>
    </row>
    <row r="530" spans="10:10" x14ac:dyDescent="0.35">
      <c r="J530"/>
    </row>
    <row r="531" spans="10:10" x14ac:dyDescent="0.35">
      <c r="J531"/>
    </row>
    <row r="532" spans="10:10" x14ac:dyDescent="0.35">
      <c r="J532"/>
    </row>
    <row r="533" spans="10:10" x14ac:dyDescent="0.35">
      <c r="J533"/>
    </row>
    <row r="534" spans="10:10" x14ac:dyDescent="0.35">
      <c r="J534"/>
    </row>
    <row r="535" spans="10:10" x14ac:dyDescent="0.35">
      <c r="J535"/>
    </row>
    <row r="536" spans="10:10" x14ac:dyDescent="0.35">
      <c r="J536"/>
    </row>
    <row r="537" spans="10:10" x14ac:dyDescent="0.35">
      <c r="J537"/>
    </row>
    <row r="538" spans="10:10" x14ac:dyDescent="0.35">
      <c r="J538"/>
    </row>
    <row r="539" spans="10:10" x14ac:dyDescent="0.35">
      <c r="J539"/>
    </row>
    <row r="540" spans="10:10" x14ac:dyDescent="0.35">
      <c r="J540"/>
    </row>
    <row r="541" spans="10:10" x14ac:dyDescent="0.35">
      <c r="J541"/>
    </row>
    <row r="542" spans="10:10" x14ac:dyDescent="0.35">
      <c r="J542"/>
    </row>
    <row r="543" spans="10:10" x14ac:dyDescent="0.35">
      <c r="J543"/>
    </row>
    <row r="544" spans="10:10" x14ac:dyDescent="0.35">
      <c r="J544"/>
    </row>
    <row r="545" spans="10:10" x14ac:dyDescent="0.35">
      <c r="J545"/>
    </row>
    <row r="546" spans="10:10" x14ac:dyDescent="0.35">
      <c r="J546"/>
    </row>
    <row r="547" spans="10:10" x14ac:dyDescent="0.35">
      <c r="J547"/>
    </row>
    <row r="548" spans="10:10" x14ac:dyDescent="0.35">
      <c r="J548"/>
    </row>
    <row r="549" spans="10:10" x14ac:dyDescent="0.35">
      <c r="J549"/>
    </row>
    <row r="550" spans="10:10" x14ac:dyDescent="0.35">
      <c r="J550"/>
    </row>
    <row r="551" spans="10:10" x14ac:dyDescent="0.35">
      <c r="J551"/>
    </row>
    <row r="552" spans="10:10" x14ac:dyDescent="0.35">
      <c r="J552"/>
    </row>
    <row r="553" spans="10:10" x14ac:dyDescent="0.35">
      <c r="J553"/>
    </row>
    <row r="554" spans="10:10" x14ac:dyDescent="0.35">
      <c r="J554"/>
    </row>
    <row r="555" spans="10:10" x14ac:dyDescent="0.35">
      <c r="J555"/>
    </row>
    <row r="556" spans="10:10" x14ac:dyDescent="0.35">
      <c r="J556"/>
    </row>
    <row r="557" spans="10:10" x14ac:dyDescent="0.35">
      <c r="J557"/>
    </row>
    <row r="558" spans="10:10" x14ac:dyDescent="0.35">
      <c r="J558"/>
    </row>
    <row r="559" spans="10:10" x14ac:dyDescent="0.35">
      <c r="J559"/>
    </row>
    <row r="560" spans="10:10" x14ac:dyDescent="0.35">
      <c r="J560"/>
    </row>
    <row r="561" spans="10:10" x14ac:dyDescent="0.35">
      <c r="J561"/>
    </row>
    <row r="562" spans="10:10" x14ac:dyDescent="0.35">
      <c r="J562"/>
    </row>
    <row r="563" spans="10:10" x14ac:dyDescent="0.35">
      <c r="J563"/>
    </row>
    <row r="564" spans="10:10" x14ac:dyDescent="0.35">
      <c r="J564"/>
    </row>
    <row r="565" spans="10:10" x14ac:dyDescent="0.35">
      <c r="J565"/>
    </row>
    <row r="566" spans="10:10" x14ac:dyDescent="0.35">
      <c r="J566"/>
    </row>
    <row r="567" spans="10:10" x14ac:dyDescent="0.35">
      <c r="J567"/>
    </row>
    <row r="568" spans="10:10" x14ac:dyDescent="0.35">
      <c r="J568"/>
    </row>
    <row r="569" spans="10:10" x14ac:dyDescent="0.35">
      <c r="J569"/>
    </row>
    <row r="570" spans="10:10" x14ac:dyDescent="0.35">
      <c r="J570"/>
    </row>
    <row r="571" spans="10:10" x14ac:dyDescent="0.35">
      <c r="J571"/>
    </row>
    <row r="572" spans="10:10" x14ac:dyDescent="0.35">
      <c r="J572"/>
    </row>
    <row r="573" spans="10:10" x14ac:dyDescent="0.35">
      <c r="J573"/>
    </row>
    <row r="574" spans="10:10" x14ac:dyDescent="0.35">
      <c r="J574"/>
    </row>
    <row r="575" spans="10:10" x14ac:dyDescent="0.35">
      <c r="J575"/>
    </row>
    <row r="576" spans="10:10" x14ac:dyDescent="0.35">
      <c r="J576"/>
    </row>
    <row r="577" spans="10:10" x14ac:dyDescent="0.35">
      <c r="J577"/>
    </row>
    <row r="578" spans="10:10" x14ac:dyDescent="0.35">
      <c r="J578"/>
    </row>
    <row r="579" spans="10:10" x14ac:dyDescent="0.35">
      <c r="J579"/>
    </row>
    <row r="580" spans="10:10" x14ac:dyDescent="0.35">
      <c r="J580"/>
    </row>
    <row r="581" spans="10:10" x14ac:dyDescent="0.35">
      <c r="J581"/>
    </row>
    <row r="582" spans="10:10" x14ac:dyDescent="0.35">
      <c r="J582"/>
    </row>
    <row r="583" spans="10:10" x14ac:dyDescent="0.35">
      <c r="J583"/>
    </row>
    <row r="584" spans="10:10" x14ac:dyDescent="0.35">
      <c r="J584"/>
    </row>
    <row r="585" spans="10:10" x14ac:dyDescent="0.35">
      <c r="J585"/>
    </row>
    <row r="586" spans="10:10" x14ac:dyDescent="0.35">
      <c r="J586"/>
    </row>
    <row r="587" spans="10:10" x14ac:dyDescent="0.35">
      <c r="J587"/>
    </row>
    <row r="588" spans="10:10" x14ac:dyDescent="0.35">
      <c r="J588"/>
    </row>
    <row r="589" spans="10:10" x14ac:dyDescent="0.35">
      <c r="J589"/>
    </row>
    <row r="590" spans="10:10" x14ac:dyDescent="0.35">
      <c r="J590"/>
    </row>
    <row r="591" spans="10:10" x14ac:dyDescent="0.35">
      <c r="J591"/>
    </row>
    <row r="592" spans="10:10" x14ac:dyDescent="0.35">
      <c r="J592"/>
    </row>
    <row r="593" spans="10:10" x14ac:dyDescent="0.35">
      <c r="J593"/>
    </row>
  </sheetData>
  <mergeCells count="16">
    <mergeCell ref="B24:J24"/>
    <mergeCell ref="BS38:CA38"/>
    <mergeCell ref="K38:S38"/>
    <mergeCell ref="B38:J38"/>
    <mergeCell ref="T38:AB38"/>
    <mergeCell ref="AC38:AJ38"/>
    <mergeCell ref="AL38:AT38"/>
    <mergeCell ref="AU38:BB38"/>
    <mergeCell ref="BD38:BL38"/>
    <mergeCell ref="BM38:BQ38"/>
    <mergeCell ref="K24:S24"/>
    <mergeCell ref="T24:Z24"/>
    <mergeCell ref="AC24:AI24"/>
    <mergeCell ref="AL24:AT24"/>
    <mergeCell ref="AU24:BC24"/>
    <mergeCell ref="BD24:BL24"/>
  </mergeCells>
  <conditionalFormatting sqref="BO28:BP33 BY28:BY33 CC28:CC33 CG28:CG33 CK28:CK33 F28:G33 N28:P33 CR38:CR39 CT40:CT48 CN38:CN39 CP40:CP48 CH40:CH48 CL40:CL48 CF38:CF39 CJ38:CJ39 J4:N19 Z37:AA37 AM37:AN37 AZ37 BZ37 BL37 AF37:AG37 BF37:BG37 BV37 CD37 CH37 N35:N37 Y43:Y47 AR42 AZ48 BM38:BM48 BO48 BV40:BV48 BX48 Z42:Z48 AQ43:AR47 BY40:BZ41 CA40:CA48 AB42:AB48 AK44 AR48 BP40:BQ41 BR39:BR47 F35:J37 F20:L21 BA35:BB36 AO35:AO36 AH35:AH36 CI35:CI36 CE35:CE36 CA35:CA36 BW35:BW36 BM35:BN36 BH35:BH36 AK46:AK48">
    <cfRule type="cellIs" dxfId="1828" priority="332" operator="between">
      <formula>0</formula>
      <formula>1</formula>
    </cfRule>
  </conditionalFormatting>
  <conditionalFormatting sqref="BU28:BU32">
    <cfRule type="cellIs" dxfId="1827" priority="330" operator="between">
      <formula>0</formula>
      <formula>1</formula>
    </cfRule>
  </conditionalFormatting>
  <conditionalFormatting sqref="N42:N47">
    <cfRule type="cellIs" dxfId="1826" priority="322" operator="between">
      <formula>0</formula>
      <formula>1</formula>
    </cfRule>
  </conditionalFormatting>
  <conditionalFormatting sqref="V42:V47">
    <cfRule type="cellIs" dxfId="1825" priority="321" operator="between">
      <formula>0</formula>
      <formula>1</formula>
    </cfRule>
  </conditionalFormatting>
  <conditionalFormatting sqref="AL42:AL47">
    <cfRule type="cellIs" dxfId="1824" priority="320" operator="between">
      <formula>0</formula>
      <formula>1</formula>
    </cfRule>
  </conditionalFormatting>
  <conditionalFormatting sqref="AT42:AT48">
    <cfRule type="cellIs" dxfId="1823" priority="319" operator="between">
      <formula>0</formula>
      <formula>1</formula>
    </cfRule>
  </conditionalFormatting>
  <conditionalFormatting sqref="BG42:BG47">
    <cfRule type="cellIs" dxfId="1822" priority="317" operator="between">
      <formula>0</formula>
      <formula>1</formula>
    </cfRule>
  </conditionalFormatting>
  <conditionalFormatting sqref="AD44">
    <cfRule type="cellIs" dxfId="1821" priority="315" operator="between">
      <formula>0</formula>
      <formula>1</formula>
    </cfRule>
  </conditionalFormatting>
  <conditionalFormatting sqref="F34">
    <cfRule type="cellIs" dxfId="1820" priority="312" operator="between">
      <formula>0</formula>
      <formula>1</formula>
    </cfRule>
  </conditionalFormatting>
  <conditionalFormatting sqref="W42:W47">
    <cfRule type="cellIs" dxfId="1819" priority="295" operator="between">
      <formula>0</formula>
      <formula>1</formula>
    </cfRule>
  </conditionalFormatting>
  <conditionalFormatting sqref="AM42:AM47">
    <cfRule type="cellIs" dxfId="1818" priority="294" operator="between">
      <formula>0</formula>
      <formula>1</formula>
    </cfRule>
  </conditionalFormatting>
  <conditionalFormatting sqref="AU42:AU47">
    <cfRule type="cellIs" dxfId="1817" priority="293" operator="between">
      <formula>0</formula>
      <formula>1</formula>
    </cfRule>
  </conditionalFormatting>
  <conditionalFormatting sqref="BC42:BC48">
    <cfRule type="cellIs" dxfId="1816" priority="292" operator="between">
      <formula>0</formula>
      <formula>1</formula>
    </cfRule>
  </conditionalFormatting>
  <conditionalFormatting sqref="AE44">
    <cfRule type="cellIs" dxfId="1815" priority="291" operator="between">
      <formula>0</formula>
      <formula>1</formula>
    </cfRule>
  </conditionalFormatting>
  <conditionalFormatting sqref="W42:W47">
    <cfRule type="cellIs" dxfId="1814" priority="290" operator="between">
      <formula>0</formula>
      <formula>1</formula>
    </cfRule>
  </conditionalFormatting>
  <conditionalFormatting sqref="AM42:AM47">
    <cfRule type="cellIs" dxfId="1813" priority="289" operator="between">
      <formula>0</formula>
      <formula>1</formula>
    </cfRule>
  </conditionalFormatting>
  <conditionalFormatting sqref="AU42:AU47">
    <cfRule type="cellIs" dxfId="1812" priority="288" operator="between">
      <formula>0</formula>
      <formula>1</formula>
    </cfRule>
  </conditionalFormatting>
  <conditionalFormatting sqref="BC42:BC48">
    <cfRule type="cellIs" dxfId="1811" priority="287" operator="between">
      <formula>0</formula>
      <formula>1</formula>
    </cfRule>
  </conditionalFormatting>
  <conditionalFormatting sqref="AE44">
    <cfRule type="cellIs" dxfId="1810" priority="286" operator="between">
      <formula>0</formula>
      <formula>1</formula>
    </cfRule>
  </conditionalFormatting>
  <conditionalFormatting sqref="S42:S48">
    <cfRule type="cellIs" dxfId="1809" priority="285" operator="between">
      <formula>0</formula>
      <formula>1</formula>
    </cfRule>
  </conditionalFormatting>
  <conditionalFormatting sqref="X42:Y42 X43:X47">
    <cfRule type="cellIs" dxfId="1808" priority="284" operator="between">
      <formula>0</formula>
      <formula>1</formula>
    </cfRule>
  </conditionalFormatting>
  <conditionalFormatting sqref="AN42:AN47">
    <cfRule type="cellIs" dxfId="1807" priority="283" operator="between">
      <formula>0</formula>
      <formula>1</formula>
    </cfRule>
  </conditionalFormatting>
  <conditionalFormatting sqref="AV42:AV47">
    <cfRule type="cellIs" dxfId="1806" priority="282" operator="between">
      <formula>0</formula>
      <formula>1</formula>
    </cfRule>
  </conditionalFormatting>
  <conditionalFormatting sqref="BD42:BD47">
    <cfRule type="cellIs" dxfId="1805" priority="281" operator="between">
      <formula>0</formula>
      <formula>1</formula>
    </cfRule>
  </conditionalFormatting>
  <conditionalFormatting sqref="BL42:BL46 BL48">
    <cfRule type="cellIs" dxfId="1804" priority="280" operator="between">
      <formula>0</formula>
      <formula>1</formula>
    </cfRule>
  </conditionalFormatting>
  <conditionalFormatting sqref="AF44">
    <cfRule type="cellIs" dxfId="1803" priority="279" operator="between">
      <formula>0</formula>
      <formula>1</formula>
    </cfRule>
  </conditionalFormatting>
  <conditionalFormatting sqref="AM42:AM47">
    <cfRule type="cellIs" dxfId="1802" priority="278" operator="between">
      <formula>0</formula>
      <formula>1</formula>
    </cfRule>
  </conditionalFormatting>
  <conditionalFormatting sqref="AU42:AU47">
    <cfRule type="cellIs" dxfId="1801" priority="277" operator="between">
      <formula>0</formula>
      <formula>1</formula>
    </cfRule>
  </conditionalFormatting>
  <conditionalFormatting sqref="AE44">
    <cfRule type="cellIs" dxfId="1800" priority="275" operator="between">
      <formula>0</formula>
      <formula>1</formula>
    </cfRule>
  </conditionalFormatting>
  <conditionalFormatting sqref="X42:Y42 X43:X47">
    <cfRule type="cellIs" dxfId="1799" priority="274" operator="between">
      <formula>0</formula>
      <formula>1</formula>
    </cfRule>
  </conditionalFormatting>
  <conditionalFormatting sqref="AN42:AN47">
    <cfRule type="cellIs" dxfId="1798" priority="273" operator="between">
      <formula>0</formula>
      <formula>1</formula>
    </cfRule>
  </conditionalFormatting>
  <conditionalFormatting sqref="AV42:AV47">
    <cfRule type="cellIs" dxfId="1797" priority="272" operator="between">
      <formula>0</formula>
      <formula>1</formula>
    </cfRule>
  </conditionalFormatting>
  <conditionalFormatting sqref="BD42:BD47">
    <cfRule type="cellIs" dxfId="1796" priority="271" operator="between">
      <formula>0</formula>
      <formula>1</formula>
    </cfRule>
  </conditionalFormatting>
  <conditionalFormatting sqref="BL42:BL46 BL48">
    <cfRule type="cellIs" dxfId="1795" priority="270" operator="between">
      <formula>0</formula>
      <formula>1</formula>
    </cfRule>
  </conditionalFormatting>
  <conditionalFormatting sqref="AF44">
    <cfRule type="cellIs" dxfId="1794" priority="269" operator="between">
      <formula>0</formula>
      <formula>1</formula>
    </cfRule>
  </conditionalFormatting>
  <conditionalFormatting sqref="X42:Y42 X43:X47">
    <cfRule type="cellIs" dxfId="1793" priority="268" operator="between">
      <formula>0</formula>
      <formula>1</formula>
    </cfRule>
  </conditionalFormatting>
  <conditionalFormatting sqref="AN42:AN47">
    <cfRule type="cellIs" dxfId="1792" priority="267" operator="between">
      <formula>0</formula>
      <formula>1</formula>
    </cfRule>
  </conditionalFormatting>
  <conditionalFormatting sqref="AV42:AV47">
    <cfRule type="cellIs" dxfId="1791" priority="266" operator="between">
      <formula>0</formula>
      <formula>1</formula>
    </cfRule>
  </conditionalFormatting>
  <conditionalFormatting sqref="BD42:BD47">
    <cfRule type="cellIs" dxfId="1790" priority="265" operator="between">
      <formula>0</formula>
      <formula>1</formula>
    </cfRule>
  </conditionalFormatting>
  <conditionalFormatting sqref="BL42:BL46 BL48">
    <cfRule type="cellIs" dxfId="1789" priority="264" operator="between">
      <formula>0</formula>
      <formula>1</formula>
    </cfRule>
  </conditionalFormatting>
  <conditionalFormatting sqref="AF44">
    <cfRule type="cellIs" dxfId="1788" priority="263" operator="between">
      <formula>0</formula>
      <formula>1</formula>
    </cfRule>
  </conditionalFormatting>
  <conditionalFormatting sqref="AO42:AO47">
    <cfRule type="cellIs" dxfId="1787" priority="262" operator="between">
      <formula>0</formula>
      <formula>1</formula>
    </cfRule>
  </conditionalFormatting>
  <conditionalFormatting sqref="AW42:AW47">
    <cfRule type="cellIs" dxfId="1786" priority="261" operator="between">
      <formula>0</formula>
      <formula>1</formula>
    </cfRule>
  </conditionalFormatting>
  <conditionalFormatting sqref="BE42:BE47">
    <cfRule type="cellIs" dxfId="1785" priority="260" operator="between">
      <formula>0</formula>
      <formula>1</formula>
    </cfRule>
  </conditionalFormatting>
  <conditionalFormatting sqref="BS42:BS47">
    <cfRule type="cellIs" dxfId="1784" priority="259" operator="between">
      <formula>0</formula>
      <formula>1</formula>
    </cfRule>
  </conditionalFormatting>
  <conditionalFormatting sqref="AG44">
    <cfRule type="cellIs" dxfId="1783" priority="258" operator="between">
      <formula>0</formula>
      <formula>1</formula>
    </cfRule>
  </conditionalFormatting>
  <conditionalFormatting sqref="AM42:AM47">
    <cfRule type="cellIs" dxfId="1782" priority="257" operator="between">
      <formula>0</formula>
      <formula>1</formula>
    </cfRule>
  </conditionalFormatting>
  <conditionalFormatting sqref="AU42:AU47">
    <cfRule type="cellIs" dxfId="1781" priority="256" operator="between">
      <formula>0</formula>
      <formula>1</formula>
    </cfRule>
  </conditionalFormatting>
  <conditionalFormatting sqref="BC42:BC48">
    <cfRule type="cellIs" dxfId="1780" priority="255" operator="between">
      <formula>0</formula>
      <formula>1</formula>
    </cfRule>
  </conditionalFormatting>
  <conditionalFormatting sqref="AN42:AN47">
    <cfRule type="cellIs" dxfId="1779" priority="254" operator="between">
      <formula>0</formula>
      <formula>1</formula>
    </cfRule>
  </conditionalFormatting>
  <conditionalFormatting sqref="AV42:AV47">
    <cfRule type="cellIs" dxfId="1778" priority="253" operator="between">
      <formula>0</formula>
      <formula>1</formula>
    </cfRule>
  </conditionalFormatting>
  <conditionalFormatting sqref="BD42:BD47">
    <cfRule type="cellIs" dxfId="1777" priority="252" operator="between">
      <formula>0</formula>
      <formula>1</formula>
    </cfRule>
  </conditionalFormatting>
  <conditionalFormatting sqref="BL42:BL46 BL48">
    <cfRule type="cellIs" dxfId="1776" priority="251" operator="between">
      <formula>0</formula>
      <formula>1</formula>
    </cfRule>
  </conditionalFormatting>
  <conditionalFormatting sqref="AN42:AN47">
    <cfRule type="cellIs" dxfId="1775" priority="250" operator="between">
      <formula>0</formula>
      <formula>1</formula>
    </cfRule>
  </conditionalFormatting>
  <conditionalFormatting sqref="AV42:AV47">
    <cfRule type="cellIs" dxfId="1774" priority="249" operator="between">
      <formula>0</formula>
      <formula>1</formula>
    </cfRule>
  </conditionalFormatting>
  <conditionalFormatting sqref="BD42:BD47">
    <cfRule type="cellIs" dxfId="1773" priority="248" operator="between">
      <formula>0</formula>
      <formula>1</formula>
    </cfRule>
  </conditionalFormatting>
  <conditionalFormatting sqref="BL42:BL46 BL48">
    <cfRule type="cellIs" dxfId="1772" priority="247" operator="between">
      <formula>0</formula>
      <formula>1</formula>
    </cfRule>
  </conditionalFormatting>
  <conditionalFormatting sqref="AO42:AO47">
    <cfRule type="cellIs" dxfId="1771" priority="246" operator="between">
      <formula>0</formula>
      <formula>1</formula>
    </cfRule>
  </conditionalFormatting>
  <conditionalFormatting sqref="AW42:AW47">
    <cfRule type="cellIs" dxfId="1770" priority="245" operator="between">
      <formula>0</formula>
      <formula>1</formula>
    </cfRule>
  </conditionalFormatting>
  <conditionalFormatting sqref="BE42:BE47">
    <cfRule type="cellIs" dxfId="1769" priority="244" operator="between">
      <formula>0</formula>
      <formula>1</formula>
    </cfRule>
  </conditionalFormatting>
  <conditionalFormatting sqref="BS42:BS47">
    <cfRule type="cellIs" dxfId="1768" priority="243" operator="between">
      <formula>0</formula>
      <formula>1</formula>
    </cfRule>
  </conditionalFormatting>
  <conditionalFormatting sqref="AG44">
    <cfRule type="cellIs" dxfId="1767" priority="242" operator="between">
      <formula>0</formula>
      <formula>1</formula>
    </cfRule>
  </conditionalFormatting>
  <conditionalFormatting sqref="AV42:AV47">
    <cfRule type="cellIs" dxfId="1766" priority="240" operator="between">
      <formula>0</formula>
      <formula>1</formula>
    </cfRule>
  </conditionalFormatting>
  <conditionalFormatting sqref="BD42:BD47">
    <cfRule type="cellIs" dxfId="1765" priority="239" operator="between">
      <formula>0</formula>
      <formula>1</formula>
    </cfRule>
  </conditionalFormatting>
  <conditionalFormatting sqref="BL42:BL46 BL48">
    <cfRule type="cellIs" dxfId="1764" priority="238" operator="between">
      <formula>0</formula>
      <formula>1</formula>
    </cfRule>
  </conditionalFormatting>
  <conditionalFormatting sqref="AO42:AO47">
    <cfRule type="cellIs" dxfId="1763" priority="237" operator="between">
      <formula>0</formula>
      <formula>1</formula>
    </cfRule>
  </conditionalFormatting>
  <conditionalFormatting sqref="AW42:AW47">
    <cfRule type="cellIs" dxfId="1762" priority="236" operator="between">
      <formula>0</formula>
      <formula>1</formula>
    </cfRule>
  </conditionalFormatting>
  <conditionalFormatting sqref="BE42:BE47">
    <cfRule type="cellIs" dxfId="1761" priority="235" operator="between">
      <formula>0</formula>
      <formula>1</formula>
    </cfRule>
  </conditionalFormatting>
  <conditionalFormatting sqref="BS42:BS47">
    <cfRule type="cellIs" dxfId="1760" priority="234" operator="between">
      <formula>0</formula>
      <formula>1</formula>
    </cfRule>
  </conditionalFormatting>
  <conditionalFormatting sqref="AG44">
    <cfRule type="cellIs" dxfId="1759" priority="233" operator="between">
      <formula>0</formula>
      <formula>1</formula>
    </cfRule>
  </conditionalFormatting>
  <conditionalFormatting sqref="AO42:AO47">
    <cfRule type="cellIs" dxfId="1758" priority="232" operator="between">
      <formula>0</formula>
      <formula>1</formula>
    </cfRule>
  </conditionalFormatting>
  <conditionalFormatting sqref="AW42:AW47">
    <cfRule type="cellIs" dxfId="1757" priority="231" operator="between">
      <formula>0</formula>
      <formula>1</formula>
    </cfRule>
  </conditionalFormatting>
  <conditionalFormatting sqref="BE42:BE47">
    <cfRule type="cellIs" dxfId="1756" priority="230" operator="between">
      <formula>0</formula>
      <formula>1</formula>
    </cfRule>
  </conditionalFormatting>
  <conditionalFormatting sqref="BS42:BS47">
    <cfRule type="cellIs" dxfId="1755" priority="229" operator="between">
      <formula>0</formula>
      <formula>1</formula>
    </cfRule>
  </conditionalFormatting>
  <conditionalFormatting sqref="AG44">
    <cfRule type="cellIs" dxfId="1754" priority="228" operator="between">
      <formula>0</formula>
      <formula>1</formula>
    </cfRule>
  </conditionalFormatting>
  <conditionalFormatting sqref="AP42:AQ42 AP43:AP47">
    <cfRule type="cellIs" dxfId="1753" priority="227" operator="between">
      <formula>0</formula>
      <formula>1</formula>
    </cfRule>
  </conditionalFormatting>
  <conditionalFormatting sqref="AX42:AX47">
    <cfRule type="cellIs" dxfId="1752" priority="226" operator="between">
      <formula>0</formula>
      <formula>1</formula>
    </cfRule>
  </conditionalFormatting>
  <conditionalFormatting sqref="BF42:BF47">
    <cfRule type="cellIs" dxfId="1751" priority="225" operator="between">
      <formula>0</formula>
      <formula>1</formula>
    </cfRule>
  </conditionalFormatting>
  <conditionalFormatting sqref="BT42:BT47">
    <cfRule type="cellIs" dxfId="1750" priority="224" operator="between">
      <formula>0</formula>
      <formula>1</formula>
    </cfRule>
  </conditionalFormatting>
  <conditionalFormatting sqref="AU42:AU47">
    <cfRule type="cellIs" dxfId="1749" priority="223" operator="between">
      <formula>0</formula>
      <formula>1</formula>
    </cfRule>
  </conditionalFormatting>
  <conditionalFormatting sqref="BC42:BC48">
    <cfRule type="cellIs" dxfId="1748" priority="222" operator="between">
      <formula>0</formula>
      <formula>1</formula>
    </cfRule>
  </conditionalFormatting>
  <conditionalFormatting sqref="AV42:AV47">
    <cfRule type="cellIs" dxfId="1747" priority="221" operator="between">
      <formula>0</formula>
      <formula>1</formula>
    </cfRule>
  </conditionalFormatting>
  <conditionalFormatting sqref="BD42:BD47">
    <cfRule type="cellIs" dxfId="1746" priority="220" operator="between">
      <formula>0</formula>
      <formula>1</formula>
    </cfRule>
  </conditionalFormatting>
  <conditionalFormatting sqref="BL42:BL46 BL48">
    <cfRule type="cellIs" dxfId="1745" priority="219" operator="between">
      <formula>0</formula>
      <formula>1</formula>
    </cfRule>
  </conditionalFormatting>
  <conditionalFormatting sqref="AV42:AV47">
    <cfRule type="cellIs" dxfId="1744" priority="218" operator="between">
      <formula>0</formula>
      <formula>1</formula>
    </cfRule>
  </conditionalFormatting>
  <conditionalFormatting sqref="BD42:BD47">
    <cfRule type="cellIs" dxfId="1743" priority="217" operator="between">
      <formula>0</formula>
      <formula>1</formula>
    </cfRule>
  </conditionalFormatting>
  <conditionalFormatting sqref="BL42:BL46 BL48">
    <cfRule type="cellIs" dxfId="1742" priority="216" operator="between">
      <formula>0</formula>
      <formula>1</formula>
    </cfRule>
  </conditionalFormatting>
  <conditionalFormatting sqref="AW42:AW47">
    <cfRule type="cellIs" dxfId="1741" priority="215" operator="between">
      <formula>0</formula>
      <formula>1</formula>
    </cfRule>
  </conditionalFormatting>
  <conditionalFormatting sqref="BE42:BE47">
    <cfRule type="cellIs" dxfId="1740" priority="214" operator="between">
      <formula>0</formula>
      <formula>1</formula>
    </cfRule>
  </conditionalFormatting>
  <conditionalFormatting sqref="BS42:BS47">
    <cfRule type="cellIs" dxfId="1739" priority="213" operator="between">
      <formula>0</formula>
      <formula>1</formula>
    </cfRule>
  </conditionalFormatting>
  <conditionalFormatting sqref="AV42:AV47">
    <cfRule type="cellIs" dxfId="1738" priority="212" operator="between">
      <formula>0</formula>
      <formula>1</formula>
    </cfRule>
  </conditionalFormatting>
  <conditionalFormatting sqref="BD42:BD47">
    <cfRule type="cellIs" dxfId="1737" priority="211" operator="between">
      <formula>0</formula>
      <formula>1</formula>
    </cfRule>
  </conditionalFormatting>
  <conditionalFormatting sqref="BL42:BL46 BL48">
    <cfRule type="cellIs" dxfId="1736" priority="210" operator="between">
      <formula>0</formula>
      <formula>1</formula>
    </cfRule>
  </conditionalFormatting>
  <conditionalFormatting sqref="AW42:AW47">
    <cfRule type="cellIs" dxfId="1735" priority="209" operator="between">
      <formula>0</formula>
      <formula>1</formula>
    </cfRule>
  </conditionalFormatting>
  <conditionalFormatting sqref="BE42:BE47">
    <cfRule type="cellIs" dxfId="1734" priority="208" operator="between">
      <formula>0</formula>
      <formula>1</formula>
    </cfRule>
  </conditionalFormatting>
  <conditionalFormatting sqref="BS42:BS47">
    <cfRule type="cellIs" dxfId="1733" priority="207" operator="between">
      <formula>0</formula>
      <formula>1</formula>
    </cfRule>
  </conditionalFormatting>
  <conditionalFormatting sqref="AW42:AW47">
    <cfRule type="cellIs" dxfId="1732" priority="206" operator="between">
      <formula>0</formula>
      <formula>1</formula>
    </cfRule>
  </conditionalFormatting>
  <conditionalFormatting sqref="BE42:BE47">
    <cfRule type="cellIs" dxfId="1731" priority="205" operator="between">
      <formula>0</formula>
      <formula>1</formula>
    </cfRule>
  </conditionalFormatting>
  <conditionalFormatting sqref="BS42:BS47">
    <cfRule type="cellIs" dxfId="1730" priority="204" operator="between">
      <formula>0</formula>
      <formula>1</formula>
    </cfRule>
  </conditionalFormatting>
  <conditionalFormatting sqref="AP42:AQ42 AP43:AP47">
    <cfRule type="cellIs" dxfId="1729" priority="203" operator="between">
      <formula>0</formula>
      <formula>1</formula>
    </cfRule>
  </conditionalFormatting>
  <conditionalFormatting sqref="AX42:AX47">
    <cfRule type="cellIs" dxfId="1728" priority="202" operator="between">
      <formula>0</formula>
      <formula>1</formula>
    </cfRule>
  </conditionalFormatting>
  <conditionalFormatting sqref="BF42:BF47">
    <cfRule type="cellIs" dxfId="1727" priority="201" operator="between">
      <formula>0</formula>
      <formula>1</formula>
    </cfRule>
  </conditionalFormatting>
  <conditionalFormatting sqref="BT42:BT47">
    <cfRule type="cellIs" dxfId="1726" priority="200" operator="between">
      <formula>0</formula>
      <formula>1</formula>
    </cfRule>
  </conditionalFormatting>
  <conditionalFormatting sqref="AV42:AV47">
    <cfRule type="cellIs" dxfId="1725" priority="199" operator="between">
      <formula>0</formula>
      <formula>1</formula>
    </cfRule>
  </conditionalFormatting>
  <conditionalFormatting sqref="BD42:BD47">
    <cfRule type="cellIs" dxfId="1724" priority="198" operator="between">
      <formula>0</formula>
      <formula>1</formula>
    </cfRule>
  </conditionalFormatting>
  <conditionalFormatting sqref="BL42:BL46 BL48">
    <cfRule type="cellIs" dxfId="1723" priority="197" operator="between">
      <formula>0</formula>
      <formula>1</formula>
    </cfRule>
  </conditionalFormatting>
  <conditionalFormatting sqref="AW42:AW47">
    <cfRule type="cellIs" dxfId="1722" priority="196" operator="between">
      <formula>0</formula>
      <formula>1</formula>
    </cfRule>
  </conditionalFormatting>
  <conditionalFormatting sqref="BE42:BE47">
    <cfRule type="cellIs" dxfId="1721" priority="195" operator="between">
      <formula>0</formula>
      <formula>1</formula>
    </cfRule>
  </conditionalFormatting>
  <conditionalFormatting sqref="BS42:BS47">
    <cfRule type="cellIs" dxfId="1720" priority="194" operator="between">
      <formula>0</formula>
      <formula>1</formula>
    </cfRule>
  </conditionalFormatting>
  <conditionalFormatting sqref="AW42:AW47">
    <cfRule type="cellIs" dxfId="1719" priority="193" operator="between">
      <formula>0</formula>
      <formula>1</formula>
    </cfRule>
  </conditionalFormatting>
  <conditionalFormatting sqref="BE42:BE47">
    <cfRule type="cellIs" dxfId="1718" priority="192" operator="between">
      <formula>0</formula>
      <formula>1</formula>
    </cfRule>
  </conditionalFormatting>
  <conditionalFormatting sqref="BS42:BS47">
    <cfRule type="cellIs" dxfId="1717" priority="191" operator="between">
      <formula>0</formula>
      <formula>1</formula>
    </cfRule>
  </conditionalFormatting>
  <conditionalFormatting sqref="AP42:AQ42 AP43:AP47">
    <cfRule type="cellIs" dxfId="1716" priority="190" operator="between">
      <formula>0</formula>
      <formula>1</formula>
    </cfRule>
  </conditionalFormatting>
  <conditionalFormatting sqref="AX42:AX47">
    <cfRule type="cellIs" dxfId="1715" priority="189" operator="between">
      <formula>0</formula>
      <formula>1</formula>
    </cfRule>
  </conditionalFormatting>
  <conditionalFormatting sqref="BT42:BT47">
    <cfRule type="cellIs" dxfId="1714" priority="187" operator="between">
      <formula>0</formula>
      <formula>1</formula>
    </cfRule>
  </conditionalFormatting>
  <conditionalFormatting sqref="AW42:AW47">
    <cfRule type="cellIs" dxfId="1713" priority="186" operator="between">
      <formula>0</formula>
      <formula>1</formula>
    </cfRule>
  </conditionalFormatting>
  <conditionalFormatting sqref="BE42:BE47">
    <cfRule type="cellIs" dxfId="1712" priority="185" operator="between">
      <formula>0</formula>
      <formula>1</formula>
    </cfRule>
  </conditionalFormatting>
  <conditionalFormatting sqref="BS42:BS47">
    <cfRule type="cellIs" dxfId="1711" priority="184" operator="between">
      <formula>0</formula>
      <formula>1</formula>
    </cfRule>
  </conditionalFormatting>
  <conditionalFormatting sqref="AP42:AQ42 AP43:AP47">
    <cfRule type="cellIs" dxfId="1710" priority="183" operator="between">
      <formula>0</formula>
      <formula>1</formula>
    </cfRule>
  </conditionalFormatting>
  <conditionalFormatting sqref="AX42:AX47">
    <cfRule type="cellIs" dxfId="1709" priority="182" operator="between">
      <formula>0</formula>
      <formula>1</formula>
    </cfRule>
  </conditionalFormatting>
  <conditionalFormatting sqref="BF42:BF47">
    <cfRule type="cellIs" dxfId="1708" priority="181" operator="between">
      <formula>0</formula>
      <formula>1</formula>
    </cfRule>
  </conditionalFormatting>
  <conditionalFormatting sqref="BT42:BT47">
    <cfRule type="cellIs" dxfId="1707" priority="180" operator="between">
      <formula>0</formula>
      <formula>1</formula>
    </cfRule>
  </conditionalFormatting>
  <conditionalFormatting sqref="AP42:AQ42 AP43:AP47">
    <cfRule type="cellIs" dxfId="1706" priority="179" operator="between">
      <formula>0</formula>
      <formula>1</formula>
    </cfRule>
  </conditionalFormatting>
  <conditionalFormatting sqref="AX42:AX47">
    <cfRule type="cellIs" dxfId="1705" priority="178" operator="between">
      <formula>0</formula>
      <formula>1</formula>
    </cfRule>
  </conditionalFormatting>
  <conditionalFormatting sqref="BF42:BF47">
    <cfRule type="cellIs" dxfId="1704" priority="177" operator="between">
      <formula>0</formula>
      <formula>1</formula>
    </cfRule>
  </conditionalFormatting>
  <conditionalFormatting sqref="BT42:BT47">
    <cfRule type="cellIs" dxfId="1703" priority="176" operator="between">
      <formula>0</formula>
      <formula>1</formula>
    </cfRule>
  </conditionalFormatting>
  <conditionalFormatting sqref="AT42:AT48">
    <cfRule type="cellIs" dxfId="1702" priority="175" operator="between">
      <formula>0</formula>
      <formula>1</formula>
    </cfRule>
  </conditionalFormatting>
  <conditionalFormatting sqref="AY42:AZ47">
    <cfRule type="cellIs" dxfId="1701" priority="174" operator="between">
      <formula>0</formula>
      <formula>1</formula>
    </cfRule>
  </conditionalFormatting>
  <conditionalFormatting sqref="BG42:BG47">
    <cfRule type="cellIs" dxfId="1700" priority="173" operator="between">
      <formula>0</formula>
      <formula>1</formula>
    </cfRule>
  </conditionalFormatting>
  <conditionalFormatting sqref="BU42:BU47">
    <cfRule type="cellIs" dxfId="1699" priority="172" operator="between">
      <formula>0</formula>
      <formula>1</formula>
    </cfRule>
  </conditionalFormatting>
  <conditionalFormatting sqref="BW40:BX41">
    <cfRule type="cellIs" dxfId="1698" priority="171" operator="between">
      <formula>0</formula>
      <formula>1</formula>
    </cfRule>
  </conditionalFormatting>
  <conditionalFormatting sqref="BC42:BC48">
    <cfRule type="cellIs" dxfId="1697" priority="170" operator="between">
      <formula>0</formula>
      <formula>1</formula>
    </cfRule>
  </conditionalFormatting>
  <conditionalFormatting sqref="BD42:BD47">
    <cfRule type="cellIs" dxfId="1696" priority="169" operator="between">
      <formula>0</formula>
      <formula>1</formula>
    </cfRule>
  </conditionalFormatting>
  <conditionalFormatting sqref="BL42:BL46 BL48">
    <cfRule type="cellIs" dxfId="1695" priority="168" operator="between">
      <formula>0</formula>
      <formula>1</formula>
    </cfRule>
  </conditionalFormatting>
  <conditionalFormatting sqref="BD42:BD47">
    <cfRule type="cellIs" dxfId="1694" priority="167" operator="between">
      <formula>0</formula>
      <formula>1</formula>
    </cfRule>
  </conditionalFormatting>
  <conditionalFormatting sqref="BL42:BL46 BL48">
    <cfRule type="cellIs" dxfId="1693" priority="166" operator="between">
      <formula>0</formula>
      <formula>1</formula>
    </cfRule>
  </conditionalFormatting>
  <conditionalFormatting sqref="BE42:BE47">
    <cfRule type="cellIs" dxfId="1692" priority="165" operator="between">
      <formula>0</formula>
      <formula>1</formula>
    </cfRule>
  </conditionalFormatting>
  <conditionalFormatting sqref="BS42:BS47">
    <cfRule type="cellIs" dxfId="1691" priority="164" operator="between">
      <formula>0</formula>
      <formula>1</formula>
    </cfRule>
  </conditionalFormatting>
  <conditionalFormatting sqref="BD42:BD47">
    <cfRule type="cellIs" dxfId="1690" priority="163" operator="between">
      <formula>0</formula>
      <formula>1</formula>
    </cfRule>
  </conditionalFormatting>
  <conditionalFormatting sqref="BL42:BL46 BL48">
    <cfRule type="cellIs" dxfId="1689" priority="162" operator="between">
      <formula>0</formula>
      <formula>1</formula>
    </cfRule>
  </conditionalFormatting>
  <conditionalFormatting sqref="BE42:BE47">
    <cfRule type="cellIs" dxfId="1688" priority="161" operator="between">
      <formula>0</formula>
      <formula>1</formula>
    </cfRule>
  </conditionalFormatting>
  <conditionalFormatting sqref="BS42:BS47">
    <cfRule type="cellIs" dxfId="1687" priority="160" operator="between">
      <formula>0</formula>
      <formula>1</formula>
    </cfRule>
  </conditionalFormatting>
  <conditionalFormatting sqref="BE42:BE47">
    <cfRule type="cellIs" dxfId="1686" priority="159" operator="between">
      <formula>0</formula>
      <formula>1</formula>
    </cfRule>
  </conditionalFormatting>
  <conditionalFormatting sqref="BS42:BS47">
    <cfRule type="cellIs" dxfId="1685" priority="158" operator="between">
      <formula>0</formula>
      <formula>1</formula>
    </cfRule>
  </conditionalFormatting>
  <conditionalFormatting sqref="BF42:BF47">
    <cfRule type="cellIs" dxfId="1684" priority="157" operator="between">
      <formula>0</formula>
      <formula>1</formula>
    </cfRule>
  </conditionalFormatting>
  <conditionalFormatting sqref="BT42:BT47">
    <cfRule type="cellIs" dxfId="1683" priority="156" operator="between">
      <formula>0</formula>
      <formula>1</formula>
    </cfRule>
  </conditionalFormatting>
  <conditionalFormatting sqref="BD42:BD47">
    <cfRule type="cellIs" dxfId="1682" priority="155" operator="between">
      <formula>0</formula>
      <formula>1</formula>
    </cfRule>
  </conditionalFormatting>
  <conditionalFormatting sqref="BL42:BL46 BL48">
    <cfRule type="cellIs" dxfId="1681" priority="154" operator="between">
      <formula>0</formula>
      <formula>1</formula>
    </cfRule>
  </conditionalFormatting>
  <conditionalFormatting sqref="BE42:BE47">
    <cfRule type="cellIs" dxfId="1680" priority="153" operator="between">
      <formula>0</formula>
      <formula>1</formula>
    </cfRule>
  </conditionalFormatting>
  <conditionalFormatting sqref="BS42:BS47">
    <cfRule type="cellIs" dxfId="1679" priority="152" operator="between">
      <formula>0</formula>
      <formula>1</formula>
    </cfRule>
  </conditionalFormatting>
  <conditionalFormatting sqref="BE42:BE47">
    <cfRule type="cellIs" dxfId="1678" priority="151" operator="between">
      <formula>0</formula>
      <formula>1</formula>
    </cfRule>
  </conditionalFormatting>
  <conditionalFormatting sqref="BS42:BS47">
    <cfRule type="cellIs" dxfId="1677" priority="150" operator="between">
      <formula>0</formula>
      <formula>1</formula>
    </cfRule>
  </conditionalFormatting>
  <conditionalFormatting sqref="BF42:BF47">
    <cfRule type="cellIs" dxfId="1676" priority="149" operator="between">
      <formula>0</formula>
      <formula>1</formula>
    </cfRule>
  </conditionalFormatting>
  <conditionalFormatting sqref="BT42:BT47">
    <cfRule type="cellIs" dxfId="1675" priority="148" operator="between">
      <formula>0</formula>
      <formula>1</formula>
    </cfRule>
  </conditionalFormatting>
  <conditionalFormatting sqref="BE42:BE47">
    <cfRule type="cellIs" dxfId="1674" priority="147" operator="between">
      <formula>0</formula>
      <formula>1</formula>
    </cfRule>
  </conditionalFormatting>
  <conditionalFormatting sqref="BS42:BS47">
    <cfRule type="cellIs" dxfId="1673" priority="146" operator="between">
      <formula>0</formula>
      <formula>1</formula>
    </cfRule>
  </conditionalFormatting>
  <conditionalFormatting sqref="BF42:BF47">
    <cfRule type="cellIs" dxfId="1672" priority="145" operator="between">
      <formula>0</formula>
      <formula>1</formula>
    </cfRule>
  </conditionalFormatting>
  <conditionalFormatting sqref="BT42:BT47">
    <cfRule type="cellIs" dxfId="1671" priority="144" operator="between">
      <formula>0</formula>
      <formula>1</formula>
    </cfRule>
  </conditionalFormatting>
  <conditionalFormatting sqref="BF42:BF47">
    <cfRule type="cellIs" dxfId="1670" priority="143" operator="between">
      <formula>0</formula>
      <formula>1</formula>
    </cfRule>
  </conditionalFormatting>
  <conditionalFormatting sqref="BT42:BT47">
    <cfRule type="cellIs" dxfId="1669" priority="142" operator="between">
      <formula>0</formula>
      <formula>1</formula>
    </cfRule>
  </conditionalFormatting>
  <conditionalFormatting sqref="AY42:AZ47">
    <cfRule type="cellIs" dxfId="1668" priority="141" operator="between">
      <formula>0</formula>
      <formula>1</formula>
    </cfRule>
  </conditionalFormatting>
  <conditionalFormatting sqref="BG42:BG47">
    <cfRule type="cellIs" dxfId="1667" priority="140" operator="between">
      <formula>0</formula>
      <formula>1</formula>
    </cfRule>
  </conditionalFormatting>
  <conditionalFormatting sqref="BU42:BU47">
    <cfRule type="cellIs" dxfId="1666" priority="139" operator="between">
      <formula>0</formula>
      <formula>1</formula>
    </cfRule>
  </conditionalFormatting>
  <conditionalFormatting sqref="BD42:BD47">
    <cfRule type="cellIs" dxfId="1665" priority="138" operator="between">
      <formula>0</formula>
      <formula>1</formula>
    </cfRule>
  </conditionalFormatting>
  <conditionalFormatting sqref="BL42:BL46 BL48">
    <cfRule type="cellIs" dxfId="1664" priority="137" operator="between">
      <formula>0</formula>
      <formula>1</formula>
    </cfRule>
  </conditionalFormatting>
  <conditionalFormatting sqref="BE42:BE47">
    <cfRule type="cellIs" dxfId="1663" priority="136" operator="between">
      <formula>0</formula>
      <formula>1</formula>
    </cfRule>
  </conditionalFormatting>
  <conditionalFormatting sqref="BS42:BS47">
    <cfRule type="cellIs" dxfId="1662" priority="135" operator="between">
      <formula>0</formula>
      <formula>1</formula>
    </cfRule>
  </conditionalFormatting>
  <conditionalFormatting sqref="BE42:BE47">
    <cfRule type="cellIs" dxfId="1661" priority="134" operator="between">
      <formula>0</formula>
      <formula>1</formula>
    </cfRule>
  </conditionalFormatting>
  <conditionalFormatting sqref="BS42:BS47">
    <cfRule type="cellIs" dxfId="1660" priority="133" operator="between">
      <formula>0</formula>
      <formula>1</formula>
    </cfRule>
  </conditionalFormatting>
  <conditionalFormatting sqref="BF42:BF47">
    <cfRule type="cellIs" dxfId="1659" priority="132" operator="between">
      <formula>0</formula>
      <formula>1</formula>
    </cfRule>
  </conditionalFormatting>
  <conditionalFormatting sqref="BT42:BT47">
    <cfRule type="cellIs" dxfId="1658" priority="131" operator="between">
      <formula>0</formula>
      <formula>1</formula>
    </cfRule>
  </conditionalFormatting>
  <conditionalFormatting sqref="BE42:BE47">
    <cfRule type="cellIs" dxfId="1657" priority="130" operator="between">
      <formula>0</formula>
      <formula>1</formula>
    </cfRule>
  </conditionalFormatting>
  <conditionalFormatting sqref="BS42:BS47">
    <cfRule type="cellIs" dxfId="1656" priority="129" operator="between">
      <formula>0</formula>
      <formula>1</formula>
    </cfRule>
  </conditionalFormatting>
  <conditionalFormatting sqref="BF42:BF47">
    <cfRule type="cellIs" dxfId="1655" priority="128" operator="between">
      <formula>0</formula>
      <formula>1</formula>
    </cfRule>
  </conditionalFormatting>
  <conditionalFormatting sqref="BT42:BT47">
    <cfRule type="cellIs" dxfId="1654" priority="127" operator="between">
      <formula>0</formula>
      <formula>1</formula>
    </cfRule>
  </conditionalFormatting>
  <conditionalFormatting sqref="BF42:BF47">
    <cfRule type="cellIs" dxfId="1653" priority="126" operator="between">
      <formula>0</formula>
      <formula>1</formula>
    </cfRule>
  </conditionalFormatting>
  <conditionalFormatting sqref="BT42:BT47">
    <cfRule type="cellIs" dxfId="1652" priority="125" operator="between">
      <formula>0</formula>
      <formula>1</formula>
    </cfRule>
  </conditionalFormatting>
  <conditionalFormatting sqref="AY42:AZ47">
    <cfRule type="cellIs" dxfId="1651" priority="124" operator="between">
      <formula>0</formula>
      <formula>1</formula>
    </cfRule>
  </conditionalFormatting>
  <conditionalFormatting sqref="BG42:BG47">
    <cfRule type="cellIs" dxfId="1650" priority="123" operator="between">
      <formula>0</formula>
      <formula>1</formula>
    </cfRule>
  </conditionalFormatting>
  <conditionalFormatting sqref="BU42:BU47">
    <cfRule type="cellIs" dxfId="1649" priority="122" operator="between">
      <formula>0</formula>
      <formula>1</formula>
    </cfRule>
  </conditionalFormatting>
  <conditionalFormatting sqref="BS42:BS47">
    <cfRule type="cellIs" dxfId="1648" priority="120" operator="between">
      <formula>0</formula>
      <formula>1</formula>
    </cfRule>
  </conditionalFormatting>
  <conditionalFormatting sqref="BF42:BF47">
    <cfRule type="cellIs" dxfId="1647" priority="119" operator="between">
      <formula>0</formula>
      <formula>1</formula>
    </cfRule>
  </conditionalFormatting>
  <conditionalFormatting sqref="BF42:BF47">
    <cfRule type="cellIs" dxfId="1646" priority="117" operator="between">
      <formula>0</formula>
      <formula>1</formula>
    </cfRule>
  </conditionalFormatting>
  <conditionalFormatting sqref="BT42:BT47">
    <cfRule type="cellIs" dxfId="1645" priority="116" operator="between">
      <formula>0</formula>
      <formula>1</formula>
    </cfRule>
  </conditionalFormatting>
  <conditionalFormatting sqref="AY42:AZ47">
    <cfRule type="cellIs" dxfId="1644" priority="115" operator="between">
      <formula>0</formula>
      <formula>1</formula>
    </cfRule>
  </conditionalFormatting>
  <conditionalFormatting sqref="BG42:BG47">
    <cfRule type="cellIs" dxfId="1643" priority="114" operator="between">
      <formula>0</formula>
      <formula>1</formula>
    </cfRule>
  </conditionalFormatting>
  <conditionalFormatting sqref="BU42:BU47">
    <cfRule type="cellIs" dxfId="1642" priority="113" operator="between">
      <formula>0</formula>
      <formula>1</formula>
    </cfRule>
  </conditionalFormatting>
  <conditionalFormatting sqref="BF42:BF47">
    <cfRule type="cellIs" dxfId="1641" priority="112" operator="between">
      <formula>0</formula>
      <formula>1</formula>
    </cfRule>
  </conditionalFormatting>
  <conditionalFormatting sqref="BT42:BT47">
    <cfRule type="cellIs" dxfId="1640" priority="111" operator="between">
      <formula>0</formula>
      <formula>1</formula>
    </cfRule>
  </conditionalFormatting>
  <conditionalFormatting sqref="AY42:AZ47">
    <cfRule type="cellIs" dxfId="1639" priority="110" operator="between">
      <formula>0</formula>
      <formula>1</formula>
    </cfRule>
  </conditionalFormatting>
  <conditionalFormatting sqref="BG42:BG47">
    <cfRule type="cellIs" dxfId="1638" priority="109" operator="between">
      <formula>0</formula>
      <formula>1</formula>
    </cfRule>
  </conditionalFormatting>
  <conditionalFormatting sqref="BU42:BU47">
    <cfRule type="cellIs" dxfId="1637" priority="108" operator="between">
      <formula>0</formula>
      <formula>1</formula>
    </cfRule>
  </conditionalFormatting>
  <conditionalFormatting sqref="AY42:AZ47">
    <cfRule type="cellIs" dxfId="1636" priority="107" operator="between">
      <formula>0</formula>
      <formula>1</formula>
    </cfRule>
  </conditionalFormatting>
  <conditionalFormatting sqref="BG42:BG47">
    <cfRule type="cellIs" dxfId="1635" priority="106" operator="between">
      <formula>0</formula>
      <formula>1</formula>
    </cfRule>
  </conditionalFormatting>
  <conditionalFormatting sqref="BU42:BU47">
    <cfRule type="cellIs" dxfId="1634" priority="105" operator="between">
      <formula>0</formula>
      <formula>1</formula>
    </cfRule>
  </conditionalFormatting>
  <conditionalFormatting sqref="BC42:BC48">
    <cfRule type="cellIs" dxfId="1633" priority="104" operator="between">
      <formula>0</formula>
      <formula>1</formula>
    </cfRule>
  </conditionalFormatting>
  <conditionalFormatting sqref="BV42:BV47">
    <cfRule type="cellIs" dxfId="1632" priority="103" operator="between">
      <formula>0</formula>
      <formula>1</formula>
    </cfRule>
  </conditionalFormatting>
  <conditionalFormatting sqref="BW40:BX41">
    <cfRule type="cellIs" dxfId="1631" priority="102" operator="between">
      <formula>0</formula>
      <formula>1</formula>
    </cfRule>
  </conditionalFormatting>
  <conditionalFormatting sqref="BL42:BL46 BL48">
    <cfRule type="cellIs" dxfId="1630" priority="101" operator="between">
      <formula>0</formula>
      <formula>1</formula>
    </cfRule>
  </conditionalFormatting>
  <conditionalFormatting sqref="BL42:BL46 BL48">
    <cfRule type="cellIs" dxfId="1629" priority="100" operator="between">
      <formula>0</formula>
      <formula>1</formula>
    </cfRule>
  </conditionalFormatting>
  <conditionalFormatting sqref="BS42:BS47">
    <cfRule type="cellIs" dxfId="1628" priority="99" operator="between">
      <formula>0</formula>
      <formula>1</formula>
    </cfRule>
  </conditionalFormatting>
  <conditionalFormatting sqref="BL42:BL46 BL48">
    <cfRule type="cellIs" dxfId="1627" priority="98" operator="between">
      <formula>0</formula>
      <formula>1</formula>
    </cfRule>
  </conditionalFormatting>
  <conditionalFormatting sqref="BS42:BS47">
    <cfRule type="cellIs" dxfId="1626" priority="97" operator="between">
      <formula>0</formula>
      <formula>1</formula>
    </cfRule>
  </conditionalFormatting>
  <conditionalFormatting sqref="BS42:BS47">
    <cfRule type="cellIs" dxfId="1625" priority="96" operator="between">
      <formula>0</formula>
      <formula>1</formula>
    </cfRule>
  </conditionalFormatting>
  <conditionalFormatting sqref="BT42:BT47">
    <cfRule type="cellIs" dxfId="1624" priority="95" operator="between">
      <formula>0</formula>
      <formula>1</formula>
    </cfRule>
  </conditionalFormatting>
  <conditionalFormatting sqref="BL42:BL46 BL48">
    <cfRule type="cellIs" dxfId="1623" priority="94" operator="between">
      <formula>0</formula>
      <formula>1</formula>
    </cfRule>
  </conditionalFormatting>
  <conditionalFormatting sqref="BS42:BS47">
    <cfRule type="cellIs" dxfId="1622" priority="93" operator="between">
      <formula>0</formula>
      <formula>1</formula>
    </cfRule>
  </conditionalFormatting>
  <conditionalFormatting sqref="BS42:BS47">
    <cfRule type="cellIs" dxfId="1621" priority="92" operator="between">
      <formula>0</formula>
      <formula>1</formula>
    </cfRule>
  </conditionalFormatting>
  <conditionalFormatting sqref="BT42:BT47">
    <cfRule type="cellIs" dxfId="1620" priority="91" operator="between">
      <formula>0</formula>
      <formula>1</formula>
    </cfRule>
  </conditionalFormatting>
  <conditionalFormatting sqref="BS42:BS47">
    <cfRule type="cellIs" dxfId="1619" priority="90" operator="between">
      <formula>0</formula>
      <formula>1</formula>
    </cfRule>
  </conditionalFormatting>
  <conditionalFormatting sqref="BT42:BT47">
    <cfRule type="cellIs" dxfId="1618" priority="89" operator="between">
      <formula>0</formula>
      <formula>1</formula>
    </cfRule>
  </conditionalFormatting>
  <conditionalFormatting sqref="BT42:BT47">
    <cfRule type="cellIs" dxfId="1617" priority="88" operator="between">
      <formula>0</formula>
      <formula>1</formula>
    </cfRule>
  </conditionalFormatting>
  <conditionalFormatting sqref="BL42:BL46 BL48">
    <cfRule type="cellIs" dxfId="1616" priority="86" operator="between">
      <formula>0</formula>
      <formula>1</formula>
    </cfRule>
  </conditionalFormatting>
  <conditionalFormatting sqref="BS42:BS47">
    <cfRule type="cellIs" dxfId="1615" priority="84" operator="between">
      <formula>0</formula>
      <formula>1</formula>
    </cfRule>
  </conditionalFormatting>
  <conditionalFormatting sqref="BT42:BT47">
    <cfRule type="cellIs" dxfId="1614" priority="83" operator="between">
      <formula>0</formula>
      <formula>1</formula>
    </cfRule>
  </conditionalFormatting>
  <conditionalFormatting sqref="BS42:BS47">
    <cfRule type="cellIs" dxfId="1613" priority="82" operator="between">
      <formula>0</formula>
      <formula>1</formula>
    </cfRule>
  </conditionalFormatting>
  <conditionalFormatting sqref="BT42:BT47">
    <cfRule type="cellIs" dxfId="1612" priority="81" operator="between">
      <formula>0</formula>
      <formula>1</formula>
    </cfRule>
  </conditionalFormatting>
  <conditionalFormatting sqref="BT42:BT47">
    <cfRule type="cellIs" dxfId="1611" priority="80" operator="between">
      <formula>0</formula>
      <formula>1</formula>
    </cfRule>
  </conditionalFormatting>
  <conditionalFormatting sqref="BU42:BU47">
    <cfRule type="cellIs" dxfId="1610" priority="79" operator="between">
      <formula>0</formula>
      <formula>1</formula>
    </cfRule>
  </conditionalFormatting>
  <conditionalFormatting sqref="BS42:BS47">
    <cfRule type="cellIs" dxfId="1609" priority="78" operator="between">
      <formula>0</formula>
      <formula>1</formula>
    </cfRule>
  </conditionalFormatting>
  <conditionalFormatting sqref="BT42:BT47">
    <cfRule type="cellIs" dxfId="1608" priority="77" operator="between">
      <formula>0</formula>
      <formula>1</formula>
    </cfRule>
  </conditionalFormatting>
  <conditionalFormatting sqref="BT42:BT47">
    <cfRule type="cellIs" dxfId="1607" priority="76" operator="between">
      <formula>0</formula>
      <formula>1</formula>
    </cfRule>
  </conditionalFormatting>
  <conditionalFormatting sqref="BU42:BU47">
    <cfRule type="cellIs" dxfId="1606" priority="75" operator="between">
      <formula>0</formula>
      <formula>1</formula>
    </cfRule>
  </conditionalFormatting>
  <conditionalFormatting sqref="BT42:BT47">
    <cfRule type="cellIs" dxfId="1605" priority="74" operator="between">
      <formula>0</formula>
      <formula>1</formula>
    </cfRule>
  </conditionalFormatting>
  <conditionalFormatting sqref="BU42:BU47">
    <cfRule type="cellIs" dxfId="1604" priority="73" operator="between">
      <formula>0</formula>
      <formula>1</formula>
    </cfRule>
  </conditionalFormatting>
  <conditionalFormatting sqref="BU42:BU47">
    <cfRule type="cellIs" dxfId="1603" priority="72" operator="between">
      <formula>0</formula>
      <formula>1</formula>
    </cfRule>
  </conditionalFormatting>
  <conditionalFormatting sqref="BV42:BV47">
    <cfRule type="cellIs" dxfId="1602" priority="71" operator="between">
      <formula>0</formula>
      <formula>1</formula>
    </cfRule>
  </conditionalFormatting>
  <conditionalFormatting sqref="BL42:BL46 BL48">
    <cfRule type="cellIs" dxfId="1601" priority="70" operator="between">
      <formula>0</formula>
      <formula>1</formula>
    </cfRule>
  </conditionalFormatting>
  <conditionalFormatting sqref="BS42:BS47">
    <cfRule type="cellIs" dxfId="1600" priority="68" operator="between">
      <formula>0</formula>
      <formula>1</formula>
    </cfRule>
  </conditionalFormatting>
  <conditionalFormatting sqref="BT42:BT47">
    <cfRule type="cellIs" dxfId="1599" priority="67" operator="between">
      <formula>0</formula>
      <formula>1</formula>
    </cfRule>
  </conditionalFormatting>
  <conditionalFormatting sqref="BS42:BS47">
    <cfRule type="cellIs" dxfId="1598" priority="66" operator="between">
      <formula>0</formula>
      <formula>1</formula>
    </cfRule>
  </conditionalFormatting>
  <conditionalFormatting sqref="BT42:BT47">
    <cfRule type="cellIs" dxfId="1597" priority="65" operator="between">
      <formula>0</formula>
      <formula>1</formula>
    </cfRule>
  </conditionalFormatting>
  <conditionalFormatting sqref="BT42:BT47">
    <cfRule type="cellIs" dxfId="1596" priority="64" operator="between">
      <formula>0</formula>
      <formula>1</formula>
    </cfRule>
  </conditionalFormatting>
  <conditionalFormatting sqref="BU42:BU47">
    <cfRule type="cellIs" dxfId="1595" priority="63" operator="between">
      <formula>0</formula>
      <formula>1</formula>
    </cfRule>
  </conditionalFormatting>
  <conditionalFormatting sqref="BS42:BS47">
    <cfRule type="cellIs" dxfId="1594" priority="62" operator="between">
      <formula>0</formula>
      <formula>1</formula>
    </cfRule>
  </conditionalFormatting>
  <conditionalFormatting sqref="BT42:BT47">
    <cfRule type="cellIs" dxfId="1593" priority="61" operator="between">
      <formula>0</formula>
      <formula>1</formula>
    </cfRule>
  </conditionalFormatting>
  <conditionalFormatting sqref="BU42:BU47">
    <cfRule type="cellIs" dxfId="1592" priority="59" operator="between">
      <formula>0</formula>
      <formula>1</formula>
    </cfRule>
  </conditionalFormatting>
  <conditionalFormatting sqref="BT42:BT47">
    <cfRule type="cellIs" dxfId="1591" priority="58" operator="between">
      <formula>0</formula>
      <formula>1</formula>
    </cfRule>
  </conditionalFormatting>
  <conditionalFormatting sqref="BU42:BU47">
    <cfRule type="cellIs" dxfId="1590" priority="57" operator="between">
      <formula>0</formula>
      <formula>1</formula>
    </cfRule>
  </conditionalFormatting>
  <conditionalFormatting sqref="BU42:BU47">
    <cfRule type="cellIs" dxfId="1589" priority="56" operator="between">
      <formula>0</formula>
      <formula>1</formula>
    </cfRule>
  </conditionalFormatting>
  <conditionalFormatting sqref="BS42:BS47">
    <cfRule type="cellIs" dxfId="1588" priority="54" operator="between">
      <formula>0</formula>
      <formula>1</formula>
    </cfRule>
  </conditionalFormatting>
  <conditionalFormatting sqref="BT42:BT47">
    <cfRule type="cellIs" dxfId="1587" priority="53" operator="between">
      <formula>0</formula>
      <formula>1</formula>
    </cfRule>
  </conditionalFormatting>
  <conditionalFormatting sqref="BU42:BU47">
    <cfRule type="cellIs" dxfId="1586" priority="51" operator="between">
      <formula>0</formula>
      <formula>1</formula>
    </cfRule>
  </conditionalFormatting>
  <conditionalFormatting sqref="BU42:BU47">
    <cfRule type="cellIs" dxfId="1585" priority="49" operator="between">
      <formula>0</formula>
      <formula>1</formula>
    </cfRule>
  </conditionalFormatting>
  <conditionalFormatting sqref="BU42:BU47">
    <cfRule type="cellIs" dxfId="1584" priority="48" operator="between">
      <formula>0</formula>
      <formula>1</formula>
    </cfRule>
  </conditionalFormatting>
  <conditionalFormatting sqref="BT42:BT47">
    <cfRule type="cellIs" dxfId="1583" priority="46" operator="between">
      <formula>0</formula>
      <formula>1</formula>
    </cfRule>
  </conditionalFormatting>
  <conditionalFormatting sqref="BV42:BV47">
    <cfRule type="cellIs" dxfId="1582" priority="41" operator="between">
      <formula>0</formula>
      <formula>1</formula>
    </cfRule>
  </conditionalFormatting>
  <conditionalFormatting sqref="S28:S34">
    <cfRule type="cellIs" dxfId="1581" priority="35" operator="between">
      <formula>0</formula>
      <formula>1</formula>
    </cfRule>
  </conditionalFormatting>
  <conditionalFormatting sqref="J28:J34">
    <cfRule type="cellIs" dxfId="1580" priority="34" operator="between">
      <formula>0</formula>
      <formula>1</formula>
    </cfRule>
  </conditionalFormatting>
  <conditionalFormatting sqref="H28:H33">
    <cfRule type="cellIs" dxfId="1579" priority="27" operator="between">
      <formula>0</formula>
      <formula>1</formula>
    </cfRule>
  </conditionalFormatting>
  <conditionalFormatting sqref="AA42:AA48">
    <cfRule type="cellIs" dxfId="1578" priority="26" operator="between">
      <formula>0</formula>
      <formula>1</formula>
    </cfRule>
  </conditionalFormatting>
  <conditionalFormatting sqref="I28:I34">
    <cfRule type="cellIs" dxfId="1577" priority="25" operator="between">
      <formula>0</formula>
      <formula>1</formula>
    </cfRule>
  </conditionalFormatting>
  <conditionalFormatting sqref="J52:J55">
    <cfRule type="dataBar" priority="329">
      <dataBar>
        <cfvo type="min"/>
        <cfvo type="max"/>
        <color rgb="FFFF555A"/>
      </dataBar>
      <extLst>
        <ext xmlns:x14="http://schemas.microsoft.com/office/spreadsheetml/2009/9/main" uri="{B025F937-C7B1-47D3-B67F-A62EFF666E3E}">
          <x14:id>{0E863337-65FF-4F33-875F-2D362184CBF5}</x14:id>
        </ext>
      </extLst>
    </cfRule>
  </conditionalFormatting>
  <conditionalFormatting sqref="J59:J61">
    <cfRule type="dataBar" priority="328">
      <dataBar>
        <cfvo type="min"/>
        <cfvo type="max"/>
        <color rgb="FFFF555A"/>
      </dataBar>
      <extLst>
        <ext xmlns:x14="http://schemas.microsoft.com/office/spreadsheetml/2009/9/main" uri="{B025F937-C7B1-47D3-B67F-A62EFF666E3E}">
          <x14:id>{B2B95B29-CDC2-44E1-AE08-D1C43DB091E2}</x14:id>
        </ext>
      </extLst>
    </cfRule>
  </conditionalFormatting>
  <conditionalFormatting sqref="J65:J67">
    <cfRule type="dataBar" priority="327">
      <dataBar>
        <cfvo type="min"/>
        <cfvo type="max"/>
        <color rgb="FFFF555A"/>
      </dataBar>
      <extLst>
        <ext xmlns:x14="http://schemas.microsoft.com/office/spreadsheetml/2009/9/main" uri="{B025F937-C7B1-47D3-B67F-A62EFF666E3E}">
          <x14:id>{98851BDE-FDBC-415C-97C7-97EC7159378B}</x14:id>
        </ext>
      </extLst>
    </cfRule>
  </conditionalFormatting>
  <conditionalFormatting sqref="J72:J73">
    <cfRule type="dataBar" priority="326">
      <dataBar>
        <cfvo type="min"/>
        <cfvo type="max"/>
        <color rgb="FFFF555A"/>
      </dataBar>
      <extLst>
        <ext xmlns:x14="http://schemas.microsoft.com/office/spreadsheetml/2009/9/main" uri="{B025F937-C7B1-47D3-B67F-A62EFF666E3E}">
          <x14:id>{998898DA-B43A-404A-85E7-C8746E77A0D3}</x14:id>
        </ext>
      </extLst>
    </cfRule>
  </conditionalFormatting>
  <conditionalFormatting sqref="J77:J78">
    <cfRule type="dataBar" priority="325">
      <dataBar>
        <cfvo type="min"/>
        <cfvo type="max"/>
        <color rgb="FFFF555A"/>
      </dataBar>
      <extLst>
        <ext xmlns:x14="http://schemas.microsoft.com/office/spreadsheetml/2009/9/main" uri="{B025F937-C7B1-47D3-B67F-A62EFF666E3E}">
          <x14:id>{1D959EF6-CFD6-4B28-8640-1352A5D68BAE}</x14:id>
        </ext>
      </extLst>
    </cfRule>
  </conditionalFormatting>
  <conditionalFormatting sqref="J82:J83">
    <cfRule type="dataBar" priority="324">
      <dataBar>
        <cfvo type="min"/>
        <cfvo type="max"/>
        <color rgb="FFFF555A"/>
      </dataBar>
      <extLst>
        <ext xmlns:x14="http://schemas.microsoft.com/office/spreadsheetml/2009/9/main" uri="{B025F937-C7B1-47D3-B67F-A62EFF666E3E}">
          <x14:id>{54604543-854B-441E-83A2-F3DCC1C4774D}</x14:id>
        </ext>
      </extLst>
    </cfRule>
  </conditionalFormatting>
  <conditionalFormatting sqref="F48">
    <cfRule type="cellIs" dxfId="1576" priority="323" operator="between">
      <formula>0</formula>
      <formula>1</formula>
    </cfRule>
  </conditionalFormatting>
  <conditionalFormatting sqref="AY42:AZ47">
    <cfRule type="cellIs" dxfId="1575" priority="318" operator="between">
      <formula>0</formula>
      <formula>1</formula>
    </cfRule>
  </conditionalFormatting>
  <conditionalFormatting sqref="BC42:BC48">
    <cfRule type="cellIs" dxfId="1574" priority="276" operator="between">
      <formula>0</formula>
      <formula>1</formula>
    </cfRule>
  </conditionalFormatting>
  <conditionalFormatting sqref="AN42:AN47">
    <cfRule type="cellIs" dxfId="1573" priority="241" operator="between">
      <formula>0</formula>
      <formula>1</formula>
    </cfRule>
  </conditionalFormatting>
  <conditionalFormatting sqref="BF42:BF47">
    <cfRule type="cellIs" dxfId="1572" priority="188" operator="between">
      <formula>0</formula>
      <formula>1</formula>
    </cfRule>
  </conditionalFormatting>
  <conditionalFormatting sqref="BE42:BE47">
    <cfRule type="cellIs" dxfId="1571" priority="121" operator="between">
      <formula>0</formula>
      <formula>1</formula>
    </cfRule>
  </conditionalFormatting>
  <conditionalFormatting sqref="BT42:BT47">
    <cfRule type="cellIs" dxfId="1570" priority="118" operator="between">
      <formula>0</formula>
      <formula>1</formula>
    </cfRule>
  </conditionalFormatting>
  <conditionalFormatting sqref="BU42:BU47">
    <cfRule type="cellIs" dxfId="1569" priority="87" operator="between">
      <formula>0</formula>
      <formula>1</formula>
    </cfRule>
  </conditionalFormatting>
  <conditionalFormatting sqref="BS42:BS47">
    <cfRule type="cellIs" dxfId="1568" priority="85" operator="between">
      <formula>0</formula>
      <formula>1</formula>
    </cfRule>
  </conditionalFormatting>
  <conditionalFormatting sqref="BS42:BS47">
    <cfRule type="cellIs" dxfId="1567" priority="69" operator="between">
      <formula>0</formula>
      <formula>1</formula>
    </cfRule>
  </conditionalFormatting>
  <conditionalFormatting sqref="BT42:BT47">
    <cfRule type="cellIs" dxfId="1566" priority="60" operator="between">
      <formula>0</formula>
      <formula>1</formula>
    </cfRule>
  </conditionalFormatting>
  <conditionalFormatting sqref="BV42:BV47">
    <cfRule type="cellIs" dxfId="1565" priority="55" operator="between">
      <formula>0</formula>
      <formula>1</formula>
    </cfRule>
  </conditionalFormatting>
  <conditionalFormatting sqref="BT42:BT47">
    <cfRule type="cellIs" dxfId="1564" priority="52" operator="between">
      <formula>0</formula>
      <formula>1</formula>
    </cfRule>
  </conditionalFormatting>
  <conditionalFormatting sqref="BT42:BT47">
    <cfRule type="cellIs" dxfId="1563" priority="50" operator="between">
      <formula>0</formula>
      <formula>1</formula>
    </cfRule>
  </conditionalFormatting>
  <conditionalFormatting sqref="BV42:BV47">
    <cfRule type="cellIs" dxfId="1562" priority="47" operator="between">
      <formula>0</formula>
      <formula>1</formula>
    </cfRule>
  </conditionalFormatting>
  <conditionalFormatting sqref="BU42:BU47">
    <cfRule type="cellIs" dxfId="1561" priority="45" operator="between">
      <formula>0</formula>
      <formula>1</formula>
    </cfRule>
  </conditionalFormatting>
  <conditionalFormatting sqref="BU42:BU47">
    <cfRule type="cellIs" dxfId="1560" priority="44" operator="between">
      <formula>0</formula>
      <formula>1</formula>
    </cfRule>
  </conditionalFormatting>
  <conditionalFormatting sqref="BV42:BV47">
    <cfRule type="cellIs" dxfId="1559" priority="43" operator="between">
      <formula>0</formula>
      <formula>1</formula>
    </cfRule>
  </conditionalFormatting>
  <conditionalFormatting sqref="BU42:BU47">
    <cfRule type="cellIs" dxfId="1558" priority="42" operator="between">
      <formula>0</formula>
      <formula>1</formula>
    </cfRule>
  </conditionalFormatting>
  <conditionalFormatting sqref="BV42:BV47">
    <cfRule type="cellIs" dxfId="1557" priority="40" operator="between">
      <formula>0</formula>
      <formula>1</formula>
    </cfRule>
  </conditionalFormatting>
  <conditionalFormatting sqref="BL42:BL46 BL48">
    <cfRule type="cellIs" dxfId="1556" priority="39" operator="between">
      <formula>0</formula>
      <formula>1</formula>
    </cfRule>
  </conditionalFormatting>
  <conditionalFormatting sqref="BW40:BX41">
    <cfRule type="cellIs" dxfId="1555" priority="38" operator="between">
      <formula>0</formula>
      <formula>1</formula>
    </cfRule>
  </conditionalFormatting>
  <conditionalFormatting sqref="BN40:BO41">
    <cfRule type="cellIs" dxfId="1554" priority="37" operator="between">
      <formula>0</formula>
      <formula>1</formula>
    </cfRule>
  </conditionalFormatting>
  <conditionalFormatting sqref="J42:J48">
    <cfRule type="cellIs" dxfId="1553" priority="32" operator="between">
      <formula>0</formula>
      <formula>1</formula>
    </cfRule>
  </conditionalFormatting>
  <conditionalFormatting sqref="O4:P19 P20">
    <cfRule type="cellIs" dxfId="1552" priority="31" operator="between">
      <formula>0</formula>
      <formula>1</formula>
    </cfRule>
  </conditionalFormatting>
  <conditionalFormatting sqref="BN39:BQ39">
    <cfRule type="cellIs" dxfId="1551" priority="30" operator="between">
      <formula>0</formula>
      <formula>1</formula>
    </cfRule>
  </conditionalFormatting>
  <conditionalFormatting sqref="J89:J95">
    <cfRule type="dataBar" priority="28">
      <dataBar>
        <cfvo type="min"/>
        <cfvo type="max"/>
        <color rgb="FFFF555A"/>
      </dataBar>
      <extLst>
        <ext xmlns:x14="http://schemas.microsoft.com/office/spreadsheetml/2009/9/main" uri="{B025F937-C7B1-47D3-B67F-A62EFF666E3E}">
          <x14:id>{50310347-CBE9-4BC5-A833-B273B33F1B8A}</x14:id>
        </ext>
      </extLst>
    </cfRule>
  </conditionalFormatting>
  <conditionalFormatting sqref="X34 V28:Y28 U29:Y33">
    <cfRule type="cellIs" dxfId="1550" priority="24" operator="between">
      <formula>0</formula>
      <formula>1</formula>
    </cfRule>
  </conditionalFormatting>
  <conditionalFormatting sqref="T29:T33">
    <cfRule type="cellIs" dxfId="1549" priority="23" operator="between">
      <formula>0</formula>
      <formula>1</formula>
    </cfRule>
  </conditionalFormatting>
  <conditionalFormatting sqref="V29:V33">
    <cfRule type="cellIs" dxfId="1548" priority="20" operator="between">
      <formula>0</formula>
      <formula>1</formula>
    </cfRule>
  </conditionalFormatting>
  <conditionalFormatting sqref="U29:U33">
    <cfRule type="cellIs" dxfId="1547" priority="22" operator="between">
      <formula>0</formula>
      <formula>1</formula>
    </cfRule>
  </conditionalFormatting>
  <conditionalFormatting sqref="U29:U33">
    <cfRule type="cellIs" dxfId="1546" priority="21" operator="between">
      <formula>0</formula>
      <formula>1</formula>
    </cfRule>
  </conditionalFormatting>
  <conditionalFormatting sqref="AG34 AV28:AX33 AE28:AH33 AN28:AT28 AN29:AR33 AS29:AT34 BJ28:BK34">
    <cfRule type="cellIs" dxfId="1545" priority="19" operator="between">
      <formula>0</formula>
      <formula>1</formula>
    </cfRule>
  </conditionalFormatting>
  <conditionalFormatting sqref="BD28:BD33">
    <cfRule type="cellIs" dxfId="1544" priority="18" operator="between">
      <formula>0</formula>
      <formula>1</formula>
    </cfRule>
  </conditionalFormatting>
  <conditionalFormatting sqref="BE28:BE33">
    <cfRule type="cellIs" dxfId="1543" priority="17" operator="between">
      <formula>0</formula>
      <formula>1</formula>
    </cfRule>
  </conditionalFormatting>
  <conditionalFormatting sqref="BE28:BE33">
    <cfRule type="cellIs" dxfId="1542" priority="16" operator="between">
      <formula>0</formula>
      <formula>1</formula>
    </cfRule>
  </conditionalFormatting>
  <conditionalFormatting sqref="BF28:BF33">
    <cfRule type="cellIs" dxfId="1541" priority="15" operator="between">
      <formula>0</formula>
      <formula>1</formula>
    </cfRule>
  </conditionalFormatting>
  <conditionalFormatting sqref="BE28:BE33">
    <cfRule type="cellIs" dxfId="1540" priority="14" operator="between">
      <formula>0</formula>
      <formula>1</formula>
    </cfRule>
  </conditionalFormatting>
  <conditionalFormatting sqref="BF28:BF33">
    <cfRule type="cellIs" dxfId="1539" priority="13" operator="between">
      <formula>0</formula>
      <formula>1</formula>
    </cfRule>
  </conditionalFormatting>
  <conditionalFormatting sqref="BF28:BF33">
    <cfRule type="cellIs" dxfId="1538" priority="12" operator="between">
      <formula>0</formula>
      <formula>1</formula>
    </cfRule>
  </conditionalFormatting>
  <conditionalFormatting sqref="BG28:BI28 BG29:BH33 BI29:BI34">
    <cfRule type="cellIs" dxfId="1537" priority="11" operator="between">
      <formula>0</formula>
      <formula>1</formula>
    </cfRule>
  </conditionalFormatting>
  <conditionalFormatting sqref="BC28:BC34">
    <cfRule type="cellIs" dxfId="1536" priority="10" operator="between">
      <formula>0</formula>
      <formula>1</formula>
    </cfRule>
  </conditionalFormatting>
  <conditionalFormatting sqref="BE28:BE33">
    <cfRule type="cellIs" dxfId="1535" priority="9" operator="between">
      <formula>0</formula>
      <formula>1</formula>
    </cfRule>
  </conditionalFormatting>
  <conditionalFormatting sqref="BF28:BF33">
    <cfRule type="cellIs" dxfId="1534" priority="8" operator="between">
      <formula>0</formula>
      <formula>1</formula>
    </cfRule>
  </conditionalFormatting>
  <conditionalFormatting sqref="BF28:BF33">
    <cfRule type="cellIs" dxfId="1533" priority="7" operator="between">
      <formula>0</formula>
      <formula>1</formula>
    </cfRule>
  </conditionalFormatting>
  <conditionalFormatting sqref="BG28:BI28 BG29:BH33 BI29:BI34">
    <cfRule type="cellIs" dxfId="1532" priority="6" operator="between">
      <formula>0</formula>
      <formula>1</formula>
    </cfRule>
  </conditionalFormatting>
  <conditionalFormatting sqref="BF28:BF33">
    <cfRule type="cellIs" dxfId="1531" priority="5" operator="between">
      <formula>0</formula>
      <formula>1</formula>
    </cfRule>
  </conditionalFormatting>
  <conditionalFormatting sqref="BG28:BI28 BG29:BH33 BI29:BI34">
    <cfRule type="cellIs" dxfId="1530" priority="4" operator="between">
      <formula>0</formula>
      <formula>1</formula>
    </cfRule>
  </conditionalFormatting>
  <conditionalFormatting sqref="BG28:BI28 BG29:BH33 BI29:BI34">
    <cfRule type="cellIs" dxfId="1529" priority="3" operator="between">
      <formula>0</formula>
      <formula>1</formula>
    </cfRule>
  </conditionalFormatting>
  <conditionalFormatting sqref="BL28:BL34">
    <cfRule type="cellIs" dxfId="1528" priority="1" operator="between">
      <formula>0</formula>
      <formula>1</formula>
    </cfRule>
  </conditionalFormatting>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dataBar" id="{0E863337-65FF-4F33-875F-2D362184CBF5}">
            <x14:dataBar minLength="0" maxLength="100" border="1" negativeBarBorderColorSameAsPositive="0">
              <x14:cfvo type="autoMin"/>
              <x14:cfvo type="autoMax"/>
              <x14:borderColor rgb="FFFF555A"/>
              <x14:negativeFillColor rgb="FFFF0000"/>
              <x14:negativeBorderColor rgb="FFFF0000"/>
              <x14:axisColor rgb="FF000000"/>
            </x14:dataBar>
          </x14:cfRule>
          <xm:sqref>J52:J55</xm:sqref>
        </x14:conditionalFormatting>
        <x14:conditionalFormatting xmlns:xm="http://schemas.microsoft.com/office/excel/2006/main">
          <x14:cfRule type="dataBar" id="{B2B95B29-CDC2-44E1-AE08-D1C43DB091E2}">
            <x14:dataBar minLength="0" maxLength="100" border="1" negativeBarBorderColorSameAsPositive="0">
              <x14:cfvo type="autoMin"/>
              <x14:cfvo type="autoMax"/>
              <x14:borderColor rgb="FFFF555A"/>
              <x14:negativeFillColor rgb="FFFF0000"/>
              <x14:negativeBorderColor rgb="FFFF0000"/>
              <x14:axisColor rgb="FF000000"/>
            </x14:dataBar>
          </x14:cfRule>
          <xm:sqref>J59:J61</xm:sqref>
        </x14:conditionalFormatting>
        <x14:conditionalFormatting xmlns:xm="http://schemas.microsoft.com/office/excel/2006/main">
          <x14:cfRule type="dataBar" id="{98851BDE-FDBC-415C-97C7-97EC7159378B}">
            <x14:dataBar minLength="0" maxLength="100" border="1" negativeBarBorderColorSameAsPositive="0">
              <x14:cfvo type="autoMin"/>
              <x14:cfvo type="autoMax"/>
              <x14:borderColor rgb="FFFF555A"/>
              <x14:negativeFillColor rgb="FFFF0000"/>
              <x14:negativeBorderColor rgb="FFFF0000"/>
              <x14:axisColor rgb="FF000000"/>
            </x14:dataBar>
          </x14:cfRule>
          <xm:sqref>J65:J67</xm:sqref>
        </x14:conditionalFormatting>
        <x14:conditionalFormatting xmlns:xm="http://schemas.microsoft.com/office/excel/2006/main">
          <x14:cfRule type="dataBar" id="{998898DA-B43A-404A-85E7-C8746E77A0D3}">
            <x14:dataBar minLength="0" maxLength="100" border="1" negativeBarBorderColorSameAsPositive="0">
              <x14:cfvo type="autoMin"/>
              <x14:cfvo type="autoMax"/>
              <x14:borderColor rgb="FFFF555A"/>
              <x14:negativeFillColor rgb="FFFF0000"/>
              <x14:negativeBorderColor rgb="FFFF0000"/>
              <x14:axisColor rgb="FF000000"/>
            </x14:dataBar>
          </x14:cfRule>
          <xm:sqref>J72:J73</xm:sqref>
        </x14:conditionalFormatting>
        <x14:conditionalFormatting xmlns:xm="http://schemas.microsoft.com/office/excel/2006/main">
          <x14:cfRule type="dataBar" id="{1D959EF6-CFD6-4B28-8640-1352A5D68BAE}">
            <x14:dataBar minLength="0" maxLength="100" border="1" negativeBarBorderColorSameAsPositive="0">
              <x14:cfvo type="autoMin"/>
              <x14:cfvo type="autoMax"/>
              <x14:borderColor rgb="FFFF555A"/>
              <x14:negativeFillColor rgb="FFFF0000"/>
              <x14:negativeBorderColor rgb="FFFF0000"/>
              <x14:axisColor rgb="FF000000"/>
            </x14:dataBar>
          </x14:cfRule>
          <xm:sqref>J77:J78</xm:sqref>
        </x14:conditionalFormatting>
        <x14:conditionalFormatting xmlns:xm="http://schemas.microsoft.com/office/excel/2006/main">
          <x14:cfRule type="dataBar" id="{54604543-854B-441E-83A2-F3DCC1C4774D}">
            <x14:dataBar minLength="0" maxLength="100" border="1" negativeBarBorderColorSameAsPositive="0">
              <x14:cfvo type="autoMin"/>
              <x14:cfvo type="autoMax"/>
              <x14:borderColor rgb="FFFF555A"/>
              <x14:negativeFillColor rgb="FFFF0000"/>
              <x14:negativeBorderColor rgb="FFFF0000"/>
              <x14:axisColor rgb="FF000000"/>
            </x14:dataBar>
          </x14:cfRule>
          <xm:sqref>J82:J83</xm:sqref>
        </x14:conditionalFormatting>
        <x14:conditionalFormatting xmlns:xm="http://schemas.microsoft.com/office/excel/2006/main">
          <x14:cfRule type="dataBar" id="{50310347-CBE9-4BC5-A833-B273B33F1B8A}">
            <x14:dataBar minLength="0" maxLength="100" border="1" negativeBarBorderColorSameAsPositive="0">
              <x14:cfvo type="autoMin"/>
              <x14:cfvo type="autoMax"/>
              <x14:borderColor rgb="FFFF555A"/>
              <x14:negativeFillColor rgb="FFFF0000"/>
              <x14:negativeBorderColor rgb="FFFF0000"/>
              <x14:axisColor rgb="FF000000"/>
            </x14:dataBar>
          </x14:cfRule>
          <xm:sqref>J89:J95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Q54"/>
  <sheetViews>
    <sheetView zoomScale="70" zoomScaleNormal="70" workbookViewId="0">
      <selection activeCell="E32" sqref="E32"/>
    </sheetView>
  </sheetViews>
  <sheetFormatPr baseColWidth="10" defaultColWidth="10.58203125" defaultRowHeight="15.5" x14ac:dyDescent="0.35"/>
  <cols>
    <col min="1" max="1" width="47.6640625" style="12" customWidth="1"/>
    <col min="2" max="2" width="16.6640625" style="12" customWidth="1"/>
    <col min="3" max="3" width="11.6640625" style="12" customWidth="1"/>
    <col min="4" max="4" width="6.58203125" style="12" customWidth="1"/>
    <col min="5" max="5" width="11.6640625" style="12" customWidth="1"/>
    <col min="6" max="6" width="11.1640625" style="12" customWidth="1"/>
    <col min="7" max="7" width="10.83203125" style="12" customWidth="1"/>
    <col min="8" max="8" width="15.6640625" style="12" customWidth="1"/>
    <col min="9" max="9" width="6.4140625" style="12" customWidth="1"/>
    <col min="10" max="10" width="5.4140625" style="12" customWidth="1"/>
    <col min="11" max="11" width="6.4140625" style="12" customWidth="1"/>
    <col min="12" max="12" width="3.83203125" style="12" customWidth="1"/>
    <col min="13" max="13" width="6.4140625" style="12" customWidth="1"/>
    <col min="14" max="14" width="7" style="12" customWidth="1"/>
    <col min="15" max="15" width="7.1640625" style="12" customWidth="1"/>
    <col min="16" max="16" width="6" style="12" customWidth="1"/>
    <col min="17" max="17" width="6.58203125" style="12" customWidth="1"/>
    <col min="18" max="16384" width="10.58203125" style="12"/>
  </cols>
  <sheetData>
    <row r="1" spans="1:15" x14ac:dyDescent="0.35">
      <c r="A1" s="11" t="s">
        <v>290</v>
      </c>
    </row>
    <row r="2" spans="1:15" x14ac:dyDescent="0.35">
      <c r="A2" s="40" t="s">
        <v>538</v>
      </c>
    </row>
    <row r="3" spans="1:15" ht="16.5" customHeight="1" x14ac:dyDescent="0.35">
      <c r="A3" s="143" t="s">
        <v>193</v>
      </c>
      <c r="B3" s="410" t="s">
        <v>644</v>
      </c>
      <c r="C3" s="410" t="s">
        <v>281</v>
      </c>
    </row>
    <row r="4" spans="1:15" x14ac:dyDescent="0.35">
      <c r="A4" s="226" t="s">
        <v>491</v>
      </c>
      <c r="B4" s="142">
        <v>226</v>
      </c>
      <c r="C4" s="228">
        <v>0.85283018867924532</v>
      </c>
    </row>
    <row r="5" spans="1:15" x14ac:dyDescent="0.35">
      <c r="A5" s="226" t="s">
        <v>494</v>
      </c>
      <c r="B5" s="142">
        <v>39</v>
      </c>
      <c r="C5" s="228">
        <v>0.14716981132075471</v>
      </c>
    </row>
    <row r="6" spans="1:15" x14ac:dyDescent="0.35">
      <c r="A6" s="144" t="s">
        <v>858</v>
      </c>
      <c r="B6" s="145">
        <v>265</v>
      </c>
      <c r="C6" s="146">
        <v>1</v>
      </c>
    </row>
    <row r="7" spans="1:15" x14ac:dyDescent="0.35">
      <c r="A7"/>
      <c r="B7"/>
      <c r="C7"/>
      <c r="D7" s="115"/>
    </row>
    <row r="8" spans="1:15" x14ac:dyDescent="0.35">
      <c r="A8" s="11" t="s">
        <v>646</v>
      </c>
    </row>
    <row r="9" spans="1:15" s="110" customFormat="1" ht="0.65" customHeight="1" x14ac:dyDescent="0.35">
      <c r="A9" s="238"/>
      <c r="B9" s="238" t="s">
        <v>193</v>
      </c>
      <c r="C9" s="238"/>
      <c r="D9" s="238"/>
      <c r="E9" s="238"/>
      <c r="F9" s="238"/>
      <c r="G9" s="238"/>
      <c r="H9" s="12"/>
      <c r="I9" s="12"/>
      <c r="J9" s="12"/>
      <c r="K9" s="12"/>
      <c r="L9" s="12"/>
      <c r="M9" s="12"/>
      <c r="N9" s="12"/>
      <c r="O9" s="12"/>
    </row>
    <row r="10" spans="1:15" x14ac:dyDescent="0.35">
      <c r="A10" s="237"/>
      <c r="B10" s="237" t="s">
        <v>491</v>
      </c>
      <c r="C10" s="237"/>
      <c r="D10" s="237" t="s">
        <v>494</v>
      </c>
      <c r="E10" s="237"/>
      <c r="F10" s="237" t="s">
        <v>643</v>
      </c>
      <c r="G10" s="237" t="s">
        <v>645</v>
      </c>
    </row>
    <row r="11" spans="1:15" x14ac:dyDescent="0.35">
      <c r="A11" s="143" t="s">
        <v>533</v>
      </c>
      <c r="B11" s="143" t="s">
        <v>644</v>
      </c>
      <c r="C11" s="143" t="s">
        <v>281</v>
      </c>
      <c r="D11" s="143" t="s">
        <v>644</v>
      </c>
      <c r="E11" s="143" t="s">
        <v>281</v>
      </c>
      <c r="F11" s="143"/>
      <c r="G11" s="143"/>
    </row>
    <row r="12" spans="1:15" x14ac:dyDescent="0.35">
      <c r="A12" s="148" t="s">
        <v>492</v>
      </c>
      <c r="B12" s="142">
        <v>28</v>
      </c>
      <c r="C12" s="228">
        <v>0.17721518987341772</v>
      </c>
      <c r="D12" s="142">
        <v>6</v>
      </c>
      <c r="E12" s="228">
        <v>0.375</v>
      </c>
      <c r="F12" s="142">
        <v>34</v>
      </c>
      <c r="G12" s="228">
        <v>0.19540229885057472</v>
      </c>
      <c r="H12" s="37"/>
      <c r="I12" s="37"/>
    </row>
    <row r="13" spans="1:15" x14ac:dyDescent="0.35">
      <c r="A13" s="148" t="s">
        <v>514</v>
      </c>
      <c r="B13" s="142">
        <v>13</v>
      </c>
      <c r="C13" s="228">
        <v>8.2278481012658222E-2</v>
      </c>
      <c r="D13" s="142">
        <v>3</v>
      </c>
      <c r="E13" s="228">
        <v>0.1875</v>
      </c>
      <c r="F13" s="142">
        <v>16</v>
      </c>
      <c r="G13" s="228">
        <v>9.1954022988505746E-2</v>
      </c>
    </row>
    <row r="14" spans="1:15" x14ac:dyDescent="0.35">
      <c r="A14" s="148" t="s">
        <v>496</v>
      </c>
      <c r="B14" s="142">
        <v>117</v>
      </c>
      <c r="C14" s="228">
        <v>0.740506329113924</v>
      </c>
      <c r="D14" s="142">
        <v>7</v>
      </c>
      <c r="E14" s="228">
        <v>0.4375</v>
      </c>
      <c r="F14" s="142">
        <v>124</v>
      </c>
      <c r="G14" s="228">
        <v>0.71264367816091956</v>
      </c>
      <c r="H14" s="37"/>
      <c r="I14" s="37"/>
    </row>
    <row r="15" spans="1:15" x14ac:dyDescent="0.35">
      <c r="A15" s="144" t="s">
        <v>527</v>
      </c>
      <c r="B15" s="145">
        <v>158</v>
      </c>
      <c r="C15" s="146">
        <v>1</v>
      </c>
      <c r="D15" s="145">
        <v>16</v>
      </c>
      <c r="E15" s="146">
        <v>1</v>
      </c>
      <c r="F15" s="145">
        <v>174</v>
      </c>
      <c r="G15" s="146">
        <v>1</v>
      </c>
    </row>
    <row r="16" spans="1:15" x14ac:dyDescent="0.35">
      <c r="A16" s="432" t="s">
        <v>3226</v>
      </c>
      <c r="B16" s="432">
        <f>B13+B14</f>
        <v>130</v>
      </c>
      <c r="C16" s="434">
        <f>B16/158</f>
        <v>0.82278481012658233</v>
      </c>
      <c r="D16" s="435">
        <f>D13+D14</f>
        <v>10</v>
      </c>
      <c r="E16" s="434">
        <f>D16/16</f>
        <v>0.625</v>
      </c>
      <c r="F16" s="436">
        <f>F13+F14</f>
        <v>140</v>
      </c>
      <c r="G16" s="434">
        <f>F16/174</f>
        <v>0.8045977011494253</v>
      </c>
    </row>
    <row r="17" spans="1:9" x14ac:dyDescent="0.35">
      <c r="I17" s="37"/>
    </row>
    <row r="18" spans="1:9" x14ac:dyDescent="0.35">
      <c r="A18" s="11" t="s">
        <v>534</v>
      </c>
    </row>
    <row r="19" spans="1:9" ht="0.5" customHeight="1" x14ac:dyDescent="0.35">
      <c r="B19" s="388" t="s">
        <v>4728</v>
      </c>
    </row>
    <row r="20" spans="1:9" x14ac:dyDescent="0.35">
      <c r="A20" s="32" t="s">
        <v>737</v>
      </c>
      <c r="B20" s="32" t="s">
        <v>489</v>
      </c>
      <c r="C20" s="32" t="s">
        <v>536</v>
      </c>
      <c r="D20" s="32" t="s">
        <v>4727</v>
      </c>
      <c r="E20" s="32" t="s">
        <v>527</v>
      </c>
      <c r="F20" s="32" t="s">
        <v>489</v>
      </c>
      <c r="G20" s="32" t="s">
        <v>536</v>
      </c>
      <c r="H20" s="32" t="s">
        <v>526</v>
      </c>
      <c r="I20" s="38"/>
    </row>
    <row r="21" spans="1:9" x14ac:dyDescent="0.35">
      <c r="A21" s="386" t="s">
        <v>734</v>
      </c>
      <c r="B21" s="411">
        <v>55</v>
      </c>
      <c r="C21" s="411">
        <v>119</v>
      </c>
      <c r="D21" s="411"/>
      <c r="E21" s="411">
        <v>174</v>
      </c>
      <c r="F21" s="37">
        <f>GETPIVOTDATA("Gourdes",$A$21,"q07_2_marche_zone","Milieu rural")/55</f>
        <v>1</v>
      </c>
      <c r="G21" s="37">
        <f>C21/119</f>
        <v>1</v>
      </c>
      <c r="H21" s="37">
        <f>E21/174</f>
        <v>1</v>
      </c>
      <c r="I21" s="38"/>
    </row>
    <row r="22" spans="1:9" x14ac:dyDescent="0.35">
      <c r="A22" s="386" t="s">
        <v>735</v>
      </c>
      <c r="B22" s="411">
        <v>0</v>
      </c>
      <c r="C22" s="411">
        <v>1</v>
      </c>
      <c r="D22" s="411"/>
      <c r="E22" s="411">
        <v>1</v>
      </c>
      <c r="F22" s="37">
        <f>GETPIVOTDATA("Dollar",$A$22,"q07_2_marche_zone","Milieu rural")/55</f>
        <v>0</v>
      </c>
      <c r="G22" s="37">
        <f>C22/119</f>
        <v>8.4033613445378148E-3</v>
      </c>
      <c r="H22" s="37">
        <f>E22/174</f>
        <v>5.7471264367816091E-3</v>
      </c>
      <c r="I22" s="38"/>
    </row>
    <row r="23" spans="1:9" x14ac:dyDescent="0.35">
      <c r="A23" s="386" t="s">
        <v>537</v>
      </c>
      <c r="B23" s="411">
        <v>0</v>
      </c>
      <c r="C23" s="411">
        <v>0</v>
      </c>
      <c r="D23" s="411"/>
      <c r="E23" s="411">
        <v>0</v>
      </c>
      <c r="F23" s="59">
        <f>GETPIVOTDATA("Crédit total",$B$23,"q07_2_marche_zone","Milieu rural")/55</f>
        <v>0</v>
      </c>
      <c r="G23" s="37">
        <f t="shared" ref="G23:G26" si="0">C23/119</f>
        <v>0</v>
      </c>
      <c r="H23" s="37">
        <f t="shared" ref="H23:H26" si="1">E23/174</f>
        <v>0</v>
      </c>
      <c r="I23" s="38"/>
    </row>
    <row r="24" spans="1:9" x14ac:dyDescent="0.35">
      <c r="A24" s="386" t="s">
        <v>535</v>
      </c>
      <c r="B24" s="411">
        <v>4</v>
      </c>
      <c r="C24" s="411">
        <v>15</v>
      </c>
      <c r="D24" s="411"/>
      <c r="E24" s="411">
        <v>19</v>
      </c>
      <c r="F24" s="37">
        <f>GETPIVOTDATA("Crédit partiel",$A$19,"q07_2_marche_zone","Milieu rural")/55</f>
        <v>7.2727272727272724E-2</v>
      </c>
      <c r="G24" s="37">
        <f t="shared" si="0"/>
        <v>0.12605042016806722</v>
      </c>
      <c r="H24" s="37">
        <f t="shared" si="1"/>
        <v>0.10919540229885058</v>
      </c>
      <c r="I24" s="59"/>
    </row>
    <row r="25" spans="1:9" x14ac:dyDescent="0.35">
      <c r="A25" s="386" t="s">
        <v>647</v>
      </c>
      <c r="B25" s="411">
        <v>0</v>
      </c>
      <c r="C25" s="411">
        <v>3</v>
      </c>
      <c r="D25" s="411"/>
      <c r="E25" s="411">
        <v>3</v>
      </c>
      <c r="F25" s="37">
        <f>GETPIVOTDATA("Coupons",$A$19,"q07_2_marche_zone","Milieu rural")/55</f>
        <v>0</v>
      </c>
      <c r="G25" s="37">
        <f t="shared" si="0"/>
        <v>2.5210084033613446E-2</v>
      </c>
      <c r="H25" s="37">
        <f t="shared" si="1"/>
        <v>1.7241379310344827E-2</v>
      </c>
      <c r="I25" s="38"/>
    </row>
    <row r="26" spans="1:9" x14ac:dyDescent="0.35">
      <c r="A26" s="386" t="s">
        <v>736</v>
      </c>
      <c r="B26" s="411">
        <v>0</v>
      </c>
      <c r="C26" s="411">
        <v>0</v>
      </c>
      <c r="D26" s="411"/>
      <c r="E26" s="411">
        <v>0</v>
      </c>
      <c r="F26" s="37">
        <f>GETPIVOTDATA("Chèques",$A$19,"q07_2_marche_zone","Milieu rural")/55</f>
        <v>0</v>
      </c>
      <c r="G26" s="37">
        <f t="shared" si="0"/>
        <v>0</v>
      </c>
      <c r="H26" s="37">
        <f t="shared" si="1"/>
        <v>0</v>
      </c>
      <c r="I26" s="38"/>
    </row>
    <row r="27" spans="1:9" x14ac:dyDescent="0.35">
      <c r="A27" s="15"/>
      <c r="B27" s="14"/>
      <c r="C27" s="14"/>
      <c r="D27" s="14"/>
      <c r="E27" s="37"/>
      <c r="F27" s="59"/>
      <c r="G27" s="59"/>
      <c r="H27" s="38"/>
    </row>
    <row r="28" spans="1:9" x14ac:dyDescent="0.35">
      <c r="A28" s="11" t="s">
        <v>738</v>
      </c>
      <c r="E28" s="37"/>
      <c r="F28" s="37"/>
      <c r="G28" s="37"/>
    </row>
    <row r="29" spans="1:9" x14ac:dyDescent="0.35">
      <c r="A29" s="143" t="s">
        <v>4729</v>
      </c>
      <c r="B29" s="143" t="s">
        <v>644</v>
      </c>
      <c r="C29" s="33" t="s">
        <v>281</v>
      </c>
      <c r="D29" s="14"/>
      <c r="E29" s="37"/>
      <c r="F29" s="37"/>
      <c r="G29" s="37"/>
    </row>
    <row r="30" spans="1:9" x14ac:dyDescent="0.35">
      <c r="A30" s="226" t="s">
        <v>142</v>
      </c>
      <c r="B30" s="227">
        <v>30</v>
      </c>
      <c r="C30" s="37">
        <f>B30/174</f>
        <v>0.17241379310344829</v>
      </c>
      <c r="D30" s="14"/>
      <c r="E30" s="37"/>
      <c r="F30" s="37"/>
      <c r="G30" s="37"/>
    </row>
    <row r="31" spans="1:9" x14ac:dyDescent="0.35">
      <c r="A31" s="226" t="s">
        <v>113</v>
      </c>
      <c r="B31" s="227">
        <v>77</v>
      </c>
      <c r="C31" s="37">
        <f>B31/174</f>
        <v>0.44252873563218392</v>
      </c>
      <c r="D31" s="14"/>
      <c r="E31" s="37"/>
      <c r="F31" s="37"/>
      <c r="G31" s="37"/>
    </row>
    <row r="32" spans="1:9" x14ac:dyDescent="0.35">
      <c r="A32" s="226" t="s">
        <v>143</v>
      </c>
      <c r="B32" s="227">
        <v>32</v>
      </c>
      <c r="C32" s="37">
        <f>B32/174</f>
        <v>0.18390804597701149</v>
      </c>
      <c r="D32" s="14"/>
      <c r="E32" s="37"/>
      <c r="F32" s="37"/>
      <c r="G32" s="37"/>
    </row>
    <row r="33" spans="1:17" x14ac:dyDescent="0.35">
      <c r="A33" s="226" t="s">
        <v>128</v>
      </c>
      <c r="B33" s="227">
        <v>35</v>
      </c>
      <c r="C33" s="37">
        <f>B33/174</f>
        <v>0.20114942528735633</v>
      </c>
      <c r="D33" s="14"/>
      <c r="E33" s="37"/>
      <c r="F33" s="37"/>
      <c r="G33" s="37"/>
    </row>
    <row r="34" spans="1:17" x14ac:dyDescent="0.35">
      <c r="A34" s="143" t="s">
        <v>527</v>
      </c>
      <c r="B34" s="152">
        <v>174</v>
      </c>
      <c r="C34" s="33"/>
      <c r="D34" s="14"/>
      <c r="E34" s="37"/>
      <c r="F34" s="37"/>
      <c r="G34" s="37"/>
    </row>
    <row r="35" spans="1:17" x14ac:dyDescent="0.35">
      <c r="A35" s="81"/>
      <c r="B35" s="112"/>
      <c r="C35" s="113"/>
      <c r="D35" s="64"/>
      <c r="E35" s="37"/>
      <c r="F35" s="37"/>
      <c r="G35" s="37"/>
    </row>
    <row r="36" spans="1:17" ht="14.15" customHeight="1" x14ac:dyDescent="0.35">
      <c r="A36" s="11" t="s">
        <v>739</v>
      </c>
      <c r="B36" s="112"/>
      <c r="C36" s="113"/>
      <c r="D36" s="64"/>
      <c r="E36" s="37"/>
      <c r="F36" s="37"/>
      <c r="G36" s="37"/>
    </row>
    <row r="37" spans="1:17" hidden="1" x14ac:dyDescent="0.35">
      <c r="A37" s="143"/>
      <c r="B37" s="143" t="s">
        <v>4728</v>
      </c>
      <c r="C37" s="143"/>
      <c r="D37" s="143"/>
      <c r="E37" s="143"/>
      <c r="F37" s="143"/>
      <c r="G37" s="143"/>
      <c r="H37" s="143"/>
      <c r="I37" s="143"/>
      <c r="J37" s="143"/>
      <c r="K37" s="143"/>
      <c r="L37" s="143"/>
      <c r="M37" s="143"/>
      <c r="N37" s="143"/>
      <c r="O37" s="143"/>
      <c r="P37" s="143"/>
      <c r="Q37" s="143"/>
    </row>
    <row r="38" spans="1:17" x14ac:dyDescent="0.35">
      <c r="A38" s="235"/>
      <c r="B38" s="235" t="s">
        <v>182</v>
      </c>
      <c r="C38" s="235"/>
      <c r="D38" s="235" t="s">
        <v>500</v>
      </c>
      <c r="E38" s="235"/>
      <c r="F38" s="235" t="s">
        <v>106</v>
      </c>
      <c r="G38" s="235"/>
      <c r="H38" s="235" t="s">
        <v>164</v>
      </c>
      <c r="I38" s="235"/>
      <c r="J38" s="235" t="s">
        <v>123</v>
      </c>
      <c r="K38" s="235"/>
      <c r="L38" s="235" t="s">
        <v>117</v>
      </c>
      <c r="M38" s="235"/>
      <c r="N38" s="235" t="s">
        <v>176</v>
      </c>
      <c r="O38" s="235"/>
      <c r="P38" s="235" t="s">
        <v>643</v>
      </c>
      <c r="Q38" s="235" t="s">
        <v>645</v>
      </c>
    </row>
    <row r="39" spans="1:17" x14ac:dyDescent="0.35">
      <c r="A39" s="229" t="s">
        <v>4729</v>
      </c>
      <c r="B39" s="229" t="s">
        <v>644</v>
      </c>
      <c r="C39" s="229" t="s">
        <v>281</v>
      </c>
      <c r="D39" s="229" t="s">
        <v>644</v>
      </c>
      <c r="E39" s="229" t="s">
        <v>281</v>
      </c>
      <c r="F39" s="229" t="s">
        <v>644</v>
      </c>
      <c r="G39" s="229" t="s">
        <v>281</v>
      </c>
      <c r="H39" s="229" t="s">
        <v>644</v>
      </c>
      <c r="I39" s="229" t="s">
        <v>281</v>
      </c>
      <c r="J39" s="229" t="s">
        <v>644</v>
      </c>
      <c r="K39" s="229" t="s">
        <v>281</v>
      </c>
      <c r="L39" s="229" t="s">
        <v>644</v>
      </c>
      <c r="M39" s="229" t="s">
        <v>281</v>
      </c>
      <c r="N39" s="229" t="s">
        <v>644</v>
      </c>
      <c r="O39" s="229" t="s">
        <v>281</v>
      </c>
      <c r="P39" s="229"/>
      <c r="Q39" s="229"/>
    </row>
    <row r="40" spans="1:17" x14ac:dyDescent="0.35">
      <c r="A40" s="219" t="s">
        <v>142</v>
      </c>
      <c r="B40" s="234">
        <v>4</v>
      </c>
      <c r="C40" s="448">
        <v>0.13333333333333333</v>
      </c>
      <c r="D40" s="234">
        <v>2</v>
      </c>
      <c r="E40" s="448">
        <v>0.125</v>
      </c>
      <c r="F40" s="234">
        <v>9</v>
      </c>
      <c r="G40" s="448">
        <v>0.42857142857142855</v>
      </c>
      <c r="H40" s="234"/>
      <c r="I40" s="448">
        <v>0</v>
      </c>
      <c r="J40" s="234">
        <v>5</v>
      </c>
      <c r="K40" s="448">
        <v>0.16666666666666666</v>
      </c>
      <c r="L40" s="234">
        <v>2</v>
      </c>
      <c r="M40" s="448">
        <v>5.128205128205128E-2</v>
      </c>
      <c r="N40" s="234">
        <v>8</v>
      </c>
      <c r="O40" s="449">
        <v>0.5</v>
      </c>
      <c r="P40" s="234">
        <v>30</v>
      </c>
      <c r="Q40" s="448">
        <v>0.17241379310344829</v>
      </c>
    </row>
    <row r="41" spans="1:17" x14ac:dyDescent="0.35">
      <c r="A41" s="219" t="s">
        <v>113</v>
      </c>
      <c r="B41" s="234">
        <v>8</v>
      </c>
      <c r="C41" s="448">
        <v>0.26666666666666666</v>
      </c>
      <c r="D41" s="234">
        <v>8</v>
      </c>
      <c r="E41" s="448">
        <v>0.5</v>
      </c>
      <c r="F41" s="234">
        <v>3</v>
      </c>
      <c r="G41" s="448">
        <v>0.14285714285714285</v>
      </c>
      <c r="H41" s="234">
        <v>16</v>
      </c>
      <c r="I41" s="448">
        <v>0.72727272727272729</v>
      </c>
      <c r="J41" s="234">
        <v>5</v>
      </c>
      <c r="K41" s="448">
        <v>0.16666666666666666</v>
      </c>
      <c r="L41" s="234">
        <v>32</v>
      </c>
      <c r="M41" s="448">
        <v>0.82051282051282048</v>
      </c>
      <c r="N41" s="234">
        <v>5</v>
      </c>
      <c r="O41" s="449">
        <v>0.3125</v>
      </c>
      <c r="P41" s="234">
        <v>77</v>
      </c>
      <c r="Q41" s="448">
        <v>0.44252873563218392</v>
      </c>
    </row>
    <row r="42" spans="1:17" x14ac:dyDescent="0.35">
      <c r="A42" s="219" t="s">
        <v>143</v>
      </c>
      <c r="B42" s="234">
        <v>7</v>
      </c>
      <c r="C42" s="448">
        <v>0.23333333333333334</v>
      </c>
      <c r="D42" s="234">
        <v>2</v>
      </c>
      <c r="E42" s="448">
        <v>0.125</v>
      </c>
      <c r="F42" s="234"/>
      <c r="G42" s="448">
        <v>0</v>
      </c>
      <c r="H42" s="234">
        <v>5</v>
      </c>
      <c r="I42" s="448">
        <v>0.22727272727272727</v>
      </c>
      <c r="J42" s="234">
        <v>13</v>
      </c>
      <c r="K42" s="448">
        <v>0.43333333333333335</v>
      </c>
      <c r="L42" s="234">
        <v>2</v>
      </c>
      <c r="M42" s="448">
        <v>5.128205128205128E-2</v>
      </c>
      <c r="N42" s="234">
        <v>3</v>
      </c>
      <c r="O42" s="449">
        <v>0.1875</v>
      </c>
      <c r="P42" s="234">
        <v>32</v>
      </c>
      <c r="Q42" s="448">
        <v>0.18390804597701149</v>
      </c>
    </row>
    <row r="43" spans="1:17" x14ac:dyDescent="0.35">
      <c r="A43" s="219" t="s">
        <v>128</v>
      </c>
      <c r="B43" s="234">
        <v>11</v>
      </c>
      <c r="C43" s="448">
        <v>0.36666666666666664</v>
      </c>
      <c r="D43" s="234">
        <v>4</v>
      </c>
      <c r="E43" s="448">
        <v>0.25</v>
      </c>
      <c r="F43" s="234">
        <v>9</v>
      </c>
      <c r="G43" s="448">
        <v>0.42857142857142855</v>
      </c>
      <c r="H43" s="234">
        <v>1</v>
      </c>
      <c r="I43" s="448">
        <v>4.5454545454545456E-2</v>
      </c>
      <c r="J43" s="234">
        <v>7</v>
      </c>
      <c r="K43" s="448">
        <v>0.23333333333333334</v>
      </c>
      <c r="L43" s="234">
        <v>3</v>
      </c>
      <c r="M43" s="448">
        <v>7.6923076923076927E-2</v>
      </c>
      <c r="N43" s="234"/>
      <c r="O43" s="449">
        <v>0</v>
      </c>
      <c r="P43" s="234">
        <v>35</v>
      </c>
      <c r="Q43" s="448">
        <v>0.20114942528735633</v>
      </c>
    </row>
    <row r="44" spans="1:17" x14ac:dyDescent="0.35">
      <c r="A44" s="229" t="s">
        <v>527</v>
      </c>
      <c r="B44" s="231">
        <v>30</v>
      </c>
      <c r="C44" s="232">
        <v>1</v>
      </c>
      <c r="D44" s="231">
        <v>16</v>
      </c>
      <c r="E44" s="232">
        <v>1</v>
      </c>
      <c r="F44" s="231">
        <v>21</v>
      </c>
      <c r="G44" s="232">
        <v>1</v>
      </c>
      <c r="H44" s="231">
        <v>22</v>
      </c>
      <c r="I44" s="232">
        <v>1</v>
      </c>
      <c r="J44" s="231">
        <v>30</v>
      </c>
      <c r="K44" s="232">
        <v>1</v>
      </c>
      <c r="L44" s="231">
        <v>39</v>
      </c>
      <c r="M44" s="232">
        <v>1</v>
      </c>
      <c r="N44" s="231">
        <v>16</v>
      </c>
      <c r="O44" s="233">
        <v>1</v>
      </c>
      <c r="P44" s="231">
        <v>174</v>
      </c>
      <c r="Q44" s="232">
        <v>1</v>
      </c>
    </row>
    <row r="45" spans="1:17" s="38" customFormat="1" x14ac:dyDescent="0.35">
      <c r="A45" s="81"/>
      <c r="B45" s="112"/>
      <c r="C45" s="111"/>
      <c r="D45" s="112"/>
      <c r="E45" s="111"/>
      <c r="F45" s="112"/>
      <c r="G45" s="111"/>
      <c r="H45" s="112"/>
      <c r="I45" s="111"/>
      <c r="J45" s="112"/>
      <c r="K45" s="111"/>
      <c r="L45" s="112"/>
      <c r="M45" s="111"/>
      <c r="N45" s="112"/>
      <c r="O45" s="111"/>
    </row>
    <row r="46" spans="1:17" x14ac:dyDescent="0.35">
      <c r="A46" s="11" t="s">
        <v>740</v>
      </c>
      <c r="D46" s="64"/>
      <c r="E46" s="37"/>
      <c r="F46" s="37"/>
      <c r="G46" s="37"/>
    </row>
    <row r="47" spans="1:17" hidden="1" x14ac:dyDescent="0.35">
      <c r="A47" s="150"/>
      <c r="B47" s="149" t="s">
        <v>4728</v>
      </c>
      <c r="C47" s="150"/>
      <c r="D47" s="150"/>
      <c r="E47" s="150"/>
      <c r="F47" s="150"/>
      <c r="G47" s="150"/>
    </row>
    <row r="48" spans="1:17" x14ac:dyDescent="0.35">
      <c r="A48" s="237"/>
      <c r="B48" s="237" t="s">
        <v>491</v>
      </c>
      <c r="C48" s="237"/>
      <c r="D48" s="237" t="s">
        <v>494</v>
      </c>
      <c r="E48" s="237"/>
      <c r="F48" s="237" t="s">
        <v>643</v>
      </c>
      <c r="G48" s="237" t="s">
        <v>645</v>
      </c>
    </row>
    <row r="49" spans="1:7" s="37" customFormat="1" x14ac:dyDescent="0.35">
      <c r="A49" s="229" t="s">
        <v>4729</v>
      </c>
      <c r="B49" s="229" t="s">
        <v>644</v>
      </c>
      <c r="C49" s="229" t="s">
        <v>281</v>
      </c>
      <c r="D49" s="229" t="s">
        <v>644</v>
      </c>
      <c r="E49" s="229" t="s">
        <v>281</v>
      </c>
      <c r="F49" s="229"/>
      <c r="G49" s="229"/>
    </row>
    <row r="50" spans="1:7" x14ac:dyDescent="0.35">
      <c r="A50" s="148" t="s">
        <v>493</v>
      </c>
      <c r="B50" s="236">
        <v>40</v>
      </c>
      <c r="C50" s="447">
        <v>0.25316455696202533</v>
      </c>
      <c r="D50" s="236">
        <v>6</v>
      </c>
      <c r="E50" s="447">
        <v>0.375</v>
      </c>
      <c r="F50" s="236">
        <v>46</v>
      </c>
      <c r="G50" s="447">
        <v>0.26436781609195403</v>
      </c>
    </row>
    <row r="51" spans="1:7" x14ac:dyDescent="0.35">
      <c r="A51" s="148" t="s">
        <v>142</v>
      </c>
      <c r="B51" s="236">
        <v>23</v>
      </c>
      <c r="C51" s="447">
        <v>0.14556962025316456</v>
      </c>
      <c r="D51" s="236">
        <v>3</v>
      </c>
      <c r="E51" s="447">
        <v>0.1875</v>
      </c>
      <c r="F51" s="236">
        <v>26</v>
      </c>
      <c r="G51" s="447">
        <v>0.14942528735632185</v>
      </c>
    </row>
    <row r="52" spans="1:7" x14ac:dyDescent="0.35">
      <c r="A52" s="148" t="s">
        <v>501</v>
      </c>
      <c r="B52" s="236">
        <v>91</v>
      </c>
      <c r="C52" s="447">
        <v>0.57594936708860756</v>
      </c>
      <c r="D52" s="236">
        <v>6</v>
      </c>
      <c r="E52" s="447">
        <v>0.375</v>
      </c>
      <c r="F52" s="236">
        <v>97</v>
      </c>
      <c r="G52" s="447">
        <v>0.55747126436781613</v>
      </c>
    </row>
    <row r="53" spans="1:7" x14ac:dyDescent="0.35">
      <c r="A53" s="148" t="s">
        <v>495</v>
      </c>
      <c r="B53" s="236">
        <v>4</v>
      </c>
      <c r="C53" s="447">
        <v>2.5316455696202531E-2</v>
      </c>
      <c r="D53" s="236">
        <v>1</v>
      </c>
      <c r="E53" s="447">
        <v>6.25E-2</v>
      </c>
      <c r="F53" s="236">
        <v>5</v>
      </c>
      <c r="G53" s="447">
        <v>2.8735632183908046E-2</v>
      </c>
    </row>
    <row r="54" spans="1:7" x14ac:dyDescent="0.35">
      <c r="A54" s="144" t="s">
        <v>527</v>
      </c>
      <c r="B54" s="152">
        <v>158</v>
      </c>
      <c r="C54" s="153">
        <v>1</v>
      </c>
      <c r="D54" s="152">
        <v>16</v>
      </c>
      <c r="E54" s="153">
        <v>1</v>
      </c>
      <c r="F54" s="152">
        <v>174</v>
      </c>
      <c r="G54" s="153">
        <v>1</v>
      </c>
    </row>
  </sheetData>
  <sortState ref="A72:B75">
    <sortCondition ref="B72:B75"/>
  </sortState>
  <conditionalFormatting pivot="1" sqref="C12:C14">
    <cfRule type="dataBar" priority="63">
      <dataBar>
        <cfvo type="min"/>
        <cfvo type="max"/>
        <color rgb="FFFF555A"/>
      </dataBar>
      <extLst>
        <ext xmlns:x14="http://schemas.microsoft.com/office/spreadsheetml/2009/9/main" uri="{B025F937-C7B1-47D3-B67F-A62EFF666E3E}">
          <x14:id>{316C038D-94B6-45D8-ACFA-A40D2D3198A5}</x14:id>
        </ext>
      </extLst>
    </cfRule>
  </conditionalFormatting>
  <conditionalFormatting pivot="1" sqref="E12:E14">
    <cfRule type="dataBar" priority="62">
      <dataBar>
        <cfvo type="min"/>
        <cfvo type="max"/>
        <color rgb="FFFF555A"/>
      </dataBar>
      <extLst>
        <ext xmlns:x14="http://schemas.microsoft.com/office/spreadsheetml/2009/9/main" uri="{B025F937-C7B1-47D3-B67F-A62EFF666E3E}">
          <x14:id>{3C6092D9-F0E6-4B7B-8A7D-C317B60C91DA}</x14:id>
        </ext>
      </extLst>
    </cfRule>
  </conditionalFormatting>
  <conditionalFormatting pivot="1" sqref="G12:G14">
    <cfRule type="dataBar" priority="61">
      <dataBar>
        <cfvo type="min"/>
        <cfvo type="max"/>
        <color rgb="FFFF555A"/>
      </dataBar>
      <extLst>
        <ext xmlns:x14="http://schemas.microsoft.com/office/spreadsheetml/2009/9/main" uri="{B025F937-C7B1-47D3-B67F-A62EFF666E3E}">
          <x14:id>{831F7841-4A5A-45A4-A5D1-11D815A97019}</x14:id>
        </ext>
      </extLst>
    </cfRule>
  </conditionalFormatting>
  <conditionalFormatting sqref="C30:C33">
    <cfRule type="dataBar" priority="44">
      <dataBar>
        <cfvo type="min"/>
        <cfvo type="max"/>
        <color rgb="FFFF555A"/>
      </dataBar>
      <extLst>
        <ext xmlns:x14="http://schemas.microsoft.com/office/spreadsheetml/2009/9/main" uri="{B025F937-C7B1-47D3-B67F-A62EFF666E3E}">
          <x14:id>{2CC1EAFB-8BCB-405B-8230-1CC3DE7590BB}</x14:id>
        </ext>
      </extLst>
    </cfRule>
  </conditionalFormatting>
  <conditionalFormatting sqref="F37">
    <cfRule type="dataBar" priority="41">
      <dataBar>
        <cfvo type="min"/>
        <cfvo type="max"/>
        <color rgb="FFFF555A"/>
      </dataBar>
      <extLst>
        <ext xmlns:x14="http://schemas.microsoft.com/office/spreadsheetml/2009/9/main" uri="{B025F937-C7B1-47D3-B67F-A62EFF666E3E}">
          <x14:id>{AC5DFF14-04AB-4784-A75B-23B0EE9E10B9}</x14:id>
        </ext>
      </extLst>
    </cfRule>
  </conditionalFormatting>
  <conditionalFormatting sqref="E37">
    <cfRule type="dataBar" priority="42">
      <dataBar>
        <cfvo type="min"/>
        <cfvo type="max"/>
        <color rgb="FFFF555A"/>
      </dataBar>
      <extLst>
        <ext xmlns:x14="http://schemas.microsoft.com/office/spreadsheetml/2009/9/main" uri="{B025F937-C7B1-47D3-B67F-A62EFF666E3E}">
          <x14:id>{B6A8EEA8-6F30-4307-A73E-884DCBDE2AFE}</x14:id>
        </ext>
      </extLst>
    </cfRule>
  </conditionalFormatting>
  <conditionalFormatting sqref="G37">
    <cfRule type="dataBar" priority="43">
      <dataBar>
        <cfvo type="min"/>
        <cfvo type="max"/>
        <color rgb="FFFF555A"/>
      </dataBar>
      <extLst>
        <ext xmlns:x14="http://schemas.microsoft.com/office/spreadsheetml/2009/9/main" uri="{B025F937-C7B1-47D3-B67F-A62EFF666E3E}">
          <x14:id>{4ACC2154-03DE-4110-A570-614C11B1AD0A}</x14:id>
        </ext>
      </extLst>
    </cfRule>
  </conditionalFormatting>
  <conditionalFormatting sqref="F19 F46 F27:F36 G21:G26">
    <cfRule type="dataBar" priority="110">
      <dataBar>
        <cfvo type="min"/>
        <cfvo type="max"/>
        <color rgb="FFFF555A"/>
      </dataBar>
      <extLst>
        <ext xmlns:x14="http://schemas.microsoft.com/office/spreadsheetml/2009/9/main" uri="{B025F937-C7B1-47D3-B67F-A62EFF666E3E}">
          <x14:id>{A7113963-6BBF-4CA4-8043-DDBECFDEA1EB}</x14:id>
        </ext>
      </extLst>
    </cfRule>
  </conditionalFormatting>
  <conditionalFormatting sqref="G19 G46 G27:G36 H21:H26">
    <cfRule type="dataBar" priority="113">
      <dataBar>
        <cfvo type="min"/>
        <cfvo type="max"/>
        <color rgb="FFFF555A"/>
      </dataBar>
      <extLst>
        <ext xmlns:x14="http://schemas.microsoft.com/office/spreadsheetml/2009/9/main" uri="{B025F937-C7B1-47D3-B67F-A62EFF666E3E}">
          <x14:id>{C2C062F1-2110-4CBC-9F34-C8D695984FA0}</x14:id>
        </ext>
      </extLst>
    </cfRule>
  </conditionalFormatting>
  <conditionalFormatting sqref="E19 E46 E27:E36">
    <cfRule type="dataBar" priority="116">
      <dataBar>
        <cfvo type="min"/>
        <cfvo type="max"/>
        <color rgb="FFFF555A"/>
      </dataBar>
      <extLst>
        <ext xmlns:x14="http://schemas.microsoft.com/office/spreadsheetml/2009/9/main" uri="{B025F937-C7B1-47D3-B67F-A62EFF666E3E}">
          <x14:id>{C92F6176-E308-49ED-B347-113FCF18A5D8}</x14:id>
        </ext>
      </extLst>
    </cfRule>
  </conditionalFormatting>
  <conditionalFormatting pivot="1" sqref="C4:C5">
    <cfRule type="dataBar" priority="28">
      <dataBar>
        <cfvo type="min"/>
        <cfvo type="max"/>
        <color rgb="FFFF555A"/>
      </dataBar>
      <extLst>
        <ext xmlns:x14="http://schemas.microsoft.com/office/spreadsheetml/2009/9/main" uri="{B025F937-C7B1-47D3-B67F-A62EFF666E3E}">
          <x14:id>{977C2534-A6D8-4217-9175-EBE7FF788BBB}</x14:id>
        </ext>
      </extLst>
    </cfRule>
  </conditionalFormatting>
  <conditionalFormatting pivot="1" sqref="C40:C43">
    <cfRule type="dataBar" priority="11">
      <dataBar>
        <cfvo type="min"/>
        <cfvo type="max"/>
        <color rgb="FFFF555A"/>
      </dataBar>
      <extLst>
        <ext xmlns:x14="http://schemas.microsoft.com/office/spreadsheetml/2009/9/main" uri="{B025F937-C7B1-47D3-B67F-A62EFF666E3E}">
          <x14:id>{217DC54B-90B7-4DB5-A1B1-1FF6AC75B521}</x14:id>
        </ext>
      </extLst>
    </cfRule>
  </conditionalFormatting>
  <conditionalFormatting pivot="1" sqref="E40:E43">
    <cfRule type="dataBar" priority="10">
      <dataBar>
        <cfvo type="min"/>
        <cfvo type="max"/>
        <color rgb="FFFF555A"/>
      </dataBar>
      <extLst>
        <ext xmlns:x14="http://schemas.microsoft.com/office/spreadsheetml/2009/9/main" uri="{B025F937-C7B1-47D3-B67F-A62EFF666E3E}">
          <x14:id>{AB329BE9-E85C-478D-A1CC-ADDBDDEC0B8F}</x14:id>
        </ext>
      </extLst>
    </cfRule>
  </conditionalFormatting>
  <conditionalFormatting pivot="1" sqref="G40:G43">
    <cfRule type="dataBar" priority="9">
      <dataBar>
        <cfvo type="min"/>
        <cfvo type="max"/>
        <color rgb="FFFF555A"/>
      </dataBar>
      <extLst>
        <ext xmlns:x14="http://schemas.microsoft.com/office/spreadsheetml/2009/9/main" uri="{B025F937-C7B1-47D3-B67F-A62EFF666E3E}">
          <x14:id>{29635D6A-1801-4D32-A9CD-ECB36D7EF2A4}</x14:id>
        </ext>
      </extLst>
    </cfRule>
  </conditionalFormatting>
  <conditionalFormatting pivot="1" sqref="I40:I43">
    <cfRule type="dataBar" priority="8">
      <dataBar>
        <cfvo type="min"/>
        <cfvo type="max"/>
        <color rgb="FFFF555A"/>
      </dataBar>
      <extLst>
        <ext xmlns:x14="http://schemas.microsoft.com/office/spreadsheetml/2009/9/main" uri="{B025F937-C7B1-47D3-B67F-A62EFF666E3E}">
          <x14:id>{D1E36E47-9DDB-4747-9BFB-976F867FEAD1}</x14:id>
        </ext>
      </extLst>
    </cfRule>
  </conditionalFormatting>
  <conditionalFormatting pivot="1" sqref="K40:K43">
    <cfRule type="dataBar" priority="7">
      <dataBar>
        <cfvo type="min"/>
        <cfvo type="max"/>
        <color rgb="FFFF555A"/>
      </dataBar>
      <extLst>
        <ext xmlns:x14="http://schemas.microsoft.com/office/spreadsheetml/2009/9/main" uri="{B025F937-C7B1-47D3-B67F-A62EFF666E3E}">
          <x14:id>{2B242B63-3820-4E58-A01C-1E2E6BC82C3C}</x14:id>
        </ext>
      </extLst>
    </cfRule>
  </conditionalFormatting>
  <conditionalFormatting pivot="1" sqref="M40:M43">
    <cfRule type="dataBar" priority="6">
      <dataBar>
        <cfvo type="min"/>
        <cfvo type="max"/>
        <color rgb="FFFF555A"/>
      </dataBar>
      <extLst>
        <ext xmlns:x14="http://schemas.microsoft.com/office/spreadsheetml/2009/9/main" uri="{B025F937-C7B1-47D3-B67F-A62EFF666E3E}">
          <x14:id>{4E2E6EBE-7638-4138-BDEA-B0E073D5CC63}</x14:id>
        </ext>
      </extLst>
    </cfRule>
  </conditionalFormatting>
  <conditionalFormatting pivot="1" sqref="O40:O43">
    <cfRule type="dataBar" priority="5">
      <dataBar>
        <cfvo type="min"/>
        <cfvo type="max"/>
        <color rgb="FFFF555A"/>
      </dataBar>
      <extLst>
        <ext xmlns:x14="http://schemas.microsoft.com/office/spreadsheetml/2009/9/main" uri="{B025F937-C7B1-47D3-B67F-A62EFF666E3E}">
          <x14:id>{F0076C4D-9486-42E0-A978-57936D9C56AB}</x14:id>
        </ext>
      </extLst>
    </cfRule>
  </conditionalFormatting>
  <conditionalFormatting pivot="1" sqref="Q40:Q43">
    <cfRule type="dataBar" priority="4">
      <dataBar>
        <cfvo type="min"/>
        <cfvo type="max"/>
        <color rgb="FFFF555A"/>
      </dataBar>
      <extLst>
        <ext xmlns:x14="http://schemas.microsoft.com/office/spreadsheetml/2009/9/main" uri="{B025F937-C7B1-47D3-B67F-A62EFF666E3E}">
          <x14:id>{DEFEA167-B293-43EB-832A-D50D7B7931EB}</x14:id>
        </ext>
      </extLst>
    </cfRule>
  </conditionalFormatting>
  <conditionalFormatting pivot="1" sqref="C50:C53">
    <cfRule type="dataBar" priority="3">
      <dataBar>
        <cfvo type="min"/>
        <cfvo type="max"/>
        <color rgb="FFFF555A"/>
      </dataBar>
      <extLst>
        <ext xmlns:x14="http://schemas.microsoft.com/office/spreadsheetml/2009/9/main" uri="{B025F937-C7B1-47D3-B67F-A62EFF666E3E}">
          <x14:id>{7155EC8C-E3F1-4937-94FE-141C3A7E07AA}</x14:id>
        </ext>
      </extLst>
    </cfRule>
  </conditionalFormatting>
  <conditionalFormatting pivot="1" sqref="E50:E53">
    <cfRule type="dataBar" priority="2">
      <dataBar>
        <cfvo type="min"/>
        <cfvo type="max"/>
        <color rgb="FFFF555A"/>
      </dataBar>
      <extLst>
        <ext xmlns:x14="http://schemas.microsoft.com/office/spreadsheetml/2009/9/main" uri="{B025F937-C7B1-47D3-B67F-A62EFF666E3E}">
          <x14:id>{6872834B-A7BF-4D13-8D21-274472E1D2ED}</x14:id>
        </ext>
      </extLst>
    </cfRule>
  </conditionalFormatting>
  <conditionalFormatting pivot="1" sqref="G50:G53">
    <cfRule type="dataBar" priority="1">
      <dataBar>
        <cfvo type="min"/>
        <cfvo type="max"/>
        <color rgb="FFFF555A"/>
      </dataBar>
      <extLst>
        <ext xmlns:x14="http://schemas.microsoft.com/office/spreadsheetml/2009/9/main" uri="{B025F937-C7B1-47D3-B67F-A62EFF666E3E}">
          <x14:id>{92E54FD1-25F8-4DF3-9E2C-36EF182EE0FB}</x14:id>
        </ext>
      </extLst>
    </cfRule>
  </conditionalFormatting>
  <pageMargins left="0.7" right="0.7" top="0.75" bottom="0.75" header="0.3" footer="0.3"/>
  <pageSetup orientation="portrait" r:id="rId7"/>
  <extLst>
    <ext xmlns:x14="http://schemas.microsoft.com/office/spreadsheetml/2009/9/main" uri="{78C0D931-6437-407d-A8EE-F0AAD7539E65}">
      <x14:conditionalFormattings>
        <x14:conditionalFormatting xmlns:xm="http://schemas.microsoft.com/office/excel/2006/main" pivot="1">
          <x14:cfRule type="dataBar" id="{316C038D-94B6-45D8-ACFA-A40D2D3198A5}">
            <x14:dataBar minLength="0" maxLength="100" border="1" negativeBarBorderColorSameAsPositive="0">
              <x14:cfvo type="autoMin"/>
              <x14:cfvo type="autoMax"/>
              <x14:borderColor rgb="FFFF555A"/>
              <x14:negativeFillColor rgb="FFFF0000"/>
              <x14:negativeBorderColor rgb="FFFF0000"/>
              <x14:axisColor rgb="FF000000"/>
            </x14:dataBar>
          </x14:cfRule>
          <xm:sqref>C12:C14</xm:sqref>
        </x14:conditionalFormatting>
        <x14:conditionalFormatting xmlns:xm="http://schemas.microsoft.com/office/excel/2006/main" pivot="1">
          <x14:cfRule type="dataBar" id="{3C6092D9-F0E6-4B7B-8A7D-C317B60C91DA}">
            <x14:dataBar minLength="0" maxLength="100" border="1" negativeBarBorderColorSameAsPositive="0">
              <x14:cfvo type="autoMin"/>
              <x14:cfvo type="autoMax"/>
              <x14:borderColor rgb="FFFF555A"/>
              <x14:negativeFillColor rgb="FFFF0000"/>
              <x14:negativeBorderColor rgb="FFFF0000"/>
              <x14:axisColor rgb="FF000000"/>
            </x14:dataBar>
          </x14:cfRule>
          <xm:sqref>E12:E14</xm:sqref>
        </x14:conditionalFormatting>
        <x14:conditionalFormatting xmlns:xm="http://schemas.microsoft.com/office/excel/2006/main" pivot="1">
          <x14:cfRule type="dataBar" id="{831F7841-4A5A-45A4-A5D1-11D815A97019}">
            <x14:dataBar minLength="0" maxLength="100" border="1" negativeBarBorderColorSameAsPositive="0">
              <x14:cfvo type="autoMin"/>
              <x14:cfvo type="autoMax"/>
              <x14:borderColor rgb="FFFF555A"/>
              <x14:negativeFillColor rgb="FFFF0000"/>
              <x14:negativeBorderColor rgb="FFFF0000"/>
              <x14:axisColor rgb="FF000000"/>
            </x14:dataBar>
          </x14:cfRule>
          <xm:sqref>G12:G14</xm:sqref>
        </x14:conditionalFormatting>
        <x14:conditionalFormatting xmlns:xm="http://schemas.microsoft.com/office/excel/2006/main">
          <x14:cfRule type="dataBar" id="{2CC1EAFB-8BCB-405B-8230-1CC3DE7590BB}">
            <x14:dataBar minLength="0" maxLength="100" border="1" negativeBarBorderColorSameAsPositive="0">
              <x14:cfvo type="autoMin"/>
              <x14:cfvo type="autoMax"/>
              <x14:borderColor rgb="FFFF555A"/>
              <x14:negativeFillColor rgb="FFFF0000"/>
              <x14:negativeBorderColor rgb="FFFF0000"/>
              <x14:axisColor rgb="FF000000"/>
            </x14:dataBar>
          </x14:cfRule>
          <xm:sqref>C30:C33</xm:sqref>
        </x14:conditionalFormatting>
        <x14:conditionalFormatting xmlns:xm="http://schemas.microsoft.com/office/excel/2006/main">
          <x14:cfRule type="dataBar" id="{AC5DFF14-04AB-4784-A75B-23B0EE9E10B9}">
            <x14:dataBar minLength="0" maxLength="100" border="1" negativeBarBorderColorSameAsPositive="0">
              <x14:cfvo type="autoMin"/>
              <x14:cfvo type="autoMax"/>
              <x14:borderColor rgb="FFFF555A"/>
              <x14:negativeFillColor rgb="FFFF0000"/>
              <x14:negativeBorderColor rgb="FFFF0000"/>
              <x14:axisColor rgb="FF000000"/>
            </x14:dataBar>
          </x14:cfRule>
          <xm:sqref>F37</xm:sqref>
        </x14:conditionalFormatting>
        <x14:conditionalFormatting xmlns:xm="http://schemas.microsoft.com/office/excel/2006/main">
          <x14:cfRule type="dataBar" id="{B6A8EEA8-6F30-4307-A73E-884DCBDE2AFE}">
            <x14:dataBar minLength="0" maxLength="100" border="1" negativeBarBorderColorSameAsPositive="0">
              <x14:cfvo type="autoMin"/>
              <x14:cfvo type="autoMax"/>
              <x14:borderColor rgb="FFFF555A"/>
              <x14:negativeFillColor rgb="FFFF0000"/>
              <x14:negativeBorderColor rgb="FFFF0000"/>
              <x14:axisColor rgb="FF000000"/>
            </x14:dataBar>
          </x14:cfRule>
          <xm:sqref>E37</xm:sqref>
        </x14:conditionalFormatting>
        <x14:conditionalFormatting xmlns:xm="http://schemas.microsoft.com/office/excel/2006/main">
          <x14:cfRule type="dataBar" id="{4ACC2154-03DE-4110-A570-614C11B1AD0A}">
            <x14:dataBar minLength="0" maxLength="100" border="1" negativeBarBorderColorSameAsPositive="0">
              <x14:cfvo type="autoMin"/>
              <x14:cfvo type="autoMax"/>
              <x14:borderColor rgb="FFFF555A"/>
              <x14:negativeFillColor rgb="FFFF0000"/>
              <x14:negativeBorderColor rgb="FFFF0000"/>
              <x14:axisColor rgb="FF000000"/>
            </x14:dataBar>
          </x14:cfRule>
          <xm:sqref>G37</xm:sqref>
        </x14:conditionalFormatting>
        <x14:conditionalFormatting xmlns:xm="http://schemas.microsoft.com/office/excel/2006/main">
          <x14:cfRule type="dataBar" id="{A7113963-6BBF-4CA4-8043-DDBECFDEA1EB}">
            <x14:dataBar minLength="0" maxLength="100" border="1" negativeBarBorderColorSameAsPositive="0">
              <x14:cfvo type="autoMin"/>
              <x14:cfvo type="autoMax"/>
              <x14:borderColor rgb="FFFF555A"/>
              <x14:negativeFillColor rgb="FFFF0000"/>
              <x14:negativeBorderColor rgb="FFFF0000"/>
              <x14:axisColor rgb="FF000000"/>
            </x14:dataBar>
          </x14:cfRule>
          <xm:sqref>F19 F46 F27:F36 G21:G26</xm:sqref>
        </x14:conditionalFormatting>
        <x14:conditionalFormatting xmlns:xm="http://schemas.microsoft.com/office/excel/2006/main">
          <x14:cfRule type="dataBar" id="{C2C062F1-2110-4CBC-9F34-C8D695984FA0}">
            <x14:dataBar minLength="0" maxLength="100" border="1" negativeBarBorderColorSameAsPositive="0">
              <x14:cfvo type="autoMin"/>
              <x14:cfvo type="autoMax"/>
              <x14:borderColor rgb="FFFF555A"/>
              <x14:negativeFillColor rgb="FFFF0000"/>
              <x14:negativeBorderColor rgb="FFFF0000"/>
              <x14:axisColor rgb="FF000000"/>
            </x14:dataBar>
          </x14:cfRule>
          <xm:sqref>G19 G46 G27:G36 H21:H26</xm:sqref>
        </x14:conditionalFormatting>
        <x14:conditionalFormatting xmlns:xm="http://schemas.microsoft.com/office/excel/2006/main">
          <x14:cfRule type="dataBar" id="{C92F6176-E308-49ED-B347-113FCF18A5D8}">
            <x14:dataBar minLength="0" maxLength="100" border="1" negativeBarBorderColorSameAsPositive="0">
              <x14:cfvo type="autoMin"/>
              <x14:cfvo type="autoMax"/>
              <x14:borderColor rgb="FFFF555A"/>
              <x14:negativeFillColor rgb="FFFF0000"/>
              <x14:negativeBorderColor rgb="FFFF0000"/>
              <x14:axisColor rgb="FF000000"/>
            </x14:dataBar>
          </x14:cfRule>
          <xm:sqref>E19 E46 E27:E36</xm:sqref>
        </x14:conditionalFormatting>
        <x14:conditionalFormatting xmlns:xm="http://schemas.microsoft.com/office/excel/2006/main" pivot="1">
          <x14:cfRule type="dataBar" id="{977C2534-A6D8-4217-9175-EBE7FF788BBB}">
            <x14:dataBar minLength="0" maxLength="100" border="1" negativeBarBorderColorSameAsPositive="0">
              <x14:cfvo type="autoMin"/>
              <x14:cfvo type="autoMax"/>
              <x14:borderColor rgb="FFFF555A"/>
              <x14:negativeFillColor rgb="FFFF0000"/>
              <x14:negativeBorderColor rgb="FFFF0000"/>
              <x14:axisColor rgb="FF000000"/>
            </x14:dataBar>
          </x14:cfRule>
          <xm:sqref>C4:C5</xm:sqref>
        </x14:conditionalFormatting>
        <x14:conditionalFormatting xmlns:xm="http://schemas.microsoft.com/office/excel/2006/main" pivot="1">
          <x14:cfRule type="dataBar" id="{217DC54B-90B7-4DB5-A1B1-1FF6AC75B521}">
            <x14:dataBar minLength="0" maxLength="100" border="1" negativeBarBorderColorSameAsPositive="0">
              <x14:cfvo type="autoMin"/>
              <x14:cfvo type="autoMax"/>
              <x14:borderColor rgb="FFFF555A"/>
              <x14:negativeFillColor rgb="FFFF0000"/>
              <x14:negativeBorderColor rgb="FFFF0000"/>
              <x14:axisColor rgb="FF000000"/>
            </x14:dataBar>
          </x14:cfRule>
          <xm:sqref>C40:C43</xm:sqref>
        </x14:conditionalFormatting>
        <x14:conditionalFormatting xmlns:xm="http://schemas.microsoft.com/office/excel/2006/main" pivot="1">
          <x14:cfRule type="dataBar" id="{AB329BE9-E85C-478D-A1CC-ADDBDDEC0B8F}">
            <x14:dataBar minLength="0" maxLength="100" border="1" negativeBarBorderColorSameAsPositive="0">
              <x14:cfvo type="autoMin"/>
              <x14:cfvo type="autoMax"/>
              <x14:borderColor rgb="FFFF555A"/>
              <x14:negativeFillColor rgb="FFFF0000"/>
              <x14:negativeBorderColor rgb="FFFF0000"/>
              <x14:axisColor rgb="FF000000"/>
            </x14:dataBar>
          </x14:cfRule>
          <xm:sqref>E40:E43</xm:sqref>
        </x14:conditionalFormatting>
        <x14:conditionalFormatting xmlns:xm="http://schemas.microsoft.com/office/excel/2006/main" pivot="1">
          <x14:cfRule type="dataBar" id="{29635D6A-1801-4D32-A9CD-ECB36D7EF2A4}">
            <x14:dataBar minLength="0" maxLength="100" border="1" negativeBarBorderColorSameAsPositive="0">
              <x14:cfvo type="autoMin"/>
              <x14:cfvo type="autoMax"/>
              <x14:borderColor rgb="FFFF555A"/>
              <x14:negativeFillColor rgb="FFFF0000"/>
              <x14:negativeBorderColor rgb="FFFF0000"/>
              <x14:axisColor rgb="FF000000"/>
            </x14:dataBar>
          </x14:cfRule>
          <xm:sqref>G40:G43</xm:sqref>
        </x14:conditionalFormatting>
        <x14:conditionalFormatting xmlns:xm="http://schemas.microsoft.com/office/excel/2006/main" pivot="1">
          <x14:cfRule type="dataBar" id="{D1E36E47-9DDB-4747-9BFB-976F867FEAD1}">
            <x14:dataBar minLength="0" maxLength="100" border="1" negativeBarBorderColorSameAsPositive="0">
              <x14:cfvo type="autoMin"/>
              <x14:cfvo type="autoMax"/>
              <x14:borderColor rgb="FFFF555A"/>
              <x14:negativeFillColor rgb="FFFF0000"/>
              <x14:negativeBorderColor rgb="FFFF0000"/>
              <x14:axisColor rgb="FF000000"/>
            </x14:dataBar>
          </x14:cfRule>
          <xm:sqref>I40:I43</xm:sqref>
        </x14:conditionalFormatting>
        <x14:conditionalFormatting xmlns:xm="http://schemas.microsoft.com/office/excel/2006/main" pivot="1">
          <x14:cfRule type="dataBar" id="{2B242B63-3820-4E58-A01C-1E2E6BC82C3C}">
            <x14:dataBar minLength="0" maxLength="100" border="1" negativeBarBorderColorSameAsPositive="0">
              <x14:cfvo type="autoMin"/>
              <x14:cfvo type="autoMax"/>
              <x14:borderColor rgb="FFFF555A"/>
              <x14:negativeFillColor rgb="FFFF0000"/>
              <x14:negativeBorderColor rgb="FFFF0000"/>
              <x14:axisColor rgb="FF000000"/>
            </x14:dataBar>
          </x14:cfRule>
          <xm:sqref>K40:K43</xm:sqref>
        </x14:conditionalFormatting>
        <x14:conditionalFormatting xmlns:xm="http://schemas.microsoft.com/office/excel/2006/main" pivot="1">
          <x14:cfRule type="dataBar" id="{4E2E6EBE-7638-4138-BDEA-B0E073D5CC63}">
            <x14:dataBar minLength="0" maxLength="100" border="1" negativeBarBorderColorSameAsPositive="0">
              <x14:cfvo type="autoMin"/>
              <x14:cfvo type="autoMax"/>
              <x14:borderColor rgb="FFFF555A"/>
              <x14:negativeFillColor rgb="FFFF0000"/>
              <x14:negativeBorderColor rgb="FFFF0000"/>
              <x14:axisColor rgb="FF000000"/>
            </x14:dataBar>
          </x14:cfRule>
          <xm:sqref>M40:M43</xm:sqref>
        </x14:conditionalFormatting>
        <x14:conditionalFormatting xmlns:xm="http://schemas.microsoft.com/office/excel/2006/main" pivot="1">
          <x14:cfRule type="dataBar" id="{F0076C4D-9486-42E0-A978-57936D9C56AB}">
            <x14:dataBar minLength="0" maxLength="100" border="1" negativeBarBorderColorSameAsPositive="0">
              <x14:cfvo type="autoMin"/>
              <x14:cfvo type="autoMax"/>
              <x14:borderColor rgb="FFFF555A"/>
              <x14:negativeFillColor rgb="FFFF0000"/>
              <x14:negativeBorderColor rgb="FFFF0000"/>
              <x14:axisColor rgb="FF000000"/>
            </x14:dataBar>
          </x14:cfRule>
          <xm:sqref>O40:O43</xm:sqref>
        </x14:conditionalFormatting>
        <x14:conditionalFormatting xmlns:xm="http://schemas.microsoft.com/office/excel/2006/main" pivot="1">
          <x14:cfRule type="dataBar" id="{DEFEA167-B293-43EB-832A-D50D7B7931EB}">
            <x14:dataBar minLength="0" maxLength="100" border="1" negativeBarBorderColorSameAsPositive="0">
              <x14:cfvo type="autoMin"/>
              <x14:cfvo type="autoMax"/>
              <x14:borderColor rgb="FFFF555A"/>
              <x14:negativeFillColor rgb="FFFF0000"/>
              <x14:negativeBorderColor rgb="FFFF0000"/>
              <x14:axisColor rgb="FF000000"/>
            </x14:dataBar>
          </x14:cfRule>
          <xm:sqref>Q40:Q43</xm:sqref>
        </x14:conditionalFormatting>
        <x14:conditionalFormatting xmlns:xm="http://schemas.microsoft.com/office/excel/2006/main" pivot="1">
          <x14:cfRule type="dataBar" id="{7155EC8C-E3F1-4937-94FE-141C3A7E07AA}">
            <x14:dataBar minLength="0" maxLength="100" border="1" negativeBarBorderColorSameAsPositive="0">
              <x14:cfvo type="autoMin"/>
              <x14:cfvo type="autoMax"/>
              <x14:borderColor rgb="FFFF555A"/>
              <x14:negativeFillColor rgb="FFFF0000"/>
              <x14:negativeBorderColor rgb="FFFF0000"/>
              <x14:axisColor rgb="FF000000"/>
            </x14:dataBar>
          </x14:cfRule>
          <xm:sqref>C50:C53</xm:sqref>
        </x14:conditionalFormatting>
        <x14:conditionalFormatting xmlns:xm="http://schemas.microsoft.com/office/excel/2006/main" pivot="1">
          <x14:cfRule type="dataBar" id="{6872834B-A7BF-4D13-8D21-274472E1D2ED}">
            <x14:dataBar minLength="0" maxLength="100" border="1" negativeBarBorderColorSameAsPositive="0">
              <x14:cfvo type="autoMin"/>
              <x14:cfvo type="autoMax"/>
              <x14:borderColor rgb="FFFF555A"/>
              <x14:negativeFillColor rgb="FFFF0000"/>
              <x14:negativeBorderColor rgb="FFFF0000"/>
              <x14:axisColor rgb="FF000000"/>
            </x14:dataBar>
          </x14:cfRule>
          <xm:sqref>E50:E53</xm:sqref>
        </x14:conditionalFormatting>
        <x14:conditionalFormatting xmlns:xm="http://schemas.microsoft.com/office/excel/2006/main" pivot="1">
          <x14:cfRule type="dataBar" id="{92E54FD1-25F8-4DF3-9E2C-36EF182EE0FB}">
            <x14:dataBar minLength="0" maxLength="100" border="1" negativeBarBorderColorSameAsPositive="0">
              <x14:cfvo type="autoMin"/>
              <x14:cfvo type="autoMax"/>
              <x14:borderColor rgb="FFFF555A"/>
              <x14:negativeFillColor rgb="FFFF0000"/>
              <x14:negativeBorderColor rgb="FFFF0000"/>
              <x14:axisColor rgb="FF000000"/>
            </x14:dataBar>
          </x14:cfRule>
          <xm:sqref>G50:G53</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81"/>
  <sheetViews>
    <sheetView tabSelected="1" zoomScale="70" zoomScaleNormal="70" workbookViewId="0">
      <selection activeCell="G27" sqref="G27"/>
    </sheetView>
  </sheetViews>
  <sheetFormatPr baseColWidth="10" defaultColWidth="10.58203125" defaultRowHeight="15.5" x14ac:dyDescent="0.35"/>
  <cols>
    <col min="1" max="1" width="40.6640625" style="12" customWidth="1"/>
    <col min="2" max="2" width="26.75" style="12" customWidth="1"/>
    <col min="3" max="10" width="11.4140625" style="12" customWidth="1"/>
    <col min="11" max="11" width="10.6640625" style="12" customWidth="1"/>
    <col min="12" max="12" width="48.08203125" style="12" customWidth="1"/>
    <col min="13" max="13" width="48.08203125" style="12" bestFit="1" customWidth="1"/>
    <col min="14" max="30" width="48.08203125" style="12" customWidth="1"/>
    <col min="31" max="31" width="45.83203125" style="12" customWidth="1"/>
    <col min="32" max="32" width="49" style="12" customWidth="1"/>
    <col min="33" max="33" width="44.08203125" style="12" customWidth="1"/>
    <col min="34" max="34" width="51.83203125" style="12" customWidth="1"/>
    <col min="35" max="35" width="49.58203125" style="12" bestFit="1" customWidth="1"/>
    <col min="36" max="36" width="48.08203125" style="12" customWidth="1"/>
    <col min="37" max="38" width="53" style="12" bestFit="1" customWidth="1"/>
    <col min="39" max="39" width="45" style="12" bestFit="1" customWidth="1"/>
    <col min="40" max="40" width="50.58203125" style="12" bestFit="1" customWidth="1"/>
    <col min="41" max="16384" width="10.58203125" style="12"/>
  </cols>
  <sheetData>
    <row r="2" spans="1:6" x14ac:dyDescent="0.35">
      <c r="A2" s="11" t="s">
        <v>541</v>
      </c>
    </row>
    <row r="3" spans="1:6" ht="14.5" customHeight="1" x14ac:dyDescent="0.35">
      <c r="A3" s="67" t="s">
        <v>539</v>
      </c>
    </row>
    <row r="4" spans="1:6" ht="13.75" hidden="1" customHeight="1" x14ac:dyDescent="0.35">
      <c r="A4" s="149" t="s">
        <v>755</v>
      </c>
      <c r="B4" s="149" t="s">
        <v>4728</v>
      </c>
      <c r="C4" s="150"/>
    </row>
    <row r="5" spans="1:6" x14ac:dyDescent="0.35">
      <c r="A5" s="143" t="s">
        <v>4729</v>
      </c>
      <c r="B5" s="143" t="s">
        <v>490</v>
      </c>
      <c r="C5" s="143" t="s">
        <v>527</v>
      </c>
      <c r="D5" s="33"/>
    </row>
    <row r="6" spans="1:6" x14ac:dyDescent="0.35">
      <c r="A6" s="148" t="s">
        <v>491</v>
      </c>
      <c r="B6" s="142">
        <v>162</v>
      </c>
      <c r="C6" s="142">
        <v>162</v>
      </c>
      <c r="D6" s="21">
        <f>GETPIVOTDATA("q010_sexe",$A$4,"q010_sexe","Femme")/GETPIVOTDATA("q010_sexe",$A$4)</f>
        <v>0.9101123595505618</v>
      </c>
      <c r="F6" s="37"/>
    </row>
    <row r="7" spans="1:6" x14ac:dyDescent="0.35">
      <c r="A7" s="148" t="s">
        <v>494</v>
      </c>
      <c r="B7" s="142">
        <v>16</v>
      </c>
      <c r="C7" s="142">
        <v>16</v>
      </c>
      <c r="D7" s="21">
        <f>GETPIVOTDATA("q010_sexe",$A$4,"q010_sexe","Homme")/GETPIVOTDATA("q010_sexe",$A$4)</f>
        <v>8.98876404494382E-2</v>
      </c>
      <c r="F7" s="37"/>
    </row>
    <row r="8" spans="1:6" x14ac:dyDescent="0.35">
      <c r="A8" s="144" t="s">
        <v>527</v>
      </c>
      <c r="B8" s="145">
        <v>178</v>
      </c>
      <c r="C8" s="145">
        <v>178</v>
      </c>
      <c r="D8" s="130"/>
    </row>
    <row r="9" spans="1:6" s="38" customFormat="1" x14ac:dyDescent="0.35">
      <c r="A9" s="443"/>
      <c r="B9" s="444"/>
      <c r="C9" s="444"/>
      <c r="D9" s="445"/>
    </row>
    <row r="10" spans="1:6" x14ac:dyDescent="0.35">
      <c r="A10" s="11" t="s">
        <v>5699</v>
      </c>
    </row>
    <row r="11" spans="1:6" x14ac:dyDescent="0.35">
      <c r="A11" s="143" t="s">
        <v>4729</v>
      </c>
      <c r="B11" s="143" t="s">
        <v>644</v>
      </c>
      <c r="C11" s="33"/>
    </row>
    <row r="12" spans="1:6" x14ac:dyDescent="0.35">
      <c r="A12" s="215" t="s">
        <v>3318</v>
      </c>
      <c r="B12" s="216">
        <v>41</v>
      </c>
      <c r="C12" s="37">
        <f>GETPIVOTDATA("q2_1_type_source",$A$11,"q2_1_type_source","boutique ou kiosque privé")/GETPIVOTDATA("q2_1_type_source",$A$11)</f>
        <v>0.52564102564102566</v>
      </c>
      <c r="D12" s="450"/>
    </row>
    <row r="13" spans="1:6" x14ac:dyDescent="0.35">
      <c r="A13" s="215" t="s">
        <v>3357</v>
      </c>
      <c r="B13" s="216">
        <v>15</v>
      </c>
      <c r="C13" s="37">
        <f>GETPIVOTDATA("q2_1_type_source",$A$11,"q2_1_type_source","source aménagée (borne fontaine, pompe, etc.)")/GETPIVOTDATA("q2_1_type_source",$A$11)</f>
        <v>0.19230769230769232</v>
      </c>
      <c r="D13" s="38"/>
    </row>
    <row r="14" spans="1:6" x14ac:dyDescent="0.35">
      <c r="A14" s="215" t="s">
        <v>108</v>
      </c>
      <c r="B14" s="216">
        <v>7</v>
      </c>
      <c r="C14" s="37">
        <f>GETPIVOTDATA("q2_1_type_source",$A$11,"q2_1_type_source","autre")/GETPIVOTDATA("q2_1_type_source",$A$11)</f>
        <v>8.9743589743589744E-2</v>
      </c>
      <c r="D14" s="38"/>
    </row>
    <row r="15" spans="1:6" x14ac:dyDescent="0.35">
      <c r="A15" s="215" t="s">
        <v>3368</v>
      </c>
      <c r="B15" s="216">
        <v>5</v>
      </c>
      <c r="C15" s="37">
        <f>GETPIVOTDATA("q2_1_type_source",$A$11,"q2_1_type_source","branchement privé individuel")/GETPIVOTDATA("q2_1_type_source",$A$11)</f>
        <v>6.4102564102564097E-2</v>
      </c>
      <c r="D15" s="38"/>
    </row>
    <row r="16" spans="1:6" x14ac:dyDescent="0.35">
      <c r="A16" s="215" t="s">
        <v>3366</v>
      </c>
      <c r="B16" s="216">
        <v>5</v>
      </c>
      <c r="C16" s="37">
        <f>GETPIVOTDATA("q2_1_type_source",$A$11,"q2_1_type_source","rivière ou source non aménagée")/GETPIVOTDATA("q2_1_type_source",$A$11)</f>
        <v>6.4102564102564097E-2</v>
      </c>
      <c r="D16" s="38"/>
    </row>
    <row r="17" spans="1:4" x14ac:dyDescent="0.35">
      <c r="A17" s="215" t="s">
        <v>3532</v>
      </c>
      <c r="B17" s="216">
        <v>3</v>
      </c>
      <c r="C17" s="37">
        <f>GETPIVOTDATA("q2_1_type_source",$A$11,"q2_1_type_source","kiosque public (DINEPA)")/GETPIVOTDATA("q2_1_type_source",$A$11)</f>
        <v>3.8461538461538464E-2</v>
      </c>
      <c r="D17" s="38"/>
    </row>
    <row r="18" spans="1:4" x14ac:dyDescent="0.35">
      <c r="A18" s="215" t="s">
        <v>3325</v>
      </c>
      <c r="B18" s="216">
        <v>2</v>
      </c>
      <c r="C18" s="37">
        <f>GETPIVOTDATA("q2_1_type_source",$A$11,"q2_1_type_source","branchement chez un voisin")/GETPIVOTDATA("q2_1_type_source",$A$11)</f>
        <v>2.564102564102564E-2</v>
      </c>
      <c r="D18" s="79"/>
    </row>
    <row r="19" spans="1:4" x14ac:dyDescent="0.35">
      <c r="A19" s="151" t="s">
        <v>527</v>
      </c>
      <c r="B19" s="152">
        <v>78</v>
      </c>
    </row>
    <row r="20" spans="1:4" x14ac:dyDescent="0.35">
      <c r="A20"/>
      <c r="B20"/>
    </row>
    <row r="21" spans="1:4" x14ac:dyDescent="0.35">
      <c r="A21" s="19" t="s">
        <v>5700</v>
      </c>
    </row>
    <row r="22" spans="1:4" x14ac:dyDescent="0.35">
      <c r="A22" s="143" t="s">
        <v>4729</v>
      </c>
      <c r="B22" s="143" t="s">
        <v>756</v>
      </c>
      <c r="C22" s="143" t="s">
        <v>757</v>
      </c>
    </row>
    <row r="23" spans="1:4" x14ac:dyDescent="0.35">
      <c r="A23" s="219" t="s">
        <v>114</v>
      </c>
      <c r="B23" s="220">
        <v>41</v>
      </c>
      <c r="C23" s="221">
        <v>0.52564102564102566</v>
      </c>
    </row>
    <row r="24" spans="1:4" x14ac:dyDescent="0.35">
      <c r="A24" s="219" t="s">
        <v>109</v>
      </c>
      <c r="B24" s="220">
        <v>33</v>
      </c>
      <c r="C24" s="221">
        <v>0.42307692307692307</v>
      </c>
    </row>
    <row r="25" spans="1:4" x14ac:dyDescent="0.35">
      <c r="A25" s="219" t="s">
        <v>132</v>
      </c>
      <c r="B25" s="220">
        <v>4</v>
      </c>
      <c r="C25" s="221">
        <v>5.128205128205128E-2</v>
      </c>
    </row>
    <row r="26" spans="1:4" x14ac:dyDescent="0.35">
      <c r="A26" s="151" t="s">
        <v>527</v>
      </c>
      <c r="B26" s="152">
        <v>78</v>
      </c>
      <c r="C26" s="153">
        <v>1</v>
      </c>
    </row>
    <row r="28" spans="1:4" ht="16.5" customHeight="1" x14ac:dyDescent="0.35">
      <c r="A28" s="11" t="s">
        <v>542</v>
      </c>
    </row>
    <row r="29" spans="1:4" hidden="1" x14ac:dyDescent="0.35">
      <c r="A29" s="150"/>
      <c r="B29" s="149" t="s">
        <v>4728</v>
      </c>
      <c r="C29" s="150"/>
    </row>
    <row r="30" spans="1:4" x14ac:dyDescent="0.35">
      <c r="A30" s="143" t="s">
        <v>654</v>
      </c>
      <c r="B30" s="143" t="s">
        <v>109</v>
      </c>
      <c r="C30" s="143" t="s">
        <v>527</v>
      </c>
      <c r="D30" s="33"/>
    </row>
    <row r="31" spans="1:4" x14ac:dyDescent="0.35">
      <c r="A31" s="215" t="s">
        <v>869</v>
      </c>
      <c r="B31" s="217">
        <v>15</v>
      </c>
      <c r="C31" s="216">
        <v>15</v>
      </c>
      <c r="D31" s="37">
        <f>B31/33</f>
        <v>0.45454545454545453</v>
      </c>
    </row>
    <row r="32" spans="1:4" x14ac:dyDescent="0.35">
      <c r="A32" s="215" t="s">
        <v>511</v>
      </c>
      <c r="B32" s="217">
        <v>11</v>
      </c>
      <c r="C32" s="216">
        <v>11</v>
      </c>
      <c r="D32" s="37">
        <f t="shared" ref="D32:D39" si="0">B32/33</f>
        <v>0.33333333333333331</v>
      </c>
    </row>
    <row r="33" spans="1:11" x14ac:dyDescent="0.35">
      <c r="A33" s="215" t="s">
        <v>545</v>
      </c>
      <c r="B33" s="217">
        <v>7</v>
      </c>
      <c r="C33" s="216">
        <v>7</v>
      </c>
      <c r="D33" s="37">
        <f t="shared" si="0"/>
        <v>0.21212121212121213</v>
      </c>
    </row>
    <row r="34" spans="1:11" x14ac:dyDescent="0.35">
      <c r="A34" s="215" t="s">
        <v>543</v>
      </c>
      <c r="B34" s="217">
        <v>5</v>
      </c>
      <c r="C34" s="216">
        <v>5</v>
      </c>
      <c r="D34" s="37">
        <f t="shared" si="0"/>
        <v>0.15151515151515152</v>
      </c>
    </row>
    <row r="35" spans="1:11" x14ac:dyDescent="0.35">
      <c r="A35" s="215" t="s">
        <v>544</v>
      </c>
      <c r="B35" s="217">
        <v>5</v>
      </c>
      <c r="C35" s="216">
        <v>5</v>
      </c>
      <c r="D35" s="37">
        <f t="shared" si="0"/>
        <v>0.15151515151515152</v>
      </c>
    </row>
    <row r="36" spans="1:11" x14ac:dyDescent="0.35">
      <c r="A36" s="215" t="s">
        <v>532</v>
      </c>
      <c r="B36" s="217">
        <v>4</v>
      </c>
      <c r="C36" s="216">
        <v>4</v>
      </c>
      <c r="D36" s="37">
        <f t="shared" si="0"/>
        <v>0.12121212121212122</v>
      </c>
    </row>
    <row r="37" spans="1:11" x14ac:dyDescent="0.35">
      <c r="A37" s="215" t="s">
        <v>648</v>
      </c>
      <c r="B37" s="217">
        <v>2</v>
      </c>
      <c r="C37" s="216">
        <v>2</v>
      </c>
      <c r="D37" s="37">
        <f t="shared" si="0"/>
        <v>6.0606060606060608E-2</v>
      </c>
    </row>
    <row r="38" spans="1:11" x14ac:dyDescent="0.35">
      <c r="A38" s="215" t="s">
        <v>868</v>
      </c>
      <c r="B38" s="217">
        <v>1</v>
      </c>
      <c r="C38" s="217">
        <v>1</v>
      </c>
      <c r="D38" s="37">
        <f t="shared" si="0"/>
        <v>3.0303030303030304E-2</v>
      </c>
    </row>
    <row r="39" spans="1:11" x14ac:dyDescent="0.35">
      <c r="A39" s="215" t="s">
        <v>546</v>
      </c>
      <c r="B39" s="217">
        <v>0</v>
      </c>
      <c r="C39" s="216">
        <v>0</v>
      </c>
      <c r="D39" s="37">
        <f t="shared" si="0"/>
        <v>0</v>
      </c>
    </row>
    <row r="40" spans="1:11" x14ac:dyDescent="0.35">
      <c r="A40" s="15" t="s">
        <v>870</v>
      </c>
      <c r="B40" s="14"/>
      <c r="C40" s="14"/>
      <c r="D40" s="37"/>
    </row>
    <row r="41" spans="1:11" x14ac:dyDescent="0.35">
      <c r="A41" s="15"/>
      <c r="B41" s="14"/>
      <c r="C41" s="14"/>
      <c r="D41" s="37"/>
    </row>
    <row r="42" spans="1:11" x14ac:dyDescent="0.35">
      <c r="A42" s="446" t="s">
        <v>759</v>
      </c>
      <c r="B42" s="14"/>
      <c r="C42" s="14"/>
      <c r="D42" s="37"/>
    </row>
    <row r="43" spans="1:11" x14ac:dyDescent="0.35">
      <c r="A43" s="412"/>
      <c r="B43" s="412" t="s">
        <v>4728</v>
      </c>
      <c r="C43" s="412"/>
      <c r="D43" s="412"/>
      <c r="E43" s="412"/>
      <c r="F43" s="412"/>
      <c r="G43" s="412"/>
      <c r="H43" s="412"/>
      <c r="I43" s="412"/>
      <c r="J43" s="412"/>
      <c r="K43" s="412"/>
    </row>
    <row r="44" spans="1:11" x14ac:dyDescent="0.35">
      <c r="A44" s="412"/>
      <c r="B44" s="412"/>
      <c r="C44" s="412"/>
      <c r="D44" s="412" t="s">
        <v>132</v>
      </c>
      <c r="E44" s="412"/>
      <c r="F44" s="412" t="s">
        <v>114</v>
      </c>
      <c r="G44" s="412"/>
      <c r="H44" s="412" t="s">
        <v>109</v>
      </c>
      <c r="I44" s="412"/>
      <c r="J44" s="412" t="s">
        <v>643</v>
      </c>
      <c r="K44" s="412" t="s">
        <v>645</v>
      </c>
    </row>
    <row r="45" spans="1:11" x14ac:dyDescent="0.35">
      <c r="A45" s="404" t="s">
        <v>4729</v>
      </c>
      <c r="B45" s="404" t="s">
        <v>644</v>
      </c>
      <c r="C45" s="404" t="s">
        <v>281</v>
      </c>
      <c r="D45" s="404" t="s">
        <v>644</v>
      </c>
      <c r="E45" s="404" t="s">
        <v>281</v>
      </c>
      <c r="F45" s="404" t="s">
        <v>644</v>
      </c>
      <c r="G45" s="404" t="s">
        <v>281</v>
      </c>
      <c r="H45" s="404" t="s">
        <v>644</v>
      </c>
      <c r="I45" s="404" t="s">
        <v>281</v>
      </c>
      <c r="J45" s="404"/>
      <c r="K45" s="404"/>
    </row>
    <row r="46" spans="1:11" x14ac:dyDescent="0.35">
      <c r="A46" s="1"/>
      <c r="B46" s="122">
        <v>187</v>
      </c>
      <c r="C46" s="186">
        <v>1</v>
      </c>
      <c r="D46" s="122"/>
      <c r="E46" s="186">
        <v>0</v>
      </c>
      <c r="F46" s="122"/>
      <c r="G46" s="186">
        <v>0</v>
      </c>
      <c r="H46" s="122"/>
      <c r="I46" s="186">
        <v>0</v>
      </c>
      <c r="J46" s="122">
        <v>187</v>
      </c>
      <c r="K46" s="186">
        <v>1</v>
      </c>
    </row>
    <row r="47" spans="1:11" x14ac:dyDescent="0.35">
      <c r="A47" s="1" t="s">
        <v>108</v>
      </c>
      <c r="B47" s="122"/>
      <c r="C47" s="186">
        <v>0</v>
      </c>
      <c r="D47" s="122"/>
      <c r="E47" s="186">
        <v>0</v>
      </c>
      <c r="F47" s="122"/>
      <c r="G47" s="186">
        <v>0</v>
      </c>
      <c r="H47" s="122">
        <v>7</v>
      </c>
      <c r="I47" s="186">
        <v>1</v>
      </c>
      <c r="J47" s="122">
        <v>7</v>
      </c>
      <c r="K47" s="186">
        <v>1</v>
      </c>
    </row>
    <row r="48" spans="1:11" x14ac:dyDescent="0.35">
      <c r="A48" s="1" t="s">
        <v>3318</v>
      </c>
      <c r="B48" s="122"/>
      <c r="C48" s="186">
        <v>0</v>
      </c>
      <c r="D48" s="122">
        <v>7</v>
      </c>
      <c r="E48" s="186">
        <v>0.17073170731707318</v>
      </c>
      <c r="F48" s="122"/>
      <c r="G48" s="186">
        <v>0</v>
      </c>
      <c r="H48" s="122">
        <v>34</v>
      </c>
      <c r="I48" s="186">
        <v>0.82926829268292679</v>
      </c>
      <c r="J48" s="122">
        <v>41</v>
      </c>
      <c r="K48" s="186">
        <v>1</v>
      </c>
    </row>
    <row r="49" spans="1:11" x14ac:dyDescent="0.35">
      <c r="A49" s="1" t="s">
        <v>3325</v>
      </c>
      <c r="B49" s="122"/>
      <c r="C49" s="186">
        <v>0</v>
      </c>
      <c r="D49" s="122"/>
      <c r="E49" s="186">
        <v>0</v>
      </c>
      <c r="F49" s="122">
        <v>2</v>
      </c>
      <c r="G49" s="186">
        <v>1</v>
      </c>
      <c r="H49" s="122"/>
      <c r="I49" s="186">
        <v>0</v>
      </c>
      <c r="J49" s="122">
        <v>2</v>
      </c>
      <c r="K49" s="186">
        <v>1</v>
      </c>
    </row>
    <row r="50" spans="1:11" x14ac:dyDescent="0.35">
      <c r="A50" s="1" t="s">
        <v>3368</v>
      </c>
      <c r="B50" s="122"/>
      <c r="C50" s="186">
        <v>0</v>
      </c>
      <c r="D50" s="122">
        <v>1</v>
      </c>
      <c r="E50" s="186">
        <v>0.2</v>
      </c>
      <c r="F50" s="122">
        <v>3</v>
      </c>
      <c r="G50" s="186">
        <v>0.6</v>
      </c>
      <c r="H50" s="122">
        <v>1</v>
      </c>
      <c r="I50" s="186">
        <v>0.2</v>
      </c>
      <c r="J50" s="122">
        <v>5</v>
      </c>
      <c r="K50" s="186">
        <v>1</v>
      </c>
    </row>
    <row r="51" spans="1:11" x14ac:dyDescent="0.35">
      <c r="A51" s="1" t="s">
        <v>3532</v>
      </c>
      <c r="B51" s="122"/>
      <c r="C51" s="186">
        <v>0</v>
      </c>
      <c r="D51" s="122"/>
      <c r="E51" s="186">
        <v>0</v>
      </c>
      <c r="F51" s="122"/>
      <c r="G51" s="186">
        <v>0</v>
      </c>
      <c r="H51" s="122">
        <v>3</v>
      </c>
      <c r="I51" s="186">
        <v>1</v>
      </c>
      <c r="J51" s="122">
        <v>3</v>
      </c>
      <c r="K51" s="186">
        <v>1</v>
      </c>
    </row>
    <row r="52" spans="1:11" x14ac:dyDescent="0.35">
      <c r="A52" s="1" t="s">
        <v>3366</v>
      </c>
      <c r="B52" s="122"/>
      <c r="C52" s="186">
        <v>0</v>
      </c>
      <c r="D52" s="122"/>
      <c r="E52" s="186">
        <v>0</v>
      </c>
      <c r="F52" s="122">
        <v>5</v>
      </c>
      <c r="G52" s="186">
        <v>1</v>
      </c>
      <c r="H52" s="122"/>
      <c r="I52" s="186">
        <v>0</v>
      </c>
      <c r="J52" s="122">
        <v>5</v>
      </c>
      <c r="K52" s="186">
        <v>1</v>
      </c>
    </row>
    <row r="53" spans="1:11" x14ac:dyDescent="0.35">
      <c r="A53" s="1" t="s">
        <v>3357</v>
      </c>
      <c r="B53" s="122"/>
      <c r="C53" s="186">
        <v>0</v>
      </c>
      <c r="D53" s="122">
        <v>2</v>
      </c>
      <c r="E53" s="186">
        <v>0.13333333333333333</v>
      </c>
      <c r="F53" s="122">
        <v>12</v>
      </c>
      <c r="G53" s="186">
        <v>0.8</v>
      </c>
      <c r="H53" s="122">
        <v>1</v>
      </c>
      <c r="I53" s="186">
        <v>6.6666666666666666E-2</v>
      </c>
      <c r="J53" s="122">
        <v>15</v>
      </c>
      <c r="K53" s="186">
        <v>1</v>
      </c>
    </row>
    <row r="54" spans="1:11" x14ac:dyDescent="0.35">
      <c r="A54" s="413" t="s">
        <v>527</v>
      </c>
      <c r="B54" s="405">
        <v>187</v>
      </c>
      <c r="C54" s="406">
        <v>0.70566037735849052</v>
      </c>
      <c r="D54" s="405">
        <v>10</v>
      </c>
      <c r="E54" s="406">
        <v>3.7735849056603772E-2</v>
      </c>
      <c r="F54" s="405">
        <v>22</v>
      </c>
      <c r="G54" s="406">
        <v>8.3018867924528297E-2</v>
      </c>
      <c r="H54" s="405">
        <v>46</v>
      </c>
      <c r="I54" s="406">
        <v>0.17358490566037735</v>
      </c>
      <c r="J54" s="405">
        <v>265</v>
      </c>
      <c r="K54" s="406">
        <v>1</v>
      </c>
    </row>
    <row r="55" spans="1:11" x14ac:dyDescent="0.35">
      <c r="A55" s="15"/>
      <c r="B55" s="14"/>
      <c r="C55" s="14"/>
      <c r="D55" s="37"/>
    </row>
    <row r="56" spans="1:11" x14ac:dyDescent="0.35">
      <c r="A56" s="15"/>
      <c r="B56" s="14"/>
      <c r="C56" s="14"/>
      <c r="D56" s="37"/>
    </row>
    <row r="57" spans="1:11" x14ac:dyDescent="0.35">
      <c r="A57" s="11" t="s">
        <v>758</v>
      </c>
    </row>
    <row r="58" spans="1:11" x14ac:dyDescent="0.35">
      <c r="A58" s="67" t="s">
        <v>759</v>
      </c>
    </row>
    <row r="59" spans="1:11" x14ac:dyDescent="0.35">
      <c r="A59" s="143" t="s">
        <v>4729</v>
      </c>
      <c r="B59" s="143" t="s">
        <v>644</v>
      </c>
      <c r="C59" s="33" t="s">
        <v>281</v>
      </c>
    </row>
    <row r="60" spans="1:11" x14ac:dyDescent="0.35">
      <c r="A60" s="219" t="s">
        <v>109</v>
      </c>
      <c r="B60" s="220">
        <v>46</v>
      </c>
      <c r="C60" s="37">
        <f>GETPIVOTDATA("q3_1_traitement_eau",$A$59,"q3_1_traitement_eau","Oui")/GETPIVOTDATA("q3_1_traitement_eau",$A$59)</f>
        <v>0.58974358974358976</v>
      </c>
    </row>
    <row r="61" spans="1:11" x14ac:dyDescent="0.35">
      <c r="A61" s="219" t="s">
        <v>114</v>
      </c>
      <c r="B61" s="220">
        <v>22</v>
      </c>
      <c r="C61" s="37">
        <f>GETPIVOTDATA("q3_1_traitement_eau",$A$59,"q3_1_traitement_eau","Non")/GETPIVOTDATA("q3_1_traitement_eau",$A$59)</f>
        <v>0.28205128205128205</v>
      </c>
    </row>
    <row r="62" spans="1:11" x14ac:dyDescent="0.35">
      <c r="A62" s="225" t="s">
        <v>132</v>
      </c>
      <c r="B62" s="224">
        <v>10</v>
      </c>
      <c r="C62" s="59">
        <f>GETPIVOTDATA("q3_1_traitement_eau",$A$59,"q3_1_traitement_eau","Je ne sais pas, je ne souhaite pas répondre")/GETPIVOTDATA("q3_1_traitement_eau",$A$59)</f>
        <v>0.12820512820512819</v>
      </c>
      <c r="D62" s="38"/>
    </row>
    <row r="63" spans="1:11" x14ac:dyDescent="0.35">
      <c r="A63" s="223" t="s">
        <v>527</v>
      </c>
      <c r="B63" s="222">
        <v>78</v>
      </c>
      <c r="C63" s="33"/>
    </row>
    <row r="64" spans="1:11" s="38" customFormat="1" x14ac:dyDescent="0.35">
      <c r="A64" s="131"/>
      <c r="B64" s="132"/>
      <c r="C64" s="119"/>
    </row>
    <row r="65" spans="1:3" x14ac:dyDescent="0.35">
      <c r="A65" s="67" t="s">
        <v>760</v>
      </c>
    </row>
    <row r="66" spans="1:3" x14ac:dyDescent="0.35">
      <c r="A66" s="143" t="s">
        <v>4729</v>
      </c>
      <c r="B66" s="143" t="s">
        <v>644</v>
      </c>
      <c r="C66" s="33" t="s">
        <v>281</v>
      </c>
    </row>
    <row r="67" spans="1:3" x14ac:dyDescent="0.35">
      <c r="A67" s="148" t="s">
        <v>705</v>
      </c>
      <c r="B67" s="142">
        <v>16</v>
      </c>
      <c r="C67" s="37">
        <f>GETPIVOTDATA("q3_1_traitement_eau_non",$A$66,"q3_1_traitement_eau_non","Oui, parfois")/22</f>
        <v>0.72727272727272729</v>
      </c>
    </row>
    <row r="68" spans="1:3" x14ac:dyDescent="0.35">
      <c r="A68" s="148" t="s">
        <v>827</v>
      </c>
      <c r="B68" s="142">
        <v>3</v>
      </c>
      <c r="C68" s="37">
        <f>GETPIVOTDATA("q3_1_traitement_eau_non",$A$66,"q3_1_traitement_eau_non","Oui, chaque fois")/22</f>
        <v>0.13636363636363635</v>
      </c>
    </row>
    <row r="69" spans="1:3" x14ac:dyDescent="0.35">
      <c r="A69" s="148" t="s">
        <v>712</v>
      </c>
      <c r="B69" s="142">
        <v>3</v>
      </c>
      <c r="C69" s="37">
        <f>3/22</f>
        <v>0.13636363636363635</v>
      </c>
    </row>
    <row r="70" spans="1:3" x14ac:dyDescent="0.35">
      <c r="A70" s="223" t="s">
        <v>527</v>
      </c>
      <c r="B70" s="222">
        <v>22</v>
      </c>
      <c r="C70" s="33"/>
    </row>
    <row r="72" spans="1:3" x14ac:dyDescent="0.35">
      <c r="A72" s="11" t="s">
        <v>871</v>
      </c>
    </row>
    <row r="73" spans="1:3" x14ac:dyDescent="0.35">
      <c r="A73" s="12" t="s">
        <v>872</v>
      </c>
    </row>
    <row r="74" spans="1:3" x14ac:dyDescent="0.35">
      <c r="A74" s="33" t="s">
        <v>873</v>
      </c>
      <c r="B74" s="33" t="s">
        <v>874</v>
      </c>
    </row>
    <row r="75" spans="1:3" x14ac:dyDescent="0.35">
      <c r="A75" s="12" t="s">
        <v>3318</v>
      </c>
      <c r="B75" s="46">
        <f t="array" ref="B75">5*(TRIMMEAN(IF(Processed_Data!$JS$1:$JS$266=A75,Processed_Data!$KM$2:$KM$266), 0.2))</f>
        <v>44.7</v>
      </c>
    </row>
    <row r="76" spans="1:3" x14ac:dyDescent="0.35">
      <c r="A76" s="12" t="s">
        <v>3357</v>
      </c>
      <c r="B76" s="46">
        <f t="array" ref="B76">5*(TRIMMEAN(IF(Processed_Data!$JS$1:$JS$266=A76,Processed_Data!$KM$2:$KM$266), 0.2))</f>
        <v>20</v>
      </c>
    </row>
    <row r="77" spans="1:3" x14ac:dyDescent="0.35">
      <c r="A77" s="12" t="s">
        <v>108</v>
      </c>
      <c r="B77" s="46">
        <f t="array" ref="B77">5*(TRIMMEAN(IF(Processed_Data!$JS$1:$JS$266=A77,Processed_Data!$KM$2:$KM$266), 0.2))</f>
        <v>1.6</v>
      </c>
    </row>
    <row r="78" spans="1:3" x14ac:dyDescent="0.35">
      <c r="A78" s="12" t="s">
        <v>3368</v>
      </c>
      <c r="B78" s="46">
        <f t="array" ref="B78">5*(TRIMMEAN(IF(Processed_Data!$JS$1:$JS$266=A78,Processed_Data!$KM$2:$KM$266), 0.2))</f>
        <v>1</v>
      </c>
    </row>
    <row r="79" spans="1:3" x14ac:dyDescent="0.35">
      <c r="A79" s="12" t="s">
        <v>3366</v>
      </c>
      <c r="B79" s="46">
        <f t="array" ref="B79">5*(TRIMMEAN(IF(Processed_Data!$JS$1:$JS$266=A79,Processed_Data!$KM$2:$KM$266), 0.2))</f>
        <v>0</v>
      </c>
    </row>
    <row r="80" spans="1:3" x14ac:dyDescent="0.35">
      <c r="A80" s="12" t="s">
        <v>3532</v>
      </c>
      <c r="B80" s="46">
        <f t="array" ref="B80">5*(TRIMMEAN(IF(Processed_Data!$JS$1:$JS$266=A80,Processed_Data!$KM$2:$KM$266), 0.2))</f>
        <v>1</v>
      </c>
    </row>
    <row r="81" spans="1:2" x14ac:dyDescent="0.35">
      <c r="A81" s="12" t="s">
        <v>3325</v>
      </c>
      <c r="B81" s="46">
        <f t="array" ref="B81">5*(TRIMMEAN(IF(Processed_Data!$JS$1:$JS$266=A81,Processed_Data!$KM$2:$KM$266), 0.2))</f>
        <v>50</v>
      </c>
    </row>
  </sheetData>
  <sortState ref="A28:C38">
    <sortCondition descending="1" ref="C30"/>
  </sortState>
  <conditionalFormatting sqref="D31:D39">
    <cfRule type="dataBar" priority="14">
      <dataBar>
        <cfvo type="min"/>
        <cfvo type="max"/>
        <color rgb="FFFF555A"/>
      </dataBar>
      <extLst>
        <ext xmlns:x14="http://schemas.microsoft.com/office/spreadsheetml/2009/9/main" uri="{B025F937-C7B1-47D3-B67F-A62EFF666E3E}">
          <x14:id>{4FDAA5DA-CA03-476A-9E4F-8E7623CC7456}</x14:id>
        </ext>
      </extLst>
    </cfRule>
  </conditionalFormatting>
  <conditionalFormatting sqref="D6:D7">
    <cfRule type="dataBar" priority="9">
      <dataBar>
        <cfvo type="min"/>
        <cfvo type="max"/>
        <color rgb="FFFF555A"/>
      </dataBar>
      <extLst>
        <ext xmlns:x14="http://schemas.microsoft.com/office/spreadsheetml/2009/9/main" uri="{B025F937-C7B1-47D3-B67F-A62EFF666E3E}">
          <x14:id>{323DB896-2C71-40FE-AEF8-ACB871AE29FE}</x14:id>
        </ext>
      </extLst>
    </cfRule>
  </conditionalFormatting>
  <conditionalFormatting sqref="C12:C18">
    <cfRule type="dataBar" priority="7">
      <dataBar>
        <cfvo type="min"/>
        <cfvo type="max"/>
        <color rgb="FFFF555A"/>
      </dataBar>
      <extLst>
        <ext xmlns:x14="http://schemas.microsoft.com/office/spreadsheetml/2009/9/main" uri="{B025F937-C7B1-47D3-B67F-A62EFF666E3E}">
          <x14:id>{A8D24175-74A1-4D45-AD72-5FDDD1775B58}</x14:id>
        </ext>
      </extLst>
    </cfRule>
  </conditionalFormatting>
  <conditionalFormatting pivot="1" sqref="C23:C25">
    <cfRule type="dataBar" priority="6">
      <dataBar>
        <cfvo type="min"/>
        <cfvo type="max"/>
        <color rgb="FFFF555A"/>
      </dataBar>
      <extLst>
        <ext xmlns:x14="http://schemas.microsoft.com/office/spreadsheetml/2009/9/main" uri="{B025F937-C7B1-47D3-B67F-A62EFF666E3E}">
          <x14:id>{713E878C-25AB-4ABC-BC87-3BF15BE8745E}</x14:id>
        </ext>
      </extLst>
    </cfRule>
  </conditionalFormatting>
  <conditionalFormatting sqref="D40:D45 D55:D56">
    <cfRule type="dataBar" priority="379">
      <dataBar>
        <cfvo type="min"/>
        <cfvo type="max"/>
        <color rgb="FFFF555A"/>
      </dataBar>
      <extLst>
        <ext xmlns:x14="http://schemas.microsoft.com/office/spreadsheetml/2009/9/main" uri="{B025F937-C7B1-47D3-B67F-A62EFF666E3E}">
          <x14:id>{0B017F3C-11FB-4FA5-9B82-9EDF4B6927A2}</x14:id>
        </ext>
      </extLst>
    </cfRule>
  </conditionalFormatting>
  <conditionalFormatting sqref="C60:C62">
    <cfRule type="dataBar" priority="5">
      <dataBar>
        <cfvo type="min"/>
        <cfvo type="max"/>
        <color rgb="FFFF555A"/>
      </dataBar>
      <extLst>
        <ext xmlns:x14="http://schemas.microsoft.com/office/spreadsheetml/2009/9/main" uri="{B025F937-C7B1-47D3-B67F-A62EFF666E3E}">
          <x14:id>{A2AD86A9-CF7D-4DF9-AD3A-4AD7593D678D}</x14:id>
        </ext>
      </extLst>
    </cfRule>
  </conditionalFormatting>
  <conditionalFormatting sqref="C67:C69">
    <cfRule type="dataBar" priority="4">
      <dataBar>
        <cfvo type="min"/>
        <cfvo type="max"/>
        <color rgb="FFFF555A"/>
      </dataBar>
      <extLst>
        <ext xmlns:x14="http://schemas.microsoft.com/office/spreadsheetml/2009/9/main" uri="{B025F937-C7B1-47D3-B67F-A62EFF666E3E}">
          <x14:id>{C9942110-D212-4B57-A9AA-CD186512B132}</x14:id>
        </ext>
      </extLst>
    </cfRule>
  </conditionalFormatting>
  <conditionalFormatting pivot="1" sqref="E46:E53">
    <cfRule type="dataBar" priority="3">
      <dataBar>
        <cfvo type="min"/>
        <cfvo type="max"/>
        <color rgb="FFFF555A"/>
      </dataBar>
      <extLst>
        <ext xmlns:x14="http://schemas.microsoft.com/office/spreadsheetml/2009/9/main" uri="{B025F937-C7B1-47D3-B67F-A62EFF666E3E}">
          <x14:id>{8AAD5C87-73FD-428F-9288-A9F77DE47458}</x14:id>
        </ext>
      </extLst>
    </cfRule>
  </conditionalFormatting>
  <conditionalFormatting pivot="1" sqref="G46:G53 I46:I53">
    <cfRule type="dataBar" priority="2">
      <dataBar>
        <cfvo type="min"/>
        <cfvo type="max"/>
        <color rgb="FFFF555A"/>
      </dataBar>
      <extLst>
        <ext xmlns:x14="http://schemas.microsoft.com/office/spreadsheetml/2009/9/main" uri="{B025F937-C7B1-47D3-B67F-A62EFF666E3E}">
          <x14:id>{75F9DE16-E50C-41A5-A500-5A3AB91D5FEF}</x14:id>
        </ext>
      </extLst>
    </cfRule>
  </conditionalFormatting>
  <conditionalFormatting pivot="1" sqref="K46:K53">
    <cfRule type="dataBar" priority="1">
      <dataBar>
        <cfvo type="min"/>
        <cfvo type="max"/>
        <color rgb="FFFF555A"/>
      </dataBar>
      <extLst>
        <ext xmlns:x14="http://schemas.microsoft.com/office/spreadsheetml/2009/9/main" uri="{B025F937-C7B1-47D3-B67F-A62EFF666E3E}">
          <x14:id>{B84FBEAC-7C04-4D20-B593-BB9813DF4499}</x14:id>
        </ext>
      </extLst>
    </cfRule>
  </conditionalFormatting>
  <pageMargins left="0.7" right="0.7" top="0.75" bottom="0.75" header="0.3" footer="0.3"/>
  <pageSetup paperSize="9" orientation="portrait" horizontalDpi="300" verticalDpi="300" r:id="rId8"/>
  <extLst>
    <ext xmlns:x14="http://schemas.microsoft.com/office/spreadsheetml/2009/9/main" uri="{78C0D931-6437-407d-A8EE-F0AAD7539E65}">
      <x14:conditionalFormattings>
        <x14:conditionalFormatting xmlns:xm="http://schemas.microsoft.com/office/excel/2006/main">
          <x14:cfRule type="dataBar" id="{4FDAA5DA-CA03-476A-9E4F-8E7623CC7456}">
            <x14:dataBar minLength="0" maxLength="100" border="1" negativeBarBorderColorSameAsPositive="0">
              <x14:cfvo type="autoMin"/>
              <x14:cfvo type="autoMax"/>
              <x14:borderColor rgb="FFFF555A"/>
              <x14:negativeFillColor rgb="FFFF0000"/>
              <x14:negativeBorderColor rgb="FFFF0000"/>
              <x14:axisColor rgb="FF000000"/>
            </x14:dataBar>
          </x14:cfRule>
          <xm:sqref>D31:D39</xm:sqref>
        </x14:conditionalFormatting>
        <x14:conditionalFormatting xmlns:xm="http://schemas.microsoft.com/office/excel/2006/main">
          <x14:cfRule type="dataBar" id="{323DB896-2C71-40FE-AEF8-ACB871AE29FE}">
            <x14:dataBar minLength="0" maxLength="100" border="1" negativeBarBorderColorSameAsPositive="0">
              <x14:cfvo type="autoMin"/>
              <x14:cfvo type="autoMax"/>
              <x14:borderColor rgb="FFFF555A"/>
              <x14:negativeFillColor rgb="FFFF0000"/>
              <x14:negativeBorderColor rgb="FFFF0000"/>
              <x14:axisColor rgb="FF000000"/>
            </x14:dataBar>
          </x14:cfRule>
          <xm:sqref>D6:D7</xm:sqref>
        </x14:conditionalFormatting>
        <x14:conditionalFormatting xmlns:xm="http://schemas.microsoft.com/office/excel/2006/main">
          <x14:cfRule type="dataBar" id="{A8D24175-74A1-4D45-AD72-5FDDD1775B58}">
            <x14:dataBar minLength="0" maxLength="100" border="1" negativeBarBorderColorSameAsPositive="0">
              <x14:cfvo type="autoMin"/>
              <x14:cfvo type="autoMax"/>
              <x14:borderColor rgb="FFFF555A"/>
              <x14:negativeFillColor rgb="FFFF0000"/>
              <x14:negativeBorderColor rgb="FFFF0000"/>
              <x14:axisColor rgb="FF000000"/>
            </x14:dataBar>
          </x14:cfRule>
          <xm:sqref>C12:C18</xm:sqref>
        </x14:conditionalFormatting>
        <x14:conditionalFormatting xmlns:xm="http://schemas.microsoft.com/office/excel/2006/main" pivot="1">
          <x14:cfRule type="dataBar" id="{713E878C-25AB-4ABC-BC87-3BF15BE8745E}">
            <x14:dataBar minLength="0" maxLength="100" border="1" negativeBarBorderColorSameAsPositive="0">
              <x14:cfvo type="autoMin"/>
              <x14:cfvo type="autoMax"/>
              <x14:borderColor rgb="FFFF555A"/>
              <x14:negativeFillColor rgb="FFFF0000"/>
              <x14:negativeBorderColor rgb="FFFF0000"/>
              <x14:axisColor rgb="FF000000"/>
            </x14:dataBar>
          </x14:cfRule>
          <xm:sqref>C23:C25</xm:sqref>
        </x14:conditionalFormatting>
        <x14:conditionalFormatting xmlns:xm="http://schemas.microsoft.com/office/excel/2006/main">
          <x14:cfRule type="dataBar" id="{0B017F3C-11FB-4FA5-9B82-9EDF4B6927A2}">
            <x14:dataBar minLength="0" maxLength="100" border="1" negativeBarBorderColorSameAsPositive="0">
              <x14:cfvo type="autoMin"/>
              <x14:cfvo type="autoMax"/>
              <x14:borderColor rgb="FFFF555A"/>
              <x14:negativeFillColor rgb="FFFF0000"/>
              <x14:negativeBorderColor rgb="FFFF0000"/>
              <x14:axisColor rgb="FF000000"/>
            </x14:dataBar>
          </x14:cfRule>
          <xm:sqref>D40:D45 D55:D56</xm:sqref>
        </x14:conditionalFormatting>
        <x14:conditionalFormatting xmlns:xm="http://schemas.microsoft.com/office/excel/2006/main">
          <x14:cfRule type="dataBar" id="{A2AD86A9-CF7D-4DF9-AD3A-4AD7593D678D}">
            <x14:dataBar minLength="0" maxLength="100" border="1" negativeBarBorderColorSameAsPositive="0">
              <x14:cfvo type="autoMin"/>
              <x14:cfvo type="autoMax"/>
              <x14:borderColor rgb="FFFF555A"/>
              <x14:negativeFillColor rgb="FFFF0000"/>
              <x14:negativeBorderColor rgb="FFFF0000"/>
              <x14:axisColor rgb="FF000000"/>
            </x14:dataBar>
          </x14:cfRule>
          <xm:sqref>C60:C62</xm:sqref>
        </x14:conditionalFormatting>
        <x14:conditionalFormatting xmlns:xm="http://schemas.microsoft.com/office/excel/2006/main">
          <x14:cfRule type="dataBar" id="{C9942110-D212-4B57-A9AA-CD186512B132}">
            <x14:dataBar minLength="0" maxLength="100" border="1" negativeBarBorderColorSameAsPositive="0">
              <x14:cfvo type="autoMin"/>
              <x14:cfvo type="autoMax"/>
              <x14:borderColor rgb="FFFF555A"/>
              <x14:negativeFillColor rgb="FFFF0000"/>
              <x14:negativeBorderColor rgb="FFFF0000"/>
              <x14:axisColor rgb="FF000000"/>
            </x14:dataBar>
          </x14:cfRule>
          <xm:sqref>C67:C69</xm:sqref>
        </x14:conditionalFormatting>
        <x14:conditionalFormatting xmlns:xm="http://schemas.microsoft.com/office/excel/2006/main" pivot="1">
          <x14:cfRule type="dataBar" id="{8AAD5C87-73FD-428F-9288-A9F77DE47458}">
            <x14:dataBar minLength="0" maxLength="100" border="1" negativeBarBorderColorSameAsPositive="0">
              <x14:cfvo type="autoMin"/>
              <x14:cfvo type="autoMax"/>
              <x14:borderColor rgb="FFFF555A"/>
              <x14:negativeFillColor rgb="FFFF0000"/>
              <x14:negativeBorderColor rgb="FFFF0000"/>
              <x14:axisColor rgb="FF000000"/>
            </x14:dataBar>
          </x14:cfRule>
          <xm:sqref>E46:E53</xm:sqref>
        </x14:conditionalFormatting>
        <x14:conditionalFormatting xmlns:xm="http://schemas.microsoft.com/office/excel/2006/main" pivot="1">
          <x14:cfRule type="dataBar" id="{75F9DE16-E50C-41A5-A500-5A3AB91D5FEF}">
            <x14:dataBar minLength="0" maxLength="100" border="1" negativeBarBorderColorSameAsPositive="0">
              <x14:cfvo type="autoMin"/>
              <x14:cfvo type="autoMax"/>
              <x14:borderColor rgb="FFFF555A"/>
              <x14:negativeFillColor rgb="FFFF0000"/>
              <x14:negativeBorderColor rgb="FFFF0000"/>
              <x14:axisColor rgb="FF000000"/>
            </x14:dataBar>
          </x14:cfRule>
          <xm:sqref>G46:G53 I46:I53</xm:sqref>
        </x14:conditionalFormatting>
        <x14:conditionalFormatting xmlns:xm="http://schemas.microsoft.com/office/excel/2006/main" pivot="1">
          <x14:cfRule type="dataBar" id="{B84FBEAC-7C04-4D20-B593-BB9813DF4499}">
            <x14:dataBar minLength="0" maxLength="100" border="1" negativeBarBorderColorSameAsPositive="0">
              <x14:cfvo type="autoMin"/>
              <x14:cfvo type="autoMax"/>
              <x14:borderColor rgb="FFFF555A"/>
              <x14:negativeFillColor rgb="FFFF0000"/>
              <x14:negativeBorderColor rgb="FFFF0000"/>
              <x14:axisColor rgb="FF000000"/>
            </x14:dataBar>
          </x14:cfRule>
          <xm:sqref>K46:K53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91"/>
  <sheetViews>
    <sheetView topLeftCell="A13" zoomScale="70" zoomScaleNormal="70" workbookViewId="0">
      <selection activeCell="E24" sqref="E24"/>
    </sheetView>
  </sheetViews>
  <sheetFormatPr baseColWidth="10" defaultColWidth="10.58203125" defaultRowHeight="15.5" x14ac:dyDescent="0.35"/>
  <cols>
    <col min="1" max="1" width="34.1640625" style="12" customWidth="1"/>
    <col min="2" max="2" width="3.08203125" style="12" customWidth="1"/>
    <col min="3" max="3" width="5.08203125" style="12" customWidth="1"/>
    <col min="4" max="4" width="10.58203125" style="12"/>
    <col min="5" max="5" width="33.08203125" style="12" customWidth="1"/>
    <col min="6" max="6" width="14.83203125" style="12" customWidth="1"/>
    <col min="7" max="7" width="30" style="12" customWidth="1"/>
    <col min="8" max="16384" width="10.58203125" style="12"/>
  </cols>
  <sheetData>
    <row r="3" spans="1:7" x14ac:dyDescent="0.35">
      <c r="A3" s="143" t="s">
        <v>282</v>
      </c>
      <c r="B3" s="143" t="s">
        <v>357</v>
      </c>
      <c r="C3" s="143" t="s">
        <v>281</v>
      </c>
      <c r="E3" s="19" t="s">
        <v>854</v>
      </c>
      <c r="F3" s="19"/>
    </row>
    <row r="4" spans="1:7" x14ac:dyDescent="0.35">
      <c r="A4" s="215" t="s">
        <v>109</v>
      </c>
      <c r="B4" s="216">
        <v>39</v>
      </c>
      <c r="C4" s="218">
        <v>0.70909090909090911</v>
      </c>
      <c r="E4" s="12" t="str">
        <f>A3</f>
        <v>Farine de blé</v>
      </c>
      <c r="F4" s="12">
        <f>GETPIVOTDATA("No",$A$3,"q3_3_importe_farine_ble","Oui")</f>
        <v>39</v>
      </c>
      <c r="G4" s="126">
        <f>GETPIVOTDATA("%",$A$3,"q3_3_importe_farine_ble","Oui")</f>
        <v>0.70909090909090911</v>
      </c>
    </row>
    <row r="5" spans="1:7" x14ac:dyDescent="0.35">
      <c r="A5" s="215" t="s">
        <v>114</v>
      </c>
      <c r="B5" s="216">
        <v>11</v>
      </c>
      <c r="C5" s="218">
        <v>0.2</v>
      </c>
      <c r="E5" s="12" t="str">
        <f>A9</f>
        <v>Riz</v>
      </c>
      <c r="F5" s="12">
        <f>GETPIVOTDATA("No",$A$9,"q3_3_importe_riz","Oui")</f>
        <v>56</v>
      </c>
      <c r="G5" s="127">
        <f>GETPIVOTDATA("%",$A$9,"q3_3_importe_riz","Oui")</f>
        <v>0.94915254237288138</v>
      </c>
    </row>
    <row r="6" spans="1:7" x14ac:dyDescent="0.35">
      <c r="A6" s="215" t="s">
        <v>132</v>
      </c>
      <c r="B6" s="216">
        <v>5</v>
      </c>
      <c r="C6" s="218">
        <v>9.0909090909090912E-2</v>
      </c>
      <c r="E6" s="12" t="str">
        <f>A15</f>
        <v>Maïs</v>
      </c>
      <c r="F6" s="12">
        <f>GETPIVOTDATA("No",$A$15,"q3_3_importe_mais","Oui")</f>
        <v>47</v>
      </c>
      <c r="G6" s="126">
        <f>GETPIVOTDATA("%",$A$15,"q3_3_importe_mais","Oui")</f>
        <v>0.8545454545454545</v>
      </c>
    </row>
    <row r="7" spans="1:7" x14ac:dyDescent="0.35">
      <c r="A7" s="151" t="s">
        <v>527</v>
      </c>
      <c r="B7" s="152">
        <v>55</v>
      </c>
      <c r="C7" s="153">
        <v>1</v>
      </c>
      <c r="E7" s="12" t="str">
        <f>A21</f>
        <v>Sucre</v>
      </c>
      <c r="F7" s="12">
        <f>GETPIVOTDATA("No",$A$21,"q3_3_importe_sucre","Oui")</f>
        <v>48</v>
      </c>
      <c r="G7" s="128">
        <f>GETPIVOTDATA("%",$A$21,"q3_3_importe_sucre","Oui")</f>
        <v>0.81355932203389836</v>
      </c>
    </row>
    <row r="8" spans="1:7" x14ac:dyDescent="0.35">
      <c r="E8" s="12" t="str">
        <f>A27</f>
        <v>Haricot noir</v>
      </c>
      <c r="F8" s="12">
        <f>GETPIVOTDATA("No",A27,"q3_3_importe_haricot_noir","Oui")</f>
        <v>11</v>
      </c>
      <c r="G8" s="128">
        <f>GETPIVOTDATA("%",$A$27,"q3_3_importe_haricot_noir","Oui")</f>
        <v>0.22</v>
      </c>
    </row>
    <row r="9" spans="1:7" x14ac:dyDescent="0.35">
      <c r="A9" s="143" t="s">
        <v>126</v>
      </c>
      <c r="B9" s="143" t="s">
        <v>357</v>
      </c>
      <c r="C9" s="143" t="s">
        <v>281</v>
      </c>
      <c r="E9" s="12" t="str">
        <f>A33</f>
        <v>Haricot rouge</v>
      </c>
      <c r="F9" s="12">
        <f>GETPIVOTDATA("No",A33,"q3_3_importe_haricot_rouge","Oui")</f>
        <v>12</v>
      </c>
      <c r="G9" s="127">
        <f>GETPIVOTDATA("%",$A$33,"q3_3_importe_haricot_rouge","Oui")</f>
        <v>0.34285714285714286</v>
      </c>
    </row>
    <row r="10" spans="1:7" x14ac:dyDescent="0.35">
      <c r="A10" s="148" t="s">
        <v>109</v>
      </c>
      <c r="B10" s="142">
        <v>56</v>
      </c>
      <c r="C10" s="147">
        <v>0.94915254237288138</v>
      </c>
      <c r="E10" s="12" t="str">
        <f>A39</f>
        <v>Huile</v>
      </c>
      <c r="F10" s="12">
        <f>GETPIVOTDATA("No",A39,"q3_3_importe_huile","Oui")</f>
        <v>42</v>
      </c>
      <c r="G10" s="127">
        <f>GETPIVOTDATA("%",$A$39,"q3_3_importe_huile","Oui")</f>
        <v>0.73684210526315785</v>
      </c>
    </row>
    <row r="11" spans="1:7" x14ac:dyDescent="0.35">
      <c r="A11" s="148" t="s">
        <v>114</v>
      </c>
      <c r="B11" s="142">
        <v>2</v>
      </c>
      <c r="C11" s="147">
        <v>3.3898305084745763E-2</v>
      </c>
      <c r="G11" s="15"/>
    </row>
    <row r="12" spans="1:7" x14ac:dyDescent="0.35">
      <c r="A12" s="148" t="s">
        <v>132</v>
      </c>
      <c r="B12" s="142">
        <v>1</v>
      </c>
      <c r="C12" s="147">
        <v>1.6949152542372881E-2</v>
      </c>
      <c r="E12" s="19" t="s">
        <v>855</v>
      </c>
      <c r="F12" s="19"/>
      <c r="G12" s="15"/>
    </row>
    <row r="13" spans="1:7" x14ac:dyDescent="0.35">
      <c r="A13" s="144" t="s">
        <v>527</v>
      </c>
      <c r="B13" s="145">
        <v>59</v>
      </c>
      <c r="C13" s="146">
        <v>1</v>
      </c>
      <c r="E13" s="12" t="str">
        <f>A45</f>
        <v>Savon pour la lessive</v>
      </c>
      <c r="F13" s="12">
        <f>GETPIVOTDATA("No",$A$45,"q3_3_importe_savon_lessive","Oui")</f>
        <v>21</v>
      </c>
      <c r="G13" s="127">
        <f>GETPIVOTDATA("%",$A$45,"q3_3_importe_savon_lessive","Oui")</f>
        <v>0.53846153846153844</v>
      </c>
    </row>
    <row r="14" spans="1:7" x14ac:dyDescent="0.35">
      <c r="E14" s="16" t="str">
        <f>A51</f>
        <v>Brosse à dent</v>
      </c>
      <c r="F14" s="16">
        <f>GETPIVOTDATA("No",$A$51,"q3_3_importe_brosse_dent","Oui")</f>
        <v>33</v>
      </c>
      <c r="G14" s="127">
        <f>GETPIVOTDATA("%",$A$51,"q3_3_importe_brosse_dent","Oui")</f>
        <v>0.67346938775510201</v>
      </c>
    </row>
    <row r="15" spans="1:7" x14ac:dyDescent="0.35">
      <c r="A15" s="143" t="s">
        <v>291</v>
      </c>
      <c r="B15" s="143" t="s">
        <v>357</v>
      </c>
      <c r="C15" s="143" t="s">
        <v>281</v>
      </c>
      <c r="E15" s="16" t="str">
        <f>A57</f>
        <v>Dentrifrice</v>
      </c>
      <c r="F15" s="16">
        <f>GETPIVOTDATA("No",$A$57,"q3_3_importe_dentrifrice","Oui")</f>
        <v>34</v>
      </c>
      <c r="G15" s="127">
        <f>GETPIVOTDATA("%",$A$57,"q3_3_importe_dentrifrice","Oui")</f>
        <v>0.66666666666666663</v>
      </c>
    </row>
    <row r="16" spans="1:7" x14ac:dyDescent="0.35">
      <c r="A16" s="148" t="s">
        <v>109</v>
      </c>
      <c r="B16" s="142">
        <v>47</v>
      </c>
      <c r="C16" s="147">
        <v>0.8545454545454545</v>
      </c>
      <c r="E16" s="16" t="str">
        <f>A63</f>
        <v>Papier toilette</v>
      </c>
      <c r="F16" s="16">
        <f>GETPIVOTDATA("No",$A$63,"q3_3_importe_papier_toilette","Oui")</f>
        <v>36</v>
      </c>
      <c r="G16" s="127">
        <f>GETPIVOTDATA("%",$A$63,"q3_3_importe_papier_toilette","Oui")</f>
        <v>0.70588235294117652</v>
      </c>
    </row>
    <row r="17" spans="1:7" x14ac:dyDescent="0.35">
      <c r="A17" s="148" t="s">
        <v>114</v>
      </c>
      <c r="B17" s="142">
        <v>7</v>
      </c>
      <c r="C17" s="147">
        <v>0.12727272727272726</v>
      </c>
      <c r="E17" s="16" t="str">
        <f>A69</f>
        <v>Serviettes hygiéniques</v>
      </c>
      <c r="F17" s="16">
        <f>GETPIVOTDATA("No",$A$69,"q3_3_importe_serviettes_hygieniques","Oui")</f>
        <v>37</v>
      </c>
      <c r="G17" s="127">
        <f>GETPIVOTDATA("%",$A$69,"q3_3_importe_serviettes_hygieniques","Oui")</f>
        <v>0.71153846153846156</v>
      </c>
    </row>
    <row r="18" spans="1:7" x14ac:dyDescent="0.35">
      <c r="A18" s="148" t="s">
        <v>132</v>
      </c>
      <c r="B18" s="142">
        <v>1</v>
      </c>
      <c r="C18" s="147">
        <v>1.8181818181818181E-2</v>
      </c>
      <c r="E18" s="16" t="str">
        <f>A75</f>
        <v>Chlore liquide</v>
      </c>
      <c r="F18" s="16">
        <f>GETPIVOTDATA("No",$A$75,"q3_3_importe_chlore_liquide","Oui")</f>
        <v>13</v>
      </c>
      <c r="G18" s="127">
        <f>GETPIVOTDATA("%",$A$75,"q3_3_importe_chlore_liquide","Oui")</f>
        <v>1</v>
      </c>
    </row>
    <row r="19" spans="1:7" x14ac:dyDescent="0.35">
      <c r="A19" s="144" t="s">
        <v>527</v>
      </c>
      <c r="B19" s="145">
        <v>55</v>
      </c>
      <c r="C19" s="146">
        <v>1</v>
      </c>
      <c r="E19" s="16" t="str">
        <f>A81</f>
        <v>Chlore en grain</v>
      </c>
      <c r="F19" s="16">
        <f>GETPIVOTDATA("No",$A$81,"q3_3_importe_chlore_grain","Oui")</f>
        <v>26</v>
      </c>
      <c r="G19" s="127">
        <f>GETPIVOTDATA("%",$A$81,"q3_3_importe_chlore_grain","Oui")</f>
        <v>0.61904761904761907</v>
      </c>
    </row>
    <row r="20" spans="1:7" x14ac:dyDescent="0.35">
      <c r="E20" s="16" t="str">
        <f>A87</f>
        <v>Savon pour les mains</v>
      </c>
      <c r="F20" s="16">
        <f>GETPIVOTDATA("No",$A$87,"q3_3_importe_savon_mains","Oui")</f>
        <v>35</v>
      </c>
      <c r="G20" s="127">
        <f>GETPIVOTDATA("%",$A$87,"q3_3_importe_savon_mains","Oui")</f>
        <v>0.68627450980392157</v>
      </c>
    </row>
    <row r="21" spans="1:7" x14ac:dyDescent="0.35">
      <c r="A21" s="143" t="s">
        <v>186</v>
      </c>
      <c r="B21" s="143" t="s">
        <v>357</v>
      </c>
      <c r="C21" s="143" t="s">
        <v>281</v>
      </c>
    </row>
    <row r="22" spans="1:7" x14ac:dyDescent="0.35">
      <c r="A22" s="148" t="s">
        <v>109</v>
      </c>
      <c r="B22" s="142">
        <v>48</v>
      </c>
      <c r="C22" s="147">
        <v>0.81355932203389836</v>
      </c>
    </row>
    <row r="23" spans="1:7" x14ac:dyDescent="0.35">
      <c r="A23" s="148" t="s">
        <v>132</v>
      </c>
      <c r="B23" s="142">
        <v>7</v>
      </c>
      <c r="C23" s="147">
        <v>0.11864406779661017</v>
      </c>
    </row>
    <row r="24" spans="1:7" x14ac:dyDescent="0.35">
      <c r="A24" s="148" t="s">
        <v>114</v>
      </c>
      <c r="B24" s="142">
        <v>4</v>
      </c>
      <c r="C24" s="147">
        <v>6.7796610169491525E-2</v>
      </c>
    </row>
    <row r="25" spans="1:7" s="38" customFormat="1" x14ac:dyDescent="0.35">
      <c r="A25" s="144" t="s">
        <v>527</v>
      </c>
      <c r="B25" s="145">
        <v>59</v>
      </c>
      <c r="C25" s="146">
        <v>1</v>
      </c>
    </row>
    <row r="27" spans="1:7" x14ac:dyDescent="0.35">
      <c r="A27" s="143" t="s">
        <v>131</v>
      </c>
      <c r="B27" s="143" t="s">
        <v>357</v>
      </c>
      <c r="C27" s="143" t="s">
        <v>281</v>
      </c>
    </row>
    <row r="28" spans="1:7" x14ac:dyDescent="0.35">
      <c r="A28" s="148" t="s">
        <v>114</v>
      </c>
      <c r="B28" s="142">
        <v>37</v>
      </c>
      <c r="C28" s="147">
        <v>0.74</v>
      </c>
    </row>
    <row r="29" spans="1:7" x14ac:dyDescent="0.35">
      <c r="A29" s="148" t="s">
        <v>109</v>
      </c>
      <c r="B29" s="142">
        <v>11</v>
      </c>
      <c r="C29" s="147">
        <v>0.22</v>
      </c>
    </row>
    <row r="30" spans="1:7" x14ac:dyDescent="0.35">
      <c r="A30" s="148" t="s">
        <v>132</v>
      </c>
      <c r="B30" s="142">
        <v>2</v>
      </c>
      <c r="C30" s="147">
        <v>0.04</v>
      </c>
    </row>
    <row r="31" spans="1:7" x14ac:dyDescent="0.35">
      <c r="A31" s="144" t="s">
        <v>527</v>
      </c>
      <c r="B31" s="145">
        <v>50</v>
      </c>
      <c r="C31" s="146">
        <v>1</v>
      </c>
    </row>
    <row r="33" spans="1:4" x14ac:dyDescent="0.35">
      <c r="A33" s="143" t="s">
        <v>158</v>
      </c>
      <c r="B33" s="143" t="s">
        <v>357</v>
      </c>
      <c r="C33" s="143" t="s">
        <v>281</v>
      </c>
    </row>
    <row r="34" spans="1:4" x14ac:dyDescent="0.35">
      <c r="A34" s="148" t="s">
        <v>114</v>
      </c>
      <c r="B34" s="142">
        <v>23</v>
      </c>
      <c r="C34" s="147">
        <v>0.65714285714285714</v>
      </c>
    </row>
    <row r="35" spans="1:4" x14ac:dyDescent="0.35">
      <c r="A35" s="148" t="s">
        <v>109</v>
      </c>
      <c r="B35" s="142">
        <v>12</v>
      </c>
      <c r="C35" s="147">
        <v>0.34285714285714286</v>
      </c>
    </row>
    <row r="36" spans="1:4" x14ac:dyDescent="0.35">
      <c r="A36" s="144" t="s">
        <v>527</v>
      </c>
      <c r="B36" s="145">
        <v>35</v>
      </c>
      <c r="C36" s="146">
        <v>1</v>
      </c>
    </row>
    <row r="37" spans="1:4" x14ac:dyDescent="0.35">
      <c r="A37"/>
      <c r="B37"/>
      <c r="C37"/>
      <c r="D37" s="129"/>
    </row>
    <row r="39" spans="1:4" x14ac:dyDescent="0.35">
      <c r="A39" s="143" t="s">
        <v>285</v>
      </c>
      <c r="B39" s="143" t="s">
        <v>357</v>
      </c>
      <c r="C39" s="143" t="s">
        <v>281</v>
      </c>
    </row>
    <row r="40" spans="1:4" x14ac:dyDescent="0.35">
      <c r="A40" s="148" t="s">
        <v>109</v>
      </c>
      <c r="B40" s="142">
        <v>42</v>
      </c>
      <c r="C40" s="147">
        <v>0.73684210526315785</v>
      </c>
    </row>
    <row r="41" spans="1:4" x14ac:dyDescent="0.35">
      <c r="A41" s="148" t="s">
        <v>132</v>
      </c>
      <c r="B41" s="142">
        <v>8</v>
      </c>
      <c r="C41" s="147">
        <v>0.14035087719298245</v>
      </c>
    </row>
    <row r="42" spans="1:4" x14ac:dyDescent="0.35">
      <c r="A42" s="148" t="s">
        <v>114</v>
      </c>
      <c r="B42" s="142">
        <v>7</v>
      </c>
      <c r="C42" s="147">
        <v>0.12280701754385964</v>
      </c>
    </row>
    <row r="43" spans="1:4" x14ac:dyDescent="0.35">
      <c r="A43" s="144" t="s">
        <v>527</v>
      </c>
      <c r="B43" s="145">
        <v>57</v>
      </c>
      <c r="C43" s="146">
        <v>1</v>
      </c>
    </row>
    <row r="45" spans="1:4" x14ac:dyDescent="0.35">
      <c r="A45" s="143" t="s">
        <v>286</v>
      </c>
      <c r="B45" s="143" t="s">
        <v>357</v>
      </c>
      <c r="C45" s="143" t="s">
        <v>281</v>
      </c>
    </row>
    <row r="46" spans="1:4" x14ac:dyDescent="0.35">
      <c r="A46" s="148" t="s">
        <v>109</v>
      </c>
      <c r="B46" s="142">
        <v>21</v>
      </c>
      <c r="C46" s="147">
        <v>0.53846153846153844</v>
      </c>
    </row>
    <row r="47" spans="1:4" x14ac:dyDescent="0.35">
      <c r="A47" s="148" t="s">
        <v>114</v>
      </c>
      <c r="B47" s="142">
        <v>11</v>
      </c>
      <c r="C47" s="147">
        <v>0.28205128205128205</v>
      </c>
    </row>
    <row r="48" spans="1:4" x14ac:dyDescent="0.35">
      <c r="A48" s="148" t="s">
        <v>132</v>
      </c>
      <c r="B48" s="142">
        <v>7</v>
      </c>
      <c r="C48" s="147">
        <v>0.17948717948717949</v>
      </c>
    </row>
    <row r="49" spans="1:3" x14ac:dyDescent="0.35">
      <c r="A49" s="144" t="s">
        <v>527</v>
      </c>
      <c r="B49" s="145">
        <v>39</v>
      </c>
      <c r="C49" s="146">
        <v>1</v>
      </c>
    </row>
    <row r="51" spans="1:3" x14ac:dyDescent="0.35">
      <c r="A51" s="143" t="s">
        <v>214</v>
      </c>
      <c r="B51" s="143" t="s">
        <v>357</v>
      </c>
      <c r="C51" s="143" t="s">
        <v>281</v>
      </c>
    </row>
    <row r="52" spans="1:3" x14ac:dyDescent="0.35">
      <c r="A52" s="148" t="s">
        <v>109</v>
      </c>
      <c r="B52" s="142">
        <v>33</v>
      </c>
      <c r="C52" s="147">
        <v>0.67346938775510201</v>
      </c>
    </row>
    <row r="53" spans="1:3" x14ac:dyDescent="0.35">
      <c r="A53" s="148" t="s">
        <v>132</v>
      </c>
      <c r="B53" s="142">
        <v>9</v>
      </c>
      <c r="C53" s="147">
        <v>0.18367346938775511</v>
      </c>
    </row>
    <row r="54" spans="1:3" x14ac:dyDescent="0.35">
      <c r="A54" s="148" t="s">
        <v>114</v>
      </c>
      <c r="B54" s="142">
        <v>7</v>
      </c>
      <c r="C54" s="147">
        <v>0.14285714285714285</v>
      </c>
    </row>
    <row r="55" spans="1:3" x14ac:dyDescent="0.35">
      <c r="A55" s="144" t="s">
        <v>527</v>
      </c>
      <c r="B55" s="145">
        <v>49</v>
      </c>
      <c r="C55" s="146">
        <v>1</v>
      </c>
    </row>
    <row r="57" spans="1:3" x14ac:dyDescent="0.35">
      <c r="A57" s="143" t="s">
        <v>856</v>
      </c>
      <c r="B57" s="143" t="s">
        <v>357</v>
      </c>
      <c r="C57" s="143" t="s">
        <v>281</v>
      </c>
    </row>
    <row r="58" spans="1:3" x14ac:dyDescent="0.35">
      <c r="A58" s="148" t="s">
        <v>109</v>
      </c>
      <c r="B58" s="142">
        <v>34</v>
      </c>
      <c r="C58" s="147">
        <v>0.66666666666666663</v>
      </c>
    </row>
    <row r="59" spans="1:3" x14ac:dyDescent="0.35">
      <c r="A59" s="148" t="s">
        <v>114</v>
      </c>
      <c r="B59" s="142">
        <v>9</v>
      </c>
      <c r="C59" s="147">
        <v>0.17647058823529413</v>
      </c>
    </row>
    <row r="60" spans="1:3" x14ac:dyDescent="0.35">
      <c r="A60" s="148" t="s">
        <v>132</v>
      </c>
      <c r="B60" s="142">
        <v>8</v>
      </c>
      <c r="C60" s="147">
        <v>0.15686274509803921</v>
      </c>
    </row>
    <row r="61" spans="1:3" x14ac:dyDescent="0.35">
      <c r="A61" s="144" t="s">
        <v>527</v>
      </c>
      <c r="B61" s="145">
        <v>51</v>
      </c>
      <c r="C61" s="146">
        <v>1</v>
      </c>
    </row>
    <row r="63" spans="1:3" x14ac:dyDescent="0.35">
      <c r="A63" s="143" t="s">
        <v>216</v>
      </c>
      <c r="B63" s="143" t="s">
        <v>357</v>
      </c>
      <c r="C63" s="143" t="s">
        <v>281</v>
      </c>
    </row>
    <row r="64" spans="1:3" x14ac:dyDescent="0.35">
      <c r="A64" s="148" t="s">
        <v>109</v>
      </c>
      <c r="B64" s="142">
        <v>36</v>
      </c>
      <c r="C64" s="147">
        <v>0.70588235294117652</v>
      </c>
    </row>
    <row r="65" spans="1:3" x14ac:dyDescent="0.35">
      <c r="A65" s="148" t="s">
        <v>114</v>
      </c>
      <c r="B65" s="142">
        <v>8</v>
      </c>
      <c r="C65" s="147">
        <v>0.15686274509803921</v>
      </c>
    </row>
    <row r="66" spans="1:3" x14ac:dyDescent="0.35">
      <c r="A66" s="148" t="s">
        <v>132</v>
      </c>
      <c r="B66" s="142">
        <v>7</v>
      </c>
      <c r="C66" s="147">
        <v>0.13725490196078433</v>
      </c>
    </row>
    <row r="67" spans="1:3" x14ac:dyDescent="0.35">
      <c r="A67" s="144" t="s">
        <v>527</v>
      </c>
      <c r="B67" s="145">
        <v>51</v>
      </c>
      <c r="C67" s="146">
        <v>1</v>
      </c>
    </row>
    <row r="69" spans="1:3" x14ac:dyDescent="0.35">
      <c r="A69" s="143" t="s">
        <v>191</v>
      </c>
      <c r="B69" s="143" t="s">
        <v>357</v>
      </c>
      <c r="C69" s="143" t="s">
        <v>281</v>
      </c>
    </row>
    <row r="70" spans="1:3" x14ac:dyDescent="0.35">
      <c r="A70" s="148" t="s">
        <v>109</v>
      </c>
      <c r="B70" s="142">
        <v>37</v>
      </c>
      <c r="C70" s="147">
        <v>0.71153846153846156</v>
      </c>
    </row>
    <row r="71" spans="1:3" x14ac:dyDescent="0.35">
      <c r="A71" s="148" t="s">
        <v>132</v>
      </c>
      <c r="B71" s="142">
        <v>8</v>
      </c>
      <c r="C71" s="147">
        <v>0.15384615384615385</v>
      </c>
    </row>
    <row r="72" spans="1:3" x14ac:dyDescent="0.35">
      <c r="A72" s="148" t="s">
        <v>114</v>
      </c>
      <c r="B72" s="142">
        <v>7</v>
      </c>
      <c r="C72" s="147">
        <v>0.13461538461538461</v>
      </c>
    </row>
    <row r="73" spans="1:3" x14ac:dyDescent="0.35">
      <c r="A73" s="144" t="s">
        <v>527</v>
      </c>
      <c r="B73" s="145">
        <v>52</v>
      </c>
      <c r="C73" s="146">
        <v>1</v>
      </c>
    </row>
    <row r="75" spans="1:3" x14ac:dyDescent="0.35">
      <c r="A75" s="143" t="s">
        <v>288</v>
      </c>
      <c r="B75" s="143" t="s">
        <v>357</v>
      </c>
      <c r="C75" s="143" t="s">
        <v>281</v>
      </c>
    </row>
    <row r="76" spans="1:3" x14ac:dyDescent="0.35">
      <c r="A76" s="148" t="s">
        <v>109</v>
      </c>
      <c r="B76" s="142">
        <v>13</v>
      </c>
      <c r="C76" s="147">
        <v>1</v>
      </c>
    </row>
    <row r="77" spans="1:3" x14ac:dyDescent="0.35">
      <c r="A77" s="144" t="s">
        <v>527</v>
      </c>
      <c r="B77" s="145">
        <v>13</v>
      </c>
      <c r="C77" s="146">
        <v>1</v>
      </c>
    </row>
    <row r="78" spans="1:3" x14ac:dyDescent="0.35">
      <c r="A78"/>
      <c r="B78"/>
      <c r="C78"/>
    </row>
    <row r="79" spans="1:3" x14ac:dyDescent="0.35">
      <c r="A79"/>
      <c r="B79"/>
      <c r="C79"/>
    </row>
    <row r="81" spans="1:4" x14ac:dyDescent="0.35">
      <c r="A81" s="143" t="s">
        <v>857</v>
      </c>
      <c r="B81" s="143" t="s">
        <v>357</v>
      </c>
      <c r="C81" s="143" t="s">
        <v>281</v>
      </c>
    </row>
    <row r="82" spans="1:4" x14ac:dyDescent="0.35">
      <c r="A82" s="148" t="s">
        <v>109</v>
      </c>
      <c r="B82" s="142">
        <v>26</v>
      </c>
      <c r="C82" s="147">
        <v>0.61904761904761907</v>
      </c>
    </row>
    <row r="83" spans="1:4" x14ac:dyDescent="0.35">
      <c r="A83" s="148" t="s">
        <v>132</v>
      </c>
      <c r="B83" s="142">
        <v>8</v>
      </c>
      <c r="C83" s="147">
        <v>0.19047619047619047</v>
      </c>
    </row>
    <row r="84" spans="1:4" x14ac:dyDescent="0.35">
      <c r="A84" s="148" t="s">
        <v>114</v>
      </c>
      <c r="B84" s="142">
        <v>8</v>
      </c>
      <c r="C84" s="147">
        <v>0.19047619047619047</v>
      </c>
    </row>
    <row r="85" spans="1:4" x14ac:dyDescent="0.35">
      <c r="A85" s="144" t="s">
        <v>527</v>
      </c>
      <c r="B85" s="145">
        <v>42</v>
      </c>
      <c r="C85" s="146">
        <v>1</v>
      </c>
      <c r="D85" s="129"/>
    </row>
    <row r="87" spans="1:4" x14ac:dyDescent="0.35">
      <c r="A87" s="143" t="s">
        <v>289</v>
      </c>
      <c r="B87" s="143" t="s">
        <v>357</v>
      </c>
      <c r="C87" s="143" t="s">
        <v>281</v>
      </c>
    </row>
    <row r="88" spans="1:4" x14ac:dyDescent="0.35">
      <c r="A88" s="148" t="s">
        <v>109</v>
      </c>
      <c r="B88" s="142">
        <v>35</v>
      </c>
      <c r="C88" s="147">
        <v>0.68627450980392157</v>
      </c>
    </row>
    <row r="89" spans="1:4" x14ac:dyDescent="0.35">
      <c r="A89" s="148" t="s">
        <v>114</v>
      </c>
      <c r="B89" s="142">
        <v>9</v>
      </c>
      <c r="C89" s="147">
        <v>0.17647058823529413</v>
      </c>
    </row>
    <row r="90" spans="1:4" x14ac:dyDescent="0.35">
      <c r="A90" s="148" t="s">
        <v>132</v>
      </c>
      <c r="B90" s="142">
        <v>7</v>
      </c>
      <c r="C90" s="147">
        <v>0.13725490196078433</v>
      </c>
    </row>
    <row r="91" spans="1:4" x14ac:dyDescent="0.35">
      <c r="A91" s="144" t="s">
        <v>527</v>
      </c>
      <c r="B91" s="145">
        <v>51</v>
      </c>
      <c r="C91" s="146">
        <v>1</v>
      </c>
    </row>
  </sheetData>
  <conditionalFormatting pivot="1" sqref="C16:C18">
    <cfRule type="dataBar" priority="17">
      <dataBar>
        <cfvo type="min"/>
        <cfvo type="max"/>
        <color rgb="FFFF555A"/>
      </dataBar>
      <extLst>
        <ext xmlns:x14="http://schemas.microsoft.com/office/spreadsheetml/2009/9/main" uri="{B025F937-C7B1-47D3-B67F-A62EFF666E3E}">
          <x14:id>{4B725BD7-B92B-4897-84E3-5587E93888AC}</x14:id>
        </ext>
      </extLst>
    </cfRule>
  </conditionalFormatting>
  <conditionalFormatting pivot="1" sqref="C22:C23">
    <cfRule type="dataBar" priority="16">
      <dataBar>
        <cfvo type="min"/>
        <cfvo type="max"/>
        <color rgb="FFFF555A"/>
      </dataBar>
      <extLst>
        <ext xmlns:x14="http://schemas.microsoft.com/office/spreadsheetml/2009/9/main" uri="{B025F937-C7B1-47D3-B67F-A62EFF666E3E}">
          <x14:id>{3D667D71-DE07-46E5-91B7-0DE6D99EF727}</x14:id>
        </ext>
      </extLst>
    </cfRule>
  </conditionalFormatting>
  <conditionalFormatting pivot="1" sqref="C34:C35">
    <cfRule type="dataBar" priority="15">
      <dataBar>
        <cfvo type="min"/>
        <cfvo type="max"/>
        <color rgb="FFFF555A"/>
      </dataBar>
      <extLst>
        <ext xmlns:x14="http://schemas.microsoft.com/office/spreadsheetml/2009/9/main" uri="{B025F937-C7B1-47D3-B67F-A62EFF666E3E}">
          <x14:id>{7B4D6ECF-F6FF-45E1-B6FB-86B3478993AA}</x14:id>
        </ext>
      </extLst>
    </cfRule>
  </conditionalFormatting>
  <conditionalFormatting pivot="1" sqref="C40:C42">
    <cfRule type="dataBar" priority="14">
      <dataBar>
        <cfvo type="min"/>
        <cfvo type="max"/>
        <color rgb="FFFF555A"/>
      </dataBar>
      <extLst>
        <ext xmlns:x14="http://schemas.microsoft.com/office/spreadsheetml/2009/9/main" uri="{B025F937-C7B1-47D3-B67F-A62EFF666E3E}">
          <x14:id>{36985F1C-E44F-475F-A87C-96A6951EB787}</x14:id>
        </ext>
      </extLst>
    </cfRule>
  </conditionalFormatting>
  <conditionalFormatting pivot="1" sqref="C46:C48">
    <cfRule type="dataBar" priority="13">
      <dataBar>
        <cfvo type="min"/>
        <cfvo type="max"/>
        <color rgb="FFFF555A"/>
      </dataBar>
      <extLst>
        <ext xmlns:x14="http://schemas.microsoft.com/office/spreadsheetml/2009/9/main" uri="{B025F937-C7B1-47D3-B67F-A62EFF666E3E}">
          <x14:id>{C874CCA3-AA9E-45D4-AC29-54A9B814B324}</x14:id>
        </ext>
      </extLst>
    </cfRule>
  </conditionalFormatting>
  <conditionalFormatting pivot="1" sqref="C52:C54">
    <cfRule type="dataBar" priority="12">
      <dataBar>
        <cfvo type="min"/>
        <cfvo type="max"/>
        <color rgb="FFFF555A"/>
      </dataBar>
      <extLst>
        <ext xmlns:x14="http://schemas.microsoft.com/office/spreadsheetml/2009/9/main" uri="{B025F937-C7B1-47D3-B67F-A62EFF666E3E}">
          <x14:id>{DC4DB0D3-F91A-483B-B547-152B118639FF}</x14:id>
        </ext>
      </extLst>
    </cfRule>
  </conditionalFormatting>
  <conditionalFormatting pivot="1" sqref="C58:C60">
    <cfRule type="dataBar" priority="11">
      <dataBar>
        <cfvo type="min"/>
        <cfvo type="max"/>
        <color rgb="FFFF555A"/>
      </dataBar>
      <extLst>
        <ext xmlns:x14="http://schemas.microsoft.com/office/spreadsheetml/2009/9/main" uri="{B025F937-C7B1-47D3-B67F-A62EFF666E3E}">
          <x14:id>{9CE1B17C-DC04-40B0-B2E0-44C0EAD75F11}</x14:id>
        </ext>
      </extLst>
    </cfRule>
  </conditionalFormatting>
  <conditionalFormatting pivot="1" sqref="C64:C66">
    <cfRule type="dataBar" priority="10">
      <dataBar>
        <cfvo type="min"/>
        <cfvo type="max"/>
        <color rgb="FFFF555A"/>
      </dataBar>
      <extLst>
        <ext xmlns:x14="http://schemas.microsoft.com/office/spreadsheetml/2009/9/main" uri="{B025F937-C7B1-47D3-B67F-A62EFF666E3E}">
          <x14:id>{948A7B50-3A35-4E6A-8F49-B43896ACD919}</x14:id>
        </ext>
      </extLst>
    </cfRule>
  </conditionalFormatting>
  <conditionalFormatting pivot="1" sqref="C70:C72">
    <cfRule type="dataBar" priority="9">
      <dataBar>
        <cfvo type="min"/>
        <cfvo type="max"/>
        <color rgb="FFFF555A"/>
      </dataBar>
      <extLst>
        <ext xmlns:x14="http://schemas.microsoft.com/office/spreadsheetml/2009/9/main" uri="{B025F937-C7B1-47D3-B67F-A62EFF666E3E}">
          <x14:id>{C18DBCBF-8357-4AF7-8D19-75160FEA370C}</x14:id>
        </ext>
      </extLst>
    </cfRule>
  </conditionalFormatting>
  <conditionalFormatting pivot="1" sqref="C76">
    <cfRule type="dataBar" priority="8">
      <dataBar>
        <cfvo type="min"/>
        <cfvo type="max"/>
        <color rgb="FFFF555A"/>
      </dataBar>
      <extLst>
        <ext xmlns:x14="http://schemas.microsoft.com/office/spreadsheetml/2009/9/main" uri="{B025F937-C7B1-47D3-B67F-A62EFF666E3E}">
          <x14:id>{7962C76C-1873-4C22-AE51-4CB7A928DDF0}</x14:id>
        </ext>
      </extLst>
    </cfRule>
  </conditionalFormatting>
  <conditionalFormatting pivot="1" sqref="C82:C84">
    <cfRule type="dataBar" priority="7">
      <dataBar>
        <cfvo type="min"/>
        <cfvo type="max"/>
        <color rgb="FFFF555A"/>
      </dataBar>
      <extLst>
        <ext xmlns:x14="http://schemas.microsoft.com/office/spreadsheetml/2009/9/main" uri="{B025F937-C7B1-47D3-B67F-A62EFF666E3E}">
          <x14:id>{3A96B2BC-26FB-4053-A5F7-FF3303721357}</x14:id>
        </ext>
      </extLst>
    </cfRule>
  </conditionalFormatting>
  <conditionalFormatting pivot="1" sqref="C88:C90">
    <cfRule type="dataBar" priority="6">
      <dataBar>
        <cfvo type="min"/>
        <cfvo type="max"/>
        <color rgb="FFFF555A"/>
      </dataBar>
      <extLst>
        <ext xmlns:x14="http://schemas.microsoft.com/office/spreadsheetml/2009/9/main" uri="{B025F937-C7B1-47D3-B67F-A62EFF666E3E}">
          <x14:id>{C33CC2AC-B099-497C-8A79-D66DCED32ABB}</x14:id>
        </ext>
      </extLst>
    </cfRule>
  </conditionalFormatting>
  <conditionalFormatting sqref="G4:G10">
    <cfRule type="dataBar" priority="5">
      <dataBar>
        <cfvo type="min"/>
        <cfvo type="max"/>
        <color rgb="FFFF555A"/>
      </dataBar>
      <extLst>
        <ext xmlns:x14="http://schemas.microsoft.com/office/spreadsheetml/2009/9/main" uri="{B025F937-C7B1-47D3-B67F-A62EFF666E3E}">
          <x14:id>{6A395847-6FFA-4278-B84E-87F7A2B2CA16}</x14:id>
        </ext>
      </extLst>
    </cfRule>
  </conditionalFormatting>
  <conditionalFormatting sqref="G13:G20">
    <cfRule type="dataBar" priority="4">
      <dataBar>
        <cfvo type="min"/>
        <cfvo type="max"/>
        <color rgb="FFFF555A"/>
      </dataBar>
      <extLst>
        <ext xmlns:x14="http://schemas.microsoft.com/office/spreadsheetml/2009/9/main" uri="{B025F937-C7B1-47D3-B67F-A62EFF666E3E}">
          <x14:id>{A2D7E043-CD04-47B7-8AC2-FFB8ED314AEF}</x14:id>
        </ext>
      </extLst>
    </cfRule>
  </conditionalFormatting>
  <conditionalFormatting pivot="1" sqref="C28:C30">
    <cfRule type="dataBar" priority="3">
      <dataBar>
        <cfvo type="min"/>
        <cfvo type="max"/>
        <color rgb="FFFF555A"/>
      </dataBar>
      <extLst>
        <ext xmlns:x14="http://schemas.microsoft.com/office/spreadsheetml/2009/9/main" uri="{B025F937-C7B1-47D3-B67F-A62EFF666E3E}">
          <x14:id>{91F0C16A-5259-4813-8470-75CBAED56F77}</x14:id>
        </ext>
      </extLst>
    </cfRule>
  </conditionalFormatting>
  <conditionalFormatting pivot="1" sqref="C10:C12">
    <cfRule type="dataBar" priority="2">
      <dataBar>
        <cfvo type="min"/>
        <cfvo type="max"/>
        <color rgb="FFFF555A"/>
      </dataBar>
      <extLst>
        <ext xmlns:x14="http://schemas.microsoft.com/office/spreadsheetml/2009/9/main" uri="{B025F937-C7B1-47D3-B67F-A62EFF666E3E}">
          <x14:id>{6AF99DE0-EC1B-4358-89FE-724CB1631B93}</x14:id>
        </ext>
      </extLst>
    </cfRule>
  </conditionalFormatting>
  <conditionalFormatting pivot="1" sqref="C4:C6">
    <cfRule type="dataBar" priority="1">
      <dataBar>
        <cfvo type="min"/>
        <cfvo type="max"/>
        <color rgb="FFFF555A"/>
      </dataBar>
      <extLst>
        <ext xmlns:x14="http://schemas.microsoft.com/office/spreadsheetml/2009/9/main" uri="{B025F937-C7B1-47D3-B67F-A62EFF666E3E}">
          <x14:id>{8068B56D-A2FE-4446-80AF-159CEF89E09C}</x14:id>
        </ext>
      </extLst>
    </cfRule>
  </conditionalFormatting>
  <pageMargins left="0.7" right="0.7" top="0.75" bottom="0.75" header="0.3" footer="0.3"/>
  <pageSetup orientation="portrait" r:id="rId16"/>
  <extLst>
    <ext xmlns:x14="http://schemas.microsoft.com/office/spreadsheetml/2009/9/main" uri="{78C0D931-6437-407d-A8EE-F0AAD7539E65}">
      <x14:conditionalFormattings>
        <x14:conditionalFormatting xmlns:xm="http://schemas.microsoft.com/office/excel/2006/main" pivot="1">
          <x14:cfRule type="dataBar" id="{4B725BD7-B92B-4897-84E3-5587E93888AC}">
            <x14:dataBar minLength="0" maxLength="100" border="1" negativeBarBorderColorSameAsPositive="0">
              <x14:cfvo type="autoMin"/>
              <x14:cfvo type="autoMax"/>
              <x14:borderColor rgb="FFFF555A"/>
              <x14:negativeFillColor rgb="FFFF0000"/>
              <x14:negativeBorderColor rgb="FFFF0000"/>
              <x14:axisColor rgb="FF000000"/>
            </x14:dataBar>
          </x14:cfRule>
          <xm:sqref>C16:C18</xm:sqref>
        </x14:conditionalFormatting>
        <x14:conditionalFormatting xmlns:xm="http://schemas.microsoft.com/office/excel/2006/main" pivot="1">
          <x14:cfRule type="dataBar" id="{3D667D71-DE07-46E5-91B7-0DE6D99EF727}">
            <x14:dataBar minLength="0" maxLength="100" border="1" negativeBarBorderColorSameAsPositive="0">
              <x14:cfvo type="autoMin"/>
              <x14:cfvo type="autoMax"/>
              <x14:borderColor rgb="FFFF555A"/>
              <x14:negativeFillColor rgb="FFFF0000"/>
              <x14:negativeBorderColor rgb="FFFF0000"/>
              <x14:axisColor rgb="FF000000"/>
            </x14:dataBar>
          </x14:cfRule>
          <xm:sqref>C22:C23</xm:sqref>
        </x14:conditionalFormatting>
        <x14:conditionalFormatting xmlns:xm="http://schemas.microsoft.com/office/excel/2006/main" pivot="1">
          <x14:cfRule type="dataBar" id="{7B4D6ECF-F6FF-45E1-B6FB-86B3478993AA}">
            <x14:dataBar minLength="0" maxLength="100" border="1" negativeBarBorderColorSameAsPositive="0">
              <x14:cfvo type="autoMin"/>
              <x14:cfvo type="autoMax"/>
              <x14:borderColor rgb="FFFF555A"/>
              <x14:negativeFillColor rgb="FFFF0000"/>
              <x14:negativeBorderColor rgb="FFFF0000"/>
              <x14:axisColor rgb="FF000000"/>
            </x14:dataBar>
          </x14:cfRule>
          <xm:sqref>C34:C35</xm:sqref>
        </x14:conditionalFormatting>
        <x14:conditionalFormatting xmlns:xm="http://schemas.microsoft.com/office/excel/2006/main" pivot="1">
          <x14:cfRule type="dataBar" id="{36985F1C-E44F-475F-A87C-96A6951EB787}">
            <x14:dataBar minLength="0" maxLength="100" border="1" negativeBarBorderColorSameAsPositive="0">
              <x14:cfvo type="autoMin"/>
              <x14:cfvo type="autoMax"/>
              <x14:borderColor rgb="FFFF555A"/>
              <x14:negativeFillColor rgb="FFFF0000"/>
              <x14:negativeBorderColor rgb="FFFF0000"/>
              <x14:axisColor rgb="FF000000"/>
            </x14:dataBar>
          </x14:cfRule>
          <xm:sqref>C40:C42</xm:sqref>
        </x14:conditionalFormatting>
        <x14:conditionalFormatting xmlns:xm="http://schemas.microsoft.com/office/excel/2006/main" pivot="1">
          <x14:cfRule type="dataBar" id="{C874CCA3-AA9E-45D4-AC29-54A9B814B324}">
            <x14:dataBar minLength="0" maxLength="100" border="1" negativeBarBorderColorSameAsPositive="0">
              <x14:cfvo type="autoMin"/>
              <x14:cfvo type="autoMax"/>
              <x14:borderColor rgb="FFFF555A"/>
              <x14:negativeFillColor rgb="FFFF0000"/>
              <x14:negativeBorderColor rgb="FFFF0000"/>
              <x14:axisColor rgb="FF000000"/>
            </x14:dataBar>
          </x14:cfRule>
          <xm:sqref>C46:C48</xm:sqref>
        </x14:conditionalFormatting>
        <x14:conditionalFormatting xmlns:xm="http://schemas.microsoft.com/office/excel/2006/main" pivot="1">
          <x14:cfRule type="dataBar" id="{DC4DB0D3-F91A-483B-B547-152B118639FF}">
            <x14:dataBar minLength="0" maxLength="100" border="1" negativeBarBorderColorSameAsPositive="0">
              <x14:cfvo type="autoMin"/>
              <x14:cfvo type="autoMax"/>
              <x14:borderColor rgb="FFFF555A"/>
              <x14:negativeFillColor rgb="FFFF0000"/>
              <x14:negativeBorderColor rgb="FFFF0000"/>
              <x14:axisColor rgb="FF000000"/>
            </x14:dataBar>
          </x14:cfRule>
          <xm:sqref>C52:C54</xm:sqref>
        </x14:conditionalFormatting>
        <x14:conditionalFormatting xmlns:xm="http://schemas.microsoft.com/office/excel/2006/main" pivot="1">
          <x14:cfRule type="dataBar" id="{9CE1B17C-DC04-40B0-B2E0-44C0EAD75F11}">
            <x14:dataBar minLength="0" maxLength="100" border="1" negativeBarBorderColorSameAsPositive="0">
              <x14:cfvo type="autoMin"/>
              <x14:cfvo type="autoMax"/>
              <x14:borderColor rgb="FFFF555A"/>
              <x14:negativeFillColor rgb="FFFF0000"/>
              <x14:negativeBorderColor rgb="FFFF0000"/>
              <x14:axisColor rgb="FF000000"/>
            </x14:dataBar>
          </x14:cfRule>
          <xm:sqref>C58:C60</xm:sqref>
        </x14:conditionalFormatting>
        <x14:conditionalFormatting xmlns:xm="http://schemas.microsoft.com/office/excel/2006/main" pivot="1">
          <x14:cfRule type="dataBar" id="{948A7B50-3A35-4E6A-8F49-B43896ACD919}">
            <x14:dataBar minLength="0" maxLength="100" border="1" negativeBarBorderColorSameAsPositive="0">
              <x14:cfvo type="autoMin"/>
              <x14:cfvo type="autoMax"/>
              <x14:borderColor rgb="FFFF555A"/>
              <x14:negativeFillColor rgb="FFFF0000"/>
              <x14:negativeBorderColor rgb="FFFF0000"/>
              <x14:axisColor rgb="FF000000"/>
            </x14:dataBar>
          </x14:cfRule>
          <xm:sqref>C64:C66</xm:sqref>
        </x14:conditionalFormatting>
        <x14:conditionalFormatting xmlns:xm="http://schemas.microsoft.com/office/excel/2006/main" pivot="1">
          <x14:cfRule type="dataBar" id="{C18DBCBF-8357-4AF7-8D19-75160FEA370C}">
            <x14:dataBar minLength="0" maxLength="100" border="1" negativeBarBorderColorSameAsPositive="0">
              <x14:cfvo type="autoMin"/>
              <x14:cfvo type="autoMax"/>
              <x14:borderColor rgb="FFFF555A"/>
              <x14:negativeFillColor rgb="FFFF0000"/>
              <x14:negativeBorderColor rgb="FFFF0000"/>
              <x14:axisColor rgb="FF000000"/>
            </x14:dataBar>
          </x14:cfRule>
          <xm:sqref>C70:C72</xm:sqref>
        </x14:conditionalFormatting>
        <x14:conditionalFormatting xmlns:xm="http://schemas.microsoft.com/office/excel/2006/main" pivot="1">
          <x14:cfRule type="dataBar" id="{7962C76C-1873-4C22-AE51-4CB7A928DDF0}">
            <x14:dataBar minLength="0" maxLength="100" border="1" negativeBarBorderColorSameAsPositive="0">
              <x14:cfvo type="autoMin"/>
              <x14:cfvo type="autoMax"/>
              <x14:borderColor rgb="FFFF555A"/>
              <x14:negativeFillColor rgb="FFFF0000"/>
              <x14:negativeBorderColor rgb="FFFF0000"/>
              <x14:axisColor rgb="FF000000"/>
            </x14:dataBar>
          </x14:cfRule>
          <xm:sqref>C76</xm:sqref>
        </x14:conditionalFormatting>
        <x14:conditionalFormatting xmlns:xm="http://schemas.microsoft.com/office/excel/2006/main" pivot="1">
          <x14:cfRule type="dataBar" id="{3A96B2BC-26FB-4053-A5F7-FF3303721357}">
            <x14:dataBar minLength="0" maxLength="100" border="1" negativeBarBorderColorSameAsPositive="0">
              <x14:cfvo type="autoMin"/>
              <x14:cfvo type="autoMax"/>
              <x14:borderColor rgb="FFFF555A"/>
              <x14:negativeFillColor rgb="FFFF0000"/>
              <x14:negativeBorderColor rgb="FFFF0000"/>
              <x14:axisColor rgb="FF000000"/>
            </x14:dataBar>
          </x14:cfRule>
          <xm:sqref>C82:C84</xm:sqref>
        </x14:conditionalFormatting>
        <x14:conditionalFormatting xmlns:xm="http://schemas.microsoft.com/office/excel/2006/main" pivot="1">
          <x14:cfRule type="dataBar" id="{C33CC2AC-B099-497C-8A79-D66DCED32ABB}">
            <x14:dataBar minLength="0" maxLength="100" border="1" negativeBarBorderColorSameAsPositive="0">
              <x14:cfvo type="autoMin"/>
              <x14:cfvo type="autoMax"/>
              <x14:borderColor rgb="FFFF555A"/>
              <x14:negativeFillColor rgb="FFFF0000"/>
              <x14:negativeBorderColor rgb="FFFF0000"/>
              <x14:axisColor rgb="FF000000"/>
            </x14:dataBar>
          </x14:cfRule>
          <xm:sqref>C88:C90</xm:sqref>
        </x14:conditionalFormatting>
        <x14:conditionalFormatting xmlns:xm="http://schemas.microsoft.com/office/excel/2006/main">
          <x14:cfRule type="dataBar" id="{6A395847-6FFA-4278-B84E-87F7A2B2CA16}">
            <x14:dataBar minLength="0" maxLength="100" border="1" negativeBarBorderColorSameAsPositive="0">
              <x14:cfvo type="autoMin"/>
              <x14:cfvo type="autoMax"/>
              <x14:borderColor rgb="FFFF555A"/>
              <x14:negativeFillColor rgb="FFFF0000"/>
              <x14:negativeBorderColor rgb="FFFF0000"/>
              <x14:axisColor rgb="FF000000"/>
            </x14:dataBar>
          </x14:cfRule>
          <xm:sqref>G4:G10</xm:sqref>
        </x14:conditionalFormatting>
        <x14:conditionalFormatting xmlns:xm="http://schemas.microsoft.com/office/excel/2006/main">
          <x14:cfRule type="dataBar" id="{A2D7E043-CD04-47B7-8AC2-FFB8ED314AEF}">
            <x14:dataBar minLength="0" maxLength="100" border="1" negativeBarBorderColorSameAsPositive="0">
              <x14:cfvo type="autoMin"/>
              <x14:cfvo type="autoMax"/>
              <x14:borderColor rgb="FFFF555A"/>
              <x14:negativeFillColor rgb="FFFF0000"/>
              <x14:negativeBorderColor rgb="FFFF0000"/>
              <x14:axisColor rgb="FF000000"/>
            </x14:dataBar>
          </x14:cfRule>
          <xm:sqref>G13:G20</xm:sqref>
        </x14:conditionalFormatting>
        <x14:conditionalFormatting xmlns:xm="http://schemas.microsoft.com/office/excel/2006/main" pivot="1">
          <x14:cfRule type="dataBar" id="{91F0C16A-5259-4813-8470-75CBAED56F77}">
            <x14:dataBar minLength="0" maxLength="100" border="1" negativeBarBorderColorSameAsPositive="0">
              <x14:cfvo type="autoMin"/>
              <x14:cfvo type="autoMax"/>
              <x14:borderColor rgb="FFFF555A"/>
              <x14:negativeFillColor rgb="FFFF0000"/>
              <x14:negativeBorderColor rgb="FFFF0000"/>
              <x14:axisColor rgb="FF000000"/>
            </x14:dataBar>
          </x14:cfRule>
          <xm:sqref>C28:C30</xm:sqref>
        </x14:conditionalFormatting>
        <x14:conditionalFormatting xmlns:xm="http://schemas.microsoft.com/office/excel/2006/main" pivot="1">
          <x14:cfRule type="dataBar" id="{6AF99DE0-EC1B-4358-89FE-724CB1631B93}">
            <x14:dataBar minLength="0" maxLength="100" border="1" negativeBarBorderColorSameAsPositive="0">
              <x14:cfvo type="autoMin"/>
              <x14:cfvo type="autoMax"/>
              <x14:borderColor rgb="FFFF555A"/>
              <x14:negativeFillColor rgb="FFFF0000"/>
              <x14:negativeBorderColor rgb="FFFF0000"/>
              <x14:axisColor rgb="FF000000"/>
            </x14:dataBar>
          </x14:cfRule>
          <xm:sqref>C10:C12</xm:sqref>
        </x14:conditionalFormatting>
        <x14:conditionalFormatting xmlns:xm="http://schemas.microsoft.com/office/excel/2006/main" pivot="1">
          <x14:cfRule type="dataBar" id="{8068B56D-A2FE-4446-80AF-159CEF89E09C}">
            <x14:dataBar minLength="0" maxLength="100" border="1" negativeBarBorderColorSameAsPositive="0">
              <x14:cfvo type="autoMin"/>
              <x14:cfvo type="autoMax"/>
              <x14:borderColor rgb="FFFF555A"/>
              <x14:negativeFillColor rgb="FFFF0000"/>
              <x14:negativeBorderColor rgb="FFFF0000"/>
              <x14:axisColor rgb="FF000000"/>
            </x14:dataBar>
          </x14:cfRule>
          <xm:sqref>C4:C6</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19</vt:i4>
      </vt:variant>
    </vt:vector>
  </HeadingPairs>
  <TitlesOfParts>
    <vt:vector size="19" baseType="lpstr">
      <vt:lpstr>Read me</vt:lpstr>
      <vt:lpstr>Clean Data</vt:lpstr>
      <vt:lpstr>Processed_Data</vt:lpstr>
      <vt:lpstr>Partenaires</vt:lpstr>
      <vt:lpstr>Prix_Médians</vt:lpstr>
      <vt:lpstr>Variations</vt:lpstr>
      <vt:lpstr>Commerçants</vt:lpstr>
      <vt:lpstr>Eau</vt:lpstr>
      <vt:lpstr>Importation</vt:lpstr>
      <vt:lpstr>Approvisionnement_nourritures</vt:lpstr>
      <vt:lpstr>Approvisionnement_EHA</vt:lpstr>
      <vt:lpstr>Approvisionnement_autre_produit</vt:lpstr>
      <vt:lpstr>Contexte</vt:lpstr>
      <vt:lpstr>Graph 1</vt:lpstr>
      <vt:lpstr>Références</vt:lpstr>
      <vt:lpstr>Cleaning Log</vt:lpstr>
      <vt:lpstr>Deletion Log</vt:lpstr>
      <vt:lpstr>Kobo survey</vt:lpstr>
      <vt:lpstr>Kobo Choices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Paola Gómez</dc:creator>
  <cp:lastModifiedBy>SENIOR GIS-IMPACT</cp:lastModifiedBy>
  <dcterms:created xsi:type="dcterms:W3CDTF">2020-12-19T22:26:24Z</dcterms:created>
  <dcterms:modified xsi:type="dcterms:W3CDTF">2021-09-01T14:39:45Z</dcterms:modified>
</cp:coreProperties>
</file>